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1995" windowHeight="10840" tabRatio="694" firstSheet="1" activeTab="2"/>
  </bookViews>
  <sheets>
    <sheet name="Ejercicio 1 - Trapezoidal V" sheetId="9" r:id="rId1"/>
    <sheet name="Ejercicio 2 - Triangular V" sheetId="10" r:id="rId2"/>
    <sheet name="Ejercicio 3 - TIR" sheetId="5" r:id="rId3"/>
    <sheet name="Ejercicio 3 - Simulacion" sheetId="6" r:id="rId4"/>
    <sheet name="Ejercicio 4 - Camiones" sheetId="12" r:id="rId5"/>
  </sheets>
  <calcPr calcId="144525"/>
</workbook>
</file>

<file path=xl/sharedStrings.xml><?xml version="1.0" encoding="utf-8"?>
<sst xmlns="http://schemas.openxmlformats.org/spreadsheetml/2006/main" count="273" uniqueCount="190">
  <si>
    <t xml:space="preserve">Ejercicio 1  </t>
  </si>
  <si>
    <t>Parámetros</t>
  </si>
  <si>
    <t>a =</t>
  </si>
  <si>
    <t>Debe cumplirse: 0 &lt; a &lt; b &lt; c</t>
  </si>
  <si>
    <t>b =</t>
  </si>
  <si>
    <t>c =</t>
  </si>
  <si>
    <t>N° simulaciones =</t>
  </si>
  <si>
    <t>Áreas (deducidas en la teoría, Paso 1)</t>
  </si>
  <si>
    <t>A1 =</t>
  </si>
  <si>
    <t>A2 =</t>
  </si>
  <si>
    <t>A3 =</t>
  </si>
  <si>
    <t>Suma =</t>
  </si>
  <si>
    <t>Región 1: X = a*√R                        Región 2: X = a + (b−a)*R             Región 3: X = c − (c−b)*√(1−R)</t>
  </si>
  <si>
    <t>i</t>
  </si>
  <si>
    <t>R_region</t>
  </si>
  <si>
    <t>R_valor</t>
  </si>
  <si>
    <t>Región</t>
  </si>
  <si>
    <t>X</t>
  </si>
  <si>
    <t>Fórmula de X según región (Paso 5 de la teoría): Región 1 -&gt; a*SQRT(R_valor) | Región 2 -&gt; a+(b-a)*R_valor | Región 3 -&gt; c-(c-b)*SQRT(1-R_valor)</t>
  </si>
  <si>
    <t>Promedio X =</t>
  </si>
  <si>
    <t>Mínimo X =</t>
  </si>
  <si>
    <t>Máximo X =</t>
  </si>
  <si>
    <t>Histograma vs. densidad teórica (dominio [0, c])</t>
  </si>
  <si>
    <t>h (altura meseta) =</t>
  </si>
  <si>
    <t>Bin</t>
  </si>
  <si>
    <t>Lím. inf.</t>
  </si>
  <si>
    <t>Lím. sup.</t>
  </si>
  <si>
    <t>Punto medio</t>
  </si>
  <si>
    <t>Frecuencia</t>
  </si>
  <si>
    <t>Densidad emp.</t>
  </si>
  <si>
    <t>Densidad teór.</t>
  </si>
  <si>
    <t xml:space="preserve">Ejercicio 2 </t>
  </si>
  <si>
    <t>a (punto 1) =</t>
  </si>
  <si>
    <t>Debe cumplirse: a &lt; c &lt; b</t>
  </si>
  <si>
    <t>c (vértice) =</t>
  </si>
  <si>
    <t>b (punto 3) =</t>
  </si>
  <si>
    <t>Áreas (Paso 1 de la teoría)</t>
  </si>
  <si>
    <t>iteracion</t>
  </si>
  <si>
    <t>Region</t>
  </si>
  <si>
    <t>Histograma vs. densidad teórica (dominio [a, b])</t>
  </si>
  <si>
    <t>EJERCICIO 3</t>
  </si>
  <si>
    <t>Parámetros generales</t>
  </si>
  <si>
    <t>Tasa de impuestos (T)</t>
  </si>
  <si>
    <t>TREMA</t>
  </si>
  <si>
    <t>Vida fiscal del activo (años)</t>
  </si>
  <si>
    <t>Umbral de aceptación Prob(TIR&gt;TREMA)</t>
  </si>
  <si>
    <t>Número de simulaciones</t>
  </si>
  <si>
    <t>Activo fijo y activo circulante inicial (distribución triangular)</t>
  </si>
  <si>
    <t>Variable</t>
  </si>
  <si>
    <t>a (mínimo / optimista)</t>
  </si>
  <si>
    <t>b (moda / más probable)</t>
  </si>
  <si>
    <t>c (máximo / pesimista)</t>
  </si>
  <si>
    <t>Activo fijo inicial (AF)</t>
  </si>
  <si>
    <t>Activo circulante inicial (AC)</t>
  </si>
  <si>
    <t>Flujo de efectivo antes de impuestos, por año (triangular, igual los 5 años)</t>
  </si>
  <si>
    <t>Flujo antes de impuestos (x)</t>
  </si>
  <si>
    <t>Tasas de inflación, por año (triangular)</t>
  </si>
  <si>
    <t>Año</t>
  </si>
  <si>
    <t xml:space="preserve">Extremos teóricos </t>
  </si>
  <si>
    <t>TIR mínima (todo pesimista)</t>
  </si>
  <si>
    <t>TIR máxima (todo optimista)</t>
  </si>
  <si>
    <t>── Resultados de la simulación ──</t>
  </si>
  <si>
    <t>Tabla de frecuencia acumulada de la TIR simulada (Pasos 3, 8 y 9)</t>
  </si>
  <si>
    <t>Intervalo #</t>
  </si>
  <si>
    <t>Límite inferior (%)</t>
  </si>
  <si>
    <t>Límite superior (%)</t>
  </si>
  <si>
    <t>Fracción</t>
  </si>
  <si>
    <t>Fracción acumulada</t>
  </si>
  <si>
    <t>Resultado principal</t>
  </si>
  <si>
    <t>Prob(TIR &gt; TREMA)</t>
  </si>
  <si>
    <t>Umbral requerido por la administración</t>
  </si>
  <si>
    <t>Decisión</t>
  </si>
  <si>
    <t>N° sim</t>
  </si>
  <si>
    <t>R (AF)</t>
  </si>
  <si>
    <t>AF simulado</t>
  </si>
  <si>
    <t>R (AC)</t>
  </si>
  <si>
    <t>AC simulado</t>
  </si>
  <si>
    <t>R (x año 1)</t>
  </si>
  <si>
    <t>x año 1</t>
  </si>
  <si>
    <t>R (x año 2)</t>
  </si>
  <si>
    <t>x año 2</t>
  </si>
  <si>
    <t>R (x año 3)</t>
  </si>
  <si>
    <t>x año 3</t>
  </si>
  <si>
    <t>R (x año 4)</t>
  </si>
  <si>
    <t>x año 4</t>
  </si>
  <si>
    <t>R (x año 5)</t>
  </si>
  <si>
    <t>x año 5</t>
  </si>
  <si>
    <t>R (i año 1)</t>
  </si>
  <si>
    <t>i año 1</t>
  </si>
  <si>
    <t>R (i año 2)</t>
  </si>
  <si>
    <t>i año 2</t>
  </si>
  <si>
    <t>R (i año 3)</t>
  </si>
  <si>
    <t>i año 3</t>
  </si>
  <si>
    <t>R (i año 4)</t>
  </si>
  <si>
    <t>i año 4</t>
  </si>
  <si>
    <t>R (i año 5)</t>
  </si>
  <si>
    <t>i año 5</t>
  </si>
  <si>
    <t>Inflación acum. año 1</t>
  </si>
  <si>
    <t>Inflación acum. año 2</t>
  </si>
  <si>
    <t>Inflación acum. año 3</t>
  </si>
  <si>
    <t>Inflación acum. año 4</t>
  </si>
  <si>
    <t>Inflación acum. año 5</t>
  </si>
  <si>
    <t>Inv. adicional AC año 1</t>
  </si>
  <si>
    <t>Inv. adicional AC año 2</t>
  </si>
  <si>
    <t>Inv. adicional AC año 3</t>
  </si>
  <si>
    <t>Inv. adicional AC año 4</t>
  </si>
  <si>
    <t>Inv. adicional AC año 5</t>
  </si>
  <si>
    <t>Flujo antes imp. año 1 (corriente)</t>
  </si>
  <si>
    <t>Flujo antes imp. año 2 (corriente)</t>
  </si>
  <si>
    <t>Flujo antes imp. año 3 (corriente)</t>
  </si>
  <si>
    <t>Flujo antes imp. año 4 (corriente)</t>
  </si>
  <si>
    <t>Flujo antes imp. año 5 (corriente)</t>
  </si>
  <si>
    <t>Depreciación (fija)</t>
  </si>
  <si>
    <t>Ingreso gravable año 1</t>
  </si>
  <si>
    <t>Ingreso gravable año 2</t>
  </si>
  <si>
    <t>Ingreso gravable año 3</t>
  </si>
  <si>
    <t>Ingreso gravable año 4</t>
  </si>
  <si>
    <t>Ingreso gravable año 5</t>
  </si>
  <si>
    <t>Impuestos año 1</t>
  </si>
  <si>
    <t>Impuestos año 2</t>
  </si>
  <si>
    <t>Impuestos año 3</t>
  </si>
  <si>
    <t>Impuestos año 4</t>
  </si>
  <si>
    <t>Impuestos año 5</t>
  </si>
  <si>
    <t>Flujo desp. imp. año 1 (corriente)</t>
  </si>
  <si>
    <t>Flujo desp. imp. año 2 (corriente)</t>
  </si>
  <si>
    <t>Flujo desp. imp. año 3 (corriente)</t>
  </si>
  <si>
    <t>Flujo desp. imp. año 4 (corriente)</t>
  </si>
  <si>
    <t>Flujo desp. imp. año 5 (corriente)</t>
  </si>
  <si>
    <t>Flujo desp. imp. año 1 (constante)</t>
  </si>
  <si>
    <t>Flujo desp. imp. año 2 (constante)</t>
  </si>
  <si>
    <t>Flujo desp. imp. año 3 (constante)</t>
  </si>
  <si>
    <t>Flujo desp. imp. año 4 (constante)</t>
  </si>
  <si>
    <t>Flujo desp. imp. año 5 (constante)</t>
  </si>
  <si>
    <t>VR: AC recuperado (nominal)</t>
  </si>
  <si>
    <t>VR: 20% AF recuperado (nominal)</t>
  </si>
  <si>
    <t>VR antes de impuestos</t>
  </si>
  <si>
    <t>VR impuestos</t>
  </si>
  <si>
    <t>VR pesos corrientes</t>
  </si>
  <si>
    <t>VR pesos constantes</t>
  </si>
  <si>
    <t>Flujo año 0</t>
  </si>
  <si>
    <t>Flujo año 1</t>
  </si>
  <si>
    <t>Flujo año 2</t>
  </si>
  <si>
    <t>Flujo año 3</t>
  </si>
  <si>
    <t>Flujo año 4</t>
  </si>
  <si>
    <t>Flujo año 5</t>
  </si>
  <si>
    <t>TIR simulada</t>
  </si>
  <si>
    <t xml:space="preserve">Ejercicio 4 </t>
  </si>
  <si>
    <t>Nº camiones a comprar:</t>
  </si>
  <si>
    <t>Comparación de 8 escenarios (conectada — ver fila 285)</t>
  </si>
  <si>
    <t>(simulación interactiva individual)</t>
  </si>
  <si>
    <t>N° camiones</t>
  </si>
  <si>
    <t>Costo Fijo ($)</t>
  </si>
  <si>
    <t>Costo Externo ($)</t>
  </si>
  <si>
    <t>Costo Total ($)</t>
  </si>
  <si>
    <t>Tabla de Capacidad por Camión (ton/día)</t>
  </si>
  <si>
    <t>Tabla de Producción Diaria (toneladas)</t>
  </si>
  <si>
    <t>Prob. acumulada (F)</t>
  </si>
  <si>
    <t>Lím. inf. ton (G)</t>
  </si>
  <si>
    <t>Lím. sup. ton (H)</t>
  </si>
  <si>
    <t>Prob. acum. (K)</t>
  </si>
  <si>
    <t>Lím. inf. ton (L)</t>
  </si>
  <si>
    <t>Lím. sup. ton (M)</t>
  </si>
  <si>
    <t>Día</t>
  </si>
  <si>
    <t>R_Producción</t>
  </si>
  <si>
    <t>Producción del Día</t>
  </si>
  <si>
    <t>R_Camión</t>
  </si>
  <si>
    <t>Capacidad Prom. x Camión</t>
  </si>
  <si>
    <t>Capacidad Flotilla Total</t>
  </si>
  <si>
    <t>Excedente (Ton)</t>
  </si>
  <si>
    <t>Costo Flete Externo</t>
  </si>
  <si>
    <t>OPT. CAMIONES</t>
  </si>
  <si>
    <t>Costo Anual de Camiones =</t>
  </si>
  <si>
    <t>Costo Anual Flete Externo =</t>
  </si>
  <si>
    <t>COSTO TOTAL =</t>
  </si>
  <si>
    <t>8 simulaciones independientes corriendo en paralelo (N = 8 a 15)</t>
  </si>
  <si>
    <t>N = 8</t>
  </si>
  <si>
    <t>N = 9</t>
  </si>
  <si>
    <t>N = 10</t>
  </si>
  <si>
    <t>N = 11</t>
  </si>
  <si>
    <t>N = 12</t>
  </si>
  <si>
    <t>N = 13</t>
  </si>
  <si>
    <t>N = 14</t>
  </si>
  <si>
    <t>N = 15</t>
  </si>
  <si>
    <t>R_Prod</t>
  </si>
  <si>
    <t>Producción</t>
  </si>
  <si>
    <t>R_Cam</t>
  </si>
  <si>
    <t>Capacidad</t>
  </si>
  <si>
    <t>Flota</t>
  </si>
  <si>
    <t>Excedente</t>
  </si>
  <si>
    <t>CostoFlete</t>
  </si>
</sst>
</file>

<file path=xl/styles.xml><?xml version="1.0" encoding="utf-8"?>
<styleSheet xmlns="http://schemas.openxmlformats.org/spreadsheetml/2006/main">
  <numFmts count="7">
    <numFmt numFmtId="176" formatCode="0.000"/>
    <numFmt numFmtId="41" formatCode="_(* #,##0_);_(* \(#,##0\);_(* &quot;-&quot;_);_(@_)"/>
    <numFmt numFmtId="42" formatCode="_(&quot;$&quot;* #,##0_);_(&quot;$&quot;* \(#,##0\);_(&quot;$&quot;* &quot;-&quot;_);_(@_)"/>
    <numFmt numFmtId="177" formatCode="0.0%"/>
    <numFmt numFmtId="43" formatCode="_(* #,##0.00_);_(* \(#,##0.00\);_(* &quot;-&quot;??_);_(@_)"/>
    <numFmt numFmtId="178" formatCode="0.0000"/>
    <numFmt numFmtId="44" formatCode="_(&quot;$&quot;* #,##0.00_);_(&quot;$&quot;* \(#,##0.00\);_(&quot;$&quot;* &quot;-&quot;??_);_(@_)"/>
  </numFmts>
  <fonts count="44">
    <font>
      <sz val="11"/>
      <color theme="1"/>
      <name val="Calibri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sz val="9"/>
      <color rgb="FF666666"/>
      <name val="Arial"/>
      <charset val="1"/>
    </font>
    <font>
      <b/>
      <sz val="11"/>
      <color theme="1"/>
      <name val="Calibri"/>
      <charset val="1"/>
    </font>
    <font>
      <sz val="11"/>
      <color theme="1"/>
      <name val="Arial"/>
      <charset val="1"/>
    </font>
    <font>
      <sz val="11"/>
      <color theme="1"/>
      <name val="Times New Roman"/>
      <charset val="1"/>
    </font>
    <font>
      <b/>
      <sz val="12"/>
      <name val="Arial"/>
      <charset val="1"/>
    </font>
    <font>
      <sz val="9"/>
      <name val="Arial"/>
      <charset val="1"/>
    </font>
    <font>
      <b/>
      <sz val="11"/>
      <color rgb="FF008000"/>
      <name val="Arial"/>
      <charset val="1"/>
    </font>
    <font>
      <b/>
      <sz val="13"/>
      <name val="Arial"/>
      <charset val="1"/>
    </font>
    <font>
      <sz val="11"/>
      <name val="Calibri"/>
      <charset val="1"/>
    </font>
    <font>
      <b/>
      <sz val="9"/>
      <name val="Arial"/>
      <charset val="1"/>
    </font>
    <font>
      <sz val="11"/>
      <name val="Arial"/>
      <charset val="1"/>
    </font>
    <font>
      <b/>
      <sz val="14"/>
      <color rgb="FF2F5597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8"/>
      <name val="Arial"/>
      <charset val="1"/>
    </font>
    <font>
      <sz val="11"/>
      <color rgb="FF000000"/>
      <name val="Arial"/>
      <charset val="1"/>
    </font>
    <font>
      <b/>
      <sz val="11"/>
      <color theme="1"/>
      <name val="Arial"/>
      <charset val="1"/>
    </font>
    <font>
      <sz val="9"/>
      <color theme="1"/>
      <name val="Arial"/>
      <charset val="1"/>
    </font>
    <font>
      <sz val="9"/>
      <color theme="1"/>
      <name val="Calibri"/>
      <charset val="1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05"/>
        <bgColor rgb="FFFFFFFF"/>
      </patternFill>
    </fill>
    <fill>
      <patternFill patternType="solid">
        <fgColor theme="2" tint="-0.1"/>
        <bgColor indexed="64"/>
      </patternFill>
    </fill>
    <fill>
      <patternFill patternType="solid">
        <fgColor theme="0" tint="-0.15"/>
        <bgColor rgb="FF666666"/>
      </patternFill>
    </fill>
    <fill>
      <patternFill patternType="solid">
        <fgColor theme="0" tint="-0.15"/>
        <bgColor rgb="FFD9D9D9"/>
      </patternFill>
    </fill>
    <fill>
      <patternFill patternType="solid">
        <fgColor theme="2"/>
        <bgColor rgb="FF0066CC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2F2F2"/>
      </patternFill>
    </fill>
    <fill>
      <patternFill patternType="solid">
        <fgColor theme="0" tint="-0.05"/>
        <bgColor rgb="FF666666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29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rgb="FFB0B0B0"/>
      </right>
      <top style="thin">
        <color auto="1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auto="1"/>
      </top>
      <bottom style="thin">
        <color rgb="FFB0B0B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0B0B0"/>
      </left>
      <right style="thin">
        <color auto="1"/>
      </right>
      <top style="thin">
        <color auto="1"/>
      </top>
      <bottom style="thin">
        <color rgb="FFB0B0B0"/>
      </bottom>
      <diagonal/>
    </border>
    <border>
      <left style="thin">
        <color auto="1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rgb="FFB0B0B0"/>
      </right>
      <top style="thin">
        <color rgb="FFB0B0B0"/>
      </top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auto="1"/>
      </bottom>
      <diagonal/>
    </border>
    <border>
      <left style="thin">
        <color rgb="FFB0B0B0"/>
      </left>
      <right style="thin">
        <color auto="1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auto="1"/>
      </right>
      <top style="thin">
        <color rgb="FFB0B0B0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24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30" fillId="13" borderId="24" applyNumberFormat="0" applyAlignment="0" applyProtection="0">
      <alignment vertical="center"/>
    </xf>
    <xf numFmtId="44" fontId="23" fillId="0" borderId="0" applyBorder="0" applyAlignment="0" applyProtection="0"/>
    <xf numFmtId="0" fontId="31" fillId="14" borderId="0" applyNumberFormat="0" applyBorder="0" applyAlignment="0" applyProtection="0">
      <alignment vertical="center"/>
    </xf>
    <xf numFmtId="0" fontId="29" fillId="12" borderId="23" applyNumberFormat="0" applyFont="0" applyAlignment="0" applyProtection="0">
      <alignment vertical="center"/>
    </xf>
    <xf numFmtId="0" fontId="40" fillId="35" borderId="27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3" fillId="13" borderId="27" applyNumberFormat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41" fontId="23" fillId="0" borderId="0" applyBorder="0" applyAlignment="0" applyProtection="0"/>
    <xf numFmtId="0" fontId="31" fillId="2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42" fontId="23" fillId="0" borderId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43" fontId="23" fillId="0" borderId="0" applyBorder="0" applyAlignment="0" applyProtection="0"/>
    <xf numFmtId="0" fontId="41" fillId="38" borderId="28" applyNumberForma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9" fontId="23" fillId="0" borderId="0" applyBorder="0" applyAlignment="0" applyProtection="0"/>
    <xf numFmtId="0" fontId="33" fillId="0" borderId="0" applyNumberFormat="0" applyFill="0" applyBorder="0" applyAlignment="0" applyProtection="0">
      <alignment vertical="center"/>
    </xf>
  </cellStyleXfs>
  <cellXfs count="83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3" fillId="2" borderId="1" xfId="0" applyFont="1" applyFill="1" applyBorder="1" applyAlignment="1"/>
    <xf numFmtId="0" fontId="4" fillId="0" borderId="0" xfId="0" applyFont="1" applyFill="1" applyAlignment="1"/>
    <xf numFmtId="0" fontId="5" fillId="0" borderId="0" xfId="0" applyFont="1" applyFill="1" applyAlignment="1"/>
    <xf numFmtId="0" fontId="2" fillId="3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 applyAlignment="1"/>
    <xf numFmtId="0" fontId="7" fillId="4" borderId="2" xfId="0" applyFont="1" applyFill="1" applyBorder="1" applyAlignment="1"/>
    <xf numFmtId="0" fontId="7" fillId="4" borderId="2" xfId="0" applyFont="1" applyFill="1" applyBorder="1" applyAlignment="1">
      <alignment wrapText="1"/>
    </xf>
    <xf numFmtId="0" fontId="2" fillId="0" borderId="0" xfId="0" applyFont="1" applyFill="1" applyBorder="1" applyAlignment="1"/>
    <xf numFmtId="0" fontId="2" fillId="5" borderId="1" xfId="0" applyFont="1" applyFill="1" applyBorder="1" applyAlignment="1">
      <alignment horizontal="center"/>
    </xf>
    <xf numFmtId="0" fontId="0" fillId="0" borderId="1" xfId="0" applyFont="1" applyFill="1" applyBorder="1" applyAlignment="1"/>
    <xf numFmtId="0" fontId="6" fillId="0" borderId="0" xfId="0" applyFont="1" applyFill="1" applyAlignment="1"/>
    <xf numFmtId="0" fontId="8" fillId="0" borderId="0" xfId="0" applyFont="1" applyFill="1" applyAlignment="1"/>
    <xf numFmtId="0" fontId="9" fillId="0" borderId="0" xfId="0" applyFont="1" applyFill="1" applyBorder="1" applyAlignment="1"/>
    <xf numFmtId="0" fontId="2" fillId="3" borderId="0" xfId="0" applyFont="1" applyFill="1" applyBorder="1" applyAlignment="1">
      <alignment horizontal="center"/>
    </xf>
    <xf numFmtId="0" fontId="6" fillId="0" borderId="0" xfId="0" applyFont="1" applyFill="1" applyBorder="1" applyAlignment="1"/>
    <xf numFmtId="0" fontId="10" fillId="0" borderId="0" xfId="0" applyFont="1" applyFill="1" applyBorder="1" applyAlignment="1"/>
    <xf numFmtId="0" fontId="11" fillId="0" borderId="0" xfId="0" applyFont="1" applyFill="1" applyAlignment="1"/>
    <xf numFmtId="0" fontId="2" fillId="6" borderId="0" xfId="0" applyFont="1" applyFill="1" applyAlignment="1"/>
    <xf numFmtId="0" fontId="0" fillId="0" borderId="0" xfId="0" applyFont="1" applyFill="1" applyBorder="1" applyAlignment="1"/>
    <xf numFmtId="0" fontId="12" fillId="0" borderId="0" xfId="0" applyFont="1" applyFill="1" applyAlignment="1"/>
    <xf numFmtId="0" fontId="13" fillId="7" borderId="3" xfId="0" applyFont="1" applyFill="1" applyBorder="1" applyAlignment="1">
      <alignment horizontal="center" vertical="center" wrapText="1"/>
    </xf>
    <xf numFmtId="0" fontId="9" fillId="0" borderId="0" xfId="0" applyFont="1" applyFill="1" applyAlignment="1"/>
    <xf numFmtId="178" fontId="9" fillId="0" borderId="0" xfId="0" applyNumberFormat="1" applyFont="1" applyFill="1" applyAlignment="1"/>
    <xf numFmtId="3" fontId="9" fillId="0" borderId="0" xfId="0" applyNumberFormat="1" applyFont="1" applyFill="1" applyAlignment="1"/>
    <xf numFmtId="177" fontId="9" fillId="0" borderId="0" xfId="0" applyNumberFormat="1" applyFont="1" applyFill="1" applyAlignment="1"/>
    <xf numFmtId="2" fontId="9" fillId="0" borderId="0" xfId="0" applyNumberFormat="1" applyFont="1" applyFill="1" applyAlignment="1"/>
    <xf numFmtId="0" fontId="2" fillId="0" borderId="2" xfId="0" applyFont="1" applyFill="1" applyBorder="1" applyAlignment="1"/>
    <xf numFmtId="0" fontId="12" fillId="0" borderId="2" xfId="0" applyFont="1" applyFill="1" applyBorder="1" applyAlignment="1"/>
    <xf numFmtId="0" fontId="14" fillId="0" borderId="2" xfId="0" applyFont="1" applyFill="1" applyBorder="1" applyAlignment="1"/>
    <xf numFmtId="177" fontId="14" fillId="0" borderId="2" xfId="0" applyNumberFormat="1" applyFont="1" applyFill="1" applyBorder="1" applyAlignment="1"/>
    <xf numFmtId="1" fontId="14" fillId="0" borderId="2" xfId="0" applyNumberFormat="1" applyFont="1" applyFill="1" applyBorder="1" applyAlignment="1"/>
    <xf numFmtId="3" fontId="14" fillId="0" borderId="2" xfId="0" applyNumberFormat="1" applyFont="1" applyFill="1" applyBorder="1" applyAlignment="1"/>
    <xf numFmtId="0" fontId="2" fillId="8" borderId="4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/>
    <xf numFmtId="3" fontId="14" fillId="0" borderId="4" xfId="0" applyNumberFormat="1" applyFont="1" applyFill="1" applyBorder="1" applyAlignment="1"/>
    <xf numFmtId="177" fontId="14" fillId="0" borderId="4" xfId="0" applyNumberFormat="1" applyFont="1" applyFill="1" applyBorder="1" applyAlignment="1"/>
    <xf numFmtId="0" fontId="0" fillId="0" borderId="2" xfId="0" applyFont="1" applyFill="1" applyBorder="1" applyAlignment="1"/>
    <xf numFmtId="177" fontId="0" fillId="0" borderId="2" xfId="0" applyNumberFormat="1" applyFont="1" applyFill="1" applyBorder="1" applyAlignment="1"/>
    <xf numFmtId="0" fontId="15" fillId="0" borderId="0" xfId="0" applyFont="1" applyFill="1" applyAlignment="1"/>
    <xf numFmtId="0" fontId="16" fillId="8" borderId="4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/>
    <xf numFmtId="2" fontId="17" fillId="0" borderId="4" xfId="0" applyNumberFormat="1" applyFont="1" applyFill="1" applyBorder="1" applyAlignment="1"/>
    <xf numFmtId="0" fontId="17" fillId="0" borderId="2" xfId="0" applyFont="1" applyFill="1" applyBorder="1" applyAlignment="1"/>
    <xf numFmtId="0" fontId="18" fillId="0" borderId="2" xfId="0" applyFont="1" applyFill="1" applyBorder="1" applyAlignment="1"/>
    <xf numFmtId="176" fontId="17" fillId="0" borderId="4" xfId="0" applyNumberFormat="1" applyFont="1" applyFill="1" applyBorder="1" applyAlignment="1"/>
    <xf numFmtId="0" fontId="1" fillId="0" borderId="0" xfId="0" applyFont="1" applyFill="1" applyBorder="1" applyAlignment="1"/>
    <xf numFmtId="0" fontId="19" fillId="0" borderId="1" xfId="0" applyFont="1" applyFill="1" applyBorder="1" applyAlignment="1"/>
    <xf numFmtId="0" fontId="2" fillId="9" borderId="5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19" fillId="0" borderId="7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19" fillId="0" borderId="0" xfId="0" applyFont="1" applyFill="1" applyAlignment="1">
      <alignment horizontal="center"/>
    </xf>
    <xf numFmtId="0" fontId="2" fillId="9" borderId="8" xfId="0" applyFont="1" applyFill="1" applyBorder="1" applyAlignment="1">
      <alignment horizontal="center"/>
    </xf>
    <xf numFmtId="0" fontId="19" fillId="0" borderId="9" xfId="0" applyFont="1" applyFill="1" applyBorder="1" applyAlignment="1">
      <alignment horizontal="center"/>
    </xf>
    <xf numFmtId="0" fontId="0" fillId="0" borderId="9" xfId="0" applyFont="1" applyFill="1" applyBorder="1" applyAlignment="1">
      <alignment horizontal="center"/>
    </xf>
    <xf numFmtId="0" fontId="0" fillId="0" borderId="10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2" fillId="10" borderId="12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2" fillId="10" borderId="15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20" fillId="9" borderId="5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1" fillId="0" borderId="0" xfId="0" applyFont="1" applyFill="1" applyAlignment="1"/>
    <xf numFmtId="0" fontId="22" fillId="0" borderId="0" xfId="0" applyFont="1" applyFill="1" applyAlignment="1">
      <alignment vertical="top" wrapText="1"/>
    </xf>
    <xf numFmtId="0" fontId="20" fillId="9" borderId="8" xfId="0" applyFont="1" applyFill="1" applyBorder="1" applyAlignment="1">
      <alignment horizontal="center"/>
    </xf>
    <xf numFmtId="0" fontId="5" fillId="0" borderId="0" xfId="0" applyFont="1" applyFill="1" applyAlignment="1">
      <alignment horizontal="center" wrapText="1"/>
    </xf>
    <xf numFmtId="0" fontId="0" fillId="0" borderId="0" xfId="0" applyFont="1" applyFill="1" applyAlignment="1">
      <alignment wrapText="1"/>
    </xf>
    <xf numFmtId="0" fontId="2" fillId="10" borderId="1" xfId="0" applyFont="1" applyFill="1" applyBorder="1" applyAlignment="1">
      <alignment horizont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0B0B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2C4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Ejercicio 1 — Histograma (empírico) vs. densidad teórica</a:t>
            </a:r>
            <a:endParaRPr sz="1800" b="1" strike="noStrike" spc="-1">
              <a:solidFill>
                <a:srgbClr val="000000"/>
              </a:solidFill>
              <a:latin typeface="Calibri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'Ejercicio 1 - Trapezoidal V'!$G$1025</c:f>
              <c:strCache>
                <c:ptCount val="1"/>
                <c:pt idx="0">
                  <c:v>Densidad emp.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'Ejercicio 1 - Trapezoidal V'!$E$1026:$E$1045</c:f>
              <c:numCache>
                <c:formatCode>General</c:formatCode>
                <c:ptCount val="20"/>
                <c:pt idx="0">
                  <c:v>0.25</c:v>
                </c:pt>
                <c:pt idx="1">
                  <c:v>0.75</c:v>
                </c:pt>
                <c:pt idx="2">
                  <c:v>1.25</c:v>
                </c:pt>
                <c:pt idx="3">
                  <c:v>1.75</c:v>
                </c:pt>
                <c:pt idx="4">
                  <c:v>2.25</c:v>
                </c:pt>
                <c:pt idx="5">
                  <c:v>2.75</c:v>
                </c:pt>
                <c:pt idx="6">
                  <c:v>3.25</c:v>
                </c:pt>
                <c:pt idx="7">
                  <c:v>3.75</c:v>
                </c:pt>
                <c:pt idx="8">
                  <c:v>4.25</c:v>
                </c:pt>
                <c:pt idx="9">
                  <c:v>4.75</c:v>
                </c:pt>
                <c:pt idx="10">
                  <c:v>5.25</c:v>
                </c:pt>
                <c:pt idx="11">
                  <c:v>5.75</c:v>
                </c:pt>
                <c:pt idx="12">
                  <c:v>6.25</c:v>
                </c:pt>
                <c:pt idx="13">
                  <c:v>6.75</c:v>
                </c:pt>
                <c:pt idx="14">
                  <c:v>7.25</c:v>
                </c:pt>
                <c:pt idx="15">
                  <c:v>7.75</c:v>
                </c:pt>
                <c:pt idx="16">
                  <c:v>8.25</c:v>
                </c:pt>
                <c:pt idx="17">
                  <c:v>8.75</c:v>
                </c:pt>
                <c:pt idx="18">
                  <c:v>9.25</c:v>
                </c:pt>
                <c:pt idx="19">
                  <c:v>9.75</c:v>
                </c:pt>
              </c:numCache>
            </c:numRef>
          </c:cat>
          <c:val>
            <c:numRef>
              <c:f>'Ejercicio 1 - Trapezoidal V'!$G$1026:$G$1045</c:f>
              <c:numCache>
                <c:formatCode>General</c:formatCode>
                <c:ptCount val="20"/>
                <c:pt idx="0">
                  <c:v>0.014</c:v>
                </c:pt>
                <c:pt idx="1">
                  <c:v>0.026</c:v>
                </c:pt>
                <c:pt idx="2">
                  <c:v>0.066</c:v>
                </c:pt>
                <c:pt idx="3">
                  <c:v>0.086</c:v>
                </c:pt>
                <c:pt idx="4">
                  <c:v>0.096</c:v>
                </c:pt>
                <c:pt idx="5">
                  <c:v>0.16</c:v>
                </c:pt>
                <c:pt idx="6">
                  <c:v>0.136</c:v>
                </c:pt>
                <c:pt idx="7">
                  <c:v>0.132</c:v>
                </c:pt>
                <c:pt idx="8">
                  <c:v>0.14</c:v>
                </c:pt>
                <c:pt idx="9">
                  <c:v>0.114</c:v>
                </c:pt>
                <c:pt idx="10">
                  <c:v>0.168</c:v>
                </c:pt>
                <c:pt idx="11">
                  <c:v>0.142</c:v>
                </c:pt>
                <c:pt idx="12">
                  <c:v>0.14</c:v>
                </c:pt>
                <c:pt idx="13">
                  <c:v>0.166</c:v>
                </c:pt>
                <c:pt idx="14">
                  <c:v>0.12</c:v>
                </c:pt>
                <c:pt idx="15">
                  <c:v>0.092</c:v>
                </c:pt>
                <c:pt idx="16">
                  <c:v>0.09</c:v>
                </c:pt>
                <c:pt idx="17">
                  <c:v>0.072</c:v>
                </c:pt>
                <c:pt idx="18">
                  <c:v>0.024</c:v>
                </c:pt>
                <c:pt idx="19">
                  <c:v>0.016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56305985"/>
        <c:axId val="56386561"/>
      </c:barChart>
      <c:lineChart>
        <c:grouping val="standard"/>
        <c:varyColors val="0"/>
        <c:ser>
          <c:idx val="1"/>
          <c:order val="1"/>
          <c:tx>
            <c:strRef>
              <c:f>'Ejercicio 1 - Trapezoidal V'!$H$1025</c:f>
              <c:strCache>
                <c:ptCount val="1"/>
                <c:pt idx="0">
                  <c:v>Densidad teór.</c:v>
                </c:pt>
              </c:strCache>
            </c:strRef>
          </c:tx>
          <c:spPr>
            <a:ln w="24840" cap="rnd" cmpd="sng" algn="ctr">
              <a:solidFill>
                <a:srgbClr val="E06C3C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'Ejercicio 1 - Trapezoidal V'!$E$1026:$E$1045</c:f>
              <c:numCache>
                <c:formatCode>General</c:formatCode>
                <c:ptCount val="20"/>
                <c:pt idx="0">
                  <c:v>0.25</c:v>
                </c:pt>
                <c:pt idx="1">
                  <c:v>0.75</c:v>
                </c:pt>
                <c:pt idx="2">
                  <c:v>1.25</c:v>
                </c:pt>
                <c:pt idx="3">
                  <c:v>1.75</c:v>
                </c:pt>
                <c:pt idx="4">
                  <c:v>2.25</c:v>
                </c:pt>
                <c:pt idx="5">
                  <c:v>2.75</c:v>
                </c:pt>
                <c:pt idx="6">
                  <c:v>3.25</c:v>
                </c:pt>
                <c:pt idx="7">
                  <c:v>3.75</c:v>
                </c:pt>
                <c:pt idx="8">
                  <c:v>4.25</c:v>
                </c:pt>
                <c:pt idx="9">
                  <c:v>4.75</c:v>
                </c:pt>
                <c:pt idx="10">
                  <c:v>5.25</c:v>
                </c:pt>
                <c:pt idx="11">
                  <c:v>5.75</c:v>
                </c:pt>
                <c:pt idx="12">
                  <c:v>6.25</c:v>
                </c:pt>
                <c:pt idx="13">
                  <c:v>6.75</c:v>
                </c:pt>
                <c:pt idx="14">
                  <c:v>7.25</c:v>
                </c:pt>
                <c:pt idx="15">
                  <c:v>7.75</c:v>
                </c:pt>
                <c:pt idx="16">
                  <c:v>8.25</c:v>
                </c:pt>
                <c:pt idx="17">
                  <c:v>8.75</c:v>
                </c:pt>
                <c:pt idx="18">
                  <c:v>9.25</c:v>
                </c:pt>
                <c:pt idx="19">
                  <c:v>9.75</c:v>
                </c:pt>
              </c:numCache>
            </c:numRef>
          </c:cat>
          <c:val>
            <c:numRef>
              <c:f>'Ejercicio 1 - Trapezoidal V'!$H$1026:$H$1045</c:f>
              <c:numCache>
                <c:formatCode>General</c:formatCode>
                <c:ptCount val="20"/>
                <c:pt idx="0">
                  <c:v>0.0119047619047619</c:v>
                </c:pt>
                <c:pt idx="1">
                  <c:v>0.0357142857142857</c:v>
                </c:pt>
                <c:pt idx="2">
                  <c:v>0.0595238095238095</c:v>
                </c:pt>
                <c:pt idx="3">
                  <c:v>0.0833333333333333</c:v>
                </c:pt>
                <c:pt idx="4">
                  <c:v>0.107142857142857</c:v>
                </c:pt>
                <c:pt idx="5">
                  <c:v>0.130952380952381</c:v>
                </c:pt>
                <c:pt idx="6">
                  <c:v>0.142857142857143</c:v>
                </c:pt>
                <c:pt idx="7">
                  <c:v>0.142857142857143</c:v>
                </c:pt>
                <c:pt idx="8">
                  <c:v>0.142857142857143</c:v>
                </c:pt>
                <c:pt idx="9">
                  <c:v>0.142857142857143</c:v>
                </c:pt>
                <c:pt idx="10">
                  <c:v>0.142857142857143</c:v>
                </c:pt>
                <c:pt idx="11">
                  <c:v>0.142857142857143</c:v>
                </c:pt>
                <c:pt idx="12">
                  <c:v>0.142857142857143</c:v>
                </c:pt>
                <c:pt idx="13">
                  <c:v>0.142857142857143</c:v>
                </c:pt>
                <c:pt idx="14">
                  <c:v>0.130952380952381</c:v>
                </c:pt>
                <c:pt idx="15">
                  <c:v>0.107142857142857</c:v>
                </c:pt>
                <c:pt idx="16">
                  <c:v>0.0833333333333333</c:v>
                </c:pt>
                <c:pt idx="17">
                  <c:v>0.0595238095238095</c:v>
                </c:pt>
                <c:pt idx="18">
                  <c:v>0.0357142857142857</c:v>
                </c:pt>
                <c:pt idx="19">
                  <c:v>0.0119047619047619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0"/>
        <c:axId val="56305985"/>
        <c:axId val="56386561"/>
      </c:lineChart>
      <c:catAx>
        <c:axId val="563059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56386561"/>
        <c:crosses val="autoZero"/>
        <c:auto val="1"/>
        <c:lblAlgn val="ctr"/>
        <c:lblOffset val="100"/>
        <c:noMultiLvlLbl val="0"/>
      </c:catAx>
      <c:valAx>
        <c:axId val="56386561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Densidad</a:t>
                </a:r>
                <a:endParaRPr sz="1000" b="1" strike="noStrike" spc="-1">
                  <a:solidFill>
                    <a:srgbClr val="000000"/>
                  </a:solidFill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563059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Ejercicio 2 — Histograma (empírico) vs. densidad teórica</a:t>
            </a:r>
            <a:endParaRPr sz="1800" b="1" strike="noStrike" spc="-1">
              <a:solidFill>
                <a:srgbClr val="000000"/>
              </a:solidFill>
              <a:latin typeface="Calibri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27484333034915"/>
          <c:y val="0.218784735087069"/>
          <c:w val="0.70940017905103"/>
          <c:h val="0.6639496109670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'Ejercicio 2 - Triangular V'!$G$1024</c:f>
              <c:strCache>
                <c:ptCount val="1"/>
                <c:pt idx="0">
                  <c:v>Densidad emp.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'Ejercicio 2 - Triangular V'!$E$1025:$E$1044</c:f>
              <c:numCache>
                <c:formatCode>General</c:formatCode>
                <c:ptCount val="20"/>
                <c:pt idx="0">
                  <c:v>8.05</c:v>
                </c:pt>
                <c:pt idx="1">
                  <c:v>8.15</c:v>
                </c:pt>
                <c:pt idx="2">
                  <c:v>8.25</c:v>
                </c:pt>
                <c:pt idx="3">
                  <c:v>8.35</c:v>
                </c:pt>
                <c:pt idx="4">
                  <c:v>8.45</c:v>
                </c:pt>
                <c:pt idx="5">
                  <c:v>8.55</c:v>
                </c:pt>
                <c:pt idx="6">
                  <c:v>8.65</c:v>
                </c:pt>
                <c:pt idx="7">
                  <c:v>8.75</c:v>
                </c:pt>
                <c:pt idx="8">
                  <c:v>8.85</c:v>
                </c:pt>
                <c:pt idx="9">
                  <c:v>8.95</c:v>
                </c:pt>
                <c:pt idx="10">
                  <c:v>9.05</c:v>
                </c:pt>
                <c:pt idx="11">
                  <c:v>9.15</c:v>
                </c:pt>
                <c:pt idx="12">
                  <c:v>9.25</c:v>
                </c:pt>
                <c:pt idx="13">
                  <c:v>9.35</c:v>
                </c:pt>
                <c:pt idx="14">
                  <c:v>9.45</c:v>
                </c:pt>
                <c:pt idx="15">
                  <c:v>9.55</c:v>
                </c:pt>
                <c:pt idx="16">
                  <c:v>9.65</c:v>
                </c:pt>
                <c:pt idx="17">
                  <c:v>9.75</c:v>
                </c:pt>
                <c:pt idx="18">
                  <c:v>9.85</c:v>
                </c:pt>
                <c:pt idx="19">
                  <c:v>9.95</c:v>
                </c:pt>
              </c:numCache>
            </c:numRef>
          </c:cat>
          <c:val>
            <c:numRef>
              <c:f>'Ejercicio 2 - Triangular V'!$G$1025:$G$1044</c:f>
              <c:numCache>
                <c:formatCode>General</c:formatCode>
                <c:ptCount val="20"/>
                <c:pt idx="0">
                  <c:v>0</c:v>
                </c:pt>
                <c:pt idx="1">
                  <c:v>0.0400000000000001</c:v>
                </c:pt>
                <c:pt idx="2">
                  <c:v>0.169999999999998</c:v>
                </c:pt>
                <c:pt idx="3">
                  <c:v>0.160000000000001</c:v>
                </c:pt>
                <c:pt idx="4">
                  <c:v>0.290000000000001</c:v>
                </c:pt>
                <c:pt idx="5">
                  <c:v>0.300000000000001</c:v>
                </c:pt>
                <c:pt idx="6">
                  <c:v>1.15</c:v>
                </c:pt>
                <c:pt idx="7">
                  <c:v>0.979999999999986</c:v>
                </c:pt>
                <c:pt idx="8">
                  <c:v>0.930000000000003</c:v>
                </c:pt>
                <c:pt idx="9">
                  <c:v>1.05</c:v>
                </c:pt>
                <c:pt idx="10">
                  <c:v>1.07</c:v>
                </c:pt>
                <c:pt idx="11">
                  <c:v>0.970000000000003</c:v>
                </c:pt>
                <c:pt idx="12">
                  <c:v>1.01999999999999</c:v>
                </c:pt>
                <c:pt idx="13">
                  <c:v>0.780000000000003</c:v>
                </c:pt>
                <c:pt idx="14">
                  <c:v>0.420000000000001</c:v>
                </c:pt>
                <c:pt idx="15">
                  <c:v>0.11</c:v>
                </c:pt>
                <c:pt idx="16">
                  <c:v>0.240000000000001</c:v>
                </c:pt>
                <c:pt idx="17">
                  <c:v>0.169999999999998</c:v>
                </c:pt>
                <c:pt idx="18">
                  <c:v>0.0900000000000003</c:v>
                </c:pt>
                <c:pt idx="19">
                  <c:v>0.0600000000000002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50772358"/>
        <c:axId val="9277461"/>
      </c:barChart>
      <c:lineChart>
        <c:grouping val="standard"/>
        <c:varyColors val="0"/>
        <c:ser>
          <c:idx val="1"/>
          <c:order val="1"/>
          <c:tx>
            <c:strRef>
              <c:f>'Ejercicio 2 - Triangular V'!$H$1024</c:f>
              <c:strCache>
                <c:ptCount val="1"/>
                <c:pt idx="0">
                  <c:v>Densidad teór.</c:v>
                </c:pt>
              </c:strCache>
            </c:strRef>
          </c:tx>
          <c:spPr>
            <a:ln w="24840" cap="rnd" cmpd="sng" algn="ctr">
              <a:solidFill>
                <a:srgbClr val="E06C3C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'Ejercicio 2 - Triangular V'!$E$1025:$E$1044</c:f>
              <c:numCache>
                <c:formatCode>General</c:formatCode>
                <c:ptCount val="20"/>
                <c:pt idx="0">
                  <c:v>8.05</c:v>
                </c:pt>
                <c:pt idx="1">
                  <c:v>8.15</c:v>
                </c:pt>
                <c:pt idx="2">
                  <c:v>8.25</c:v>
                </c:pt>
                <c:pt idx="3">
                  <c:v>8.35</c:v>
                </c:pt>
                <c:pt idx="4">
                  <c:v>8.45</c:v>
                </c:pt>
                <c:pt idx="5">
                  <c:v>8.55</c:v>
                </c:pt>
                <c:pt idx="6">
                  <c:v>8.65</c:v>
                </c:pt>
                <c:pt idx="7">
                  <c:v>8.75</c:v>
                </c:pt>
                <c:pt idx="8">
                  <c:v>8.85</c:v>
                </c:pt>
                <c:pt idx="9">
                  <c:v>8.95</c:v>
                </c:pt>
                <c:pt idx="10">
                  <c:v>9.05</c:v>
                </c:pt>
                <c:pt idx="11">
                  <c:v>9.15</c:v>
                </c:pt>
                <c:pt idx="12">
                  <c:v>9.25</c:v>
                </c:pt>
                <c:pt idx="13">
                  <c:v>9.35</c:v>
                </c:pt>
                <c:pt idx="14">
                  <c:v>9.45</c:v>
                </c:pt>
                <c:pt idx="15">
                  <c:v>9.55</c:v>
                </c:pt>
                <c:pt idx="16">
                  <c:v>9.65</c:v>
                </c:pt>
                <c:pt idx="17">
                  <c:v>9.75</c:v>
                </c:pt>
                <c:pt idx="18">
                  <c:v>9.85</c:v>
                </c:pt>
                <c:pt idx="19">
                  <c:v>9.95</c:v>
                </c:pt>
              </c:numCache>
            </c:numRef>
          </c:cat>
          <c:val>
            <c:numRef>
              <c:f>'Ejercicio 2 - Triangular V'!$H$1025:$H$1044</c:f>
              <c:numCache>
                <c:formatCode>General</c:formatCode>
                <c:ptCount val="20"/>
                <c:pt idx="0">
                  <c:v>0.0500000000000007</c:v>
                </c:pt>
                <c:pt idx="1">
                  <c:v>0.149999999999999</c:v>
                </c:pt>
                <c:pt idx="2">
                  <c:v>0.25</c:v>
                </c:pt>
                <c:pt idx="3">
                  <c:v>0.350000000000001</c:v>
                </c:pt>
                <c:pt idx="4">
                  <c:v>0.449999999999999</c:v>
                </c:pt>
                <c:pt idx="5">
                  <c:v>0.550000000000001</c:v>
                </c:pt>
                <c:pt idx="6">
                  <c:v>0.649999999999999</c:v>
                </c:pt>
                <c:pt idx="7">
                  <c:v>0.75</c:v>
                </c:pt>
                <c:pt idx="8">
                  <c:v>0.850000000000001</c:v>
                </c:pt>
                <c:pt idx="9">
                  <c:v>0.949999999999999</c:v>
                </c:pt>
                <c:pt idx="10">
                  <c:v>0.949999999999999</c:v>
                </c:pt>
                <c:pt idx="11">
                  <c:v>0.850000000000001</c:v>
                </c:pt>
                <c:pt idx="12">
                  <c:v>0.75</c:v>
                </c:pt>
                <c:pt idx="13">
                  <c:v>0.649999999999999</c:v>
                </c:pt>
                <c:pt idx="14">
                  <c:v>0.550000000000001</c:v>
                </c:pt>
                <c:pt idx="15">
                  <c:v>0.449999999999999</c:v>
                </c:pt>
                <c:pt idx="16">
                  <c:v>0.350000000000001</c:v>
                </c:pt>
                <c:pt idx="17">
                  <c:v>0.25</c:v>
                </c:pt>
                <c:pt idx="18">
                  <c:v>0.149999999999999</c:v>
                </c:pt>
                <c:pt idx="19">
                  <c:v>0.0500000000000007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0"/>
        <c:axId val="50772358"/>
        <c:axId val="9277461"/>
      </c:lineChart>
      <c:catAx>
        <c:axId val="507723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9277461"/>
        <c:crosses val="autoZero"/>
        <c:auto val="1"/>
        <c:lblAlgn val="ctr"/>
        <c:lblOffset val="100"/>
        <c:noMultiLvlLbl val="0"/>
      </c:catAx>
      <c:valAx>
        <c:axId val="9277461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Densidad</a:t>
                </a:r>
                <a:endParaRPr sz="1000" b="1" strike="noStrike" spc="-1">
                  <a:solidFill>
                    <a:srgbClr val="000000"/>
                  </a:solidFill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507723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Histograma de la TIR simulada (1000 corridas)</a:t>
            </a:r>
            <a:endParaRPr sz="1800" b="1" strike="noStrike" spc="-1">
              <a:solidFill>
                <a:srgbClr val="000000"/>
              </a:solidFill>
              <a:latin typeface="Calibri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'Ejercicio 3 - TIR'!$E$36</c:f>
              <c:strCache>
                <c:ptCount val="1"/>
                <c:pt idx="0">
                  <c:v>Frecuencia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'Ejercicio 3 - TIR'!$D$37:$D$56</c:f>
              <c:numCache>
                <c:formatCode>0.00</c:formatCode>
                <c:ptCount val="20"/>
                <c:pt idx="0" c:formatCode="0.00">
                  <c:v>-1.9495</c:v>
                </c:pt>
                <c:pt idx="1" c:formatCode="0.00">
                  <c:v>-0.799</c:v>
                </c:pt>
                <c:pt idx="2" c:formatCode="0.00">
                  <c:v>0.3515</c:v>
                </c:pt>
                <c:pt idx="3" c:formatCode="0.00">
                  <c:v>1.502</c:v>
                </c:pt>
                <c:pt idx="4" c:formatCode="0.00">
                  <c:v>2.6525</c:v>
                </c:pt>
                <c:pt idx="5" c:formatCode="0.00">
                  <c:v>3.803</c:v>
                </c:pt>
                <c:pt idx="6" c:formatCode="0.00">
                  <c:v>4.9535</c:v>
                </c:pt>
                <c:pt idx="7" c:formatCode="0.00">
                  <c:v>6.104</c:v>
                </c:pt>
                <c:pt idx="8" c:formatCode="0.00">
                  <c:v>7.2545</c:v>
                </c:pt>
                <c:pt idx="9" c:formatCode="0.00">
                  <c:v>8.405</c:v>
                </c:pt>
                <c:pt idx="10" c:formatCode="0.00">
                  <c:v>9.5555</c:v>
                </c:pt>
                <c:pt idx="11" c:formatCode="0.00">
                  <c:v>10.706</c:v>
                </c:pt>
                <c:pt idx="12" c:formatCode="0.00">
                  <c:v>11.8565</c:v>
                </c:pt>
                <c:pt idx="13" c:formatCode="0.00">
                  <c:v>13.007</c:v>
                </c:pt>
                <c:pt idx="14" c:formatCode="0.00">
                  <c:v>14.1575</c:v>
                </c:pt>
                <c:pt idx="15" c:formatCode="0.00">
                  <c:v>15.308</c:v>
                </c:pt>
                <c:pt idx="16" c:formatCode="0.00">
                  <c:v>16.4585</c:v>
                </c:pt>
                <c:pt idx="17" c:formatCode="0.00">
                  <c:v>17.609</c:v>
                </c:pt>
                <c:pt idx="18" c:formatCode="0.00">
                  <c:v>18.7595</c:v>
                </c:pt>
                <c:pt idx="19" c:formatCode="0.00">
                  <c:v>19.91</c:v>
                </c:pt>
              </c:numCache>
            </c:numRef>
          </c:cat>
          <c:val>
            <c:numRef>
              <c:f>'Ejercicio 3 - TIR'!$E$37:$E$56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16</c:v>
                </c:pt>
                <c:pt idx="6">
                  <c:v>61</c:v>
                </c:pt>
                <c:pt idx="7">
                  <c:v>143</c:v>
                </c:pt>
                <c:pt idx="8">
                  <c:v>182</c:v>
                </c:pt>
                <c:pt idx="9">
                  <c:v>215</c:v>
                </c:pt>
                <c:pt idx="10">
                  <c:v>187</c:v>
                </c:pt>
                <c:pt idx="11">
                  <c:v>114</c:v>
                </c:pt>
                <c:pt idx="12">
                  <c:v>60</c:v>
                </c:pt>
                <c:pt idx="13">
                  <c:v>17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40972614"/>
        <c:axId val="24394153"/>
      </c:barChart>
      <c:catAx>
        <c:axId val="4097261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Intervalo de TIR (%)</a:t>
                </a:r>
                <a:endParaRPr sz="1000" b="1" strike="noStrike" spc="-1">
                  <a:solidFill>
                    <a:srgbClr val="000000"/>
                  </a:solidFill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24394153"/>
        <c:crosses val="autoZero"/>
        <c:auto val="1"/>
        <c:lblAlgn val="ctr"/>
        <c:lblOffset val="100"/>
        <c:noMultiLvlLbl val="0"/>
      </c:catAx>
      <c:valAx>
        <c:axId val="24394153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rgbClr val="B3B3B3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Frecuencia</a:t>
                </a:r>
                <a:endParaRPr sz="1000" b="1" strike="noStrike" spc="-1">
                  <a:solidFill>
                    <a:srgbClr val="000000"/>
                  </a:solidFill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40972614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 sz="1800" b="1" strike="noStrike" spc="-1">
                <a:solidFill>
                  <a:srgbClr val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Costo Total Anual vs. Número de Camiones </a:t>
            </a:r>
            <a:endParaRPr sz="1800" b="1" strike="noStrike" spc="-1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'Ejercicio 4 - Camiones'!$P$4</c:f>
              <c:strCache>
                <c:ptCount val="1"/>
                <c:pt idx="0">
                  <c:v>Costo Fijo ($)</c:v>
                </c:pt>
              </c:strCache>
            </c:strRef>
          </c:tx>
          <c:spPr>
            <a:ln w="21960" cap="rnd" cmpd="sng" algn="ctr">
              <a:solidFill>
                <a:srgbClr val="4472C4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'Ejercicio 4 - Camiones'!$O$5:$O$12</c:f>
              <c:numCache>
                <c:formatCode>General</c:formatCode>
                <c:ptCount val="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</c:numCache>
            </c:numRef>
          </c:cat>
          <c:val>
            <c:numRef>
              <c:f>'Ejercicio 4 - Camiones'!$P$5:$P$12</c:f>
              <c:numCache>
                <c:formatCode>General</c:formatCode>
                <c:ptCount val="8"/>
                <c:pt idx="0">
                  <c:v>800000</c:v>
                </c:pt>
                <c:pt idx="1">
                  <c:v>900000</c:v>
                </c:pt>
                <c:pt idx="2">
                  <c:v>1000000</c:v>
                </c:pt>
                <c:pt idx="3">
                  <c:v>1100000</c:v>
                </c:pt>
                <c:pt idx="4">
                  <c:v>1200000</c:v>
                </c:pt>
                <c:pt idx="5">
                  <c:v>1300000</c:v>
                </c:pt>
                <c:pt idx="6">
                  <c:v>1400000</c:v>
                </c:pt>
                <c:pt idx="7">
                  <c:v>1500000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'Ejercicio 4 - Camiones'!$Q$4</c:f>
              <c:strCache>
                <c:ptCount val="1"/>
                <c:pt idx="0">
                  <c:v>Costo Externo ($)</c:v>
                </c:pt>
              </c:strCache>
            </c:strRef>
          </c:tx>
          <c:spPr>
            <a:ln w="21960" cap="rnd" cmpd="sng" algn="ctr">
              <a:solidFill>
                <a:srgbClr val="ED7D31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'Ejercicio 4 - Camiones'!$O$5:$O$12</c:f>
              <c:numCache>
                <c:formatCode>General</c:formatCode>
                <c:ptCount val="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</c:numCache>
            </c:numRef>
          </c:cat>
          <c:val>
            <c:numRef>
              <c:f>'Ejercicio 4 - Camiones'!$Q$5:$Q$12</c:f>
              <c:numCache>
                <c:formatCode>General</c:formatCode>
                <c:ptCount val="8"/>
                <c:pt idx="0">
                  <c:v>610190.20081286</c:v>
                </c:pt>
                <c:pt idx="1">
                  <c:v>508523.986862359</c:v>
                </c:pt>
                <c:pt idx="2">
                  <c:v>407925.685247032</c:v>
                </c:pt>
                <c:pt idx="3">
                  <c:v>282450.232458906</c:v>
                </c:pt>
                <c:pt idx="4">
                  <c:v>195224.65616628</c:v>
                </c:pt>
                <c:pt idx="5">
                  <c:v>118510.531506774</c:v>
                </c:pt>
                <c:pt idx="6">
                  <c:v>76419.0990911564</c:v>
                </c:pt>
                <c:pt idx="7">
                  <c:v>26688.9462949484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'Ejercicio 4 - Camiones'!$R$4</c:f>
              <c:strCache>
                <c:ptCount val="1"/>
                <c:pt idx="0">
                  <c:v>Costo Total ($)</c:v>
                </c:pt>
              </c:strCache>
            </c:strRef>
          </c:tx>
          <c:spPr>
            <a:ln w="21960" cap="rnd" cmpd="sng" algn="ctr">
              <a:solidFill>
                <a:srgbClr val="70AD47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'Ejercicio 4 - Camiones'!$O$5:$O$12</c:f>
              <c:numCache>
                <c:formatCode>General</c:formatCode>
                <c:ptCount val="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</c:numCache>
            </c:numRef>
          </c:cat>
          <c:val>
            <c:numRef>
              <c:f>'Ejercicio 4 - Camiones'!$R$5:$R$12</c:f>
              <c:numCache>
                <c:formatCode>General</c:formatCode>
                <c:ptCount val="8"/>
                <c:pt idx="0">
                  <c:v>1410190.20081286</c:v>
                </c:pt>
                <c:pt idx="1">
                  <c:v>1408523.98686236</c:v>
                </c:pt>
                <c:pt idx="2">
                  <c:v>1407925.68524703</c:v>
                </c:pt>
                <c:pt idx="3">
                  <c:v>1382450.23245891</c:v>
                </c:pt>
                <c:pt idx="4">
                  <c:v>1395224.65616628</c:v>
                </c:pt>
                <c:pt idx="5">
                  <c:v>1418510.53150677</c:v>
                </c:pt>
                <c:pt idx="6">
                  <c:v>1476419.09909116</c:v>
                </c:pt>
                <c:pt idx="7">
                  <c:v>1526688.94629495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1"/>
        <c:smooth val="0"/>
        <c:axId val="83003197"/>
        <c:axId val="82719724"/>
      </c:lineChart>
      <c:catAx>
        <c:axId val="8300319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Número de camiones (N)</a:t>
                </a:r>
                <a:endParaRPr sz="1000" b="1" strike="noStrike" spc="-1">
                  <a:solidFill>
                    <a:srgbClr val="000000"/>
                  </a:solidFill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2719724"/>
        <c:crosses val="autoZero"/>
        <c:auto val="1"/>
        <c:lblAlgn val="ctr"/>
        <c:lblOffset val="100"/>
        <c:noMultiLvlLbl val="0"/>
      </c:catAx>
      <c:valAx>
        <c:axId val="82719724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Costo Anual ($)</a:t>
                </a:r>
                <a:endParaRPr sz="1000" b="1" strike="noStrike" spc="-1">
                  <a:solidFill>
                    <a:srgbClr val="000000"/>
                  </a:solidFill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30031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247650</xdr:colOff>
      <xdr:row>1024</xdr:row>
      <xdr:rowOff>30480</xdr:rowOff>
    </xdr:from>
    <xdr:to>
      <xdr:col>18</xdr:col>
      <xdr:colOff>335915</xdr:colOff>
      <xdr:row>1045</xdr:row>
      <xdr:rowOff>15875</xdr:rowOff>
    </xdr:to>
    <xdr:graphicFrame>
      <xdr:nvGraphicFramePr>
        <xdr:cNvPr id="2" name="Chart 1"/>
        <xdr:cNvGraphicFramePr/>
      </xdr:nvGraphicFramePr>
      <xdr:xfrm>
        <a:off x="12057380" y="176565560"/>
        <a:ext cx="7089140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370205</xdr:colOff>
      <xdr:row>1022</xdr:row>
      <xdr:rowOff>136525</xdr:rowOff>
    </xdr:from>
    <xdr:to>
      <xdr:col>19</xdr:col>
      <xdr:colOff>62230</xdr:colOff>
      <xdr:row>1043</xdr:row>
      <xdr:rowOff>122555</xdr:rowOff>
    </xdr:to>
    <xdr:graphicFrame>
      <xdr:nvGraphicFramePr>
        <xdr:cNvPr id="2" name="Chart 1"/>
        <xdr:cNvGraphicFramePr/>
      </xdr:nvGraphicFramePr>
      <xdr:xfrm>
        <a:off x="9326245" y="176059465"/>
        <a:ext cx="7089140" cy="3599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67310</xdr:colOff>
      <xdr:row>35</xdr:row>
      <xdr:rowOff>11430</xdr:rowOff>
    </xdr:from>
    <xdr:to>
      <xdr:col>19</xdr:col>
      <xdr:colOff>648970</xdr:colOff>
      <xdr:row>52</xdr:row>
      <xdr:rowOff>118110</xdr:rowOff>
    </xdr:to>
    <xdr:graphicFrame>
      <xdr:nvGraphicFramePr>
        <xdr:cNvPr id="2" name="Chart 1"/>
        <xdr:cNvGraphicFramePr/>
      </xdr:nvGraphicFramePr>
      <xdr:xfrm>
        <a:off x="9570085" y="7068820"/>
        <a:ext cx="8651240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1073150</xdr:colOff>
      <xdr:row>15</xdr:row>
      <xdr:rowOff>75565</xdr:rowOff>
    </xdr:from>
    <xdr:to>
      <xdr:col>14</xdr:col>
      <xdr:colOff>585470</xdr:colOff>
      <xdr:row>36</xdr:row>
      <xdr:rowOff>60325</xdr:rowOff>
    </xdr:to>
    <xdr:graphicFrame>
      <xdr:nvGraphicFramePr>
        <xdr:cNvPr id="2" name="Chart 1"/>
        <xdr:cNvGraphicFramePr/>
      </xdr:nvGraphicFramePr>
      <xdr:xfrm>
        <a:off x="13987145" y="2708910"/>
        <a:ext cx="7869555" cy="35985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045"/>
  <sheetViews>
    <sheetView workbookViewId="0">
      <selection activeCell="B1" sqref="B1:F1"/>
    </sheetView>
  </sheetViews>
  <sheetFormatPr defaultColWidth="8.68032786885246" defaultRowHeight="13.55"/>
  <cols>
    <col min="1" max="1" width="8.68032786885246" style="1"/>
    <col min="2" max="2" width="17.6885245901639" style="1" customWidth="1"/>
    <col min="3" max="3" width="17.2540983606557" style="1" customWidth="1"/>
    <col min="4" max="4" width="14" style="1" customWidth="1"/>
    <col min="5" max="5" width="12" style="1" customWidth="1"/>
    <col min="6" max="6" width="27.2786885245902" style="1" customWidth="1"/>
    <col min="7" max="7" width="19.1475409836066" style="1" customWidth="1"/>
    <col min="8" max="8" width="16.6967213114754" style="1" customWidth="1"/>
    <col min="9" max="9" width="19.6967213114754" style="1" customWidth="1"/>
    <col min="10" max="10" width="20.9262295081967" style="1" customWidth="1"/>
    <col min="11" max="16384" width="8.68032786885246" style="1"/>
  </cols>
  <sheetData>
    <row r="1" ht="17.65" spans="2:6">
      <c r="B1" s="50" t="s">
        <v>0</v>
      </c>
      <c r="C1" s="50"/>
      <c r="D1" s="50"/>
      <c r="E1" s="50"/>
      <c r="F1" s="50"/>
    </row>
    <row r="2" spans="9:10">
      <c r="I2" s="80"/>
      <c r="J2" s="80"/>
    </row>
    <row r="3" spans="2:10">
      <c r="B3" s="3" t="s">
        <v>1</v>
      </c>
      <c r="I3" s="81"/>
      <c r="J3" s="81"/>
    </row>
    <row r="4" spans="2:10">
      <c r="B4" s="1" t="s">
        <v>2</v>
      </c>
      <c r="C4" s="4">
        <v>3</v>
      </c>
      <c r="G4" s="77" t="s">
        <v>3</v>
      </c>
      <c r="I4" s="81"/>
      <c r="J4" s="81"/>
    </row>
    <row r="5" spans="2:10">
      <c r="B5" s="1" t="s">
        <v>4</v>
      </c>
      <c r="C5" s="4">
        <v>7</v>
      </c>
      <c r="I5" s="81"/>
      <c r="J5" s="81"/>
    </row>
    <row r="6" spans="2:10">
      <c r="B6" s="1" t="s">
        <v>5</v>
      </c>
      <c r="C6" s="4">
        <v>10</v>
      </c>
      <c r="I6" s="81"/>
      <c r="J6" s="81"/>
    </row>
    <row r="7" spans="2:10">
      <c r="B7" s="1" t="s">
        <v>6</v>
      </c>
      <c r="C7" s="4">
        <v>1000</v>
      </c>
      <c r="I7" s="81"/>
      <c r="J7" s="81"/>
    </row>
    <row r="8" spans="9:10">
      <c r="I8" s="81"/>
      <c r="J8" s="81"/>
    </row>
    <row r="9" spans="2:10">
      <c r="B9" s="3" t="s">
        <v>7</v>
      </c>
      <c r="I9" s="81"/>
      <c r="J9" s="81"/>
    </row>
    <row r="10" spans="2:10">
      <c r="B10" s="1" t="s">
        <v>8</v>
      </c>
      <c r="C10" s="51">
        <f>C4/(-C4+C5+C6)</f>
        <v>0.214285714285714</v>
      </c>
      <c r="I10" s="81"/>
      <c r="J10" s="81"/>
    </row>
    <row r="11" spans="2:3">
      <c r="B11" s="1" t="s">
        <v>9</v>
      </c>
      <c r="C11" s="51">
        <f>(2*C5-2*C4)/(-C4+C5+C6)</f>
        <v>0.571428571428571</v>
      </c>
    </row>
    <row r="12" spans="2:3">
      <c r="B12" s="1" t="s">
        <v>10</v>
      </c>
      <c r="C12" s="51">
        <f>(C6-C5)/(-C4+C5+C6)</f>
        <v>0.214285714285714</v>
      </c>
    </row>
    <row r="13" ht="34.65" spans="2:6">
      <c r="B13" s="1" t="s">
        <v>11</v>
      </c>
      <c r="C13" s="51">
        <f>C10+C11+C12</f>
        <v>1</v>
      </c>
      <c r="F13" s="78" t="s">
        <v>12</v>
      </c>
    </row>
    <row r="16" spans="2:7">
      <c r="B16" s="75" t="s">
        <v>13</v>
      </c>
      <c r="C16" s="76" t="s">
        <v>14</v>
      </c>
      <c r="D16" s="76" t="s">
        <v>15</v>
      </c>
      <c r="E16" s="76" t="s">
        <v>16</v>
      </c>
      <c r="F16" s="79" t="s">
        <v>17</v>
      </c>
      <c r="G16" s="77" t="s">
        <v>18</v>
      </c>
    </row>
    <row r="17" spans="2:6">
      <c r="B17" s="54">
        <v>1</v>
      </c>
      <c r="C17" s="55">
        <f ca="1" t="shared" ref="C17:C80" si="0">RAND()</f>
        <v>0.728613159418164</v>
      </c>
      <c r="D17" s="55">
        <f ca="1" t="shared" ref="D17:D80" si="1">RAND()</f>
        <v>0.942404461906339</v>
      </c>
      <c r="E17" s="55">
        <f ca="1" t="shared" ref="E17:E80" si="2">IF(C17&lt;=$C$10,1,IF(C17&lt;=$C$10+$C$11,2,3))</f>
        <v>2</v>
      </c>
      <c r="F17" s="61">
        <f ca="1">IF(E17=1,$C$4*SQRT(D17),IF(E17=2,$C$4+($C$5-$C$4)*D17,$C$6-($C$6-$C$5)*SQRT(1-D17)))</f>
        <v>6.76961784762535</v>
      </c>
    </row>
    <row r="18" spans="2:6">
      <c r="B18" s="54">
        <v>2</v>
      </c>
      <c r="C18" s="55">
        <f ca="1" t="shared" si="0"/>
        <v>0.997801966563915</v>
      </c>
      <c r="D18" s="55">
        <f ca="1" t="shared" si="1"/>
        <v>0.301574595363185</v>
      </c>
      <c r="E18" s="55">
        <f ca="1" t="shared" si="2"/>
        <v>3</v>
      </c>
      <c r="F18" s="61">
        <f ca="1">IF(E18=1,$C$4*SQRT(D18),IF(E18=2,$C$4+($C$5-$C$4)*D18,$C$6-($C$6-$C$5)*SQRT(1-D18)))</f>
        <v>7.49284451185585</v>
      </c>
    </row>
    <row r="19" spans="2:6">
      <c r="B19" s="54">
        <v>3</v>
      </c>
      <c r="C19" s="55">
        <f ca="1" t="shared" si="0"/>
        <v>0.964052614679978</v>
      </c>
      <c r="D19" s="55">
        <f ca="1" t="shared" si="1"/>
        <v>0.142349617426185</v>
      </c>
      <c r="E19" s="55">
        <f ca="1" t="shared" si="2"/>
        <v>3</v>
      </c>
      <c r="F19" s="61">
        <f ca="1">IF(E19=1,$C$4*SQRT(D19),IF(E19=2,$C$4+($C$5-$C$4)*D19,$C$6-($C$6-$C$5)*SQRT(1-D19)))</f>
        <v>7.22171753718879</v>
      </c>
    </row>
    <row r="20" spans="2:6">
      <c r="B20" s="54">
        <v>4</v>
      </c>
      <c r="C20" s="55">
        <f ca="1" t="shared" si="0"/>
        <v>0.462973339604359</v>
      </c>
      <c r="D20" s="55">
        <f ca="1" t="shared" si="1"/>
        <v>0.605875853306665</v>
      </c>
      <c r="E20" s="55">
        <f ca="1" t="shared" si="2"/>
        <v>2</v>
      </c>
      <c r="F20" s="61">
        <f ca="1">IF(E20=1,$C$4*SQRT(D20),IF(E20=2,$C$4+($C$5-$C$4)*D20,$C$6-($C$6-$C$5)*SQRT(1-D20)))</f>
        <v>5.42350341322666</v>
      </c>
    </row>
    <row r="21" spans="2:6">
      <c r="B21" s="54">
        <v>5</v>
      </c>
      <c r="C21" s="55">
        <f ca="1" t="shared" si="0"/>
        <v>0.0539167337027948</v>
      </c>
      <c r="D21" s="55">
        <f ca="1" t="shared" si="1"/>
        <v>0.0101419994609837</v>
      </c>
      <c r="E21" s="55">
        <f ca="1" t="shared" si="2"/>
        <v>1</v>
      </c>
      <c r="F21" s="61">
        <f ca="1">IF(E21=1,$C$4*SQRT(D21),IF(E21=2,$C$4+($C$5-$C$4)*D21,$C$6-($C$6-$C$5)*SQRT(1-D21)))</f>
        <v>0.302122483686424</v>
      </c>
    </row>
    <row r="22" spans="2:6">
      <c r="B22" s="54">
        <v>6</v>
      </c>
      <c r="C22" s="55">
        <f ca="1" t="shared" si="0"/>
        <v>0.770007030898581</v>
      </c>
      <c r="D22" s="55">
        <f ca="1" t="shared" si="1"/>
        <v>0.969700631507491</v>
      </c>
      <c r="E22" s="55">
        <f ca="1" t="shared" si="2"/>
        <v>2</v>
      </c>
      <c r="F22" s="61">
        <f ca="1">IF(E22=1,$C$4*SQRT(D22),IF(E22=2,$C$4+($C$5-$C$4)*D22,$C$6-($C$6-$C$5)*SQRT(1-D22)))</f>
        <v>6.87880252602996</v>
      </c>
    </row>
    <row r="23" spans="2:6">
      <c r="B23" s="54">
        <v>7</v>
      </c>
      <c r="C23" s="55">
        <f ca="1" t="shared" si="0"/>
        <v>0.364907092728489</v>
      </c>
      <c r="D23" s="55">
        <f ca="1" t="shared" si="1"/>
        <v>0.667711531842705</v>
      </c>
      <c r="E23" s="55">
        <f ca="1" t="shared" si="2"/>
        <v>2</v>
      </c>
      <c r="F23" s="61">
        <f ca="1">IF(E23=1,$C$4*SQRT(D23),IF(E23=2,$C$4+($C$5-$C$4)*D23,$C$6-($C$6-$C$5)*SQRT(1-D23)))</f>
        <v>5.67084612737082</v>
      </c>
    </row>
    <row r="24" spans="2:6">
      <c r="B24" s="54">
        <v>8</v>
      </c>
      <c r="C24" s="55">
        <f ca="1" t="shared" si="0"/>
        <v>0.953946859824784</v>
      </c>
      <c r="D24" s="55">
        <f ca="1" t="shared" si="1"/>
        <v>0.237563466350016</v>
      </c>
      <c r="E24" s="55">
        <f ca="1" t="shared" si="2"/>
        <v>3</v>
      </c>
      <c r="F24" s="61">
        <f ca="1">IF(E24=1,$C$4*SQRT(D24),IF(E24=2,$C$4+($C$5-$C$4)*D24,$C$6-($C$6-$C$5)*SQRT(1-D24)))</f>
        <v>7.38047164496166</v>
      </c>
    </row>
    <row r="25" spans="2:6">
      <c r="B25" s="54">
        <v>9</v>
      </c>
      <c r="C25" s="55">
        <f ca="1" t="shared" si="0"/>
        <v>0.756262527022599</v>
      </c>
      <c r="D25" s="55">
        <f ca="1" t="shared" si="1"/>
        <v>0.776142802288729</v>
      </c>
      <c r="E25" s="55">
        <f ca="1" t="shared" si="2"/>
        <v>2</v>
      </c>
      <c r="F25" s="61">
        <f ca="1">IF(E25=1,$C$4*SQRT(D25),IF(E25=2,$C$4+($C$5-$C$4)*D25,$C$6-($C$6-$C$5)*SQRT(1-D25)))</f>
        <v>6.10457120915491</v>
      </c>
    </row>
    <row r="26" spans="2:6">
      <c r="B26" s="54">
        <v>10</v>
      </c>
      <c r="C26" s="55">
        <f ca="1" t="shared" si="0"/>
        <v>0.855615674868323</v>
      </c>
      <c r="D26" s="55">
        <f ca="1" t="shared" si="1"/>
        <v>0.810518076752177</v>
      </c>
      <c r="E26" s="55">
        <f ca="1" t="shared" si="2"/>
        <v>3</v>
      </c>
      <c r="F26" s="61">
        <f ca="1">IF(E26=1,$C$4*SQRT(D26),IF(E26=2,$C$4+($C$5-$C$4)*D26,$C$6-($C$6-$C$5)*SQRT(1-D26)))</f>
        <v>8.69411435828768</v>
      </c>
    </row>
    <row r="27" spans="2:6">
      <c r="B27" s="54">
        <v>11</v>
      </c>
      <c r="C27" s="55">
        <f ca="1" t="shared" si="0"/>
        <v>0.447257760388727</v>
      </c>
      <c r="D27" s="55">
        <f ca="1" t="shared" si="1"/>
        <v>0.12778464665978</v>
      </c>
      <c r="E27" s="55">
        <f ca="1" t="shared" si="2"/>
        <v>2</v>
      </c>
      <c r="F27" s="61">
        <f ca="1">IF(E27=1,$C$4*SQRT(D27),IF(E27=2,$C$4+($C$5-$C$4)*D27,$C$6-($C$6-$C$5)*SQRT(1-D27)))</f>
        <v>3.51113858663912</v>
      </c>
    </row>
    <row r="28" spans="2:6">
      <c r="B28" s="54">
        <v>12</v>
      </c>
      <c r="C28" s="55">
        <f ca="1" t="shared" si="0"/>
        <v>0.764078274149238</v>
      </c>
      <c r="D28" s="55">
        <f ca="1" t="shared" si="1"/>
        <v>0.0697086569351517</v>
      </c>
      <c r="E28" s="55">
        <f ca="1" t="shared" si="2"/>
        <v>2</v>
      </c>
      <c r="F28" s="61">
        <f ca="1">IF(E28=1,$C$4*SQRT(D28),IF(E28=2,$C$4+($C$5-$C$4)*D28,$C$6-($C$6-$C$5)*SQRT(1-D28)))</f>
        <v>3.27883462774061</v>
      </c>
    </row>
    <row r="29" spans="2:6">
      <c r="B29" s="54">
        <v>13</v>
      </c>
      <c r="C29" s="55">
        <f ca="1" t="shared" si="0"/>
        <v>0.473952110353483</v>
      </c>
      <c r="D29" s="55">
        <f ca="1" t="shared" si="1"/>
        <v>0.676108049091992</v>
      </c>
      <c r="E29" s="55">
        <f ca="1" t="shared" si="2"/>
        <v>2</v>
      </c>
      <c r="F29" s="61">
        <f ca="1">IF(E29=1,$C$4*SQRT(D29),IF(E29=2,$C$4+($C$5-$C$4)*D29,$C$6-($C$6-$C$5)*SQRT(1-D29)))</f>
        <v>5.70443219636797</v>
      </c>
    </row>
    <row r="30" spans="2:6">
      <c r="B30" s="54">
        <v>14</v>
      </c>
      <c r="C30" s="55">
        <f ca="1" t="shared" si="0"/>
        <v>0.416242112837268</v>
      </c>
      <c r="D30" s="55">
        <f ca="1" t="shared" si="1"/>
        <v>0.770845899217212</v>
      </c>
      <c r="E30" s="55">
        <f ca="1" t="shared" si="2"/>
        <v>2</v>
      </c>
      <c r="F30" s="61">
        <f ca="1">IF(E30=1,$C$4*SQRT(D30),IF(E30=2,$C$4+($C$5-$C$4)*D30,$C$6-($C$6-$C$5)*SQRT(1-D30)))</f>
        <v>6.08338359686885</v>
      </c>
    </row>
    <row r="31" spans="2:6">
      <c r="B31" s="54">
        <v>15</v>
      </c>
      <c r="C31" s="55">
        <f ca="1" t="shared" si="0"/>
        <v>0.0726685412929078</v>
      </c>
      <c r="D31" s="55">
        <f ca="1" t="shared" si="1"/>
        <v>0.359081181039394</v>
      </c>
      <c r="E31" s="55">
        <f ca="1" t="shared" si="2"/>
        <v>1</v>
      </c>
      <c r="F31" s="61">
        <f ca="1">IF(E31=1,$C$4*SQRT(D31),IF(E31=2,$C$4+($C$5-$C$4)*D31,$C$6-($C$6-$C$5)*SQRT(1-D31)))</f>
        <v>1.79770148505099</v>
      </c>
    </row>
    <row r="32" spans="2:6">
      <c r="B32" s="54">
        <v>16</v>
      </c>
      <c r="C32" s="55">
        <f ca="1" t="shared" si="0"/>
        <v>0.649250645904192</v>
      </c>
      <c r="D32" s="55">
        <f ca="1" t="shared" si="1"/>
        <v>0.119172913374406</v>
      </c>
      <c r="E32" s="55">
        <f ca="1" t="shared" si="2"/>
        <v>2</v>
      </c>
      <c r="F32" s="61">
        <f ca="1">IF(E32=1,$C$4*SQRT(D32),IF(E32=2,$C$4+($C$5-$C$4)*D32,$C$6-($C$6-$C$5)*SQRT(1-D32)))</f>
        <v>3.47669165349762</v>
      </c>
    </row>
    <row r="33" spans="2:6">
      <c r="B33" s="54">
        <v>17</v>
      </c>
      <c r="C33" s="55">
        <f ca="1" t="shared" si="0"/>
        <v>0.465869402973698</v>
      </c>
      <c r="D33" s="55">
        <f ca="1" t="shared" si="1"/>
        <v>0.281928791369898</v>
      </c>
      <c r="E33" s="55">
        <f ca="1" t="shared" si="2"/>
        <v>2</v>
      </c>
      <c r="F33" s="61">
        <f ca="1">IF(E33=1,$C$4*SQRT(D33),IF(E33=2,$C$4+($C$5-$C$4)*D33,$C$6-($C$6-$C$5)*SQRT(1-D33)))</f>
        <v>4.12771516547959</v>
      </c>
    </row>
    <row r="34" spans="2:6">
      <c r="B34" s="54">
        <v>18</v>
      </c>
      <c r="C34" s="55">
        <f ca="1" t="shared" si="0"/>
        <v>0.590500823164134</v>
      </c>
      <c r="D34" s="55">
        <f ca="1" t="shared" si="1"/>
        <v>0.626704517315131</v>
      </c>
      <c r="E34" s="55">
        <f ca="1" t="shared" si="2"/>
        <v>2</v>
      </c>
      <c r="F34" s="61">
        <f ca="1">IF(E34=1,$C$4*SQRT(D34),IF(E34=2,$C$4+($C$5-$C$4)*D34,$C$6-($C$6-$C$5)*SQRT(1-D34)))</f>
        <v>5.50681806926053</v>
      </c>
    </row>
    <row r="35" spans="2:6">
      <c r="B35" s="54">
        <v>19</v>
      </c>
      <c r="C35" s="55">
        <f ca="1" t="shared" si="0"/>
        <v>0.837696351618515</v>
      </c>
      <c r="D35" s="55">
        <f ca="1" t="shared" si="1"/>
        <v>0.545864893091001</v>
      </c>
      <c r="E35" s="55">
        <f ca="1" t="shared" si="2"/>
        <v>3</v>
      </c>
      <c r="F35" s="61">
        <f ca="1">IF(E35=1,$C$4*SQRT(D35),IF(E35=2,$C$4+($C$5-$C$4)*D35,$C$6-($C$6-$C$5)*SQRT(1-D35)))</f>
        <v>7.97831358460789</v>
      </c>
    </row>
    <row r="36" spans="2:6">
      <c r="B36" s="54">
        <v>20</v>
      </c>
      <c r="C36" s="55">
        <f ca="1" t="shared" si="0"/>
        <v>0.828717988802605</v>
      </c>
      <c r="D36" s="55">
        <f ca="1" t="shared" si="1"/>
        <v>0.637358416315082</v>
      </c>
      <c r="E36" s="55">
        <f ca="1" t="shared" si="2"/>
        <v>3</v>
      </c>
      <c r="F36" s="61">
        <f ca="1">IF(E36=1,$C$4*SQRT(D36),IF(E36=2,$C$4+($C$5-$C$4)*D36,$C$6-($C$6-$C$5)*SQRT(1-D36)))</f>
        <v>8.19340811106541</v>
      </c>
    </row>
    <row r="37" spans="2:6">
      <c r="B37" s="54">
        <v>21</v>
      </c>
      <c r="C37" s="55">
        <f ca="1" t="shared" si="0"/>
        <v>0.611610519256953</v>
      </c>
      <c r="D37" s="55">
        <f ca="1" t="shared" si="1"/>
        <v>0.312438226283826</v>
      </c>
      <c r="E37" s="55">
        <f ca="1" t="shared" si="2"/>
        <v>2</v>
      </c>
      <c r="F37" s="61">
        <f ca="1">IF(E37=1,$C$4*SQRT(D37),IF(E37=2,$C$4+($C$5-$C$4)*D37,$C$6-($C$6-$C$5)*SQRT(1-D37)))</f>
        <v>4.2497529051353</v>
      </c>
    </row>
    <row r="38" spans="2:6">
      <c r="B38" s="54">
        <v>22</v>
      </c>
      <c r="C38" s="55">
        <f ca="1" t="shared" si="0"/>
        <v>0.924381865878245</v>
      </c>
      <c r="D38" s="55">
        <f ca="1" t="shared" si="1"/>
        <v>0.922927576716963</v>
      </c>
      <c r="E38" s="55">
        <f ca="1" t="shared" si="2"/>
        <v>3</v>
      </c>
      <c r="F38" s="61">
        <f ca="1">IF(E38=1,$C$4*SQRT(D38),IF(E38=2,$C$4+($C$5-$C$4)*D38,$C$6-($C$6-$C$5)*SQRT(1-D38)))</f>
        <v>9.16714238338877</v>
      </c>
    </row>
    <row r="39" spans="2:6">
      <c r="B39" s="54">
        <v>23</v>
      </c>
      <c r="C39" s="55">
        <f ca="1" t="shared" si="0"/>
        <v>0.66145176338378</v>
      </c>
      <c r="D39" s="55">
        <f ca="1" t="shared" si="1"/>
        <v>0.309616114501463</v>
      </c>
      <c r="E39" s="55">
        <f ca="1" t="shared" si="2"/>
        <v>2</v>
      </c>
      <c r="F39" s="61">
        <f ca="1">IF(E39=1,$C$4*SQRT(D39),IF(E39=2,$C$4+($C$5-$C$4)*D39,$C$6-($C$6-$C$5)*SQRT(1-D39)))</f>
        <v>4.23846445800585</v>
      </c>
    </row>
    <row r="40" spans="2:6">
      <c r="B40" s="54">
        <v>24</v>
      </c>
      <c r="C40" s="55">
        <f ca="1" t="shared" si="0"/>
        <v>0.215371312969876</v>
      </c>
      <c r="D40" s="55">
        <f ca="1" t="shared" si="1"/>
        <v>0.386391581350347</v>
      </c>
      <c r="E40" s="55">
        <f ca="1" t="shared" si="2"/>
        <v>2</v>
      </c>
      <c r="F40" s="61">
        <f ca="1">IF(E40=1,$C$4*SQRT(D40),IF(E40=2,$C$4+($C$5-$C$4)*D40,$C$6-($C$6-$C$5)*SQRT(1-D40)))</f>
        <v>4.54556632540139</v>
      </c>
    </row>
    <row r="41" spans="2:6">
      <c r="B41" s="54">
        <v>25</v>
      </c>
      <c r="C41" s="55">
        <f ca="1" t="shared" si="0"/>
        <v>0.798048907975716</v>
      </c>
      <c r="D41" s="55">
        <f ca="1" t="shared" si="1"/>
        <v>0.858086871455749</v>
      </c>
      <c r="E41" s="55">
        <f ca="1" t="shared" si="2"/>
        <v>3</v>
      </c>
      <c r="F41" s="61">
        <f ca="1">IF(E41=1,$C$4*SQRT(D41),IF(E41=2,$C$4+($C$5-$C$4)*D41,$C$6-($C$6-$C$5)*SQRT(1-D41)))</f>
        <v>8.86985923137944</v>
      </c>
    </row>
    <row r="42" spans="2:6">
      <c r="B42" s="54">
        <v>26</v>
      </c>
      <c r="C42" s="55">
        <f ca="1" t="shared" si="0"/>
        <v>0.940478642064124</v>
      </c>
      <c r="D42" s="55">
        <f ca="1" t="shared" si="1"/>
        <v>0.182436613841261</v>
      </c>
      <c r="E42" s="55">
        <f ca="1" t="shared" si="2"/>
        <v>3</v>
      </c>
      <c r="F42" s="61">
        <f ca="1">IF(E42=1,$C$4*SQRT(D42),IF(E42=2,$C$4+($C$5-$C$4)*D42,$C$6-($C$6-$C$5)*SQRT(1-D42)))</f>
        <v>7.28742364615691</v>
      </c>
    </row>
    <row r="43" spans="2:6">
      <c r="B43" s="54">
        <v>27</v>
      </c>
      <c r="C43" s="55">
        <f ca="1" t="shared" si="0"/>
        <v>0.897811175435178</v>
      </c>
      <c r="D43" s="55">
        <f ca="1" t="shared" si="1"/>
        <v>0.704130322290829</v>
      </c>
      <c r="E43" s="55">
        <f ca="1" t="shared" si="2"/>
        <v>3</v>
      </c>
      <c r="F43" s="61">
        <f ca="1">IF(E43=1,$C$4*SQRT(D43),IF(E43=2,$C$4+($C$5-$C$4)*D43,$C$6-($C$6-$C$5)*SQRT(1-D43)))</f>
        <v>8.36818288421081</v>
      </c>
    </row>
    <row r="44" spans="2:6">
      <c r="B44" s="54">
        <v>28</v>
      </c>
      <c r="C44" s="55">
        <f ca="1" t="shared" si="0"/>
        <v>0.178324640944286</v>
      </c>
      <c r="D44" s="55">
        <f ca="1" t="shared" si="1"/>
        <v>0.753623598941523</v>
      </c>
      <c r="E44" s="55">
        <f ca="1" t="shared" si="2"/>
        <v>1</v>
      </c>
      <c r="F44" s="61">
        <f ca="1">IF(E44=1,$C$4*SQRT(D44),IF(E44=2,$C$4+($C$5-$C$4)*D44,$C$6-($C$6-$C$5)*SQRT(1-D44)))</f>
        <v>2.60434490620457</v>
      </c>
    </row>
    <row r="45" spans="2:6">
      <c r="B45" s="54">
        <v>29</v>
      </c>
      <c r="C45" s="55">
        <f ca="1" t="shared" si="0"/>
        <v>0.708393052827985</v>
      </c>
      <c r="D45" s="55">
        <f ca="1" t="shared" si="1"/>
        <v>0.693758668182626</v>
      </c>
      <c r="E45" s="55">
        <f ca="1" t="shared" si="2"/>
        <v>2</v>
      </c>
      <c r="F45" s="61">
        <f ca="1">IF(E45=1,$C$4*SQRT(D45),IF(E45=2,$C$4+($C$5-$C$4)*D45,$C$6-($C$6-$C$5)*SQRT(1-D45)))</f>
        <v>5.7750346727305</v>
      </c>
    </row>
    <row r="46" spans="2:6">
      <c r="B46" s="54">
        <v>30</v>
      </c>
      <c r="C46" s="55">
        <f ca="1" t="shared" si="0"/>
        <v>0.0172379627415671</v>
      </c>
      <c r="D46" s="55">
        <f ca="1" t="shared" si="1"/>
        <v>0.607886104429598</v>
      </c>
      <c r="E46" s="55">
        <f ca="1" t="shared" si="2"/>
        <v>1</v>
      </c>
      <c r="F46" s="61">
        <f ca="1">IF(E46=1,$C$4*SQRT(D46),IF(E46=2,$C$4+($C$5-$C$4)*D46,$C$6-($C$6-$C$5)*SQRT(1-D46)))</f>
        <v>2.33901153051163</v>
      </c>
    </row>
    <row r="47" spans="2:6">
      <c r="B47" s="56">
        <v>31</v>
      </c>
      <c r="C47" s="57">
        <f ca="1" t="shared" si="0"/>
        <v>0.700230044982536</v>
      </c>
      <c r="D47" s="57">
        <f ca="1" t="shared" si="1"/>
        <v>0.907944988399094</v>
      </c>
      <c r="E47" s="57">
        <f ca="1" t="shared" si="2"/>
        <v>2</v>
      </c>
      <c r="F47" s="62">
        <f ca="1">IF(E47=1,$C$4*SQRT(D47),IF(E47=2,$C$4+($C$5-$C$4)*D47,$C$6-($C$6-$C$5)*SQRT(1-D47)))</f>
        <v>6.63177995359637</v>
      </c>
    </row>
    <row r="48" spans="2:6">
      <c r="B48" s="58">
        <v>32</v>
      </c>
      <c r="C48" s="59">
        <f ca="1" t="shared" si="0"/>
        <v>0.989157246126778</v>
      </c>
      <c r="D48" s="57">
        <f ca="1" t="shared" si="1"/>
        <v>0.16320771156488</v>
      </c>
      <c r="E48" s="57">
        <f ca="1" t="shared" si="2"/>
        <v>3</v>
      </c>
      <c r="F48" s="62">
        <f ca="1">IF(E48=1,$C$4*SQRT(D48),IF(E48=2,$C$4+($C$5-$C$4)*D48,$C$6-($C$6-$C$5)*SQRT(1-D48)))</f>
        <v>7.25570945490167</v>
      </c>
    </row>
    <row r="49" spans="2:6">
      <c r="B49" s="58">
        <v>33</v>
      </c>
      <c r="C49" s="59">
        <f ca="1" t="shared" si="0"/>
        <v>0.285801770893361</v>
      </c>
      <c r="D49" s="57">
        <f ca="1" t="shared" si="1"/>
        <v>0.696188983543908</v>
      </c>
      <c r="E49" s="57">
        <f ca="1" t="shared" si="2"/>
        <v>2</v>
      </c>
      <c r="F49" s="62">
        <f ca="1">IF(E49=1,$C$4*SQRT(D49),IF(E49=2,$C$4+($C$5-$C$4)*D49,$C$6-($C$6-$C$5)*SQRT(1-D49)))</f>
        <v>5.78475593417563</v>
      </c>
    </row>
    <row r="50" spans="2:6">
      <c r="B50" s="58">
        <v>34</v>
      </c>
      <c r="C50" s="59">
        <f ca="1" t="shared" si="0"/>
        <v>0.222805089449772</v>
      </c>
      <c r="D50" s="57">
        <f ca="1" t="shared" si="1"/>
        <v>0.848070664087477</v>
      </c>
      <c r="E50" s="57">
        <f ca="1" t="shared" si="2"/>
        <v>2</v>
      </c>
      <c r="F50" s="62">
        <f ca="1">IF(E50=1,$C$4*SQRT(D50),IF(E50=2,$C$4+($C$5-$C$4)*D50,$C$6-($C$6-$C$5)*SQRT(1-D50)))</f>
        <v>6.39228265634991</v>
      </c>
    </row>
    <row r="51" spans="2:6">
      <c r="B51" s="56">
        <v>35</v>
      </c>
      <c r="C51" s="57">
        <f ca="1" t="shared" si="0"/>
        <v>0.909478524110677</v>
      </c>
      <c r="D51" s="57">
        <f ca="1" t="shared" si="1"/>
        <v>0.806001251210261</v>
      </c>
      <c r="E51" s="57">
        <f ca="1" t="shared" si="2"/>
        <v>3</v>
      </c>
      <c r="F51" s="62">
        <f ca="1">IF(E51=1,$C$4*SQRT(D51),IF(E51=2,$C$4+($C$5-$C$4)*D51,$C$6-($C$6-$C$5)*SQRT(1-D51)))</f>
        <v>8.678641328364</v>
      </c>
    </row>
    <row r="52" spans="2:6">
      <c r="B52" s="56">
        <v>36</v>
      </c>
      <c r="C52" s="57">
        <f ca="1" t="shared" si="0"/>
        <v>0.227308866773587</v>
      </c>
      <c r="D52" s="57">
        <f ca="1" t="shared" si="1"/>
        <v>0.508692294745205</v>
      </c>
      <c r="E52" s="57">
        <f ca="1" t="shared" si="2"/>
        <v>2</v>
      </c>
      <c r="F52" s="62">
        <f ca="1">IF(E52=1,$C$4*SQRT(D52),IF(E52=2,$C$4+($C$5-$C$4)*D52,$C$6-($C$6-$C$5)*SQRT(1-D52)))</f>
        <v>5.03476917898082</v>
      </c>
    </row>
    <row r="53" spans="2:6">
      <c r="B53" s="56">
        <v>37</v>
      </c>
      <c r="C53" s="57">
        <f ca="1" t="shared" si="0"/>
        <v>0.926249349807009</v>
      </c>
      <c r="D53" s="57">
        <f ca="1" t="shared" si="1"/>
        <v>0.0327092088033574</v>
      </c>
      <c r="E53" s="57">
        <f ca="1" t="shared" si="2"/>
        <v>3</v>
      </c>
      <c r="F53" s="62">
        <f ca="1">IF(E53=1,$C$4*SQRT(D53),IF(E53=2,$C$4+($C$5-$C$4)*D53,$C$6-($C$6-$C$5)*SQRT(1-D53)))</f>
        <v>7.04947172174714</v>
      </c>
    </row>
    <row r="54" spans="2:6">
      <c r="B54" s="56">
        <v>38</v>
      </c>
      <c r="C54" s="57">
        <f ca="1" t="shared" si="0"/>
        <v>0.634459657243206</v>
      </c>
      <c r="D54" s="57">
        <f ca="1" t="shared" si="1"/>
        <v>0.529868109875429</v>
      </c>
      <c r="E54" s="57">
        <f ca="1" t="shared" si="2"/>
        <v>2</v>
      </c>
      <c r="F54" s="62">
        <f ca="1">IF(E54=1,$C$4*SQRT(D54),IF(E54=2,$C$4+($C$5-$C$4)*D54,$C$6-($C$6-$C$5)*SQRT(1-D54)))</f>
        <v>5.11947243950172</v>
      </c>
    </row>
    <row r="55" spans="2:6">
      <c r="B55" s="56">
        <v>39</v>
      </c>
      <c r="C55" s="57">
        <f ca="1" t="shared" si="0"/>
        <v>0.306636370950421</v>
      </c>
      <c r="D55" s="57">
        <f ca="1" t="shared" si="1"/>
        <v>0.962118752748009</v>
      </c>
      <c r="E55" s="57">
        <f ca="1" t="shared" si="2"/>
        <v>2</v>
      </c>
      <c r="F55" s="62">
        <f ca="1">IF(E55=1,$C$4*SQRT(D55),IF(E55=2,$C$4+($C$5-$C$4)*D55,$C$6-($C$6-$C$5)*SQRT(1-D55)))</f>
        <v>6.84847501099204</v>
      </c>
    </row>
    <row r="56" spans="2:6">
      <c r="B56" s="56">
        <v>40</v>
      </c>
      <c r="C56" s="57">
        <f ca="1" t="shared" si="0"/>
        <v>0.0369449654398986</v>
      </c>
      <c r="D56" s="57">
        <f ca="1" t="shared" si="1"/>
        <v>0.647490081087562</v>
      </c>
      <c r="E56" s="57">
        <f ca="1" t="shared" si="2"/>
        <v>1</v>
      </c>
      <c r="F56" s="62">
        <f ca="1">IF(E56=1,$C$4*SQRT(D56),IF(E56=2,$C$4+($C$5-$C$4)*D56,$C$6-($C$6-$C$5)*SQRT(1-D56)))</f>
        <v>2.41400305090695</v>
      </c>
    </row>
    <row r="57" spans="2:6">
      <c r="B57" s="56">
        <v>41</v>
      </c>
      <c r="C57" s="57">
        <f ca="1" t="shared" si="0"/>
        <v>0.228315875703067</v>
      </c>
      <c r="D57" s="57">
        <f ca="1" t="shared" si="1"/>
        <v>0.147744311439211</v>
      </c>
      <c r="E57" s="57">
        <f ca="1" t="shared" si="2"/>
        <v>2</v>
      </c>
      <c r="F57" s="62">
        <f ca="1">IF(E57=1,$C$4*SQRT(D57),IF(E57=2,$C$4+($C$5-$C$4)*D57,$C$6-($C$6-$C$5)*SQRT(1-D57)))</f>
        <v>3.59097724575684</v>
      </c>
    </row>
    <row r="58" spans="2:6">
      <c r="B58" s="56">
        <v>42</v>
      </c>
      <c r="C58" s="57">
        <f ca="1" t="shared" si="0"/>
        <v>0.364924190523114</v>
      </c>
      <c r="D58" s="57">
        <f ca="1" t="shared" si="1"/>
        <v>0.861736616655359</v>
      </c>
      <c r="E58" s="57">
        <f ca="1" t="shared" si="2"/>
        <v>2</v>
      </c>
      <c r="F58" s="62">
        <f ca="1">IF(E58=1,$C$4*SQRT(D58),IF(E58=2,$C$4+($C$5-$C$4)*D58,$C$6-($C$6-$C$5)*SQRT(1-D58)))</f>
        <v>6.44694646662144</v>
      </c>
    </row>
    <row r="59" spans="2:6">
      <c r="B59" s="56">
        <v>43</v>
      </c>
      <c r="C59" s="57">
        <f ca="1" t="shared" si="0"/>
        <v>0.791729474333799</v>
      </c>
      <c r="D59" s="57">
        <f ca="1" t="shared" si="1"/>
        <v>0.122687299528113</v>
      </c>
      <c r="E59" s="57">
        <f ca="1" t="shared" si="2"/>
        <v>3</v>
      </c>
      <c r="F59" s="62">
        <f ca="1">IF(E59=1,$C$4*SQRT(D59),IF(E59=2,$C$4+($C$5-$C$4)*D59,$C$6-($C$6-$C$5)*SQRT(1-D59)))</f>
        <v>7.19005083600308</v>
      </c>
    </row>
    <row r="60" spans="2:6">
      <c r="B60" s="56">
        <v>44</v>
      </c>
      <c r="C60" s="57">
        <f ca="1" t="shared" si="0"/>
        <v>0.590487013878614</v>
      </c>
      <c r="D60" s="57">
        <f ca="1" t="shared" si="1"/>
        <v>0.188329010391026</v>
      </c>
      <c r="E60" s="57">
        <f ca="1" t="shared" si="2"/>
        <v>2</v>
      </c>
      <c r="F60" s="62">
        <f ca="1">IF(E60=1,$C$4*SQRT(D60),IF(E60=2,$C$4+($C$5-$C$4)*D60,$C$6-($C$6-$C$5)*SQRT(1-D60)))</f>
        <v>3.75331604156411</v>
      </c>
    </row>
    <row r="61" spans="2:6">
      <c r="B61" s="56">
        <v>45</v>
      </c>
      <c r="C61" s="57">
        <f ca="1" t="shared" si="0"/>
        <v>0.145419859231996</v>
      </c>
      <c r="D61" s="57">
        <f ca="1" t="shared" si="1"/>
        <v>0.172175959024192</v>
      </c>
      <c r="E61" s="57">
        <f ca="1" t="shared" si="2"/>
        <v>1</v>
      </c>
      <c r="F61" s="62">
        <f ca="1">IF(E61=1,$C$4*SQRT(D61),IF(E61=2,$C$4+($C$5-$C$4)*D61,$C$6-($C$6-$C$5)*SQRT(1-D61)))</f>
        <v>1.24482273084071</v>
      </c>
    </row>
    <row r="62" spans="2:6">
      <c r="B62" s="56">
        <v>46</v>
      </c>
      <c r="C62" s="57">
        <f ca="1" t="shared" si="0"/>
        <v>0.798037282063196</v>
      </c>
      <c r="D62" s="57">
        <f ca="1" t="shared" si="1"/>
        <v>0.853827781935958</v>
      </c>
      <c r="E62" s="57">
        <f ca="1" t="shared" si="2"/>
        <v>3</v>
      </c>
      <c r="F62" s="62">
        <f ca="1">IF(E62=1,$C$4*SQRT(D62),IF(E62=2,$C$4+($C$5-$C$4)*D62,$C$6-($C$6-$C$5)*SQRT(1-D62)))</f>
        <v>8.85302573587008</v>
      </c>
    </row>
    <row r="63" spans="2:6">
      <c r="B63" s="56">
        <v>47</v>
      </c>
      <c r="C63" s="57">
        <f ca="1" t="shared" si="0"/>
        <v>0.714402668780171</v>
      </c>
      <c r="D63" s="57">
        <f ca="1" t="shared" si="1"/>
        <v>0.0626636542048258</v>
      </c>
      <c r="E63" s="57">
        <f ca="1" t="shared" si="2"/>
        <v>2</v>
      </c>
      <c r="F63" s="62">
        <f ca="1">IF(E63=1,$C$4*SQRT(D63),IF(E63=2,$C$4+($C$5-$C$4)*D63,$C$6-($C$6-$C$5)*SQRT(1-D63)))</f>
        <v>3.2506546168193</v>
      </c>
    </row>
    <row r="64" spans="2:6">
      <c r="B64" s="56">
        <v>48</v>
      </c>
      <c r="C64" s="57">
        <f ca="1" t="shared" si="0"/>
        <v>0.321514099736486</v>
      </c>
      <c r="D64" s="57">
        <f ca="1" t="shared" si="1"/>
        <v>0.717631507156876</v>
      </c>
      <c r="E64" s="57">
        <f ca="1" t="shared" si="2"/>
        <v>2</v>
      </c>
      <c r="F64" s="62">
        <f ca="1">IF(E64=1,$C$4*SQRT(D64),IF(E64=2,$C$4+($C$5-$C$4)*D64,$C$6-($C$6-$C$5)*SQRT(1-D64)))</f>
        <v>5.87052602862751</v>
      </c>
    </row>
    <row r="65" spans="2:6">
      <c r="B65" s="56">
        <v>49</v>
      </c>
      <c r="C65" s="57">
        <f ca="1" t="shared" si="0"/>
        <v>0.295031748002449</v>
      </c>
      <c r="D65" s="57">
        <f ca="1" t="shared" si="1"/>
        <v>0.712375733161962</v>
      </c>
      <c r="E65" s="57">
        <f ca="1" t="shared" si="2"/>
        <v>2</v>
      </c>
      <c r="F65" s="62">
        <f ca="1">IF(E65=1,$C$4*SQRT(D65),IF(E65=2,$C$4+($C$5-$C$4)*D65,$C$6-($C$6-$C$5)*SQRT(1-D65)))</f>
        <v>5.84950293264785</v>
      </c>
    </row>
    <row r="66" spans="2:6">
      <c r="B66" s="56">
        <v>50</v>
      </c>
      <c r="C66" s="57">
        <f ca="1" t="shared" si="0"/>
        <v>0.708382681656174</v>
      </c>
      <c r="D66" s="57">
        <f ca="1" t="shared" si="1"/>
        <v>0.914259088282973</v>
      </c>
      <c r="E66" s="57">
        <f ca="1" t="shared" si="2"/>
        <v>2</v>
      </c>
      <c r="F66" s="62">
        <f ca="1">IF(E66=1,$C$4*SQRT(D66),IF(E66=2,$C$4+($C$5-$C$4)*D66,$C$6-($C$6-$C$5)*SQRT(1-D66)))</f>
        <v>6.65703635313189</v>
      </c>
    </row>
    <row r="67" spans="2:6">
      <c r="B67" s="56">
        <v>51</v>
      </c>
      <c r="C67" s="57">
        <f ca="1" t="shared" si="0"/>
        <v>0.0599358896048514</v>
      </c>
      <c r="D67" s="57">
        <f ca="1" t="shared" si="1"/>
        <v>0.981486070165919</v>
      </c>
      <c r="E67" s="57">
        <f ca="1" t="shared" si="2"/>
        <v>1</v>
      </c>
      <c r="F67" s="62">
        <f ca="1">IF(E67=1,$C$4*SQRT(D67),IF(E67=2,$C$4+($C$5-$C$4)*D67,$C$6-($C$6-$C$5)*SQRT(1-D67)))</f>
        <v>2.97209936433715</v>
      </c>
    </row>
    <row r="68" spans="2:6">
      <c r="B68" s="56">
        <v>52</v>
      </c>
      <c r="C68" s="57">
        <f ca="1" t="shared" si="0"/>
        <v>0.83163709675339</v>
      </c>
      <c r="D68" s="57">
        <f ca="1" t="shared" si="1"/>
        <v>0.763078000538566</v>
      </c>
      <c r="E68" s="57">
        <f ca="1" t="shared" si="2"/>
        <v>3</v>
      </c>
      <c r="F68" s="62">
        <f ca="1">IF(E68=1,$C$4*SQRT(D68),IF(E68=2,$C$4+($C$5-$C$4)*D68,$C$6-($C$6-$C$5)*SQRT(1-D68)))</f>
        <v>8.53976098012931</v>
      </c>
    </row>
    <row r="69" spans="2:6">
      <c r="B69" s="56">
        <v>53</v>
      </c>
      <c r="C69" s="57">
        <f ca="1" t="shared" si="0"/>
        <v>0.682515863024712</v>
      </c>
      <c r="D69" s="57">
        <f ca="1" t="shared" si="1"/>
        <v>0.683920659078936</v>
      </c>
      <c r="E69" s="57">
        <f ca="1" t="shared" si="2"/>
        <v>2</v>
      </c>
      <c r="F69" s="62">
        <f ca="1">IF(E69=1,$C$4*SQRT(D69),IF(E69=2,$C$4+($C$5-$C$4)*D69,$C$6-($C$6-$C$5)*SQRT(1-D69)))</f>
        <v>5.73568263631574</v>
      </c>
    </row>
    <row r="70" spans="2:6">
      <c r="B70" s="56">
        <v>54</v>
      </c>
      <c r="C70" s="57">
        <f ca="1" t="shared" si="0"/>
        <v>0.759730016196692</v>
      </c>
      <c r="D70" s="57">
        <f ca="1" t="shared" si="1"/>
        <v>0.956752217319208</v>
      </c>
      <c r="E70" s="57">
        <f ca="1" t="shared" si="2"/>
        <v>2</v>
      </c>
      <c r="F70" s="62">
        <f ca="1">IF(E70=1,$C$4*SQRT(D70),IF(E70=2,$C$4+($C$5-$C$4)*D70,$C$6-($C$6-$C$5)*SQRT(1-D70)))</f>
        <v>6.82700886927683</v>
      </c>
    </row>
    <row r="71" spans="2:6">
      <c r="B71" s="56">
        <v>55</v>
      </c>
      <c r="C71" s="57">
        <f ca="1" t="shared" si="0"/>
        <v>0.90945815632062</v>
      </c>
      <c r="D71" s="57">
        <f ca="1" t="shared" si="1"/>
        <v>0.295878049201414</v>
      </c>
      <c r="E71" s="57">
        <f ca="1" t="shared" si="2"/>
        <v>3</v>
      </c>
      <c r="F71" s="62">
        <f ca="1">IF(E71=1,$C$4*SQRT(D71),IF(E71=2,$C$4+($C$5-$C$4)*D71,$C$6-($C$6-$C$5)*SQRT(1-D71)))</f>
        <v>7.48264075722449</v>
      </c>
    </row>
    <row r="72" spans="2:6">
      <c r="B72" s="56">
        <v>56</v>
      </c>
      <c r="C72" s="57">
        <f ca="1" t="shared" si="0"/>
        <v>0.632768242304954</v>
      </c>
      <c r="D72" s="57">
        <f ca="1" t="shared" si="1"/>
        <v>0.468566275536618</v>
      </c>
      <c r="E72" s="57">
        <f ca="1" t="shared" si="2"/>
        <v>2</v>
      </c>
      <c r="F72" s="62">
        <f ca="1">IF(E72=1,$C$4*SQRT(D72),IF(E72=2,$C$4+($C$5-$C$4)*D72,$C$6-($C$6-$C$5)*SQRT(1-D72)))</f>
        <v>4.87426510214647</v>
      </c>
    </row>
    <row r="73" spans="2:6">
      <c r="B73" s="56">
        <v>57</v>
      </c>
      <c r="C73" s="57">
        <f ca="1" t="shared" si="0"/>
        <v>0.623508068963281</v>
      </c>
      <c r="D73" s="57">
        <f ca="1" t="shared" si="1"/>
        <v>0.923012733576356</v>
      </c>
      <c r="E73" s="57">
        <f ca="1" t="shared" si="2"/>
        <v>2</v>
      </c>
      <c r="F73" s="62">
        <f ca="1">IF(E73=1,$C$4*SQRT(D73),IF(E73=2,$C$4+($C$5-$C$4)*D73,$C$6-($C$6-$C$5)*SQRT(1-D73)))</f>
        <v>6.69205093430543</v>
      </c>
    </row>
    <row r="74" spans="2:6">
      <c r="B74" s="56">
        <v>58</v>
      </c>
      <c r="C74" s="57">
        <f ca="1" t="shared" si="0"/>
        <v>0.267282412793107</v>
      </c>
      <c r="D74" s="57">
        <f ca="1" t="shared" si="1"/>
        <v>0.336684760545791</v>
      </c>
      <c r="E74" s="57">
        <f ca="1" t="shared" si="2"/>
        <v>2</v>
      </c>
      <c r="F74" s="62">
        <f ca="1">IF(E74=1,$C$4*SQRT(D74),IF(E74=2,$C$4+($C$5-$C$4)*D74,$C$6-($C$6-$C$5)*SQRT(1-D74)))</f>
        <v>4.34673904218316</v>
      </c>
    </row>
    <row r="75" spans="2:6">
      <c r="B75" s="56">
        <v>59</v>
      </c>
      <c r="C75" s="57">
        <f ca="1" t="shared" si="0"/>
        <v>0.321503611396292</v>
      </c>
      <c r="D75" s="57">
        <f ca="1" t="shared" si="1"/>
        <v>0.365586378038442</v>
      </c>
      <c r="E75" s="57">
        <f ca="1" t="shared" si="2"/>
        <v>2</v>
      </c>
      <c r="F75" s="62">
        <f ca="1">IF(E75=1,$C$4*SQRT(D75),IF(E75=2,$C$4+($C$5-$C$4)*D75,$C$6-($C$6-$C$5)*SQRT(1-D75)))</f>
        <v>4.46234551215377</v>
      </c>
    </row>
    <row r="76" spans="2:6">
      <c r="B76" s="56">
        <v>60</v>
      </c>
      <c r="C76" s="57">
        <f ca="1" t="shared" si="0"/>
        <v>0.653550289798243</v>
      </c>
      <c r="D76" s="57">
        <f ca="1" t="shared" si="1"/>
        <v>0.538569130312057</v>
      </c>
      <c r="E76" s="57">
        <f ca="1" t="shared" si="2"/>
        <v>2</v>
      </c>
      <c r="F76" s="62">
        <f ca="1">IF(E76=1,$C$4*SQRT(D76),IF(E76=2,$C$4+($C$5-$C$4)*D76,$C$6-($C$6-$C$5)*SQRT(1-D76)))</f>
        <v>5.15427652124823</v>
      </c>
    </row>
    <row r="77" spans="2:6">
      <c r="B77" s="56">
        <v>61</v>
      </c>
      <c r="C77" s="57">
        <f ca="1" t="shared" si="0"/>
        <v>0.647363241645657</v>
      </c>
      <c r="D77" s="57">
        <f ca="1" t="shared" si="1"/>
        <v>0.317315133570651</v>
      </c>
      <c r="E77" s="57">
        <f ca="1" t="shared" si="2"/>
        <v>2</v>
      </c>
      <c r="F77" s="62">
        <f ca="1">IF(E77=1,$C$4*SQRT(D77),IF(E77=2,$C$4+($C$5-$C$4)*D77,$C$6-($C$6-$C$5)*SQRT(1-D77)))</f>
        <v>4.2692605342826</v>
      </c>
    </row>
    <row r="78" spans="2:6">
      <c r="B78" s="56">
        <v>62</v>
      </c>
      <c r="C78" s="57">
        <f ca="1" t="shared" si="0"/>
        <v>0.542082396930484</v>
      </c>
      <c r="D78" s="57">
        <f ca="1" t="shared" si="1"/>
        <v>0.467366415131876</v>
      </c>
      <c r="E78" s="57">
        <f ca="1" t="shared" si="2"/>
        <v>2</v>
      </c>
      <c r="F78" s="62">
        <f ca="1">IF(E78=1,$C$4*SQRT(D78),IF(E78=2,$C$4+($C$5-$C$4)*D78,$C$6-($C$6-$C$5)*SQRT(1-D78)))</f>
        <v>4.8694656605275</v>
      </c>
    </row>
    <row r="79" spans="2:6">
      <c r="B79" s="56">
        <v>63</v>
      </c>
      <c r="C79" s="57">
        <f ca="1" t="shared" si="0"/>
        <v>0.831656702941679</v>
      </c>
      <c r="D79" s="57">
        <f ca="1" t="shared" si="1"/>
        <v>0.445757656744171</v>
      </c>
      <c r="E79" s="57">
        <f ca="1" t="shared" si="2"/>
        <v>3</v>
      </c>
      <c r="F79" s="62">
        <f ca="1">IF(E79=1,$C$4*SQRT(D79),IF(E79=2,$C$4+($C$5-$C$4)*D79,$C$6-($C$6-$C$5)*SQRT(1-D79)))</f>
        <v>7.76657637486695</v>
      </c>
    </row>
    <row r="80" spans="2:6">
      <c r="B80" s="56">
        <v>64</v>
      </c>
      <c r="C80" s="57">
        <f ca="1" t="shared" si="0"/>
        <v>0.0735777931066166</v>
      </c>
      <c r="D80" s="57">
        <f ca="1" t="shared" si="1"/>
        <v>0.36620178068786</v>
      </c>
      <c r="E80" s="57">
        <f ca="1" t="shared" si="2"/>
        <v>1</v>
      </c>
      <c r="F80" s="62">
        <f ca="1">IF(E80=1,$C$4*SQRT(D80),IF(E80=2,$C$4+($C$5-$C$4)*D80,$C$6-($C$6-$C$5)*SQRT(1-D80)))</f>
        <v>1.81543824631705</v>
      </c>
    </row>
    <row r="81" spans="2:6">
      <c r="B81" s="56">
        <v>65</v>
      </c>
      <c r="C81" s="57">
        <f ca="1" t="shared" ref="C81:C144" si="3">RAND()</f>
        <v>0.486453237216911</v>
      </c>
      <c r="D81" s="57">
        <f ca="1" t="shared" ref="D81:D144" si="4">RAND()</f>
        <v>0.532433578890696</v>
      </c>
      <c r="E81" s="57">
        <f ca="1" t="shared" ref="E81:E144" si="5">IF(C81&lt;=$C$10,1,IF(C81&lt;=$C$10+$C$11,2,3))</f>
        <v>2</v>
      </c>
      <c r="F81" s="62">
        <f ca="1">IF(E81=1,$C$4*SQRT(D81),IF(E81=2,$C$4+($C$5-$C$4)*D81,$C$6-($C$6-$C$5)*SQRT(1-D81)))</f>
        <v>5.12973431556279</v>
      </c>
    </row>
    <row r="82" spans="2:6">
      <c r="B82" s="56">
        <v>66</v>
      </c>
      <c r="C82" s="57">
        <f ca="1" t="shared" si="3"/>
        <v>0.458929924015348</v>
      </c>
      <c r="D82" s="57">
        <f ca="1" t="shared" si="4"/>
        <v>0.927773485102964</v>
      </c>
      <c r="E82" s="57">
        <f ca="1" t="shared" si="5"/>
        <v>2</v>
      </c>
      <c r="F82" s="62">
        <f ca="1">IF(E82=1,$C$4*SQRT(D82),IF(E82=2,$C$4+($C$5-$C$4)*D82,$C$6-($C$6-$C$5)*SQRT(1-D82)))</f>
        <v>6.71109394041186</v>
      </c>
    </row>
    <row r="83" spans="2:6">
      <c r="B83" s="56">
        <v>67</v>
      </c>
      <c r="C83" s="57">
        <f ca="1" t="shared" si="3"/>
        <v>0.113041185820167</v>
      </c>
      <c r="D83" s="57">
        <f ca="1" t="shared" si="4"/>
        <v>0.500045195500264</v>
      </c>
      <c r="E83" s="57">
        <f ca="1" t="shared" si="5"/>
        <v>1</v>
      </c>
      <c r="F83" s="62">
        <f ca="1">IF(E83=1,$C$4*SQRT(D83),IF(E83=2,$C$4+($C$5-$C$4)*D83,$C$6-($C$6-$C$5)*SQRT(1-D83)))</f>
        <v>2.12141621552735</v>
      </c>
    </row>
    <row r="84" spans="2:6">
      <c r="B84" s="56">
        <v>68</v>
      </c>
      <c r="C84" s="57">
        <f ca="1" t="shared" si="3"/>
        <v>0.360947514270684</v>
      </c>
      <c r="D84" s="57">
        <f ca="1" t="shared" si="4"/>
        <v>0.897338628757039</v>
      </c>
      <c r="E84" s="57">
        <f ca="1" t="shared" si="5"/>
        <v>2</v>
      </c>
      <c r="F84" s="62">
        <f ca="1">IF(E84=1,$C$4*SQRT(D84),IF(E84=2,$C$4+($C$5-$C$4)*D84,$C$6-($C$6-$C$5)*SQRT(1-D84)))</f>
        <v>6.58935451502816</v>
      </c>
    </row>
    <row r="85" spans="2:6">
      <c r="B85" s="56">
        <v>69</v>
      </c>
      <c r="C85" s="57">
        <f ca="1" t="shared" si="3"/>
        <v>0.632779541517883</v>
      </c>
      <c r="D85" s="57">
        <f ca="1" t="shared" si="4"/>
        <v>0.525774421377203</v>
      </c>
      <c r="E85" s="57">
        <f ca="1" t="shared" si="5"/>
        <v>2</v>
      </c>
      <c r="F85" s="62">
        <f ca="1">IF(E85=1,$C$4*SQRT(D85),IF(E85=2,$C$4+($C$5-$C$4)*D85,$C$6-($C$6-$C$5)*SQRT(1-D85)))</f>
        <v>5.10309768550881</v>
      </c>
    </row>
    <row r="86" spans="2:6">
      <c r="B86" s="56">
        <v>70</v>
      </c>
      <c r="C86" s="57">
        <f ca="1" t="shared" si="3"/>
        <v>0.771062617060489</v>
      </c>
      <c r="D86" s="57">
        <f ca="1" t="shared" si="4"/>
        <v>0.89637919950594</v>
      </c>
      <c r="E86" s="57">
        <f ca="1" t="shared" si="5"/>
        <v>2</v>
      </c>
      <c r="F86" s="62">
        <f ca="1">IF(E86=1,$C$4*SQRT(D86),IF(E86=2,$C$4+($C$5-$C$4)*D86,$C$6-($C$6-$C$5)*SQRT(1-D86)))</f>
        <v>6.58551679802376</v>
      </c>
    </row>
    <row r="87" spans="2:6">
      <c r="B87" s="56">
        <v>71</v>
      </c>
      <c r="C87" s="57">
        <f ca="1" t="shared" si="3"/>
        <v>0.0642017835653765</v>
      </c>
      <c r="D87" s="57">
        <f ca="1" t="shared" si="4"/>
        <v>0.378478581357018</v>
      </c>
      <c r="E87" s="57">
        <f ca="1" t="shared" si="5"/>
        <v>1</v>
      </c>
      <c r="F87" s="62">
        <f ca="1">IF(E87=1,$C$4*SQRT(D87),IF(E87=2,$C$4+($C$5-$C$4)*D87,$C$6-($C$6-$C$5)*SQRT(1-D87)))</f>
        <v>1.84561838748241</v>
      </c>
    </row>
    <row r="88" spans="2:6">
      <c r="B88" s="56">
        <v>72</v>
      </c>
      <c r="C88" s="57">
        <f ca="1" t="shared" si="3"/>
        <v>0.704298736790793</v>
      </c>
      <c r="D88" s="57">
        <f ca="1" t="shared" si="4"/>
        <v>0.700689359800805</v>
      </c>
      <c r="E88" s="57">
        <f ca="1" t="shared" si="5"/>
        <v>2</v>
      </c>
      <c r="F88" s="62">
        <f ca="1">IF(E88=1,$C$4*SQRT(D88),IF(E88=2,$C$4+($C$5-$C$4)*D88,$C$6-($C$6-$C$5)*SQRT(1-D88)))</f>
        <v>5.80275743920322</v>
      </c>
    </row>
    <row r="89" spans="2:6">
      <c r="B89" s="56">
        <v>73</v>
      </c>
      <c r="C89" s="57">
        <f ca="1" t="shared" si="3"/>
        <v>0.114117356239586</v>
      </c>
      <c r="D89" s="57">
        <f ca="1" t="shared" si="4"/>
        <v>0.414863940939834</v>
      </c>
      <c r="E89" s="57">
        <f ca="1" t="shared" si="5"/>
        <v>1</v>
      </c>
      <c r="F89" s="62">
        <f ca="1">IF(E89=1,$C$4*SQRT(D89),IF(E89=2,$C$4+($C$5-$C$4)*D89,$C$6-($C$6-$C$5)*SQRT(1-D89)))</f>
        <v>1.93229797610475</v>
      </c>
    </row>
    <row r="90" spans="2:6">
      <c r="B90" s="56">
        <v>74</v>
      </c>
      <c r="C90" s="57">
        <f ca="1" t="shared" si="3"/>
        <v>0.213456376628778</v>
      </c>
      <c r="D90" s="57">
        <f ca="1" t="shared" si="4"/>
        <v>0.0590384774096318</v>
      </c>
      <c r="E90" s="57">
        <f ca="1" t="shared" si="5"/>
        <v>1</v>
      </c>
      <c r="F90" s="62">
        <f ca="1">IF(E90=1,$C$4*SQRT(D90),IF(E90=2,$C$4+($C$5-$C$4)*D90,$C$6-($C$6-$C$5)*SQRT(1-D90)))</f>
        <v>0.728935042844481</v>
      </c>
    </row>
    <row r="91" spans="2:6">
      <c r="B91" s="56">
        <v>75</v>
      </c>
      <c r="C91" s="57">
        <f ca="1" t="shared" si="3"/>
        <v>0.713785061214525</v>
      </c>
      <c r="D91" s="57">
        <f ca="1" t="shared" si="4"/>
        <v>0.663182009962056</v>
      </c>
      <c r="E91" s="57">
        <f ca="1" t="shared" si="5"/>
        <v>2</v>
      </c>
      <c r="F91" s="62">
        <f ca="1">IF(E91=1,$C$4*SQRT(D91),IF(E91=2,$C$4+($C$5-$C$4)*D91,$C$6-($C$6-$C$5)*SQRT(1-D91)))</f>
        <v>5.65272803984822</v>
      </c>
    </row>
    <row r="92" spans="2:6">
      <c r="B92" s="56">
        <v>76</v>
      </c>
      <c r="C92" s="57">
        <f ca="1" t="shared" si="3"/>
        <v>0.206279100841518</v>
      </c>
      <c r="D92" s="57">
        <f ca="1" t="shared" si="4"/>
        <v>0.821132181712146</v>
      </c>
      <c r="E92" s="57">
        <f ca="1" t="shared" si="5"/>
        <v>1</v>
      </c>
      <c r="F92" s="62">
        <f ca="1">IF(E92=1,$C$4*SQRT(D92),IF(E92=2,$C$4+($C$5-$C$4)*D92,$C$6-($C$6-$C$5)*SQRT(1-D92)))</f>
        <v>2.71849032284636</v>
      </c>
    </row>
    <row r="93" spans="2:6">
      <c r="B93" s="56">
        <v>77</v>
      </c>
      <c r="C93" s="57">
        <f ca="1" t="shared" si="3"/>
        <v>0.407131729483232</v>
      </c>
      <c r="D93" s="57">
        <f ca="1" t="shared" si="4"/>
        <v>0.602521606603505</v>
      </c>
      <c r="E93" s="57">
        <f ca="1" t="shared" si="5"/>
        <v>2</v>
      </c>
      <c r="F93" s="62">
        <f ca="1">IF(E93=1,$C$4*SQRT(D93),IF(E93=2,$C$4+($C$5-$C$4)*D93,$C$6-($C$6-$C$5)*SQRT(1-D93)))</f>
        <v>5.41008642641402</v>
      </c>
    </row>
    <row r="94" spans="2:6">
      <c r="B94" s="56">
        <v>78</v>
      </c>
      <c r="C94" s="57">
        <f ca="1" t="shared" si="3"/>
        <v>0.971529010330225</v>
      </c>
      <c r="D94" s="57">
        <f ca="1" t="shared" si="4"/>
        <v>0.0654902861864561</v>
      </c>
      <c r="E94" s="57">
        <f ca="1" t="shared" si="5"/>
        <v>3</v>
      </c>
      <c r="F94" s="62">
        <f ca="1">IF(E94=1,$C$4*SQRT(D94),IF(E94=2,$C$4+($C$5-$C$4)*D94,$C$6-($C$6-$C$5)*SQRT(1-D94)))</f>
        <v>7.099898721713</v>
      </c>
    </row>
    <row r="95" spans="2:6">
      <c r="B95" s="56">
        <v>79</v>
      </c>
      <c r="C95" s="57">
        <f ca="1" t="shared" si="3"/>
        <v>0.415619008396665</v>
      </c>
      <c r="D95" s="57">
        <f ca="1" t="shared" si="4"/>
        <v>0.283365046671638</v>
      </c>
      <c r="E95" s="57">
        <f ca="1" t="shared" si="5"/>
        <v>2</v>
      </c>
      <c r="F95" s="62">
        <f ca="1">IF(E95=1,$C$4*SQRT(D95),IF(E95=2,$C$4+($C$5-$C$4)*D95,$C$6-($C$6-$C$5)*SQRT(1-D95)))</f>
        <v>4.13346018668655</v>
      </c>
    </row>
    <row r="96" spans="2:6">
      <c r="B96" s="56">
        <v>80</v>
      </c>
      <c r="C96" s="57">
        <f ca="1" t="shared" si="3"/>
        <v>0.739116389913471</v>
      </c>
      <c r="D96" s="57">
        <f ca="1" t="shared" si="4"/>
        <v>0.729871328196107</v>
      </c>
      <c r="E96" s="57">
        <f ca="1" t="shared" si="5"/>
        <v>2</v>
      </c>
      <c r="F96" s="62">
        <f ca="1">IF(E96=1,$C$4*SQRT(D96),IF(E96=2,$C$4+($C$5-$C$4)*D96,$C$6-($C$6-$C$5)*SQRT(1-D96)))</f>
        <v>5.91948531278443</v>
      </c>
    </row>
    <row r="97" spans="2:6">
      <c r="B97" s="56">
        <v>81</v>
      </c>
      <c r="C97" s="57">
        <f ca="1" t="shared" si="3"/>
        <v>0.507218059527077</v>
      </c>
      <c r="D97" s="57">
        <f ca="1" t="shared" si="4"/>
        <v>0.0469175384173437</v>
      </c>
      <c r="E97" s="57">
        <f ca="1" t="shared" si="5"/>
        <v>2</v>
      </c>
      <c r="F97" s="62">
        <f ca="1">IF(E97=1,$C$4*SQRT(D97),IF(E97=2,$C$4+($C$5-$C$4)*D97,$C$6-($C$6-$C$5)*SQRT(1-D97)))</f>
        <v>3.18767015366937</v>
      </c>
    </row>
    <row r="98" spans="2:6">
      <c r="B98" s="56">
        <v>82</v>
      </c>
      <c r="C98" s="57">
        <f ca="1" t="shared" si="3"/>
        <v>0.0276052500092965</v>
      </c>
      <c r="D98" s="57">
        <f ca="1" t="shared" si="4"/>
        <v>0.139814788242206</v>
      </c>
      <c r="E98" s="57">
        <f ca="1" t="shared" si="5"/>
        <v>1</v>
      </c>
      <c r="F98" s="62">
        <f ca="1">IF(E98=1,$C$4*SQRT(D98),IF(E98=2,$C$4+($C$5-$C$4)*D98,$C$6-($C$6-$C$5)*SQRT(1-D98)))</f>
        <v>1.12175447143297</v>
      </c>
    </row>
    <row r="99" spans="2:6">
      <c r="B99" s="56">
        <v>83</v>
      </c>
      <c r="C99" s="57">
        <f ca="1" t="shared" si="3"/>
        <v>0.410782246310772</v>
      </c>
      <c r="D99" s="57">
        <f ca="1" t="shared" si="4"/>
        <v>0.846036992462765</v>
      </c>
      <c r="E99" s="57">
        <f ca="1" t="shared" si="5"/>
        <v>2</v>
      </c>
      <c r="F99" s="62">
        <f ca="1">IF(E99=1,$C$4*SQRT(D99),IF(E99=2,$C$4+($C$5-$C$4)*D99,$C$6-($C$6-$C$5)*SQRT(1-D99)))</f>
        <v>6.38414796985106</v>
      </c>
    </row>
    <row r="100" spans="2:6">
      <c r="B100" s="56">
        <v>84</v>
      </c>
      <c r="C100" s="57">
        <f ca="1" t="shared" si="3"/>
        <v>0.422695127444502</v>
      </c>
      <c r="D100" s="57">
        <f ca="1" t="shared" si="4"/>
        <v>0.448800733281021</v>
      </c>
      <c r="E100" s="57">
        <f ca="1" t="shared" si="5"/>
        <v>2</v>
      </c>
      <c r="F100" s="62">
        <f ca="1">IF(E100=1,$C$4*SQRT(D100),IF(E100=2,$C$4+($C$5-$C$4)*D100,$C$6-($C$6-$C$5)*SQRT(1-D100)))</f>
        <v>4.79520293312408</v>
      </c>
    </row>
    <row r="101" spans="2:6">
      <c r="B101" s="56">
        <v>85</v>
      </c>
      <c r="C101" s="57">
        <f ca="1" t="shared" si="3"/>
        <v>0.772894232289951</v>
      </c>
      <c r="D101" s="57">
        <f ca="1" t="shared" si="4"/>
        <v>0.838444148063878</v>
      </c>
      <c r="E101" s="57">
        <f ca="1" t="shared" si="5"/>
        <v>2</v>
      </c>
      <c r="F101" s="62">
        <f ca="1">IF(E101=1,$C$4*SQRT(D101),IF(E101=2,$C$4+($C$5-$C$4)*D101,$C$6-($C$6-$C$5)*SQRT(1-D101)))</f>
        <v>6.35377659225551</v>
      </c>
    </row>
    <row r="102" spans="2:6">
      <c r="B102" s="56">
        <v>86</v>
      </c>
      <c r="C102" s="57">
        <f ca="1" t="shared" si="3"/>
        <v>0.662815084921187</v>
      </c>
      <c r="D102" s="57">
        <f ca="1" t="shared" si="4"/>
        <v>0.391382691060071</v>
      </c>
      <c r="E102" s="57">
        <f ca="1" t="shared" si="5"/>
        <v>2</v>
      </c>
      <c r="F102" s="62">
        <f ca="1">IF(E102=1,$C$4*SQRT(D102),IF(E102=2,$C$4+($C$5-$C$4)*D102,$C$6-($C$6-$C$5)*SQRT(1-D102)))</f>
        <v>4.56553076424028</v>
      </c>
    </row>
    <row r="103" spans="2:6">
      <c r="B103" s="56">
        <v>87</v>
      </c>
      <c r="C103" s="57">
        <f ca="1" t="shared" si="3"/>
        <v>0.569399244192997</v>
      </c>
      <c r="D103" s="57">
        <f ca="1" t="shared" si="4"/>
        <v>0.537403508339898</v>
      </c>
      <c r="E103" s="57">
        <f ca="1" t="shared" si="5"/>
        <v>2</v>
      </c>
      <c r="F103" s="62">
        <f ca="1">IF(E103=1,$C$4*SQRT(D103),IF(E103=2,$C$4+($C$5-$C$4)*D103,$C$6-($C$6-$C$5)*SQRT(1-D103)))</f>
        <v>5.14961403335959</v>
      </c>
    </row>
    <row r="104" spans="2:6">
      <c r="B104" s="56">
        <v>88</v>
      </c>
      <c r="C104" s="57">
        <f ca="1" t="shared" si="3"/>
        <v>0.499468660109454</v>
      </c>
      <c r="D104" s="57">
        <f ca="1" t="shared" si="4"/>
        <v>0.832979691107204</v>
      </c>
      <c r="E104" s="57">
        <f ca="1" t="shared" si="5"/>
        <v>2</v>
      </c>
      <c r="F104" s="62">
        <f ca="1">IF(E104=1,$C$4*SQRT(D104),IF(E104=2,$C$4+($C$5-$C$4)*D104,$C$6-($C$6-$C$5)*SQRT(1-D104)))</f>
        <v>6.33191876442881</v>
      </c>
    </row>
    <row r="105" spans="2:6">
      <c r="B105" s="56">
        <v>89</v>
      </c>
      <c r="C105" s="57">
        <f ca="1" t="shared" si="3"/>
        <v>0.0922698541424809</v>
      </c>
      <c r="D105" s="57">
        <f ca="1" t="shared" si="4"/>
        <v>0.0992987555094089</v>
      </c>
      <c r="E105" s="57">
        <f ca="1" t="shared" si="5"/>
        <v>1</v>
      </c>
      <c r="F105" s="62">
        <f ca="1">IF(E105=1,$C$4*SQRT(D105),IF(E105=2,$C$4+($C$5-$C$4)*D105,$C$6-($C$6-$C$5)*SQRT(1-D105)))</f>
        <v>0.945351151469485</v>
      </c>
    </row>
    <row r="106" spans="2:6">
      <c r="B106" s="56">
        <v>90</v>
      </c>
      <c r="C106" s="57">
        <f ca="1" t="shared" si="3"/>
        <v>0.568825219001703</v>
      </c>
      <c r="D106" s="57">
        <f ca="1" t="shared" si="4"/>
        <v>0.9630451724036</v>
      </c>
      <c r="E106" s="57">
        <f ca="1" t="shared" si="5"/>
        <v>2</v>
      </c>
      <c r="F106" s="62">
        <f ca="1">IF(E106=1,$C$4*SQRT(D106),IF(E106=2,$C$4+($C$5-$C$4)*D106,$C$6-($C$6-$C$5)*SQRT(1-D106)))</f>
        <v>6.8521806896144</v>
      </c>
    </row>
    <row r="107" spans="2:6">
      <c r="B107" s="56">
        <v>91</v>
      </c>
      <c r="C107" s="57">
        <f ca="1" t="shared" si="3"/>
        <v>0.338714049703137</v>
      </c>
      <c r="D107" s="57">
        <f ca="1" t="shared" si="4"/>
        <v>0.933141720132489</v>
      </c>
      <c r="E107" s="57">
        <f ca="1" t="shared" si="5"/>
        <v>2</v>
      </c>
      <c r="F107" s="62">
        <f ca="1">IF(E107=1,$C$4*SQRT(D107),IF(E107=2,$C$4+($C$5-$C$4)*D107,$C$6-($C$6-$C$5)*SQRT(1-D107)))</f>
        <v>6.73256688052996</v>
      </c>
    </row>
    <row r="108" spans="2:6">
      <c r="B108" s="56">
        <v>92</v>
      </c>
      <c r="C108" s="57">
        <f ca="1" t="shared" si="3"/>
        <v>0.136713206493424</v>
      </c>
      <c r="D108" s="57">
        <f ca="1" t="shared" si="4"/>
        <v>0.402986323990851</v>
      </c>
      <c r="E108" s="57">
        <f ca="1" t="shared" si="5"/>
        <v>1</v>
      </c>
      <c r="F108" s="62">
        <f ca="1">IF(E108=1,$C$4*SQRT(D108),IF(E108=2,$C$4+($C$5-$C$4)*D108,$C$6-($C$6-$C$5)*SQRT(1-D108)))</f>
        <v>1.90443611494785</v>
      </c>
    </row>
    <row r="109" spans="2:6">
      <c r="B109" s="56">
        <v>93</v>
      </c>
      <c r="C109" s="57">
        <f ca="1" t="shared" si="3"/>
        <v>0.516646653263066</v>
      </c>
      <c r="D109" s="57">
        <f ca="1" t="shared" si="4"/>
        <v>0.195786856978565</v>
      </c>
      <c r="E109" s="57">
        <f ca="1" t="shared" si="5"/>
        <v>2</v>
      </c>
      <c r="F109" s="62">
        <f ca="1">IF(E109=1,$C$4*SQRT(D109),IF(E109=2,$C$4+($C$5-$C$4)*D109,$C$6-($C$6-$C$5)*SQRT(1-D109)))</f>
        <v>3.78314742791426</v>
      </c>
    </row>
    <row r="110" spans="2:6">
      <c r="B110" s="56">
        <v>94</v>
      </c>
      <c r="C110" s="57">
        <f ca="1" t="shared" si="3"/>
        <v>0.557102865371509</v>
      </c>
      <c r="D110" s="57">
        <f ca="1" t="shared" si="4"/>
        <v>0.510246363871132</v>
      </c>
      <c r="E110" s="57">
        <f ca="1" t="shared" si="5"/>
        <v>2</v>
      </c>
      <c r="F110" s="62">
        <f ca="1">IF(E110=1,$C$4*SQRT(D110),IF(E110=2,$C$4+($C$5-$C$4)*D110,$C$6-($C$6-$C$5)*SQRT(1-D110)))</f>
        <v>5.04098545548453</v>
      </c>
    </row>
    <row r="111" spans="2:6">
      <c r="B111" s="56">
        <v>95</v>
      </c>
      <c r="C111" s="57">
        <f ca="1" t="shared" si="3"/>
        <v>0.0264075478705192</v>
      </c>
      <c r="D111" s="57">
        <f ca="1" t="shared" si="4"/>
        <v>0.93871488748194</v>
      </c>
      <c r="E111" s="57">
        <f ca="1" t="shared" si="5"/>
        <v>1</v>
      </c>
      <c r="F111" s="62">
        <f ca="1">IF(E111=1,$C$4*SQRT(D111),IF(E111=2,$C$4+($C$5-$C$4)*D111,$C$6-($C$6-$C$5)*SQRT(1-D111)))</f>
        <v>2.90661899590185</v>
      </c>
    </row>
    <row r="112" spans="2:6">
      <c r="B112" s="56">
        <v>96</v>
      </c>
      <c r="C112" s="57">
        <f ca="1" t="shared" si="3"/>
        <v>0.0290431774472222</v>
      </c>
      <c r="D112" s="57">
        <f ca="1" t="shared" si="4"/>
        <v>0.800561978130184</v>
      </c>
      <c r="E112" s="57">
        <f ca="1" t="shared" si="5"/>
        <v>1</v>
      </c>
      <c r="F112" s="62">
        <f ca="1">IF(E112=1,$C$4*SQRT(D112),IF(E112=2,$C$4+($C$5-$C$4)*D112,$C$6-($C$6-$C$5)*SQRT(1-D112)))</f>
        <v>2.68422387351943</v>
      </c>
    </row>
    <row r="113" spans="2:6">
      <c r="B113" s="56">
        <v>97</v>
      </c>
      <c r="C113" s="57">
        <f ca="1" t="shared" si="3"/>
        <v>0.168017625224054</v>
      </c>
      <c r="D113" s="57">
        <f ca="1" t="shared" si="4"/>
        <v>0.63438046251857</v>
      </c>
      <c r="E113" s="57">
        <f ca="1" t="shared" si="5"/>
        <v>1</v>
      </c>
      <c r="F113" s="62">
        <f ca="1">IF(E113=1,$C$4*SQRT(D113),IF(E113=2,$C$4+($C$5-$C$4)*D113,$C$6-($C$6-$C$5)*SQRT(1-D113)))</f>
        <v>2.38944013581992</v>
      </c>
    </row>
    <row r="114" spans="2:6">
      <c r="B114" s="56">
        <v>98</v>
      </c>
      <c r="C114" s="57">
        <f ca="1" t="shared" si="3"/>
        <v>0.387503278581917</v>
      </c>
      <c r="D114" s="57">
        <f ca="1" t="shared" si="4"/>
        <v>0.0364260987777063</v>
      </c>
      <c r="E114" s="57">
        <f ca="1" t="shared" si="5"/>
        <v>2</v>
      </c>
      <c r="F114" s="62">
        <f ca="1">IF(E114=1,$C$4*SQRT(D114),IF(E114=2,$C$4+($C$5-$C$4)*D114,$C$6-($C$6-$C$5)*SQRT(1-D114)))</f>
        <v>3.14570439511083</v>
      </c>
    </row>
    <row r="115" spans="2:6">
      <c r="B115" s="56">
        <v>99</v>
      </c>
      <c r="C115" s="57">
        <f ca="1" t="shared" si="3"/>
        <v>0.256740397967196</v>
      </c>
      <c r="D115" s="57">
        <f ca="1" t="shared" si="4"/>
        <v>0.589577048549146</v>
      </c>
      <c r="E115" s="57">
        <f ca="1" t="shared" si="5"/>
        <v>2</v>
      </c>
      <c r="F115" s="62">
        <f ca="1">IF(E115=1,$C$4*SQRT(D115),IF(E115=2,$C$4+($C$5-$C$4)*D115,$C$6-($C$6-$C$5)*SQRT(1-D115)))</f>
        <v>5.35830819419658</v>
      </c>
    </row>
    <row r="116" spans="2:6">
      <c r="B116" s="56">
        <v>100</v>
      </c>
      <c r="C116" s="57">
        <f ca="1" t="shared" si="3"/>
        <v>0.315014583215625</v>
      </c>
      <c r="D116" s="57">
        <f ca="1" t="shared" si="4"/>
        <v>0.925465435316326</v>
      </c>
      <c r="E116" s="57">
        <f ca="1" t="shared" si="5"/>
        <v>2</v>
      </c>
      <c r="F116" s="62">
        <f ca="1">IF(E116=1,$C$4*SQRT(D116),IF(E116=2,$C$4+($C$5-$C$4)*D116,$C$6-($C$6-$C$5)*SQRT(1-D116)))</f>
        <v>6.7018617412653</v>
      </c>
    </row>
    <row r="117" spans="2:6">
      <c r="B117" s="56">
        <v>101</v>
      </c>
      <c r="C117" s="57">
        <f ca="1" t="shared" si="3"/>
        <v>0.141729569994848</v>
      </c>
      <c r="D117" s="57">
        <f ca="1" t="shared" si="4"/>
        <v>0.156471960259587</v>
      </c>
      <c r="E117" s="57">
        <f ca="1" t="shared" si="5"/>
        <v>1</v>
      </c>
      <c r="F117" s="62">
        <f ca="1">IF(E117=1,$C$4*SQRT(D117),IF(E117=2,$C$4+($C$5-$C$4)*D117,$C$6-($C$6-$C$5)*SQRT(1-D117)))</f>
        <v>1.18669610361553</v>
      </c>
    </row>
    <row r="118" spans="2:6">
      <c r="B118" s="56">
        <v>102</v>
      </c>
      <c r="C118" s="57">
        <f ca="1" t="shared" si="3"/>
        <v>0.674603143416113</v>
      </c>
      <c r="D118" s="57">
        <f ca="1" t="shared" si="4"/>
        <v>0.232599329170649</v>
      </c>
      <c r="E118" s="57">
        <f ca="1" t="shared" si="5"/>
        <v>2</v>
      </c>
      <c r="F118" s="62">
        <f ca="1">IF(E118=1,$C$4*SQRT(D118),IF(E118=2,$C$4+($C$5-$C$4)*D118,$C$6-($C$6-$C$5)*SQRT(1-D118)))</f>
        <v>3.93039731668259</v>
      </c>
    </row>
    <row r="119" spans="2:6">
      <c r="B119" s="56">
        <v>103</v>
      </c>
      <c r="C119" s="57">
        <f ca="1" t="shared" si="3"/>
        <v>0.819256921240784</v>
      </c>
      <c r="D119" s="57">
        <f ca="1" t="shared" si="4"/>
        <v>0.440603514388113</v>
      </c>
      <c r="E119" s="57">
        <f ca="1" t="shared" si="5"/>
        <v>3</v>
      </c>
      <c r="F119" s="62">
        <f ca="1">IF(E119=1,$C$4*SQRT(D119),IF(E119=2,$C$4+($C$5-$C$4)*D119,$C$6-($C$6-$C$5)*SQRT(1-D119)))</f>
        <v>7.75621561407809</v>
      </c>
    </row>
    <row r="120" spans="2:6">
      <c r="B120" s="56">
        <v>104</v>
      </c>
      <c r="C120" s="57">
        <f ca="1" t="shared" si="3"/>
        <v>0.729279792852521</v>
      </c>
      <c r="D120" s="57">
        <f ca="1" t="shared" si="4"/>
        <v>0.557894471211355</v>
      </c>
      <c r="E120" s="57">
        <f ca="1" t="shared" si="5"/>
        <v>2</v>
      </c>
      <c r="F120" s="62">
        <f ca="1">IF(E120=1,$C$4*SQRT(D120),IF(E120=2,$C$4+($C$5-$C$4)*D120,$C$6-($C$6-$C$5)*SQRT(1-D120)))</f>
        <v>5.23157788484542</v>
      </c>
    </row>
    <row r="121" spans="2:6">
      <c r="B121" s="56">
        <v>105</v>
      </c>
      <c r="C121" s="57">
        <f ca="1" t="shared" si="3"/>
        <v>0.691022379891441</v>
      </c>
      <c r="D121" s="57">
        <f ca="1" t="shared" si="4"/>
        <v>0.699070511104926</v>
      </c>
      <c r="E121" s="57">
        <f ca="1" t="shared" si="5"/>
        <v>2</v>
      </c>
      <c r="F121" s="62">
        <f ca="1">IF(E121=1,$C$4*SQRT(D121),IF(E121=2,$C$4+($C$5-$C$4)*D121,$C$6-($C$6-$C$5)*SQRT(1-D121)))</f>
        <v>5.7962820444197</v>
      </c>
    </row>
    <row r="122" spans="2:6">
      <c r="B122" s="56">
        <v>106</v>
      </c>
      <c r="C122" s="57">
        <f ca="1" t="shared" si="3"/>
        <v>0.0482962569876217</v>
      </c>
      <c r="D122" s="57">
        <f ca="1" t="shared" si="4"/>
        <v>0.428309592708965</v>
      </c>
      <c r="E122" s="57">
        <f ca="1" t="shared" si="5"/>
        <v>1</v>
      </c>
      <c r="F122" s="62">
        <f ca="1">IF(E122=1,$C$4*SQRT(D122),IF(E122=2,$C$4+($C$5-$C$4)*D122,$C$6-($C$6-$C$5)*SQRT(1-D122)))</f>
        <v>1.96336097913264</v>
      </c>
    </row>
    <row r="123" spans="2:6">
      <c r="B123" s="56">
        <v>107</v>
      </c>
      <c r="C123" s="57">
        <f ca="1" t="shared" si="3"/>
        <v>0.995841931373935</v>
      </c>
      <c r="D123" s="57">
        <f ca="1" t="shared" si="4"/>
        <v>0.509090518976161</v>
      </c>
      <c r="E123" s="57">
        <f ca="1" t="shared" si="5"/>
        <v>3</v>
      </c>
      <c r="F123" s="62">
        <f ca="1">IF(E123=1,$C$4*SQRT(D123),IF(E123=2,$C$4+($C$5-$C$4)*D123,$C$6-($C$6-$C$5)*SQRT(1-D123)))</f>
        <v>7.89805201557828</v>
      </c>
    </row>
    <row r="124" spans="2:6">
      <c r="B124" s="56">
        <v>108</v>
      </c>
      <c r="C124" s="57">
        <f ca="1" t="shared" si="3"/>
        <v>0.721516051719328</v>
      </c>
      <c r="D124" s="57">
        <f ca="1" t="shared" si="4"/>
        <v>0.498562622116007</v>
      </c>
      <c r="E124" s="57">
        <f ca="1" t="shared" si="5"/>
        <v>2</v>
      </c>
      <c r="F124" s="62">
        <f ca="1">IF(E124=1,$C$4*SQRT(D124),IF(E124=2,$C$4+($C$5-$C$4)*D124,$C$6-($C$6-$C$5)*SQRT(1-D124)))</f>
        <v>4.99425048846403</v>
      </c>
    </row>
    <row r="125" spans="2:6">
      <c r="B125" s="56">
        <v>109</v>
      </c>
      <c r="C125" s="57">
        <f ca="1" t="shared" si="3"/>
        <v>0.996544109861078</v>
      </c>
      <c r="D125" s="57">
        <f ca="1" t="shared" si="4"/>
        <v>0.263682488392473</v>
      </c>
      <c r="E125" s="57">
        <f ca="1" t="shared" si="5"/>
        <v>3</v>
      </c>
      <c r="F125" s="62">
        <f ca="1">IF(E125=1,$C$4*SQRT(D125),IF(E125=2,$C$4+($C$5-$C$4)*D125,$C$6-($C$6-$C$5)*SQRT(1-D125)))</f>
        <v>7.42573163705341</v>
      </c>
    </row>
    <row r="126" spans="2:6">
      <c r="B126" s="56">
        <v>110</v>
      </c>
      <c r="C126" s="57">
        <f ca="1" t="shared" si="3"/>
        <v>0.597186661248163</v>
      </c>
      <c r="D126" s="57">
        <f ca="1" t="shared" si="4"/>
        <v>0.460555569462655</v>
      </c>
      <c r="E126" s="57">
        <f ca="1" t="shared" si="5"/>
        <v>2</v>
      </c>
      <c r="F126" s="62">
        <f ca="1">IF(E126=1,$C$4*SQRT(D126),IF(E126=2,$C$4+($C$5-$C$4)*D126,$C$6-($C$6-$C$5)*SQRT(1-D126)))</f>
        <v>4.84222227785062</v>
      </c>
    </row>
    <row r="127" spans="2:6">
      <c r="B127" s="56">
        <v>111</v>
      </c>
      <c r="C127" s="57">
        <f ca="1" t="shared" si="3"/>
        <v>0.486453362183302</v>
      </c>
      <c r="D127" s="57">
        <f ca="1" t="shared" si="4"/>
        <v>0.683109775074057</v>
      </c>
      <c r="E127" s="57">
        <f ca="1" t="shared" si="5"/>
        <v>2</v>
      </c>
      <c r="F127" s="62">
        <f ca="1">IF(E127=1,$C$4*SQRT(D127),IF(E127=2,$C$4+($C$5-$C$4)*D127,$C$6-($C$6-$C$5)*SQRT(1-D127)))</f>
        <v>5.73243910029623</v>
      </c>
    </row>
    <row r="128" spans="2:6">
      <c r="B128" s="56">
        <v>112</v>
      </c>
      <c r="C128" s="57">
        <f ca="1" t="shared" si="3"/>
        <v>0.699959961532341</v>
      </c>
      <c r="D128" s="57">
        <f ca="1" t="shared" si="4"/>
        <v>0.587711852674846</v>
      </c>
      <c r="E128" s="57">
        <f ca="1" t="shared" si="5"/>
        <v>2</v>
      </c>
      <c r="F128" s="62">
        <f ca="1">IF(E128=1,$C$4*SQRT(D128),IF(E128=2,$C$4+($C$5-$C$4)*D128,$C$6-($C$6-$C$5)*SQRT(1-D128)))</f>
        <v>5.35084741069938</v>
      </c>
    </row>
    <row r="129" spans="2:6">
      <c r="B129" s="56">
        <v>113</v>
      </c>
      <c r="C129" s="57">
        <f ca="1" t="shared" si="3"/>
        <v>0.442676295710735</v>
      </c>
      <c r="D129" s="57">
        <f ca="1" t="shared" si="4"/>
        <v>0.472234420597131</v>
      </c>
      <c r="E129" s="57">
        <f ca="1" t="shared" si="5"/>
        <v>2</v>
      </c>
      <c r="F129" s="62">
        <f ca="1">IF(E129=1,$C$4*SQRT(D129),IF(E129=2,$C$4+($C$5-$C$4)*D129,$C$6-($C$6-$C$5)*SQRT(1-D129)))</f>
        <v>4.88893768238852</v>
      </c>
    </row>
    <row r="130" spans="2:6">
      <c r="B130" s="56">
        <v>114</v>
      </c>
      <c r="C130" s="57">
        <f ca="1" t="shared" si="3"/>
        <v>0.0577365824991809</v>
      </c>
      <c r="D130" s="57">
        <f ca="1" t="shared" si="4"/>
        <v>0.220837391445991</v>
      </c>
      <c r="E130" s="57">
        <f ca="1" t="shared" si="5"/>
        <v>1</v>
      </c>
      <c r="F130" s="62">
        <f ca="1">IF(E130=1,$C$4*SQRT(D130),IF(E130=2,$C$4+($C$5-$C$4)*D130,$C$6-($C$6-$C$5)*SQRT(1-D130)))</f>
        <v>1.40980017130582</v>
      </c>
    </row>
    <row r="131" spans="2:6">
      <c r="B131" s="56">
        <v>115</v>
      </c>
      <c r="C131" s="57">
        <f ca="1" t="shared" si="3"/>
        <v>0.354693679227181</v>
      </c>
      <c r="D131" s="57">
        <f ca="1" t="shared" si="4"/>
        <v>0.0244766303065593</v>
      </c>
      <c r="E131" s="57">
        <f ca="1" t="shared" si="5"/>
        <v>2</v>
      </c>
      <c r="F131" s="62">
        <f ca="1">IF(E131=1,$C$4*SQRT(D131),IF(E131=2,$C$4+($C$5-$C$4)*D131,$C$6-($C$6-$C$5)*SQRT(1-D131)))</f>
        <v>3.09790652122624</v>
      </c>
    </row>
    <row r="132" spans="2:6">
      <c r="B132" s="56">
        <v>116</v>
      </c>
      <c r="C132" s="57">
        <f ca="1" t="shared" si="3"/>
        <v>0.206281510173018</v>
      </c>
      <c r="D132" s="57">
        <f ca="1" t="shared" si="4"/>
        <v>0.415862148652116</v>
      </c>
      <c r="E132" s="57">
        <f ca="1" t="shared" si="5"/>
        <v>1</v>
      </c>
      <c r="F132" s="62">
        <f ca="1">IF(E132=1,$C$4*SQRT(D132),IF(E132=2,$C$4+($C$5-$C$4)*D132,$C$6-($C$6-$C$5)*SQRT(1-D132)))</f>
        <v>1.93462123886539</v>
      </c>
    </row>
    <row r="133" spans="2:6">
      <c r="B133" s="56">
        <v>117</v>
      </c>
      <c r="C133" s="57">
        <f ca="1" t="shared" si="3"/>
        <v>0.520828584575395</v>
      </c>
      <c r="D133" s="57">
        <f ca="1" t="shared" si="4"/>
        <v>0.799997596682603</v>
      </c>
      <c r="E133" s="57">
        <f ca="1" t="shared" si="5"/>
        <v>2</v>
      </c>
      <c r="F133" s="62">
        <f ca="1">IF(E133=1,$C$4*SQRT(D133),IF(E133=2,$C$4+($C$5-$C$4)*D133,$C$6-($C$6-$C$5)*SQRT(1-D133)))</f>
        <v>6.19999038673041</v>
      </c>
    </row>
    <row r="134" spans="2:6">
      <c r="B134" s="56">
        <v>118</v>
      </c>
      <c r="C134" s="57">
        <f ca="1" t="shared" si="3"/>
        <v>0.750909068550031</v>
      </c>
      <c r="D134" s="57">
        <f ca="1" t="shared" si="4"/>
        <v>0.601917655625509</v>
      </c>
      <c r="E134" s="57">
        <f ca="1" t="shared" si="5"/>
        <v>2</v>
      </c>
      <c r="F134" s="62">
        <f ca="1">IF(E134=1,$C$4*SQRT(D134),IF(E134=2,$C$4+($C$5-$C$4)*D134,$C$6-($C$6-$C$5)*SQRT(1-D134)))</f>
        <v>5.40767062250203</v>
      </c>
    </row>
    <row r="135" spans="2:6">
      <c r="B135" s="56">
        <v>119</v>
      </c>
      <c r="C135" s="57">
        <f ca="1" t="shared" si="3"/>
        <v>0.746850350644119</v>
      </c>
      <c r="D135" s="57">
        <f ca="1" t="shared" si="4"/>
        <v>0.387325619670643</v>
      </c>
      <c r="E135" s="57">
        <f ca="1" t="shared" si="5"/>
        <v>2</v>
      </c>
      <c r="F135" s="62">
        <f ca="1">IF(E135=1,$C$4*SQRT(D135),IF(E135=2,$C$4+($C$5-$C$4)*D135,$C$6-($C$6-$C$5)*SQRT(1-D135)))</f>
        <v>4.54930247868257</v>
      </c>
    </row>
    <row r="136" spans="2:6">
      <c r="B136" s="56">
        <v>120</v>
      </c>
      <c r="C136" s="57">
        <f ca="1" t="shared" si="3"/>
        <v>0.213270561344981</v>
      </c>
      <c r="D136" s="57">
        <f ca="1" t="shared" si="4"/>
        <v>0.844691549727618</v>
      </c>
      <c r="E136" s="57">
        <f ca="1" t="shared" si="5"/>
        <v>1</v>
      </c>
      <c r="F136" s="62">
        <f ca="1">IF(E136=1,$C$4*SQRT(D136),IF(E136=2,$C$4+($C$5-$C$4)*D136,$C$6-($C$6-$C$5)*SQRT(1-D136)))</f>
        <v>2.75721307619643</v>
      </c>
    </row>
    <row r="137" spans="2:6">
      <c r="B137" s="56">
        <v>121</v>
      </c>
      <c r="C137" s="57">
        <f ca="1" t="shared" si="3"/>
        <v>0.305279851112263</v>
      </c>
      <c r="D137" s="57">
        <f ca="1" t="shared" si="4"/>
        <v>0.646915136702604</v>
      </c>
      <c r="E137" s="57">
        <f ca="1" t="shared" si="5"/>
        <v>2</v>
      </c>
      <c r="F137" s="62">
        <f ca="1">IF(E137=1,$C$4*SQRT(D137),IF(E137=2,$C$4+($C$5-$C$4)*D137,$C$6-($C$6-$C$5)*SQRT(1-D137)))</f>
        <v>5.58766054681042</v>
      </c>
    </row>
    <row r="138" spans="2:6">
      <c r="B138" s="56">
        <v>122</v>
      </c>
      <c r="C138" s="57">
        <f ca="1" t="shared" si="3"/>
        <v>0.242711815281747</v>
      </c>
      <c r="D138" s="57">
        <f ca="1" t="shared" si="4"/>
        <v>0.0332016196000411</v>
      </c>
      <c r="E138" s="57">
        <f ca="1" t="shared" si="5"/>
        <v>2</v>
      </c>
      <c r="F138" s="62">
        <f ca="1">IF(E138=1,$C$4*SQRT(D138),IF(E138=2,$C$4+($C$5-$C$4)*D138,$C$6-($C$6-$C$5)*SQRT(1-D138)))</f>
        <v>3.13280647840016</v>
      </c>
    </row>
    <row r="139" spans="2:6">
      <c r="B139" s="56">
        <v>123</v>
      </c>
      <c r="C139" s="57">
        <f ca="1" t="shared" si="3"/>
        <v>0.573100862339913</v>
      </c>
      <c r="D139" s="57">
        <f ca="1" t="shared" si="4"/>
        <v>0.984985596695324</v>
      </c>
      <c r="E139" s="57">
        <f ca="1" t="shared" si="5"/>
        <v>2</v>
      </c>
      <c r="F139" s="62">
        <f ca="1">IF(E139=1,$C$4*SQRT(D139),IF(E139=2,$C$4+($C$5-$C$4)*D139,$C$6-($C$6-$C$5)*SQRT(1-D139)))</f>
        <v>6.9399423867813</v>
      </c>
    </row>
    <row r="140" spans="2:6">
      <c r="B140" s="56">
        <v>124</v>
      </c>
      <c r="C140" s="57">
        <f ca="1" t="shared" si="3"/>
        <v>0.277968580058845</v>
      </c>
      <c r="D140" s="57">
        <f ca="1" t="shared" si="4"/>
        <v>0.0322792191195282</v>
      </c>
      <c r="E140" s="57">
        <f ca="1" t="shared" si="5"/>
        <v>2</v>
      </c>
      <c r="F140" s="62">
        <f ca="1">IF(E140=1,$C$4*SQRT(D140),IF(E140=2,$C$4+($C$5-$C$4)*D140,$C$6-($C$6-$C$5)*SQRT(1-D140)))</f>
        <v>3.12911687647811</v>
      </c>
    </row>
    <row r="141" spans="2:6">
      <c r="B141" s="56">
        <v>125</v>
      </c>
      <c r="C141" s="57">
        <f ca="1" t="shared" si="3"/>
        <v>0.422113795250233</v>
      </c>
      <c r="D141" s="57">
        <f ca="1" t="shared" si="4"/>
        <v>0.783088466406263</v>
      </c>
      <c r="E141" s="57">
        <f ca="1" t="shared" si="5"/>
        <v>2</v>
      </c>
      <c r="F141" s="62">
        <f ca="1">IF(E141=1,$C$4*SQRT(D141),IF(E141=2,$C$4+($C$5-$C$4)*D141,$C$6-($C$6-$C$5)*SQRT(1-D141)))</f>
        <v>6.13235386562505</v>
      </c>
    </row>
    <row r="142" spans="2:6">
      <c r="B142" s="56">
        <v>126</v>
      </c>
      <c r="C142" s="57">
        <f ca="1" t="shared" si="3"/>
        <v>0.739112855331479</v>
      </c>
      <c r="D142" s="57">
        <f ca="1" t="shared" si="4"/>
        <v>0.00376946244069298</v>
      </c>
      <c r="E142" s="57">
        <f ca="1" t="shared" si="5"/>
        <v>2</v>
      </c>
      <c r="F142" s="62">
        <f ca="1">IF(E142=1,$C$4*SQRT(D142),IF(E142=2,$C$4+($C$5-$C$4)*D142,$C$6-($C$6-$C$5)*SQRT(1-D142)))</f>
        <v>3.01507784976277</v>
      </c>
    </row>
    <row r="143" spans="2:6">
      <c r="B143" s="56">
        <v>127</v>
      </c>
      <c r="C143" s="57">
        <f ca="1" t="shared" si="3"/>
        <v>0.102837337672712</v>
      </c>
      <c r="D143" s="57">
        <f ca="1" t="shared" si="4"/>
        <v>0.843506586273797</v>
      </c>
      <c r="E143" s="57">
        <f ca="1" t="shared" si="5"/>
        <v>1</v>
      </c>
      <c r="F143" s="62">
        <f ca="1">IF(E143=1,$C$4*SQRT(D143),IF(E143=2,$C$4+($C$5-$C$4)*D143,$C$6-($C$6-$C$5)*SQRT(1-D143)))</f>
        <v>2.75527843900833</v>
      </c>
    </row>
    <row r="144" spans="2:6">
      <c r="B144" s="56">
        <v>128</v>
      </c>
      <c r="C144" s="57">
        <f ca="1" t="shared" si="3"/>
        <v>0.0586141899676744</v>
      </c>
      <c r="D144" s="57">
        <f ca="1" t="shared" si="4"/>
        <v>0.584944349666366</v>
      </c>
      <c r="E144" s="57">
        <f ca="1" t="shared" si="5"/>
        <v>1</v>
      </c>
      <c r="F144" s="62">
        <f ca="1">IF(E144=1,$C$4*SQRT(D144),IF(E144=2,$C$4+($C$5-$C$4)*D144,$C$6-($C$6-$C$5)*SQRT(1-D144)))</f>
        <v>2.29444963923754</v>
      </c>
    </row>
    <row r="145" spans="2:6">
      <c r="B145" s="56">
        <v>129</v>
      </c>
      <c r="C145" s="57">
        <f ca="1" t="shared" ref="C145:C208" si="6">RAND()</f>
        <v>0.0749657853158621</v>
      </c>
      <c r="D145" s="57">
        <f ca="1" t="shared" ref="D145:D208" si="7">RAND()</f>
        <v>0.38618389307322</v>
      </c>
      <c r="E145" s="57">
        <f ca="1" t="shared" ref="E145:E208" si="8">IF(C145&lt;=$C$10,1,IF(C145&lt;=$C$10+$C$11,2,3))</f>
        <v>1</v>
      </c>
      <c r="F145" s="62">
        <f ca="1">IF(E145=1,$C$4*SQRT(D145),IF(E145=2,$C$4+($C$5-$C$4)*D145,$C$6-($C$6-$C$5)*SQRT(1-D145)))</f>
        <v>1.86431087473602</v>
      </c>
    </row>
    <row r="146" spans="2:6">
      <c r="B146" s="56">
        <v>130</v>
      </c>
      <c r="C146" s="57">
        <f ca="1" t="shared" si="6"/>
        <v>0.772899363389848</v>
      </c>
      <c r="D146" s="57">
        <f ca="1" t="shared" si="7"/>
        <v>0.815055618418796</v>
      </c>
      <c r="E146" s="57">
        <f ca="1" t="shared" si="8"/>
        <v>2</v>
      </c>
      <c r="F146" s="62">
        <f ca="1">IF(E146=1,$C$4*SQRT(D146),IF(E146=2,$C$4+($C$5-$C$4)*D146,$C$6-($C$6-$C$5)*SQRT(1-D146)))</f>
        <v>6.26022247367518</v>
      </c>
    </row>
    <row r="147" spans="2:6">
      <c r="B147" s="56">
        <v>131</v>
      </c>
      <c r="C147" s="57">
        <f ca="1" t="shared" si="6"/>
        <v>0.111891623417506</v>
      </c>
      <c r="D147" s="57">
        <f ca="1" t="shared" si="7"/>
        <v>0.436946483801496</v>
      </c>
      <c r="E147" s="57">
        <f ca="1" t="shared" si="8"/>
        <v>1</v>
      </c>
      <c r="F147" s="62">
        <f ca="1">IF(E147=1,$C$4*SQRT(D147),IF(E147=2,$C$4+($C$5-$C$4)*D147,$C$6-($C$6-$C$5)*SQRT(1-D147)))</f>
        <v>1.98305782926607</v>
      </c>
    </row>
    <row r="148" spans="2:6">
      <c r="B148" s="56">
        <v>132</v>
      </c>
      <c r="C148" s="57">
        <f ca="1" t="shared" si="6"/>
        <v>0.167260361852395</v>
      </c>
      <c r="D148" s="57">
        <f ca="1" t="shared" si="7"/>
        <v>0.845863186111241</v>
      </c>
      <c r="E148" s="57">
        <f ca="1" t="shared" si="8"/>
        <v>1</v>
      </c>
      <c r="F148" s="62">
        <f ca="1">IF(E148=1,$C$4*SQRT(D148),IF(E148=2,$C$4+($C$5-$C$4)*D148,$C$6-($C$6-$C$5)*SQRT(1-D148)))</f>
        <v>2.75912462114366</v>
      </c>
    </row>
    <row r="149" spans="2:6">
      <c r="B149" s="56">
        <v>133</v>
      </c>
      <c r="C149" s="57">
        <f ca="1" t="shared" si="6"/>
        <v>0.331370775515585</v>
      </c>
      <c r="D149" s="57">
        <f ca="1" t="shared" si="7"/>
        <v>0.295834482884813</v>
      </c>
      <c r="E149" s="57">
        <f ca="1" t="shared" si="8"/>
        <v>2</v>
      </c>
      <c r="F149" s="62">
        <f ca="1">IF(E149=1,$C$4*SQRT(D149),IF(E149=2,$C$4+($C$5-$C$4)*D149,$C$6-($C$6-$C$5)*SQRT(1-D149)))</f>
        <v>4.18333793153925</v>
      </c>
    </row>
    <row r="150" spans="2:6">
      <c r="B150" s="56">
        <v>134</v>
      </c>
      <c r="C150" s="57">
        <f ca="1" t="shared" si="6"/>
        <v>0.364469341555206</v>
      </c>
      <c r="D150" s="57">
        <f ca="1" t="shared" si="7"/>
        <v>0.189853753923628</v>
      </c>
      <c r="E150" s="57">
        <f ca="1" t="shared" si="8"/>
        <v>2</v>
      </c>
      <c r="F150" s="62">
        <f ca="1">IF(E150=1,$C$4*SQRT(D150),IF(E150=2,$C$4+($C$5-$C$4)*D150,$C$6-($C$6-$C$5)*SQRT(1-D150)))</f>
        <v>3.75941501569451</v>
      </c>
    </row>
    <row r="151" spans="2:6">
      <c r="B151" s="56">
        <v>135</v>
      </c>
      <c r="C151" s="57">
        <f ca="1" t="shared" si="6"/>
        <v>0.252662363090288</v>
      </c>
      <c r="D151" s="57">
        <f ca="1" t="shared" si="7"/>
        <v>0.261190614309373</v>
      </c>
      <c r="E151" s="57">
        <f ca="1" t="shared" si="8"/>
        <v>2</v>
      </c>
      <c r="F151" s="62">
        <f ca="1">IF(E151=1,$C$4*SQRT(D151),IF(E151=2,$C$4+($C$5-$C$4)*D151,$C$6-($C$6-$C$5)*SQRT(1-D151)))</f>
        <v>4.04476245723749</v>
      </c>
    </row>
    <row r="152" spans="2:6">
      <c r="B152" s="56">
        <v>136</v>
      </c>
      <c r="C152" s="57">
        <f ca="1" t="shared" si="6"/>
        <v>0.869074948746118</v>
      </c>
      <c r="D152" s="57">
        <f ca="1" t="shared" si="7"/>
        <v>0.751771666454035</v>
      </c>
      <c r="E152" s="57">
        <f ca="1" t="shared" si="8"/>
        <v>3</v>
      </c>
      <c r="F152" s="62">
        <f ca="1">IF(E152=1,$C$4*SQRT(D152),IF(E152=2,$C$4+($C$5-$C$4)*D152,$C$6-($C$6-$C$5)*SQRT(1-D152)))</f>
        <v>8.50532444928216</v>
      </c>
    </row>
    <row r="153" spans="2:6">
      <c r="B153" s="56">
        <v>137</v>
      </c>
      <c r="C153" s="57">
        <f ca="1" t="shared" si="6"/>
        <v>0.592644156663196</v>
      </c>
      <c r="D153" s="57">
        <f ca="1" t="shared" si="7"/>
        <v>0.262877928272051</v>
      </c>
      <c r="E153" s="57">
        <f ca="1" t="shared" si="8"/>
        <v>2</v>
      </c>
      <c r="F153" s="62">
        <f ca="1">IF(E153=1,$C$4*SQRT(D153),IF(E153=2,$C$4+($C$5-$C$4)*D153,$C$6-($C$6-$C$5)*SQRT(1-D153)))</f>
        <v>4.0515117130882</v>
      </c>
    </row>
    <row r="154" spans="2:6">
      <c r="B154" s="56">
        <v>138</v>
      </c>
      <c r="C154" s="57">
        <f ca="1" t="shared" si="6"/>
        <v>0.0749893071523062</v>
      </c>
      <c r="D154" s="57">
        <f ca="1" t="shared" si="7"/>
        <v>0.805546318288593</v>
      </c>
      <c r="E154" s="57">
        <f ca="1" t="shared" si="8"/>
        <v>1</v>
      </c>
      <c r="F154" s="62">
        <f ca="1">IF(E154=1,$C$4*SQRT(D154),IF(E154=2,$C$4+($C$5-$C$4)*D154,$C$6-($C$6-$C$5)*SQRT(1-D154)))</f>
        <v>2.69256696566628</v>
      </c>
    </row>
    <row r="155" spans="2:6">
      <c r="B155" s="56">
        <v>139</v>
      </c>
      <c r="C155" s="57">
        <f ca="1" t="shared" si="6"/>
        <v>0.621670638533012</v>
      </c>
      <c r="D155" s="57">
        <f ca="1" t="shared" si="7"/>
        <v>0.231303873267261</v>
      </c>
      <c r="E155" s="57">
        <f ca="1" t="shared" si="8"/>
        <v>2</v>
      </c>
      <c r="F155" s="62">
        <f ca="1">IF(E155=1,$C$4*SQRT(D155),IF(E155=2,$C$4+($C$5-$C$4)*D155,$C$6-($C$6-$C$5)*SQRT(1-D155)))</f>
        <v>3.92521549306904</v>
      </c>
    </row>
    <row r="156" spans="2:6">
      <c r="B156" s="56">
        <v>140</v>
      </c>
      <c r="C156" s="57">
        <f ca="1" t="shared" si="6"/>
        <v>0.240826299303406</v>
      </c>
      <c r="D156" s="57">
        <f ca="1" t="shared" si="7"/>
        <v>0.227746295345381</v>
      </c>
      <c r="E156" s="57">
        <f ca="1" t="shared" si="8"/>
        <v>2</v>
      </c>
      <c r="F156" s="62">
        <f ca="1">IF(E156=1,$C$4*SQRT(D156),IF(E156=2,$C$4+($C$5-$C$4)*D156,$C$6-($C$6-$C$5)*SQRT(1-D156)))</f>
        <v>3.91098518138153</v>
      </c>
    </row>
    <row r="157" spans="2:6">
      <c r="B157" s="56">
        <v>141</v>
      </c>
      <c r="C157" s="57">
        <f ca="1" t="shared" si="6"/>
        <v>0.302679517235793</v>
      </c>
      <c r="D157" s="57">
        <f ca="1" t="shared" si="7"/>
        <v>0.316286314796589</v>
      </c>
      <c r="E157" s="57">
        <f ca="1" t="shared" si="8"/>
        <v>2</v>
      </c>
      <c r="F157" s="62">
        <f ca="1">IF(E157=1,$C$4*SQRT(D157),IF(E157=2,$C$4+($C$5-$C$4)*D157,$C$6-($C$6-$C$5)*SQRT(1-D157)))</f>
        <v>4.26514525918635</v>
      </c>
    </row>
    <row r="158" spans="2:6">
      <c r="B158" s="56">
        <v>142</v>
      </c>
      <c r="C158" s="57">
        <f ca="1" t="shared" si="6"/>
        <v>0.687463657118967</v>
      </c>
      <c r="D158" s="57">
        <f ca="1" t="shared" si="7"/>
        <v>0.530615612468887</v>
      </c>
      <c r="E158" s="57">
        <f ca="1" t="shared" si="8"/>
        <v>2</v>
      </c>
      <c r="F158" s="62">
        <f ca="1">IF(E158=1,$C$4*SQRT(D158),IF(E158=2,$C$4+($C$5-$C$4)*D158,$C$6-($C$6-$C$5)*SQRT(1-D158)))</f>
        <v>5.12246244987555</v>
      </c>
    </row>
    <row r="159" spans="2:6">
      <c r="B159" s="56">
        <v>143</v>
      </c>
      <c r="C159" s="57">
        <f ca="1" t="shared" si="6"/>
        <v>0.0508599371007123</v>
      </c>
      <c r="D159" s="57">
        <f ca="1" t="shared" si="7"/>
        <v>0.53585733658012</v>
      </c>
      <c r="E159" s="57">
        <f ca="1" t="shared" si="8"/>
        <v>1</v>
      </c>
      <c r="F159" s="62">
        <f ca="1">IF(E159=1,$C$4*SQRT(D159),IF(E159=2,$C$4+($C$5-$C$4)*D159,$C$6-($C$6-$C$5)*SQRT(1-D159)))</f>
        <v>2.19606831160169</v>
      </c>
    </row>
    <row r="160" spans="2:6">
      <c r="B160" s="56">
        <v>144</v>
      </c>
      <c r="C160" s="57">
        <f ca="1" t="shared" si="6"/>
        <v>0.455406867779974</v>
      </c>
      <c r="D160" s="57">
        <f ca="1" t="shared" si="7"/>
        <v>0.225682650994476</v>
      </c>
      <c r="E160" s="57">
        <f ca="1" t="shared" si="8"/>
        <v>2</v>
      </c>
      <c r="F160" s="62">
        <f ca="1">IF(E160=1,$C$4*SQRT(D160),IF(E160=2,$C$4+($C$5-$C$4)*D160,$C$6-($C$6-$C$5)*SQRT(1-D160)))</f>
        <v>3.9027306039779</v>
      </c>
    </row>
    <row r="161" spans="2:6">
      <c r="B161" s="56">
        <v>145</v>
      </c>
      <c r="C161" s="57">
        <f ca="1" t="shared" si="6"/>
        <v>0.134183205211544</v>
      </c>
      <c r="D161" s="57">
        <f ca="1" t="shared" si="7"/>
        <v>0.22618315537303</v>
      </c>
      <c r="E161" s="57">
        <f ca="1" t="shared" si="8"/>
        <v>1</v>
      </c>
      <c r="F161" s="62">
        <f ca="1">IF(E161=1,$C$4*SQRT(D161),IF(E161=2,$C$4+($C$5-$C$4)*D161,$C$6-($C$6-$C$5)*SQRT(1-D161)))</f>
        <v>1.42676150717535</v>
      </c>
    </row>
    <row r="162" spans="2:6">
      <c r="B162" s="56">
        <v>146</v>
      </c>
      <c r="C162" s="57">
        <f ca="1" t="shared" si="6"/>
        <v>0.853420136904794</v>
      </c>
      <c r="D162" s="57">
        <f ca="1" t="shared" si="7"/>
        <v>0.816469484544075</v>
      </c>
      <c r="E162" s="57">
        <f ca="1" t="shared" si="8"/>
        <v>3</v>
      </c>
      <c r="F162" s="62">
        <f ca="1">IF(E162=1,$C$4*SQRT(D162),IF(E162=2,$C$4+($C$5-$C$4)*D162,$C$6-($C$6-$C$5)*SQRT(1-D162)))</f>
        <v>8.71478615043903</v>
      </c>
    </row>
    <row r="163" spans="2:6">
      <c r="B163" s="56">
        <v>147</v>
      </c>
      <c r="C163" s="57">
        <f ca="1" t="shared" si="6"/>
        <v>0.598159055576681</v>
      </c>
      <c r="D163" s="57">
        <f ca="1" t="shared" si="7"/>
        <v>0.142543538403952</v>
      </c>
      <c r="E163" s="57">
        <f ca="1" t="shared" si="8"/>
        <v>2</v>
      </c>
      <c r="F163" s="62">
        <f ca="1">IF(E163=1,$C$4*SQRT(D163),IF(E163=2,$C$4+($C$5-$C$4)*D163,$C$6-($C$6-$C$5)*SQRT(1-D163)))</f>
        <v>3.57017415361581</v>
      </c>
    </row>
    <row r="164" spans="2:6">
      <c r="B164" s="56">
        <v>148</v>
      </c>
      <c r="C164" s="57">
        <f ca="1" t="shared" si="6"/>
        <v>0.668932983722957</v>
      </c>
      <c r="D164" s="57">
        <f ca="1" t="shared" si="7"/>
        <v>0.478968421754891</v>
      </c>
      <c r="E164" s="57">
        <f ca="1" t="shared" si="8"/>
        <v>2</v>
      </c>
      <c r="F164" s="62">
        <f ca="1">IF(E164=1,$C$4*SQRT(D164),IF(E164=2,$C$4+($C$5-$C$4)*D164,$C$6-($C$6-$C$5)*SQRT(1-D164)))</f>
        <v>4.91587368701957</v>
      </c>
    </row>
    <row r="165" spans="2:6">
      <c r="B165" s="56">
        <v>149</v>
      </c>
      <c r="C165" s="57">
        <f ca="1" t="shared" si="6"/>
        <v>0.587544002229285</v>
      </c>
      <c r="D165" s="57">
        <f ca="1" t="shared" si="7"/>
        <v>0.971711176702436</v>
      </c>
      <c r="E165" s="57">
        <f ca="1" t="shared" si="8"/>
        <v>2</v>
      </c>
      <c r="F165" s="62">
        <f ca="1">IF(E165=1,$C$4*SQRT(D165),IF(E165=2,$C$4+($C$5-$C$4)*D165,$C$6-($C$6-$C$5)*SQRT(1-D165)))</f>
        <v>6.88684470680974</v>
      </c>
    </row>
    <row r="166" spans="2:6">
      <c r="B166" s="56">
        <v>150</v>
      </c>
      <c r="C166" s="57">
        <f ca="1" t="shared" si="6"/>
        <v>0.568822389243544</v>
      </c>
      <c r="D166" s="57">
        <f ca="1" t="shared" si="7"/>
        <v>0.285859147328067</v>
      </c>
      <c r="E166" s="57">
        <f ca="1" t="shared" si="8"/>
        <v>2</v>
      </c>
      <c r="F166" s="62">
        <f ca="1">IF(E166=1,$C$4*SQRT(D166),IF(E166=2,$C$4+($C$5-$C$4)*D166,$C$6-($C$6-$C$5)*SQRT(1-D166)))</f>
        <v>4.14343658931227</v>
      </c>
    </row>
    <row r="167" spans="2:6">
      <c r="B167" s="56">
        <v>151</v>
      </c>
      <c r="C167" s="57">
        <f ca="1" t="shared" si="6"/>
        <v>0.523587206040147</v>
      </c>
      <c r="D167" s="57">
        <f ca="1" t="shared" si="7"/>
        <v>0.250006454779948</v>
      </c>
      <c r="E167" s="57">
        <f ca="1" t="shared" si="8"/>
        <v>2</v>
      </c>
      <c r="F167" s="62">
        <f ca="1">IF(E167=1,$C$4*SQRT(D167),IF(E167=2,$C$4+($C$5-$C$4)*D167,$C$6-($C$6-$C$5)*SQRT(1-D167)))</f>
        <v>4.00002581911979</v>
      </c>
    </row>
    <row r="168" spans="2:6">
      <c r="B168" s="56">
        <v>152</v>
      </c>
      <c r="C168" s="57">
        <f ca="1" t="shared" si="6"/>
        <v>0.731636876347362</v>
      </c>
      <c r="D168" s="57">
        <f ca="1" t="shared" si="7"/>
        <v>0.0151357462387829</v>
      </c>
      <c r="E168" s="57">
        <f ca="1" t="shared" si="8"/>
        <v>2</v>
      </c>
      <c r="F168" s="62">
        <f ca="1">IF(E168=1,$C$4*SQRT(D168),IF(E168=2,$C$4+($C$5-$C$4)*D168,$C$6-($C$6-$C$5)*SQRT(1-D168)))</f>
        <v>3.06054298495513</v>
      </c>
    </row>
    <row r="169" spans="2:6">
      <c r="B169" s="56">
        <v>153</v>
      </c>
      <c r="C169" s="57">
        <f ca="1" t="shared" si="6"/>
        <v>0.0092058811964304</v>
      </c>
      <c r="D169" s="57">
        <f ca="1" t="shared" si="7"/>
        <v>0.227094573568005</v>
      </c>
      <c r="E169" s="57">
        <f ca="1" t="shared" si="8"/>
        <v>1</v>
      </c>
      <c r="F169" s="62">
        <f ca="1">IF(E169=1,$C$4*SQRT(D169),IF(E169=2,$C$4+($C$5-$C$4)*D169,$C$6-($C$6-$C$5)*SQRT(1-D169)))</f>
        <v>1.42963322642979</v>
      </c>
    </row>
    <row r="170" spans="2:6">
      <c r="B170" s="56">
        <v>154</v>
      </c>
      <c r="C170" s="57">
        <f ca="1" t="shared" si="6"/>
        <v>0.982649909161378</v>
      </c>
      <c r="D170" s="57">
        <f ca="1" t="shared" si="7"/>
        <v>0.386682479382867</v>
      </c>
      <c r="E170" s="57">
        <f ca="1" t="shared" si="8"/>
        <v>3</v>
      </c>
      <c r="F170" s="62">
        <f ca="1">IF(E170=1,$C$4*SQRT(D170),IF(E170=2,$C$4+($C$5-$C$4)*D170,$C$6-($C$6-$C$5)*SQRT(1-D170)))</f>
        <v>7.65056226182642</v>
      </c>
    </row>
    <row r="171" spans="2:6">
      <c r="B171" s="56">
        <v>155</v>
      </c>
      <c r="C171" s="57">
        <f ca="1" t="shared" si="6"/>
        <v>0.516649062350822</v>
      </c>
      <c r="D171" s="57">
        <f ca="1" t="shared" si="7"/>
        <v>0.274564285402739</v>
      </c>
      <c r="E171" s="57">
        <f ca="1" t="shared" si="8"/>
        <v>2</v>
      </c>
      <c r="F171" s="62">
        <f ca="1">IF(E171=1,$C$4*SQRT(D171),IF(E171=2,$C$4+($C$5-$C$4)*D171,$C$6-($C$6-$C$5)*SQRT(1-D171)))</f>
        <v>4.09825714161096</v>
      </c>
    </row>
    <row r="172" spans="2:6">
      <c r="B172" s="56">
        <v>156</v>
      </c>
      <c r="C172" s="57">
        <f ca="1" t="shared" si="6"/>
        <v>0.668702888896905</v>
      </c>
      <c r="D172" s="57">
        <f ca="1" t="shared" si="7"/>
        <v>0.267322180427618</v>
      </c>
      <c r="E172" s="57">
        <f ca="1" t="shared" si="8"/>
        <v>2</v>
      </c>
      <c r="F172" s="62">
        <f ca="1">IF(E172=1,$C$4*SQRT(D172),IF(E172=2,$C$4+($C$5-$C$4)*D172,$C$6-($C$6-$C$5)*SQRT(1-D172)))</f>
        <v>4.06928872171047</v>
      </c>
    </row>
    <row r="173" spans="2:6">
      <c r="B173" s="56">
        <v>157</v>
      </c>
      <c r="C173" s="57">
        <f ca="1" t="shared" si="6"/>
        <v>0.915097478940249</v>
      </c>
      <c r="D173" s="57">
        <f ca="1" t="shared" si="7"/>
        <v>0.489835427674668</v>
      </c>
      <c r="E173" s="57">
        <f ca="1" t="shared" si="8"/>
        <v>3</v>
      </c>
      <c r="F173" s="62">
        <f ca="1">IF(E173=1,$C$4*SQRT(D173),IF(E173=2,$C$4+($C$5-$C$4)*D173,$C$6-($C$6-$C$5)*SQRT(1-D173)))</f>
        <v>7.85722582829455</v>
      </c>
    </row>
    <row r="174" spans="2:6">
      <c r="B174" s="56">
        <v>158</v>
      </c>
      <c r="C174" s="57">
        <f ca="1" t="shared" si="6"/>
        <v>0.26613444429586</v>
      </c>
      <c r="D174" s="57">
        <f ca="1" t="shared" si="7"/>
        <v>0.479173479479169</v>
      </c>
      <c r="E174" s="57">
        <f ca="1" t="shared" si="8"/>
        <v>2</v>
      </c>
      <c r="F174" s="62">
        <f ca="1">IF(E174=1,$C$4*SQRT(D174),IF(E174=2,$C$4+($C$5-$C$4)*D174,$C$6-($C$6-$C$5)*SQRT(1-D174)))</f>
        <v>4.91669391791668</v>
      </c>
    </row>
    <row r="175" spans="2:6">
      <c r="B175" s="56">
        <v>159</v>
      </c>
      <c r="C175" s="57">
        <f ca="1" t="shared" si="6"/>
        <v>0.53247344146257</v>
      </c>
      <c r="D175" s="57">
        <f ca="1" t="shared" si="7"/>
        <v>0.821124129175054</v>
      </c>
      <c r="E175" s="57">
        <f ca="1" t="shared" si="8"/>
        <v>2</v>
      </c>
      <c r="F175" s="62">
        <f ca="1">IF(E175=1,$C$4*SQRT(D175),IF(E175=2,$C$4+($C$5-$C$4)*D175,$C$6-($C$6-$C$5)*SQRT(1-D175)))</f>
        <v>6.28449651670022</v>
      </c>
    </row>
    <row r="176" spans="2:6">
      <c r="B176" s="56">
        <v>160</v>
      </c>
      <c r="C176" s="57">
        <f ca="1" t="shared" si="6"/>
        <v>0.535683077738616</v>
      </c>
      <c r="D176" s="57">
        <f ca="1" t="shared" si="7"/>
        <v>0.317388505604924</v>
      </c>
      <c r="E176" s="57">
        <f ca="1" t="shared" si="8"/>
        <v>2</v>
      </c>
      <c r="F176" s="62">
        <f ca="1">IF(E176=1,$C$4*SQRT(D176),IF(E176=2,$C$4+($C$5-$C$4)*D176,$C$6-($C$6-$C$5)*SQRT(1-D176)))</f>
        <v>4.26955402241969</v>
      </c>
    </row>
    <row r="177" spans="2:6">
      <c r="B177" s="56">
        <v>161</v>
      </c>
      <c r="C177" s="57">
        <f ca="1" t="shared" si="6"/>
        <v>0.0108776493580689</v>
      </c>
      <c r="D177" s="57">
        <f ca="1" t="shared" si="7"/>
        <v>0.758416294689201</v>
      </c>
      <c r="E177" s="57">
        <f ca="1" t="shared" si="8"/>
        <v>1</v>
      </c>
      <c r="F177" s="62">
        <f ca="1">IF(E177=1,$C$4*SQRT(D177),IF(E177=2,$C$4+($C$5-$C$4)*D177,$C$6-($C$6-$C$5)*SQRT(1-D177)))</f>
        <v>2.61261299319337</v>
      </c>
    </row>
    <row r="178" spans="2:6">
      <c r="B178" s="56">
        <v>162</v>
      </c>
      <c r="C178" s="57">
        <f ca="1" t="shared" si="6"/>
        <v>0.706618657339022</v>
      </c>
      <c r="D178" s="57">
        <f ca="1" t="shared" si="7"/>
        <v>0.685523739948491</v>
      </c>
      <c r="E178" s="57">
        <f ca="1" t="shared" si="8"/>
        <v>2</v>
      </c>
      <c r="F178" s="62">
        <f ca="1">IF(E178=1,$C$4*SQRT(D178),IF(E178=2,$C$4+($C$5-$C$4)*D178,$C$6-($C$6-$C$5)*SQRT(1-D178)))</f>
        <v>5.74209495979397</v>
      </c>
    </row>
    <row r="179" spans="2:6">
      <c r="B179" s="56">
        <v>163</v>
      </c>
      <c r="C179" s="57">
        <f ca="1" t="shared" si="6"/>
        <v>0.842747371576178</v>
      </c>
      <c r="D179" s="57">
        <f ca="1" t="shared" si="7"/>
        <v>0.383455881514721</v>
      </c>
      <c r="E179" s="57">
        <f ca="1" t="shared" si="8"/>
        <v>3</v>
      </c>
      <c r="F179" s="62">
        <f ca="1">IF(E179=1,$C$4*SQRT(D179),IF(E179=2,$C$4+($C$5-$C$4)*D179,$C$6-($C$6-$C$5)*SQRT(1-D179)))</f>
        <v>7.64439029837973</v>
      </c>
    </row>
    <row r="180" spans="2:6">
      <c r="B180" s="56">
        <v>164</v>
      </c>
      <c r="C180" s="57">
        <f ca="1" t="shared" si="6"/>
        <v>0.386425507840846</v>
      </c>
      <c r="D180" s="57">
        <f ca="1" t="shared" si="7"/>
        <v>0.169150061116987</v>
      </c>
      <c r="E180" s="57">
        <f ca="1" t="shared" si="8"/>
        <v>2</v>
      </c>
      <c r="F180" s="62">
        <f ca="1">IF(E180=1,$C$4*SQRT(D180),IF(E180=2,$C$4+($C$5-$C$4)*D180,$C$6-($C$6-$C$5)*SQRT(1-D180)))</f>
        <v>3.67660024446795</v>
      </c>
    </row>
    <row r="181" spans="2:6">
      <c r="B181" s="56">
        <v>165</v>
      </c>
      <c r="C181" s="57">
        <f ca="1" t="shared" si="6"/>
        <v>0.518651115830569</v>
      </c>
      <c r="D181" s="57">
        <f ca="1" t="shared" si="7"/>
        <v>0.117770471732413</v>
      </c>
      <c r="E181" s="57">
        <f ca="1" t="shared" si="8"/>
        <v>2</v>
      </c>
      <c r="F181" s="62">
        <f ca="1">IF(E181=1,$C$4*SQRT(D181),IF(E181=2,$C$4+($C$5-$C$4)*D181,$C$6-($C$6-$C$5)*SQRT(1-D181)))</f>
        <v>3.47108188692965</v>
      </c>
    </row>
    <row r="182" spans="2:6">
      <c r="B182" s="56">
        <v>166</v>
      </c>
      <c r="C182" s="57">
        <f ca="1" t="shared" si="6"/>
        <v>0.615700318847335</v>
      </c>
      <c r="D182" s="57">
        <f ca="1" t="shared" si="7"/>
        <v>0.672806528787211</v>
      </c>
      <c r="E182" s="57">
        <f ca="1" t="shared" si="8"/>
        <v>2</v>
      </c>
      <c r="F182" s="62">
        <f ca="1">IF(E182=1,$C$4*SQRT(D182),IF(E182=2,$C$4+($C$5-$C$4)*D182,$C$6-($C$6-$C$5)*SQRT(1-D182)))</f>
        <v>5.69122611514885</v>
      </c>
    </row>
    <row r="183" spans="2:6">
      <c r="B183" s="56">
        <v>167</v>
      </c>
      <c r="C183" s="57">
        <f ca="1" t="shared" si="6"/>
        <v>0.215265652816725</v>
      </c>
      <c r="D183" s="57">
        <f ca="1" t="shared" si="7"/>
        <v>0.612244497662292</v>
      </c>
      <c r="E183" s="57">
        <f ca="1" t="shared" si="8"/>
        <v>2</v>
      </c>
      <c r="F183" s="62">
        <f ca="1">IF(E183=1,$C$4*SQRT(D183),IF(E183=2,$C$4+($C$5-$C$4)*D183,$C$6-($C$6-$C$5)*SQRT(1-D183)))</f>
        <v>5.44897799064917</v>
      </c>
    </row>
    <row r="184" spans="2:6">
      <c r="B184" s="56">
        <v>168</v>
      </c>
      <c r="C184" s="57">
        <f ca="1" t="shared" si="6"/>
        <v>0.714664753671651</v>
      </c>
      <c r="D184" s="57">
        <f ca="1" t="shared" si="7"/>
        <v>0.652087845020207</v>
      </c>
      <c r="E184" s="57">
        <f ca="1" t="shared" si="8"/>
        <v>2</v>
      </c>
      <c r="F184" s="62">
        <f ca="1">IF(E184=1,$C$4*SQRT(D184),IF(E184=2,$C$4+($C$5-$C$4)*D184,$C$6-($C$6-$C$5)*SQRT(1-D184)))</f>
        <v>5.60835138008083</v>
      </c>
    </row>
    <row r="185" spans="2:6">
      <c r="B185" s="56">
        <v>169</v>
      </c>
      <c r="C185" s="57">
        <f ca="1" t="shared" si="6"/>
        <v>0.910842407500023</v>
      </c>
      <c r="D185" s="57">
        <f ca="1" t="shared" si="7"/>
        <v>0.567331024718019</v>
      </c>
      <c r="E185" s="57">
        <f ca="1" t="shared" si="8"/>
        <v>3</v>
      </c>
      <c r="F185" s="62">
        <f ca="1">IF(E185=1,$C$4*SQRT(D185),IF(E185=2,$C$4+($C$5-$C$4)*D185,$C$6-($C$6-$C$5)*SQRT(1-D185)))</f>
        <v>8.0266726633582</v>
      </c>
    </row>
    <row r="186" spans="2:6">
      <c r="B186" s="56">
        <v>170</v>
      </c>
      <c r="C186" s="57">
        <f ca="1" t="shared" si="6"/>
        <v>0.277635594093104</v>
      </c>
      <c r="D186" s="57">
        <f ca="1" t="shared" si="7"/>
        <v>0.163274006959491</v>
      </c>
      <c r="E186" s="57">
        <f ca="1" t="shared" si="8"/>
        <v>2</v>
      </c>
      <c r="F186" s="62">
        <f ca="1">IF(E186=1,$C$4*SQRT(D186),IF(E186=2,$C$4+($C$5-$C$4)*D186,$C$6-($C$6-$C$5)*SQRT(1-D186)))</f>
        <v>3.65309602783797</v>
      </c>
    </row>
    <row r="187" spans="2:6">
      <c r="B187" s="56">
        <v>171</v>
      </c>
      <c r="C187" s="57">
        <f ca="1" t="shared" si="6"/>
        <v>0.387487333608206</v>
      </c>
      <c r="D187" s="57">
        <f ca="1" t="shared" si="7"/>
        <v>0.886682437497627</v>
      </c>
      <c r="E187" s="57">
        <f ca="1" t="shared" si="8"/>
        <v>2</v>
      </c>
      <c r="F187" s="62">
        <f ca="1">IF(E187=1,$C$4*SQRT(D187),IF(E187=2,$C$4+($C$5-$C$4)*D187,$C$6-($C$6-$C$5)*SQRT(1-D187)))</f>
        <v>6.54672974999051</v>
      </c>
    </row>
    <row r="188" spans="2:6">
      <c r="B188" s="56">
        <v>172</v>
      </c>
      <c r="C188" s="57">
        <f ca="1" t="shared" si="6"/>
        <v>0.665988001220048</v>
      </c>
      <c r="D188" s="57">
        <f ca="1" t="shared" si="7"/>
        <v>0.445462129881781</v>
      </c>
      <c r="E188" s="57">
        <f ca="1" t="shared" si="8"/>
        <v>2</v>
      </c>
      <c r="F188" s="62">
        <f ca="1">IF(E188=1,$C$4*SQRT(D188),IF(E188=2,$C$4+($C$5-$C$4)*D188,$C$6-($C$6-$C$5)*SQRT(1-D188)))</f>
        <v>4.78184851952712</v>
      </c>
    </row>
    <row r="189" spans="2:6">
      <c r="B189" s="56">
        <v>173</v>
      </c>
      <c r="C189" s="57">
        <f ca="1" t="shared" si="6"/>
        <v>0.674594304884755</v>
      </c>
      <c r="D189" s="57">
        <f ca="1" t="shared" si="7"/>
        <v>0.442863955572306</v>
      </c>
      <c r="E189" s="57">
        <f ca="1" t="shared" si="8"/>
        <v>2</v>
      </c>
      <c r="F189" s="62">
        <f ca="1">IF(E189=1,$C$4*SQRT(D189),IF(E189=2,$C$4+($C$5-$C$4)*D189,$C$6-($C$6-$C$5)*SQRT(1-D189)))</f>
        <v>4.77145582228923</v>
      </c>
    </row>
    <row r="190" spans="2:6">
      <c r="B190" s="56">
        <v>174</v>
      </c>
      <c r="C190" s="57">
        <f ca="1" t="shared" si="6"/>
        <v>0.208463557754657</v>
      </c>
      <c r="D190" s="57">
        <f ca="1" t="shared" si="7"/>
        <v>0.084937649704103</v>
      </c>
      <c r="E190" s="57">
        <f ca="1" t="shared" si="8"/>
        <v>1</v>
      </c>
      <c r="F190" s="62">
        <f ca="1">IF(E190=1,$C$4*SQRT(D190),IF(E190=2,$C$4+($C$5-$C$4)*D190,$C$6-($C$6-$C$5)*SQRT(1-D190)))</f>
        <v>0.874321935751887</v>
      </c>
    </row>
    <row r="191" spans="2:6">
      <c r="B191" s="56">
        <v>175</v>
      </c>
      <c r="C191" s="57">
        <f ca="1" t="shared" si="6"/>
        <v>0.0483083305916334</v>
      </c>
      <c r="D191" s="57">
        <f ca="1" t="shared" si="7"/>
        <v>0.857998674904958</v>
      </c>
      <c r="E191" s="57">
        <f ca="1" t="shared" si="8"/>
        <v>1</v>
      </c>
      <c r="F191" s="62">
        <f ca="1">IF(E191=1,$C$4*SQRT(D191),IF(E191=2,$C$4+($C$5-$C$4)*D191,$C$6-($C$6-$C$5)*SQRT(1-D191)))</f>
        <v>2.77884653663073</v>
      </c>
    </row>
    <row r="192" spans="2:6">
      <c r="B192" s="56">
        <v>176</v>
      </c>
      <c r="C192" s="57">
        <f ca="1" t="shared" si="6"/>
        <v>0.902145268647667</v>
      </c>
      <c r="D192" s="57">
        <f ca="1" t="shared" si="7"/>
        <v>0.950680084401156</v>
      </c>
      <c r="E192" s="57">
        <f ca="1" t="shared" si="8"/>
        <v>3</v>
      </c>
      <c r="F192" s="62">
        <f ca="1">IF(E192=1,$C$4*SQRT(D192),IF(E192=2,$C$4+($C$5-$C$4)*D192,$C$6-($C$6-$C$5)*SQRT(1-D192)))</f>
        <v>9.33375737123057</v>
      </c>
    </row>
    <row r="193" spans="2:6">
      <c r="B193" s="56">
        <v>177</v>
      </c>
      <c r="C193" s="57">
        <f ca="1" t="shared" si="6"/>
        <v>0.87769158647538</v>
      </c>
      <c r="D193" s="57">
        <f ca="1" t="shared" si="7"/>
        <v>0.628555300282228</v>
      </c>
      <c r="E193" s="57">
        <f ca="1" t="shared" si="8"/>
        <v>3</v>
      </c>
      <c r="F193" s="62">
        <f ca="1">IF(E193=1,$C$4*SQRT(D193),IF(E193=2,$C$4+($C$5-$C$4)*D193,$C$6-($C$6-$C$5)*SQRT(1-D193)))</f>
        <v>8.17161210421313</v>
      </c>
    </row>
    <row r="194" spans="2:6">
      <c r="B194" s="56">
        <v>178</v>
      </c>
      <c r="C194" s="57">
        <f ca="1" t="shared" si="6"/>
        <v>0.880606100989101</v>
      </c>
      <c r="D194" s="57">
        <f ca="1" t="shared" si="7"/>
        <v>0.449218721976598</v>
      </c>
      <c r="E194" s="57">
        <f ca="1" t="shared" si="8"/>
        <v>3</v>
      </c>
      <c r="F194" s="62">
        <f ca="1">IF(E194=1,$C$4*SQRT(D194),IF(E194=2,$C$4+($C$5-$C$4)*D194,$C$6-($C$6-$C$5)*SQRT(1-D194)))</f>
        <v>7.77356080204048</v>
      </c>
    </row>
    <row r="195" spans="2:6">
      <c r="B195" s="56">
        <v>179</v>
      </c>
      <c r="C195" s="57">
        <f ca="1" t="shared" si="6"/>
        <v>0.871112369218135</v>
      </c>
      <c r="D195" s="57">
        <f ca="1" t="shared" si="7"/>
        <v>0.448973450280945</v>
      </c>
      <c r="E195" s="57">
        <f ca="1" t="shared" si="8"/>
        <v>3</v>
      </c>
      <c r="F195" s="62">
        <f ca="1">IF(E195=1,$C$4*SQRT(D195),IF(E195=2,$C$4+($C$5-$C$4)*D195,$C$6-($C$6-$C$5)*SQRT(1-D195)))</f>
        <v>7.7730651227592</v>
      </c>
    </row>
    <row r="196" spans="2:6">
      <c r="B196" s="56">
        <v>180</v>
      </c>
      <c r="C196" s="57">
        <f ca="1" t="shared" si="6"/>
        <v>0.872508535558288</v>
      </c>
      <c r="D196" s="57">
        <f ca="1" t="shared" si="7"/>
        <v>0.847313812588071</v>
      </c>
      <c r="E196" s="57">
        <f ca="1" t="shared" si="8"/>
        <v>3</v>
      </c>
      <c r="F196" s="62">
        <f ca="1">IF(E196=1,$C$4*SQRT(D196),IF(E196=2,$C$4+($C$5-$C$4)*D196,$C$6-($C$6-$C$5)*SQRT(1-D196)))</f>
        <v>8.82774760110829</v>
      </c>
    </row>
    <row r="197" spans="2:6">
      <c r="B197" s="56">
        <v>181</v>
      </c>
      <c r="C197" s="57">
        <f ca="1" t="shared" si="6"/>
        <v>0.597181932203132</v>
      </c>
      <c r="D197" s="57">
        <f ca="1" t="shared" si="7"/>
        <v>0.675029063430284</v>
      </c>
      <c r="E197" s="57">
        <f ca="1" t="shared" si="8"/>
        <v>2</v>
      </c>
      <c r="F197" s="62">
        <f ca="1">IF(E197=1,$C$4*SQRT(D197),IF(E197=2,$C$4+($C$5-$C$4)*D197,$C$6-($C$6-$C$5)*SQRT(1-D197)))</f>
        <v>5.70011625372114</v>
      </c>
    </row>
    <row r="198" spans="2:6">
      <c r="B198" s="56">
        <v>182</v>
      </c>
      <c r="C198" s="57">
        <f ca="1" t="shared" si="6"/>
        <v>0.669634230112985</v>
      </c>
      <c r="D198" s="57">
        <f ca="1" t="shared" si="7"/>
        <v>0.575694715775786</v>
      </c>
      <c r="E198" s="57">
        <f ca="1" t="shared" si="8"/>
        <v>2</v>
      </c>
      <c r="F198" s="62">
        <f ca="1">IF(E198=1,$C$4*SQRT(D198),IF(E198=2,$C$4+($C$5-$C$4)*D198,$C$6-($C$6-$C$5)*SQRT(1-D198)))</f>
        <v>5.30277886310314</v>
      </c>
    </row>
    <row r="199" spans="2:6">
      <c r="B199" s="56">
        <v>183</v>
      </c>
      <c r="C199" s="57">
        <f ca="1" t="shared" si="6"/>
        <v>0.522859000868334</v>
      </c>
      <c r="D199" s="57">
        <f ca="1" t="shared" si="7"/>
        <v>0.182636535728701</v>
      </c>
      <c r="E199" s="57">
        <f ca="1" t="shared" si="8"/>
        <v>2</v>
      </c>
      <c r="F199" s="62">
        <f ca="1">IF(E199=1,$C$4*SQRT(D199),IF(E199=2,$C$4+($C$5-$C$4)*D199,$C$6-($C$6-$C$5)*SQRT(1-D199)))</f>
        <v>3.73054614291481</v>
      </c>
    </row>
    <row r="200" spans="2:6">
      <c r="B200" s="56">
        <v>184</v>
      </c>
      <c r="C200" s="57">
        <f ca="1" t="shared" si="6"/>
        <v>0.354689994725901</v>
      </c>
      <c r="D200" s="57">
        <f ca="1" t="shared" si="7"/>
        <v>0.169437069761498</v>
      </c>
      <c r="E200" s="57">
        <f ca="1" t="shared" si="8"/>
        <v>2</v>
      </c>
      <c r="F200" s="62">
        <f ca="1">IF(E200=1,$C$4*SQRT(D200),IF(E200=2,$C$4+($C$5-$C$4)*D200,$C$6-($C$6-$C$5)*SQRT(1-D200)))</f>
        <v>3.67774827904599</v>
      </c>
    </row>
    <row r="201" spans="2:6">
      <c r="B201" s="56">
        <v>185</v>
      </c>
      <c r="C201" s="57">
        <f ca="1" t="shared" si="6"/>
        <v>0.810628347183475</v>
      </c>
      <c r="D201" s="57">
        <f ca="1" t="shared" si="7"/>
        <v>0.70011930634078</v>
      </c>
      <c r="E201" s="57">
        <f ca="1" t="shared" si="8"/>
        <v>3</v>
      </c>
      <c r="F201" s="62">
        <f ca="1">IF(E201=1,$C$4*SQRT(D201),IF(E201=2,$C$4+($C$5-$C$4)*D201,$C$6-($C$6-$C$5)*SQRT(1-D201)))</f>
        <v>8.35715909384598</v>
      </c>
    </row>
    <row r="202" spans="2:6">
      <c r="B202" s="56">
        <v>186</v>
      </c>
      <c r="C202" s="57">
        <f ca="1" t="shared" si="6"/>
        <v>0.433916525534341</v>
      </c>
      <c r="D202" s="57">
        <f ca="1" t="shared" si="7"/>
        <v>0.337327225074534</v>
      </c>
      <c r="E202" s="57">
        <f ca="1" t="shared" si="8"/>
        <v>2</v>
      </c>
      <c r="F202" s="62">
        <f ca="1">IF(E202=1,$C$4*SQRT(D202),IF(E202=2,$C$4+($C$5-$C$4)*D202,$C$6-($C$6-$C$5)*SQRT(1-D202)))</f>
        <v>4.34930890029813</v>
      </c>
    </row>
    <row r="203" spans="2:6">
      <c r="B203" s="56">
        <v>187</v>
      </c>
      <c r="C203" s="57">
        <f ca="1" t="shared" si="6"/>
        <v>0.177884845328994</v>
      </c>
      <c r="D203" s="57">
        <f ca="1" t="shared" si="7"/>
        <v>0.0301930645144712</v>
      </c>
      <c r="E203" s="57">
        <f ca="1" t="shared" si="8"/>
        <v>1</v>
      </c>
      <c r="F203" s="62">
        <f ca="1">IF(E203=1,$C$4*SQRT(D203),IF(E203=2,$C$4+($C$5-$C$4)*D203,$C$6-($C$6-$C$5)*SQRT(1-D203)))</f>
        <v>0.521284548620272</v>
      </c>
    </row>
    <row r="204" spans="2:6">
      <c r="B204" s="56">
        <v>188</v>
      </c>
      <c r="C204" s="57">
        <f ca="1" t="shared" si="6"/>
        <v>0.527140676950405</v>
      </c>
      <c r="D204" s="57">
        <f ca="1" t="shared" si="7"/>
        <v>0.141471838975557</v>
      </c>
      <c r="E204" s="57">
        <f ca="1" t="shared" si="8"/>
        <v>2</v>
      </c>
      <c r="F204" s="62">
        <f ca="1">IF(E204=1,$C$4*SQRT(D204),IF(E204=2,$C$4+($C$5-$C$4)*D204,$C$6-($C$6-$C$5)*SQRT(1-D204)))</f>
        <v>3.56588735590223</v>
      </c>
    </row>
    <row r="205" spans="2:6">
      <c r="B205" s="56">
        <v>189</v>
      </c>
      <c r="C205" s="57">
        <f ca="1" t="shared" si="6"/>
        <v>0.214322366810963</v>
      </c>
      <c r="D205" s="57">
        <f ca="1" t="shared" si="7"/>
        <v>0.194825740272192</v>
      </c>
      <c r="E205" s="57">
        <f ca="1" t="shared" si="8"/>
        <v>2</v>
      </c>
      <c r="F205" s="62">
        <f ca="1">IF(E205=1,$C$4*SQRT(D205),IF(E205=2,$C$4+($C$5-$C$4)*D205,$C$6-($C$6-$C$5)*SQRT(1-D205)))</f>
        <v>3.77930296108877</v>
      </c>
    </row>
    <row r="206" spans="2:6">
      <c r="B206" s="56">
        <v>190</v>
      </c>
      <c r="C206" s="57">
        <f ca="1" t="shared" si="6"/>
        <v>0.242714574968797</v>
      </c>
      <c r="D206" s="57">
        <f ca="1" t="shared" si="7"/>
        <v>0.127673946257333</v>
      </c>
      <c r="E206" s="57">
        <f ca="1" t="shared" si="8"/>
        <v>2</v>
      </c>
      <c r="F206" s="62">
        <f ca="1">IF(E206=1,$C$4*SQRT(D206),IF(E206=2,$C$4+($C$5-$C$4)*D206,$C$6-($C$6-$C$5)*SQRT(1-D206)))</f>
        <v>3.51069578502933</v>
      </c>
    </row>
    <row r="207" spans="2:6">
      <c r="B207" s="56">
        <v>191</v>
      </c>
      <c r="C207" s="57">
        <f ca="1" t="shared" si="6"/>
        <v>0.0160379049683326</v>
      </c>
      <c r="D207" s="57">
        <f ca="1" t="shared" si="7"/>
        <v>0.386869974507817</v>
      </c>
      <c r="E207" s="57">
        <f ca="1" t="shared" si="8"/>
        <v>1</v>
      </c>
      <c r="F207" s="62">
        <f ca="1">IF(E207=1,$C$4*SQRT(D207),IF(E207=2,$C$4+($C$5-$C$4)*D207,$C$6-($C$6-$C$5)*SQRT(1-D207)))</f>
        <v>1.86596617615924</v>
      </c>
    </row>
    <row r="208" spans="2:6">
      <c r="B208" s="56">
        <v>192</v>
      </c>
      <c r="C208" s="57">
        <f ca="1" t="shared" si="6"/>
        <v>0.959341286658827</v>
      </c>
      <c r="D208" s="57">
        <f ca="1" t="shared" si="7"/>
        <v>0.574961155909588</v>
      </c>
      <c r="E208" s="57">
        <f ca="1" t="shared" si="8"/>
        <v>3</v>
      </c>
      <c r="F208" s="62">
        <f ca="1">IF(E208=1,$C$4*SQRT(D208),IF(E208=2,$C$4+($C$5-$C$4)*D208,$C$6-($C$6-$C$5)*SQRT(1-D208)))</f>
        <v>8.0441499043092</v>
      </c>
    </row>
    <row r="209" spans="2:6">
      <c r="B209" s="56">
        <v>193</v>
      </c>
      <c r="C209" s="57">
        <f ca="1" t="shared" ref="C209:C272" si="9">RAND()</f>
        <v>0.252665316035867</v>
      </c>
      <c r="D209" s="57">
        <f ca="1" t="shared" ref="D209:D272" si="10">RAND()</f>
        <v>0.896788121627001</v>
      </c>
      <c r="E209" s="57">
        <f ca="1" t="shared" ref="E209:E272" si="11">IF(C209&lt;=$C$10,1,IF(C209&lt;=$C$10+$C$11,2,3))</f>
        <v>2</v>
      </c>
      <c r="F209" s="62">
        <f ca="1">IF(E209=1,$C$4*SQRT(D209),IF(E209=2,$C$4+($C$5-$C$4)*D209,$C$6-($C$6-$C$5)*SQRT(1-D209)))</f>
        <v>6.587152486508</v>
      </c>
    </row>
    <row r="210" spans="2:6">
      <c r="B210" s="56">
        <v>194</v>
      </c>
      <c r="C210" s="57">
        <f ca="1" t="shared" si="9"/>
        <v>0.908435724323708</v>
      </c>
      <c r="D210" s="57">
        <f ca="1" t="shared" si="10"/>
        <v>0.121651755623479</v>
      </c>
      <c r="E210" s="57">
        <f ca="1" t="shared" si="11"/>
        <v>3</v>
      </c>
      <c r="F210" s="62">
        <f ca="1">IF(E210=1,$C$4*SQRT(D210),IF(E210=2,$C$4+($C$5-$C$4)*D210,$C$6-($C$6-$C$5)*SQRT(1-D210)))</f>
        <v>7.18839295075064</v>
      </c>
    </row>
    <row r="211" spans="2:6">
      <c r="B211" s="56">
        <v>195</v>
      </c>
      <c r="C211" s="57">
        <f ca="1" t="shared" si="9"/>
        <v>0.0324730239609299</v>
      </c>
      <c r="D211" s="57">
        <f ca="1" t="shared" si="10"/>
        <v>0.89545402429971</v>
      </c>
      <c r="E211" s="57">
        <f ca="1" t="shared" si="11"/>
        <v>1</v>
      </c>
      <c r="F211" s="62">
        <f ca="1">IF(E211=1,$C$4*SQRT(D211),IF(E211=2,$C$4+($C$5-$C$4)*D211,$C$6-($C$6-$C$5)*SQRT(1-D211)))</f>
        <v>2.8388529758861</v>
      </c>
    </row>
    <row r="212" spans="2:6">
      <c r="B212" s="56">
        <v>196</v>
      </c>
      <c r="C212" s="57">
        <f ca="1" t="shared" si="9"/>
        <v>0.152402718186392</v>
      </c>
      <c r="D212" s="57">
        <f ca="1" t="shared" si="10"/>
        <v>0.456623731111917</v>
      </c>
      <c r="E212" s="57">
        <f ca="1" t="shared" si="11"/>
        <v>1</v>
      </c>
      <c r="F212" s="62">
        <f ca="1">IF(E212=1,$C$4*SQRT(D212),IF(E212=2,$C$4+($C$5-$C$4)*D212,$C$6-($C$6-$C$5)*SQRT(1-D212)))</f>
        <v>2.02721818756819</v>
      </c>
    </row>
    <row r="213" spans="2:6">
      <c r="B213" s="56">
        <v>197</v>
      </c>
      <c r="C213" s="57">
        <f ca="1" t="shared" si="9"/>
        <v>0.504344821556166</v>
      </c>
      <c r="D213" s="57">
        <f ca="1" t="shared" si="10"/>
        <v>0.96231565806518</v>
      </c>
      <c r="E213" s="57">
        <f ca="1" t="shared" si="11"/>
        <v>2</v>
      </c>
      <c r="F213" s="62">
        <f ca="1">IF(E213=1,$C$4*SQRT(D213),IF(E213=2,$C$4+($C$5-$C$4)*D213,$C$6-($C$6-$C$5)*SQRT(1-D213)))</f>
        <v>6.84926263226072</v>
      </c>
    </row>
    <row r="214" spans="2:6">
      <c r="B214" s="56">
        <v>198</v>
      </c>
      <c r="C214" s="57">
        <f ca="1" t="shared" si="9"/>
        <v>0.62166595911365</v>
      </c>
      <c r="D214" s="57">
        <f ca="1" t="shared" si="10"/>
        <v>0.62745022760424</v>
      </c>
      <c r="E214" s="57">
        <f ca="1" t="shared" si="11"/>
        <v>2</v>
      </c>
      <c r="F214" s="62">
        <f ca="1">IF(E214=1,$C$4*SQRT(D214),IF(E214=2,$C$4+($C$5-$C$4)*D214,$C$6-($C$6-$C$5)*SQRT(1-D214)))</f>
        <v>5.50980091041696</v>
      </c>
    </row>
    <row r="215" spans="2:6">
      <c r="B215" s="56">
        <v>199</v>
      </c>
      <c r="C215" s="57">
        <f ca="1" t="shared" si="9"/>
        <v>0.621427810543653</v>
      </c>
      <c r="D215" s="57">
        <f ca="1" t="shared" si="10"/>
        <v>0.652025653179348</v>
      </c>
      <c r="E215" s="57">
        <f ca="1" t="shared" si="11"/>
        <v>2</v>
      </c>
      <c r="F215" s="62">
        <f ca="1">IF(E215=1,$C$4*SQRT(D215),IF(E215=2,$C$4+($C$5-$C$4)*D215,$C$6-($C$6-$C$5)*SQRT(1-D215)))</f>
        <v>5.60810261271739</v>
      </c>
    </row>
    <row r="216" spans="2:6">
      <c r="B216" s="56">
        <v>200</v>
      </c>
      <c r="C216" s="57">
        <f ca="1" t="shared" si="9"/>
        <v>0.550017698288459</v>
      </c>
      <c r="D216" s="57">
        <f ca="1" t="shared" si="10"/>
        <v>0.00956757397102614</v>
      </c>
      <c r="E216" s="57">
        <f ca="1" t="shared" si="11"/>
        <v>2</v>
      </c>
      <c r="F216" s="62">
        <f ca="1">IF(E216=1,$C$4*SQRT(D216),IF(E216=2,$C$4+($C$5-$C$4)*D216,$C$6-($C$6-$C$5)*SQRT(1-D216)))</f>
        <v>3.0382702958841</v>
      </c>
    </row>
    <row r="217" spans="2:6">
      <c r="B217" s="56">
        <v>201</v>
      </c>
      <c r="C217" s="57">
        <f ca="1" t="shared" si="9"/>
        <v>0.431150197747042</v>
      </c>
      <c r="D217" s="57">
        <f ca="1" t="shared" si="10"/>
        <v>0.762996766660845</v>
      </c>
      <c r="E217" s="57">
        <f ca="1" t="shared" si="11"/>
        <v>2</v>
      </c>
      <c r="F217" s="62">
        <f ca="1">IF(E217=1,$C$4*SQRT(D217),IF(E217=2,$C$4+($C$5-$C$4)*D217,$C$6-($C$6-$C$5)*SQRT(1-D217)))</f>
        <v>6.05198706664338</v>
      </c>
    </row>
    <row r="218" spans="2:6">
      <c r="B218" s="56">
        <v>202</v>
      </c>
      <c r="C218" s="57">
        <f ca="1" t="shared" si="9"/>
        <v>0.783300269745513</v>
      </c>
      <c r="D218" s="57">
        <f ca="1" t="shared" si="10"/>
        <v>0.887265505988977</v>
      </c>
      <c r="E218" s="57">
        <f ca="1" t="shared" si="11"/>
        <v>2</v>
      </c>
      <c r="F218" s="62">
        <f ca="1">IF(E218=1,$C$4*SQRT(D218),IF(E218=2,$C$4+($C$5-$C$4)*D218,$C$6-($C$6-$C$5)*SQRT(1-D218)))</f>
        <v>6.54906202395591</v>
      </c>
    </row>
    <row r="219" spans="2:6">
      <c r="B219" s="56">
        <v>203</v>
      </c>
      <c r="C219" s="57">
        <f ca="1" t="shared" si="9"/>
        <v>0.455397367569393</v>
      </c>
      <c r="D219" s="57">
        <f ca="1" t="shared" si="10"/>
        <v>0.959274423414915</v>
      </c>
      <c r="E219" s="57">
        <f ca="1" t="shared" si="11"/>
        <v>2</v>
      </c>
      <c r="F219" s="62">
        <f ca="1">IF(E219=1,$C$4*SQRT(D219),IF(E219=2,$C$4+($C$5-$C$4)*D219,$C$6-($C$6-$C$5)*SQRT(1-D219)))</f>
        <v>6.83709769365966</v>
      </c>
    </row>
    <row r="220" spans="2:6">
      <c r="B220" s="56">
        <v>204</v>
      </c>
      <c r="C220" s="57">
        <f ca="1" t="shared" si="9"/>
        <v>0.361995993407416</v>
      </c>
      <c r="D220" s="57">
        <f ca="1" t="shared" si="10"/>
        <v>0.822693193070475</v>
      </c>
      <c r="E220" s="57">
        <f ca="1" t="shared" si="11"/>
        <v>2</v>
      </c>
      <c r="F220" s="62">
        <f ca="1">IF(E220=1,$C$4*SQRT(D220),IF(E220=2,$C$4+($C$5-$C$4)*D220,$C$6-($C$6-$C$5)*SQRT(1-D220)))</f>
        <v>6.2907727722819</v>
      </c>
    </row>
    <row r="221" spans="2:6">
      <c r="B221" s="56">
        <v>205</v>
      </c>
      <c r="C221" s="57">
        <f ca="1" t="shared" si="9"/>
        <v>0.766012811037771</v>
      </c>
      <c r="D221" s="57">
        <f ca="1" t="shared" si="10"/>
        <v>0.173468255875326</v>
      </c>
      <c r="E221" s="57">
        <f ca="1" t="shared" si="11"/>
        <v>2</v>
      </c>
      <c r="F221" s="62">
        <f ca="1">IF(E221=1,$C$4*SQRT(D221),IF(E221=2,$C$4+($C$5-$C$4)*D221,$C$6-($C$6-$C$5)*SQRT(1-D221)))</f>
        <v>3.6938730235013</v>
      </c>
    </row>
    <row r="222" spans="2:6">
      <c r="B222" s="56">
        <v>206</v>
      </c>
      <c r="C222" s="57">
        <f ca="1" t="shared" si="9"/>
        <v>0.995712271571729</v>
      </c>
      <c r="D222" s="57">
        <f ca="1" t="shared" si="10"/>
        <v>0.416902725289007</v>
      </c>
      <c r="E222" s="57">
        <f ca="1" t="shared" si="11"/>
        <v>3</v>
      </c>
      <c r="F222" s="62">
        <f ca="1">IF(E222=1,$C$4*SQRT(D222),IF(E222=2,$C$4+($C$5-$C$4)*D222,$C$6-($C$6-$C$5)*SQRT(1-D222)))</f>
        <v>7.70917580936491</v>
      </c>
    </row>
    <row r="223" spans="2:6">
      <c r="B223" s="56">
        <v>207</v>
      </c>
      <c r="C223" s="57">
        <f ca="1" t="shared" si="9"/>
        <v>0.668750313361937</v>
      </c>
      <c r="D223" s="57">
        <f ca="1" t="shared" si="10"/>
        <v>0.475813944699115</v>
      </c>
      <c r="E223" s="57">
        <f ca="1" t="shared" si="11"/>
        <v>2</v>
      </c>
      <c r="F223" s="62">
        <f ca="1">IF(E223=1,$C$4*SQRT(D223),IF(E223=2,$C$4+($C$5-$C$4)*D223,$C$6-($C$6-$C$5)*SQRT(1-D223)))</f>
        <v>4.90325577879646</v>
      </c>
    </row>
    <row r="224" spans="2:6">
      <c r="B224" s="56">
        <v>208</v>
      </c>
      <c r="C224" s="57">
        <f ca="1" t="shared" si="9"/>
        <v>0.587551586254583</v>
      </c>
      <c r="D224" s="57">
        <f ca="1" t="shared" si="10"/>
        <v>0.0459729248075864</v>
      </c>
      <c r="E224" s="57">
        <f ca="1" t="shared" si="11"/>
        <v>2</v>
      </c>
      <c r="F224" s="62">
        <f ca="1">IF(E224=1,$C$4*SQRT(D224),IF(E224=2,$C$4+($C$5-$C$4)*D224,$C$6-($C$6-$C$5)*SQRT(1-D224)))</f>
        <v>3.18389169923035</v>
      </c>
    </row>
    <row r="225" spans="2:6">
      <c r="B225" s="56">
        <v>209</v>
      </c>
      <c r="C225" s="57">
        <f ca="1" t="shared" si="9"/>
        <v>0.345840361887203</v>
      </c>
      <c r="D225" s="57">
        <f ca="1" t="shared" si="10"/>
        <v>0.669092278989785</v>
      </c>
      <c r="E225" s="57">
        <f ca="1" t="shared" si="11"/>
        <v>2</v>
      </c>
      <c r="F225" s="62">
        <f ca="1">IF(E225=1,$C$4*SQRT(D225),IF(E225=2,$C$4+($C$5-$C$4)*D225,$C$6-($C$6-$C$5)*SQRT(1-D225)))</f>
        <v>5.67636911595914</v>
      </c>
    </row>
    <row r="226" spans="2:6">
      <c r="B226" s="56">
        <v>210</v>
      </c>
      <c r="C226" s="57">
        <f ca="1" t="shared" si="9"/>
        <v>0.163469887835201</v>
      </c>
      <c r="D226" s="57">
        <f ca="1" t="shared" si="10"/>
        <v>0.0145606191299925</v>
      </c>
      <c r="E226" s="57">
        <f ca="1" t="shared" si="11"/>
        <v>1</v>
      </c>
      <c r="F226" s="62">
        <f ca="1">IF(E226=1,$C$4*SQRT(D226),IF(E226=2,$C$4+($C$5-$C$4)*D226,$C$6-($C$6-$C$5)*SQRT(1-D226)))</f>
        <v>0.362002171498919</v>
      </c>
    </row>
    <row r="227" spans="2:6">
      <c r="B227" s="56">
        <v>211</v>
      </c>
      <c r="C227" s="57">
        <f ca="1" t="shared" si="9"/>
        <v>0.326492268229359</v>
      </c>
      <c r="D227" s="57">
        <f ca="1" t="shared" si="10"/>
        <v>0.058759735716718</v>
      </c>
      <c r="E227" s="57">
        <f ca="1" t="shared" si="11"/>
        <v>2</v>
      </c>
      <c r="F227" s="62">
        <f ca="1">IF(E227=1,$C$4*SQRT(D227),IF(E227=2,$C$4+($C$5-$C$4)*D227,$C$6-($C$6-$C$5)*SQRT(1-D227)))</f>
        <v>3.23503894286687</v>
      </c>
    </row>
    <row r="228" spans="2:6">
      <c r="B228" s="56">
        <v>212</v>
      </c>
      <c r="C228" s="57">
        <f ca="1" t="shared" si="9"/>
        <v>0.10191187160644</v>
      </c>
      <c r="D228" s="57">
        <f ca="1" t="shared" si="10"/>
        <v>0.622261847456484</v>
      </c>
      <c r="E228" s="57">
        <f ca="1" t="shared" si="11"/>
        <v>1</v>
      </c>
      <c r="F228" s="62">
        <f ca="1">IF(E228=1,$C$4*SQRT(D228),IF(E228=2,$C$4+($C$5-$C$4)*D228,$C$6-($C$6-$C$5)*SQRT(1-D228)))</f>
        <v>2.36650726326972</v>
      </c>
    </row>
    <row r="229" spans="2:6">
      <c r="B229" s="56">
        <v>213</v>
      </c>
      <c r="C229" s="57">
        <f ca="1" t="shared" si="9"/>
        <v>0.558381048931645</v>
      </c>
      <c r="D229" s="57">
        <f ca="1" t="shared" si="10"/>
        <v>0.342034640295064</v>
      </c>
      <c r="E229" s="57">
        <f ca="1" t="shared" si="11"/>
        <v>2</v>
      </c>
      <c r="F229" s="62">
        <f ca="1">IF(E229=1,$C$4*SQRT(D229),IF(E229=2,$C$4+($C$5-$C$4)*D229,$C$6-($C$6-$C$5)*SQRT(1-D229)))</f>
        <v>4.36813856118025</v>
      </c>
    </row>
    <row r="230" spans="2:6">
      <c r="B230" s="56">
        <v>214</v>
      </c>
      <c r="C230" s="57">
        <f ca="1" t="shared" si="9"/>
        <v>0.504344391994543</v>
      </c>
      <c r="D230" s="57">
        <f ca="1" t="shared" si="10"/>
        <v>0.604284500673259</v>
      </c>
      <c r="E230" s="57">
        <f ca="1" t="shared" si="11"/>
        <v>2</v>
      </c>
      <c r="F230" s="62">
        <f ca="1">IF(E230=1,$C$4*SQRT(D230),IF(E230=2,$C$4+($C$5-$C$4)*D230,$C$6-($C$6-$C$5)*SQRT(1-D230)))</f>
        <v>5.41713800269303</v>
      </c>
    </row>
    <row r="231" spans="2:6">
      <c r="B231" s="56">
        <v>215</v>
      </c>
      <c r="C231" s="57">
        <f ca="1" t="shared" si="9"/>
        <v>0.335192089351237</v>
      </c>
      <c r="D231" s="57">
        <f ca="1" t="shared" si="10"/>
        <v>0.634253986137864</v>
      </c>
      <c r="E231" s="57">
        <f ca="1" t="shared" si="11"/>
        <v>2</v>
      </c>
      <c r="F231" s="62">
        <f ca="1">IF(E231=1,$C$4*SQRT(D231),IF(E231=2,$C$4+($C$5-$C$4)*D231,$C$6-($C$6-$C$5)*SQRT(1-D231)))</f>
        <v>5.53701594455146</v>
      </c>
    </row>
    <row r="232" spans="2:6">
      <c r="B232" s="56">
        <v>216</v>
      </c>
      <c r="C232" s="57">
        <f ca="1" t="shared" si="9"/>
        <v>0.52022294771352</v>
      </c>
      <c r="D232" s="57">
        <f ca="1" t="shared" si="10"/>
        <v>0.901287953889325</v>
      </c>
      <c r="E232" s="57">
        <f ca="1" t="shared" si="11"/>
        <v>2</v>
      </c>
      <c r="F232" s="62">
        <f ca="1">IF(E232=1,$C$4*SQRT(D232),IF(E232=2,$C$4+($C$5-$C$4)*D232,$C$6-($C$6-$C$5)*SQRT(1-D232)))</f>
        <v>6.6051518155573</v>
      </c>
    </row>
    <row r="233" spans="2:6">
      <c r="B233" s="56">
        <v>217</v>
      </c>
      <c r="C233" s="57">
        <f ca="1" t="shared" si="9"/>
        <v>0.107186060003414</v>
      </c>
      <c r="D233" s="57">
        <f ca="1" t="shared" si="10"/>
        <v>0.868424678922997</v>
      </c>
      <c r="E233" s="57">
        <f ca="1" t="shared" si="11"/>
        <v>1</v>
      </c>
      <c r="F233" s="62">
        <f ca="1">IF(E233=1,$C$4*SQRT(D233),IF(E233=2,$C$4+($C$5-$C$4)*D233,$C$6-($C$6-$C$5)*SQRT(1-D233)))</f>
        <v>2.79567918587004</v>
      </c>
    </row>
    <row r="234" spans="2:6">
      <c r="B234" s="56">
        <v>218</v>
      </c>
      <c r="C234" s="57">
        <f ca="1" t="shared" si="9"/>
        <v>0.859442099652842</v>
      </c>
      <c r="D234" s="57">
        <f ca="1" t="shared" si="10"/>
        <v>0.632001350841463</v>
      </c>
      <c r="E234" s="57">
        <f ca="1" t="shared" si="11"/>
        <v>3</v>
      </c>
      <c r="F234" s="62">
        <f ca="1">IF(E234=1,$C$4*SQRT(D234),IF(E234=2,$C$4+($C$5-$C$4)*D234,$C$6-($C$6-$C$5)*SQRT(1-D234)))</f>
        <v>8.18011323362501</v>
      </c>
    </row>
    <row r="235" spans="2:6">
      <c r="B235" s="56">
        <v>219</v>
      </c>
      <c r="C235" s="57">
        <f ca="1" t="shared" si="9"/>
        <v>0.765992886602734</v>
      </c>
      <c r="D235" s="57">
        <f ca="1" t="shared" si="10"/>
        <v>0.997684300836185</v>
      </c>
      <c r="E235" s="57">
        <f ca="1" t="shared" si="11"/>
        <v>2</v>
      </c>
      <c r="F235" s="62">
        <f ca="1">IF(E235=1,$C$4*SQRT(D235),IF(E235=2,$C$4+($C$5-$C$4)*D235,$C$6-($C$6-$C$5)*SQRT(1-D235)))</f>
        <v>6.99073720334474</v>
      </c>
    </row>
    <row r="236" spans="2:6">
      <c r="B236" s="56">
        <v>220</v>
      </c>
      <c r="C236" s="57">
        <f ca="1" t="shared" si="9"/>
        <v>0.663416150221979</v>
      </c>
      <c r="D236" s="57">
        <f ca="1" t="shared" si="10"/>
        <v>0.883751236209628</v>
      </c>
      <c r="E236" s="57">
        <f ca="1" t="shared" si="11"/>
        <v>2</v>
      </c>
      <c r="F236" s="62">
        <f ca="1">IF(E236=1,$C$4*SQRT(D236),IF(E236=2,$C$4+($C$5-$C$4)*D236,$C$6-($C$6-$C$5)*SQRT(1-D236)))</f>
        <v>6.53500494483851</v>
      </c>
    </row>
    <row r="237" spans="2:6">
      <c r="B237" s="56">
        <v>221</v>
      </c>
      <c r="C237" s="57">
        <f ca="1" t="shared" si="9"/>
        <v>0.800997461756307</v>
      </c>
      <c r="D237" s="57">
        <f ca="1" t="shared" si="10"/>
        <v>0.17837716057252</v>
      </c>
      <c r="E237" s="57">
        <f ca="1" t="shared" si="11"/>
        <v>3</v>
      </c>
      <c r="F237" s="62">
        <f ca="1">IF(E237=1,$C$4*SQRT(D237),IF(E237=2,$C$4+($C$5-$C$4)*D237,$C$6-($C$6-$C$5)*SQRT(1-D237)))</f>
        <v>7.28069759775649</v>
      </c>
    </row>
    <row r="238" spans="2:6">
      <c r="B238" s="56">
        <v>222</v>
      </c>
      <c r="C238" s="57">
        <f ca="1" t="shared" si="9"/>
        <v>0.966019826455476</v>
      </c>
      <c r="D238" s="57">
        <f ca="1" t="shared" si="10"/>
        <v>0.227962600056632</v>
      </c>
      <c r="E238" s="57">
        <f ca="1" t="shared" si="11"/>
        <v>3</v>
      </c>
      <c r="F238" s="62">
        <f ca="1">IF(E238=1,$C$4*SQRT(D238),IF(E238=2,$C$4+($C$5-$C$4)*D238,$C$6-($C$6-$C$5)*SQRT(1-D238)))</f>
        <v>7.36403023547494</v>
      </c>
    </row>
    <row r="239" spans="2:6">
      <c r="B239" s="56">
        <v>223</v>
      </c>
      <c r="C239" s="57">
        <f ca="1" t="shared" si="9"/>
        <v>0.713868513366306</v>
      </c>
      <c r="D239" s="57">
        <f ca="1" t="shared" si="10"/>
        <v>0.20370984769038</v>
      </c>
      <c r="E239" s="57">
        <f ca="1" t="shared" si="11"/>
        <v>2</v>
      </c>
      <c r="F239" s="62">
        <f ca="1">IF(E239=1,$C$4*SQRT(D239),IF(E239=2,$C$4+($C$5-$C$4)*D239,$C$6-($C$6-$C$5)*SQRT(1-D239)))</f>
        <v>3.81483939076152</v>
      </c>
    </row>
    <row r="240" spans="2:6">
      <c r="B240" s="56">
        <v>224</v>
      </c>
      <c r="C240" s="57">
        <f ca="1" t="shared" si="9"/>
        <v>0.689983739533327</v>
      </c>
      <c r="D240" s="57">
        <f ca="1" t="shared" si="10"/>
        <v>0.413606998243245</v>
      </c>
      <c r="E240" s="57">
        <f ca="1" t="shared" si="11"/>
        <v>2</v>
      </c>
      <c r="F240" s="62">
        <f ca="1">IF(E240=1,$C$4*SQRT(D240),IF(E240=2,$C$4+($C$5-$C$4)*D240,$C$6-($C$6-$C$5)*SQRT(1-D240)))</f>
        <v>4.65442799297298</v>
      </c>
    </row>
    <row r="241" spans="2:6">
      <c r="B241" s="56">
        <v>225</v>
      </c>
      <c r="C241" s="57">
        <f ca="1" t="shared" si="9"/>
        <v>0.163467454802268</v>
      </c>
      <c r="D241" s="57">
        <f ca="1" t="shared" si="10"/>
        <v>0.874006463970018</v>
      </c>
      <c r="E241" s="57">
        <f ca="1" t="shared" si="11"/>
        <v>1</v>
      </c>
      <c r="F241" s="62">
        <f ca="1">IF(E241=1,$C$4*SQRT(D241),IF(E241=2,$C$4+($C$5-$C$4)*D241,$C$6-($C$6-$C$5)*SQRT(1-D241)))</f>
        <v>2.80464938552579</v>
      </c>
    </row>
    <row r="242" spans="2:6">
      <c r="B242" s="56">
        <v>226</v>
      </c>
      <c r="C242" s="57">
        <f ca="1" t="shared" si="9"/>
        <v>0.0348964242212171</v>
      </c>
      <c r="D242" s="57">
        <f ca="1" t="shared" si="10"/>
        <v>0.77797714058641</v>
      </c>
      <c r="E242" s="57">
        <f ca="1" t="shared" si="11"/>
        <v>1</v>
      </c>
      <c r="F242" s="62">
        <f ca="1">IF(E242=1,$C$4*SQRT(D242),IF(E242=2,$C$4+($C$5-$C$4)*D242,$C$6-($C$6-$C$5)*SQRT(1-D242)))</f>
        <v>2.64609037360361</v>
      </c>
    </row>
    <row r="243" spans="2:6">
      <c r="B243" s="56">
        <v>227</v>
      </c>
      <c r="C243" s="57">
        <f ca="1" t="shared" si="9"/>
        <v>0.120762823705499</v>
      </c>
      <c r="D243" s="57">
        <f ca="1" t="shared" si="10"/>
        <v>0.260238194705098</v>
      </c>
      <c r="E243" s="57">
        <f ca="1" t="shared" si="11"/>
        <v>1</v>
      </c>
      <c r="F243" s="62">
        <f ca="1">IF(E243=1,$C$4*SQRT(D243),IF(E243=2,$C$4+($C$5-$C$4)*D243,$C$6-($C$6-$C$5)*SQRT(1-D243)))</f>
        <v>1.53040640104055</v>
      </c>
    </row>
    <row r="244" spans="2:6">
      <c r="B244" s="56">
        <v>228</v>
      </c>
      <c r="C244" s="57">
        <f ca="1" t="shared" si="9"/>
        <v>0.520225330758805</v>
      </c>
      <c r="D244" s="57">
        <f ca="1" t="shared" si="10"/>
        <v>0.452510948510208</v>
      </c>
      <c r="E244" s="57">
        <f ca="1" t="shared" si="11"/>
        <v>2</v>
      </c>
      <c r="F244" s="62">
        <f ca="1">IF(E244=1,$C$4*SQRT(D244),IF(E244=2,$C$4+($C$5-$C$4)*D244,$C$6-($C$6-$C$5)*SQRT(1-D244)))</f>
        <v>4.81004379404083</v>
      </c>
    </row>
    <row r="245" spans="2:6">
      <c r="B245" s="56">
        <v>229</v>
      </c>
      <c r="C245" s="57">
        <f ca="1" t="shared" si="9"/>
        <v>0.886366039826908</v>
      </c>
      <c r="D245" s="57">
        <f ca="1" t="shared" si="10"/>
        <v>0.277206803078374</v>
      </c>
      <c r="E245" s="57">
        <f ca="1" t="shared" si="11"/>
        <v>3</v>
      </c>
      <c r="F245" s="62">
        <f ca="1">IF(E245=1,$C$4*SQRT(D245),IF(E245=2,$C$4+($C$5-$C$4)*D245,$C$6-($C$6-$C$5)*SQRT(1-D245)))</f>
        <v>7.44948264614909</v>
      </c>
    </row>
    <row r="246" spans="2:6">
      <c r="B246" s="56">
        <v>230</v>
      </c>
      <c r="C246" s="57">
        <f ca="1" t="shared" si="9"/>
        <v>0.53038106375333</v>
      </c>
      <c r="D246" s="57">
        <f ca="1" t="shared" si="10"/>
        <v>0.102739199772044</v>
      </c>
      <c r="E246" s="57">
        <f ca="1" t="shared" si="11"/>
        <v>2</v>
      </c>
      <c r="F246" s="62">
        <f ca="1">IF(E246=1,$C$4*SQRT(D246),IF(E246=2,$C$4+($C$5-$C$4)*D246,$C$6-($C$6-$C$5)*SQRT(1-D246)))</f>
        <v>3.41095679908817</v>
      </c>
    </row>
    <row r="247" spans="2:6">
      <c r="B247" s="56">
        <v>231</v>
      </c>
      <c r="C247" s="57">
        <f ca="1" t="shared" si="9"/>
        <v>0.54261040548254</v>
      </c>
      <c r="D247" s="57">
        <f ca="1" t="shared" si="10"/>
        <v>0.951223791908581</v>
      </c>
      <c r="E247" s="57">
        <f ca="1" t="shared" si="11"/>
        <v>2</v>
      </c>
      <c r="F247" s="62">
        <f ca="1">IF(E247=1,$C$4*SQRT(D247),IF(E247=2,$C$4+($C$5-$C$4)*D247,$C$6-($C$6-$C$5)*SQRT(1-D247)))</f>
        <v>6.80489516763432</v>
      </c>
    </row>
    <row r="248" spans="2:6">
      <c r="B248" s="56">
        <v>232</v>
      </c>
      <c r="C248" s="57">
        <f ca="1" t="shared" si="9"/>
        <v>0.271036233740793</v>
      </c>
      <c r="D248" s="57">
        <f ca="1" t="shared" si="10"/>
        <v>0.496304178355357</v>
      </c>
      <c r="E248" s="57">
        <f ca="1" t="shared" si="11"/>
        <v>2</v>
      </c>
      <c r="F248" s="62">
        <f ca="1">IF(E248=1,$C$4*SQRT(D248),IF(E248=2,$C$4+($C$5-$C$4)*D248,$C$6-($C$6-$C$5)*SQRT(1-D248)))</f>
        <v>4.98521671342143</v>
      </c>
    </row>
    <row r="249" spans="2:6">
      <c r="B249" s="56">
        <v>233</v>
      </c>
      <c r="C249" s="57">
        <f ca="1" t="shared" si="9"/>
        <v>0.410142770529638</v>
      </c>
      <c r="D249" s="57">
        <f ca="1" t="shared" si="10"/>
        <v>0.670210453912604</v>
      </c>
      <c r="E249" s="57">
        <f ca="1" t="shared" si="11"/>
        <v>2</v>
      </c>
      <c r="F249" s="62">
        <f ca="1">IF(E249=1,$C$4*SQRT(D249),IF(E249=2,$C$4+($C$5-$C$4)*D249,$C$6-($C$6-$C$5)*SQRT(1-D249)))</f>
        <v>5.68084181565041</v>
      </c>
    </row>
    <row r="250" spans="2:6">
      <c r="B250" s="56">
        <v>234</v>
      </c>
      <c r="C250" s="57">
        <f ca="1" t="shared" si="9"/>
        <v>0.0755852306132596</v>
      </c>
      <c r="D250" s="57">
        <f ca="1" t="shared" si="10"/>
        <v>0.411386491080007</v>
      </c>
      <c r="E250" s="57">
        <f ca="1" t="shared" si="11"/>
        <v>1</v>
      </c>
      <c r="F250" s="62">
        <f ca="1">IF(E250=1,$C$4*SQRT(D250),IF(E250=2,$C$4+($C$5-$C$4)*D250,$C$6-($C$6-$C$5)*SQRT(1-D250)))</f>
        <v>1.92418253284871</v>
      </c>
    </row>
    <row r="251" spans="2:6">
      <c r="B251" s="56">
        <v>235</v>
      </c>
      <c r="C251" s="57">
        <f ca="1" t="shared" si="9"/>
        <v>0.0821094791849952</v>
      </c>
      <c r="D251" s="57">
        <f ca="1" t="shared" si="10"/>
        <v>0.40392185757499</v>
      </c>
      <c r="E251" s="57">
        <f ca="1" t="shared" si="11"/>
        <v>1</v>
      </c>
      <c r="F251" s="62">
        <f ca="1">IF(E251=1,$C$4*SQRT(D251),IF(E251=2,$C$4+($C$5-$C$4)*D251,$C$6-($C$6-$C$5)*SQRT(1-D251)))</f>
        <v>1.90664540965931</v>
      </c>
    </row>
    <row r="252" spans="2:6">
      <c r="B252" s="56">
        <v>236</v>
      </c>
      <c r="C252" s="57">
        <f ca="1" t="shared" si="9"/>
        <v>0.111592871223267</v>
      </c>
      <c r="D252" s="57">
        <f ca="1" t="shared" si="10"/>
        <v>0.469445305698969</v>
      </c>
      <c r="E252" s="57">
        <f ca="1" t="shared" si="11"/>
        <v>1</v>
      </c>
      <c r="F252" s="62">
        <f ca="1">IF(E252=1,$C$4*SQRT(D252),IF(E252=2,$C$4+($C$5-$C$4)*D252,$C$6-($C$6-$C$5)*SQRT(1-D252)))</f>
        <v>2.05548236462654</v>
      </c>
    </row>
    <row r="253" spans="2:6">
      <c r="B253" s="56">
        <v>237</v>
      </c>
      <c r="C253" s="57">
        <f ca="1" t="shared" si="9"/>
        <v>0.80100519325799</v>
      </c>
      <c r="D253" s="57">
        <f ca="1" t="shared" si="10"/>
        <v>0.413394069338834</v>
      </c>
      <c r="E253" s="57">
        <f ca="1" t="shared" si="11"/>
        <v>3</v>
      </c>
      <c r="F253" s="62">
        <f ca="1">IF(E253=1,$C$4*SQRT(D253),IF(E253=2,$C$4+($C$5-$C$4)*D253,$C$6-($C$6-$C$5)*SQRT(1-D253)))</f>
        <v>7.70229388825496</v>
      </c>
    </row>
    <row r="254" spans="2:6">
      <c r="B254" s="56">
        <v>238</v>
      </c>
      <c r="C254" s="57">
        <f ca="1" t="shared" si="9"/>
        <v>0.605608126617396</v>
      </c>
      <c r="D254" s="57">
        <f ca="1" t="shared" si="10"/>
        <v>0.788454536767569</v>
      </c>
      <c r="E254" s="57">
        <f ca="1" t="shared" si="11"/>
        <v>2</v>
      </c>
      <c r="F254" s="62">
        <f ca="1">IF(E254=1,$C$4*SQRT(D254),IF(E254=2,$C$4+($C$5-$C$4)*D254,$C$6-($C$6-$C$5)*SQRT(1-D254)))</f>
        <v>6.15381814707028</v>
      </c>
    </row>
    <row r="255" spans="2:6">
      <c r="B255" s="56">
        <v>239</v>
      </c>
      <c r="C255" s="57">
        <f ca="1" t="shared" si="9"/>
        <v>0.095933675573767</v>
      </c>
      <c r="D255" s="57">
        <f ca="1" t="shared" si="10"/>
        <v>0.212000609226886</v>
      </c>
      <c r="E255" s="57">
        <f ca="1" t="shared" si="11"/>
        <v>1</v>
      </c>
      <c r="F255" s="62">
        <f ca="1">IF(E255=1,$C$4*SQRT(D255),IF(E255=2,$C$4+($C$5-$C$4)*D255,$C$6-($C$6-$C$5)*SQRT(1-D255)))</f>
        <v>1.3813057167195</v>
      </c>
    </row>
    <row r="256" spans="2:6">
      <c r="B256" s="56">
        <v>240</v>
      </c>
      <c r="C256" s="57">
        <f ca="1" t="shared" si="9"/>
        <v>0.034910307255843</v>
      </c>
      <c r="D256" s="57">
        <f ca="1" t="shared" si="10"/>
        <v>0.0486840563706712</v>
      </c>
      <c r="E256" s="57">
        <f ca="1" t="shared" si="11"/>
        <v>1</v>
      </c>
      <c r="F256" s="62">
        <f ca="1">IF(E256=1,$C$4*SQRT(D256),IF(E256=2,$C$4+($C$5-$C$4)*D256,$C$6-($C$6-$C$5)*SQRT(1-D256)))</f>
        <v>0.661933914628976</v>
      </c>
    </row>
    <row r="257" spans="2:6">
      <c r="B257" s="56">
        <v>241</v>
      </c>
      <c r="C257" s="57">
        <f ca="1" t="shared" si="9"/>
        <v>0.654061321448676</v>
      </c>
      <c r="D257" s="57">
        <f ca="1" t="shared" si="10"/>
        <v>0.5778749974638</v>
      </c>
      <c r="E257" s="57">
        <f ca="1" t="shared" si="11"/>
        <v>2</v>
      </c>
      <c r="F257" s="62">
        <f ca="1">IF(E257=1,$C$4*SQRT(D257),IF(E257=2,$C$4+($C$5-$C$4)*D257,$C$6-($C$6-$C$5)*SQRT(1-D257)))</f>
        <v>5.3114999898552</v>
      </c>
    </row>
    <row r="258" spans="2:6">
      <c r="B258" s="56">
        <v>242</v>
      </c>
      <c r="C258" s="57">
        <f ca="1" t="shared" si="9"/>
        <v>0.478072652643254</v>
      </c>
      <c r="D258" s="57">
        <f ca="1" t="shared" si="10"/>
        <v>0.890785086637535</v>
      </c>
      <c r="E258" s="57">
        <f ca="1" t="shared" si="11"/>
        <v>2</v>
      </c>
      <c r="F258" s="62">
        <f ca="1">IF(E258=1,$C$4*SQRT(D258),IF(E258=2,$C$4+($C$5-$C$4)*D258,$C$6-($C$6-$C$5)*SQRT(1-D258)))</f>
        <v>6.56314034655014</v>
      </c>
    </row>
    <row r="259" spans="2:6">
      <c r="B259" s="56">
        <v>243</v>
      </c>
      <c r="C259" s="57">
        <f ca="1" t="shared" si="9"/>
        <v>0.564224344842146</v>
      </c>
      <c r="D259" s="57">
        <f ca="1" t="shared" si="10"/>
        <v>0.166757889123482</v>
      </c>
      <c r="E259" s="57">
        <f ca="1" t="shared" si="11"/>
        <v>2</v>
      </c>
      <c r="F259" s="62">
        <f ca="1">IF(E259=1,$C$4*SQRT(D259),IF(E259=2,$C$4+($C$5-$C$4)*D259,$C$6-($C$6-$C$5)*SQRT(1-D259)))</f>
        <v>3.66703155649393</v>
      </c>
    </row>
    <row r="260" spans="2:6">
      <c r="B260" s="56">
        <v>244</v>
      </c>
      <c r="C260" s="57">
        <f ca="1" t="shared" si="9"/>
        <v>0.719213143412232</v>
      </c>
      <c r="D260" s="57">
        <f ca="1" t="shared" si="10"/>
        <v>0.722871986326971</v>
      </c>
      <c r="E260" s="57">
        <f ca="1" t="shared" si="11"/>
        <v>2</v>
      </c>
      <c r="F260" s="62">
        <f ca="1">IF(E260=1,$C$4*SQRT(D260),IF(E260=2,$C$4+($C$5-$C$4)*D260,$C$6-($C$6-$C$5)*SQRT(1-D260)))</f>
        <v>5.89148794530788</v>
      </c>
    </row>
    <row r="261" spans="2:6">
      <c r="B261" s="56">
        <v>245</v>
      </c>
      <c r="C261" s="57">
        <f ca="1" t="shared" si="9"/>
        <v>0.198658836268909</v>
      </c>
      <c r="D261" s="57">
        <f ca="1" t="shared" si="10"/>
        <v>0.338829692862597</v>
      </c>
      <c r="E261" s="57">
        <f ca="1" t="shared" si="11"/>
        <v>1</v>
      </c>
      <c r="F261" s="62">
        <f ca="1">IF(E261=1,$C$4*SQRT(D261),IF(E261=2,$C$4+($C$5-$C$4)*D261,$C$6-($C$6-$C$5)*SQRT(1-D261)))</f>
        <v>1.74627238303862</v>
      </c>
    </row>
    <row r="262" spans="2:6">
      <c r="B262" s="56">
        <v>246</v>
      </c>
      <c r="C262" s="57">
        <f ca="1" t="shared" si="9"/>
        <v>0.530391651175697</v>
      </c>
      <c r="D262" s="57">
        <f ca="1" t="shared" si="10"/>
        <v>0.0490802673253308</v>
      </c>
      <c r="E262" s="57">
        <f ca="1" t="shared" si="11"/>
        <v>2</v>
      </c>
      <c r="F262" s="62">
        <f ca="1">IF(E262=1,$C$4*SQRT(D262),IF(E262=2,$C$4+($C$5-$C$4)*D262,$C$6-($C$6-$C$5)*SQRT(1-D262)))</f>
        <v>3.19632106930132</v>
      </c>
    </row>
    <row r="263" spans="2:6">
      <c r="B263" s="56">
        <v>247</v>
      </c>
      <c r="C263" s="57">
        <f ca="1" t="shared" si="9"/>
        <v>0.140464664597177</v>
      </c>
      <c r="D263" s="57">
        <f ca="1" t="shared" si="10"/>
        <v>0.66759883338917</v>
      </c>
      <c r="E263" s="57">
        <f ca="1" t="shared" si="11"/>
        <v>1</v>
      </c>
      <c r="F263" s="62">
        <f ca="1">IF(E263=1,$C$4*SQRT(D263),IF(E263=2,$C$4+($C$5-$C$4)*D263,$C$6-($C$6-$C$5)*SQRT(1-D263)))</f>
        <v>2.45120164419464</v>
      </c>
    </row>
    <row r="264" spans="2:6">
      <c r="B264" s="56">
        <v>248</v>
      </c>
      <c r="C264" s="57">
        <f ca="1" t="shared" si="9"/>
        <v>0.951611894197399</v>
      </c>
      <c r="D264" s="57">
        <f ca="1" t="shared" si="10"/>
        <v>0.113040814946505</v>
      </c>
      <c r="E264" s="57">
        <f ca="1" t="shared" si="11"/>
        <v>3</v>
      </c>
      <c r="F264" s="62">
        <f ca="1">IF(E264=1,$C$4*SQRT(D264),IF(E264=2,$C$4+($C$5-$C$4)*D264,$C$6-($C$6-$C$5)*SQRT(1-D264)))</f>
        <v>7.17464468332186</v>
      </c>
    </row>
    <row r="265" spans="2:6">
      <c r="B265" s="56">
        <v>249</v>
      </c>
      <c r="C265" s="57">
        <f ca="1" t="shared" si="9"/>
        <v>0.835871196174908</v>
      </c>
      <c r="D265" s="57">
        <f ca="1" t="shared" si="10"/>
        <v>0.255895194336676</v>
      </c>
      <c r="E265" s="57">
        <f ca="1" t="shared" si="11"/>
        <v>3</v>
      </c>
      <c r="F265" s="62">
        <f ca="1">IF(E265=1,$C$4*SQRT(D265),IF(E265=2,$C$4+($C$5-$C$4)*D265,$C$6-($C$6-$C$5)*SQRT(1-D265)))</f>
        <v>7.41215470884175</v>
      </c>
    </row>
    <row r="266" spans="2:6">
      <c r="B266" s="56">
        <v>250</v>
      </c>
      <c r="C266" s="57">
        <f ca="1" t="shared" si="9"/>
        <v>0.0618922291519426</v>
      </c>
      <c r="D266" s="57">
        <f ca="1" t="shared" si="10"/>
        <v>0.66564781280123</v>
      </c>
      <c r="E266" s="57">
        <f ca="1" t="shared" si="11"/>
        <v>1</v>
      </c>
      <c r="F266" s="62">
        <f ca="1">IF(E266=1,$C$4*SQRT(D266),IF(E266=2,$C$4+($C$5-$C$4)*D266,$C$6-($C$6-$C$5)*SQRT(1-D266)))</f>
        <v>2.44761727302515</v>
      </c>
    </row>
    <row r="267" spans="2:6">
      <c r="B267" s="56">
        <v>251</v>
      </c>
      <c r="C267" s="57">
        <f ca="1" t="shared" si="9"/>
        <v>0.566526836269434</v>
      </c>
      <c r="D267" s="57">
        <f ca="1" t="shared" si="10"/>
        <v>0.269882843104692</v>
      </c>
      <c r="E267" s="57">
        <f ca="1" t="shared" si="11"/>
        <v>2</v>
      </c>
      <c r="F267" s="62">
        <f ca="1">IF(E267=1,$C$4*SQRT(D267),IF(E267=2,$C$4+($C$5-$C$4)*D267,$C$6-($C$6-$C$5)*SQRT(1-D267)))</f>
        <v>4.07953137241877</v>
      </c>
    </row>
    <row r="268" spans="2:6">
      <c r="B268" s="56">
        <v>252</v>
      </c>
      <c r="C268" s="57">
        <f ca="1" t="shared" si="9"/>
        <v>0.766731473679962</v>
      </c>
      <c r="D268" s="57">
        <f ca="1" t="shared" si="10"/>
        <v>0.371560122697892</v>
      </c>
      <c r="E268" s="57">
        <f ca="1" t="shared" si="11"/>
        <v>2</v>
      </c>
      <c r="F268" s="62">
        <f ca="1">IF(E268=1,$C$4*SQRT(D268),IF(E268=2,$C$4+($C$5-$C$4)*D268,$C$6-($C$6-$C$5)*SQRT(1-D268)))</f>
        <v>4.48624049079157</v>
      </c>
    </row>
    <row r="269" spans="2:6">
      <c r="B269" s="56">
        <v>253</v>
      </c>
      <c r="C269" s="57">
        <f ca="1" t="shared" si="9"/>
        <v>0.183723386055158</v>
      </c>
      <c r="D269" s="57">
        <f ca="1" t="shared" si="10"/>
        <v>0.789779661053585</v>
      </c>
      <c r="E269" s="57">
        <f ca="1" t="shared" si="11"/>
        <v>1</v>
      </c>
      <c r="F269" s="62">
        <f ca="1">IF(E269=1,$C$4*SQRT(D269),IF(E269=2,$C$4+($C$5-$C$4)*D269,$C$6-($C$6-$C$5)*SQRT(1-D269)))</f>
        <v>2.66608644823874</v>
      </c>
    </row>
    <row r="270" spans="2:6">
      <c r="B270" s="56">
        <v>254</v>
      </c>
      <c r="C270" s="57">
        <f ca="1" t="shared" si="9"/>
        <v>0.410129419156511</v>
      </c>
      <c r="D270" s="57">
        <f ca="1" t="shared" si="10"/>
        <v>0.881419334602197</v>
      </c>
      <c r="E270" s="57">
        <f ca="1" t="shared" si="11"/>
        <v>2</v>
      </c>
      <c r="F270" s="62">
        <f ca="1">IF(E270=1,$C$4*SQRT(D270),IF(E270=2,$C$4+($C$5-$C$4)*D270,$C$6-($C$6-$C$5)*SQRT(1-D270)))</f>
        <v>6.52567733840879</v>
      </c>
    </row>
    <row r="271" spans="2:6">
      <c r="B271" s="56">
        <v>255</v>
      </c>
      <c r="C271" s="57">
        <f ca="1" t="shared" si="9"/>
        <v>0.0113693360267233</v>
      </c>
      <c r="D271" s="57">
        <f ca="1" t="shared" si="10"/>
        <v>0.475735757151077</v>
      </c>
      <c r="E271" s="57">
        <f ca="1" t="shared" si="11"/>
        <v>1</v>
      </c>
      <c r="F271" s="62">
        <f ca="1">IF(E271=1,$C$4*SQRT(D271),IF(E271=2,$C$4+($C$5-$C$4)*D271,$C$6-($C$6-$C$5)*SQRT(1-D271)))</f>
        <v>2.06920801621289</v>
      </c>
    </row>
    <row r="272" spans="2:6">
      <c r="B272" s="56">
        <v>256</v>
      </c>
      <c r="C272" s="57">
        <f ca="1" t="shared" si="9"/>
        <v>0.00403615834607884</v>
      </c>
      <c r="D272" s="57">
        <f ca="1" t="shared" si="10"/>
        <v>0.754675634123912</v>
      </c>
      <c r="E272" s="57">
        <f ca="1" t="shared" si="11"/>
        <v>1</v>
      </c>
      <c r="F272" s="62">
        <f ca="1">IF(E272=1,$C$4*SQRT(D272),IF(E272=2,$C$4+($C$5-$C$4)*D272,$C$6-($C$6-$C$5)*SQRT(1-D272)))</f>
        <v>2.60616206462975</v>
      </c>
    </row>
    <row r="273" spans="2:6">
      <c r="B273" s="56">
        <v>257</v>
      </c>
      <c r="C273" s="57">
        <f ca="1" t="shared" ref="C273:C336" si="12">RAND()</f>
        <v>0.801796031388284</v>
      </c>
      <c r="D273" s="57">
        <f ca="1" t="shared" ref="D273:D336" si="13">RAND()</f>
        <v>0.123390650562556</v>
      </c>
      <c r="E273" s="57">
        <f ca="1" t="shared" ref="E273:E336" si="14">IF(C273&lt;=$C$10,1,IF(C273&lt;=$C$10+$C$11,2,3))</f>
        <v>3</v>
      </c>
      <c r="F273" s="62">
        <f ca="1">IF(E273=1,$C$4*SQRT(D273),IF(E273=2,$C$4+($C$5-$C$4)*D273,$C$6-($C$6-$C$5)*SQRT(1-D273)))</f>
        <v>7.19117744509608</v>
      </c>
    </row>
    <row r="274" spans="2:6">
      <c r="B274" s="56">
        <v>258</v>
      </c>
      <c r="C274" s="57">
        <f ca="1" t="shared" si="12"/>
        <v>0.487739635490948</v>
      </c>
      <c r="D274" s="57">
        <f ca="1" t="shared" si="13"/>
        <v>0.507448882137998</v>
      </c>
      <c r="E274" s="57">
        <f ca="1" t="shared" si="14"/>
        <v>2</v>
      </c>
      <c r="F274" s="62">
        <f ca="1">IF(E274=1,$C$4*SQRT(D274),IF(E274=2,$C$4+($C$5-$C$4)*D274,$C$6-($C$6-$C$5)*SQRT(1-D274)))</f>
        <v>5.02979552855199</v>
      </c>
    </row>
    <row r="275" spans="2:6">
      <c r="B275" s="56">
        <v>259</v>
      </c>
      <c r="C275" s="57">
        <f ca="1" t="shared" si="12"/>
        <v>0.806413369923234</v>
      </c>
      <c r="D275" s="57">
        <f ca="1" t="shared" si="13"/>
        <v>0.648294549337446</v>
      </c>
      <c r="E275" s="57">
        <f ca="1" t="shared" si="14"/>
        <v>3</v>
      </c>
      <c r="F275" s="62">
        <f ca="1">IF(E275=1,$C$4*SQRT(D275),IF(E275=2,$C$4+($C$5-$C$4)*D275,$C$6-($C$6-$C$5)*SQRT(1-D275)))</f>
        <v>8.22085721316051</v>
      </c>
    </row>
    <row r="276" spans="2:6">
      <c r="B276" s="56">
        <v>260</v>
      </c>
      <c r="C276" s="57">
        <f ca="1" t="shared" si="12"/>
        <v>0.801792308962894</v>
      </c>
      <c r="D276" s="57">
        <f ca="1" t="shared" si="13"/>
        <v>0.493143610924042</v>
      </c>
      <c r="E276" s="57">
        <f ca="1" t="shared" si="14"/>
        <v>3</v>
      </c>
      <c r="F276" s="62">
        <f ca="1">IF(E276=1,$C$4*SQRT(D276),IF(E276=2,$C$4+($C$5-$C$4)*D276,$C$6-($C$6-$C$5)*SQRT(1-D276)))</f>
        <v>7.8641845815512</v>
      </c>
    </row>
    <row r="277" spans="2:6">
      <c r="B277" s="56">
        <v>261</v>
      </c>
      <c r="C277" s="57">
        <f ca="1" t="shared" si="12"/>
        <v>0.458842198308124</v>
      </c>
      <c r="D277" s="57">
        <f ca="1" t="shared" si="13"/>
        <v>0.964164396942221</v>
      </c>
      <c r="E277" s="57">
        <f ca="1" t="shared" si="14"/>
        <v>2</v>
      </c>
      <c r="F277" s="62">
        <f ca="1">IF(E277=1,$C$4*SQRT(D277),IF(E277=2,$C$4+($C$5-$C$4)*D277,$C$6-($C$6-$C$5)*SQRT(1-D277)))</f>
        <v>6.85665758776888</v>
      </c>
    </row>
    <row r="278" spans="2:6">
      <c r="B278" s="56">
        <v>262</v>
      </c>
      <c r="C278" s="57">
        <f ca="1" t="shared" si="12"/>
        <v>0.698740230075922</v>
      </c>
      <c r="D278" s="57">
        <f ca="1" t="shared" si="13"/>
        <v>0.436011979779068</v>
      </c>
      <c r="E278" s="57">
        <f ca="1" t="shared" si="14"/>
        <v>2</v>
      </c>
      <c r="F278" s="62">
        <f ca="1">IF(E278=1,$C$4*SQRT(D278),IF(E278=2,$C$4+($C$5-$C$4)*D278,$C$6-($C$6-$C$5)*SQRT(1-D278)))</f>
        <v>4.74404791911627</v>
      </c>
    </row>
    <row r="279" spans="2:6">
      <c r="B279" s="56">
        <v>263</v>
      </c>
      <c r="C279" s="57">
        <f ca="1" t="shared" si="12"/>
        <v>0.318567917168918</v>
      </c>
      <c r="D279" s="57">
        <f ca="1" t="shared" si="13"/>
        <v>0.599858133448728</v>
      </c>
      <c r="E279" s="57">
        <f ca="1" t="shared" si="14"/>
        <v>2</v>
      </c>
      <c r="F279" s="62">
        <f ca="1">IF(E279=1,$C$4*SQRT(D279),IF(E279=2,$C$4+($C$5-$C$4)*D279,$C$6-($C$6-$C$5)*SQRT(1-D279)))</f>
        <v>5.39943253379491</v>
      </c>
    </row>
    <row r="280" spans="2:6">
      <c r="B280" s="56">
        <v>264</v>
      </c>
      <c r="C280" s="57">
        <f ca="1" t="shared" si="12"/>
        <v>0.318560734125282</v>
      </c>
      <c r="D280" s="57">
        <f ca="1" t="shared" si="13"/>
        <v>0.71262480925846</v>
      </c>
      <c r="E280" s="57">
        <f ca="1" t="shared" si="14"/>
        <v>2</v>
      </c>
      <c r="F280" s="62">
        <f ca="1">IF(E280=1,$C$4*SQRT(D280),IF(E280=2,$C$4+($C$5-$C$4)*D280,$C$6-($C$6-$C$5)*SQRT(1-D280)))</f>
        <v>5.85049923703384</v>
      </c>
    </row>
    <row r="281" spans="2:6">
      <c r="B281" s="56">
        <v>265</v>
      </c>
      <c r="C281" s="57">
        <f ca="1" t="shared" si="12"/>
        <v>0.563886338129853</v>
      </c>
      <c r="D281" s="57">
        <f ca="1" t="shared" si="13"/>
        <v>0.0843836095983455</v>
      </c>
      <c r="E281" s="57">
        <f ca="1" t="shared" si="14"/>
        <v>2</v>
      </c>
      <c r="F281" s="62">
        <f ca="1">IF(E281=1,$C$4*SQRT(D281),IF(E281=2,$C$4+($C$5-$C$4)*D281,$C$6-($C$6-$C$5)*SQRT(1-D281)))</f>
        <v>3.33753443839338</v>
      </c>
    </row>
    <row r="282" spans="2:6">
      <c r="B282" s="56">
        <v>266</v>
      </c>
      <c r="C282" s="57">
        <f ca="1" t="shared" si="12"/>
        <v>0.586616283866576</v>
      </c>
      <c r="D282" s="57">
        <f ca="1" t="shared" si="13"/>
        <v>0.777057456753694</v>
      </c>
      <c r="E282" s="57">
        <f ca="1" t="shared" si="14"/>
        <v>2</v>
      </c>
      <c r="F282" s="62">
        <f ca="1">IF(E282=1,$C$4*SQRT(D282),IF(E282=2,$C$4+($C$5-$C$4)*D282,$C$6-($C$6-$C$5)*SQRT(1-D282)))</f>
        <v>6.10822982701478</v>
      </c>
    </row>
    <row r="283" spans="2:6">
      <c r="B283" s="56">
        <v>267</v>
      </c>
      <c r="C283" s="57">
        <f ca="1" t="shared" si="12"/>
        <v>0.359094619105556</v>
      </c>
      <c r="D283" s="57">
        <f ca="1" t="shared" si="13"/>
        <v>0.365454752455951</v>
      </c>
      <c r="E283" s="57">
        <f ca="1" t="shared" si="14"/>
        <v>2</v>
      </c>
      <c r="F283" s="62">
        <f ca="1">IF(E283=1,$C$4*SQRT(D283),IF(E283=2,$C$4+($C$5-$C$4)*D283,$C$6-($C$6-$C$5)*SQRT(1-D283)))</f>
        <v>4.4618190098238</v>
      </c>
    </row>
    <row r="284" spans="2:6">
      <c r="B284" s="56">
        <v>268</v>
      </c>
      <c r="C284" s="57">
        <f ca="1" t="shared" si="12"/>
        <v>0.399479966444723</v>
      </c>
      <c r="D284" s="57">
        <f ca="1" t="shared" si="13"/>
        <v>0.184383846180982</v>
      </c>
      <c r="E284" s="57">
        <f ca="1" t="shared" si="14"/>
        <v>2</v>
      </c>
      <c r="F284" s="62">
        <f ca="1">IF(E284=1,$C$4*SQRT(D284),IF(E284=2,$C$4+($C$5-$C$4)*D284,$C$6-($C$6-$C$5)*SQRT(1-D284)))</f>
        <v>3.73753538472393</v>
      </c>
    </row>
    <row r="285" spans="2:6">
      <c r="B285" s="56">
        <v>269</v>
      </c>
      <c r="C285" s="57">
        <f ca="1" t="shared" si="12"/>
        <v>0.359098860910629</v>
      </c>
      <c r="D285" s="57">
        <f ca="1" t="shared" si="13"/>
        <v>0.28001022367075</v>
      </c>
      <c r="E285" s="57">
        <f ca="1" t="shared" si="14"/>
        <v>2</v>
      </c>
      <c r="F285" s="62">
        <f ca="1">IF(E285=1,$C$4*SQRT(D285),IF(E285=2,$C$4+($C$5-$C$4)*D285,$C$6-($C$6-$C$5)*SQRT(1-D285)))</f>
        <v>4.120040894683</v>
      </c>
    </row>
    <row r="286" spans="2:6">
      <c r="B286" s="56">
        <v>270</v>
      </c>
      <c r="C286" s="57">
        <f ca="1" t="shared" si="12"/>
        <v>0.787466796585768</v>
      </c>
      <c r="D286" s="57">
        <f ca="1" t="shared" si="13"/>
        <v>0.0618834254419804</v>
      </c>
      <c r="E286" s="57">
        <f ca="1" t="shared" si="14"/>
        <v>3</v>
      </c>
      <c r="F286" s="62">
        <f ca="1">IF(E286=1,$C$4*SQRT(D286),IF(E286=2,$C$4+($C$5-$C$4)*D286,$C$6-($C$6-$C$5)*SQRT(1-D286)))</f>
        <v>7.0943074541476</v>
      </c>
    </row>
    <row r="287" spans="2:6">
      <c r="B287" s="56">
        <v>271</v>
      </c>
      <c r="C287" s="57">
        <f ca="1" t="shared" si="12"/>
        <v>0.553050287012735</v>
      </c>
      <c r="D287" s="57">
        <f ca="1" t="shared" si="13"/>
        <v>0.854417177812649</v>
      </c>
      <c r="E287" s="57">
        <f ca="1" t="shared" si="14"/>
        <v>2</v>
      </c>
      <c r="F287" s="62">
        <f ca="1">IF(E287=1,$C$4*SQRT(D287),IF(E287=2,$C$4+($C$5-$C$4)*D287,$C$6-($C$6-$C$5)*SQRT(1-D287)))</f>
        <v>6.4176687112506</v>
      </c>
    </row>
    <row r="288" spans="2:6">
      <c r="B288" s="56">
        <v>272</v>
      </c>
      <c r="C288" s="57">
        <f ca="1" t="shared" si="12"/>
        <v>0.435913739139624</v>
      </c>
      <c r="D288" s="57">
        <f ca="1" t="shared" si="13"/>
        <v>0.83775024346294</v>
      </c>
      <c r="E288" s="57">
        <f ca="1" t="shared" si="14"/>
        <v>2</v>
      </c>
      <c r="F288" s="62">
        <f ca="1">IF(E288=1,$C$4*SQRT(D288),IF(E288=2,$C$4+($C$5-$C$4)*D288,$C$6-($C$6-$C$5)*SQRT(1-D288)))</f>
        <v>6.35100097385176</v>
      </c>
    </row>
    <row r="289" spans="2:6">
      <c r="B289" s="56">
        <v>273</v>
      </c>
      <c r="C289" s="57">
        <f ca="1" t="shared" si="12"/>
        <v>0.119182535255369</v>
      </c>
      <c r="D289" s="57">
        <f ca="1" t="shared" si="13"/>
        <v>0.787894697770328</v>
      </c>
      <c r="E289" s="57">
        <f ca="1" t="shared" si="14"/>
        <v>1</v>
      </c>
      <c r="F289" s="62">
        <f ca="1">IF(E289=1,$C$4*SQRT(D289),IF(E289=2,$C$4+($C$5-$C$4)*D289,$C$6-($C$6-$C$5)*SQRT(1-D289)))</f>
        <v>2.66290297981976</v>
      </c>
    </row>
    <row r="290" spans="2:6">
      <c r="B290" s="56">
        <v>274</v>
      </c>
      <c r="C290" s="57">
        <f ca="1" t="shared" si="12"/>
        <v>0.119185446673419</v>
      </c>
      <c r="D290" s="57">
        <f ca="1" t="shared" si="13"/>
        <v>0.155992216086793</v>
      </c>
      <c r="E290" s="57">
        <f ca="1" t="shared" si="14"/>
        <v>1</v>
      </c>
      <c r="F290" s="62">
        <f ca="1">IF(E290=1,$C$4*SQRT(D290),IF(E290=2,$C$4+($C$5-$C$4)*D290,$C$6-($C$6-$C$5)*SQRT(1-D290)))</f>
        <v>1.18487549758662</v>
      </c>
    </row>
    <row r="291" spans="2:6">
      <c r="B291" s="56">
        <v>275</v>
      </c>
      <c r="C291" s="57">
        <f ca="1" t="shared" si="12"/>
        <v>0.0621666877895966</v>
      </c>
      <c r="D291" s="57">
        <f ca="1" t="shared" si="13"/>
        <v>0.742225351257084</v>
      </c>
      <c r="E291" s="57">
        <f ca="1" t="shared" si="14"/>
        <v>1</v>
      </c>
      <c r="F291" s="62">
        <f ca="1">IF(E291=1,$C$4*SQRT(D291),IF(E291=2,$C$4+($C$5-$C$4)*D291,$C$6-($C$6-$C$5)*SQRT(1-D291)))</f>
        <v>2.58457504462799</v>
      </c>
    </row>
    <row r="292" spans="2:6">
      <c r="B292" s="56">
        <v>276</v>
      </c>
      <c r="C292" s="57">
        <f ca="1" t="shared" si="12"/>
        <v>0.307659805761589</v>
      </c>
      <c r="D292" s="57">
        <f ca="1" t="shared" si="13"/>
        <v>0.0603693775728951</v>
      </c>
      <c r="E292" s="57">
        <f ca="1" t="shared" si="14"/>
        <v>2</v>
      </c>
      <c r="F292" s="62">
        <f ca="1">IF(E292=1,$C$4*SQRT(D292),IF(E292=2,$C$4+($C$5-$C$4)*D292,$C$6-($C$6-$C$5)*SQRT(1-D292)))</f>
        <v>3.24147751029158</v>
      </c>
    </row>
    <row r="293" spans="2:6">
      <c r="B293" s="56">
        <v>277</v>
      </c>
      <c r="C293" s="57">
        <f ca="1" t="shared" si="12"/>
        <v>0.712747222298491</v>
      </c>
      <c r="D293" s="57">
        <f ca="1" t="shared" si="13"/>
        <v>0.197861690075815</v>
      </c>
      <c r="E293" s="57">
        <f ca="1" t="shared" si="14"/>
        <v>2</v>
      </c>
      <c r="F293" s="62">
        <f ca="1">IF(E293=1,$C$4*SQRT(D293),IF(E293=2,$C$4+($C$5-$C$4)*D293,$C$6-($C$6-$C$5)*SQRT(1-D293)))</f>
        <v>3.79144676030326</v>
      </c>
    </row>
    <row r="294" spans="2:6">
      <c r="B294" s="56">
        <v>278</v>
      </c>
      <c r="C294" s="57">
        <f ca="1" t="shared" si="12"/>
        <v>0.281927219610258</v>
      </c>
      <c r="D294" s="57">
        <f ca="1" t="shared" si="13"/>
        <v>0.244265785454092</v>
      </c>
      <c r="E294" s="57">
        <f ca="1" t="shared" si="14"/>
        <v>2</v>
      </c>
      <c r="F294" s="62">
        <f ca="1">IF(E294=1,$C$4*SQRT(D294),IF(E294=2,$C$4+($C$5-$C$4)*D294,$C$6-($C$6-$C$5)*SQRT(1-D294)))</f>
        <v>3.97706314181637</v>
      </c>
    </row>
    <row r="295" spans="2:6">
      <c r="B295" s="56">
        <v>279</v>
      </c>
      <c r="C295" s="57">
        <f ca="1" t="shared" si="12"/>
        <v>0.999239338479645</v>
      </c>
      <c r="D295" s="57">
        <f ca="1" t="shared" si="13"/>
        <v>0.811013214742175</v>
      </c>
      <c r="E295" s="57">
        <f ca="1" t="shared" si="14"/>
        <v>3</v>
      </c>
      <c r="F295" s="62">
        <f ca="1">IF(E295=1,$C$4*SQRT(D295),IF(E295=2,$C$4+($C$5-$C$4)*D295,$C$6-($C$6-$C$5)*SQRT(1-D295)))</f>
        <v>8.69582168883223</v>
      </c>
    </row>
    <row r="296" spans="2:6">
      <c r="B296" s="56">
        <v>280</v>
      </c>
      <c r="C296" s="57">
        <f ca="1" t="shared" si="12"/>
        <v>0.958094498058626</v>
      </c>
      <c r="D296" s="57">
        <f ca="1" t="shared" si="13"/>
        <v>0.788925841096553</v>
      </c>
      <c r="E296" s="57">
        <f ca="1" t="shared" si="14"/>
        <v>3</v>
      </c>
      <c r="F296" s="62">
        <f ca="1">IF(E296=1,$C$4*SQRT(D296),IF(E296=2,$C$4+($C$5-$C$4)*D296,$C$6-($C$6-$C$5)*SQRT(1-D296)))</f>
        <v>8.62171576584109</v>
      </c>
    </row>
    <row r="297" spans="2:6">
      <c r="B297" s="56">
        <v>281</v>
      </c>
      <c r="C297" s="57">
        <f ca="1" t="shared" si="12"/>
        <v>0.900597306929507</v>
      </c>
      <c r="D297" s="57">
        <f ca="1" t="shared" si="13"/>
        <v>0.975035536087007</v>
      </c>
      <c r="E297" s="57">
        <f ca="1" t="shared" si="14"/>
        <v>3</v>
      </c>
      <c r="F297" s="62">
        <f ca="1">IF(E297=1,$C$4*SQRT(D297),IF(E297=2,$C$4+($C$5-$C$4)*D297,$C$6-($C$6-$C$5)*SQRT(1-D297)))</f>
        <v>9.52599559578318</v>
      </c>
    </row>
    <row r="298" spans="2:6">
      <c r="B298" s="56">
        <v>282</v>
      </c>
      <c r="C298" s="57">
        <f ca="1" t="shared" si="12"/>
        <v>0.637329718730443</v>
      </c>
      <c r="D298" s="57">
        <f ca="1" t="shared" si="13"/>
        <v>0.976120499712433</v>
      </c>
      <c r="E298" s="57">
        <f ca="1" t="shared" si="14"/>
        <v>2</v>
      </c>
      <c r="F298" s="62">
        <f ca="1">IF(E298=1,$C$4*SQRT(D298),IF(E298=2,$C$4+($C$5-$C$4)*D298,$C$6-($C$6-$C$5)*SQRT(1-D298)))</f>
        <v>6.90448199884973</v>
      </c>
    </row>
    <row r="299" spans="2:6">
      <c r="B299" s="56">
        <v>283</v>
      </c>
      <c r="C299" s="57">
        <f ca="1" t="shared" si="12"/>
        <v>0.339132005149051</v>
      </c>
      <c r="D299" s="57">
        <f ca="1" t="shared" si="13"/>
        <v>0.582738405515259</v>
      </c>
      <c r="E299" s="57">
        <f ca="1" t="shared" si="14"/>
        <v>2</v>
      </c>
      <c r="F299" s="62">
        <f ca="1">IF(E299=1,$C$4*SQRT(D299),IF(E299=2,$C$4+($C$5-$C$4)*D299,$C$6-($C$6-$C$5)*SQRT(1-D299)))</f>
        <v>5.33095362206104</v>
      </c>
    </row>
    <row r="300" spans="2:6">
      <c r="B300" s="56">
        <v>284</v>
      </c>
      <c r="C300" s="57">
        <f ca="1" t="shared" si="12"/>
        <v>0.718061830003496</v>
      </c>
      <c r="D300" s="57">
        <f ca="1" t="shared" si="13"/>
        <v>0.787677702584789</v>
      </c>
      <c r="E300" s="57">
        <f ca="1" t="shared" si="14"/>
        <v>2</v>
      </c>
      <c r="F300" s="62">
        <f ca="1">IF(E300=1,$C$4*SQRT(D300),IF(E300=2,$C$4+($C$5-$C$4)*D300,$C$6-($C$6-$C$5)*SQRT(1-D300)))</f>
        <v>6.15071081033915</v>
      </c>
    </row>
    <row r="301" spans="2:6">
      <c r="B301" s="56">
        <v>285</v>
      </c>
      <c r="C301" s="57">
        <f ca="1" t="shared" si="12"/>
        <v>0.99996090280754</v>
      </c>
      <c r="D301" s="57">
        <f ca="1" t="shared" si="13"/>
        <v>0.126485694730905</v>
      </c>
      <c r="E301" s="57">
        <f ca="1" t="shared" si="14"/>
        <v>3</v>
      </c>
      <c r="F301" s="62">
        <f ca="1">IF(E301=1,$C$4*SQRT(D301),IF(E301=2,$C$4+($C$5-$C$4)*D301,$C$6-($C$6-$C$5)*SQRT(1-D301)))</f>
        <v>7.19614038378847</v>
      </c>
    </row>
    <row r="302" spans="2:6">
      <c r="B302" s="56">
        <v>286</v>
      </c>
      <c r="C302" s="57">
        <f ca="1" t="shared" si="12"/>
        <v>0.197024264102186</v>
      </c>
      <c r="D302" s="57">
        <f ca="1" t="shared" si="13"/>
        <v>0.574294686215106</v>
      </c>
      <c r="E302" s="57">
        <f ca="1" t="shared" si="14"/>
        <v>1</v>
      </c>
      <c r="F302" s="62">
        <f ca="1">IF(E302=1,$C$4*SQRT(D302),IF(E302=2,$C$4+($C$5-$C$4)*D302,$C$6-($C$6-$C$5)*SQRT(1-D302)))</f>
        <v>2.27346699468806</v>
      </c>
    </row>
    <row r="303" spans="2:6">
      <c r="B303" s="56">
        <v>287</v>
      </c>
      <c r="C303" s="57">
        <f ca="1" t="shared" si="12"/>
        <v>0.28192364178725</v>
      </c>
      <c r="D303" s="57">
        <f ca="1" t="shared" si="13"/>
        <v>0.880812973753755</v>
      </c>
      <c r="E303" s="57">
        <f ca="1" t="shared" si="14"/>
        <v>2</v>
      </c>
      <c r="F303" s="62">
        <f ca="1">IF(E303=1,$C$4*SQRT(D303),IF(E303=2,$C$4+($C$5-$C$4)*D303,$C$6-($C$6-$C$5)*SQRT(1-D303)))</f>
        <v>6.52325189501502</v>
      </c>
    </row>
    <row r="304" spans="2:6">
      <c r="B304" s="56">
        <v>288</v>
      </c>
      <c r="C304" s="57">
        <f ca="1" t="shared" si="12"/>
        <v>0.516741755229299</v>
      </c>
      <c r="D304" s="57">
        <f ca="1" t="shared" si="13"/>
        <v>0.815622718100504</v>
      </c>
      <c r="E304" s="57">
        <f ca="1" t="shared" si="14"/>
        <v>2</v>
      </c>
      <c r="F304" s="62">
        <f ca="1">IF(E304=1,$C$4*SQRT(D304),IF(E304=2,$C$4+($C$5-$C$4)*D304,$C$6-($C$6-$C$5)*SQRT(1-D304)))</f>
        <v>6.26249087240201</v>
      </c>
    </row>
    <row r="305" spans="2:6">
      <c r="B305" s="56">
        <v>289</v>
      </c>
      <c r="C305" s="57">
        <f ca="1" t="shared" si="12"/>
        <v>0.391358380410393</v>
      </c>
      <c r="D305" s="57">
        <f ca="1" t="shared" si="13"/>
        <v>0.27541704198708</v>
      </c>
      <c r="E305" s="57">
        <f ca="1" t="shared" si="14"/>
        <v>2</v>
      </c>
      <c r="F305" s="62">
        <f ca="1">IF(E305=1,$C$4*SQRT(D305),IF(E305=2,$C$4+($C$5-$C$4)*D305,$C$6-($C$6-$C$5)*SQRT(1-D305)))</f>
        <v>4.10166816794832</v>
      </c>
    </row>
    <row r="306" spans="2:6">
      <c r="B306" s="56">
        <v>290</v>
      </c>
      <c r="C306" s="57">
        <f ca="1" t="shared" si="12"/>
        <v>0.834550552679342</v>
      </c>
      <c r="D306" s="57">
        <f ca="1" t="shared" si="13"/>
        <v>0.306914445207232</v>
      </c>
      <c r="E306" s="57">
        <f ca="1" t="shared" si="14"/>
        <v>3</v>
      </c>
      <c r="F306" s="62">
        <f ca="1">IF(E306=1,$C$4*SQRT(D306),IF(E306=2,$C$4+($C$5-$C$4)*D306,$C$6-($C$6-$C$5)*SQRT(1-D306)))</f>
        <v>7.50244719912973</v>
      </c>
    </row>
    <row r="307" spans="2:6">
      <c r="B307" s="56">
        <v>291</v>
      </c>
      <c r="C307" s="57">
        <f ca="1" t="shared" si="12"/>
        <v>0.637347035593238</v>
      </c>
      <c r="D307" s="57">
        <f ca="1" t="shared" si="13"/>
        <v>0.693613855781376</v>
      </c>
      <c r="E307" s="57">
        <f ca="1" t="shared" si="14"/>
        <v>2</v>
      </c>
      <c r="F307" s="62">
        <f ca="1">IF(E307=1,$C$4*SQRT(D307),IF(E307=2,$C$4+($C$5-$C$4)*D307,$C$6-($C$6-$C$5)*SQRT(1-D307)))</f>
        <v>5.7744554231255</v>
      </c>
    </row>
    <row r="308" spans="2:6">
      <c r="B308" s="56">
        <v>292</v>
      </c>
      <c r="C308" s="57">
        <f ca="1" t="shared" si="12"/>
        <v>0.176229467884058</v>
      </c>
      <c r="D308" s="57">
        <f ca="1" t="shared" si="13"/>
        <v>0.777844211848183</v>
      </c>
      <c r="E308" s="57">
        <f ca="1" t="shared" si="14"/>
        <v>1</v>
      </c>
      <c r="F308" s="62">
        <f ca="1">IF(E308=1,$C$4*SQRT(D308),IF(E308=2,$C$4+($C$5-$C$4)*D308,$C$6-($C$6-$C$5)*SQRT(1-D308)))</f>
        <v>2.6458643023847</v>
      </c>
    </row>
    <row r="309" spans="2:6">
      <c r="B309" s="56">
        <v>293</v>
      </c>
      <c r="C309" s="57">
        <f ca="1" t="shared" si="12"/>
        <v>0.832979074562564</v>
      </c>
      <c r="D309" s="57">
        <f ca="1" t="shared" si="13"/>
        <v>0.22489854149145</v>
      </c>
      <c r="E309" s="57">
        <f ca="1" t="shared" si="14"/>
        <v>3</v>
      </c>
      <c r="F309" s="62">
        <f ca="1">IF(E309=1,$C$4*SQRT(D309),IF(E309=2,$C$4+($C$5-$C$4)*D309,$C$6-($C$6-$C$5)*SQRT(1-D309)))</f>
        <v>7.35880460272684</v>
      </c>
    </row>
    <row r="310" spans="2:6">
      <c r="B310" s="56">
        <v>294</v>
      </c>
      <c r="C310" s="57">
        <f ca="1" t="shared" si="12"/>
        <v>0.566930108147277</v>
      </c>
      <c r="D310" s="57">
        <f ca="1" t="shared" si="13"/>
        <v>0.763973256525013</v>
      </c>
      <c r="E310" s="57">
        <f ca="1" t="shared" si="14"/>
        <v>2</v>
      </c>
      <c r="F310" s="62">
        <f ca="1">IF(E310=1,$C$4*SQRT(D310),IF(E310=2,$C$4+($C$5-$C$4)*D310,$C$6-($C$6-$C$5)*SQRT(1-D310)))</f>
        <v>6.05589302610005</v>
      </c>
    </row>
    <row r="311" spans="2:6">
      <c r="B311" s="56">
        <v>295</v>
      </c>
      <c r="C311" s="57">
        <f ca="1" t="shared" si="12"/>
        <v>0.701017161168501</v>
      </c>
      <c r="D311" s="57">
        <f ca="1" t="shared" si="13"/>
        <v>0.894958673192156</v>
      </c>
      <c r="E311" s="57">
        <f ca="1" t="shared" si="14"/>
        <v>2</v>
      </c>
      <c r="F311" s="62">
        <f ca="1">IF(E311=1,$C$4*SQRT(D311),IF(E311=2,$C$4+($C$5-$C$4)*D311,$C$6-($C$6-$C$5)*SQRT(1-D311)))</f>
        <v>6.57983469276862</v>
      </c>
    </row>
    <row r="312" spans="2:6">
      <c r="B312" s="56">
        <v>296</v>
      </c>
      <c r="C312" s="57">
        <f ca="1" t="shared" si="12"/>
        <v>0.978156529693341</v>
      </c>
      <c r="D312" s="57">
        <f ca="1" t="shared" si="13"/>
        <v>0.564632697047179</v>
      </c>
      <c r="E312" s="57">
        <f ca="1" t="shared" si="14"/>
        <v>3</v>
      </c>
      <c r="F312" s="62">
        <f ca="1">IF(E312=1,$C$4*SQRT(D312),IF(E312=2,$C$4+($C$5-$C$4)*D312,$C$6-($C$6-$C$5)*SQRT(1-D312)))</f>
        <v>8.02052892757298</v>
      </c>
    </row>
    <row r="313" spans="2:6">
      <c r="B313" s="56">
        <v>297</v>
      </c>
      <c r="C313" s="57">
        <f ca="1" t="shared" si="12"/>
        <v>0.39138783833806</v>
      </c>
      <c r="D313" s="57">
        <f ca="1" t="shared" si="13"/>
        <v>0.389408834199219</v>
      </c>
      <c r="E313" s="57">
        <f ca="1" t="shared" si="14"/>
        <v>2</v>
      </c>
      <c r="F313" s="62">
        <f ca="1">IF(E313=1,$C$4*SQRT(D313),IF(E313=2,$C$4+($C$5-$C$4)*D313,$C$6-($C$6-$C$5)*SQRT(1-D313)))</f>
        <v>4.55763533679688</v>
      </c>
    </row>
    <row r="314" spans="2:6">
      <c r="B314" s="56">
        <v>298</v>
      </c>
      <c r="C314" s="57">
        <f ca="1" t="shared" si="12"/>
        <v>0.863572941198904</v>
      </c>
      <c r="D314" s="57">
        <f ca="1" t="shared" si="13"/>
        <v>0.244926303460368</v>
      </c>
      <c r="E314" s="57">
        <f ca="1" t="shared" si="14"/>
        <v>3</v>
      </c>
      <c r="F314" s="62">
        <f ca="1">IF(E314=1,$C$4*SQRT(D314),IF(E314=2,$C$4+($C$5-$C$4)*D314,$C$6-($C$6-$C$5)*SQRT(1-D314)))</f>
        <v>7.39315070077753</v>
      </c>
    </row>
    <row r="315" spans="2:6">
      <c r="B315" s="56">
        <v>299</v>
      </c>
      <c r="C315" s="57">
        <f ca="1" t="shared" si="12"/>
        <v>0.857955629313395</v>
      </c>
      <c r="D315" s="57">
        <f ca="1" t="shared" si="13"/>
        <v>0.808597592725175</v>
      </c>
      <c r="E315" s="57">
        <f ca="1" t="shared" si="14"/>
        <v>3</v>
      </c>
      <c r="F315" s="62">
        <f ca="1">IF(E315=1,$C$4*SQRT(D315),IF(E315=2,$C$4+($C$5-$C$4)*D315,$C$6-($C$6-$C$5)*SQRT(1-D315)))</f>
        <v>8.68751317512387</v>
      </c>
    </row>
    <row r="316" spans="2:6">
      <c r="B316" s="56">
        <v>300</v>
      </c>
      <c r="C316" s="57">
        <f ca="1" t="shared" si="12"/>
        <v>0.532353791136751</v>
      </c>
      <c r="D316" s="57">
        <f ca="1" t="shared" si="13"/>
        <v>0.89310040937165</v>
      </c>
      <c r="E316" s="57">
        <f ca="1" t="shared" si="14"/>
        <v>2</v>
      </c>
      <c r="F316" s="62">
        <f ca="1">IF(E316=1,$C$4*SQRT(D316),IF(E316=2,$C$4+($C$5-$C$4)*D316,$C$6-($C$6-$C$5)*SQRT(1-D316)))</f>
        <v>6.5724016374866</v>
      </c>
    </row>
    <row r="317" spans="2:6">
      <c r="B317" s="56">
        <v>301</v>
      </c>
      <c r="C317" s="57">
        <f ca="1" t="shared" si="12"/>
        <v>0.458284023922474</v>
      </c>
      <c r="D317" s="57">
        <f ca="1" t="shared" si="13"/>
        <v>0.702857310543842</v>
      </c>
      <c r="E317" s="57">
        <f ca="1" t="shared" si="14"/>
        <v>2</v>
      </c>
      <c r="F317" s="62">
        <f ca="1">IF(E317=1,$C$4*SQRT(D317),IF(E317=2,$C$4+($C$5-$C$4)*D317,$C$6-($C$6-$C$5)*SQRT(1-D317)))</f>
        <v>5.81142924217537</v>
      </c>
    </row>
    <row r="318" spans="2:6">
      <c r="B318" s="56">
        <v>302</v>
      </c>
      <c r="C318" s="57">
        <f ca="1" t="shared" si="12"/>
        <v>0.655346078959724</v>
      </c>
      <c r="D318" s="57">
        <f ca="1" t="shared" si="13"/>
        <v>0.189866274529978</v>
      </c>
      <c r="E318" s="57">
        <f ca="1" t="shared" si="14"/>
        <v>2</v>
      </c>
      <c r="F318" s="62">
        <f ca="1">IF(E318=1,$C$4*SQRT(D318),IF(E318=2,$C$4+($C$5-$C$4)*D318,$C$6-($C$6-$C$5)*SQRT(1-D318)))</f>
        <v>3.75946509811991</v>
      </c>
    </row>
    <row r="319" spans="2:6">
      <c r="B319" s="56">
        <v>303</v>
      </c>
      <c r="C319" s="57">
        <f ca="1" t="shared" si="12"/>
        <v>0.833003481622319</v>
      </c>
      <c r="D319" s="57">
        <f ca="1" t="shared" si="13"/>
        <v>0.687129806323678</v>
      </c>
      <c r="E319" s="57">
        <f ca="1" t="shared" si="14"/>
        <v>3</v>
      </c>
      <c r="F319" s="62">
        <f ca="1">IF(E319=1,$C$4*SQRT(D319),IF(E319=2,$C$4+($C$5-$C$4)*D319,$C$6-($C$6-$C$5)*SQRT(1-D319)))</f>
        <v>8.32195597701166</v>
      </c>
    </row>
    <row r="320" spans="2:6">
      <c r="B320" s="56">
        <v>304</v>
      </c>
      <c r="C320" s="57">
        <f ca="1" t="shared" si="12"/>
        <v>0.349142602147398</v>
      </c>
      <c r="D320" s="57">
        <f ca="1" t="shared" si="13"/>
        <v>0.265305740431608</v>
      </c>
      <c r="E320" s="57">
        <f ca="1" t="shared" si="14"/>
        <v>2</v>
      </c>
      <c r="F320" s="62">
        <f ca="1">IF(E320=1,$C$4*SQRT(D320),IF(E320=2,$C$4+($C$5-$C$4)*D320,$C$6-($C$6-$C$5)*SQRT(1-D320)))</f>
        <v>4.06122296172643</v>
      </c>
    </row>
    <row r="321" spans="2:6">
      <c r="B321" s="56">
        <v>305</v>
      </c>
      <c r="C321" s="57">
        <f ca="1" t="shared" si="12"/>
        <v>0.925474097924123</v>
      </c>
      <c r="D321" s="57">
        <f ca="1" t="shared" si="13"/>
        <v>0.738702178955477</v>
      </c>
      <c r="E321" s="57">
        <f ca="1" t="shared" si="14"/>
        <v>3</v>
      </c>
      <c r="F321" s="62">
        <f ca="1">IF(E321=1,$C$4*SQRT(D321),IF(E321=2,$C$4+($C$5-$C$4)*D321,$C$6-($C$6-$C$5)*SQRT(1-D321)))</f>
        <v>8.46648104367742</v>
      </c>
    </row>
    <row r="322" spans="2:6">
      <c r="B322" s="56">
        <v>306</v>
      </c>
      <c r="C322" s="57">
        <f ca="1" t="shared" si="12"/>
        <v>0.787287111628753</v>
      </c>
      <c r="D322" s="57">
        <f ca="1" t="shared" si="13"/>
        <v>0.808949084935492</v>
      </c>
      <c r="E322" s="57">
        <f ca="1" t="shared" si="14"/>
        <v>3</v>
      </c>
      <c r="F322" s="62">
        <f ca="1">IF(E322=1,$C$4*SQRT(D322),IF(E322=2,$C$4+($C$5-$C$4)*D322,$C$6-($C$6-$C$5)*SQRT(1-D322)))</f>
        <v>8.68871885715512</v>
      </c>
    </row>
    <row r="323" spans="2:6">
      <c r="B323" s="56">
        <v>307</v>
      </c>
      <c r="C323" s="57">
        <f ca="1" t="shared" si="12"/>
        <v>0.585830711802383</v>
      </c>
      <c r="D323" s="57">
        <f ca="1" t="shared" si="13"/>
        <v>0.635565843176137</v>
      </c>
      <c r="E323" s="57">
        <f ca="1" t="shared" si="14"/>
        <v>2</v>
      </c>
      <c r="F323" s="62">
        <f ca="1">IF(E323=1,$C$4*SQRT(D323),IF(E323=2,$C$4+($C$5-$C$4)*D323,$C$6-($C$6-$C$5)*SQRT(1-D323)))</f>
        <v>5.54226337270455</v>
      </c>
    </row>
    <row r="324" spans="2:6">
      <c r="B324" s="56">
        <v>308</v>
      </c>
      <c r="C324" s="57">
        <f ca="1" t="shared" si="12"/>
        <v>0.699086688565492</v>
      </c>
      <c r="D324" s="57">
        <f ca="1" t="shared" si="13"/>
        <v>0.876209172265614</v>
      </c>
      <c r="E324" s="57">
        <f ca="1" t="shared" si="14"/>
        <v>2</v>
      </c>
      <c r="F324" s="62">
        <f ca="1">IF(E324=1,$C$4*SQRT(D324),IF(E324=2,$C$4+($C$5-$C$4)*D324,$C$6-($C$6-$C$5)*SQRT(1-D324)))</f>
        <v>6.50483668906246</v>
      </c>
    </row>
    <row r="325" spans="2:6">
      <c r="B325" s="56">
        <v>309</v>
      </c>
      <c r="C325" s="57">
        <f ca="1" t="shared" si="12"/>
        <v>0.416561408746742</v>
      </c>
      <c r="D325" s="57">
        <f ca="1" t="shared" si="13"/>
        <v>0.96188499783291</v>
      </c>
      <c r="E325" s="57">
        <f ca="1" t="shared" si="14"/>
        <v>2</v>
      </c>
      <c r="F325" s="62">
        <f ca="1">IF(E325=1,$C$4*SQRT(D325),IF(E325=2,$C$4+($C$5-$C$4)*D325,$C$6-($C$6-$C$5)*SQRT(1-D325)))</f>
        <v>6.84753999133164</v>
      </c>
    </row>
    <row r="326" spans="2:6">
      <c r="B326" s="56">
        <v>310</v>
      </c>
      <c r="C326" s="57">
        <f ca="1" t="shared" si="12"/>
        <v>0.846503096531503</v>
      </c>
      <c r="D326" s="57">
        <f ca="1" t="shared" si="13"/>
        <v>0.184433139405354</v>
      </c>
      <c r="E326" s="57">
        <f ca="1" t="shared" si="14"/>
        <v>3</v>
      </c>
      <c r="F326" s="62">
        <f ca="1">IF(E326=1,$C$4*SQRT(D326),IF(E326=2,$C$4+($C$5-$C$4)*D326,$C$6-($C$6-$C$5)*SQRT(1-D326)))</f>
        <v>7.29073778578894</v>
      </c>
    </row>
    <row r="327" spans="2:6">
      <c r="B327" s="56">
        <v>311</v>
      </c>
      <c r="C327" s="57">
        <f ca="1" t="shared" si="12"/>
        <v>0.196897149906994</v>
      </c>
      <c r="D327" s="57">
        <f ca="1" t="shared" si="13"/>
        <v>0.301570433130566</v>
      </c>
      <c r="E327" s="57">
        <f ca="1" t="shared" si="14"/>
        <v>1</v>
      </c>
      <c r="F327" s="62">
        <f ca="1">IF(E327=1,$C$4*SQRT(D327),IF(E327=2,$C$4+($C$5-$C$4)*D327,$C$6-($C$6-$C$5)*SQRT(1-D327)))</f>
        <v>1.64746286700948</v>
      </c>
    </row>
    <row r="328" spans="2:6">
      <c r="B328" s="56">
        <v>312</v>
      </c>
      <c r="C328" s="57">
        <f ca="1" t="shared" si="12"/>
        <v>0.885458585500678</v>
      </c>
      <c r="D328" s="57">
        <f ca="1" t="shared" si="13"/>
        <v>0.174233147369362</v>
      </c>
      <c r="E328" s="57">
        <f ca="1" t="shared" si="14"/>
        <v>3</v>
      </c>
      <c r="F328" s="62">
        <f ca="1">IF(E328=1,$C$4*SQRT(D328),IF(E328=2,$C$4+($C$5-$C$4)*D328,$C$6-($C$6-$C$5)*SQRT(1-D328)))</f>
        <v>7.27384856002537</v>
      </c>
    </row>
    <row r="329" spans="2:6">
      <c r="B329" s="56">
        <v>313</v>
      </c>
      <c r="C329" s="57">
        <f ca="1" t="shared" si="12"/>
        <v>0.290601906139824</v>
      </c>
      <c r="D329" s="57">
        <f ca="1" t="shared" si="13"/>
        <v>0.190567307057325</v>
      </c>
      <c r="E329" s="57">
        <f ca="1" t="shared" si="14"/>
        <v>2</v>
      </c>
      <c r="F329" s="62">
        <f ca="1">IF(E329=1,$C$4*SQRT(D329),IF(E329=2,$C$4+($C$5-$C$4)*D329,$C$6-($C$6-$C$5)*SQRT(1-D329)))</f>
        <v>3.7622692282293</v>
      </c>
    </row>
    <row r="330" spans="2:6">
      <c r="B330" s="56">
        <v>314</v>
      </c>
      <c r="C330" s="57">
        <f ca="1" t="shared" si="12"/>
        <v>0.818618015706926</v>
      </c>
      <c r="D330" s="57">
        <f ca="1" t="shared" si="13"/>
        <v>0.314459139247945</v>
      </c>
      <c r="E330" s="57">
        <f ca="1" t="shared" si="14"/>
        <v>3</v>
      </c>
      <c r="F330" s="62">
        <f ca="1">IF(E330=1,$C$4*SQRT(D330),IF(E330=2,$C$4+($C$5-$C$4)*D330,$C$6-($C$6-$C$5)*SQRT(1-D330)))</f>
        <v>7.51607815204091</v>
      </c>
    </row>
    <row r="331" spans="2:6">
      <c r="B331" s="56">
        <v>315</v>
      </c>
      <c r="C331" s="57">
        <f ca="1" t="shared" si="12"/>
        <v>0.244208486616398</v>
      </c>
      <c r="D331" s="57">
        <f ca="1" t="shared" si="13"/>
        <v>0.188009229780859</v>
      </c>
      <c r="E331" s="57">
        <f ca="1" t="shared" si="14"/>
        <v>2</v>
      </c>
      <c r="F331" s="62">
        <f ca="1">IF(E331=1,$C$4*SQRT(D331),IF(E331=2,$C$4+($C$5-$C$4)*D331,$C$6-($C$6-$C$5)*SQRT(1-D331)))</f>
        <v>3.75203691912344</v>
      </c>
    </row>
    <row r="332" spans="2:6">
      <c r="B332" s="56">
        <v>316</v>
      </c>
      <c r="C332" s="57">
        <f ca="1" t="shared" si="12"/>
        <v>0.744920102010019</v>
      </c>
      <c r="D332" s="57">
        <f ca="1" t="shared" si="13"/>
        <v>0.36491001713032</v>
      </c>
      <c r="E332" s="57">
        <f ca="1" t="shared" si="14"/>
        <v>2</v>
      </c>
      <c r="F332" s="62">
        <f ca="1">IF(E332=1,$C$4*SQRT(D332),IF(E332=2,$C$4+($C$5-$C$4)*D332,$C$6-($C$6-$C$5)*SQRT(1-D332)))</f>
        <v>4.45964006852128</v>
      </c>
    </row>
    <row r="333" spans="2:6">
      <c r="B333" s="56">
        <v>317</v>
      </c>
      <c r="C333" s="57">
        <f ca="1" t="shared" si="12"/>
        <v>0.058634655994567</v>
      </c>
      <c r="D333" s="57">
        <f ca="1" t="shared" si="13"/>
        <v>0.881137571078305</v>
      </c>
      <c r="E333" s="57">
        <f ca="1" t="shared" si="14"/>
        <v>1</v>
      </c>
      <c r="F333" s="62">
        <f ca="1">IF(E333=1,$C$4*SQRT(D333),IF(E333=2,$C$4+($C$5-$C$4)*D333,$C$6-($C$6-$C$5)*SQRT(1-D333)))</f>
        <v>2.81606785069265</v>
      </c>
    </row>
    <row r="334" spans="2:6">
      <c r="B334" s="56">
        <v>318</v>
      </c>
      <c r="C334" s="57">
        <f ca="1" t="shared" si="12"/>
        <v>0.415835203609198</v>
      </c>
      <c r="D334" s="57">
        <f ca="1" t="shared" si="13"/>
        <v>0.211372305964153</v>
      </c>
      <c r="E334" s="57">
        <f ca="1" t="shared" si="14"/>
        <v>2</v>
      </c>
      <c r="F334" s="62">
        <f ca="1">IF(E334=1,$C$4*SQRT(D334),IF(E334=2,$C$4+($C$5-$C$4)*D334,$C$6-($C$6-$C$5)*SQRT(1-D334)))</f>
        <v>3.84548922385661</v>
      </c>
    </row>
    <row r="335" spans="2:6">
      <c r="B335" s="56">
        <v>319</v>
      </c>
      <c r="C335" s="57">
        <f ca="1" t="shared" si="12"/>
        <v>0.613756515357583</v>
      </c>
      <c r="D335" s="57">
        <f ca="1" t="shared" si="13"/>
        <v>0.18012327250596</v>
      </c>
      <c r="E335" s="57">
        <f ca="1" t="shared" si="14"/>
        <v>2</v>
      </c>
      <c r="F335" s="62">
        <f ca="1">IF(E335=1,$C$4*SQRT(D335),IF(E335=2,$C$4+($C$5-$C$4)*D335,$C$6-($C$6-$C$5)*SQRT(1-D335)))</f>
        <v>3.72049309002384</v>
      </c>
    </row>
    <row r="336" spans="2:6">
      <c r="B336" s="56">
        <v>320</v>
      </c>
      <c r="C336" s="57">
        <f ca="1" t="shared" si="12"/>
        <v>0.620918915909606</v>
      </c>
      <c r="D336" s="57">
        <f ca="1" t="shared" si="13"/>
        <v>0.770771038180468</v>
      </c>
      <c r="E336" s="57">
        <f ca="1" t="shared" si="14"/>
        <v>2</v>
      </c>
      <c r="F336" s="62">
        <f ca="1">IF(E336=1,$C$4*SQRT(D336),IF(E336=2,$C$4+($C$5-$C$4)*D336,$C$6-($C$6-$C$5)*SQRT(1-D336)))</f>
        <v>6.08308415272187</v>
      </c>
    </row>
    <row r="337" spans="2:6">
      <c r="B337" s="56">
        <v>321</v>
      </c>
      <c r="C337" s="57">
        <f ca="1" t="shared" ref="C337:C400" si="15">RAND()</f>
        <v>0.706550783743456</v>
      </c>
      <c r="D337" s="57">
        <f ca="1" t="shared" ref="D337:D400" si="16">RAND()</f>
        <v>0.564592464658554</v>
      </c>
      <c r="E337" s="57">
        <f ca="1" t="shared" ref="E337:E400" si="17">IF(C337&lt;=$C$10,1,IF(C337&lt;=$C$10+$C$11,2,3))</f>
        <v>2</v>
      </c>
      <c r="F337" s="62">
        <f ca="1">IF(E337=1,$C$4*SQRT(D337),IF(E337=2,$C$4+($C$5-$C$4)*D337,$C$6-($C$6-$C$5)*SQRT(1-D337)))</f>
        <v>5.25836985863421</v>
      </c>
    </row>
    <row r="338" spans="2:6">
      <c r="B338" s="56">
        <v>322</v>
      </c>
      <c r="C338" s="57">
        <f ca="1" t="shared" si="15"/>
        <v>0.6532202432041</v>
      </c>
      <c r="D338" s="57">
        <f ca="1" t="shared" si="16"/>
        <v>0.288209986829526</v>
      </c>
      <c r="E338" s="57">
        <f ca="1" t="shared" si="17"/>
        <v>2</v>
      </c>
      <c r="F338" s="62">
        <f ca="1">IF(E338=1,$C$4*SQRT(D338),IF(E338=2,$C$4+($C$5-$C$4)*D338,$C$6-($C$6-$C$5)*SQRT(1-D338)))</f>
        <v>4.1528399473181</v>
      </c>
    </row>
    <row r="339" spans="2:6">
      <c r="B339" s="56">
        <v>323</v>
      </c>
      <c r="C339" s="57">
        <f ca="1" t="shared" si="15"/>
        <v>0.0710964759121404</v>
      </c>
      <c r="D339" s="57">
        <f ca="1" t="shared" si="16"/>
        <v>0.549219890505153</v>
      </c>
      <c r="E339" s="57">
        <f ca="1" t="shared" si="17"/>
        <v>1</v>
      </c>
      <c r="F339" s="62">
        <f ca="1">IF(E339=1,$C$4*SQRT(D339),IF(E339=2,$C$4+($C$5-$C$4)*D339,$C$6-($C$6-$C$5)*SQRT(1-D339)))</f>
        <v>2.22328113709139</v>
      </c>
    </row>
    <row r="340" spans="2:6">
      <c r="B340" s="56">
        <v>324</v>
      </c>
      <c r="C340" s="57">
        <f ca="1" t="shared" si="15"/>
        <v>0.253634403814978</v>
      </c>
      <c r="D340" s="57">
        <f ca="1" t="shared" si="16"/>
        <v>0.92110171467544</v>
      </c>
      <c r="E340" s="57">
        <f ca="1" t="shared" si="17"/>
        <v>2</v>
      </c>
      <c r="F340" s="62">
        <f ca="1">IF(E340=1,$C$4*SQRT(D340),IF(E340=2,$C$4+($C$5-$C$4)*D340,$C$6-($C$6-$C$5)*SQRT(1-D340)))</f>
        <v>6.68440685870176</v>
      </c>
    </row>
    <row r="341" spans="2:6">
      <c r="B341" s="56">
        <v>325</v>
      </c>
      <c r="C341" s="57">
        <f ca="1" t="shared" si="15"/>
        <v>0.386172877320686</v>
      </c>
      <c r="D341" s="57">
        <f ca="1" t="shared" si="16"/>
        <v>0.364541115179485</v>
      </c>
      <c r="E341" s="57">
        <f ca="1" t="shared" si="17"/>
        <v>2</v>
      </c>
      <c r="F341" s="62">
        <f ca="1">IF(E341=1,$C$4*SQRT(D341),IF(E341=2,$C$4+($C$5-$C$4)*D341,$C$6-($C$6-$C$5)*SQRT(1-D341)))</f>
        <v>4.45816446071794</v>
      </c>
    </row>
    <row r="342" spans="2:6">
      <c r="B342" s="56">
        <v>326</v>
      </c>
      <c r="C342" s="57">
        <f ca="1" t="shared" si="15"/>
        <v>0.248676617223354</v>
      </c>
      <c r="D342" s="57">
        <f ca="1" t="shared" si="16"/>
        <v>0.0258078194158078</v>
      </c>
      <c r="E342" s="57">
        <f ca="1" t="shared" si="17"/>
        <v>2</v>
      </c>
      <c r="F342" s="62">
        <f ca="1">IF(E342=1,$C$4*SQRT(D342),IF(E342=2,$C$4+($C$5-$C$4)*D342,$C$6-($C$6-$C$5)*SQRT(1-D342)))</f>
        <v>3.10323127766323</v>
      </c>
    </row>
    <row r="343" spans="2:6">
      <c r="B343" s="56">
        <v>327</v>
      </c>
      <c r="C343" s="57">
        <f ca="1" t="shared" si="15"/>
        <v>0.309441310924691</v>
      </c>
      <c r="D343" s="57">
        <f ca="1" t="shared" si="16"/>
        <v>0.142486745192636</v>
      </c>
      <c r="E343" s="57">
        <f ca="1" t="shared" si="17"/>
        <v>2</v>
      </c>
      <c r="F343" s="62">
        <f ca="1">IF(E343=1,$C$4*SQRT(D343),IF(E343=2,$C$4+($C$5-$C$4)*D343,$C$6-($C$6-$C$5)*SQRT(1-D343)))</f>
        <v>3.56994698077054</v>
      </c>
    </row>
    <row r="344" spans="2:6">
      <c r="B344" s="56">
        <v>328</v>
      </c>
      <c r="C344" s="57">
        <f ca="1" t="shared" si="15"/>
        <v>0.767759731303227</v>
      </c>
      <c r="D344" s="57">
        <f ca="1" t="shared" si="16"/>
        <v>0.227688049658492</v>
      </c>
      <c r="E344" s="57">
        <f ca="1" t="shared" si="17"/>
        <v>2</v>
      </c>
      <c r="F344" s="62">
        <f ca="1">IF(E344=1,$C$4*SQRT(D344),IF(E344=2,$C$4+($C$5-$C$4)*D344,$C$6-($C$6-$C$5)*SQRT(1-D344)))</f>
        <v>3.91075219863397</v>
      </c>
    </row>
    <row r="345" spans="2:6">
      <c r="B345" s="56">
        <v>329</v>
      </c>
      <c r="C345" s="57">
        <f ca="1" t="shared" si="15"/>
        <v>0.189855587897866</v>
      </c>
      <c r="D345" s="57">
        <f ca="1" t="shared" si="16"/>
        <v>0.675400179596161</v>
      </c>
      <c r="E345" s="57">
        <f ca="1" t="shared" si="17"/>
        <v>1</v>
      </c>
      <c r="F345" s="62">
        <f ca="1">IF(E345=1,$C$4*SQRT(D345),IF(E345=2,$C$4+($C$5-$C$4)*D345,$C$6-($C$6-$C$5)*SQRT(1-D345)))</f>
        <v>2.46548202515562</v>
      </c>
    </row>
    <row r="346" spans="2:6">
      <c r="B346" s="56">
        <v>330</v>
      </c>
      <c r="C346" s="57">
        <f ca="1" t="shared" si="15"/>
        <v>0.470844508673636</v>
      </c>
      <c r="D346" s="57">
        <f ca="1" t="shared" si="16"/>
        <v>0.0125579132655835</v>
      </c>
      <c r="E346" s="57">
        <f ca="1" t="shared" si="17"/>
        <v>2</v>
      </c>
      <c r="F346" s="62">
        <f ca="1">IF(E346=1,$C$4*SQRT(D346),IF(E346=2,$C$4+($C$5-$C$4)*D346,$C$6-($C$6-$C$5)*SQRT(1-D346)))</f>
        <v>3.05023165306233</v>
      </c>
    </row>
    <row r="347" spans="2:6">
      <c r="B347" s="56">
        <v>331</v>
      </c>
      <c r="C347" s="57">
        <f ca="1" t="shared" si="15"/>
        <v>0.571565895771242</v>
      </c>
      <c r="D347" s="57">
        <f ca="1" t="shared" si="16"/>
        <v>0.700926297038032</v>
      </c>
      <c r="E347" s="57">
        <f ca="1" t="shared" si="17"/>
        <v>2</v>
      </c>
      <c r="F347" s="62">
        <f ca="1">IF(E347=1,$C$4*SQRT(D347),IF(E347=2,$C$4+($C$5-$C$4)*D347,$C$6-($C$6-$C$5)*SQRT(1-D347)))</f>
        <v>5.80370518815213</v>
      </c>
    </row>
    <row r="348" spans="2:6">
      <c r="B348" s="56">
        <v>332</v>
      </c>
      <c r="C348" s="57">
        <f ca="1" t="shared" si="15"/>
        <v>0.420119706314709</v>
      </c>
      <c r="D348" s="57">
        <f ca="1" t="shared" si="16"/>
        <v>0.405111504156917</v>
      </c>
      <c r="E348" s="57">
        <f ca="1" t="shared" si="17"/>
        <v>2</v>
      </c>
      <c r="F348" s="62">
        <f ca="1">IF(E348=1,$C$4*SQRT(D348),IF(E348=2,$C$4+($C$5-$C$4)*D348,$C$6-($C$6-$C$5)*SQRT(1-D348)))</f>
        <v>4.62044601662767</v>
      </c>
    </row>
    <row r="349" spans="2:6">
      <c r="B349" s="56">
        <v>333</v>
      </c>
      <c r="C349" s="57">
        <f ca="1" t="shared" si="15"/>
        <v>0.75404439037479</v>
      </c>
      <c r="D349" s="57">
        <f ca="1" t="shared" si="16"/>
        <v>0.453344675651265</v>
      </c>
      <c r="E349" s="57">
        <f ca="1" t="shared" si="17"/>
        <v>2</v>
      </c>
      <c r="F349" s="62">
        <f ca="1">IF(E349=1,$C$4*SQRT(D349),IF(E349=2,$C$4+($C$5-$C$4)*D349,$C$6-($C$6-$C$5)*SQRT(1-D349)))</f>
        <v>4.81337870260506</v>
      </c>
    </row>
    <row r="350" spans="2:6">
      <c r="B350" s="56">
        <v>334</v>
      </c>
      <c r="C350" s="57">
        <f ca="1" t="shared" si="15"/>
        <v>0.500836984202708</v>
      </c>
      <c r="D350" s="57">
        <f ca="1" t="shared" si="16"/>
        <v>0.352638112497328</v>
      </c>
      <c r="E350" s="57">
        <f ca="1" t="shared" si="17"/>
        <v>2</v>
      </c>
      <c r="F350" s="62">
        <f ca="1">IF(E350=1,$C$4*SQRT(D350),IF(E350=2,$C$4+($C$5-$C$4)*D350,$C$6-($C$6-$C$5)*SQRT(1-D350)))</f>
        <v>4.41055244998931</v>
      </c>
    </row>
    <row r="351" spans="2:6">
      <c r="B351" s="56">
        <v>335</v>
      </c>
      <c r="C351" s="57">
        <f ca="1" t="shared" si="15"/>
        <v>0.158468581995405</v>
      </c>
      <c r="D351" s="57">
        <f ca="1" t="shared" si="16"/>
        <v>0.157857536693742</v>
      </c>
      <c r="E351" s="57">
        <f ca="1" t="shared" si="17"/>
        <v>1</v>
      </c>
      <c r="F351" s="62">
        <f ca="1">IF(E351=1,$C$4*SQRT(D351),IF(E351=2,$C$4+($C$5-$C$4)*D351,$C$6-($C$6-$C$5)*SQRT(1-D351)))</f>
        <v>1.1919386856058</v>
      </c>
    </row>
    <row r="352" spans="2:6">
      <c r="B352" s="56">
        <v>336</v>
      </c>
      <c r="C352" s="57">
        <f ca="1" t="shared" si="15"/>
        <v>0.237939088496808</v>
      </c>
      <c r="D352" s="57">
        <f ca="1" t="shared" si="16"/>
        <v>0.281316349718417</v>
      </c>
      <c r="E352" s="57">
        <f ca="1" t="shared" si="17"/>
        <v>2</v>
      </c>
      <c r="F352" s="62">
        <f ca="1">IF(E352=1,$C$4*SQRT(D352),IF(E352=2,$C$4+($C$5-$C$4)*D352,$C$6-($C$6-$C$5)*SQRT(1-D352)))</f>
        <v>4.12526539887367</v>
      </c>
    </row>
    <row r="353" spans="2:6">
      <c r="B353" s="56">
        <v>337</v>
      </c>
      <c r="C353" s="57">
        <f ca="1" t="shared" si="15"/>
        <v>0.426534255062275</v>
      </c>
      <c r="D353" s="57">
        <f ca="1" t="shared" si="16"/>
        <v>0.402714450572225</v>
      </c>
      <c r="E353" s="57">
        <f ca="1" t="shared" si="17"/>
        <v>2</v>
      </c>
      <c r="F353" s="62">
        <f ca="1">IF(E353=1,$C$4*SQRT(D353),IF(E353=2,$C$4+($C$5-$C$4)*D353,$C$6-($C$6-$C$5)*SQRT(1-D353)))</f>
        <v>4.6108578022889</v>
      </c>
    </row>
    <row r="354" spans="2:6">
      <c r="B354" s="56">
        <v>338</v>
      </c>
      <c r="C354" s="57">
        <f ca="1" t="shared" si="15"/>
        <v>0.123657339460988</v>
      </c>
      <c r="D354" s="57">
        <f ca="1" t="shared" si="16"/>
        <v>0.772099073932767</v>
      </c>
      <c r="E354" s="57">
        <f ca="1" t="shared" si="17"/>
        <v>1</v>
      </c>
      <c r="F354" s="62">
        <f ca="1">IF(E354=1,$C$4*SQRT(D354),IF(E354=2,$C$4+($C$5-$C$4)*D354,$C$6-($C$6-$C$5)*SQRT(1-D354)))</f>
        <v>2.6360750492721</v>
      </c>
    </row>
    <row r="355" spans="2:6">
      <c r="B355" s="56">
        <v>339</v>
      </c>
      <c r="C355" s="57">
        <f ca="1" t="shared" si="15"/>
        <v>0.529138435462832</v>
      </c>
      <c r="D355" s="57">
        <f ca="1" t="shared" si="16"/>
        <v>0.265334144196257</v>
      </c>
      <c r="E355" s="57">
        <f ca="1" t="shared" si="17"/>
        <v>2</v>
      </c>
      <c r="F355" s="62">
        <f ca="1">IF(E355=1,$C$4*SQRT(D355),IF(E355=2,$C$4+($C$5-$C$4)*D355,$C$6-($C$6-$C$5)*SQRT(1-D355)))</f>
        <v>4.06133657678503</v>
      </c>
    </row>
    <row r="356" spans="2:6">
      <c r="B356" s="56">
        <v>340</v>
      </c>
      <c r="C356" s="57">
        <f ca="1" t="shared" si="15"/>
        <v>0.699939142058613</v>
      </c>
      <c r="D356" s="57">
        <f ca="1" t="shared" si="16"/>
        <v>0.725653323726638</v>
      </c>
      <c r="E356" s="57">
        <f ca="1" t="shared" si="17"/>
        <v>2</v>
      </c>
      <c r="F356" s="62">
        <f ca="1">IF(E356=1,$C$4*SQRT(D356),IF(E356=2,$C$4+($C$5-$C$4)*D356,$C$6-($C$6-$C$5)*SQRT(1-D356)))</f>
        <v>5.90261329490655</v>
      </c>
    </row>
    <row r="357" spans="2:6">
      <c r="B357" s="56">
        <v>341</v>
      </c>
      <c r="C357" s="57">
        <f ca="1" t="shared" si="15"/>
        <v>0.628568248483975</v>
      </c>
      <c r="D357" s="57">
        <f ca="1" t="shared" si="16"/>
        <v>0.636272090657871</v>
      </c>
      <c r="E357" s="57">
        <f ca="1" t="shared" si="17"/>
        <v>2</v>
      </c>
      <c r="F357" s="62">
        <f ca="1">IF(E357=1,$C$4*SQRT(D357),IF(E357=2,$C$4+($C$5-$C$4)*D357,$C$6-($C$6-$C$5)*SQRT(1-D357)))</f>
        <v>5.54508836263148</v>
      </c>
    </row>
    <row r="358" spans="2:6">
      <c r="B358" s="56">
        <v>342</v>
      </c>
      <c r="C358" s="57">
        <f ca="1" t="shared" si="15"/>
        <v>0.226281275206771</v>
      </c>
      <c r="D358" s="57">
        <f ca="1" t="shared" si="16"/>
        <v>0.419782320893941</v>
      </c>
      <c r="E358" s="57">
        <f ca="1" t="shared" si="17"/>
        <v>2</v>
      </c>
      <c r="F358" s="62">
        <f ca="1">IF(E358=1,$C$4*SQRT(D358),IF(E358=2,$C$4+($C$5-$C$4)*D358,$C$6-($C$6-$C$5)*SQRT(1-D358)))</f>
        <v>4.67912928357576</v>
      </c>
    </row>
    <row r="359" spans="2:6">
      <c r="B359" s="56">
        <v>343</v>
      </c>
      <c r="C359" s="57">
        <f ca="1" t="shared" si="15"/>
        <v>0.192305139057381</v>
      </c>
      <c r="D359" s="57">
        <f ca="1" t="shared" si="16"/>
        <v>0.176211484988294</v>
      </c>
      <c r="E359" s="57">
        <f ca="1" t="shared" si="17"/>
        <v>1</v>
      </c>
      <c r="F359" s="62">
        <f ca="1">IF(E359=1,$C$4*SQRT(D359),IF(E359=2,$C$4+($C$5-$C$4)*D359,$C$6-($C$6-$C$5)*SQRT(1-D359)))</f>
        <v>1.25932655212802</v>
      </c>
    </row>
    <row r="360" spans="2:6">
      <c r="B360" s="56">
        <v>344</v>
      </c>
      <c r="C360" s="57">
        <f ca="1" t="shared" si="15"/>
        <v>0.261887026983945</v>
      </c>
      <c r="D360" s="57">
        <f ca="1" t="shared" si="16"/>
        <v>0.852223163039042</v>
      </c>
      <c r="E360" s="57">
        <f ca="1" t="shared" si="17"/>
        <v>2</v>
      </c>
      <c r="F360" s="62">
        <f ca="1">IF(E360=1,$C$4*SQRT(D360),IF(E360=2,$C$4+($C$5-$C$4)*D360,$C$6-($C$6-$C$5)*SQRT(1-D360)))</f>
        <v>6.40889265215617</v>
      </c>
    </row>
    <row r="361" spans="2:6">
      <c r="B361" s="56">
        <v>345</v>
      </c>
      <c r="C361" s="57">
        <f ca="1" t="shared" si="15"/>
        <v>0.538957292721449</v>
      </c>
      <c r="D361" s="57">
        <f ca="1" t="shared" si="16"/>
        <v>0.945555081919313</v>
      </c>
      <c r="E361" s="57">
        <f ca="1" t="shared" si="17"/>
        <v>2</v>
      </c>
      <c r="F361" s="62">
        <f ca="1">IF(E361=1,$C$4*SQRT(D361),IF(E361=2,$C$4+($C$5-$C$4)*D361,$C$6-($C$6-$C$5)*SQRT(1-D361)))</f>
        <v>6.78222032767725</v>
      </c>
    </row>
    <row r="362" spans="2:6">
      <c r="B362" s="56">
        <v>346</v>
      </c>
      <c r="C362" s="57">
        <f ca="1" t="shared" si="15"/>
        <v>0.498181420887025</v>
      </c>
      <c r="D362" s="57">
        <f ca="1" t="shared" si="16"/>
        <v>0.95393392437086</v>
      </c>
      <c r="E362" s="57">
        <f ca="1" t="shared" si="17"/>
        <v>2</v>
      </c>
      <c r="F362" s="62">
        <f ca="1">IF(E362=1,$C$4*SQRT(D362),IF(E362=2,$C$4+($C$5-$C$4)*D362,$C$6-($C$6-$C$5)*SQRT(1-D362)))</f>
        <v>6.81573569748344</v>
      </c>
    </row>
    <row r="363" spans="2:6">
      <c r="B363" s="56">
        <v>347</v>
      </c>
      <c r="C363" s="57">
        <f ca="1" t="shared" si="15"/>
        <v>0.621518456785491</v>
      </c>
      <c r="D363" s="57">
        <f ca="1" t="shared" si="16"/>
        <v>0.853139209527065</v>
      </c>
      <c r="E363" s="57">
        <f ca="1" t="shared" si="17"/>
        <v>2</v>
      </c>
      <c r="F363" s="62">
        <f ca="1">IF(E363=1,$C$4*SQRT(D363),IF(E363=2,$C$4+($C$5-$C$4)*D363,$C$6-($C$6-$C$5)*SQRT(1-D363)))</f>
        <v>6.41255683810826</v>
      </c>
    </row>
    <row r="364" spans="2:6">
      <c r="B364" s="56">
        <v>348</v>
      </c>
      <c r="C364" s="57">
        <f ca="1" t="shared" si="15"/>
        <v>0.33233127388278</v>
      </c>
      <c r="D364" s="57">
        <f ca="1" t="shared" si="16"/>
        <v>0.275015620351036</v>
      </c>
      <c r="E364" s="57">
        <f ca="1" t="shared" si="17"/>
        <v>2</v>
      </c>
      <c r="F364" s="62">
        <f ca="1">IF(E364=1,$C$4*SQRT(D364),IF(E364=2,$C$4+($C$5-$C$4)*D364,$C$6-($C$6-$C$5)*SQRT(1-D364)))</f>
        <v>4.10006248140415</v>
      </c>
    </row>
    <row r="365" spans="2:6">
      <c r="B365" s="56">
        <v>349</v>
      </c>
      <c r="C365" s="57">
        <f ca="1" t="shared" si="15"/>
        <v>0.428804556853866</v>
      </c>
      <c r="D365" s="57">
        <f ca="1" t="shared" si="16"/>
        <v>0.416242393267226</v>
      </c>
      <c r="E365" s="57">
        <f ca="1" t="shared" si="17"/>
        <v>2</v>
      </c>
      <c r="F365" s="62">
        <f ca="1">IF(E365=1,$C$4*SQRT(D365),IF(E365=2,$C$4+($C$5-$C$4)*D365,$C$6-($C$6-$C$5)*SQRT(1-D365)))</f>
        <v>4.66496957306891</v>
      </c>
    </row>
    <row r="366" spans="2:6">
      <c r="B366" s="56">
        <v>350</v>
      </c>
      <c r="C366" s="57">
        <f ca="1" t="shared" si="15"/>
        <v>0.92546079679694</v>
      </c>
      <c r="D366" s="57">
        <f ca="1" t="shared" si="16"/>
        <v>0.0560508849781378</v>
      </c>
      <c r="E366" s="57">
        <f ca="1" t="shared" si="17"/>
        <v>3</v>
      </c>
      <c r="F366" s="62">
        <f ca="1">IF(E366=1,$C$4*SQRT(D366),IF(E366=2,$C$4+($C$5-$C$4)*D366,$C$6-($C$6-$C$5)*SQRT(1-D366)))</f>
        <v>7.08528868750321</v>
      </c>
    </row>
    <row r="367" spans="2:6">
      <c r="B367" s="56">
        <v>351</v>
      </c>
      <c r="C367" s="57">
        <f ca="1" t="shared" si="15"/>
        <v>0.699088373280735</v>
      </c>
      <c r="D367" s="57">
        <f ca="1" t="shared" si="16"/>
        <v>0.069968161271468</v>
      </c>
      <c r="E367" s="57">
        <f ca="1" t="shared" si="17"/>
        <v>2</v>
      </c>
      <c r="F367" s="62">
        <f ca="1">IF(E367=1,$C$4*SQRT(D367),IF(E367=2,$C$4+($C$5-$C$4)*D367,$C$6-($C$6-$C$5)*SQRT(1-D367)))</f>
        <v>3.27987264508587</v>
      </c>
    </row>
    <row r="368" spans="2:6">
      <c r="B368" s="56">
        <v>352</v>
      </c>
      <c r="C368" s="57">
        <f ca="1" t="shared" si="15"/>
        <v>0.530482692336742</v>
      </c>
      <c r="D368" s="57">
        <f ca="1" t="shared" si="16"/>
        <v>0.875752262558446</v>
      </c>
      <c r="E368" s="57">
        <f ca="1" t="shared" si="17"/>
        <v>2</v>
      </c>
      <c r="F368" s="62">
        <f ca="1">IF(E368=1,$C$4*SQRT(D368),IF(E368=2,$C$4+($C$5-$C$4)*D368,$C$6-($C$6-$C$5)*SQRT(1-D368)))</f>
        <v>6.50300905023379</v>
      </c>
    </row>
    <row r="369" spans="2:6">
      <c r="B369" s="56">
        <v>353</v>
      </c>
      <c r="C369" s="57">
        <f ca="1" t="shared" si="15"/>
        <v>0.673820343751247</v>
      </c>
      <c r="D369" s="57">
        <f ca="1" t="shared" si="16"/>
        <v>0.844268311913196</v>
      </c>
      <c r="E369" s="57">
        <f ca="1" t="shared" si="17"/>
        <v>2</v>
      </c>
      <c r="F369" s="62">
        <f ca="1">IF(E369=1,$C$4*SQRT(D369),IF(E369=2,$C$4+($C$5-$C$4)*D369,$C$6-($C$6-$C$5)*SQRT(1-D369)))</f>
        <v>6.37707324765278</v>
      </c>
    </row>
    <row r="370" spans="2:6">
      <c r="B370" s="56">
        <v>354</v>
      </c>
      <c r="C370" s="57">
        <f ca="1" t="shared" si="15"/>
        <v>0.415857489865551</v>
      </c>
      <c r="D370" s="57">
        <f ca="1" t="shared" si="16"/>
        <v>0.129263731667234</v>
      </c>
      <c r="E370" s="57">
        <f ca="1" t="shared" si="17"/>
        <v>2</v>
      </c>
      <c r="F370" s="62">
        <f ca="1">IF(E370=1,$C$4*SQRT(D370),IF(E370=2,$C$4+($C$5-$C$4)*D370,$C$6-($C$6-$C$5)*SQRT(1-D370)))</f>
        <v>3.51705492666894</v>
      </c>
    </row>
    <row r="371" spans="2:6">
      <c r="B371" s="56">
        <v>355</v>
      </c>
      <c r="C371" s="57">
        <f ca="1" t="shared" si="15"/>
        <v>0.532301143032315</v>
      </c>
      <c r="D371" s="57">
        <f ca="1" t="shared" si="16"/>
        <v>0.654473288837687</v>
      </c>
      <c r="E371" s="57">
        <f ca="1" t="shared" si="17"/>
        <v>2</v>
      </c>
      <c r="F371" s="62">
        <f ca="1">IF(E371=1,$C$4*SQRT(D371),IF(E371=2,$C$4+($C$5-$C$4)*D371,$C$6-($C$6-$C$5)*SQRT(1-D371)))</f>
        <v>5.61789315535075</v>
      </c>
    </row>
    <row r="372" spans="2:6">
      <c r="B372" s="56">
        <v>356</v>
      </c>
      <c r="C372" s="57">
        <f ca="1" t="shared" si="15"/>
        <v>0.24673320607541</v>
      </c>
      <c r="D372" s="57">
        <f ca="1" t="shared" si="16"/>
        <v>0.505219028358784</v>
      </c>
      <c r="E372" s="57">
        <f ca="1" t="shared" si="17"/>
        <v>2</v>
      </c>
      <c r="F372" s="62">
        <f ca="1">IF(E372=1,$C$4*SQRT(D372),IF(E372=2,$C$4+($C$5-$C$4)*D372,$C$6-($C$6-$C$5)*SQRT(1-D372)))</f>
        <v>5.02087611343514</v>
      </c>
    </row>
    <row r="373" spans="2:6">
      <c r="B373" s="56">
        <v>357</v>
      </c>
      <c r="C373" s="57">
        <f ca="1" t="shared" si="15"/>
        <v>0.518349030068011</v>
      </c>
      <c r="D373" s="57">
        <f ca="1" t="shared" si="16"/>
        <v>0.283925550875226</v>
      </c>
      <c r="E373" s="57">
        <f ca="1" t="shared" si="17"/>
        <v>2</v>
      </c>
      <c r="F373" s="62">
        <f ca="1">IF(E373=1,$C$4*SQRT(D373),IF(E373=2,$C$4+($C$5-$C$4)*D373,$C$6-($C$6-$C$5)*SQRT(1-D373)))</f>
        <v>4.1357022035009</v>
      </c>
    </row>
    <row r="374" spans="2:6">
      <c r="B374" s="56">
        <v>358</v>
      </c>
      <c r="C374" s="57">
        <f ca="1" t="shared" si="15"/>
        <v>0.26286257019527</v>
      </c>
      <c r="D374" s="57">
        <f ca="1" t="shared" si="16"/>
        <v>0.944733046714565</v>
      </c>
      <c r="E374" s="57">
        <f ca="1" t="shared" si="17"/>
        <v>2</v>
      </c>
      <c r="F374" s="62">
        <f ca="1">IF(E374=1,$C$4*SQRT(D374),IF(E374=2,$C$4+($C$5-$C$4)*D374,$C$6-($C$6-$C$5)*SQRT(1-D374)))</f>
        <v>6.77893218685826</v>
      </c>
    </row>
    <row r="375" spans="2:6">
      <c r="B375" s="56">
        <v>359</v>
      </c>
      <c r="C375" s="57">
        <f ca="1" t="shared" si="15"/>
        <v>0.38617578667964</v>
      </c>
      <c r="D375" s="57">
        <f ca="1" t="shared" si="16"/>
        <v>0.78922723479601</v>
      </c>
      <c r="E375" s="57">
        <f ca="1" t="shared" si="17"/>
        <v>2</v>
      </c>
      <c r="F375" s="62">
        <f ca="1">IF(E375=1,$C$4*SQRT(D375),IF(E375=2,$C$4+($C$5-$C$4)*D375,$C$6-($C$6-$C$5)*SQRT(1-D375)))</f>
        <v>6.15690893918404</v>
      </c>
    </row>
    <row r="376" spans="2:6">
      <c r="B376" s="56">
        <v>360</v>
      </c>
      <c r="C376" s="57">
        <f ca="1" t="shared" si="15"/>
        <v>0.872126296876418</v>
      </c>
      <c r="D376" s="57">
        <f ca="1" t="shared" si="16"/>
        <v>0.00138113921143712</v>
      </c>
      <c r="E376" s="57">
        <f ca="1" t="shared" si="17"/>
        <v>3</v>
      </c>
      <c r="F376" s="62">
        <f ca="1">IF(E376=1,$C$4*SQRT(D376),IF(E376=2,$C$4+($C$5-$C$4)*D376,$C$6-($C$6-$C$5)*SQRT(1-D376)))</f>
        <v>7.00207242464114</v>
      </c>
    </row>
    <row r="377" spans="2:6">
      <c r="B377" s="56">
        <v>361</v>
      </c>
      <c r="C377" s="57">
        <f ca="1" t="shared" si="15"/>
        <v>0.056943865699395</v>
      </c>
      <c r="D377" s="57">
        <f ca="1" t="shared" si="16"/>
        <v>0.268220786813519</v>
      </c>
      <c r="E377" s="57">
        <f ca="1" t="shared" si="17"/>
        <v>1</v>
      </c>
      <c r="F377" s="62">
        <f ca="1">IF(E377=1,$C$4*SQRT(D377),IF(E377=2,$C$4+($C$5-$C$4)*D377,$C$6-($C$6-$C$5)*SQRT(1-D377)))</f>
        <v>1.55370109136914</v>
      </c>
    </row>
    <row r="378" spans="2:6">
      <c r="B378" s="56">
        <v>362</v>
      </c>
      <c r="C378" s="57">
        <f ca="1" t="shared" si="15"/>
        <v>0.22775124688192</v>
      </c>
      <c r="D378" s="57">
        <f ca="1" t="shared" si="16"/>
        <v>0.556620164290877</v>
      </c>
      <c r="E378" s="57">
        <f ca="1" t="shared" si="17"/>
        <v>2</v>
      </c>
      <c r="F378" s="62">
        <f ca="1">IF(E378=1,$C$4*SQRT(D378),IF(E378=2,$C$4+($C$5-$C$4)*D378,$C$6-($C$6-$C$5)*SQRT(1-D378)))</f>
        <v>5.22648065716351</v>
      </c>
    </row>
    <row r="379" spans="2:6">
      <c r="B379" s="56">
        <v>363</v>
      </c>
      <c r="C379" s="57">
        <f ca="1" t="shared" si="15"/>
        <v>0.189865105216042</v>
      </c>
      <c r="D379" s="57">
        <f ca="1" t="shared" si="16"/>
        <v>0.825973533687044</v>
      </c>
      <c r="E379" s="57">
        <f ca="1" t="shared" si="17"/>
        <v>1</v>
      </c>
      <c r="F379" s="62">
        <f ca="1">IF(E379=1,$C$4*SQRT(D379),IF(E379=2,$C$4+($C$5-$C$4)*D379,$C$6-($C$6-$C$5)*SQRT(1-D379)))</f>
        <v>2.72649258263862</v>
      </c>
    </row>
    <row r="380" spans="2:6">
      <c r="B380" s="56">
        <v>364</v>
      </c>
      <c r="C380" s="57">
        <f ca="1" t="shared" si="15"/>
        <v>0.0981633931614447</v>
      </c>
      <c r="D380" s="57">
        <f ca="1" t="shared" si="16"/>
        <v>0.681541247606594</v>
      </c>
      <c r="E380" s="57">
        <f ca="1" t="shared" si="17"/>
        <v>1</v>
      </c>
      <c r="F380" s="62">
        <f ca="1">IF(E380=1,$C$4*SQRT(D380),IF(E380=2,$C$4+($C$5-$C$4)*D380,$C$6-($C$6-$C$5)*SQRT(1-D380)))</f>
        <v>2.47666534446205</v>
      </c>
    </row>
    <row r="381" spans="2:6">
      <c r="B381" s="56">
        <v>365</v>
      </c>
      <c r="C381" s="57">
        <f ca="1" t="shared" si="15"/>
        <v>0.262848018196369</v>
      </c>
      <c r="D381" s="57">
        <f ca="1" t="shared" si="16"/>
        <v>0.249347595503666</v>
      </c>
      <c r="E381" s="57">
        <f ca="1" t="shared" si="17"/>
        <v>2</v>
      </c>
      <c r="F381" s="62">
        <f ca="1">IF(E381=1,$C$4*SQRT(D381),IF(E381=2,$C$4+($C$5-$C$4)*D381,$C$6-($C$6-$C$5)*SQRT(1-D381)))</f>
        <v>3.99739038201466</v>
      </c>
    </row>
    <row r="382" spans="2:6">
      <c r="B382" s="56">
        <v>366</v>
      </c>
      <c r="C382" s="57">
        <f ca="1" t="shared" si="15"/>
        <v>0.198937037937813</v>
      </c>
      <c r="D382" s="57">
        <f ca="1" t="shared" si="16"/>
        <v>0.915522444353825</v>
      </c>
      <c r="E382" s="57">
        <f ca="1" t="shared" si="17"/>
        <v>1</v>
      </c>
      <c r="F382" s="62">
        <f ca="1">IF(E382=1,$C$4*SQRT(D382),IF(E382=2,$C$4+($C$5-$C$4)*D382,$C$6-($C$6-$C$5)*SQRT(1-D382)))</f>
        <v>2.87048811166053</v>
      </c>
    </row>
    <row r="383" spans="2:6">
      <c r="B383" s="56">
        <v>367</v>
      </c>
      <c r="C383" s="57">
        <f ca="1" t="shared" si="15"/>
        <v>0.226171024372627</v>
      </c>
      <c r="D383" s="57">
        <f ca="1" t="shared" si="16"/>
        <v>0.619106828419286</v>
      </c>
      <c r="E383" s="57">
        <f ca="1" t="shared" si="17"/>
        <v>2</v>
      </c>
      <c r="F383" s="62">
        <f ca="1">IF(E383=1,$C$4*SQRT(D383),IF(E383=2,$C$4+($C$5-$C$4)*D383,$C$6-($C$6-$C$5)*SQRT(1-D383)))</f>
        <v>5.47642731367715</v>
      </c>
    </row>
    <row r="384" spans="2:6">
      <c r="B384" s="56">
        <v>368</v>
      </c>
      <c r="C384" s="57">
        <f ca="1" t="shared" si="15"/>
        <v>0.227751952657085</v>
      </c>
      <c r="D384" s="57">
        <f ca="1" t="shared" si="16"/>
        <v>0.363833319945651</v>
      </c>
      <c r="E384" s="57">
        <f ca="1" t="shared" si="17"/>
        <v>2</v>
      </c>
      <c r="F384" s="62">
        <f ca="1">IF(E384=1,$C$4*SQRT(D384),IF(E384=2,$C$4+($C$5-$C$4)*D384,$C$6-($C$6-$C$5)*SQRT(1-D384)))</f>
        <v>4.4553332797826</v>
      </c>
    </row>
    <row r="385" spans="2:6">
      <c r="B385" s="56">
        <v>369</v>
      </c>
      <c r="C385" s="57">
        <f ca="1" t="shared" si="15"/>
        <v>0.64731715331003</v>
      </c>
      <c r="D385" s="57">
        <f ca="1" t="shared" si="16"/>
        <v>0.495776213033553</v>
      </c>
      <c r="E385" s="57">
        <f ca="1" t="shared" si="17"/>
        <v>2</v>
      </c>
      <c r="F385" s="62">
        <f ca="1">IF(E385=1,$C$4*SQRT(D385),IF(E385=2,$C$4+($C$5-$C$4)*D385,$C$6-($C$6-$C$5)*SQRT(1-D385)))</f>
        <v>4.98310485213421</v>
      </c>
    </row>
    <row r="386" spans="2:6">
      <c r="B386" s="56">
        <v>370</v>
      </c>
      <c r="C386" s="57">
        <f ca="1" t="shared" si="15"/>
        <v>0.0151091621142847</v>
      </c>
      <c r="D386" s="57">
        <f ca="1" t="shared" si="16"/>
        <v>0.0726746979845052</v>
      </c>
      <c r="E386" s="57">
        <f ca="1" t="shared" si="17"/>
        <v>1</v>
      </c>
      <c r="F386" s="62">
        <f ca="1">IF(E386=1,$C$4*SQRT(D386),IF(E386=2,$C$4+($C$5-$C$4)*D386,$C$6-($C$6-$C$5)*SQRT(1-D386)))</f>
        <v>0.808747353541603</v>
      </c>
    </row>
    <row r="387" spans="2:6">
      <c r="B387" s="56">
        <v>371</v>
      </c>
      <c r="C387" s="57">
        <f ca="1" t="shared" si="15"/>
        <v>0.923700190924233</v>
      </c>
      <c r="D387" s="57">
        <f ca="1" t="shared" si="16"/>
        <v>0.746870375815247</v>
      </c>
      <c r="E387" s="57">
        <f ca="1" t="shared" si="17"/>
        <v>3</v>
      </c>
      <c r="F387" s="62">
        <f ca="1">IF(E387=1,$C$4*SQRT(D387),IF(E387=2,$C$4+($C$5-$C$4)*D387,$C$6-($C$6-$C$5)*SQRT(1-D387)))</f>
        <v>8.49064032859534</v>
      </c>
    </row>
    <row r="388" spans="2:6">
      <c r="B388" s="56">
        <v>372</v>
      </c>
      <c r="C388" s="57">
        <f ca="1" t="shared" si="15"/>
        <v>0.22617949985007</v>
      </c>
      <c r="D388" s="57">
        <f ca="1" t="shared" si="16"/>
        <v>0.800618219289179</v>
      </c>
      <c r="E388" s="57">
        <f ca="1" t="shared" si="17"/>
        <v>2</v>
      </c>
      <c r="F388" s="62">
        <f ca="1">IF(E388=1,$C$4*SQRT(D388),IF(E388=2,$C$4+($C$5-$C$4)*D388,$C$6-($C$6-$C$5)*SQRT(1-D388)))</f>
        <v>6.20247287715671</v>
      </c>
    </row>
    <row r="389" spans="2:6">
      <c r="B389" s="56">
        <v>373</v>
      </c>
      <c r="C389" s="57">
        <f ca="1" t="shared" si="15"/>
        <v>0.128841653060574</v>
      </c>
      <c r="D389" s="57">
        <f ca="1" t="shared" si="16"/>
        <v>0.130421302412291</v>
      </c>
      <c r="E389" s="57">
        <f ca="1" t="shared" si="17"/>
        <v>1</v>
      </c>
      <c r="F389" s="62">
        <f ca="1">IF(E389=1,$C$4*SQRT(D389),IF(E389=2,$C$4+($C$5-$C$4)*D389,$C$6-($C$6-$C$5)*SQRT(1-D389)))</f>
        <v>1.08341668886473</v>
      </c>
    </row>
    <row r="390" spans="2:6">
      <c r="B390" s="56">
        <v>374</v>
      </c>
      <c r="C390" s="57">
        <f ca="1" t="shared" si="15"/>
        <v>0.952426328744548</v>
      </c>
      <c r="D390" s="57">
        <f ca="1" t="shared" si="16"/>
        <v>0.815629131465416</v>
      </c>
      <c r="E390" s="57">
        <f ca="1" t="shared" si="17"/>
        <v>3</v>
      </c>
      <c r="F390" s="62">
        <f ca="1">IF(E390=1,$C$4*SQRT(D390),IF(E390=2,$C$4+($C$5-$C$4)*D390,$C$6-($C$6-$C$5)*SQRT(1-D390)))</f>
        <v>8.71184712987501</v>
      </c>
    </row>
    <row r="391" spans="2:6">
      <c r="B391" s="56">
        <v>375</v>
      </c>
      <c r="C391" s="57">
        <f ca="1" t="shared" si="15"/>
        <v>0.479159114477835</v>
      </c>
      <c r="D391" s="57">
        <f ca="1" t="shared" si="16"/>
        <v>0.987682157520605</v>
      </c>
      <c r="E391" s="57">
        <f ca="1" t="shared" si="17"/>
        <v>2</v>
      </c>
      <c r="F391" s="62">
        <f ca="1">IF(E391=1,$C$4*SQRT(D391),IF(E391=2,$C$4+($C$5-$C$4)*D391,$C$6-($C$6-$C$5)*SQRT(1-D391)))</f>
        <v>6.95072863008242</v>
      </c>
    </row>
    <row r="392" spans="2:6">
      <c r="B392" s="56">
        <v>376</v>
      </c>
      <c r="C392" s="57">
        <f ca="1" t="shared" si="15"/>
        <v>0.0151244331469649</v>
      </c>
      <c r="D392" s="57">
        <f ca="1" t="shared" si="16"/>
        <v>0.298355018476469</v>
      </c>
      <c r="E392" s="57">
        <f ca="1" t="shared" si="17"/>
        <v>1</v>
      </c>
      <c r="F392" s="62">
        <f ca="1">IF(E392=1,$C$4*SQRT(D392),IF(E392=2,$C$4+($C$5-$C$4)*D392,$C$6-($C$6-$C$5)*SQRT(1-D392)))</f>
        <v>1.63865651260056</v>
      </c>
    </row>
    <row r="393" spans="2:6">
      <c r="B393" s="56">
        <v>377</v>
      </c>
      <c r="C393" s="57">
        <f ca="1" t="shared" si="15"/>
        <v>0.450114650077353</v>
      </c>
      <c r="D393" s="57">
        <f ca="1" t="shared" si="16"/>
        <v>0.685526913653645</v>
      </c>
      <c r="E393" s="57">
        <f ca="1" t="shared" si="17"/>
        <v>2</v>
      </c>
      <c r="F393" s="62">
        <f ca="1">IF(E393=1,$C$4*SQRT(D393),IF(E393=2,$C$4+($C$5-$C$4)*D393,$C$6-($C$6-$C$5)*SQRT(1-D393)))</f>
        <v>5.74210765461458</v>
      </c>
    </row>
    <row r="394" spans="2:6">
      <c r="B394" s="56">
        <v>378</v>
      </c>
      <c r="C394" s="57">
        <f ca="1" t="shared" si="15"/>
        <v>0.154806582628587</v>
      </c>
      <c r="D394" s="57">
        <f ca="1" t="shared" si="16"/>
        <v>0.588839339404983</v>
      </c>
      <c r="E394" s="57">
        <f ca="1" t="shared" si="17"/>
        <v>1</v>
      </c>
      <c r="F394" s="62">
        <f ca="1">IF(E394=1,$C$4*SQRT(D394),IF(E394=2,$C$4+($C$5-$C$4)*D394,$C$6-($C$6-$C$5)*SQRT(1-D394)))</f>
        <v>2.30207603146483</v>
      </c>
    </row>
    <row r="395" spans="2:6">
      <c r="B395" s="56">
        <v>379</v>
      </c>
      <c r="C395" s="57">
        <f ca="1" t="shared" si="15"/>
        <v>0.685535743499583</v>
      </c>
      <c r="D395" s="57">
        <f ca="1" t="shared" si="16"/>
        <v>0.707547714748074</v>
      </c>
      <c r="E395" s="57">
        <f ca="1" t="shared" si="17"/>
        <v>2</v>
      </c>
      <c r="F395" s="62">
        <f ca="1">IF(E395=1,$C$4*SQRT(D395),IF(E395=2,$C$4+($C$5-$C$4)*D395,$C$6-($C$6-$C$5)*SQRT(1-D395)))</f>
        <v>5.8301908589923</v>
      </c>
    </row>
    <row r="396" spans="2:6">
      <c r="B396" s="56">
        <v>380</v>
      </c>
      <c r="C396" s="57">
        <f ca="1" t="shared" si="15"/>
        <v>0.479181594120046</v>
      </c>
      <c r="D396" s="57">
        <f ca="1" t="shared" si="16"/>
        <v>0.435944295187536</v>
      </c>
      <c r="E396" s="57">
        <f ca="1" t="shared" si="17"/>
        <v>2</v>
      </c>
      <c r="F396" s="62">
        <f ca="1">IF(E396=1,$C$4*SQRT(D396),IF(E396=2,$C$4+($C$5-$C$4)*D396,$C$6-($C$6-$C$5)*SQRT(1-D396)))</f>
        <v>4.74377718075015</v>
      </c>
    </row>
    <row r="397" spans="2:6">
      <c r="B397" s="56">
        <v>381</v>
      </c>
      <c r="C397" s="57">
        <f ca="1" t="shared" si="15"/>
        <v>0.925641331171091</v>
      </c>
      <c r="D397" s="57">
        <f ca="1" t="shared" si="16"/>
        <v>0.80100267264801</v>
      </c>
      <c r="E397" s="57">
        <f ca="1" t="shared" si="17"/>
        <v>3</v>
      </c>
      <c r="F397" s="62">
        <f ca="1">IF(E397=1,$C$4*SQRT(D397),IF(E397=2,$C$4+($C$5-$C$4)*D397,$C$6-($C$6-$C$5)*SQRT(1-D397)))</f>
        <v>8.66172650546762</v>
      </c>
    </row>
    <row r="398" spans="2:6">
      <c r="B398" s="56">
        <v>382</v>
      </c>
      <c r="C398" s="57">
        <f ca="1" t="shared" si="15"/>
        <v>0.171296267636846</v>
      </c>
      <c r="D398" s="57">
        <f ca="1" t="shared" si="16"/>
        <v>0.231200770521106</v>
      </c>
      <c r="E398" s="57">
        <f ca="1" t="shared" si="17"/>
        <v>1</v>
      </c>
      <c r="F398" s="62">
        <f ca="1">IF(E398=1,$C$4*SQRT(D398),IF(E398=2,$C$4+($C$5-$C$4)*D398,$C$6-($C$6-$C$5)*SQRT(1-D398)))</f>
        <v>1.44250023732752</v>
      </c>
    </row>
    <row r="399" spans="2:6">
      <c r="B399" s="56">
        <v>383</v>
      </c>
      <c r="C399" s="57">
        <f ca="1" t="shared" si="15"/>
        <v>0.612252012993455</v>
      </c>
      <c r="D399" s="57">
        <f ca="1" t="shared" si="16"/>
        <v>0.132870530197671</v>
      </c>
      <c r="E399" s="57">
        <f ca="1" t="shared" si="17"/>
        <v>2</v>
      </c>
      <c r="F399" s="62">
        <f ca="1">IF(E399=1,$C$4*SQRT(D399),IF(E399=2,$C$4+($C$5-$C$4)*D399,$C$6-($C$6-$C$5)*SQRT(1-D399)))</f>
        <v>3.53148212079069</v>
      </c>
    </row>
    <row r="400" spans="2:6">
      <c r="B400" s="56">
        <v>384</v>
      </c>
      <c r="C400" s="57">
        <f ca="1" t="shared" si="15"/>
        <v>0.54307040478847</v>
      </c>
      <c r="D400" s="57">
        <f ca="1" t="shared" si="16"/>
        <v>0.0669302770146856</v>
      </c>
      <c r="E400" s="57">
        <f ca="1" t="shared" si="17"/>
        <v>2</v>
      </c>
      <c r="F400" s="62">
        <f ca="1">IF(E400=1,$C$4*SQRT(D400),IF(E400=2,$C$4+($C$5-$C$4)*D400,$C$6-($C$6-$C$5)*SQRT(1-D400)))</f>
        <v>3.26772110805874</v>
      </c>
    </row>
    <row r="401" spans="2:6">
      <c r="B401" s="56">
        <v>385</v>
      </c>
      <c r="C401" s="57">
        <f ca="1" t="shared" ref="C401:C464" si="18">RAND()</f>
        <v>0.685546270100401</v>
      </c>
      <c r="D401" s="57">
        <f ca="1" t="shared" ref="D401:D464" si="19">RAND()</f>
        <v>0.324690221481297</v>
      </c>
      <c r="E401" s="57">
        <f ca="1" t="shared" ref="E401:E464" si="20">IF(C401&lt;=$C$10,1,IF(C401&lt;=$C$10+$C$11,2,3))</f>
        <v>2</v>
      </c>
      <c r="F401" s="62">
        <f ca="1">IF(E401=1,$C$4*SQRT(D401),IF(E401=2,$C$4+($C$5-$C$4)*D401,$C$6-($C$6-$C$5)*SQRT(1-D401)))</f>
        <v>4.29876088592519</v>
      </c>
    </row>
    <row r="402" spans="2:6">
      <c r="B402" s="56">
        <v>386</v>
      </c>
      <c r="C402" s="57">
        <f ca="1" t="shared" si="18"/>
        <v>0.0367566844196916</v>
      </c>
      <c r="D402" s="57">
        <f ca="1" t="shared" si="19"/>
        <v>0.107065577775794</v>
      </c>
      <c r="E402" s="57">
        <f ca="1" t="shared" si="20"/>
        <v>1</v>
      </c>
      <c r="F402" s="62">
        <f ca="1">IF(E402=1,$C$4*SQRT(D402),IF(E402=2,$C$4+($C$5-$C$4)*D402,$C$6-($C$6-$C$5)*SQRT(1-D402)))</f>
        <v>0.981626303631962</v>
      </c>
    </row>
    <row r="403" spans="2:6">
      <c r="B403" s="56">
        <v>387</v>
      </c>
      <c r="C403" s="57">
        <f ca="1" t="shared" si="18"/>
        <v>0.509680723447966</v>
      </c>
      <c r="D403" s="57">
        <f ca="1" t="shared" si="19"/>
        <v>0.590280225365137</v>
      </c>
      <c r="E403" s="57">
        <f ca="1" t="shared" si="20"/>
        <v>2</v>
      </c>
      <c r="F403" s="62">
        <f ca="1">IF(E403=1,$C$4*SQRT(D403),IF(E403=2,$C$4+($C$5-$C$4)*D403,$C$6-($C$6-$C$5)*SQRT(1-D403)))</f>
        <v>5.36112090146055</v>
      </c>
    </row>
    <row r="404" spans="2:6">
      <c r="B404" s="56">
        <v>388</v>
      </c>
      <c r="C404" s="57">
        <f ca="1" t="shared" si="18"/>
        <v>0.88166307811326</v>
      </c>
      <c r="D404" s="57">
        <f ca="1" t="shared" si="19"/>
        <v>0.0595383568262777</v>
      </c>
      <c r="E404" s="57">
        <f ca="1" t="shared" si="20"/>
        <v>3</v>
      </c>
      <c r="F404" s="62">
        <f ca="1">IF(E404=1,$C$4*SQRT(D404),IF(E404=2,$C$4+($C$5-$C$4)*D404,$C$6-($C$6-$C$5)*SQRT(1-D404)))</f>
        <v>7.09067795035278</v>
      </c>
    </row>
    <row r="405" spans="2:6">
      <c r="B405" s="56">
        <v>389</v>
      </c>
      <c r="C405" s="57">
        <f ca="1" t="shared" si="18"/>
        <v>0.0819946000538461</v>
      </c>
      <c r="D405" s="57">
        <f ca="1" t="shared" si="19"/>
        <v>0.252912859286911</v>
      </c>
      <c r="E405" s="57">
        <f ca="1" t="shared" si="20"/>
        <v>1</v>
      </c>
      <c r="F405" s="62">
        <f ca="1">IF(E405=1,$C$4*SQRT(D405),IF(E405=2,$C$4+($C$5-$C$4)*D405,$C$6-($C$6-$C$5)*SQRT(1-D405)))</f>
        <v>1.50871327083121</v>
      </c>
    </row>
    <row r="406" spans="2:6">
      <c r="B406" s="56">
        <v>390</v>
      </c>
      <c r="C406" s="57">
        <f ca="1" t="shared" si="18"/>
        <v>0.789569476975688</v>
      </c>
      <c r="D406" s="57">
        <f ca="1" t="shared" si="19"/>
        <v>0.0392818268673003</v>
      </c>
      <c r="E406" s="57">
        <f ca="1" t="shared" si="20"/>
        <v>3</v>
      </c>
      <c r="F406" s="62">
        <f ca="1">IF(E406=1,$C$4*SQRT(D406),IF(E406=2,$C$4+($C$5-$C$4)*D406,$C$6-($C$6-$C$5)*SQRT(1-D406)))</f>
        <v>7.05951304063523</v>
      </c>
    </row>
    <row r="407" spans="2:6">
      <c r="B407" s="56">
        <v>391</v>
      </c>
      <c r="C407" s="57">
        <f ca="1" t="shared" si="18"/>
        <v>0.442862586784599</v>
      </c>
      <c r="D407" s="57">
        <f ca="1" t="shared" si="19"/>
        <v>0.0221506709584269</v>
      </c>
      <c r="E407" s="57">
        <f ca="1" t="shared" si="20"/>
        <v>2</v>
      </c>
      <c r="F407" s="62">
        <f ca="1">IF(E407=1,$C$4*SQRT(D407),IF(E407=2,$C$4+($C$5-$C$4)*D407,$C$6-($C$6-$C$5)*SQRT(1-D407)))</f>
        <v>3.08860268383371</v>
      </c>
    </row>
    <row r="408" spans="2:6">
      <c r="B408" s="56">
        <v>392</v>
      </c>
      <c r="C408" s="57">
        <f ca="1" t="shared" si="18"/>
        <v>0.579698249824584</v>
      </c>
      <c r="D408" s="57">
        <f ca="1" t="shared" si="19"/>
        <v>0.21981677758382</v>
      </c>
      <c r="E408" s="57">
        <f ca="1" t="shared" si="20"/>
        <v>2</v>
      </c>
      <c r="F408" s="62">
        <f ca="1">IF(E408=1,$C$4*SQRT(D408),IF(E408=2,$C$4+($C$5-$C$4)*D408,$C$6-($C$6-$C$5)*SQRT(1-D408)))</f>
        <v>3.87926711033528</v>
      </c>
    </row>
    <row r="409" spans="2:6">
      <c r="B409" s="56">
        <v>393</v>
      </c>
      <c r="C409" s="57">
        <f ca="1" t="shared" si="18"/>
        <v>0.798060307604698</v>
      </c>
      <c r="D409" s="57">
        <f ca="1" t="shared" si="19"/>
        <v>0.340106110077356</v>
      </c>
      <c r="E409" s="57">
        <f ca="1" t="shared" si="20"/>
        <v>3</v>
      </c>
      <c r="F409" s="62">
        <f ca="1">IF(E409=1,$C$4*SQRT(D409),IF(E409=2,$C$4+($C$5-$C$4)*D409,$C$6-($C$6-$C$5)*SQRT(1-D409)))</f>
        <v>7.56298440519889</v>
      </c>
    </row>
    <row r="410" spans="2:6">
      <c r="B410" s="56">
        <v>394</v>
      </c>
      <c r="C410" s="57">
        <f ca="1" t="shared" si="18"/>
        <v>0.612265582614387</v>
      </c>
      <c r="D410" s="57">
        <f ca="1" t="shared" si="19"/>
        <v>0.0392631020100302</v>
      </c>
      <c r="E410" s="57">
        <f ca="1" t="shared" si="20"/>
        <v>2</v>
      </c>
      <c r="F410" s="62">
        <f ca="1">IF(E410=1,$C$4*SQRT(D410),IF(E410=2,$C$4+($C$5-$C$4)*D410,$C$6-($C$6-$C$5)*SQRT(1-D410)))</f>
        <v>3.15705240804012</v>
      </c>
    </row>
    <row r="411" spans="2:6">
      <c r="B411" s="56">
        <v>395</v>
      </c>
      <c r="C411" s="57">
        <f ca="1" t="shared" si="18"/>
        <v>0.0734746647205469</v>
      </c>
      <c r="D411" s="57">
        <f ca="1" t="shared" si="19"/>
        <v>0.60432385023623</v>
      </c>
      <c r="E411" s="57">
        <f ca="1" t="shared" si="20"/>
        <v>1</v>
      </c>
      <c r="F411" s="62">
        <f ca="1">IF(E411=1,$C$4*SQRT(D411),IF(E411=2,$C$4+($C$5-$C$4)*D411,$C$6-($C$6-$C$5)*SQRT(1-D411)))</f>
        <v>2.33214807680088</v>
      </c>
    </row>
    <row r="412" spans="2:6">
      <c r="B412" s="56">
        <v>396</v>
      </c>
      <c r="C412" s="57">
        <f ca="1" t="shared" si="18"/>
        <v>0.886864202076293</v>
      </c>
      <c r="D412" s="57">
        <f ca="1" t="shared" si="19"/>
        <v>0.700452768249311</v>
      </c>
      <c r="E412" s="57">
        <f ca="1" t="shared" si="20"/>
        <v>3</v>
      </c>
      <c r="F412" s="62">
        <f ca="1">IF(E412=1,$C$4*SQRT(D412),IF(E412=2,$C$4+($C$5-$C$4)*D412,$C$6-($C$6-$C$5)*SQRT(1-D412)))</f>
        <v>8.35807275259949</v>
      </c>
    </row>
    <row r="413" spans="2:6">
      <c r="B413" s="56">
        <v>397</v>
      </c>
      <c r="C413" s="57">
        <f ca="1" t="shared" si="18"/>
        <v>0.718867179192156</v>
      </c>
      <c r="D413" s="57">
        <f ca="1" t="shared" si="19"/>
        <v>0.933488098149599</v>
      </c>
      <c r="E413" s="57">
        <f ca="1" t="shared" si="20"/>
        <v>2</v>
      </c>
      <c r="F413" s="62">
        <f ca="1">IF(E413=1,$C$4*SQRT(D413),IF(E413=2,$C$4+($C$5-$C$4)*D413,$C$6-($C$6-$C$5)*SQRT(1-D413)))</f>
        <v>6.7339523925984</v>
      </c>
    </row>
    <row r="414" spans="2:6">
      <c r="B414" s="56">
        <v>398</v>
      </c>
      <c r="C414" s="57">
        <f ca="1" t="shared" si="18"/>
        <v>0.563768240085507</v>
      </c>
      <c r="D414" s="57">
        <f ca="1" t="shared" si="19"/>
        <v>0.302141402459339</v>
      </c>
      <c r="E414" s="57">
        <f ca="1" t="shared" si="20"/>
        <v>2</v>
      </c>
      <c r="F414" s="62">
        <f ca="1">IF(E414=1,$C$4*SQRT(D414),IF(E414=2,$C$4+($C$5-$C$4)*D414,$C$6-($C$6-$C$5)*SQRT(1-D414)))</f>
        <v>4.20856560983735</v>
      </c>
    </row>
    <row r="415" spans="2:6">
      <c r="B415" s="56">
        <v>399</v>
      </c>
      <c r="C415" s="57">
        <f ca="1" t="shared" si="18"/>
        <v>0.44285814358102</v>
      </c>
      <c r="D415" s="57">
        <f ca="1" t="shared" si="19"/>
        <v>0.0674099677686235</v>
      </c>
      <c r="E415" s="57">
        <f ca="1" t="shared" si="20"/>
        <v>2</v>
      </c>
      <c r="F415" s="62">
        <f ca="1">IF(E415=1,$C$4*SQRT(D415),IF(E415=2,$C$4+($C$5-$C$4)*D415,$C$6-($C$6-$C$5)*SQRT(1-D415)))</f>
        <v>3.26963987107449</v>
      </c>
    </row>
    <row r="416" spans="2:6">
      <c r="B416" s="56">
        <v>400</v>
      </c>
      <c r="C416" s="57">
        <f ca="1" t="shared" si="18"/>
        <v>0.448946257218821</v>
      </c>
      <c r="D416" s="57">
        <f ca="1" t="shared" si="19"/>
        <v>0.631085123963721</v>
      </c>
      <c r="E416" s="57">
        <f ca="1" t="shared" si="20"/>
        <v>2</v>
      </c>
      <c r="F416" s="62">
        <f ca="1">IF(E416=1,$C$4*SQRT(D416),IF(E416=2,$C$4+($C$5-$C$4)*D416,$C$6-($C$6-$C$5)*SQRT(1-D416)))</f>
        <v>5.52434049585488</v>
      </c>
    </row>
    <row r="417" spans="2:6">
      <c r="B417" s="56">
        <v>401</v>
      </c>
      <c r="C417" s="57">
        <f ca="1" t="shared" si="18"/>
        <v>0.122975723553352</v>
      </c>
      <c r="D417" s="57">
        <f ca="1" t="shared" si="19"/>
        <v>0.256737369772798</v>
      </c>
      <c r="E417" s="57">
        <f ca="1" t="shared" si="20"/>
        <v>1</v>
      </c>
      <c r="F417" s="62">
        <f ca="1">IF(E417=1,$C$4*SQRT(D417),IF(E417=2,$C$4+($C$5-$C$4)*D417,$C$6-($C$6-$C$5)*SQRT(1-D417)))</f>
        <v>1.52007773747107</v>
      </c>
    </row>
    <row r="418" spans="2:6">
      <c r="B418" s="56">
        <v>402</v>
      </c>
      <c r="C418" s="57">
        <f ca="1" t="shared" si="18"/>
        <v>0.214138833988403</v>
      </c>
      <c r="D418" s="57">
        <f ca="1" t="shared" si="19"/>
        <v>0.0939066146548717</v>
      </c>
      <c r="E418" s="57">
        <f ca="1" t="shared" si="20"/>
        <v>1</v>
      </c>
      <c r="F418" s="62">
        <f ca="1">IF(E418=1,$C$4*SQRT(D418),IF(E418=2,$C$4+($C$5-$C$4)*D418,$C$6-($C$6-$C$5)*SQRT(1-D418)))</f>
        <v>0.919325585358009</v>
      </c>
    </row>
    <row r="419" spans="2:6">
      <c r="B419" s="56">
        <v>403</v>
      </c>
      <c r="C419" s="57">
        <f ca="1" t="shared" si="18"/>
        <v>0.0679799901555314</v>
      </c>
      <c r="D419" s="57">
        <f ca="1" t="shared" si="19"/>
        <v>0.547464184533532</v>
      </c>
      <c r="E419" s="57">
        <f ca="1" t="shared" si="20"/>
        <v>1</v>
      </c>
      <c r="F419" s="62">
        <f ca="1">IF(E419=1,$C$4*SQRT(D419),IF(E419=2,$C$4+($C$5-$C$4)*D419,$C$6-($C$6-$C$5)*SQRT(1-D419)))</f>
        <v>2.21972468130662</v>
      </c>
    </row>
    <row r="420" spans="2:6">
      <c r="B420" s="56">
        <v>404</v>
      </c>
      <c r="C420" s="57">
        <f ca="1" t="shared" si="18"/>
        <v>0.824490679274104</v>
      </c>
      <c r="D420" s="57">
        <f ca="1" t="shared" si="19"/>
        <v>0.659620578412615</v>
      </c>
      <c r="E420" s="57">
        <f ca="1" t="shared" si="20"/>
        <v>3</v>
      </c>
      <c r="F420" s="62">
        <f ca="1">IF(E420=1,$C$4*SQRT(D420),IF(E420=2,$C$4+($C$5-$C$4)*D420,$C$6-($C$6-$C$5)*SQRT(1-D420)))</f>
        <v>8.24973864971929</v>
      </c>
    </row>
    <row r="421" spans="2:6">
      <c r="B421" s="56">
        <v>405</v>
      </c>
      <c r="C421" s="57">
        <f ca="1" t="shared" si="18"/>
        <v>0.448966931937874</v>
      </c>
      <c r="D421" s="57">
        <f ca="1" t="shared" si="19"/>
        <v>0.0145078280740261</v>
      </c>
      <c r="E421" s="57">
        <f ca="1" t="shared" si="20"/>
        <v>2</v>
      </c>
      <c r="F421" s="62">
        <f ca="1">IF(E421=1,$C$4*SQRT(D421),IF(E421=2,$C$4+($C$5-$C$4)*D421,$C$6-($C$6-$C$5)*SQRT(1-D421)))</f>
        <v>3.0580313122961</v>
      </c>
    </row>
    <row r="422" spans="2:6">
      <c r="B422" s="56">
        <v>406</v>
      </c>
      <c r="C422" s="57">
        <f ca="1" t="shared" si="18"/>
        <v>0.118101483800546</v>
      </c>
      <c r="D422" s="57">
        <f ca="1" t="shared" si="19"/>
        <v>0.662550449730337</v>
      </c>
      <c r="E422" s="57">
        <f ca="1" t="shared" si="20"/>
        <v>1</v>
      </c>
      <c r="F422" s="62">
        <f ca="1">IF(E422=1,$C$4*SQRT(D422),IF(E422=2,$C$4+($C$5-$C$4)*D422,$C$6-($C$6-$C$5)*SQRT(1-D422)))</f>
        <v>2.44191606071401</v>
      </c>
    </row>
    <row r="423" spans="2:6">
      <c r="B423" s="56">
        <v>407</v>
      </c>
      <c r="C423" s="57">
        <f ca="1" t="shared" si="18"/>
        <v>0.700115861575028</v>
      </c>
      <c r="D423" s="57">
        <f ca="1" t="shared" si="19"/>
        <v>0.0170395487525252</v>
      </c>
      <c r="E423" s="57">
        <f ca="1" t="shared" si="20"/>
        <v>2</v>
      </c>
      <c r="F423" s="62">
        <f ca="1">IF(E423=1,$C$4*SQRT(D423),IF(E423=2,$C$4+($C$5-$C$4)*D423,$C$6-($C$6-$C$5)*SQRT(1-D423)))</f>
        <v>3.0681581950101</v>
      </c>
    </row>
    <row r="424" spans="2:6">
      <c r="B424" s="56">
        <v>408</v>
      </c>
      <c r="C424" s="57">
        <f ca="1" t="shared" si="18"/>
        <v>0.223910521670883</v>
      </c>
      <c r="D424" s="57">
        <f ca="1" t="shared" si="19"/>
        <v>0.528088068586234</v>
      </c>
      <c r="E424" s="57">
        <f ca="1" t="shared" si="20"/>
        <v>2</v>
      </c>
      <c r="F424" s="62">
        <f ca="1">IF(E424=1,$C$4*SQRT(D424),IF(E424=2,$C$4+($C$5-$C$4)*D424,$C$6-($C$6-$C$5)*SQRT(1-D424)))</f>
        <v>5.11235227434494</v>
      </c>
    </row>
    <row r="425" spans="2:6">
      <c r="B425" s="56">
        <v>409</v>
      </c>
      <c r="C425" s="57">
        <f ca="1" t="shared" si="18"/>
        <v>0.800322184934952</v>
      </c>
      <c r="D425" s="57">
        <f ca="1" t="shared" si="19"/>
        <v>0.131949745782154</v>
      </c>
      <c r="E425" s="57">
        <f ca="1" t="shared" si="20"/>
        <v>3</v>
      </c>
      <c r="F425" s="62">
        <f ca="1">IF(E425=1,$C$4*SQRT(D425),IF(E425=2,$C$4+($C$5-$C$4)*D425,$C$6-($C$6-$C$5)*SQRT(1-D425)))</f>
        <v>7.20492356312737</v>
      </c>
    </row>
    <row r="426" spans="2:6">
      <c r="B426" s="56">
        <v>410</v>
      </c>
      <c r="C426" s="57">
        <f ca="1" t="shared" si="18"/>
        <v>0.579215396564773</v>
      </c>
      <c r="D426" s="57">
        <f ca="1" t="shared" si="19"/>
        <v>0.41066483664248</v>
      </c>
      <c r="E426" s="57">
        <f ca="1" t="shared" si="20"/>
        <v>2</v>
      </c>
      <c r="F426" s="62">
        <f ca="1">IF(E426=1,$C$4*SQRT(D426),IF(E426=2,$C$4+($C$5-$C$4)*D426,$C$6-($C$6-$C$5)*SQRT(1-D426)))</f>
        <v>4.64265934656992</v>
      </c>
    </row>
    <row r="427" spans="2:6">
      <c r="B427" s="56">
        <v>411</v>
      </c>
      <c r="C427" s="57">
        <f ca="1" t="shared" si="18"/>
        <v>0.542964357495812</v>
      </c>
      <c r="D427" s="57">
        <f ca="1" t="shared" si="19"/>
        <v>0.0904671848320877</v>
      </c>
      <c r="E427" s="57">
        <f ca="1" t="shared" si="20"/>
        <v>2</v>
      </c>
      <c r="F427" s="62">
        <f ca="1">IF(E427=1,$C$4*SQRT(D427),IF(E427=2,$C$4+($C$5-$C$4)*D427,$C$6-($C$6-$C$5)*SQRT(1-D427)))</f>
        <v>3.36186873932835</v>
      </c>
    </row>
    <row r="428" spans="2:6">
      <c r="B428" s="56">
        <v>412</v>
      </c>
      <c r="C428" s="57">
        <f ca="1" t="shared" si="18"/>
        <v>0.444386537368345</v>
      </c>
      <c r="D428" s="57">
        <f ca="1" t="shared" si="19"/>
        <v>0.070167657078912</v>
      </c>
      <c r="E428" s="57">
        <f ca="1" t="shared" si="20"/>
        <v>2</v>
      </c>
      <c r="F428" s="62">
        <f ca="1">IF(E428=1,$C$4*SQRT(D428),IF(E428=2,$C$4+($C$5-$C$4)*D428,$C$6-($C$6-$C$5)*SQRT(1-D428)))</f>
        <v>3.28067062831565</v>
      </c>
    </row>
    <row r="429" spans="2:6">
      <c r="B429" s="56">
        <v>413</v>
      </c>
      <c r="C429" s="57">
        <f ca="1" t="shared" si="18"/>
        <v>0.16029221617425</v>
      </c>
      <c r="D429" s="57">
        <f ca="1" t="shared" si="19"/>
        <v>0.560837764050001</v>
      </c>
      <c r="E429" s="57">
        <f ca="1" t="shared" si="20"/>
        <v>1</v>
      </c>
      <c r="F429" s="62">
        <f ca="1">IF(E429=1,$C$4*SQRT(D429),IF(E429=2,$C$4+($C$5-$C$4)*D429,$C$6-($C$6-$C$5)*SQRT(1-D429)))</f>
        <v>2.2466730684392</v>
      </c>
    </row>
    <row r="430" spans="2:6">
      <c r="B430" s="56">
        <v>414</v>
      </c>
      <c r="C430" s="57">
        <f ca="1" t="shared" si="18"/>
        <v>0.700126612444506</v>
      </c>
      <c r="D430" s="57">
        <f ca="1" t="shared" si="19"/>
        <v>0.884889245852532</v>
      </c>
      <c r="E430" s="57">
        <f ca="1" t="shared" si="20"/>
        <v>2</v>
      </c>
      <c r="F430" s="62">
        <f ca="1">IF(E430=1,$C$4*SQRT(D430),IF(E430=2,$C$4+($C$5-$C$4)*D430,$C$6-($C$6-$C$5)*SQRT(1-D430)))</f>
        <v>6.53955698341013</v>
      </c>
    </row>
    <row r="431" spans="2:6">
      <c r="B431" s="56">
        <v>415</v>
      </c>
      <c r="C431" s="57">
        <f ca="1" t="shared" si="18"/>
        <v>0.275358162625657</v>
      </c>
      <c r="D431" s="57">
        <f ca="1" t="shared" si="19"/>
        <v>0.0555127946134026</v>
      </c>
      <c r="E431" s="57">
        <f ca="1" t="shared" si="20"/>
        <v>2</v>
      </c>
      <c r="F431" s="62">
        <f ca="1">IF(E431=1,$C$4*SQRT(D431),IF(E431=2,$C$4+($C$5-$C$4)*D431,$C$6-($C$6-$C$5)*SQRT(1-D431)))</f>
        <v>3.22205117845361</v>
      </c>
    </row>
    <row r="432" spans="2:6">
      <c r="B432" s="56">
        <v>416</v>
      </c>
      <c r="C432" s="57">
        <f ca="1" t="shared" si="18"/>
        <v>0.0290383011543287</v>
      </c>
      <c r="D432" s="57">
        <f ca="1" t="shared" si="19"/>
        <v>0.684358255036871</v>
      </c>
      <c r="E432" s="57">
        <f ca="1" t="shared" si="20"/>
        <v>1</v>
      </c>
      <c r="F432" s="62">
        <f ca="1">IF(E432=1,$C$4*SQRT(D432),IF(E432=2,$C$4+($C$5-$C$4)*D432,$C$6-($C$6-$C$5)*SQRT(1-D432)))</f>
        <v>2.48177845411951</v>
      </c>
    </row>
    <row r="433" spans="2:6">
      <c r="B433" s="56">
        <v>417</v>
      </c>
      <c r="C433" s="57">
        <f ca="1" t="shared" si="18"/>
        <v>0.127663872144682</v>
      </c>
      <c r="D433" s="57">
        <f ca="1" t="shared" si="19"/>
        <v>0.786184120530262</v>
      </c>
      <c r="E433" s="57">
        <f ca="1" t="shared" si="20"/>
        <v>1</v>
      </c>
      <c r="F433" s="62">
        <f ca="1">IF(E433=1,$C$4*SQRT(D433),IF(E433=2,$C$4+($C$5-$C$4)*D433,$C$6-($C$6-$C$5)*SQRT(1-D433)))</f>
        <v>2.66001073019873</v>
      </c>
    </row>
    <row r="434" spans="2:6">
      <c r="B434" s="56">
        <v>418</v>
      </c>
      <c r="C434" s="57">
        <f ca="1" t="shared" si="18"/>
        <v>0.467438514513585</v>
      </c>
      <c r="D434" s="57">
        <f ca="1" t="shared" si="19"/>
        <v>0.465873845315076</v>
      </c>
      <c r="E434" s="57">
        <f ca="1" t="shared" si="20"/>
        <v>2</v>
      </c>
      <c r="F434" s="62">
        <f ca="1">IF(E434=1,$C$4*SQRT(D434),IF(E434=2,$C$4+($C$5-$C$4)*D434,$C$6-($C$6-$C$5)*SQRT(1-D434)))</f>
        <v>4.8634953812603</v>
      </c>
    </row>
    <row r="435" spans="2:6">
      <c r="B435" s="56">
        <v>419</v>
      </c>
      <c r="C435" s="57">
        <f ca="1" t="shared" si="18"/>
        <v>0.127685399986136</v>
      </c>
      <c r="D435" s="57">
        <f ca="1" t="shared" si="19"/>
        <v>0.00509157699406426</v>
      </c>
      <c r="E435" s="57">
        <f ca="1" t="shared" si="20"/>
        <v>1</v>
      </c>
      <c r="F435" s="62">
        <f ca="1">IF(E435=1,$C$4*SQRT(D435),IF(E435=2,$C$4+($C$5-$C$4)*D435,$C$6-($C$6-$C$5)*SQRT(1-D435)))</f>
        <v>0.214065861235692</v>
      </c>
    </row>
    <row r="436" spans="2:6">
      <c r="B436" s="56">
        <v>420</v>
      </c>
      <c r="C436" s="57">
        <f ca="1" t="shared" si="18"/>
        <v>0.108267216202155</v>
      </c>
      <c r="D436" s="57">
        <f ca="1" t="shared" si="19"/>
        <v>0.475648897558212</v>
      </c>
      <c r="E436" s="57">
        <f ca="1" t="shared" si="20"/>
        <v>1</v>
      </c>
      <c r="F436" s="62">
        <f ca="1">IF(E436=1,$C$4*SQRT(D436),IF(E436=2,$C$4+($C$5-$C$4)*D436,$C$6-($C$6-$C$5)*SQRT(1-D436)))</f>
        <v>2.06901911011569</v>
      </c>
    </row>
    <row r="437" spans="2:6">
      <c r="B437" s="56">
        <v>421</v>
      </c>
      <c r="C437" s="57">
        <f ca="1" t="shared" si="18"/>
        <v>0.586506646224127</v>
      </c>
      <c r="D437" s="57">
        <f ca="1" t="shared" si="19"/>
        <v>0.613758947646876</v>
      </c>
      <c r="E437" s="57">
        <f ca="1" t="shared" si="20"/>
        <v>2</v>
      </c>
      <c r="F437" s="62">
        <f ca="1">IF(E437=1,$C$4*SQRT(D437),IF(E437=2,$C$4+($C$5-$C$4)*D437,$C$6-($C$6-$C$5)*SQRT(1-D437)))</f>
        <v>5.45503579058751</v>
      </c>
    </row>
    <row r="438" spans="2:6">
      <c r="B438" s="56">
        <v>422</v>
      </c>
      <c r="C438" s="57">
        <f ca="1" t="shared" si="18"/>
        <v>0.999043978157064</v>
      </c>
      <c r="D438" s="57">
        <f ca="1" t="shared" si="19"/>
        <v>0.828714467770265</v>
      </c>
      <c r="E438" s="57">
        <f ca="1" t="shared" si="20"/>
        <v>3</v>
      </c>
      <c r="F438" s="62">
        <f ca="1">IF(E438=1,$C$4*SQRT(D438),IF(E438=2,$C$4+($C$5-$C$4)*D438,$C$6-($C$6-$C$5)*SQRT(1-D438)))</f>
        <v>8.75840031005657</v>
      </c>
    </row>
    <row r="439" spans="2:6">
      <c r="B439" s="56">
        <v>423</v>
      </c>
      <c r="C439" s="57">
        <f ca="1" t="shared" si="18"/>
        <v>0.962319166593788</v>
      </c>
      <c r="D439" s="57">
        <f ca="1" t="shared" si="19"/>
        <v>0.710883984779832</v>
      </c>
      <c r="E439" s="57">
        <f ca="1" t="shared" si="20"/>
        <v>3</v>
      </c>
      <c r="F439" s="62">
        <f ca="1">IF(E439=1,$C$4*SQRT(D439),IF(E439=2,$C$4+($C$5-$C$4)*D439,$C$6-($C$6-$C$5)*SQRT(1-D439)))</f>
        <v>8.38691471490764</v>
      </c>
    </row>
    <row r="440" spans="2:6">
      <c r="B440" s="56">
        <v>424</v>
      </c>
      <c r="C440" s="57">
        <f ca="1" t="shared" si="18"/>
        <v>0.962313075393085</v>
      </c>
      <c r="D440" s="57">
        <f ca="1" t="shared" si="19"/>
        <v>0.416046535558919</v>
      </c>
      <c r="E440" s="57">
        <f ca="1" t="shared" si="20"/>
        <v>3</v>
      </c>
      <c r="F440" s="62">
        <f ca="1">IF(E440=1,$C$4*SQRT(D440),IF(E440=2,$C$4+($C$5-$C$4)*D440,$C$6-($C$6-$C$5)*SQRT(1-D440)))</f>
        <v>7.70749456271752</v>
      </c>
    </row>
    <row r="441" spans="2:6">
      <c r="B441" s="56">
        <v>425</v>
      </c>
      <c r="C441" s="57">
        <f ca="1" t="shared" si="18"/>
        <v>0.797600150647411</v>
      </c>
      <c r="D441" s="57">
        <f ca="1" t="shared" si="19"/>
        <v>0.972714883645172</v>
      </c>
      <c r="E441" s="57">
        <f ca="1" t="shared" si="20"/>
        <v>3</v>
      </c>
      <c r="F441" s="62">
        <f ca="1">IF(E441=1,$C$4*SQRT(D441),IF(E441=2,$C$4+($C$5-$C$4)*D441,$C$6-($C$6-$C$5)*SQRT(1-D441)))</f>
        <v>9.5044537890434</v>
      </c>
    </row>
    <row r="442" spans="2:6">
      <c r="B442" s="56">
        <v>426</v>
      </c>
      <c r="C442" s="57">
        <f ca="1" t="shared" si="18"/>
        <v>0.10687883038398</v>
      </c>
      <c r="D442" s="57">
        <f ca="1" t="shared" si="19"/>
        <v>0.251415107070163</v>
      </c>
      <c r="E442" s="57">
        <f ca="1" t="shared" si="20"/>
        <v>1</v>
      </c>
      <c r="F442" s="62">
        <f ca="1">IF(E442=1,$C$4*SQRT(D442),IF(E442=2,$C$4+($C$5-$C$4)*D442,$C$6-($C$6-$C$5)*SQRT(1-D442)))</f>
        <v>1.50423933056926</v>
      </c>
    </row>
    <row r="443" spans="2:6">
      <c r="B443" s="56">
        <v>427</v>
      </c>
      <c r="C443" s="57">
        <f ca="1" t="shared" si="18"/>
        <v>0.12434989178646</v>
      </c>
      <c r="D443" s="57">
        <f ca="1" t="shared" si="19"/>
        <v>0.430004238067373</v>
      </c>
      <c r="E443" s="57">
        <f ca="1" t="shared" si="20"/>
        <v>1</v>
      </c>
      <c r="F443" s="62">
        <f ca="1">IF(E443=1,$C$4*SQRT(D443),IF(E443=2,$C$4+($C$5-$C$4)*D443,$C$6-($C$6-$C$5)*SQRT(1-D443)))</f>
        <v>1.96724125175494</v>
      </c>
    </row>
    <row r="444" spans="2:6">
      <c r="B444" s="56">
        <v>428</v>
      </c>
      <c r="C444" s="57">
        <f ca="1" t="shared" si="18"/>
        <v>0.464899657970913</v>
      </c>
      <c r="D444" s="57">
        <f ca="1" t="shared" si="19"/>
        <v>0.118769260943273</v>
      </c>
      <c r="E444" s="57">
        <f ca="1" t="shared" si="20"/>
        <v>2</v>
      </c>
      <c r="F444" s="62">
        <f ca="1">IF(E444=1,$C$4*SQRT(D444),IF(E444=2,$C$4+($C$5-$C$4)*D444,$C$6-($C$6-$C$5)*SQRT(1-D444)))</f>
        <v>3.47507704377309</v>
      </c>
    </row>
    <row r="445" spans="2:6">
      <c r="B445" s="56">
        <v>429</v>
      </c>
      <c r="C445" s="57">
        <f ca="1" t="shared" si="18"/>
        <v>0.787561972895026</v>
      </c>
      <c r="D445" s="57">
        <f ca="1" t="shared" si="19"/>
        <v>0.688396712045662</v>
      </c>
      <c r="E445" s="57">
        <f ca="1" t="shared" si="20"/>
        <v>3</v>
      </c>
      <c r="F445" s="62">
        <f ca="1">IF(E445=1,$C$4*SQRT(D445),IF(E445=2,$C$4+($C$5-$C$4)*D445,$C$6-($C$6-$C$5)*SQRT(1-D445)))</f>
        <v>8.32535687634976</v>
      </c>
    </row>
    <row r="446" spans="2:6">
      <c r="B446" s="56">
        <v>430</v>
      </c>
      <c r="C446" s="57">
        <f ca="1" t="shared" si="18"/>
        <v>0.0874124676805395</v>
      </c>
      <c r="D446" s="57">
        <f ca="1" t="shared" si="19"/>
        <v>0.233333241692316</v>
      </c>
      <c r="E446" s="57">
        <f ca="1" t="shared" si="20"/>
        <v>1</v>
      </c>
      <c r="F446" s="62">
        <f ca="1">IF(E446=1,$C$4*SQRT(D446),IF(E446=2,$C$4+($C$5-$C$4)*D446,$C$6-($C$6-$C$5)*SQRT(1-D446)))</f>
        <v>1.44913739004652</v>
      </c>
    </row>
    <row r="447" spans="2:6">
      <c r="B447" s="56">
        <v>431</v>
      </c>
      <c r="C447" s="57">
        <f ca="1" t="shared" si="18"/>
        <v>0.121299698166153</v>
      </c>
      <c r="D447" s="57">
        <f ca="1" t="shared" si="19"/>
        <v>0.267961518931163</v>
      </c>
      <c r="E447" s="57">
        <f ca="1" t="shared" si="20"/>
        <v>1</v>
      </c>
      <c r="F447" s="62">
        <f ca="1">IF(E447=1,$C$4*SQRT(D447),IF(E447=2,$C$4+($C$5-$C$4)*D447,$C$6-($C$6-$C$5)*SQRT(1-D447)))</f>
        <v>1.55294998965854</v>
      </c>
    </row>
    <row r="448" spans="2:6">
      <c r="B448" s="56">
        <v>432</v>
      </c>
      <c r="C448" s="57">
        <f ca="1" t="shared" si="18"/>
        <v>0.90627056585423</v>
      </c>
      <c r="D448" s="57">
        <f ca="1" t="shared" si="19"/>
        <v>0.44102404744018</v>
      </c>
      <c r="E448" s="57">
        <f ca="1" t="shared" si="20"/>
        <v>3</v>
      </c>
      <c r="F448" s="62">
        <f ca="1">IF(E448=1,$C$4*SQRT(D448),IF(E448=2,$C$4+($C$5-$C$4)*D448,$C$6-($C$6-$C$5)*SQRT(1-D448)))</f>
        <v>7.75705916862741</v>
      </c>
    </row>
    <row r="449" spans="2:6">
      <c r="B449" s="56">
        <v>433</v>
      </c>
      <c r="C449" s="57">
        <f ca="1" t="shared" si="18"/>
        <v>0.95926124331783</v>
      </c>
      <c r="D449" s="57">
        <f ca="1" t="shared" si="19"/>
        <v>0.799216392124515</v>
      </c>
      <c r="E449" s="57">
        <f ca="1" t="shared" si="20"/>
        <v>3</v>
      </c>
      <c r="F449" s="62">
        <f ca="1">IF(E449=1,$C$4*SQRT(D449),IF(E449=2,$C$4+($C$5-$C$4)*D449,$C$6-($C$6-$C$5)*SQRT(1-D449)))</f>
        <v>8.65573348219954</v>
      </c>
    </row>
    <row r="450" spans="2:6">
      <c r="B450" s="56">
        <v>434</v>
      </c>
      <c r="C450" s="57">
        <f ca="1" t="shared" si="18"/>
        <v>0.702506559242523</v>
      </c>
      <c r="D450" s="57">
        <f ca="1" t="shared" si="19"/>
        <v>0.611605654775427</v>
      </c>
      <c r="E450" s="57">
        <f ca="1" t="shared" si="20"/>
        <v>2</v>
      </c>
      <c r="F450" s="62">
        <f ca="1">IF(E450=1,$C$4*SQRT(D450),IF(E450=2,$C$4+($C$5-$C$4)*D450,$C$6-($C$6-$C$5)*SQRT(1-D450)))</f>
        <v>5.44642261910171</v>
      </c>
    </row>
    <row r="451" spans="2:6">
      <c r="B451" s="56">
        <v>435</v>
      </c>
      <c r="C451" s="57">
        <f ca="1" t="shared" si="18"/>
        <v>0.959261675682517</v>
      </c>
      <c r="D451" s="57">
        <f ca="1" t="shared" si="19"/>
        <v>0.620114078432273</v>
      </c>
      <c r="E451" s="57">
        <f ca="1" t="shared" si="20"/>
        <v>3</v>
      </c>
      <c r="F451" s="62">
        <f ca="1">IF(E451=1,$C$4*SQRT(D451),IF(E451=2,$C$4+($C$5-$C$4)*D451,$C$6-($C$6-$C$5)*SQRT(1-D451)))</f>
        <v>8.15095340942703</v>
      </c>
    </row>
    <row r="452" spans="2:6">
      <c r="B452" s="56">
        <v>436</v>
      </c>
      <c r="C452" s="57">
        <f ca="1" t="shared" si="18"/>
        <v>0.0325957091926643</v>
      </c>
      <c r="D452" s="57">
        <f ca="1" t="shared" si="19"/>
        <v>0.964594975003437</v>
      </c>
      <c r="E452" s="57">
        <f ca="1" t="shared" si="20"/>
        <v>1</v>
      </c>
      <c r="F452" s="62">
        <f ca="1">IF(E452=1,$C$4*SQRT(D452),IF(E452=2,$C$4+($C$5-$C$4)*D452,$C$6-($C$6-$C$5)*SQRT(1-D452)))</f>
        <v>2.94641388386474</v>
      </c>
    </row>
    <row r="453" spans="2:6">
      <c r="B453" s="56">
        <v>437</v>
      </c>
      <c r="C453" s="57">
        <f ca="1" t="shared" si="18"/>
        <v>0.457784554139943</v>
      </c>
      <c r="D453" s="57">
        <f ca="1" t="shared" si="19"/>
        <v>0.102467978009854</v>
      </c>
      <c r="E453" s="57">
        <f ca="1" t="shared" si="20"/>
        <v>2</v>
      </c>
      <c r="F453" s="62">
        <f ca="1">IF(E453=1,$C$4*SQRT(D453),IF(E453=2,$C$4+($C$5-$C$4)*D453,$C$6-($C$6-$C$5)*SQRT(1-D453)))</f>
        <v>3.40987191203942</v>
      </c>
    </row>
    <row r="454" spans="2:6">
      <c r="B454" s="56">
        <v>438</v>
      </c>
      <c r="C454" s="57">
        <f ca="1" t="shared" si="18"/>
        <v>0.475822340919552</v>
      </c>
      <c r="D454" s="57">
        <f ca="1" t="shared" si="19"/>
        <v>0.386124579704259</v>
      </c>
      <c r="E454" s="57">
        <f ca="1" t="shared" si="20"/>
        <v>2</v>
      </c>
      <c r="F454" s="62">
        <f ca="1">IF(E454=1,$C$4*SQRT(D454),IF(E454=2,$C$4+($C$5-$C$4)*D454,$C$6-($C$6-$C$5)*SQRT(1-D454)))</f>
        <v>4.54449831881704</v>
      </c>
    </row>
    <row r="455" spans="2:6">
      <c r="B455" s="56">
        <v>439</v>
      </c>
      <c r="C455" s="57">
        <f ca="1" t="shared" si="18"/>
        <v>0.935699483751913</v>
      </c>
      <c r="D455" s="57">
        <f ca="1" t="shared" si="19"/>
        <v>0.0892277811472562</v>
      </c>
      <c r="E455" s="57">
        <f ca="1" t="shared" si="20"/>
        <v>3</v>
      </c>
      <c r="F455" s="62">
        <f ca="1">IF(E455=1,$C$4*SQRT(D455),IF(E455=2,$C$4+($C$5-$C$4)*D455,$C$6-($C$6-$C$5)*SQRT(1-D455)))</f>
        <v>7.13696839527142</v>
      </c>
    </row>
    <row r="456" spans="2:6">
      <c r="B456" s="56">
        <v>440</v>
      </c>
      <c r="C456" s="57">
        <f ca="1" t="shared" si="18"/>
        <v>0.294736477654557</v>
      </c>
      <c r="D456" s="57">
        <f ca="1" t="shared" si="19"/>
        <v>0.658164766687385</v>
      </c>
      <c r="E456" s="57">
        <f ca="1" t="shared" si="20"/>
        <v>2</v>
      </c>
      <c r="F456" s="62">
        <f ca="1">IF(E456=1,$C$4*SQRT(D456),IF(E456=2,$C$4+($C$5-$C$4)*D456,$C$6-($C$6-$C$5)*SQRT(1-D456)))</f>
        <v>5.63265906674954</v>
      </c>
    </row>
    <row r="457" spans="2:6">
      <c r="B457" s="56">
        <v>441</v>
      </c>
      <c r="C457" s="57">
        <f ca="1" t="shared" si="18"/>
        <v>0.894227529448971</v>
      </c>
      <c r="D457" s="57">
        <f ca="1" t="shared" si="19"/>
        <v>0.920097122213714</v>
      </c>
      <c r="E457" s="57">
        <f ca="1" t="shared" si="20"/>
        <v>3</v>
      </c>
      <c r="F457" s="62">
        <f ca="1">IF(E457=1,$C$4*SQRT(D457),IF(E457=2,$C$4+($C$5-$C$4)*D457,$C$6-($C$6-$C$5)*SQRT(1-D457)))</f>
        <v>9.15198708731731</v>
      </c>
    </row>
    <row r="458" spans="2:6">
      <c r="B458" s="56">
        <v>442</v>
      </c>
      <c r="C458" s="57">
        <f ca="1" t="shared" si="18"/>
        <v>0.0145620768026169</v>
      </c>
      <c r="D458" s="57">
        <f ca="1" t="shared" si="19"/>
        <v>0.459277111158534</v>
      </c>
      <c r="E458" s="57">
        <f ca="1" t="shared" si="20"/>
        <v>1</v>
      </c>
      <c r="F458" s="62">
        <f ca="1">IF(E458=1,$C$4*SQRT(D458),IF(E458=2,$C$4+($C$5-$C$4)*D458,$C$6-($C$6-$C$5)*SQRT(1-D458)))</f>
        <v>2.03309960415785</v>
      </c>
    </row>
    <row r="459" spans="2:6">
      <c r="B459" s="56">
        <v>443</v>
      </c>
      <c r="C459" s="57">
        <f ca="1" t="shared" si="18"/>
        <v>0.872663475960404</v>
      </c>
      <c r="D459" s="57">
        <f ca="1" t="shared" si="19"/>
        <v>0.215363862365632</v>
      </c>
      <c r="E459" s="57">
        <f ca="1" t="shared" si="20"/>
        <v>3</v>
      </c>
      <c r="F459" s="62">
        <f ca="1">IF(E459=1,$C$4*SQRT(D459),IF(E459=2,$C$4+($C$5-$C$4)*D459,$C$6-($C$6-$C$5)*SQRT(1-D459)))</f>
        <v>7.34260931763707</v>
      </c>
    </row>
    <row r="460" spans="2:6">
      <c r="B460" s="56">
        <v>444</v>
      </c>
      <c r="C460" s="57">
        <f ca="1" t="shared" si="18"/>
        <v>0.229056014494538</v>
      </c>
      <c r="D460" s="57">
        <f ca="1" t="shared" si="19"/>
        <v>0.372295712726186</v>
      </c>
      <c r="E460" s="57">
        <f ca="1" t="shared" si="20"/>
        <v>2</v>
      </c>
      <c r="F460" s="62">
        <f ca="1">IF(E460=1,$C$4*SQRT(D460),IF(E460=2,$C$4+($C$5-$C$4)*D460,$C$6-($C$6-$C$5)*SQRT(1-D460)))</f>
        <v>4.48918285090475</v>
      </c>
    </row>
    <row r="461" spans="2:6">
      <c r="B461" s="56">
        <v>445</v>
      </c>
      <c r="C461" s="57">
        <f ca="1" t="shared" si="18"/>
        <v>0.901293939615927</v>
      </c>
      <c r="D461" s="57">
        <f ca="1" t="shared" si="19"/>
        <v>0.634682869708149</v>
      </c>
      <c r="E461" s="57">
        <f ca="1" t="shared" si="20"/>
        <v>3</v>
      </c>
      <c r="F461" s="62">
        <f ca="1">IF(E461=1,$C$4*SQRT(D461),IF(E461=2,$C$4+($C$5-$C$4)*D461,$C$6-($C$6-$C$5)*SQRT(1-D461)))</f>
        <v>8.18675589822367</v>
      </c>
    </row>
    <row r="462" spans="2:6">
      <c r="B462" s="56">
        <v>446</v>
      </c>
      <c r="C462" s="57">
        <f ca="1" t="shared" si="18"/>
        <v>0.313708306521009</v>
      </c>
      <c r="D462" s="57">
        <f ca="1" t="shared" si="19"/>
        <v>0.112332511958688</v>
      </c>
      <c r="E462" s="57">
        <f ca="1" t="shared" si="20"/>
        <v>2</v>
      </c>
      <c r="F462" s="62">
        <f ca="1">IF(E462=1,$C$4*SQRT(D462),IF(E462=2,$C$4+($C$5-$C$4)*D462,$C$6-($C$6-$C$5)*SQRT(1-D462)))</f>
        <v>3.44933004783475</v>
      </c>
    </row>
    <row r="463" spans="2:6">
      <c r="B463" s="56">
        <v>447</v>
      </c>
      <c r="C463" s="57">
        <f ca="1" t="shared" si="18"/>
        <v>0.823334827139894</v>
      </c>
      <c r="D463" s="57">
        <f ca="1" t="shared" si="19"/>
        <v>0.178335564526808</v>
      </c>
      <c r="E463" s="57">
        <f ca="1" t="shared" si="20"/>
        <v>3</v>
      </c>
      <c r="F463" s="62">
        <f ca="1">IF(E463=1,$C$4*SQRT(D463),IF(E463=2,$C$4+($C$5-$C$4)*D463,$C$6-($C$6-$C$5)*SQRT(1-D463)))</f>
        <v>7.28062876398629</v>
      </c>
    </row>
    <row r="464" spans="2:6">
      <c r="B464" s="56">
        <v>448</v>
      </c>
      <c r="C464" s="57">
        <f ca="1" t="shared" si="18"/>
        <v>0.438236999002726</v>
      </c>
      <c r="D464" s="57">
        <f ca="1" t="shared" si="19"/>
        <v>0.681682466063716</v>
      </c>
      <c r="E464" s="57">
        <f ca="1" t="shared" si="20"/>
        <v>2</v>
      </c>
      <c r="F464" s="62">
        <f ca="1">IF(E464=1,$C$4*SQRT(D464),IF(E464=2,$C$4+($C$5-$C$4)*D464,$C$6-($C$6-$C$5)*SQRT(1-D464)))</f>
        <v>5.72672986425486</v>
      </c>
    </row>
    <row r="465" spans="2:6">
      <c r="B465" s="56">
        <v>449</v>
      </c>
      <c r="C465" s="57">
        <f ca="1" t="shared" ref="C465:C528" si="21">RAND()</f>
        <v>0.178400218897107</v>
      </c>
      <c r="D465" s="57">
        <f ca="1" t="shared" ref="D465:D528" si="22">RAND()</f>
        <v>0.721610915987036</v>
      </c>
      <c r="E465" s="57">
        <f ca="1" t="shared" ref="E465:E528" si="23">IF(C465&lt;=$C$10,1,IF(C465&lt;=$C$10+$C$11,2,3))</f>
        <v>1</v>
      </c>
      <c r="F465" s="62">
        <f ca="1">IF(E465=1,$C$4*SQRT(D465),IF(E465=2,$C$4+($C$5-$C$4)*D465,$C$6-($C$6-$C$5)*SQRT(1-D465)))</f>
        <v>2.54843054523433</v>
      </c>
    </row>
    <row r="466" spans="2:6">
      <c r="B466" s="56">
        <v>450</v>
      </c>
      <c r="C466" s="57">
        <f ca="1" t="shared" si="21"/>
        <v>0.284295405715254</v>
      </c>
      <c r="D466" s="57">
        <f ca="1" t="shared" si="22"/>
        <v>0.0061024725513692</v>
      </c>
      <c r="E466" s="57">
        <f ca="1" t="shared" si="23"/>
        <v>2</v>
      </c>
      <c r="F466" s="62">
        <f ca="1">IF(E466=1,$C$4*SQRT(D466),IF(E466=2,$C$4+($C$5-$C$4)*D466,$C$6-($C$6-$C$5)*SQRT(1-D466)))</f>
        <v>3.02440989020548</v>
      </c>
    </row>
    <row r="467" spans="2:6">
      <c r="B467" s="56">
        <v>451</v>
      </c>
      <c r="C467" s="57">
        <f ca="1" t="shared" si="21"/>
        <v>0.0990275903934361</v>
      </c>
      <c r="D467" s="57">
        <f ca="1" t="shared" si="22"/>
        <v>0.926266114417345</v>
      </c>
      <c r="E467" s="57">
        <f ca="1" t="shared" si="23"/>
        <v>1</v>
      </c>
      <c r="F467" s="62">
        <f ca="1">IF(E467=1,$C$4*SQRT(D467),IF(E467=2,$C$4+($C$5-$C$4)*D467,$C$6-($C$6-$C$5)*SQRT(1-D467)))</f>
        <v>2.88728159862458</v>
      </c>
    </row>
    <row r="468" spans="2:6">
      <c r="B468" s="56">
        <v>452</v>
      </c>
      <c r="C468" s="57">
        <f ca="1" t="shared" si="21"/>
        <v>0.990652708949036</v>
      </c>
      <c r="D468" s="57">
        <f ca="1" t="shared" si="22"/>
        <v>0.721527268555376</v>
      </c>
      <c r="E468" s="57">
        <f ca="1" t="shared" si="23"/>
        <v>3</v>
      </c>
      <c r="F468" s="62">
        <f ca="1">IF(E468=1,$C$4*SQRT(D468),IF(E468=2,$C$4+($C$5-$C$4)*D468,$C$6-($C$6-$C$5)*SQRT(1-D468)))</f>
        <v>8.41688453263774</v>
      </c>
    </row>
    <row r="469" spans="2:6">
      <c r="B469" s="56">
        <v>453</v>
      </c>
      <c r="C469" s="57">
        <f ca="1" t="shared" si="21"/>
        <v>0.932402255106039</v>
      </c>
      <c r="D469" s="57">
        <f ca="1" t="shared" si="22"/>
        <v>0.338703853667263</v>
      </c>
      <c r="E469" s="57">
        <f ca="1" t="shared" si="23"/>
        <v>3</v>
      </c>
      <c r="F469" s="62">
        <f ca="1">IF(E469=1,$C$4*SQRT(D469),IF(E469=2,$C$4+($C$5-$C$4)*D469,$C$6-($C$6-$C$5)*SQRT(1-D469)))</f>
        <v>7.56039648364849</v>
      </c>
    </row>
    <row r="470" spans="2:6">
      <c r="B470" s="56">
        <v>454</v>
      </c>
      <c r="C470" s="57">
        <f ca="1" t="shared" si="21"/>
        <v>0.475816798329691</v>
      </c>
      <c r="D470" s="57">
        <f ca="1" t="shared" si="22"/>
        <v>0.738904237451369</v>
      </c>
      <c r="E470" s="57">
        <f ca="1" t="shared" si="23"/>
        <v>2</v>
      </c>
      <c r="F470" s="62">
        <f ca="1">IF(E470=1,$C$4*SQRT(D470),IF(E470=2,$C$4+($C$5-$C$4)*D470,$C$6-($C$6-$C$5)*SQRT(1-D470)))</f>
        <v>5.95561694980548</v>
      </c>
    </row>
    <row r="471" spans="2:6">
      <c r="B471" s="56">
        <v>455</v>
      </c>
      <c r="C471" s="57">
        <f ca="1" t="shared" si="21"/>
        <v>0.913370955604319</v>
      </c>
      <c r="D471" s="57">
        <f ca="1" t="shared" si="22"/>
        <v>0.265576670234487</v>
      </c>
      <c r="E471" s="57">
        <f ca="1" t="shared" si="23"/>
        <v>3</v>
      </c>
      <c r="F471" s="62">
        <f ca="1">IF(E471=1,$C$4*SQRT(D471),IF(E471=2,$C$4+($C$5-$C$4)*D471,$C$6-($C$6-$C$5)*SQRT(1-D471)))</f>
        <v>7.42904493079136</v>
      </c>
    </row>
    <row r="472" spans="2:6">
      <c r="B472" s="56">
        <v>456</v>
      </c>
      <c r="C472" s="57">
        <f ca="1" t="shared" si="21"/>
        <v>0.159405491388712</v>
      </c>
      <c r="D472" s="57">
        <f ca="1" t="shared" si="22"/>
        <v>0.194545036061077</v>
      </c>
      <c r="E472" s="57">
        <f ca="1" t="shared" si="23"/>
        <v>1</v>
      </c>
      <c r="F472" s="62">
        <f ca="1">IF(E472=1,$C$4*SQRT(D472),IF(E472=2,$C$4+($C$5-$C$4)*D472,$C$6-($C$6-$C$5)*SQRT(1-D472)))</f>
        <v>1.32321779180515</v>
      </c>
    </row>
    <row r="473" spans="2:6">
      <c r="B473" s="56">
        <v>457</v>
      </c>
      <c r="C473" s="57">
        <f ca="1" t="shared" si="21"/>
        <v>0.955821780552191</v>
      </c>
      <c r="D473" s="57">
        <f ca="1" t="shared" si="22"/>
        <v>0.890483849545688</v>
      </c>
      <c r="E473" s="57">
        <f ca="1" t="shared" si="23"/>
        <v>3</v>
      </c>
      <c r="F473" s="62">
        <f ca="1">IF(E473=1,$C$4*SQRT(D473),IF(E473=2,$C$4+($C$5-$C$4)*D473,$C$6-($C$6-$C$5)*SQRT(1-D473)))</f>
        <v>9.00720326647959</v>
      </c>
    </row>
    <row r="474" spans="2:6">
      <c r="B474" s="56">
        <v>458</v>
      </c>
      <c r="C474" s="57">
        <f ca="1" t="shared" si="21"/>
        <v>0.452507109400286</v>
      </c>
      <c r="D474" s="57">
        <f ca="1" t="shared" si="22"/>
        <v>0.265414572235081</v>
      </c>
      <c r="E474" s="57">
        <f ca="1" t="shared" si="23"/>
        <v>2</v>
      </c>
      <c r="F474" s="62">
        <f ca="1">IF(E474=1,$C$4*SQRT(D474),IF(E474=2,$C$4+($C$5-$C$4)*D474,$C$6-($C$6-$C$5)*SQRT(1-D474)))</f>
        <v>4.06165828894033</v>
      </c>
    </row>
    <row r="475" spans="2:6">
      <c r="B475" s="56">
        <v>459</v>
      </c>
      <c r="C475" s="57">
        <f ca="1" t="shared" si="21"/>
        <v>0.281968882696386</v>
      </c>
      <c r="D475" s="57">
        <f ca="1" t="shared" si="22"/>
        <v>0.0264039003365608</v>
      </c>
      <c r="E475" s="57">
        <f ca="1" t="shared" si="23"/>
        <v>2</v>
      </c>
      <c r="F475" s="62">
        <f ca="1">IF(E475=1,$C$4*SQRT(D475),IF(E475=2,$C$4+($C$5-$C$4)*D475,$C$6-($C$6-$C$5)*SQRT(1-D475)))</f>
        <v>3.10561560134624</v>
      </c>
    </row>
    <row r="476" spans="2:6">
      <c r="B476" s="56">
        <v>460</v>
      </c>
      <c r="C476" s="57">
        <f ca="1" t="shared" si="21"/>
        <v>0.274676052000495</v>
      </c>
      <c r="D476" s="57">
        <f ca="1" t="shared" si="22"/>
        <v>0.530339022325227</v>
      </c>
      <c r="E476" s="57">
        <f ca="1" t="shared" si="23"/>
        <v>2</v>
      </c>
      <c r="F476" s="62">
        <f ca="1">IF(E476=1,$C$4*SQRT(D476),IF(E476=2,$C$4+($C$5-$C$4)*D476,$C$6-($C$6-$C$5)*SQRT(1-D476)))</f>
        <v>5.12135608930091</v>
      </c>
    </row>
    <row r="477" spans="2:6">
      <c r="B477" s="56">
        <v>461</v>
      </c>
      <c r="C477" s="57">
        <f ca="1" t="shared" si="21"/>
        <v>0.316756436346519</v>
      </c>
      <c r="D477" s="57">
        <f ca="1" t="shared" si="22"/>
        <v>0.420183083912636</v>
      </c>
      <c r="E477" s="57">
        <f ca="1" t="shared" si="23"/>
        <v>2</v>
      </c>
      <c r="F477" s="62">
        <f ca="1">IF(E477=1,$C$4*SQRT(D477),IF(E477=2,$C$4+($C$5-$C$4)*D477,$C$6-($C$6-$C$5)*SQRT(1-D477)))</f>
        <v>4.68073233565055</v>
      </c>
    </row>
    <row r="478" spans="2:6">
      <c r="B478" s="56">
        <v>462</v>
      </c>
      <c r="C478" s="57">
        <f ca="1" t="shared" si="21"/>
        <v>0.496289826459841</v>
      </c>
      <c r="D478" s="57">
        <f ca="1" t="shared" si="22"/>
        <v>0.709062010520653</v>
      </c>
      <c r="E478" s="57">
        <f ca="1" t="shared" si="23"/>
        <v>2</v>
      </c>
      <c r="F478" s="62">
        <f ca="1">IF(E478=1,$C$4*SQRT(D478),IF(E478=2,$C$4+($C$5-$C$4)*D478,$C$6-($C$6-$C$5)*SQRT(1-D478)))</f>
        <v>5.83624804208261</v>
      </c>
    </row>
    <row r="479" spans="2:6">
      <c r="B479" s="56">
        <v>463</v>
      </c>
      <c r="C479" s="57">
        <f ca="1" t="shared" si="21"/>
        <v>0.462899143224304</v>
      </c>
      <c r="D479" s="57">
        <f ca="1" t="shared" si="22"/>
        <v>0.932107443653825</v>
      </c>
      <c r="E479" s="57">
        <f ca="1" t="shared" si="23"/>
        <v>2</v>
      </c>
      <c r="F479" s="62">
        <f ca="1">IF(E479=1,$C$4*SQRT(D479),IF(E479=2,$C$4+($C$5-$C$4)*D479,$C$6-($C$6-$C$5)*SQRT(1-D479)))</f>
        <v>6.7284297746153</v>
      </c>
    </row>
    <row r="480" spans="2:6">
      <c r="B480" s="56">
        <v>464</v>
      </c>
      <c r="C480" s="57">
        <f ca="1" t="shared" si="21"/>
        <v>0.0966008878778175</v>
      </c>
      <c r="D480" s="57">
        <f ca="1" t="shared" si="22"/>
        <v>0.897086063521697</v>
      </c>
      <c r="E480" s="57">
        <f ca="1" t="shared" si="23"/>
        <v>1</v>
      </c>
      <c r="F480" s="62">
        <f ca="1">IF(E480=1,$C$4*SQRT(D480),IF(E480=2,$C$4+($C$5-$C$4)*D480,$C$6-($C$6-$C$5)*SQRT(1-D480)))</f>
        <v>2.84143882068491</v>
      </c>
    </row>
    <row r="481" spans="2:6">
      <c r="B481" s="56">
        <v>465</v>
      </c>
      <c r="C481" s="57">
        <f ca="1" t="shared" si="21"/>
        <v>0.0145591052651475</v>
      </c>
      <c r="D481" s="57">
        <f ca="1" t="shared" si="22"/>
        <v>0.878725986270902</v>
      </c>
      <c r="E481" s="57">
        <f ca="1" t="shared" si="23"/>
        <v>1</v>
      </c>
      <c r="F481" s="62">
        <f ca="1">IF(E481=1,$C$4*SQRT(D481),IF(E481=2,$C$4+($C$5-$C$4)*D481,$C$6-($C$6-$C$5)*SQRT(1-D481)))</f>
        <v>2.81221156324308</v>
      </c>
    </row>
    <row r="482" spans="2:6">
      <c r="B482" s="56">
        <v>466</v>
      </c>
      <c r="C482" s="57">
        <f ca="1" t="shared" si="21"/>
        <v>0.275403920470549</v>
      </c>
      <c r="D482" s="57">
        <f ca="1" t="shared" si="22"/>
        <v>0.499031734445776</v>
      </c>
      <c r="E482" s="57">
        <f ca="1" t="shared" si="23"/>
        <v>2</v>
      </c>
      <c r="F482" s="62">
        <f ca="1">IF(E482=1,$C$4*SQRT(D482),IF(E482=2,$C$4+($C$5-$C$4)*D482,$C$6-($C$6-$C$5)*SQRT(1-D482)))</f>
        <v>4.9961269377831</v>
      </c>
    </row>
    <row r="483" spans="2:6">
      <c r="B483" s="56">
        <v>467</v>
      </c>
      <c r="C483" s="57">
        <f ca="1" t="shared" si="21"/>
        <v>0.284736188543476</v>
      </c>
      <c r="D483" s="57">
        <f ca="1" t="shared" si="22"/>
        <v>0.631005896559987</v>
      </c>
      <c r="E483" s="57">
        <f ca="1" t="shared" si="23"/>
        <v>2</v>
      </c>
      <c r="F483" s="62">
        <f ca="1">IF(E483=1,$C$4*SQRT(D483),IF(E483=2,$C$4+($C$5-$C$4)*D483,$C$6-($C$6-$C$5)*SQRT(1-D483)))</f>
        <v>5.52402358623995</v>
      </c>
    </row>
    <row r="484" spans="2:6">
      <c r="B484" s="56">
        <v>468</v>
      </c>
      <c r="C484" s="57">
        <f ca="1" t="shared" si="21"/>
        <v>0.130368304246286</v>
      </c>
      <c r="D484" s="57">
        <f ca="1" t="shared" si="22"/>
        <v>0.256732288210305</v>
      </c>
      <c r="E484" s="57">
        <f ca="1" t="shared" si="23"/>
        <v>1</v>
      </c>
      <c r="F484" s="62">
        <f ca="1">IF(E484=1,$C$4*SQRT(D484),IF(E484=2,$C$4+($C$5-$C$4)*D484,$C$6-($C$6-$C$5)*SQRT(1-D484)))</f>
        <v>1.52006269406651</v>
      </c>
    </row>
    <row r="485" spans="2:6">
      <c r="B485" s="56">
        <v>469</v>
      </c>
      <c r="C485" s="57">
        <f ca="1" t="shared" si="21"/>
        <v>0.61898016940334</v>
      </c>
      <c r="D485" s="57">
        <f ca="1" t="shared" si="22"/>
        <v>0.407095304427136</v>
      </c>
      <c r="E485" s="57">
        <f ca="1" t="shared" si="23"/>
        <v>2</v>
      </c>
      <c r="F485" s="62">
        <f ca="1">IF(E485=1,$C$4*SQRT(D485),IF(E485=2,$C$4+($C$5-$C$4)*D485,$C$6-($C$6-$C$5)*SQRT(1-D485)))</f>
        <v>4.62838121770854</v>
      </c>
    </row>
    <row r="486" spans="2:6">
      <c r="B486" s="56">
        <v>470</v>
      </c>
      <c r="C486" s="57">
        <f ca="1" t="shared" si="21"/>
        <v>0.0415559653674868</v>
      </c>
      <c r="D486" s="57">
        <f ca="1" t="shared" si="22"/>
        <v>0.467772319646906</v>
      </c>
      <c r="E486" s="57">
        <f ca="1" t="shared" si="23"/>
        <v>1</v>
      </c>
      <c r="F486" s="62">
        <f ca="1">IF(E486=1,$C$4*SQRT(D486),IF(E486=2,$C$4+($C$5-$C$4)*D486,$C$6-($C$6-$C$5)*SQRT(1-D486)))</f>
        <v>2.05181648224741</v>
      </c>
    </row>
    <row r="487" spans="2:6">
      <c r="B487" s="56">
        <v>471</v>
      </c>
      <c r="C487" s="57">
        <f ca="1" t="shared" si="21"/>
        <v>0.359283204192865</v>
      </c>
      <c r="D487" s="57">
        <f ca="1" t="shared" si="22"/>
        <v>0.819271824588403</v>
      </c>
      <c r="E487" s="57">
        <f ca="1" t="shared" si="23"/>
        <v>2</v>
      </c>
      <c r="F487" s="62">
        <f ca="1">IF(E487=1,$C$4*SQRT(D487),IF(E487=2,$C$4+($C$5-$C$4)*D487,$C$6-($C$6-$C$5)*SQRT(1-D487)))</f>
        <v>6.27708729835361</v>
      </c>
    </row>
    <row r="488" spans="2:6">
      <c r="B488" s="56">
        <v>472</v>
      </c>
      <c r="C488" s="57">
        <f ca="1" t="shared" si="21"/>
        <v>0.466899184918802</v>
      </c>
      <c r="D488" s="57">
        <f ca="1" t="shared" si="22"/>
        <v>0.750182423481956</v>
      </c>
      <c r="E488" s="57">
        <f ca="1" t="shared" si="23"/>
        <v>2</v>
      </c>
      <c r="F488" s="62">
        <f ca="1">IF(E488=1,$C$4*SQRT(D488),IF(E488=2,$C$4+($C$5-$C$4)*D488,$C$6-($C$6-$C$5)*SQRT(1-D488)))</f>
        <v>6.00072969392782</v>
      </c>
    </row>
    <row r="489" spans="2:6">
      <c r="B489" s="56">
        <v>473</v>
      </c>
      <c r="C489" s="57">
        <f ca="1" t="shared" si="21"/>
        <v>0.908847620030131</v>
      </c>
      <c r="D489" s="57">
        <f ca="1" t="shared" si="22"/>
        <v>0.438159348246949</v>
      </c>
      <c r="E489" s="57">
        <f ca="1" t="shared" si="23"/>
        <v>3</v>
      </c>
      <c r="F489" s="62">
        <f ca="1">IF(E489=1,$C$4*SQRT(D489),IF(E489=2,$C$4+($C$5-$C$4)*D489,$C$6-($C$6-$C$5)*SQRT(1-D489)))</f>
        <v>7.7513190831562</v>
      </c>
    </row>
    <row r="490" spans="2:6">
      <c r="B490" s="56">
        <v>474</v>
      </c>
      <c r="C490" s="57">
        <f ca="1" t="shared" si="21"/>
        <v>0.31446321835351</v>
      </c>
      <c r="D490" s="57">
        <f ca="1" t="shared" si="22"/>
        <v>0.992973975903948</v>
      </c>
      <c r="E490" s="57">
        <f ca="1" t="shared" si="23"/>
        <v>2</v>
      </c>
      <c r="F490" s="62">
        <f ca="1">IF(E490=1,$C$4*SQRT(D490),IF(E490=2,$C$4+($C$5-$C$4)*D490,$C$6-($C$6-$C$5)*SQRT(1-D490)))</f>
        <v>6.97189590361579</v>
      </c>
    </row>
    <row r="491" spans="2:6">
      <c r="B491" s="56">
        <v>475</v>
      </c>
      <c r="C491" s="57">
        <f ca="1" t="shared" si="21"/>
        <v>0.901292398080615</v>
      </c>
      <c r="D491" s="57">
        <f ca="1" t="shared" si="22"/>
        <v>0.942447392551163</v>
      </c>
      <c r="E491" s="57">
        <f ca="1" t="shared" si="23"/>
        <v>3</v>
      </c>
      <c r="F491" s="62">
        <f ca="1">IF(E491=1,$C$4*SQRT(D491),IF(E491=2,$C$4+($C$5-$C$4)*D491,$C$6-($C$6-$C$5)*SQRT(1-D491)))</f>
        <v>9.28029626439796</v>
      </c>
    </row>
    <row r="492" spans="2:6">
      <c r="B492" s="56">
        <v>476</v>
      </c>
      <c r="C492" s="57">
        <f ca="1" t="shared" si="21"/>
        <v>0.802589680529241</v>
      </c>
      <c r="D492" s="57">
        <f ca="1" t="shared" si="22"/>
        <v>0.777359037529515</v>
      </c>
      <c r="E492" s="57">
        <f ca="1" t="shared" si="23"/>
        <v>3</v>
      </c>
      <c r="F492" s="62">
        <f ca="1">IF(E492=1,$C$4*SQRT(D492),IF(E492=2,$C$4+($C$5-$C$4)*D492,$C$6-($C$6-$C$5)*SQRT(1-D492)))</f>
        <v>8.58445464140694</v>
      </c>
    </row>
    <row r="493" spans="2:6">
      <c r="B493" s="56">
        <v>477</v>
      </c>
      <c r="C493" s="57">
        <f ca="1" t="shared" si="21"/>
        <v>0.619384302866302</v>
      </c>
      <c r="D493" s="57">
        <f ca="1" t="shared" si="22"/>
        <v>0.64626746184135</v>
      </c>
      <c r="E493" s="57">
        <f ca="1" t="shared" si="23"/>
        <v>2</v>
      </c>
      <c r="F493" s="62">
        <f ca="1">IF(E493=1,$C$4*SQRT(D493),IF(E493=2,$C$4+($C$5-$C$4)*D493,$C$6-($C$6-$C$5)*SQRT(1-D493)))</f>
        <v>5.5850698473654</v>
      </c>
    </row>
    <row r="494" spans="2:6">
      <c r="B494" s="56">
        <v>478</v>
      </c>
      <c r="C494" s="57">
        <f ca="1" t="shared" si="21"/>
        <v>0.211373835052121</v>
      </c>
      <c r="D494" s="57">
        <f ca="1" t="shared" si="22"/>
        <v>0.910930281906324</v>
      </c>
      <c r="E494" s="57">
        <f ca="1" t="shared" si="23"/>
        <v>1</v>
      </c>
      <c r="F494" s="62">
        <f ca="1">IF(E494=1,$C$4*SQRT(D494),IF(E494=2,$C$4+($C$5-$C$4)*D494,$C$6-($C$6-$C$5)*SQRT(1-D494)))</f>
        <v>2.86328003121541</v>
      </c>
    </row>
    <row r="495" spans="2:6">
      <c r="B495" s="56">
        <v>479</v>
      </c>
      <c r="C495" s="57">
        <f ca="1" t="shared" si="21"/>
        <v>0.178383904313844</v>
      </c>
      <c r="D495" s="57">
        <f ca="1" t="shared" si="22"/>
        <v>0.767630520278946</v>
      </c>
      <c r="E495" s="57">
        <f ca="1" t="shared" si="23"/>
        <v>1</v>
      </c>
      <c r="F495" s="62">
        <f ca="1">IF(E495=1,$C$4*SQRT(D495),IF(E495=2,$C$4+($C$5-$C$4)*D495,$C$6-($C$6-$C$5)*SQRT(1-D495)))</f>
        <v>2.62843578626348</v>
      </c>
    </row>
    <row r="496" spans="2:6">
      <c r="B496" s="56">
        <v>480</v>
      </c>
      <c r="C496" s="57">
        <f ca="1" t="shared" si="21"/>
        <v>0.0482279022296397</v>
      </c>
      <c r="D496" s="57">
        <f ca="1" t="shared" si="22"/>
        <v>0.416687149271452</v>
      </c>
      <c r="E496" s="57">
        <f ca="1" t="shared" si="23"/>
        <v>1</v>
      </c>
      <c r="F496" s="62">
        <f ca="1">IF(E496=1,$C$4*SQRT(D496),IF(E496=2,$C$4+($C$5-$C$4)*D496,$C$6-($C$6-$C$5)*SQRT(1-D496)))</f>
        <v>1.93653926979111</v>
      </c>
    </row>
    <row r="497" spans="2:6">
      <c r="B497" s="56">
        <v>481</v>
      </c>
      <c r="C497" s="57">
        <f ca="1" t="shared" si="21"/>
        <v>0.652090989385114</v>
      </c>
      <c r="D497" s="57">
        <f ca="1" t="shared" si="22"/>
        <v>0.534613407030317</v>
      </c>
      <c r="E497" s="57">
        <f ca="1" t="shared" si="23"/>
        <v>2</v>
      </c>
      <c r="F497" s="62">
        <f ca="1">IF(E497=1,$C$4*SQRT(D497),IF(E497=2,$C$4+($C$5-$C$4)*D497,$C$6-($C$6-$C$5)*SQRT(1-D497)))</f>
        <v>5.13845362812127</v>
      </c>
    </row>
    <row r="498" spans="2:6">
      <c r="B498" s="56">
        <v>482</v>
      </c>
      <c r="C498" s="57">
        <f ca="1" t="shared" si="21"/>
        <v>0.452489096779501</v>
      </c>
      <c r="D498" s="57">
        <f ca="1" t="shared" si="22"/>
        <v>0.371608681655879</v>
      </c>
      <c r="E498" s="57">
        <f ca="1" t="shared" si="23"/>
        <v>2</v>
      </c>
      <c r="F498" s="62">
        <f ca="1">IF(E498=1,$C$4*SQRT(D498),IF(E498=2,$C$4+($C$5-$C$4)*D498,$C$6-($C$6-$C$5)*SQRT(1-D498)))</f>
        <v>4.48643472662352</v>
      </c>
    </row>
    <row r="499" spans="2:6">
      <c r="B499" s="56">
        <v>483</v>
      </c>
      <c r="C499" s="57">
        <f ca="1" t="shared" si="21"/>
        <v>0.0690384425191182</v>
      </c>
      <c r="D499" s="57">
        <f ca="1" t="shared" si="22"/>
        <v>0.649524937922735</v>
      </c>
      <c r="E499" s="57">
        <f ca="1" t="shared" si="23"/>
        <v>1</v>
      </c>
      <c r="F499" s="62">
        <f ca="1">IF(E499=1,$C$4*SQRT(D499),IF(E499=2,$C$4+($C$5-$C$4)*D499,$C$6-($C$6-$C$5)*SQRT(1-D499)))</f>
        <v>2.41779329995445</v>
      </c>
    </row>
    <row r="500" spans="2:6">
      <c r="B500" s="56">
        <v>484</v>
      </c>
      <c r="C500" s="57">
        <f ca="1" t="shared" si="21"/>
        <v>0.0125487111964608</v>
      </c>
      <c r="D500" s="57">
        <f ca="1" t="shared" si="22"/>
        <v>0.0537581447641311</v>
      </c>
      <c r="E500" s="57">
        <f ca="1" t="shared" si="23"/>
        <v>1</v>
      </c>
      <c r="F500" s="62">
        <f ca="1">IF(E500=1,$C$4*SQRT(D500),IF(E500=2,$C$4+($C$5-$C$4)*D500,$C$6-($C$6-$C$5)*SQRT(1-D500)))</f>
        <v>0.695574081516254</v>
      </c>
    </row>
    <row r="501" spans="2:6">
      <c r="B501" s="56">
        <v>485</v>
      </c>
      <c r="C501" s="57">
        <f ca="1" t="shared" si="21"/>
        <v>0.773496557047142</v>
      </c>
      <c r="D501" s="57">
        <f ca="1" t="shared" si="22"/>
        <v>0.66027074757537</v>
      </c>
      <c r="E501" s="57">
        <f ca="1" t="shared" si="23"/>
        <v>2</v>
      </c>
      <c r="F501" s="62">
        <f ca="1">IF(E501=1,$C$4*SQRT(D501),IF(E501=2,$C$4+($C$5-$C$4)*D501,$C$6-($C$6-$C$5)*SQRT(1-D501)))</f>
        <v>5.64108299030148</v>
      </c>
    </row>
    <row r="502" spans="2:6">
      <c r="B502" s="56">
        <v>486</v>
      </c>
      <c r="C502" s="57">
        <f ca="1" t="shared" si="21"/>
        <v>0.742956478900606</v>
      </c>
      <c r="D502" s="57">
        <f ca="1" t="shared" si="22"/>
        <v>0.868048674768653</v>
      </c>
      <c r="E502" s="57">
        <f ca="1" t="shared" si="23"/>
        <v>2</v>
      </c>
      <c r="F502" s="62">
        <f ca="1">IF(E502=1,$C$4*SQRT(D502),IF(E502=2,$C$4+($C$5-$C$4)*D502,$C$6-($C$6-$C$5)*SQRT(1-D502)))</f>
        <v>6.47219469907461</v>
      </c>
    </row>
    <row r="503" spans="2:6">
      <c r="B503" s="56">
        <v>487</v>
      </c>
      <c r="C503" s="57">
        <f ca="1" t="shared" si="21"/>
        <v>0.496304950983839</v>
      </c>
      <c r="D503" s="57">
        <f ca="1" t="shared" si="22"/>
        <v>0.761896094669056</v>
      </c>
      <c r="E503" s="57">
        <f ca="1" t="shared" si="23"/>
        <v>2</v>
      </c>
      <c r="F503" s="62">
        <f ca="1">IF(E503=1,$C$4*SQRT(D503),IF(E503=2,$C$4+($C$5-$C$4)*D503,$C$6-($C$6-$C$5)*SQRT(1-D503)))</f>
        <v>6.04758437867622</v>
      </c>
    </row>
    <row r="504" spans="2:6">
      <c r="B504" s="56">
        <v>488</v>
      </c>
      <c r="C504" s="57">
        <f ca="1" t="shared" si="21"/>
        <v>0.983426726614565</v>
      </c>
      <c r="D504" s="57">
        <f ca="1" t="shared" si="22"/>
        <v>0.392417584708149</v>
      </c>
      <c r="E504" s="57">
        <f ca="1" t="shared" si="23"/>
        <v>3</v>
      </c>
      <c r="F504" s="62">
        <f ca="1">IF(E504=1,$C$4*SQRT(D504),IF(E504=2,$C$4+($C$5-$C$4)*D504,$C$6-($C$6-$C$5)*SQRT(1-D504)))</f>
        <v>7.66157280685785</v>
      </c>
    </row>
    <row r="505" spans="2:6">
      <c r="B505" s="56">
        <v>489</v>
      </c>
      <c r="C505" s="57">
        <f ca="1" t="shared" si="21"/>
        <v>0.402732494737925</v>
      </c>
      <c r="D505" s="57">
        <f ca="1" t="shared" si="22"/>
        <v>0.0820791251474324</v>
      </c>
      <c r="E505" s="57">
        <f ca="1" t="shared" si="23"/>
        <v>2</v>
      </c>
      <c r="F505" s="62">
        <f ca="1">IF(E505=1,$C$4*SQRT(D505),IF(E505=2,$C$4+($C$5-$C$4)*D505,$C$6-($C$6-$C$5)*SQRT(1-D505)))</f>
        <v>3.32831650058973</v>
      </c>
    </row>
    <row r="506" spans="2:6">
      <c r="B506" s="56">
        <v>490</v>
      </c>
      <c r="C506" s="57">
        <f ca="1" t="shared" si="21"/>
        <v>0.853788034035836</v>
      </c>
      <c r="D506" s="57">
        <f ca="1" t="shared" si="22"/>
        <v>0.686875939811753</v>
      </c>
      <c r="E506" s="57">
        <f ca="1" t="shared" si="23"/>
        <v>3</v>
      </c>
      <c r="F506" s="62">
        <f ca="1">IF(E506=1,$C$4*SQRT(D506),IF(E506=2,$C$4+($C$5-$C$4)*D506,$C$6-($C$6-$C$5)*SQRT(1-D506)))</f>
        <v>8.32127532284349</v>
      </c>
    </row>
    <row r="507" spans="2:6">
      <c r="B507" s="56">
        <v>491</v>
      </c>
      <c r="C507" s="57">
        <f ca="1" t="shared" si="21"/>
        <v>0.275390923562068</v>
      </c>
      <c r="D507" s="57">
        <f ca="1" t="shared" si="22"/>
        <v>0.110452229293415</v>
      </c>
      <c r="E507" s="57">
        <f ca="1" t="shared" si="23"/>
        <v>2</v>
      </c>
      <c r="F507" s="62">
        <f ca="1">IF(E507=1,$C$4*SQRT(D507),IF(E507=2,$C$4+($C$5-$C$4)*D507,$C$6-($C$6-$C$5)*SQRT(1-D507)))</f>
        <v>3.44180891717366</v>
      </c>
    </row>
    <row r="508" spans="2:6">
      <c r="B508" s="56">
        <v>492</v>
      </c>
      <c r="C508" s="57">
        <f ca="1" t="shared" si="21"/>
        <v>0.963337348807129</v>
      </c>
      <c r="D508" s="57">
        <f ca="1" t="shared" si="22"/>
        <v>0.800110556410946</v>
      </c>
      <c r="E508" s="57">
        <f ca="1" t="shared" si="23"/>
        <v>3</v>
      </c>
      <c r="F508" s="62">
        <f ca="1">IF(E508=1,$C$4*SQRT(D508),IF(E508=2,$C$4+($C$5-$C$4)*D508,$C$6-($C$6-$C$5)*SQRT(1-D508)))</f>
        <v>8.65873008223494</v>
      </c>
    </row>
    <row r="509" spans="2:6">
      <c r="B509" s="56">
        <v>493</v>
      </c>
      <c r="C509" s="57">
        <f ca="1" t="shared" si="21"/>
        <v>0.0254604951736503</v>
      </c>
      <c r="D509" s="57">
        <f ca="1" t="shared" si="22"/>
        <v>0.380702204846195</v>
      </c>
      <c r="E509" s="57">
        <f ca="1" t="shared" si="23"/>
        <v>1</v>
      </c>
      <c r="F509" s="62">
        <f ca="1">IF(E509=1,$C$4*SQRT(D509),IF(E509=2,$C$4+($C$5-$C$4)*D509,$C$6-($C$6-$C$5)*SQRT(1-D509)))</f>
        <v>1.85103210226505</v>
      </c>
    </row>
    <row r="510" spans="2:6">
      <c r="B510" s="56">
        <v>494</v>
      </c>
      <c r="C510" s="57">
        <f ca="1" t="shared" si="21"/>
        <v>0.630227114129797</v>
      </c>
      <c r="D510" s="57">
        <f ca="1" t="shared" si="22"/>
        <v>0.563173649272372</v>
      </c>
      <c r="E510" s="57">
        <f ca="1" t="shared" si="23"/>
        <v>2</v>
      </c>
      <c r="F510" s="62">
        <f ca="1">IF(E510=1,$C$4*SQRT(D510),IF(E510=2,$C$4+($C$5-$C$4)*D510,$C$6-($C$6-$C$5)*SQRT(1-D510)))</f>
        <v>5.25269459708949</v>
      </c>
    </row>
    <row r="511" spans="2:6">
      <c r="B511" s="56">
        <v>495</v>
      </c>
      <c r="C511" s="57">
        <f ca="1" t="shared" si="21"/>
        <v>0.405729647862332</v>
      </c>
      <c r="D511" s="57">
        <f ca="1" t="shared" si="22"/>
        <v>0.519066515092637</v>
      </c>
      <c r="E511" s="57">
        <f ca="1" t="shared" si="23"/>
        <v>2</v>
      </c>
      <c r="F511" s="62">
        <f ca="1">IF(E511=1,$C$4*SQRT(D511),IF(E511=2,$C$4+($C$5-$C$4)*D511,$C$6-($C$6-$C$5)*SQRT(1-D511)))</f>
        <v>5.07626606037055</v>
      </c>
    </row>
    <row r="512" spans="2:6">
      <c r="B512" s="56">
        <v>496</v>
      </c>
      <c r="C512" s="57">
        <f ca="1" t="shared" si="21"/>
        <v>0.981679643727282</v>
      </c>
      <c r="D512" s="57">
        <f ca="1" t="shared" si="22"/>
        <v>0.163942810084821</v>
      </c>
      <c r="E512" s="57">
        <f ca="1" t="shared" si="23"/>
        <v>3</v>
      </c>
      <c r="F512" s="62">
        <f ca="1">IF(E512=1,$C$4*SQRT(D512),IF(E512=2,$C$4+($C$5-$C$4)*D512,$C$6-($C$6-$C$5)*SQRT(1-D512)))</f>
        <v>7.25691511082201</v>
      </c>
    </row>
    <row r="513" spans="2:6">
      <c r="B513" s="56">
        <v>497</v>
      </c>
      <c r="C513" s="57">
        <f ca="1" t="shared" si="21"/>
        <v>0.314456812103842</v>
      </c>
      <c r="D513" s="57">
        <f ca="1" t="shared" si="22"/>
        <v>0.571926968734328</v>
      </c>
      <c r="E513" s="57">
        <f ca="1" t="shared" si="23"/>
        <v>2</v>
      </c>
      <c r="F513" s="62">
        <f ca="1">IF(E513=1,$C$4*SQRT(D513),IF(E513=2,$C$4+($C$5-$C$4)*D513,$C$6-($C$6-$C$5)*SQRT(1-D513)))</f>
        <v>5.28770787493731</v>
      </c>
    </row>
    <row r="514" spans="2:6">
      <c r="B514" s="56">
        <v>498</v>
      </c>
      <c r="C514" s="57">
        <f ca="1" t="shared" si="21"/>
        <v>0.466090916376485</v>
      </c>
      <c r="D514" s="57">
        <f ca="1" t="shared" si="22"/>
        <v>0.622473944081804</v>
      </c>
      <c r="E514" s="57">
        <f ca="1" t="shared" si="23"/>
        <v>2</v>
      </c>
      <c r="F514" s="62">
        <f ca="1">IF(E514=1,$C$4*SQRT(D514),IF(E514=2,$C$4+($C$5-$C$4)*D514,$C$6-($C$6-$C$5)*SQRT(1-D514)))</f>
        <v>5.48989577632722</v>
      </c>
    </row>
    <row r="515" spans="2:6">
      <c r="B515" s="56">
        <v>499</v>
      </c>
      <c r="C515" s="57">
        <f ca="1" t="shared" si="21"/>
        <v>0.714088946880958</v>
      </c>
      <c r="D515" s="57">
        <f ca="1" t="shared" si="22"/>
        <v>0.137566390502518</v>
      </c>
      <c r="E515" s="57">
        <f ca="1" t="shared" si="23"/>
        <v>2</v>
      </c>
      <c r="F515" s="62">
        <f ca="1">IF(E515=1,$C$4*SQRT(D515),IF(E515=2,$C$4+($C$5-$C$4)*D515,$C$6-($C$6-$C$5)*SQRT(1-D515)))</f>
        <v>3.55026556201007</v>
      </c>
    </row>
    <row r="516" spans="2:6">
      <c r="B516" s="56">
        <v>500</v>
      </c>
      <c r="C516" s="57">
        <f ca="1" t="shared" si="21"/>
        <v>0.211375944623263</v>
      </c>
      <c r="D516" s="57">
        <f ca="1" t="shared" si="22"/>
        <v>0.501829953336482</v>
      </c>
      <c r="E516" s="57">
        <f ca="1" t="shared" si="23"/>
        <v>1</v>
      </c>
      <c r="F516" s="62">
        <f ca="1">IF(E516=1,$C$4*SQRT(D516),IF(E516=2,$C$4+($C$5-$C$4)*D516,$C$6-($C$6-$C$5)*SQRT(1-D516)))</f>
        <v>2.1251987154213</v>
      </c>
    </row>
    <row r="517" spans="2:6">
      <c r="B517" s="56">
        <v>501</v>
      </c>
      <c r="C517" s="57">
        <f ca="1" t="shared" si="21"/>
        <v>0.176227134996502</v>
      </c>
      <c r="D517" s="57">
        <f ca="1" t="shared" si="22"/>
        <v>0.186838232660915</v>
      </c>
      <c r="E517" s="57">
        <f ca="1" t="shared" si="23"/>
        <v>1</v>
      </c>
      <c r="F517" s="62">
        <f ca="1">IF(E517=1,$C$4*SQRT(D517),IF(E517=2,$C$4+($C$5-$C$4)*D517,$C$6-($C$6-$C$5)*SQRT(1-D517)))</f>
        <v>1.29674365005125</v>
      </c>
    </row>
    <row r="518" spans="2:6">
      <c r="B518" s="56">
        <v>502</v>
      </c>
      <c r="C518" s="57">
        <f ca="1" t="shared" si="21"/>
        <v>0.0964327458326744</v>
      </c>
      <c r="D518" s="57">
        <f ca="1" t="shared" si="22"/>
        <v>0.99902774899287</v>
      </c>
      <c r="E518" s="57">
        <f ca="1" t="shared" si="23"/>
        <v>1</v>
      </c>
      <c r="F518" s="62">
        <f ca="1">IF(E518=1,$C$4*SQRT(D518),IF(E518=2,$C$4+($C$5-$C$4)*D518,$C$6-($C$6-$C$5)*SQRT(1-D518)))</f>
        <v>2.99854126883987</v>
      </c>
    </row>
    <row r="519" spans="2:6">
      <c r="B519" s="56">
        <v>503</v>
      </c>
      <c r="C519" s="57">
        <f ca="1" t="shared" si="21"/>
        <v>0.161952246942252</v>
      </c>
      <c r="D519" s="57">
        <f ca="1" t="shared" si="22"/>
        <v>0.532084371685696</v>
      </c>
      <c r="E519" s="57">
        <f ca="1" t="shared" si="23"/>
        <v>1</v>
      </c>
      <c r="F519" s="62">
        <f ca="1">IF(E519=1,$C$4*SQRT(D519),IF(E519=2,$C$4+($C$5-$C$4)*D519,$C$6-($C$6-$C$5)*SQRT(1-D519)))</f>
        <v>2.18832340963836</v>
      </c>
    </row>
    <row r="520" spans="2:6">
      <c r="B520" s="56">
        <v>504</v>
      </c>
      <c r="C520" s="57">
        <f ca="1" t="shared" si="21"/>
        <v>0.0125482296408441</v>
      </c>
      <c r="D520" s="57">
        <f ca="1" t="shared" si="22"/>
        <v>0.706109601048643</v>
      </c>
      <c r="E520" s="57">
        <f ca="1" t="shared" si="23"/>
        <v>1</v>
      </c>
      <c r="F520" s="62">
        <f ca="1">IF(E520=1,$C$4*SQRT(D520),IF(E520=2,$C$4+($C$5-$C$4)*D520,$C$6-($C$6-$C$5)*SQRT(1-D520)))</f>
        <v>2.52090983762565</v>
      </c>
    </row>
    <row r="521" spans="2:6">
      <c r="B521" s="56">
        <v>505</v>
      </c>
      <c r="C521" s="57">
        <f ca="1" t="shared" si="21"/>
        <v>0.508661110240384</v>
      </c>
      <c r="D521" s="57">
        <f ca="1" t="shared" si="22"/>
        <v>0.162526893898944</v>
      </c>
      <c r="E521" s="57">
        <f ca="1" t="shared" si="23"/>
        <v>2</v>
      </c>
      <c r="F521" s="62">
        <f ca="1">IF(E521=1,$C$4*SQRT(D521),IF(E521=2,$C$4+($C$5-$C$4)*D521,$C$6-($C$6-$C$5)*SQRT(1-D521)))</f>
        <v>3.65010757559578</v>
      </c>
    </row>
    <row r="522" spans="2:6">
      <c r="B522" s="56">
        <v>506</v>
      </c>
      <c r="C522" s="57">
        <f ca="1" t="shared" si="21"/>
        <v>0.869500391985194</v>
      </c>
      <c r="D522" s="57">
        <f ca="1" t="shared" si="22"/>
        <v>0.728934070767327</v>
      </c>
      <c r="E522" s="57">
        <f ca="1" t="shared" si="23"/>
        <v>3</v>
      </c>
      <c r="F522" s="62">
        <f ca="1">IF(E522=1,$C$4*SQRT(D522),IF(E522=2,$C$4+($C$5-$C$4)*D522,$C$6-($C$6-$C$5)*SQRT(1-D522)))</f>
        <v>8.43808023154387</v>
      </c>
    </row>
    <row r="523" spans="2:6">
      <c r="B523" s="56">
        <v>507</v>
      </c>
      <c r="C523" s="57">
        <f ca="1" t="shared" si="21"/>
        <v>0.428748937195207</v>
      </c>
      <c r="D523" s="57">
        <f ca="1" t="shared" si="22"/>
        <v>0.995819723388696</v>
      </c>
      <c r="E523" s="57">
        <f ca="1" t="shared" si="23"/>
        <v>2</v>
      </c>
      <c r="F523" s="62">
        <f ca="1">IF(E523=1,$C$4*SQRT(D523),IF(E523=2,$C$4+($C$5-$C$4)*D523,$C$6-($C$6-$C$5)*SQRT(1-D523)))</f>
        <v>6.98327889355478</v>
      </c>
    </row>
    <row r="524" spans="2:6">
      <c r="B524" s="56">
        <v>508</v>
      </c>
      <c r="C524" s="57">
        <f ca="1" t="shared" si="21"/>
        <v>0.402727491178289</v>
      </c>
      <c r="D524" s="57">
        <f ca="1" t="shared" si="22"/>
        <v>0.559526115512221</v>
      </c>
      <c r="E524" s="57">
        <f ca="1" t="shared" si="23"/>
        <v>2</v>
      </c>
      <c r="F524" s="62">
        <f ca="1">IF(E524=1,$C$4*SQRT(D524),IF(E524=2,$C$4+($C$5-$C$4)*D524,$C$6-($C$6-$C$5)*SQRT(1-D524)))</f>
        <v>5.23810446204888</v>
      </c>
    </row>
    <row r="525" spans="2:6">
      <c r="B525" s="56">
        <v>509</v>
      </c>
      <c r="C525" s="57">
        <f ca="1" t="shared" si="21"/>
        <v>0.945527454549823</v>
      </c>
      <c r="D525" s="57">
        <f ca="1" t="shared" si="22"/>
        <v>0.285524073472348</v>
      </c>
      <c r="E525" s="57">
        <f ca="1" t="shared" si="23"/>
        <v>3</v>
      </c>
      <c r="F525" s="62">
        <f ca="1">IF(E525=1,$C$4*SQRT(D525),IF(E525=2,$C$4+($C$5-$C$4)*D525,$C$6-($C$6-$C$5)*SQRT(1-D525)))</f>
        <v>7.46419966504678</v>
      </c>
    </row>
    <row r="526" spans="2:6">
      <c r="B526" s="56">
        <v>510</v>
      </c>
      <c r="C526" s="57">
        <f ca="1" t="shared" si="21"/>
        <v>0.161441090811082</v>
      </c>
      <c r="D526" s="57">
        <f ca="1" t="shared" si="22"/>
        <v>0.112104765852269</v>
      </c>
      <c r="E526" s="57">
        <f ca="1" t="shared" si="23"/>
        <v>1</v>
      </c>
      <c r="F526" s="62">
        <f ca="1">IF(E526=1,$C$4*SQRT(D526),IF(E526=2,$C$4+($C$5-$C$4)*D526,$C$6-($C$6-$C$5)*SQRT(1-D526)))</f>
        <v>1.00446149387143</v>
      </c>
    </row>
    <row r="527" spans="2:6">
      <c r="B527" s="56">
        <v>511</v>
      </c>
      <c r="C527" s="57">
        <f ca="1" t="shared" si="21"/>
        <v>0.1762261863717</v>
      </c>
      <c r="D527" s="57">
        <f ca="1" t="shared" si="22"/>
        <v>0.980177572778997</v>
      </c>
      <c r="E527" s="57">
        <f ca="1" t="shared" si="23"/>
        <v>1</v>
      </c>
      <c r="F527" s="62">
        <f ca="1">IF(E527=1,$C$4*SQRT(D527),IF(E527=2,$C$4+($C$5-$C$4)*D527,$C$6-($C$6-$C$5)*SQRT(1-D527)))</f>
        <v>2.97011753218807</v>
      </c>
    </row>
    <row r="528" spans="2:6">
      <c r="B528" s="56">
        <v>512</v>
      </c>
      <c r="C528" s="57">
        <f ca="1" t="shared" si="21"/>
        <v>0.556633413604147</v>
      </c>
      <c r="D528" s="57">
        <f ca="1" t="shared" si="22"/>
        <v>0.54826030653205</v>
      </c>
      <c r="E528" s="57">
        <f ca="1" t="shared" si="23"/>
        <v>2</v>
      </c>
      <c r="F528" s="62">
        <f ca="1">IF(E528=1,$C$4*SQRT(D528),IF(E528=2,$C$4+($C$5-$C$4)*D528,$C$6-($C$6-$C$5)*SQRT(1-D528)))</f>
        <v>5.1930412261282</v>
      </c>
    </row>
    <row r="529" spans="2:6">
      <c r="B529" s="56">
        <v>513</v>
      </c>
      <c r="C529" s="57">
        <f ca="1" t="shared" ref="C529:C592" si="24">RAND()</f>
        <v>0.945530570467757</v>
      </c>
      <c r="D529" s="57">
        <f ca="1" t="shared" ref="D529:D592" si="25">RAND()</f>
        <v>0.79871271327626</v>
      </c>
      <c r="E529" s="57">
        <f ca="1" t="shared" ref="E529:E592" si="26">IF(C529&lt;=$C$10,1,IF(C529&lt;=$C$10+$C$11,2,3))</f>
        <v>3</v>
      </c>
      <c r="F529" s="62">
        <f ca="1">IF(E529=1,$C$4*SQRT(D529),IF(E529=2,$C$4+($C$5-$C$4)*D529,$C$6-($C$6-$C$5)*SQRT(1-D529)))</f>
        <v>8.65404844793222</v>
      </c>
    </row>
    <row r="530" spans="2:6">
      <c r="B530" s="56">
        <v>514</v>
      </c>
      <c r="C530" s="57">
        <f ca="1" t="shared" si="24"/>
        <v>0.00594426176758556</v>
      </c>
      <c r="D530" s="57">
        <f ca="1" t="shared" si="25"/>
        <v>0.23369372119009</v>
      </c>
      <c r="E530" s="57">
        <f ca="1" t="shared" si="26"/>
        <v>1</v>
      </c>
      <c r="F530" s="62">
        <f ca="1">IF(E530=1,$C$4*SQRT(D530),IF(E530=2,$C$4+($C$5-$C$4)*D530,$C$6-($C$6-$C$5)*SQRT(1-D530)))</f>
        <v>1.45025635344611</v>
      </c>
    </row>
    <row r="531" spans="2:6">
      <c r="B531" s="56">
        <v>515</v>
      </c>
      <c r="C531" s="57">
        <f ca="1" t="shared" si="24"/>
        <v>0.797607415799187</v>
      </c>
      <c r="D531" s="57">
        <f ca="1" t="shared" si="25"/>
        <v>0.699953967931333</v>
      </c>
      <c r="E531" s="57">
        <f ca="1" t="shared" si="26"/>
        <v>3</v>
      </c>
      <c r="F531" s="62">
        <f ca="1">IF(E531=1,$C$4*SQRT(D531),IF(E531=2,$C$4+($C$5-$C$4)*D531,$C$6-($C$6-$C$5)*SQRT(1-D531)))</f>
        <v>8.35670626830807</v>
      </c>
    </row>
    <row r="532" spans="2:6">
      <c r="B532" s="56">
        <v>516</v>
      </c>
      <c r="C532" s="57">
        <f ca="1" t="shared" si="24"/>
        <v>0.130409182453154</v>
      </c>
      <c r="D532" s="57">
        <f ca="1" t="shared" si="25"/>
        <v>0.631955136034369</v>
      </c>
      <c r="E532" s="57">
        <f ca="1" t="shared" si="26"/>
        <v>1</v>
      </c>
      <c r="F532" s="62">
        <f ca="1">IF(E532=1,$C$4*SQRT(D532),IF(E532=2,$C$4+($C$5-$C$4)*D532,$C$6-($C$6-$C$5)*SQRT(1-D532)))</f>
        <v>2.38486817755391</v>
      </c>
    </row>
    <row r="533" spans="2:6">
      <c r="B533" s="56">
        <v>517</v>
      </c>
      <c r="C533" s="57">
        <f ca="1" t="shared" si="24"/>
        <v>0.985137188503828</v>
      </c>
      <c r="D533" s="57">
        <f ca="1" t="shared" si="25"/>
        <v>0.444859653632977</v>
      </c>
      <c r="E533" s="57">
        <f ca="1" t="shared" si="26"/>
        <v>3</v>
      </c>
      <c r="F533" s="62">
        <f ca="1">IF(E533=1,$C$4*SQRT(D533),IF(E533=2,$C$4+($C$5-$C$4)*D533,$C$6-($C$6-$C$5)*SQRT(1-D533)))</f>
        <v>7.76476777105751</v>
      </c>
    </row>
    <row r="534" spans="2:6">
      <c r="B534" s="56">
        <v>518</v>
      </c>
      <c r="C534" s="57">
        <f ca="1" t="shared" si="24"/>
        <v>0.685538837542096</v>
      </c>
      <c r="D534" s="57">
        <f ca="1" t="shared" si="25"/>
        <v>0.746836983403947</v>
      </c>
      <c r="E534" s="57">
        <f ca="1" t="shared" si="26"/>
        <v>2</v>
      </c>
      <c r="F534" s="62">
        <f ca="1">IF(E534=1,$C$4*SQRT(D534),IF(E534=2,$C$4+($C$5-$C$4)*D534,$C$6-($C$6-$C$5)*SQRT(1-D534)))</f>
        <v>5.98734793361579</v>
      </c>
    </row>
    <row r="535" spans="2:6">
      <c r="B535" s="56">
        <v>519</v>
      </c>
      <c r="C535" s="57">
        <f ca="1" t="shared" si="24"/>
        <v>0.556625926185376</v>
      </c>
      <c r="D535" s="57">
        <f ca="1" t="shared" si="25"/>
        <v>0.606422172852981</v>
      </c>
      <c r="E535" s="57">
        <f ca="1" t="shared" si="26"/>
        <v>2</v>
      </c>
      <c r="F535" s="62">
        <f ca="1">IF(E535=1,$C$4*SQRT(D535),IF(E535=2,$C$4+($C$5-$C$4)*D535,$C$6-($C$6-$C$5)*SQRT(1-D535)))</f>
        <v>5.42568869141192</v>
      </c>
    </row>
    <row r="536" spans="2:6">
      <c r="B536" s="56">
        <v>520</v>
      </c>
      <c r="C536" s="57">
        <f ca="1" t="shared" si="24"/>
        <v>0.377849801565458</v>
      </c>
      <c r="D536" s="57">
        <f ca="1" t="shared" si="25"/>
        <v>0.726813611780311</v>
      </c>
      <c r="E536" s="57">
        <f ca="1" t="shared" si="26"/>
        <v>2</v>
      </c>
      <c r="F536" s="62">
        <f ca="1">IF(E536=1,$C$4*SQRT(D536),IF(E536=2,$C$4+($C$5-$C$4)*D536,$C$6-($C$6-$C$5)*SQRT(1-D536)))</f>
        <v>5.90725444712124</v>
      </c>
    </row>
    <row r="537" spans="2:6">
      <c r="B537" s="56">
        <v>521</v>
      </c>
      <c r="C537" s="57">
        <f ca="1" t="shared" si="24"/>
        <v>0.43597198355138</v>
      </c>
      <c r="D537" s="57">
        <f ca="1" t="shared" si="25"/>
        <v>0.888067131194813</v>
      </c>
      <c r="E537" s="57">
        <f ca="1" t="shared" si="26"/>
        <v>2</v>
      </c>
      <c r="F537" s="62">
        <f ca="1">IF(E537=1,$C$4*SQRT(D537),IF(E537=2,$C$4+($C$5-$C$4)*D537,$C$6-($C$6-$C$5)*SQRT(1-D537)))</f>
        <v>6.55226852477925</v>
      </c>
    </row>
    <row r="538" spans="2:6">
      <c r="B538" s="56">
        <v>522</v>
      </c>
      <c r="C538" s="57">
        <f ca="1" t="shared" si="24"/>
        <v>0.130404480434667</v>
      </c>
      <c r="D538" s="57">
        <f ca="1" t="shared" si="25"/>
        <v>0.198756381409218</v>
      </c>
      <c r="E538" s="57">
        <f ca="1" t="shared" si="26"/>
        <v>1</v>
      </c>
      <c r="F538" s="62">
        <f ca="1">IF(E538=1,$C$4*SQRT(D538),IF(E538=2,$C$4+($C$5-$C$4)*D538,$C$6-($C$6-$C$5)*SQRT(1-D538)))</f>
        <v>1.33746305843674</v>
      </c>
    </row>
    <row r="539" spans="2:6">
      <c r="B539" s="56">
        <v>523</v>
      </c>
      <c r="C539" s="57">
        <f ca="1" t="shared" si="24"/>
        <v>0.925500736680184</v>
      </c>
      <c r="D539" s="57">
        <f ca="1" t="shared" si="25"/>
        <v>0.689475501067158</v>
      </c>
      <c r="E539" s="57">
        <f ca="1" t="shared" si="26"/>
        <v>3</v>
      </c>
      <c r="F539" s="62">
        <f ca="1">IF(E539=1,$C$4*SQRT(D539),IF(E539=2,$C$4+($C$5-$C$4)*D539,$C$6-($C$6-$C$5)*SQRT(1-D539)))</f>
        <v>8.3282582464999</v>
      </c>
    </row>
    <row r="540" spans="2:6">
      <c r="B540" s="56">
        <v>524</v>
      </c>
      <c r="C540" s="57">
        <f ca="1" t="shared" si="24"/>
        <v>0.491726174377008</v>
      </c>
      <c r="D540" s="57">
        <f ca="1" t="shared" si="25"/>
        <v>0.42061939983481</v>
      </c>
      <c r="E540" s="57">
        <f ca="1" t="shared" si="26"/>
        <v>2</v>
      </c>
      <c r="F540" s="62">
        <f ca="1">IF(E540=1,$C$4*SQRT(D540),IF(E540=2,$C$4+($C$5-$C$4)*D540,$C$6-($C$6-$C$5)*SQRT(1-D540)))</f>
        <v>4.68247759933924</v>
      </c>
    </row>
    <row r="541" spans="2:6">
      <c r="B541" s="56">
        <v>525</v>
      </c>
      <c r="C541" s="57">
        <f ca="1" t="shared" si="24"/>
        <v>0.697295370705149</v>
      </c>
      <c r="D541" s="57">
        <f ca="1" t="shared" si="25"/>
        <v>0.564261561360139</v>
      </c>
      <c r="E541" s="57">
        <f ca="1" t="shared" si="26"/>
        <v>2</v>
      </c>
      <c r="F541" s="62">
        <f ca="1">IF(E541=1,$C$4*SQRT(D541),IF(E541=2,$C$4+($C$5-$C$4)*D541,$C$6-($C$6-$C$5)*SQRT(1-D541)))</f>
        <v>5.25704624544056</v>
      </c>
    </row>
    <row r="542" spans="2:6">
      <c r="B542" s="56">
        <v>526</v>
      </c>
      <c r="C542" s="57">
        <f ca="1" t="shared" si="24"/>
        <v>0.324677427824873</v>
      </c>
      <c r="D542" s="57">
        <f ca="1" t="shared" si="25"/>
        <v>0.517021078621926</v>
      </c>
      <c r="E542" s="57">
        <f ca="1" t="shared" si="26"/>
        <v>2</v>
      </c>
      <c r="F542" s="62">
        <f ca="1">IF(E542=1,$C$4*SQRT(D542),IF(E542=2,$C$4+($C$5-$C$4)*D542,$C$6-($C$6-$C$5)*SQRT(1-D542)))</f>
        <v>5.06808431448771</v>
      </c>
    </row>
    <row r="543" spans="2:6">
      <c r="B543" s="56">
        <v>527</v>
      </c>
      <c r="C543" s="57">
        <f ca="1" t="shared" si="24"/>
        <v>0.685522784513138</v>
      </c>
      <c r="D543" s="57">
        <f ca="1" t="shared" si="25"/>
        <v>0.337007688914734</v>
      </c>
      <c r="E543" s="57">
        <f ca="1" t="shared" si="26"/>
        <v>2</v>
      </c>
      <c r="F543" s="62">
        <f ca="1">IF(E543=1,$C$4*SQRT(D543),IF(E543=2,$C$4+($C$5-$C$4)*D543,$C$6-($C$6-$C$5)*SQRT(1-D543)))</f>
        <v>4.34803075565893</v>
      </c>
    </row>
    <row r="544" spans="2:6">
      <c r="B544" s="56">
        <v>528</v>
      </c>
      <c r="C544" s="57">
        <f ca="1" t="shared" si="24"/>
        <v>0.515162192095874</v>
      </c>
      <c r="D544" s="57">
        <f ca="1" t="shared" si="25"/>
        <v>0.757384662140707</v>
      </c>
      <c r="E544" s="57">
        <f ca="1" t="shared" si="26"/>
        <v>2</v>
      </c>
      <c r="F544" s="62">
        <f ca="1">IF(E544=1,$C$4*SQRT(D544),IF(E544=2,$C$4+($C$5-$C$4)*D544,$C$6-($C$6-$C$5)*SQRT(1-D544)))</f>
        <v>6.02953864856283</v>
      </c>
    </row>
    <row r="545" spans="2:6">
      <c r="B545" s="56">
        <v>529</v>
      </c>
      <c r="C545" s="57">
        <f ca="1" t="shared" si="24"/>
        <v>0.685761585780204</v>
      </c>
      <c r="D545" s="57">
        <f ca="1" t="shared" si="25"/>
        <v>0.94281302672295</v>
      </c>
      <c r="E545" s="57">
        <f ca="1" t="shared" si="26"/>
        <v>2</v>
      </c>
      <c r="F545" s="62">
        <f ca="1">IF(E545=1,$C$4*SQRT(D545),IF(E545=2,$C$4+($C$5-$C$4)*D545,$C$6-($C$6-$C$5)*SQRT(1-D545)))</f>
        <v>6.7712521068918</v>
      </c>
    </row>
    <row r="546" spans="2:6">
      <c r="B546" s="56">
        <v>530</v>
      </c>
      <c r="C546" s="57">
        <f ca="1" t="shared" si="24"/>
        <v>0.800768731264382</v>
      </c>
      <c r="D546" s="57">
        <f ca="1" t="shared" si="25"/>
        <v>0.637601121795143</v>
      </c>
      <c r="E546" s="57">
        <f ca="1" t="shared" si="26"/>
        <v>3</v>
      </c>
      <c r="F546" s="62">
        <f ca="1">IF(E546=1,$C$4*SQRT(D546),IF(E546=2,$C$4+($C$5-$C$4)*D546,$C$6-($C$6-$C$5)*SQRT(1-D546)))</f>
        <v>8.19401276199312</v>
      </c>
    </row>
    <row r="547" spans="2:6">
      <c r="B547" s="56">
        <v>531</v>
      </c>
      <c r="C547" s="57">
        <f ca="1" t="shared" si="24"/>
        <v>0.590289316637796</v>
      </c>
      <c r="D547" s="57">
        <f ca="1" t="shared" si="25"/>
        <v>0.316797513960267</v>
      </c>
      <c r="E547" s="57">
        <f ca="1" t="shared" si="26"/>
        <v>2</v>
      </c>
      <c r="F547" s="62">
        <f ca="1">IF(E547=1,$C$4*SQRT(D547),IF(E547=2,$C$4+($C$5-$C$4)*D547,$C$6-($C$6-$C$5)*SQRT(1-D547)))</f>
        <v>4.26719005584107</v>
      </c>
    </row>
    <row r="548" spans="2:6">
      <c r="B548" s="56">
        <v>532</v>
      </c>
      <c r="C548" s="57">
        <f ca="1" t="shared" si="24"/>
        <v>0.698926376006877</v>
      </c>
      <c r="D548" s="57">
        <f ca="1" t="shared" si="25"/>
        <v>0.343014740947952</v>
      </c>
      <c r="E548" s="57">
        <f ca="1" t="shared" si="26"/>
        <v>2</v>
      </c>
      <c r="F548" s="62">
        <f ca="1">IF(E548=1,$C$4*SQRT(D548),IF(E548=2,$C$4+($C$5-$C$4)*D548,$C$6-($C$6-$C$5)*SQRT(1-D548)))</f>
        <v>4.37205896379181</v>
      </c>
    </row>
    <row r="549" spans="2:6">
      <c r="B549" s="56">
        <v>533</v>
      </c>
      <c r="C549" s="57">
        <f ca="1" t="shared" si="24"/>
        <v>0.497697411685041</v>
      </c>
      <c r="D549" s="57">
        <f ca="1" t="shared" si="25"/>
        <v>0.807392802739836</v>
      </c>
      <c r="E549" s="57">
        <f ca="1" t="shared" si="26"/>
        <v>2</v>
      </c>
      <c r="F549" s="62">
        <f ca="1">IF(E549=1,$C$4*SQRT(D549),IF(E549=2,$C$4+($C$5-$C$4)*D549,$C$6-($C$6-$C$5)*SQRT(1-D549)))</f>
        <v>6.22957121095935</v>
      </c>
    </row>
    <row r="550" spans="2:6">
      <c r="B550" s="56">
        <v>534</v>
      </c>
      <c r="C550" s="57">
        <f ca="1" t="shared" si="24"/>
        <v>0.482593466261835</v>
      </c>
      <c r="D550" s="57">
        <f ca="1" t="shared" si="25"/>
        <v>0.19403153024394</v>
      </c>
      <c r="E550" s="57">
        <f ca="1" t="shared" si="26"/>
        <v>2</v>
      </c>
      <c r="F550" s="62">
        <f ca="1">IF(E550=1,$C$4*SQRT(D550),IF(E550=2,$C$4+($C$5-$C$4)*D550,$C$6-($C$6-$C$5)*SQRT(1-D550)))</f>
        <v>3.77612612097576</v>
      </c>
    </row>
    <row r="551" spans="2:6">
      <c r="B551" s="56">
        <v>535</v>
      </c>
      <c r="C551" s="57">
        <f ca="1" t="shared" si="24"/>
        <v>0.813714935541113</v>
      </c>
      <c r="D551" s="57">
        <f ca="1" t="shared" si="25"/>
        <v>0.425118353864899</v>
      </c>
      <c r="E551" s="57">
        <f ca="1" t="shared" si="26"/>
        <v>3</v>
      </c>
      <c r="F551" s="62">
        <f ca="1">IF(E551=1,$C$4*SQRT(D551),IF(E551=2,$C$4+($C$5-$C$4)*D551,$C$6-($C$6-$C$5)*SQRT(1-D551)))</f>
        <v>7.7253714995156</v>
      </c>
    </row>
    <row r="552" spans="2:6">
      <c r="B552" s="56">
        <v>536</v>
      </c>
      <c r="C552" s="57">
        <f ca="1" t="shared" si="24"/>
        <v>0.435947348184808</v>
      </c>
      <c r="D552" s="57">
        <f ca="1" t="shared" si="25"/>
        <v>0.835679096346996</v>
      </c>
      <c r="E552" s="57">
        <f ca="1" t="shared" si="26"/>
        <v>2</v>
      </c>
      <c r="F552" s="62">
        <f ca="1">IF(E552=1,$C$4*SQRT(D552),IF(E552=2,$C$4+($C$5-$C$4)*D552,$C$6-($C$6-$C$5)*SQRT(1-D552)))</f>
        <v>6.34271638538798</v>
      </c>
    </row>
    <row r="553" spans="2:6">
      <c r="B553" s="56">
        <v>537</v>
      </c>
      <c r="C553" s="57">
        <f ca="1" t="shared" si="24"/>
        <v>0.0713505783550121</v>
      </c>
      <c r="D553" s="57">
        <f ca="1" t="shared" si="25"/>
        <v>0.921225417587883</v>
      </c>
      <c r="E553" s="57">
        <f ca="1" t="shared" si="26"/>
        <v>1</v>
      </c>
      <c r="F553" s="62">
        <f ca="1">IF(E553=1,$C$4*SQRT(D553),IF(E553=2,$C$4+($C$5-$C$4)*D553,$C$6-($C$6-$C$5)*SQRT(1-D553)))</f>
        <v>2.87941465549701</v>
      </c>
    </row>
    <row r="554" spans="2:6">
      <c r="B554" s="56">
        <v>538</v>
      </c>
      <c r="C554" s="57">
        <f ca="1" t="shared" si="24"/>
        <v>0.110062525577784</v>
      </c>
      <c r="D554" s="57">
        <f ca="1" t="shared" si="25"/>
        <v>0.400822066947269</v>
      </c>
      <c r="E554" s="57">
        <f ca="1" t="shared" si="26"/>
        <v>1</v>
      </c>
      <c r="F554" s="62">
        <f ca="1">IF(E554=1,$C$4*SQRT(D554),IF(E554=2,$C$4+($C$5-$C$4)*D554,$C$6-($C$6-$C$5)*SQRT(1-D554)))</f>
        <v>1.89931529834449</v>
      </c>
    </row>
    <row r="555" spans="2:6">
      <c r="B555" s="56">
        <v>539</v>
      </c>
      <c r="C555" s="57">
        <f ca="1" t="shared" si="24"/>
        <v>0.799712708306782</v>
      </c>
      <c r="D555" s="57">
        <f ca="1" t="shared" si="25"/>
        <v>0.411864374328725</v>
      </c>
      <c r="E555" s="57">
        <f ca="1" t="shared" si="26"/>
        <v>3</v>
      </c>
      <c r="F555" s="62">
        <f ca="1">IF(E555=1,$C$4*SQRT(D555),IF(E555=2,$C$4+($C$5-$C$4)*D555,$C$6-($C$6-$C$5)*SQRT(1-D555)))</f>
        <v>7.69929996934814</v>
      </c>
    </row>
    <row r="556" spans="2:6">
      <c r="B556" s="56">
        <v>540</v>
      </c>
      <c r="C556" s="57">
        <f ca="1" t="shared" si="24"/>
        <v>0.324688339278374</v>
      </c>
      <c r="D556" s="57">
        <f ca="1" t="shared" si="25"/>
        <v>0.66651430031043</v>
      </c>
      <c r="E556" s="57">
        <f ca="1" t="shared" si="26"/>
        <v>2</v>
      </c>
      <c r="F556" s="62">
        <f ca="1">IF(E556=1,$C$4*SQRT(D556),IF(E556=2,$C$4+($C$5-$C$4)*D556,$C$6-($C$6-$C$5)*SQRT(1-D556)))</f>
        <v>5.66605720124172</v>
      </c>
    </row>
    <row r="557" spans="2:6">
      <c r="B557" s="56">
        <v>541</v>
      </c>
      <c r="C557" s="57">
        <f ca="1" t="shared" si="24"/>
        <v>0.100561787895945</v>
      </c>
      <c r="D557" s="57">
        <f ca="1" t="shared" si="25"/>
        <v>0.852457596146565</v>
      </c>
      <c r="E557" s="57">
        <f ca="1" t="shared" si="26"/>
        <v>1</v>
      </c>
      <c r="F557" s="62">
        <f ca="1">IF(E557=1,$C$4*SQRT(D557),IF(E557=2,$C$4+($C$5-$C$4)*D557,$C$6-($C$6-$C$5)*SQRT(1-D557)))</f>
        <v>2.76985890711406</v>
      </c>
    </row>
    <row r="558" spans="2:6">
      <c r="B558" s="56">
        <v>542</v>
      </c>
      <c r="C558" s="57">
        <f ca="1" t="shared" si="24"/>
        <v>0.33612033557182</v>
      </c>
      <c r="D558" s="57">
        <f ca="1" t="shared" si="25"/>
        <v>0.544044242553535</v>
      </c>
      <c r="E558" s="57">
        <f ca="1" t="shared" si="26"/>
        <v>2</v>
      </c>
      <c r="F558" s="62">
        <f ca="1">IF(E558=1,$C$4*SQRT(D558),IF(E558=2,$C$4+($C$5-$C$4)*D558,$C$6-($C$6-$C$5)*SQRT(1-D558)))</f>
        <v>5.17617697021414</v>
      </c>
    </row>
    <row r="559" spans="2:6">
      <c r="B559" s="56">
        <v>543</v>
      </c>
      <c r="C559" s="57">
        <f ca="1" t="shared" si="24"/>
        <v>0.252902676729749</v>
      </c>
      <c r="D559" s="57">
        <f ca="1" t="shared" si="25"/>
        <v>0.973804430374621</v>
      </c>
      <c r="E559" s="57">
        <f ca="1" t="shared" si="26"/>
        <v>2</v>
      </c>
      <c r="F559" s="62">
        <f ca="1">IF(E559=1,$C$4*SQRT(D559),IF(E559=2,$C$4+($C$5-$C$4)*D559,$C$6-($C$6-$C$5)*SQRT(1-D559)))</f>
        <v>6.89521772149848</v>
      </c>
    </row>
    <row r="560" spans="2:6">
      <c r="B560" s="56">
        <v>544</v>
      </c>
      <c r="C560" s="57">
        <f ca="1" t="shared" si="24"/>
        <v>0.820965251103205</v>
      </c>
      <c r="D560" s="57">
        <f ca="1" t="shared" si="25"/>
        <v>0.51649951914464</v>
      </c>
      <c r="E560" s="57">
        <f ca="1" t="shared" si="26"/>
        <v>3</v>
      </c>
      <c r="F560" s="62">
        <f ca="1">IF(E560=1,$C$4*SQRT(D560),IF(E560=2,$C$4+($C$5-$C$4)*D560,$C$6-($C$6-$C$5)*SQRT(1-D560)))</f>
        <v>7.91397403474975</v>
      </c>
    </row>
    <row r="561" spans="2:6">
      <c r="B561" s="56">
        <v>545</v>
      </c>
      <c r="C561" s="57">
        <f ca="1" t="shared" si="24"/>
        <v>0.590285951563789</v>
      </c>
      <c r="D561" s="57">
        <f ca="1" t="shared" si="25"/>
        <v>0.277959907914086</v>
      </c>
      <c r="E561" s="57">
        <f ca="1" t="shared" si="26"/>
        <v>2</v>
      </c>
      <c r="F561" s="62">
        <f ca="1">IF(E561=1,$C$4*SQRT(D561),IF(E561=2,$C$4+($C$5-$C$4)*D561,$C$6-($C$6-$C$5)*SQRT(1-D561)))</f>
        <v>4.11183963165634</v>
      </c>
    </row>
    <row r="562" spans="2:6">
      <c r="B562" s="56">
        <v>546</v>
      </c>
      <c r="C562" s="57">
        <f ca="1" t="shared" si="24"/>
        <v>0.802420972452098</v>
      </c>
      <c r="D562" s="57">
        <f ca="1" t="shared" si="25"/>
        <v>0.0975384074200818</v>
      </c>
      <c r="E562" s="57">
        <f ca="1" t="shared" si="26"/>
        <v>3</v>
      </c>
      <c r="F562" s="62">
        <f ca="1">IF(E562=1,$C$4*SQRT(D562),IF(E562=2,$C$4+($C$5-$C$4)*D562,$C$6-($C$6-$C$5)*SQRT(1-D562)))</f>
        <v>7.15006064394007</v>
      </c>
    </row>
    <row r="563" spans="2:6">
      <c r="B563" s="56">
        <v>547</v>
      </c>
      <c r="C563" s="57">
        <f ca="1" t="shared" si="24"/>
        <v>0.958253405316867</v>
      </c>
      <c r="D563" s="57">
        <f ca="1" t="shared" si="25"/>
        <v>0.480958201345076</v>
      </c>
      <c r="E563" s="57">
        <f ca="1" t="shared" si="26"/>
        <v>3</v>
      </c>
      <c r="F563" s="62">
        <f ca="1">IF(E563=1,$C$4*SQRT(D563),IF(E563=2,$C$4+($C$5-$C$4)*D563,$C$6-($C$6-$C$5)*SQRT(1-D563)))</f>
        <v>7.8386633330519</v>
      </c>
    </row>
    <row r="564" spans="2:6">
      <c r="B564" s="56">
        <v>548</v>
      </c>
      <c r="C564" s="57">
        <f ca="1" t="shared" si="24"/>
        <v>0.389618281400128</v>
      </c>
      <c r="D564" s="57">
        <f ca="1" t="shared" si="25"/>
        <v>0.781194394445579</v>
      </c>
      <c r="E564" s="57">
        <f ca="1" t="shared" si="26"/>
        <v>2</v>
      </c>
      <c r="F564" s="62">
        <f ca="1">IF(E564=1,$C$4*SQRT(D564),IF(E564=2,$C$4+($C$5-$C$4)*D564,$C$6-($C$6-$C$5)*SQRT(1-D564)))</f>
        <v>6.12477757778232</v>
      </c>
    </row>
    <row r="565" spans="2:6">
      <c r="B565" s="56">
        <v>549</v>
      </c>
      <c r="C565" s="57">
        <f ca="1" t="shared" si="24"/>
        <v>0.252906142692185</v>
      </c>
      <c r="D565" s="57">
        <f ca="1" t="shared" si="25"/>
        <v>0.0749739652257173</v>
      </c>
      <c r="E565" s="57">
        <f ca="1" t="shared" si="26"/>
        <v>2</v>
      </c>
      <c r="F565" s="62">
        <f ca="1">IF(E565=1,$C$4*SQRT(D565),IF(E565=2,$C$4+($C$5-$C$4)*D565,$C$6-($C$6-$C$5)*SQRT(1-D565)))</f>
        <v>3.29989586090287</v>
      </c>
    </row>
    <row r="566" spans="2:6">
      <c r="B566" s="56">
        <v>550</v>
      </c>
      <c r="C566" s="57">
        <f ca="1" t="shared" si="24"/>
        <v>0.515410917304378</v>
      </c>
      <c r="D566" s="57">
        <f ca="1" t="shared" si="25"/>
        <v>0.530862742469845</v>
      </c>
      <c r="E566" s="57">
        <f ca="1" t="shared" si="26"/>
        <v>2</v>
      </c>
      <c r="F566" s="62">
        <f ca="1">IF(E566=1,$C$4*SQRT(D566),IF(E566=2,$C$4+($C$5-$C$4)*D566,$C$6-($C$6-$C$5)*SQRT(1-D566)))</f>
        <v>5.12345096987938</v>
      </c>
    </row>
    <row r="567" spans="2:6">
      <c r="B567" s="56">
        <v>551</v>
      </c>
      <c r="C567" s="57">
        <f ca="1" t="shared" si="24"/>
        <v>0.770055862555595</v>
      </c>
      <c r="D567" s="57">
        <f ca="1" t="shared" si="25"/>
        <v>0.929290342608678</v>
      </c>
      <c r="E567" s="57">
        <f ca="1" t="shared" si="26"/>
        <v>2</v>
      </c>
      <c r="F567" s="62">
        <f ca="1">IF(E567=1,$C$4*SQRT(D567),IF(E567=2,$C$4+($C$5-$C$4)*D567,$C$6-($C$6-$C$5)*SQRT(1-D567)))</f>
        <v>6.71716137043471</v>
      </c>
    </row>
    <row r="568" spans="2:6">
      <c r="B568" s="56">
        <v>552</v>
      </c>
      <c r="C568" s="57">
        <f ca="1" t="shared" si="24"/>
        <v>0.787139452012844</v>
      </c>
      <c r="D568" s="57">
        <f ca="1" t="shared" si="25"/>
        <v>0.626705285912733</v>
      </c>
      <c r="E568" s="57">
        <f ca="1" t="shared" si="26"/>
        <v>3</v>
      </c>
      <c r="F568" s="62">
        <f ca="1">IF(E568=1,$C$4*SQRT(D568),IF(E568=2,$C$4+($C$5-$C$4)*D568,$C$6-($C$6-$C$5)*SQRT(1-D568)))</f>
        <v>8.16706453283663</v>
      </c>
    </row>
    <row r="569" spans="2:6">
      <c r="B569" s="56">
        <v>553</v>
      </c>
      <c r="C569" s="57">
        <f ca="1" t="shared" si="24"/>
        <v>0.340103636841119</v>
      </c>
      <c r="D569" s="57">
        <f ca="1" t="shared" si="25"/>
        <v>0.331384717419984</v>
      </c>
      <c r="E569" s="57">
        <f ca="1" t="shared" si="26"/>
        <v>2</v>
      </c>
      <c r="F569" s="62">
        <f ca="1">IF(E569=1,$C$4*SQRT(D569),IF(E569=2,$C$4+($C$5-$C$4)*D569,$C$6-($C$6-$C$5)*SQRT(1-D569)))</f>
        <v>4.32553886967994</v>
      </c>
    </row>
    <row r="570" spans="2:6">
      <c r="B570" s="56">
        <v>554</v>
      </c>
      <c r="C570" s="57">
        <f ca="1" t="shared" si="24"/>
        <v>0.747086956094292</v>
      </c>
      <c r="D570" s="57">
        <f ca="1" t="shared" si="25"/>
        <v>0.774030468175429</v>
      </c>
      <c r="E570" s="57">
        <f ca="1" t="shared" si="26"/>
        <v>2</v>
      </c>
      <c r="F570" s="62">
        <f ca="1">IF(E570=1,$C$4*SQRT(D570),IF(E570=2,$C$4+($C$5-$C$4)*D570,$C$6-($C$6-$C$5)*SQRT(1-D570)))</f>
        <v>6.09612187270171</v>
      </c>
    </row>
    <row r="571" spans="2:6">
      <c r="B571" s="56">
        <v>555</v>
      </c>
      <c r="C571" s="57">
        <f ca="1" t="shared" si="24"/>
        <v>0.770876656125296</v>
      </c>
      <c r="D571" s="57">
        <f ca="1" t="shared" si="25"/>
        <v>0.309608275030027</v>
      </c>
      <c r="E571" s="57">
        <f ca="1" t="shared" si="26"/>
        <v>2</v>
      </c>
      <c r="F571" s="62">
        <f ca="1">IF(E571=1,$C$4*SQRT(D571),IF(E571=2,$C$4+($C$5-$C$4)*D571,$C$6-($C$6-$C$5)*SQRT(1-D571)))</f>
        <v>4.23843310012011</v>
      </c>
    </row>
    <row r="572" spans="2:6">
      <c r="B572" s="56">
        <v>556</v>
      </c>
      <c r="C572" s="57">
        <f ca="1" t="shared" si="24"/>
        <v>0.88977846884626</v>
      </c>
      <c r="D572" s="57">
        <f ca="1" t="shared" si="25"/>
        <v>0.592628305012736</v>
      </c>
      <c r="E572" s="57">
        <f ca="1" t="shared" si="26"/>
        <v>3</v>
      </c>
      <c r="F572" s="62">
        <f ca="1">IF(E572=1,$C$4*SQRT(D572),IF(E572=2,$C$4+($C$5-$C$4)*D572,$C$6-($C$6-$C$5)*SQRT(1-D572)))</f>
        <v>8.08522971224082</v>
      </c>
    </row>
    <row r="573" spans="2:6">
      <c r="B573" s="56">
        <v>557</v>
      </c>
      <c r="C573" s="57">
        <f ca="1" t="shared" si="24"/>
        <v>0.906637730672733</v>
      </c>
      <c r="D573" s="57">
        <f ca="1" t="shared" si="25"/>
        <v>0.914477522377386</v>
      </c>
      <c r="E573" s="57">
        <f ca="1" t="shared" si="26"/>
        <v>3</v>
      </c>
      <c r="F573" s="62">
        <f ca="1">IF(E573=1,$C$4*SQRT(D573),IF(E573=2,$C$4+($C$5-$C$4)*D573,$C$6-($C$6-$C$5)*SQRT(1-D573)))</f>
        <v>9.12267320877365</v>
      </c>
    </row>
    <row r="574" spans="2:6">
      <c r="B574" s="56">
        <v>558</v>
      </c>
      <c r="C574" s="57">
        <f ca="1" t="shared" si="24"/>
        <v>0.679921672178547</v>
      </c>
      <c r="D574" s="57">
        <f ca="1" t="shared" si="25"/>
        <v>0.687441895229965</v>
      </c>
      <c r="E574" s="57">
        <f ca="1" t="shared" si="26"/>
        <v>2</v>
      </c>
      <c r="F574" s="62">
        <f ca="1">IF(E574=1,$C$4*SQRT(D574),IF(E574=2,$C$4+($C$5-$C$4)*D574,$C$6-($C$6-$C$5)*SQRT(1-D574)))</f>
        <v>5.74976758091986</v>
      </c>
    </row>
    <row r="575" spans="2:6">
      <c r="B575" s="56">
        <v>559</v>
      </c>
      <c r="C575" s="57">
        <f ca="1" t="shared" si="24"/>
        <v>0.380772608946903</v>
      </c>
      <c r="D575" s="57">
        <f ca="1" t="shared" si="25"/>
        <v>0.00266630579344973</v>
      </c>
      <c r="E575" s="57">
        <f ca="1" t="shared" si="26"/>
        <v>2</v>
      </c>
      <c r="F575" s="62">
        <f ca="1">IF(E575=1,$C$4*SQRT(D575),IF(E575=2,$C$4+($C$5-$C$4)*D575,$C$6-($C$6-$C$5)*SQRT(1-D575)))</f>
        <v>3.0106652231738</v>
      </c>
    </row>
    <row r="576" spans="2:6">
      <c r="B576" s="56">
        <v>560</v>
      </c>
      <c r="C576" s="57">
        <f ca="1" t="shared" si="24"/>
        <v>0.192580215628591</v>
      </c>
      <c r="D576" s="57">
        <f ca="1" t="shared" si="25"/>
        <v>0.18245360872838</v>
      </c>
      <c r="E576" s="57">
        <f ca="1" t="shared" si="26"/>
        <v>1</v>
      </c>
      <c r="F576" s="62">
        <f ca="1">IF(E576=1,$C$4*SQRT(D576),IF(E576=2,$C$4+($C$5-$C$4)*D576,$C$6-($C$6-$C$5)*SQRT(1-D576)))</f>
        <v>1.28143766081516</v>
      </c>
    </row>
    <row r="577" spans="2:6">
      <c r="B577" s="56">
        <v>561</v>
      </c>
      <c r="C577" s="57">
        <f ca="1" t="shared" si="24"/>
        <v>0.581428509816465</v>
      </c>
      <c r="D577" s="57">
        <f ca="1" t="shared" si="25"/>
        <v>0.482878554792827</v>
      </c>
      <c r="E577" s="57">
        <f ca="1" t="shared" si="26"/>
        <v>2</v>
      </c>
      <c r="F577" s="62">
        <f ca="1">IF(E577=1,$C$4*SQRT(D577),IF(E577=2,$C$4+($C$5-$C$4)*D577,$C$6-($C$6-$C$5)*SQRT(1-D577)))</f>
        <v>4.93151421917131</v>
      </c>
    </row>
    <row r="578" spans="2:6">
      <c r="B578" s="56">
        <v>562</v>
      </c>
      <c r="C578" s="57">
        <f ca="1" t="shared" si="24"/>
        <v>0.299034887712886</v>
      </c>
      <c r="D578" s="57">
        <f ca="1" t="shared" si="25"/>
        <v>0.0761529678209727</v>
      </c>
      <c r="E578" s="57">
        <f ca="1" t="shared" si="26"/>
        <v>2</v>
      </c>
      <c r="F578" s="62">
        <f ca="1">IF(E578=1,$C$4*SQRT(D578),IF(E578=2,$C$4+($C$5-$C$4)*D578,$C$6-($C$6-$C$5)*SQRT(1-D578)))</f>
        <v>3.30461187128389</v>
      </c>
    </row>
    <row r="579" spans="2:6">
      <c r="B579" s="56">
        <v>563</v>
      </c>
      <c r="C579" s="57">
        <f ca="1" t="shared" si="24"/>
        <v>0.700456172247873</v>
      </c>
      <c r="D579" s="57">
        <f ca="1" t="shared" si="25"/>
        <v>0.598156228259606</v>
      </c>
      <c r="E579" s="57">
        <f ca="1" t="shared" si="26"/>
        <v>2</v>
      </c>
      <c r="F579" s="62">
        <f ca="1">IF(E579=1,$C$4*SQRT(D579),IF(E579=2,$C$4+($C$5-$C$4)*D579,$C$6-($C$6-$C$5)*SQRT(1-D579)))</f>
        <v>5.39262491303842</v>
      </c>
    </row>
    <row r="580" spans="2:6">
      <c r="B580" s="56">
        <v>564</v>
      </c>
      <c r="C580" s="57">
        <f ca="1" t="shared" si="24"/>
        <v>0.858880144313657</v>
      </c>
      <c r="D580" s="57">
        <f ca="1" t="shared" si="25"/>
        <v>0.680013457495909</v>
      </c>
      <c r="E580" s="57">
        <f ca="1" t="shared" si="26"/>
        <v>3</v>
      </c>
      <c r="F580" s="62">
        <f ca="1">IF(E580=1,$C$4*SQRT(D580),IF(E580=2,$C$4+($C$5-$C$4)*D580,$C$6-($C$6-$C$5)*SQRT(1-D580)))</f>
        <v>8.30297941010227</v>
      </c>
    </row>
    <row r="581" spans="2:6">
      <c r="B581" s="56">
        <v>565</v>
      </c>
      <c r="C581" s="57">
        <f ca="1" t="shared" si="24"/>
        <v>0.619993280287545</v>
      </c>
      <c r="D581" s="57">
        <f ca="1" t="shared" si="25"/>
        <v>0.704118072945156</v>
      </c>
      <c r="E581" s="57">
        <f ca="1" t="shared" si="26"/>
        <v>2</v>
      </c>
      <c r="F581" s="62">
        <f ca="1">IF(E581=1,$C$4*SQRT(D581),IF(E581=2,$C$4+($C$5-$C$4)*D581,$C$6-($C$6-$C$5)*SQRT(1-D581)))</f>
        <v>5.81647229178062</v>
      </c>
    </row>
    <row r="582" spans="2:6">
      <c r="B582" s="56">
        <v>566</v>
      </c>
      <c r="C582" s="57">
        <f ca="1" t="shared" si="24"/>
        <v>0.301391918986003</v>
      </c>
      <c r="D582" s="57">
        <f ca="1" t="shared" si="25"/>
        <v>0.52356012729605</v>
      </c>
      <c r="E582" s="57">
        <f ca="1" t="shared" si="26"/>
        <v>2</v>
      </c>
      <c r="F582" s="62">
        <f ca="1">IF(E582=1,$C$4*SQRT(D582),IF(E582=2,$C$4+($C$5-$C$4)*D582,$C$6-($C$6-$C$5)*SQRT(1-D582)))</f>
        <v>5.0942405091842</v>
      </c>
    </row>
    <row r="583" spans="2:6">
      <c r="B583" s="56">
        <v>567</v>
      </c>
      <c r="C583" s="57">
        <f ca="1" t="shared" si="24"/>
        <v>0.555324559369655</v>
      </c>
      <c r="D583" s="57">
        <f ca="1" t="shared" si="25"/>
        <v>0.218361476115514</v>
      </c>
      <c r="E583" s="57">
        <f ca="1" t="shared" si="26"/>
        <v>2</v>
      </c>
      <c r="F583" s="62">
        <f ca="1">IF(E583=1,$C$4*SQRT(D583),IF(E583=2,$C$4+($C$5-$C$4)*D583,$C$6-($C$6-$C$5)*SQRT(1-D583)))</f>
        <v>3.87344590446205</v>
      </c>
    </row>
    <row r="584" spans="2:6">
      <c r="B584" s="56">
        <v>568</v>
      </c>
      <c r="C584" s="57">
        <f ca="1" t="shared" si="24"/>
        <v>0.863685841370931</v>
      </c>
      <c r="D584" s="57">
        <f ca="1" t="shared" si="25"/>
        <v>0.16712969525047</v>
      </c>
      <c r="E584" s="57">
        <f ca="1" t="shared" si="26"/>
        <v>3</v>
      </c>
      <c r="F584" s="62">
        <f ca="1">IF(E584=1,$C$4*SQRT(D584),IF(E584=2,$C$4+($C$5-$C$4)*D584,$C$6-($C$6-$C$5)*SQRT(1-D584)))</f>
        <v>7.26214815179021</v>
      </c>
    </row>
    <row r="585" spans="2:6">
      <c r="B585" s="56">
        <v>569</v>
      </c>
      <c r="C585" s="57">
        <f ca="1" t="shared" si="24"/>
        <v>0.0674030440855922</v>
      </c>
      <c r="D585" s="57">
        <f ca="1" t="shared" si="25"/>
        <v>0.915089229572283</v>
      </c>
      <c r="E585" s="57">
        <f ca="1" t="shared" si="26"/>
        <v>1</v>
      </c>
      <c r="F585" s="62">
        <f ca="1">IF(E585=1,$C$4*SQRT(D585),IF(E585=2,$C$4+($C$5-$C$4)*D585,$C$6-($C$6-$C$5)*SQRT(1-D585)))</f>
        <v>2.86980889017902</v>
      </c>
    </row>
    <row r="586" spans="2:6">
      <c r="B586" s="56">
        <v>570</v>
      </c>
      <c r="C586" s="57">
        <f ca="1" t="shared" si="24"/>
        <v>0.105010465493961</v>
      </c>
      <c r="D586" s="57">
        <f ca="1" t="shared" si="25"/>
        <v>0.0463773455866143</v>
      </c>
      <c r="E586" s="57">
        <f ca="1" t="shared" si="26"/>
        <v>1</v>
      </c>
      <c r="F586" s="62">
        <f ca="1">IF(E586=1,$C$4*SQRT(D586),IF(E586=2,$C$4+($C$5-$C$4)*D586,$C$6-($C$6-$C$5)*SQRT(1-D586)))</f>
        <v>0.646062001884903</v>
      </c>
    </row>
    <row r="587" spans="2:6">
      <c r="B587" s="56">
        <v>571</v>
      </c>
      <c r="C587" s="57">
        <f ca="1" t="shared" si="24"/>
        <v>0.408504479251424</v>
      </c>
      <c r="D587" s="57">
        <f ca="1" t="shared" si="25"/>
        <v>0.20758668797305</v>
      </c>
      <c r="E587" s="57">
        <f ca="1" t="shared" si="26"/>
        <v>2</v>
      </c>
      <c r="F587" s="62">
        <f ca="1">IF(E587=1,$C$4*SQRT(D587),IF(E587=2,$C$4+($C$5-$C$4)*D587,$C$6-($C$6-$C$5)*SQRT(1-D587)))</f>
        <v>3.8303467518922</v>
      </c>
    </row>
    <row r="588" spans="2:6">
      <c r="B588" s="56">
        <v>572</v>
      </c>
      <c r="C588" s="57">
        <f ca="1" t="shared" si="24"/>
        <v>0.358914490725235</v>
      </c>
      <c r="D588" s="57">
        <f ca="1" t="shared" si="25"/>
        <v>0.684676401720032</v>
      </c>
      <c r="E588" s="57">
        <f ca="1" t="shared" si="26"/>
        <v>2</v>
      </c>
      <c r="F588" s="62">
        <f ca="1">IF(E588=1,$C$4*SQRT(D588),IF(E588=2,$C$4+($C$5-$C$4)*D588,$C$6-($C$6-$C$5)*SQRT(1-D588)))</f>
        <v>5.73870560688013</v>
      </c>
    </row>
    <row r="589" spans="2:6">
      <c r="B589" s="56">
        <v>573</v>
      </c>
      <c r="C589" s="57">
        <f ca="1" t="shared" si="24"/>
        <v>0.772567884152082</v>
      </c>
      <c r="D589" s="57">
        <f ca="1" t="shared" si="25"/>
        <v>0.826768499999995</v>
      </c>
      <c r="E589" s="57">
        <f ca="1" t="shared" si="26"/>
        <v>2</v>
      </c>
      <c r="F589" s="62">
        <f ca="1">IF(E589=1,$C$4*SQRT(D589),IF(E589=2,$C$4+($C$5-$C$4)*D589,$C$6-($C$6-$C$5)*SQRT(1-D589)))</f>
        <v>6.30707399999998</v>
      </c>
    </row>
    <row r="590" spans="2:6">
      <c r="B590" s="56">
        <v>574</v>
      </c>
      <c r="C590" s="57">
        <f ca="1" t="shared" si="24"/>
        <v>0.659610633284502</v>
      </c>
      <c r="D590" s="57">
        <f ca="1" t="shared" si="25"/>
        <v>0.238860634997168</v>
      </c>
      <c r="E590" s="57">
        <f ca="1" t="shared" si="26"/>
        <v>2</v>
      </c>
      <c r="F590" s="62">
        <f ca="1">IF(E590=1,$C$4*SQRT(D590),IF(E590=2,$C$4+($C$5-$C$4)*D590,$C$6-($C$6-$C$5)*SQRT(1-D590)))</f>
        <v>3.95544253998867</v>
      </c>
    </row>
    <row r="591" spans="2:6">
      <c r="B591" s="56">
        <v>575</v>
      </c>
      <c r="C591" s="57">
        <f ca="1" t="shared" si="24"/>
        <v>0.846687941957656</v>
      </c>
      <c r="D591" s="57">
        <f ca="1" t="shared" si="25"/>
        <v>0.838031887456585</v>
      </c>
      <c r="E591" s="57">
        <f ca="1" t="shared" si="26"/>
        <v>3</v>
      </c>
      <c r="F591" s="62">
        <f ca="1">IF(E591=1,$C$4*SQRT(D591),IF(E591=2,$C$4+($C$5-$C$4)*D591,$C$6-($C$6-$C$5)*SQRT(1-D591)))</f>
        <v>8.79264213553282</v>
      </c>
    </row>
    <row r="592" spans="2:6">
      <c r="B592" s="56">
        <v>576</v>
      </c>
      <c r="C592" s="57">
        <f ca="1" t="shared" si="24"/>
        <v>0.748212330346734</v>
      </c>
      <c r="D592" s="57">
        <f ca="1" t="shared" si="25"/>
        <v>0.0108652781964946</v>
      </c>
      <c r="E592" s="57">
        <f ca="1" t="shared" si="26"/>
        <v>2</v>
      </c>
      <c r="F592" s="62">
        <f ca="1">IF(E592=1,$C$4*SQRT(D592),IF(E592=2,$C$4+($C$5-$C$4)*D592,$C$6-($C$6-$C$5)*SQRT(1-D592)))</f>
        <v>3.04346111278598</v>
      </c>
    </row>
    <row r="593" spans="2:6">
      <c r="B593" s="56">
        <v>577</v>
      </c>
      <c r="C593" s="57">
        <f ca="1" t="shared" ref="C593:C656" si="27">RAND()</f>
        <v>0.940715594793623</v>
      </c>
      <c r="D593" s="57">
        <f ca="1" t="shared" ref="D593:D656" si="28">RAND()</f>
        <v>0.503228611628333</v>
      </c>
      <c r="E593" s="57">
        <f ca="1" t="shared" ref="E593:E656" si="29">IF(C593&lt;=$C$10,1,IF(C593&lt;=$C$10+$C$11,2,3))</f>
        <v>3</v>
      </c>
      <c r="F593" s="62">
        <f ca="1">IF(E593=1,$C$4*SQRT(D593),IF(E593=2,$C$4+($C$5-$C$4)*D593,$C$6-($C$6-$C$5)*SQRT(1-D593)))</f>
        <v>7.88553966806067</v>
      </c>
    </row>
    <row r="594" spans="2:6">
      <c r="B594" s="56">
        <v>578</v>
      </c>
      <c r="C594" s="57">
        <f ca="1" t="shared" si="27"/>
        <v>0.584332977467152</v>
      </c>
      <c r="D594" s="57">
        <f ca="1" t="shared" si="28"/>
        <v>0.883649645019701</v>
      </c>
      <c r="E594" s="57">
        <f ca="1" t="shared" si="29"/>
        <v>2</v>
      </c>
      <c r="F594" s="62">
        <f ca="1">IF(E594=1,$C$4*SQRT(D594),IF(E594=2,$C$4+($C$5-$C$4)*D594,$C$6-($C$6-$C$5)*SQRT(1-D594)))</f>
        <v>6.5345985800788</v>
      </c>
    </row>
    <row r="595" spans="2:6">
      <c r="B595" s="56">
        <v>579</v>
      </c>
      <c r="C595" s="57">
        <f ca="1" t="shared" si="27"/>
        <v>0.767694873287847</v>
      </c>
      <c r="D595" s="57">
        <f ca="1" t="shared" si="28"/>
        <v>0.580000380457193</v>
      </c>
      <c r="E595" s="57">
        <f ca="1" t="shared" si="29"/>
        <v>2</v>
      </c>
      <c r="F595" s="62">
        <f ca="1">IF(E595=1,$C$4*SQRT(D595),IF(E595=2,$C$4+($C$5-$C$4)*D595,$C$6-($C$6-$C$5)*SQRT(1-D595)))</f>
        <v>5.32000152182877</v>
      </c>
    </row>
    <row r="596" spans="2:6">
      <c r="B596" s="56">
        <v>580</v>
      </c>
      <c r="C596" s="57">
        <f ca="1" t="shared" si="27"/>
        <v>0.646630725567085</v>
      </c>
      <c r="D596" s="57">
        <f ca="1" t="shared" si="28"/>
        <v>0.343720012026242</v>
      </c>
      <c r="E596" s="57">
        <f ca="1" t="shared" si="29"/>
        <v>2</v>
      </c>
      <c r="F596" s="62">
        <f ca="1">IF(E596=1,$C$4*SQRT(D596),IF(E596=2,$C$4+($C$5-$C$4)*D596,$C$6-($C$6-$C$5)*SQRT(1-D596)))</f>
        <v>4.37488004810497</v>
      </c>
    </row>
    <row r="597" spans="2:6">
      <c r="B597" s="56">
        <v>581</v>
      </c>
      <c r="C597" s="57">
        <f ca="1" t="shared" si="27"/>
        <v>0.678267169335383</v>
      </c>
      <c r="D597" s="57">
        <f ca="1" t="shared" si="28"/>
        <v>0.139470041560063</v>
      </c>
      <c r="E597" s="57">
        <f ca="1" t="shared" si="29"/>
        <v>2</v>
      </c>
      <c r="F597" s="62">
        <f ca="1">IF(E597=1,$C$4*SQRT(D597),IF(E597=2,$C$4+($C$5-$C$4)*D597,$C$6-($C$6-$C$5)*SQRT(1-D597)))</f>
        <v>3.55788016624025</v>
      </c>
    </row>
    <row r="598" spans="2:6">
      <c r="B598" s="56">
        <v>582</v>
      </c>
      <c r="C598" s="57">
        <f ca="1" t="shared" si="27"/>
        <v>0.612188742078548</v>
      </c>
      <c r="D598" s="57">
        <f ca="1" t="shared" si="28"/>
        <v>0.681186913650264</v>
      </c>
      <c r="E598" s="57">
        <f ca="1" t="shared" si="29"/>
        <v>2</v>
      </c>
      <c r="F598" s="62">
        <f ca="1">IF(E598=1,$C$4*SQRT(D598),IF(E598=2,$C$4+($C$5-$C$4)*D598,$C$6-($C$6-$C$5)*SQRT(1-D598)))</f>
        <v>5.72474765460106</v>
      </c>
    </row>
    <row r="599" spans="2:6">
      <c r="B599" s="56">
        <v>583</v>
      </c>
      <c r="C599" s="57">
        <f ca="1" t="shared" si="27"/>
        <v>0.727009855017326</v>
      </c>
      <c r="D599" s="57">
        <f ca="1" t="shared" si="28"/>
        <v>0.965613476137663</v>
      </c>
      <c r="E599" s="57">
        <f ca="1" t="shared" si="29"/>
        <v>2</v>
      </c>
      <c r="F599" s="62">
        <f ca="1">IF(E599=1,$C$4*SQRT(D599),IF(E599=2,$C$4+($C$5-$C$4)*D599,$C$6-($C$6-$C$5)*SQRT(1-D599)))</f>
        <v>6.86245390455065</v>
      </c>
    </row>
    <row r="600" spans="2:6">
      <c r="B600" s="56">
        <v>584</v>
      </c>
      <c r="C600" s="57">
        <f ca="1" t="shared" si="27"/>
        <v>0.677319812940005</v>
      </c>
      <c r="D600" s="57">
        <f ca="1" t="shared" si="28"/>
        <v>0.0112859403734833</v>
      </c>
      <c r="E600" s="57">
        <f ca="1" t="shared" si="29"/>
        <v>2</v>
      </c>
      <c r="F600" s="62">
        <f ca="1">IF(E600=1,$C$4*SQRT(D600),IF(E600=2,$C$4+($C$5-$C$4)*D600,$C$6-($C$6-$C$5)*SQRT(1-D600)))</f>
        <v>3.04514376149393</v>
      </c>
    </row>
    <row r="601" spans="2:6">
      <c r="B601" s="56">
        <v>585</v>
      </c>
      <c r="C601" s="57">
        <f ca="1" t="shared" si="27"/>
        <v>0.977310653132072</v>
      </c>
      <c r="D601" s="57">
        <f ca="1" t="shared" si="28"/>
        <v>0.0987636718368616</v>
      </c>
      <c r="E601" s="57">
        <f ca="1" t="shared" si="29"/>
        <v>3</v>
      </c>
      <c r="F601" s="62">
        <f ca="1">IF(E601=1,$C$4*SQRT(D601),IF(E601=2,$C$4+($C$5-$C$4)*D601,$C$6-($C$6-$C$5)*SQRT(1-D601)))</f>
        <v>7.1519959702507</v>
      </c>
    </row>
    <row r="602" spans="2:6">
      <c r="B602" s="56">
        <v>586</v>
      </c>
      <c r="C602" s="57">
        <f ca="1" t="shared" si="27"/>
        <v>0.410667415847582</v>
      </c>
      <c r="D602" s="57">
        <f ca="1" t="shared" si="28"/>
        <v>0.221157971025632</v>
      </c>
      <c r="E602" s="57">
        <f ca="1" t="shared" si="29"/>
        <v>2</v>
      </c>
      <c r="F602" s="62">
        <f ca="1">IF(E602=1,$C$4*SQRT(D602),IF(E602=2,$C$4+($C$5-$C$4)*D602,$C$6-($C$6-$C$5)*SQRT(1-D602)))</f>
        <v>3.88463188410253</v>
      </c>
    </row>
    <row r="603" spans="2:6">
      <c r="B603" s="56">
        <v>587</v>
      </c>
      <c r="C603" s="57">
        <f ca="1" t="shared" si="27"/>
        <v>0.34010900834957</v>
      </c>
      <c r="D603" s="57">
        <f ca="1" t="shared" si="28"/>
        <v>0.541439228836457</v>
      </c>
      <c r="E603" s="57">
        <f ca="1" t="shared" si="29"/>
        <v>2</v>
      </c>
      <c r="F603" s="62">
        <f ca="1">IF(E603=1,$C$4*SQRT(D603),IF(E603=2,$C$4+($C$5-$C$4)*D603,$C$6-($C$6-$C$5)*SQRT(1-D603)))</f>
        <v>5.16575691534583</v>
      </c>
    </row>
    <row r="604" spans="2:6">
      <c r="B604" s="56">
        <v>588</v>
      </c>
      <c r="C604" s="57">
        <f ca="1" t="shared" si="27"/>
        <v>0.0850003987748633</v>
      </c>
      <c r="D604" s="57">
        <f ca="1" t="shared" si="28"/>
        <v>0.759927290429168</v>
      </c>
      <c r="E604" s="57">
        <f ca="1" t="shared" si="29"/>
        <v>1</v>
      </c>
      <c r="F604" s="62">
        <f ca="1">IF(E604=1,$C$4*SQRT(D604),IF(E604=2,$C$4+($C$5-$C$4)*D604,$C$6-($C$6-$C$5)*SQRT(1-D604)))</f>
        <v>2.6152142577354</v>
      </c>
    </row>
    <row r="605" spans="2:6">
      <c r="B605" s="56">
        <v>589</v>
      </c>
      <c r="C605" s="57">
        <f ca="1" t="shared" si="27"/>
        <v>0.449589786751055</v>
      </c>
      <c r="D605" s="57">
        <f ca="1" t="shared" si="28"/>
        <v>0.742332299235584</v>
      </c>
      <c r="E605" s="57">
        <f ca="1" t="shared" si="29"/>
        <v>2</v>
      </c>
      <c r="F605" s="62">
        <f ca="1">IF(E605=1,$C$4*SQRT(D605),IF(E605=2,$C$4+($C$5-$C$4)*D605,$C$6-($C$6-$C$5)*SQRT(1-D605)))</f>
        <v>5.96932919694233</v>
      </c>
    </row>
    <row r="606" spans="2:6">
      <c r="B606" s="56">
        <v>590</v>
      </c>
      <c r="C606" s="57">
        <f ca="1" t="shared" si="27"/>
        <v>0.919060943366505</v>
      </c>
      <c r="D606" s="57">
        <f ca="1" t="shared" si="28"/>
        <v>0.997464332558356</v>
      </c>
      <c r="E606" s="57">
        <f ca="1" t="shared" si="29"/>
        <v>3</v>
      </c>
      <c r="F606" s="62">
        <f ca="1">IF(E606=1,$C$4*SQRT(D606),IF(E606=2,$C$4+($C$5-$C$4)*D606,$C$6-($C$6-$C$5)*SQRT(1-D606)))</f>
        <v>9.84893376626528</v>
      </c>
    </row>
    <row r="607" spans="2:6">
      <c r="B607" s="56">
        <v>591</v>
      </c>
      <c r="C607" s="57">
        <f ca="1" t="shared" si="27"/>
        <v>0.00508539556057297</v>
      </c>
      <c r="D607" s="57">
        <f ca="1" t="shared" si="28"/>
        <v>0.748461590951591</v>
      </c>
      <c r="E607" s="57">
        <f ca="1" t="shared" si="29"/>
        <v>1</v>
      </c>
      <c r="F607" s="62">
        <f ca="1">IF(E607=1,$C$4*SQRT(D607),IF(E607=2,$C$4+($C$5-$C$4)*D607,$C$6-($C$6-$C$5)*SQRT(1-D607)))</f>
        <v>2.59541024089918</v>
      </c>
    </row>
    <row r="608" spans="2:6">
      <c r="B608" s="56">
        <v>592</v>
      </c>
      <c r="C608" s="57">
        <f ca="1" t="shared" si="27"/>
        <v>0.902512695891944</v>
      </c>
      <c r="D608" s="57">
        <f ca="1" t="shared" si="28"/>
        <v>0.386443415556875</v>
      </c>
      <c r="E608" s="57">
        <f ca="1" t="shared" si="29"/>
        <v>3</v>
      </c>
      <c r="F608" s="62">
        <f ca="1">IF(E608=1,$C$4*SQRT(D608),IF(E608=2,$C$4+($C$5-$C$4)*D608,$C$6-($C$6-$C$5)*SQRT(1-D608)))</f>
        <v>7.65010441508817</v>
      </c>
    </row>
    <row r="609" spans="2:6">
      <c r="B609" s="56">
        <v>593</v>
      </c>
      <c r="C609" s="57">
        <f ca="1" t="shared" si="27"/>
        <v>0.700443256657314</v>
      </c>
      <c r="D609" s="57">
        <f ca="1" t="shared" si="28"/>
        <v>0.120719638273422</v>
      </c>
      <c r="E609" s="57">
        <f ca="1" t="shared" si="29"/>
        <v>2</v>
      </c>
      <c r="F609" s="62">
        <f ca="1">IF(E609=1,$C$4*SQRT(D609),IF(E609=2,$C$4+($C$5-$C$4)*D609,$C$6-($C$6-$C$5)*SQRT(1-D609)))</f>
        <v>3.48287855309369</v>
      </c>
    </row>
    <row r="610" spans="2:6">
      <c r="B610" s="56">
        <v>594</v>
      </c>
      <c r="C610" s="57">
        <f ca="1" t="shared" si="27"/>
        <v>0.321771315082189</v>
      </c>
      <c r="D610" s="57">
        <f ca="1" t="shared" si="28"/>
        <v>0.233313491620969</v>
      </c>
      <c r="E610" s="57">
        <f ca="1" t="shared" si="29"/>
        <v>2</v>
      </c>
      <c r="F610" s="62">
        <f ca="1">IF(E610=1,$C$4*SQRT(D610),IF(E610=2,$C$4+($C$5-$C$4)*D610,$C$6-($C$6-$C$5)*SQRT(1-D610)))</f>
        <v>3.93325396648388</v>
      </c>
    </row>
    <row r="611" spans="2:6">
      <c r="B611" s="56">
        <v>595</v>
      </c>
      <c r="C611" s="57">
        <f ca="1" t="shared" si="27"/>
        <v>0.669789517844443</v>
      </c>
      <c r="D611" s="57">
        <f ca="1" t="shared" si="28"/>
        <v>0.910831292556178</v>
      </c>
      <c r="E611" s="57">
        <f ca="1" t="shared" si="29"/>
        <v>2</v>
      </c>
      <c r="F611" s="62">
        <f ca="1">IF(E611=1,$C$4*SQRT(D611),IF(E611=2,$C$4+($C$5-$C$4)*D611,$C$6-($C$6-$C$5)*SQRT(1-D611)))</f>
        <v>6.64332517022471</v>
      </c>
    </row>
    <row r="612" spans="2:6">
      <c r="B612" s="56">
        <v>596</v>
      </c>
      <c r="C612" s="57">
        <f ca="1" t="shared" si="27"/>
        <v>0.688395174481204</v>
      </c>
      <c r="D612" s="57">
        <f ca="1" t="shared" si="28"/>
        <v>0.22710570827327</v>
      </c>
      <c r="E612" s="57">
        <f ca="1" t="shared" si="29"/>
        <v>2</v>
      </c>
      <c r="F612" s="62">
        <f ca="1">IF(E612=1,$C$4*SQRT(D612),IF(E612=2,$C$4+($C$5-$C$4)*D612,$C$6-($C$6-$C$5)*SQRT(1-D612)))</f>
        <v>3.90842283309308</v>
      </c>
    </row>
    <row r="613" spans="2:6">
      <c r="B613" s="56">
        <v>597</v>
      </c>
      <c r="C613" s="57">
        <f ca="1" t="shared" si="27"/>
        <v>0.748351325908853</v>
      </c>
      <c r="D613" s="57">
        <f ca="1" t="shared" si="28"/>
        <v>0.273250780413733</v>
      </c>
      <c r="E613" s="57">
        <f ca="1" t="shared" si="29"/>
        <v>2</v>
      </c>
      <c r="F613" s="62">
        <f ca="1">IF(E613=1,$C$4*SQRT(D613),IF(E613=2,$C$4+($C$5-$C$4)*D613,$C$6-($C$6-$C$5)*SQRT(1-D613)))</f>
        <v>4.09300312165493</v>
      </c>
    </row>
    <row r="614" spans="2:6">
      <c r="B614" s="56">
        <v>598</v>
      </c>
      <c r="C614" s="57">
        <f ca="1" t="shared" si="27"/>
        <v>0.700070540274771</v>
      </c>
      <c r="D614" s="57">
        <f ca="1" t="shared" si="28"/>
        <v>0.821358473145585</v>
      </c>
      <c r="E614" s="57">
        <f ca="1" t="shared" si="29"/>
        <v>2</v>
      </c>
      <c r="F614" s="62">
        <f ca="1">IF(E614=1,$C$4*SQRT(D614),IF(E614=2,$C$4+($C$5-$C$4)*D614,$C$6-($C$6-$C$5)*SQRT(1-D614)))</f>
        <v>6.28543389258234</v>
      </c>
    </row>
    <row r="615" spans="2:6">
      <c r="B615" s="56">
        <v>599</v>
      </c>
      <c r="C615" s="57">
        <f ca="1" t="shared" si="27"/>
        <v>0.488193224113402</v>
      </c>
      <c r="D615" s="57">
        <f ca="1" t="shared" si="28"/>
        <v>0.442334542917832</v>
      </c>
      <c r="E615" s="57">
        <f ca="1" t="shared" si="29"/>
        <v>2</v>
      </c>
      <c r="F615" s="62">
        <f ca="1">IF(E615=1,$C$4*SQRT(D615),IF(E615=2,$C$4+($C$5-$C$4)*D615,$C$6-($C$6-$C$5)*SQRT(1-D615)))</f>
        <v>4.76933817167133</v>
      </c>
    </row>
    <row r="616" spans="2:6">
      <c r="B616" s="56">
        <v>600</v>
      </c>
      <c r="C616" s="57">
        <f ca="1" t="shared" si="27"/>
        <v>0.119633455580141</v>
      </c>
      <c r="D616" s="57">
        <f ca="1" t="shared" si="28"/>
        <v>0.384033486690973</v>
      </c>
      <c r="E616" s="57">
        <f ca="1" t="shared" si="29"/>
        <v>1</v>
      </c>
      <c r="F616" s="62">
        <f ca="1">IF(E616=1,$C$4*SQRT(D616),IF(E616=2,$C$4+($C$5-$C$4)*D616,$C$6-($C$6-$C$5)*SQRT(1-D616)))</f>
        <v>1.85911306278525</v>
      </c>
    </row>
    <row r="617" spans="2:6">
      <c r="B617" s="56">
        <v>601</v>
      </c>
      <c r="C617" s="57">
        <f ca="1" t="shared" si="27"/>
        <v>0.37574957887934</v>
      </c>
      <c r="D617" s="57">
        <f ca="1" t="shared" si="28"/>
        <v>0.98305554792557</v>
      </c>
      <c r="E617" s="57">
        <f ca="1" t="shared" si="29"/>
        <v>2</v>
      </c>
      <c r="F617" s="62">
        <f ca="1">IF(E617=1,$C$4*SQRT(D617),IF(E617=2,$C$4+($C$5-$C$4)*D617,$C$6-($C$6-$C$5)*SQRT(1-D617)))</f>
        <v>6.93222219170228</v>
      </c>
    </row>
    <row r="618" spans="2:6">
      <c r="B618" s="56">
        <v>602</v>
      </c>
      <c r="C618" s="57">
        <f ca="1" t="shared" si="27"/>
        <v>0.0674110221803921</v>
      </c>
      <c r="D618" s="57">
        <f ca="1" t="shared" si="28"/>
        <v>0.666001728567371</v>
      </c>
      <c r="E618" s="57">
        <f ca="1" t="shared" si="29"/>
        <v>1</v>
      </c>
      <c r="F618" s="62">
        <f ca="1">IF(E618=1,$C$4*SQRT(D618),IF(E618=2,$C$4+($C$5-$C$4)*D618,$C$6-($C$6-$C$5)*SQRT(1-D618)))</f>
        <v>2.44826786874033</v>
      </c>
    </row>
    <row r="619" spans="2:6">
      <c r="B619" s="56">
        <v>603</v>
      </c>
      <c r="C619" s="57">
        <f ca="1" t="shared" si="27"/>
        <v>0.330839058543178</v>
      </c>
      <c r="D619" s="57">
        <f ca="1" t="shared" si="28"/>
        <v>0.104603191373189</v>
      </c>
      <c r="E619" s="57">
        <f ca="1" t="shared" si="29"/>
        <v>2</v>
      </c>
      <c r="F619" s="62">
        <f ca="1">IF(E619=1,$C$4*SQRT(D619),IF(E619=2,$C$4+($C$5-$C$4)*D619,$C$6-($C$6-$C$5)*SQRT(1-D619)))</f>
        <v>3.41841276549276</v>
      </c>
    </row>
    <row r="620" spans="2:6">
      <c r="B620" s="56">
        <v>604</v>
      </c>
      <c r="C620" s="57">
        <f ca="1" t="shared" si="27"/>
        <v>0.798424059858035</v>
      </c>
      <c r="D620" s="57">
        <f ca="1" t="shared" si="28"/>
        <v>0.880588129855826</v>
      </c>
      <c r="E620" s="57">
        <f ca="1" t="shared" si="29"/>
        <v>3</v>
      </c>
      <c r="F620" s="62">
        <f ca="1">IF(E620=1,$C$4*SQRT(D620),IF(E620=2,$C$4+($C$5-$C$4)*D620,$C$6-($C$6-$C$5)*SQRT(1-D620)))</f>
        <v>8.96331932047637</v>
      </c>
    </row>
    <row r="621" spans="2:6">
      <c r="B621" s="56">
        <v>605</v>
      </c>
      <c r="C621" s="57">
        <f ca="1" t="shared" si="27"/>
        <v>0.427734141127813</v>
      </c>
      <c r="D621" s="57">
        <f ca="1" t="shared" si="28"/>
        <v>0.794055908671505</v>
      </c>
      <c r="E621" s="57">
        <f ca="1" t="shared" si="29"/>
        <v>2</v>
      </c>
      <c r="F621" s="62">
        <f ca="1">IF(E621=1,$C$4*SQRT(D621),IF(E621=2,$C$4+($C$5-$C$4)*D621,$C$6-($C$6-$C$5)*SQRT(1-D621)))</f>
        <v>6.17622363468602</v>
      </c>
    </row>
    <row r="622" spans="2:6">
      <c r="B622" s="56">
        <v>606</v>
      </c>
      <c r="C622" s="57">
        <f ca="1" t="shared" si="27"/>
        <v>0.799196286358063</v>
      </c>
      <c r="D622" s="57">
        <f ca="1" t="shared" si="28"/>
        <v>0.426060055243597</v>
      </c>
      <c r="E622" s="57">
        <f ca="1" t="shared" si="29"/>
        <v>3</v>
      </c>
      <c r="F622" s="62">
        <f ca="1">IF(E622=1,$C$4*SQRT(D622),IF(E622=2,$C$4+($C$5-$C$4)*D622,$C$6-($C$6-$C$5)*SQRT(1-D622)))</f>
        <v>7.7272352733273</v>
      </c>
    </row>
    <row r="623" spans="2:6">
      <c r="B623" s="56">
        <v>607</v>
      </c>
      <c r="C623" s="57">
        <f ca="1" t="shared" si="27"/>
        <v>0.162328214213494</v>
      </c>
      <c r="D623" s="57">
        <f ca="1" t="shared" si="28"/>
        <v>0.669627352810545</v>
      </c>
      <c r="E623" s="57">
        <f ca="1" t="shared" si="29"/>
        <v>1</v>
      </c>
      <c r="F623" s="62">
        <f ca="1">IF(E623=1,$C$4*SQRT(D623),IF(E623=2,$C$4+($C$5-$C$4)*D623,$C$6-($C$6-$C$5)*SQRT(1-D623)))</f>
        <v>2.45492284507984</v>
      </c>
    </row>
    <row r="624" spans="2:6">
      <c r="B624" s="56">
        <v>608</v>
      </c>
      <c r="C624" s="57">
        <f ca="1" t="shared" si="27"/>
        <v>0.65963575814476</v>
      </c>
      <c r="D624" s="57">
        <f ca="1" t="shared" si="28"/>
        <v>0.753613088329622</v>
      </c>
      <c r="E624" s="57">
        <f ca="1" t="shared" si="29"/>
        <v>2</v>
      </c>
      <c r="F624" s="62">
        <f ca="1">IF(E624=1,$C$4*SQRT(D624),IF(E624=2,$C$4+($C$5-$C$4)*D624,$C$6-($C$6-$C$5)*SQRT(1-D624)))</f>
        <v>6.01445235331849</v>
      </c>
    </row>
    <row r="625" spans="2:6">
      <c r="B625" s="56">
        <v>609</v>
      </c>
      <c r="C625" s="57">
        <f ca="1" t="shared" si="27"/>
        <v>0.286491193897025</v>
      </c>
      <c r="D625" s="57">
        <f ca="1" t="shared" si="28"/>
        <v>0.113523475285844</v>
      </c>
      <c r="E625" s="57">
        <f ca="1" t="shared" si="29"/>
        <v>2</v>
      </c>
      <c r="F625" s="62">
        <f ca="1">IF(E625=1,$C$4*SQRT(D625),IF(E625=2,$C$4+($C$5-$C$4)*D625,$C$6-($C$6-$C$5)*SQRT(1-D625)))</f>
        <v>3.45409390114338</v>
      </c>
    </row>
    <row r="626" spans="2:6">
      <c r="B626" s="56">
        <v>610</v>
      </c>
      <c r="C626" s="57">
        <f ca="1" t="shared" si="27"/>
        <v>0.702612709813159</v>
      </c>
      <c r="D626" s="57">
        <f ca="1" t="shared" si="28"/>
        <v>0.220828573467394</v>
      </c>
      <c r="E626" s="57">
        <f ca="1" t="shared" si="29"/>
        <v>2</v>
      </c>
      <c r="F626" s="62">
        <f ca="1">IF(E626=1,$C$4*SQRT(D626),IF(E626=2,$C$4+($C$5-$C$4)*D626,$C$6-($C$6-$C$5)*SQRT(1-D626)))</f>
        <v>3.88331429386958</v>
      </c>
    </row>
    <row r="627" spans="2:6">
      <c r="B627" s="56">
        <v>611</v>
      </c>
      <c r="C627" s="57">
        <f ca="1" t="shared" si="27"/>
        <v>0.947786140211735</v>
      </c>
      <c r="D627" s="57">
        <f ca="1" t="shared" si="28"/>
        <v>0.15253845509523</v>
      </c>
      <c r="E627" s="57">
        <f ca="1" t="shared" si="29"/>
        <v>3</v>
      </c>
      <c r="F627" s="62">
        <f ca="1">IF(E627=1,$C$4*SQRT(D627),IF(E627=2,$C$4+($C$5-$C$4)*D627,$C$6-($C$6-$C$5)*SQRT(1-D627)))</f>
        <v>7.2382697626048</v>
      </c>
    </row>
    <row r="628" spans="2:6">
      <c r="B628" s="56">
        <v>612</v>
      </c>
      <c r="C628" s="57">
        <f ca="1" t="shared" si="27"/>
        <v>0.941552708014759</v>
      </c>
      <c r="D628" s="57">
        <f ca="1" t="shared" si="28"/>
        <v>0.177885826297247</v>
      </c>
      <c r="E628" s="57">
        <f ca="1" t="shared" si="29"/>
        <v>3</v>
      </c>
      <c r="F628" s="62">
        <f ca="1">IF(E628=1,$C$4*SQRT(D628),IF(E628=2,$C$4+($C$5-$C$4)*D628,$C$6-($C$6-$C$5)*SQRT(1-D628)))</f>
        <v>7.27988464154095</v>
      </c>
    </row>
    <row r="629" spans="2:6">
      <c r="B629" s="56">
        <v>613</v>
      </c>
      <c r="C629" s="57">
        <f ca="1" t="shared" si="27"/>
        <v>0.651960456774575</v>
      </c>
      <c r="D629" s="57">
        <f ca="1" t="shared" si="28"/>
        <v>0.646938584918475</v>
      </c>
      <c r="E629" s="57">
        <f ca="1" t="shared" si="29"/>
        <v>2</v>
      </c>
      <c r="F629" s="62">
        <f ca="1">IF(E629=1,$C$4*SQRT(D629),IF(E629=2,$C$4+($C$5-$C$4)*D629,$C$6-($C$6-$C$5)*SQRT(1-D629)))</f>
        <v>5.5877543396739</v>
      </c>
    </row>
    <row r="630" spans="2:6">
      <c r="B630" s="56">
        <v>614</v>
      </c>
      <c r="C630" s="57">
        <f ca="1" t="shared" si="27"/>
        <v>0.410668557310726</v>
      </c>
      <c r="D630" s="57">
        <f ca="1" t="shared" si="28"/>
        <v>0.11551335771224</v>
      </c>
      <c r="E630" s="57">
        <f ca="1" t="shared" si="29"/>
        <v>2</v>
      </c>
      <c r="F630" s="62">
        <f ca="1">IF(E630=1,$C$4*SQRT(D630),IF(E630=2,$C$4+($C$5-$C$4)*D630,$C$6-($C$6-$C$5)*SQRT(1-D630)))</f>
        <v>3.46205343084896</v>
      </c>
    </row>
    <row r="631" spans="2:6">
      <c r="B631" s="56">
        <v>615</v>
      </c>
      <c r="C631" s="57">
        <f ca="1" t="shared" si="27"/>
        <v>0.737001992267436</v>
      </c>
      <c r="D631" s="57">
        <f ca="1" t="shared" si="28"/>
        <v>0.847274499788998</v>
      </c>
      <c r="E631" s="57">
        <f ca="1" t="shared" si="29"/>
        <v>2</v>
      </c>
      <c r="F631" s="62">
        <f ca="1">IF(E631=1,$C$4*SQRT(D631),IF(E631=2,$C$4+($C$5-$C$4)*D631,$C$6-($C$6-$C$5)*SQRT(1-D631)))</f>
        <v>6.38909799915599</v>
      </c>
    </row>
    <row r="632" spans="2:6">
      <c r="B632" s="56">
        <v>616</v>
      </c>
      <c r="C632" s="57">
        <f ca="1" t="shared" si="27"/>
        <v>0.181840421789023</v>
      </c>
      <c r="D632" s="57">
        <f ca="1" t="shared" si="28"/>
        <v>0.271029018748428</v>
      </c>
      <c r="E632" s="57">
        <f ca="1" t="shared" si="29"/>
        <v>1</v>
      </c>
      <c r="F632" s="62">
        <f ca="1">IF(E632=1,$C$4*SQRT(D632),IF(E632=2,$C$4+($C$5-$C$4)*D632,$C$6-($C$6-$C$5)*SQRT(1-D632)))</f>
        <v>1.56181342315139</v>
      </c>
    </row>
    <row r="633" spans="2:6">
      <c r="B633" s="56">
        <v>617</v>
      </c>
      <c r="C633" s="57">
        <f ca="1" t="shared" si="27"/>
        <v>0.945615458244218</v>
      </c>
      <c r="D633" s="57">
        <f ca="1" t="shared" si="28"/>
        <v>0.783104629431329</v>
      </c>
      <c r="E633" s="57">
        <f ca="1" t="shared" si="29"/>
        <v>3</v>
      </c>
      <c r="F633" s="62">
        <f ca="1">IF(E633=1,$C$4*SQRT(D633),IF(E633=2,$C$4+($C$5-$C$4)*D633,$C$6-($C$6-$C$5)*SQRT(1-D633)))</f>
        <v>8.60283918781049</v>
      </c>
    </row>
    <row r="634" spans="2:6">
      <c r="B634" s="56">
        <v>618</v>
      </c>
      <c r="C634" s="57">
        <f ca="1" t="shared" si="27"/>
        <v>0.936234981108131</v>
      </c>
      <c r="D634" s="57">
        <f ca="1" t="shared" si="28"/>
        <v>0.66434127310362</v>
      </c>
      <c r="E634" s="57">
        <f ca="1" t="shared" si="29"/>
        <v>3</v>
      </c>
      <c r="F634" s="62">
        <f ca="1">IF(E634=1,$C$4*SQRT(D634),IF(E634=2,$C$4+($C$5-$C$4)*D634,$C$6-($C$6-$C$5)*SQRT(1-D634)))</f>
        <v>8.2619181428749</v>
      </c>
    </row>
    <row r="635" spans="2:6">
      <c r="B635" s="56">
        <v>619</v>
      </c>
      <c r="C635" s="57">
        <f ca="1" t="shared" si="27"/>
        <v>0.0050685813191107</v>
      </c>
      <c r="D635" s="57">
        <f ca="1" t="shared" si="28"/>
        <v>0.156125998684671</v>
      </c>
      <c r="E635" s="57">
        <f ca="1" t="shared" si="29"/>
        <v>1</v>
      </c>
      <c r="F635" s="62">
        <f ca="1">IF(E635=1,$C$4*SQRT(D635),IF(E635=2,$C$4+($C$5-$C$4)*D635,$C$6-($C$6-$C$5)*SQRT(1-D635)))</f>
        <v>1.18538347726044</v>
      </c>
    </row>
    <row r="636" spans="2:6">
      <c r="B636" s="56">
        <v>620</v>
      </c>
      <c r="C636" s="57">
        <f ca="1" t="shared" si="27"/>
        <v>0.688385428499689</v>
      </c>
      <c r="D636" s="57">
        <f ca="1" t="shared" si="28"/>
        <v>0.0341259644079632</v>
      </c>
      <c r="E636" s="57">
        <f ca="1" t="shared" si="29"/>
        <v>2</v>
      </c>
      <c r="F636" s="62">
        <f ca="1">IF(E636=1,$C$4*SQRT(D636),IF(E636=2,$C$4+($C$5-$C$4)*D636,$C$6-($C$6-$C$5)*SQRT(1-D636)))</f>
        <v>3.13650385763185</v>
      </c>
    </row>
    <row r="637" spans="2:6">
      <c r="B637" s="56">
        <v>621</v>
      </c>
      <c r="C637" s="57">
        <f ca="1" t="shared" si="27"/>
        <v>0.799205796189278</v>
      </c>
      <c r="D637" s="57">
        <f ca="1" t="shared" si="28"/>
        <v>0.67826551313002</v>
      </c>
      <c r="E637" s="57">
        <f ca="1" t="shared" si="29"/>
        <v>3</v>
      </c>
      <c r="F637" s="62">
        <f ca="1">IF(E637=1,$C$4*SQRT(D637),IF(E637=2,$C$4+($C$5-$C$4)*D637,$C$6-($C$6-$C$5)*SQRT(1-D637)))</f>
        <v>8.29835068776501</v>
      </c>
    </row>
    <row r="638" spans="2:6">
      <c r="B638" s="56">
        <v>622</v>
      </c>
      <c r="C638" s="57">
        <f ca="1" t="shared" si="27"/>
        <v>0.462468695776417</v>
      </c>
      <c r="D638" s="57">
        <f ca="1" t="shared" si="28"/>
        <v>0.814410345262131</v>
      </c>
      <c r="E638" s="57">
        <f ca="1" t="shared" si="29"/>
        <v>2</v>
      </c>
      <c r="F638" s="62">
        <f ca="1">IF(E638=1,$C$4*SQRT(D638),IF(E638=2,$C$4+($C$5-$C$4)*D638,$C$6-($C$6-$C$5)*SQRT(1-D638)))</f>
        <v>6.25764138104852</v>
      </c>
    </row>
    <row r="639" spans="2:6">
      <c r="B639" s="56">
        <v>623</v>
      </c>
      <c r="C639" s="57">
        <f ca="1" t="shared" si="27"/>
        <v>0.964571358847551</v>
      </c>
      <c r="D639" s="57">
        <f ca="1" t="shared" si="28"/>
        <v>0.0690557751990137</v>
      </c>
      <c r="E639" s="57">
        <f ca="1" t="shared" si="29"/>
        <v>3</v>
      </c>
      <c r="F639" s="62">
        <f ca="1">IF(E639=1,$C$4*SQRT(D639),IF(E639=2,$C$4+($C$5-$C$4)*D639,$C$6-($C$6-$C$5)*SQRT(1-D639)))</f>
        <v>7.10543647103594</v>
      </c>
    </row>
    <row r="640" spans="2:6">
      <c r="B640" s="56">
        <v>624</v>
      </c>
      <c r="C640" s="57">
        <f ca="1" t="shared" si="27"/>
        <v>0.964589662402958</v>
      </c>
      <c r="D640" s="57">
        <f ca="1" t="shared" si="28"/>
        <v>0.984059064918451</v>
      </c>
      <c r="E640" s="57">
        <f ca="1" t="shared" si="29"/>
        <v>3</v>
      </c>
      <c r="F640" s="62">
        <f ca="1">IF(E640=1,$C$4*SQRT(D640),IF(E640=2,$C$4+($C$5-$C$4)*D640,$C$6-($C$6-$C$5)*SQRT(1-D640)))</f>
        <v>9.62122775215976</v>
      </c>
    </row>
    <row r="641" spans="2:6">
      <c r="B641" s="56">
        <v>625</v>
      </c>
      <c r="C641" s="57">
        <f ca="1" t="shared" si="27"/>
        <v>0.261481812261</v>
      </c>
      <c r="D641" s="57">
        <f ca="1" t="shared" si="28"/>
        <v>0.798394367259167</v>
      </c>
      <c r="E641" s="57">
        <f ca="1" t="shared" si="29"/>
        <v>2</v>
      </c>
      <c r="F641" s="62">
        <f ca="1">IF(E641=1,$C$4*SQRT(D641),IF(E641=2,$C$4+($C$5-$C$4)*D641,$C$6-($C$6-$C$5)*SQRT(1-D641)))</f>
        <v>6.19357746903667</v>
      </c>
    </row>
    <row r="642" spans="2:6">
      <c r="B642" s="56">
        <v>626</v>
      </c>
      <c r="C642" s="57">
        <f ca="1" t="shared" si="27"/>
        <v>0.0150985678601325</v>
      </c>
      <c r="D642" s="57">
        <f ca="1" t="shared" si="28"/>
        <v>0.710173824616333</v>
      </c>
      <c r="E642" s="57">
        <f ca="1" t="shared" si="29"/>
        <v>1</v>
      </c>
      <c r="F642" s="62">
        <f ca="1">IF(E642=1,$C$4*SQRT(D642),IF(E642=2,$C$4+($C$5-$C$4)*D642,$C$6-($C$6-$C$5)*SQRT(1-D642)))</f>
        <v>2.52815435081543</v>
      </c>
    </row>
    <row r="643" spans="2:6">
      <c r="B643" s="56">
        <v>627</v>
      </c>
      <c r="C643" s="57">
        <f ca="1" t="shared" si="27"/>
        <v>0.0761212240655849</v>
      </c>
      <c r="D643" s="57">
        <f ca="1" t="shared" si="28"/>
        <v>0.903862544067471</v>
      </c>
      <c r="E643" s="57">
        <f ca="1" t="shared" si="29"/>
        <v>1</v>
      </c>
      <c r="F643" s="62">
        <f ca="1">IF(E643=1,$C$4*SQRT(D643),IF(E643=2,$C$4+($C$5-$C$4)*D643,$C$6-($C$6-$C$5)*SQRT(1-D643)))</f>
        <v>2.85215057397172</v>
      </c>
    </row>
    <row r="644" spans="2:6">
      <c r="B644" s="56">
        <v>628</v>
      </c>
      <c r="C644" s="57">
        <f ca="1" t="shared" si="27"/>
        <v>0.0892310677427852</v>
      </c>
      <c r="D644" s="57">
        <f ca="1" t="shared" si="28"/>
        <v>0.113124114885902</v>
      </c>
      <c r="E644" s="57">
        <f ca="1" t="shared" si="29"/>
        <v>1</v>
      </c>
      <c r="F644" s="62">
        <f ca="1">IF(E644=1,$C$4*SQRT(D644),IF(E644=2,$C$4+($C$5-$C$4)*D644,$C$6-($C$6-$C$5)*SQRT(1-D644)))</f>
        <v>1.00901785612204</v>
      </c>
    </row>
    <row r="645" spans="2:6">
      <c r="B645" s="56">
        <v>629</v>
      </c>
      <c r="C645" s="57">
        <f ca="1" t="shared" si="27"/>
        <v>0.0892329064063782</v>
      </c>
      <c r="D645" s="57">
        <f ca="1" t="shared" si="28"/>
        <v>0.715297557616583</v>
      </c>
      <c r="E645" s="57">
        <f ca="1" t="shared" si="29"/>
        <v>1</v>
      </c>
      <c r="F645" s="62">
        <f ca="1">IF(E645=1,$C$4*SQRT(D645),IF(E645=2,$C$4+($C$5-$C$4)*D645,$C$6-($C$6-$C$5)*SQRT(1-D645)))</f>
        <v>2.53725797240825</v>
      </c>
    </row>
    <row r="646" spans="2:6">
      <c r="B646" s="56">
        <v>630</v>
      </c>
      <c r="C646" s="57">
        <f ca="1" t="shared" si="27"/>
        <v>0.187984298631069</v>
      </c>
      <c r="D646" s="57">
        <f ca="1" t="shared" si="28"/>
        <v>0.321098589256184</v>
      </c>
      <c r="E646" s="57">
        <f ca="1" t="shared" si="29"/>
        <v>1</v>
      </c>
      <c r="F646" s="62">
        <f ca="1">IF(E646=1,$C$4*SQRT(D646),IF(E646=2,$C$4+($C$5-$C$4)*D646,$C$6-($C$6-$C$5)*SQRT(1-D646)))</f>
        <v>1.69996685359029</v>
      </c>
    </row>
    <row r="647" spans="2:6">
      <c r="B647" s="56">
        <v>631</v>
      </c>
      <c r="C647" s="57">
        <f ca="1" t="shared" si="27"/>
        <v>0.0735899486607026</v>
      </c>
      <c r="D647" s="57">
        <f ca="1" t="shared" si="28"/>
        <v>0.841221459697316</v>
      </c>
      <c r="E647" s="57">
        <f ca="1" t="shared" si="29"/>
        <v>1</v>
      </c>
      <c r="F647" s="62">
        <f ca="1">IF(E647=1,$C$4*SQRT(D647),IF(E647=2,$C$4+($C$5-$C$4)*D647,$C$6-($C$6-$C$5)*SQRT(1-D647)))</f>
        <v>2.7515437734617</v>
      </c>
    </row>
    <row r="648" spans="2:6">
      <c r="B648" s="56">
        <v>632</v>
      </c>
      <c r="C648" s="57">
        <f ca="1" t="shared" si="27"/>
        <v>0.459284218494011</v>
      </c>
      <c r="D648" s="57">
        <f ca="1" t="shared" si="28"/>
        <v>0.916664822494603</v>
      </c>
      <c r="E648" s="57">
        <f ca="1" t="shared" si="29"/>
        <v>2</v>
      </c>
      <c r="F648" s="62">
        <f ca="1">IF(E648=1,$C$4*SQRT(D648),IF(E648=2,$C$4+($C$5-$C$4)*D648,$C$6-($C$6-$C$5)*SQRT(1-D648)))</f>
        <v>6.66665928997841</v>
      </c>
    </row>
    <row r="649" spans="2:6">
      <c r="B649" s="56">
        <v>633</v>
      </c>
      <c r="C649" s="57">
        <f ca="1" t="shared" si="27"/>
        <v>0.0571282179124004</v>
      </c>
      <c r="D649" s="57">
        <f ca="1" t="shared" si="28"/>
        <v>0.564214881204166</v>
      </c>
      <c r="E649" s="57">
        <f ca="1" t="shared" si="29"/>
        <v>1</v>
      </c>
      <c r="F649" s="62">
        <f ca="1">IF(E649=1,$C$4*SQRT(D649),IF(E649=2,$C$4+($C$5-$C$4)*D649,$C$6-($C$6-$C$5)*SQRT(1-D649)))</f>
        <v>2.25342715232543</v>
      </c>
    </row>
    <row r="650" spans="2:6">
      <c r="B650" s="56">
        <v>634</v>
      </c>
      <c r="C650" s="57">
        <f ca="1" t="shared" si="27"/>
        <v>0.459270197370805</v>
      </c>
      <c r="D650" s="57">
        <f ca="1" t="shared" si="28"/>
        <v>0.733193808050362</v>
      </c>
      <c r="E650" s="57">
        <f ca="1" t="shared" si="29"/>
        <v>2</v>
      </c>
      <c r="F650" s="62">
        <f ca="1">IF(E650=1,$C$4*SQRT(D650),IF(E650=2,$C$4+($C$5-$C$4)*D650,$C$6-($C$6-$C$5)*SQRT(1-D650)))</f>
        <v>5.93277523220145</v>
      </c>
    </row>
    <row r="651" spans="2:6">
      <c r="B651" s="56">
        <v>635</v>
      </c>
      <c r="C651" s="57">
        <f ca="1" t="shared" si="27"/>
        <v>0.175479504578394</v>
      </c>
      <c r="D651" s="57">
        <f ca="1" t="shared" si="28"/>
        <v>0.730907768647612</v>
      </c>
      <c r="E651" s="57">
        <f ca="1" t="shared" si="29"/>
        <v>1</v>
      </c>
      <c r="F651" s="62">
        <f ca="1">IF(E651=1,$C$4*SQRT(D651),IF(E651=2,$C$4+($C$5-$C$4)*D651,$C$6-($C$6-$C$5)*SQRT(1-D651)))</f>
        <v>2.56479432271449</v>
      </c>
    </row>
    <row r="652" spans="2:6">
      <c r="B652" s="56">
        <v>636</v>
      </c>
      <c r="C652" s="57">
        <f ca="1" t="shared" si="27"/>
        <v>0.155402309396797</v>
      </c>
      <c r="D652" s="57">
        <f ca="1" t="shared" si="28"/>
        <v>0.363590163656178</v>
      </c>
      <c r="E652" s="57">
        <f ca="1" t="shared" si="29"/>
        <v>1</v>
      </c>
      <c r="F652" s="62">
        <f ca="1">IF(E652=1,$C$4*SQRT(D652),IF(E652=2,$C$4+($C$5-$C$4)*D652,$C$6-($C$6-$C$5)*SQRT(1-D652)))</f>
        <v>1.80895314281647</v>
      </c>
    </row>
    <row r="653" spans="2:6">
      <c r="B653" s="56">
        <v>637</v>
      </c>
      <c r="C653" s="57">
        <f ca="1" t="shared" si="27"/>
        <v>0.112325678723086</v>
      </c>
      <c r="D653" s="57">
        <f ca="1" t="shared" si="28"/>
        <v>0.198654847938191</v>
      </c>
      <c r="E653" s="57">
        <f ca="1" t="shared" si="29"/>
        <v>1</v>
      </c>
      <c r="F653" s="62">
        <f ca="1">IF(E653=1,$C$4*SQRT(D653),IF(E653=2,$C$4+($C$5-$C$4)*D653,$C$6-($C$6-$C$5)*SQRT(1-D653)))</f>
        <v>1.33712139742198</v>
      </c>
    </row>
    <row r="654" spans="2:6">
      <c r="B654" s="56">
        <v>638</v>
      </c>
      <c r="C654" s="57">
        <f ca="1" t="shared" si="27"/>
        <v>0.662817782939398</v>
      </c>
      <c r="D654" s="57">
        <f ca="1" t="shared" si="28"/>
        <v>0.713439940192574</v>
      </c>
      <c r="E654" s="57">
        <f ca="1" t="shared" si="29"/>
        <v>2</v>
      </c>
      <c r="F654" s="62">
        <f ca="1">IF(E654=1,$C$4*SQRT(D654),IF(E654=2,$C$4+($C$5-$C$4)*D654,$C$6-($C$6-$C$5)*SQRT(1-D654)))</f>
        <v>5.85375976077029</v>
      </c>
    </row>
    <row r="655" spans="2:6">
      <c r="B655" s="56">
        <v>639</v>
      </c>
      <c r="C655" s="57">
        <f ca="1" t="shared" si="27"/>
        <v>0.112325948297316</v>
      </c>
      <c r="D655" s="57">
        <f ca="1" t="shared" si="28"/>
        <v>0.224519748218245</v>
      </c>
      <c r="E655" s="57">
        <f ca="1" t="shared" si="29"/>
        <v>1</v>
      </c>
      <c r="F655" s="62">
        <f ca="1">IF(E655=1,$C$4*SQRT(D655),IF(E655=2,$C$4+($C$5-$C$4)*D655,$C$6-($C$6-$C$5)*SQRT(1-D655)))</f>
        <v>1.42150544633646</v>
      </c>
    </row>
    <row r="656" spans="2:6">
      <c r="B656" s="56">
        <v>640</v>
      </c>
      <c r="C656" s="57">
        <f ca="1" t="shared" si="27"/>
        <v>0.0881144956038147</v>
      </c>
      <c r="D656" s="57">
        <f ca="1" t="shared" si="28"/>
        <v>0.951628948769198</v>
      </c>
      <c r="E656" s="57">
        <f ca="1" t="shared" si="29"/>
        <v>1</v>
      </c>
      <c r="F656" s="62">
        <f ca="1">IF(E656=1,$C$4*SQRT(D656),IF(E656=2,$C$4+($C$5-$C$4)*D656,$C$6-($C$6-$C$5)*SQRT(1-D656)))</f>
        <v>2.92654412898948</v>
      </c>
    </row>
    <row r="657" spans="2:6">
      <c r="B657" s="56">
        <v>641</v>
      </c>
      <c r="C657" s="57">
        <f ca="1" t="shared" ref="C657:C720" si="30">RAND()</f>
        <v>0.0194103739268849</v>
      </c>
      <c r="D657" s="57">
        <f ca="1" t="shared" ref="D657:D720" si="31">RAND()</f>
        <v>0.0943683123667982</v>
      </c>
      <c r="E657" s="57">
        <f ca="1" t="shared" ref="E657:E720" si="32">IF(C657&lt;=$C$10,1,IF(C657&lt;=$C$10+$C$11,2,3))</f>
        <v>1</v>
      </c>
      <c r="F657" s="62">
        <f ca="1">IF(E657=1,$C$4*SQRT(D657),IF(E657=2,$C$4+($C$5-$C$4)*D657,$C$6-($C$6-$C$5)*SQRT(1-D657)))</f>
        <v>0.921582775067538</v>
      </c>
    </row>
    <row r="658" spans="2:6">
      <c r="B658" s="56">
        <v>642</v>
      </c>
      <c r="C658" s="57">
        <f ca="1" t="shared" si="30"/>
        <v>0.766272045055722</v>
      </c>
      <c r="D658" s="57">
        <f ca="1" t="shared" si="31"/>
        <v>0.366492722226012</v>
      </c>
      <c r="E658" s="57">
        <f ca="1" t="shared" si="32"/>
        <v>2</v>
      </c>
      <c r="F658" s="62">
        <f ca="1">IF(E658=1,$C$4*SQRT(D658),IF(E658=2,$C$4+($C$5-$C$4)*D658,$C$6-($C$6-$C$5)*SQRT(1-D658)))</f>
        <v>4.46597088890405</v>
      </c>
    </row>
    <row r="659" spans="2:6">
      <c r="B659" s="56">
        <v>643</v>
      </c>
      <c r="C659" s="57">
        <f ca="1" t="shared" si="30"/>
        <v>0.00607346184771296</v>
      </c>
      <c r="D659" s="57">
        <f ca="1" t="shared" si="31"/>
        <v>0.95793579243496</v>
      </c>
      <c r="E659" s="57">
        <f ca="1" t="shared" si="32"/>
        <v>1</v>
      </c>
      <c r="F659" s="62">
        <f ca="1">IF(E659=1,$C$4*SQRT(D659),IF(E659=2,$C$4+($C$5-$C$4)*D659,$C$6-($C$6-$C$5)*SQRT(1-D659)))</f>
        <v>2.93622583121848</v>
      </c>
    </row>
    <row r="660" spans="2:6">
      <c r="B660" s="56">
        <v>644</v>
      </c>
      <c r="C660" s="57">
        <f ca="1" t="shared" si="30"/>
        <v>0.411235660281407</v>
      </c>
      <c r="D660" s="57">
        <f ca="1" t="shared" si="31"/>
        <v>0.566520932519227</v>
      </c>
      <c r="E660" s="57">
        <f ca="1" t="shared" si="32"/>
        <v>2</v>
      </c>
      <c r="F660" s="62">
        <f ca="1">IF(E660=1,$C$4*SQRT(D660),IF(E660=2,$C$4+($C$5-$C$4)*D660,$C$6-($C$6-$C$5)*SQRT(1-D660)))</f>
        <v>5.26608373007691</v>
      </c>
    </row>
    <row r="661" spans="2:6">
      <c r="B661" s="56">
        <v>645</v>
      </c>
      <c r="C661" s="57">
        <f ca="1" t="shared" si="30"/>
        <v>0.00609532407217039</v>
      </c>
      <c r="D661" s="57">
        <f ca="1" t="shared" si="31"/>
        <v>0.858983579728058</v>
      </c>
      <c r="E661" s="57">
        <f ca="1" t="shared" si="32"/>
        <v>1</v>
      </c>
      <c r="F661" s="62">
        <f ca="1">IF(E661=1,$C$4*SQRT(D661),IF(E661=2,$C$4+($C$5-$C$4)*D661,$C$6-($C$6-$C$5)*SQRT(1-D661)))</f>
        <v>2.780441011342</v>
      </c>
    </row>
    <row r="662" spans="2:6">
      <c r="B662" s="56">
        <v>646</v>
      </c>
      <c r="C662" s="57">
        <f ca="1" t="shared" si="30"/>
        <v>0.890492702148748</v>
      </c>
      <c r="D662" s="57">
        <f ca="1" t="shared" si="31"/>
        <v>0.29925848921784</v>
      </c>
      <c r="E662" s="57">
        <f ca="1" t="shared" si="32"/>
        <v>3</v>
      </c>
      <c r="F662" s="62">
        <f ca="1">IF(E662=1,$C$4*SQRT(D662),IF(E662=2,$C$4+($C$5-$C$4)*D662,$C$6-($C$6-$C$5)*SQRT(1-D662)))</f>
        <v>7.48869085992197</v>
      </c>
    </row>
    <row r="663" spans="2:6">
      <c r="B663" s="56">
        <v>647</v>
      </c>
      <c r="C663" s="57">
        <f ca="1" t="shared" si="30"/>
        <v>0.709068887983164</v>
      </c>
      <c r="D663" s="57">
        <f ca="1" t="shared" si="31"/>
        <v>0.113244694544107</v>
      </c>
      <c r="E663" s="57">
        <f ca="1" t="shared" si="32"/>
        <v>2</v>
      </c>
      <c r="F663" s="62">
        <f ca="1">IF(E663=1,$C$4*SQRT(D663),IF(E663=2,$C$4+($C$5-$C$4)*D663,$C$6-($C$6-$C$5)*SQRT(1-D663)))</f>
        <v>3.45297877817643</v>
      </c>
    </row>
    <row r="664" spans="2:6">
      <c r="B664" s="56">
        <v>648</v>
      </c>
      <c r="C664" s="57">
        <f ca="1" t="shared" si="30"/>
        <v>0.111378222353802</v>
      </c>
      <c r="D664" s="57">
        <f ca="1" t="shared" si="31"/>
        <v>0.472649026324181</v>
      </c>
      <c r="E664" s="57">
        <f ca="1" t="shared" si="32"/>
        <v>1</v>
      </c>
      <c r="F664" s="62">
        <f ca="1">IF(E664=1,$C$4*SQRT(D664),IF(E664=2,$C$4+($C$5-$C$4)*D664,$C$6-($C$6-$C$5)*SQRT(1-D664)))</f>
        <v>2.06248423919254</v>
      </c>
    </row>
    <row r="665" spans="2:6">
      <c r="B665" s="56">
        <v>649</v>
      </c>
      <c r="C665" s="57">
        <f ca="1" t="shared" si="30"/>
        <v>0.467747231750332</v>
      </c>
      <c r="D665" s="57">
        <f ca="1" t="shared" si="31"/>
        <v>0.487731972763436</v>
      </c>
      <c r="E665" s="57">
        <f ca="1" t="shared" si="32"/>
        <v>2</v>
      </c>
      <c r="F665" s="62">
        <f ca="1">IF(E665=1,$C$4*SQRT(D665),IF(E665=2,$C$4+($C$5-$C$4)*D665,$C$6-($C$6-$C$5)*SQRT(1-D665)))</f>
        <v>4.95092789105374</v>
      </c>
    </row>
    <row r="666" spans="2:6">
      <c r="B666" s="56">
        <v>650</v>
      </c>
      <c r="C666" s="57">
        <f ca="1" t="shared" si="30"/>
        <v>0.122227233413196</v>
      </c>
      <c r="D666" s="57">
        <f ca="1" t="shared" si="31"/>
        <v>0.431580296844657</v>
      </c>
      <c r="E666" s="57">
        <f ca="1" t="shared" si="32"/>
        <v>1</v>
      </c>
      <c r="F666" s="62">
        <f ca="1">IF(E666=1,$C$4*SQRT(D666),IF(E666=2,$C$4+($C$5-$C$4)*D666,$C$6-($C$6-$C$5)*SQRT(1-D666)))</f>
        <v>1.97084313723896</v>
      </c>
    </row>
    <row r="667" spans="2:6">
      <c r="B667" s="56">
        <v>651</v>
      </c>
      <c r="C667" s="57">
        <f ca="1" t="shared" si="30"/>
        <v>0.890485483951323</v>
      </c>
      <c r="D667" s="57">
        <f ca="1" t="shared" si="31"/>
        <v>0.399495464392693</v>
      </c>
      <c r="E667" s="57">
        <f ca="1" t="shared" si="32"/>
        <v>3</v>
      </c>
      <c r="F667" s="62">
        <f ca="1">IF(E667=1,$C$4*SQRT(D667),IF(E667=2,$C$4+($C$5-$C$4)*D667,$C$6-($C$6-$C$5)*SQRT(1-D667)))</f>
        <v>7.67523316858104</v>
      </c>
    </row>
    <row r="668" spans="2:6">
      <c r="B668" s="56">
        <v>652</v>
      </c>
      <c r="C668" s="57">
        <f ca="1" t="shared" si="30"/>
        <v>0.752770289367994</v>
      </c>
      <c r="D668" s="57">
        <f ca="1" t="shared" si="31"/>
        <v>0.821677931409733</v>
      </c>
      <c r="E668" s="57">
        <f ca="1" t="shared" si="32"/>
        <v>2</v>
      </c>
      <c r="F668" s="62">
        <f ca="1">IF(E668=1,$C$4*SQRT(D668),IF(E668=2,$C$4+($C$5-$C$4)*D668,$C$6-($C$6-$C$5)*SQRT(1-D668)))</f>
        <v>6.28671172563893</v>
      </c>
    </row>
    <row r="669" spans="2:6">
      <c r="B669" s="56">
        <v>653</v>
      </c>
      <c r="C669" s="57">
        <f ca="1" t="shared" si="30"/>
        <v>0.777354482696375</v>
      </c>
      <c r="D669" s="57">
        <f ca="1" t="shared" si="31"/>
        <v>0.073284298814819</v>
      </c>
      <c r="E669" s="57">
        <f ca="1" t="shared" si="32"/>
        <v>2</v>
      </c>
      <c r="F669" s="62">
        <f ca="1">IF(E669=1,$C$4*SQRT(D669),IF(E669=2,$C$4+($C$5-$C$4)*D669,$C$6-($C$6-$C$5)*SQRT(1-D669)))</f>
        <v>3.29313719525928</v>
      </c>
    </row>
    <row r="670" spans="2:6">
      <c r="B670" s="56">
        <v>654</v>
      </c>
      <c r="C670" s="57">
        <f ca="1" t="shared" si="30"/>
        <v>0.850584201199151</v>
      </c>
      <c r="D670" s="57">
        <f ca="1" t="shared" si="31"/>
        <v>0.756831997026402</v>
      </c>
      <c r="E670" s="57">
        <f ca="1" t="shared" si="32"/>
        <v>3</v>
      </c>
      <c r="F670" s="62">
        <f ca="1">IF(E670=1,$C$4*SQRT(D670),IF(E670=2,$C$4+($C$5-$C$4)*D670,$C$6-($C$6-$C$5)*SQRT(1-D670)))</f>
        <v>8.52063796629683</v>
      </c>
    </row>
    <row r="671" spans="2:6">
      <c r="B671" s="56">
        <v>655</v>
      </c>
      <c r="C671" s="57">
        <f ca="1" t="shared" si="30"/>
        <v>0.709067595207386</v>
      </c>
      <c r="D671" s="57">
        <f ca="1" t="shared" si="31"/>
        <v>0.435920550732891</v>
      </c>
      <c r="E671" s="57">
        <f ca="1" t="shared" si="32"/>
        <v>2</v>
      </c>
      <c r="F671" s="62">
        <f ca="1">IF(E671=1,$C$4*SQRT(D671),IF(E671=2,$C$4+($C$5-$C$4)*D671,$C$6-($C$6-$C$5)*SQRT(1-D671)))</f>
        <v>4.74368220293156</v>
      </c>
    </row>
    <row r="672" spans="2:6">
      <c r="B672" s="56">
        <v>656</v>
      </c>
      <c r="C672" s="57">
        <f ca="1" t="shared" si="30"/>
        <v>0.416704145342733</v>
      </c>
      <c r="D672" s="57">
        <f ca="1" t="shared" si="31"/>
        <v>0.497253682103878</v>
      </c>
      <c r="E672" s="57">
        <f ca="1" t="shared" si="32"/>
        <v>2</v>
      </c>
      <c r="F672" s="62">
        <f ca="1">IF(E672=1,$C$4*SQRT(D672),IF(E672=2,$C$4+($C$5-$C$4)*D672,$C$6-($C$6-$C$5)*SQRT(1-D672)))</f>
        <v>4.98901472841551</v>
      </c>
    </row>
    <row r="673" spans="2:6">
      <c r="B673" s="56">
        <v>657</v>
      </c>
      <c r="C673" s="57">
        <f ca="1" t="shared" si="30"/>
        <v>0.0588248081766354</v>
      </c>
      <c r="D673" s="57">
        <f ca="1" t="shared" si="31"/>
        <v>0.712762298682934</v>
      </c>
      <c r="E673" s="57">
        <f ca="1" t="shared" si="32"/>
        <v>1</v>
      </c>
      <c r="F673" s="62">
        <f ca="1">IF(E673=1,$C$4*SQRT(D673),IF(E673=2,$C$4+($C$5-$C$4)*D673,$C$6-($C$6-$C$5)*SQRT(1-D673)))</f>
        <v>2.53275752652053</v>
      </c>
    </row>
    <row r="674" spans="2:6">
      <c r="B674" s="56">
        <v>658</v>
      </c>
      <c r="C674" s="57">
        <f ca="1" t="shared" si="30"/>
        <v>0.896343481336451</v>
      </c>
      <c r="D674" s="57">
        <f ca="1" t="shared" si="31"/>
        <v>0.0676595043818107</v>
      </c>
      <c r="E674" s="57">
        <f ca="1" t="shared" si="32"/>
        <v>3</v>
      </c>
      <c r="F674" s="62">
        <f ca="1">IF(E674=1,$C$4*SQRT(D674),IF(E674=2,$C$4+($C$5-$C$4)*D674,$C$6-($C$6-$C$5)*SQRT(1-D674)))</f>
        <v>7.10326658793673</v>
      </c>
    </row>
    <row r="675" spans="2:6">
      <c r="B675" s="56">
        <v>659</v>
      </c>
      <c r="C675" s="57">
        <f ca="1" t="shared" si="30"/>
        <v>0.467750014527633</v>
      </c>
      <c r="D675" s="57">
        <f ca="1" t="shared" si="31"/>
        <v>0.843510151318405</v>
      </c>
      <c r="E675" s="57">
        <f ca="1" t="shared" si="32"/>
        <v>2</v>
      </c>
      <c r="F675" s="62">
        <f ca="1">IF(E675=1,$C$4*SQRT(D675),IF(E675=2,$C$4+($C$5-$C$4)*D675,$C$6-($C$6-$C$5)*SQRT(1-D675)))</f>
        <v>6.37404060527362</v>
      </c>
    </row>
    <row r="676" spans="2:6">
      <c r="B676" s="56">
        <v>660</v>
      </c>
      <c r="C676" s="57">
        <f ca="1" t="shared" si="30"/>
        <v>0.862151512115398</v>
      </c>
      <c r="D676" s="57">
        <f ca="1" t="shared" si="31"/>
        <v>0.076885797059993</v>
      </c>
      <c r="E676" s="57">
        <f ca="1" t="shared" si="32"/>
        <v>3</v>
      </c>
      <c r="F676" s="62">
        <f ca="1">IF(E676=1,$C$4*SQRT(D676),IF(E676=2,$C$4+($C$5-$C$4)*D676,$C$6-($C$6-$C$5)*SQRT(1-D676)))</f>
        <v>7.11763502892849</v>
      </c>
    </row>
    <row r="677" spans="2:6">
      <c r="B677" s="56">
        <v>661</v>
      </c>
      <c r="C677" s="57">
        <f ca="1" t="shared" si="30"/>
        <v>0.375979460689619</v>
      </c>
      <c r="D677" s="57">
        <f ca="1" t="shared" si="31"/>
        <v>0.900585866055502</v>
      </c>
      <c r="E677" s="57">
        <f ca="1" t="shared" si="32"/>
        <v>2</v>
      </c>
      <c r="F677" s="62">
        <f ca="1">IF(E677=1,$C$4*SQRT(D677),IF(E677=2,$C$4+($C$5-$C$4)*D677,$C$6-($C$6-$C$5)*SQRT(1-D677)))</f>
        <v>6.60234346422201</v>
      </c>
    </row>
    <row r="678" spans="2:6">
      <c r="B678" s="56">
        <v>662</v>
      </c>
      <c r="C678" s="57">
        <f ca="1" t="shared" si="30"/>
        <v>0.618000620457485</v>
      </c>
      <c r="D678" s="57">
        <f ca="1" t="shared" si="31"/>
        <v>0.371867368618849</v>
      </c>
      <c r="E678" s="57">
        <f ca="1" t="shared" si="32"/>
        <v>2</v>
      </c>
      <c r="F678" s="62">
        <f ca="1">IF(E678=1,$C$4*SQRT(D678),IF(E678=2,$C$4+($C$5-$C$4)*D678,$C$6-($C$6-$C$5)*SQRT(1-D678)))</f>
        <v>4.4874694744754</v>
      </c>
    </row>
    <row r="679" spans="2:6">
      <c r="B679" s="56">
        <v>663</v>
      </c>
      <c r="C679" s="57">
        <f ca="1" t="shared" si="30"/>
        <v>0.341804340870391</v>
      </c>
      <c r="D679" s="57">
        <f ca="1" t="shared" si="31"/>
        <v>0.238599974192268</v>
      </c>
      <c r="E679" s="57">
        <f ca="1" t="shared" si="32"/>
        <v>2</v>
      </c>
      <c r="F679" s="62">
        <f ca="1">IF(E679=1,$C$4*SQRT(D679),IF(E679=2,$C$4+($C$5-$C$4)*D679,$C$6-($C$6-$C$5)*SQRT(1-D679)))</f>
        <v>3.95439989676907</v>
      </c>
    </row>
    <row r="680" spans="2:6">
      <c r="B680" s="56">
        <v>664</v>
      </c>
      <c r="C680" s="57">
        <f ca="1" t="shared" si="30"/>
        <v>0.454743686052114</v>
      </c>
      <c r="D680" s="57">
        <f ca="1" t="shared" si="31"/>
        <v>0.334575506480952</v>
      </c>
      <c r="E680" s="57">
        <f ca="1" t="shared" si="32"/>
        <v>2</v>
      </c>
      <c r="F680" s="62">
        <f ca="1">IF(E680=1,$C$4*SQRT(D680),IF(E680=2,$C$4+($C$5-$C$4)*D680,$C$6-($C$6-$C$5)*SQRT(1-D680)))</f>
        <v>4.33830202592381</v>
      </c>
    </row>
    <row r="681" spans="2:6">
      <c r="B681" s="56">
        <v>665</v>
      </c>
      <c r="C681" s="57">
        <f ca="1" t="shared" si="30"/>
        <v>0.0537607300737615</v>
      </c>
      <c r="D681" s="57">
        <f ca="1" t="shared" si="31"/>
        <v>0.535845537419773</v>
      </c>
      <c r="E681" s="57">
        <f ca="1" t="shared" si="32"/>
        <v>1</v>
      </c>
      <c r="F681" s="62">
        <f ca="1">IF(E681=1,$C$4*SQRT(D681),IF(E681=2,$C$4+($C$5-$C$4)*D681,$C$6-($C$6-$C$5)*SQRT(1-D681)))</f>
        <v>2.19604413361343</v>
      </c>
    </row>
    <row r="682" spans="2:6">
      <c r="B682" s="56">
        <v>666</v>
      </c>
      <c r="C682" s="57">
        <f ca="1" t="shared" si="30"/>
        <v>0.539612209726731</v>
      </c>
      <c r="D682" s="57">
        <f ca="1" t="shared" si="31"/>
        <v>0.943118092619951</v>
      </c>
      <c r="E682" s="57">
        <f ca="1" t="shared" si="32"/>
        <v>2</v>
      </c>
      <c r="F682" s="62">
        <f ca="1">IF(E682=1,$C$4*SQRT(D682),IF(E682=2,$C$4+($C$5-$C$4)*D682,$C$6-($C$6-$C$5)*SQRT(1-D682)))</f>
        <v>6.7724723704798</v>
      </c>
    </row>
    <row r="683" spans="2:6">
      <c r="B683" s="56">
        <v>667</v>
      </c>
      <c r="C683" s="57">
        <f ca="1" t="shared" si="30"/>
        <v>0.777348361773385</v>
      </c>
      <c r="D683" s="57">
        <f ca="1" t="shared" si="31"/>
        <v>0.489726513246484</v>
      </c>
      <c r="E683" s="57">
        <f ca="1" t="shared" si="32"/>
        <v>2</v>
      </c>
      <c r="F683" s="62">
        <f ca="1">IF(E683=1,$C$4*SQRT(D683),IF(E683=2,$C$4+($C$5-$C$4)*D683,$C$6-($C$6-$C$5)*SQRT(1-D683)))</f>
        <v>4.95890605298593</v>
      </c>
    </row>
    <row r="684" spans="2:6">
      <c r="B684" s="56">
        <v>668</v>
      </c>
      <c r="C684" s="57">
        <f ca="1" t="shared" si="30"/>
        <v>0.618897263354171</v>
      </c>
      <c r="D684" s="57">
        <f ca="1" t="shared" si="31"/>
        <v>0.478960816773017</v>
      </c>
      <c r="E684" s="57">
        <f ca="1" t="shared" si="32"/>
        <v>2</v>
      </c>
      <c r="F684" s="62">
        <f ca="1">IF(E684=1,$C$4*SQRT(D684),IF(E684=2,$C$4+($C$5-$C$4)*D684,$C$6-($C$6-$C$5)*SQRT(1-D684)))</f>
        <v>4.91584326709207</v>
      </c>
    </row>
    <row r="685" spans="2:6">
      <c r="B685" s="56">
        <v>669</v>
      </c>
      <c r="C685" s="57">
        <f ca="1" t="shared" si="30"/>
        <v>0.338408736986487</v>
      </c>
      <c r="D685" s="57">
        <f ca="1" t="shared" si="31"/>
        <v>0.930044851870752</v>
      </c>
      <c r="E685" s="57">
        <f ca="1" t="shared" si="32"/>
        <v>2</v>
      </c>
      <c r="F685" s="62">
        <f ca="1">IF(E685=1,$C$4*SQRT(D685),IF(E685=2,$C$4+($C$5-$C$4)*D685,$C$6-($C$6-$C$5)*SQRT(1-D685)))</f>
        <v>6.72017940748301</v>
      </c>
    </row>
    <row r="686" spans="2:6">
      <c r="B686" s="56">
        <v>670</v>
      </c>
      <c r="C686" s="57">
        <f ca="1" t="shared" si="30"/>
        <v>0.601714075813595</v>
      </c>
      <c r="D686" s="57">
        <f ca="1" t="shared" si="31"/>
        <v>0.655916839132483</v>
      </c>
      <c r="E686" s="57">
        <f ca="1" t="shared" si="32"/>
        <v>2</v>
      </c>
      <c r="F686" s="62">
        <f ca="1">IF(E686=1,$C$4*SQRT(D686),IF(E686=2,$C$4+($C$5-$C$4)*D686,$C$6-($C$6-$C$5)*SQRT(1-D686)))</f>
        <v>5.62366735652993</v>
      </c>
    </row>
    <row r="687" spans="2:6">
      <c r="B687" s="56">
        <v>671</v>
      </c>
      <c r="C687" s="57">
        <f ca="1" t="shared" si="30"/>
        <v>0.85232958238041</v>
      </c>
      <c r="D687" s="57">
        <f ca="1" t="shared" si="31"/>
        <v>0.386667940553448</v>
      </c>
      <c r="E687" s="57">
        <f ca="1" t="shared" si="32"/>
        <v>3</v>
      </c>
      <c r="F687" s="62">
        <f ca="1">IF(E687=1,$C$4*SQRT(D687),IF(E687=2,$C$4+($C$5-$C$4)*D687,$C$6-($C$6-$C$5)*SQRT(1-D687)))</f>
        <v>7.65053441501712</v>
      </c>
    </row>
    <row r="688" spans="2:6">
      <c r="B688" s="56">
        <v>672</v>
      </c>
      <c r="C688" s="57">
        <f ca="1" t="shared" si="30"/>
        <v>0.127644818760679</v>
      </c>
      <c r="D688" s="57">
        <f ca="1" t="shared" si="31"/>
        <v>0.980111725678613</v>
      </c>
      <c r="E688" s="57">
        <f ca="1" t="shared" si="32"/>
        <v>1</v>
      </c>
      <c r="F688" s="62">
        <f ca="1">IF(E688=1,$C$4*SQRT(D688),IF(E688=2,$C$4+($C$5-$C$4)*D688,$C$6-($C$6-$C$5)*SQRT(1-D688)))</f>
        <v>2.97001776612658</v>
      </c>
    </row>
    <row r="689" spans="2:6">
      <c r="B689" s="56">
        <v>673</v>
      </c>
      <c r="C689" s="57">
        <f ca="1" t="shared" si="30"/>
        <v>0.274033938927152</v>
      </c>
      <c r="D689" s="57">
        <f ca="1" t="shared" si="31"/>
        <v>0.765594407064706</v>
      </c>
      <c r="E689" s="57">
        <f ca="1" t="shared" si="32"/>
        <v>2</v>
      </c>
      <c r="F689" s="62">
        <f ca="1">IF(E689=1,$C$4*SQRT(D689),IF(E689=2,$C$4+($C$5-$C$4)*D689,$C$6-($C$6-$C$5)*SQRT(1-D689)))</f>
        <v>6.06237762825882</v>
      </c>
    </row>
    <row r="690" spans="2:6">
      <c r="B690" s="56">
        <v>674</v>
      </c>
      <c r="C690" s="57">
        <f ca="1" t="shared" si="30"/>
        <v>0.39240694052058</v>
      </c>
      <c r="D690" s="57">
        <f ca="1" t="shared" si="31"/>
        <v>0.490569986928592</v>
      </c>
      <c r="E690" s="57">
        <f ca="1" t="shared" si="32"/>
        <v>2</v>
      </c>
      <c r="F690" s="62">
        <f ca="1">IF(E690=1,$C$4*SQRT(D690),IF(E690=2,$C$4+($C$5-$C$4)*D690,$C$6-($C$6-$C$5)*SQRT(1-D690)))</f>
        <v>4.96227994771437</v>
      </c>
    </row>
    <row r="691" spans="2:6">
      <c r="B691" s="56">
        <v>675</v>
      </c>
      <c r="C691" s="57">
        <f ca="1" t="shared" si="30"/>
        <v>0.416689454041985</v>
      </c>
      <c r="D691" s="57">
        <f ca="1" t="shared" si="31"/>
        <v>0.169140770581315</v>
      </c>
      <c r="E691" s="57">
        <f ca="1" t="shared" si="32"/>
        <v>2</v>
      </c>
      <c r="F691" s="62">
        <f ca="1">IF(E691=1,$C$4*SQRT(D691),IF(E691=2,$C$4+($C$5-$C$4)*D691,$C$6-($C$6-$C$5)*SQRT(1-D691)))</f>
        <v>3.67656308232526</v>
      </c>
    </row>
    <row r="692" spans="2:6">
      <c r="B692" s="56">
        <v>676</v>
      </c>
      <c r="C692" s="57">
        <f ca="1" t="shared" si="30"/>
        <v>0.980711324838896</v>
      </c>
      <c r="D692" s="57">
        <f ca="1" t="shared" si="31"/>
        <v>0.367533047998746</v>
      </c>
      <c r="E692" s="57">
        <f ca="1" t="shared" si="32"/>
        <v>3</v>
      </c>
      <c r="F692" s="62">
        <f ca="1">IF(E692=1,$C$4*SQRT(D692),IF(E692=2,$C$4+($C$5-$C$4)*D692,$C$6-($C$6-$C$5)*SQRT(1-D692)))</f>
        <v>7.61416627402258</v>
      </c>
    </row>
    <row r="693" spans="2:6">
      <c r="B693" s="56">
        <v>677</v>
      </c>
      <c r="C693" s="57">
        <f ca="1" t="shared" si="30"/>
        <v>0.0452800311525494</v>
      </c>
      <c r="D693" s="57">
        <f ca="1" t="shared" si="31"/>
        <v>0.529143871162157</v>
      </c>
      <c r="E693" s="57">
        <f ca="1" t="shared" si="32"/>
        <v>1</v>
      </c>
      <c r="F693" s="62">
        <f ca="1">IF(E693=1,$C$4*SQRT(D693),IF(E693=2,$C$4+($C$5-$C$4)*D693,$C$6-($C$6-$C$5)*SQRT(1-D693)))</f>
        <v>2.18226827875479</v>
      </c>
    </row>
    <row r="694" spans="2:6">
      <c r="B694" s="56">
        <v>678</v>
      </c>
      <c r="C694" s="57">
        <f ca="1" t="shared" si="30"/>
        <v>0.239177106707942</v>
      </c>
      <c r="D694" s="57">
        <f ca="1" t="shared" si="31"/>
        <v>0.57256565820072</v>
      </c>
      <c r="E694" s="57">
        <f ca="1" t="shared" si="32"/>
        <v>2</v>
      </c>
      <c r="F694" s="62">
        <f ca="1">IF(E694=1,$C$4*SQRT(D694),IF(E694=2,$C$4+($C$5-$C$4)*D694,$C$6-($C$6-$C$5)*SQRT(1-D694)))</f>
        <v>5.29026263280288</v>
      </c>
    </row>
    <row r="695" spans="2:6">
      <c r="B695" s="56">
        <v>679</v>
      </c>
      <c r="C695" s="57">
        <f ca="1" t="shared" si="30"/>
        <v>0.228817712937626</v>
      </c>
      <c r="D695" s="57">
        <f ca="1" t="shared" si="31"/>
        <v>0.981582205965025</v>
      </c>
      <c r="E695" s="57">
        <f ca="1" t="shared" si="32"/>
        <v>2</v>
      </c>
      <c r="F695" s="62">
        <f ca="1">IF(E695=1,$C$4*SQRT(D695),IF(E695=2,$C$4+($C$5-$C$4)*D695,$C$6-($C$6-$C$5)*SQRT(1-D695)))</f>
        <v>6.9263288238601</v>
      </c>
    </row>
    <row r="696" spans="2:6">
      <c r="B696" s="56">
        <v>680</v>
      </c>
      <c r="C696" s="57">
        <f ca="1" t="shared" si="30"/>
        <v>0.520910076397066</v>
      </c>
      <c r="D696" s="57">
        <f ca="1" t="shared" si="31"/>
        <v>0.5673239512594</v>
      </c>
      <c r="E696" s="57">
        <f ca="1" t="shared" si="32"/>
        <v>2</v>
      </c>
      <c r="F696" s="62">
        <f ca="1">IF(E696=1,$C$4*SQRT(D696),IF(E696=2,$C$4+($C$5-$C$4)*D696,$C$6-($C$6-$C$5)*SQRT(1-D696)))</f>
        <v>5.2692958050376</v>
      </c>
    </row>
    <row r="697" spans="2:6">
      <c r="B697" s="56">
        <v>681</v>
      </c>
      <c r="C697" s="57">
        <f ca="1" t="shared" si="30"/>
        <v>0.110454743909842</v>
      </c>
      <c r="D697" s="57">
        <f ca="1" t="shared" si="31"/>
        <v>0.999952715974611</v>
      </c>
      <c r="E697" s="57">
        <f ca="1" t="shared" si="32"/>
        <v>1</v>
      </c>
      <c r="F697" s="62">
        <f ca="1">IF(E697=1,$C$4*SQRT(D697),IF(E697=2,$C$4+($C$5-$C$4)*D697,$C$6-($C$6-$C$5)*SQRT(1-D697)))</f>
        <v>2.99992907312348</v>
      </c>
    </row>
    <row r="698" spans="2:6">
      <c r="B698" s="56">
        <v>682</v>
      </c>
      <c r="C698" s="57">
        <f ca="1" t="shared" si="30"/>
        <v>0.342029780824368</v>
      </c>
      <c r="D698" s="57">
        <f ca="1" t="shared" si="31"/>
        <v>0.567723532174759</v>
      </c>
      <c r="E698" s="57">
        <f ca="1" t="shared" si="32"/>
        <v>2</v>
      </c>
      <c r="F698" s="62">
        <f ca="1">IF(E698=1,$C$4*SQRT(D698),IF(E698=2,$C$4+($C$5-$C$4)*D698,$C$6-($C$6-$C$5)*SQRT(1-D698)))</f>
        <v>5.27089412869904</v>
      </c>
    </row>
    <row r="699" spans="2:6">
      <c r="B699" s="56">
        <v>683</v>
      </c>
      <c r="C699" s="57">
        <f ca="1" t="shared" si="30"/>
        <v>0.0684933329886508</v>
      </c>
      <c r="D699" s="57">
        <f ca="1" t="shared" si="31"/>
        <v>0.573687386135938</v>
      </c>
      <c r="E699" s="57">
        <f ca="1" t="shared" si="32"/>
        <v>1</v>
      </c>
      <c r="F699" s="62">
        <f ca="1">IF(E699=1,$C$4*SQRT(D699),IF(E699=2,$C$4+($C$5-$C$4)*D699,$C$6-($C$6-$C$5)*SQRT(1-D699)))</f>
        <v>2.27226461382107</v>
      </c>
    </row>
    <row r="700" spans="2:6">
      <c r="B700" s="56">
        <v>684</v>
      </c>
      <c r="C700" s="57">
        <f ca="1" t="shared" si="30"/>
        <v>0.610600180277908</v>
      </c>
      <c r="D700" s="57">
        <f ca="1" t="shared" si="31"/>
        <v>0.9781712051707</v>
      </c>
      <c r="E700" s="57">
        <f ca="1" t="shared" si="32"/>
        <v>2</v>
      </c>
      <c r="F700" s="62">
        <f ca="1">IF(E700=1,$C$4*SQRT(D700),IF(E700=2,$C$4+($C$5-$C$4)*D700,$C$6-($C$6-$C$5)*SQRT(1-D700)))</f>
        <v>6.9126848206828</v>
      </c>
    </row>
    <row r="701" spans="2:6">
      <c r="B701" s="56">
        <v>685</v>
      </c>
      <c r="C701" s="57">
        <f ca="1" t="shared" si="30"/>
        <v>0.70964634623816</v>
      </c>
      <c r="D701" s="57">
        <f ca="1" t="shared" si="31"/>
        <v>0.605557669504885</v>
      </c>
      <c r="E701" s="57">
        <f ca="1" t="shared" si="32"/>
        <v>2</v>
      </c>
      <c r="F701" s="62">
        <f ca="1">IF(E701=1,$C$4*SQRT(D701),IF(E701=2,$C$4+($C$5-$C$4)*D701,$C$6-($C$6-$C$5)*SQRT(1-D701)))</f>
        <v>5.42223067801954</v>
      </c>
    </row>
    <row r="702" spans="2:6">
      <c r="B702" s="56">
        <v>686</v>
      </c>
      <c r="C702" s="57">
        <f ca="1" t="shared" si="30"/>
        <v>0.843151052611472</v>
      </c>
      <c r="D702" s="57">
        <f ca="1" t="shared" si="31"/>
        <v>0.35535198551965</v>
      </c>
      <c r="E702" s="57">
        <f ca="1" t="shared" si="32"/>
        <v>3</v>
      </c>
      <c r="F702" s="62">
        <f ca="1">IF(E702=1,$C$4*SQRT(D702),IF(E702=2,$C$4+($C$5-$C$4)*D702,$C$6-($C$6-$C$5)*SQRT(1-D702)))</f>
        <v>7.59130073892087</v>
      </c>
    </row>
    <row r="703" spans="2:6">
      <c r="B703" s="56">
        <v>687</v>
      </c>
      <c r="C703" s="57">
        <f ca="1" t="shared" si="30"/>
        <v>0.0537684665922167</v>
      </c>
      <c r="D703" s="57">
        <f ca="1" t="shared" si="31"/>
        <v>0.857999593678325</v>
      </c>
      <c r="E703" s="57">
        <f ca="1" t="shared" si="32"/>
        <v>1</v>
      </c>
      <c r="F703" s="62">
        <f ca="1">IF(E703=1,$C$4*SQRT(D703),IF(E703=2,$C$4+($C$5-$C$4)*D703,$C$6-($C$6-$C$5)*SQRT(1-D703)))</f>
        <v>2.77884802447074</v>
      </c>
    </row>
    <row r="704" spans="2:6">
      <c r="B704" s="56">
        <v>688</v>
      </c>
      <c r="C704" s="57">
        <f ca="1" t="shared" si="30"/>
        <v>0.257795091845571</v>
      </c>
      <c r="D704" s="57">
        <f ca="1" t="shared" si="31"/>
        <v>0.863571834693098</v>
      </c>
      <c r="E704" s="57">
        <f ca="1" t="shared" si="32"/>
        <v>2</v>
      </c>
      <c r="F704" s="62">
        <f ca="1">IF(E704=1,$C$4*SQRT(D704),IF(E704=2,$C$4+($C$5-$C$4)*D704,$C$6-($C$6-$C$5)*SQRT(1-D704)))</f>
        <v>6.45428733877239</v>
      </c>
    </row>
    <row r="705" spans="2:6">
      <c r="B705" s="56">
        <v>689</v>
      </c>
      <c r="C705" s="57">
        <f ca="1" t="shared" si="30"/>
        <v>0.126999460832637</v>
      </c>
      <c r="D705" s="57">
        <f ca="1" t="shared" si="31"/>
        <v>0.944963442747859</v>
      </c>
      <c r="E705" s="57">
        <f ca="1" t="shared" si="32"/>
        <v>1</v>
      </c>
      <c r="F705" s="62">
        <f ca="1">IF(E705=1,$C$4*SQRT(D705),IF(E705=2,$C$4+($C$5-$C$4)*D705,$C$6-($C$6-$C$5)*SQRT(1-D705)))</f>
        <v>2.91627690467327</v>
      </c>
    </row>
    <row r="706" spans="2:6">
      <c r="B706" s="56">
        <v>690</v>
      </c>
      <c r="C706" s="57">
        <f ca="1" t="shared" si="30"/>
        <v>0.645192563491798</v>
      </c>
      <c r="D706" s="57">
        <f ca="1" t="shared" si="31"/>
        <v>0.842116037102416</v>
      </c>
      <c r="E706" s="57">
        <f ca="1" t="shared" si="32"/>
        <v>2</v>
      </c>
      <c r="F706" s="62">
        <f ca="1">IF(E706=1,$C$4*SQRT(D706),IF(E706=2,$C$4+($C$5-$C$4)*D706,$C$6-($C$6-$C$5)*SQRT(1-D706)))</f>
        <v>6.36846414840966</v>
      </c>
    </row>
    <row r="707" spans="2:6">
      <c r="B707" s="56">
        <v>691</v>
      </c>
      <c r="C707" s="57">
        <f ca="1" t="shared" si="30"/>
        <v>0.74154620772228</v>
      </c>
      <c r="D707" s="57">
        <f ca="1" t="shared" si="31"/>
        <v>0.561801609523193</v>
      </c>
      <c r="E707" s="57">
        <f ca="1" t="shared" si="32"/>
        <v>2</v>
      </c>
      <c r="F707" s="62">
        <f ca="1">IF(E707=1,$C$4*SQRT(D707),IF(E707=2,$C$4+($C$5-$C$4)*D707,$C$6-($C$6-$C$5)*SQRT(1-D707)))</f>
        <v>5.24720643809277</v>
      </c>
    </row>
    <row r="708" spans="2:6">
      <c r="B708" s="56">
        <v>692</v>
      </c>
      <c r="C708" s="57">
        <f ca="1" t="shared" si="30"/>
        <v>0.545180594664643</v>
      </c>
      <c r="D708" s="57">
        <f ca="1" t="shared" si="31"/>
        <v>0.675025719698479</v>
      </c>
      <c r="E708" s="57">
        <f ca="1" t="shared" si="32"/>
        <v>2</v>
      </c>
      <c r="F708" s="62">
        <f ca="1">IF(E708=1,$C$4*SQRT(D708),IF(E708=2,$C$4+($C$5-$C$4)*D708,$C$6-($C$6-$C$5)*SQRT(1-D708)))</f>
        <v>5.70010287879392</v>
      </c>
    </row>
    <row r="709" spans="2:6">
      <c r="B709" s="56">
        <v>693</v>
      </c>
      <c r="C709" s="57">
        <f ca="1" t="shared" si="30"/>
        <v>0.482509740512931</v>
      </c>
      <c r="D709" s="57">
        <f ca="1" t="shared" si="31"/>
        <v>0.520466949741817</v>
      </c>
      <c r="E709" s="57">
        <f ca="1" t="shared" si="32"/>
        <v>2</v>
      </c>
      <c r="F709" s="62">
        <f ca="1">IF(E709=1,$C$4*SQRT(D709),IF(E709=2,$C$4+($C$5-$C$4)*D709,$C$6-($C$6-$C$5)*SQRT(1-D709)))</f>
        <v>5.08186779896727</v>
      </c>
    </row>
    <row r="710" spans="2:6">
      <c r="B710" s="56">
        <v>694</v>
      </c>
      <c r="C710" s="57">
        <f ca="1" t="shared" si="30"/>
        <v>0.917399198143396</v>
      </c>
      <c r="D710" s="57">
        <f ca="1" t="shared" si="31"/>
        <v>0.354891961570087</v>
      </c>
      <c r="E710" s="57">
        <f ca="1" t="shared" si="32"/>
        <v>3</v>
      </c>
      <c r="F710" s="62">
        <f ca="1">IF(E710=1,$C$4*SQRT(D710),IF(E710=2,$C$4+($C$5-$C$4)*D710,$C$6-($C$6-$C$5)*SQRT(1-D710)))</f>
        <v>7.59044146245226</v>
      </c>
    </row>
    <row r="711" spans="2:6">
      <c r="B711" s="56">
        <v>695</v>
      </c>
      <c r="C711" s="57">
        <f ca="1" t="shared" si="30"/>
        <v>0.628186835671205</v>
      </c>
      <c r="D711" s="57">
        <f ca="1" t="shared" si="31"/>
        <v>0.796936192500515</v>
      </c>
      <c r="E711" s="57">
        <f ca="1" t="shared" si="32"/>
        <v>2</v>
      </c>
      <c r="F711" s="62">
        <f ca="1">IF(E711=1,$C$4*SQRT(D711),IF(E711=2,$C$4+($C$5-$C$4)*D711,$C$6-($C$6-$C$5)*SQRT(1-D711)))</f>
        <v>6.18774477000206</v>
      </c>
    </row>
    <row r="712" spans="2:6">
      <c r="B712" s="56">
        <v>696</v>
      </c>
      <c r="C712" s="57">
        <f ca="1" t="shared" si="30"/>
        <v>0.43879338034223</v>
      </c>
      <c r="D712" s="57">
        <f ca="1" t="shared" si="31"/>
        <v>0.34754314116871</v>
      </c>
      <c r="E712" s="57">
        <f ca="1" t="shared" si="32"/>
        <v>2</v>
      </c>
      <c r="F712" s="62">
        <f ca="1">IF(E712=1,$C$4*SQRT(D712),IF(E712=2,$C$4+($C$5-$C$4)*D712,$C$6-($C$6-$C$5)*SQRT(1-D712)))</f>
        <v>4.39017256467484</v>
      </c>
    </row>
    <row r="713" spans="2:6">
      <c r="B713" s="56">
        <v>697</v>
      </c>
      <c r="C713" s="57">
        <f ca="1" t="shared" si="30"/>
        <v>0.392413956444564</v>
      </c>
      <c r="D713" s="57">
        <f ca="1" t="shared" si="31"/>
        <v>0.458304605236421</v>
      </c>
      <c r="E713" s="57">
        <f ca="1" t="shared" si="32"/>
        <v>2</v>
      </c>
      <c r="F713" s="62">
        <f ca="1">IF(E713=1,$C$4*SQRT(D713),IF(E713=2,$C$4+($C$5-$C$4)*D713,$C$6-($C$6-$C$5)*SQRT(1-D713)))</f>
        <v>4.83321842094569</v>
      </c>
    </row>
    <row r="714" spans="2:6">
      <c r="B714" s="56">
        <v>698</v>
      </c>
      <c r="C714" s="57">
        <f ca="1" t="shared" si="30"/>
        <v>0.259870808669017</v>
      </c>
      <c r="D714" s="57">
        <f ca="1" t="shared" si="31"/>
        <v>0.972921769382825</v>
      </c>
      <c r="E714" s="57">
        <f ca="1" t="shared" si="32"/>
        <v>2</v>
      </c>
      <c r="F714" s="62">
        <f ca="1">IF(E714=1,$C$4*SQRT(D714),IF(E714=2,$C$4+($C$5-$C$4)*D714,$C$6-($C$6-$C$5)*SQRT(1-D714)))</f>
        <v>6.8916870775313</v>
      </c>
    </row>
    <row r="715" spans="2:6">
      <c r="B715" s="56">
        <v>699</v>
      </c>
      <c r="C715" s="57">
        <f ca="1" t="shared" si="30"/>
        <v>0.425423953876106</v>
      </c>
      <c r="D715" s="57">
        <f ca="1" t="shared" si="31"/>
        <v>0.0301972578562091</v>
      </c>
      <c r="E715" s="57">
        <f ca="1" t="shared" si="32"/>
        <v>2</v>
      </c>
      <c r="F715" s="62">
        <f ca="1">IF(E715=1,$C$4*SQRT(D715),IF(E715=2,$C$4+($C$5-$C$4)*D715,$C$6-($C$6-$C$5)*SQRT(1-D715)))</f>
        <v>3.12078903142484</v>
      </c>
    </row>
    <row r="716" spans="2:6">
      <c r="B716" s="56">
        <v>700</v>
      </c>
      <c r="C716" s="57">
        <f ca="1" t="shared" si="30"/>
        <v>0.363008791377297</v>
      </c>
      <c r="D716" s="57">
        <f ca="1" t="shared" si="31"/>
        <v>0.896770655808982</v>
      </c>
      <c r="E716" s="57">
        <f ca="1" t="shared" si="32"/>
        <v>2</v>
      </c>
      <c r="F716" s="62">
        <f ca="1">IF(E716=1,$C$4*SQRT(D716),IF(E716=2,$C$4+($C$5-$C$4)*D716,$C$6-($C$6-$C$5)*SQRT(1-D716)))</f>
        <v>6.58708262323593</v>
      </c>
    </row>
    <row r="717" spans="2:6">
      <c r="B717" s="56">
        <v>701</v>
      </c>
      <c r="C717" s="57">
        <f ca="1" t="shared" si="30"/>
        <v>0.77234579522456</v>
      </c>
      <c r="D717" s="57">
        <f ca="1" t="shared" si="31"/>
        <v>0.868085621004948</v>
      </c>
      <c r="E717" s="57">
        <f ca="1" t="shared" si="32"/>
        <v>2</v>
      </c>
      <c r="F717" s="62">
        <f ca="1">IF(E717=1,$C$4*SQRT(D717),IF(E717=2,$C$4+($C$5-$C$4)*D717,$C$6-($C$6-$C$5)*SQRT(1-D717)))</f>
        <v>6.47234248401979</v>
      </c>
    </row>
    <row r="718" spans="2:6">
      <c r="B718" s="56">
        <v>702</v>
      </c>
      <c r="C718" s="57">
        <f ca="1" t="shared" si="30"/>
        <v>0.464288276413581</v>
      </c>
      <c r="D718" s="57">
        <f ca="1" t="shared" si="31"/>
        <v>0.0168741263854502</v>
      </c>
      <c r="E718" s="57">
        <f ca="1" t="shared" si="32"/>
        <v>2</v>
      </c>
      <c r="F718" s="62">
        <f ca="1">IF(E718=1,$C$4*SQRT(D718),IF(E718=2,$C$4+($C$5-$C$4)*D718,$C$6-($C$6-$C$5)*SQRT(1-D718)))</f>
        <v>3.0674965055418</v>
      </c>
    </row>
    <row r="719" spans="2:6">
      <c r="B719" s="56">
        <v>703</v>
      </c>
      <c r="C719" s="57">
        <f ca="1" t="shared" si="30"/>
        <v>0.876419185302099</v>
      </c>
      <c r="D719" s="57">
        <f ca="1" t="shared" si="31"/>
        <v>0.627462454705492</v>
      </c>
      <c r="E719" s="57">
        <f ca="1" t="shared" si="32"/>
        <v>3</v>
      </c>
      <c r="F719" s="62">
        <f ca="1">IF(E719=1,$C$4*SQRT(D719),IF(E719=2,$C$4+($C$5-$C$4)*D719,$C$6-($C$6-$C$5)*SQRT(1-D719)))</f>
        <v>8.16892438505381</v>
      </c>
    </row>
    <row r="720" spans="2:6">
      <c r="B720" s="56">
        <v>704</v>
      </c>
      <c r="C720" s="57">
        <f ca="1" t="shared" si="30"/>
        <v>0.110459276278462</v>
      </c>
      <c r="D720" s="57">
        <f ca="1" t="shared" si="31"/>
        <v>0.571125068478007</v>
      </c>
      <c r="E720" s="57">
        <f ca="1" t="shared" si="32"/>
        <v>1</v>
      </c>
      <c r="F720" s="62">
        <f ca="1">IF(E720=1,$C$4*SQRT(D720),IF(E720=2,$C$4+($C$5-$C$4)*D720,$C$6-($C$6-$C$5)*SQRT(1-D720)))</f>
        <v>2.26718451306947</v>
      </c>
    </row>
    <row r="721" spans="2:6">
      <c r="B721" s="56">
        <v>705</v>
      </c>
      <c r="C721" s="57">
        <f ca="1" t="shared" ref="C721:C784" si="33">RAND()</f>
        <v>0.745230766642364</v>
      </c>
      <c r="D721" s="57">
        <f ca="1" t="shared" ref="D721:D784" si="34">RAND()</f>
        <v>0.648922996501677</v>
      </c>
      <c r="E721" s="57">
        <f ca="1" t="shared" ref="E721:E784" si="35">IF(C721&lt;=$C$10,1,IF(C721&lt;=$C$10+$C$11,2,3))</f>
        <v>2</v>
      </c>
      <c r="F721" s="62">
        <f ca="1">IF(E721=1,$C$4*SQRT(D721),IF(E721=2,$C$4+($C$5-$C$4)*D721,$C$6-($C$6-$C$5)*SQRT(1-D721)))</f>
        <v>5.59569198600671</v>
      </c>
    </row>
    <row r="722" spans="2:6">
      <c r="B722" s="56">
        <v>706</v>
      </c>
      <c r="C722" s="57">
        <f ca="1" t="shared" si="33"/>
        <v>0.913903407929303</v>
      </c>
      <c r="D722" s="57">
        <f ca="1" t="shared" si="34"/>
        <v>0.196886258915305</v>
      </c>
      <c r="E722" s="57">
        <f ca="1" t="shared" si="35"/>
        <v>3</v>
      </c>
      <c r="F722" s="62">
        <f ca="1">IF(E722=1,$C$4*SQRT(D722),IF(E722=2,$C$4+($C$5-$C$4)*D722,$C$6-($C$6-$C$5)*SQRT(1-D722)))</f>
        <v>7.31150159573001</v>
      </c>
    </row>
    <row r="723" spans="2:6">
      <c r="B723" s="56">
        <v>707</v>
      </c>
      <c r="C723" s="57">
        <f ca="1" t="shared" si="33"/>
        <v>0.864871220946035</v>
      </c>
      <c r="D723" s="57">
        <f ca="1" t="shared" si="34"/>
        <v>0.556125687914691</v>
      </c>
      <c r="E723" s="57">
        <f ca="1" t="shared" si="35"/>
        <v>3</v>
      </c>
      <c r="F723" s="62">
        <f ca="1">IF(E723=1,$C$4*SQRT(D723),IF(E723=2,$C$4+($C$5-$C$4)*D723,$C$6-($C$6-$C$5)*SQRT(1-D723)))</f>
        <v>8.00128320946469</v>
      </c>
    </row>
    <row r="724" spans="2:6">
      <c r="B724" s="56">
        <v>708</v>
      </c>
      <c r="C724" s="57">
        <f ca="1" t="shared" si="33"/>
        <v>0.571321159759895</v>
      </c>
      <c r="D724" s="57">
        <f ca="1" t="shared" si="34"/>
        <v>0.822696588663487</v>
      </c>
      <c r="E724" s="57">
        <f ca="1" t="shared" si="35"/>
        <v>2</v>
      </c>
      <c r="F724" s="62">
        <f ca="1">IF(E724=1,$C$4*SQRT(D724),IF(E724=2,$C$4+($C$5-$C$4)*D724,$C$6-($C$6-$C$5)*SQRT(1-D724)))</f>
        <v>6.29078635465395</v>
      </c>
    </row>
    <row r="725" spans="2:6">
      <c r="B725" s="56">
        <v>709</v>
      </c>
      <c r="C725" s="57">
        <f ca="1" t="shared" si="33"/>
        <v>0.380983516834998</v>
      </c>
      <c r="D725" s="57">
        <f ca="1" t="shared" si="34"/>
        <v>0.77471303888992</v>
      </c>
      <c r="E725" s="57">
        <f ca="1" t="shared" si="35"/>
        <v>2</v>
      </c>
      <c r="F725" s="62">
        <f ca="1">IF(E725=1,$C$4*SQRT(D725),IF(E725=2,$C$4+($C$5-$C$4)*D725,$C$6-($C$6-$C$5)*SQRT(1-D725)))</f>
        <v>6.09885215555968</v>
      </c>
    </row>
    <row r="726" spans="2:6">
      <c r="B726" s="56">
        <v>710</v>
      </c>
      <c r="C726" s="57">
        <f ca="1" t="shared" si="33"/>
        <v>0.892065941712774</v>
      </c>
      <c r="D726" s="57">
        <f ca="1" t="shared" si="34"/>
        <v>0.84583578280039</v>
      </c>
      <c r="E726" s="57">
        <f ca="1" t="shared" si="35"/>
        <v>3</v>
      </c>
      <c r="F726" s="62">
        <f ca="1">IF(E726=1,$C$4*SQRT(D726),IF(E726=2,$C$4+($C$5-$C$4)*D726,$C$6-($C$6-$C$5)*SQRT(1-D726)))</f>
        <v>8.82208745876594</v>
      </c>
    </row>
    <row r="727" spans="2:6">
      <c r="B727" s="56">
        <v>711</v>
      </c>
      <c r="C727" s="57">
        <f ca="1" t="shared" si="33"/>
        <v>0.334918770919886</v>
      </c>
      <c r="D727" s="57">
        <f ca="1" t="shared" si="34"/>
        <v>0.0103912865776716</v>
      </c>
      <c r="E727" s="57">
        <f ca="1" t="shared" si="35"/>
        <v>2</v>
      </c>
      <c r="F727" s="62">
        <f ca="1">IF(E727=1,$C$4*SQRT(D727),IF(E727=2,$C$4+($C$5-$C$4)*D727,$C$6-($C$6-$C$5)*SQRT(1-D727)))</f>
        <v>3.04156514631069</v>
      </c>
    </row>
    <row r="728" spans="2:6">
      <c r="B728" s="56">
        <v>712</v>
      </c>
      <c r="C728" s="57">
        <f ca="1" t="shared" si="33"/>
        <v>0.300808858646295</v>
      </c>
      <c r="D728" s="57">
        <f ca="1" t="shared" si="34"/>
        <v>0.634128861762378</v>
      </c>
      <c r="E728" s="57">
        <f ca="1" t="shared" si="35"/>
        <v>2</v>
      </c>
      <c r="F728" s="62">
        <f ca="1">IF(E728=1,$C$4*SQRT(D728),IF(E728=2,$C$4+($C$5-$C$4)*D728,$C$6-($C$6-$C$5)*SQRT(1-D728)))</f>
        <v>5.53651544704951</v>
      </c>
    </row>
    <row r="729" spans="2:6">
      <c r="B729" s="56">
        <v>713</v>
      </c>
      <c r="C729" s="57">
        <f ca="1" t="shared" si="33"/>
        <v>0.519066326601679</v>
      </c>
      <c r="D729" s="57">
        <f ca="1" t="shared" si="34"/>
        <v>0.333214744372833</v>
      </c>
      <c r="E729" s="57">
        <f ca="1" t="shared" si="35"/>
        <v>2</v>
      </c>
      <c r="F729" s="62">
        <f ca="1">IF(E729=1,$C$4*SQRT(D729),IF(E729=2,$C$4+($C$5-$C$4)*D729,$C$6-($C$6-$C$5)*SQRT(1-D729)))</f>
        <v>4.33285897749133</v>
      </c>
    </row>
    <row r="730" spans="2:6">
      <c r="B730" s="56">
        <v>714</v>
      </c>
      <c r="C730" s="57">
        <f ca="1" t="shared" si="33"/>
        <v>0.592578156138681</v>
      </c>
      <c r="D730" s="57">
        <f ca="1" t="shared" si="34"/>
        <v>0.372773295210062</v>
      </c>
      <c r="E730" s="57">
        <f ca="1" t="shared" si="35"/>
        <v>2</v>
      </c>
      <c r="F730" s="62">
        <f ca="1">IF(E730=1,$C$4*SQRT(D730),IF(E730=2,$C$4+($C$5-$C$4)*D730,$C$6-($C$6-$C$5)*SQRT(1-D730)))</f>
        <v>4.49109318084025</v>
      </c>
    </row>
    <row r="731" spans="2:6">
      <c r="B731" s="56">
        <v>715</v>
      </c>
      <c r="C731" s="57">
        <f ca="1" t="shared" si="33"/>
        <v>0.763935823794779</v>
      </c>
      <c r="D731" s="57">
        <f ca="1" t="shared" si="34"/>
        <v>0.744912421716526</v>
      </c>
      <c r="E731" s="57">
        <f ca="1" t="shared" si="35"/>
        <v>2</v>
      </c>
      <c r="F731" s="62">
        <f ca="1">IF(E731=1,$C$4*SQRT(D731),IF(E731=2,$C$4+($C$5-$C$4)*D731,$C$6-($C$6-$C$5)*SQRT(1-D731)))</f>
        <v>5.9796496868661</v>
      </c>
    </row>
    <row r="732" spans="2:6">
      <c r="B732" s="56">
        <v>716</v>
      </c>
      <c r="C732" s="57">
        <f ca="1" t="shared" si="33"/>
        <v>0.481786926609385</v>
      </c>
      <c r="D732" s="57">
        <f ca="1" t="shared" si="34"/>
        <v>0.248233253113987</v>
      </c>
      <c r="E732" s="57">
        <f ca="1" t="shared" si="35"/>
        <v>2</v>
      </c>
      <c r="F732" s="62">
        <f ca="1">IF(E732=1,$C$4*SQRT(D732),IF(E732=2,$C$4+($C$5-$C$4)*D732,$C$6-($C$6-$C$5)*SQRT(1-D732)))</f>
        <v>3.99293301245595</v>
      </c>
    </row>
    <row r="733" spans="2:6">
      <c r="B733" s="56">
        <v>717</v>
      </c>
      <c r="C733" s="57">
        <f ca="1" t="shared" si="33"/>
        <v>0.91865049123874</v>
      </c>
      <c r="D733" s="57">
        <f ca="1" t="shared" si="34"/>
        <v>0.874000588528744</v>
      </c>
      <c r="E733" s="57">
        <f ca="1" t="shared" si="35"/>
        <v>3</v>
      </c>
      <c r="F733" s="62">
        <f ca="1">IF(E733=1,$C$4*SQRT(D733),IF(E733=2,$C$4+($C$5-$C$4)*D733,$C$6-($C$6-$C$5)*SQRT(1-D733)))</f>
        <v>8.93510812603283</v>
      </c>
    </row>
    <row r="734" spans="2:6">
      <c r="B734" s="56">
        <v>718</v>
      </c>
      <c r="C734" s="57">
        <f ca="1" t="shared" si="33"/>
        <v>0.928861645985713</v>
      </c>
      <c r="D734" s="57">
        <f ca="1" t="shared" si="34"/>
        <v>0.733635324210044</v>
      </c>
      <c r="E734" s="57">
        <f ca="1" t="shared" si="35"/>
        <v>3</v>
      </c>
      <c r="F734" s="62">
        <f ca="1">IF(E734=1,$C$4*SQRT(D734),IF(E734=2,$C$4+($C$5-$C$4)*D734,$C$6-($C$6-$C$5)*SQRT(1-D734)))</f>
        <v>8.45168411423586</v>
      </c>
    </row>
    <row r="735" spans="2:6">
      <c r="B735" s="56">
        <v>719</v>
      </c>
      <c r="C735" s="57">
        <f ca="1" t="shared" si="33"/>
        <v>0.818457784746821</v>
      </c>
      <c r="D735" s="57">
        <f ca="1" t="shared" si="34"/>
        <v>0.951225152776408</v>
      </c>
      <c r="E735" s="57">
        <f ca="1" t="shared" si="35"/>
        <v>3</v>
      </c>
      <c r="F735" s="62">
        <f ca="1">IF(E735=1,$C$4*SQRT(D735),IF(E735=2,$C$4+($C$5-$C$4)*D735,$C$6-($C$6-$C$5)*SQRT(1-D735)))</f>
        <v>9.33744915288536</v>
      </c>
    </row>
    <row r="736" spans="2:6">
      <c r="B736" s="56">
        <v>720</v>
      </c>
      <c r="C736" s="57">
        <f ca="1" t="shared" si="33"/>
        <v>0.137568553049908</v>
      </c>
      <c r="D736" s="57">
        <f ca="1" t="shared" si="34"/>
        <v>0.119726698148666</v>
      </c>
      <c r="E736" s="57">
        <f ca="1" t="shared" si="35"/>
        <v>1</v>
      </c>
      <c r="F736" s="62">
        <f ca="1">IF(E736=1,$C$4*SQRT(D736),IF(E736=2,$C$4+($C$5-$C$4)*D736,$C$6-($C$6-$C$5)*SQRT(1-D736)))</f>
        <v>1.03804637822113</v>
      </c>
    </row>
    <row r="737" spans="2:6">
      <c r="B737" s="56">
        <v>721</v>
      </c>
      <c r="C737" s="57">
        <f ca="1" t="shared" si="33"/>
        <v>0.519060026515509</v>
      </c>
      <c r="D737" s="57">
        <f ca="1" t="shared" si="34"/>
        <v>0.496162602571127</v>
      </c>
      <c r="E737" s="57">
        <f ca="1" t="shared" si="35"/>
        <v>2</v>
      </c>
      <c r="F737" s="62">
        <f ca="1">IF(E737=1,$C$4*SQRT(D737),IF(E737=2,$C$4+($C$5-$C$4)*D737,$C$6-($C$6-$C$5)*SQRT(1-D737)))</f>
        <v>4.98465041028451</v>
      </c>
    </row>
    <row r="738" spans="2:6">
      <c r="B738" s="56">
        <v>722</v>
      </c>
      <c r="C738" s="57">
        <f ca="1" t="shared" si="33"/>
        <v>0.0734856646214366</v>
      </c>
      <c r="D738" s="57">
        <f ca="1" t="shared" si="34"/>
        <v>0.030070828983211</v>
      </c>
      <c r="E738" s="57">
        <f ca="1" t="shared" si="35"/>
        <v>1</v>
      </c>
      <c r="F738" s="62">
        <f ca="1">IF(E738=1,$C$4*SQRT(D738),IF(E738=2,$C$4+($C$5-$C$4)*D738,$C$6-($C$6-$C$5)*SQRT(1-D738)))</f>
        <v>0.520228277632905</v>
      </c>
    </row>
    <row r="739" spans="2:6">
      <c r="B739" s="56">
        <v>723</v>
      </c>
      <c r="C739" s="57">
        <f ca="1" t="shared" si="33"/>
        <v>0.382396316736946</v>
      </c>
      <c r="D739" s="57">
        <f ca="1" t="shared" si="34"/>
        <v>0.41138353564605</v>
      </c>
      <c r="E739" s="57">
        <f ca="1" t="shared" si="35"/>
        <v>2</v>
      </c>
      <c r="F739" s="62">
        <f ca="1">IF(E739=1,$C$4*SQRT(D739),IF(E739=2,$C$4+($C$5-$C$4)*D739,$C$6-($C$6-$C$5)*SQRT(1-D739)))</f>
        <v>4.6455341425842</v>
      </c>
    </row>
    <row r="740" spans="2:6">
      <c r="B740" s="56">
        <v>724</v>
      </c>
      <c r="C740" s="57">
        <f ca="1" t="shared" si="33"/>
        <v>0.172142497451103</v>
      </c>
      <c r="D740" s="57">
        <f ca="1" t="shared" si="34"/>
        <v>0.565971239518073</v>
      </c>
      <c r="E740" s="57">
        <f ca="1" t="shared" si="35"/>
        <v>1</v>
      </c>
      <c r="F740" s="62">
        <f ca="1">IF(E740=1,$C$4*SQRT(D740),IF(E740=2,$C$4+($C$5-$C$4)*D740,$C$6-($C$6-$C$5)*SQRT(1-D740)))</f>
        <v>2.25693180128746</v>
      </c>
    </row>
    <row r="741" spans="2:6">
      <c r="B741" s="56">
        <v>725</v>
      </c>
      <c r="C741" s="57">
        <f ca="1" t="shared" si="33"/>
        <v>0.137570339954157</v>
      </c>
      <c r="D741" s="57">
        <f ca="1" t="shared" si="34"/>
        <v>0.0217862206033745</v>
      </c>
      <c r="E741" s="57">
        <f ca="1" t="shared" si="35"/>
        <v>1</v>
      </c>
      <c r="F741" s="62">
        <f ca="1">IF(E741=1,$C$4*SQRT(D741),IF(E741=2,$C$4+($C$5-$C$4)*D741,$C$6-($C$6-$C$5)*SQRT(1-D741)))</f>
        <v>0.442804680903862</v>
      </c>
    </row>
    <row r="742" spans="2:6">
      <c r="B742" s="56">
        <v>726</v>
      </c>
      <c r="C742" s="57">
        <f ca="1" t="shared" si="33"/>
        <v>0.841931246711343</v>
      </c>
      <c r="D742" s="57">
        <f ca="1" t="shared" si="34"/>
        <v>0.436012465911262</v>
      </c>
      <c r="E742" s="57">
        <f ca="1" t="shared" si="35"/>
        <v>3</v>
      </c>
      <c r="F742" s="62">
        <f ca="1">IF(E742=1,$C$4*SQRT(D742),IF(E742=2,$C$4+($C$5-$C$4)*D742,$C$6-($C$6-$C$5)*SQRT(1-D742)))</f>
        <v>7.74702689612178</v>
      </c>
    </row>
    <row r="743" spans="2:6">
      <c r="B743" s="56">
        <v>727</v>
      </c>
      <c r="C743" s="57">
        <f ca="1" t="shared" si="33"/>
        <v>0.0156764575859083</v>
      </c>
      <c r="D743" s="57">
        <f ca="1" t="shared" si="34"/>
        <v>0.712646146407979</v>
      </c>
      <c r="E743" s="57">
        <f ca="1" t="shared" si="35"/>
        <v>1</v>
      </c>
      <c r="F743" s="62">
        <f ca="1">IF(E743=1,$C$4*SQRT(D743),IF(E743=2,$C$4+($C$5-$C$4)*D743,$C$6-($C$6-$C$5)*SQRT(1-D743)))</f>
        <v>2.53255114808602</v>
      </c>
    </row>
    <row r="744" spans="2:6">
      <c r="B744" s="56">
        <v>728</v>
      </c>
      <c r="C744" s="57">
        <f ca="1" t="shared" si="33"/>
        <v>0.911089657073911</v>
      </c>
      <c r="D744" s="57">
        <f ca="1" t="shared" si="34"/>
        <v>0.270688284908956</v>
      </c>
      <c r="E744" s="57">
        <f ca="1" t="shared" si="35"/>
        <v>3</v>
      </c>
      <c r="F744" s="62">
        <f ca="1">IF(E744=1,$C$4*SQRT(D744),IF(E744=2,$C$4+($C$5-$C$4)*D744,$C$6-($C$6-$C$5)*SQRT(1-D744)))</f>
        <v>7.43800752619774</v>
      </c>
    </row>
    <row r="745" spans="2:6">
      <c r="B745" s="56">
        <v>729</v>
      </c>
      <c r="C745" s="57">
        <f ca="1" t="shared" si="33"/>
        <v>0.532096534753064</v>
      </c>
      <c r="D745" s="57">
        <f ca="1" t="shared" si="34"/>
        <v>0.0213730750730807</v>
      </c>
      <c r="E745" s="57">
        <f ca="1" t="shared" si="35"/>
        <v>2</v>
      </c>
      <c r="F745" s="62">
        <f ca="1">IF(E745=1,$C$4*SQRT(D745),IF(E745=2,$C$4+($C$5-$C$4)*D745,$C$6-($C$6-$C$5)*SQRT(1-D745)))</f>
        <v>3.08549230029232</v>
      </c>
    </row>
    <row r="746" spans="2:6">
      <c r="B746" s="56">
        <v>730</v>
      </c>
      <c r="C746" s="57">
        <f ca="1" t="shared" si="33"/>
        <v>0.593953060674617</v>
      </c>
      <c r="D746" s="57">
        <f ca="1" t="shared" si="34"/>
        <v>0.184362919601018</v>
      </c>
      <c r="E746" s="57">
        <f ca="1" t="shared" si="35"/>
        <v>2</v>
      </c>
      <c r="F746" s="62">
        <f ca="1">IF(E746=1,$C$4*SQRT(D746),IF(E746=2,$C$4+($C$5-$C$4)*D746,$C$6-($C$6-$C$5)*SQRT(1-D746)))</f>
        <v>3.73745167840407</v>
      </c>
    </row>
    <row r="747" spans="2:6">
      <c r="B747" s="56">
        <v>731</v>
      </c>
      <c r="C747" s="57">
        <f ca="1" t="shared" si="33"/>
        <v>0.0723250792887191</v>
      </c>
      <c r="D747" s="57">
        <f ca="1" t="shared" si="34"/>
        <v>0.946282643578245</v>
      </c>
      <c r="E747" s="57">
        <f ca="1" t="shared" si="35"/>
        <v>1</v>
      </c>
      <c r="F747" s="62">
        <f ca="1">IF(E747=1,$C$4*SQRT(D747),IF(E747=2,$C$4+($C$5-$C$4)*D747,$C$6-($C$6-$C$5)*SQRT(1-D747)))</f>
        <v>2.91831180517165</v>
      </c>
    </row>
    <row r="748" spans="2:6">
      <c r="B748" s="56">
        <v>732</v>
      </c>
      <c r="C748" s="57">
        <f ca="1" t="shared" si="33"/>
        <v>0.46090145316975</v>
      </c>
      <c r="D748" s="57">
        <f ca="1" t="shared" si="34"/>
        <v>0.653205447697086</v>
      </c>
      <c r="E748" s="57">
        <f ca="1" t="shared" si="35"/>
        <v>2</v>
      </c>
      <c r="F748" s="62">
        <f ca="1">IF(E748=1,$C$4*SQRT(D748),IF(E748=2,$C$4+($C$5-$C$4)*D748,$C$6-($C$6-$C$5)*SQRT(1-D748)))</f>
        <v>5.61282179078835</v>
      </c>
    </row>
    <row r="749" spans="2:6">
      <c r="B749" s="56">
        <v>733</v>
      </c>
      <c r="C749" s="57">
        <f ca="1" t="shared" si="33"/>
        <v>0.97379270170557</v>
      </c>
      <c r="D749" s="57">
        <f ca="1" t="shared" si="34"/>
        <v>0.561021268057942</v>
      </c>
      <c r="E749" s="57">
        <f ca="1" t="shared" si="35"/>
        <v>3</v>
      </c>
      <c r="F749" s="62">
        <f ca="1">IF(E749=1,$C$4*SQRT(D749),IF(E749=2,$C$4+($C$5-$C$4)*D749,$C$6-($C$6-$C$5)*SQRT(1-D749)))</f>
        <v>8.01233589671732</v>
      </c>
    </row>
    <row r="750" spans="2:6">
      <c r="B750" s="56">
        <v>734</v>
      </c>
      <c r="C750" s="57">
        <f ca="1" t="shared" si="33"/>
        <v>0.64132900945332</v>
      </c>
      <c r="D750" s="57">
        <f ca="1" t="shared" si="34"/>
        <v>0.910388896689719</v>
      </c>
      <c r="E750" s="57">
        <f ca="1" t="shared" si="35"/>
        <v>2</v>
      </c>
      <c r="F750" s="62">
        <f ca="1">IF(E750=1,$C$4*SQRT(D750),IF(E750=2,$C$4+($C$5-$C$4)*D750,$C$6-($C$6-$C$5)*SQRT(1-D750)))</f>
        <v>6.64155558675888</v>
      </c>
    </row>
    <row r="751" spans="2:6">
      <c r="B751" s="56">
        <v>735</v>
      </c>
      <c r="C751" s="57">
        <f ca="1" t="shared" si="33"/>
        <v>0.435923085865234</v>
      </c>
      <c r="D751" s="57">
        <f ca="1" t="shared" si="34"/>
        <v>0.461899074551116</v>
      </c>
      <c r="E751" s="57">
        <f ca="1" t="shared" si="35"/>
        <v>2</v>
      </c>
      <c r="F751" s="62">
        <f ca="1">IF(E751=1,$C$4*SQRT(D751),IF(E751=2,$C$4+($C$5-$C$4)*D751,$C$6-($C$6-$C$5)*SQRT(1-D751)))</f>
        <v>4.84759629820446</v>
      </c>
    </row>
    <row r="752" spans="2:6">
      <c r="B752" s="56">
        <v>736</v>
      </c>
      <c r="C752" s="57">
        <f ca="1" t="shared" si="33"/>
        <v>0.0975621961562254</v>
      </c>
      <c r="D752" s="57">
        <f ca="1" t="shared" si="34"/>
        <v>0.854420507072574</v>
      </c>
      <c r="E752" s="57">
        <f ca="1" t="shared" si="35"/>
        <v>1</v>
      </c>
      <c r="F752" s="62">
        <f ca="1">IF(E752=1,$C$4*SQRT(D752),IF(E752=2,$C$4+($C$5-$C$4)*D752,$C$6-($C$6-$C$5)*SQRT(1-D752)))</f>
        <v>2.77304608033353</v>
      </c>
    </row>
    <row r="753" spans="2:6">
      <c r="B753" s="56">
        <v>737</v>
      </c>
      <c r="C753" s="57">
        <f ca="1" t="shared" si="33"/>
        <v>0.0576516835791889</v>
      </c>
      <c r="D753" s="57">
        <f ca="1" t="shared" si="34"/>
        <v>0.575824309045837</v>
      </c>
      <c r="E753" s="57">
        <f ca="1" t="shared" si="35"/>
        <v>1</v>
      </c>
      <c r="F753" s="62">
        <f ca="1">IF(E753=1,$C$4*SQRT(D753),IF(E753=2,$C$4+($C$5-$C$4)*D753,$C$6-($C$6-$C$5)*SQRT(1-D753)))</f>
        <v>2.27649264910136</v>
      </c>
    </row>
    <row r="754" spans="2:6">
      <c r="B754" s="56">
        <v>738</v>
      </c>
      <c r="C754" s="57">
        <f ca="1" t="shared" si="33"/>
        <v>0.738986222205289</v>
      </c>
      <c r="D754" s="57">
        <f ca="1" t="shared" si="34"/>
        <v>0.76776005404106</v>
      </c>
      <c r="E754" s="57">
        <f ca="1" t="shared" si="35"/>
        <v>2</v>
      </c>
      <c r="F754" s="62">
        <f ca="1">IF(E754=1,$C$4*SQRT(D754),IF(E754=2,$C$4+($C$5-$C$4)*D754,$C$6-($C$6-$C$5)*SQRT(1-D754)))</f>
        <v>6.07104021616424</v>
      </c>
    </row>
    <row r="755" spans="2:6">
      <c r="B755" s="56">
        <v>739</v>
      </c>
      <c r="C755" s="57">
        <f ca="1" t="shared" si="33"/>
        <v>0.766692373617915</v>
      </c>
      <c r="D755" s="57">
        <f ca="1" t="shared" si="34"/>
        <v>0.560366725321678</v>
      </c>
      <c r="E755" s="57">
        <f ca="1" t="shared" si="35"/>
        <v>2</v>
      </c>
      <c r="F755" s="62">
        <f ca="1">IF(E755=1,$C$4*SQRT(D755),IF(E755=2,$C$4+($C$5-$C$4)*D755,$C$6-($C$6-$C$5)*SQRT(1-D755)))</f>
        <v>5.24146690128671</v>
      </c>
    </row>
    <row r="756" spans="2:6">
      <c r="B756" s="56">
        <v>740</v>
      </c>
      <c r="C756" s="57">
        <f ca="1" t="shared" si="33"/>
        <v>0.0761469000597672</v>
      </c>
      <c r="D756" s="57">
        <f ca="1" t="shared" si="34"/>
        <v>0.25286078244567</v>
      </c>
      <c r="E756" s="57">
        <f ca="1" t="shared" si="35"/>
        <v>1</v>
      </c>
      <c r="F756" s="62">
        <f ca="1">IF(E756=1,$C$4*SQRT(D756),IF(E756=2,$C$4+($C$5-$C$4)*D756,$C$6-($C$6-$C$5)*SQRT(1-D756)))</f>
        <v>1.50855793458887</v>
      </c>
    </row>
    <row r="757" spans="2:6">
      <c r="B757" s="56">
        <v>741</v>
      </c>
      <c r="C757" s="57">
        <f ca="1" t="shared" si="33"/>
        <v>0.326761129202486</v>
      </c>
      <c r="D757" s="57">
        <f ca="1" t="shared" si="34"/>
        <v>0.155990508143055</v>
      </c>
      <c r="E757" s="57">
        <f ca="1" t="shared" si="35"/>
        <v>2</v>
      </c>
      <c r="F757" s="62">
        <f ca="1">IF(E757=1,$C$4*SQRT(D757),IF(E757=2,$C$4+($C$5-$C$4)*D757,$C$6-($C$6-$C$5)*SQRT(1-D757)))</f>
        <v>3.62396203257222</v>
      </c>
    </row>
    <row r="758" spans="2:6">
      <c r="B758" s="56">
        <v>742</v>
      </c>
      <c r="C758" s="57">
        <f ca="1" t="shared" si="33"/>
        <v>0.872241243252827</v>
      </c>
      <c r="D758" s="57">
        <f ca="1" t="shared" si="34"/>
        <v>0.529130658326344</v>
      </c>
      <c r="E758" s="57">
        <f ca="1" t="shared" si="35"/>
        <v>3</v>
      </c>
      <c r="F758" s="62">
        <f ca="1">IF(E758=1,$C$4*SQRT(D758),IF(E758=2,$C$4+($C$5-$C$4)*D758,$C$6-($C$6-$C$5)*SQRT(1-D758)))</f>
        <v>7.94140240088965</v>
      </c>
    </row>
    <row r="759" spans="2:6">
      <c r="B759" s="56">
        <v>743</v>
      </c>
      <c r="C759" s="57">
        <f ca="1" t="shared" si="33"/>
        <v>0.725241356762768</v>
      </c>
      <c r="D759" s="57">
        <f ca="1" t="shared" si="34"/>
        <v>0.931628670934042</v>
      </c>
      <c r="E759" s="57">
        <f ca="1" t="shared" si="35"/>
        <v>2</v>
      </c>
      <c r="F759" s="62">
        <f ca="1">IF(E759=1,$C$4*SQRT(D759),IF(E759=2,$C$4+($C$5-$C$4)*D759,$C$6-($C$6-$C$5)*SQRT(1-D759)))</f>
        <v>6.72651468373617</v>
      </c>
    </row>
    <row r="760" spans="2:6">
      <c r="B760" s="56">
        <v>744</v>
      </c>
      <c r="C760" s="57">
        <f ca="1" t="shared" si="33"/>
        <v>0.0233537176919425</v>
      </c>
      <c r="D760" s="57">
        <f ca="1" t="shared" si="34"/>
        <v>0.203581599482838</v>
      </c>
      <c r="E760" s="57">
        <f ca="1" t="shared" si="35"/>
        <v>1</v>
      </c>
      <c r="F760" s="62">
        <f ca="1">IF(E760=1,$C$4*SQRT(D760),IF(E760=2,$C$4+($C$5-$C$4)*D760,$C$6-($C$6-$C$5)*SQRT(1-D760)))</f>
        <v>1.3536005301955</v>
      </c>
    </row>
    <row r="761" spans="2:6">
      <c r="B761" s="56">
        <v>745</v>
      </c>
      <c r="C761" s="57">
        <f ca="1" t="shared" si="33"/>
        <v>0.494041256146275</v>
      </c>
      <c r="D761" s="57">
        <f ca="1" t="shared" si="34"/>
        <v>0.538951952239501</v>
      </c>
      <c r="E761" s="57">
        <f ca="1" t="shared" si="35"/>
        <v>2</v>
      </c>
      <c r="F761" s="62">
        <f ca="1">IF(E761=1,$C$4*SQRT(D761),IF(E761=2,$C$4+($C$5-$C$4)*D761,$C$6-($C$6-$C$5)*SQRT(1-D761)))</f>
        <v>5.155807808958</v>
      </c>
    </row>
    <row r="762" spans="2:6">
      <c r="B762" s="56">
        <v>746</v>
      </c>
      <c r="C762" s="57">
        <f ca="1" t="shared" si="33"/>
        <v>0.207601377587595</v>
      </c>
      <c r="D762" s="57">
        <f ca="1" t="shared" si="34"/>
        <v>0.819488509193675</v>
      </c>
      <c r="E762" s="57">
        <f ca="1" t="shared" si="35"/>
        <v>1</v>
      </c>
      <c r="F762" s="62">
        <f ca="1">IF(E762=1,$C$4*SQRT(D762),IF(E762=2,$C$4+($C$5-$C$4)*D762,$C$6-($C$6-$C$5)*SQRT(1-D762)))</f>
        <v>2.71576813861992</v>
      </c>
    </row>
    <row r="763" spans="2:6">
      <c r="B763" s="56">
        <v>747</v>
      </c>
      <c r="C763" s="57">
        <f ca="1" t="shared" si="33"/>
        <v>0.221367601556547</v>
      </c>
      <c r="D763" s="57">
        <f ca="1" t="shared" si="34"/>
        <v>0.389419790572561</v>
      </c>
      <c r="E763" s="57">
        <f ca="1" t="shared" si="35"/>
        <v>2</v>
      </c>
      <c r="F763" s="62">
        <f ca="1">IF(E763=1,$C$4*SQRT(D763),IF(E763=2,$C$4+($C$5-$C$4)*D763,$C$6-($C$6-$C$5)*SQRT(1-D763)))</f>
        <v>4.55767916229024</v>
      </c>
    </row>
    <row r="764" spans="2:6">
      <c r="B764" s="56">
        <v>748</v>
      </c>
      <c r="C764" s="57">
        <f ca="1" t="shared" si="33"/>
        <v>0.698783491261106</v>
      </c>
      <c r="D764" s="57">
        <f ca="1" t="shared" si="34"/>
        <v>0.0603761428055785</v>
      </c>
      <c r="E764" s="57">
        <f ca="1" t="shared" si="35"/>
        <v>2</v>
      </c>
      <c r="F764" s="62">
        <f ca="1">IF(E764=1,$C$4*SQRT(D764),IF(E764=2,$C$4+($C$5-$C$4)*D764,$C$6-($C$6-$C$5)*SQRT(1-D764)))</f>
        <v>3.24150457122231</v>
      </c>
    </row>
    <row r="765" spans="2:6">
      <c r="B765" s="56">
        <v>749</v>
      </c>
      <c r="C765" s="57">
        <f ca="1" t="shared" si="33"/>
        <v>0.98450895583616</v>
      </c>
      <c r="D765" s="57">
        <f ca="1" t="shared" si="34"/>
        <v>0.39960293444684</v>
      </c>
      <c r="E765" s="57">
        <f ca="1" t="shared" si="35"/>
        <v>3</v>
      </c>
      <c r="F765" s="62">
        <f ca="1">IF(E765=1,$C$4*SQRT(D765),IF(E765=2,$C$4+($C$5-$C$4)*D765,$C$6-($C$6-$C$5)*SQRT(1-D765)))</f>
        <v>7.67544120530832</v>
      </c>
    </row>
    <row r="766" spans="2:6">
      <c r="B766" s="56">
        <v>750</v>
      </c>
      <c r="C766" s="57">
        <f ca="1" t="shared" si="33"/>
        <v>0.802871313662512</v>
      </c>
      <c r="D766" s="57">
        <f ca="1" t="shared" si="34"/>
        <v>0.962535948125105</v>
      </c>
      <c r="E766" s="57">
        <f ca="1" t="shared" si="35"/>
        <v>3</v>
      </c>
      <c r="F766" s="62">
        <f ca="1">IF(E766=1,$C$4*SQRT(D766),IF(E766=2,$C$4+($C$5-$C$4)*D766,$C$6-($C$6-$C$5)*SQRT(1-D766)))</f>
        <v>9.41933101781303</v>
      </c>
    </row>
    <row r="767" spans="2:6">
      <c r="B767" s="56">
        <v>751</v>
      </c>
      <c r="C767" s="57">
        <f ca="1" t="shared" si="33"/>
        <v>0.838019030166455</v>
      </c>
      <c r="D767" s="57">
        <f ca="1" t="shared" si="34"/>
        <v>0.292252953756093</v>
      </c>
      <c r="E767" s="57">
        <f ca="1" t="shared" si="35"/>
        <v>3</v>
      </c>
      <c r="F767" s="62">
        <f ca="1">IF(E767=1,$C$4*SQRT(D767),IF(E767=2,$C$4+($C$5-$C$4)*D767,$C$6-($C$6-$C$5)*SQRT(1-D767)))</f>
        <v>7.47616890101672</v>
      </c>
    </row>
    <row r="768" spans="2:6">
      <c r="B768" s="56">
        <v>752</v>
      </c>
      <c r="C768" s="57">
        <f ca="1" t="shared" si="33"/>
        <v>0.362474760584755</v>
      </c>
      <c r="D768" s="57">
        <f ca="1" t="shared" si="34"/>
        <v>0.250656740283677</v>
      </c>
      <c r="E768" s="57">
        <f ca="1" t="shared" si="35"/>
        <v>2</v>
      </c>
      <c r="F768" s="62">
        <f ca="1">IF(E768=1,$C$4*SQRT(D768),IF(E768=2,$C$4+($C$5-$C$4)*D768,$C$6-($C$6-$C$5)*SQRT(1-D768)))</f>
        <v>4.00262696113471</v>
      </c>
    </row>
    <row r="769" spans="2:6">
      <c r="B769" s="56">
        <v>753</v>
      </c>
      <c r="C769" s="57">
        <f ca="1" t="shared" si="33"/>
        <v>0.0707719081779474</v>
      </c>
      <c r="D769" s="57">
        <f ca="1" t="shared" si="34"/>
        <v>0.42881671134288</v>
      </c>
      <c r="E769" s="57">
        <f ca="1" t="shared" si="35"/>
        <v>1</v>
      </c>
      <c r="F769" s="62">
        <f ca="1">IF(E769=1,$C$4*SQRT(D769),IF(E769=2,$C$4+($C$5-$C$4)*D769,$C$6-($C$6-$C$5)*SQRT(1-D769)))</f>
        <v>1.96452294516657</v>
      </c>
    </row>
    <row r="770" spans="2:6">
      <c r="B770" s="56">
        <v>754</v>
      </c>
      <c r="C770" s="57">
        <f ca="1" t="shared" si="33"/>
        <v>0.190597572107553</v>
      </c>
      <c r="D770" s="57">
        <f ca="1" t="shared" si="34"/>
        <v>0.251130074268948</v>
      </c>
      <c r="E770" s="57">
        <f ca="1" t="shared" si="35"/>
        <v>1</v>
      </c>
      <c r="F770" s="62">
        <f ca="1">IF(E770=1,$C$4*SQRT(D770),IF(E770=2,$C$4+($C$5-$C$4)*D770,$C$6-($C$6-$C$5)*SQRT(1-D770)))</f>
        <v>1.50338640023799</v>
      </c>
    </row>
    <row r="771" spans="2:6">
      <c r="B771" s="56">
        <v>755</v>
      </c>
      <c r="C771" s="57">
        <f ca="1" t="shared" si="33"/>
        <v>0.16880042052843</v>
      </c>
      <c r="D771" s="57">
        <f ca="1" t="shared" si="34"/>
        <v>0.46541199822216</v>
      </c>
      <c r="E771" s="57">
        <f ca="1" t="shared" si="35"/>
        <v>1</v>
      </c>
      <c r="F771" s="62">
        <f ca="1">IF(E771=1,$C$4*SQRT(D771),IF(E771=2,$C$4+($C$5-$C$4)*D771,$C$6-($C$6-$C$5)*SQRT(1-D771)))</f>
        <v>2.04663332915289</v>
      </c>
    </row>
    <row r="772" spans="2:6">
      <c r="B772" s="56">
        <v>756</v>
      </c>
      <c r="C772" s="57">
        <f ca="1" t="shared" si="33"/>
        <v>0.710165416567008</v>
      </c>
      <c r="D772" s="57">
        <f ca="1" t="shared" si="34"/>
        <v>0.24426941421608</v>
      </c>
      <c r="E772" s="57">
        <f ca="1" t="shared" si="35"/>
        <v>2</v>
      </c>
      <c r="F772" s="62">
        <f ca="1">IF(E772=1,$C$4*SQRT(D772),IF(E772=2,$C$4+($C$5-$C$4)*D772,$C$6-($C$6-$C$5)*SQRT(1-D772)))</f>
        <v>3.97707765686432</v>
      </c>
    </row>
    <row r="773" spans="2:6">
      <c r="B773" s="56">
        <v>757</v>
      </c>
      <c r="C773" s="57">
        <f ca="1" t="shared" si="33"/>
        <v>0.532102770308766</v>
      </c>
      <c r="D773" s="57">
        <f ca="1" t="shared" si="34"/>
        <v>0.952992061543938</v>
      </c>
      <c r="E773" s="57">
        <f ca="1" t="shared" si="35"/>
        <v>2</v>
      </c>
      <c r="F773" s="62">
        <f ca="1">IF(E773=1,$C$4*SQRT(D773),IF(E773=2,$C$4+($C$5-$C$4)*D773,$C$6-($C$6-$C$5)*SQRT(1-D773)))</f>
        <v>6.81196824617575</v>
      </c>
    </row>
    <row r="774" spans="2:6">
      <c r="B774" s="56">
        <v>758</v>
      </c>
      <c r="C774" s="57">
        <f ca="1" t="shared" si="33"/>
        <v>0.226012080698867</v>
      </c>
      <c r="D774" s="57">
        <f ca="1" t="shared" si="34"/>
        <v>0.530456863478472</v>
      </c>
      <c r="E774" s="57">
        <f ca="1" t="shared" si="35"/>
        <v>2</v>
      </c>
      <c r="F774" s="62">
        <f ca="1">IF(E774=1,$C$4*SQRT(D774),IF(E774=2,$C$4+($C$5-$C$4)*D774,$C$6-($C$6-$C$5)*SQRT(1-D774)))</f>
        <v>5.12182745391389</v>
      </c>
    </row>
    <row r="775" spans="2:6">
      <c r="B775" s="56">
        <v>759</v>
      </c>
      <c r="C775" s="57">
        <f ca="1" t="shared" si="33"/>
        <v>0.180948810340196</v>
      </c>
      <c r="D775" s="57">
        <f ca="1" t="shared" si="34"/>
        <v>0.787660411477064</v>
      </c>
      <c r="E775" s="57">
        <f ca="1" t="shared" si="35"/>
        <v>1</v>
      </c>
      <c r="F775" s="62">
        <f ca="1">IF(E775=1,$C$4*SQRT(D775),IF(E775=2,$C$4+($C$5-$C$4)*D775,$C$6-($C$6-$C$5)*SQRT(1-D775)))</f>
        <v>2.66250703347307</v>
      </c>
    </row>
    <row r="776" spans="2:6">
      <c r="B776" s="56">
        <v>760</v>
      </c>
      <c r="C776" s="57">
        <f ca="1" t="shared" si="33"/>
        <v>0.715298678174083</v>
      </c>
      <c r="D776" s="57">
        <f ca="1" t="shared" si="34"/>
        <v>0.805503572751844</v>
      </c>
      <c r="E776" s="57">
        <f ca="1" t="shared" si="35"/>
        <v>2</v>
      </c>
      <c r="F776" s="62">
        <f ca="1">IF(E776=1,$C$4*SQRT(D776),IF(E776=2,$C$4+($C$5-$C$4)*D776,$C$6-($C$6-$C$5)*SQRT(1-D776)))</f>
        <v>6.22201429100738</v>
      </c>
    </row>
    <row r="777" spans="2:6">
      <c r="B777" s="56">
        <v>761</v>
      </c>
      <c r="C777" s="57">
        <f ca="1" t="shared" si="33"/>
        <v>0.955739295669625</v>
      </c>
      <c r="D777" s="57">
        <f ca="1" t="shared" si="34"/>
        <v>0.389423145511262</v>
      </c>
      <c r="E777" s="57">
        <f ca="1" t="shared" si="35"/>
        <v>3</v>
      </c>
      <c r="F777" s="62">
        <f ca="1">IF(E777=1,$C$4*SQRT(D777),IF(E777=2,$C$4+($C$5-$C$4)*D777,$C$6-($C$6-$C$5)*SQRT(1-D777)))</f>
        <v>7.65581747929078</v>
      </c>
    </row>
    <row r="778" spans="2:6">
      <c r="B778" s="56">
        <v>762</v>
      </c>
      <c r="C778" s="57">
        <f ca="1" t="shared" si="33"/>
        <v>0.973806298318486</v>
      </c>
      <c r="D778" s="57">
        <f ca="1" t="shared" si="34"/>
        <v>0.337335383774878</v>
      </c>
      <c r="E778" s="57">
        <f ca="1" t="shared" si="35"/>
        <v>3</v>
      </c>
      <c r="F778" s="62">
        <f ca="1">IF(E778=1,$C$4*SQRT(D778),IF(E778=2,$C$4+($C$5-$C$4)*D778,$C$6-($C$6-$C$5)*SQRT(1-D778)))</f>
        <v>7.55787356059804</v>
      </c>
    </row>
    <row r="779" spans="2:6">
      <c r="B779" s="56">
        <v>763</v>
      </c>
      <c r="C779" s="57">
        <f ca="1" t="shared" si="33"/>
        <v>0.28763150715214</v>
      </c>
      <c r="D779" s="57">
        <f ca="1" t="shared" si="34"/>
        <v>0.738681721103616</v>
      </c>
      <c r="E779" s="57">
        <f ca="1" t="shared" si="35"/>
        <v>2</v>
      </c>
      <c r="F779" s="62">
        <f ca="1">IF(E779=1,$C$4*SQRT(D779),IF(E779=2,$C$4+($C$5-$C$4)*D779,$C$6-($C$6-$C$5)*SQRT(1-D779)))</f>
        <v>5.95472688441447</v>
      </c>
    </row>
    <row r="780" spans="2:6">
      <c r="B780" s="56">
        <v>764</v>
      </c>
      <c r="C780" s="57">
        <f ca="1" t="shared" si="33"/>
        <v>0.561824347832974</v>
      </c>
      <c r="D780" s="57">
        <f ca="1" t="shared" si="34"/>
        <v>0.315478996026169</v>
      </c>
      <c r="E780" s="57">
        <f ca="1" t="shared" si="35"/>
        <v>2</v>
      </c>
      <c r="F780" s="62">
        <f ca="1">IF(E780=1,$C$4*SQRT(D780),IF(E780=2,$C$4+($C$5-$C$4)*D780,$C$6-($C$6-$C$5)*SQRT(1-D780)))</f>
        <v>4.26191598410468</v>
      </c>
    </row>
    <row r="781" spans="2:6">
      <c r="B781" s="56">
        <v>765</v>
      </c>
      <c r="C781" s="57">
        <f ca="1" t="shared" si="33"/>
        <v>0.0320748039087575</v>
      </c>
      <c r="D781" s="57">
        <f ca="1" t="shared" si="34"/>
        <v>0.0119193984481141</v>
      </c>
      <c r="E781" s="57">
        <f ca="1" t="shared" si="35"/>
        <v>1</v>
      </c>
      <c r="F781" s="62">
        <f ca="1">IF(E781=1,$C$4*SQRT(D781),IF(E781=2,$C$4+($C$5-$C$4)*D781,$C$6-($C$6-$C$5)*SQRT(1-D781)))</f>
        <v>0.327527992747226</v>
      </c>
    </row>
    <row r="782" spans="2:6">
      <c r="B782" s="56">
        <v>766</v>
      </c>
      <c r="C782" s="57">
        <f ca="1" t="shared" si="33"/>
        <v>0.0975528022692131</v>
      </c>
      <c r="D782" s="57">
        <f ca="1" t="shared" si="34"/>
        <v>0.376491156780367</v>
      </c>
      <c r="E782" s="57">
        <f ca="1" t="shared" si="35"/>
        <v>1</v>
      </c>
      <c r="F782" s="62">
        <f ca="1">IF(E782=1,$C$4*SQRT(D782),IF(E782=2,$C$4+($C$5-$C$4)*D782,$C$6-($C$6-$C$5)*SQRT(1-D782)))</f>
        <v>1.84076625648758</v>
      </c>
    </row>
    <row r="783" spans="2:6">
      <c r="B783" s="56">
        <v>767</v>
      </c>
      <c r="C783" s="57">
        <f ca="1" t="shared" si="33"/>
        <v>0.421012651327355</v>
      </c>
      <c r="D783" s="57">
        <f ca="1" t="shared" si="34"/>
        <v>0.532297715261381</v>
      </c>
      <c r="E783" s="57">
        <f ca="1" t="shared" si="35"/>
        <v>2</v>
      </c>
      <c r="F783" s="62">
        <f ca="1">IF(E783=1,$C$4*SQRT(D783),IF(E783=2,$C$4+($C$5-$C$4)*D783,$C$6-($C$6-$C$5)*SQRT(1-D783)))</f>
        <v>5.12919086104552</v>
      </c>
    </row>
    <row r="784" spans="2:6">
      <c r="B784" s="56">
        <v>768</v>
      </c>
      <c r="C784" s="57">
        <f ca="1" t="shared" si="33"/>
        <v>0.314842594869857</v>
      </c>
      <c r="D784" s="57">
        <f ca="1" t="shared" si="34"/>
        <v>0.730856542102822</v>
      </c>
      <c r="E784" s="57">
        <f ca="1" t="shared" si="35"/>
        <v>2</v>
      </c>
      <c r="F784" s="62">
        <f ca="1">IF(E784=1,$C$4*SQRT(D784),IF(E784=2,$C$4+($C$5-$C$4)*D784,$C$6-($C$6-$C$5)*SQRT(1-D784)))</f>
        <v>5.92342616841129</v>
      </c>
    </row>
    <row r="785" spans="2:6">
      <c r="B785" s="56">
        <v>769</v>
      </c>
      <c r="C785" s="57">
        <f ca="1" t="shared" ref="C785:C848" si="36">RAND()</f>
        <v>0.34755065801509</v>
      </c>
      <c r="D785" s="57">
        <f ca="1" t="shared" ref="D785:D848" si="37">RAND()</f>
        <v>0.107905674315977</v>
      </c>
      <c r="E785" s="57">
        <f ca="1" t="shared" ref="E785:E848" si="38">IF(C785&lt;=$C$10,1,IF(C785&lt;=$C$10+$C$11,2,3))</f>
        <v>2</v>
      </c>
      <c r="F785" s="62">
        <f ca="1">IF(E785=1,$C$4*SQRT(D785),IF(E785=2,$C$4+($C$5-$C$4)*D785,$C$6-($C$6-$C$5)*SQRT(1-D785)))</f>
        <v>3.43162269726391</v>
      </c>
    </row>
    <row r="786" spans="2:6">
      <c r="B786" s="56">
        <v>770</v>
      </c>
      <c r="C786" s="57">
        <f ca="1" t="shared" si="36"/>
        <v>0.639732550513377</v>
      </c>
      <c r="D786" s="57">
        <f ca="1" t="shared" si="37"/>
        <v>0.518363405648587</v>
      </c>
      <c r="E786" s="57">
        <f ca="1" t="shared" si="38"/>
        <v>2</v>
      </c>
      <c r="F786" s="62">
        <f ca="1">IF(E786=1,$C$4*SQRT(D786),IF(E786=2,$C$4+($C$5-$C$4)*D786,$C$6-($C$6-$C$5)*SQRT(1-D786)))</f>
        <v>5.07345362259435</v>
      </c>
    </row>
    <row r="787" spans="2:6">
      <c r="B787" s="56">
        <v>771</v>
      </c>
      <c r="C787" s="57">
        <f ca="1" t="shared" si="36"/>
        <v>0.076147383670842</v>
      </c>
      <c r="D787" s="57">
        <f ca="1" t="shared" si="37"/>
        <v>0.635565512709418</v>
      </c>
      <c r="E787" s="57">
        <f ca="1" t="shared" si="38"/>
        <v>1</v>
      </c>
      <c r="F787" s="62">
        <f ca="1">IF(E787=1,$C$4*SQRT(D787),IF(E787=2,$C$4+($C$5-$C$4)*D787,$C$6-($C$6-$C$5)*SQRT(1-D787)))</f>
        <v>2.39167088337521</v>
      </c>
    </row>
    <row r="788" spans="2:6">
      <c r="B788" s="56">
        <v>772</v>
      </c>
      <c r="C788" s="57">
        <f ca="1" t="shared" si="36"/>
        <v>0.961946023945091</v>
      </c>
      <c r="D788" s="57">
        <f ca="1" t="shared" si="37"/>
        <v>0.222815190120469</v>
      </c>
      <c r="E788" s="57">
        <f ca="1" t="shared" si="38"/>
        <v>3</v>
      </c>
      <c r="F788" s="62">
        <f ca="1">IF(E788=1,$C$4*SQRT(D788),IF(E788=2,$C$4+($C$5-$C$4)*D788,$C$6-($C$6-$C$5)*SQRT(1-D788)))</f>
        <v>7.3552574248302</v>
      </c>
    </row>
    <row r="789" spans="2:6">
      <c r="B789" s="56">
        <v>773</v>
      </c>
      <c r="C789" s="57">
        <f ca="1" t="shared" si="36"/>
        <v>0.00311019583952099</v>
      </c>
      <c r="D789" s="57">
        <f ca="1" t="shared" si="37"/>
        <v>0.184441377553793</v>
      </c>
      <c r="E789" s="57">
        <f ca="1" t="shared" si="38"/>
        <v>1</v>
      </c>
      <c r="F789" s="62">
        <f ca="1">IF(E789=1,$C$4*SQRT(D789),IF(E789=2,$C$4+($C$5-$C$4)*D789,$C$6-($C$6-$C$5)*SQRT(1-D789)))</f>
        <v>1.28839916096842</v>
      </c>
    </row>
    <row r="790" spans="2:6">
      <c r="B790" s="56">
        <v>774</v>
      </c>
      <c r="C790" s="57">
        <f ca="1" t="shared" si="36"/>
        <v>0.018499559594904</v>
      </c>
      <c r="D790" s="57">
        <f ca="1" t="shared" si="37"/>
        <v>0.545447229177449</v>
      </c>
      <c r="E790" s="57">
        <f ca="1" t="shared" si="38"/>
        <v>1</v>
      </c>
      <c r="F790" s="62">
        <f ca="1">IF(E790=1,$C$4*SQRT(D790),IF(E790=2,$C$4+($C$5-$C$4)*D790,$C$6-($C$6-$C$5)*SQRT(1-D790)))</f>
        <v>2.21563197814913</v>
      </c>
    </row>
    <row r="791" spans="2:6">
      <c r="B791" s="56">
        <v>775</v>
      </c>
      <c r="C791" s="57">
        <f ca="1" t="shared" si="36"/>
        <v>0.571108049109109</v>
      </c>
      <c r="D791" s="57">
        <f ca="1" t="shared" si="37"/>
        <v>0.164359341400883</v>
      </c>
      <c r="E791" s="57">
        <f ca="1" t="shared" si="38"/>
        <v>2</v>
      </c>
      <c r="F791" s="62">
        <f ca="1">IF(E791=1,$C$4*SQRT(D791),IF(E791=2,$C$4+($C$5-$C$4)*D791,$C$6-($C$6-$C$5)*SQRT(1-D791)))</f>
        <v>3.65743736560353</v>
      </c>
    </row>
    <row r="792" spans="2:6">
      <c r="B792" s="56">
        <v>776</v>
      </c>
      <c r="C792" s="57">
        <f ca="1" t="shared" si="36"/>
        <v>0.58664067716594</v>
      </c>
      <c r="D792" s="57">
        <f ca="1" t="shared" si="37"/>
        <v>0.491609647413256</v>
      </c>
      <c r="E792" s="57">
        <f ca="1" t="shared" si="38"/>
        <v>2</v>
      </c>
      <c r="F792" s="62">
        <f ca="1">IF(E792=1,$C$4*SQRT(D792),IF(E792=2,$C$4+($C$5-$C$4)*D792,$C$6-($C$6-$C$5)*SQRT(1-D792)))</f>
        <v>4.96643858965302</v>
      </c>
    </row>
    <row r="793" spans="2:6">
      <c r="B793" s="56">
        <v>777</v>
      </c>
      <c r="C793" s="57">
        <f ca="1" t="shared" si="36"/>
        <v>0.214762339008682</v>
      </c>
      <c r="D793" s="57">
        <f ca="1" t="shared" si="37"/>
        <v>0.976796553163349</v>
      </c>
      <c r="E793" s="57">
        <f ca="1" t="shared" si="38"/>
        <v>2</v>
      </c>
      <c r="F793" s="62">
        <f ca="1">IF(E793=1,$C$4*SQRT(D793),IF(E793=2,$C$4+($C$5-$C$4)*D793,$C$6-($C$6-$C$5)*SQRT(1-D793)))</f>
        <v>6.9071862126534</v>
      </c>
    </row>
    <row r="794" spans="2:6">
      <c r="B794" s="56">
        <v>778</v>
      </c>
      <c r="C794" s="57">
        <f ca="1" t="shared" si="36"/>
        <v>0.614784971145769</v>
      </c>
      <c r="D794" s="57">
        <f ca="1" t="shared" si="37"/>
        <v>0.570524610181518</v>
      </c>
      <c r="E794" s="57">
        <f ca="1" t="shared" si="38"/>
        <v>2</v>
      </c>
      <c r="F794" s="62">
        <f ca="1">IF(E794=1,$C$4*SQRT(D794),IF(E794=2,$C$4+($C$5-$C$4)*D794,$C$6-($C$6-$C$5)*SQRT(1-D794)))</f>
        <v>5.28209844072607</v>
      </c>
    </row>
    <row r="795" spans="2:6">
      <c r="B795" s="56">
        <v>779</v>
      </c>
      <c r="C795" s="57">
        <f ca="1" t="shared" si="36"/>
        <v>0.02932654167794</v>
      </c>
      <c r="D795" s="57">
        <f ca="1" t="shared" si="37"/>
        <v>0.0857626574069785</v>
      </c>
      <c r="E795" s="57">
        <f ca="1" t="shared" si="38"/>
        <v>1</v>
      </c>
      <c r="F795" s="62">
        <f ca="1">IF(E795=1,$C$4*SQRT(D795),IF(E795=2,$C$4+($C$5-$C$4)*D795,$C$6-($C$6-$C$5)*SQRT(1-D795)))</f>
        <v>0.878557861875248</v>
      </c>
    </row>
    <row r="796" spans="2:6">
      <c r="B796" s="56">
        <v>780</v>
      </c>
      <c r="C796" s="57">
        <f ca="1" t="shared" si="36"/>
        <v>0.618352570117989</v>
      </c>
      <c r="D796" s="57">
        <f ca="1" t="shared" si="37"/>
        <v>0.727661367921323</v>
      </c>
      <c r="E796" s="57">
        <f ca="1" t="shared" si="38"/>
        <v>2</v>
      </c>
      <c r="F796" s="62">
        <f ca="1">IF(E796=1,$C$4*SQRT(D796),IF(E796=2,$C$4+($C$5-$C$4)*D796,$C$6-($C$6-$C$5)*SQRT(1-D796)))</f>
        <v>5.91064547168529</v>
      </c>
    </row>
    <row r="797" spans="2:6">
      <c r="B797" s="56">
        <v>781</v>
      </c>
      <c r="C797" s="57">
        <f ca="1" t="shared" si="36"/>
        <v>0.916651160960759</v>
      </c>
      <c r="D797" s="57">
        <f ca="1" t="shared" si="37"/>
        <v>0.0569434895687662</v>
      </c>
      <c r="E797" s="57">
        <f ca="1" t="shared" si="38"/>
        <v>3</v>
      </c>
      <c r="F797" s="62">
        <f ca="1">IF(E797=1,$C$4*SQRT(D797),IF(E797=2,$C$4+($C$5-$C$4)*D797,$C$6-($C$6-$C$5)*SQRT(1-D797)))</f>
        <v>7.08666709868558</v>
      </c>
    </row>
    <row r="798" spans="2:6">
      <c r="B798" s="56">
        <v>782</v>
      </c>
      <c r="C798" s="57">
        <f ca="1" t="shared" si="36"/>
        <v>0.0956294424102664</v>
      </c>
      <c r="D798" s="57">
        <f ca="1" t="shared" si="37"/>
        <v>0.925650043211745</v>
      </c>
      <c r="E798" s="57">
        <f ca="1" t="shared" si="38"/>
        <v>1</v>
      </c>
      <c r="F798" s="62">
        <f ca="1">IF(E798=1,$C$4*SQRT(D798),IF(E798=2,$C$4+($C$5-$C$4)*D798,$C$6-($C$6-$C$5)*SQRT(1-D798)))</f>
        <v>2.88632125531891</v>
      </c>
    </row>
    <row r="799" spans="2:6">
      <c r="B799" s="56">
        <v>783</v>
      </c>
      <c r="C799" s="57">
        <f ca="1" t="shared" si="36"/>
        <v>0.207596798805641</v>
      </c>
      <c r="D799" s="57">
        <f ca="1" t="shared" si="37"/>
        <v>0.770763398657804</v>
      </c>
      <c r="E799" s="57">
        <f ca="1" t="shared" si="38"/>
        <v>1</v>
      </c>
      <c r="F799" s="62">
        <f ca="1">IF(E799=1,$C$4*SQRT(D799),IF(E799=2,$C$4+($C$5-$C$4)*D799,$C$6-($C$6-$C$5)*SQRT(1-D799)))</f>
        <v>2.6337939532014</v>
      </c>
    </row>
    <row r="800" spans="2:6">
      <c r="B800" s="56">
        <v>784</v>
      </c>
      <c r="C800" s="57">
        <f ca="1" t="shared" si="36"/>
        <v>0.335903589486068</v>
      </c>
      <c r="D800" s="57">
        <f ca="1" t="shared" si="37"/>
        <v>0.543084133625545</v>
      </c>
      <c r="E800" s="57">
        <f ca="1" t="shared" si="38"/>
        <v>2</v>
      </c>
      <c r="F800" s="62">
        <f ca="1">IF(E800=1,$C$4*SQRT(D800),IF(E800=2,$C$4+($C$5-$C$4)*D800,$C$6-($C$6-$C$5)*SQRT(1-D800)))</f>
        <v>5.17233653450218</v>
      </c>
    </row>
    <row r="801" spans="2:6">
      <c r="B801" s="56">
        <v>785</v>
      </c>
      <c r="C801" s="57">
        <f ca="1" t="shared" si="36"/>
        <v>0.872118324550982</v>
      </c>
      <c r="D801" s="57">
        <f ca="1" t="shared" si="37"/>
        <v>0.0258008501816438</v>
      </c>
      <c r="E801" s="57">
        <f ca="1" t="shared" si="38"/>
        <v>3</v>
      </c>
      <c r="F801" s="62">
        <f ca="1">IF(E801=1,$C$4*SQRT(D801),IF(E801=2,$C$4+($C$5-$C$4)*D801,$C$6-($C$6-$C$5)*SQRT(1-D801)))</f>
        <v>7.03895417996188</v>
      </c>
    </row>
    <row r="802" spans="2:6">
      <c r="B802" s="56">
        <v>786</v>
      </c>
      <c r="C802" s="57">
        <f ca="1" t="shared" si="36"/>
        <v>0.648900607825306</v>
      </c>
      <c r="D802" s="57">
        <f ca="1" t="shared" si="37"/>
        <v>0.305481295179885</v>
      </c>
      <c r="E802" s="57">
        <f ca="1" t="shared" si="38"/>
        <v>2</v>
      </c>
      <c r="F802" s="62">
        <f ca="1">IF(E802=1,$C$4*SQRT(D802),IF(E802=2,$C$4+($C$5-$C$4)*D802,$C$6-($C$6-$C$5)*SQRT(1-D802)))</f>
        <v>4.22192518071954</v>
      </c>
    </row>
    <row r="803" spans="2:6">
      <c r="B803" s="56">
        <v>787</v>
      </c>
      <c r="C803" s="57">
        <f ca="1" t="shared" si="36"/>
        <v>0.913402754233682</v>
      </c>
      <c r="D803" s="57">
        <f ca="1" t="shared" si="37"/>
        <v>0.675410229987372</v>
      </c>
      <c r="E803" s="57">
        <f ca="1" t="shared" si="38"/>
        <v>3</v>
      </c>
      <c r="F803" s="62">
        <f ca="1">IF(E803=1,$C$4*SQRT(D803),IF(E803=2,$C$4+($C$5-$C$4)*D803,$C$6-($C$6-$C$5)*SQRT(1-D803)))</f>
        <v>8.29081658967984</v>
      </c>
    </row>
    <row r="804" spans="2:6">
      <c r="B804" s="56">
        <v>788</v>
      </c>
      <c r="C804" s="57">
        <f ca="1" t="shared" si="36"/>
        <v>0.932448002415049</v>
      </c>
      <c r="D804" s="57">
        <f ca="1" t="shared" si="37"/>
        <v>0.287264769551855</v>
      </c>
      <c r="E804" s="57">
        <f ca="1" t="shared" si="38"/>
        <v>3</v>
      </c>
      <c r="F804" s="62">
        <f ca="1">IF(E804=1,$C$4*SQRT(D804),IF(E804=2,$C$4+($C$5-$C$4)*D804,$C$6-($C$6-$C$5)*SQRT(1-D804)))</f>
        <v>7.46729056660001</v>
      </c>
    </row>
    <row r="805" spans="2:6">
      <c r="B805" s="56">
        <v>789</v>
      </c>
      <c r="C805" s="57">
        <f ca="1" t="shared" si="36"/>
        <v>0.835217051998995</v>
      </c>
      <c r="D805" s="57">
        <f ca="1" t="shared" si="37"/>
        <v>0.274997494683698</v>
      </c>
      <c r="E805" s="57">
        <f ca="1" t="shared" si="38"/>
        <v>3</v>
      </c>
      <c r="F805" s="62">
        <f ca="1">IF(E805=1,$C$4*SQRT(D805),IF(E805=2,$C$4+($C$5-$C$4)*D805,$C$6-($C$6-$C$5)*SQRT(1-D805)))</f>
        <v>7.44558763159769</v>
      </c>
    </row>
    <row r="806" spans="2:6">
      <c r="B806" s="56">
        <v>790</v>
      </c>
      <c r="C806" s="57">
        <f ca="1" t="shared" si="36"/>
        <v>0.838020778930134</v>
      </c>
      <c r="D806" s="57">
        <f ca="1" t="shared" si="37"/>
        <v>0.798051027259004</v>
      </c>
      <c r="E806" s="57">
        <f ca="1" t="shared" si="38"/>
        <v>3</v>
      </c>
      <c r="F806" s="62">
        <f ca="1">IF(E806=1,$C$4*SQRT(D806),IF(E806=2,$C$4+($C$5-$C$4)*D806,$C$6-($C$6-$C$5)*SQRT(1-D806)))</f>
        <v>8.6518380087434</v>
      </c>
    </row>
    <row r="807" spans="2:6">
      <c r="B807" s="56">
        <v>791</v>
      </c>
      <c r="C807" s="57">
        <f ca="1" t="shared" si="36"/>
        <v>0.84585186820554</v>
      </c>
      <c r="D807" s="57">
        <f ca="1" t="shared" si="37"/>
        <v>0.0732761429720126</v>
      </c>
      <c r="E807" s="57">
        <f ca="1" t="shared" si="38"/>
        <v>3</v>
      </c>
      <c r="F807" s="62">
        <f ca="1">IF(E807=1,$C$4*SQRT(D807),IF(E807=2,$C$4+($C$5-$C$4)*D807,$C$6-($C$6-$C$5)*SQRT(1-D807)))</f>
        <v>7.11200507042483</v>
      </c>
    </row>
    <row r="808" spans="2:6">
      <c r="B808" s="56">
        <v>792</v>
      </c>
      <c r="C808" s="57">
        <f ca="1" t="shared" si="36"/>
        <v>0.701752219466989</v>
      </c>
      <c r="D808" s="57">
        <f ca="1" t="shared" si="37"/>
        <v>0.584454031400039</v>
      </c>
      <c r="E808" s="57">
        <f ca="1" t="shared" si="38"/>
        <v>2</v>
      </c>
      <c r="F808" s="62">
        <f ca="1">IF(E808=1,$C$4*SQRT(D808),IF(E808=2,$C$4+($C$5-$C$4)*D808,$C$6-($C$6-$C$5)*SQRT(1-D808)))</f>
        <v>5.33781612560016</v>
      </c>
    </row>
    <row r="809" spans="2:6">
      <c r="B809" s="56">
        <v>793</v>
      </c>
      <c r="C809" s="57">
        <f ca="1" t="shared" si="36"/>
        <v>0.710172243023236</v>
      </c>
      <c r="D809" s="57">
        <f ca="1" t="shared" si="37"/>
        <v>0.0676740159882339</v>
      </c>
      <c r="E809" s="57">
        <f ca="1" t="shared" si="38"/>
        <v>2</v>
      </c>
      <c r="F809" s="62">
        <f ca="1">IF(E809=1,$C$4*SQRT(D809),IF(E809=2,$C$4+($C$5-$C$4)*D809,$C$6-($C$6-$C$5)*SQRT(1-D809)))</f>
        <v>3.27069606395294</v>
      </c>
    </row>
    <row r="810" spans="2:6">
      <c r="B810" s="56">
        <v>794</v>
      </c>
      <c r="C810" s="57">
        <f ca="1" t="shared" si="36"/>
        <v>0.715273306107708</v>
      </c>
      <c r="D810" s="57">
        <f ca="1" t="shared" si="37"/>
        <v>0.333219028303881</v>
      </c>
      <c r="E810" s="57">
        <f ca="1" t="shared" si="38"/>
        <v>2</v>
      </c>
      <c r="F810" s="62">
        <f ca="1">IF(E810=1,$C$4*SQRT(D810),IF(E810=2,$C$4+($C$5-$C$4)*D810,$C$6-($C$6-$C$5)*SQRT(1-D810)))</f>
        <v>4.33287611321552</v>
      </c>
    </row>
    <row r="811" spans="2:6">
      <c r="B811" s="56">
        <v>795</v>
      </c>
      <c r="C811" s="57">
        <f ca="1" t="shared" si="36"/>
        <v>0.899971858846372</v>
      </c>
      <c r="D811" s="57">
        <f ca="1" t="shared" si="37"/>
        <v>0.448372320356178</v>
      </c>
      <c r="E811" s="57">
        <f ca="1" t="shared" si="38"/>
        <v>3</v>
      </c>
      <c r="F811" s="62">
        <f ca="1">IF(E811=1,$C$4*SQRT(D811),IF(E811=2,$C$4+($C$5-$C$4)*D811,$C$6-($C$6-$C$5)*SQRT(1-D811)))</f>
        <v>7.77185074180512</v>
      </c>
    </row>
    <row r="812" spans="2:6">
      <c r="B812" s="56">
        <v>796</v>
      </c>
      <c r="C812" s="57">
        <f ca="1" t="shared" si="36"/>
        <v>0.372781947054899</v>
      </c>
      <c r="D812" s="57">
        <f ca="1" t="shared" si="37"/>
        <v>0.0734854073008904</v>
      </c>
      <c r="E812" s="57">
        <f ca="1" t="shared" si="38"/>
        <v>2</v>
      </c>
      <c r="F812" s="62">
        <f ca="1">IF(E812=1,$C$4*SQRT(D812),IF(E812=2,$C$4+($C$5-$C$4)*D812,$C$6-($C$6-$C$5)*SQRT(1-D812)))</f>
        <v>3.29394162920356</v>
      </c>
    </row>
    <row r="813" spans="2:6">
      <c r="B813" s="56">
        <v>797</v>
      </c>
      <c r="C813" s="57">
        <f ca="1" t="shared" si="36"/>
        <v>0.772931363605555</v>
      </c>
      <c r="D813" s="57">
        <f ca="1" t="shared" si="37"/>
        <v>0.917011074404026</v>
      </c>
      <c r="E813" s="57">
        <f ca="1" t="shared" si="38"/>
        <v>2</v>
      </c>
      <c r="F813" s="62">
        <f ca="1">IF(E813=1,$C$4*SQRT(D813),IF(E813=2,$C$4+($C$5-$C$4)*D813,$C$6-($C$6-$C$5)*SQRT(1-D813)))</f>
        <v>6.6680442976161</v>
      </c>
    </row>
    <row r="814" spans="2:6">
      <c r="B814" s="56">
        <v>798</v>
      </c>
      <c r="C814" s="57">
        <f ca="1" t="shared" si="36"/>
        <v>0.561813751655811</v>
      </c>
      <c r="D814" s="57">
        <f ca="1" t="shared" si="37"/>
        <v>0.976794831737261</v>
      </c>
      <c r="E814" s="57">
        <f ca="1" t="shared" si="38"/>
        <v>2</v>
      </c>
      <c r="F814" s="62">
        <f ca="1">IF(E814=1,$C$4*SQRT(D814),IF(E814=2,$C$4+($C$5-$C$4)*D814,$C$6-($C$6-$C$5)*SQRT(1-D814)))</f>
        <v>6.90717932694905</v>
      </c>
    </row>
    <row r="815" spans="2:6">
      <c r="B815" s="56">
        <v>799</v>
      </c>
      <c r="C815" s="57">
        <f ca="1" t="shared" si="36"/>
        <v>0.270724517243258</v>
      </c>
      <c r="D815" s="57">
        <f ca="1" t="shared" si="37"/>
        <v>0.141060064422246</v>
      </c>
      <c r="E815" s="57">
        <f ca="1" t="shared" si="38"/>
        <v>2</v>
      </c>
      <c r="F815" s="62">
        <f ca="1">IF(E815=1,$C$4*SQRT(D815),IF(E815=2,$C$4+($C$5-$C$4)*D815,$C$6-($C$6-$C$5)*SQRT(1-D815)))</f>
        <v>3.56424025768898</v>
      </c>
    </row>
    <row r="816" spans="2:6">
      <c r="B816" s="56">
        <v>800</v>
      </c>
      <c r="C816" s="57">
        <f ca="1" t="shared" si="36"/>
        <v>0.733619826211142</v>
      </c>
      <c r="D816" s="57">
        <f ca="1" t="shared" si="37"/>
        <v>0.122959862360474</v>
      </c>
      <c r="E816" s="57">
        <f ca="1" t="shared" si="38"/>
        <v>2</v>
      </c>
      <c r="F816" s="62">
        <f ca="1">IF(E816=1,$C$4*SQRT(D816),IF(E816=2,$C$4+($C$5-$C$4)*D816,$C$6-($C$6-$C$5)*SQRT(1-D816)))</f>
        <v>3.49183944944189</v>
      </c>
    </row>
    <row r="817" spans="2:6">
      <c r="B817" s="56">
        <v>801</v>
      </c>
      <c r="C817" s="57">
        <f ca="1" t="shared" si="36"/>
        <v>0.853854993961278</v>
      </c>
      <c r="D817" s="57">
        <f ca="1" t="shared" si="37"/>
        <v>0.384752618469151</v>
      </c>
      <c r="E817" s="57">
        <f ca="1" t="shared" si="38"/>
        <v>3</v>
      </c>
      <c r="F817" s="62">
        <f ca="1">IF(E817=1,$C$4*SQRT(D817),IF(E817=2,$C$4+($C$5-$C$4)*D817,$C$6-($C$6-$C$5)*SQRT(1-D817)))</f>
        <v>7.64686880225993</v>
      </c>
    </row>
    <row r="818" spans="2:6">
      <c r="B818" s="56">
        <v>802</v>
      </c>
      <c r="C818" s="57">
        <f ca="1" t="shared" si="36"/>
        <v>0.602407510400434</v>
      </c>
      <c r="D818" s="57">
        <f ca="1" t="shared" si="37"/>
        <v>0.287277547808715</v>
      </c>
      <c r="E818" s="57">
        <f ca="1" t="shared" si="38"/>
        <v>2</v>
      </c>
      <c r="F818" s="62">
        <f ca="1">IF(E818=1,$C$4*SQRT(D818),IF(E818=2,$C$4+($C$5-$C$4)*D818,$C$6-($C$6-$C$5)*SQRT(1-D818)))</f>
        <v>4.14911019123486</v>
      </c>
    </row>
    <row r="819" spans="2:6">
      <c r="B819" s="56">
        <v>803</v>
      </c>
      <c r="C819" s="57">
        <f ca="1" t="shared" si="36"/>
        <v>0.154722818842267</v>
      </c>
      <c r="D819" s="57">
        <f ca="1" t="shared" si="37"/>
        <v>0.719995103021537</v>
      </c>
      <c r="E819" s="57">
        <f ca="1" t="shared" si="38"/>
        <v>1</v>
      </c>
      <c r="F819" s="62">
        <f ca="1">IF(E819=1,$C$4*SQRT(D819),IF(E819=2,$C$4+($C$5-$C$4)*D819,$C$6-($C$6-$C$5)*SQRT(1-D819)))</f>
        <v>2.54557575554016</v>
      </c>
    </row>
    <row r="820" spans="2:6">
      <c r="B820" s="56">
        <v>804</v>
      </c>
      <c r="C820" s="57">
        <f ca="1" t="shared" si="36"/>
        <v>0.347560054117632</v>
      </c>
      <c r="D820" s="57">
        <f ca="1" t="shared" si="37"/>
        <v>0.22391352442403</v>
      </c>
      <c r="E820" s="57">
        <f ca="1" t="shared" si="38"/>
        <v>2</v>
      </c>
      <c r="F820" s="62">
        <f ca="1">IF(E820=1,$C$4*SQRT(D820),IF(E820=2,$C$4+($C$5-$C$4)*D820,$C$6-($C$6-$C$5)*SQRT(1-D820)))</f>
        <v>3.89565409769612</v>
      </c>
    </row>
    <row r="821" spans="2:6">
      <c r="B821" s="56">
        <v>805</v>
      </c>
      <c r="C821" s="57">
        <f ca="1" t="shared" si="36"/>
        <v>0.580935735277416</v>
      </c>
      <c r="D821" s="57">
        <f ca="1" t="shared" si="37"/>
        <v>0.827387227669175</v>
      </c>
      <c r="E821" s="57">
        <f ca="1" t="shared" si="38"/>
        <v>2</v>
      </c>
      <c r="F821" s="62">
        <f ca="1">IF(E821=1,$C$4*SQRT(D821),IF(E821=2,$C$4+($C$5-$C$4)*D821,$C$6-($C$6-$C$5)*SQRT(1-D821)))</f>
        <v>6.3095489106767</v>
      </c>
    </row>
    <row r="822" spans="2:6">
      <c r="B822" s="56">
        <v>806</v>
      </c>
      <c r="C822" s="57">
        <f ca="1" t="shared" si="36"/>
        <v>0.524799755780666</v>
      </c>
      <c r="D822" s="57">
        <f ca="1" t="shared" si="37"/>
        <v>0.384747305262949</v>
      </c>
      <c r="E822" s="57">
        <f ca="1" t="shared" si="38"/>
        <v>2</v>
      </c>
      <c r="F822" s="62">
        <f ca="1">IF(E822=1,$C$4*SQRT(D822),IF(E822=2,$C$4+($C$5-$C$4)*D822,$C$6-($C$6-$C$5)*SQRT(1-D822)))</f>
        <v>4.5389892210518</v>
      </c>
    </row>
    <row r="823" spans="2:6">
      <c r="B823" s="56">
        <v>807</v>
      </c>
      <c r="C823" s="57">
        <f ca="1" t="shared" si="36"/>
        <v>0.176489861172483</v>
      </c>
      <c r="D823" s="57">
        <f ca="1" t="shared" si="37"/>
        <v>0.874855284685633</v>
      </c>
      <c r="E823" s="57">
        <f ca="1" t="shared" si="38"/>
        <v>1</v>
      </c>
      <c r="F823" s="62">
        <f ca="1">IF(E823=1,$C$4*SQRT(D823),IF(E823=2,$C$4+($C$5-$C$4)*D823,$C$6-($C$6-$C$5)*SQRT(1-D823)))</f>
        <v>2.80601096971674</v>
      </c>
    </row>
    <row r="824" spans="2:6">
      <c r="B824" s="56">
        <v>808</v>
      </c>
      <c r="C824" s="57">
        <f ca="1" t="shared" si="36"/>
        <v>0.110201258447856</v>
      </c>
      <c r="D824" s="57">
        <f ca="1" t="shared" si="37"/>
        <v>0.275344725952841</v>
      </c>
      <c r="E824" s="57">
        <f ca="1" t="shared" si="38"/>
        <v>1</v>
      </c>
      <c r="F824" s="62">
        <f ca="1">IF(E824=1,$C$4*SQRT(D824),IF(E824=2,$C$4+($C$5-$C$4)*D824,$C$6-($C$6-$C$5)*SQRT(1-D824)))</f>
        <v>1.57419901333204</v>
      </c>
    </row>
    <row r="825" spans="2:6">
      <c r="B825" s="56">
        <v>809</v>
      </c>
      <c r="C825" s="57">
        <f ca="1" t="shared" si="36"/>
        <v>0.413234015275386</v>
      </c>
      <c r="D825" s="57">
        <f ca="1" t="shared" si="37"/>
        <v>0.505971522059715</v>
      </c>
      <c r="E825" s="57">
        <f ca="1" t="shared" si="38"/>
        <v>2</v>
      </c>
      <c r="F825" s="62">
        <f ca="1">IF(E825=1,$C$4*SQRT(D825),IF(E825=2,$C$4+($C$5-$C$4)*D825,$C$6-($C$6-$C$5)*SQRT(1-D825)))</f>
        <v>5.02388608823886</v>
      </c>
    </row>
    <row r="826" spans="2:6">
      <c r="B826" s="56">
        <v>810</v>
      </c>
      <c r="C826" s="57">
        <f ca="1" t="shared" si="36"/>
        <v>0.571117617866487</v>
      </c>
      <c r="D826" s="57">
        <f ca="1" t="shared" si="37"/>
        <v>0.827372795116032</v>
      </c>
      <c r="E826" s="57">
        <f ca="1" t="shared" si="38"/>
        <v>2</v>
      </c>
      <c r="F826" s="62">
        <f ca="1">IF(E826=1,$C$4*SQRT(D826),IF(E826=2,$C$4+($C$5-$C$4)*D826,$C$6-($C$6-$C$5)*SQRT(1-D826)))</f>
        <v>6.30949118046413</v>
      </c>
    </row>
    <row r="827" spans="2:6">
      <c r="B827" s="56">
        <v>811</v>
      </c>
      <c r="C827" s="57">
        <f ca="1" t="shared" si="36"/>
        <v>0.74976477479738</v>
      </c>
      <c r="D827" s="57">
        <f ca="1" t="shared" si="37"/>
        <v>0.830126724308032</v>
      </c>
      <c r="E827" s="57">
        <f ca="1" t="shared" si="38"/>
        <v>2</v>
      </c>
      <c r="F827" s="62">
        <f ca="1">IF(E827=1,$C$4*SQRT(D827),IF(E827=2,$C$4+($C$5-$C$4)*D827,$C$6-($C$6-$C$5)*SQRT(1-D827)))</f>
        <v>6.32050689723213</v>
      </c>
    </row>
    <row r="828" spans="2:6">
      <c r="B828" s="56">
        <v>812</v>
      </c>
      <c r="C828" s="57">
        <f ca="1" t="shared" si="36"/>
        <v>0.648917373823532</v>
      </c>
      <c r="D828" s="57">
        <f ca="1" t="shared" si="37"/>
        <v>0.50596818763386</v>
      </c>
      <c r="E828" s="57">
        <f ca="1" t="shared" si="38"/>
        <v>2</v>
      </c>
      <c r="F828" s="62">
        <f ca="1">IF(E828=1,$C$4*SQRT(D828),IF(E828=2,$C$4+($C$5-$C$4)*D828,$C$6-($C$6-$C$5)*SQRT(1-D828)))</f>
        <v>5.02387275053544</v>
      </c>
    </row>
    <row r="829" spans="2:6">
      <c r="B829" s="56">
        <v>813</v>
      </c>
      <c r="C829" s="57">
        <f ca="1" t="shared" si="36"/>
        <v>0.781168525754197</v>
      </c>
      <c r="D829" s="57">
        <f ca="1" t="shared" si="37"/>
        <v>0.837259712052385</v>
      </c>
      <c r="E829" s="57">
        <f ca="1" t="shared" si="38"/>
        <v>2</v>
      </c>
      <c r="F829" s="62">
        <f ca="1">IF(E829=1,$C$4*SQRT(D829),IF(E829=2,$C$4+($C$5-$C$4)*D829,$C$6-($C$6-$C$5)*SQRT(1-D829)))</f>
        <v>6.34903884820954</v>
      </c>
    </row>
    <row r="830" spans="2:6">
      <c r="B830" s="56">
        <v>814</v>
      </c>
      <c r="C830" s="57">
        <f ca="1" t="shared" si="36"/>
        <v>0.845853811561068</v>
      </c>
      <c r="D830" s="57">
        <f ca="1" t="shared" si="37"/>
        <v>0.797586566982061</v>
      </c>
      <c r="E830" s="57">
        <f ca="1" t="shared" si="38"/>
        <v>3</v>
      </c>
      <c r="F830" s="62">
        <f ca="1">IF(E830=1,$C$4*SQRT(D830),IF(E830=2,$C$4+($C$5-$C$4)*D830,$C$6-($C$6-$C$5)*SQRT(1-D830)))</f>
        <v>8.65028858745232</v>
      </c>
    </row>
    <row r="831" spans="2:6">
      <c r="B831" s="56">
        <v>815</v>
      </c>
      <c r="C831" s="57">
        <f ca="1" t="shared" si="36"/>
        <v>0.934421647269955</v>
      </c>
      <c r="D831" s="57">
        <f ca="1" t="shared" si="37"/>
        <v>0.56664595124988</v>
      </c>
      <c r="E831" s="57">
        <f ca="1" t="shared" si="38"/>
        <v>3</v>
      </c>
      <c r="F831" s="62">
        <f ca="1">IF(E831=1,$C$4*SQRT(D831),IF(E831=2,$C$4+($C$5-$C$4)*D831,$C$6-($C$6-$C$5)*SQRT(1-D831)))</f>
        <v>8.02511103128528</v>
      </c>
    </row>
    <row r="832" spans="2:6">
      <c r="B832" s="56">
        <v>816</v>
      </c>
      <c r="C832" s="57">
        <f ca="1" t="shared" si="36"/>
        <v>0.372797609934276</v>
      </c>
      <c r="D832" s="57">
        <f ca="1" t="shared" si="37"/>
        <v>0.884227605686384</v>
      </c>
      <c r="E832" s="57">
        <f ca="1" t="shared" si="38"/>
        <v>2</v>
      </c>
      <c r="F832" s="62">
        <f ca="1">IF(E832=1,$C$4*SQRT(D832),IF(E832=2,$C$4+($C$5-$C$4)*D832,$C$6-($C$6-$C$5)*SQRT(1-D832)))</f>
        <v>6.53691042274554</v>
      </c>
    </row>
    <row r="833" spans="2:6">
      <c r="B833" s="56">
        <v>817</v>
      </c>
      <c r="C833" s="57">
        <f ca="1" t="shared" si="36"/>
        <v>0.410124773618677</v>
      </c>
      <c r="D833" s="57">
        <f ca="1" t="shared" si="37"/>
        <v>0.566641701022886</v>
      </c>
      <c r="E833" s="57">
        <f ca="1" t="shared" si="38"/>
        <v>2</v>
      </c>
      <c r="F833" s="62">
        <f ca="1">IF(E833=1,$C$4*SQRT(D833),IF(E833=2,$C$4+($C$5-$C$4)*D833,$C$6-($C$6-$C$5)*SQRT(1-D833)))</f>
        <v>5.26656680409154</v>
      </c>
    </row>
    <row r="834" spans="2:6">
      <c r="B834" s="56">
        <v>818</v>
      </c>
      <c r="C834" s="57">
        <f ca="1" t="shared" si="36"/>
        <v>0.979498358178152</v>
      </c>
      <c r="D834" s="57">
        <f ca="1" t="shared" si="37"/>
        <v>0.0964204247587923</v>
      </c>
      <c r="E834" s="57">
        <f ca="1" t="shared" si="38"/>
        <v>3</v>
      </c>
      <c r="F834" s="62">
        <f ca="1">IF(E834=1,$C$4*SQRT(D834),IF(E834=2,$C$4+($C$5-$C$4)*D834,$C$6-($C$6-$C$5)*SQRT(1-D834)))</f>
        <v>7.14829591696984</v>
      </c>
    </row>
    <row r="835" spans="2:6">
      <c r="B835" s="56">
        <v>819</v>
      </c>
      <c r="C835" s="57">
        <f ca="1" t="shared" si="36"/>
        <v>0.662801887945149</v>
      </c>
      <c r="D835" s="57">
        <f ca="1" t="shared" si="37"/>
        <v>0.494878279146622</v>
      </c>
      <c r="E835" s="57">
        <f ca="1" t="shared" si="38"/>
        <v>2</v>
      </c>
      <c r="F835" s="62">
        <f ca="1">IF(E835=1,$C$4*SQRT(D835),IF(E835=2,$C$4+($C$5-$C$4)*D835,$C$6-($C$6-$C$5)*SQRT(1-D835)))</f>
        <v>4.97951311658649</v>
      </c>
    </row>
    <row r="836" spans="2:6">
      <c r="B836" s="56">
        <v>820</v>
      </c>
      <c r="C836" s="57">
        <f ca="1" t="shared" si="36"/>
        <v>0.900075480726728</v>
      </c>
      <c r="D836" s="57">
        <f ca="1" t="shared" si="37"/>
        <v>0.240919113943295</v>
      </c>
      <c r="E836" s="57">
        <f ca="1" t="shared" si="38"/>
        <v>3</v>
      </c>
      <c r="F836" s="62">
        <f ca="1">IF(E836=1,$C$4*SQRT(D836),IF(E836=2,$C$4+($C$5-$C$4)*D836,$C$6-($C$6-$C$5)*SQRT(1-D836)))</f>
        <v>7.38624255629748</v>
      </c>
    </row>
    <row r="837" spans="2:6">
      <c r="B837" s="56">
        <v>821</v>
      </c>
      <c r="C837" s="57">
        <f ca="1" t="shared" si="36"/>
        <v>0.427617141217014</v>
      </c>
      <c r="D837" s="57">
        <f ca="1" t="shared" si="37"/>
        <v>0.574352174650284</v>
      </c>
      <c r="E837" s="57">
        <f ca="1" t="shared" si="38"/>
        <v>2</v>
      </c>
      <c r="F837" s="62">
        <f ca="1">IF(E837=1,$C$4*SQRT(D837),IF(E837=2,$C$4+($C$5-$C$4)*D837,$C$6-($C$6-$C$5)*SQRT(1-D837)))</f>
        <v>5.29740869860114</v>
      </c>
    </row>
    <row r="838" spans="2:6">
      <c r="B838" s="56">
        <v>822</v>
      </c>
      <c r="C838" s="57">
        <f ca="1" t="shared" si="36"/>
        <v>0.297085432983382</v>
      </c>
      <c r="D838" s="57">
        <f ca="1" t="shared" si="37"/>
        <v>0.508637473164301</v>
      </c>
      <c r="E838" s="57">
        <f ca="1" t="shared" si="38"/>
        <v>2</v>
      </c>
      <c r="F838" s="62">
        <f ca="1">IF(E838=1,$C$4*SQRT(D838),IF(E838=2,$C$4+($C$5-$C$4)*D838,$C$6-($C$6-$C$5)*SQRT(1-D838)))</f>
        <v>5.0345498926572</v>
      </c>
    </row>
    <row r="839" spans="2:6">
      <c r="B839" s="56">
        <v>823</v>
      </c>
      <c r="C839" s="57">
        <f ca="1" t="shared" si="36"/>
        <v>0.878519741684997</v>
      </c>
      <c r="D839" s="57">
        <f ca="1" t="shared" si="37"/>
        <v>0.714362710309409</v>
      </c>
      <c r="E839" s="57">
        <f ca="1" t="shared" si="38"/>
        <v>3</v>
      </c>
      <c r="F839" s="62">
        <f ca="1">IF(E839=1,$C$4*SQRT(D839),IF(E839=2,$C$4+($C$5-$C$4)*D839,$C$6-($C$6-$C$5)*SQRT(1-D839)))</f>
        <v>8.39664863263996</v>
      </c>
    </row>
    <row r="840" spans="2:6">
      <c r="B840" s="56">
        <v>824</v>
      </c>
      <c r="C840" s="57">
        <f ca="1" t="shared" si="36"/>
        <v>0.661704273790139</v>
      </c>
      <c r="D840" s="57">
        <f ca="1" t="shared" si="37"/>
        <v>0.494873912702577</v>
      </c>
      <c r="E840" s="57">
        <f ca="1" t="shared" si="38"/>
        <v>2</v>
      </c>
      <c r="F840" s="62">
        <f ca="1">IF(E840=1,$C$4*SQRT(D840),IF(E840=2,$C$4+($C$5-$C$4)*D840,$C$6-($C$6-$C$5)*SQRT(1-D840)))</f>
        <v>4.97949565081031</v>
      </c>
    </row>
    <row r="841" spans="2:6">
      <c r="B841" s="56">
        <v>825</v>
      </c>
      <c r="C841" s="57">
        <f ca="1" t="shared" si="36"/>
        <v>0.259390031146941</v>
      </c>
      <c r="D841" s="57">
        <f ca="1" t="shared" si="37"/>
        <v>0.496190337845841</v>
      </c>
      <c r="E841" s="57">
        <f ca="1" t="shared" si="38"/>
        <v>2</v>
      </c>
      <c r="F841" s="62">
        <f ca="1">IF(E841=1,$C$4*SQRT(D841),IF(E841=2,$C$4+($C$5-$C$4)*D841,$C$6-($C$6-$C$5)*SQRT(1-D841)))</f>
        <v>4.98476135138336</v>
      </c>
    </row>
    <row r="842" spans="2:6">
      <c r="B842" s="56">
        <v>826</v>
      </c>
      <c r="C842" s="57">
        <f ca="1" t="shared" si="36"/>
        <v>0.967174700679373</v>
      </c>
      <c r="D842" s="57">
        <f ca="1" t="shared" si="37"/>
        <v>0.849344376697477</v>
      </c>
      <c r="E842" s="57">
        <f ca="1" t="shared" si="38"/>
        <v>3</v>
      </c>
      <c r="F842" s="62">
        <f ca="1">IF(E842=1,$C$4*SQRT(D842),IF(E842=2,$C$4+($C$5-$C$4)*D842,$C$6-($C$6-$C$5)*SQRT(1-D842)))</f>
        <v>8.83556854657618</v>
      </c>
    </row>
    <row r="843" spans="2:6">
      <c r="B843" s="56">
        <v>827</v>
      </c>
      <c r="C843" s="57">
        <f ca="1" t="shared" si="36"/>
        <v>0.473989214515121</v>
      </c>
      <c r="D843" s="57">
        <f ca="1" t="shared" si="37"/>
        <v>0.568903793627723</v>
      </c>
      <c r="E843" s="57">
        <f ca="1" t="shared" si="38"/>
        <v>2</v>
      </c>
      <c r="F843" s="62">
        <f ca="1">IF(E843=1,$C$4*SQRT(D843),IF(E843=2,$C$4+($C$5-$C$4)*D843,$C$6-($C$6-$C$5)*SQRT(1-D843)))</f>
        <v>5.27561517451089</v>
      </c>
    </row>
    <row r="844" spans="2:6">
      <c r="B844" s="56">
        <v>828</v>
      </c>
      <c r="C844" s="57">
        <f ca="1" t="shared" si="36"/>
        <v>0.0393383632681352</v>
      </c>
      <c r="D844" s="57">
        <f ca="1" t="shared" si="37"/>
        <v>0.831888930790153</v>
      </c>
      <c r="E844" s="57">
        <f ca="1" t="shared" si="38"/>
        <v>1</v>
      </c>
      <c r="F844" s="62">
        <f ca="1">IF(E844=1,$C$4*SQRT(D844),IF(E844=2,$C$4+($C$5-$C$4)*D844,$C$6-($C$6-$C$5)*SQRT(1-D844)))</f>
        <v>2.73623836262694</v>
      </c>
    </row>
    <row r="845" spans="2:6">
      <c r="B845" s="56">
        <v>829</v>
      </c>
      <c r="C845" s="57">
        <f ca="1" t="shared" si="36"/>
        <v>0.640309282650012</v>
      </c>
      <c r="D845" s="57">
        <f ca="1" t="shared" si="37"/>
        <v>0.786615443502895</v>
      </c>
      <c r="E845" s="57">
        <f ca="1" t="shared" si="38"/>
        <v>2</v>
      </c>
      <c r="F845" s="62">
        <f ca="1">IF(E845=1,$C$4*SQRT(D845),IF(E845=2,$C$4+($C$5-$C$4)*D845,$C$6-($C$6-$C$5)*SQRT(1-D845)))</f>
        <v>6.14646177401158</v>
      </c>
    </row>
    <row r="846" spans="2:6">
      <c r="B846" s="56">
        <v>830</v>
      </c>
      <c r="C846" s="57">
        <f ca="1" t="shared" si="36"/>
        <v>0.496165394807173</v>
      </c>
      <c r="D846" s="57">
        <f ca="1" t="shared" si="37"/>
        <v>0.818594333478756</v>
      </c>
      <c r="E846" s="57">
        <f ca="1" t="shared" si="38"/>
        <v>2</v>
      </c>
      <c r="F846" s="62">
        <f ca="1">IF(E846=1,$C$4*SQRT(D846),IF(E846=2,$C$4+($C$5-$C$4)*D846,$C$6-($C$6-$C$5)*SQRT(1-D846)))</f>
        <v>6.27437733391502</v>
      </c>
    </row>
    <row r="847" spans="2:6">
      <c r="B847" s="56">
        <v>831</v>
      </c>
      <c r="C847" s="57">
        <f ca="1" t="shared" si="36"/>
        <v>0.246979752771922</v>
      </c>
      <c r="D847" s="57">
        <f ca="1" t="shared" si="37"/>
        <v>0.252310874258321</v>
      </c>
      <c r="E847" s="57">
        <f ca="1" t="shared" si="38"/>
        <v>2</v>
      </c>
      <c r="F847" s="62">
        <f ca="1">IF(E847=1,$C$4*SQRT(D847),IF(E847=2,$C$4+($C$5-$C$4)*D847,$C$6-($C$6-$C$5)*SQRT(1-D847)))</f>
        <v>4.00924349703329</v>
      </c>
    </row>
    <row r="848" spans="2:6">
      <c r="B848" s="56">
        <v>832</v>
      </c>
      <c r="C848" s="57">
        <f ca="1" t="shared" si="36"/>
        <v>0.277382138930367</v>
      </c>
      <c r="D848" s="57">
        <f ca="1" t="shared" si="37"/>
        <v>0.515825712898578</v>
      </c>
      <c r="E848" s="57">
        <f ca="1" t="shared" si="38"/>
        <v>2</v>
      </c>
      <c r="F848" s="62">
        <f ca="1">IF(E848=1,$C$4*SQRT(D848),IF(E848=2,$C$4+($C$5-$C$4)*D848,$C$6-($C$6-$C$5)*SQRT(1-D848)))</f>
        <v>5.06330285159431</v>
      </c>
    </row>
    <row r="849" spans="2:6">
      <c r="B849" s="56">
        <v>833</v>
      </c>
      <c r="C849" s="57">
        <f ca="1" t="shared" ref="C849:C912" si="39">RAND()</f>
        <v>0.461887810260965</v>
      </c>
      <c r="D849" s="57">
        <f ca="1" t="shared" ref="D849:D912" si="40">RAND()</f>
        <v>0.886049687057182</v>
      </c>
      <c r="E849" s="57">
        <f ca="1" t="shared" ref="E849:E912" si="41">IF(C849&lt;=$C$10,1,IF(C849&lt;=$C$10+$C$11,2,3))</f>
        <v>2</v>
      </c>
      <c r="F849" s="62">
        <f ca="1">IF(E849=1,$C$4*SQRT(D849),IF(E849=2,$C$4+($C$5-$C$4)*D849,$C$6-($C$6-$C$5)*SQRT(1-D849)))</f>
        <v>6.54419874822873</v>
      </c>
    </row>
    <row r="850" spans="2:6">
      <c r="B850" s="56">
        <v>834</v>
      </c>
      <c r="C850" s="57">
        <f ca="1" t="shared" si="39"/>
        <v>0.491006627238373</v>
      </c>
      <c r="D850" s="57">
        <f ca="1" t="shared" si="40"/>
        <v>0.299562611315706</v>
      </c>
      <c r="E850" s="57">
        <f ca="1" t="shared" si="41"/>
        <v>2</v>
      </c>
      <c r="F850" s="62">
        <f ca="1">IF(E850=1,$C$4*SQRT(D850),IF(E850=2,$C$4+($C$5-$C$4)*D850,$C$6-($C$6-$C$5)*SQRT(1-D850)))</f>
        <v>4.19825044526282</v>
      </c>
    </row>
    <row r="851" spans="2:6">
      <c r="B851" s="56">
        <v>835</v>
      </c>
      <c r="C851" s="57">
        <f ca="1" t="shared" si="39"/>
        <v>0.25012622093071</v>
      </c>
      <c r="D851" s="57">
        <f ca="1" t="shared" si="40"/>
        <v>0.612876011100539</v>
      </c>
      <c r="E851" s="57">
        <f ca="1" t="shared" si="41"/>
        <v>2</v>
      </c>
      <c r="F851" s="62">
        <f ca="1">IF(E851=1,$C$4*SQRT(D851),IF(E851=2,$C$4+($C$5-$C$4)*D851,$C$6-($C$6-$C$5)*SQRT(1-D851)))</f>
        <v>5.45150404440216</v>
      </c>
    </row>
    <row r="852" spans="2:6">
      <c r="B852" s="56">
        <v>836</v>
      </c>
      <c r="C852" s="57">
        <f ca="1" t="shared" si="39"/>
        <v>0.180165646682497</v>
      </c>
      <c r="D852" s="57">
        <f ca="1" t="shared" si="40"/>
        <v>0.361755588188707</v>
      </c>
      <c r="E852" s="57">
        <f ca="1" t="shared" si="41"/>
        <v>1</v>
      </c>
      <c r="F852" s="62">
        <f ca="1">IF(E852=1,$C$4*SQRT(D852),IF(E852=2,$C$4+($C$5-$C$4)*D852,$C$6-($C$6-$C$5)*SQRT(1-D852)))</f>
        <v>1.8043836326287</v>
      </c>
    </row>
    <row r="853" spans="2:6">
      <c r="B853" s="56">
        <v>837</v>
      </c>
      <c r="C853" s="57">
        <f ca="1" t="shared" si="39"/>
        <v>0.46662955147844</v>
      </c>
      <c r="D853" s="57">
        <f ca="1" t="shared" si="40"/>
        <v>0.107683025264177</v>
      </c>
      <c r="E853" s="57">
        <f ca="1" t="shared" si="41"/>
        <v>2</v>
      </c>
      <c r="F853" s="62">
        <f ca="1">IF(E853=1,$C$4*SQRT(D853),IF(E853=2,$C$4+($C$5-$C$4)*D853,$C$6-($C$6-$C$5)*SQRT(1-D853)))</f>
        <v>3.43073210105671</v>
      </c>
    </row>
    <row r="854" spans="2:6">
      <c r="B854" s="56">
        <v>838</v>
      </c>
      <c r="C854" s="57">
        <f ca="1" t="shared" si="39"/>
        <v>0.203581982021766</v>
      </c>
      <c r="D854" s="57">
        <f ca="1" t="shared" si="40"/>
        <v>0.578939735838213</v>
      </c>
      <c r="E854" s="57">
        <f ca="1" t="shared" si="41"/>
        <v>1</v>
      </c>
      <c r="F854" s="62">
        <f ca="1">IF(E854=1,$C$4*SQRT(D854),IF(E854=2,$C$4+($C$5-$C$4)*D854,$C$6-($C$6-$C$5)*SQRT(1-D854)))</f>
        <v>2.28264268393981</v>
      </c>
    </row>
    <row r="855" spans="2:6">
      <c r="B855" s="56">
        <v>839</v>
      </c>
      <c r="C855" s="57">
        <f ca="1" t="shared" si="39"/>
        <v>0.739662465961598</v>
      </c>
      <c r="D855" s="57">
        <f ca="1" t="shared" si="40"/>
        <v>0.469256107871562</v>
      </c>
      <c r="E855" s="57">
        <f ca="1" t="shared" si="41"/>
        <v>2</v>
      </c>
      <c r="F855" s="62">
        <f ca="1">IF(E855=1,$C$4*SQRT(D855),IF(E855=2,$C$4+($C$5-$C$4)*D855,$C$6-($C$6-$C$5)*SQRT(1-D855)))</f>
        <v>4.87702443148625</v>
      </c>
    </row>
    <row r="856" spans="2:6">
      <c r="B856" s="56">
        <v>840</v>
      </c>
      <c r="C856" s="57">
        <f ca="1" t="shared" si="39"/>
        <v>0.477713348499587</v>
      </c>
      <c r="D856" s="57">
        <f ca="1" t="shared" si="40"/>
        <v>0.554808220534847</v>
      </c>
      <c r="E856" s="57">
        <f ca="1" t="shared" si="41"/>
        <v>2</v>
      </c>
      <c r="F856" s="62">
        <f ca="1">IF(E856=1,$C$4*SQRT(D856),IF(E856=2,$C$4+($C$5-$C$4)*D856,$C$6-($C$6-$C$5)*SQRT(1-D856)))</f>
        <v>5.21923288213939</v>
      </c>
    </row>
    <row r="857" spans="2:6">
      <c r="B857" s="56">
        <v>841</v>
      </c>
      <c r="C857" s="57">
        <f ca="1" t="shared" si="39"/>
        <v>0.127008247201751</v>
      </c>
      <c r="D857" s="57">
        <f ca="1" t="shared" si="40"/>
        <v>0.128338855727319</v>
      </c>
      <c r="E857" s="57">
        <f ca="1" t="shared" si="41"/>
        <v>1</v>
      </c>
      <c r="F857" s="62">
        <f ca="1">IF(E857=1,$C$4*SQRT(D857),IF(E857=2,$C$4+($C$5-$C$4)*D857,$C$6-($C$6-$C$5)*SQRT(1-D857)))</f>
        <v>1.07473238601332</v>
      </c>
    </row>
    <row r="858" spans="2:6">
      <c r="B858" s="56">
        <v>842</v>
      </c>
      <c r="C858" s="57">
        <f ca="1" t="shared" si="39"/>
        <v>0.733636382418044</v>
      </c>
      <c r="D858" s="57">
        <f ca="1" t="shared" si="40"/>
        <v>0.206885750740988</v>
      </c>
      <c r="E858" s="57">
        <f ca="1" t="shared" si="41"/>
        <v>2</v>
      </c>
      <c r="F858" s="62">
        <f ca="1">IF(E858=1,$C$4*SQRT(D858),IF(E858=2,$C$4+($C$5-$C$4)*D858,$C$6-($C$6-$C$5)*SQRT(1-D858)))</f>
        <v>3.82754300296395</v>
      </c>
    </row>
    <row r="859" spans="2:6">
      <c r="B859" s="56">
        <v>843</v>
      </c>
      <c r="C859" s="57">
        <f ca="1" t="shared" si="39"/>
        <v>0.921043871550335</v>
      </c>
      <c r="D859" s="57">
        <f ca="1" t="shared" si="40"/>
        <v>0.981303133361091</v>
      </c>
      <c r="E859" s="57">
        <f ca="1" t="shared" si="41"/>
        <v>3</v>
      </c>
      <c r="F859" s="62">
        <f ca="1">IF(E859=1,$C$4*SQRT(D859),IF(E859=2,$C$4+($C$5-$C$4)*D859,$C$6-($C$6-$C$5)*SQRT(1-D859)))</f>
        <v>9.58979054161297</v>
      </c>
    </row>
    <row r="860" spans="2:6">
      <c r="B860" s="56">
        <v>844</v>
      </c>
      <c r="C860" s="57">
        <f ca="1" t="shared" si="39"/>
        <v>0.18892098843934</v>
      </c>
      <c r="D860" s="57">
        <f ca="1" t="shared" si="40"/>
        <v>0.17623498682283</v>
      </c>
      <c r="E860" s="57">
        <f ca="1" t="shared" si="41"/>
        <v>1</v>
      </c>
      <c r="F860" s="62">
        <f ca="1">IF(E860=1,$C$4*SQRT(D860),IF(E860=2,$C$4+($C$5-$C$4)*D860,$C$6-($C$6-$C$5)*SQRT(1-D860)))</f>
        <v>1.25941052933723</v>
      </c>
    </row>
    <row r="861" spans="2:6">
      <c r="B861" s="56">
        <v>845</v>
      </c>
      <c r="C861" s="57">
        <f ca="1" t="shared" si="39"/>
        <v>0.389407209150364</v>
      </c>
      <c r="D861" s="57">
        <f ca="1" t="shared" si="40"/>
        <v>0.869675695013801</v>
      </c>
      <c r="E861" s="57">
        <f ca="1" t="shared" si="41"/>
        <v>2</v>
      </c>
      <c r="F861" s="62">
        <f ca="1">IF(E861=1,$C$4*SQRT(D861),IF(E861=2,$C$4+($C$5-$C$4)*D861,$C$6-($C$6-$C$5)*SQRT(1-D861)))</f>
        <v>6.4787027800552</v>
      </c>
    </row>
    <row r="862" spans="2:6">
      <c r="B862" s="56">
        <v>846</v>
      </c>
      <c r="C862" s="57">
        <f ca="1" t="shared" si="39"/>
        <v>0.627175151704657</v>
      </c>
      <c r="D862" s="57">
        <f ca="1" t="shared" si="40"/>
        <v>0.662280749491417</v>
      </c>
      <c r="E862" s="57">
        <f ca="1" t="shared" si="41"/>
        <v>2</v>
      </c>
      <c r="F862" s="62">
        <f ca="1">IF(E862=1,$C$4*SQRT(D862),IF(E862=2,$C$4+($C$5-$C$4)*D862,$C$6-($C$6-$C$5)*SQRT(1-D862)))</f>
        <v>5.64912299796567</v>
      </c>
    </row>
    <row r="863" spans="2:6">
      <c r="B863" s="56">
        <v>847</v>
      </c>
      <c r="C863" s="57">
        <f ca="1" t="shared" si="39"/>
        <v>0.465415524773314</v>
      </c>
      <c r="D863" s="57">
        <f ca="1" t="shared" si="40"/>
        <v>0.336914388216472</v>
      </c>
      <c r="E863" s="57">
        <f ca="1" t="shared" si="41"/>
        <v>2</v>
      </c>
      <c r="F863" s="62">
        <f ca="1">IF(E863=1,$C$4*SQRT(D863),IF(E863=2,$C$4+($C$5-$C$4)*D863,$C$6-($C$6-$C$5)*SQRT(1-D863)))</f>
        <v>4.34765755286589</v>
      </c>
    </row>
    <row r="864" spans="2:6">
      <c r="B864" s="56">
        <v>848</v>
      </c>
      <c r="C864" s="57">
        <f ca="1" t="shared" si="39"/>
        <v>0.546793112885808</v>
      </c>
      <c r="D864" s="57">
        <f ca="1" t="shared" si="40"/>
        <v>0.856624417785509</v>
      </c>
      <c r="E864" s="57">
        <f ca="1" t="shared" si="41"/>
        <v>2</v>
      </c>
      <c r="F864" s="62">
        <f ca="1">IF(E864=1,$C$4*SQRT(D864),IF(E864=2,$C$4+($C$5-$C$4)*D864,$C$6-($C$6-$C$5)*SQRT(1-D864)))</f>
        <v>6.42649767114203</v>
      </c>
    </row>
    <row r="865" spans="2:6">
      <c r="B865" s="56">
        <v>849</v>
      </c>
      <c r="C865" s="57">
        <f ca="1" t="shared" si="39"/>
        <v>0.496171971505243</v>
      </c>
      <c r="D865" s="57">
        <f ca="1" t="shared" si="40"/>
        <v>0.0629360086672872</v>
      </c>
      <c r="E865" s="57">
        <f ca="1" t="shared" si="41"/>
        <v>2</v>
      </c>
      <c r="F865" s="62">
        <f ca="1">IF(E865=1,$C$4*SQRT(D865),IF(E865=2,$C$4+($C$5-$C$4)*D865,$C$6-($C$6-$C$5)*SQRT(1-D865)))</f>
        <v>3.25174403466915</v>
      </c>
    </row>
    <row r="866" spans="2:6">
      <c r="B866" s="56">
        <v>850</v>
      </c>
      <c r="C866" s="57">
        <f ca="1" t="shared" si="39"/>
        <v>0.344369738587238</v>
      </c>
      <c r="D866" s="57">
        <f ca="1" t="shared" si="40"/>
        <v>0.0357213736420448</v>
      </c>
      <c r="E866" s="57">
        <f ca="1" t="shared" si="41"/>
        <v>2</v>
      </c>
      <c r="F866" s="62">
        <f ca="1">IF(E866=1,$C$4*SQRT(D866),IF(E866=2,$C$4+($C$5-$C$4)*D866,$C$6-($C$6-$C$5)*SQRT(1-D866)))</f>
        <v>3.14288549456818</v>
      </c>
    </row>
    <row r="867" spans="2:6">
      <c r="B867" s="56">
        <v>851</v>
      </c>
      <c r="C867" s="57">
        <f ca="1" t="shared" si="39"/>
        <v>0.834595146372584</v>
      </c>
      <c r="D867" s="57">
        <f ca="1" t="shared" si="40"/>
        <v>0.105487382769636</v>
      </c>
      <c r="E867" s="57">
        <f ca="1" t="shared" si="41"/>
        <v>3</v>
      </c>
      <c r="F867" s="62">
        <f ca="1">IF(E867=1,$C$4*SQRT(D867),IF(E867=2,$C$4+($C$5-$C$4)*D867,$C$6-($C$6-$C$5)*SQRT(1-D867)))</f>
        <v>7.16263968536365</v>
      </c>
    </row>
    <row r="868" spans="2:6">
      <c r="B868" s="56">
        <v>852</v>
      </c>
      <c r="C868" s="57">
        <f ca="1" t="shared" si="39"/>
        <v>0.461901262316974</v>
      </c>
      <c r="D868" s="57">
        <f ca="1" t="shared" si="40"/>
        <v>0.412414376072305</v>
      </c>
      <c r="E868" s="57">
        <f ca="1" t="shared" si="41"/>
        <v>2</v>
      </c>
      <c r="F868" s="62">
        <f ca="1">IF(E868=1,$C$4*SQRT(D868),IF(E868=2,$C$4+($C$5-$C$4)*D868,$C$6-($C$6-$C$5)*SQRT(1-D868)))</f>
        <v>4.64965750428922</v>
      </c>
    </row>
    <row r="869" spans="2:6">
      <c r="B869" s="56">
        <v>853</v>
      </c>
      <c r="C869" s="57">
        <f ca="1" t="shared" si="39"/>
        <v>0.805506939461124</v>
      </c>
      <c r="D869" s="57">
        <f ca="1" t="shared" si="40"/>
        <v>0.913895719635053</v>
      </c>
      <c r="E869" s="57">
        <f ca="1" t="shared" si="41"/>
        <v>3</v>
      </c>
      <c r="F869" s="62">
        <f ca="1">IF(E869=1,$C$4*SQRT(D869),IF(E869=2,$C$4+($C$5-$C$4)*D869,$C$6-($C$6-$C$5)*SQRT(1-D869)))</f>
        <v>9.11969407403759</v>
      </c>
    </row>
    <row r="870" spans="2:6">
      <c r="B870" s="56">
        <v>854</v>
      </c>
      <c r="C870" s="57">
        <f ca="1" t="shared" si="39"/>
        <v>0.671738216420967</v>
      </c>
      <c r="D870" s="57">
        <f ca="1" t="shared" si="40"/>
        <v>0.313736794935001</v>
      </c>
      <c r="E870" s="57">
        <f ca="1" t="shared" si="41"/>
        <v>2</v>
      </c>
      <c r="F870" s="62">
        <f ca="1">IF(E870=1,$C$4*SQRT(D870),IF(E870=2,$C$4+($C$5-$C$4)*D870,$C$6-($C$6-$C$5)*SQRT(1-D870)))</f>
        <v>4.25494717974</v>
      </c>
    </row>
    <row r="871" spans="2:6">
      <c r="B871" s="56">
        <v>855</v>
      </c>
      <c r="C871" s="57">
        <f ca="1" t="shared" si="39"/>
        <v>0.337338770667664</v>
      </c>
      <c r="D871" s="57">
        <f ca="1" t="shared" si="40"/>
        <v>0.154772229815481</v>
      </c>
      <c r="E871" s="57">
        <f ca="1" t="shared" si="41"/>
        <v>2</v>
      </c>
      <c r="F871" s="62">
        <f ca="1">IF(E871=1,$C$4*SQRT(D871),IF(E871=2,$C$4+($C$5-$C$4)*D871,$C$6-($C$6-$C$5)*SQRT(1-D871)))</f>
        <v>3.61908891926192</v>
      </c>
    </row>
    <row r="872" spans="2:6">
      <c r="B872" s="56">
        <v>856</v>
      </c>
      <c r="C872" s="57">
        <f ca="1" t="shared" si="39"/>
        <v>0.203565122854904</v>
      </c>
      <c r="D872" s="57">
        <f ca="1" t="shared" si="40"/>
        <v>0.0211845774388586</v>
      </c>
      <c r="E872" s="57">
        <f ca="1" t="shared" si="41"/>
        <v>1</v>
      </c>
      <c r="F872" s="62">
        <f ca="1">IF(E872=1,$C$4*SQRT(D872),IF(E872=2,$C$4+($C$5-$C$4)*D872,$C$6-($C$6-$C$5)*SQRT(1-D872)))</f>
        <v>0.436647680572939</v>
      </c>
    </row>
    <row r="873" spans="2:6">
      <c r="B873" s="56">
        <v>857</v>
      </c>
      <c r="C873" s="57">
        <f ca="1" t="shared" si="39"/>
        <v>0.389423422997993</v>
      </c>
      <c r="D873" s="57">
        <f ca="1" t="shared" si="40"/>
        <v>0.96933476124818</v>
      </c>
      <c r="E873" s="57">
        <f ca="1" t="shared" si="41"/>
        <v>2</v>
      </c>
      <c r="F873" s="62">
        <f ca="1">IF(E873=1,$C$4*SQRT(D873),IF(E873=2,$C$4+($C$5-$C$4)*D873,$C$6-($C$6-$C$5)*SQRT(1-D873)))</f>
        <v>6.87733904499272</v>
      </c>
    </row>
    <row r="874" spans="2:6">
      <c r="B874" s="56">
        <v>858</v>
      </c>
      <c r="C874" s="57">
        <f ca="1" t="shared" si="39"/>
        <v>0.274452418965701</v>
      </c>
      <c r="D874" s="57">
        <f ca="1" t="shared" si="40"/>
        <v>0.162386660461265</v>
      </c>
      <c r="E874" s="57">
        <f ca="1" t="shared" si="41"/>
        <v>2</v>
      </c>
      <c r="F874" s="62">
        <f ca="1">IF(E874=1,$C$4*SQRT(D874),IF(E874=2,$C$4+($C$5-$C$4)*D874,$C$6-($C$6-$C$5)*SQRT(1-D874)))</f>
        <v>3.64954664184506</v>
      </c>
    </row>
    <row r="875" spans="2:6">
      <c r="B875" s="56">
        <v>859</v>
      </c>
      <c r="C875" s="57">
        <f ca="1" t="shared" si="39"/>
        <v>0.0119265980845709</v>
      </c>
      <c r="D875" s="57">
        <f ca="1" t="shared" si="40"/>
        <v>0.169906915925712</v>
      </c>
      <c r="E875" s="57">
        <f ca="1" t="shared" si="41"/>
        <v>1</v>
      </c>
      <c r="F875" s="62">
        <f ca="1">IF(E875=1,$C$4*SQRT(D875),IF(E875=2,$C$4+($C$5-$C$4)*D875,$C$6-($C$6-$C$5)*SQRT(1-D875)))</f>
        <v>1.23659299825424</v>
      </c>
    </row>
    <row r="876" spans="2:6">
      <c r="B876" s="56">
        <v>860</v>
      </c>
      <c r="C876" s="57">
        <f ca="1" t="shared" si="39"/>
        <v>0.711438014090772</v>
      </c>
      <c r="D876" s="57">
        <f ca="1" t="shared" si="40"/>
        <v>0.714361116634585</v>
      </c>
      <c r="E876" s="57">
        <f ca="1" t="shared" si="41"/>
        <v>2</v>
      </c>
      <c r="F876" s="62">
        <f ca="1">IF(E876=1,$C$4*SQRT(D876),IF(E876=2,$C$4+($C$5-$C$4)*D876,$C$6-($C$6-$C$5)*SQRT(1-D876)))</f>
        <v>5.85744446653834</v>
      </c>
    </row>
    <row r="877" spans="2:6">
      <c r="B877" s="56">
        <v>861</v>
      </c>
      <c r="C877" s="57">
        <f ca="1" t="shared" si="39"/>
        <v>0.158851433547515</v>
      </c>
      <c r="D877" s="57">
        <f ca="1" t="shared" si="40"/>
        <v>0.843454460086511</v>
      </c>
      <c r="E877" s="57">
        <f ca="1" t="shared" si="41"/>
        <v>1</v>
      </c>
      <c r="F877" s="62">
        <f ca="1">IF(E877=1,$C$4*SQRT(D877),IF(E877=2,$C$4+($C$5-$C$4)*D877,$C$6-($C$6-$C$5)*SQRT(1-D877)))</f>
        <v>2.75519330370459</v>
      </c>
    </row>
    <row r="878" spans="2:6">
      <c r="B878" s="56">
        <v>862</v>
      </c>
      <c r="C878" s="57">
        <f ca="1" t="shared" si="39"/>
        <v>0.465397879008131</v>
      </c>
      <c r="D878" s="57">
        <f ca="1" t="shared" si="40"/>
        <v>0.276489774710724</v>
      </c>
      <c r="E878" s="57">
        <f ca="1" t="shared" si="41"/>
        <v>2</v>
      </c>
      <c r="F878" s="62">
        <f ca="1">IF(E878=1,$C$4*SQRT(D878),IF(E878=2,$C$4+($C$5-$C$4)*D878,$C$6-($C$6-$C$5)*SQRT(1-D878)))</f>
        <v>4.10595909884289</v>
      </c>
    </row>
    <row r="879" spans="2:6">
      <c r="B879" s="56">
        <v>863</v>
      </c>
      <c r="C879" s="57">
        <f ca="1" t="shared" si="39"/>
        <v>0.125532843800821</v>
      </c>
      <c r="D879" s="57">
        <f ca="1" t="shared" si="40"/>
        <v>0.886077054240247</v>
      </c>
      <c r="E879" s="57">
        <f ca="1" t="shared" si="41"/>
        <v>1</v>
      </c>
      <c r="F879" s="62">
        <f ca="1">IF(E879=1,$C$4*SQRT(D879),IF(E879=2,$C$4+($C$5-$C$4)*D879,$C$6-($C$6-$C$5)*SQRT(1-D879)))</f>
        <v>2.8239499797557</v>
      </c>
    </row>
    <row r="880" spans="2:6">
      <c r="B880" s="56">
        <v>864</v>
      </c>
      <c r="C880" s="57">
        <f ca="1" t="shared" si="39"/>
        <v>0.599993296377921</v>
      </c>
      <c r="D880" s="57">
        <f ca="1" t="shared" si="40"/>
        <v>0.542339322709169</v>
      </c>
      <c r="E880" s="57">
        <f ca="1" t="shared" si="41"/>
        <v>2</v>
      </c>
      <c r="F880" s="62">
        <f ca="1">IF(E880=1,$C$4*SQRT(D880),IF(E880=2,$C$4+($C$5-$C$4)*D880,$C$6-($C$6-$C$5)*SQRT(1-D880)))</f>
        <v>5.16935729083668</v>
      </c>
    </row>
    <row r="881" spans="2:6">
      <c r="B881" s="56">
        <v>865</v>
      </c>
      <c r="C881" s="57">
        <f ca="1" t="shared" si="39"/>
        <v>0.730859754490859</v>
      </c>
      <c r="D881" s="57">
        <f ca="1" t="shared" si="40"/>
        <v>0.998916252047406</v>
      </c>
      <c r="E881" s="57">
        <f ca="1" t="shared" si="41"/>
        <v>2</v>
      </c>
      <c r="F881" s="62">
        <f ca="1">IF(E881=1,$C$4*SQRT(D881),IF(E881=2,$C$4+($C$5-$C$4)*D881,$C$6-($C$6-$C$5)*SQRT(1-D881)))</f>
        <v>6.99566500818962</v>
      </c>
    </row>
    <row r="882" spans="2:6">
      <c r="B882" s="56">
        <v>866</v>
      </c>
      <c r="C882" s="57">
        <f ca="1" t="shared" si="39"/>
        <v>0.563471448695566</v>
      </c>
      <c r="D882" s="57">
        <f ca="1" t="shared" si="40"/>
        <v>0.803153084208422</v>
      </c>
      <c r="E882" s="57">
        <f ca="1" t="shared" si="41"/>
        <v>2</v>
      </c>
      <c r="F882" s="62">
        <f ca="1">IF(E882=1,$C$4*SQRT(D882),IF(E882=2,$C$4+($C$5-$C$4)*D882,$C$6-($C$6-$C$5)*SQRT(1-D882)))</f>
        <v>6.21261233683369</v>
      </c>
    </row>
    <row r="883" spans="2:6">
      <c r="B883" s="56">
        <v>867</v>
      </c>
      <c r="C883" s="57">
        <f ca="1" t="shared" si="39"/>
        <v>0.226896481212949</v>
      </c>
      <c r="D883" s="57">
        <f ca="1" t="shared" si="40"/>
        <v>0.894357981623783</v>
      </c>
      <c r="E883" s="57">
        <f ca="1" t="shared" si="41"/>
        <v>2</v>
      </c>
      <c r="F883" s="62">
        <f ca="1">IF(E883=1,$C$4*SQRT(D883),IF(E883=2,$C$4+($C$5-$C$4)*D883,$C$6-($C$6-$C$5)*SQRT(1-D883)))</f>
        <v>6.57743192649513</v>
      </c>
    </row>
    <row r="884" spans="2:6">
      <c r="B884" s="56">
        <v>868</v>
      </c>
      <c r="C884" s="57">
        <f ca="1" t="shared" si="39"/>
        <v>0.570523244537025</v>
      </c>
      <c r="D884" s="57">
        <f ca="1" t="shared" si="40"/>
        <v>0.925836519570686</v>
      </c>
      <c r="E884" s="57">
        <f ca="1" t="shared" si="41"/>
        <v>2</v>
      </c>
      <c r="F884" s="62">
        <f ca="1">IF(E884=1,$C$4*SQRT(D884),IF(E884=2,$C$4+($C$5-$C$4)*D884,$C$6-($C$6-$C$5)*SQRT(1-D884)))</f>
        <v>6.70334607828275</v>
      </c>
    </row>
    <row r="885" spans="2:6">
      <c r="B885" s="56">
        <v>869</v>
      </c>
      <c r="C885" s="57">
        <f ca="1" t="shared" si="39"/>
        <v>0.251514688443744</v>
      </c>
      <c r="D885" s="57">
        <f ca="1" t="shared" si="40"/>
        <v>0.361756447442921</v>
      </c>
      <c r="E885" s="57">
        <f ca="1" t="shared" si="41"/>
        <v>2</v>
      </c>
      <c r="F885" s="62">
        <f ca="1">IF(E885=1,$C$4*SQRT(D885),IF(E885=2,$C$4+($C$5-$C$4)*D885,$C$6-($C$6-$C$5)*SQRT(1-D885)))</f>
        <v>4.44702578977168</v>
      </c>
    </row>
    <row r="886" spans="2:6">
      <c r="B886" s="56">
        <v>870</v>
      </c>
      <c r="C886" s="57">
        <f ca="1" t="shared" si="39"/>
        <v>0.311131598053856</v>
      </c>
      <c r="D886" s="57">
        <f ca="1" t="shared" si="40"/>
        <v>0.64328511991381</v>
      </c>
      <c r="E886" s="57">
        <f ca="1" t="shared" si="41"/>
        <v>2</v>
      </c>
      <c r="F886" s="62">
        <f ca="1">IF(E886=1,$C$4*SQRT(D886),IF(E886=2,$C$4+($C$5-$C$4)*D886,$C$6-($C$6-$C$5)*SQRT(1-D886)))</f>
        <v>5.57314047965524</v>
      </c>
    </row>
    <row r="887" spans="2:6">
      <c r="B887" s="56">
        <v>871</v>
      </c>
      <c r="C887" s="57">
        <f ca="1" t="shared" si="39"/>
        <v>0.706872300532823</v>
      </c>
      <c r="D887" s="57">
        <f ca="1" t="shared" si="40"/>
        <v>0.885444253725556</v>
      </c>
      <c r="E887" s="57">
        <f ca="1" t="shared" si="41"/>
        <v>2</v>
      </c>
      <c r="F887" s="62">
        <f ca="1">IF(E887=1,$C$4*SQRT(D887),IF(E887=2,$C$4+($C$5-$C$4)*D887,$C$6-($C$6-$C$5)*SQRT(1-D887)))</f>
        <v>6.54177701490222</v>
      </c>
    </row>
    <row r="888" spans="2:6">
      <c r="B888" s="56">
        <v>872</v>
      </c>
      <c r="C888" s="57">
        <f ca="1" t="shared" si="39"/>
        <v>0.175622845083836</v>
      </c>
      <c r="D888" s="57">
        <f ca="1" t="shared" si="40"/>
        <v>0.968251746308509</v>
      </c>
      <c r="E888" s="57">
        <f ca="1" t="shared" si="41"/>
        <v>1</v>
      </c>
      <c r="F888" s="62">
        <f ca="1">IF(E888=1,$C$4*SQRT(D888),IF(E888=2,$C$4+($C$5-$C$4)*D888,$C$6-($C$6-$C$5)*SQRT(1-D888)))</f>
        <v>2.95199351570707</v>
      </c>
    </row>
    <row r="889" spans="2:6">
      <c r="B889" s="56">
        <v>873</v>
      </c>
      <c r="C889" s="57">
        <f ca="1" t="shared" si="39"/>
        <v>0.805498583382145</v>
      </c>
      <c r="D889" s="57">
        <f ca="1" t="shared" si="40"/>
        <v>0.469253922481304</v>
      </c>
      <c r="E889" s="57">
        <f ca="1" t="shared" si="41"/>
        <v>3</v>
      </c>
      <c r="F889" s="62">
        <f ca="1">IF(E889=1,$C$4*SQRT(D889),IF(E889=2,$C$4+($C$5-$C$4)*D889,$C$6-($C$6-$C$5)*SQRT(1-D889)))</f>
        <v>7.81443034938983</v>
      </c>
    </row>
    <row r="890" spans="2:6">
      <c r="B890" s="56">
        <v>874</v>
      </c>
      <c r="C890" s="57">
        <f ca="1" t="shared" si="39"/>
        <v>0.305496823426761</v>
      </c>
      <c r="D890" s="57">
        <f ca="1" t="shared" si="40"/>
        <v>0.511448795797201</v>
      </c>
      <c r="E890" s="57">
        <f ca="1" t="shared" si="41"/>
        <v>2</v>
      </c>
      <c r="F890" s="62">
        <f ca="1">IF(E890=1,$C$4*SQRT(D890),IF(E890=2,$C$4+($C$5-$C$4)*D890,$C$6-($C$6-$C$5)*SQRT(1-D890)))</f>
        <v>5.04579518318881</v>
      </c>
    </row>
    <row r="891" spans="2:6">
      <c r="B891" s="56">
        <v>875</v>
      </c>
      <c r="C891" s="57">
        <f ca="1" t="shared" si="39"/>
        <v>0.160769433525334</v>
      </c>
      <c r="D891" s="57">
        <f ca="1" t="shared" si="40"/>
        <v>0.160410051809497</v>
      </c>
      <c r="E891" s="57">
        <f ca="1" t="shared" si="41"/>
        <v>1</v>
      </c>
      <c r="F891" s="62">
        <f ca="1">IF(E891=1,$C$4*SQRT(D891),IF(E891=2,$C$4+($C$5-$C$4)*D891,$C$6-($C$6-$C$5)*SQRT(1-D891)))</f>
        <v>1.20153671033617</v>
      </c>
    </row>
    <row r="892" spans="2:6">
      <c r="B892" s="56">
        <v>876</v>
      </c>
      <c r="C892" s="57">
        <f ca="1" t="shared" si="39"/>
        <v>0.337324800598033</v>
      </c>
      <c r="D892" s="57">
        <f ca="1" t="shared" si="40"/>
        <v>0.635015207887366</v>
      </c>
      <c r="E892" s="57">
        <f ca="1" t="shared" si="41"/>
        <v>2</v>
      </c>
      <c r="F892" s="62">
        <f ca="1">IF(E892=1,$C$4*SQRT(D892),IF(E892=2,$C$4+($C$5-$C$4)*D892,$C$6-($C$6-$C$5)*SQRT(1-D892)))</f>
        <v>5.54006083154947</v>
      </c>
    </row>
    <row r="893" spans="2:6">
      <c r="B893" s="56">
        <v>877</v>
      </c>
      <c r="C893" s="57">
        <f ca="1" t="shared" si="39"/>
        <v>0.849349235176337</v>
      </c>
      <c r="D893" s="57">
        <f ca="1" t="shared" si="40"/>
        <v>0.501140897580997</v>
      </c>
      <c r="E893" s="57">
        <f ca="1" t="shared" si="41"/>
        <v>3</v>
      </c>
      <c r="F893" s="62">
        <f ca="1">IF(E893=1,$C$4*SQRT(D893),IF(E893=2,$C$4+($C$5-$C$4)*D893,$C$6-($C$6-$C$5)*SQRT(1-D893)))</f>
        <v>7.88110124787166</v>
      </c>
    </row>
    <row r="894" spans="2:6">
      <c r="B894" s="56">
        <v>878</v>
      </c>
      <c r="C894" s="57">
        <f ca="1" t="shared" si="39"/>
        <v>0.410954533907019</v>
      </c>
      <c r="D894" s="57">
        <f ca="1" t="shared" si="40"/>
        <v>0.790657828287418</v>
      </c>
      <c r="E894" s="57">
        <f ca="1" t="shared" si="41"/>
        <v>2</v>
      </c>
      <c r="F894" s="62">
        <f ca="1">IF(E894=1,$C$4*SQRT(D894),IF(E894=2,$C$4+($C$5-$C$4)*D894,$C$6-($C$6-$C$5)*SQRT(1-D894)))</f>
        <v>6.16263131314967</v>
      </c>
    </row>
    <row r="895" spans="2:6">
      <c r="B895" s="56">
        <v>879</v>
      </c>
      <c r="C895" s="57">
        <f ca="1" t="shared" si="39"/>
        <v>0.568902761542231</v>
      </c>
      <c r="D895" s="57">
        <f ca="1" t="shared" si="40"/>
        <v>0.656166656636716</v>
      </c>
      <c r="E895" s="57">
        <f ca="1" t="shared" si="41"/>
        <v>2</v>
      </c>
      <c r="F895" s="62">
        <f ca="1">IF(E895=1,$C$4*SQRT(D895),IF(E895=2,$C$4+($C$5-$C$4)*D895,$C$6-($C$6-$C$5)*SQRT(1-D895)))</f>
        <v>5.62466662654686</v>
      </c>
    </row>
    <row r="896" spans="2:6">
      <c r="B896" s="56">
        <v>880</v>
      </c>
      <c r="C896" s="57">
        <f ca="1" t="shared" si="39"/>
        <v>0.691347083214583</v>
      </c>
      <c r="D896" s="57">
        <f ca="1" t="shared" si="40"/>
        <v>0.158562882118551</v>
      </c>
      <c r="E896" s="57">
        <f ca="1" t="shared" si="41"/>
        <v>2</v>
      </c>
      <c r="F896" s="62">
        <f ca="1">IF(E896=1,$C$4*SQRT(D896),IF(E896=2,$C$4+($C$5-$C$4)*D896,$C$6-($C$6-$C$5)*SQRT(1-D896)))</f>
        <v>3.6342515284742</v>
      </c>
    </row>
    <row r="897" spans="2:6">
      <c r="B897" s="56">
        <v>881</v>
      </c>
      <c r="C897" s="57">
        <f ca="1" t="shared" si="39"/>
        <v>0.818580368733307</v>
      </c>
      <c r="D897" s="57">
        <f ca="1" t="shared" si="40"/>
        <v>0.802792068248732</v>
      </c>
      <c r="E897" s="57">
        <f ca="1" t="shared" si="41"/>
        <v>3</v>
      </c>
      <c r="F897" s="62">
        <f ca="1">IF(E897=1,$C$4*SQRT(D897),IF(E897=2,$C$4+($C$5-$C$4)*D897,$C$6-($C$6-$C$5)*SQRT(1-D897)))</f>
        <v>8.66775700949061</v>
      </c>
    </row>
    <row r="898" spans="2:6">
      <c r="B898" s="56">
        <v>882</v>
      </c>
      <c r="C898" s="57">
        <f ca="1" t="shared" si="39"/>
        <v>0.0119167108385196</v>
      </c>
      <c r="D898" s="57">
        <f ca="1" t="shared" si="40"/>
        <v>0.981306376242667</v>
      </c>
      <c r="E898" s="57">
        <f ca="1" t="shared" si="41"/>
        <v>1</v>
      </c>
      <c r="F898" s="62">
        <f ca="1">IF(E898=1,$C$4*SQRT(D898),IF(E898=2,$C$4+($C$5-$C$4)*D898,$C$6-($C$6-$C$5)*SQRT(1-D898)))</f>
        <v>2.97182728067834</v>
      </c>
    </row>
    <row r="899" spans="2:6">
      <c r="B899" s="56">
        <v>883</v>
      </c>
      <c r="C899" s="57">
        <f ca="1" t="shared" si="39"/>
        <v>0.523123603537329</v>
      </c>
      <c r="D899" s="57">
        <f ca="1" t="shared" si="40"/>
        <v>0.56226796693742</v>
      </c>
      <c r="E899" s="57">
        <f ca="1" t="shared" si="41"/>
        <v>2</v>
      </c>
      <c r="F899" s="62">
        <f ca="1">IF(E899=1,$C$4*SQRT(D899),IF(E899=2,$C$4+($C$5-$C$4)*D899,$C$6-($C$6-$C$5)*SQRT(1-D899)))</f>
        <v>5.24907186774968</v>
      </c>
    </row>
    <row r="900" spans="2:6">
      <c r="B900" s="56">
        <v>884</v>
      </c>
      <c r="C900" s="57">
        <f ca="1" t="shared" si="39"/>
        <v>0.5158339849166</v>
      </c>
      <c r="D900" s="57">
        <f ca="1" t="shared" si="40"/>
        <v>0.662291323844345</v>
      </c>
      <c r="E900" s="57">
        <f ca="1" t="shared" si="41"/>
        <v>2</v>
      </c>
      <c r="F900" s="62">
        <f ca="1">IF(E900=1,$C$4*SQRT(D900),IF(E900=2,$C$4+($C$5-$C$4)*D900,$C$6-($C$6-$C$5)*SQRT(1-D900)))</f>
        <v>5.64916529537738</v>
      </c>
    </row>
    <row r="901" spans="2:6">
      <c r="B901" s="56">
        <v>885</v>
      </c>
      <c r="C901" s="57">
        <f ca="1" t="shared" si="39"/>
        <v>0.842290236177711</v>
      </c>
      <c r="D901" s="57">
        <f ca="1" t="shared" si="40"/>
        <v>0.8579525814547</v>
      </c>
      <c r="E901" s="57">
        <f ca="1" t="shared" si="41"/>
        <v>3</v>
      </c>
      <c r="F901" s="62">
        <f ca="1">IF(E901=1,$C$4*SQRT(D901),IF(E901=2,$C$4+($C$5-$C$4)*D901,$C$6-($C$6-$C$5)*SQRT(1-D901)))</f>
        <v>8.86932464123971</v>
      </c>
    </row>
    <row r="902" spans="2:6">
      <c r="B902" s="56">
        <v>886</v>
      </c>
      <c r="C902" s="57">
        <f ca="1" t="shared" si="39"/>
        <v>0.730865458585151</v>
      </c>
      <c r="D902" s="57">
        <f ca="1" t="shared" si="40"/>
        <v>0.415408640414583</v>
      </c>
      <c r="E902" s="57">
        <f ca="1" t="shared" si="41"/>
        <v>2</v>
      </c>
      <c r="F902" s="62">
        <f ca="1">IF(E902=1,$C$4*SQRT(D902),IF(E902=2,$C$4+($C$5-$C$4)*D902,$C$6-($C$6-$C$5)*SQRT(1-D902)))</f>
        <v>4.66163456165833</v>
      </c>
    </row>
    <row r="903" spans="2:6">
      <c r="B903" s="56">
        <v>887</v>
      </c>
      <c r="C903" s="57">
        <f ca="1" t="shared" si="39"/>
        <v>0.103726866366186</v>
      </c>
      <c r="D903" s="57">
        <f ca="1" t="shared" si="40"/>
        <v>0.41045493899399</v>
      </c>
      <c r="E903" s="57">
        <f ca="1" t="shared" si="41"/>
        <v>1</v>
      </c>
      <c r="F903" s="62">
        <f ca="1">IF(E903=1,$C$4*SQRT(D903),IF(E903=2,$C$4+($C$5-$C$4)*D903,$C$6-($C$6-$C$5)*SQRT(1-D903)))</f>
        <v>1.92200271876652</v>
      </c>
    </row>
    <row r="904" spans="2:6">
      <c r="B904" s="56">
        <v>888</v>
      </c>
      <c r="C904" s="57">
        <f ca="1" t="shared" si="39"/>
        <v>0.637230352872381</v>
      </c>
      <c r="D904" s="57">
        <f ca="1" t="shared" si="40"/>
        <v>0.723122269656022</v>
      </c>
      <c r="E904" s="57">
        <f ca="1" t="shared" si="41"/>
        <v>2</v>
      </c>
      <c r="F904" s="62">
        <f ca="1">IF(E904=1,$C$4*SQRT(D904),IF(E904=2,$C$4+($C$5-$C$4)*D904,$C$6-($C$6-$C$5)*SQRT(1-D904)))</f>
        <v>5.89248907862409</v>
      </c>
    </row>
    <row r="905" spans="2:6">
      <c r="B905" s="56">
        <v>889</v>
      </c>
      <c r="C905" s="57">
        <f ca="1" t="shared" si="39"/>
        <v>0.570508665289662</v>
      </c>
      <c r="D905" s="57">
        <f ca="1" t="shared" si="40"/>
        <v>0.650412880802832</v>
      </c>
      <c r="E905" s="57">
        <f ca="1" t="shared" si="41"/>
        <v>2</v>
      </c>
      <c r="F905" s="62">
        <f ca="1">IF(E905=1,$C$4*SQRT(D905),IF(E905=2,$C$4+($C$5-$C$4)*D905,$C$6-($C$6-$C$5)*SQRT(1-D905)))</f>
        <v>5.60165152321133</v>
      </c>
    </row>
    <row r="906" spans="2:6">
      <c r="B906" s="56">
        <v>890</v>
      </c>
      <c r="C906" s="57">
        <f ca="1" t="shared" si="39"/>
        <v>0.254255438124575</v>
      </c>
      <c r="D906" s="57">
        <f ca="1" t="shared" si="40"/>
        <v>0.105484554448478</v>
      </c>
      <c r="E906" s="57">
        <f ca="1" t="shared" si="41"/>
        <v>2</v>
      </c>
      <c r="F906" s="62">
        <f ca="1">IF(E906=1,$C$4*SQRT(D906),IF(E906=2,$C$4+($C$5-$C$4)*D906,$C$6-($C$6-$C$5)*SQRT(1-D906)))</f>
        <v>3.42193821779391</v>
      </c>
    </row>
    <row r="907" spans="2:6">
      <c r="B907" s="56">
        <v>891</v>
      </c>
      <c r="C907" s="57">
        <f ca="1" t="shared" si="39"/>
        <v>0.70185225882249</v>
      </c>
      <c r="D907" s="57">
        <f ca="1" t="shared" si="40"/>
        <v>0.520332347521747</v>
      </c>
      <c r="E907" s="57">
        <f ca="1" t="shared" si="41"/>
        <v>2</v>
      </c>
      <c r="F907" s="62">
        <f ca="1">IF(E907=1,$C$4*SQRT(D907),IF(E907=2,$C$4+($C$5-$C$4)*D907,$C$6-($C$6-$C$5)*SQRT(1-D907)))</f>
        <v>5.08132939008699</v>
      </c>
    </row>
    <row r="908" spans="2:6">
      <c r="B908" s="56">
        <v>892</v>
      </c>
      <c r="C908" s="57">
        <f ca="1" t="shared" si="39"/>
        <v>0.0239942332054877</v>
      </c>
      <c r="D908" s="57">
        <f ca="1" t="shared" si="40"/>
        <v>0.990458360285878</v>
      </c>
      <c r="E908" s="57">
        <f ca="1" t="shared" si="41"/>
        <v>1</v>
      </c>
      <c r="F908" s="62">
        <f ca="1">IF(E908=1,$C$4*SQRT(D908),IF(E908=2,$C$4+($C$5-$C$4)*D908,$C$6-($C$6-$C$5)*SQRT(1-D908)))</f>
        <v>2.98565323548682</v>
      </c>
    </row>
    <row r="909" spans="2:6">
      <c r="B909" s="56">
        <v>893</v>
      </c>
      <c r="C909" s="57">
        <f ca="1" t="shared" si="39"/>
        <v>0.61287167175216</v>
      </c>
      <c r="D909" s="57">
        <f ca="1" t="shared" si="40"/>
        <v>0.42876408233745</v>
      </c>
      <c r="E909" s="57">
        <f ca="1" t="shared" si="41"/>
        <v>2</v>
      </c>
      <c r="F909" s="62">
        <f ca="1">IF(E909=1,$C$4*SQRT(D909),IF(E909=2,$C$4+($C$5-$C$4)*D909,$C$6-($C$6-$C$5)*SQRT(1-D909)))</f>
        <v>4.7150563293498</v>
      </c>
    </row>
    <row r="910" spans="2:6">
      <c r="B910" s="56">
        <v>894</v>
      </c>
      <c r="C910" s="57">
        <f ca="1" t="shared" si="39"/>
        <v>0.420310231300136</v>
      </c>
      <c r="D910" s="57">
        <f ca="1" t="shared" si="40"/>
        <v>0.581433710600495</v>
      </c>
      <c r="E910" s="57">
        <f ca="1" t="shared" si="41"/>
        <v>2</v>
      </c>
      <c r="F910" s="62">
        <f ca="1">IF(E910=1,$C$4*SQRT(D910),IF(E910=2,$C$4+($C$5-$C$4)*D910,$C$6-($C$6-$C$5)*SQRT(1-D910)))</f>
        <v>5.32573484240198</v>
      </c>
    </row>
    <row r="911" spans="2:6">
      <c r="B911" s="56">
        <v>895</v>
      </c>
      <c r="C911" s="57">
        <f ca="1" t="shared" si="39"/>
        <v>0.0299708048689995</v>
      </c>
      <c r="D911" s="57">
        <f ca="1" t="shared" si="40"/>
        <v>0.00593606030270588</v>
      </c>
      <c r="E911" s="57">
        <f ca="1" t="shared" si="41"/>
        <v>1</v>
      </c>
      <c r="F911" s="62">
        <f ca="1">IF(E911=1,$C$4*SQRT(D911),IF(E911=2,$C$4+($C$5-$C$4)*D911,$C$6-($C$6-$C$5)*SQRT(1-D911)))</f>
        <v>0.231137497443303</v>
      </c>
    </row>
    <row r="912" spans="2:6">
      <c r="B912" s="56">
        <v>896</v>
      </c>
      <c r="C912" s="57">
        <f ca="1" t="shared" si="39"/>
        <v>0.743714167595423</v>
      </c>
      <c r="D912" s="57">
        <f ca="1" t="shared" si="40"/>
        <v>0.208724380348327</v>
      </c>
      <c r="E912" s="57">
        <f ca="1" t="shared" si="41"/>
        <v>2</v>
      </c>
      <c r="F912" s="62">
        <f ca="1">IF(E912=1,$C$4*SQRT(D912),IF(E912=2,$C$4+($C$5-$C$4)*D912,$C$6-($C$6-$C$5)*SQRT(1-D912)))</f>
        <v>3.83489752139331</v>
      </c>
    </row>
    <row r="913" spans="2:6">
      <c r="B913" s="56">
        <v>897</v>
      </c>
      <c r="C913" s="57">
        <f ca="1" t="shared" ref="C913:C976" si="42">RAND()</f>
        <v>0.298590643389473</v>
      </c>
      <c r="D913" s="57">
        <f ca="1" t="shared" ref="D913:D976" si="43">RAND()</f>
        <v>0.0382801215787056</v>
      </c>
      <c r="E913" s="57">
        <f ca="1" t="shared" ref="E913:E976" si="44">IF(C913&lt;=$C$10,1,IF(C913&lt;=$C$10+$C$11,2,3))</f>
        <v>2</v>
      </c>
      <c r="F913" s="62">
        <f ca="1">IF(E913=1,$C$4*SQRT(D913),IF(E913=2,$C$4+($C$5-$C$4)*D913,$C$6-($C$6-$C$5)*SQRT(1-D913)))</f>
        <v>3.15312048631482</v>
      </c>
    </row>
    <row r="914" spans="2:6">
      <c r="B914" s="56">
        <v>898</v>
      </c>
      <c r="C914" s="57">
        <f ca="1" t="shared" si="42"/>
        <v>0.0781582818752717</v>
      </c>
      <c r="D914" s="57">
        <f ca="1" t="shared" si="43"/>
        <v>0.799684992396163</v>
      </c>
      <c r="E914" s="57">
        <f ca="1" t="shared" si="44"/>
        <v>1</v>
      </c>
      <c r="F914" s="62">
        <f ca="1">IF(E914=1,$C$4*SQRT(D914),IF(E914=2,$C$4+($C$5-$C$4)*D914,$C$6-($C$6-$C$5)*SQRT(1-D914)))</f>
        <v>2.68275323717361</v>
      </c>
    </row>
    <row r="915" spans="2:6">
      <c r="B915" s="56">
        <v>899</v>
      </c>
      <c r="C915" s="57">
        <f ca="1" t="shared" si="42"/>
        <v>0.0463280927612977</v>
      </c>
      <c r="D915" s="57">
        <f ca="1" t="shared" si="43"/>
        <v>0.952731726999709</v>
      </c>
      <c r="E915" s="57">
        <f ca="1" t="shared" si="44"/>
        <v>1</v>
      </c>
      <c r="F915" s="62">
        <f ca="1">IF(E915=1,$C$4*SQRT(D915),IF(E915=2,$C$4+($C$5-$C$4)*D915,$C$6-($C$6-$C$5)*SQRT(1-D915)))</f>
        <v>2.92823932474745</v>
      </c>
    </row>
    <row r="916" spans="2:6">
      <c r="B916" s="56">
        <v>900</v>
      </c>
      <c r="C916" s="57">
        <f ca="1" t="shared" si="42"/>
        <v>0.19269173042169</v>
      </c>
      <c r="D916" s="57">
        <f ca="1" t="shared" si="43"/>
        <v>0.164061646428037</v>
      </c>
      <c r="E916" s="57">
        <f ca="1" t="shared" si="44"/>
        <v>1</v>
      </c>
      <c r="F916" s="62">
        <f ca="1">IF(E916=1,$C$4*SQRT(D916),IF(E916=2,$C$4+($C$5-$C$4)*D916,$C$6-($C$6-$C$5)*SQRT(1-D916)))</f>
        <v>1.21513571993104</v>
      </c>
    </row>
    <row r="917" spans="2:6">
      <c r="B917" s="56">
        <v>901</v>
      </c>
      <c r="C917" s="57">
        <f ca="1" t="shared" si="42"/>
        <v>0.197678236535274</v>
      </c>
      <c r="D917" s="57">
        <f ca="1" t="shared" si="43"/>
        <v>0.619932450601108</v>
      </c>
      <c r="E917" s="57">
        <f ca="1" t="shared" si="44"/>
        <v>1</v>
      </c>
      <c r="F917" s="62">
        <f ca="1">IF(E917=1,$C$4*SQRT(D917),IF(E917=2,$C$4+($C$5-$C$4)*D917,$C$6-($C$6-$C$5)*SQRT(1-D917)))</f>
        <v>2.36207367696479</v>
      </c>
    </row>
    <row r="918" spans="2:6">
      <c r="B918" s="56">
        <v>902</v>
      </c>
      <c r="C918" s="57">
        <f ca="1" t="shared" si="42"/>
        <v>0.554571967635544</v>
      </c>
      <c r="D918" s="57">
        <f ca="1" t="shared" si="43"/>
        <v>0.339793093365123</v>
      </c>
      <c r="E918" s="57">
        <f ca="1" t="shared" si="44"/>
        <v>2</v>
      </c>
      <c r="F918" s="62">
        <f ca="1">IF(E918=1,$C$4*SQRT(D918),IF(E918=2,$C$4+($C$5-$C$4)*D918,$C$6-($C$6-$C$5)*SQRT(1-D918)))</f>
        <v>4.35917237346049</v>
      </c>
    </row>
    <row r="919" spans="2:6">
      <c r="B919" s="56">
        <v>903</v>
      </c>
      <c r="C919" s="57">
        <f ca="1" t="shared" si="42"/>
        <v>0.15529571883826</v>
      </c>
      <c r="D919" s="57">
        <f ca="1" t="shared" si="43"/>
        <v>0.829850920189857</v>
      </c>
      <c r="E919" s="57">
        <f ca="1" t="shared" si="44"/>
        <v>1</v>
      </c>
      <c r="F919" s="62">
        <f ca="1">IF(E919=1,$C$4*SQRT(D919),IF(E919=2,$C$4+($C$5-$C$4)*D919,$C$6-($C$6-$C$5)*SQRT(1-D919)))</f>
        <v>2.73288460819492</v>
      </c>
    </row>
    <row r="920" spans="2:6">
      <c r="B920" s="56">
        <v>904</v>
      </c>
      <c r="C920" s="57">
        <f ca="1" t="shared" si="42"/>
        <v>0.696415293038382</v>
      </c>
      <c r="D920" s="57">
        <f ca="1" t="shared" si="43"/>
        <v>0.136571194102335</v>
      </c>
      <c r="E920" s="57">
        <f ca="1" t="shared" si="44"/>
        <v>2</v>
      </c>
      <c r="F920" s="62">
        <f ca="1">IF(E920=1,$C$4*SQRT(D920),IF(E920=2,$C$4+($C$5-$C$4)*D920,$C$6-($C$6-$C$5)*SQRT(1-D920)))</f>
        <v>3.54628477640934</v>
      </c>
    </row>
    <row r="921" spans="2:6">
      <c r="B921" s="56">
        <v>905</v>
      </c>
      <c r="C921" s="57">
        <f ca="1" t="shared" si="42"/>
        <v>0.186275247448376</v>
      </c>
      <c r="D921" s="57">
        <f ca="1" t="shared" si="43"/>
        <v>0.684810045362352</v>
      </c>
      <c r="E921" s="57">
        <f ca="1" t="shared" si="44"/>
        <v>1</v>
      </c>
      <c r="F921" s="62">
        <f ca="1">IF(E921=1,$C$4*SQRT(D921),IF(E921=2,$C$4+($C$5-$C$4)*D921,$C$6-($C$6-$C$5)*SQRT(1-D921)))</f>
        <v>2.48259751233686</v>
      </c>
    </row>
    <row r="922" spans="2:6">
      <c r="B922" s="56">
        <v>906</v>
      </c>
      <c r="C922" s="57">
        <f ca="1" t="shared" si="42"/>
        <v>0.321778850503798</v>
      </c>
      <c r="D922" s="57">
        <f ca="1" t="shared" si="43"/>
        <v>0.134354524246616</v>
      </c>
      <c r="E922" s="57">
        <f ca="1" t="shared" si="44"/>
        <v>2</v>
      </c>
      <c r="F922" s="62">
        <f ca="1">IF(E922=1,$C$4*SQRT(D922),IF(E922=2,$C$4+($C$5-$C$4)*D922,$C$6-($C$6-$C$5)*SQRT(1-D922)))</f>
        <v>3.53741809698646</v>
      </c>
    </row>
    <row r="923" spans="2:6">
      <c r="B923" s="56">
        <v>907</v>
      </c>
      <c r="C923" s="57">
        <f ca="1" t="shared" si="42"/>
        <v>0.617527157742782</v>
      </c>
      <c r="D923" s="57">
        <f ca="1" t="shared" si="43"/>
        <v>0.28236681812494</v>
      </c>
      <c r="E923" s="57">
        <f ca="1" t="shared" si="44"/>
        <v>2</v>
      </c>
      <c r="F923" s="62">
        <f ca="1">IF(E923=1,$C$4*SQRT(D923),IF(E923=2,$C$4+($C$5-$C$4)*D923,$C$6-($C$6-$C$5)*SQRT(1-D923)))</f>
        <v>4.12946727249976</v>
      </c>
    </row>
    <row r="924" spans="2:6">
      <c r="B924" s="56">
        <v>908</v>
      </c>
      <c r="C924" s="57">
        <f ca="1" t="shared" si="42"/>
        <v>0.511646066589081</v>
      </c>
      <c r="D924" s="57">
        <f ca="1" t="shared" si="43"/>
        <v>0.770062595357516</v>
      </c>
      <c r="E924" s="57">
        <f ca="1" t="shared" si="44"/>
        <v>2</v>
      </c>
      <c r="F924" s="62">
        <f ca="1">IF(E924=1,$C$4*SQRT(D924),IF(E924=2,$C$4+($C$5-$C$4)*D924,$C$6-($C$6-$C$5)*SQRT(1-D924)))</f>
        <v>6.08025038143006</v>
      </c>
    </row>
    <row r="925" spans="2:6">
      <c r="B925" s="56">
        <v>909</v>
      </c>
      <c r="C925" s="57">
        <f ca="1" t="shared" si="42"/>
        <v>0.404593583328151</v>
      </c>
      <c r="D925" s="57">
        <f ca="1" t="shared" si="43"/>
        <v>0.613234816089611</v>
      </c>
      <c r="E925" s="57">
        <f ca="1" t="shared" si="44"/>
        <v>2</v>
      </c>
      <c r="F925" s="62">
        <f ca="1">IF(E925=1,$C$4*SQRT(D925),IF(E925=2,$C$4+($C$5-$C$4)*D925,$C$6-($C$6-$C$5)*SQRT(1-D925)))</f>
        <v>5.45293926435844</v>
      </c>
    </row>
    <row r="926" spans="2:6">
      <c r="B926" s="56">
        <v>910</v>
      </c>
      <c r="C926" s="57">
        <f ca="1" t="shared" si="42"/>
        <v>0.841369057511433</v>
      </c>
      <c r="D926" s="57">
        <f ca="1" t="shared" si="43"/>
        <v>0.555496005306533</v>
      </c>
      <c r="E926" s="57">
        <f ca="1" t="shared" si="44"/>
        <v>3</v>
      </c>
      <c r="F926" s="62">
        <f ca="1">IF(E926=1,$C$4*SQRT(D926),IF(E926=2,$C$4+($C$5-$C$4)*D926,$C$6-($C$6-$C$5)*SQRT(1-D926)))</f>
        <v>7.9998660164276</v>
      </c>
    </row>
    <row r="927" spans="2:6">
      <c r="B927" s="56">
        <v>911</v>
      </c>
      <c r="C927" s="57">
        <f ca="1" t="shared" si="42"/>
        <v>0.305508164681992</v>
      </c>
      <c r="D927" s="57">
        <f ca="1" t="shared" si="43"/>
        <v>0.358809866996981</v>
      </c>
      <c r="E927" s="57">
        <f ca="1" t="shared" si="44"/>
        <v>2</v>
      </c>
      <c r="F927" s="62">
        <f ca="1">IF(E927=1,$C$4*SQRT(D927),IF(E927=2,$C$4+($C$5-$C$4)*D927,$C$6-($C$6-$C$5)*SQRT(1-D927)))</f>
        <v>4.43523946798792</v>
      </c>
    </row>
    <row r="928" spans="2:6">
      <c r="B928" s="56">
        <v>912</v>
      </c>
      <c r="C928" s="57">
        <f ca="1" t="shared" si="42"/>
        <v>0.318937553666877</v>
      </c>
      <c r="D928" s="57">
        <f ca="1" t="shared" si="43"/>
        <v>0.105009221186975</v>
      </c>
      <c r="E928" s="57">
        <f ca="1" t="shared" si="44"/>
        <v>2</v>
      </c>
      <c r="F928" s="62">
        <f ca="1">IF(E928=1,$C$4*SQRT(D928),IF(E928=2,$C$4+($C$5-$C$4)*D928,$C$6-($C$6-$C$5)*SQRT(1-D928)))</f>
        <v>3.4200368847479</v>
      </c>
    </row>
    <row r="929" spans="2:6">
      <c r="B929" s="56">
        <v>913</v>
      </c>
      <c r="C929" s="57">
        <f ca="1" t="shared" si="42"/>
        <v>0.00771623414223477</v>
      </c>
      <c r="D929" s="57">
        <f ca="1" t="shared" si="43"/>
        <v>0.332506976354951</v>
      </c>
      <c r="E929" s="57">
        <f ca="1" t="shared" si="44"/>
        <v>1</v>
      </c>
      <c r="F929" s="62">
        <f ca="1">IF(E929=1,$C$4*SQRT(D929),IF(E929=2,$C$4+($C$5-$C$4)*D929,$C$6-($C$6-$C$5)*SQRT(1-D929)))</f>
        <v>1.72990253690621</v>
      </c>
    </row>
    <row r="930" spans="2:6">
      <c r="B930" s="56">
        <v>914</v>
      </c>
      <c r="C930" s="57">
        <f ca="1" t="shared" si="42"/>
        <v>0.244513569268994</v>
      </c>
      <c r="D930" s="57">
        <f ca="1" t="shared" si="43"/>
        <v>0.557217279532414</v>
      </c>
      <c r="E930" s="57">
        <f ca="1" t="shared" si="44"/>
        <v>2</v>
      </c>
      <c r="F930" s="62">
        <f ca="1">IF(E930=1,$C$4*SQRT(D930),IF(E930=2,$C$4+($C$5-$C$4)*D930,$C$6-($C$6-$C$5)*SQRT(1-D930)))</f>
        <v>5.22886911812965</v>
      </c>
    </row>
    <row r="931" spans="2:6">
      <c r="B931" s="56">
        <v>915</v>
      </c>
      <c r="C931" s="57">
        <f ca="1" t="shared" si="42"/>
        <v>0.849356028634279</v>
      </c>
      <c r="D931" s="57">
        <f ca="1" t="shared" si="43"/>
        <v>0.993795049557265</v>
      </c>
      <c r="E931" s="57">
        <f ca="1" t="shared" si="44"/>
        <v>3</v>
      </c>
      <c r="F931" s="62">
        <f ca="1">IF(E931=1,$C$4*SQRT(D931),IF(E931=2,$C$4+($C$5-$C$4)*D931,$C$6-($C$6-$C$5)*SQRT(1-D931)))</f>
        <v>9.76368547656858</v>
      </c>
    </row>
    <row r="932" spans="2:6">
      <c r="B932" s="56">
        <v>916</v>
      </c>
      <c r="C932" s="57">
        <f ca="1" t="shared" si="42"/>
        <v>0.160431567545645</v>
      </c>
      <c r="D932" s="57">
        <f ca="1" t="shared" si="43"/>
        <v>0.111149067357021</v>
      </c>
      <c r="E932" s="57">
        <f ca="1" t="shared" si="44"/>
        <v>1</v>
      </c>
      <c r="F932" s="62">
        <f ca="1">IF(E932=1,$C$4*SQRT(D932),IF(E932=2,$C$4+($C$5-$C$4)*D932,$C$6-($C$6-$C$5)*SQRT(1-D932)))</f>
        <v>1.00017078852223</v>
      </c>
    </row>
    <row r="933" spans="2:6">
      <c r="B933" s="56">
        <v>917</v>
      </c>
      <c r="C933" s="57">
        <f ca="1" t="shared" si="42"/>
        <v>0.568883102881554</v>
      </c>
      <c r="D933" s="57">
        <f ca="1" t="shared" si="43"/>
        <v>0.362455714380697</v>
      </c>
      <c r="E933" s="57">
        <f ca="1" t="shared" si="44"/>
        <v>2</v>
      </c>
      <c r="F933" s="62">
        <f ca="1">IF(E933=1,$C$4*SQRT(D933),IF(E933=2,$C$4+($C$5-$C$4)*D933,$C$6-($C$6-$C$5)*SQRT(1-D933)))</f>
        <v>4.44982285752279</v>
      </c>
    </row>
    <row r="934" spans="2:6">
      <c r="B934" s="56">
        <v>918</v>
      </c>
      <c r="C934" s="57">
        <f ca="1" t="shared" si="42"/>
        <v>0.388978327127785</v>
      </c>
      <c r="D934" s="57">
        <f ca="1" t="shared" si="43"/>
        <v>0.84668404702113</v>
      </c>
      <c r="E934" s="57">
        <f ca="1" t="shared" si="44"/>
        <v>2</v>
      </c>
      <c r="F934" s="62">
        <f ca="1">IF(E934=1,$C$4*SQRT(D934),IF(E934=2,$C$4+($C$5-$C$4)*D934,$C$6-($C$6-$C$5)*SQRT(1-D934)))</f>
        <v>6.38673618808452</v>
      </c>
    </row>
    <row r="935" spans="2:6">
      <c r="B935" s="56">
        <v>919</v>
      </c>
      <c r="C935" s="57">
        <f ca="1" t="shared" si="42"/>
        <v>0.874290010885309</v>
      </c>
      <c r="D935" s="57">
        <f ca="1" t="shared" si="43"/>
        <v>0.651960025603009</v>
      </c>
      <c r="E935" s="57">
        <f ca="1" t="shared" si="44"/>
        <v>3</v>
      </c>
      <c r="F935" s="62">
        <f ca="1">IF(E935=1,$C$4*SQRT(D935),IF(E935=2,$C$4+($C$5-$C$4)*D935,$C$6-($C$6-$C$5)*SQRT(1-D935)))</f>
        <v>8.23015261404467</v>
      </c>
    </row>
    <row r="936" spans="2:6">
      <c r="B936" s="56">
        <v>920</v>
      </c>
      <c r="C936" s="57">
        <f ca="1" t="shared" si="42"/>
        <v>0.906465999659483</v>
      </c>
      <c r="D936" s="57">
        <f ca="1" t="shared" si="43"/>
        <v>0.767687677993318</v>
      </c>
      <c r="E936" s="57">
        <f ca="1" t="shared" si="44"/>
        <v>3</v>
      </c>
      <c r="F936" s="62">
        <f ca="1">IF(E936=1,$C$4*SQRT(D936),IF(E936=2,$C$4+($C$5-$C$4)*D936,$C$6-($C$6-$C$5)*SQRT(1-D936)))</f>
        <v>8.55403634275956</v>
      </c>
    </row>
    <row r="937" spans="2:6">
      <c r="B937" s="56">
        <v>921</v>
      </c>
      <c r="C937" s="57">
        <f ca="1" t="shared" si="42"/>
        <v>0.346665130363686</v>
      </c>
      <c r="D937" s="57">
        <f ca="1" t="shared" si="43"/>
        <v>0.278325746035403</v>
      </c>
      <c r="E937" s="57">
        <f ca="1" t="shared" si="44"/>
        <v>2</v>
      </c>
      <c r="F937" s="62">
        <f ca="1">IF(E937=1,$C$4*SQRT(D937),IF(E937=2,$C$4+($C$5-$C$4)*D937,$C$6-($C$6-$C$5)*SQRT(1-D937)))</f>
        <v>4.11330298414161</v>
      </c>
    </row>
    <row r="938" spans="2:6">
      <c r="B938" s="56">
        <v>922</v>
      </c>
      <c r="C938" s="57">
        <f ca="1" t="shared" si="42"/>
        <v>0.818603413179005</v>
      </c>
      <c r="D938" s="57">
        <f ca="1" t="shared" si="43"/>
        <v>0.659639590875148</v>
      </c>
      <c r="E938" s="57">
        <f ca="1" t="shared" si="44"/>
        <v>3</v>
      </c>
      <c r="F938" s="62">
        <f ca="1">IF(E938=1,$C$4*SQRT(D938),IF(E938=2,$C$4+($C$5-$C$4)*D938,$C$6-($C$6-$C$5)*SQRT(1-D938)))</f>
        <v>8.2497875322911</v>
      </c>
    </row>
    <row r="939" spans="2:6">
      <c r="B939" s="56">
        <v>923</v>
      </c>
      <c r="C939" s="57">
        <f ca="1" t="shared" si="42"/>
        <v>0.941540073407601</v>
      </c>
      <c r="D939" s="57">
        <f ca="1" t="shared" si="43"/>
        <v>0.216085564492426</v>
      </c>
      <c r="E939" s="57">
        <f ca="1" t="shared" si="44"/>
        <v>3</v>
      </c>
      <c r="F939" s="62">
        <f ca="1">IF(E939=1,$C$4*SQRT(D939),IF(E939=2,$C$4+($C$5-$C$4)*D939,$C$6-($C$6-$C$5)*SQRT(1-D939)))</f>
        <v>7.3438317222796</v>
      </c>
    </row>
    <row r="940" spans="2:6">
      <c r="B940" s="56">
        <v>924</v>
      </c>
      <c r="C940" s="57">
        <f ca="1" t="shared" si="42"/>
        <v>0.871533035382741</v>
      </c>
      <c r="D940" s="57">
        <f ca="1" t="shared" si="43"/>
        <v>0.646626881989725</v>
      </c>
      <c r="E940" s="57">
        <f ca="1" t="shared" si="44"/>
        <v>3</v>
      </c>
      <c r="F940" s="62">
        <f ca="1">IF(E940=1,$C$4*SQRT(D940),IF(E940=2,$C$4+($C$5-$C$4)*D940,$C$6-($C$6-$C$5)*SQRT(1-D940)))</f>
        <v>8.21664415718778</v>
      </c>
    </row>
    <row r="941" spans="2:6">
      <c r="B941" s="56">
        <v>925</v>
      </c>
      <c r="C941" s="57">
        <f ca="1" t="shared" si="42"/>
        <v>0.952686925541505</v>
      </c>
      <c r="D941" s="57">
        <f ca="1" t="shared" si="43"/>
        <v>0.91838108473906</v>
      </c>
      <c r="E941" s="57">
        <f ca="1" t="shared" si="44"/>
        <v>3</v>
      </c>
      <c r="F941" s="62">
        <f ca="1">IF(E941=1,$C$4*SQRT(D941),IF(E941=2,$C$4+($C$5-$C$4)*D941,$C$6-($C$6-$C$5)*SQRT(1-D941)))</f>
        <v>9.14292926934327</v>
      </c>
    </row>
    <row r="942" spans="2:6">
      <c r="B942" s="56">
        <v>926</v>
      </c>
      <c r="C942" s="57">
        <f ca="1" t="shared" si="42"/>
        <v>0.103056158158488</v>
      </c>
      <c r="D942" s="57">
        <f ca="1" t="shared" si="43"/>
        <v>0.902507845938687</v>
      </c>
      <c r="E942" s="57">
        <f ca="1" t="shared" si="44"/>
        <v>1</v>
      </c>
      <c r="F942" s="62">
        <f ca="1">IF(E942=1,$C$4*SQRT(D942),IF(E942=2,$C$4+($C$5-$C$4)*D942,$C$6-($C$6-$C$5)*SQRT(1-D942)))</f>
        <v>2.85001238829732</v>
      </c>
    </row>
    <row r="943" spans="2:6">
      <c r="B943" s="56">
        <v>927</v>
      </c>
      <c r="C943" s="57">
        <f ca="1" t="shared" si="42"/>
        <v>0.515832831117069</v>
      </c>
      <c r="D943" s="57">
        <f ca="1" t="shared" si="43"/>
        <v>0.782737608073054</v>
      </c>
      <c r="E943" s="57">
        <f ca="1" t="shared" si="44"/>
        <v>2</v>
      </c>
      <c r="F943" s="62">
        <f ca="1">IF(E943=1,$C$4*SQRT(D943),IF(E943=2,$C$4+($C$5-$C$4)*D943,$C$6-($C$6-$C$5)*SQRT(1-D943)))</f>
        <v>6.13095043229222</v>
      </c>
    </row>
    <row r="944" spans="2:6">
      <c r="B944" s="56">
        <v>928</v>
      </c>
      <c r="C944" s="57">
        <f ca="1" t="shared" si="42"/>
        <v>0.54091344162225</v>
      </c>
      <c r="D944" s="57">
        <f ca="1" t="shared" si="43"/>
        <v>0.833377862042817</v>
      </c>
      <c r="E944" s="57">
        <f ca="1" t="shared" si="44"/>
        <v>2</v>
      </c>
      <c r="F944" s="62">
        <f ca="1">IF(E944=1,$C$4*SQRT(D944),IF(E944=2,$C$4+($C$5-$C$4)*D944,$C$6-($C$6-$C$5)*SQRT(1-D944)))</f>
        <v>6.33351144817127</v>
      </c>
    </row>
    <row r="945" spans="2:6">
      <c r="B945" s="56">
        <v>929</v>
      </c>
      <c r="C945" s="57">
        <f ca="1" t="shared" si="42"/>
        <v>0.737849582641304</v>
      </c>
      <c r="D945" s="57">
        <f ca="1" t="shared" si="43"/>
        <v>0.998914208285482</v>
      </c>
      <c r="E945" s="57">
        <f ca="1" t="shared" si="44"/>
        <v>2</v>
      </c>
      <c r="F945" s="62">
        <f ca="1">IF(E945=1,$C$4*SQRT(D945),IF(E945=2,$C$4+($C$5-$C$4)*D945,$C$6-($C$6-$C$5)*SQRT(1-D945)))</f>
        <v>6.99565683314193</v>
      </c>
    </row>
    <row r="946" spans="2:6">
      <c r="B946" s="56">
        <v>930</v>
      </c>
      <c r="C946" s="57">
        <f ca="1" t="shared" si="42"/>
        <v>0.0259344012279554</v>
      </c>
      <c r="D946" s="57">
        <f ca="1" t="shared" si="43"/>
        <v>0.358324855909201</v>
      </c>
      <c r="E946" s="57">
        <f ca="1" t="shared" si="44"/>
        <v>1</v>
      </c>
      <c r="F946" s="62">
        <f ca="1">IF(E946=1,$C$4*SQRT(D946),IF(E946=2,$C$4+($C$5-$C$4)*D946,$C$6-($C$6-$C$5)*SQRT(1-D946)))</f>
        <v>1.79580725669065</v>
      </c>
    </row>
    <row r="947" spans="2:6">
      <c r="B947" s="56">
        <v>931</v>
      </c>
      <c r="C947" s="57">
        <f ca="1" t="shared" si="42"/>
        <v>0.579750066536056</v>
      </c>
      <c r="D947" s="57">
        <f ca="1" t="shared" si="43"/>
        <v>0.884368798711349</v>
      </c>
      <c r="E947" s="57">
        <f ca="1" t="shared" si="44"/>
        <v>2</v>
      </c>
      <c r="F947" s="62">
        <f ca="1">IF(E947=1,$C$4*SQRT(D947),IF(E947=2,$C$4+($C$5-$C$4)*D947,$C$6-($C$6-$C$5)*SQRT(1-D947)))</f>
        <v>6.5374751948454</v>
      </c>
    </row>
    <row r="948" spans="2:6">
      <c r="B948" s="56">
        <v>932</v>
      </c>
      <c r="C948" s="57">
        <f ca="1" t="shared" si="42"/>
        <v>0.825382627475916</v>
      </c>
      <c r="D948" s="57">
        <f ca="1" t="shared" si="43"/>
        <v>0.607489763699074</v>
      </c>
      <c r="E948" s="57">
        <f ca="1" t="shared" si="44"/>
        <v>3</v>
      </c>
      <c r="F948" s="62">
        <f ca="1">IF(E948=1,$C$4*SQRT(D948),IF(E948=2,$C$4+($C$5-$C$4)*D948,$C$6-($C$6-$C$5)*SQRT(1-D948)))</f>
        <v>8.120480878866</v>
      </c>
    </row>
    <row r="949" spans="2:6">
      <c r="B949" s="56">
        <v>933</v>
      </c>
      <c r="C949" s="57">
        <f ca="1" t="shared" si="42"/>
        <v>0.940557319919062</v>
      </c>
      <c r="D949" s="57">
        <f ca="1" t="shared" si="43"/>
        <v>0.994754106180927</v>
      </c>
      <c r="E949" s="57">
        <f ca="1" t="shared" si="44"/>
        <v>3</v>
      </c>
      <c r="F949" s="62">
        <f ca="1">IF(E949=1,$C$4*SQRT(D949),IF(E949=2,$C$4+($C$5-$C$4)*D949,$C$6-($C$6-$C$5)*SQRT(1-D949)))</f>
        <v>9.78271437145625</v>
      </c>
    </row>
    <row r="950" spans="2:6">
      <c r="B950" s="56">
        <v>934</v>
      </c>
      <c r="C950" s="57">
        <f ca="1" t="shared" si="42"/>
        <v>0.578919058641696</v>
      </c>
      <c r="D950" s="57">
        <f ca="1" t="shared" si="43"/>
        <v>0.77541028211133</v>
      </c>
      <c r="E950" s="57">
        <f ca="1" t="shared" si="44"/>
        <v>2</v>
      </c>
      <c r="F950" s="62">
        <f ca="1">IF(E950=1,$C$4*SQRT(D950),IF(E950=2,$C$4+($C$5-$C$4)*D950,$C$6-($C$6-$C$5)*SQRT(1-D950)))</f>
        <v>6.10164112844532</v>
      </c>
    </row>
    <row r="951" spans="2:6">
      <c r="B951" s="56">
        <v>935</v>
      </c>
      <c r="C951" s="57">
        <f ca="1" t="shared" si="42"/>
        <v>0.128333819815138</v>
      </c>
      <c r="D951" s="57">
        <f ca="1" t="shared" si="43"/>
        <v>0.978990609520376</v>
      </c>
      <c r="E951" s="57">
        <f ca="1" t="shared" si="44"/>
        <v>1</v>
      </c>
      <c r="F951" s="62">
        <f ca="1">IF(E951=1,$C$4*SQRT(D951),IF(E951=2,$C$4+($C$5-$C$4)*D951,$C$6-($C$6-$C$5)*SQRT(1-D951)))</f>
        <v>2.96831862940679</v>
      </c>
    </row>
    <row r="952" spans="2:6">
      <c r="B952" s="56">
        <v>936</v>
      </c>
      <c r="C952" s="57">
        <f ca="1" t="shared" si="42"/>
        <v>0.974848108858838</v>
      </c>
      <c r="D952" s="57">
        <f ca="1" t="shared" si="43"/>
        <v>0.682055298160022</v>
      </c>
      <c r="E952" s="57">
        <f ca="1" t="shared" si="44"/>
        <v>3</v>
      </c>
      <c r="F952" s="62">
        <f ca="1">IF(E952=1,$C$4*SQRT(D952),IF(E952=2,$C$4+($C$5-$C$4)*D952,$C$6-($C$6-$C$5)*SQRT(1-D952)))</f>
        <v>8.30840243658256</v>
      </c>
    </row>
    <row r="953" spans="2:6">
      <c r="B953" s="56">
        <v>937</v>
      </c>
      <c r="C953" s="57">
        <f ca="1" t="shared" si="42"/>
        <v>0.869674538016487</v>
      </c>
      <c r="D953" s="57">
        <f ca="1" t="shared" si="43"/>
        <v>0.699628121820699</v>
      </c>
      <c r="E953" s="57">
        <f ca="1" t="shared" si="44"/>
        <v>3</v>
      </c>
      <c r="F953" s="62">
        <f ca="1">IF(E953=1,$C$4*SQRT(D953),IF(E953=2,$C$4+($C$5-$C$4)*D953,$C$6-($C$6-$C$5)*SQRT(1-D953)))</f>
        <v>8.35581421256182</v>
      </c>
    </row>
    <row r="954" spans="2:6">
      <c r="B954" s="56">
        <v>938</v>
      </c>
      <c r="C954" s="57">
        <f ca="1" t="shared" si="42"/>
        <v>0.90395779514482</v>
      </c>
      <c r="D954" s="57">
        <f ca="1" t="shared" si="43"/>
        <v>0.555499903880382</v>
      </c>
      <c r="E954" s="57">
        <f ca="1" t="shared" si="44"/>
        <v>3</v>
      </c>
      <c r="F954" s="62">
        <f ca="1">IF(E954=1,$C$4*SQRT(D954),IF(E954=2,$C$4+($C$5-$C$4)*D954,$C$6-($C$6-$C$5)*SQRT(1-D954)))</f>
        <v>7.99987478765039</v>
      </c>
    </row>
    <row r="955" spans="2:6">
      <c r="B955" s="56">
        <v>939</v>
      </c>
      <c r="C955" s="57">
        <f ca="1" t="shared" si="42"/>
        <v>0.234127373440094</v>
      </c>
      <c r="D955" s="57">
        <f ca="1" t="shared" si="43"/>
        <v>0.890965007000666</v>
      </c>
      <c r="E955" s="57">
        <f ca="1" t="shared" si="44"/>
        <v>2</v>
      </c>
      <c r="F955" s="62">
        <f ca="1">IF(E955=1,$C$4*SQRT(D955),IF(E955=2,$C$4+($C$5-$C$4)*D955,$C$6-($C$6-$C$5)*SQRT(1-D955)))</f>
        <v>6.56386002800267</v>
      </c>
    </row>
    <row r="956" spans="2:6">
      <c r="B956" s="56">
        <v>940</v>
      </c>
      <c r="C956" s="57">
        <f ca="1" t="shared" si="42"/>
        <v>0.585551152459218</v>
      </c>
      <c r="D956" s="57">
        <f ca="1" t="shared" si="43"/>
        <v>0.700050314871566</v>
      </c>
      <c r="E956" s="57">
        <f ca="1" t="shared" si="44"/>
        <v>2</v>
      </c>
      <c r="F956" s="62">
        <f ca="1">IF(E956=1,$C$4*SQRT(D956),IF(E956=2,$C$4+($C$5-$C$4)*D956,$C$6-($C$6-$C$5)*SQRT(1-D956)))</f>
        <v>5.80020125948626</v>
      </c>
    </row>
    <row r="957" spans="2:6">
      <c r="B957" s="56">
        <v>941</v>
      </c>
      <c r="C957" s="57">
        <f ca="1" t="shared" si="42"/>
        <v>0.100009374095349</v>
      </c>
      <c r="D957" s="57">
        <f ca="1" t="shared" si="43"/>
        <v>0.998944240559667</v>
      </c>
      <c r="E957" s="57">
        <f ca="1" t="shared" si="44"/>
        <v>1</v>
      </c>
      <c r="F957" s="62">
        <f ca="1">IF(E957=1,$C$4*SQRT(D957),IF(E957=2,$C$4+($C$5-$C$4)*D957,$C$6-($C$6-$C$5)*SQRT(1-D957)))</f>
        <v>2.99841594263321</v>
      </c>
    </row>
    <row r="958" spans="2:6">
      <c r="B958" s="56">
        <v>942</v>
      </c>
      <c r="C958" s="57">
        <f ca="1" t="shared" si="42"/>
        <v>0.0357306504898218</v>
      </c>
      <c r="D958" s="57">
        <f ca="1" t="shared" si="43"/>
        <v>0.255766068800001</v>
      </c>
      <c r="E958" s="57">
        <f ca="1" t="shared" si="44"/>
        <v>1</v>
      </c>
      <c r="F958" s="62">
        <f ca="1">IF(E958=1,$C$4*SQRT(D958),IF(E958=2,$C$4+($C$5-$C$4)*D958,$C$6-($C$6-$C$5)*SQRT(1-D958)))</f>
        <v>1.51719959767989</v>
      </c>
    </row>
    <row r="959" spans="2:6">
      <c r="B959" s="56">
        <v>943</v>
      </c>
      <c r="C959" s="57">
        <f ca="1" t="shared" si="42"/>
        <v>0.913635944469094</v>
      </c>
      <c r="D959" s="57">
        <f ca="1" t="shared" si="43"/>
        <v>0.805899367772815</v>
      </c>
      <c r="E959" s="57">
        <f ca="1" t="shared" si="44"/>
        <v>3</v>
      </c>
      <c r="F959" s="62">
        <f ca="1">IF(E959=1,$C$4*SQRT(D959),IF(E959=2,$C$4+($C$5-$C$4)*D959,$C$6-($C$6-$C$5)*SQRT(1-D959)))</f>
        <v>8.678294401145</v>
      </c>
    </row>
    <row r="960" spans="2:6">
      <c r="B960" s="56">
        <v>944</v>
      </c>
      <c r="C960" s="57">
        <f ca="1" t="shared" si="42"/>
        <v>0.463743150607529</v>
      </c>
      <c r="D960" s="57">
        <f ca="1" t="shared" si="43"/>
        <v>0.988231125837733</v>
      </c>
      <c r="E960" s="57">
        <f ca="1" t="shared" si="44"/>
        <v>2</v>
      </c>
      <c r="F960" s="62">
        <f ca="1">IF(E960=1,$C$4*SQRT(D960),IF(E960=2,$C$4+($C$5-$C$4)*D960,$C$6-($C$6-$C$5)*SQRT(1-D960)))</f>
        <v>6.95292450335093</v>
      </c>
    </row>
    <row r="961" spans="2:6">
      <c r="B961" s="56">
        <v>945</v>
      </c>
      <c r="C961" s="57">
        <f ca="1" t="shared" si="42"/>
        <v>0.146023292649018</v>
      </c>
      <c r="D961" s="57">
        <f ca="1" t="shared" si="43"/>
        <v>0.996190027289521</v>
      </c>
      <c r="E961" s="57">
        <f ca="1" t="shared" si="44"/>
        <v>1</v>
      </c>
      <c r="F961" s="62">
        <f ca="1">IF(E961=1,$C$4*SQRT(D961),IF(E961=2,$C$4+($C$5-$C$4)*D961,$C$6-($C$6-$C$5)*SQRT(1-D961)))</f>
        <v>2.99427958708029</v>
      </c>
    </row>
    <row r="962" spans="2:6">
      <c r="B962" s="56">
        <v>946</v>
      </c>
      <c r="C962" s="57">
        <f ca="1" t="shared" si="42"/>
        <v>0.953801885543581</v>
      </c>
      <c r="D962" s="57">
        <f ca="1" t="shared" si="43"/>
        <v>0.774495521354182</v>
      </c>
      <c r="E962" s="57">
        <f ca="1" t="shared" si="44"/>
        <v>3</v>
      </c>
      <c r="F962" s="62">
        <f ca="1">IF(E962=1,$C$4*SQRT(D962),IF(E962=2,$C$4+($C$5-$C$4)*D962,$C$6-($C$6-$C$5)*SQRT(1-D962)))</f>
        <v>8.57538064458875</v>
      </c>
    </row>
    <row r="963" spans="2:6">
      <c r="B963" s="56">
        <v>947</v>
      </c>
      <c r="C963" s="57">
        <f ca="1" t="shared" si="42"/>
        <v>0.933533560444655</v>
      </c>
      <c r="D963" s="57">
        <f ca="1" t="shared" si="43"/>
        <v>0.981833979460205</v>
      </c>
      <c r="E963" s="57">
        <f ca="1" t="shared" si="44"/>
        <v>3</v>
      </c>
      <c r="F963" s="62">
        <f ca="1">IF(E963=1,$C$4*SQRT(D963),IF(E963=2,$C$4+($C$5-$C$4)*D963,$C$6-($C$6-$C$5)*SQRT(1-D963)))</f>
        <v>9.59565585838527</v>
      </c>
    </row>
    <row r="964" spans="2:6">
      <c r="B964" s="56">
        <v>948</v>
      </c>
      <c r="C964" s="57">
        <f ca="1" t="shared" si="42"/>
        <v>0.271207012943693</v>
      </c>
      <c r="D964" s="57">
        <f ca="1" t="shared" si="43"/>
        <v>0.925832504897364</v>
      </c>
      <c r="E964" s="57">
        <f ca="1" t="shared" si="44"/>
        <v>2</v>
      </c>
      <c r="F964" s="62">
        <f ca="1">IF(E964=1,$C$4*SQRT(D964),IF(E964=2,$C$4+($C$5-$C$4)*D964,$C$6-($C$6-$C$5)*SQRT(1-D964)))</f>
        <v>6.70333001958945</v>
      </c>
    </row>
    <row r="965" spans="2:6">
      <c r="B965" s="56">
        <v>949</v>
      </c>
      <c r="C965" s="57">
        <f ca="1" t="shared" si="42"/>
        <v>0.794974115995978</v>
      </c>
      <c r="D965" s="57">
        <f ca="1" t="shared" si="43"/>
        <v>0.798418017146132</v>
      </c>
      <c r="E965" s="57">
        <f ca="1" t="shared" si="44"/>
        <v>3</v>
      </c>
      <c r="F965" s="62">
        <f ca="1">IF(E965=1,$C$4*SQRT(D965),IF(E965=2,$C$4+($C$5-$C$4)*D965,$C$6-($C$6-$C$5)*SQRT(1-D965)))</f>
        <v>8.65306353316691</v>
      </c>
    </row>
    <row r="966" spans="2:6">
      <c r="B966" s="56">
        <v>950</v>
      </c>
      <c r="C966" s="57">
        <f ca="1" t="shared" si="42"/>
        <v>0.913901665012832</v>
      </c>
      <c r="D966" s="57">
        <f ca="1" t="shared" si="43"/>
        <v>0.240134591179736</v>
      </c>
      <c r="E966" s="57">
        <f ca="1" t="shared" si="44"/>
        <v>3</v>
      </c>
      <c r="F966" s="62">
        <f ca="1">IF(E966=1,$C$4*SQRT(D966),IF(E966=2,$C$4+($C$5-$C$4)*D966,$C$6-($C$6-$C$5)*SQRT(1-D966)))</f>
        <v>7.38489222413638</v>
      </c>
    </row>
    <row r="967" spans="2:6">
      <c r="B967" s="56">
        <v>951</v>
      </c>
      <c r="C967" s="57">
        <f ca="1" t="shared" si="42"/>
        <v>0.309740885764119</v>
      </c>
      <c r="D967" s="57">
        <f ca="1" t="shared" si="43"/>
        <v>0.568338000394853</v>
      </c>
      <c r="E967" s="57">
        <f ca="1" t="shared" si="44"/>
        <v>2</v>
      </c>
      <c r="F967" s="62">
        <f ca="1">IF(E967=1,$C$4*SQRT(D967),IF(E967=2,$C$4+($C$5-$C$4)*D967,$C$6-($C$6-$C$5)*SQRT(1-D967)))</f>
        <v>5.27335200157941</v>
      </c>
    </row>
    <row r="968" spans="2:6">
      <c r="B968" s="56">
        <v>952</v>
      </c>
      <c r="C968" s="57">
        <f ca="1" t="shared" si="42"/>
        <v>0.398431756109201</v>
      </c>
      <c r="D968" s="57">
        <f ca="1" t="shared" si="43"/>
        <v>0.127949334896979</v>
      </c>
      <c r="E968" s="57">
        <f ca="1" t="shared" si="44"/>
        <v>2</v>
      </c>
      <c r="F968" s="62">
        <f ca="1">IF(E968=1,$C$4*SQRT(D968),IF(E968=2,$C$4+($C$5-$C$4)*D968,$C$6-($C$6-$C$5)*SQRT(1-D968)))</f>
        <v>3.51179733958791</v>
      </c>
    </row>
    <row r="969" spans="2:6">
      <c r="B969" s="56">
        <v>953</v>
      </c>
      <c r="C969" s="57">
        <f ca="1" t="shared" si="42"/>
        <v>0.704665907726887</v>
      </c>
      <c r="D969" s="57">
        <f ca="1" t="shared" si="43"/>
        <v>0.968252202330972</v>
      </c>
      <c r="E969" s="57">
        <f ca="1" t="shared" si="44"/>
        <v>2</v>
      </c>
      <c r="F969" s="62">
        <f ca="1">IF(E969=1,$C$4*SQRT(D969),IF(E969=2,$C$4+($C$5-$C$4)*D969,$C$6-($C$6-$C$5)*SQRT(1-D969)))</f>
        <v>6.87300880932389</v>
      </c>
    </row>
    <row r="970" spans="2:6">
      <c r="B970" s="56">
        <v>954</v>
      </c>
      <c r="C970" s="57">
        <f ca="1" t="shared" si="42"/>
        <v>0.511659164191506</v>
      </c>
      <c r="D970" s="57">
        <f ca="1" t="shared" si="43"/>
        <v>0.162330945959047</v>
      </c>
      <c r="E970" s="57">
        <f ca="1" t="shared" si="44"/>
        <v>2</v>
      </c>
      <c r="F970" s="62">
        <f ca="1">IF(E970=1,$C$4*SQRT(D970),IF(E970=2,$C$4+($C$5-$C$4)*D970,$C$6-($C$6-$C$5)*SQRT(1-D970)))</f>
        <v>3.64932378383619</v>
      </c>
    </row>
    <row r="971" spans="2:6">
      <c r="B971" s="56">
        <v>955</v>
      </c>
      <c r="C971" s="57">
        <f ca="1" t="shared" si="42"/>
        <v>0.140242301981913</v>
      </c>
      <c r="D971" s="57">
        <f ca="1" t="shared" si="43"/>
        <v>0.877946259100064</v>
      </c>
      <c r="E971" s="57">
        <f ca="1" t="shared" si="44"/>
        <v>1</v>
      </c>
      <c r="F971" s="62">
        <f ca="1">IF(E971=1,$C$4*SQRT(D971),IF(E971=2,$C$4+($C$5-$C$4)*D971,$C$6-($C$6-$C$5)*SQRT(1-D971)))</f>
        <v>2.81096359490844</v>
      </c>
    </row>
    <row r="972" spans="2:6">
      <c r="B972" s="56">
        <v>956</v>
      </c>
      <c r="C972" s="57">
        <f ca="1" t="shared" si="42"/>
        <v>0.154783860928492</v>
      </c>
      <c r="D972" s="57">
        <f ca="1" t="shared" si="43"/>
        <v>0.562257102846766</v>
      </c>
      <c r="E972" s="57">
        <f ca="1" t="shared" si="44"/>
        <v>1</v>
      </c>
      <c r="F972" s="62">
        <f ca="1">IF(E972=1,$C$4*SQRT(D972),IF(E972=2,$C$4+($C$5-$C$4)*D972,$C$6-($C$6-$C$5)*SQRT(1-D972)))</f>
        <v>2.24951415323863</v>
      </c>
    </row>
    <row r="973" spans="2:6">
      <c r="B973" s="56">
        <v>957</v>
      </c>
      <c r="C973" s="57">
        <f ca="1" t="shared" si="42"/>
        <v>0.14565087300601</v>
      </c>
      <c r="D973" s="57">
        <f ca="1" t="shared" si="43"/>
        <v>0.238277849483398</v>
      </c>
      <c r="E973" s="57">
        <f ca="1" t="shared" si="44"/>
        <v>1</v>
      </c>
      <c r="F973" s="62">
        <f ca="1">IF(E973=1,$C$4*SQRT(D973),IF(E973=2,$C$4+($C$5-$C$4)*D973,$C$6-($C$6-$C$5)*SQRT(1-D973)))</f>
        <v>1.46441136479835</v>
      </c>
    </row>
    <row r="974" spans="2:6">
      <c r="B974" s="56">
        <v>958</v>
      </c>
      <c r="C974" s="57">
        <f ca="1" t="shared" si="42"/>
        <v>0.839937028025428</v>
      </c>
      <c r="D974" s="57">
        <f ca="1" t="shared" si="43"/>
        <v>0.857949002452986</v>
      </c>
      <c r="E974" s="57">
        <f ca="1" t="shared" si="44"/>
        <v>3</v>
      </c>
      <c r="F974" s="62">
        <f ca="1">IF(E974=1,$C$4*SQRT(D974),IF(E974=2,$C$4+($C$5-$C$4)*D974,$C$6-($C$6-$C$5)*SQRT(1-D974)))</f>
        <v>8.86931039718094</v>
      </c>
    </row>
    <row r="975" spans="2:6">
      <c r="B975" s="56">
        <v>959</v>
      </c>
      <c r="C975" s="57">
        <f ca="1" t="shared" si="42"/>
        <v>0.969329948971651</v>
      </c>
      <c r="D975" s="57">
        <f ca="1" t="shared" si="43"/>
        <v>0.263104484397041</v>
      </c>
      <c r="E975" s="57">
        <f ca="1" t="shared" si="44"/>
        <v>3</v>
      </c>
      <c r="F975" s="62">
        <f ca="1">IF(E975=1,$C$4*SQRT(D975),IF(E975=2,$C$4+($C$5-$C$4)*D975,$C$6-($C$6-$C$5)*SQRT(1-D975)))</f>
        <v>7.42472144411005</v>
      </c>
    </row>
    <row r="976" spans="2:6">
      <c r="B976" s="56">
        <v>960</v>
      </c>
      <c r="C976" s="57">
        <f ca="1" t="shared" si="42"/>
        <v>0.991280759508505</v>
      </c>
      <c r="D976" s="57">
        <f ca="1" t="shared" si="43"/>
        <v>0.544722094323286</v>
      </c>
      <c r="E976" s="57">
        <f ca="1" t="shared" si="44"/>
        <v>3</v>
      </c>
      <c r="F976" s="62">
        <f ca="1">IF(E976=1,$C$4*SQRT(D976),IF(E976=2,$C$4+($C$5-$C$4)*D976,$C$6-($C$6-$C$5)*SQRT(1-D976)))</f>
        <v>7.97577146767208</v>
      </c>
    </row>
    <row r="977" spans="2:6">
      <c r="B977" s="56">
        <v>961</v>
      </c>
      <c r="C977" s="57">
        <f ca="1" t="shared" ref="C977:C1016" si="45">RAND()</f>
        <v>0.948450613419752</v>
      </c>
      <c r="D977" s="57">
        <f ca="1" t="shared" ref="D977:D1016" si="46">RAND()</f>
        <v>0.941555027648254</v>
      </c>
      <c r="E977" s="57">
        <f ca="1" t="shared" ref="E977:E1016" si="47">IF(C977&lt;=$C$10,1,IF(C977&lt;=$C$10+$C$11,2,3))</f>
        <v>3</v>
      </c>
      <c r="F977" s="62">
        <f ca="1">IF(E977=1,$C$4*SQRT(D977),IF(E977=2,$C$4+($C$5-$C$4)*D977,$C$6-($C$6-$C$5)*SQRT(1-D977)))</f>
        <v>9.27473814993086</v>
      </c>
    </row>
    <row r="978" spans="2:6">
      <c r="B978" s="56">
        <v>962</v>
      </c>
      <c r="C978" s="57">
        <f ca="1" t="shared" si="45"/>
        <v>0.948868751659442</v>
      </c>
      <c r="D978" s="57">
        <f ca="1" t="shared" si="46"/>
        <v>0.101758724356281</v>
      </c>
      <c r="E978" s="57">
        <f ca="1" t="shared" si="47"/>
        <v>3</v>
      </c>
      <c r="F978" s="62">
        <f ca="1">IF(E978=1,$C$4*SQRT(D978),IF(E978=2,$C$4+($C$5-$C$4)*D978,$C$6-($C$6-$C$5)*SQRT(1-D978)))</f>
        <v>7.15673225305926</v>
      </c>
    </row>
    <row r="979" spans="2:6">
      <c r="B979" s="56">
        <v>963</v>
      </c>
      <c r="C979" s="57">
        <f ca="1" t="shared" si="45"/>
        <v>0.61287603631537</v>
      </c>
      <c r="D979" s="57">
        <f ca="1" t="shared" si="46"/>
        <v>0.22115882902641</v>
      </c>
      <c r="E979" s="57">
        <f ca="1" t="shared" si="47"/>
        <v>2</v>
      </c>
      <c r="F979" s="62">
        <f ca="1">IF(E979=1,$C$4*SQRT(D979),IF(E979=2,$C$4+($C$5-$C$4)*D979,$C$6-($C$6-$C$5)*SQRT(1-D979)))</f>
        <v>3.88463531610564</v>
      </c>
    </row>
    <row r="980" spans="2:6">
      <c r="B980" s="56">
        <v>964</v>
      </c>
      <c r="C980" s="57">
        <f ca="1" t="shared" si="45"/>
        <v>0.596958644690773</v>
      </c>
      <c r="D980" s="57">
        <f ca="1" t="shared" si="46"/>
        <v>0.520349225002195</v>
      </c>
      <c r="E980" s="57">
        <f ca="1" t="shared" si="47"/>
        <v>2</v>
      </c>
      <c r="F980" s="62">
        <f ca="1">IF(E980=1,$C$4*SQRT(D980),IF(E980=2,$C$4+($C$5-$C$4)*D980,$C$6-($C$6-$C$5)*SQRT(1-D980)))</f>
        <v>5.08139690000878</v>
      </c>
    </row>
    <row r="981" spans="2:6">
      <c r="B981" s="56">
        <v>965</v>
      </c>
      <c r="C981" s="57">
        <f ca="1" t="shared" si="45"/>
        <v>0.972202031917541</v>
      </c>
      <c r="D981" s="57">
        <f ca="1" t="shared" si="46"/>
        <v>0.625329272031151</v>
      </c>
      <c r="E981" s="57">
        <f ca="1" t="shared" si="47"/>
        <v>3</v>
      </c>
      <c r="F981" s="62">
        <f ca="1">IF(E981=1,$C$4*SQRT(D981),IF(E981=2,$C$4+($C$5-$C$4)*D981,$C$6-($C$6-$C$5)*SQRT(1-D981)))</f>
        <v>8.16368941850251</v>
      </c>
    </row>
    <row r="982" spans="2:6">
      <c r="B982" s="56">
        <v>966</v>
      </c>
      <c r="C982" s="57">
        <f ca="1" t="shared" si="45"/>
        <v>0.713853684337345</v>
      </c>
      <c r="D982" s="57">
        <f ca="1" t="shared" si="46"/>
        <v>0.750056169626028</v>
      </c>
      <c r="E982" s="57">
        <f ca="1" t="shared" si="47"/>
        <v>2</v>
      </c>
      <c r="F982" s="62">
        <f ca="1">IF(E982=1,$C$4*SQRT(D982),IF(E982=2,$C$4+($C$5-$C$4)*D982,$C$6-($C$6-$C$5)*SQRT(1-D982)))</f>
        <v>6.00022467850411</v>
      </c>
    </row>
    <row r="983" spans="2:6">
      <c r="B983" s="56">
        <v>967</v>
      </c>
      <c r="C983" s="57">
        <f ca="1" t="shared" si="45"/>
        <v>0.578932995238284</v>
      </c>
      <c r="D983" s="57">
        <f ca="1" t="shared" si="46"/>
        <v>0.945596355737733</v>
      </c>
      <c r="E983" s="57">
        <f ca="1" t="shared" si="47"/>
        <v>2</v>
      </c>
      <c r="F983" s="62">
        <f ca="1">IF(E983=1,$C$4*SQRT(D983),IF(E983=2,$C$4+($C$5-$C$4)*D983,$C$6-($C$6-$C$5)*SQRT(1-D983)))</f>
        <v>6.78238542295093</v>
      </c>
    </row>
    <row r="984" spans="2:6">
      <c r="B984" s="56">
        <v>968</v>
      </c>
      <c r="C984" s="57">
        <f ca="1" t="shared" si="45"/>
        <v>0.863122338201868</v>
      </c>
      <c r="D984" s="57">
        <f ca="1" t="shared" si="46"/>
        <v>0.952748382643485</v>
      </c>
      <c r="E984" s="57">
        <f ca="1" t="shared" si="47"/>
        <v>3</v>
      </c>
      <c r="F984" s="62">
        <f ca="1">IF(E984=1,$C$4*SQRT(D984),IF(E984=2,$C$4+($C$5-$C$4)*D984,$C$6-($C$6-$C$5)*SQRT(1-D984)))</f>
        <v>9.3478768856967</v>
      </c>
    </row>
    <row r="985" spans="2:6">
      <c r="B985" s="56">
        <v>969</v>
      </c>
      <c r="C985" s="57">
        <f ca="1" t="shared" si="45"/>
        <v>0.843465694399717</v>
      </c>
      <c r="D985" s="57">
        <f ca="1" t="shared" si="46"/>
        <v>0.108123124274572</v>
      </c>
      <c r="E985" s="57">
        <f ca="1" t="shared" si="47"/>
        <v>3</v>
      </c>
      <c r="F985" s="62">
        <f ca="1">IF(E985=1,$C$4*SQRT(D985),IF(E985=2,$C$4+($C$5-$C$4)*D985,$C$6-($C$6-$C$5)*SQRT(1-D985)))</f>
        <v>7.1668230056121</v>
      </c>
    </row>
    <row r="986" spans="2:6">
      <c r="B986" s="56">
        <v>970</v>
      </c>
      <c r="C986" s="57">
        <f ca="1" t="shared" si="45"/>
        <v>0.345034600418252</v>
      </c>
      <c r="D986" s="57">
        <f ca="1" t="shared" si="46"/>
        <v>0.618002286604485</v>
      </c>
      <c r="E986" s="57">
        <f ca="1" t="shared" si="47"/>
        <v>2</v>
      </c>
      <c r="F986" s="62">
        <f ca="1">IF(E986=1,$C$4*SQRT(D986),IF(E986=2,$C$4+($C$5-$C$4)*D986,$C$6-($C$6-$C$5)*SQRT(1-D986)))</f>
        <v>5.47200914641794</v>
      </c>
    </row>
    <row r="987" spans="2:6">
      <c r="B987" s="56">
        <v>971</v>
      </c>
      <c r="C987" s="57">
        <f ca="1" t="shared" si="45"/>
        <v>0.332139740457716</v>
      </c>
      <c r="D987" s="57">
        <f ca="1" t="shared" si="46"/>
        <v>0.024866000818788</v>
      </c>
      <c r="E987" s="57">
        <f ca="1" t="shared" si="47"/>
        <v>2</v>
      </c>
      <c r="F987" s="62">
        <f ca="1">IF(E987=1,$C$4*SQRT(D987),IF(E987=2,$C$4+($C$5-$C$4)*D987,$C$6-($C$6-$C$5)*SQRT(1-D987)))</f>
        <v>3.09946400327515</v>
      </c>
    </row>
    <row r="988" spans="2:6">
      <c r="B988" s="56">
        <v>972</v>
      </c>
      <c r="C988" s="57">
        <f ca="1" t="shared" si="45"/>
        <v>0.741009421017412</v>
      </c>
      <c r="D988" s="57">
        <f ca="1" t="shared" si="46"/>
        <v>0.555790343578933</v>
      </c>
      <c r="E988" s="57">
        <f ca="1" t="shared" si="47"/>
        <v>2</v>
      </c>
      <c r="F988" s="62">
        <f ca="1">IF(E988=1,$C$4*SQRT(D988),IF(E988=2,$C$4+($C$5-$C$4)*D988,$C$6-($C$6-$C$5)*SQRT(1-D988)))</f>
        <v>5.22316137431573</v>
      </c>
    </row>
    <row r="989" spans="2:6">
      <c r="B989" s="56">
        <v>973</v>
      </c>
      <c r="C989" s="57">
        <f ca="1" t="shared" si="45"/>
        <v>0.412872251222141</v>
      </c>
      <c r="D989" s="57">
        <f ca="1" t="shared" si="46"/>
        <v>0.433030455418949</v>
      </c>
      <c r="E989" s="57">
        <f ca="1" t="shared" si="47"/>
        <v>2</v>
      </c>
      <c r="F989" s="62">
        <f ca="1">IF(E989=1,$C$4*SQRT(D989),IF(E989=2,$C$4+($C$5-$C$4)*D989,$C$6-($C$6-$C$5)*SQRT(1-D989)))</f>
        <v>4.73212182167579</v>
      </c>
    </row>
    <row r="990" spans="2:6">
      <c r="B990" s="56">
        <v>974</v>
      </c>
      <c r="C990" s="57">
        <f ca="1" t="shared" si="45"/>
        <v>0.70493657246278</v>
      </c>
      <c r="D990" s="57">
        <f ca="1" t="shared" si="46"/>
        <v>0.953364065415576</v>
      </c>
      <c r="E990" s="57">
        <f ca="1" t="shared" si="47"/>
        <v>2</v>
      </c>
      <c r="F990" s="62">
        <f ca="1">IF(E990=1,$C$4*SQRT(D990),IF(E990=2,$C$4+($C$5-$C$4)*D990,$C$6-($C$6-$C$5)*SQRT(1-D990)))</f>
        <v>6.8134562616623</v>
      </c>
    </row>
    <row r="991" spans="2:6">
      <c r="B991" s="56">
        <v>975</v>
      </c>
      <c r="C991" s="57">
        <f ca="1" t="shared" si="45"/>
        <v>0.397921302116704</v>
      </c>
      <c r="D991" s="57">
        <f ca="1" t="shared" si="46"/>
        <v>0.341820123379244</v>
      </c>
      <c r="E991" s="57">
        <f ca="1" t="shared" si="47"/>
        <v>2</v>
      </c>
      <c r="F991" s="62">
        <f ca="1">IF(E991=1,$C$4*SQRT(D991),IF(E991=2,$C$4+($C$5-$C$4)*D991,$C$6-($C$6-$C$5)*SQRT(1-D991)))</f>
        <v>4.36728049351698</v>
      </c>
    </row>
    <row r="992" spans="2:6">
      <c r="B992" s="56">
        <v>976</v>
      </c>
      <c r="C992" s="57">
        <f ca="1" t="shared" si="45"/>
        <v>0.287363654209556</v>
      </c>
      <c r="D992" s="57">
        <f ca="1" t="shared" si="46"/>
        <v>0.960720613448877</v>
      </c>
      <c r="E992" s="57">
        <f ca="1" t="shared" si="47"/>
        <v>2</v>
      </c>
      <c r="F992" s="62">
        <f ca="1">IF(E992=1,$C$4*SQRT(D992),IF(E992=2,$C$4+($C$5-$C$4)*D992,$C$6-($C$6-$C$5)*SQRT(1-D992)))</f>
        <v>6.84288245379551</v>
      </c>
    </row>
    <row r="993" spans="2:6">
      <c r="B993" s="56">
        <v>977</v>
      </c>
      <c r="C993" s="57">
        <f ca="1" t="shared" si="45"/>
        <v>0.935964650126163</v>
      </c>
      <c r="D993" s="57">
        <f ca="1" t="shared" si="46"/>
        <v>0.783086390848282</v>
      </c>
      <c r="E993" s="57">
        <f ca="1" t="shared" si="47"/>
        <v>3</v>
      </c>
      <c r="F993" s="62">
        <f ca="1">IF(E993=1,$C$4*SQRT(D993),IF(E993=2,$C$4+($C$5-$C$4)*D993,$C$6-($C$6-$C$5)*SQRT(1-D993)))</f>
        <v>8.60278044589783</v>
      </c>
    </row>
    <row r="994" spans="2:6">
      <c r="B994" s="56">
        <v>978</v>
      </c>
      <c r="C994" s="57">
        <f ca="1" t="shared" si="45"/>
        <v>0.867939028797466</v>
      </c>
      <c r="D994" s="57">
        <f ca="1" t="shared" si="46"/>
        <v>0.731035299703905</v>
      </c>
      <c r="E994" s="57">
        <f ca="1" t="shared" si="47"/>
        <v>3</v>
      </c>
      <c r="F994" s="62">
        <f ca="1">IF(E994=1,$C$4*SQRT(D994),IF(E994=2,$C$4+($C$5-$C$4)*D994,$C$6-($C$6-$C$5)*SQRT(1-D994)))</f>
        <v>8.44414579646265</v>
      </c>
    </row>
    <row r="995" spans="2:6">
      <c r="B995" s="56">
        <v>979</v>
      </c>
      <c r="C995" s="57">
        <f ca="1" t="shared" si="45"/>
        <v>0.155795099968688</v>
      </c>
      <c r="D995" s="57">
        <f ca="1" t="shared" si="46"/>
        <v>0.305517457588592</v>
      </c>
      <c r="E995" s="57">
        <f ca="1" t="shared" si="47"/>
        <v>1</v>
      </c>
      <c r="F995" s="62">
        <f ca="1">IF(E995=1,$C$4*SQRT(D995),IF(E995=2,$C$4+($C$5-$C$4)*D995,$C$6-($C$6-$C$5)*SQRT(1-D995)))</f>
        <v>1.65820900923175</v>
      </c>
    </row>
    <row r="996" spans="2:6">
      <c r="B996" s="56">
        <v>980</v>
      </c>
      <c r="C996" s="57">
        <f ca="1" t="shared" si="45"/>
        <v>0.128341723962561</v>
      </c>
      <c r="D996" s="57">
        <f ca="1" t="shared" si="46"/>
        <v>0.613239848132802</v>
      </c>
      <c r="E996" s="57">
        <f ca="1" t="shared" si="47"/>
        <v>1</v>
      </c>
      <c r="F996" s="62">
        <f ca="1">IF(E996=1,$C$4*SQRT(D996),IF(E996=2,$C$4+($C$5-$C$4)*D996,$C$6-($C$6-$C$5)*SQRT(1-D996)))</f>
        <v>2.34928896332384</v>
      </c>
    </row>
    <row r="997" spans="2:6">
      <c r="B997" s="56">
        <v>981</v>
      </c>
      <c r="C997" s="57">
        <f ca="1" t="shared" si="45"/>
        <v>0.110395313436267</v>
      </c>
      <c r="D997" s="57">
        <f ca="1" t="shared" si="46"/>
        <v>0.334113022006082</v>
      </c>
      <c r="E997" s="57">
        <f ca="1" t="shared" si="47"/>
        <v>1</v>
      </c>
      <c r="F997" s="62">
        <f ca="1">IF(E997=1,$C$4*SQRT(D997),IF(E997=2,$C$4+($C$5-$C$4)*D997,$C$6-($C$6-$C$5)*SQRT(1-D997)))</f>
        <v>1.73407531498915</v>
      </c>
    </row>
    <row r="998" spans="2:6">
      <c r="B998" s="56">
        <v>982</v>
      </c>
      <c r="C998" s="57">
        <f ca="1" t="shared" si="45"/>
        <v>0.317460242797035</v>
      </c>
      <c r="D998" s="57">
        <f ca="1" t="shared" si="46"/>
        <v>0.115500192069799</v>
      </c>
      <c r="E998" s="57">
        <f ca="1" t="shared" si="47"/>
        <v>2</v>
      </c>
      <c r="F998" s="62">
        <f ca="1">IF(E998=1,$C$4*SQRT(D998),IF(E998=2,$C$4+($C$5-$C$4)*D998,$C$6-($C$6-$C$5)*SQRT(1-D998)))</f>
        <v>3.4620007682792</v>
      </c>
    </row>
    <row r="999" spans="2:6">
      <c r="B999" s="56">
        <v>983</v>
      </c>
      <c r="C999" s="57">
        <f ca="1" t="shared" si="45"/>
        <v>0.672333462092032</v>
      </c>
      <c r="D999" s="57">
        <f ca="1" t="shared" si="46"/>
        <v>0.840516736549489</v>
      </c>
      <c r="E999" s="57">
        <f ca="1" t="shared" si="47"/>
        <v>2</v>
      </c>
      <c r="F999" s="62">
        <f ca="1">IF(E999=1,$C$4*SQRT(D999),IF(E999=2,$C$4+($C$5-$C$4)*D999,$C$6-($C$6-$C$5)*SQRT(1-D999)))</f>
        <v>6.36206694619795</v>
      </c>
    </row>
    <row r="1000" spans="2:6">
      <c r="B1000" s="56">
        <v>984</v>
      </c>
      <c r="C1000" s="57">
        <f ca="1" t="shared" si="45"/>
        <v>0.0982435777391766</v>
      </c>
      <c r="D1000" s="57">
        <f ca="1" t="shared" si="46"/>
        <v>0.7919354981949</v>
      </c>
      <c r="E1000" s="57">
        <f ca="1" t="shared" si="47"/>
        <v>1</v>
      </c>
      <c r="F1000" s="62">
        <f ca="1">IF(E1000=1,$C$4*SQRT(D1000),IF(E1000=2,$C$4+($C$5-$C$4)*D1000,$C$6-($C$6-$C$5)*SQRT(1-D1000)))</f>
        <v>2.66972273537049</v>
      </c>
    </row>
    <row r="1001" spans="2:6">
      <c r="B1001" s="56">
        <v>985</v>
      </c>
      <c r="C1001" s="57">
        <f ca="1" t="shared" si="45"/>
        <v>0.289963674089815</v>
      </c>
      <c r="D1001" s="57">
        <f ca="1" t="shared" si="46"/>
        <v>0.332507556205117</v>
      </c>
      <c r="E1001" s="57">
        <f ca="1" t="shared" si="47"/>
        <v>2</v>
      </c>
      <c r="F1001" s="62">
        <f ca="1">IF(E1001=1,$C$4*SQRT(D1001),IF(E1001=2,$C$4+($C$5-$C$4)*D1001,$C$6-($C$6-$C$5)*SQRT(1-D1001)))</f>
        <v>4.33003022482047</v>
      </c>
    </row>
    <row r="1002" spans="2:6">
      <c r="B1002" s="56">
        <v>986</v>
      </c>
      <c r="C1002" s="57">
        <f ca="1" t="shared" si="45"/>
        <v>0.435087115520114</v>
      </c>
      <c r="D1002" s="57">
        <f ca="1" t="shared" si="46"/>
        <v>0.0909287420451352</v>
      </c>
      <c r="E1002" s="57">
        <f ca="1" t="shared" si="47"/>
        <v>2</v>
      </c>
      <c r="F1002" s="62">
        <f ca="1">IF(E1002=1,$C$4*SQRT(D1002),IF(E1002=2,$C$4+($C$5-$C$4)*D1002,$C$6-($C$6-$C$5)*SQRT(1-D1002)))</f>
        <v>3.36371496818054</v>
      </c>
    </row>
    <row r="1003" spans="2:6">
      <c r="B1003" s="56">
        <v>987</v>
      </c>
      <c r="C1003" s="57">
        <f ca="1" t="shared" si="45"/>
        <v>0.461254912848234</v>
      </c>
      <c r="D1003" s="57">
        <f ca="1" t="shared" si="46"/>
        <v>0.621424821457573</v>
      </c>
      <c r="E1003" s="57">
        <f ca="1" t="shared" si="47"/>
        <v>2</v>
      </c>
      <c r="F1003" s="62">
        <f ca="1">IF(E1003=1,$C$4*SQRT(D1003),IF(E1003=2,$C$4+($C$5-$C$4)*D1003,$C$6-($C$6-$C$5)*SQRT(1-D1003)))</f>
        <v>5.48569928583029</v>
      </c>
    </row>
    <row r="1004" spans="2:6">
      <c r="B1004" s="56">
        <v>988</v>
      </c>
      <c r="C1004" s="57">
        <f ca="1" t="shared" si="45"/>
        <v>0.869674128474661</v>
      </c>
      <c r="D1004" s="57">
        <f ca="1" t="shared" si="46"/>
        <v>0.659645111224225</v>
      </c>
      <c r="E1004" s="57">
        <f ca="1" t="shared" si="47"/>
        <v>3</v>
      </c>
      <c r="F1004" s="62">
        <f ca="1">IF(E1004=1,$C$4*SQRT(D1004),IF(E1004=2,$C$4+($C$5-$C$4)*D1004,$C$6-($C$6-$C$5)*SQRT(1-D1004)))</f>
        <v>8.24980172580877</v>
      </c>
    </row>
    <row r="1005" spans="2:6">
      <c r="B1005" s="56">
        <v>989</v>
      </c>
      <c r="C1005" s="57">
        <f ca="1" t="shared" si="45"/>
        <v>0.129315558326521</v>
      </c>
      <c r="D1005" s="57">
        <f ca="1" t="shared" si="46"/>
        <v>0.516468803611225</v>
      </c>
      <c r="E1005" s="57">
        <f ca="1" t="shared" si="47"/>
        <v>1</v>
      </c>
      <c r="F1005" s="62">
        <f ca="1">IF(E1005=1,$C$4*SQRT(D1005),IF(E1005=2,$C$4+($C$5-$C$4)*D1005,$C$6-($C$6-$C$5)*SQRT(1-D1005)))</f>
        <v>2.15597292016876</v>
      </c>
    </row>
    <row r="1006" spans="2:6">
      <c r="B1006" s="56">
        <v>990</v>
      </c>
      <c r="C1006" s="57">
        <f ca="1" t="shared" si="45"/>
        <v>0.560818412772568</v>
      </c>
      <c r="D1006" s="57">
        <f ca="1" t="shared" si="46"/>
        <v>0.885165048459938</v>
      </c>
      <c r="E1006" s="57">
        <f ca="1" t="shared" si="47"/>
        <v>2</v>
      </c>
      <c r="F1006" s="62">
        <f ca="1">IF(E1006=1,$C$4*SQRT(D1006),IF(E1006=2,$C$4+($C$5-$C$4)*D1006,$C$6-($C$6-$C$5)*SQRT(1-D1006)))</f>
        <v>6.54066019383975</v>
      </c>
    </row>
    <row r="1007" spans="2:6">
      <c r="B1007" s="56">
        <v>991</v>
      </c>
      <c r="C1007" s="57">
        <f ca="1" t="shared" si="45"/>
        <v>0.278119822301905</v>
      </c>
      <c r="D1007" s="57">
        <f ca="1" t="shared" si="46"/>
        <v>0.539638621501983</v>
      </c>
      <c r="E1007" s="57">
        <f ca="1" t="shared" si="47"/>
        <v>2</v>
      </c>
      <c r="F1007" s="62">
        <f ca="1">IF(E1007=1,$C$4*SQRT(D1007),IF(E1007=2,$C$4+($C$5-$C$4)*D1007,$C$6-($C$6-$C$5)*SQRT(1-D1007)))</f>
        <v>5.15855448600793</v>
      </c>
    </row>
    <row r="1008" spans="2:6">
      <c r="B1008" s="56">
        <v>992</v>
      </c>
      <c r="C1008" s="57">
        <f ca="1" t="shared" si="45"/>
        <v>0.587322626150041</v>
      </c>
      <c r="D1008" s="57">
        <f ca="1" t="shared" si="46"/>
        <v>0.131752556901094</v>
      </c>
      <c r="E1008" s="57">
        <f ca="1" t="shared" si="47"/>
        <v>2</v>
      </c>
      <c r="F1008" s="62">
        <f ca="1">IF(E1008=1,$C$4*SQRT(D1008),IF(E1008=2,$C$4+($C$5-$C$4)*D1008,$C$6-($C$6-$C$5)*SQRT(1-D1008)))</f>
        <v>3.52701022760437</v>
      </c>
    </row>
    <row r="1009" spans="2:6">
      <c r="B1009" s="56">
        <v>993</v>
      </c>
      <c r="C1009" s="57">
        <f ca="1" t="shared" si="45"/>
        <v>0.0357323255626028</v>
      </c>
      <c r="D1009" s="57">
        <f ca="1" t="shared" si="46"/>
        <v>0.918366745714714</v>
      </c>
      <c r="E1009" s="57">
        <f ca="1" t="shared" si="47"/>
        <v>1</v>
      </c>
      <c r="F1009" s="62">
        <f ca="1">IF(E1009=1,$C$4*SQRT(D1009),IF(E1009=2,$C$4+($C$5-$C$4)*D1009,$C$6-($C$6-$C$5)*SQRT(1-D1009)))</f>
        <v>2.87494360143506</v>
      </c>
    </row>
    <row r="1010" spans="2:6">
      <c r="B1010" s="56">
        <v>994</v>
      </c>
      <c r="C1010" s="57">
        <f ca="1" t="shared" si="45"/>
        <v>0.222394788570114</v>
      </c>
      <c r="D1010" s="57">
        <f ca="1" t="shared" si="46"/>
        <v>0.219616465145796</v>
      </c>
      <c r="E1010" s="57">
        <f ca="1" t="shared" si="47"/>
        <v>2</v>
      </c>
      <c r="F1010" s="62">
        <f ca="1">IF(E1010=1,$C$4*SQRT(D1010),IF(E1010=2,$C$4+($C$5-$C$4)*D1010,$C$6-($C$6-$C$5)*SQRT(1-D1010)))</f>
        <v>3.87846586058318</v>
      </c>
    </row>
    <row r="1011" spans="2:6">
      <c r="B1011" s="56">
        <v>995</v>
      </c>
      <c r="C1011" s="57">
        <f ca="1" t="shared" si="45"/>
        <v>0.152332510011122</v>
      </c>
      <c r="D1011" s="57">
        <f ca="1" t="shared" si="46"/>
        <v>0.928221485347291</v>
      </c>
      <c r="E1011" s="57">
        <f ca="1" t="shared" si="47"/>
        <v>1</v>
      </c>
      <c r="F1011" s="62">
        <f ca="1">IF(E1011=1,$C$4*SQRT(D1011),IF(E1011=2,$C$4+($C$5-$C$4)*D1011,$C$6-($C$6-$C$5)*SQRT(1-D1011)))</f>
        <v>2.89032755377753</v>
      </c>
    </row>
    <row r="1012" spans="2:6">
      <c r="B1012" s="56">
        <v>996</v>
      </c>
      <c r="C1012" s="57">
        <f ca="1" t="shared" si="45"/>
        <v>0.056591637237186</v>
      </c>
      <c r="D1012" s="57">
        <f ca="1" t="shared" si="46"/>
        <v>0.852340458798356</v>
      </c>
      <c r="E1012" s="57">
        <f ca="1" t="shared" si="47"/>
        <v>1</v>
      </c>
      <c r="F1012" s="62">
        <f ca="1">IF(E1012=1,$C$4*SQRT(D1012),IF(E1012=2,$C$4+($C$5-$C$4)*D1012,$C$6-($C$6-$C$5)*SQRT(1-D1012)))</f>
        <v>2.76966859555168</v>
      </c>
    </row>
    <row r="1013" spans="2:6">
      <c r="B1013" s="56">
        <v>997</v>
      </c>
      <c r="C1013" s="57">
        <f ca="1" t="shared" si="45"/>
        <v>0.53758637664377</v>
      </c>
      <c r="D1013" s="57">
        <f ca="1" t="shared" si="46"/>
        <v>0.453208946408471</v>
      </c>
      <c r="E1013" s="57">
        <f ca="1" t="shared" si="47"/>
        <v>2</v>
      </c>
      <c r="F1013" s="62">
        <f ca="1">IF(E1013=1,$C$4*SQRT(D1013),IF(E1013=2,$C$4+($C$5-$C$4)*D1013,$C$6-($C$6-$C$5)*SQRT(1-D1013)))</f>
        <v>4.81283578563388</v>
      </c>
    </row>
    <row r="1014" spans="2:6">
      <c r="B1014" s="56">
        <v>998</v>
      </c>
      <c r="C1014" s="57">
        <f ca="1" t="shared" si="45"/>
        <v>0.449244172561941</v>
      </c>
      <c r="D1014" s="57">
        <f ca="1" t="shared" si="46"/>
        <v>0.582462349324496</v>
      </c>
      <c r="E1014" s="57">
        <f ca="1" t="shared" si="47"/>
        <v>2</v>
      </c>
      <c r="F1014" s="62">
        <f ca="1">IF(E1014=1,$C$4*SQRT(D1014),IF(E1014=2,$C$4+($C$5-$C$4)*D1014,$C$6-($C$6-$C$5)*SQRT(1-D1014)))</f>
        <v>5.32984939729799</v>
      </c>
    </row>
    <row r="1015" spans="2:6">
      <c r="B1015" s="56">
        <v>999</v>
      </c>
      <c r="C1015" s="57">
        <f ca="1" t="shared" si="45"/>
        <v>0.913904949716612</v>
      </c>
      <c r="D1015" s="57">
        <f ca="1" t="shared" si="46"/>
        <v>0.358314760014151</v>
      </c>
      <c r="E1015" s="57">
        <f ca="1" t="shared" si="47"/>
        <v>3</v>
      </c>
      <c r="F1015" s="62">
        <f ca="1">IF(E1015=1,$C$4*SQRT(D1015),IF(E1015=2,$C$4+($C$5-$C$4)*D1015,$C$6-($C$6-$C$5)*SQRT(1-D1015)))</f>
        <v>7.59684225239527</v>
      </c>
    </row>
    <row r="1016" spans="2:6">
      <c r="B1016" s="63">
        <v>1000</v>
      </c>
      <c r="C1016" s="64">
        <f ca="1" t="shared" si="45"/>
        <v>0.421839373471005</v>
      </c>
      <c r="D1016" s="64">
        <f ca="1" t="shared" si="46"/>
        <v>0.0452753345291854</v>
      </c>
      <c r="E1016" s="64">
        <f ca="1" t="shared" si="47"/>
        <v>2</v>
      </c>
      <c r="F1016" s="67">
        <f ca="1">IF(E1016=1,$C$4*SQRT(D1016),IF(E1016=2,$C$4+($C$5-$C$4)*D1016,$C$6-($C$6-$C$5)*SQRT(1-D1016)))</f>
        <v>3.18110133811674</v>
      </c>
    </row>
    <row r="1018" spans="2:3">
      <c r="B1018" s="3" t="s">
        <v>19</v>
      </c>
      <c r="C1018" s="1">
        <f ca="1">AVERAGE(F17:F1016)</f>
        <v>5.00674436757181</v>
      </c>
    </row>
    <row r="1019" spans="2:3">
      <c r="B1019" s="3" t="s">
        <v>20</v>
      </c>
      <c r="C1019" s="1">
        <f ca="1">MIN(F17:F1016)</f>
        <v>0.214065861235692</v>
      </c>
    </row>
    <row r="1020" spans="2:3">
      <c r="B1020" s="3" t="s">
        <v>21</v>
      </c>
      <c r="C1020" s="1">
        <f ca="1">MAX(F17:F1016)</f>
        <v>9.84893376626528</v>
      </c>
    </row>
    <row r="1023" spans="2:2">
      <c r="B1023" s="3" t="s">
        <v>22</v>
      </c>
    </row>
    <row r="1024" spans="8:9">
      <c r="H1024" s="1" t="s">
        <v>23</v>
      </c>
      <c r="I1024" s="1">
        <f>2/(-C4+C5+C6)</f>
        <v>0.142857142857143</v>
      </c>
    </row>
    <row r="1025" spans="2:8">
      <c r="B1025" s="82" t="s">
        <v>24</v>
      </c>
      <c r="C1025" s="82" t="s">
        <v>25</v>
      </c>
      <c r="D1025" s="82" t="s">
        <v>26</v>
      </c>
      <c r="E1025" s="82" t="s">
        <v>27</v>
      </c>
      <c r="F1025" s="82" t="s">
        <v>28</v>
      </c>
      <c r="G1025" s="82" t="s">
        <v>29</v>
      </c>
      <c r="H1025" s="82" t="s">
        <v>30</v>
      </c>
    </row>
    <row r="1026" spans="2:8">
      <c r="B1026" s="14">
        <v>1</v>
      </c>
      <c r="C1026" s="14">
        <f>($C$6/20)*0</f>
        <v>0</v>
      </c>
      <c r="D1026" s="14">
        <f>($C$6/20)*1</f>
        <v>0.5</v>
      </c>
      <c r="E1026" s="14">
        <f t="shared" ref="E1026:E1045" si="48">(C1026+D1026)/2</f>
        <v>0.25</v>
      </c>
      <c r="F1026" s="14">
        <f ca="1" t="shared" ref="F1026:F1045" si="49">COUNTIFS($F$17:$F$1016,"&gt;="&amp;C1026,$F$17:$F$1016,"&lt;"&amp;D1026)</f>
        <v>7</v>
      </c>
      <c r="G1026" s="14">
        <f ca="1" t="shared" ref="G1026:G1045" si="50">F1026/($C$7*(D1026-C1026))</f>
        <v>0.014</v>
      </c>
      <c r="H1026" s="14">
        <f>IF(E1026&lt;=$C$4,$I$1024*E1026/$C$4,IF(E1026&lt;=$C$5,$I$1024,$I$1024*($C$6-E1026)/($C$6-$C$5)))</f>
        <v>0.0119047619047619</v>
      </c>
    </row>
    <row r="1027" spans="2:8">
      <c r="B1027" s="14">
        <v>2</v>
      </c>
      <c r="C1027" s="14">
        <f>($C$6/20)*1</f>
        <v>0.5</v>
      </c>
      <c r="D1027" s="14">
        <f>($C$6/20)*2</f>
        <v>1</v>
      </c>
      <c r="E1027" s="14">
        <f t="shared" si="48"/>
        <v>0.75</v>
      </c>
      <c r="F1027" s="14">
        <f ca="1" t="shared" si="49"/>
        <v>13</v>
      </c>
      <c r="G1027" s="14">
        <f ca="1" t="shared" si="50"/>
        <v>0.026</v>
      </c>
      <c r="H1027" s="14">
        <f>IF(E1027&lt;=$C$4,$I$1024*E1027/$C$4,IF(E1027&lt;=$C$5,$I$1024,$I$1024*($C$6-E1027)/($C$6-$C$5)))</f>
        <v>0.0357142857142857</v>
      </c>
    </row>
    <row r="1028" spans="2:8">
      <c r="B1028" s="14">
        <v>3</v>
      </c>
      <c r="C1028" s="14">
        <f>($C$6/20)*2</f>
        <v>1</v>
      </c>
      <c r="D1028" s="14">
        <f>($C$6/20)*3</f>
        <v>1.5</v>
      </c>
      <c r="E1028" s="14">
        <f t="shared" si="48"/>
        <v>1.25</v>
      </c>
      <c r="F1028" s="14">
        <f ca="1" t="shared" si="49"/>
        <v>33</v>
      </c>
      <c r="G1028" s="14">
        <f ca="1" t="shared" si="50"/>
        <v>0.066</v>
      </c>
      <c r="H1028" s="14">
        <f>IF(E1028&lt;=$C$4,$I$1024*E1028/$C$4,IF(E1028&lt;=$C$5,$I$1024,$I$1024*($C$6-E1028)/($C$6-$C$5)))</f>
        <v>0.0595238095238095</v>
      </c>
    </row>
    <row r="1029" spans="2:8">
      <c r="B1029" s="14">
        <v>4</v>
      </c>
      <c r="C1029" s="14">
        <f>($C$6/20)*3</f>
        <v>1.5</v>
      </c>
      <c r="D1029" s="14">
        <f>($C$6/20)*4</f>
        <v>2</v>
      </c>
      <c r="E1029" s="14">
        <f t="shared" si="48"/>
        <v>1.75</v>
      </c>
      <c r="F1029" s="14">
        <f ca="1" t="shared" si="49"/>
        <v>43</v>
      </c>
      <c r="G1029" s="14">
        <f ca="1" t="shared" si="50"/>
        <v>0.086</v>
      </c>
      <c r="H1029" s="14">
        <f>IF(E1029&lt;=$C$4,$I$1024*E1029/$C$4,IF(E1029&lt;=$C$5,$I$1024,$I$1024*($C$6-E1029)/($C$6-$C$5)))</f>
        <v>0.0833333333333333</v>
      </c>
    </row>
    <row r="1030" spans="2:8">
      <c r="B1030" s="14">
        <v>5</v>
      </c>
      <c r="C1030" s="14">
        <f>($C$6/20)*4</f>
        <v>2</v>
      </c>
      <c r="D1030" s="14">
        <f>($C$6/20)*5</f>
        <v>2.5</v>
      </c>
      <c r="E1030" s="14">
        <f t="shared" si="48"/>
        <v>2.25</v>
      </c>
      <c r="F1030" s="14">
        <f ca="1" t="shared" si="49"/>
        <v>48</v>
      </c>
      <c r="G1030" s="14">
        <f ca="1" t="shared" si="50"/>
        <v>0.096</v>
      </c>
      <c r="H1030" s="14">
        <f>IF(E1030&lt;=$C$4,$I$1024*E1030/$C$4,IF(E1030&lt;=$C$5,$I$1024,$I$1024*($C$6-E1030)/($C$6-$C$5)))</f>
        <v>0.107142857142857</v>
      </c>
    </row>
    <row r="1031" spans="2:8">
      <c r="B1031" s="14">
        <v>6</v>
      </c>
      <c r="C1031" s="14">
        <f>($C$6/20)*5</f>
        <v>2.5</v>
      </c>
      <c r="D1031" s="14">
        <f>($C$6/20)*6</f>
        <v>3</v>
      </c>
      <c r="E1031" s="14">
        <f t="shared" si="48"/>
        <v>2.75</v>
      </c>
      <c r="F1031" s="14">
        <f ca="1" t="shared" si="49"/>
        <v>80</v>
      </c>
      <c r="G1031" s="14">
        <f ca="1" t="shared" si="50"/>
        <v>0.16</v>
      </c>
      <c r="H1031" s="14">
        <f>IF(E1031&lt;=$C$4,$I$1024*E1031/$C$4,IF(E1031&lt;=$C$5,$I$1024,$I$1024*($C$6-E1031)/($C$6-$C$5)))</f>
        <v>0.130952380952381</v>
      </c>
    </row>
    <row r="1032" spans="2:8">
      <c r="B1032" s="14">
        <v>7</v>
      </c>
      <c r="C1032" s="14">
        <f>($C$6/20)*6</f>
        <v>3</v>
      </c>
      <c r="D1032" s="14">
        <f>($C$6/20)*7</f>
        <v>3.5</v>
      </c>
      <c r="E1032" s="14">
        <f t="shared" si="48"/>
        <v>3.25</v>
      </c>
      <c r="F1032" s="14">
        <f ca="1" t="shared" si="49"/>
        <v>68</v>
      </c>
      <c r="G1032" s="14">
        <f ca="1" t="shared" si="50"/>
        <v>0.136</v>
      </c>
      <c r="H1032" s="14">
        <f>IF(E1032&lt;=$C$4,$I$1024*E1032/$C$4,IF(E1032&lt;=$C$5,$I$1024,$I$1024*($C$6-E1032)/($C$6-$C$5)))</f>
        <v>0.142857142857143</v>
      </c>
    </row>
    <row r="1033" spans="2:8">
      <c r="B1033" s="14">
        <v>8</v>
      </c>
      <c r="C1033" s="14">
        <f>($C$6/20)*7</f>
        <v>3.5</v>
      </c>
      <c r="D1033" s="14">
        <f>($C$6/20)*8</f>
        <v>4</v>
      </c>
      <c r="E1033" s="14">
        <f t="shared" si="48"/>
        <v>3.75</v>
      </c>
      <c r="F1033" s="14">
        <f ca="1" t="shared" si="49"/>
        <v>66</v>
      </c>
      <c r="G1033" s="14">
        <f ca="1" t="shared" si="50"/>
        <v>0.132</v>
      </c>
      <c r="H1033" s="14">
        <f>IF(E1033&lt;=$C$4,$I$1024*E1033/$C$4,IF(E1033&lt;=$C$5,$I$1024,$I$1024*($C$6-E1033)/($C$6-$C$5)))</f>
        <v>0.142857142857143</v>
      </c>
    </row>
    <row r="1034" spans="2:8">
      <c r="B1034" s="14">
        <v>9</v>
      </c>
      <c r="C1034" s="14">
        <f>($C$6/20)*8</f>
        <v>4</v>
      </c>
      <c r="D1034" s="14">
        <f>($C$6/20)*9</f>
        <v>4.5</v>
      </c>
      <c r="E1034" s="14">
        <f t="shared" si="48"/>
        <v>4.25</v>
      </c>
      <c r="F1034" s="14">
        <f ca="1" t="shared" si="49"/>
        <v>70</v>
      </c>
      <c r="G1034" s="14">
        <f ca="1" t="shared" si="50"/>
        <v>0.14</v>
      </c>
      <c r="H1034" s="14">
        <f>IF(E1034&lt;=$C$4,$I$1024*E1034/$C$4,IF(E1034&lt;=$C$5,$I$1024,$I$1024*($C$6-E1034)/($C$6-$C$5)))</f>
        <v>0.142857142857143</v>
      </c>
    </row>
    <row r="1035" spans="2:8">
      <c r="B1035" s="14">
        <v>10</v>
      </c>
      <c r="C1035" s="14">
        <f>($C$6/20)*9</f>
        <v>4.5</v>
      </c>
      <c r="D1035" s="14">
        <f>($C$6/20)*10</f>
        <v>5</v>
      </c>
      <c r="E1035" s="14">
        <f t="shared" si="48"/>
        <v>4.75</v>
      </c>
      <c r="F1035" s="14">
        <f ca="1" t="shared" si="49"/>
        <v>57</v>
      </c>
      <c r="G1035" s="14">
        <f ca="1" t="shared" si="50"/>
        <v>0.114</v>
      </c>
      <c r="H1035" s="14">
        <f>IF(E1035&lt;=$C$4,$I$1024*E1035/$C$4,IF(E1035&lt;=$C$5,$I$1024,$I$1024*($C$6-E1035)/($C$6-$C$5)))</f>
        <v>0.142857142857143</v>
      </c>
    </row>
    <row r="1036" spans="2:8">
      <c r="B1036" s="14">
        <v>11</v>
      </c>
      <c r="C1036" s="14">
        <f>($C$6/20)*10</f>
        <v>5</v>
      </c>
      <c r="D1036" s="14">
        <f>($C$6/20)*11</f>
        <v>5.5</v>
      </c>
      <c r="E1036" s="14">
        <f t="shared" si="48"/>
        <v>5.25</v>
      </c>
      <c r="F1036" s="14">
        <f ca="1" t="shared" si="49"/>
        <v>84</v>
      </c>
      <c r="G1036" s="14">
        <f ca="1" t="shared" si="50"/>
        <v>0.168</v>
      </c>
      <c r="H1036" s="14">
        <f>IF(E1036&lt;=$C$4,$I$1024*E1036/$C$4,IF(E1036&lt;=$C$5,$I$1024,$I$1024*($C$6-E1036)/($C$6-$C$5)))</f>
        <v>0.142857142857143</v>
      </c>
    </row>
    <row r="1037" spans="2:8">
      <c r="B1037" s="14">
        <v>12</v>
      </c>
      <c r="C1037" s="14">
        <f>($C$6/20)*11</f>
        <v>5.5</v>
      </c>
      <c r="D1037" s="14">
        <f>($C$6/20)*12</f>
        <v>6</v>
      </c>
      <c r="E1037" s="14">
        <f t="shared" si="48"/>
        <v>5.75</v>
      </c>
      <c r="F1037" s="14">
        <f ca="1" t="shared" si="49"/>
        <v>71</v>
      </c>
      <c r="G1037" s="14">
        <f ca="1" t="shared" si="50"/>
        <v>0.142</v>
      </c>
      <c r="H1037" s="14">
        <f>IF(E1037&lt;=$C$4,$I$1024*E1037/$C$4,IF(E1037&lt;=$C$5,$I$1024,$I$1024*($C$6-E1037)/($C$6-$C$5)))</f>
        <v>0.142857142857143</v>
      </c>
    </row>
    <row r="1038" spans="2:8">
      <c r="B1038" s="14">
        <v>13</v>
      </c>
      <c r="C1038" s="14">
        <f>($C$6/20)*12</f>
        <v>6</v>
      </c>
      <c r="D1038" s="14">
        <f>($C$6/20)*13</f>
        <v>6.5</v>
      </c>
      <c r="E1038" s="14">
        <f t="shared" si="48"/>
        <v>6.25</v>
      </c>
      <c r="F1038" s="14">
        <f ca="1" t="shared" si="49"/>
        <v>70</v>
      </c>
      <c r="G1038" s="14">
        <f ca="1" t="shared" si="50"/>
        <v>0.14</v>
      </c>
      <c r="H1038" s="14">
        <f>IF(E1038&lt;=$C$4,$I$1024*E1038/$C$4,IF(E1038&lt;=$C$5,$I$1024,$I$1024*($C$6-E1038)/($C$6-$C$5)))</f>
        <v>0.142857142857143</v>
      </c>
    </row>
    <row r="1039" spans="2:8">
      <c r="B1039" s="14">
        <v>14</v>
      </c>
      <c r="C1039" s="14">
        <f>($C$6/20)*13</f>
        <v>6.5</v>
      </c>
      <c r="D1039" s="14">
        <f>($C$6/20)*14</f>
        <v>7</v>
      </c>
      <c r="E1039" s="14">
        <f t="shared" si="48"/>
        <v>6.75</v>
      </c>
      <c r="F1039" s="14">
        <f ca="1" t="shared" si="49"/>
        <v>83</v>
      </c>
      <c r="G1039" s="14">
        <f ca="1" t="shared" si="50"/>
        <v>0.166</v>
      </c>
      <c r="H1039" s="14">
        <f>IF(E1039&lt;=$C$4,$I$1024*E1039/$C$4,IF(E1039&lt;=$C$5,$I$1024,$I$1024*($C$6-E1039)/($C$6-$C$5)))</f>
        <v>0.142857142857143</v>
      </c>
    </row>
    <row r="1040" spans="2:8">
      <c r="B1040" s="14">
        <v>15</v>
      </c>
      <c r="C1040" s="14">
        <f>($C$6/20)*14</f>
        <v>7</v>
      </c>
      <c r="D1040" s="14">
        <f>($C$6/20)*15</f>
        <v>7.5</v>
      </c>
      <c r="E1040" s="14">
        <f t="shared" si="48"/>
        <v>7.25</v>
      </c>
      <c r="F1040" s="14">
        <f ca="1" t="shared" si="49"/>
        <v>60</v>
      </c>
      <c r="G1040" s="14">
        <f ca="1" t="shared" si="50"/>
        <v>0.12</v>
      </c>
      <c r="H1040" s="14">
        <f>IF(E1040&lt;=$C$4,$I$1024*E1040/$C$4,IF(E1040&lt;=$C$5,$I$1024,$I$1024*($C$6-E1040)/($C$6-$C$5)))</f>
        <v>0.130952380952381</v>
      </c>
    </row>
    <row r="1041" spans="2:8">
      <c r="B1041" s="14">
        <v>16</v>
      </c>
      <c r="C1041" s="14">
        <f>($C$6/20)*15</f>
        <v>7.5</v>
      </c>
      <c r="D1041" s="14">
        <f>($C$6/20)*16</f>
        <v>8</v>
      </c>
      <c r="E1041" s="14">
        <f t="shared" si="48"/>
        <v>7.75</v>
      </c>
      <c r="F1041" s="14">
        <f ca="1" t="shared" si="49"/>
        <v>46</v>
      </c>
      <c r="G1041" s="14">
        <f ca="1" t="shared" si="50"/>
        <v>0.092</v>
      </c>
      <c r="H1041" s="14">
        <f>IF(E1041&lt;=$C$4,$I$1024*E1041/$C$4,IF(E1041&lt;=$C$5,$I$1024,$I$1024*($C$6-E1041)/($C$6-$C$5)))</f>
        <v>0.107142857142857</v>
      </c>
    </row>
    <row r="1042" spans="2:8">
      <c r="B1042" s="14">
        <v>17</v>
      </c>
      <c r="C1042" s="14">
        <f>($C$6/20)*16</f>
        <v>8</v>
      </c>
      <c r="D1042" s="14">
        <f>($C$6/20)*17</f>
        <v>8.5</v>
      </c>
      <c r="E1042" s="14">
        <f t="shared" si="48"/>
        <v>8.25</v>
      </c>
      <c r="F1042" s="14">
        <f ca="1" t="shared" si="49"/>
        <v>45</v>
      </c>
      <c r="G1042" s="14">
        <f ca="1" t="shared" si="50"/>
        <v>0.09</v>
      </c>
      <c r="H1042" s="14">
        <f>IF(E1042&lt;=$C$4,$I$1024*E1042/$C$4,IF(E1042&lt;=$C$5,$I$1024,$I$1024*($C$6-E1042)/($C$6-$C$5)))</f>
        <v>0.0833333333333333</v>
      </c>
    </row>
    <row r="1043" spans="2:8">
      <c r="B1043" s="14">
        <v>18</v>
      </c>
      <c r="C1043" s="14">
        <f>($C$6/20)*17</f>
        <v>8.5</v>
      </c>
      <c r="D1043" s="14">
        <f>($C$6/20)*18</f>
        <v>9</v>
      </c>
      <c r="E1043" s="14">
        <f t="shared" si="48"/>
        <v>8.75</v>
      </c>
      <c r="F1043" s="14">
        <f ca="1" t="shared" si="49"/>
        <v>36</v>
      </c>
      <c r="G1043" s="14">
        <f ca="1" t="shared" si="50"/>
        <v>0.072</v>
      </c>
      <c r="H1043" s="14">
        <f>IF(E1043&lt;=$C$4,$I$1024*E1043/$C$4,IF(E1043&lt;=$C$5,$I$1024,$I$1024*($C$6-E1043)/($C$6-$C$5)))</f>
        <v>0.0595238095238095</v>
      </c>
    </row>
    <row r="1044" spans="2:8">
      <c r="B1044" s="14">
        <v>19</v>
      </c>
      <c r="C1044" s="14">
        <f>($C$6/20)*18</f>
        <v>9</v>
      </c>
      <c r="D1044" s="14">
        <f>($C$6/20)*19</f>
        <v>9.5</v>
      </c>
      <c r="E1044" s="14">
        <f t="shared" si="48"/>
        <v>9.25</v>
      </c>
      <c r="F1044" s="14">
        <f ca="1" t="shared" si="49"/>
        <v>12</v>
      </c>
      <c r="G1044" s="14">
        <f ca="1" t="shared" si="50"/>
        <v>0.024</v>
      </c>
      <c r="H1044" s="14">
        <f>IF(E1044&lt;=$C$4,$I$1024*E1044/$C$4,IF(E1044&lt;=$C$5,$I$1024,$I$1024*($C$6-E1044)/($C$6-$C$5)))</f>
        <v>0.0357142857142857</v>
      </c>
    </row>
    <row r="1045" spans="2:8">
      <c r="B1045" s="14">
        <v>20</v>
      </c>
      <c r="C1045" s="14">
        <f>($C$6/20)*19</f>
        <v>9.5</v>
      </c>
      <c r="D1045" s="14">
        <f>($C$6/20)*20</f>
        <v>10</v>
      </c>
      <c r="E1045" s="14">
        <f t="shared" si="48"/>
        <v>9.75</v>
      </c>
      <c r="F1045" s="14">
        <f ca="1" t="shared" si="49"/>
        <v>8</v>
      </c>
      <c r="G1045" s="14">
        <f ca="1" t="shared" si="50"/>
        <v>0.016</v>
      </c>
      <c r="H1045" s="14">
        <f>IF(E1045&lt;=$C$4,$I$1024*E1045/$C$4,IF(E1045&lt;=$C$5,$I$1024,$I$1024*($C$6-E1045)/($C$6-$C$5)))</f>
        <v>0.0119047619047619</v>
      </c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044"/>
  <sheetViews>
    <sheetView zoomScale="70" zoomScaleNormal="70" workbookViewId="0">
      <selection activeCell="B2" sqref="B2"/>
    </sheetView>
  </sheetViews>
  <sheetFormatPr defaultColWidth="8.68032786885246" defaultRowHeight="13.55" outlineLevelCol="7"/>
  <cols>
    <col min="1" max="1" width="8.68032786885246" style="1"/>
    <col min="2" max="2" width="18.0327868852459" style="1" customWidth="1"/>
    <col min="3" max="3" width="14" style="1" customWidth="1"/>
    <col min="4" max="4" width="12.5573770491803" style="1"/>
    <col min="5" max="5" width="11.6967213114754" style="1" customWidth="1"/>
    <col min="6" max="6" width="16.1393442622951" style="1" customWidth="1"/>
    <col min="7" max="7" width="17.9180327868852" style="1" customWidth="1"/>
    <col min="8" max="8" width="16.5819672131148" style="1" customWidth="1"/>
    <col min="9" max="16384" width="8.68032786885246" style="1"/>
  </cols>
  <sheetData>
    <row r="1" ht="17.65" spans="2:6">
      <c r="B1" s="50" t="s">
        <v>31</v>
      </c>
      <c r="C1" s="50"/>
      <c r="D1" s="50"/>
      <c r="E1" s="50"/>
      <c r="F1" s="50"/>
    </row>
    <row r="3" spans="2:2">
      <c r="B3" s="3" t="s">
        <v>1</v>
      </c>
    </row>
    <row r="4" spans="2:7">
      <c r="B4" s="1" t="s">
        <v>32</v>
      </c>
      <c r="C4" s="4">
        <v>8</v>
      </c>
      <c r="G4" s="26" t="s">
        <v>33</v>
      </c>
    </row>
    <row r="5" spans="2:3">
      <c r="B5" s="1" t="s">
        <v>34</v>
      </c>
      <c r="C5" s="4">
        <v>9</v>
      </c>
    </row>
    <row r="6" spans="2:3">
      <c r="B6" s="1" t="s">
        <v>35</v>
      </c>
      <c r="C6" s="4">
        <v>10</v>
      </c>
    </row>
    <row r="7" spans="2:3">
      <c r="B7" s="1" t="s">
        <v>6</v>
      </c>
      <c r="C7" s="4">
        <v>1000</v>
      </c>
    </row>
    <row r="9" spans="2:2">
      <c r="B9" s="3" t="s">
        <v>36</v>
      </c>
    </row>
    <row r="10" spans="2:3">
      <c r="B10" s="1" t="s">
        <v>8</v>
      </c>
      <c r="C10" s="51">
        <f>(C5-C4)/(C6-C4)</f>
        <v>0.5</v>
      </c>
    </row>
    <row r="11" spans="2:3">
      <c r="B11" s="1" t="s">
        <v>9</v>
      </c>
      <c r="C11" s="51">
        <f>(C6-C5)/(C6-C4)</f>
        <v>0.5</v>
      </c>
    </row>
    <row r="12" spans="2:3">
      <c r="B12" s="1" t="s">
        <v>11</v>
      </c>
      <c r="C12" s="51">
        <f>C10+C11</f>
        <v>1</v>
      </c>
    </row>
    <row r="16" spans="2:6">
      <c r="B16" s="52" t="s">
        <v>37</v>
      </c>
      <c r="C16" s="53" t="s">
        <v>14</v>
      </c>
      <c r="D16" s="53" t="s">
        <v>15</v>
      </c>
      <c r="E16" s="53" t="s">
        <v>38</v>
      </c>
      <c r="F16" s="60" t="s">
        <v>17</v>
      </c>
    </row>
    <row r="17" spans="2:6">
      <c r="B17" s="54">
        <v>1</v>
      </c>
      <c r="C17" s="55">
        <f ca="1" t="shared" ref="C17:C80" si="0">RAND()</f>
        <v>0.966458331745988</v>
      </c>
      <c r="D17" s="55">
        <f ca="1" t="shared" ref="D17:D80" si="1">RAND()</f>
        <v>0.709649796124368</v>
      </c>
      <c r="E17" s="55">
        <f ca="1" t="shared" ref="E17:E80" si="2">IF(C17&lt;=$C$10,1,2)</f>
        <v>2</v>
      </c>
      <c r="F17" s="61">
        <f ca="1">IF(E17=1,$C$4+SQRT(D17*($C$6-$C$4)*($C$5-$C$4)),$C$6-SQRT((1-D17)*($C$6-$C$4)*($C$6-$C$5)))</f>
        <v>9.23796298793873</v>
      </c>
    </row>
    <row r="18" spans="2:6">
      <c r="B18" s="54">
        <v>2</v>
      </c>
      <c r="C18" s="55">
        <f ca="1" t="shared" si="0"/>
        <v>0.304643286858749</v>
      </c>
      <c r="D18" s="55">
        <f ca="1" t="shared" si="1"/>
        <v>0.682064829249767</v>
      </c>
      <c r="E18" s="55">
        <f ca="1" t="shared" si="2"/>
        <v>1</v>
      </c>
      <c r="F18" s="61">
        <f ca="1">IF(E18=1,$C$4+SQRT(D18*($C$6-$C$4)*($C$5-$C$4)),$C$6-SQRT((1-D18)*($C$6-$C$4)*($C$6-$C$5)))</f>
        <v>9.16795961338547</v>
      </c>
    </row>
    <row r="19" spans="2:6">
      <c r="B19" s="54">
        <v>3</v>
      </c>
      <c r="C19" s="55">
        <f ca="1" t="shared" si="0"/>
        <v>0.372521485980159</v>
      </c>
      <c r="D19" s="55">
        <f ca="1" t="shared" si="1"/>
        <v>0.00985127005503617</v>
      </c>
      <c r="E19" s="55">
        <f ca="1" t="shared" si="2"/>
        <v>1</v>
      </c>
      <c r="F19" s="61">
        <f ca="1">IF(E19=1,$C$4+SQRT(D19*($C$6-$C$4)*($C$5-$C$4)),$C$6-SQRT((1-D19)*($C$6-$C$4)*($C$6-$C$5)))</f>
        <v>8.14036573695198</v>
      </c>
    </row>
    <row r="20" spans="2:6">
      <c r="B20" s="54">
        <v>4</v>
      </c>
      <c r="C20" s="55">
        <f ca="1" t="shared" si="0"/>
        <v>0.276000666366761</v>
      </c>
      <c r="D20" s="55">
        <f ca="1" t="shared" si="1"/>
        <v>0.363752355034146</v>
      </c>
      <c r="E20" s="55">
        <f ca="1" t="shared" si="2"/>
        <v>1</v>
      </c>
      <c r="F20" s="61">
        <f ca="1">IF(E20=1,$C$4+SQRT(D20*($C$6-$C$4)*($C$5-$C$4)),$C$6-SQRT((1-D20)*($C$6-$C$4)*($C$6-$C$5)))</f>
        <v>8.85293886654806</v>
      </c>
    </row>
    <row r="21" spans="2:6">
      <c r="B21" s="54">
        <v>5</v>
      </c>
      <c r="C21" s="55">
        <f ca="1" t="shared" si="0"/>
        <v>0.377462530234141</v>
      </c>
      <c r="D21" s="55">
        <f ca="1" t="shared" si="1"/>
        <v>0.253919309948471</v>
      </c>
      <c r="E21" s="55">
        <f ca="1" t="shared" si="2"/>
        <v>1</v>
      </c>
      <c r="F21" s="61">
        <f ca="1">IF(E21=1,$C$4+SQRT(D21*($C$6-$C$4)*($C$5-$C$4)),$C$6-SQRT((1-D21)*($C$6-$C$4)*($C$6-$C$5)))</f>
        <v>8.71262796738336</v>
      </c>
    </row>
    <row r="22" spans="2:6">
      <c r="B22" s="54">
        <v>6</v>
      </c>
      <c r="C22" s="55">
        <f ca="1" t="shared" si="0"/>
        <v>0.0973996771613228</v>
      </c>
      <c r="D22" s="55">
        <f ca="1" t="shared" si="1"/>
        <v>0.645185303015603</v>
      </c>
      <c r="E22" s="55">
        <f ca="1" t="shared" si="2"/>
        <v>1</v>
      </c>
      <c r="F22" s="61">
        <f ca="1">IF(E22=1,$C$4+SQRT(D22*($C$6-$C$4)*($C$5-$C$4)),$C$6-SQRT((1-D22)*($C$6-$C$4)*($C$6-$C$5)))</f>
        <v>9.13594480765185</v>
      </c>
    </row>
    <row r="23" spans="2:6">
      <c r="B23" s="54">
        <v>7</v>
      </c>
      <c r="C23" s="55">
        <f ca="1" t="shared" si="0"/>
        <v>0.154782859789466</v>
      </c>
      <c r="D23" s="55">
        <f ca="1" t="shared" si="1"/>
        <v>0.301142522364226</v>
      </c>
      <c r="E23" s="55">
        <f ca="1" t="shared" si="2"/>
        <v>1</v>
      </c>
      <c r="F23" s="61">
        <f ca="1">IF(E23=1,$C$4+SQRT(D23*($C$6-$C$4)*($C$5-$C$4)),$C$6-SQRT((1-D23)*($C$6-$C$4)*($C$6-$C$5)))</f>
        <v>8.77607025759815</v>
      </c>
    </row>
    <row r="24" spans="2:6">
      <c r="B24" s="54">
        <v>8</v>
      </c>
      <c r="C24" s="55">
        <f ca="1" t="shared" si="0"/>
        <v>0.74397855613455</v>
      </c>
      <c r="D24" s="55">
        <f ca="1" t="shared" si="1"/>
        <v>0.0220654383283128</v>
      </c>
      <c r="E24" s="55">
        <f ca="1" t="shared" si="2"/>
        <v>2</v>
      </c>
      <c r="F24" s="61">
        <f ca="1">IF(E24=1,$C$4+SQRT(D24*($C$6-$C$4)*($C$5-$C$4)),$C$6-SQRT((1-D24)*($C$6-$C$4)*($C$6-$C$5)))</f>
        <v>8.60147609125072</v>
      </c>
    </row>
    <row r="25" spans="2:6">
      <c r="B25" s="54">
        <v>9</v>
      </c>
      <c r="C25" s="55">
        <f ca="1" t="shared" si="0"/>
        <v>0.894985967856305</v>
      </c>
      <c r="D25" s="55">
        <f ca="1" t="shared" si="1"/>
        <v>0.572897666986641</v>
      </c>
      <c r="E25" s="55">
        <f ca="1" t="shared" si="2"/>
        <v>2</v>
      </c>
      <c r="F25" s="61">
        <f ca="1">IF(E25=1,$C$4+SQRT(D25*($C$6-$C$4)*($C$5-$C$4)),$C$6-SQRT((1-D25)*($C$6-$C$4)*($C$6-$C$5)))</f>
        <v>9.07576806697306</v>
      </c>
    </row>
    <row r="26" spans="2:6">
      <c r="B26" s="54">
        <v>10</v>
      </c>
      <c r="C26" s="55">
        <f ca="1" t="shared" si="0"/>
        <v>0.542354627653269</v>
      </c>
      <c r="D26" s="55">
        <f ca="1" t="shared" si="1"/>
        <v>0.699621808603244</v>
      </c>
      <c r="E26" s="55">
        <f ca="1" t="shared" si="2"/>
        <v>2</v>
      </c>
      <c r="F26" s="61">
        <f ca="1">IF(E26=1,$C$4+SQRT(D26*($C$6-$C$4)*($C$5-$C$4)),$C$6-SQRT((1-D26)*($C$6-$C$4)*($C$6-$C$5)))</f>
        <v>9.22491524154225</v>
      </c>
    </row>
    <row r="27" spans="2:6">
      <c r="B27" s="54">
        <v>11</v>
      </c>
      <c r="C27" s="55">
        <f ca="1" t="shared" si="0"/>
        <v>0.505697036305699</v>
      </c>
      <c r="D27" s="55">
        <f ca="1" t="shared" si="1"/>
        <v>0.628187869690283</v>
      </c>
      <c r="E27" s="55">
        <f ca="1" t="shared" si="2"/>
        <v>2</v>
      </c>
      <c r="F27" s="61">
        <f ca="1">IF(E27=1,$C$4+SQRT(D27*($C$6-$C$4)*($C$5-$C$4)),$C$6-SQRT((1-D27)*($C$6-$C$4)*($C$6-$C$5)))</f>
        <v>9.13766348759928</v>
      </c>
    </row>
    <row r="28" spans="2:6">
      <c r="B28" s="54">
        <v>12</v>
      </c>
      <c r="C28" s="55">
        <f ca="1" t="shared" si="0"/>
        <v>0.123742676906603</v>
      </c>
      <c r="D28" s="55">
        <f ca="1" t="shared" si="1"/>
        <v>0.255737857534912</v>
      </c>
      <c r="E28" s="55">
        <f ca="1" t="shared" si="2"/>
        <v>1</v>
      </c>
      <c r="F28" s="61">
        <f ca="1">IF(E28=1,$C$4+SQRT(D28*($C$6-$C$4)*($C$5-$C$4)),$C$6-SQRT((1-D28)*($C$6-$C$4)*($C$6-$C$5)))</f>
        <v>8.71517530373317</v>
      </c>
    </row>
    <row r="29" spans="2:6">
      <c r="B29" s="54">
        <v>13</v>
      </c>
      <c r="C29" s="55">
        <f ca="1" t="shared" si="0"/>
        <v>0.92435740118132</v>
      </c>
      <c r="D29" s="55">
        <f ca="1" t="shared" si="1"/>
        <v>0.918664242480308</v>
      </c>
      <c r="E29" s="55">
        <f ca="1" t="shared" si="2"/>
        <v>2</v>
      </c>
      <c r="F29" s="61">
        <f ca="1">IF(E29=1,$C$4+SQRT(D29*($C$6-$C$4)*($C$5-$C$4)),$C$6-SQRT((1-D29)*($C$6-$C$4)*($C$6-$C$5)))</f>
        <v>9.59667443046667</v>
      </c>
    </row>
    <row r="30" spans="2:6">
      <c r="B30" s="54">
        <v>14</v>
      </c>
      <c r="C30" s="55">
        <f ca="1" t="shared" si="0"/>
        <v>0.646136710196833</v>
      </c>
      <c r="D30" s="55">
        <f ca="1" t="shared" si="1"/>
        <v>0.597918309816889</v>
      </c>
      <c r="E30" s="55">
        <f ca="1" t="shared" si="2"/>
        <v>2</v>
      </c>
      <c r="F30" s="61">
        <f ca="1">IF(E30=1,$C$4+SQRT(D30*($C$6-$C$4)*($C$5-$C$4)),$C$6-SQRT((1-D30)*($C$6-$C$4)*($C$6-$C$5)))</f>
        <v>9.10324842884653</v>
      </c>
    </row>
    <row r="31" spans="2:6">
      <c r="B31" s="54">
        <v>15</v>
      </c>
      <c r="C31" s="55">
        <f ca="1" t="shared" si="0"/>
        <v>0.969351655070429</v>
      </c>
      <c r="D31" s="55">
        <f ca="1" t="shared" si="1"/>
        <v>0.127941337750084</v>
      </c>
      <c r="E31" s="55">
        <f ca="1" t="shared" si="2"/>
        <v>2</v>
      </c>
      <c r="F31" s="61">
        <f ca="1">IF(E31=1,$C$4+SQRT(D31*($C$6-$C$4)*($C$5-$C$4)),$C$6-SQRT((1-D31)*($C$6-$C$4)*($C$6-$C$5)))</f>
        <v>8.6793496585016</v>
      </c>
    </row>
    <row r="32" spans="2:6">
      <c r="B32" s="54">
        <v>16</v>
      </c>
      <c r="C32" s="55">
        <f ca="1" t="shared" si="0"/>
        <v>0.897978315032037</v>
      </c>
      <c r="D32" s="55">
        <f ca="1" t="shared" si="1"/>
        <v>0.6223960137016</v>
      </c>
      <c r="E32" s="55">
        <f ca="1" t="shared" si="2"/>
        <v>2</v>
      </c>
      <c r="F32" s="61">
        <f ca="1">IF(E32=1,$C$4+SQRT(D32*($C$6-$C$4)*($C$5-$C$4)),$C$6-SQRT((1-D32)*($C$6-$C$4)*($C$6-$C$5)))</f>
        <v>9.13097297360968</v>
      </c>
    </row>
    <row r="33" spans="2:6">
      <c r="B33" s="54">
        <v>17</v>
      </c>
      <c r="C33" s="55">
        <f ca="1" t="shared" si="0"/>
        <v>0.0717342336402822</v>
      </c>
      <c r="D33" s="55">
        <f ca="1" t="shared" si="1"/>
        <v>0.238271226999546</v>
      </c>
      <c r="E33" s="55">
        <f ca="1" t="shared" si="2"/>
        <v>1</v>
      </c>
      <c r="F33" s="61">
        <f ca="1">IF(E33=1,$C$4+SQRT(D33*($C$6-$C$4)*($C$5-$C$4)),$C$6-SQRT((1-D33)*($C$6-$C$4)*($C$6-$C$5)))</f>
        <v>8.69032054438434</v>
      </c>
    </row>
    <row r="34" spans="2:6">
      <c r="B34" s="54">
        <v>18</v>
      </c>
      <c r="C34" s="55">
        <f ca="1" t="shared" si="0"/>
        <v>0.843470988744818</v>
      </c>
      <c r="D34" s="55">
        <f ca="1" t="shared" si="1"/>
        <v>0.0233676594781072</v>
      </c>
      <c r="E34" s="55">
        <f ca="1" t="shared" si="2"/>
        <v>2</v>
      </c>
      <c r="F34" s="61">
        <f ca="1">IF(E34=1,$C$4+SQRT(D34*($C$6-$C$4)*($C$5-$C$4)),$C$6-SQRT((1-D34)*($C$6-$C$4)*($C$6-$C$5)))</f>
        <v>8.60240754114664</v>
      </c>
    </row>
    <row r="35" spans="2:6">
      <c r="B35" s="54">
        <v>19</v>
      </c>
      <c r="C35" s="55">
        <f ca="1" t="shared" si="0"/>
        <v>0.676875793475135</v>
      </c>
      <c r="D35" s="55">
        <f ca="1" t="shared" si="1"/>
        <v>0.864942453426785</v>
      </c>
      <c r="E35" s="55">
        <f ca="1" t="shared" si="2"/>
        <v>2</v>
      </c>
      <c r="F35" s="61">
        <f ca="1">IF(E35=1,$C$4+SQRT(D35*($C$6-$C$4)*($C$5-$C$4)),$C$6-SQRT((1-D35)*($C$6-$C$4)*($C$6-$C$5)))</f>
        <v>9.48027402109724</v>
      </c>
    </row>
    <row r="36" spans="2:6">
      <c r="B36" s="54">
        <v>20</v>
      </c>
      <c r="C36" s="55">
        <f ca="1" t="shared" si="0"/>
        <v>0.803137559177518</v>
      </c>
      <c r="D36" s="55">
        <f ca="1" t="shared" si="1"/>
        <v>0.421811460865823</v>
      </c>
      <c r="E36" s="55">
        <f ca="1" t="shared" si="2"/>
        <v>2</v>
      </c>
      <c r="F36" s="61">
        <f ca="1">IF(E36=1,$C$4+SQRT(D36*($C$6-$C$4)*($C$5-$C$4)),$C$6-SQRT((1-D36)*($C$6-$C$4)*($C$6-$C$5)))</f>
        <v>8.92465025304864</v>
      </c>
    </row>
    <row r="37" spans="2:6">
      <c r="B37" s="54">
        <v>21</v>
      </c>
      <c r="C37" s="55">
        <f ca="1" t="shared" si="0"/>
        <v>0.39072535429506</v>
      </c>
      <c r="D37" s="55">
        <f ca="1" t="shared" si="1"/>
        <v>0.263113194404064</v>
      </c>
      <c r="E37" s="55">
        <f ca="1" t="shared" si="2"/>
        <v>1</v>
      </c>
      <c r="F37" s="61">
        <f ca="1">IF(E37=1,$C$4+SQRT(D37*($C$6-$C$4)*($C$5-$C$4)),$C$6-SQRT((1-D37)*($C$6-$C$4)*($C$6-$C$5)))</f>
        <v>8.72541463233666</v>
      </c>
    </row>
    <row r="38" spans="2:6">
      <c r="B38" s="54">
        <v>22</v>
      </c>
      <c r="C38" s="55">
        <f ca="1" t="shared" si="0"/>
        <v>0.296064790378636</v>
      </c>
      <c r="D38" s="55">
        <f ca="1" t="shared" si="1"/>
        <v>0.802864403610988</v>
      </c>
      <c r="E38" s="55">
        <f ca="1" t="shared" si="2"/>
        <v>1</v>
      </c>
      <c r="F38" s="61">
        <f ca="1">IF(E38=1,$C$4+SQRT(D38*($C$6-$C$4)*($C$5-$C$4)),$C$6-SQRT((1-D38)*($C$6-$C$4)*($C$6-$C$5)))</f>
        <v>9.26717355055335</v>
      </c>
    </row>
    <row r="39" spans="2:6">
      <c r="B39" s="54">
        <v>23</v>
      </c>
      <c r="C39" s="55">
        <f ca="1" t="shared" si="0"/>
        <v>0.280205787731024</v>
      </c>
      <c r="D39" s="55">
        <f ca="1" t="shared" si="1"/>
        <v>0.313996855776555</v>
      </c>
      <c r="E39" s="55">
        <f ca="1" t="shared" si="2"/>
        <v>1</v>
      </c>
      <c r="F39" s="61">
        <f ca="1">IF(E39=1,$C$4+SQRT(D39*($C$6-$C$4)*($C$5-$C$4)),$C$6-SQRT((1-D39)*($C$6-$C$4)*($C$6-$C$5)))</f>
        <v>8.79246054258437</v>
      </c>
    </row>
    <row r="40" spans="2:6">
      <c r="B40" s="54">
        <v>24</v>
      </c>
      <c r="C40" s="55">
        <f ca="1" t="shared" si="0"/>
        <v>0.643306751666853</v>
      </c>
      <c r="D40" s="55">
        <f ca="1" t="shared" si="1"/>
        <v>0.221135644347543</v>
      </c>
      <c r="E40" s="55">
        <f ca="1" t="shared" si="2"/>
        <v>2</v>
      </c>
      <c r="F40" s="61">
        <f ca="1">IF(E40=1,$C$4+SQRT(D40*($C$6-$C$4)*($C$5-$C$4)),$C$6-SQRT((1-D40)*($C$6-$C$4)*($C$6-$C$5)))</f>
        <v>8.75190997467934</v>
      </c>
    </row>
    <row r="41" spans="2:6">
      <c r="B41" s="54">
        <v>25</v>
      </c>
      <c r="C41" s="55">
        <f ca="1" t="shared" si="0"/>
        <v>0.697089516228966</v>
      </c>
      <c r="D41" s="55">
        <f ca="1" t="shared" si="1"/>
        <v>0.88178737385513</v>
      </c>
      <c r="E41" s="55">
        <f ca="1" t="shared" si="2"/>
        <v>2</v>
      </c>
      <c r="F41" s="61">
        <f ca="1">IF(E41=1,$C$4+SQRT(D41*($C$6-$C$4)*($C$5-$C$4)),$C$6-SQRT((1-D41)*($C$6-$C$4)*($C$6-$C$5)))</f>
        <v>9.51376420093771</v>
      </c>
    </row>
    <row r="42" spans="2:6">
      <c r="B42" s="54">
        <v>26</v>
      </c>
      <c r="C42" s="55">
        <f ca="1" t="shared" si="0"/>
        <v>0.803335366097839</v>
      </c>
      <c r="D42" s="55">
        <f ca="1" t="shared" si="1"/>
        <v>0.949478947367756</v>
      </c>
      <c r="E42" s="55">
        <f ca="1" t="shared" si="2"/>
        <v>2</v>
      </c>
      <c r="F42" s="61">
        <f ca="1">IF(E42=1,$C$4+SQRT(D42*($C$6-$C$4)*($C$5-$C$4)),$C$6-SQRT((1-D42)*($C$6-$C$4)*($C$6-$C$5)))</f>
        <v>9.68212879138795</v>
      </c>
    </row>
    <row r="43" spans="2:6">
      <c r="B43" s="54">
        <v>27</v>
      </c>
      <c r="C43" s="55">
        <f ca="1" t="shared" si="0"/>
        <v>0.413519310077065</v>
      </c>
      <c r="D43" s="55">
        <f ca="1" t="shared" si="1"/>
        <v>0.625313315706946</v>
      </c>
      <c r="E43" s="55">
        <f ca="1" t="shared" si="2"/>
        <v>1</v>
      </c>
      <c r="F43" s="61">
        <f ca="1">IF(E43=1,$C$4+SQRT(D43*($C$6-$C$4)*($C$5-$C$4)),$C$6-SQRT((1-D43)*($C$6-$C$4)*($C$6-$C$5)))</f>
        <v>9.11831419172516</v>
      </c>
    </row>
    <row r="44" spans="2:6">
      <c r="B44" s="54">
        <v>28</v>
      </c>
      <c r="C44" s="55">
        <f ca="1" t="shared" si="0"/>
        <v>0.62056540120626</v>
      </c>
      <c r="D44" s="55">
        <f ca="1" t="shared" si="1"/>
        <v>0.287634139848263</v>
      </c>
      <c r="E44" s="55">
        <f ca="1" t="shared" si="2"/>
        <v>2</v>
      </c>
      <c r="F44" s="61">
        <f ca="1">IF(E44=1,$C$4+SQRT(D44*($C$6-$C$4)*($C$5-$C$4)),$C$6-SQRT((1-D44)*($C$6-$C$4)*($C$6-$C$5)))</f>
        <v>8.80637873665745</v>
      </c>
    </row>
    <row r="45" spans="2:6">
      <c r="B45" s="54">
        <v>29</v>
      </c>
      <c r="C45" s="55">
        <f ca="1" t="shared" si="0"/>
        <v>0.897329536436048</v>
      </c>
      <c r="D45" s="55">
        <f ca="1" t="shared" si="1"/>
        <v>0.365001880298967</v>
      </c>
      <c r="E45" s="55">
        <f ca="1" t="shared" si="2"/>
        <v>2</v>
      </c>
      <c r="F45" s="61">
        <f ca="1">IF(E45=1,$C$4+SQRT(D45*($C$6-$C$4)*($C$5-$C$4)),$C$6-SQRT((1-D45)*($C$6-$C$4)*($C$6-$C$5)))</f>
        <v>8.8730589015383</v>
      </c>
    </row>
    <row r="46" spans="2:6">
      <c r="B46" s="54">
        <v>30</v>
      </c>
      <c r="C46" s="55">
        <f ca="1" t="shared" si="0"/>
        <v>0.160405650861041</v>
      </c>
      <c r="D46" s="55">
        <f ca="1" t="shared" si="1"/>
        <v>0.961971675222702</v>
      </c>
      <c r="E46" s="55">
        <f ca="1" t="shared" si="2"/>
        <v>1</v>
      </c>
      <c r="F46" s="61">
        <f ca="1">IF(E46=1,$C$4+SQRT(D46*($C$6-$C$4)*($C$5-$C$4)),$C$6-SQRT((1-D46)*($C$6-$C$4)*($C$6-$C$5)))</f>
        <v>9.38706285021458</v>
      </c>
    </row>
    <row r="47" spans="2:6">
      <c r="B47" s="56">
        <v>31</v>
      </c>
      <c r="C47" s="57">
        <f ca="1" t="shared" si="0"/>
        <v>0.542346775223352</v>
      </c>
      <c r="D47" s="57">
        <f ca="1" t="shared" si="1"/>
        <v>0.0861728148883218</v>
      </c>
      <c r="E47" s="57">
        <f ca="1" t="shared" si="2"/>
        <v>2</v>
      </c>
      <c r="F47" s="62">
        <f ca="1">IF(E47=1,$C$4+SQRT(D47*($C$6-$C$4)*($C$5-$C$4)),$C$6-SQRT((1-D47)*($C$6-$C$4)*($C$6-$C$5)))</f>
        <v>8.6480923218565</v>
      </c>
    </row>
    <row r="48" spans="2:6">
      <c r="B48" s="58">
        <v>32</v>
      </c>
      <c r="C48" s="59">
        <f ca="1" t="shared" si="0"/>
        <v>0.340429477453243</v>
      </c>
      <c r="D48" s="57">
        <f ca="1" t="shared" si="1"/>
        <v>0.389921311706048</v>
      </c>
      <c r="E48" s="57">
        <f ca="1" t="shared" si="2"/>
        <v>1</v>
      </c>
      <c r="F48" s="62">
        <f ca="1">IF(E48=1,$C$4+SQRT(D48*($C$6-$C$4)*($C$5-$C$4)),$C$6-SQRT((1-D48)*($C$6-$C$4)*($C$6-$C$5)))</f>
        <v>8.88308698519008</v>
      </c>
    </row>
    <row r="49" spans="2:6">
      <c r="B49" s="58">
        <v>33</v>
      </c>
      <c r="C49" s="59">
        <f ca="1" t="shared" si="0"/>
        <v>0.304857310885602</v>
      </c>
      <c r="D49" s="57">
        <f ca="1" t="shared" si="1"/>
        <v>0.50899911600527</v>
      </c>
      <c r="E49" s="57">
        <f ca="1" t="shared" si="2"/>
        <v>1</v>
      </c>
      <c r="F49" s="62">
        <f ca="1">IF(E49=1,$C$4+SQRT(D49*($C$6-$C$4)*($C$5-$C$4)),$C$6-SQRT((1-D49)*($C$6-$C$4)*($C$6-$C$5)))</f>
        <v>9.00895898430538</v>
      </c>
    </row>
    <row r="50" spans="2:6">
      <c r="B50" s="58">
        <v>34</v>
      </c>
      <c r="C50" s="59">
        <f ca="1" t="shared" si="0"/>
        <v>0.630956416600453</v>
      </c>
      <c r="D50" s="57">
        <f ca="1" t="shared" si="1"/>
        <v>0.108099288621234</v>
      </c>
      <c r="E50" s="57">
        <f ca="1" t="shared" si="2"/>
        <v>2</v>
      </c>
      <c r="F50" s="62">
        <f ca="1">IF(E50=1,$C$4+SQRT(D50*($C$6-$C$4)*($C$5-$C$4)),$C$6-SQRT((1-D50)*($C$6-$C$4)*($C$6-$C$5)))</f>
        <v>8.66440970999429</v>
      </c>
    </row>
    <row r="51" spans="2:6">
      <c r="B51" s="56">
        <v>35</v>
      </c>
      <c r="C51" s="57">
        <f ca="1" t="shared" si="0"/>
        <v>0.790661925944856</v>
      </c>
      <c r="D51" s="57">
        <f ca="1" t="shared" si="1"/>
        <v>0.618365474676378</v>
      </c>
      <c r="E51" s="57">
        <f ca="1" t="shared" si="2"/>
        <v>2</v>
      </c>
      <c r="F51" s="62">
        <f ca="1">IF(E51=1,$C$4+SQRT(D51*($C$6-$C$4)*($C$5-$C$4)),$C$6-SQRT((1-D51)*($C$6-$C$4)*($C$6-$C$5)))</f>
        <v>9.12634729403084</v>
      </c>
    </row>
    <row r="52" spans="2:6">
      <c r="B52" s="56">
        <v>36</v>
      </c>
      <c r="C52" s="57">
        <f ca="1" t="shared" si="0"/>
        <v>0.803132434578689</v>
      </c>
      <c r="D52" s="57">
        <f ca="1" t="shared" si="1"/>
        <v>0.596339414078966</v>
      </c>
      <c r="E52" s="57">
        <f ca="1" t="shared" si="2"/>
        <v>2</v>
      </c>
      <c r="F52" s="62">
        <f ca="1">IF(E52=1,$C$4+SQRT(D52*($C$6-$C$4)*($C$5-$C$4)),$C$6-SQRT((1-D52)*($C$6-$C$4)*($C$6-$C$5)))</f>
        <v>9.10148947037774</v>
      </c>
    </row>
    <row r="53" spans="2:6">
      <c r="B53" s="56">
        <v>37</v>
      </c>
      <c r="C53" s="57">
        <f ca="1" t="shared" si="0"/>
        <v>0.606439461552296</v>
      </c>
      <c r="D53" s="57">
        <f ca="1" t="shared" si="1"/>
        <v>0.269243314740038</v>
      </c>
      <c r="E53" s="57">
        <f ca="1" t="shared" si="2"/>
        <v>2</v>
      </c>
      <c r="F53" s="62">
        <f ca="1">IF(E53=1,$C$4+SQRT(D53*($C$6-$C$4)*($C$5-$C$4)),$C$6-SQRT((1-D53)*($C$6-$C$4)*($C$6-$C$5)))</f>
        <v>8.79106932766187</v>
      </c>
    </row>
    <row r="54" spans="2:6">
      <c r="B54" s="56">
        <v>38</v>
      </c>
      <c r="C54" s="57">
        <f ca="1" t="shared" si="0"/>
        <v>0.879003983206472</v>
      </c>
      <c r="D54" s="57">
        <f ca="1" t="shared" si="1"/>
        <v>0.552163486236867</v>
      </c>
      <c r="E54" s="57">
        <f ca="1" t="shared" si="2"/>
        <v>2</v>
      </c>
      <c r="F54" s="62">
        <f ca="1">IF(E54=1,$C$4+SQRT(D54*($C$6-$C$4)*($C$5-$C$4)),$C$6-SQRT((1-D54)*($C$6-$C$4)*($C$6-$C$5)))</f>
        <v>9.05359996432467</v>
      </c>
    </row>
    <row r="55" spans="2:6">
      <c r="B55" s="56">
        <v>39</v>
      </c>
      <c r="C55" s="57">
        <f ca="1" t="shared" si="0"/>
        <v>0.106743051701084</v>
      </c>
      <c r="D55" s="57">
        <f ca="1" t="shared" si="1"/>
        <v>0.148767754805245</v>
      </c>
      <c r="E55" s="57">
        <f ca="1" t="shared" si="2"/>
        <v>1</v>
      </c>
      <c r="F55" s="62">
        <f ca="1">IF(E55=1,$C$4+SQRT(D55*($C$6-$C$4)*($C$5-$C$4)),$C$6-SQRT((1-D55)*($C$6-$C$4)*($C$6-$C$5)))</f>
        <v>8.54546815636707</v>
      </c>
    </row>
    <row r="56" spans="2:6">
      <c r="B56" s="56">
        <v>40</v>
      </c>
      <c r="C56" s="57">
        <f ca="1" t="shared" si="0"/>
        <v>0.917316954587547</v>
      </c>
      <c r="D56" s="57">
        <f ca="1" t="shared" si="1"/>
        <v>0.468484965472517</v>
      </c>
      <c r="E56" s="57">
        <f ca="1" t="shared" si="2"/>
        <v>2</v>
      </c>
      <c r="F56" s="62">
        <f ca="1">IF(E56=1,$C$4+SQRT(D56*($C$6-$C$4)*($C$5-$C$4)),$C$6-SQRT((1-D56)*($C$6-$C$4)*($C$6-$C$5)))</f>
        <v>8.96896650439718</v>
      </c>
    </row>
    <row r="57" spans="2:6">
      <c r="B57" s="56">
        <v>41</v>
      </c>
      <c r="C57" s="57">
        <f ca="1" t="shared" si="0"/>
        <v>0.553039328454059</v>
      </c>
      <c r="D57" s="57">
        <f ca="1" t="shared" si="1"/>
        <v>0.254410472326232</v>
      </c>
      <c r="E57" s="57">
        <f ca="1" t="shared" si="2"/>
        <v>2</v>
      </c>
      <c r="F57" s="62">
        <f ca="1">IF(E57=1,$C$4+SQRT(D57*($C$6-$C$4)*($C$5-$C$4)),$C$6-SQRT((1-D57)*($C$6-$C$4)*($C$6-$C$5)))</f>
        <v>8.77886157404349</v>
      </c>
    </row>
    <row r="58" spans="2:6">
      <c r="B58" s="56">
        <v>42</v>
      </c>
      <c r="C58" s="57">
        <f ca="1" t="shared" si="0"/>
        <v>0.643296280923562</v>
      </c>
      <c r="D58" s="57">
        <f ca="1" t="shared" si="1"/>
        <v>0.245805376707982</v>
      </c>
      <c r="E58" s="57">
        <f ca="1" t="shared" si="2"/>
        <v>2</v>
      </c>
      <c r="F58" s="62">
        <f ca="1">IF(E58=1,$C$4+SQRT(D58*($C$6-$C$4)*($C$5-$C$4)),$C$6-SQRT((1-D58)*($C$6-$C$4)*($C$6-$C$5)))</f>
        <v>8.77183500840317</v>
      </c>
    </row>
    <row r="59" spans="2:6">
      <c r="B59" s="56">
        <v>43</v>
      </c>
      <c r="C59" s="57">
        <f ca="1" t="shared" si="0"/>
        <v>0.41541362581161</v>
      </c>
      <c r="D59" s="57">
        <f ca="1" t="shared" si="1"/>
        <v>0.602398032437912</v>
      </c>
      <c r="E59" s="57">
        <f ca="1" t="shared" si="2"/>
        <v>1</v>
      </c>
      <c r="F59" s="62">
        <f ca="1">IF(E59=1,$C$4+SQRT(D59*($C$6-$C$4)*($C$5-$C$4)),$C$6-SQRT((1-D59)*($C$6-$C$4)*($C$6-$C$5)))</f>
        <v>9.0976320261708</v>
      </c>
    </row>
    <row r="60" spans="2:6">
      <c r="B60" s="56">
        <v>44</v>
      </c>
      <c r="C60" s="57">
        <f ca="1" t="shared" si="0"/>
        <v>0.535344504253785</v>
      </c>
      <c r="D60" s="57">
        <f ca="1" t="shared" si="1"/>
        <v>0.504580633151502</v>
      </c>
      <c r="E60" s="57">
        <f ca="1" t="shared" si="2"/>
        <v>2</v>
      </c>
      <c r="F60" s="62">
        <f ca="1">IF(E60=1,$C$4+SQRT(D60*($C$6-$C$4)*($C$5-$C$4)),$C$6-SQRT((1-D60)*($C$6-$C$4)*($C$6-$C$5)))</f>
        <v>9.00459117258435</v>
      </c>
    </row>
    <row r="61" spans="2:6">
      <c r="B61" s="56">
        <v>45</v>
      </c>
      <c r="C61" s="57">
        <f ca="1" t="shared" si="0"/>
        <v>0.747677393098611</v>
      </c>
      <c r="D61" s="57">
        <f ca="1" t="shared" si="1"/>
        <v>0.410103347587878</v>
      </c>
      <c r="E61" s="57">
        <f ca="1" t="shared" si="2"/>
        <v>2</v>
      </c>
      <c r="F61" s="62">
        <f ca="1">IF(E61=1,$C$4+SQRT(D61*($C$6-$C$4)*($C$5-$C$4)),$C$6-SQRT((1-D61)*($C$6-$C$4)*($C$6-$C$5)))</f>
        <v>8.91381709421284</v>
      </c>
    </row>
    <row r="62" spans="2:6">
      <c r="B62" s="56">
        <v>46</v>
      </c>
      <c r="C62" s="57">
        <f ca="1" t="shared" si="0"/>
        <v>0.986999767449071</v>
      </c>
      <c r="D62" s="57">
        <f ca="1" t="shared" si="1"/>
        <v>0.0263641813410851</v>
      </c>
      <c r="E62" s="57">
        <f ca="1" t="shared" si="2"/>
        <v>2</v>
      </c>
      <c r="F62" s="62">
        <f ca="1">IF(E62=1,$C$4+SQRT(D62*($C$6-$C$4)*($C$5-$C$4)),$C$6-SQRT((1-D62)*($C$6-$C$4)*($C$6-$C$5)))</f>
        <v>8.60455324812524</v>
      </c>
    </row>
    <row r="63" spans="2:6">
      <c r="B63" s="56">
        <v>47</v>
      </c>
      <c r="C63" s="57">
        <f ca="1" t="shared" si="0"/>
        <v>0.821307014038849</v>
      </c>
      <c r="D63" s="57">
        <f ca="1" t="shared" si="1"/>
        <v>0.832312810132053</v>
      </c>
      <c r="E63" s="57">
        <f ca="1" t="shared" si="2"/>
        <v>2</v>
      </c>
      <c r="F63" s="62">
        <f ca="1">IF(E63=1,$C$4+SQRT(D63*($C$6-$C$4)*($C$5-$C$4)),$C$6-SQRT((1-D63)*($C$6-$C$4)*($C$6-$C$5)))</f>
        <v>9.4208848303352</v>
      </c>
    </row>
    <row r="64" spans="2:6">
      <c r="B64" s="56">
        <v>48</v>
      </c>
      <c r="C64" s="57">
        <f ca="1" t="shared" si="0"/>
        <v>0.16404348008082</v>
      </c>
      <c r="D64" s="57">
        <f ca="1" t="shared" si="1"/>
        <v>0.990989435582299</v>
      </c>
      <c r="E64" s="57">
        <f ca="1" t="shared" si="2"/>
        <v>1</v>
      </c>
      <c r="F64" s="62">
        <f ca="1">IF(E64=1,$C$4+SQRT(D64*($C$6-$C$4)*($C$5-$C$4)),$C$6-SQRT((1-D64)*($C$6-$C$4)*($C$6-$C$5)))</f>
        <v>9.40782771359446</v>
      </c>
    </row>
    <row r="65" spans="2:6">
      <c r="B65" s="56">
        <v>49</v>
      </c>
      <c r="C65" s="57">
        <f ca="1" t="shared" si="0"/>
        <v>0.950597322964164</v>
      </c>
      <c r="D65" s="57">
        <f ca="1" t="shared" si="1"/>
        <v>0.900062815665579</v>
      </c>
      <c r="E65" s="57">
        <f ca="1" t="shared" si="2"/>
        <v>2</v>
      </c>
      <c r="F65" s="62">
        <f ca="1">IF(E65=1,$C$4+SQRT(D65*($C$6-$C$4)*($C$5-$C$4)),$C$6-SQRT((1-D65)*($C$6-$C$4)*($C$6-$C$5)))</f>
        <v>9.55292688666299</v>
      </c>
    </row>
    <row r="66" spans="2:6">
      <c r="B66" s="56">
        <v>50</v>
      </c>
      <c r="C66" s="57">
        <f ca="1" t="shared" si="0"/>
        <v>0.85951604444214</v>
      </c>
      <c r="D66" s="57">
        <f ca="1" t="shared" si="1"/>
        <v>0.513074010785045</v>
      </c>
      <c r="E66" s="57">
        <f ca="1" t="shared" si="2"/>
        <v>2</v>
      </c>
      <c r="F66" s="62">
        <f ca="1">IF(E66=1,$C$4+SQRT(D66*($C$6-$C$4)*($C$5-$C$4)),$C$6-SQRT((1-D66)*($C$6-$C$4)*($C$6-$C$5)))</f>
        <v>9.01316061163434</v>
      </c>
    </row>
    <row r="67" spans="2:6">
      <c r="B67" s="56">
        <v>51</v>
      </c>
      <c r="C67" s="57">
        <f ca="1" t="shared" si="0"/>
        <v>0.811736217849199</v>
      </c>
      <c r="D67" s="57">
        <f ca="1" t="shared" si="1"/>
        <v>0.661704477909854</v>
      </c>
      <c r="E67" s="57">
        <f ca="1" t="shared" si="2"/>
        <v>2</v>
      </c>
      <c r="F67" s="62">
        <f ca="1">IF(E67=1,$C$4+SQRT(D67*($C$6-$C$4)*($C$5-$C$4)),$C$6-SQRT((1-D67)*($C$6-$C$4)*($C$6-$C$5)))</f>
        <v>9.17744845500097</v>
      </c>
    </row>
    <row r="68" spans="2:6">
      <c r="B68" s="56">
        <v>52</v>
      </c>
      <c r="C68" s="57">
        <f ca="1" t="shared" si="0"/>
        <v>0.258957430799583</v>
      </c>
      <c r="D68" s="57">
        <f ca="1" t="shared" si="1"/>
        <v>0.999469237266073</v>
      </c>
      <c r="E68" s="57">
        <f ca="1" t="shared" si="2"/>
        <v>1</v>
      </c>
      <c r="F68" s="62">
        <f ca="1">IF(E68=1,$C$4+SQRT(D68*($C$6-$C$4)*($C$5-$C$4)),$C$6-SQRT((1-D68)*($C$6-$C$4)*($C$6-$C$5)))</f>
        <v>9.41383820663191</v>
      </c>
    </row>
    <row r="69" spans="2:6">
      <c r="B69" s="56">
        <v>53</v>
      </c>
      <c r="C69" s="57">
        <f ca="1" t="shared" si="0"/>
        <v>0.525109357388085</v>
      </c>
      <c r="D69" s="57">
        <f ca="1" t="shared" si="1"/>
        <v>0.0393413921983583</v>
      </c>
      <c r="E69" s="57">
        <f ca="1" t="shared" si="2"/>
        <v>2</v>
      </c>
      <c r="F69" s="62">
        <f ca="1">IF(E69=1,$C$4+SQRT(D69*($C$6-$C$4)*($C$5-$C$4)),$C$6-SQRT((1-D69)*($C$6-$C$4)*($C$6-$C$5)))</f>
        <v>8.61388412619894</v>
      </c>
    </row>
    <row r="70" spans="2:6">
      <c r="B70" s="56">
        <v>54</v>
      </c>
      <c r="C70" s="57">
        <f ca="1" t="shared" si="0"/>
        <v>0.160409875329326</v>
      </c>
      <c r="D70" s="57">
        <f ca="1" t="shared" si="1"/>
        <v>0.452730224586881</v>
      </c>
      <c r="E70" s="57">
        <f ca="1" t="shared" si="2"/>
        <v>1</v>
      </c>
      <c r="F70" s="62">
        <f ca="1">IF(E70=1,$C$4+SQRT(D70*($C$6-$C$4)*($C$5-$C$4)),$C$6-SQRT((1-D70)*($C$6-$C$4)*($C$6-$C$5)))</f>
        <v>8.95155685546044</v>
      </c>
    </row>
    <row r="71" spans="2:6">
      <c r="B71" s="56">
        <v>55</v>
      </c>
      <c r="C71" s="57">
        <f ca="1" t="shared" si="0"/>
        <v>0.829839516410503</v>
      </c>
      <c r="D71" s="57">
        <f ca="1" t="shared" si="1"/>
        <v>0.421261473066767</v>
      </c>
      <c r="E71" s="57">
        <f ca="1" t="shared" si="2"/>
        <v>2</v>
      </c>
      <c r="F71" s="62">
        <f ca="1">IF(E71=1,$C$4+SQRT(D71*($C$6-$C$4)*($C$5-$C$4)),$C$6-SQRT((1-D71)*($C$6-$C$4)*($C$6-$C$5)))</f>
        <v>8.92413892445796</v>
      </c>
    </row>
    <row r="72" spans="2:6">
      <c r="B72" s="56">
        <v>56</v>
      </c>
      <c r="C72" s="57">
        <f ca="1" t="shared" si="0"/>
        <v>0.127631271537744</v>
      </c>
      <c r="D72" s="57">
        <f ca="1" t="shared" si="1"/>
        <v>0.611169311486136</v>
      </c>
      <c r="E72" s="57">
        <f ca="1" t="shared" si="2"/>
        <v>1</v>
      </c>
      <c r="F72" s="62">
        <f ca="1">IF(E72=1,$C$4+SQRT(D72*($C$6-$C$4)*($C$5-$C$4)),$C$6-SQRT((1-D72)*($C$6-$C$4)*($C$6-$C$5)))</f>
        <v>9.10559423975176</v>
      </c>
    </row>
    <row r="73" spans="2:6">
      <c r="B73" s="56">
        <v>57</v>
      </c>
      <c r="C73" s="57">
        <f ca="1" t="shared" si="0"/>
        <v>0.540048685692963</v>
      </c>
      <c r="D73" s="57">
        <f ca="1" t="shared" si="1"/>
        <v>0.277387349047164</v>
      </c>
      <c r="E73" s="57">
        <f ca="1" t="shared" si="2"/>
        <v>2</v>
      </c>
      <c r="F73" s="62">
        <f ca="1">IF(E73=1,$C$4+SQRT(D73*($C$6-$C$4)*($C$5-$C$4)),$C$6-SQRT((1-D73)*($C$6-$C$4)*($C$6-$C$5)))</f>
        <v>8.79782476239706</v>
      </c>
    </row>
    <row r="74" spans="2:6">
      <c r="B74" s="56">
        <v>58</v>
      </c>
      <c r="C74" s="57">
        <f ca="1" t="shared" si="0"/>
        <v>0.343798882884318</v>
      </c>
      <c r="D74" s="57">
        <f ca="1" t="shared" si="1"/>
        <v>0.572900640963375</v>
      </c>
      <c r="E74" s="57">
        <f ca="1" t="shared" si="2"/>
        <v>1</v>
      </c>
      <c r="F74" s="62">
        <f ca="1">IF(E74=1,$C$4+SQRT(D74*($C$6-$C$4)*($C$5-$C$4)),$C$6-SQRT((1-D74)*($C$6-$C$4)*($C$6-$C$5)))</f>
        <v>9.07042107692569</v>
      </c>
    </row>
    <row r="75" spans="2:6">
      <c r="B75" s="56">
        <v>59</v>
      </c>
      <c r="C75" s="57">
        <f ca="1" t="shared" si="0"/>
        <v>0.684813655310533</v>
      </c>
      <c r="D75" s="57">
        <f ca="1" t="shared" si="1"/>
        <v>0.826718480846528</v>
      </c>
      <c r="E75" s="57">
        <f ca="1" t="shared" si="2"/>
        <v>2</v>
      </c>
      <c r="F75" s="62">
        <f ca="1">IF(E75=1,$C$4+SQRT(D75*($C$6-$C$4)*($C$5-$C$4)),$C$6-SQRT((1-D75)*($C$6-$C$4)*($C$6-$C$5)))</f>
        <v>9.41130395083121</v>
      </c>
    </row>
    <row r="76" spans="2:6">
      <c r="B76" s="56">
        <v>60</v>
      </c>
      <c r="C76" s="57">
        <f ca="1" t="shared" si="0"/>
        <v>0.179016727614717</v>
      </c>
      <c r="D76" s="57">
        <f ca="1" t="shared" si="1"/>
        <v>0.676870744041578</v>
      </c>
      <c r="E76" s="57">
        <f ca="1" t="shared" si="2"/>
        <v>1</v>
      </c>
      <c r="F76" s="62">
        <f ca="1">IF(E76=1,$C$4+SQRT(D76*($C$6-$C$4)*($C$5-$C$4)),$C$6-SQRT((1-D76)*($C$6-$C$4)*($C$6-$C$5)))</f>
        <v>9.16350396994731</v>
      </c>
    </row>
    <row r="77" spans="2:6">
      <c r="B77" s="56">
        <v>61</v>
      </c>
      <c r="C77" s="57">
        <f ca="1" t="shared" si="0"/>
        <v>0.790665752623805</v>
      </c>
      <c r="D77" s="57">
        <f ca="1" t="shared" si="1"/>
        <v>0.488327877804934</v>
      </c>
      <c r="E77" s="57">
        <f ca="1" t="shared" si="2"/>
        <v>2</v>
      </c>
      <c r="F77" s="62">
        <f ca="1">IF(E77=1,$C$4+SQRT(D77*($C$6-$C$4)*($C$5-$C$4)),$C$6-SQRT((1-D77)*($C$6-$C$4)*($C$6-$C$5)))</f>
        <v>8.98839521334163</v>
      </c>
    </row>
    <row r="78" spans="2:6">
      <c r="B78" s="56">
        <v>62</v>
      </c>
      <c r="C78" s="57">
        <f ca="1" t="shared" si="0"/>
        <v>0.439723193535283</v>
      </c>
      <c r="D78" s="57">
        <f ca="1" t="shared" si="1"/>
        <v>0.0421836496595129</v>
      </c>
      <c r="E78" s="57">
        <f ca="1" t="shared" si="2"/>
        <v>1</v>
      </c>
      <c r="F78" s="62">
        <f ca="1">IF(E78=1,$C$4+SQRT(D78*($C$6-$C$4)*($C$5-$C$4)),$C$6-SQRT((1-D78)*($C$6-$C$4)*($C$6-$C$5)))</f>
        <v>8.29046049528124</v>
      </c>
    </row>
    <row r="79" spans="2:6">
      <c r="B79" s="56">
        <v>63</v>
      </c>
      <c r="C79" s="57">
        <f ca="1" t="shared" si="0"/>
        <v>0.430172515696046</v>
      </c>
      <c r="D79" s="57">
        <f ca="1" t="shared" si="1"/>
        <v>0.180149350776617</v>
      </c>
      <c r="E79" s="57">
        <f ca="1" t="shared" si="2"/>
        <v>1</v>
      </c>
      <c r="F79" s="62">
        <f ca="1">IF(E79=1,$C$4+SQRT(D79*($C$6-$C$4)*($C$5-$C$4)),$C$6-SQRT((1-D79)*($C$6-$C$4)*($C$6-$C$5)))</f>
        <v>8.60024886634898</v>
      </c>
    </row>
    <row r="80" spans="2:6">
      <c r="B80" s="56">
        <v>64</v>
      </c>
      <c r="C80" s="57">
        <f ca="1" t="shared" si="0"/>
        <v>0.441306429079196</v>
      </c>
      <c r="D80" s="57">
        <f ca="1" t="shared" si="1"/>
        <v>0.42178399412401</v>
      </c>
      <c r="E80" s="57">
        <f ca="1" t="shared" si="2"/>
        <v>1</v>
      </c>
      <c r="F80" s="62">
        <f ca="1">IF(E80=1,$C$4+SQRT(D80*($C$6-$C$4)*($C$5-$C$4)),$C$6-SQRT((1-D80)*($C$6-$C$4)*($C$6-$C$5)))</f>
        <v>8.91845957355129</v>
      </c>
    </row>
    <row r="81" spans="2:6">
      <c r="B81" s="56">
        <v>65</v>
      </c>
      <c r="C81" s="57">
        <f ca="1" t="shared" ref="C81:C144" si="3">RAND()</f>
        <v>0.115178447279897</v>
      </c>
      <c r="D81" s="57">
        <f ca="1" t="shared" ref="D81:D144" si="4">RAND()</f>
        <v>0.508992223419682</v>
      </c>
      <c r="E81" s="57">
        <f ca="1" t="shared" ref="E81:E144" si="5">IF(C81&lt;=$C$10,1,2)</f>
        <v>1</v>
      </c>
      <c r="F81" s="62">
        <f ca="1">IF(E81=1,$C$4+SQRT(D81*($C$6-$C$4)*($C$5-$C$4)),$C$6-SQRT((1-D81)*($C$6-$C$4)*($C$6-$C$5)))</f>
        <v>9.00895215289892</v>
      </c>
    </row>
    <row r="82" spans="2:6">
      <c r="B82" s="56">
        <v>66</v>
      </c>
      <c r="C82" s="57">
        <f ca="1" t="shared" si="3"/>
        <v>0.28236513219825</v>
      </c>
      <c r="D82" s="57">
        <f ca="1" t="shared" si="4"/>
        <v>0.552156454642289</v>
      </c>
      <c r="E82" s="57">
        <f ca="1" t="shared" si="5"/>
        <v>1</v>
      </c>
      <c r="F82" s="62">
        <f ca="1">IF(E82=1,$C$4+SQRT(D82*($C$6-$C$4)*($C$5-$C$4)),$C$6-SQRT((1-D82)*($C$6-$C$4)*($C$6-$C$5)))</f>
        <v>9.05086293553659</v>
      </c>
    </row>
    <row r="83" spans="2:6">
      <c r="B83" s="56">
        <v>67</v>
      </c>
      <c r="C83" s="57">
        <f ca="1" t="shared" si="3"/>
        <v>0.285402140076797</v>
      </c>
      <c r="D83" s="57">
        <f ca="1" t="shared" si="4"/>
        <v>0.678599720594492</v>
      </c>
      <c r="E83" s="57">
        <f ca="1" t="shared" si="5"/>
        <v>1</v>
      </c>
      <c r="F83" s="62">
        <f ca="1">IF(E83=1,$C$4+SQRT(D83*($C$6-$C$4)*($C$5-$C$4)),$C$6-SQRT((1-D83)*($C$6-$C$4)*($C$6-$C$5)))</f>
        <v>9.16498903050157</v>
      </c>
    </row>
    <row r="84" spans="2:6">
      <c r="B84" s="56">
        <v>68</v>
      </c>
      <c r="C84" s="57">
        <f ca="1" t="shared" si="3"/>
        <v>0.415410466176084</v>
      </c>
      <c r="D84" s="57">
        <f ca="1" t="shared" si="4"/>
        <v>0.748284854433504</v>
      </c>
      <c r="E84" s="57">
        <f ca="1" t="shared" si="5"/>
        <v>1</v>
      </c>
      <c r="F84" s="62">
        <f ca="1">IF(E84=1,$C$4+SQRT(D84*($C$6-$C$4)*($C$5-$C$4)),$C$6-SQRT((1-D84)*($C$6-$C$4)*($C$6-$C$5)))</f>
        <v>9.22334365934802</v>
      </c>
    </row>
    <row r="85" spans="2:6">
      <c r="B85" s="56">
        <v>69</v>
      </c>
      <c r="C85" s="57">
        <f ca="1" t="shared" si="3"/>
        <v>0.203024214364224</v>
      </c>
      <c r="D85" s="57">
        <f ca="1" t="shared" si="4"/>
        <v>0.295612848726767</v>
      </c>
      <c r="E85" s="57">
        <f ca="1" t="shared" si="5"/>
        <v>1</v>
      </c>
      <c r="F85" s="62">
        <f ca="1">IF(E85=1,$C$4+SQRT(D85*($C$6-$C$4)*($C$5-$C$4)),$C$6-SQRT((1-D85)*($C$6-$C$4)*($C$6-$C$5)))</f>
        <v>8.76891202192028</v>
      </c>
    </row>
    <row r="86" spans="2:6">
      <c r="B86" s="56">
        <v>70</v>
      </c>
      <c r="C86" s="57">
        <f ca="1" t="shared" si="3"/>
        <v>0.442892404453428</v>
      </c>
      <c r="D86" s="57">
        <f ca="1" t="shared" si="4"/>
        <v>0.921050567967011</v>
      </c>
      <c r="E86" s="57">
        <f ca="1" t="shared" si="5"/>
        <v>1</v>
      </c>
      <c r="F86" s="62">
        <f ca="1">IF(E86=1,$C$4+SQRT(D86*($C$6-$C$4)*($C$5-$C$4)),$C$6-SQRT((1-D86)*($C$6-$C$4)*($C$6-$C$5)))</f>
        <v>9.35724026463041</v>
      </c>
    </row>
    <row r="87" spans="2:6">
      <c r="B87" s="56">
        <v>71</v>
      </c>
      <c r="C87" s="57">
        <f ca="1" t="shared" si="3"/>
        <v>0.917461328843954</v>
      </c>
      <c r="D87" s="57">
        <f ca="1" t="shared" si="4"/>
        <v>0.798373176299526</v>
      </c>
      <c r="E87" s="57">
        <f ca="1" t="shared" si="5"/>
        <v>2</v>
      </c>
      <c r="F87" s="62">
        <f ca="1">IF(E87=1,$C$4+SQRT(D87*($C$6-$C$4)*($C$5-$C$4)),$C$6-SQRT((1-D87)*($C$6-$C$4)*($C$6-$C$5)))</f>
        <v>9.36497744339201</v>
      </c>
    </row>
    <row r="88" spans="2:6">
      <c r="B88" s="56">
        <v>72</v>
      </c>
      <c r="C88" s="57">
        <f ca="1" t="shared" si="3"/>
        <v>0.13289428830885</v>
      </c>
      <c r="D88" s="57">
        <f ca="1" t="shared" si="4"/>
        <v>0.276200597666585</v>
      </c>
      <c r="E88" s="57">
        <f ca="1" t="shared" si="5"/>
        <v>1</v>
      </c>
      <c r="F88" s="62">
        <f ca="1">IF(E88=1,$C$4+SQRT(D88*($C$6-$C$4)*($C$5-$C$4)),$C$6-SQRT((1-D88)*($C$6-$C$4)*($C$6-$C$5)))</f>
        <v>8.74323697118293</v>
      </c>
    </row>
    <row r="89" spans="2:6">
      <c r="B89" s="56">
        <v>73</v>
      </c>
      <c r="C89" s="57">
        <f ca="1" t="shared" si="3"/>
        <v>0.456495110020659</v>
      </c>
      <c r="D89" s="57">
        <f ca="1" t="shared" si="4"/>
        <v>0.245791103898488</v>
      </c>
      <c r="E89" s="57">
        <f ca="1" t="shared" si="5"/>
        <v>1</v>
      </c>
      <c r="F89" s="62">
        <f ca="1">IF(E89=1,$C$4+SQRT(D89*($C$6-$C$4)*($C$5-$C$4)),$C$6-SQRT((1-D89)*($C$6-$C$4)*($C$6-$C$5)))</f>
        <v>8.70112923758532</v>
      </c>
    </row>
    <row r="90" spans="2:6">
      <c r="B90" s="56">
        <v>74</v>
      </c>
      <c r="C90" s="57">
        <f ca="1" t="shared" si="3"/>
        <v>0.414622908824139</v>
      </c>
      <c r="D90" s="57">
        <f ca="1" t="shared" si="4"/>
        <v>0.937889178664623</v>
      </c>
      <c r="E90" s="57">
        <f ca="1" t="shared" si="5"/>
        <v>1</v>
      </c>
      <c r="F90" s="62">
        <f ca="1">IF(E90=1,$C$4+SQRT(D90*($C$6-$C$4)*($C$5-$C$4)),$C$6-SQRT((1-D90)*($C$6-$C$4)*($C$6-$C$5)))</f>
        <v>9.36959058018418</v>
      </c>
    </row>
    <row r="91" spans="2:6">
      <c r="B91" s="56">
        <v>75</v>
      </c>
      <c r="C91" s="57">
        <f ca="1" t="shared" si="3"/>
        <v>0.077912167207167</v>
      </c>
      <c r="D91" s="57">
        <f ca="1" t="shared" si="4"/>
        <v>0.364649611760151</v>
      </c>
      <c r="E91" s="57">
        <f ca="1" t="shared" si="5"/>
        <v>1</v>
      </c>
      <c r="F91" s="62">
        <f ca="1">IF(E91=1,$C$4+SQRT(D91*($C$6-$C$4)*($C$5-$C$4)),$C$6-SQRT((1-D91)*($C$6-$C$4)*($C$6-$C$5)))</f>
        <v>8.85399017764861</v>
      </c>
    </row>
    <row r="92" spans="2:6">
      <c r="B92" s="56">
        <v>76</v>
      </c>
      <c r="C92" s="57">
        <f ca="1" t="shared" si="3"/>
        <v>0.701190734219743</v>
      </c>
      <c r="D92" s="57">
        <f ca="1" t="shared" si="4"/>
        <v>0.998401775677546</v>
      </c>
      <c r="E92" s="57">
        <f ca="1" t="shared" si="5"/>
        <v>2</v>
      </c>
      <c r="F92" s="62">
        <f ca="1">IF(E92=1,$C$4+SQRT(D92*($C$6-$C$4)*($C$5-$C$4)),$C$6-SQRT((1-D92)*($C$6-$C$4)*($C$6-$C$5)))</f>
        <v>9.94346285605985</v>
      </c>
    </row>
    <row r="93" spans="2:6">
      <c r="B93" s="56">
        <v>77</v>
      </c>
      <c r="C93" s="57">
        <f ca="1" t="shared" si="3"/>
        <v>0.358818224452935</v>
      </c>
      <c r="D93" s="57">
        <f ca="1" t="shared" si="4"/>
        <v>0.711624249598123</v>
      </c>
      <c r="E93" s="57">
        <f ca="1" t="shared" si="5"/>
        <v>1</v>
      </c>
      <c r="F93" s="62">
        <f ca="1">IF(E93=1,$C$4+SQRT(D93*($C$6-$C$4)*($C$5-$C$4)),$C$6-SQRT((1-D93)*($C$6-$C$4)*($C$6-$C$5)))</f>
        <v>9.19299979010738</v>
      </c>
    </row>
    <row r="94" spans="2:6">
      <c r="B94" s="56">
        <v>78</v>
      </c>
      <c r="C94" s="57">
        <f ca="1" t="shared" si="3"/>
        <v>0.164045832914509</v>
      </c>
      <c r="D94" s="57">
        <f ca="1" t="shared" si="4"/>
        <v>0.505224824484074</v>
      </c>
      <c r="E94" s="57">
        <f ca="1" t="shared" si="5"/>
        <v>1</v>
      </c>
      <c r="F94" s="62">
        <f ca="1">IF(E94=1,$C$4+SQRT(D94*($C$6-$C$4)*($C$5-$C$4)),$C$6-SQRT((1-D94)*($C$6-$C$4)*($C$6-$C$5)))</f>
        <v>9.00521124594194</v>
      </c>
    </row>
    <row r="95" spans="2:6">
      <c r="B95" s="56">
        <v>79</v>
      </c>
      <c r="C95" s="57">
        <f ca="1" t="shared" si="3"/>
        <v>0.842545787943456</v>
      </c>
      <c r="D95" s="57">
        <f ca="1" t="shared" si="4"/>
        <v>0.832320886432272</v>
      </c>
      <c r="E95" s="57">
        <f ca="1" t="shared" si="5"/>
        <v>2</v>
      </c>
      <c r="F95" s="62">
        <f ca="1">IF(E95=1,$C$4+SQRT(D95*($C$6-$C$4)*($C$5-$C$4)),$C$6-SQRT((1-D95)*($C$6-$C$4)*($C$6-$C$5)))</f>
        <v>9.42089877643416</v>
      </c>
    </row>
    <row r="96" spans="2:6">
      <c r="B96" s="56">
        <v>80</v>
      </c>
      <c r="C96" s="57">
        <f ca="1" t="shared" si="3"/>
        <v>0.5209925205998</v>
      </c>
      <c r="D96" s="57">
        <f ca="1" t="shared" si="4"/>
        <v>0.4329594023773</v>
      </c>
      <c r="E96" s="57">
        <f ca="1" t="shared" si="5"/>
        <v>2</v>
      </c>
      <c r="F96" s="62">
        <f ca="1">IF(E96=1,$C$4+SQRT(D96*($C$6-$C$4)*($C$5-$C$4)),$C$6-SQRT((1-D96)*($C$6-$C$4)*($C$6-$C$5)))</f>
        <v>8.9350675161094</v>
      </c>
    </row>
    <row r="97" spans="2:6">
      <c r="B97" s="56">
        <v>81</v>
      </c>
      <c r="C97" s="57">
        <f ca="1" t="shared" si="3"/>
        <v>0.0114811075286376</v>
      </c>
      <c r="D97" s="57">
        <f ca="1" t="shared" si="4"/>
        <v>0.42126172459844</v>
      </c>
      <c r="E97" s="57">
        <f ca="1" t="shared" si="5"/>
        <v>1</v>
      </c>
      <c r="F97" s="62">
        <f ca="1">IF(E97=1,$C$4+SQRT(D97*($C$6-$C$4)*($C$5-$C$4)),$C$6-SQRT((1-D97)*($C$6-$C$4)*($C$6-$C$5)))</f>
        <v>8.91789076103689</v>
      </c>
    </row>
    <row r="98" spans="2:6">
      <c r="B98" s="56">
        <v>82</v>
      </c>
      <c r="C98" s="57">
        <f ca="1" t="shared" si="3"/>
        <v>0.957056277239252</v>
      </c>
      <c r="D98" s="57">
        <f ca="1" t="shared" si="4"/>
        <v>0.307882495010303</v>
      </c>
      <c r="E98" s="57">
        <f ca="1" t="shared" si="5"/>
        <v>2</v>
      </c>
      <c r="F98" s="62">
        <f ca="1">IF(E98=1,$C$4+SQRT(D98*($C$6-$C$4)*($C$5-$C$4)),$C$6-SQRT((1-D98)*($C$6-$C$4)*($C$6-$C$5)))</f>
        <v>8.82346482841379</v>
      </c>
    </row>
    <row r="99" spans="2:6">
      <c r="B99" s="56">
        <v>83</v>
      </c>
      <c r="C99" s="57">
        <f ca="1" t="shared" si="3"/>
        <v>0.663690082753941</v>
      </c>
      <c r="D99" s="57">
        <f ca="1" t="shared" si="4"/>
        <v>0.826716908484803</v>
      </c>
      <c r="E99" s="57">
        <f ca="1" t="shared" si="5"/>
        <v>2</v>
      </c>
      <c r="F99" s="62">
        <f ca="1">IF(E99=1,$C$4+SQRT(D99*($C$6-$C$4)*($C$5-$C$4)),$C$6-SQRT((1-D99)*($C$6-$C$4)*($C$6-$C$5)))</f>
        <v>9.41130127991442</v>
      </c>
    </row>
    <row r="100" spans="2:6">
      <c r="B100" s="56">
        <v>84</v>
      </c>
      <c r="C100" s="57">
        <f ca="1" t="shared" si="3"/>
        <v>0.993802465648004</v>
      </c>
      <c r="D100" s="57">
        <f ca="1" t="shared" si="4"/>
        <v>0.534847886313669</v>
      </c>
      <c r="E100" s="57">
        <f ca="1" t="shared" si="5"/>
        <v>2</v>
      </c>
      <c r="F100" s="62">
        <f ca="1">IF(E100=1,$C$4+SQRT(D100*($C$6-$C$4)*($C$5-$C$4)),$C$6-SQRT((1-D100)*($C$6-$C$4)*($C$6-$C$5)))</f>
        <v>9.03547720225354</v>
      </c>
    </row>
    <row r="101" spans="2:6">
      <c r="B101" s="56">
        <v>85</v>
      </c>
      <c r="C101" s="57">
        <f ca="1" t="shared" si="3"/>
        <v>0.999244083026097</v>
      </c>
      <c r="D101" s="57">
        <f ca="1" t="shared" si="4"/>
        <v>0.748287792859909</v>
      </c>
      <c r="E101" s="57">
        <f ca="1" t="shared" si="5"/>
        <v>2</v>
      </c>
      <c r="F101" s="62">
        <f ca="1">IF(E101=1,$C$4+SQRT(D101*($C$6-$C$4)*($C$5-$C$4)),$C$6-SQRT((1-D101)*($C$6-$C$4)*($C$6-$C$5)))</f>
        <v>9.2904759241011</v>
      </c>
    </row>
    <row r="102" spans="2:6">
      <c r="B102" s="56">
        <v>86</v>
      </c>
      <c r="C102" s="57">
        <f ca="1" t="shared" si="3"/>
        <v>0.973334877215919</v>
      </c>
      <c r="D102" s="57">
        <f ca="1" t="shared" si="4"/>
        <v>0.148008918546002</v>
      </c>
      <c r="E102" s="57">
        <f ca="1" t="shared" si="5"/>
        <v>2</v>
      </c>
      <c r="F102" s="62">
        <f ca="1">IF(E102=1,$C$4+SQRT(D102*($C$6-$C$4)*($C$5-$C$4)),$C$6-SQRT((1-D102)*($C$6-$C$4)*($C$6-$C$5)))</f>
        <v>8.69463332243082</v>
      </c>
    </row>
    <row r="103" spans="2:6">
      <c r="B103" s="56">
        <v>87</v>
      </c>
      <c r="C103" s="57">
        <f ca="1" t="shared" si="3"/>
        <v>0.362447913741046</v>
      </c>
      <c r="D103" s="57">
        <f ca="1" t="shared" si="4"/>
        <v>0.295593484907902</v>
      </c>
      <c r="E103" s="57">
        <f ca="1" t="shared" si="5"/>
        <v>1</v>
      </c>
      <c r="F103" s="62">
        <f ca="1">IF(E103=1,$C$4+SQRT(D103*($C$6-$C$4)*($C$5-$C$4)),$C$6-SQRT((1-D103)*($C$6-$C$4)*($C$6-$C$5)))</f>
        <v>8.76888683810806</v>
      </c>
    </row>
    <row r="104" spans="2:6">
      <c r="B104" s="56">
        <v>88</v>
      </c>
      <c r="C104" s="57">
        <f ca="1" t="shared" si="3"/>
        <v>0.0233516800385252</v>
      </c>
      <c r="D104" s="57">
        <f ca="1" t="shared" si="4"/>
        <v>0.733574721687561</v>
      </c>
      <c r="E104" s="57">
        <f ca="1" t="shared" si="5"/>
        <v>1</v>
      </c>
      <c r="F104" s="62">
        <f ca="1">IF(E104=1,$C$4+SQRT(D104*($C$6-$C$4)*($C$5-$C$4)),$C$6-SQRT((1-D104)*($C$6-$C$4)*($C$6-$C$5)))</f>
        <v>9.21125944511286</v>
      </c>
    </row>
    <row r="105" spans="2:6">
      <c r="B105" s="56">
        <v>89</v>
      </c>
      <c r="C105" s="57">
        <f ca="1" t="shared" si="3"/>
        <v>0.880279711955245</v>
      </c>
      <c r="D105" s="57">
        <f ca="1" t="shared" si="4"/>
        <v>0.276211092264103</v>
      </c>
      <c r="E105" s="57">
        <f ca="1" t="shared" si="5"/>
        <v>2</v>
      </c>
      <c r="F105" s="62">
        <f ca="1">IF(E105=1,$C$4+SQRT(D105*($C$6-$C$4)*($C$5-$C$4)),$C$6-SQRT((1-D105)*($C$6-$C$4)*($C$6-$C$5)))</f>
        <v>8.79684671987656</v>
      </c>
    </row>
    <row r="106" spans="2:6">
      <c r="B106" s="56">
        <v>90</v>
      </c>
      <c r="C106" s="57">
        <f ca="1" t="shared" si="3"/>
        <v>0.135823478154767</v>
      </c>
      <c r="D106" s="57">
        <f ca="1" t="shared" si="4"/>
        <v>0.176259773090242</v>
      </c>
      <c r="E106" s="57">
        <f ca="1" t="shared" si="5"/>
        <v>1</v>
      </c>
      <c r="F106" s="62">
        <f ca="1">IF(E106=1,$C$4+SQRT(D106*($C$6-$C$4)*($C$5-$C$4)),$C$6-SQRT((1-D106)*($C$6-$C$4)*($C$6-$C$5)))</f>
        <v>8.59373356497716</v>
      </c>
    </row>
    <row r="107" spans="2:6">
      <c r="B107" s="56">
        <v>91</v>
      </c>
      <c r="C107" s="57">
        <f ca="1" t="shared" si="3"/>
        <v>0.82986044446203</v>
      </c>
      <c r="D107" s="57">
        <f ca="1" t="shared" si="4"/>
        <v>0.364649678335163</v>
      </c>
      <c r="E107" s="57">
        <f ca="1" t="shared" si="5"/>
        <v>2</v>
      </c>
      <c r="F107" s="62">
        <f ca="1">IF(E107=1,$C$4+SQRT(D107*($C$6-$C$4)*($C$5-$C$4)),$C$6-SQRT((1-D107)*($C$6-$C$4)*($C$6-$C$5)))</f>
        <v>8.87274641569446</v>
      </c>
    </row>
    <row r="108" spans="2:6">
      <c r="B108" s="56">
        <v>92</v>
      </c>
      <c r="C108" s="57">
        <f ca="1" t="shared" si="3"/>
        <v>0.692919514638824</v>
      </c>
      <c r="D108" s="57">
        <f ca="1" t="shared" si="4"/>
        <v>0.167482312952883</v>
      </c>
      <c r="E108" s="57">
        <f ca="1" t="shared" si="5"/>
        <v>2</v>
      </c>
      <c r="F108" s="62">
        <f ca="1">IF(E108=1,$C$4+SQRT(D108*($C$6-$C$4)*($C$5-$C$4)),$C$6-SQRT((1-D108)*($C$6-$C$4)*($C$6-$C$5)))</f>
        <v>8.70963750283332</v>
      </c>
    </row>
    <row r="109" spans="2:6">
      <c r="B109" s="56">
        <v>93</v>
      </c>
      <c r="C109" s="57">
        <f ca="1" t="shared" si="3"/>
        <v>0.0642264241353276</v>
      </c>
      <c r="D109" s="57">
        <f ca="1" t="shared" si="4"/>
        <v>0.546808276689063</v>
      </c>
      <c r="E109" s="57">
        <f ca="1" t="shared" si="5"/>
        <v>1</v>
      </c>
      <c r="F109" s="62">
        <f ca="1">IF(E109=1,$C$4+SQRT(D109*($C$6-$C$4)*($C$5-$C$4)),$C$6-SQRT((1-D109)*($C$6-$C$4)*($C$6-$C$5)))</f>
        <v>9.04576123153334</v>
      </c>
    </row>
    <row r="110" spans="2:6">
      <c r="B110" s="56">
        <v>94</v>
      </c>
      <c r="C110" s="57">
        <f ca="1" t="shared" si="3"/>
        <v>0.121427124808173</v>
      </c>
      <c r="D110" s="57">
        <f ca="1" t="shared" si="4"/>
        <v>0.504723674439357</v>
      </c>
      <c r="E110" s="57">
        <f ca="1" t="shared" si="5"/>
        <v>1</v>
      </c>
      <c r="F110" s="62">
        <f ca="1">IF(E110=1,$C$4+SQRT(D110*($C$6-$C$4)*($C$5-$C$4)),$C$6-SQRT((1-D110)*($C$6-$C$4)*($C$6-$C$5)))</f>
        <v>9.00471257028003</v>
      </c>
    </row>
    <row r="111" spans="2:6">
      <c r="B111" s="56">
        <v>95</v>
      </c>
      <c r="C111" s="57">
        <f ca="1" t="shared" si="3"/>
        <v>0.631320310676223</v>
      </c>
      <c r="D111" s="57">
        <f ca="1" t="shared" si="4"/>
        <v>0.232234758326186</v>
      </c>
      <c r="E111" s="57">
        <f ca="1" t="shared" si="5"/>
        <v>2</v>
      </c>
      <c r="F111" s="62">
        <f ca="1">IF(E111=1,$C$4+SQRT(D111*($C$6-$C$4)*($C$5-$C$4)),$C$6-SQRT((1-D111)*($C$6-$C$4)*($C$6-$C$5)))</f>
        <v>8.760834763501</v>
      </c>
    </row>
    <row r="112" spans="2:6">
      <c r="B112" s="56">
        <v>96</v>
      </c>
      <c r="C112" s="57">
        <f ca="1" t="shared" si="3"/>
        <v>0.385142160421474</v>
      </c>
      <c r="D112" s="57">
        <f ca="1" t="shared" si="4"/>
        <v>0.0739237701263298</v>
      </c>
      <c r="E112" s="57">
        <f ca="1" t="shared" si="5"/>
        <v>1</v>
      </c>
      <c r="F112" s="62">
        <f ca="1">IF(E112=1,$C$4+SQRT(D112*($C$6-$C$4)*($C$5-$C$4)),$C$6-SQRT((1-D112)*($C$6-$C$4)*($C$6-$C$5)))</f>
        <v>8.38450948005564</v>
      </c>
    </row>
    <row r="113" spans="2:6">
      <c r="B113" s="56">
        <v>97</v>
      </c>
      <c r="C113" s="57">
        <f ca="1" t="shared" si="3"/>
        <v>0.216065322378165</v>
      </c>
      <c r="D113" s="57">
        <f ca="1" t="shared" si="4"/>
        <v>0.435928330035566</v>
      </c>
      <c r="E113" s="57">
        <f ca="1" t="shared" si="5"/>
        <v>1</v>
      </c>
      <c r="F113" s="62">
        <f ca="1">IF(E113=1,$C$4+SQRT(D113*($C$6-$C$4)*($C$5-$C$4)),$C$6-SQRT((1-D113)*($C$6-$C$4)*($C$6-$C$5)))</f>
        <v>8.93373264914061</v>
      </c>
    </row>
    <row r="114" spans="2:6">
      <c r="B114" s="56">
        <v>98</v>
      </c>
      <c r="C114" s="57">
        <f ca="1" t="shared" si="3"/>
        <v>0.684811543916763</v>
      </c>
      <c r="D114" s="57">
        <f ca="1" t="shared" si="4"/>
        <v>0.699530300055767</v>
      </c>
      <c r="E114" s="57">
        <f ca="1" t="shared" si="5"/>
        <v>2</v>
      </c>
      <c r="F114" s="62">
        <f ca="1">IF(E114=1,$C$4+SQRT(D114*($C$6-$C$4)*($C$5-$C$4)),$C$6-SQRT((1-D114)*($C$6-$C$4)*($C$6-$C$5)))</f>
        <v>9.22479718789954</v>
      </c>
    </row>
    <row r="115" spans="2:6">
      <c r="B115" s="56">
        <v>99</v>
      </c>
      <c r="C115" s="57">
        <f ca="1" t="shared" si="3"/>
        <v>0.940389029754975</v>
      </c>
      <c r="D115" s="57">
        <f ca="1" t="shared" si="4"/>
        <v>0.551832984024338</v>
      </c>
      <c r="E115" s="57">
        <f ca="1" t="shared" si="5"/>
        <v>2</v>
      </c>
      <c r="F115" s="62">
        <f ca="1">IF(E115=1,$C$4+SQRT(D115*($C$6-$C$4)*($C$5-$C$4)),$C$6-SQRT((1-D115)*($C$6-$C$4)*($C$6-$C$5)))</f>
        <v>9.05325080831757</v>
      </c>
    </row>
    <row r="116" spans="2:6">
      <c r="B116" s="56">
        <v>100</v>
      </c>
      <c r="C116" s="57">
        <f ca="1" t="shared" si="3"/>
        <v>0.449451414791586</v>
      </c>
      <c r="D116" s="57">
        <f ca="1" t="shared" si="4"/>
        <v>0.834612518694547</v>
      </c>
      <c r="E116" s="57">
        <f ca="1" t="shared" si="5"/>
        <v>1</v>
      </c>
      <c r="F116" s="62">
        <f ca="1">IF(E116=1,$C$4+SQRT(D116*($C$6-$C$4)*($C$5-$C$4)),$C$6-SQRT((1-D116)*($C$6-$C$4)*($C$6-$C$5)))</f>
        <v>9.29198492150222</v>
      </c>
    </row>
    <row r="117" spans="2:6">
      <c r="B117" s="56">
        <v>101</v>
      </c>
      <c r="C117" s="57">
        <f ca="1" t="shared" si="3"/>
        <v>0.884364695569658</v>
      </c>
      <c r="D117" s="57">
        <f ca="1" t="shared" si="4"/>
        <v>0.0355434535808874</v>
      </c>
      <c r="E117" s="57">
        <f ca="1" t="shared" si="5"/>
        <v>2</v>
      </c>
      <c r="F117" s="62">
        <f ca="1">IF(E117=1,$C$4+SQRT(D117*($C$6-$C$4)*($C$5-$C$4)),$C$6-SQRT((1-D117)*($C$6-$C$4)*($C$6-$C$5)))</f>
        <v>8.61114684259342</v>
      </c>
    </row>
    <row r="118" spans="2:6">
      <c r="B118" s="56">
        <v>102</v>
      </c>
      <c r="C118" s="57">
        <f ca="1" t="shared" si="3"/>
        <v>0.529705781532781</v>
      </c>
      <c r="D118" s="57">
        <f ca="1" t="shared" si="4"/>
        <v>0.459154735346369</v>
      </c>
      <c r="E118" s="57">
        <f ca="1" t="shared" si="5"/>
        <v>2</v>
      </c>
      <c r="F118" s="62">
        <f ca="1">IF(E118=1,$C$4+SQRT(D118*($C$6-$C$4)*($C$5-$C$4)),$C$6-SQRT((1-D118)*($C$6-$C$4)*($C$6-$C$5)))</f>
        <v>8.95995647720527</v>
      </c>
    </row>
    <row r="119" spans="2:6">
      <c r="B119" s="56">
        <v>103</v>
      </c>
      <c r="C119" s="57">
        <f ca="1" t="shared" si="3"/>
        <v>0.282364165863767</v>
      </c>
      <c r="D119" s="57">
        <f ca="1" t="shared" si="4"/>
        <v>0.113217709688871</v>
      </c>
      <c r="E119" s="57">
        <f ca="1" t="shared" si="5"/>
        <v>1</v>
      </c>
      <c r="F119" s="62">
        <f ca="1">IF(E119=1,$C$4+SQRT(D119*($C$6-$C$4)*($C$5-$C$4)),$C$6-SQRT((1-D119)*($C$6-$C$4)*($C$6-$C$5)))</f>
        <v>8.47585230836652</v>
      </c>
    </row>
    <row r="120" spans="2:6">
      <c r="B120" s="56">
        <v>104</v>
      </c>
      <c r="C120" s="57">
        <f ca="1" t="shared" si="3"/>
        <v>0.775404855296506</v>
      </c>
      <c r="D120" s="57">
        <f ca="1" t="shared" si="4"/>
        <v>0.253618084818827</v>
      </c>
      <c r="E120" s="57">
        <f ca="1" t="shared" si="5"/>
        <v>2</v>
      </c>
      <c r="F120" s="62">
        <f ca="1">IF(E120=1,$C$4+SQRT(D120*($C$6-$C$4)*($C$5-$C$4)),$C$6-SQRT((1-D120)*($C$6-$C$4)*($C$6-$C$5)))</f>
        <v>8.77821285390525</v>
      </c>
    </row>
    <row r="121" spans="2:6">
      <c r="B121" s="56">
        <v>105</v>
      </c>
      <c r="C121" s="57">
        <f ca="1" t="shared" si="3"/>
        <v>0.876874490060119</v>
      </c>
      <c r="D121" s="57">
        <f ca="1" t="shared" si="4"/>
        <v>0.671739083906109</v>
      </c>
      <c r="E121" s="57">
        <f ca="1" t="shared" si="5"/>
        <v>2</v>
      </c>
      <c r="F121" s="62">
        <f ca="1">IF(E121=1,$C$4+SQRT(D121*($C$6-$C$4)*($C$5-$C$4)),$C$6-SQRT((1-D121)*($C$6-$C$4)*($C$6-$C$5)))</f>
        <v>9.18973965160093</v>
      </c>
    </row>
    <row r="122" spans="2:6">
      <c r="B122" s="56">
        <v>106</v>
      </c>
      <c r="C122" s="57">
        <f ca="1" t="shared" si="3"/>
        <v>0.224938473025636</v>
      </c>
      <c r="D122" s="57">
        <f ca="1" t="shared" si="4"/>
        <v>0.23972962212919</v>
      </c>
      <c r="E122" s="57">
        <f ca="1" t="shared" si="5"/>
        <v>1</v>
      </c>
      <c r="F122" s="62">
        <f ca="1">IF(E122=1,$C$4+SQRT(D122*($C$6-$C$4)*($C$5-$C$4)),$C$6-SQRT((1-D122)*($C$6-$C$4)*($C$6-$C$5)))</f>
        <v>8.69242995621101</v>
      </c>
    </row>
    <row r="123" spans="2:6">
      <c r="B123" s="56">
        <v>107</v>
      </c>
      <c r="C123" s="57">
        <f ca="1" t="shared" si="3"/>
        <v>0.464201405143932</v>
      </c>
      <c r="D123" s="57">
        <f ca="1" t="shared" si="4"/>
        <v>0.84785572647437</v>
      </c>
      <c r="E123" s="57">
        <f ca="1" t="shared" si="5"/>
        <v>1</v>
      </c>
      <c r="F123" s="62">
        <f ca="1">IF(E123=1,$C$4+SQRT(D123*($C$6-$C$4)*($C$5-$C$4)),$C$6-SQRT((1-D123)*($C$6-$C$4)*($C$6-$C$5)))</f>
        <v>9.30219485982273</v>
      </c>
    </row>
    <row r="124" spans="2:6">
      <c r="B124" s="56">
        <v>108</v>
      </c>
      <c r="C124" s="57">
        <f ca="1" t="shared" si="3"/>
        <v>0.358804167295548</v>
      </c>
      <c r="D124" s="57">
        <f ca="1" t="shared" si="4"/>
        <v>0.160629982178307</v>
      </c>
      <c r="E124" s="57">
        <f ca="1" t="shared" si="5"/>
        <v>1</v>
      </c>
      <c r="F124" s="62">
        <f ca="1">IF(E124=1,$C$4+SQRT(D124*($C$6-$C$4)*($C$5-$C$4)),$C$6-SQRT((1-D124)*($C$6-$C$4)*($C$6-$C$5)))</f>
        <v>8.56679799254815</v>
      </c>
    </row>
    <row r="125" spans="2:6">
      <c r="B125" s="56">
        <v>109</v>
      </c>
      <c r="C125" s="57">
        <f ca="1" t="shared" si="3"/>
        <v>0.323926696458664</v>
      </c>
      <c r="D125" s="57">
        <f ca="1" t="shared" si="4"/>
        <v>0.125524634323293</v>
      </c>
      <c r="E125" s="57">
        <f ca="1" t="shared" si="5"/>
        <v>1</v>
      </c>
      <c r="F125" s="62">
        <f ca="1">IF(E125=1,$C$4+SQRT(D125*($C$6-$C$4)*($C$5-$C$4)),$C$6-SQRT((1-D125)*($C$6-$C$4)*($C$6-$C$5)))</f>
        <v>8.50104816998627</v>
      </c>
    </row>
    <row r="126" spans="2:6">
      <c r="B126" s="56">
        <v>110</v>
      </c>
      <c r="C126" s="57">
        <f ca="1" t="shared" si="3"/>
        <v>0.855550559321776</v>
      </c>
      <c r="D126" s="57">
        <f ca="1" t="shared" si="4"/>
        <v>0.699259904245282</v>
      </c>
      <c r="E126" s="57">
        <f ca="1" t="shared" si="5"/>
        <v>2</v>
      </c>
      <c r="F126" s="62">
        <f ca="1">IF(E126=1,$C$4+SQRT(D126*($C$6-$C$4)*($C$5-$C$4)),$C$6-SQRT((1-D126)*($C$6-$C$4)*($C$6-$C$5)))</f>
        <v>9.22444845979817</v>
      </c>
    </row>
    <row r="127" spans="2:6">
      <c r="B127" s="56">
        <v>111</v>
      </c>
      <c r="C127" s="57">
        <f ca="1" t="shared" si="3"/>
        <v>0.913851426855903</v>
      </c>
      <c r="D127" s="57">
        <f ca="1" t="shared" si="4"/>
        <v>0.00513372791845756</v>
      </c>
      <c r="E127" s="57">
        <f ca="1" t="shared" si="5"/>
        <v>2</v>
      </c>
      <c r="F127" s="62">
        <f ca="1">IF(E127=1,$C$4+SQRT(D127*($C$6-$C$4)*($C$5-$C$4)),$C$6-SQRT((1-D127)*($C$6-$C$4)*($C$6-$C$5)))</f>
        <v>8.58942120242679</v>
      </c>
    </row>
    <row r="128" spans="2:6">
      <c r="B128" s="56">
        <v>112</v>
      </c>
      <c r="C128" s="57">
        <f ca="1" t="shared" si="3"/>
        <v>0.825644447897631</v>
      </c>
      <c r="D128" s="57">
        <f ca="1" t="shared" si="4"/>
        <v>0.073553911562543</v>
      </c>
      <c r="E128" s="57">
        <f ca="1" t="shared" si="5"/>
        <v>2</v>
      </c>
      <c r="F128" s="62">
        <f ca="1">IF(E128=1,$C$4+SQRT(D128*($C$6-$C$4)*($C$5-$C$4)),$C$6-SQRT((1-D128)*($C$6-$C$4)*($C$6-$C$5)))</f>
        <v>8.63879017896765</v>
      </c>
    </row>
    <row r="129" spans="2:6">
      <c r="B129" s="56">
        <v>113</v>
      </c>
      <c r="C129" s="57">
        <f ca="1" t="shared" si="3"/>
        <v>0.890962081572759</v>
      </c>
      <c r="D129" s="57">
        <f ca="1" t="shared" si="4"/>
        <v>0.826859188477098</v>
      </c>
      <c r="E129" s="57">
        <f ca="1" t="shared" si="5"/>
        <v>2</v>
      </c>
      <c r="F129" s="62">
        <f ca="1">IF(E129=1,$C$4+SQRT(D129*($C$6-$C$4)*($C$5-$C$4)),$C$6-SQRT((1-D129)*($C$6-$C$4)*($C$6-$C$5)))</f>
        <v>9.41154301512702</v>
      </c>
    </row>
    <row r="130" spans="2:6">
      <c r="B130" s="56">
        <v>114</v>
      </c>
      <c r="C130" s="57">
        <f ca="1" t="shared" si="3"/>
        <v>0.241532704651586</v>
      </c>
      <c r="D130" s="57">
        <f ca="1" t="shared" si="4"/>
        <v>0.494384555157634</v>
      </c>
      <c r="E130" s="57">
        <f ca="1" t="shared" si="5"/>
        <v>1</v>
      </c>
      <c r="F130" s="62">
        <f ca="1">IF(E130=1,$C$4+SQRT(D130*($C$6-$C$4)*($C$5-$C$4)),$C$6-SQRT((1-D130)*($C$6-$C$4)*($C$6-$C$5)))</f>
        <v>8.99436869938432</v>
      </c>
    </row>
    <row r="131" spans="2:6">
      <c r="B131" s="56">
        <v>115</v>
      </c>
      <c r="C131" s="57">
        <f ca="1" t="shared" si="3"/>
        <v>0.930291193578859</v>
      </c>
      <c r="D131" s="57">
        <f ca="1" t="shared" si="4"/>
        <v>0.0304196238512808</v>
      </c>
      <c r="E131" s="57">
        <f ca="1" t="shared" si="5"/>
        <v>2</v>
      </c>
      <c r="F131" s="62">
        <f ca="1">IF(E131=1,$C$4+SQRT(D131*($C$6-$C$4)*($C$5-$C$4)),$C$6-SQRT((1-D131)*($C$6-$C$4)*($C$6-$C$5)))</f>
        <v>8.60746247723896</v>
      </c>
    </row>
    <row r="132" spans="2:6">
      <c r="B132" s="56">
        <v>116</v>
      </c>
      <c r="C132" s="57">
        <f ca="1" t="shared" si="3"/>
        <v>0.335566479348436</v>
      </c>
      <c r="D132" s="57">
        <f ca="1" t="shared" si="4"/>
        <v>0.311126935540182</v>
      </c>
      <c r="E132" s="57">
        <f ca="1" t="shared" si="5"/>
        <v>1</v>
      </c>
      <c r="F132" s="62">
        <f ca="1">IF(E132=1,$C$4+SQRT(D132*($C$6-$C$4)*($C$5-$C$4)),$C$6-SQRT((1-D132)*($C$6-$C$4)*($C$6-$C$5)))</f>
        <v>8.78883069861686</v>
      </c>
    </row>
    <row r="133" spans="2:6">
      <c r="B133" s="56">
        <v>117</v>
      </c>
      <c r="C133" s="57">
        <f ca="1" t="shared" si="3"/>
        <v>0.552328110799845</v>
      </c>
      <c r="D133" s="57">
        <f ca="1" t="shared" si="4"/>
        <v>0.310074929376078</v>
      </c>
      <c r="E133" s="57">
        <f ca="1" t="shared" si="5"/>
        <v>2</v>
      </c>
      <c r="F133" s="62">
        <f ca="1">IF(E133=1,$C$4+SQRT(D133*($C$6-$C$4)*($C$5-$C$4)),$C$6-SQRT((1-D133)*($C$6-$C$4)*($C$6-$C$5)))</f>
        <v>8.82532977340539</v>
      </c>
    </row>
    <row r="134" spans="2:6">
      <c r="B134" s="56">
        <v>118</v>
      </c>
      <c r="C134" s="57">
        <f ca="1" t="shared" si="3"/>
        <v>0.43205971802049</v>
      </c>
      <c r="D134" s="57">
        <f ca="1" t="shared" si="4"/>
        <v>0.523122699585088</v>
      </c>
      <c r="E134" s="57">
        <f ca="1" t="shared" si="5"/>
        <v>1</v>
      </c>
      <c r="F134" s="62">
        <f ca="1">IF(E134=1,$C$4+SQRT(D134*($C$6-$C$4)*($C$5-$C$4)),$C$6-SQRT((1-D134)*($C$6-$C$4)*($C$6-$C$5)))</f>
        <v>9.02286137827673</v>
      </c>
    </row>
    <row r="135" spans="2:6">
      <c r="B135" s="56">
        <v>119</v>
      </c>
      <c r="C135" s="57">
        <f ca="1" t="shared" si="3"/>
        <v>0.99379660856397</v>
      </c>
      <c r="D135" s="57">
        <f ca="1" t="shared" si="4"/>
        <v>0.558069988031161</v>
      </c>
      <c r="E135" s="57">
        <f ca="1" t="shared" si="5"/>
        <v>2</v>
      </c>
      <c r="F135" s="62">
        <f ca="1">IF(E135=1,$C$4+SQRT(D135*($C$6-$C$4)*($C$5-$C$4)),$C$6-SQRT((1-D135)*($C$6-$C$4)*($C$6-$C$5)))</f>
        <v>9.05986169956879</v>
      </c>
    </row>
    <row r="136" spans="2:6">
      <c r="B136" s="56">
        <v>120</v>
      </c>
      <c r="C136" s="57">
        <f ca="1" t="shared" si="3"/>
        <v>0.790816591383291</v>
      </c>
      <c r="D136" s="57">
        <f ca="1" t="shared" si="4"/>
        <v>0.0299892431969697</v>
      </c>
      <c r="E136" s="57">
        <f ca="1" t="shared" si="5"/>
        <v>2</v>
      </c>
      <c r="F136" s="62">
        <f ca="1">IF(E136=1,$C$4+SQRT(D136*($C$6-$C$4)*($C$5-$C$4)),$C$6-SQRT((1-D136)*($C$6-$C$4)*($C$6-$C$5)))</f>
        <v>8.6071534493685</v>
      </c>
    </row>
    <row r="137" spans="2:6">
      <c r="B137" s="56">
        <v>121</v>
      </c>
      <c r="C137" s="57">
        <f ca="1" t="shared" si="3"/>
        <v>0.401759582262117</v>
      </c>
      <c r="D137" s="57">
        <f ca="1" t="shared" si="4"/>
        <v>0.998743770830866</v>
      </c>
      <c r="E137" s="57">
        <f ca="1" t="shared" si="5"/>
        <v>1</v>
      </c>
      <c r="F137" s="62">
        <f ca="1">IF(E137=1,$C$4+SQRT(D137*($C$6-$C$4)*($C$5-$C$4)),$C$6-SQRT((1-D137)*($C$6-$C$4)*($C$6-$C$5)))</f>
        <v>9.41332499506013</v>
      </c>
    </row>
    <row r="138" spans="2:6">
      <c r="B138" s="56">
        <v>122</v>
      </c>
      <c r="C138" s="57">
        <f ca="1" t="shared" si="3"/>
        <v>0.362445198644703</v>
      </c>
      <c r="D138" s="57">
        <f ca="1" t="shared" si="4"/>
        <v>0.143825115797791</v>
      </c>
      <c r="E138" s="57">
        <f ca="1" t="shared" si="5"/>
        <v>1</v>
      </c>
      <c r="F138" s="62">
        <f ca="1">IF(E138=1,$C$4+SQRT(D138*($C$6-$C$4)*($C$5-$C$4)),$C$6-SQRT((1-D138)*($C$6-$C$4)*($C$6-$C$5)))</f>
        <v>8.53633033812715</v>
      </c>
    </row>
    <row r="139" spans="2:6">
      <c r="B139" s="56">
        <v>123</v>
      </c>
      <c r="C139" s="57">
        <f ca="1" t="shared" si="3"/>
        <v>0.805894499129443</v>
      </c>
      <c r="D139" s="57">
        <f ca="1" t="shared" si="4"/>
        <v>0.197684419840506</v>
      </c>
      <c r="E139" s="57">
        <f ca="1" t="shared" si="5"/>
        <v>2</v>
      </c>
      <c r="F139" s="62">
        <f ca="1">IF(E139=1,$C$4+SQRT(D139*($C$6-$C$4)*($C$5-$C$4)),$C$6-SQRT((1-D139)*($C$6-$C$4)*($C$6-$C$5)))</f>
        <v>8.73325963184282</v>
      </c>
    </row>
    <row r="140" spans="2:6">
      <c r="B140" s="56">
        <v>124</v>
      </c>
      <c r="C140" s="57">
        <f ca="1" t="shared" si="3"/>
        <v>0.716801296577472</v>
      </c>
      <c r="D140" s="57">
        <f ca="1" t="shared" si="4"/>
        <v>0.51164981977722</v>
      </c>
      <c r="E140" s="57">
        <f ca="1" t="shared" si="5"/>
        <v>2</v>
      </c>
      <c r="F140" s="62">
        <f ca="1">IF(E140=1,$C$4+SQRT(D140*($C$6-$C$4)*($C$5-$C$4)),$C$6-SQRT((1-D140)*($C$6-$C$4)*($C$6-$C$5)))</f>
        <v>9.01171848117778</v>
      </c>
    </row>
    <row r="141" spans="2:6">
      <c r="B141" s="56">
        <v>125</v>
      </c>
      <c r="C141" s="57">
        <f ca="1" t="shared" si="3"/>
        <v>0.286716389437109</v>
      </c>
      <c r="D141" s="57">
        <f ca="1" t="shared" si="4"/>
        <v>0.0270926024447273</v>
      </c>
      <c r="E141" s="57">
        <f ca="1" t="shared" si="5"/>
        <v>1</v>
      </c>
      <c r="F141" s="62">
        <f ca="1">IF(E141=1,$C$4+SQRT(D141*($C$6-$C$4)*($C$5-$C$4)),$C$6-SQRT((1-D141)*($C$6-$C$4)*($C$6-$C$5)))</f>
        <v>8.23277715714703</v>
      </c>
    </row>
    <row r="142" spans="2:6">
      <c r="B142" s="56">
        <v>126</v>
      </c>
      <c r="C142" s="57">
        <f ca="1" t="shared" si="3"/>
        <v>0.486033635480071</v>
      </c>
      <c r="D142" s="57">
        <f ca="1" t="shared" si="4"/>
        <v>0.232217229492917</v>
      </c>
      <c r="E142" s="57">
        <f ca="1" t="shared" si="5"/>
        <v>1</v>
      </c>
      <c r="F142" s="62">
        <f ca="1">IF(E142=1,$C$4+SQRT(D142*($C$6-$C$4)*($C$5-$C$4)),$C$6-SQRT((1-D142)*($C$6-$C$4)*($C$6-$C$5)))</f>
        <v>8.68149428389814</v>
      </c>
    </row>
    <row r="143" spans="2:6">
      <c r="B143" s="56">
        <v>127</v>
      </c>
      <c r="C143" s="57">
        <f ca="1" t="shared" si="3"/>
        <v>0.504324463879141</v>
      </c>
      <c r="D143" s="57">
        <f ca="1" t="shared" si="4"/>
        <v>0.99395973509564</v>
      </c>
      <c r="E143" s="57">
        <f ca="1" t="shared" si="5"/>
        <v>2</v>
      </c>
      <c r="F143" s="62">
        <f ca="1">IF(E143=1,$C$4+SQRT(D143*($C$6-$C$4)*($C$5-$C$4)),$C$6-SQRT((1-D143)*($C$6-$C$4)*($C$6-$C$5)))</f>
        <v>9.89008853649997</v>
      </c>
    </row>
    <row r="144" spans="2:6">
      <c r="B144" s="56">
        <v>128</v>
      </c>
      <c r="C144" s="57">
        <f ca="1" t="shared" si="3"/>
        <v>0.96099331417652</v>
      </c>
      <c r="D144" s="57">
        <f ca="1" t="shared" si="4"/>
        <v>0.48574812864314</v>
      </c>
      <c r="E144" s="57">
        <f ca="1" t="shared" si="5"/>
        <v>2</v>
      </c>
      <c r="F144" s="62">
        <f ca="1">IF(E144=1,$C$4+SQRT(D144*($C$6-$C$4)*($C$5-$C$4)),$C$6-SQRT((1-D144)*($C$6-$C$4)*($C$6-$C$5)))</f>
        <v>8.98584826445264</v>
      </c>
    </row>
    <row r="145" spans="2:6">
      <c r="B145" s="56">
        <v>129</v>
      </c>
      <c r="C145" s="57">
        <f ca="1" t="shared" ref="C145:C208" si="6">RAND()</f>
        <v>0.360614828836765</v>
      </c>
      <c r="D145" s="57">
        <f ca="1" t="shared" ref="D145:D208" si="7">RAND()</f>
        <v>0.407351126097999</v>
      </c>
      <c r="E145" s="57">
        <f ca="1" t="shared" ref="E145:E208" si="8">IF(C145&lt;=$C$10,1,2)</f>
        <v>1</v>
      </c>
      <c r="F145" s="62">
        <f ca="1">IF(E145=1,$C$4+SQRT(D145*($C$6-$C$4)*($C$5-$C$4)),$C$6-SQRT((1-D145)*($C$6-$C$4)*($C$6-$C$5)))</f>
        <v>8.90260858194236</v>
      </c>
    </row>
    <row r="146" spans="2:6">
      <c r="B146" s="56">
        <v>130</v>
      </c>
      <c r="C146" s="57">
        <f ca="1" t="shared" si="6"/>
        <v>0.50566472344512</v>
      </c>
      <c r="D146" s="57">
        <f ca="1" t="shared" si="7"/>
        <v>0.94790054412003</v>
      </c>
      <c r="E146" s="57">
        <f ca="1" t="shared" si="8"/>
        <v>2</v>
      </c>
      <c r="F146" s="62">
        <f ca="1">IF(E146=1,$C$4+SQRT(D146*($C$6-$C$4)*($C$5-$C$4)),$C$6-SQRT((1-D146)*($C$6-$C$4)*($C$6-$C$5)))</f>
        <v>9.6772014377976</v>
      </c>
    </row>
    <row r="147" spans="2:6">
      <c r="B147" s="56">
        <v>131</v>
      </c>
      <c r="C147" s="57">
        <f ca="1" t="shared" si="6"/>
        <v>0.838217772526828</v>
      </c>
      <c r="D147" s="57">
        <f ca="1" t="shared" si="7"/>
        <v>0.989533166308546</v>
      </c>
      <c r="E147" s="57">
        <f ca="1" t="shared" si="8"/>
        <v>2</v>
      </c>
      <c r="F147" s="62">
        <f ca="1">IF(E147=1,$C$4+SQRT(D147*($C$6-$C$4)*($C$5-$C$4)),$C$6-SQRT((1-D147)*($C$6-$C$4)*($C$6-$C$5)))</f>
        <v>9.85531528282881</v>
      </c>
    </row>
    <row r="148" spans="2:6">
      <c r="B148" s="56">
        <v>132</v>
      </c>
      <c r="C148" s="57">
        <f ca="1" t="shared" si="6"/>
        <v>0.907833259631801</v>
      </c>
      <c r="D148" s="57">
        <f ca="1" t="shared" si="7"/>
        <v>0.732049731843548</v>
      </c>
      <c r="E148" s="57">
        <f ca="1" t="shared" si="8"/>
        <v>2</v>
      </c>
      <c r="F148" s="62">
        <f ca="1">IF(E148=1,$C$4+SQRT(D148*($C$6-$C$4)*($C$5-$C$4)),$C$6-SQRT((1-D148)*($C$6-$C$4)*($C$6-$C$5)))</f>
        <v>9.26794772296447</v>
      </c>
    </row>
    <row r="149" spans="2:6">
      <c r="B149" s="56">
        <v>133</v>
      </c>
      <c r="C149" s="57">
        <f ca="1" t="shared" si="6"/>
        <v>0.894127939700277</v>
      </c>
      <c r="D149" s="57">
        <f ca="1" t="shared" si="7"/>
        <v>0.486906705595673</v>
      </c>
      <c r="E149" s="57">
        <f ca="1" t="shared" si="8"/>
        <v>2</v>
      </c>
      <c r="F149" s="62">
        <f ca="1">IF(E149=1,$C$4+SQRT(D149*($C$6-$C$4)*($C$5-$C$4)),$C$6-SQRT((1-D149)*($C$6-$C$4)*($C$6-$C$5)))</f>
        <v>8.98699131849295</v>
      </c>
    </row>
    <row r="150" spans="2:6">
      <c r="B150" s="56">
        <v>134</v>
      </c>
      <c r="C150" s="57">
        <f ca="1" t="shared" si="6"/>
        <v>0.216071686898397</v>
      </c>
      <c r="D150" s="57">
        <f ca="1" t="shared" si="7"/>
        <v>0.0106384821728414</v>
      </c>
      <c r="E150" s="57">
        <f ca="1" t="shared" si="8"/>
        <v>1</v>
      </c>
      <c r="F150" s="62">
        <f ca="1">IF(E150=1,$C$4+SQRT(D150*($C$6-$C$4)*($C$5-$C$4)),$C$6-SQRT((1-D150)*($C$6-$C$4)*($C$6-$C$5)))</f>
        <v>8.145866254993</v>
      </c>
    </row>
    <row r="151" spans="2:6">
      <c r="B151" s="56">
        <v>135</v>
      </c>
      <c r="C151" s="57">
        <f ca="1" t="shared" si="6"/>
        <v>0.26436466473682</v>
      </c>
      <c r="D151" s="57">
        <f ca="1" t="shared" si="7"/>
        <v>0.746356512913625</v>
      </c>
      <c r="E151" s="57">
        <f ca="1" t="shared" si="8"/>
        <v>1</v>
      </c>
      <c r="F151" s="62">
        <f ca="1">IF(E151=1,$C$4+SQRT(D151*($C$6-$C$4)*($C$5-$C$4)),$C$6-SQRT((1-D151)*($C$6-$C$4)*($C$6-$C$5)))</f>
        <v>9.22176635484337</v>
      </c>
    </row>
    <row r="152" spans="2:6">
      <c r="B152" s="56">
        <v>136</v>
      </c>
      <c r="C152" s="57">
        <f ca="1" t="shared" si="6"/>
        <v>0.8843453904514</v>
      </c>
      <c r="D152" s="57">
        <f ca="1" t="shared" si="7"/>
        <v>0.707780144815904</v>
      </c>
      <c r="E152" s="57">
        <f ca="1" t="shared" si="8"/>
        <v>2</v>
      </c>
      <c r="F152" s="62">
        <f ca="1">IF(E152=1,$C$4+SQRT(D152*($C$6-$C$4)*($C$5-$C$4)),$C$6-SQRT((1-D152)*($C$6-$C$4)*($C$6-$C$5)))</f>
        <v>9.23551343349396</v>
      </c>
    </row>
    <row r="153" spans="2:6">
      <c r="B153" s="56">
        <v>137</v>
      </c>
      <c r="C153" s="57">
        <f ca="1" t="shared" si="6"/>
        <v>0.996196297486057</v>
      </c>
      <c r="D153" s="57">
        <f ca="1" t="shared" si="7"/>
        <v>0.018193257055833</v>
      </c>
      <c r="E153" s="57">
        <f ca="1" t="shared" si="8"/>
        <v>2</v>
      </c>
      <c r="F153" s="62">
        <f ca="1">IF(E153=1,$C$4+SQRT(D153*($C$6-$C$4)*($C$5-$C$4)),$C$6-SQRT((1-D153)*($C$6-$C$4)*($C$6-$C$5)))</f>
        <v>8.59871006358843</v>
      </c>
    </row>
    <row r="154" spans="2:6">
      <c r="B154" s="56">
        <v>138</v>
      </c>
      <c r="C154" s="57">
        <f ca="1" t="shared" si="6"/>
        <v>0.160813841911087</v>
      </c>
      <c r="D154" s="57">
        <f ca="1" t="shared" si="7"/>
        <v>0.435936477056274</v>
      </c>
      <c r="E154" s="57">
        <f ca="1" t="shared" si="8"/>
        <v>1</v>
      </c>
      <c r="F154" s="62">
        <f ca="1">IF(E154=1,$C$4+SQRT(D154*($C$6-$C$4)*($C$5-$C$4)),$C$6-SQRT((1-D154)*($C$6-$C$4)*($C$6-$C$5)))</f>
        <v>8.93374137431761</v>
      </c>
    </row>
    <row r="155" spans="2:6">
      <c r="B155" s="56">
        <v>139</v>
      </c>
      <c r="C155" s="57">
        <f ca="1" t="shared" si="6"/>
        <v>0.78189987685054</v>
      </c>
      <c r="D155" s="57">
        <f ca="1" t="shared" si="7"/>
        <v>0.410170876378899</v>
      </c>
      <c r="E155" s="57">
        <f ca="1" t="shared" si="8"/>
        <v>2</v>
      </c>
      <c r="F155" s="62">
        <f ca="1">IF(E155=1,$C$4+SQRT(D155*($C$6-$C$4)*($C$5-$C$4)),$C$6-SQRT((1-D155)*($C$6-$C$4)*($C$6-$C$5)))</f>
        <v>8.91387926672851</v>
      </c>
    </row>
    <row r="156" spans="2:6">
      <c r="B156" s="56">
        <v>140</v>
      </c>
      <c r="C156" s="57">
        <f ca="1" t="shared" si="6"/>
        <v>0.361088934950382</v>
      </c>
      <c r="D156" s="57">
        <f ca="1" t="shared" si="7"/>
        <v>0.53655143017366</v>
      </c>
      <c r="E156" s="57">
        <f ca="1" t="shared" si="8"/>
        <v>1</v>
      </c>
      <c r="F156" s="62">
        <f ca="1">IF(E156=1,$C$4+SQRT(D156*($C$6-$C$4)*($C$5-$C$4)),$C$6-SQRT((1-D156)*($C$6-$C$4)*($C$6-$C$5)))</f>
        <v>9.03590678168806</v>
      </c>
    </row>
    <row r="157" spans="2:6">
      <c r="B157" s="56">
        <v>141</v>
      </c>
      <c r="C157" s="57">
        <f ca="1" t="shared" si="6"/>
        <v>0.774504764043157</v>
      </c>
      <c r="D157" s="57">
        <f ca="1" t="shared" si="7"/>
        <v>0.825405228584783</v>
      </c>
      <c r="E157" s="57">
        <f ca="1" t="shared" si="8"/>
        <v>2</v>
      </c>
      <c r="F157" s="62">
        <f ca="1">IF(E157=1,$C$4+SQRT(D157*($C$6-$C$4)*($C$5-$C$4)),$C$6-SQRT((1-D157)*($C$6-$C$4)*($C$6-$C$5)))</f>
        <v>9.40907737999766</v>
      </c>
    </row>
    <row r="158" spans="2:6">
      <c r="B158" s="56">
        <v>142</v>
      </c>
      <c r="C158" s="57">
        <f ca="1" t="shared" si="6"/>
        <v>0.383073788119203</v>
      </c>
      <c r="D158" s="57">
        <f ca="1" t="shared" si="7"/>
        <v>0.418087882922295</v>
      </c>
      <c r="E158" s="57">
        <f ca="1" t="shared" si="8"/>
        <v>1</v>
      </c>
      <c r="F158" s="62">
        <f ca="1">IF(E158=1,$C$4+SQRT(D158*($C$6-$C$4)*($C$5-$C$4)),$C$6-SQRT((1-D158)*($C$6-$C$4)*($C$6-$C$5)))</f>
        <v>8.91442646825461</v>
      </c>
    </row>
    <row r="159" spans="2:6">
      <c r="B159" s="56">
        <v>143</v>
      </c>
      <c r="C159" s="57">
        <f ca="1" t="shared" si="6"/>
        <v>0.140035993671235</v>
      </c>
      <c r="D159" s="57">
        <f ca="1" t="shared" si="7"/>
        <v>0.97482972769261</v>
      </c>
      <c r="E159" s="57">
        <f ca="1" t="shared" si="8"/>
        <v>1</v>
      </c>
      <c r="F159" s="62">
        <f ca="1">IF(E159=1,$C$4+SQRT(D159*($C$6-$C$4)*($C$5-$C$4)),$C$6-SQRT((1-D159)*($C$6-$C$4)*($C$6-$C$5)))</f>
        <v>9.39630206452086</v>
      </c>
    </row>
    <row r="160" spans="2:6">
      <c r="B160" s="56">
        <v>144</v>
      </c>
      <c r="C160" s="57">
        <f ca="1" t="shared" si="6"/>
        <v>0.981839435522559</v>
      </c>
      <c r="D160" s="57">
        <f ca="1" t="shared" si="7"/>
        <v>0.106908125776002</v>
      </c>
      <c r="E160" s="57">
        <f ca="1" t="shared" si="8"/>
        <v>2</v>
      </c>
      <c r="F160" s="62">
        <f ca="1">IF(E160=1,$C$4+SQRT(D160*($C$6-$C$4)*($C$5-$C$4)),$C$6-SQRT((1-D160)*($C$6-$C$4)*($C$6-$C$5)))</f>
        <v>8.66351814511083</v>
      </c>
    </row>
    <row r="161" spans="2:6">
      <c r="B161" s="56">
        <v>145</v>
      </c>
      <c r="C161" s="57">
        <f ca="1" t="shared" si="6"/>
        <v>0.24786370959749</v>
      </c>
      <c r="D161" s="57">
        <f ca="1" t="shared" si="7"/>
        <v>0.280923023198072</v>
      </c>
      <c r="E161" s="57">
        <f ca="1" t="shared" si="8"/>
        <v>1</v>
      </c>
      <c r="F161" s="62">
        <f ca="1">IF(E161=1,$C$4+SQRT(D161*($C$6-$C$4)*($C$5-$C$4)),$C$6-SQRT((1-D161)*($C$6-$C$4)*($C$6-$C$5)))</f>
        <v>8.74956390414437</v>
      </c>
    </row>
    <row r="162" spans="2:6">
      <c r="B162" s="56">
        <v>146</v>
      </c>
      <c r="C162" s="57">
        <f ca="1" t="shared" si="6"/>
        <v>0.568353906807808</v>
      </c>
      <c r="D162" s="57">
        <f ca="1" t="shared" si="7"/>
        <v>0.234105955072698</v>
      </c>
      <c r="E162" s="57">
        <f ca="1" t="shared" si="8"/>
        <v>2</v>
      </c>
      <c r="F162" s="62">
        <f ca="1">IF(E162=1,$C$4+SQRT(D162*($C$6-$C$4)*($C$5-$C$4)),$C$6-SQRT((1-D162)*($C$6-$C$4)*($C$6-$C$5)))</f>
        <v>8.76234573088661</v>
      </c>
    </row>
    <row r="163" spans="2:6">
      <c r="B163" s="56">
        <v>147</v>
      </c>
      <c r="C163" s="57">
        <f ca="1" t="shared" si="6"/>
        <v>0.690014174204436</v>
      </c>
      <c r="D163" s="57">
        <f ca="1" t="shared" si="7"/>
        <v>0.551846543651743</v>
      </c>
      <c r="E163" s="57">
        <f ca="1" t="shared" si="8"/>
        <v>2</v>
      </c>
      <c r="F163" s="62">
        <f ca="1">IF(E163=1,$C$4+SQRT(D163*($C$6-$C$4)*($C$5-$C$4)),$C$6-SQRT((1-D163)*($C$6-$C$4)*($C$6-$C$5)))</f>
        <v>9.05326513072745</v>
      </c>
    </row>
    <row r="164" spans="2:6">
      <c r="B164" s="56">
        <v>148</v>
      </c>
      <c r="C164" s="57">
        <f ca="1" t="shared" si="6"/>
        <v>0.24953306207413</v>
      </c>
      <c r="D164" s="57">
        <f ca="1" t="shared" si="7"/>
        <v>0.876947745939802</v>
      </c>
      <c r="E164" s="57">
        <f ca="1" t="shared" si="8"/>
        <v>1</v>
      </c>
      <c r="F164" s="62">
        <f ca="1">IF(E164=1,$C$4+SQRT(D164*($C$6-$C$4)*($C$5-$C$4)),$C$6-SQRT((1-D164)*($C$6-$C$4)*($C$6-$C$5)))</f>
        <v>9.32434719461311</v>
      </c>
    </row>
    <row r="165" spans="2:6">
      <c r="B165" s="56">
        <v>149</v>
      </c>
      <c r="C165" s="57">
        <f ca="1" t="shared" si="6"/>
        <v>0.544725013044579</v>
      </c>
      <c r="D165" s="57">
        <f ca="1" t="shared" si="7"/>
        <v>0.400133894335274</v>
      </c>
      <c r="E165" s="57">
        <f ca="1" t="shared" si="8"/>
        <v>2</v>
      </c>
      <c r="F165" s="62">
        <f ca="1">IF(E165=1,$C$4+SQRT(D165*($C$6-$C$4)*($C$5-$C$4)),$C$6-SQRT((1-D165)*($C$6-$C$4)*($C$6-$C$5)))</f>
        <v>8.90467712005571</v>
      </c>
    </row>
    <row r="166" spans="2:6">
      <c r="B166" s="56">
        <v>150</v>
      </c>
      <c r="C166" s="57">
        <f ca="1" t="shared" si="6"/>
        <v>0.607718816129825</v>
      </c>
      <c r="D166" s="57">
        <f ca="1" t="shared" si="7"/>
        <v>0.46374081521431</v>
      </c>
      <c r="E166" s="57">
        <f ca="1" t="shared" si="8"/>
        <v>2</v>
      </c>
      <c r="F166" s="62">
        <f ca="1">IF(E166=1,$C$4+SQRT(D166*($C$6-$C$4)*($C$5-$C$4)),$C$6-SQRT((1-D166)*($C$6-$C$4)*($C$6-$C$5)))</f>
        <v>8.96437537226494</v>
      </c>
    </row>
    <row r="167" spans="2:6">
      <c r="B167" s="56">
        <v>151</v>
      </c>
      <c r="C167" s="57">
        <f ca="1" t="shared" si="6"/>
        <v>0.554388213221041</v>
      </c>
      <c r="D167" s="57">
        <f ca="1" t="shared" si="7"/>
        <v>0.113198022071702</v>
      </c>
      <c r="E167" s="57">
        <f ca="1" t="shared" si="8"/>
        <v>2</v>
      </c>
      <c r="F167" s="62">
        <f ca="1">IF(E167=1,$C$4+SQRT(D167*($C$6-$C$4)*($C$5-$C$4)),$C$6-SQRT((1-D167)*($C$6-$C$4)*($C$6-$C$5)))</f>
        <v>8.66823276964156</v>
      </c>
    </row>
    <row r="168" spans="2:6">
      <c r="B168" s="56">
        <v>152</v>
      </c>
      <c r="C168" s="57">
        <f ca="1" t="shared" si="6"/>
        <v>0.953357664852069</v>
      </c>
      <c r="D168" s="57">
        <f ca="1" t="shared" si="7"/>
        <v>0.0320022984378956</v>
      </c>
      <c r="E168" s="57">
        <f ca="1" t="shared" si="8"/>
        <v>2</v>
      </c>
      <c r="F168" s="62">
        <f ca="1">IF(E168=1,$C$4+SQRT(D168*($C$6-$C$4)*($C$5-$C$4)),$C$6-SQRT((1-D168)*($C$6-$C$4)*($C$6-$C$5)))</f>
        <v>8.60859948141299</v>
      </c>
    </row>
    <row r="169" spans="2:6">
      <c r="B169" s="56">
        <v>153</v>
      </c>
      <c r="C169" s="57">
        <f ca="1" t="shared" si="6"/>
        <v>0.777034067771297</v>
      </c>
      <c r="D169" s="57">
        <f ca="1" t="shared" si="7"/>
        <v>0.641810072036182</v>
      </c>
      <c r="E169" s="57">
        <f ca="1" t="shared" si="8"/>
        <v>2</v>
      </c>
      <c r="F169" s="62">
        <f ca="1">IF(E169=1,$C$4+SQRT(D169*($C$6-$C$4)*($C$5-$C$4)),$C$6-SQRT((1-D169)*($C$6-$C$4)*($C$6-$C$5)))</f>
        <v>9.15360774109894</v>
      </c>
    </row>
    <row r="170" spans="2:6">
      <c r="B170" s="56">
        <v>154</v>
      </c>
      <c r="C170" s="57">
        <f ca="1" t="shared" si="6"/>
        <v>0.334113188687357</v>
      </c>
      <c r="D170" s="57">
        <f ca="1" t="shared" si="7"/>
        <v>0.00512934871602044</v>
      </c>
      <c r="E170" s="57">
        <f ca="1" t="shared" si="8"/>
        <v>1</v>
      </c>
      <c r="F170" s="62">
        <f ca="1">IF(E170=1,$C$4+SQRT(D170*($C$6-$C$4)*($C$5-$C$4)),$C$6-SQRT((1-D170)*($C$6-$C$4)*($C$6-$C$5)))</f>
        <v>8.10128522810381</v>
      </c>
    </row>
    <row r="171" spans="2:6">
      <c r="B171" s="56">
        <v>155</v>
      </c>
      <c r="C171" s="57">
        <f ca="1" t="shared" si="6"/>
        <v>0.132927446518561</v>
      </c>
      <c r="D171" s="57">
        <f ca="1" t="shared" si="7"/>
        <v>0.073573871176835</v>
      </c>
      <c r="E171" s="57">
        <f ca="1" t="shared" si="8"/>
        <v>1</v>
      </c>
      <c r="F171" s="62">
        <f ca="1">IF(E171=1,$C$4+SQRT(D171*($C$6-$C$4)*($C$5-$C$4)),$C$6-SQRT((1-D171)*($C$6-$C$4)*($C$6-$C$5)))</f>
        <v>8.38359841286646</v>
      </c>
    </row>
    <row r="172" spans="2:6">
      <c r="B172" s="56">
        <v>156</v>
      </c>
      <c r="C172" s="57">
        <f ca="1" t="shared" si="6"/>
        <v>0.0790217345035571</v>
      </c>
      <c r="D172" s="57">
        <f ca="1" t="shared" si="7"/>
        <v>0.13689126418792</v>
      </c>
      <c r="E172" s="57">
        <f ca="1" t="shared" si="8"/>
        <v>1</v>
      </c>
      <c r="F172" s="62">
        <f ca="1">IF(E172=1,$C$4+SQRT(D172*($C$6-$C$4)*($C$5-$C$4)),$C$6-SQRT((1-D172)*($C$6-$C$4)*($C$6-$C$5)))</f>
        <v>8.5232423228064</v>
      </c>
    </row>
    <row r="173" spans="2:6">
      <c r="B173" s="56">
        <v>157</v>
      </c>
      <c r="C173" s="57">
        <f ca="1" t="shared" si="6"/>
        <v>0.119811285411693</v>
      </c>
      <c r="D173" s="57">
        <f ca="1" t="shared" si="7"/>
        <v>0.718192312102137</v>
      </c>
      <c r="E173" s="57">
        <f ca="1" t="shared" si="8"/>
        <v>1</v>
      </c>
      <c r="F173" s="62">
        <f ca="1">IF(E173=1,$C$4+SQRT(D173*($C$6-$C$4)*($C$5-$C$4)),$C$6-SQRT((1-D173)*($C$6-$C$4)*($C$6-$C$5)))</f>
        <v>9.1984926467043</v>
      </c>
    </row>
    <row r="174" spans="2:6">
      <c r="B174" s="56">
        <v>158</v>
      </c>
      <c r="C174" s="57">
        <f ca="1" t="shared" si="6"/>
        <v>0.393788990494568</v>
      </c>
      <c r="D174" s="57">
        <f ca="1" t="shared" si="7"/>
        <v>0.247121584713514</v>
      </c>
      <c r="E174" s="57">
        <f ca="1" t="shared" si="8"/>
        <v>1</v>
      </c>
      <c r="F174" s="62">
        <f ca="1">IF(E174=1,$C$4+SQRT(D174*($C$6-$C$4)*($C$5-$C$4)),$C$6-SQRT((1-D174)*($C$6-$C$4)*($C$6-$C$5)))</f>
        <v>8.70302430215963</v>
      </c>
    </row>
    <row r="175" spans="2:6">
      <c r="B175" s="56">
        <v>159</v>
      </c>
      <c r="C175" s="57">
        <f ca="1" t="shared" si="6"/>
        <v>0.994979098130402</v>
      </c>
      <c r="D175" s="57">
        <f ca="1" t="shared" si="7"/>
        <v>0.648848720040494</v>
      </c>
      <c r="E175" s="57">
        <f ca="1" t="shared" si="8"/>
        <v>2</v>
      </c>
      <c r="F175" s="62">
        <f ca="1">IF(E175=1,$C$4+SQRT(D175*($C$6-$C$4)*($C$5-$C$4)),$C$6-SQRT((1-D175)*($C$6-$C$4)*($C$6-$C$5)))</f>
        <v>9.16196506044258</v>
      </c>
    </row>
    <row r="176" spans="2:6">
      <c r="B176" s="56">
        <v>160</v>
      </c>
      <c r="C176" s="57">
        <f ca="1" t="shared" si="6"/>
        <v>0.502476621609016</v>
      </c>
      <c r="D176" s="57">
        <f ca="1" t="shared" si="7"/>
        <v>0.908603304268653</v>
      </c>
      <c r="E176" s="57">
        <f ca="1" t="shared" si="8"/>
        <v>2</v>
      </c>
      <c r="F176" s="62">
        <f ca="1">IF(E176=1,$C$4+SQRT(D176*($C$6-$C$4)*($C$5-$C$4)),$C$6-SQRT((1-D176)*($C$6-$C$4)*($C$6-$C$5)))</f>
        <v>9.57245656189962</v>
      </c>
    </row>
    <row r="177" spans="2:6">
      <c r="B177" s="56">
        <v>161</v>
      </c>
      <c r="C177" s="57">
        <f ca="1" t="shared" si="6"/>
        <v>0.147371061057307</v>
      </c>
      <c r="D177" s="57">
        <f ca="1" t="shared" si="7"/>
        <v>0.494367143063467</v>
      </c>
      <c r="E177" s="57">
        <f ca="1" t="shared" si="8"/>
        <v>1</v>
      </c>
      <c r="F177" s="62">
        <f ca="1">IF(E177=1,$C$4+SQRT(D177*($C$6-$C$4)*($C$5-$C$4)),$C$6-SQRT((1-D177)*($C$6-$C$4)*($C$6-$C$5)))</f>
        <v>8.99435118852794</v>
      </c>
    </row>
    <row r="178" spans="2:6">
      <c r="B178" s="56">
        <v>162</v>
      </c>
      <c r="C178" s="57">
        <f ca="1" t="shared" si="6"/>
        <v>0.789597231588685</v>
      </c>
      <c r="D178" s="57">
        <f ca="1" t="shared" si="7"/>
        <v>0.152902519368156</v>
      </c>
      <c r="E178" s="57">
        <f ca="1" t="shared" si="8"/>
        <v>2</v>
      </c>
      <c r="F178" s="62">
        <f ca="1">IF(E178=1,$C$4+SQRT(D178*($C$6-$C$4)*($C$5-$C$4)),$C$6-SQRT((1-D178)*($C$6-$C$4)*($C$6-$C$5)))</f>
        <v>8.69838755335404</v>
      </c>
    </row>
    <row r="179" spans="2:6">
      <c r="B179" s="56">
        <v>163</v>
      </c>
      <c r="C179" s="57">
        <f ca="1" t="shared" si="6"/>
        <v>0.123826156025476</v>
      </c>
      <c r="D179" s="57">
        <f ca="1" t="shared" si="7"/>
        <v>0.471202371857211</v>
      </c>
      <c r="E179" s="57">
        <f ca="1" t="shared" si="8"/>
        <v>1</v>
      </c>
      <c r="F179" s="62">
        <f ca="1">IF(E179=1,$C$4+SQRT(D179*($C$6-$C$4)*($C$5-$C$4)),$C$6-SQRT((1-D179)*($C$6-$C$4)*($C$6-$C$5)))</f>
        <v>8.9707753312247</v>
      </c>
    </row>
    <row r="180" spans="2:6">
      <c r="B180" s="56">
        <v>164</v>
      </c>
      <c r="C180" s="57">
        <f ca="1" t="shared" si="6"/>
        <v>0.0020934907626271</v>
      </c>
      <c r="D180" s="57">
        <f ca="1" t="shared" si="7"/>
        <v>0.55804643014842</v>
      </c>
      <c r="E180" s="57">
        <f ca="1" t="shared" si="8"/>
        <v>1</v>
      </c>
      <c r="F180" s="62">
        <f ca="1">IF(E180=1,$C$4+SQRT(D180*($C$6-$C$4)*($C$5-$C$4)),$C$6-SQRT((1-D180)*($C$6-$C$4)*($C$6-$C$5)))</f>
        <v>9.05645296170574</v>
      </c>
    </row>
    <row r="181" spans="2:6">
      <c r="B181" s="56">
        <v>165</v>
      </c>
      <c r="C181" s="57">
        <f ca="1" t="shared" si="6"/>
        <v>0.472862801140187</v>
      </c>
      <c r="D181" s="57">
        <f ca="1" t="shared" si="7"/>
        <v>0.774319234397145</v>
      </c>
      <c r="E181" s="57">
        <f ca="1" t="shared" si="8"/>
        <v>1</v>
      </c>
      <c r="F181" s="62">
        <f ca="1">IF(E181=1,$C$4+SQRT(D181*($C$6-$C$4)*($C$5-$C$4)),$C$6-SQRT((1-D181)*($C$6-$C$4)*($C$6-$C$5)))</f>
        <v>9.24444303557627</v>
      </c>
    </row>
    <row r="182" spans="2:6">
      <c r="B182" s="56">
        <v>166</v>
      </c>
      <c r="C182" s="57">
        <f ca="1" t="shared" si="6"/>
        <v>0.962363759918035</v>
      </c>
      <c r="D182" s="57">
        <f ca="1" t="shared" si="7"/>
        <v>0.112162690596516</v>
      </c>
      <c r="E182" s="57">
        <f ca="1" t="shared" si="8"/>
        <v>2</v>
      </c>
      <c r="F182" s="62">
        <f ca="1">IF(E182=1,$C$4+SQRT(D182*($C$6-$C$4)*($C$5-$C$4)),$C$6-SQRT((1-D182)*($C$6-$C$4)*($C$6-$C$5)))</f>
        <v>8.66745558467758</v>
      </c>
    </row>
    <row r="183" spans="2:6">
      <c r="B183" s="56">
        <v>167</v>
      </c>
      <c r="C183" s="57">
        <f ca="1" t="shared" si="6"/>
        <v>0.323314571230622</v>
      </c>
      <c r="D183" s="57">
        <f ca="1" t="shared" si="7"/>
        <v>0.14381170503466</v>
      </c>
      <c r="E183" s="57">
        <f ca="1" t="shared" si="8"/>
        <v>1</v>
      </c>
      <c r="F183" s="62">
        <f ca="1">IF(E183=1,$C$4+SQRT(D183*($C$6-$C$4)*($C$5-$C$4)),$C$6-SQRT((1-D183)*($C$6-$C$4)*($C$6-$C$5)))</f>
        <v>8.53630533287421</v>
      </c>
    </row>
    <row r="184" spans="2:6">
      <c r="B184" s="56">
        <v>168</v>
      </c>
      <c r="C184" s="57">
        <f ca="1" t="shared" si="6"/>
        <v>0.438567685679368</v>
      </c>
      <c r="D184" s="57">
        <f ca="1" t="shared" si="7"/>
        <v>0.640076883645419</v>
      </c>
      <c r="E184" s="57">
        <f ca="1" t="shared" si="8"/>
        <v>1</v>
      </c>
      <c r="F184" s="62">
        <f ca="1">IF(E184=1,$C$4+SQRT(D184*($C$6-$C$4)*($C$5-$C$4)),$C$6-SQRT((1-D184)*($C$6-$C$4)*($C$6-$C$5)))</f>
        <v>9.13143880404149</v>
      </c>
    </row>
    <row r="185" spans="2:6">
      <c r="B185" s="56">
        <v>169</v>
      </c>
      <c r="C185" s="57">
        <f ca="1" t="shared" si="6"/>
        <v>0.176858243351494</v>
      </c>
      <c r="D185" s="57">
        <f ca="1" t="shared" si="7"/>
        <v>0.0212915303441237</v>
      </c>
      <c r="E185" s="57">
        <f ca="1" t="shared" si="8"/>
        <v>1</v>
      </c>
      <c r="F185" s="62">
        <f ca="1">IF(E185=1,$C$4+SQRT(D185*($C$6-$C$4)*($C$5-$C$4)),$C$6-SQRT((1-D185)*($C$6-$C$4)*($C$6-$C$5)))</f>
        <v>8.20635663470857</v>
      </c>
    </row>
    <row r="186" spans="2:6">
      <c r="B186" s="56">
        <v>170</v>
      </c>
      <c r="C186" s="57">
        <f ca="1" t="shared" si="6"/>
        <v>0.102150810768786</v>
      </c>
      <c r="D186" s="57">
        <f ca="1" t="shared" si="7"/>
        <v>0.7641498302414</v>
      </c>
      <c r="E186" s="57">
        <f ca="1" t="shared" si="8"/>
        <v>1</v>
      </c>
      <c r="F186" s="62">
        <f ca="1">IF(E186=1,$C$4+SQRT(D186*($C$6-$C$4)*($C$5-$C$4)),$C$6-SQRT((1-D186)*($C$6-$C$4)*($C$6-$C$5)))</f>
        <v>9.23624417510571</v>
      </c>
    </row>
    <row r="187" spans="2:6">
      <c r="B187" s="56">
        <v>171</v>
      </c>
      <c r="C187" s="57">
        <f ca="1" t="shared" si="6"/>
        <v>0.88516727236184</v>
      </c>
      <c r="D187" s="57">
        <f ca="1" t="shared" si="7"/>
        <v>0.20801551118446</v>
      </c>
      <c r="E187" s="57">
        <f ca="1" t="shared" si="8"/>
        <v>2</v>
      </c>
      <c r="F187" s="62">
        <f ca="1">IF(E187=1,$C$4+SQRT(D187*($C$6-$C$4)*($C$5-$C$4)),$C$6-SQRT((1-D187)*($C$6-$C$4)*($C$6-$C$5)))</f>
        <v>8.74144170670124</v>
      </c>
    </row>
    <row r="188" spans="2:6">
      <c r="B188" s="56">
        <v>172</v>
      </c>
      <c r="C188" s="57">
        <f ca="1" t="shared" si="6"/>
        <v>0.886943870256726</v>
      </c>
      <c r="D188" s="57">
        <f ca="1" t="shared" si="7"/>
        <v>0.329065761849315</v>
      </c>
      <c r="E188" s="57">
        <f ca="1" t="shared" si="8"/>
        <v>2</v>
      </c>
      <c r="F188" s="62">
        <f ca="1">IF(E188=1,$C$4+SQRT(D188*($C$6-$C$4)*($C$5-$C$4)),$C$6-SQRT((1-D188)*($C$6-$C$4)*($C$6-$C$5)))</f>
        <v>8.8416095320224</v>
      </c>
    </row>
    <row r="189" spans="2:6">
      <c r="B189" s="56">
        <v>173</v>
      </c>
      <c r="C189" s="57">
        <f ca="1" t="shared" si="6"/>
        <v>0.550938865482242</v>
      </c>
      <c r="D189" s="57">
        <f ca="1" t="shared" si="7"/>
        <v>0.276192282189646</v>
      </c>
      <c r="E189" s="57">
        <f ca="1" t="shared" si="8"/>
        <v>2</v>
      </c>
      <c r="F189" s="62">
        <f ca="1">IF(E189=1,$C$4+SQRT(D189*($C$6-$C$4)*($C$5-$C$4)),$C$6-SQRT((1-D189)*($C$6-$C$4)*($C$6-$C$5)))</f>
        <v>8.79683108599802</v>
      </c>
    </row>
    <row r="190" spans="2:6">
      <c r="B190" s="56">
        <v>174</v>
      </c>
      <c r="C190" s="57">
        <f ca="1" t="shared" si="6"/>
        <v>0.775402728263066</v>
      </c>
      <c r="D190" s="57">
        <f ca="1" t="shared" si="7"/>
        <v>0.975163983969262</v>
      </c>
      <c r="E190" s="57">
        <f ca="1" t="shared" si="8"/>
        <v>2</v>
      </c>
      <c r="F190" s="62">
        <f ca="1">IF(E190=1,$C$4+SQRT(D190*($C$6-$C$4)*($C$5-$C$4)),$C$6-SQRT((1-D190)*($C$6-$C$4)*($C$6-$C$5)))</f>
        <v>9.7771277674059</v>
      </c>
    </row>
    <row r="191" spans="2:6">
      <c r="B191" s="56">
        <v>175</v>
      </c>
      <c r="C191" s="57">
        <f ca="1" t="shared" si="6"/>
        <v>0.0567861793791933</v>
      </c>
      <c r="D191" s="57">
        <f ca="1" t="shared" si="7"/>
        <v>0.105001505579827</v>
      </c>
      <c r="E191" s="57">
        <f ca="1" t="shared" si="8"/>
        <v>1</v>
      </c>
      <c r="F191" s="62">
        <f ca="1">IF(E191=1,$C$4+SQRT(D191*($C$6-$C$4)*($C$5-$C$4)),$C$6-SQRT((1-D191)*($C$6-$C$4)*($C$6-$C$5)))</f>
        <v>8.45826085492834</v>
      </c>
    </row>
    <row r="192" spans="2:6">
      <c r="B192" s="56">
        <v>176</v>
      </c>
      <c r="C192" s="57">
        <f ca="1" t="shared" si="6"/>
        <v>0.375436685034166</v>
      </c>
      <c r="D192" s="57">
        <f ca="1" t="shared" si="7"/>
        <v>0.616708360123096</v>
      </c>
      <c r="E192" s="57">
        <f ca="1" t="shared" si="8"/>
        <v>1</v>
      </c>
      <c r="F192" s="62">
        <f ca="1">IF(E192=1,$C$4+SQRT(D192*($C$6-$C$4)*($C$5-$C$4)),$C$6-SQRT((1-D192)*($C$6-$C$4)*($C$6-$C$5)))</f>
        <v>9.11059295884955</v>
      </c>
    </row>
    <row r="193" spans="2:6">
      <c r="B193" s="56">
        <v>177</v>
      </c>
      <c r="C193" s="57">
        <f ca="1" t="shared" si="6"/>
        <v>0.966800177001825</v>
      </c>
      <c r="D193" s="57">
        <f ca="1" t="shared" si="7"/>
        <v>0.600457703896561</v>
      </c>
      <c r="E193" s="57">
        <f ca="1" t="shared" si="8"/>
        <v>2</v>
      </c>
      <c r="F193" s="62">
        <f ca="1">IF(E193=1,$C$4+SQRT(D193*($C$6-$C$4)*($C$5-$C$4)),$C$6-SQRT((1-D193)*($C$6-$C$4)*($C$6-$C$5)))</f>
        <v>9.10608468398462</v>
      </c>
    </row>
    <row r="194" spans="2:6">
      <c r="B194" s="56">
        <v>178</v>
      </c>
      <c r="C194" s="57">
        <f ca="1" t="shared" si="6"/>
        <v>0.734255840569163</v>
      </c>
      <c r="D194" s="57">
        <f ca="1" t="shared" si="7"/>
        <v>0.266367150284034</v>
      </c>
      <c r="E194" s="57">
        <f ca="1" t="shared" si="8"/>
        <v>2</v>
      </c>
      <c r="F194" s="62">
        <f ca="1">IF(E194=1,$C$4+SQRT(D194*($C$6-$C$4)*($C$5-$C$4)),$C$6-SQRT((1-D194)*($C$6-$C$4)*($C$6-$C$5)))</f>
        <v>8.78869256609565</v>
      </c>
    </row>
    <row r="195" spans="2:6">
      <c r="B195" s="56">
        <v>179</v>
      </c>
      <c r="C195" s="57">
        <f ca="1" t="shared" si="6"/>
        <v>0.499147625978205</v>
      </c>
      <c r="D195" s="57">
        <f ca="1" t="shared" si="7"/>
        <v>0.186433870239239</v>
      </c>
      <c r="E195" s="57">
        <f ca="1" t="shared" si="8"/>
        <v>1</v>
      </c>
      <c r="F195" s="62">
        <f ca="1">IF(E195=1,$C$4+SQRT(D195*($C$6-$C$4)*($C$5-$C$4)),$C$6-SQRT((1-D195)*($C$6-$C$4)*($C$6-$C$5)))</f>
        <v>8.61062897120795</v>
      </c>
    </row>
    <row r="196" spans="2:6">
      <c r="B196" s="56">
        <v>180</v>
      </c>
      <c r="C196" s="57">
        <f ca="1" t="shared" si="6"/>
        <v>0.890984233076558</v>
      </c>
      <c r="D196" s="57">
        <f ca="1" t="shared" si="7"/>
        <v>0.152911008184249</v>
      </c>
      <c r="E196" s="57">
        <f ca="1" t="shared" si="8"/>
        <v>2</v>
      </c>
      <c r="F196" s="62">
        <f ca="1">IF(E196=1,$C$4+SQRT(D196*($C$6-$C$4)*($C$5-$C$4)),$C$6-SQRT((1-D196)*($C$6-$C$4)*($C$6-$C$5)))</f>
        <v>8.69839407513967</v>
      </c>
    </row>
    <row r="197" spans="2:6">
      <c r="B197" s="56">
        <v>181</v>
      </c>
      <c r="C197" s="57">
        <f ca="1" t="shared" si="6"/>
        <v>0.46015743865574</v>
      </c>
      <c r="D197" s="57">
        <f ca="1" t="shared" si="7"/>
        <v>0.795803702202846</v>
      </c>
      <c r="E197" s="57">
        <f ca="1" t="shared" si="8"/>
        <v>1</v>
      </c>
      <c r="F197" s="62">
        <f ca="1">IF(E197=1,$C$4+SQRT(D197*($C$6-$C$4)*($C$5-$C$4)),$C$6-SQRT((1-D197)*($C$6-$C$4)*($C$6-$C$5)))</f>
        <v>9.2615892375911</v>
      </c>
    </row>
    <row r="198" spans="2:6">
      <c r="B198" s="56">
        <v>182</v>
      </c>
      <c r="C198" s="57">
        <f ca="1" t="shared" si="6"/>
        <v>0.825354548675357</v>
      </c>
      <c r="D198" s="57">
        <f ca="1" t="shared" si="7"/>
        <v>0.586759355170417</v>
      </c>
      <c r="E198" s="57">
        <f ca="1" t="shared" si="8"/>
        <v>2</v>
      </c>
      <c r="F198" s="62">
        <f ca="1">IF(E198=1,$C$4+SQRT(D198*($C$6-$C$4)*($C$5-$C$4)),$C$6-SQRT((1-D198)*($C$6-$C$4)*($C$6-$C$5)))</f>
        <v>9.09088983634591</v>
      </c>
    </row>
    <row r="199" spans="2:6">
      <c r="B199" s="56">
        <v>183</v>
      </c>
      <c r="C199" s="57">
        <f ca="1" t="shared" si="6"/>
        <v>0.753906630156592</v>
      </c>
      <c r="D199" s="57">
        <f ca="1" t="shared" si="7"/>
        <v>0.544543664932969</v>
      </c>
      <c r="E199" s="57">
        <f ca="1" t="shared" si="8"/>
        <v>2</v>
      </c>
      <c r="F199" s="62">
        <f ca="1">IF(E199=1,$C$4+SQRT(D199*($C$6-$C$4)*($C$5-$C$4)),$C$6-SQRT((1-D199)*($C$6-$C$4)*($C$6-$C$5)))</f>
        <v>9.0455825493349</v>
      </c>
    </row>
    <row r="200" spans="2:6">
      <c r="B200" s="56">
        <v>184</v>
      </c>
      <c r="C200" s="57">
        <f ca="1" t="shared" si="6"/>
        <v>0.805897186142408</v>
      </c>
      <c r="D200" s="57">
        <f ca="1" t="shared" si="7"/>
        <v>0.86252229402392</v>
      </c>
      <c r="E200" s="57">
        <f ca="1" t="shared" si="8"/>
        <v>2</v>
      </c>
      <c r="F200" s="62">
        <f ca="1">IF(E200=1,$C$4+SQRT(D200*($C$6-$C$4)*($C$5-$C$4)),$C$6-SQRT((1-D200)*($C$6-$C$4)*($C$6-$C$5)))</f>
        <v>9.47563809067385</v>
      </c>
    </row>
    <row r="201" spans="2:6">
      <c r="B201" s="56">
        <v>185</v>
      </c>
      <c r="C201" s="57">
        <f ca="1" t="shared" si="6"/>
        <v>0.74827705050533</v>
      </c>
      <c r="D201" s="57">
        <f ca="1" t="shared" si="7"/>
        <v>0.0376187858224415</v>
      </c>
      <c r="E201" s="57">
        <f ca="1" t="shared" si="8"/>
        <v>2</v>
      </c>
      <c r="F201" s="62">
        <f ca="1">IF(E201=1,$C$4+SQRT(D201*($C$6-$C$4)*($C$5-$C$4)),$C$6-SQRT((1-D201)*($C$6-$C$4)*($C$6-$C$5)))</f>
        <v>8.6126419249685</v>
      </c>
    </row>
    <row r="202" spans="2:6">
      <c r="B202" s="56">
        <v>186</v>
      </c>
      <c r="C202" s="57">
        <f ca="1" t="shared" si="6"/>
        <v>0.447067382509736</v>
      </c>
      <c r="D202" s="57">
        <f ca="1" t="shared" si="7"/>
        <v>0.322466759473518</v>
      </c>
      <c r="E202" s="57">
        <f ca="1" t="shared" si="8"/>
        <v>1</v>
      </c>
      <c r="F202" s="62">
        <f ca="1">IF(E202=1,$C$4+SQRT(D202*($C$6-$C$4)*($C$5-$C$4)),$C$6-SQRT((1-D202)*($C$6-$C$4)*($C$6-$C$5)))</f>
        <v>8.80307752984817</v>
      </c>
    </row>
    <row r="203" spans="2:6">
      <c r="B203" s="56">
        <v>187</v>
      </c>
      <c r="C203" s="57">
        <f ca="1" t="shared" si="6"/>
        <v>0.996204913180299</v>
      </c>
      <c r="D203" s="57">
        <f ca="1" t="shared" si="7"/>
        <v>0.595371271438522</v>
      </c>
      <c r="E203" s="57">
        <f ca="1" t="shared" si="8"/>
        <v>2</v>
      </c>
      <c r="F203" s="62">
        <f ca="1">IF(E203=1,$C$4+SQRT(D203*($C$6-$C$4)*($C$5-$C$4)),$C$6-SQRT((1-D203)*($C$6-$C$4)*($C$6-$C$5)))</f>
        <v>9.10041261840611</v>
      </c>
    </row>
    <row r="204" spans="2:6">
      <c r="B204" s="56">
        <v>188</v>
      </c>
      <c r="C204" s="57">
        <f ca="1" t="shared" si="6"/>
        <v>0.338131053226996</v>
      </c>
      <c r="D204" s="57">
        <f ca="1" t="shared" si="7"/>
        <v>0.36716342569554</v>
      </c>
      <c r="E204" s="57">
        <f ca="1" t="shared" si="8"/>
        <v>1</v>
      </c>
      <c r="F204" s="62">
        <f ca="1">IF(E204=1,$C$4+SQRT(D204*($C$6-$C$4)*($C$5-$C$4)),$C$6-SQRT((1-D204)*($C$6-$C$4)*($C$6-$C$5)))</f>
        <v>8.85692873180392</v>
      </c>
    </row>
    <row r="205" spans="2:6">
      <c r="B205" s="56">
        <v>189</v>
      </c>
      <c r="C205" s="57">
        <f ca="1" t="shared" si="6"/>
        <v>0.740859747337303</v>
      </c>
      <c r="D205" s="57">
        <f ca="1" t="shared" si="7"/>
        <v>0.219654273881121</v>
      </c>
      <c r="E205" s="57">
        <f ca="1" t="shared" si="8"/>
        <v>2</v>
      </c>
      <c r="F205" s="62">
        <f ca="1">IF(E205=1,$C$4+SQRT(D205*($C$6-$C$4)*($C$5-$C$4)),$C$6-SQRT((1-D205)*($C$6-$C$4)*($C$6-$C$5)))</f>
        <v>8.75072362856021</v>
      </c>
    </row>
    <row r="206" spans="2:6">
      <c r="B206" s="56">
        <v>190</v>
      </c>
      <c r="C206" s="57">
        <f ca="1" t="shared" si="6"/>
        <v>0.25248286442528</v>
      </c>
      <c r="D206" s="57">
        <f ca="1" t="shared" si="7"/>
        <v>0.739951507811565</v>
      </c>
      <c r="E206" s="57">
        <f ca="1" t="shared" si="8"/>
        <v>1</v>
      </c>
      <c r="F206" s="62">
        <f ca="1">IF(E206=1,$C$4+SQRT(D206*($C$6-$C$4)*($C$5-$C$4)),$C$6-SQRT((1-D206)*($C$6-$C$4)*($C$6-$C$5)))</f>
        <v>9.21651264507326</v>
      </c>
    </row>
    <row r="207" spans="2:6">
      <c r="B207" s="56">
        <v>191</v>
      </c>
      <c r="C207" s="57">
        <f ca="1" t="shared" si="6"/>
        <v>0.453215728335839</v>
      </c>
      <c r="D207" s="57">
        <f ca="1" t="shared" si="7"/>
        <v>0.0833917605702015</v>
      </c>
      <c r="E207" s="57">
        <f ca="1" t="shared" si="8"/>
        <v>1</v>
      </c>
      <c r="F207" s="62">
        <f ca="1">IF(E207=1,$C$4+SQRT(D207*($C$6-$C$4)*($C$5-$C$4)),$C$6-SQRT((1-D207)*($C$6-$C$4)*($C$6-$C$5)))</f>
        <v>8.40839138230428</v>
      </c>
    </row>
    <row r="208" spans="2:6">
      <c r="B208" s="56">
        <v>192</v>
      </c>
      <c r="C208" s="57">
        <f ca="1" t="shared" si="6"/>
        <v>0.217872155848597</v>
      </c>
      <c r="D208" s="57">
        <f ca="1" t="shared" si="7"/>
        <v>0.731961394665192</v>
      </c>
      <c r="E208" s="57">
        <f ca="1" t="shared" si="8"/>
        <v>1</v>
      </c>
      <c r="F208" s="62">
        <f ca="1">IF(E208=1,$C$4+SQRT(D208*($C$6-$C$4)*($C$5-$C$4)),$C$6-SQRT((1-D208)*($C$6-$C$4)*($C$6-$C$5)))</f>
        <v>9.20992677023462</v>
      </c>
    </row>
    <row r="209" spans="2:6">
      <c r="B209" s="56">
        <v>193</v>
      </c>
      <c r="C209" s="57">
        <f ca="1" t="shared" ref="C209:C272" si="9">RAND()</f>
        <v>0.108684885108065</v>
      </c>
      <c r="D209" s="57">
        <f ca="1" t="shared" ref="D209:D272" si="10">RAND()</f>
        <v>0.271207104642586</v>
      </c>
      <c r="E209" s="57">
        <f ca="1" t="shared" ref="E209:E272" si="11">IF(C209&lt;=$C$10,1,2)</f>
        <v>1</v>
      </c>
      <c r="F209" s="62">
        <f ca="1">IF(E209=1,$C$4+SQRT(D209*($C$6-$C$4)*($C$5-$C$4)),$C$6-SQRT((1-D209)*($C$6-$C$4)*($C$6-$C$5)))</f>
        <v>8.73648775229814</v>
      </c>
    </row>
    <row r="210" spans="2:6">
      <c r="B210" s="56">
        <v>194</v>
      </c>
      <c r="C210" s="57">
        <f ca="1" t="shared" si="9"/>
        <v>0.671180414193374</v>
      </c>
      <c r="D210" s="57">
        <f ca="1" t="shared" si="10"/>
        <v>0.165435396759011</v>
      </c>
      <c r="E210" s="57">
        <f ca="1" t="shared" si="11"/>
        <v>2</v>
      </c>
      <c r="F210" s="62">
        <f ca="1">IF(E210=1,$C$4+SQRT(D210*($C$6-$C$4)*($C$5-$C$4)),$C$6-SQRT((1-D210)*($C$6-$C$4)*($C$6-$C$5)))</f>
        <v>8.70805216572728</v>
      </c>
    </row>
    <row r="211" spans="2:6">
      <c r="B211" s="56">
        <v>195</v>
      </c>
      <c r="C211" s="57">
        <f ca="1" t="shared" si="9"/>
        <v>0.764398832024459</v>
      </c>
      <c r="D211" s="57">
        <f ca="1" t="shared" si="10"/>
        <v>0.999656499384728</v>
      </c>
      <c r="E211" s="57">
        <f ca="1" t="shared" si="11"/>
        <v>2</v>
      </c>
      <c r="F211" s="62">
        <f ca="1">IF(E211=1,$C$4+SQRT(D211*($C$6-$C$4)*($C$5-$C$4)),$C$6-SQRT((1-D211)*($C$6-$C$4)*($C$6-$C$5)))</f>
        <v>9.97378929168177</v>
      </c>
    </row>
    <row r="212" spans="2:6">
      <c r="B212" s="56">
        <v>196</v>
      </c>
      <c r="C212" s="57">
        <f ca="1" t="shared" si="9"/>
        <v>0.774493797590693</v>
      </c>
      <c r="D212" s="57">
        <f ca="1" t="shared" si="10"/>
        <v>0.704651965025771</v>
      </c>
      <c r="E212" s="57">
        <f ca="1" t="shared" si="11"/>
        <v>2</v>
      </c>
      <c r="F212" s="62">
        <f ca="1">IF(E212=1,$C$4+SQRT(D212*($C$6-$C$4)*($C$5-$C$4)),$C$6-SQRT((1-D212)*($C$6-$C$4)*($C$6-$C$5)))</f>
        <v>9.23143245583198</v>
      </c>
    </row>
    <row r="213" spans="2:6">
      <c r="B213" s="56">
        <v>197</v>
      </c>
      <c r="C213" s="57">
        <f ca="1" t="shared" si="9"/>
        <v>0.337936666910111</v>
      </c>
      <c r="D213" s="57">
        <f ca="1" t="shared" si="10"/>
        <v>0.842624827214983</v>
      </c>
      <c r="E213" s="57">
        <f ca="1" t="shared" si="11"/>
        <v>1</v>
      </c>
      <c r="F213" s="62">
        <f ca="1">IF(E213=1,$C$4+SQRT(D213*($C$6-$C$4)*($C$5-$C$4)),$C$6-SQRT((1-D213)*($C$6-$C$4)*($C$6-$C$5)))</f>
        <v>9.29817165830639</v>
      </c>
    </row>
    <row r="214" spans="2:6">
      <c r="B214" s="56">
        <v>198</v>
      </c>
      <c r="C214" s="57">
        <f ca="1" t="shared" si="9"/>
        <v>0.208688502147832</v>
      </c>
      <c r="D214" s="57">
        <f ca="1" t="shared" si="10"/>
        <v>0.981438450773504</v>
      </c>
      <c r="E214" s="57">
        <f ca="1" t="shared" si="11"/>
        <v>1</v>
      </c>
      <c r="F214" s="62">
        <f ca="1">IF(E214=1,$C$4+SQRT(D214*($C$6-$C$4)*($C$5-$C$4)),$C$6-SQRT((1-D214)*($C$6-$C$4)*($C$6-$C$5)))</f>
        <v>9.40102708808467</v>
      </c>
    </row>
    <row r="215" spans="2:6">
      <c r="B215" s="56">
        <v>199</v>
      </c>
      <c r="C215" s="57">
        <f ca="1" t="shared" si="9"/>
        <v>0.768116728144093</v>
      </c>
      <c r="D215" s="57">
        <f ca="1" t="shared" si="10"/>
        <v>0.948859787366795</v>
      </c>
      <c r="E215" s="57">
        <f ca="1" t="shared" si="11"/>
        <v>2</v>
      </c>
      <c r="F215" s="62">
        <f ca="1">IF(E215=1,$C$4+SQRT(D215*($C$6-$C$4)*($C$5-$C$4)),$C$6-SQRT((1-D215)*($C$6-$C$4)*($C$6-$C$5)))</f>
        <v>9.68018689009609</v>
      </c>
    </row>
    <row r="216" spans="2:6">
      <c r="B216" s="56">
        <v>200</v>
      </c>
      <c r="C216" s="57">
        <f ca="1" t="shared" si="9"/>
        <v>0.0220898172755861</v>
      </c>
      <c r="D216" s="57">
        <f ca="1" t="shared" si="10"/>
        <v>0.107745527857731</v>
      </c>
      <c r="E216" s="57">
        <f ca="1" t="shared" si="11"/>
        <v>1</v>
      </c>
      <c r="F216" s="62">
        <f ca="1">IF(E216=1,$C$4+SQRT(D216*($C$6-$C$4)*($C$5-$C$4)),$C$6-SQRT((1-D216)*($C$6-$C$4)*($C$6-$C$5)))</f>
        <v>8.46421014176283</v>
      </c>
    </row>
    <row r="217" spans="2:6">
      <c r="B217" s="56">
        <v>201</v>
      </c>
      <c r="C217" s="57">
        <f ca="1" t="shared" si="9"/>
        <v>0.91399115413717</v>
      </c>
      <c r="D217" s="57">
        <f ca="1" t="shared" si="10"/>
        <v>0.211260503323078</v>
      </c>
      <c r="E217" s="57">
        <f ca="1" t="shared" si="11"/>
        <v>2</v>
      </c>
      <c r="F217" s="62">
        <f ca="1">IF(E217=1,$C$4+SQRT(D217*($C$6-$C$4)*($C$5-$C$4)),$C$6-SQRT((1-D217)*($C$6-$C$4)*($C$6-$C$5)))</f>
        <v>8.74402269393359</v>
      </c>
    </row>
    <row r="218" spans="2:6">
      <c r="B218" s="56">
        <v>202</v>
      </c>
      <c r="C218" s="57">
        <f ca="1" t="shared" si="9"/>
        <v>0.59790566475371</v>
      </c>
      <c r="D218" s="57">
        <f ca="1" t="shared" si="10"/>
        <v>0.345061427492432</v>
      </c>
      <c r="E218" s="57">
        <f ca="1" t="shared" si="11"/>
        <v>2</v>
      </c>
      <c r="F218" s="62">
        <f ca="1">IF(E218=1,$C$4+SQRT(D218*($C$6-$C$4)*($C$5-$C$4)),$C$6-SQRT((1-D218)*($C$6-$C$4)*($C$6-$C$5)))</f>
        <v>8.85550135648174</v>
      </c>
    </row>
    <row r="219" spans="2:6">
      <c r="B219" s="56">
        <v>203</v>
      </c>
      <c r="C219" s="57">
        <f ca="1" t="shared" si="9"/>
        <v>0.292197349396904</v>
      </c>
      <c r="D219" s="57">
        <f ca="1" t="shared" si="10"/>
        <v>0.208031357523471</v>
      </c>
      <c r="E219" s="57">
        <f ca="1" t="shared" si="11"/>
        <v>1</v>
      </c>
      <c r="F219" s="62">
        <f ca="1">IF(E219=1,$C$4+SQRT(D219*($C$6-$C$4)*($C$5-$C$4)),$C$6-SQRT((1-D219)*($C$6-$C$4)*($C$6-$C$5)))</f>
        <v>8.64502923580791</v>
      </c>
    </row>
    <row r="220" spans="2:6">
      <c r="B220" s="56">
        <v>204</v>
      </c>
      <c r="C220" s="57">
        <f ca="1" t="shared" si="9"/>
        <v>0.950992044589459</v>
      </c>
      <c r="D220" s="57">
        <f ca="1" t="shared" si="10"/>
        <v>0.155799605450826</v>
      </c>
      <c r="E220" s="57">
        <f ca="1" t="shared" si="11"/>
        <v>2</v>
      </c>
      <c r="F220" s="62">
        <f ca="1">IF(E220=1,$C$4+SQRT(D220*($C$6-$C$4)*($C$5-$C$4)),$C$6-SQRT((1-D220)*($C$6-$C$4)*($C$6-$C$5)))</f>
        <v>8.70061522669444</v>
      </c>
    </row>
    <row r="221" spans="2:6">
      <c r="B221" s="56">
        <v>205</v>
      </c>
      <c r="C221" s="57">
        <f ca="1" t="shared" si="9"/>
        <v>0.0800373142785598</v>
      </c>
      <c r="D221" s="57">
        <f ca="1" t="shared" si="10"/>
        <v>0.975166097600388</v>
      </c>
      <c r="E221" s="57">
        <f ca="1" t="shared" si="11"/>
        <v>1</v>
      </c>
      <c r="F221" s="62">
        <f ca="1">IF(E221=1,$C$4+SQRT(D221*($C$6-$C$4)*($C$5-$C$4)),$C$6-SQRT((1-D221)*($C$6-$C$4)*($C$6-$C$5)))</f>
        <v>9.39654294427374</v>
      </c>
    </row>
    <row r="222" spans="2:6">
      <c r="B222" s="56">
        <v>206</v>
      </c>
      <c r="C222" s="57">
        <f ca="1" t="shared" si="9"/>
        <v>0.748589912928999</v>
      </c>
      <c r="D222" s="57">
        <f ca="1" t="shared" si="10"/>
        <v>0.00923259408847521</v>
      </c>
      <c r="E222" s="57">
        <f ca="1" t="shared" si="11"/>
        <v>2</v>
      </c>
      <c r="F222" s="62">
        <f ca="1">IF(E222=1,$C$4+SQRT(D222*($C$6-$C$4)*($C$5-$C$4)),$C$6-SQRT((1-D222)*($C$6-$C$4)*($C$6-$C$5)))</f>
        <v>8.59233000606568</v>
      </c>
    </row>
    <row r="223" spans="2:6">
      <c r="B223" s="56">
        <v>207</v>
      </c>
      <c r="C223" s="57">
        <f ca="1" t="shared" si="9"/>
        <v>0.980335894214185</v>
      </c>
      <c r="D223" s="57">
        <f ca="1" t="shared" si="10"/>
        <v>0.795780754059905</v>
      </c>
      <c r="E223" s="57">
        <f ca="1" t="shared" si="11"/>
        <v>2</v>
      </c>
      <c r="F223" s="62">
        <f ca="1">IF(E223=1,$C$4+SQRT(D223*($C$6-$C$4)*($C$5-$C$4)),$C$6-SQRT((1-D223)*($C$6-$C$4)*($C$6-$C$5)))</f>
        <v>9.36090807243387</v>
      </c>
    </row>
    <row r="224" spans="2:6">
      <c r="B224" s="56">
        <v>208</v>
      </c>
      <c r="C224" s="57">
        <f ca="1" t="shared" si="9"/>
        <v>0.968468320345585</v>
      </c>
      <c r="D224" s="57">
        <f ca="1" t="shared" si="10"/>
        <v>0.0740708365330667</v>
      </c>
      <c r="E224" s="57">
        <f ca="1" t="shared" si="11"/>
        <v>2</v>
      </c>
      <c r="F224" s="62">
        <f ca="1">IF(E224=1,$C$4+SQRT(D224*($C$6-$C$4)*($C$5-$C$4)),$C$6-SQRT((1-D224)*($C$6-$C$4)*($C$6-$C$5)))</f>
        <v>8.63916998602549</v>
      </c>
    </row>
    <row r="225" spans="2:6">
      <c r="B225" s="56">
        <v>209</v>
      </c>
      <c r="C225" s="57">
        <f ca="1" t="shared" si="9"/>
        <v>0.354233243825098</v>
      </c>
      <c r="D225" s="57">
        <f ca="1" t="shared" si="10"/>
        <v>0.359899234262915</v>
      </c>
      <c r="E225" s="57">
        <f ca="1" t="shared" si="11"/>
        <v>1</v>
      </c>
      <c r="F225" s="62">
        <f ca="1">IF(E225=1,$C$4+SQRT(D225*($C$6-$C$4)*($C$5-$C$4)),$C$6-SQRT((1-D225)*($C$6-$C$4)*($C$6-$C$5)))</f>
        <v>8.84840937555276</v>
      </c>
    </row>
    <row r="226" spans="2:6">
      <c r="B226" s="56">
        <v>210</v>
      </c>
      <c r="C226" s="57">
        <f ca="1" t="shared" si="9"/>
        <v>0.486273642036003</v>
      </c>
      <c r="D226" s="57">
        <f ca="1" t="shared" si="10"/>
        <v>0.0982532514249579</v>
      </c>
      <c r="E226" s="57">
        <f ca="1" t="shared" si="11"/>
        <v>1</v>
      </c>
      <c r="F226" s="62">
        <f ca="1">IF(E226=1,$C$4+SQRT(D226*($C$6-$C$4)*($C$5-$C$4)),$C$6-SQRT((1-D226)*($C$6-$C$4)*($C$6-$C$5)))</f>
        <v>8.44329053999597</v>
      </c>
    </row>
    <row r="227" spans="2:6">
      <c r="B227" s="56">
        <v>211</v>
      </c>
      <c r="C227" s="57">
        <f ca="1" t="shared" si="9"/>
        <v>0.428015009432736</v>
      </c>
      <c r="D227" s="57">
        <f ca="1" t="shared" si="10"/>
        <v>0.79034318238923</v>
      </c>
      <c r="E227" s="57">
        <f ca="1" t="shared" si="11"/>
        <v>1</v>
      </c>
      <c r="F227" s="62">
        <f ca="1">IF(E227=1,$C$4+SQRT(D227*($C$6-$C$4)*($C$5-$C$4)),$C$6-SQRT((1-D227)*($C$6-$C$4)*($C$6-$C$5)))</f>
        <v>9.25725350060299</v>
      </c>
    </row>
    <row r="228" spans="2:6">
      <c r="B228" s="56">
        <v>212</v>
      </c>
      <c r="C228" s="57">
        <f ca="1" t="shared" si="9"/>
        <v>0.141036246638618</v>
      </c>
      <c r="D228" s="57">
        <f ca="1" t="shared" si="10"/>
        <v>0.461244424489849</v>
      </c>
      <c r="E228" s="57">
        <f ca="1" t="shared" si="11"/>
        <v>1</v>
      </c>
      <c r="F228" s="62">
        <f ca="1">IF(E228=1,$C$4+SQRT(D228*($C$6-$C$4)*($C$5-$C$4)),$C$6-SQRT((1-D228)*($C$6-$C$4)*($C$6-$C$5)))</f>
        <v>8.96046283060809</v>
      </c>
    </row>
    <row r="229" spans="2:6">
      <c r="B229" s="56">
        <v>213</v>
      </c>
      <c r="C229" s="57">
        <f ca="1" t="shared" si="9"/>
        <v>0.186468001101565</v>
      </c>
      <c r="D229" s="57">
        <f ca="1" t="shared" si="10"/>
        <v>0.322472697688117</v>
      </c>
      <c r="E229" s="57">
        <f ca="1" t="shared" si="11"/>
        <v>1</v>
      </c>
      <c r="F229" s="62">
        <f ca="1">IF(E229=1,$C$4+SQRT(D229*($C$6-$C$4)*($C$5-$C$4)),$C$6-SQRT((1-D229)*($C$6-$C$4)*($C$6-$C$5)))</f>
        <v>8.80308492413706</v>
      </c>
    </row>
    <row r="230" spans="2:6">
      <c r="B230" s="56">
        <v>214</v>
      </c>
      <c r="C230" s="57">
        <f ca="1" t="shared" si="9"/>
        <v>0.257952761073567</v>
      </c>
      <c r="D230" s="57">
        <f ca="1" t="shared" si="10"/>
        <v>0.808725108990833</v>
      </c>
      <c r="E230" s="57">
        <f ca="1" t="shared" si="11"/>
        <v>1</v>
      </c>
      <c r="F230" s="62">
        <f ca="1">IF(E230=1,$C$4+SQRT(D230*($C$6-$C$4)*($C$5-$C$4)),$C$6-SQRT((1-D230)*($C$6-$C$4)*($C$6-$C$5)))</f>
        <v>9.27179016271619</v>
      </c>
    </row>
    <row r="231" spans="2:6">
      <c r="B231" s="56">
        <v>215</v>
      </c>
      <c r="C231" s="57">
        <f ca="1" t="shared" si="9"/>
        <v>0.0811989252972698</v>
      </c>
      <c r="D231" s="57">
        <f ca="1" t="shared" si="10"/>
        <v>0.136410365476722</v>
      </c>
      <c r="E231" s="57">
        <f ca="1" t="shared" si="11"/>
        <v>1</v>
      </c>
      <c r="F231" s="62">
        <f ca="1">IF(E231=1,$C$4+SQRT(D231*($C$6-$C$4)*($C$5-$C$4)),$C$6-SQRT((1-D231)*($C$6-$C$4)*($C$6-$C$5)))</f>
        <v>8.52232243964188</v>
      </c>
    </row>
    <row r="232" spans="2:6">
      <c r="B232" s="56">
        <v>216</v>
      </c>
      <c r="C232" s="57">
        <f ca="1" t="shared" si="9"/>
        <v>0.0405692418910857</v>
      </c>
      <c r="D232" s="57">
        <f ca="1" t="shared" si="10"/>
        <v>0.58732454252268</v>
      </c>
      <c r="E232" s="57">
        <f ca="1" t="shared" si="11"/>
        <v>1</v>
      </c>
      <c r="F232" s="62">
        <f ca="1">IF(E232=1,$C$4+SQRT(D232*($C$6-$C$4)*($C$5-$C$4)),$C$6-SQRT((1-D232)*($C$6-$C$4)*($C$6-$C$5)))</f>
        <v>9.08381229234834</v>
      </c>
    </row>
    <row r="233" spans="2:6">
      <c r="B233" s="56">
        <v>217</v>
      </c>
      <c r="C233" s="57">
        <f ca="1" t="shared" si="9"/>
        <v>0.912573382373735</v>
      </c>
      <c r="D233" s="57">
        <f ca="1" t="shared" si="10"/>
        <v>0.999642560105131</v>
      </c>
      <c r="E233" s="57">
        <f ca="1" t="shared" si="11"/>
        <v>2</v>
      </c>
      <c r="F233" s="62">
        <f ca="1">IF(E233=1,$C$4+SQRT(D233*($C$6-$C$4)*($C$5-$C$4)),$C$6-SQRT((1-D233)*($C$6-$C$4)*($C$6-$C$5)))</f>
        <v>9.9732627639847</v>
      </c>
    </row>
    <row r="234" spans="2:6">
      <c r="B234" s="56">
        <v>218</v>
      </c>
      <c r="C234" s="57">
        <f ca="1" t="shared" si="9"/>
        <v>0.917745166900527</v>
      </c>
      <c r="D234" s="57">
        <f ca="1" t="shared" si="10"/>
        <v>0.277735967517035</v>
      </c>
      <c r="E234" s="57">
        <f ca="1" t="shared" si="11"/>
        <v>2</v>
      </c>
      <c r="F234" s="62">
        <f ca="1">IF(E234=1,$C$4+SQRT(D234*($C$6-$C$4)*($C$5-$C$4)),$C$6-SQRT((1-D234)*($C$6-$C$4)*($C$6-$C$5)))</f>
        <v>8.79811478710905</v>
      </c>
    </row>
    <row r="235" spans="2:6">
      <c r="B235" s="56">
        <v>219</v>
      </c>
      <c r="C235" s="57">
        <f ca="1" t="shared" si="9"/>
        <v>0.550838042295485</v>
      </c>
      <c r="D235" s="57">
        <f ca="1" t="shared" si="10"/>
        <v>0.346743235901549</v>
      </c>
      <c r="E235" s="57">
        <f ca="1" t="shared" si="11"/>
        <v>2</v>
      </c>
      <c r="F235" s="62">
        <f ca="1">IF(E235=1,$C$4+SQRT(D235*($C$6-$C$4)*($C$5-$C$4)),$C$6-SQRT((1-D235)*($C$6-$C$4)*($C$6-$C$5)))</f>
        <v>8.85697177279085</v>
      </c>
    </row>
    <row r="236" spans="2:6">
      <c r="B236" s="56">
        <v>220</v>
      </c>
      <c r="C236" s="57">
        <f ca="1" t="shared" si="9"/>
        <v>0.445966389149039</v>
      </c>
      <c r="D236" s="57">
        <f ca="1" t="shared" si="10"/>
        <v>0.981427261887739</v>
      </c>
      <c r="E236" s="57">
        <f ca="1" t="shared" si="11"/>
        <v>1</v>
      </c>
      <c r="F236" s="62">
        <f ca="1">IF(E236=1,$C$4+SQRT(D236*($C$6-$C$4)*($C$5-$C$4)),$C$6-SQRT((1-D236)*($C$6-$C$4)*($C$6-$C$5)))</f>
        <v>9.4010191018596</v>
      </c>
    </row>
    <row r="237" spans="2:6">
      <c r="B237" s="56">
        <v>221</v>
      </c>
      <c r="C237" s="57">
        <f ca="1" t="shared" si="9"/>
        <v>0.718693718873902</v>
      </c>
      <c r="D237" s="57">
        <f ca="1" t="shared" si="10"/>
        <v>0.903694545621264</v>
      </c>
      <c r="E237" s="57">
        <f ca="1" t="shared" si="11"/>
        <v>2</v>
      </c>
      <c r="F237" s="62">
        <f ca="1">IF(E237=1,$C$4+SQRT(D237*($C$6-$C$4)*($C$5-$C$4)),$C$6-SQRT((1-D237)*($C$6-$C$4)*($C$6-$C$5)))</f>
        <v>9.561125406571</v>
      </c>
    </row>
    <row r="238" spans="2:6">
      <c r="B238" s="56">
        <v>222</v>
      </c>
      <c r="C238" s="57">
        <f ca="1" t="shared" si="9"/>
        <v>0.720195651926603</v>
      </c>
      <c r="D238" s="57">
        <f ca="1" t="shared" si="10"/>
        <v>0.0100504090393156</v>
      </c>
      <c r="E238" s="57">
        <f ca="1" t="shared" si="11"/>
        <v>2</v>
      </c>
      <c r="F238" s="62">
        <f ca="1">IF(E238=1,$C$4+SQRT(D238*($C$6-$C$4)*($C$5-$C$4)),$C$6-SQRT((1-D238)*($C$6-$C$4)*($C$6-$C$5)))</f>
        <v>8.59291109665332</v>
      </c>
    </row>
    <row r="239" spans="2:6">
      <c r="B239" s="56">
        <v>223</v>
      </c>
      <c r="C239" s="57">
        <f ca="1" t="shared" si="9"/>
        <v>0.797699876904941</v>
      </c>
      <c r="D239" s="57">
        <f ca="1" t="shared" si="10"/>
        <v>0.55068945712137</v>
      </c>
      <c r="E239" s="57">
        <f ca="1" t="shared" si="11"/>
        <v>2</v>
      </c>
      <c r="F239" s="62">
        <f ca="1">IF(E239=1,$C$4+SQRT(D239*($C$6-$C$4)*($C$5-$C$4)),$C$6-SQRT((1-D239)*($C$6-$C$4)*($C$6-$C$5)))</f>
        <v>9.05204373214939</v>
      </c>
    </row>
    <row r="240" spans="2:6">
      <c r="B240" s="56">
        <v>224</v>
      </c>
      <c r="C240" s="57">
        <f ca="1" t="shared" si="9"/>
        <v>0.569989443163359</v>
      </c>
      <c r="D240" s="57">
        <f ca="1" t="shared" si="10"/>
        <v>0.0740882155489109</v>
      </c>
      <c r="E240" s="57">
        <f ca="1" t="shared" si="11"/>
        <v>2</v>
      </c>
      <c r="F240" s="62">
        <f ca="1">IF(E240=1,$C$4+SQRT(D240*($C$6-$C$4)*($C$5-$C$4)),$C$6-SQRT((1-D240)*($C$6-$C$4)*($C$6-$C$5)))</f>
        <v>8.6391827569794</v>
      </c>
    </row>
    <row r="241" spans="2:6">
      <c r="B241" s="56">
        <v>225</v>
      </c>
      <c r="C241" s="57">
        <f ca="1" t="shared" si="9"/>
        <v>0.338083742802581</v>
      </c>
      <c r="D241" s="57">
        <f ca="1" t="shared" si="10"/>
        <v>0.682552296198206</v>
      </c>
      <c r="E241" s="57">
        <f ca="1" t="shared" si="11"/>
        <v>1</v>
      </c>
      <c r="F241" s="62">
        <f ca="1">IF(E241=1,$C$4+SQRT(D241*($C$6-$C$4)*($C$5-$C$4)),$C$6-SQRT((1-D241)*($C$6-$C$4)*($C$6-$C$5)))</f>
        <v>9.16837690511085</v>
      </c>
    </row>
    <row r="242" spans="2:6">
      <c r="B242" s="56">
        <v>226</v>
      </c>
      <c r="C242" s="57">
        <f ca="1" t="shared" si="9"/>
        <v>0.756385747637931</v>
      </c>
      <c r="D242" s="57">
        <f ca="1" t="shared" si="10"/>
        <v>0.969015988840046</v>
      </c>
      <c r="E242" s="57">
        <f ca="1" t="shared" si="11"/>
        <v>2</v>
      </c>
      <c r="F242" s="62">
        <f ca="1">IF(E242=1,$C$4+SQRT(D242*($C$6-$C$4)*($C$5-$C$4)),$C$6-SQRT((1-D242)*($C$6-$C$4)*($C$6-$C$5)))</f>
        <v>9.75106622904895</v>
      </c>
    </row>
    <row r="243" spans="2:6">
      <c r="B243" s="56">
        <v>227</v>
      </c>
      <c r="C243" s="57">
        <f ca="1" t="shared" si="9"/>
        <v>0.840065928242234</v>
      </c>
      <c r="D243" s="57">
        <f ca="1" t="shared" si="10"/>
        <v>0.991471552830698</v>
      </c>
      <c r="E243" s="57">
        <f ca="1" t="shared" si="11"/>
        <v>2</v>
      </c>
      <c r="F243" s="62">
        <f ca="1">IF(E243=1,$C$4+SQRT(D243*($C$6-$C$4)*($C$5-$C$4)),$C$6-SQRT((1-D243)*($C$6-$C$4)*($C$6-$C$5)))</f>
        <v>9.86939795430927</v>
      </c>
    </row>
    <row r="244" spans="2:6">
      <c r="B244" s="56">
        <v>228</v>
      </c>
      <c r="C244" s="57">
        <f ca="1" t="shared" si="9"/>
        <v>0.406454131844726</v>
      </c>
      <c r="D244" s="57">
        <f ca="1" t="shared" si="10"/>
        <v>0.449232680867191</v>
      </c>
      <c r="E244" s="57">
        <f ca="1" t="shared" si="11"/>
        <v>1</v>
      </c>
      <c r="F244" s="62">
        <f ca="1">IF(E244=1,$C$4+SQRT(D244*($C$6-$C$4)*($C$5-$C$4)),$C$6-SQRT((1-D244)*($C$6-$C$4)*($C$6-$C$5)))</f>
        <v>8.94787412757939</v>
      </c>
    </row>
    <row r="245" spans="2:6">
      <c r="B245" s="56">
        <v>229</v>
      </c>
      <c r="C245" s="57">
        <f ca="1" t="shared" si="9"/>
        <v>0.183566518605818</v>
      </c>
      <c r="D245" s="57">
        <f ca="1" t="shared" si="10"/>
        <v>0.318514302650737</v>
      </c>
      <c r="E245" s="57">
        <f ca="1" t="shared" si="11"/>
        <v>1</v>
      </c>
      <c r="F245" s="62">
        <f ca="1">IF(E245=1,$C$4+SQRT(D245*($C$6-$C$4)*($C$5-$C$4)),$C$6-SQRT((1-D245)*($C$6-$C$4)*($C$6-$C$5)))</f>
        <v>8.79814071773183</v>
      </c>
    </row>
    <row r="246" spans="2:6">
      <c r="B246" s="56">
        <v>230</v>
      </c>
      <c r="C246" s="57">
        <f ca="1" t="shared" si="9"/>
        <v>0.899420999251764</v>
      </c>
      <c r="D246" s="57">
        <f ca="1" t="shared" si="10"/>
        <v>0.375242567940275</v>
      </c>
      <c r="E246" s="57">
        <f ca="1" t="shared" si="11"/>
        <v>2</v>
      </c>
      <c r="F246" s="62">
        <f ca="1">IF(E246=1,$C$4+SQRT(D246*($C$6-$C$4)*($C$5-$C$4)),$C$6-SQRT((1-D246)*($C$6-$C$4)*($C$6-$C$5)))</f>
        <v>8.88218299166659</v>
      </c>
    </row>
    <row r="247" spans="2:6">
      <c r="B247" s="56">
        <v>231</v>
      </c>
      <c r="C247" s="57">
        <f ca="1" t="shared" si="9"/>
        <v>0.967428015499215</v>
      </c>
      <c r="D247" s="57">
        <f ca="1" t="shared" si="10"/>
        <v>0.377447354247295</v>
      </c>
      <c r="E247" s="57">
        <f ca="1" t="shared" si="11"/>
        <v>2</v>
      </c>
      <c r="F247" s="62">
        <f ca="1">IF(E247=1,$C$4+SQRT(D247*($C$6-$C$4)*($C$5-$C$4)),$C$6-SQRT((1-D247)*($C$6-$C$4)*($C$6-$C$5)))</f>
        <v>8.88415713852469</v>
      </c>
    </row>
    <row r="248" spans="2:6">
      <c r="B248" s="56">
        <v>232</v>
      </c>
      <c r="C248" s="57">
        <f ca="1" t="shared" si="9"/>
        <v>0.0249844461957232</v>
      </c>
      <c r="D248" s="57">
        <f ca="1" t="shared" si="10"/>
        <v>0.846178658562257</v>
      </c>
      <c r="E248" s="57">
        <f ca="1" t="shared" si="11"/>
        <v>1</v>
      </c>
      <c r="F248" s="62">
        <f ca="1">IF(E248=1,$C$4+SQRT(D248*($C$6-$C$4)*($C$5-$C$4)),$C$6-SQRT((1-D248)*($C$6-$C$4)*($C$6-$C$5)))</f>
        <v>9.30090634448623</v>
      </c>
    </row>
    <row r="249" spans="2:6">
      <c r="B249" s="56">
        <v>233</v>
      </c>
      <c r="C249" s="57">
        <f ca="1" t="shared" si="9"/>
        <v>0.171544249645344</v>
      </c>
      <c r="D249" s="57">
        <f ca="1" t="shared" si="10"/>
        <v>0.762917254798801</v>
      </c>
      <c r="E249" s="57">
        <f ca="1" t="shared" si="11"/>
        <v>1</v>
      </c>
      <c r="F249" s="62">
        <f ca="1">IF(E249=1,$C$4+SQRT(D249*($C$6-$C$4)*($C$5-$C$4)),$C$6-SQRT((1-D249)*($C$6-$C$4)*($C$6-$C$5)))</f>
        <v>9.23524674037117</v>
      </c>
    </row>
    <row r="250" spans="2:6">
      <c r="B250" s="56">
        <v>234</v>
      </c>
      <c r="C250" s="57">
        <f ca="1" t="shared" si="9"/>
        <v>0.384502207297937</v>
      </c>
      <c r="D250" s="57">
        <f ca="1" t="shared" si="10"/>
        <v>0.80873105071972</v>
      </c>
      <c r="E250" s="57">
        <f ca="1" t="shared" si="11"/>
        <v>1</v>
      </c>
      <c r="F250" s="62">
        <f ca="1">IF(E250=1,$C$4+SQRT(D250*($C$6-$C$4)*($C$5-$C$4)),$C$6-SQRT((1-D250)*($C$6-$C$4)*($C$6-$C$5)))</f>
        <v>9.27179483464883</v>
      </c>
    </row>
    <row r="251" spans="2:6">
      <c r="B251" s="56">
        <v>235</v>
      </c>
      <c r="C251" s="57">
        <f ca="1" t="shared" si="9"/>
        <v>0.781998039649976</v>
      </c>
      <c r="D251" s="57">
        <f ca="1" t="shared" si="10"/>
        <v>0.743961437519772</v>
      </c>
      <c r="E251" s="57">
        <f ca="1" t="shared" si="11"/>
        <v>2</v>
      </c>
      <c r="F251" s="62">
        <f ca="1">IF(E251=1,$C$4+SQRT(D251*($C$6-$C$4)*($C$5-$C$4)),$C$6-SQRT((1-D251)*($C$6-$C$4)*($C$6-$C$5)))</f>
        <v>9.28440435652496</v>
      </c>
    </row>
    <row r="252" spans="2:6">
      <c r="B252" s="56">
        <v>236</v>
      </c>
      <c r="C252" s="57">
        <f ca="1" t="shared" si="9"/>
        <v>0.250134113467204</v>
      </c>
      <c r="D252" s="57">
        <f ca="1" t="shared" si="10"/>
        <v>0.69124427002408</v>
      </c>
      <c r="E252" s="57">
        <f ca="1" t="shared" si="11"/>
        <v>1</v>
      </c>
      <c r="F252" s="62">
        <f ca="1">IF(E252=1,$C$4+SQRT(D252*($C$6-$C$4)*($C$5-$C$4)),$C$6-SQRT((1-D252)*($C$6-$C$4)*($C$6-$C$5)))</f>
        <v>9.17579272835316</v>
      </c>
    </row>
    <row r="253" spans="2:6">
      <c r="B253" s="56">
        <v>237</v>
      </c>
      <c r="C253" s="57">
        <f ca="1" t="shared" si="9"/>
        <v>0.606371081503076</v>
      </c>
      <c r="D253" s="57">
        <f ca="1" t="shared" si="10"/>
        <v>0.502552976366033</v>
      </c>
      <c r="E253" s="57">
        <f ca="1" t="shared" si="11"/>
        <v>2</v>
      </c>
      <c r="F253" s="62">
        <f ca="1">IF(E253=1,$C$4+SQRT(D253*($C$6-$C$4)*($C$5-$C$4)),$C$6-SQRT((1-D253)*($C$6-$C$4)*($C$6-$C$5)))</f>
        <v>9.00255624355659</v>
      </c>
    </row>
    <row r="254" spans="2:6">
      <c r="B254" s="56">
        <v>238</v>
      </c>
      <c r="C254" s="57">
        <f ca="1" t="shared" si="9"/>
        <v>0.397110089706438</v>
      </c>
      <c r="D254" s="57">
        <f ca="1" t="shared" si="10"/>
        <v>0.653515592510587</v>
      </c>
      <c r="E254" s="57">
        <f ca="1" t="shared" si="11"/>
        <v>1</v>
      </c>
      <c r="F254" s="62">
        <f ca="1">IF(E254=1,$C$4+SQRT(D254*($C$6-$C$4)*($C$5-$C$4)),$C$6-SQRT((1-D254)*($C$6-$C$4)*($C$6-$C$5)))</f>
        <v>9.14325464574659</v>
      </c>
    </row>
    <row r="255" spans="2:6">
      <c r="B255" s="56">
        <v>239</v>
      </c>
      <c r="C255" s="57">
        <f ca="1" t="shared" si="9"/>
        <v>0.981824493497768</v>
      </c>
      <c r="D255" s="57">
        <f ca="1" t="shared" si="10"/>
        <v>0.821890853425602</v>
      </c>
      <c r="E255" s="57">
        <f ca="1" t="shared" si="11"/>
        <v>2</v>
      </c>
      <c r="F255" s="62">
        <f ca="1">IF(E255=1,$C$4+SQRT(D255*($C$6-$C$4)*($C$5-$C$4)),$C$6-SQRT((1-D255)*($C$6-$C$4)*($C$6-$C$5)))</f>
        <v>9.40315974235245</v>
      </c>
    </row>
    <row r="256" spans="2:6">
      <c r="B256" s="56">
        <v>240</v>
      </c>
      <c r="C256" s="57">
        <f ca="1" t="shared" si="9"/>
        <v>0.0308380325374304</v>
      </c>
      <c r="D256" s="57">
        <f ca="1" t="shared" si="10"/>
        <v>0.48078049035754</v>
      </c>
      <c r="E256" s="57">
        <f ca="1" t="shared" si="11"/>
        <v>1</v>
      </c>
      <c r="F256" s="62">
        <f ca="1">IF(E256=1,$C$4+SQRT(D256*($C$6-$C$4)*($C$5-$C$4)),$C$6-SQRT((1-D256)*($C$6-$C$4)*($C$6-$C$5)))</f>
        <v>8.98059215819579</v>
      </c>
    </row>
    <row r="257" spans="2:6">
      <c r="B257" s="56">
        <v>241</v>
      </c>
      <c r="C257" s="57">
        <f ca="1" t="shared" si="9"/>
        <v>0.406553659379223</v>
      </c>
      <c r="D257" s="57">
        <f ca="1" t="shared" si="10"/>
        <v>0.106242092073013</v>
      </c>
      <c r="E257" s="57">
        <f ca="1" t="shared" si="11"/>
        <v>1</v>
      </c>
      <c r="F257" s="62">
        <f ca="1">IF(E257=1,$C$4+SQRT(D257*($C$6-$C$4)*($C$5-$C$4)),$C$6-SQRT((1-D257)*($C$6-$C$4)*($C$6-$C$5)))</f>
        <v>8.46096006784322</v>
      </c>
    </row>
    <row r="258" spans="2:6">
      <c r="B258" s="56">
        <v>242</v>
      </c>
      <c r="C258" s="57">
        <f ca="1" t="shared" si="9"/>
        <v>0.71406084544317</v>
      </c>
      <c r="D258" s="57">
        <f ca="1" t="shared" si="10"/>
        <v>0.0306889595829305</v>
      </c>
      <c r="E258" s="57">
        <f ca="1" t="shared" si="11"/>
        <v>2</v>
      </c>
      <c r="F258" s="62">
        <f ca="1">IF(E258=1,$C$4+SQRT(D258*($C$6-$C$4)*($C$5-$C$4)),$C$6-SQRT((1-D258)*($C$6-$C$4)*($C$6-$C$5)))</f>
        <v>8.60765590429875</v>
      </c>
    </row>
    <row r="259" spans="2:6">
      <c r="B259" s="56">
        <v>243</v>
      </c>
      <c r="C259" s="57">
        <f ca="1" t="shared" si="9"/>
        <v>0.430604423794654</v>
      </c>
      <c r="D259" s="57">
        <f ca="1" t="shared" si="10"/>
        <v>0.515029072647285</v>
      </c>
      <c r="E259" s="57">
        <f ca="1" t="shared" si="11"/>
        <v>1</v>
      </c>
      <c r="F259" s="62">
        <f ca="1">IF(E259=1,$C$4+SQRT(D259*($C$6-$C$4)*($C$5-$C$4)),$C$6-SQRT((1-D259)*($C$6-$C$4)*($C$6-$C$5)))</f>
        <v>9.01491780223552</v>
      </c>
    </row>
    <row r="260" spans="2:6">
      <c r="B260" s="56">
        <v>244</v>
      </c>
      <c r="C260" s="57">
        <f ca="1" t="shared" si="9"/>
        <v>0.270432313015588</v>
      </c>
      <c r="D260" s="57">
        <f ca="1" t="shared" si="10"/>
        <v>0.587257182625692</v>
      </c>
      <c r="E260" s="57">
        <f ca="1" t="shared" si="11"/>
        <v>1</v>
      </c>
      <c r="F260" s="62">
        <f ca="1">IF(E260=1,$C$4+SQRT(D260*($C$6-$C$4)*($C$5-$C$4)),$C$6-SQRT((1-D260)*($C$6-$C$4)*($C$6-$C$5)))</f>
        <v>9.08375013967768</v>
      </c>
    </row>
    <row r="261" spans="2:6">
      <c r="B261" s="56">
        <v>245</v>
      </c>
      <c r="C261" s="57">
        <f ca="1" t="shared" si="9"/>
        <v>0.402046571662874</v>
      </c>
      <c r="D261" s="57">
        <f ca="1" t="shared" si="10"/>
        <v>0.655035167741988</v>
      </c>
      <c r="E261" s="57">
        <f ca="1" t="shared" si="11"/>
        <v>1</v>
      </c>
      <c r="F261" s="62">
        <f ca="1">IF(E261=1,$C$4+SQRT(D261*($C$6-$C$4)*($C$5-$C$4)),$C$6-SQRT((1-D261)*($C$6-$C$4)*($C$6-$C$5)))</f>
        <v>9.14458304001238</v>
      </c>
    </row>
    <row r="262" spans="2:6">
      <c r="B262" s="56">
        <v>246</v>
      </c>
      <c r="C262" s="57">
        <f ca="1" t="shared" si="9"/>
        <v>0.568344203668951</v>
      </c>
      <c r="D262" s="57">
        <f ca="1" t="shared" si="10"/>
        <v>0.608898340533283</v>
      </c>
      <c r="E262" s="57">
        <f ca="1" t="shared" si="11"/>
        <v>2</v>
      </c>
      <c r="F262" s="62">
        <f ca="1">IF(E262=1,$C$4+SQRT(D262*($C$6-$C$4)*($C$5-$C$4)),$C$6-SQRT((1-D262)*($C$6-$C$4)*($C$6-$C$5)))</f>
        <v>9.115577409304</v>
      </c>
    </row>
    <row r="263" spans="2:6">
      <c r="B263" s="56">
        <v>247</v>
      </c>
      <c r="C263" s="57">
        <f ca="1" t="shared" si="9"/>
        <v>0.190933657136784</v>
      </c>
      <c r="D263" s="57">
        <f ca="1" t="shared" si="10"/>
        <v>0.124501583902119</v>
      </c>
      <c r="E263" s="57">
        <f ca="1" t="shared" si="11"/>
        <v>1</v>
      </c>
      <c r="F263" s="62">
        <f ca="1">IF(E263=1,$C$4+SQRT(D263*($C$6-$C$4)*($C$5-$C$4)),$C$6-SQRT((1-D263)*($C$6-$C$4)*($C$6-$C$5)))</f>
        <v>8.49900217214381</v>
      </c>
    </row>
    <row r="264" spans="2:6">
      <c r="B264" s="56">
        <v>248</v>
      </c>
      <c r="C264" s="57">
        <f ca="1" t="shared" si="9"/>
        <v>0.544737101289636</v>
      </c>
      <c r="D264" s="57">
        <f ca="1" t="shared" si="10"/>
        <v>0.179807952510739</v>
      </c>
      <c r="E264" s="57">
        <f ca="1" t="shared" si="11"/>
        <v>2</v>
      </c>
      <c r="F264" s="62">
        <f ca="1">IF(E264=1,$C$4+SQRT(D264*($C$6-$C$4)*($C$5-$C$4)),$C$6-SQRT((1-D264)*($C$6-$C$4)*($C$6-$C$5)))</f>
        <v>8.71922519739865</v>
      </c>
    </row>
    <row r="265" spans="2:6">
      <c r="B265" s="56">
        <v>249</v>
      </c>
      <c r="C265" s="57">
        <f ca="1" t="shared" si="9"/>
        <v>0.876265502001584</v>
      </c>
      <c r="D265" s="57">
        <f ca="1" t="shared" si="10"/>
        <v>0.25279475966397</v>
      </c>
      <c r="E265" s="57">
        <f ca="1" t="shared" si="11"/>
        <v>2</v>
      </c>
      <c r="F265" s="62">
        <f ca="1">IF(E265=1,$C$4+SQRT(D265*($C$6-$C$4)*($C$5-$C$4)),$C$6-SQRT((1-D265)*($C$6-$C$4)*($C$6-$C$5)))</f>
        <v>8.7775391700868</v>
      </c>
    </row>
    <row r="266" spans="2:6">
      <c r="B266" s="56">
        <v>250</v>
      </c>
      <c r="C266" s="57">
        <f ca="1" t="shared" si="9"/>
        <v>0.216385822921231</v>
      </c>
      <c r="D266" s="57">
        <f ca="1" t="shared" si="10"/>
        <v>0.101518541580715</v>
      </c>
      <c r="E266" s="57">
        <f ca="1" t="shared" si="11"/>
        <v>1</v>
      </c>
      <c r="F266" s="62">
        <f ca="1">IF(E266=1,$C$4+SQRT(D266*($C$6-$C$4)*($C$5-$C$4)),$C$6-SQRT((1-D266)*($C$6-$C$4)*($C$6-$C$5)))</f>
        <v>8.4505963639017</v>
      </c>
    </row>
    <row r="267" spans="2:6">
      <c r="B267" s="56">
        <v>251</v>
      </c>
      <c r="C267" s="57">
        <f ca="1" t="shared" si="9"/>
        <v>0.62760324970543</v>
      </c>
      <c r="D267" s="57">
        <f ca="1" t="shared" si="10"/>
        <v>0.122706462024453</v>
      </c>
      <c r="E267" s="57">
        <f ca="1" t="shared" si="11"/>
        <v>2</v>
      </c>
      <c r="F267" s="62">
        <f ca="1">IF(E267=1,$C$4+SQRT(D267*($C$6-$C$4)*($C$5-$C$4)),$C$6-SQRT((1-D267)*($C$6-$C$4)*($C$6-$C$5)))</f>
        <v>8.6753917273582</v>
      </c>
    </row>
    <row r="268" spans="2:6">
      <c r="B268" s="56">
        <v>252</v>
      </c>
      <c r="C268" s="57">
        <f ca="1" t="shared" si="9"/>
        <v>0.953356504747921</v>
      </c>
      <c r="D268" s="57">
        <f ca="1" t="shared" si="10"/>
        <v>0.776943261697627</v>
      </c>
      <c r="E268" s="57">
        <f ca="1" t="shared" si="11"/>
        <v>2</v>
      </c>
      <c r="F268" s="62">
        <f ca="1">IF(E268=1,$C$4+SQRT(D268*($C$6-$C$4)*($C$5-$C$4)),$C$6-SQRT((1-D268)*($C$6-$C$4)*($C$6-$C$5)))</f>
        <v>9.33208273221547</v>
      </c>
    </row>
    <row r="269" spans="2:6">
      <c r="B269" s="56">
        <v>253</v>
      </c>
      <c r="C269" s="57">
        <f ca="1" t="shared" si="9"/>
        <v>0.0515642447858442</v>
      </c>
      <c r="D269" s="57">
        <f ca="1" t="shared" si="10"/>
        <v>0.673466965786988</v>
      </c>
      <c r="E269" s="57">
        <f ca="1" t="shared" si="11"/>
        <v>1</v>
      </c>
      <c r="F269" s="62">
        <f ca="1">IF(E269=1,$C$4+SQRT(D269*($C$6-$C$4)*($C$5-$C$4)),$C$6-SQRT((1-D269)*($C$6-$C$4)*($C$6-$C$5)))</f>
        <v>9.16057482808045</v>
      </c>
    </row>
    <row r="270" spans="2:6">
      <c r="B270" s="56">
        <v>254</v>
      </c>
      <c r="C270" s="57">
        <f ca="1" t="shared" si="9"/>
        <v>0.537922612114627</v>
      </c>
      <c r="D270" s="57">
        <f ca="1" t="shared" si="10"/>
        <v>0.407188014252145</v>
      </c>
      <c r="E270" s="57">
        <f ca="1" t="shared" si="11"/>
        <v>2</v>
      </c>
      <c r="F270" s="62">
        <f ca="1">IF(E270=1,$C$4+SQRT(D270*($C$6-$C$4)*($C$5-$C$4)),$C$6-SQRT((1-D270)*($C$6-$C$4)*($C$6-$C$5)))</f>
        <v>8.91113638526411</v>
      </c>
    </row>
    <row r="271" spans="2:6">
      <c r="B271" s="56">
        <v>255</v>
      </c>
      <c r="C271" s="57">
        <f ca="1" t="shared" si="9"/>
        <v>0.40145784630154</v>
      </c>
      <c r="D271" s="57">
        <f ca="1" t="shared" si="10"/>
        <v>0.812374290058673</v>
      </c>
      <c r="E271" s="57">
        <f ca="1" t="shared" si="11"/>
        <v>1</v>
      </c>
      <c r="F271" s="62">
        <f ca="1">IF(E271=1,$C$4+SQRT(D271*($C$6-$C$4)*($C$5-$C$4)),$C$6-SQRT((1-D271)*($C$6-$C$4)*($C$6-$C$5)))</f>
        <v>9.27465625959211</v>
      </c>
    </row>
    <row r="272" spans="2:6">
      <c r="B272" s="56">
        <v>256</v>
      </c>
      <c r="C272" s="57">
        <f ca="1" t="shared" si="9"/>
        <v>0.334122161440123</v>
      </c>
      <c r="D272" s="57">
        <f ca="1" t="shared" si="10"/>
        <v>0.515667103402374</v>
      </c>
      <c r="E272" s="57">
        <f ca="1" t="shared" si="11"/>
        <v>1</v>
      </c>
      <c r="F272" s="62">
        <f ca="1">IF(E272=1,$C$4+SQRT(D272*($C$6-$C$4)*($C$5-$C$4)),$C$6-SQRT((1-D272)*($C$6-$C$4)*($C$6-$C$5)))</f>
        <v>9.01554626029775</v>
      </c>
    </row>
    <row r="273" spans="2:6">
      <c r="B273" s="56">
        <v>257</v>
      </c>
      <c r="C273" s="57">
        <f ca="1" t="shared" ref="C273:C336" si="12">RAND()</f>
        <v>0.290962759077963</v>
      </c>
      <c r="D273" s="57">
        <f ca="1" t="shared" ref="D273:D336" si="13">RAND()</f>
        <v>0.404513922664378</v>
      </c>
      <c r="E273" s="57">
        <f ca="1" t="shared" ref="E273:E336" si="14">IF(C273&lt;=$C$10,1,2)</f>
        <v>1</v>
      </c>
      <c r="F273" s="62">
        <f ca="1">IF(E273=1,$C$4+SQRT(D273*($C$6-$C$4)*($C$5-$C$4)),$C$6-SQRT((1-D273)*($C$6-$C$4)*($C$6-$C$5)))</f>
        <v>8.89945975192265</v>
      </c>
    </row>
    <row r="274" spans="2:6">
      <c r="B274" s="56">
        <v>258</v>
      </c>
      <c r="C274" s="57">
        <f ca="1" t="shared" si="12"/>
        <v>0.712363793516431</v>
      </c>
      <c r="D274" s="57">
        <f ca="1" t="shared" si="13"/>
        <v>0.940863062310135</v>
      </c>
      <c r="E274" s="57">
        <f ca="1" t="shared" si="14"/>
        <v>2</v>
      </c>
      <c r="F274" s="62">
        <f ca="1">IF(E274=1,$C$4+SQRT(D274*($C$6-$C$4)*($C$5-$C$4)),$C$6-SQRT((1-D274)*($C$6-$C$4)*($C$6-$C$5)))</f>
        <v>9.65609030926749</v>
      </c>
    </row>
    <row r="275" spans="2:6">
      <c r="B275" s="56">
        <v>259</v>
      </c>
      <c r="C275" s="57">
        <f ca="1" t="shared" si="12"/>
        <v>0.182568771155431</v>
      </c>
      <c r="D275" s="57">
        <f ca="1" t="shared" si="13"/>
        <v>0.277726601787978</v>
      </c>
      <c r="E275" s="57">
        <f ca="1" t="shared" si="14"/>
        <v>1</v>
      </c>
      <c r="F275" s="62">
        <f ca="1">IF(E275=1,$C$4+SQRT(D275*($C$6-$C$4)*($C$5-$C$4)),$C$6-SQRT((1-D275)*($C$6-$C$4)*($C$6-$C$5)))</f>
        <v>8.74528732954207</v>
      </c>
    </row>
    <row r="276" spans="2:6">
      <c r="B276" s="56">
        <v>260</v>
      </c>
      <c r="C276" s="57">
        <f ca="1" t="shared" si="12"/>
        <v>0.0831609057945308</v>
      </c>
      <c r="D276" s="57">
        <f ca="1" t="shared" si="13"/>
        <v>0.903699644084853</v>
      </c>
      <c r="E276" s="57">
        <f ca="1" t="shared" si="14"/>
        <v>1</v>
      </c>
      <c r="F276" s="62">
        <f ca="1">IF(E276=1,$C$4+SQRT(D276*($C$6-$C$4)*($C$5-$C$4)),$C$6-SQRT((1-D276)*($C$6-$C$4)*($C$6-$C$5)))</f>
        <v>9.34439551032042</v>
      </c>
    </row>
    <row r="277" spans="2:6">
      <c r="B277" s="56">
        <v>261</v>
      </c>
      <c r="C277" s="57">
        <f ca="1" t="shared" si="12"/>
        <v>0.802965854787633</v>
      </c>
      <c r="D277" s="57">
        <f ca="1" t="shared" si="13"/>
        <v>0.682554245994776</v>
      </c>
      <c r="E277" s="57">
        <f ca="1" t="shared" si="14"/>
        <v>2</v>
      </c>
      <c r="F277" s="62">
        <f ca="1">IF(E277=1,$C$4+SQRT(D277*($C$6-$C$4)*($C$5-$C$4)),$C$6-SQRT((1-D277)*($C$6-$C$4)*($C$6-$C$5)))</f>
        <v>9.20319920431111</v>
      </c>
    </row>
    <row r="278" spans="2:6">
      <c r="B278" s="56">
        <v>262</v>
      </c>
      <c r="C278" s="57">
        <f ca="1" t="shared" si="12"/>
        <v>0.456170327235257</v>
      </c>
      <c r="D278" s="57">
        <f ca="1" t="shared" si="13"/>
        <v>0.048031840674216</v>
      </c>
      <c r="E278" s="57">
        <f ca="1" t="shared" si="14"/>
        <v>1</v>
      </c>
      <c r="F278" s="62">
        <f ca="1">IF(E278=1,$C$4+SQRT(D278*($C$6-$C$4)*($C$5-$C$4)),$C$6-SQRT((1-D278)*($C$6-$C$4)*($C$6-$C$5)))</f>
        <v>8.30994141599411</v>
      </c>
    </row>
    <row r="279" spans="2:6">
      <c r="B279" s="56">
        <v>263</v>
      </c>
      <c r="C279" s="57">
        <f ca="1" t="shared" si="12"/>
        <v>0.500834498563172</v>
      </c>
      <c r="D279" s="57">
        <f ca="1" t="shared" si="13"/>
        <v>0.0352546164736172</v>
      </c>
      <c r="E279" s="57">
        <f ca="1" t="shared" si="14"/>
        <v>2</v>
      </c>
      <c r="F279" s="62">
        <f ca="1">IF(E279=1,$C$4+SQRT(D279*($C$6-$C$4)*($C$5-$C$4)),$C$6-SQRT((1-D279)*($C$6-$C$4)*($C$6-$C$5)))</f>
        <v>8.61093889009419</v>
      </c>
    </row>
    <row r="280" spans="2:6">
      <c r="B280" s="56">
        <v>264</v>
      </c>
      <c r="C280" s="57">
        <f ca="1" t="shared" si="12"/>
        <v>0.637028809617875</v>
      </c>
      <c r="D280" s="57">
        <f ca="1" t="shared" si="13"/>
        <v>0.448051615439801</v>
      </c>
      <c r="E280" s="57">
        <f ca="1" t="shared" si="14"/>
        <v>2</v>
      </c>
      <c r="F280" s="62">
        <f ca="1">IF(E280=1,$C$4+SQRT(D280*($C$6-$C$4)*($C$5-$C$4)),$C$6-SQRT((1-D280)*($C$6-$C$4)*($C$6-$C$5)))</f>
        <v>8.94933508237859</v>
      </c>
    </row>
    <row r="281" spans="2:6">
      <c r="B281" s="56">
        <v>265</v>
      </c>
      <c r="C281" s="57">
        <f ca="1" t="shared" si="12"/>
        <v>0.38172568429061</v>
      </c>
      <c r="D281" s="57">
        <f ca="1" t="shared" si="13"/>
        <v>0.0512228503786494</v>
      </c>
      <c r="E281" s="57">
        <f ca="1" t="shared" si="14"/>
        <v>1</v>
      </c>
      <c r="F281" s="62">
        <f ca="1">IF(E281=1,$C$4+SQRT(D281*($C$6-$C$4)*($C$5-$C$4)),$C$6-SQRT((1-D281)*($C$6-$C$4)*($C$6-$C$5)))</f>
        <v>8.32007139946784</v>
      </c>
    </row>
    <row r="282" spans="2:6">
      <c r="B282" s="56">
        <v>266</v>
      </c>
      <c r="C282" s="57">
        <f ca="1" t="shared" si="12"/>
        <v>0.722484081271395</v>
      </c>
      <c r="D282" s="57">
        <f ca="1" t="shared" si="13"/>
        <v>0.453510985305857</v>
      </c>
      <c r="E282" s="57">
        <f ca="1" t="shared" si="14"/>
        <v>2</v>
      </c>
      <c r="F282" s="62">
        <f ca="1">IF(E282=1,$C$4+SQRT(D282*($C$6-$C$4)*($C$5-$C$4)),$C$6-SQRT((1-D282)*($C$6-$C$4)*($C$6-$C$5)))</f>
        <v>8.95454410452268</v>
      </c>
    </row>
    <row r="283" spans="2:6">
      <c r="B283" s="56">
        <v>267</v>
      </c>
      <c r="C283" s="57">
        <f ca="1" t="shared" si="12"/>
        <v>0.773243573108323</v>
      </c>
      <c r="D283" s="57">
        <f ca="1" t="shared" si="13"/>
        <v>0.809873256428056</v>
      </c>
      <c r="E283" s="57">
        <f ca="1" t="shared" si="14"/>
        <v>2</v>
      </c>
      <c r="F283" s="62">
        <f ca="1">IF(E283=1,$C$4+SQRT(D283*($C$6-$C$4)*($C$5-$C$4)),$C$6-SQRT((1-D283)*($C$6-$C$4)*($C$6-$C$5)))</f>
        <v>9.38335302875641</v>
      </c>
    </row>
    <row r="284" spans="2:6">
      <c r="B284" s="56">
        <v>268</v>
      </c>
      <c r="C284" s="57">
        <f ca="1" t="shared" si="12"/>
        <v>0.125566174381408</v>
      </c>
      <c r="D284" s="57">
        <f ca="1" t="shared" si="13"/>
        <v>0.974061712097725</v>
      </c>
      <c r="E284" s="57">
        <f ca="1" t="shared" si="14"/>
        <v>1</v>
      </c>
      <c r="F284" s="62">
        <f ca="1">IF(E284=1,$C$4+SQRT(D284*($C$6-$C$4)*($C$5-$C$4)),$C$6-SQRT((1-D284)*($C$6-$C$4)*($C$6-$C$5)))</f>
        <v>9.39575192072067</v>
      </c>
    </row>
    <row r="285" spans="2:6">
      <c r="B285" s="56">
        <v>269</v>
      </c>
      <c r="C285" s="57">
        <f ca="1" t="shared" si="12"/>
        <v>0.382328891025004</v>
      </c>
      <c r="D285" s="57">
        <f ca="1" t="shared" si="13"/>
        <v>0.266267244262538</v>
      </c>
      <c r="E285" s="57">
        <f ca="1" t="shared" si="14"/>
        <v>1</v>
      </c>
      <c r="F285" s="62">
        <f ca="1">IF(E285=1,$C$4+SQRT(D285*($C$6-$C$4)*($C$5-$C$4)),$C$6-SQRT((1-D285)*($C$6-$C$4)*($C$6-$C$5)))</f>
        <v>8.7297496067317</v>
      </c>
    </row>
    <row r="286" spans="2:6">
      <c r="B286" s="56">
        <v>270</v>
      </c>
      <c r="C286" s="57">
        <f ca="1" t="shared" si="12"/>
        <v>0.0195480609825671</v>
      </c>
      <c r="D286" s="57">
        <f ca="1" t="shared" si="13"/>
        <v>0.124918832213119</v>
      </c>
      <c r="E286" s="57">
        <f ca="1" t="shared" si="14"/>
        <v>1</v>
      </c>
      <c r="F286" s="62">
        <f ca="1">IF(E286=1,$C$4+SQRT(D286*($C$6-$C$4)*($C$5-$C$4)),$C$6-SQRT((1-D286)*($C$6-$C$4)*($C$6-$C$5)))</f>
        <v>8.49983763806484</v>
      </c>
    </row>
    <row r="287" spans="2:6">
      <c r="B287" s="56">
        <v>271</v>
      </c>
      <c r="C287" s="57">
        <f ca="1" t="shared" si="12"/>
        <v>0.605652613839027</v>
      </c>
      <c r="D287" s="57">
        <f ca="1" t="shared" si="13"/>
        <v>0.375231797300201</v>
      </c>
      <c r="E287" s="57">
        <f ca="1" t="shared" si="14"/>
        <v>2</v>
      </c>
      <c r="F287" s="62">
        <f ca="1">IF(E287=1,$C$4+SQRT(D287*($C$6-$C$4)*($C$5-$C$4)),$C$6-SQRT((1-D287)*($C$6-$C$4)*($C$6-$C$5)))</f>
        <v>8.8821733562848</v>
      </c>
    </row>
    <row r="288" spans="2:6">
      <c r="B288" s="56">
        <v>272</v>
      </c>
      <c r="C288" s="57">
        <f ca="1" t="shared" si="12"/>
        <v>0.65322261388462</v>
      </c>
      <c r="D288" s="57">
        <f ca="1" t="shared" si="13"/>
        <v>0.0830671713316899</v>
      </c>
      <c r="E288" s="57">
        <f ca="1" t="shared" si="14"/>
        <v>2</v>
      </c>
      <c r="F288" s="62">
        <f ca="1">IF(E288=1,$C$4+SQRT(D288*($C$6-$C$4)*($C$5-$C$4)),$C$6-SQRT((1-D288)*($C$6-$C$4)*($C$6-$C$5)))</f>
        <v>8.64579703982873</v>
      </c>
    </row>
    <row r="289" spans="2:6">
      <c r="B289" s="56">
        <v>273</v>
      </c>
      <c r="C289" s="57">
        <f ca="1" t="shared" si="12"/>
        <v>0.470334212492731</v>
      </c>
      <c r="D289" s="57">
        <f ca="1" t="shared" si="13"/>
        <v>0.50743112129135</v>
      </c>
      <c r="E289" s="57">
        <f ca="1" t="shared" si="14"/>
        <v>1</v>
      </c>
      <c r="F289" s="62">
        <f ca="1">IF(E289=1,$C$4+SQRT(D289*($C$6-$C$4)*($C$5-$C$4)),$C$6-SQRT((1-D289)*($C$6-$C$4)*($C$6-$C$5)))</f>
        <v>9.00740371380232</v>
      </c>
    </row>
    <row r="290" spans="2:6">
      <c r="B290" s="56">
        <v>274</v>
      </c>
      <c r="C290" s="57">
        <f ca="1" t="shared" si="12"/>
        <v>0.188939741703676</v>
      </c>
      <c r="D290" s="57">
        <f ca="1" t="shared" si="13"/>
        <v>0.997812099884562</v>
      </c>
      <c r="E290" s="57">
        <f ca="1" t="shared" si="14"/>
        <v>1</v>
      </c>
      <c r="F290" s="62">
        <f ca="1">IF(E290=1,$C$4+SQRT(D290*($C$6-$C$4)*($C$5-$C$4)),$C$6-SQRT((1-D290)*($C$6-$C$4)*($C$6-$C$5)))</f>
        <v>9.41266563622434</v>
      </c>
    </row>
    <row r="291" spans="2:6">
      <c r="B291" s="56">
        <v>275</v>
      </c>
      <c r="C291" s="57">
        <f ca="1" t="shared" si="12"/>
        <v>0.331334412969692</v>
      </c>
      <c r="D291" s="57">
        <f ca="1" t="shared" si="13"/>
        <v>0.846190198409294</v>
      </c>
      <c r="E291" s="57">
        <f ca="1" t="shared" si="14"/>
        <v>1</v>
      </c>
      <c r="F291" s="62">
        <f ca="1">IF(E291=1,$C$4+SQRT(D291*($C$6-$C$4)*($C$5-$C$4)),$C$6-SQRT((1-D291)*($C$6-$C$4)*($C$6-$C$5)))</f>
        <v>9.3009152150769</v>
      </c>
    </row>
    <row r="292" spans="2:6">
      <c r="B292" s="56">
        <v>276</v>
      </c>
      <c r="C292" s="57">
        <f ca="1" t="shared" si="12"/>
        <v>0.76557211584896</v>
      </c>
      <c r="D292" s="57">
        <f ca="1" t="shared" si="13"/>
        <v>0.512186171566279</v>
      </c>
      <c r="E292" s="57">
        <f ca="1" t="shared" si="14"/>
        <v>2</v>
      </c>
      <c r="F292" s="62">
        <f ca="1">IF(E292=1,$C$4+SQRT(D292*($C$6-$C$4)*($C$5-$C$4)),$C$6-SQRT((1-D292)*($C$6-$C$4)*($C$6-$C$5)))</f>
        <v>9.01226134181787</v>
      </c>
    </row>
    <row r="293" spans="2:6">
      <c r="B293" s="56">
        <v>277</v>
      </c>
      <c r="C293" s="57">
        <f ca="1" t="shared" si="12"/>
        <v>0.703638697639862</v>
      </c>
      <c r="D293" s="57">
        <f ca="1" t="shared" si="13"/>
        <v>0.720736915756484</v>
      </c>
      <c r="E293" s="57">
        <f ca="1" t="shared" si="14"/>
        <v>2</v>
      </c>
      <c r="F293" s="62">
        <f ca="1">IF(E293=1,$C$4+SQRT(D293*($C$6-$C$4)*($C$5-$C$4)),$C$6-SQRT((1-D293)*($C$6-$C$4)*($C$6-$C$5)))</f>
        <v>9.25265391652392</v>
      </c>
    </row>
    <row r="294" spans="2:6">
      <c r="B294" s="56">
        <v>278</v>
      </c>
      <c r="C294" s="57">
        <f ca="1" t="shared" si="12"/>
        <v>0.556785866899544</v>
      </c>
      <c r="D294" s="57">
        <f ca="1" t="shared" si="13"/>
        <v>0.691241407200331</v>
      </c>
      <c r="E294" s="57">
        <f ca="1" t="shared" si="14"/>
        <v>2</v>
      </c>
      <c r="F294" s="62">
        <f ca="1">IF(E294=1,$C$4+SQRT(D294*($C$6-$C$4)*($C$5-$C$4)),$C$6-SQRT((1-D294)*($C$6-$C$4)*($C$6-$C$5)))</f>
        <v>9.21417738286599</v>
      </c>
    </row>
    <row r="295" spans="2:6">
      <c r="B295" s="56">
        <v>279</v>
      </c>
      <c r="C295" s="57">
        <f ca="1" t="shared" si="12"/>
        <v>0.265251723086875</v>
      </c>
      <c r="D295" s="57">
        <f ca="1" t="shared" si="13"/>
        <v>0.186359030661188</v>
      </c>
      <c r="E295" s="57">
        <f ca="1" t="shared" si="14"/>
        <v>1</v>
      </c>
      <c r="F295" s="62">
        <f ca="1">IF(E295=1,$C$4+SQRT(D295*($C$6-$C$4)*($C$5-$C$4)),$C$6-SQRT((1-D295)*($C$6-$C$4)*($C$6-$C$5)))</f>
        <v>8.6105063974459</v>
      </c>
    </row>
    <row r="296" spans="2:6">
      <c r="B296" s="56">
        <v>280</v>
      </c>
      <c r="C296" s="57">
        <f ca="1" t="shared" si="12"/>
        <v>0.228515770038545</v>
      </c>
      <c r="D296" s="57">
        <f ca="1" t="shared" si="13"/>
        <v>0.653341317286218</v>
      </c>
      <c r="E296" s="57">
        <f ca="1" t="shared" si="14"/>
        <v>1</v>
      </c>
      <c r="F296" s="62">
        <f ca="1">IF(E296=1,$C$4+SQRT(D296*($C$6-$C$4)*($C$5-$C$4)),$C$6-SQRT((1-D296)*($C$6-$C$4)*($C$6-$C$5)))</f>
        <v>9.1431021977813</v>
      </c>
    </row>
    <row r="297" spans="2:6">
      <c r="B297" s="56">
        <v>281</v>
      </c>
      <c r="C297" s="57">
        <f ca="1" t="shared" si="12"/>
        <v>0.199569411504358</v>
      </c>
      <c r="D297" s="57">
        <f ca="1" t="shared" si="13"/>
        <v>0.300561372659477</v>
      </c>
      <c r="E297" s="57">
        <f ca="1" t="shared" si="14"/>
        <v>1</v>
      </c>
      <c r="F297" s="62">
        <f ca="1">IF(E297=1,$C$4+SQRT(D297*($C$6-$C$4)*($C$5-$C$4)),$C$6-SQRT((1-D297)*($C$6-$C$4)*($C$6-$C$5)))</f>
        <v>8.77532105950951</v>
      </c>
    </row>
    <row r="298" spans="2:6">
      <c r="B298" s="56">
        <v>282</v>
      </c>
      <c r="C298" s="57">
        <f ca="1" t="shared" si="12"/>
        <v>0.0751474578260038</v>
      </c>
      <c r="D298" s="57">
        <f ca="1" t="shared" si="13"/>
        <v>0.725905901420743</v>
      </c>
      <c r="E298" s="57">
        <f ca="1" t="shared" si="14"/>
        <v>1</v>
      </c>
      <c r="F298" s="62">
        <f ca="1">IF(E298=1,$C$4+SQRT(D298*($C$6-$C$4)*($C$5-$C$4)),$C$6-SQRT((1-D298)*($C$6-$C$4)*($C$6-$C$5)))</f>
        <v>9.20491153320129</v>
      </c>
    </row>
    <row r="299" spans="2:6">
      <c r="B299" s="56">
        <v>283</v>
      </c>
      <c r="C299" s="57">
        <f ca="1" t="shared" si="12"/>
        <v>0.127901925927469</v>
      </c>
      <c r="D299" s="57">
        <f ca="1" t="shared" si="13"/>
        <v>0.297005532663235</v>
      </c>
      <c r="E299" s="57">
        <f ca="1" t="shared" si="14"/>
        <v>1</v>
      </c>
      <c r="F299" s="62">
        <f ca="1">IF(E299=1,$C$4+SQRT(D299*($C$6-$C$4)*($C$5-$C$4)),$C$6-SQRT((1-D299)*($C$6-$C$4)*($C$6-$C$5)))</f>
        <v>8.77072113330729</v>
      </c>
    </row>
    <row r="300" spans="2:6">
      <c r="B300" s="56">
        <v>284</v>
      </c>
      <c r="C300" s="57">
        <f ca="1" t="shared" si="12"/>
        <v>0.538074822236113</v>
      </c>
      <c r="D300" s="57">
        <f ca="1" t="shared" si="13"/>
        <v>0.280211011035494</v>
      </c>
      <c r="E300" s="57">
        <f ca="1" t="shared" si="14"/>
        <v>2</v>
      </c>
      <c r="F300" s="62">
        <f ca="1">IF(E300=1,$C$4+SQRT(D300*($C$6-$C$4)*($C$5-$C$4)),$C$6-SQRT((1-D300)*($C$6-$C$4)*($C$6-$C$5)))</f>
        <v>8.80017585541505</v>
      </c>
    </row>
    <row r="301" spans="2:6">
      <c r="B301" s="56">
        <v>285</v>
      </c>
      <c r="C301" s="57">
        <f ca="1" t="shared" si="12"/>
        <v>0.769293773700966</v>
      </c>
      <c r="D301" s="57">
        <f ca="1" t="shared" si="13"/>
        <v>0.968341391016953</v>
      </c>
      <c r="E301" s="57">
        <f ca="1" t="shared" si="14"/>
        <v>2</v>
      </c>
      <c r="F301" s="62">
        <f ca="1">IF(E301=1,$C$4+SQRT(D301*($C$6-$C$4)*($C$5-$C$4)),$C$6-SQRT((1-D301)*($C$6-$C$4)*($C$6-$C$5)))</f>
        <v>9.7483708721827</v>
      </c>
    </row>
    <row r="302" spans="2:6">
      <c r="B302" s="56">
        <v>286</v>
      </c>
      <c r="C302" s="57">
        <f ca="1" t="shared" si="12"/>
        <v>0.695280777989062</v>
      </c>
      <c r="D302" s="57">
        <f ca="1" t="shared" si="13"/>
        <v>0.970932285991765</v>
      </c>
      <c r="E302" s="57">
        <f ca="1" t="shared" si="14"/>
        <v>2</v>
      </c>
      <c r="F302" s="62">
        <f ca="1">IF(E302=1,$C$4+SQRT(D302*($C$6-$C$4)*($C$5-$C$4)),$C$6-SQRT((1-D302)*($C$6-$C$4)*($C$6-$C$5)))</f>
        <v>9.75888710524638</v>
      </c>
    </row>
    <row r="303" spans="2:6">
      <c r="B303" s="56">
        <v>287</v>
      </c>
      <c r="C303" s="57">
        <f ca="1" t="shared" si="12"/>
        <v>0.969640838054257</v>
      </c>
      <c r="D303" s="57">
        <f ca="1" t="shared" si="13"/>
        <v>0.80333770548374</v>
      </c>
      <c r="E303" s="57">
        <f ca="1" t="shared" si="14"/>
        <v>2</v>
      </c>
      <c r="F303" s="62">
        <f ca="1">IF(E303=1,$C$4+SQRT(D303*($C$6-$C$4)*($C$5-$C$4)),$C$6-SQRT((1-D303)*($C$6-$C$4)*($C$6-$C$5)))</f>
        <v>9.37284404727969</v>
      </c>
    </row>
    <row r="304" spans="2:6">
      <c r="B304" s="56">
        <v>288</v>
      </c>
      <c r="C304" s="57">
        <f ca="1" t="shared" si="12"/>
        <v>0.314233122329439</v>
      </c>
      <c r="D304" s="57">
        <f ca="1" t="shared" si="13"/>
        <v>0.612163471271097</v>
      </c>
      <c r="E304" s="57">
        <f ca="1" t="shared" si="14"/>
        <v>1</v>
      </c>
      <c r="F304" s="62">
        <f ca="1">IF(E304=1,$C$4+SQRT(D304*($C$6-$C$4)*($C$5-$C$4)),$C$6-SQRT((1-D304)*($C$6-$C$4)*($C$6-$C$5)))</f>
        <v>9.10649308291656</v>
      </c>
    </row>
    <row r="305" spans="2:6">
      <c r="B305" s="56">
        <v>289</v>
      </c>
      <c r="C305" s="57">
        <f ca="1" t="shared" si="12"/>
        <v>0.961006601228761</v>
      </c>
      <c r="D305" s="57">
        <f ca="1" t="shared" si="13"/>
        <v>0.340438904556821</v>
      </c>
      <c r="E305" s="57">
        <f ca="1" t="shared" si="14"/>
        <v>2</v>
      </c>
      <c r="F305" s="62">
        <f ca="1">IF(E305=1,$C$4+SQRT(D305*($C$6-$C$4)*($C$5-$C$4)),$C$6-SQRT((1-D305)*($C$6-$C$4)*($C$6-$C$5)))</f>
        <v>8.85146955160677</v>
      </c>
    </row>
    <row r="306" spans="2:6">
      <c r="B306" s="56">
        <v>290</v>
      </c>
      <c r="C306" s="57">
        <f ca="1" t="shared" si="12"/>
        <v>0.569033233504961</v>
      </c>
      <c r="D306" s="57">
        <f ca="1" t="shared" si="13"/>
        <v>0.590924531503633</v>
      </c>
      <c r="E306" s="57">
        <f ca="1" t="shared" si="14"/>
        <v>2</v>
      </c>
      <c r="F306" s="62">
        <f ca="1">IF(E306=1,$C$4+SQRT(D306*($C$6-$C$4)*($C$5-$C$4)),$C$6-SQRT((1-D306)*($C$6-$C$4)*($C$6-$C$5)))</f>
        <v>9.09548303664733</v>
      </c>
    </row>
    <row r="307" spans="2:6">
      <c r="B307" s="56">
        <v>291</v>
      </c>
      <c r="C307" s="57">
        <f ca="1" t="shared" si="12"/>
        <v>0.160135435551866</v>
      </c>
      <c r="D307" s="57">
        <f ca="1" t="shared" si="13"/>
        <v>0.954963481505624</v>
      </c>
      <c r="E307" s="57">
        <f ca="1" t="shared" si="14"/>
        <v>1</v>
      </c>
      <c r="F307" s="62">
        <f ca="1">IF(E307=1,$C$4+SQRT(D307*($C$6-$C$4)*($C$5-$C$4)),$C$6-SQRT((1-D307)*($C$6-$C$4)*($C$6-$C$5)))</f>
        <v>9.38200107200076</v>
      </c>
    </row>
    <row r="308" spans="2:6">
      <c r="B308" s="56">
        <v>292</v>
      </c>
      <c r="C308" s="57">
        <f ca="1" t="shared" si="12"/>
        <v>0.364625961709765</v>
      </c>
      <c r="D308" s="57">
        <f ca="1" t="shared" si="13"/>
        <v>0.392407082615875</v>
      </c>
      <c r="E308" s="57">
        <f ca="1" t="shared" si="14"/>
        <v>1</v>
      </c>
      <c r="F308" s="62">
        <f ca="1">IF(E308=1,$C$4+SQRT(D308*($C$6-$C$4)*($C$5-$C$4)),$C$6-SQRT((1-D308)*($C$6-$C$4)*($C$6-$C$5)))</f>
        <v>8.8858973784992</v>
      </c>
    </row>
    <row r="309" spans="2:6">
      <c r="B309" s="56">
        <v>293</v>
      </c>
      <c r="C309" s="57">
        <f ca="1" t="shared" si="12"/>
        <v>0.446978833788545</v>
      </c>
      <c r="D309" s="57">
        <f ca="1" t="shared" si="13"/>
        <v>0.835702409091987</v>
      </c>
      <c r="E309" s="57">
        <f ca="1" t="shared" si="14"/>
        <v>1</v>
      </c>
      <c r="F309" s="62">
        <f ca="1">IF(E309=1,$C$4+SQRT(D309*($C$6-$C$4)*($C$5-$C$4)),$C$6-SQRT((1-D309)*($C$6-$C$4)*($C$6-$C$5)))</f>
        <v>9.29282822454647</v>
      </c>
    </row>
    <row r="310" spans="2:6">
      <c r="B310" s="56">
        <v>294</v>
      </c>
      <c r="C310" s="57">
        <f ca="1" t="shared" si="12"/>
        <v>0.11085277079241</v>
      </c>
      <c r="D310" s="57">
        <f ca="1" t="shared" si="13"/>
        <v>0.917327456328236</v>
      </c>
      <c r="E310" s="57">
        <f ca="1" t="shared" si="14"/>
        <v>1</v>
      </c>
      <c r="F310" s="62">
        <f ca="1">IF(E310=1,$C$4+SQRT(D310*($C$6-$C$4)*($C$5-$C$4)),$C$6-SQRT((1-D310)*($C$6-$C$4)*($C$6-$C$5)))</f>
        <v>9.35449433836265</v>
      </c>
    </row>
    <row r="311" spans="2:6">
      <c r="B311" s="56">
        <v>295</v>
      </c>
      <c r="C311" s="57">
        <f ca="1" t="shared" si="12"/>
        <v>0.891121293556917</v>
      </c>
      <c r="D311" s="57">
        <f ca="1" t="shared" si="13"/>
        <v>0.225232257292759</v>
      </c>
      <c r="E311" s="57">
        <f ca="1" t="shared" si="14"/>
        <v>2</v>
      </c>
      <c r="F311" s="62">
        <f ca="1">IF(E311=1,$C$4+SQRT(D311*($C$6-$C$4)*($C$5-$C$4)),$C$6-SQRT((1-D311)*($C$6-$C$4)*($C$6-$C$5)))</f>
        <v>8.75519660772695</v>
      </c>
    </row>
    <row r="312" spans="2:6">
      <c r="B312" s="56">
        <v>296</v>
      </c>
      <c r="C312" s="57">
        <f ca="1" t="shared" si="12"/>
        <v>0.794570460142463</v>
      </c>
      <c r="D312" s="57">
        <f ca="1" t="shared" si="13"/>
        <v>0.846104650461353</v>
      </c>
      <c r="E312" s="57">
        <f ca="1" t="shared" si="14"/>
        <v>2</v>
      </c>
      <c r="F312" s="62">
        <f ca="1">IF(E312=1,$C$4+SQRT(D312*($C$6-$C$4)*($C$5-$C$4)),$C$6-SQRT((1-D312)*($C$6-$C$4)*($C$6-$C$5)))</f>
        <v>9.44521112206778</v>
      </c>
    </row>
    <row r="313" spans="2:6">
      <c r="B313" s="56">
        <v>297</v>
      </c>
      <c r="C313" s="57">
        <f ca="1" t="shared" si="12"/>
        <v>0.384801357957349</v>
      </c>
      <c r="D313" s="57">
        <f ca="1" t="shared" si="13"/>
        <v>0.854052158087344</v>
      </c>
      <c r="E313" s="57">
        <f ca="1" t="shared" si="14"/>
        <v>1</v>
      </c>
      <c r="F313" s="62">
        <f ca="1">IF(E313=1,$C$4+SQRT(D313*($C$6-$C$4)*($C$5-$C$4)),$C$6-SQRT((1-D313)*($C$6-$C$4)*($C$6-$C$5)))</f>
        <v>9.30694464923909</v>
      </c>
    </row>
    <row r="314" spans="2:6">
      <c r="B314" s="56">
        <v>298</v>
      </c>
      <c r="C314" s="57">
        <f ca="1" t="shared" si="12"/>
        <v>0.413917967147025</v>
      </c>
      <c r="D314" s="57">
        <f ca="1" t="shared" si="13"/>
        <v>0.923617113389123</v>
      </c>
      <c r="E314" s="57">
        <f ca="1" t="shared" si="14"/>
        <v>1</v>
      </c>
      <c r="F314" s="62">
        <f ca="1">IF(E314=1,$C$4+SQRT(D314*($C$6-$C$4)*($C$5-$C$4)),$C$6-SQRT((1-D314)*($C$6-$C$4)*($C$6-$C$5)))</f>
        <v>9.3591299521305</v>
      </c>
    </row>
    <row r="315" spans="2:6">
      <c r="B315" s="56">
        <v>299</v>
      </c>
      <c r="C315" s="57">
        <f ca="1" t="shared" si="12"/>
        <v>0.8851698274144</v>
      </c>
      <c r="D315" s="57">
        <f ca="1" t="shared" si="13"/>
        <v>0.987004374001537</v>
      </c>
      <c r="E315" s="57">
        <f ca="1" t="shared" si="14"/>
        <v>2</v>
      </c>
      <c r="F315" s="62">
        <f ca="1">IF(E315=1,$C$4+SQRT(D315*($C$6-$C$4)*($C$5-$C$4)),$C$6-SQRT((1-D315)*($C$6-$C$4)*($C$6-$C$5)))</f>
        <v>9.83878197372215</v>
      </c>
    </row>
    <row r="316" spans="2:6">
      <c r="B316" s="56">
        <v>300</v>
      </c>
      <c r="C316" s="57">
        <f ca="1" t="shared" si="12"/>
        <v>0.631874069483895</v>
      </c>
      <c r="D316" s="57">
        <f ca="1" t="shared" si="13"/>
        <v>0.233911653828254</v>
      </c>
      <c r="E316" s="57">
        <f ca="1" t="shared" si="14"/>
        <v>2</v>
      </c>
      <c r="F316" s="62">
        <f ca="1">IF(E316=1,$C$4+SQRT(D316*($C$6-$C$4)*($C$5-$C$4)),$C$6-SQRT((1-D316)*($C$6-$C$4)*($C$6-$C$5)))</f>
        <v>8.76218874930647</v>
      </c>
    </row>
    <row r="317" spans="2:6">
      <c r="B317" s="56">
        <v>301</v>
      </c>
      <c r="C317" s="57">
        <f ca="1" t="shared" si="12"/>
        <v>0.0362533102389109</v>
      </c>
      <c r="D317" s="57">
        <f ca="1" t="shared" si="13"/>
        <v>0.811718747689253</v>
      </c>
      <c r="E317" s="57">
        <f ca="1" t="shared" si="14"/>
        <v>1</v>
      </c>
      <c r="F317" s="62">
        <f ca="1">IF(E317=1,$C$4+SQRT(D317*($C$6-$C$4)*($C$5-$C$4)),$C$6-SQRT((1-D317)*($C$6-$C$4)*($C$6-$C$5)))</f>
        <v>9.27414186626863</v>
      </c>
    </row>
    <row r="318" spans="2:6">
      <c r="B318" s="56">
        <v>302</v>
      </c>
      <c r="C318" s="57">
        <f ca="1" t="shared" si="12"/>
        <v>0.170947752427902</v>
      </c>
      <c r="D318" s="57">
        <f ca="1" t="shared" si="13"/>
        <v>0.645662016269779</v>
      </c>
      <c r="E318" s="57">
        <f ca="1" t="shared" si="14"/>
        <v>1</v>
      </c>
      <c r="F318" s="62">
        <f ca="1">IF(E318=1,$C$4+SQRT(D318*($C$6-$C$4)*($C$5-$C$4)),$C$6-SQRT((1-D318)*($C$6-$C$4)*($C$6-$C$5)))</f>
        <v>9.13636439249897</v>
      </c>
    </row>
    <row r="319" spans="2:6">
      <c r="B319" s="56">
        <v>303</v>
      </c>
      <c r="C319" s="57">
        <f ca="1" t="shared" si="12"/>
        <v>0.412937573680307</v>
      </c>
      <c r="D319" s="57">
        <f ca="1" t="shared" si="13"/>
        <v>0.592160907218832</v>
      </c>
      <c r="E319" s="57">
        <f ca="1" t="shared" si="14"/>
        <v>1</v>
      </c>
      <c r="F319" s="62">
        <f ca="1">IF(E319=1,$C$4+SQRT(D319*($C$6-$C$4)*($C$5-$C$4)),$C$6-SQRT((1-D319)*($C$6-$C$4)*($C$6-$C$5)))</f>
        <v>9.08826550732699</v>
      </c>
    </row>
    <row r="320" spans="2:6">
      <c r="B320" s="56">
        <v>304</v>
      </c>
      <c r="C320" s="57">
        <f ca="1" t="shared" si="12"/>
        <v>0.541734921593138</v>
      </c>
      <c r="D320" s="57">
        <f ca="1" t="shared" si="13"/>
        <v>0.127641344280697</v>
      </c>
      <c r="E320" s="57">
        <f ca="1" t="shared" si="14"/>
        <v>2</v>
      </c>
      <c r="F320" s="62">
        <f ca="1">IF(E320=1,$C$4+SQRT(D320*($C$6-$C$4)*($C$5-$C$4)),$C$6-SQRT((1-D320)*($C$6-$C$4)*($C$6-$C$5)))</f>
        <v>8.67912252216998</v>
      </c>
    </row>
    <row r="321" spans="2:6">
      <c r="B321" s="56">
        <v>305</v>
      </c>
      <c r="C321" s="57">
        <f ca="1" t="shared" si="12"/>
        <v>0.453210815280021</v>
      </c>
      <c r="D321" s="57">
        <f ca="1" t="shared" si="13"/>
        <v>0.744967636510216</v>
      </c>
      <c r="E321" s="57">
        <f ca="1" t="shared" si="14"/>
        <v>1</v>
      </c>
      <c r="F321" s="62">
        <f ca="1">IF(E321=1,$C$4+SQRT(D321*($C$6-$C$4)*($C$5-$C$4)),$C$6-SQRT((1-D321)*($C$6-$C$4)*($C$6-$C$5)))</f>
        <v>9.22062904808153</v>
      </c>
    </row>
    <row r="322" spans="2:6">
      <c r="B322" s="56">
        <v>306</v>
      </c>
      <c r="C322" s="57">
        <f ca="1" t="shared" si="12"/>
        <v>0.314634221529311</v>
      </c>
      <c r="D322" s="57">
        <f ca="1" t="shared" si="13"/>
        <v>0.430163816180954</v>
      </c>
      <c r="E322" s="57">
        <f ca="1" t="shared" si="14"/>
        <v>1</v>
      </c>
      <c r="F322" s="62">
        <f ca="1">IF(E322=1,$C$4+SQRT(D322*($C$6-$C$4)*($C$5-$C$4)),$C$6-SQRT((1-D322)*($C$6-$C$4)*($C$6-$C$5)))</f>
        <v>8.9275384802594</v>
      </c>
    </row>
    <row r="323" spans="2:6">
      <c r="B323" s="56">
        <v>307</v>
      </c>
      <c r="C323" s="57">
        <f ca="1" t="shared" si="12"/>
        <v>0.548115372450614</v>
      </c>
      <c r="D323" s="57">
        <f ca="1" t="shared" si="13"/>
        <v>0.947237398596363</v>
      </c>
      <c r="E323" s="57">
        <f ca="1" t="shared" si="14"/>
        <v>2</v>
      </c>
      <c r="F323" s="62">
        <f ca="1">IF(E323=1,$C$4+SQRT(D323*($C$6-$C$4)*($C$5-$C$4)),$C$6-SQRT((1-D323)*($C$6-$C$4)*($C$6-$C$5)))</f>
        <v>9.67515357042554</v>
      </c>
    </row>
    <row r="324" spans="2:6">
      <c r="B324" s="56">
        <v>308</v>
      </c>
      <c r="C324" s="57">
        <f ca="1" t="shared" si="12"/>
        <v>0.71034479360769</v>
      </c>
      <c r="D324" s="57">
        <f ca="1" t="shared" si="13"/>
        <v>0.934464347048859</v>
      </c>
      <c r="E324" s="57">
        <f ca="1" t="shared" si="14"/>
        <v>2</v>
      </c>
      <c r="F324" s="62">
        <f ca="1">IF(E324=1,$C$4+SQRT(D324*($C$6-$C$4)*($C$5-$C$4)),$C$6-SQRT((1-D324)*($C$6-$C$4)*($C$6-$C$5)))</f>
        <v>9.63796228662986</v>
      </c>
    </row>
    <row r="325" spans="2:6">
      <c r="B325" s="56">
        <v>309</v>
      </c>
      <c r="C325" s="57">
        <f ca="1" t="shared" si="12"/>
        <v>0.823419286906049</v>
      </c>
      <c r="D325" s="57">
        <f ca="1" t="shared" si="13"/>
        <v>0.419944583927086</v>
      </c>
      <c r="E325" s="57">
        <f ca="1" t="shared" si="14"/>
        <v>2</v>
      </c>
      <c r="F325" s="62">
        <f ca="1">IF(E325=1,$C$4+SQRT(D325*($C$6-$C$4)*($C$5-$C$4)),$C$6-SQRT((1-D325)*($C$6-$C$4)*($C$6-$C$5)))</f>
        <v>8.92291558727005</v>
      </c>
    </row>
    <row r="326" spans="2:6">
      <c r="B326" s="56">
        <v>310</v>
      </c>
      <c r="C326" s="57">
        <f ca="1" t="shared" si="12"/>
        <v>0.989206147820924</v>
      </c>
      <c r="D326" s="57">
        <f ca="1" t="shared" si="13"/>
        <v>0.442882009076325</v>
      </c>
      <c r="E326" s="57">
        <f ca="1" t="shared" si="14"/>
        <v>2</v>
      </c>
      <c r="F326" s="62">
        <f ca="1">IF(E326=1,$C$4+SQRT(D326*($C$6-$C$4)*($C$5-$C$4)),$C$6-SQRT((1-D326)*($C$6-$C$4)*($C$6-$C$5)))</f>
        <v>8.94442623097798</v>
      </c>
    </row>
    <row r="327" spans="2:6">
      <c r="B327" s="56">
        <v>311</v>
      </c>
      <c r="C327" s="57">
        <f ca="1" t="shared" si="12"/>
        <v>0.0220799863363519</v>
      </c>
      <c r="D327" s="57">
        <f ca="1" t="shared" si="13"/>
        <v>0.630694969800457</v>
      </c>
      <c r="E327" s="57">
        <f ca="1" t="shared" si="14"/>
        <v>1</v>
      </c>
      <c r="F327" s="62">
        <f ca="1">IF(E327=1,$C$4+SQRT(D327*($C$6-$C$4)*($C$5-$C$4)),$C$6-SQRT((1-D327)*($C$6-$C$4)*($C$6-$C$5)))</f>
        <v>9.1231161736886</v>
      </c>
    </row>
    <row r="328" spans="2:6">
      <c r="B328" s="56">
        <v>312</v>
      </c>
      <c r="C328" s="57">
        <f ca="1" t="shared" si="12"/>
        <v>0.0107002985215574</v>
      </c>
      <c r="D328" s="57">
        <f ca="1" t="shared" si="13"/>
        <v>0.409856085194621</v>
      </c>
      <c r="E328" s="57">
        <f ca="1" t="shared" si="14"/>
        <v>1</v>
      </c>
      <c r="F328" s="62">
        <f ca="1">IF(E328=1,$C$4+SQRT(D328*($C$6-$C$4)*($C$5-$C$4)),$C$6-SQRT((1-D328)*($C$6-$C$4)*($C$6-$C$5)))</f>
        <v>8.90537957254913</v>
      </c>
    </row>
    <row r="329" spans="2:6">
      <c r="B329" s="56">
        <v>313</v>
      </c>
      <c r="C329" s="57">
        <f ca="1" t="shared" si="12"/>
        <v>0.904064322635284</v>
      </c>
      <c r="D329" s="57">
        <f ca="1" t="shared" si="13"/>
        <v>0.438272499653257</v>
      </c>
      <c r="E329" s="57">
        <f ca="1" t="shared" si="14"/>
        <v>2</v>
      </c>
      <c r="F329" s="62">
        <f ca="1">IF(E329=1,$C$4+SQRT(D329*($C$6-$C$4)*($C$5-$C$4)),$C$6-SQRT((1-D329)*($C$6-$C$4)*($C$6-$C$5)))</f>
        <v>8.94006839810604</v>
      </c>
    </row>
    <row r="330" spans="2:6">
      <c r="B330" s="56">
        <v>314</v>
      </c>
      <c r="C330" s="57">
        <f ca="1" t="shared" si="12"/>
        <v>0.028571345442032</v>
      </c>
      <c r="D330" s="57">
        <f ca="1" t="shared" si="13"/>
        <v>0.324364358919399</v>
      </c>
      <c r="E330" s="57">
        <f ca="1" t="shared" si="14"/>
        <v>1</v>
      </c>
      <c r="F330" s="62">
        <f ca="1">IF(E330=1,$C$4+SQRT(D330*($C$6-$C$4)*($C$5-$C$4)),$C$6-SQRT((1-D330)*($C$6-$C$4)*($C$6-$C$5)))</f>
        <v>8.80543697322559</v>
      </c>
    </row>
    <row r="331" spans="2:6">
      <c r="B331" s="56">
        <v>315</v>
      </c>
      <c r="C331" s="57">
        <f ca="1" t="shared" si="12"/>
        <v>0.597915148897157</v>
      </c>
      <c r="D331" s="57">
        <f ca="1" t="shared" si="13"/>
        <v>0.480780445524908</v>
      </c>
      <c r="E331" s="57">
        <f ca="1" t="shared" si="14"/>
        <v>2</v>
      </c>
      <c r="F331" s="62">
        <f ca="1">IF(E331=1,$C$4+SQRT(D331*($C$6-$C$4)*($C$5-$C$4)),$C$6-SQRT((1-D331)*($C$6-$C$4)*($C$6-$C$5)))</f>
        <v>8.98096167444488</v>
      </c>
    </row>
    <row r="332" spans="2:6">
      <c r="B332" s="56">
        <v>316</v>
      </c>
      <c r="C332" s="57">
        <f ca="1" t="shared" si="12"/>
        <v>0.690915700274436</v>
      </c>
      <c r="D332" s="57">
        <f ca="1" t="shared" si="13"/>
        <v>0.456501182445754</v>
      </c>
      <c r="E332" s="57">
        <f ca="1" t="shared" si="14"/>
        <v>2</v>
      </c>
      <c r="F332" s="62">
        <f ca="1">IF(E332=1,$C$4+SQRT(D332*($C$6-$C$4)*($C$5-$C$4)),$C$6-SQRT((1-D332)*($C$6-$C$4)*($C$6-$C$5)))</f>
        <v>8.95740821262179</v>
      </c>
    </row>
    <row r="333" spans="2:6">
      <c r="B333" s="56">
        <v>317</v>
      </c>
      <c r="C333" s="57">
        <f ca="1" t="shared" si="12"/>
        <v>0.403850911799346</v>
      </c>
      <c r="D333" s="57">
        <f ca="1" t="shared" si="13"/>
        <v>0.0817230611331774</v>
      </c>
      <c r="E333" s="57">
        <f ca="1" t="shared" si="14"/>
        <v>1</v>
      </c>
      <c r="F333" s="62">
        <f ca="1">IF(E333=1,$C$4+SQRT(D333*($C$6-$C$4)*($C$5-$C$4)),$C$6-SQRT((1-D333)*($C$6-$C$4)*($C$6-$C$5)))</f>
        <v>8.40428470446748</v>
      </c>
    </row>
    <row r="334" spans="2:6">
      <c r="B334" s="56">
        <v>318</v>
      </c>
      <c r="C334" s="57">
        <f ca="1" t="shared" si="12"/>
        <v>0.727916076105245</v>
      </c>
      <c r="D334" s="57">
        <f ca="1" t="shared" si="13"/>
        <v>0.655036898901489</v>
      </c>
      <c r="E334" s="57">
        <f ca="1" t="shared" si="14"/>
        <v>2</v>
      </c>
      <c r="F334" s="62">
        <f ca="1">IF(E334=1,$C$4+SQRT(D334*($C$6-$C$4)*($C$5-$C$4)),$C$6-SQRT((1-D334)*($C$6-$C$4)*($C$6-$C$5)))</f>
        <v>9.16938203595334</v>
      </c>
    </row>
    <row r="335" spans="2:6">
      <c r="B335" s="56">
        <v>319</v>
      </c>
      <c r="C335" s="57">
        <f ca="1" t="shared" si="12"/>
        <v>0.769590082040493</v>
      </c>
      <c r="D335" s="57">
        <f ca="1" t="shared" si="13"/>
        <v>0.122686517591447</v>
      </c>
      <c r="E335" s="57">
        <f ca="1" t="shared" si="14"/>
        <v>2</v>
      </c>
      <c r="F335" s="62">
        <f ca="1">IF(E335=1,$C$4+SQRT(D335*($C$6-$C$4)*($C$5-$C$4)),$C$6-SQRT((1-D335)*($C$6-$C$4)*($C$6-$C$5)))</f>
        <v>8.67537667059005</v>
      </c>
    </row>
    <row r="336" spans="2:6">
      <c r="B336" s="56">
        <v>320</v>
      </c>
      <c r="C336" s="57">
        <f ca="1" t="shared" si="12"/>
        <v>0.622381288409396</v>
      </c>
      <c r="D336" s="57">
        <f ca="1" t="shared" si="13"/>
        <v>0.441245404851348</v>
      </c>
      <c r="E336" s="57">
        <f ca="1" t="shared" si="14"/>
        <v>2</v>
      </c>
      <c r="F336" s="62">
        <f ca="1">IF(E336=1,$C$4+SQRT(D336*($C$6-$C$4)*($C$5-$C$4)),$C$6-SQRT((1-D336)*($C$6-$C$4)*($C$6-$C$5)))</f>
        <v>8.94287692755417</v>
      </c>
    </row>
    <row r="337" spans="2:6">
      <c r="B337" s="56">
        <v>321</v>
      </c>
      <c r="C337" s="57">
        <f ca="1" t="shared" ref="C337:C400" si="15">RAND()</f>
        <v>0.689630830202227</v>
      </c>
      <c r="D337" s="57">
        <f ca="1" t="shared" ref="D337:D400" si="16">RAND()</f>
        <v>0.957037594100774</v>
      </c>
      <c r="E337" s="57">
        <f ca="1" t="shared" ref="E337:E400" si="17">IF(C337&lt;=$C$10,1,2)</f>
        <v>2</v>
      </c>
      <c r="F337" s="62">
        <f ca="1">IF(E337=1,$C$4+SQRT(D337*($C$6-$C$4)*($C$5-$C$4)),$C$6-SQRT((1-D337)*($C$6-$C$4)*($C$6-$C$5)))</f>
        <v>9.70687065687916</v>
      </c>
    </row>
    <row r="338" spans="2:6">
      <c r="B338" s="56">
        <v>322</v>
      </c>
      <c r="C338" s="57">
        <f ca="1" t="shared" si="15"/>
        <v>0.770440610107043</v>
      </c>
      <c r="D338" s="57">
        <f ca="1" t="shared" si="16"/>
        <v>0.515660388504765</v>
      </c>
      <c r="E338" s="57">
        <f ca="1" t="shared" si="17"/>
        <v>2</v>
      </c>
      <c r="F338" s="62">
        <f ca="1">IF(E338=1,$C$4+SQRT(D338*($C$6-$C$4)*($C$5-$C$4)),$C$6-SQRT((1-D338)*($C$6-$C$4)*($C$6-$C$5)))</f>
        <v>9.01578497116206</v>
      </c>
    </row>
    <row r="339" spans="2:6">
      <c r="B339" s="56">
        <v>323</v>
      </c>
      <c r="C339" s="57">
        <f ca="1" t="shared" si="15"/>
        <v>0.864946219735294</v>
      </c>
      <c r="D339" s="57">
        <f ca="1" t="shared" si="16"/>
        <v>0.138991486057174</v>
      </c>
      <c r="E339" s="57">
        <f ca="1" t="shared" si="17"/>
        <v>2</v>
      </c>
      <c r="F339" s="62">
        <f ca="1">IF(E339=1,$C$4+SQRT(D339*($C$6-$C$4)*($C$5-$C$4)),$C$6-SQRT((1-D339)*($C$6-$C$4)*($C$6-$C$5)))</f>
        <v>8.68774353578058</v>
      </c>
    </row>
    <row r="340" spans="2:6">
      <c r="B340" s="56">
        <v>324</v>
      </c>
      <c r="C340" s="57">
        <f ca="1" t="shared" si="15"/>
        <v>0.00808640687829754</v>
      </c>
      <c r="D340" s="57">
        <f ca="1" t="shared" si="16"/>
        <v>0.692931479594598</v>
      </c>
      <c r="E340" s="57">
        <f ca="1" t="shared" si="17"/>
        <v>1</v>
      </c>
      <c r="F340" s="62">
        <f ca="1">IF(E340=1,$C$4+SQRT(D340*($C$6-$C$4)*($C$5-$C$4)),$C$6-SQRT((1-D340)*($C$6-$C$4)*($C$6-$C$5)))</f>
        <v>9.17722680872855</v>
      </c>
    </row>
    <row r="341" spans="2:6">
      <c r="B341" s="56">
        <v>325</v>
      </c>
      <c r="C341" s="57">
        <f ca="1" t="shared" si="15"/>
        <v>0.721924292143224</v>
      </c>
      <c r="D341" s="57">
        <f ca="1" t="shared" si="16"/>
        <v>0.448042047279052</v>
      </c>
      <c r="E341" s="57">
        <f ca="1" t="shared" si="17"/>
        <v>2</v>
      </c>
      <c r="F341" s="62">
        <f ca="1">IF(E341=1,$C$4+SQRT(D341*($C$6-$C$4)*($C$5-$C$4)),$C$6-SQRT((1-D341)*($C$6-$C$4)*($C$6-$C$5)))</f>
        <v>8.94932597565092</v>
      </c>
    </row>
    <row r="342" spans="2:6">
      <c r="B342" s="56">
        <v>326</v>
      </c>
      <c r="C342" s="57">
        <f ca="1" t="shared" si="15"/>
        <v>0.473244895687054</v>
      </c>
      <c r="D342" s="57">
        <f ca="1" t="shared" si="16"/>
        <v>0.40275043182746</v>
      </c>
      <c r="E342" s="57">
        <f ca="1" t="shared" si="17"/>
        <v>1</v>
      </c>
      <c r="F342" s="62">
        <f ca="1">IF(E342=1,$C$4+SQRT(D342*($C$6-$C$4)*($C$5-$C$4)),$C$6-SQRT((1-D342)*($C$6-$C$4)*($C$6-$C$5)))</f>
        <v>8.89749699924564</v>
      </c>
    </row>
    <row r="343" spans="2:6">
      <c r="B343" s="56">
        <v>327</v>
      </c>
      <c r="C343" s="57">
        <f ca="1" t="shared" si="15"/>
        <v>0.546397799208525</v>
      </c>
      <c r="D343" s="57">
        <f ca="1" t="shared" si="16"/>
        <v>0.0642392861257266</v>
      </c>
      <c r="E343" s="57">
        <f ca="1" t="shared" si="17"/>
        <v>2</v>
      </c>
      <c r="F343" s="62">
        <f ca="1">IF(E343=1,$C$4+SQRT(D343*($C$6-$C$4)*($C$5-$C$4)),$C$6-SQRT((1-D343)*($C$6-$C$4)*($C$6-$C$5)))</f>
        <v>8.63196439090624</v>
      </c>
    </row>
    <row r="344" spans="2:6">
      <c r="B344" s="56">
        <v>328</v>
      </c>
      <c r="C344" s="57">
        <f ca="1" t="shared" si="15"/>
        <v>0.881795912233227</v>
      </c>
      <c r="D344" s="57">
        <f ca="1" t="shared" si="16"/>
        <v>0.974077269988672</v>
      </c>
      <c r="E344" s="57">
        <f ca="1" t="shared" si="17"/>
        <v>2</v>
      </c>
      <c r="F344" s="62">
        <f ca="1">IF(E344=1,$C$4+SQRT(D344*($C$6-$C$4)*($C$5-$C$4)),$C$6-SQRT((1-D344)*($C$6-$C$4)*($C$6-$C$5)))</f>
        <v>9.77230401843103</v>
      </c>
    </row>
    <row r="345" spans="2:6">
      <c r="B345" s="56">
        <v>329</v>
      </c>
      <c r="C345" s="57">
        <f ca="1" t="shared" si="15"/>
        <v>0.417542965638787</v>
      </c>
      <c r="D345" s="57">
        <f ca="1" t="shared" si="16"/>
        <v>0.354042409027417</v>
      </c>
      <c r="E345" s="57">
        <f ca="1" t="shared" si="17"/>
        <v>1</v>
      </c>
      <c r="F345" s="62">
        <f ca="1">IF(E345=1,$C$4+SQRT(D345*($C$6-$C$4)*($C$5-$C$4)),$C$6-SQRT((1-D345)*($C$6-$C$4)*($C$6-$C$5)))</f>
        <v>8.84147775850276</v>
      </c>
    </row>
    <row r="346" spans="2:6">
      <c r="B346" s="56">
        <v>330</v>
      </c>
      <c r="C346" s="57">
        <f ca="1" t="shared" si="15"/>
        <v>0.784641901195602</v>
      </c>
      <c r="D346" s="57">
        <f ca="1" t="shared" si="16"/>
        <v>0.631318047220396</v>
      </c>
      <c r="E346" s="57">
        <f ca="1" t="shared" si="17"/>
        <v>2</v>
      </c>
      <c r="F346" s="62">
        <f ca="1">IF(E346=1,$C$4+SQRT(D346*($C$6-$C$4)*($C$5-$C$4)),$C$6-SQRT((1-D346)*($C$6-$C$4)*($C$6-$C$5)))</f>
        <v>9.14130103903684</v>
      </c>
    </row>
    <row r="347" spans="2:6">
      <c r="B347" s="56">
        <v>331</v>
      </c>
      <c r="C347" s="57">
        <f ca="1" t="shared" si="15"/>
        <v>0.526604967818537</v>
      </c>
      <c r="D347" s="57">
        <f ca="1" t="shared" si="16"/>
        <v>0.0830671746568026</v>
      </c>
      <c r="E347" s="57">
        <f ca="1" t="shared" si="17"/>
        <v>2</v>
      </c>
      <c r="F347" s="62">
        <f ca="1">IF(E347=1,$C$4+SQRT(D347*($C$6-$C$4)*($C$5-$C$4)),$C$6-SQRT((1-D347)*($C$6-$C$4)*($C$6-$C$5)))</f>
        <v>8.64579704228414</v>
      </c>
    </row>
    <row r="348" spans="2:6">
      <c r="B348" s="56">
        <v>332</v>
      </c>
      <c r="C348" s="57">
        <f ca="1" t="shared" si="15"/>
        <v>0.494189880011162</v>
      </c>
      <c r="D348" s="57">
        <f ca="1" t="shared" si="16"/>
        <v>0.44944112856658</v>
      </c>
      <c r="E348" s="57">
        <f ca="1" t="shared" si="17"/>
        <v>1</v>
      </c>
      <c r="F348" s="62">
        <f ca="1">IF(E348=1,$C$4+SQRT(D348*($C$6-$C$4)*($C$5-$C$4)),$C$6-SQRT((1-D348)*($C$6-$C$4)*($C$6-$C$5)))</f>
        <v>8.94809401281369</v>
      </c>
    </row>
    <row r="349" spans="2:6">
      <c r="B349" s="56">
        <v>333</v>
      </c>
      <c r="C349" s="57">
        <f ca="1" t="shared" si="15"/>
        <v>0.365007722780153</v>
      </c>
      <c r="D349" s="57">
        <f ca="1" t="shared" si="16"/>
        <v>0.653326553147677</v>
      </c>
      <c r="E349" s="57">
        <f ca="1" t="shared" si="17"/>
        <v>1</v>
      </c>
      <c r="F349" s="62">
        <f ca="1">IF(E349=1,$C$4+SQRT(D349*($C$6-$C$4)*($C$5-$C$4)),$C$6-SQRT((1-D349)*($C$6-$C$4)*($C$6-$C$5)))</f>
        <v>9.14308928185656</v>
      </c>
    </row>
    <row r="350" spans="2:6">
      <c r="B350" s="56">
        <v>334</v>
      </c>
      <c r="C350" s="57">
        <f ca="1" t="shared" si="15"/>
        <v>0.398761080144491</v>
      </c>
      <c r="D350" s="57">
        <f ca="1" t="shared" si="16"/>
        <v>0.413127009269925</v>
      </c>
      <c r="E350" s="57">
        <f ca="1" t="shared" si="17"/>
        <v>1</v>
      </c>
      <c r="F350" s="62">
        <f ca="1">IF(E350=1,$C$4+SQRT(D350*($C$6-$C$4)*($C$5-$C$4)),$C$6-SQRT((1-D350)*($C$6-$C$4)*($C$6-$C$5)))</f>
        <v>8.90898515859163</v>
      </c>
    </row>
    <row r="351" spans="2:6">
      <c r="B351" s="56">
        <v>335</v>
      </c>
      <c r="C351" s="57">
        <f ca="1" t="shared" si="15"/>
        <v>0.892420480225686</v>
      </c>
      <c r="D351" s="57">
        <f ca="1" t="shared" si="16"/>
        <v>0.725908269783145</v>
      </c>
      <c r="E351" s="57">
        <f ca="1" t="shared" si="17"/>
        <v>2</v>
      </c>
      <c r="F351" s="62">
        <f ca="1">IF(E351=1,$C$4+SQRT(D351*($C$6-$C$4)*($C$5-$C$4)),$C$6-SQRT((1-D351)*($C$6-$C$4)*($C$6-$C$5)))</f>
        <v>9.25960587493301</v>
      </c>
    </row>
    <row r="352" spans="2:6">
      <c r="B352" s="56">
        <v>336</v>
      </c>
      <c r="C352" s="57">
        <f ca="1" t="shared" si="15"/>
        <v>0.985125764865057</v>
      </c>
      <c r="D352" s="57">
        <f ca="1" t="shared" si="16"/>
        <v>0.879923123573127</v>
      </c>
      <c r="E352" s="57">
        <f ca="1" t="shared" si="17"/>
        <v>2</v>
      </c>
      <c r="F352" s="62">
        <f ca="1">IF(E352=1,$C$4+SQRT(D352*($C$6-$C$4)*($C$5-$C$4)),$C$6-SQRT((1-D352)*($C$6-$C$4)*($C$6-$C$5)))</f>
        <v>9.5099451532188</v>
      </c>
    </row>
    <row r="353" spans="2:6">
      <c r="B353" s="56">
        <v>337</v>
      </c>
      <c r="C353" s="57">
        <f ca="1" t="shared" si="15"/>
        <v>0.432416730050058</v>
      </c>
      <c r="D353" s="57">
        <f ca="1" t="shared" si="16"/>
        <v>0.417853017721762</v>
      </c>
      <c r="E353" s="57">
        <f ca="1" t="shared" si="17"/>
        <v>1</v>
      </c>
      <c r="F353" s="62">
        <f ca="1">IF(E353=1,$C$4+SQRT(D353*($C$6-$C$4)*($C$5-$C$4)),$C$6-SQRT((1-D353)*($C$6-$C$4)*($C$6-$C$5)))</f>
        <v>8.91416958790124</v>
      </c>
    </row>
    <row r="354" spans="2:6">
      <c r="B354" s="56">
        <v>338</v>
      </c>
      <c r="C354" s="57">
        <f ca="1" t="shared" si="15"/>
        <v>0.148767766466786</v>
      </c>
      <c r="D354" s="57">
        <f ca="1" t="shared" si="16"/>
        <v>0.311543875641526</v>
      </c>
      <c r="E354" s="57">
        <f ca="1" t="shared" si="17"/>
        <v>1</v>
      </c>
      <c r="F354" s="62">
        <f ca="1">IF(E354=1,$C$4+SQRT(D354*($C$6-$C$4)*($C$5-$C$4)),$C$6-SQRT((1-D354)*($C$6-$C$4)*($C$6-$C$5)))</f>
        <v>8.78935907626571</v>
      </c>
    </row>
    <row r="355" spans="2:6">
      <c r="B355" s="56">
        <v>339</v>
      </c>
      <c r="C355" s="57">
        <f ca="1" t="shared" si="15"/>
        <v>0.210871638953317</v>
      </c>
      <c r="D355" s="57">
        <f ca="1" t="shared" si="16"/>
        <v>0.207218557537292</v>
      </c>
      <c r="E355" s="57">
        <f ca="1" t="shared" si="17"/>
        <v>1</v>
      </c>
      <c r="F355" s="62">
        <f ca="1">IF(E355=1,$C$4+SQRT(D355*($C$6-$C$4)*($C$5-$C$4)),$C$6-SQRT((1-D355)*($C$6-$C$4)*($C$6-$C$5)))</f>
        <v>8.64376790466331</v>
      </c>
    </row>
    <row r="356" spans="2:6">
      <c r="B356" s="56">
        <v>340</v>
      </c>
      <c r="C356" s="57">
        <f ca="1" t="shared" si="15"/>
        <v>0.98134054091562</v>
      </c>
      <c r="D356" s="57">
        <f ca="1" t="shared" si="16"/>
        <v>0.0699053490086186</v>
      </c>
      <c r="E356" s="57">
        <f ca="1" t="shared" si="17"/>
        <v>2</v>
      </c>
      <c r="F356" s="62">
        <f ca="1">IF(E356=1,$C$4+SQRT(D356*($C$6-$C$4)*($C$5-$C$4)),$C$6-SQRT((1-D356)*($C$6-$C$4)*($C$6-$C$5)))</f>
        <v>8.63611243059306</v>
      </c>
    </row>
    <row r="357" spans="2:6">
      <c r="B357" s="56">
        <v>341</v>
      </c>
      <c r="C357" s="57">
        <f ca="1" t="shared" si="15"/>
        <v>0.0257252762274365</v>
      </c>
      <c r="D357" s="57">
        <f ca="1" t="shared" si="16"/>
        <v>0.224943717876036</v>
      </c>
      <c r="E357" s="57">
        <f ca="1" t="shared" si="17"/>
        <v>1</v>
      </c>
      <c r="F357" s="62">
        <f ca="1">IF(E357=1,$C$4+SQRT(D357*($C$6-$C$4)*($C$5-$C$4)),$C$6-SQRT((1-D357)*($C$6-$C$4)*($C$6-$C$5)))</f>
        <v>8.67073648756577</v>
      </c>
    </row>
    <row r="358" spans="2:6">
      <c r="B358" s="56">
        <v>342</v>
      </c>
      <c r="C358" s="57">
        <f ca="1" t="shared" si="15"/>
        <v>0.829423773659964</v>
      </c>
      <c r="D358" s="57">
        <f ca="1" t="shared" si="16"/>
        <v>0.968349632235846</v>
      </c>
      <c r="E358" s="57">
        <f ca="1" t="shared" si="17"/>
        <v>2</v>
      </c>
      <c r="F358" s="62">
        <f ca="1">IF(E358=1,$C$4+SQRT(D358*($C$6-$C$4)*($C$5-$C$4)),$C$6-SQRT((1-D358)*($C$6-$C$4)*($C$6-$C$5)))</f>
        <v>9.74840362576478</v>
      </c>
    </row>
    <row r="359" spans="2:6">
      <c r="B359" s="56">
        <v>343</v>
      </c>
      <c r="C359" s="57">
        <f ca="1" t="shared" si="15"/>
        <v>0.248165003171249</v>
      </c>
      <c r="D359" s="57">
        <f ca="1" t="shared" si="16"/>
        <v>0.89326529048009</v>
      </c>
      <c r="E359" s="57">
        <f ca="1" t="shared" si="17"/>
        <v>1</v>
      </c>
      <c r="F359" s="62">
        <f ca="1">IF(E359=1,$C$4+SQRT(D359*($C$6-$C$4)*($C$5-$C$4)),$C$6-SQRT((1-D359)*($C$6-$C$4)*($C$6-$C$5)))</f>
        <v>9.33661160437884</v>
      </c>
    </row>
    <row r="360" spans="2:6">
      <c r="B360" s="56">
        <v>344</v>
      </c>
      <c r="C360" s="57">
        <f ca="1" t="shared" si="15"/>
        <v>0.122417327108395</v>
      </c>
      <c r="D360" s="57">
        <f ca="1" t="shared" si="16"/>
        <v>0.0800751255441225</v>
      </c>
      <c r="E360" s="57">
        <f ca="1" t="shared" si="17"/>
        <v>1</v>
      </c>
      <c r="F360" s="62">
        <f ca="1">IF(E360=1,$C$4+SQRT(D360*($C$6-$C$4)*($C$5-$C$4)),$C$6-SQRT((1-D360)*($C$6-$C$4)*($C$6-$C$5)))</f>
        <v>8.40018776978844</v>
      </c>
    </row>
    <row r="361" spans="2:6">
      <c r="B361" s="56">
        <v>345</v>
      </c>
      <c r="C361" s="57">
        <f ca="1" t="shared" si="15"/>
        <v>0.560423550928443</v>
      </c>
      <c r="D361" s="57">
        <f ca="1" t="shared" si="16"/>
        <v>0.612155587889256</v>
      </c>
      <c r="E361" s="57">
        <f ca="1" t="shared" si="17"/>
        <v>2</v>
      </c>
      <c r="F361" s="62">
        <f ca="1">IF(E361=1,$C$4+SQRT(D361*($C$6-$C$4)*($C$5-$C$4)),$C$6-SQRT((1-D361)*($C$6-$C$4)*($C$6-$C$5)))</f>
        <v>9.11926801794105</v>
      </c>
    </row>
    <row r="362" spans="2:6">
      <c r="B362" s="56">
        <v>346</v>
      </c>
      <c r="C362" s="57">
        <f ca="1" t="shared" si="15"/>
        <v>0.402831486982222</v>
      </c>
      <c r="D362" s="57">
        <f ca="1" t="shared" si="16"/>
        <v>0.32393380127666</v>
      </c>
      <c r="E362" s="57">
        <f ca="1" t="shared" si="17"/>
        <v>1</v>
      </c>
      <c r="F362" s="62">
        <f ca="1">IF(E362=1,$C$4+SQRT(D362*($C$6-$C$4)*($C$5-$C$4)),$C$6-SQRT((1-D362)*($C$6-$C$4)*($C$6-$C$5)))</f>
        <v>8.80490223167371</v>
      </c>
    </row>
    <row r="363" spans="2:6">
      <c r="B363" s="56">
        <v>347</v>
      </c>
      <c r="C363" s="57">
        <f ca="1" t="shared" si="15"/>
        <v>0.654251077504593</v>
      </c>
      <c r="D363" s="57">
        <f ca="1" t="shared" si="16"/>
        <v>0.807866700481624</v>
      </c>
      <c r="E363" s="57">
        <f ca="1" t="shared" si="17"/>
        <v>2</v>
      </c>
      <c r="F363" s="62">
        <f ca="1">IF(E363=1,$C$4+SQRT(D363*($C$6-$C$4)*($C$5-$C$4)),$C$6-SQRT((1-D363)*($C$6-$C$4)*($C$6-$C$5)))</f>
        <v>9.38010759075727</v>
      </c>
    </row>
    <row r="364" spans="2:6">
      <c r="B364" s="56">
        <v>348</v>
      </c>
      <c r="C364" s="57">
        <f ca="1" t="shared" si="15"/>
        <v>0.931576363671575</v>
      </c>
      <c r="D364" s="57">
        <f ca="1" t="shared" si="16"/>
        <v>0.297101091701294</v>
      </c>
      <c r="E364" s="57">
        <f ca="1" t="shared" si="17"/>
        <v>2</v>
      </c>
      <c r="F364" s="62">
        <f ca="1">IF(E364=1,$C$4+SQRT(D364*($C$6-$C$4)*($C$5-$C$4)),$C$6-SQRT((1-D364)*($C$6-$C$4)*($C$6-$C$5)))</f>
        <v>8.81433655002888</v>
      </c>
    </row>
    <row r="365" spans="2:6">
      <c r="B365" s="56">
        <v>349</v>
      </c>
      <c r="C365" s="57">
        <f ca="1" t="shared" si="15"/>
        <v>0.375824021372471</v>
      </c>
      <c r="D365" s="57">
        <f ca="1" t="shared" si="16"/>
        <v>0.557565236693383</v>
      </c>
      <c r="E365" s="57">
        <f ca="1" t="shared" si="17"/>
        <v>1</v>
      </c>
      <c r="F365" s="62">
        <f ca="1">IF(E365=1,$C$4+SQRT(D365*($C$6-$C$4)*($C$5-$C$4)),$C$6-SQRT((1-D365)*($C$6-$C$4)*($C$6-$C$5)))</f>
        <v>9.05599738322913</v>
      </c>
    </row>
    <row r="366" spans="2:6">
      <c r="B366" s="56">
        <v>350</v>
      </c>
      <c r="C366" s="57">
        <f ca="1" t="shared" si="15"/>
        <v>0.0332591075736284</v>
      </c>
      <c r="D366" s="57">
        <f ca="1" t="shared" si="16"/>
        <v>0.432050855016449</v>
      </c>
      <c r="E366" s="57">
        <f ca="1" t="shared" si="17"/>
        <v>1</v>
      </c>
      <c r="F366" s="62">
        <f ca="1">IF(E366=1,$C$4+SQRT(D366*($C$6-$C$4)*($C$5-$C$4)),$C$6-SQRT((1-D366)*($C$6-$C$4)*($C$6-$C$5)))</f>
        <v>8.92957071276633</v>
      </c>
    </row>
    <row r="367" spans="2:6">
      <c r="B367" s="56">
        <v>351</v>
      </c>
      <c r="C367" s="57">
        <f ca="1" t="shared" si="15"/>
        <v>0.8620312584924</v>
      </c>
      <c r="D367" s="57">
        <f ca="1" t="shared" si="16"/>
        <v>0.0787979028993868</v>
      </c>
      <c r="E367" s="57">
        <f ca="1" t="shared" si="17"/>
        <v>2</v>
      </c>
      <c r="F367" s="62">
        <f ca="1">IF(E367=1,$C$4+SQRT(D367*($C$6-$C$4)*($C$5-$C$4)),$C$6-SQRT((1-D367)*($C$6-$C$4)*($C$6-$C$5)))</f>
        <v>8.6426480949285</v>
      </c>
    </row>
    <row r="368" spans="2:6">
      <c r="B368" s="56">
        <v>352</v>
      </c>
      <c r="C368" s="57">
        <f ca="1" t="shared" si="15"/>
        <v>0.591710766086152</v>
      </c>
      <c r="D368" s="57">
        <f ca="1" t="shared" si="16"/>
        <v>0.690008197605523</v>
      </c>
      <c r="E368" s="57">
        <f ca="1" t="shared" si="17"/>
        <v>2</v>
      </c>
      <c r="F368" s="62">
        <f ca="1">IF(E368=1,$C$4+SQRT(D368*($C$6-$C$4)*($C$5-$C$4)),$C$6-SQRT((1-D368)*($C$6-$C$4)*($C$6-$C$5)))</f>
        <v>9.21260962363707</v>
      </c>
    </row>
    <row r="369" spans="2:6">
      <c r="B369" s="56">
        <v>353</v>
      </c>
      <c r="C369" s="57">
        <f ca="1" t="shared" si="15"/>
        <v>0.104377558268556</v>
      </c>
      <c r="D369" s="57">
        <f ca="1" t="shared" si="16"/>
        <v>0.451227463137971</v>
      </c>
      <c r="E369" s="57">
        <f ca="1" t="shared" si="17"/>
        <v>1</v>
      </c>
      <c r="F369" s="62">
        <f ca="1">IF(E369=1,$C$4+SQRT(D369*($C$6-$C$4)*($C$5-$C$4)),$C$6-SQRT((1-D369)*($C$6-$C$4)*($C$6-$C$5)))</f>
        <v>8.94997627669113</v>
      </c>
    </row>
    <row r="370" spans="2:6">
      <c r="B370" s="56">
        <v>354</v>
      </c>
      <c r="C370" s="57">
        <f ca="1" t="shared" si="15"/>
        <v>0.494131621377129</v>
      </c>
      <c r="D370" s="57">
        <f ca="1" t="shared" si="16"/>
        <v>0.496507934996135</v>
      </c>
      <c r="E370" s="57">
        <f ca="1" t="shared" si="17"/>
        <v>1</v>
      </c>
      <c r="F370" s="62">
        <f ca="1">IF(E370=1,$C$4+SQRT(D370*($C$6-$C$4)*($C$5-$C$4)),$C$6-SQRT((1-D370)*($C$6-$C$4)*($C$6-$C$5)))</f>
        <v>8.99650181635172</v>
      </c>
    </row>
    <row r="371" spans="2:6">
      <c r="B371" s="56">
        <v>355</v>
      </c>
      <c r="C371" s="57">
        <f ca="1" t="shared" si="15"/>
        <v>0.851948288692893</v>
      </c>
      <c r="D371" s="57">
        <f ca="1" t="shared" si="16"/>
        <v>0.952978763595165</v>
      </c>
      <c r="E371" s="57">
        <f ca="1" t="shared" si="17"/>
        <v>2</v>
      </c>
      <c r="F371" s="62">
        <f ca="1">IF(E371=1,$C$4+SQRT(D371*($C$6-$C$4)*($C$5-$C$4)),$C$6-SQRT((1-D371)*($C$6-$C$4)*($C$6-$C$5)))</f>
        <v>9.6933365479721</v>
      </c>
    </row>
    <row r="372" spans="2:6">
      <c r="B372" s="56">
        <v>356</v>
      </c>
      <c r="C372" s="57">
        <f ca="1" t="shared" si="15"/>
        <v>0.335256502052223</v>
      </c>
      <c r="D372" s="57">
        <f ca="1" t="shared" si="16"/>
        <v>0.0243550757488948</v>
      </c>
      <c r="E372" s="57">
        <f ca="1" t="shared" si="17"/>
        <v>1</v>
      </c>
      <c r="F372" s="62">
        <f ca="1">IF(E372=1,$C$4+SQRT(D372*($C$6-$C$4)*($C$5-$C$4)),$C$6-SQRT((1-D372)*($C$6-$C$4)*($C$6-$C$5)))</f>
        <v>8.22070376412239</v>
      </c>
    </row>
    <row r="373" spans="2:6">
      <c r="B373" s="56">
        <v>357</v>
      </c>
      <c r="C373" s="57">
        <f ca="1" t="shared" si="15"/>
        <v>0.0767221925894797</v>
      </c>
      <c r="D373" s="57">
        <f ca="1" t="shared" si="16"/>
        <v>0.866256209582876</v>
      </c>
      <c r="E373" s="57">
        <f ca="1" t="shared" si="17"/>
        <v>1</v>
      </c>
      <c r="F373" s="62">
        <f ca="1">IF(E373=1,$C$4+SQRT(D373*($C$6-$C$4)*($C$5-$C$4)),$C$6-SQRT((1-D373)*($C$6-$C$4)*($C$6-$C$5)))</f>
        <v>9.31624937575132</v>
      </c>
    </row>
    <row r="374" spans="2:6">
      <c r="B374" s="56">
        <v>358</v>
      </c>
      <c r="C374" s="57">
        <f ca="1" t="shared" si="15"/>
        <v>0.732189543701835</v>
      </c>
      <c r="D374" s="57">
        <f ca="1" t="shared" si="16"/>
        <v>0.83571881223093</v>
      </c>
      <c r="E374" s="57">
        <f ca="1" t="shared" si="17"/>
        <v>2</v>
      </c>
      <c r="F374" s="62">
        <f ca="1">IF(E374=1,$C$4+SQRT(D374*($C$6-$C$4)*($C$5-$C$4)),$C$6-SQRT((1-D374)*($C$6-$C$4)*($C$6-$C$5)))</f>
        <v>9.42679639259846</v>
      </c>
    </row>
    <row r="375" spans="2:6">
      <c r="B375" s="56">
        <v>359</v>
      </c>
      <c r="C375" s="57">
        <f ca="1" t="shared" si="15"/>
        <v>0.705368994620531</v>
      </c>
      <c r="D375" s="57">
        <f ca="1" t="shared" si="16"/>
        <v>0.607712590967829</v>
      </c>
      <c r="E375" s="57">
        <f ca="1" t="shared" si="17"/>
        <v>2</v>
      </c>
      <c r="F375" s="62">
        <f ca="1">IF(E375=1,$C$4+SQRT(D375*($C$6-$C$4)*($C$5-$C$4)),$C$6-SQRT((1-D375)*($C$6-$C$4)*($C$6-$C$5)))</f>
        <v>9.11423771921337</v>
      </c>
    </row>
    <row r="376" spans="2:6">
      <c r="B376" s="56">
        <v>360</v>
      </c>
      <c r="C376" s="57">
        <f ca="1" t="shared" si="15"/>
        <v>0.230149891476385</v>
      </c>
      <c r="D376" s="57">
        <f ca="1" t="shared" si="16"/>
        <v>0.0752309088530061</v>
      </c>
      <c r="E376" s="57">
        <f ca="1" t="shared" si="17"/>
        <v>1</v>
      </c>
      <c r="F376" s="62">
        <f ca="1">IF(E376=1,$C$4+SQRT(D376*($C$6-$C$4)*($C$5-$C$4)),$C$6-SQRT((1-D376)*($C$6-$C$4)*($C$6-$C$5)))</f>
        <v>8.38789408052458</v>
      </c>
    </row>
    <row r="377" spans="2:6">
      <c r="B377" s="56">
        <v>361</v>
      </c>
      <c r="C377" s="57">
        <f ca="1" t="shared" si="15"/>
        <v>0.642329810104129</v>
      </c>
      <c r="D377" s="57">
        <f ca="1" t="shared" si="16"/>
        <v>0.930457180081391</v>
      </c>
      <c r="E377" s="57">
        <f ca="1" t="shared" si="17"/>
        <v>2</v>
      </c>
      <c r="F377" s="62">
        <f ca="1">IF(E377=1,$C$4+SQRT(D377*($C$6-$C$4)*($C$5-$C$4)),$C$6-SQRT((1-D377)*($C$6-$C$4)*($C$6-$C$5)))</f>
        <v>9.62705812807192</v>
      </c>
    </row>
    <row r="378" spans="2:6">
      <c r="B378" s="56">
        <v>362</v>
      </c>
      <c r="C378" s="57">
        <f ca="1" t="shared" si="15"/>
        <v>0.185892159499867</v>
      </c>
      <c r="D378" s="57">
        <f ca="1" t="shared" si="16"/>
        <v>0.403984457225648</v>
      </c>
      <c r="E378" s="57">
        <f ca="1" t="shared" si="17"/>
        <v>1</v>
      </c>
      <c r="F378" s="62">
        <f ca="1">IF(E378=1,$C$4+SQRT(D378*($C$6-$C$4)*($C$5-$C$4)),$C$6-SQRT((1-D378)*($C$6-$C$4)*($C$6-$C$5)))</f>
        <v>8.89887091089394</v>
      </c>
    </row>
    <row r="379" spans="2:6">
      <c r="B379" s="56">
        <v>363</v>
      </c>
      <c r="C379" s="57">
        <f ca="1" t="shared" si="15"/>
        <v>0.890222481865972</v>
      </c>
      <c r="D379" s="57">
        <f ca="1" t="shared" si="16"/>
        <v>0.13746617499094</v>
      </c>
      <c r="E379" s="57">
        <f ca="1" t="shared" si="17"/>
        <v>2</v>
      </c>
      <c r="F379" s="62">
        <f ca="1">IF(E379=1,$C$4+SQRT(D379*($C$6-$C$4)*($C$5-$C$4)),$C$6-SQRT((1-D379)*($C$6-$C$4)*($C$6-$C$5)))</f>
        <v>8.68658169267437</v>
      </c>
    </row>
    <row r="380" spans="2:6">
      <c r="B380" s="56">
        <v>364</v>
      </c>
      <c r="C380" s="57">
        <f ca="1" t="shared" si="15"/>
        <v>0.887628810307631</v>
      </c>
      <c r="D380" s="57">
        <f ca="1" t="shared" si="16"/>
        <v>0.777011417065864</v>
      </c>
      <c r="E380" s="57">
        <f ca="1" t="shared" si="17"/>
        <v>2</v>
      </c>
      <c r="F380" s="62">
        <f ca="1">IF(E380=1,$C$4+SQRT(D380*($C$6-$C$4)*($C$5-$C$4)),$C$6-SQRT((1-D380)*($C$6-$C$4)*($C$6-$C$5)))</f>
        <v>9.3321847816437</v>
      </c>
    </row>
    <row r="381" spans="2:6">
      <c r="B381" s="56">
        <v>365</v>
      </c>
      <c r="C381" s="57">
        <f ca="1" t="shared" si="15"/>
        <v>0.198279565115866</v>
      </c>
      <c r="D381" s="57">
        <f ca="1" t="shared" si="16"/>
        <v>0.924381546300149</v>
      </c>
      <c r="E381" s="57">
        <f ca="1" t="shared" si="17"/>
        <v>1</v>
      </c>
      <c r="F381" s="62">
        <f ca="1">IF(E381=1,$C$4+SQRT(D381*($C$6-$C$4)*($C$5-$C$4)),$C$6-SQRT((1-D381)*($C$6-$C$4)*($C$6-$C$5)))</f>
        <v>9.3596922786426</v>
      </c>
    </row>
    <row r="382" spans="2:6">
      <c r="B382" s="56">
        <v>366</v>
      </c>
      <c r="C382" s="57">
        <f ca="1" t="shared" si="15"/>
        <v>0.932077845285264</v>
      </c>
      <c r="D382" s="57">
        <f ca="1" t="shared" si="16"/>
        <v>0.923621607613536</v>
      </c>
      <c r="E382" s="57">
        <f ca="1" t="shared" si="17"/>
        <v>2</v>
      </c>
      <c r="F382" s="62">
        <f ca="1">IF(E382=1,$C$4+SQRT(D382*($C$6-$C$4)*($C$5-$C$4)),$C$6-SQRT((1-D382)*($C$6-$C$4)*($C$6-$C$5)))</f>
        <v>9.60915887527932</v>
      </c>
    </row>
    <row r="383" spans="2:6">
      <c r="B383" s="56">
        <v>367</v>
      </c>
      <c r="C383" s="57">
        <f ca="1" t="shared" si="15"/>
        <v>0.977202577768611</v>
      </c>
      <c r="D383" s="57">
        <f ca="1" t="shared" si="16"/>
        <v>0.132921036940143</v>
      </c>
      <c r="E383" s="57">
        <f ca="1" t="shared" si="17"/>
        <v>2</v>
      </c>
      <c r="F383" s="62">
        <f ca="1">IF(E383=1,$C$4+SQRT(D383*($C$6-$C$4)*($C$5-$C$4)),$C$6-SQRT((1-D383)*($C$6-$C$4)*($C$6-$C$5)))</f>
        <v>8.68312569843599</v>
      </c>
    </row>
    <row r="384" spans="2:6">
      <c r="B384" s="56">
        <v>368</v>
      </c>
      <c r="C384" s="57">
        <f ca="1" t="shared" si="15"/>
        <v>0.179049295627267</v>
      </c>
      <c r="D384" s="57">
        <f ca="1" t="shared" si="16"/>
        <v>0.438285566711064</v>
      </c>
      <c r="E384" s="57">
        <f ca="1" t="shared" si="17"/>
        <v>1</v>
      </c>
      <c r="F384" s="62">
        <f ca="1">IF(E384=1,$C$4+SQRT(D384*($C$6-$C$4)*($C$5-$C$4)),$C$6-SQRT((1-D384)*($C$6-$C$4)*($C$6-$C$5)))</f>
        <v>8.93625377618578</v>
      </c>
    </row>
    <row r="385" spans="2:6">
      <c r="B385" s="56">
        <v>369</v>
      </c>
      <c r="C385" s="57">
        <f ca="1" t="shared" si="15"/>
        <v>0.645254911407739</v>
      </c>
      <c r="D385" s="57">
        <f ca="1" t="shared" si="16"/>
        <v>0.719216221990604</v>
      </c>
      <c r="E385" s="57">
        <f ca="1" t="shared" si="17"/>
        <v>2</v>
      </c>
      <c r="F385" s="62">
        <f ca="1">IF(E385=1,$C$4+SQRT(D385*($C$6-$C$4)*($C$5-$C$4)),$C$6-SQRT((1-D385)*($C$6-$C$4)*($C$6-$C$5)))</f>
        <v>9.25062188714989</v>
      </c>
    </row>
    <row r="386" spans="2:6">
      <c r="B386" s="56">
        <v>370</v>
      </c>
      <c r="C386" s="57">
        <f ca="1" t="shared" si="15"/>
        <v>0.703056593877535</v>
      </c>
      <c r="D386" s="57">
        <f ca="1" t="shared" si="16"/>
        <v>0.753910296558928</v>
      </c>
      <c r="E386" s="57">
        <f ca="1" t="shared" si="17"/>
        <v>2</v>
      </c>
      <c r="F386" s="62">
        <f ca="1">IF(E386=1,$C$4+SQRT(D386*($C$6-$C$4)*($C$5-$C$4)),$C$6-SQRT((1-D386)*($C$6-$C$4)*($C$6-$C$5)))</f>
        <v>9.29844500794154</v>
      </c>
    </row>
    <row r="387" spans="2:6">
      <c r="B387" s="56">
        <v>371</v>
      </c>
      <c r="C387" s="57">
        <f ca="1" t="shared" si="15"/>
        <v>0.77103294741405</v>
      </c>
      <c r="D387" s="57">
        <f ca="1" t="shared" si="16"/>
        <v>0.0694759215447773</v>
      </c>
      <c r="E387" s="57">
        <f ca="1" t="shared" si="17"/>
        <v>2</v>
      </c>
      <c r="F387" s="62">
        <f ca="1">IF(E387=1,$C$4+SQRT(D387*($C$6-$C$4)*($C$5-$C$4)),$C$6-SQRT((1-D387)*($C$6-$C$4)*($C$6-$C$5)))</f>
        <v>8.63579761145553</v>
      </c>
    </row>
    <row r="388" spans="2:6">
      <c r="B388" s="56">
        <v>372</v>
      </c>
      <c r="C388" s="57">
        <f ca="1" t="shared" si="15"/>
        <v>0.398360785785991</v>
      </c>
      <c r="D388" s="57">
        <f ca="1" t="shared" si="16"/>
        <v>0.0698859745377518</v>
      </c>
      <c r="E388" s="57">
        <f ca="1" t="shared" si="17"/>
        <v>1</v>
      </c>
      <c r="F388" s="62">
        <f ca="1">IF(E388=1,$C$4+SQRT(D388*($C$6-$C$4)*($C$5-$C$4)),$C$6-SQRT((1-D388)*($C$6-$C$4)*($C$6-$C$5)))</f>
        <v>8.3738608686069</v>
      </c>
    </row>
    <row r="389" spans="2:6">
      <c r="B389" s="56">
        <v>373</v>
      </c>
      <c r="C389" s="57">
        <f ca="1" t="shared" si="15"/>
        <v>0.609309689912523</v>
      </c>
      <c r="D389" s="57">
        <f ca="1" t="shared" si="16"/>
        <v>0.445487847090178</v>
      </c>
      <c r="E389" s="57">
        <f ca="1" t="shared" si="17"/>
        <v>2</v>
      </c>
      <c r="F389" s="62">
        <f ca="1">IF(E389=1,$C$4+SQRT(D389*($C$6-$C$4)*($C$5-$C$4)),$C$6-SQRT((1-D389)*($C$6-$C$4)*($C$6-$C$5)))</f>
        <v>8.94689777048017</v>
      </c>
    </row>
    <row r="390" spans="2:6">
      <c r="B390" s="56">
        <v>374</v>
      </c>
      <c r="C390" s="57">
        <f ca="1" t="shared" si="15"/>
        <v>0.125087989265505</v>
      </c>
      <c r="D390" s="57">
        <f ca="1" t="shared" si="16"/>
        <v>0.844686950133336</v>
      </c>
      <c r="E390" s="57">
        <f ca="1" t="shared" si="17"/>
        <v>1</v>
      </c>
      <c r="F390" s="62">
        <f ca="1">IF(E390=1,$C$4+SQRT(D390*($C$6-$C$4)*($C$5-$C$4)),$C$6-SQRT((1-D390)*($C$6-$C$4)*($C$6-$C$5)))</f>
        <v>9.29975917010294</v>
      </c>
    </row>
    <row r="391" spans="2:6">
      <c r="B391" s="56">
        <v>375</v>
      </c>
      <c r="C391" s="57">
        <f ca="1" t="shared" si="15"/>
        <v>0.830140350749393</v>
      </c>
      <c r="D391" s="57">
        <f ca="1" t="shared" si="16"/>
        <v>0.338128518401598</v>
      </c>
      <c r="E391" s="57">
        <f ca="1" t="shared" si="17"/>
        <v>2</v>
      </c>
      <c r="F391" s="62">
        <f ca="1">IF(E391=1,$C$4+SQRT(D391*($C$6-$C$4)*($C$5-$C$4)),$C$6-SQRT((1-D391)*($C$6-$C$4)*($C$6-$C$5)))</f>
        <v>8.84945970813848</v>
      </c>
    </row>
    <row r="392" spans="2:6">
      <c r="B392" s="56">
        <v>376</v>
      </c>
      <c r="C392" s="57">
        <f ca="1" t="shared" si="15"/>
        <v>0.0261033145290006</v>
      </c>
      <c r="D392" s="57">
        <f ca="1" t="shared" si="16"/>
        <v>0.782632779859828</v>
      </c>
      <c r="E392" s="57">
        <f ca="1" t="shared" si="17"/>
        <v>1</v>
      </c>
      <c r="F392" s="62">
        <f ca="1">IF(E392=1,$C$4+SQRT(D392*($C$6-$C$4)*($C$5-$C$4)),$C$6-SQRT((1-D392)*($C$6-$C$4)*($C$6-$C$5)))</f>
        <v>9.25110573482806</v>
      </c>
    </row>
    <row r="393" spans="2:6">
      <c r="B393" s="56">
        <v>377</v>
      </c>
      <c r="C393" s="57">
        <f ca="1" t="shared" si="15"/>
        <v>0.679852480687653</v>
      </c>
      <c r="D393" s="57">
        <f ca="1" t="shared" si="16"/>
        <v>0.0788098568502755</v>
      </c>
      <c r="E393" s="57">
        <f ca="1" t="shared" si="17"/>
        <v>2</v>
      </c>
      <c r="F393" s="62">
        <f ca="1">IF(E393=1,$C$4+SQRT(D393*($C$6-$C$4)*($C$5-$C$4)),$C$6-SQRT((1-D393)*($C$6-$C$4)*($C$6-$C$5)))</f>
        <v>8.64265690177485</v>
      </c>
    </row>
    <row r="394" spans="2:6">
      <c r="B394" s="56">
        <v>378</v>
      </c>
      <c r="C394" s="57">
        <f ca="1" t="shared" si="15"/>
        <v>0.467735426063279</v>
      </c>
      <c r="D394" s="57">
        <f ca="1" t="shared" si="16"/>
        <v>0.427437236272582</v>
      </c>
      <c r="E394" s="57">
        <f ca="1" t="shared" si="17"/>
        <v>1</v>
      </c>
      <c r="F394" s="62">
        <f ca="1">IF(E394=1,$C$4+SQRT(D394*($C$6-$C$4)*($C$5-$C$4)),$C$6-SQRT((1-D394)*($C$6-$C$4)*($C$6-$C$5)))</f>
        <v>8.92459422048008</v>
      </c>
    </row>
    <row r="395" spans="2:6">
      <c r="B395" s="56">
        <v>379</v>
      </c>
      <c r="C395" s="57">
        <f ca="1" t="shared" si="15"/>
        <v>0.973335908854335</v>
      </c>
      <c r="D395" s="57">
        <f ca="1" t="shared" si="16"/>
        <v>0.526769908875245</v>
      </c>
      <c r="E395" s="57">
        <f ca="1" t="shared" si="17"/>
        <v>2</v>
      </c>
      <c r="F395" s="62">
        <f ca="1">IF(E395=1,$C$4+SQRT(D395*($C$6-$C$4)*($C$5-$C$4)),$C$6-SQRT((1-D395)*($C$6-$C$4)*($C$6-$C$5)))</f>
        <v>9.02713814842522</v>
      </c>
    </row>
    <row r="396" spans="2:6">
      <c r="B396" s="56">
        <v>380</v>
      </c>
      <c r="C396" s="57">
        <f ca="1" t="shared" si="15"/>
        <v>0.266918517944015</v>
      </c>
      <c r="D396" s="57">
        <f ca="1" t="shared" si="16"/>
        <v>0.108701653467338</v>
      </c>
      <c r="E396" s="57">
        <f ca="1" t="shared" si="17"/>
        <v>1</v>
      </c>
      <c r="F396" s="62">
        <f ca="1">IF(E396=1,$C$4+SQRT(D396*($C$6-$C$4)*($C$5-$C$4)),$C$6-SQRT((1-D396)*($C$6-$C$4)*($C$6-$C$5)))</f>
        <v>8.46626527528294</v>
      </c>
    </row>
    <row r="397" spans="2:6">
      <c r="B397" s="56">
        <v>381</v>
      </c>
      <c r="C397" s="57">
        <f ca="1" t="shared" si="15"/>
        <v>0.926752731023862</v>
      </c>
      <c r="D397" s="57">
        <f ca="1" t="shared" si="16"/>
        <v>0.304900130154171</v>
      </c>
      <c r="E397" s="57">
        <f ca="1" t="shared" si="17"/>
        <v>2</v>
      </c>
      <c r="F397" s="62">
        <f ca="1">IF(E397=1,$C$4+SQRT(D397*($C$6-$C$4)*($C$5-$C$4)),$C$6-SQRT((1-D397)*($C$6-$C$4)*($C$6-$C$5)))</f>
        <v>8.82093268229008</v>
      </c>
    </row>
    <row r="398" spans="2:6">
      <c r="B398" s="56">
        <v>382</v>
      </c>
      <c r="C398" s="57">
        <f ca="1" t="shared" si="15"/>
        <v>0.365210003852789</v>
      </c>
      <c r="D398" s="57">
        <f ca="1" t="shared" si="16"/>
        <v>0.545725165619712</v>
      </c>
      <c r="E398" s="57">
        <f ca="1" t="shared" si="17"/>
        <v>1</v>
      </c>
      <c r="F398" s="62">
        <f ca="1">IF(E398=1,$C$4+SQRT(D398*($C$6-$C$4)*($C$5-$C$4)),$C$6-SQRT((1-D398)*($C$6-$C$4)*($C$6-$C$5)))</f>
        <v>9.04472500268703</v>
      </c>
    </row>
    <row r="399" spans="2:6">
      <c r="B399" s="56">
        <v>383</v>
      </c>
      <c r="C399" s="57">
        <f ca="1" t="shared" si="15"/>
        <v>0.185259867041998</v>
      </c>
      <c r="D399" s="57">
        <f ca="1" t="shared" si="16"/>
        <v>0.268021039937397</v>
      </c>
      <c r="E399" s="57">
        <f ca="1" t="shared" si="17"/>
        <v>1</v>
      </c>
      <c r="F399" s="62">
        <f ca="1">IF(E399=1,$C$4+SQRT(D399*($C$6-$C$4)*($C$5-$C$4)),$C$6-SQRT((1-D399)*($C$6-$C$4)*($C$6-$C$5)))</f>
        <v>8.73214894650938</v>
      </c>
    </row>
    <row r="400" spans="2:6">
      <c r="B400" s="56">
        <v>384</v>
      </c>
      <c r="C400" s="57">
        <f ca="1" t="shared" si="15"/>
        <v>0.388340007525749</v>
      </c>
      <c r="D400" s="57">
        <f ca="1" t="shared" si="16"/>
        <v>0.0637949310888948</v>
      </c>
      <c r="E400" s="57">
        <f ca="1" t="shared" si="17"/>
        <v>1</v>
      </c>
      <c r="F400" s="62">
        <f ca="1">IF(E400=1,$C$4+SQRT(D400*($C$6-$C$4)*($C$5-$C$4)),$C$6-SQRT((1-D400)*($C$6-$C$4)*($C$6-$C$5)))</f>
        <v>8.35719723148114</v>
      </c>
    </row>
    <row r="401" spans="2:6">
      <c r="B401" s="56">
        <v>385</v>
      </c>
      <c r="C401" s="57">
        <f ca="1" t="shared" ref="C401:C464" si="18">RAND()</f>
        <v>0.29689456027368</v>
      </c>
      <c r="D401" s="57">
        <f ca="1" t="shared" ref="D401:D464" si="19">RAND()</f>
        <v>0.75587100368949</v>
      </c>
      <c r="E401" s="57">
        <f ca="1" t="shared" ref="E401:E464" si="20">IF(C401&lt;=$C$10,1,2)</f>
        <v>1</v>
      </c>
      <c r="F401" s="62">
        <f ca="1">IF(E401=1,$C$4+SQRT(D401*($C$6-$C$4)*($C$5-$C$4)),$C$6-SQRT((1-D401)*($C$6-$C$4)*($C$6-$C$5)))</f>
        <v>9.22952918118237</v>
      </c>
    </row>
    <row r="402" spans="2:6">
      <c r="B402" s="56">
        <v>386</v>
      </c>
      <c r="C402" s="57">
        <f ca="1" t="shared" si="18"/>
        <v>0.120080545044091</v>
      </c>
      <c r="D402" s="57">
        <f ca="1" t="shared" si="19"/>
        <v>0.20869686490614</v>
      </c>
      <c r="E402" s="57">
        <f ca="1" t="shared" si="20"/>
        <v>1</v>
      </c>
      <c r="F402" s="62">
        <f ca="1">IF(E402=1,$C$4+SQRT(D402*($C$6-$C$4)*($C$5-$C$4)),$C$6-SQRT((1-D402)*($C$6-$C$4)*($C$6-$C$5)))</f>
        <v>8.64606015959219</v>
      </c>
    </row>
    <row r="403" spans="2:6">
      <c r="B403" s="56">
        <v>387</v>
      </c>
      <c r="C403" s="57">
        <f ca="1" t="shared" si="18"/>
        <v>0.982220278642938</v>
      </c>
      <c r="D403" s="57">
        <f ca="1" t="shared" si="19"/>
        <v>0.451204000361091</v>
      </c>
      <c r="E403" s="57">
        <f ca="1" t="shared" si="20"/>
        <v>2</v>
      </c>
      <c r="F403" s="62">
        <f ca="1">IF(E403=1,$C$4+SQRT(D403*($C$6-$C$4)*($C$5-$C$4)),$C$6-SQRT((1-D403)*($C$6-$C$4)*($C$6-$C$5)))</f>
        <v>8.95233975007266</v>
      </c>
    </row>
    <row r="404" spans="2:6">
      <c r="B404" s="56">
        <v>388</v>
      </c>
      <c r="C404" s="57">
        <f ca="1" t="shared" si="18"/>
        <v>0.254409102692695</v>
      </c>
      <c r="D404" s="57">
        <f ca="1" t="shared" si="19"/>
        <v>0.36458486796624</v>
      </c>
      <c r="E404" s="57">
        <f ca="1" t="shared" si="20"/>
        <v>1</v>
      </c>
      <c r="F404" s="62">
        <f ca="1">IF(E404=1,$C$4+SQRT(D404*($C$6-$C$4)*($C$5-$C$4)),$C$6-SQRT((1-D404)*($C$6-$C$4)*($C$6-$C$5)))</f>
        <v>8.85391436100611</v>
      </c>
    </row>
    <row r="405" spans="2:6">
      <c r="B405" s="56">
        <v>389</v>
      </c>
      <c r="C405" s="57">
        <f ca="1" t="shared" si="18"/>
        <v>0.0417273996315335</v>
      </c>
      <c r="D405" s="57">
        <f ca="1" t="shared" si="19"/>
        <v>0.953288145537816</v>
      </c>
      <c r="E405" s="57">
        <f ca="1" t="shared" si="20"/>
        <v>1</v>
      </c>
      <c r="F405" s="62">
        <f ca="1">IF(E405=1,$C$4+SQRT(D405*($C$6-$C$4)*($C$5-$C$4)),$C$6-SQRT((1-D405)*($C$6-$C$4)*($C$6-$C$5)))</f>
        <v>9.38078828611617</v>
      </c>
    </row>
    <row r="406" spans="2:6">
      <c r="B406" s="56">
        <v>390</v>
      </c>
      <c r="C406" s="57">
        <f ca="1" t="shared" si="18"/>
        <v>0.727274118371292</v>
      </c>
      <c r="D406" s="57">
        <f ca="1" t="shared" si="19"/>
        <v>0.0694449649945614</v>
      </c>
      <c r="E406" s="57">
        <f ca="1" t="shared" si="20"/>
        <v>2</v>
      </c>
      <c r="F406" s="62">
        <f ca="1">IF(E406=1,$C$4+SQRT(D406*($C$6-$C$4)*($C$5-$C$4)),$C$6-SQRT((1-D406)*($C$6-$C$4)*($C$6-$C$5)))</f>
        <v>8.63577491959322</v>
      </c>
    </row>
    <row r="407" spans="2:6">
      <c r="B407" s="56">
        <v>391</v>
      </c>
      <c r="C407" s="57">
        <f ca="1" t="shared" si="18"/>
        <v>0.77508024806431</v>
      </c>
      <c r="D407" s="57">
        <f ca="1" t="shared" si="19"/>
        <v>0.560902613210298</v>
      </c>
      <c r="E407" s="57">
        <f ca="1" t="shared" si="20"/>
        <v>2</v>
      </c>
      <c r="F407" s="62">
        <f ca="1">IF(E407=1,$C$4+SQRT(D407*($C$6-$C$4)*($C$5-$C$4)),$C$6-SQRT((1-D407)*($C$6-$C$4)*($C$6-$C$5)))</f>
        <v>9.0628795309143</v>
      </c>
    </row>
    <row r="408" spans="2:6">
      <c r="B408" s="56">
        <v>392</v>
      </c>
      <c r="C408" s="57">
        <f ca="1" t="shared" si="18"/>
        <v>0.504607627308953</v>
      </c>
      <c r="D408" s="57">
        <f ca="1" t="shared" si="19"/>
        <v>0.141033982786252</v>
      </c>
      <c r="E408" s="57">
        <f ca="1" t="shared" si="20"/>
        <v>2</v>
      </c>
      <c r="F408" s="62">
        <f ca="1">IF(E408=1,$C$4+SQRT(D408*($C$6-$C$4)*($C$5-$C$4)),$C$6-SQRT((1-D408)*($C$6-$C$4)*($C$6-$C$5)))</f>
        <v>8.6893009367412</v>
      </c>
    </row>
    <row r="409" spans="2:6">
      <c r="B409" s="56">
        <v>393</v>
      </c>
      <c r="C409" s="57">
        <f ca="1" t="shared" si="18"/>
        <v>0.990980092621533</v>
      </c>
      <c r="D409" s="57">
        <f ca="1" t="shared" si="19"/>
        <v>0.143015643456537</v>
      </c>
      <c r="E409" s="57">
        <f ca="1" t="shared" si="20"/>
        <v>2</v>
      </c>
      <c r="F409" s="62">
        <f ca="1">IF(E409=1,$C$4+SQRT(D409*($C$6-$C$4)*($C$5-$C$4)),$C$6-SQRT((1-D409)*($C$6-$C$4)*($C$6-$C$5)))</f>
        <v>8.69081372101334</v>
      </c>
    </row>
    <row r="410" spans="2:6">
      <c r="B410" s="56">
        <v>394</v>
      </c>
      <c r="C410" s="57">
        <f ca="1" t="shared" si="18"/>
        <v>0.43890079234164</v>
      </c>
      <c r="D410" s="57">
        <f ca="1" t="shared" si="19"/>
        <v>0.831911255170761</v>
      </c>
      <c r="E410" s="57">
        <f ca="1" t="shared" si="20"/>
        <v>1</v>
      </c>
      <c r="F410" s="62">
        <f ca="1">IF(E410=1,$C$4+SQRT(D410*($C$6-$C$4)*($C$5-$C$4)),$C$6-SQRT((1-D410)*($C$6-$C$4)*($C$6-$C$5)))</f>
        <v>9.28989244138475</v>
      </c>
    </row>
    <row r="411" spans="2:6">
      <c r="B411" s="56">
        <v>395</v>
      </c>
      <c r="C411" s="57">
        <f ca="1" t="shared" si="18"/>
        <v>0.175311036815731</v>
      </c>
      <c r="D411" s="57">
        <f ca="1" t="shared" si="19"/>
        <v>0.713504367585597</v>
      </c>
      <c r="E411" s="57">
        <f ca="1" t="shared" si="20"/>
        <v>1</v>
      </c>
      <c r="F411" s="62">
        <f ca="1">IF(E411=1,$C$4+SQRT(D411*($C$6-$C$4)*($C$5-$C$4)),$C$6-SQRT((1-D411)*($C$6-$C$4)*($C$6-$C$5)))</f>
        <v>9.19457470891158</v>
      </c>
    </row>
    <row r="412" spans="2:6">
      <c r="B412" s="56">
        <v>396</v>
      </c>
      <c r="C412" s="57">
        <f ca="1" t="shared" si="18"/>
        <v>0.452742770613363</v>
      </c>
      <c r="D412" s="57">
        <f ca="1" t="shared" si="19"/>
        <v>0.768521764421413</v>
      </c>
      <c r="E412" s="57">
        <f ca="1" t="shared" si="20"/>
        <v>1</v>
      </c>
      <c r="F412" s="62">
        <f ca="1">IF(E412=1,$C$4+SQRT(D412*($C$6-$C$4)*($C$5-$C$4)),$C$6-SQRT((1-D412)*($C$6-$C$4)*($C$6-$C$5)))</f>
        <v>9.23977559616361</v>
      </c>
    </row>
    <row r="413" spans="2:6">
      <c r="B413" s="56">
        <v>397</v>
      </c>
      <c r="C413" s="57">
        <f ca="1" t="shared" si="18"/>
        <v>0.459339381389526</v>
      </c>
      <c r="D413" s="57">
        <f ca="1" t="shared" si="19"/>
        <v>0.258489523597754</v>
      </c>
      <c r="E413" s="57">
        <f ca="1" t="shared" si="20"/>
        <v>1</v>
      </c>
      <c r="F413" s="62">
        <f ca="1">IF(E413=1,$C$4+SQRT(D413*($C$6-$C$4)*($C$5-$C$4)),$C$6-SQRT((1-D413)*($C$6-$C$4)*($C$6-$C$5)))</f>
        <v>8.71901255009597</v>
      </c>
    </row>
    <row r="414" spans="2:6">
      <c r="B414" s="56">
        <v>398</v>
      </c>
      <c r="C414" s="57">
        <f ca="1" t="shared" si="18"/>
        <v>0.598151997024926</v>
      </c>
      <c r="D414" s="57">
        <f ca="1" t="shared" si="19"/>
        <v>0.34846278033404</v>
      </c>
      <c r="E414" s="57">
        <f ca="1" t="shared" si="20"/>
        <v>2</v>
      </c>
      <c r="F414" s="62">
        <f ca="1">IF(E414=1,$C$4+SQRT(D414*($C$6-$C$4)*($C$5-$C$4)),$C$6-SQRT((1-D414)*($C$6-$C$4)*($C$6-$C$5)))</f>
        <v>8.85847714024996</v>
      </c>
    </row>
    <row r="415" spans="2:6">
      <c r="B415" s="56">
        <v>399</v>
      </c>
      <c r="C415" s="57">
        <f ca="1" t="shared" si="18"/>
        <v>0.399836652729218</v>
      </c>
      <c r="D415" s="57">
        <f ca="1" t="shared" si="19"/>
        <v>0.843690353999279</v>
      </c>
      <c r="E415" s="57">
        <f ca="1" t="shared" si="20"/>
        <v>1</v>
      </c>
      <c r="F415" s="62">
        <f ca="1">IF(E415=1,$C$4+SQRT(D415*($C$6-$C$4)*($C$5-$C$4)),$C$6-SQRT((1-D415)*($C$6-$C$4)*($C$6-$C$5)))</f>
        <v>9.29899218935241</v>
      </c>
    </row>
    <row r="416" spans="2:6">
      <c r="B416" s="56">
        <v>400</v>
      </c>
      <c r="C416" s="57">
        <f ca="1" t="shared" si="18"/>
        <v>0.525520529062919</v>
      </c>
      <c r="D416" s="57">
        <f ca="1" t="shared" si="19"/>
        <v>0.57905910045708</v>
      </c>
      <c r="E416" s="57">
        <f ca="1" t="shared" si="20"/>
        <v>2</v>
      </c>
      <c r="F416" s="62">
        <f ca="1">IF(E416=1,$C$4+SQRT(D416*($C$6-$C$4)*($C$5-$C$4)),$C$6-SQRT((1-D416)*($C$6-$C$4)*($C$6-$C$5)))</f>
        <v>9.08245882975976</v>
      </c>
    </row>
    <row r="417" spans="2:6">
      <c r="B417" s="56">
        <v>401</v>
      </c>
      <c r="C417" s="57">
        <f ca="1" t="shared" si="18"/>
        <v>0.757671572118988</v>
      </c>
      <c r="D417" s="57">
        <f ca="1" t="shared" si="19"/>
        <v>0.866261103790326</v>
      </c>
      <c r="E417" s="57">
        <f ca="1" t="shared" si="20"/>
        <v>2</v>
      </c>
      <c r="F417" s="62">
        <f ca="1">IF(E417=1,$C$4+SQRT(D417*($C$6-$C$4)*($C$5-$C$4)),$C$6-SQRT((1-D417)*($C$6-$C$4)*($C$6-$C$5)))</f>
        <v>9.48281744768472</v>
      </c>
    </row>
    <row r="418" spans="2:6">
      <c r="B418" s="56">
        <v>402</v>
      </c>
      <c r="C418" s="57">
        <f ca="1" t="shared" si="18"/>
        <v>0.614862806647905</v>
      </c>
      <c r="D418" s="57">
        <f ca="1" t="shared" si="19"/>
        <v>0.421824572620719</v>
      </c>
      <c r="E418" s="57">
        <f ca="1" t="shared" si="20"/>
        <v>2</v>
      </c>
      <c r="F418" s="62">
        <f ca="1">IF(E418=1,$C$4+SQRT(D418*($C$6-$C$4)*($C$5-$C$4)),$C$6-SQRT((1-D418)*($C$6-$C$4)*($C$6-$C$5)))</f>
        <v>8.92466244613212</v>
      </c>
    </row>
    <row r="419" spans="2:6">
      <c r="B419" s="56">
        <v>403</v>
      </c>
      <c r="C419" s="57">
        <f ca="1" t="shared" si="18"/>
        <v>0.488330698879238</v>
      </c>
      <c r="D419" s="57">
        <f ca="1" t="shared" si="19"/>
        <v>0.923802434928773</v>
      </c>
      <c r="E419" s="57">
        <f ca="1" t="shared" si="20"/>
        <v>1</v>
      </c>
      <c r="F419" s="62">
        <f ca="1">IF(E419=1,$C$4+SQRT(D419*($C$6-$C$4)*($C$5-$C$4)),$C$6-SQRT((1-D419)*($C$6-$C$4)*($C$6-$C$5)))</f>
        <v>9.35926629836009</v>
      </c>
    </row>
    <row r="420" spans="2:6">
      <c r="B420" s="56">
        <v>404</v>
      </c>
      <c r="C420" s="57">
        <f ca="1" t="shared" si="18"/>
        <v>0.877847202522529</v>
      </c>
      <c r="D420" s="57">
        <f ca="1" t="shared" si="19"/>
        <v>0.493530415954353</v>
      </c>
      <c r="E420" s="57">
        <f ca="1" t="shared" si="20"/>
        <v>2</v>
      </c>
      <c r="F420" s="62">
        <f ca="1">IF(E420=1,$C$4+SQRT(D420*($C$6-$C$4)*($C$5-$C$4)),$C$6-SQRT((1-D420)*($C$6-$C$4)*($C$6-$C$5)))</f>
        <v>8.99355120940443</v>
      </c>
    </row>
    <row r="421" spans="2:6">
      <c r="B421" s="56">
        <v>405</v>
      </c>
      <c r="C421" s="57">
        <f ca="1" t="shared" si="18"/>
        <v>0.678590302824149</v>
      </c>
      <c r="D421" s="57">
        <f ca="1" t="shared" si="19"/>
        <v>0.719208015105135</v>
      </c>
      <c r="E421" s="57">
        <f ca="1" t="shared" si="20"/>
        <v>2</v>
      </c>
      <c r="F421" s="62">
        <f ca="1">IF(E421=1,$C$4+SQRT(D421*($C$6-$C$4)*($C$5-$C$4)),$C$6-SQRT((1-D421)*($C$6-$C$4)*($C$6-$C$5)))</f>
        <v>9.25061093563508</v>
      </c>
    </row>
    <row r="422" spans="2:6">
      <c r="B422" s="56">
        <v>406</v>
      </c>
      <c r="C422" s="57">
        <f ca="1" t="shared" si="18"/>
        <v>0.38815262854532</v>
      </c>
      <c r="D422" s="57">
        <f ca="1" t="shared" si="19"/>
        <v>0.28493833936587</v>
      </c>
      <c r="E422" s="57">
        <f ca="1" t="shared" si="20"/>
        <v>1</v>
      </c>
      <c r="F422" s="62">
        <f ca="1">IF(E422=1,$C$4+SQRT(D422*($C$6-$C$4)*($C$5-$C$4)),$C$6-SQRT((1-D422)*($C$6-$C$4)*($C$6-$C$5)))</f>
        <v>8.75490176760406</v>
      </c>
    </row>
    <row r="423" spans="2:6">
      <c r="B423" s="56">
        <v>407</v>
      </c>
      <c r="C423" s="57">
        <f ca="1" t="shared" si="18"/>
        <v>0.28458701122417</v>
      </c>
      <c r="D423" s="57">
        <f ca="1" t="shared" si="19"/>
        <v>0.967510815169542</v>
      </c>
      <c r="E423" s="57">
        <f ca="1" t="shared" si="20"/>
        <v>1</v>
      </c>
      <c r="F423" s="62">
        <f ca="1">IF(E423=1,$C$4+SQRT(D423*($C$6-$C$4)*($C$5-$C$4)),$C$6-SQRT((1-D423)*($C$6-$C$4)*($C$6-$C$5)))</f>
        <v>9.39105054916746</v>
      </c>
    </row>
    <row r="424" spans="2:6">
      <c r="B424" s="56">
        <v>408</v>
      </c>
      <c r="C424" s="57">
        <f ca="1" t="shared" si="18"/>
        <v>0.798399052946285</v>
      </c>
      <c r="D424" s="57">
        <f ca="1" t="shared" si="19"/>
        <v>0.39807884850329</v>
      </c>
      <c r="E424" s="57">
        <f ca="1" t="shared" si="20"/>
        <v>2</v>
      </c>
      <c r="F424" s="62">
        <f ca="1">IF(E424=1,$C$4+SQRT(D424*($C$6-$C$4)*($C$5-$C$4)),$C$6-SQRT((1-D424)*($C$6-$C$4)*($C$6-$C$5)))</f>
        <v>8.90280252324688</v>
      </c>
    </row>
    <row r="425" spans="2:6">
      <c r="B425" s="56">
        <v>409</v>
      </c>
      <c r="C425" s="57">
        <f ca="1" t="shared" si="18"/>
        <v>0.964411368267783</v>
      </c>
      <c r="D425" s="57">
        <f ca="1" t="shared" si="19"/>
        <v>0.844683316227246</v>
      </c>
      <c r="E425" s="57">
        <f ca="1" t="shared" si="20"/>
        <v>2</v>
      </c>
      <c r="F425" s="62">
        <f ca="1">IF(E425=1,$C$4+SQRT(D425*($C$6-$C$4)*($C$5-$C$4)),$C$6-SQRT((1-D425)*($C$6-$C$4)*($C$6-$C$5)))</f>
        <v>9.44265507309611</v>
      </c>
    </row>
    <row r="426" spans="2:6">
      <c r="B426" s="56">
        <v>410</v>
      </c>
      <c r="C426" s="57">
        <f ca="1" t="shared" si="18"/>
        <v>0.43013035728581</v>
      </c>
      <c r="D426" s="57">
        <f ca="1" t="shared" si="19"/>
        <v>0.983621452699379</v>
      </c>
      <c r="E426" s="57">
        <f ca="1" t="shared" si="20"/>
        <v>1</v>
      </c>
      <c r="F426" s="62">
        <f ca="1">IF(E426=1,$C$4+SQRT(D426*($C$6-$C$4)*($C$5-$C$4)),$C$6-SQRT((1-D426)*($C$6-$C$4)*($C$6-$C$5)))</f>
        <v>9.40258436658861</v>
      </c>
    </row>
    <row r="427" spans="2:6">
      <c r="B427" s="56">
        <v>411</v>
      </c>
      <c r="C427" s="57">
        <f ca="1" t="shared" si="18"/>
        <v>0.571384263580949</v>
      </c>
      <c r="D427" s="57">
        <f ca="1" t="shared" si="19"/>
        <v>0.997604371202728</v>
      </c>
      <c r="E427" s="57">
        <f ca="1" t="shared" si="20"/>
        <v>2</v>
      </c>
      <c r="F427" s="62">
        <f ca="1">IF(E427=1,$C$4+SQRT(D427*($C$6-$C$4)*($C$5-$C$4)),$C$6-SQRT((1-D427)*($C$6-$C$4)*($C$6-$C$5)))</f>
        <v>9.93078108932854</v>
      </c>
    </row>
    <row r="428" spans="2:6">
      <c r="B428" s="56">
        <v>412</v>
      </c>
      <c r="C428" s="57">
        <f ca="1" t="shared" si="18"/>
        <v>0.598900419173046</v>
      </c>
      <c r="D428" s="57">
        <f ca="1" t="shared" si="19"/>
        <v>0.129646218094002</v>
      </c>
      <c r="E428" s="57">
        <f ca="1" t="shared" si="20"/>
        <v>2</v>
      </c>
      <c r="F428" s="62">
        <f ca="1">IF(E428=1,$C$4+SQRT(D428*($C$6-$C$4)*($C$5-$C$4)),$C$6-SQRT((1-D428)*($C$6-$C$4)*($C$6-$C$5)))</f>
        <v>8.68064123006212</v>
      </c>
    </row>
    <row r="429" spans="2:6">
      <c r="B429" s="56">
        <v>413</v>
      </c>
      <c r="C429" s="57">
        <f ca="1" t="shared" si="18"/>
        <v>0.697887683768693</v>
      </c>
      <c r="D429" s="57">
        <f ca="1" t="shared" si="19"/>
        <v>0.723084573311821</v>
      </c>
      <c r="E429" s="57">
        <f ca="1" t="shared" si="20"/>
        <v>2</v>
      </c>
      <c r="F429" s="62">
        <f ca="1">IF(E429=1,$C$4+SQRT(D429*($C$6-$C$4)*($C$5-$C$4)),$C$6-SQRT((1-D429)*($C$6-$C$4)*($C$6-$C$5)))</f>
        <v>9.25580187223001</v>
      </c>
    </row>
    <row r="430" spans="2:6">
      <c r="B430" s="56">
        <v>414</v>
      </c>
      <c r="C430" s="57">
        <f ca="1" t="shared" si="18"/>
        <v>0.413814446119754</v>
      </c>
      <c r="D430" s="57">
        <f ca="1" t="shared" si="19"/>
        <v>0.730354932376714</v>
      </c>
      <c r="E430" s="57">
        <f ca="1" t="shared" si="20"/>
        <v>1</v>
      </c>
      <c r="F430" s="62">
        <f ca="1">IF(E430=1,$C$4+SQRT(D430*($C$6-$C$4)*($C$5-$C$4)),$C$6-SQRT((1-D430)*($C$6-$C$4)*($C$6-$C$5)))</f>
        <v>9.20859830578792</v>
      </c>
    </row>
    <row r="431" spans="2:6">
      <c r="B431" s="56">
        <v>415</v>
      </c>
      <c r="C431" s="57">
        <f ca="1" t="shared" si="18"/>
        <v>0.90294493007235</v>
      </c>
      <c r="D431" s="57">
        <f ca="1" t="shared" si="19"/>
        <v>0.0554255908550922</v>
      </c>
      <c r="E431" s="57">
        <f ca="1" t="shared" si="20"/>
        <v>2</v>
      </c>
      <c r="F431" s="62">
        <f ca="1">IF(E431=1,$C$4+SQRT(D431*($C$6-$C$4)*($C$5-$C$4)),$C$6-SQRT((1-D431)*($C$6-$C$4)*($C$6-$C$5)))</f>
        <v>8.62553689817085</v>
      </c>
    </row>
    <row r="432" spans="2:6">
      <c r="B432" s="56">
        <v>416</v>
      </c>
      <c r="C432" s="57">
        <f ca="1" t="shared" si="18"/>
        <v>0.937889989744722</v>
      </c>
      <c r="D432" s="57">
        <f ca="1" t="shared" si="19"/>
        <v>0.427457564361377</v>
      </c>
      <c r="E432" s="57">
        <f ca="1" t="shared" si="20"/>
        <v>2</v>
      </c>
      <c r="F432" s="62">
        <f ca="1">IF(E432=1,$C$4+SQRT(D432*($C$6-$C$4)*($C$5-$C$4)),$C$6-SQRT((1-D432)*($C$6-$C$4)*($C$6-$C$5)))</f>
        <v>8.92991361503977</v>
      </c>
    </row>
    <row r="433" spans="2:6">
      <c r="B433" s="56">
        <v>417</v>
      </c>
      <c r="C433" s="57">
        <f ca="1" t="shared" si="18"/>
        <v>0.303428936985365</v>
      </c>
      <c r="D433" s="57">
        <f ca="1" t="shared" si="19"/>
        <v>0.64732174426412</v>
      </c>
      <c r="E433" s="57">
        <f ca="1" t="shared" si="20"/>
        <v>1</v>
      </c>
      <c r="F433" s="62">
        <f ca="1">IF(E433=1,$C$4+SQRT(D433*($C$6-$C$4)*($C$5-$C$4)),$C$6-SQRT((1-D433)*($C$6-$C$4)*($C$6-$C$5)))</f>
        <v>9.13782401474404</v>
      </c>
    </row>
    <row r="434" spans="2:6">
      <c r="B434" s="56">
        <v>418</v>
      </c>
      <c r="C434" s="57">
        <f ca="1" t="shared" si="18"/>
        <v>0.781372577895546</v>
      </c>
      <c r="D434" s="57">
        <f ca="1" t="shared" si="19"/>
        <v>0.6623927750237</v>
      </c>
      <c r="E434" s="57">
        <f ca="1" t="shared" si="20"/>
        <v>2</v>
      </c>
      <c r="F434" s="62">
        <f ca="1">IF(E434=1,$C$4+SQRT(D434*($C$6-$C$4)*($C$5-$C$4)),$C$6-SQRT((1-D434)*($C$6-$C$4)*($C$6-$C$5)))</f>
        <v>9.17828566402149</v>
      </c>
    </row>
    <row r="435" spans="2:6">
      <c r="B435" s="56">
        <v>419</v>
      </c>
      <c r="C435" s="57">
        <f ca="1" t="shared" si="18"/>
        <v>0.207933377292935</v>
      </c>
      <c r="D435" s="57">
        <f ca="1" t="shared" si="19"/>
        <v>0.755880982490734</v>
      </c>
      <c r="E435" s="57">
        <f ca="1" t="shared" si="20"/>
        <v>1</v>
      </c>
      <c r="F435" s="62">
        <f ca="1">IF(E435=1,$C$4+SQRT(D435*($C$6-$C$4)*($C$5-$C$4)),$C$6-SQRT((1-D435)*($C$6-$C$4)*($C$6-$C$5)))</f>
        <v>9.22953729710874</v>
      </c>
    </row>
    <row r="436" spans="2:6">
      <c r="B436" s="56">
        <v>420</v>
      </c>
      <c r="C436" s="57">
        <f ca="1" t="shared" si="18"/>
        <v>0.8690405941562</v>
      </c>
      <c r="D436" s="57">
        <f ca="1" t="shared" si="19"/>
        <v>0.413109279071232</v>
      </c>
      <c r="E436" s="57">
        <f ca="1" t="shared" si="20"/>
        <v>2</v>
      </c>
      <c r="F436" s="62">
        <f ca="1">IF(E436=1,$C$4+SQRT(D436*($C$6-$C$4)*($C$5-$C$4)),$C$6-SQRT((1-D436)*($C$6-$C$4)*($C$6-$C$5)))</f>
        <v>8.9165880553282</v>
      </c>
    </row>
    <row r="437" spans="2:6">
      <c r="B437" s="56">
        <v>421</v>
      </c>
      <c r="C437" s="57">
        <f ca="1" t="shared" si="18"/>
        <v>0.711620535145363</v>
      </c>
      <c r="D437" s="57">
        <f ca="1" t="shared" si="19"/>
        <v>0.208399374858925</v>
      </c>
      <c r="E437" s="57">
        <f ca="1" t="shared" si="20"/>
        <v>2</v>
      </c>
      <c r="F437" s="62">
        <f ca="1">IF(E437=1,$C$4+SQRT(D437*($C$6-$C$4)*($C$5-$C$4)),$C$6-SQRT((1-D437)*($C$6-$C$4)*($C$6-$C$5)))</f>
        <v>8.74174674636536</v>
      </c>
    </row>
    <row r="438" spans="2:6">
      <c r="B438" s="56">
        <v>422</v>
      </c>
      <c r="C438" s="57">
        <f ca="1" t="shared" si="18"/>
        <v>0.0285270109422344</v>
      </c>
      <c r="D438" s="57">
        <f ca="1" t="shared" si="19"/>
        <v>0.0203093807252994</v>
      </c>
      <c r="E438" s="57">
        <f ca="1" t="shared" si="20"/>
        <v>1</v>
      </c>
      <c r="F438" s="62">
        <f ca="1">IF(E438=1,$C$4+SQRT(D438*($C$6-$C$4)*($C$5-$C$4)),$C$6-SQRT((1-D438)*($C$6-$C$4)*($C$6-$C$5)))</f>
        <v>8.2015409671769</v>
      </c>
    </row>
    <row r="439" spans="2:6">
      <c r="B439" s="56">
        <v>423</v>
      </c>
      <c r="C439" s="57">
        <f ca="1" t="shared" si="18"/>
        <v>0.17080353994754</v>
      </c>
      <c r="D439" s="57">
        <f ca="1" t="shared" si="19"/>
        <v>0.768513539127772</v>
      </c>
      <c r="E439" s="57">
        <f ca="1" t="shared" si="20"/>
        <v>1</v>
      </c>
      <c r="F439" s="62">
        <f ca="1">IF(E439=1,$C$4+SQRT(D439*($C$6-$C$4)*($C$5-$C$4)),$C$6-SQRT((1-D439)*($C$6-$C$4)*($C$6-$C$5)))</f>
        <v>9.23976896164388</v>
      </c>
    </row>
    <row r="440" spans="2:6">
      <c r="B440" s="56">
        <v>424</v>
      </c>
      <c r="C440" s="57">
        <f ca="1" t="shared" si="18"/>
        <v>0.323290144449134</v>
      </c>
      <c r="D440" s="57">
        <f ca="1" t="shared" si="19"/>
        <v>0.24194064692148</v>
      </c>
      <c r="E440" s="57">
        <f ca="1" t="shared" si="20"/>
        <v>1</v>
      </c>
      <c r="F440" s="62">
        <f ca="1">IF(E440=1,$C$4+SQRT(D440*($C$6-$C$4)*($C$5-$C$4)),$C$6-SQRT((1-D440)*($C$6-$C$4)*($C$6-$C$5)))</f>
        <v>8.69561576595342</v>
      </c>
    </row>
    <row r="441" spans="2:6">
      <c r="B441" s="56">
        <v>425</v>
      </c>
      <c r="C441" s="57">
        <f ca="1" t="shared" si="18"/>
        <v>0.317218078427367</v>
      </c>
      <c r="D441" s="57">
        <f ca="1" t="shared" si="19"/>
        <v>0.417088010985297</v>
      </c>
      <c r="E441" s="57">
        <f ca="1" t="shared" si="20"/>
        <v>1</v>
      </c>
      <c r="F441" s="62">
        <f ca="1">IF(E441=1,$C$4+SQRT(D441*($C$6-$C$4)*($C$5-$C$4)),$C$6-SQRT((1-D441)*($C$6-$C$4)*($C$6-$C$5)))</f>
        <v>8.91333237212451</v>
      </c>
    </row>
    <row r="442" spans="2:6">
      <c r="B442" s="56">
        <v>426</v>
      </c>
      <c r="C442" s="57">
        <f ca="1" t="shared" si="18"/>
        <v>0.0200785808725024</v>
      </c>
      <c r="D442" s="57">
        <f ca="1" t="shared" si="19"/>
        <v>0.450117468081239</v>
      </c>
      <c r="E442" s="57">
        <f ca="1" t="shared" si="20"/>
        <v>1</v>
      </c>
      <c r="F442" s="62">
        <f ca="1">IF(E442=1,$C$4+SQRT(D442*($C$6-$C$4)*($C$5-$C$4)),$C$6-SQRT((1-D442)*($C$6-$C$4)*($C$6-$C$5)))</f>
        <v>8.94880711220062</v>
      </c>
    </row>
    <row r="443" spans="2:6">
      <c r="B443" s="56">
        <v>427</v>
      </c>
      <c r="C443" s="57">
        <f ca="1" t="shared" si="18"/>
        <v>0.427050145890229</v>
      </c>
      <c r="D443" s="57">
        <f ca="1" t="shared" si="19"/>
        <v>0.348479477221582</v>
      </c>
      <c r="E443" s="57">
        <f ca="1" t="shared" si="20"/>
        <v>1</v>
      </c>
      <c r="F443" s="62">
        <f ca="1">IF(E443=1,$C$4+SQRT(D443*($C$6-$C$4)*($C$5-$C$4)),$C$6-SQRT((1-D443)*($C$6-$C$4)*($C$6-$C$5)))</f>
        <v>8.83484067608327</v>
      </c>
    </row>
    <row r="444" spans="2:6">
      <c r="B444" s="56">
        <v>428</v>
      </c>
      <c r="C444" s="57">
        <f ca="1" t="shared" si="18"/>
        <v>0.888490179096917</v>
      </c>
      <c r="D444" s="57">
        <f ca="1" t="shared" si="19"/>
        <v>0.926619943936814</v>
      </c>
      <c r="E444" s="57">
        <f ca="1" t="shared" si="20"/>
        <v>2</v>
      </c>
      <c r="F444" s="62">
        <f ca="1">IF(E444=1,$C$4+SQRT(D444*($C$6-$C$4)*($C$5-$C$4)),$C$6-SQRT((1-D444)*($C$6-$C$4)*($C$6-$C$5)))</f>
        <v>9.61690717557441</v>
      </c>
    </row>
    <row r="445" spans="2:6">
      <c r="B445" s="56">
        <v>429</v>
      </c>
      <c r="C445" s="57">
        <f ca="1" t="shared" si="18"/>
        <v>0.505232515214928</v>
      </c>
      <c r="D445" s="57">
        <f ca="1" t="shared" si="19"/>
        <v>0.925880001458014</v>
      </c>
      <c r="E445" s="57">
        <f ca="1" t="shared" si="20"/>
        <v>2</v>
      </c>
      <c r="F445" s="62">
        <f ca="1">IF(E445=1,$C$4+SQRT(D445*($C$6-$C$4)*($C$5-$C$4)),$C$6-SQRT((1-D445)*($C$6-$C$4)*($C$6-$C$5)))</f>
        <v>9.6149805237602</v>
      </c>
    </row>
    <row r="446" spans="2:6">
      <c r="B446" s="56">
        <v>430</v>
      </c>
      <c r="C446" s="57">
        <f ca="1" t="shared" si="18"/>
        <v>0.480744190535562</v>
      </c>
      <c r="D446" s="57">
        <f ca="1" t="shared" si="19"/>
        <v>0.947465673450525</v>
      </c>
      <c r="E446" s="57">
        <f ca="1" t="shared" si="20"/>
        <v>1</v>
      </c>
      <c r="F446" s="62">
        <f ca="1">IF(E446=1,$C$4+SQRT(D446*($C$6-$C$4)*($C$5-$C$4)),$C$6-SQRT((1-D446)*($C$6-$C$4)*($C$6-$C$5)))</f>
        <v>9.37656505363933</v>
      </c>
    </row>
    <row r="447" spans="2:6">
      <c r="B447" s="56">
        <v>431</v>
      </c>
      <c r="C447" s="57">
        <f ca="1" t="shared" si="18"/>
        <v>0.924092842413448</v>
      </c>
      <c r="D447" s="57">
        <f ca="1" t="shared" si="19"/>
        <v>0.846856391744794</v>
      </c>
      <c r="E447" s="57">
        <f ca="1" t="shared" si="20"/>
        <v>2</v>
      </c>
      <c r="F447" s="62">
        <f ca="1">IF(E447=1,$C$4+SQRT(D447*($C$6-$C$4)*($C$5-$C$4)),$C$6-SQRT((1-D447)*($C$6-$C$4)*($C$6-$C$5)))</f>
        <v>9.44656778508076</v>
      </c>
    </row>
    <row r="448" spans="2:6">
      <c r="B448" s="56">
        <v>432</v>
      </c>
      <c r="C448" s="57">
        <f ca="1" t="shared" si="18"/>
        <v>0.212603973069597</v>
      </c>
      <c r="D448" s="57">
        <f ca="1" t="shared" si="19"/>
        <v>0.585474567808598</v>
      </c>
      <c r="E448" s="57">
        <f ca="1" t="shared" si="20"/>
        <v>1</v>
      </c>
      <c r="F448" s="62">
        <f ca="1">IF(E448=1,$C$4+SQRT(D448*($C$6-$C$4)*($C$5-$C$4)),$C$6-SQRT((1-D448)*($C$6-$C$4)*($C$6-$C$5)))</f>
        <v>9.08210403179047</v>
      </c>
    </row>
    <row r="449" spans="2:6">
      <c r="B449" s="56">
        <v>433</v>
      </c>
      <c r="C449" s="57">
        <f ca="1" t="shared" si="18"/>
        <v>0.493433493564618</v>
      </c>
      <c r="D449" s="57">
        <f ca="1" t="shared" si="19"/>
        <v>0.795648595391938</v>
      </c>
      <c r="E449" s="57">
        <f ca="1" t="shared" si="20"/>
        <v>1</v>
      </c>
      <c r="F449" s="62">
        <f ca="1">IF(E449=1,$C$4+SQRT(D449*($C$6-$C$4)*($C$5-$C$4)),$C$6-SQRT((1-D449)*($C$6-$C$4)*($C$6-$C$5)))</f>
        <v>9.26146628602745</v>
      </c>
    </row>
    <row r="450" spans="2:6">
      <c r="B450" s="56">
        <v>434</v>
      </c>
      <c r="C450" s="57">
        <f ca="1" t="shared" si="18"/>
        <v>0.43295940307943</v>
      </c>
      <c r="D450" s="57">
        <f ca="1" t="shared" si="19"/>
        <v>0.0898165621978901</v>
      </c>
      <c r="E450" s="57">
        <f ca="1" t="shared" si="20"/>
        <v>1</v>
      </c>
      <c r="F450" s="62">
        <f ca="1">IF(E450=1,$C$4+SQRT(D450*($C$6-$C$4)*($C$5-$C$4)),$C$6-SQRT((1-D450)*($C$6-$C$4)*($C$6-$C$5)))</f>
        <v>8.42383148112874</v>
      </c>
    </row>
    <row r="451" spans="2:6">
      <c r="B451" s="56">
        <v>435</v>
      </c>
      <c r="C451" s="57">
        <f ca="1" t="shared" si="18"/>
        <v>0.396656172423042</v>
      </c>
      <c r="D451" s="57">
        <f ca="1" t="shared" si="19"/>
        <v>0.579051101187425</v>
      </c>
      <c r="E451" s="57">
        <f ca="1" t="shared" si="20"/>
        <v>1</v>
      </c>
      <c r="F451" s="62">
        <f ca="1">IF(E451=1,$C$4+SQRT(D451*($C$6-$C$4)*($C$5-$C$4)),$C$6-SQRT((1-D451)*($C$6-$C$4)*($C$6-$C$5)))</f>
        <v>9.07615157035375</v>
      </c>
    </row>
    <row r="452" spans="2:6">
      <c r="B452" s="56">
        <v>436</v>
      </c>
      <c r="C452" s="57">
        <f ca="1" t="shared" si="18"/>
        <v>0.237374500914534</v>
      </c>
      <c r="D452" s="57">
        <f ca="1" t="shared" si="19"/>
        <v>0.257963899658818</v>
      </c>
      <c r="E452" s="57">
        <f ca="1" t="shared" si="20"/>
        <v>1</v>
      </c>
      <c r="F452" s="62">
        <f ca="1">IF(E452=1,$C$4+SQRT(D452*($C$6-$C$4)*($C$5-$C$4)),$C$6-SQRT((1-D452)*($C$6-$C$4)*($C$6-$C$5)))</f>
        <v>8.71828114225395</v>
      </c>
    </row>
    <row r="453" spans="2:6">
      <c r="B453" s="56">
        <v>437</v>
      </c>
      <c r="C453" s="57">
        <f ca="1" t="shared" si="18"/>
        <v>0.671524657510453</v>
      </c>
      <c r="D453" s="57">
        <f ca="1" t="shared" si="19"/>
        <v>0.297280023454447</v>
      </c>
      <c r="E453" s="57">
        <f ca="1" t="shared" si="20"/>
        <v>2</v>
      </c>
      <c r="F453" s="62">
        <f ca="1">IF(E453=1,$C$4+SQRT(D453*($C$6-$C$4)*($C$5-$C$4)),$C$6-SQRT((1-D453)*($C$6-$C$4)*($C$6-$C$5)))</f>
        <v>8.81448747240229</v>
      </c>
    </row>
    <row r="454" spans="2:6">
      <c r="B454" s="56">
        <v>438</v>
      </c>
      <c r="C454" s="57">
        <f ca="1" t="shared" si="18"/>
        <v>0.128458743686621</v>
      </c>
      <c r="D454" s="57">
        <f ca="1" t="shared" si="19"/>
        <v>0.241193899516347</v>
      </c>
      <c r="E454" s="57">
        <f ca="1" t="shared" si="20"/>
        <v>1</v>
      </c>
      <c r="F454" s="62">
        <f ca="1">IF(E454=1,$C$4+SQRT(D454*($C$6-$C$4)*($C$5-$C$4)),$C$6-SQRT((1-D454)*($C$6-$C$4)*($C$6-$C$5)))</f>
        <v>8.69454143075319</v>
      </c>
    </row>
    <row r="455" spans="2:6">
      <c r="B455" s="56">
        <v>439</v>
      </c>
      <c r="C455" s="57">
        <f ca="1" t="shared" si="18"/>
        <v>0.266529007080129</v>
      </c>
      <c r="D455" s="57">
        <f ca="1" t="shared" si="19"/>
        <v>0.96741137569338</v>
      </c>
      <c r="E455" s="57">
        <f ca="1" t="shared" si="20"/>
        <v>1</v>
      </c>
      <c r="F455" s="62">
        <f ca="1">IF(E455=1,$C$4+SQRT(D455*($C$6-$C$4)*($C$5-$C$4)),$C$6-SQRT((1-D455)*($C$6-$C$4)*($C$6-$C$5)))</f>
        <v>9.39097906216692</v>
      </c>
    </row>
    <row r="456" spans="2:6">
      <c r="B456" s="56">
        <v>440</v>
      </c>
      <c r="C456" s="57">
        <f ca="1" t="shared" si="18"/>
        <v>0.83507072791352</v>
      </c>
      <c r="D456" s="57">
        <f ca="1" t="shared" si="19"/>
        <v>0.606380181290425</v>
      </c>
      <c r="E456" s="57">
        <f ca="1" t="shared" si="20"/>
        <v>2</v>
      </c>
      <c r="F456" s="62">
        <f ca="1">IF(E456=1,$C$4+SQRT(D456*($C$6-$C$4)*($C$5-$C$4)),$C$6-SQRT((1-D456)*($C$6-$C$4)*($C$6-$C$5)))</f>
        <v>9.11273474235765</v>
      </c>
    </row>
    <row r="457" spans="2:6">
      <c r="B457" s="56">
        <v>441</v>
      </c>
      <c r="C457" s="57">
        <f ca="1" t="shared" si="18"/>
        <v>0.138734258191816</v>
      </c>
      <c r="D457" s="57">
        <f ca="1" t="shared" si="19"/>
        <v>0.303306786217238</v>
      </c>
      <c r="E457" s="57">
        <f ca="1" t="shared" si="20"/>
        <v>1</v>
      </c>
      <c r="F457" s="62">
        <f ca="1">IF(E457=1,$C$4+SQRT(D457*($C$6-$C$4)*($C$5-$C$4)),$C$6-SQRT((1-D457)*($C$6-$C$4)*($C$6-$C$5)))</f>
        <v>8.77885401227347</v>
      </c>
    </row>
    <row r="458" spans="2:6">
      <c r="B458" s="56">
        <v>442</v>
      </c>
      <c r="C458" s="57">
        <f ca="1" t="shared" si="18"/>
        <v>0.290563979310188</v>
      </c>
      <c r="D458" s="57">
        <f ca="1" t="shared" si="19"/>
        <v>0.305727000685055</v>
      </c>
      <c r="E458" s="57">
        <f ca="1" t="shared" si="20"/>
        <v>1</v>
      </c>
      <c r="F458" s="62">
        <f ca="1">IF(E458=1,$C$4+SQRT(D458*($C$6-$C$4)*($C$5-$C$4)),$C$6-SQRT((1-D458)*($C$6-$C$4)*($C$6-$C$5)))</f>
        <v>8.78195524256195</v>
      </c>
    </row>
    <row r="459" spans="2:6">
      <c r="B459" s="56">
        <v>443</v>
      </c>
      <c r="C459" s="57">
        <f ca="1" t="shared" si="18"/>
        <v>0.171667984867197</v>
      </c>
      <c r="D459" s="57">
        <f ca="1" t="shared" si="19"/>
        <v>0.144711237774861</v>
      </c>
      <c r="E459" s="57">
        <f ca="1" t="shared" si="20"/>
        <v>1</v>
      </c>
      <c r="F459" s="62">
        <f ca="1">IF(E459=1,$C$4+SQRT(D459*($C$6-$C$4)*($C$5-$C$4)),$C$6-SQRT((1-D459)*($C$6-$C$4)*($C$6-$C$5)))</f>
        <v>8.53797999549214</v>
      </c>
    </row>
    <row r="460" spans="2:6">
      <c r="B460" s="56">
        <v>444</v>
      </c>
      <c r="C460" s="57">
        <f ca="1" t="shared" si="18"/>
        <v>0.307891043405574</v>
      </c>
      <c r="D460" s="57">
        <f ca="1" t="shared" si="19"/>
        <v>0.458596404369472</v>
      </c>
      <c r="E460" s="57">
        <f ca="1" t="shared" si="20"/>
        <v>1</v>
      </c>
      <c r="F460" s="62">
        <f ca="1">IF(E460=1,$C$4+SQRT(D460*($C$6-$C$4)*($C$5-$C$4)),$C$6-SQRT((1-D460)*($C$6-$C$4)*($C$6-$C$5)))</f>
        <v>8.9577018370761</v>
      </c>
    </row>
    <row r="461" spans="2:6">
      <c r="B461" s="56">
        <v>445</v>
      </c>
      <c r="C461" s="57">
        <f ca="1" t="shared" si="18"/>
        <v>0.732533367804448</v>
      </c>
      <c r="D461" s="57">
        <f ca="1" t="shared" si="19"/>
        <v>0.937050685094913</v>
      </c>
      <c r="E461" s="57">
        <f ca="1" t="shared" si="20"/>
        <v>2</v>
      </c>
      <c r="F461" s="62">
        <f ca="1">IF(E461=1,$C$4+SQRT(D461*($C$6-$C$4)*($C$5-$C$4)),$C$6-SQRT((1-D461)*($C$6-$C$4)*($C$6-$C$5)))</f>
        <v>9.64517803082366</v>
      </c>
    </row>
    <row r="462" spans="2:6">
      <c r="B462" s="56">
        <v>446</v>
      </c>
      <c r="C462" s="57">
        <f ca="1" t="shared" si="18"/>
        <v>0.948034119874156</v>
      </c>
      <c r="D462" s="57">
        <f ca="1" t="shared" si="19"/>
        <v>0.584973165743212</v>
      </c>
      <c r="E462" s="57">
        <f ca="1" t="shared" si="20"/>
        <v>2</v>
      </c>
      <c r="F462" s="62">
        <f ca="1">IF(E462=1,$C$4+SQRT(D462*($C$6-$C$4)*($C$5-$C$4)),$C$6-SQRT((1-D462)*($C$6-$C$4)*($C$6-$C$5)))</f>
        <v>9.0889271881383</v>
      </c>
    </row>
    <row r="463" spans="2:6">
      <c r="B463" s="56">
        <v>447</v>
      </c>
      <c r="C463" s="57">
        <f ca="1" t="shared" si="18"/>
        <v>0.952563890238003</v>
      </c>
      <c r="D463" s="57">
        <f ca="1" t="shared" si="19"/>
        <v>0.271302548645</v>
      </c>
      <c r="E463" s="57">
        <f ca="1" t="shared" si="20"/>
        <v>2</v>
      </c>
      <c r="F463" s="62">
        <f ca="1">IF(E463=1,$C$4+SQRT(D463*($C$6-$C$4)*($C$5-$C$4)),$C$6-SQRT((1-D463)*($C$6-$C$4)*($C$6-$C$5)))</f>
        <v>8.79277388086987</v>
      </c>
    </row>
    <row r="464" spans="2:6">
      <c r="B464" s="56">
        <v>448</v>
      </c>
      <c r="C464" s="57">
        <f ca="1" t="shared" si="18"/>
        <v>0.534821295113302</v>
      </c>
      <c r="D464" s="57">
        <f ca="1" t="shared" si="19"/>
        <v>0.279320383425578</v>
      </c>
      <c r="E464" s="57">
        <f ca="1" t="shared" si="20"/>
        <v>2</v>
      </c>
      <c r="F464" s="62">
        <f ca="1">IF(E464=1,$C$4+SQRT(D464*($C$6-$C$4)*($C$5-$C$4)),$C$6-SQRT((1-D464)*($C$6-$C$4)*($C$6-$C$5)))</f>
        <v>8.79943378643706</v>
      </c>
    </row>
    <row r="465" spans="2:6">
      <c r="B465" s="56">
        <v>449</v>
      </c>
      <c r="C465" s="57">
        <f ca="1" t="shared" ref="C465:C528" si="21">RAND()</f>
        <v>0.478458319128813</v>
      </c>
      <c r="D465" s="57">
        <f ca="1" t="shared" ref="D465:D528" si="22">RAND()</f>
        <v>0.437020508890982</v>
      </c>
      <c r="E465" s="57">
        <f ca="1" t="shared" ref="E465:E528" si="23">IF(C465&lt;=$C$10,1,2)</f>
        <v>1</v>
      </c>
      <c r="F465" s="62">
        <f ca="1">IF(E465=1,$C$4+SQRT(D465*($C$6-$C$4)*($C$5-$C$4)),$C$6-SQRT((1-D465)*($C$6-$C$4)*($C$6-$C$5)))</f>
        <v>8.93490160861021</v>
      </c>
    </row>
    <row r="466" spans="2:6">
      <c r="B466" s="56">
        <v>450</v>
      </c>
      <c r="C466" s="57">
        <f ca="1" t="shared" si="21"/>
        <v>0.140421716397304</v>
      </c>
      <c r="D466" s="57">
        <f ca="1" t="shared" si="22"/>
        <v>0.0459530228162677</v>
      </c>
      <c r="E466" s="57">
        <f ca="1" t="shared" si="23"/>
        <v>1</v>
      </c>
      <c r="F466" s="62">
        <f ca="1">IF(E466=1,$C$4+SQRT(D466*($C$6-$C$4)*($C$5-$C$4)),$C$6-SQRT((1-D466)*($C$6-$C$4)*($C$6-$C$5)))</f>
        <v>8.30316009901129</v>
      </c>
    </row>
    <row r="467" spans="2:6">
      <c r="B467" s="56">
        <v>451</v>
      </c>
      <c r="C467" s="57">
        <f ca="1" t="shared" si="21"/>
        <v>0.981022282940629</v>
      </c>
      <c r="D467" s="57">
        <f ca="1" t="shared" si="22"/>
        <v>0.0725782633735959</v>
      </c>
      <c r="E467" s="57">
        <f ca="1" t="shared" si="23"/>
        <v>2</v>
      </c>
      <c r="F467" s="62">
        <f ca="1">IF(E467=1,$C$4+SQRT(D467*($C$6-$C$4)*($C$5-$C$4)),$C$6-SQRT((1-D467)*($C$6-$C$4)*($C$6-$C$5)))</f>
        <v>8.63807361680126</v>
      </c>
    </row>
    <row r="468" spans="2:6">
      <c r="B468" s="56">
        <v>452</v>
      </c>
      <c r="C468" s="57">
        <f ca="1" t="shared" si="21"/>
        <v>0.718419600893006</v>
      </c>
      <c r="D468" s="57">
        <f ca="1" t="shared" si="22"/>
        <v>0.288438792398971</v>
      </c>
      <c r="E468" s="57">
        <f ca="1" t="shared" si="23"/>
        <v>2</v>
      </c>
      <c r="F468" s="62">
        <f ca="1">IF(E468=1,$C$4+SQRT(D468*($C$6-$C$4)*($C$5-$C$4)),$C$6-SQRT((1-D468)*($C$6-$C$4)*($C$6-$C$5)))</f>
        <v>8.80705305432217</v>
      </c>
    </row>
    <row r="469" spans="2:6">
      <c r="B469" s="56">
        <v>453</v>
      </c>
      <c r="C469" s="57">
        <f ca="1" t="shared" si="21"/>
        <v>0.147995375927967</v>
      </c>
      <c r="D469" s="57">
        <f ca="1" t="shared" si="22"/>
        <v>0.82068328681521</v>
      </c>
      <c r="E469" s="57">
        <f ca="1" t="shared" si="23"/>
        <v>1</v>
      </c>
      <c r="F469" s="62">
        <f ca="1">IF(E469=1,$C$4+SQRT(D469*($C$6-$C$4)*($C$5-$C$4)),$C$6-SQRT((1-D469)*($C$6-$C$4)*($C$6-$C$5)))</f>
        <v>9.28115829374454</v>
      </c>
    </row>
    <row r="470" spans="2:6">
      <c r="B470" s="56">
        <v>454</v>
      </c>
      <c r="C470" s="57">
        <f ca="1" t="shared" si="21"/>
        <v>0.875801550384699</v>
      </c>
      <c r="D470" s="57">
        <f ca="1" t="shared" si="22"/>
        <v>0.769835061967654</v>
      </c>
      <c r="E470" s="57">
        <f ca="1" t="shared" si="23"/>
        <v>2</v>
      </c>
      <c r="F470" s="62">
        <f ca="1">IF(E470=1,$C$4+SQRT(D470*($C$6-$C$4)*($C$5-$C$4)),$C$6-SQRT((1-D470)*($C$6-$C$4)*($C$6-$C$5)))</f>
        <v>9.32152385740935</v>
      </c>
    </row>
    <row r="471" spans="2:6">
      <c r="B471" s="56">
        <v>455</v>
      </c>
      <c r="C471" s="57">
        <f ca="1" t="shared" si="21"/>
        <v>0.10004714461851</v>
      </c>
      <c r="D471" s="57">
        <f ca="1" t="shared" si="22"/>
        <v>0.430632698229607</v>
      </c>
      <c r="E471" s="57">
        <f ca="1" t="shared" si="23"/>
        <v>1</v>
      </c>
      <c r="F471" s="62">
        <f ca="1">IF(E471=1,$C$4+SQRT(D471*($C$6-$C$4)*($C$5-$C$4)),$C$6-SQRT((1-D471)*($C$6-$C$4)*($C$6-$C$5)))</f>
        <v>8.92804385481464</v>
      </c>
    </row>
    <row r="472" spans="2:6">
      <c r="B472" s="56">
        <v>456</v>
      </c>
      <c r="C472" s="57">
        <f ca="1" t="shared" si="21"/>
        <v>0.66438265304102</v>
      </c>
      <c r="D472" s="57">
        <f ca="1" t="shared" si="22"/>
        <v>0.0894408838699259</v>
      </c>
      <c r="E472" s="57">
        <f ca="1" t="shared" si="23"/>
        <v>2</v>
      </c>
      <c r="F472" s="62">
        <f ca="1">IF(E472=1,$C$4+SQRT(D472*($C$6-$C$4)*($C$5-$C$4)),$C$6-SQRT((1-D472)*($C$6-$C$4)*($C$6-$C$5)))</f>
        <v>8.65051186286794</v>
      </c>
    </row>
    <row r="473" spans="2:6">
      <c r="B473" s="56">
        <v>457</v>
      </c>
      <c r="C473" s="57">
        <f ca="1" t="shared" si="21"/>
        <v>0.0897152078743229</v>
      </c>
      <c r="D473" s="57">
        <f ca="1" t="shared" si="22"/>
        <v>0.173744049942564</v>
      </c>
      <c r="E473" s="57">
        <f ca="1" t="shared" si="23"/>
        <v>1</v>
      </c>
      <c r="F473" s="62">
        <f ca="1">IF(E473=1,$C$4+SQRT(D473*($C$6-$C$4)*($C$5-$C$4)),$C$6-SQRT((1-D473)*($C$6-$C$4)*($C$6-$C$5)))</f>
        <v>8.58948121249547</v>
      </c>
    </row>
    <row r="474" spans="2:6">
      <c r="B474" s="56">
        <v>458</v>
      </c>
      <c r="C474" s="57">
        <f ca="1" t="shared" si="21"/>
        <v>0.379102251642137</v>
      </c>
      <c r="D474" s="57">
        <f ca="1" t="shared" si="22"/>
        <v>0.0839738481519527</v>
      </c>
      <c r="E474" s="57">
        <f ca="1" t="shared" si="23"/>
        <v>1</v>
      </c>
      <c r="F474" s="62">
        <f ca="1">IF(E474=1,$C$4+SQRT(D474*($C$6-$C$4)*($C$5-$C$4)),$C$6-SQRT((1-D474)*($C$6-$C$4)*($C$6-$C$5)))</f>
        <v>8.40981422169552</v>
      </c>
    </row>
    <row r="475" spans="2:6">
      <c r="B475" s="56">
        <v>459</v>
      </c>
      <c r="C475" s="57">
        <f ca="1" t="shared" si="21"/>
        <v>0.733560319953555</v>
      </c>
      <c r="D475" s="57">
        <f ca="1" t="shared" si="22"/>
        <v>0.876279782509042</v>
      </c>
      <c r="E475" s="57">
        <f ca="1" t="shared" si="23"/>
        <v>2</v>
      </c>
      <c r="F475" s="62">
        <f ca="1">IF(E475=1,$C$4+SQRT(D475*($C$6-$C$4)*($C$5-$C$4)),$C$6-SQRT((1-D475)*($C$6-$C$4)*($C$6-$C$5)))</f>
        <v>9.50256615014465</v>
      </c>
    </row>
    <row r="476" spans="2:6">
      <c r="B476" s="56">
        <v>460</v>
      </c>
      <c r="C476" s="57">
        <f ca="1" t="shared" si="21"/>
        <v>0.753968055610942</v>
      </c>
      <c r="D476" s="57">
        <f ca="1" t="shared" si="22"/>
        <v>0.127772037273822</v>
      </c>
      <c r="E476" s="57">
        <f ca="1" t="shared" si="23"/>
        <v>2</v>
      </c>
      <c r="F476" s="62">
        <f ca="1">IF(E476=1,$C$4+SQRT(D476*($C$6-$C$4)*($C$5-$C$4)),$C$6-SQRT((1-D476)*($C$6-$C$4)*($C$6-$C$5)))</f>
        <v>8.67922146994572</v>
      </c>
    </row>
    <row r="477" spans="2:6">
      <c r="B477" s="56">
        <v>461</v>
      </c>
      <c r="C477" s="57">
        <f ca="1" t="shared" si="21"/>
        <v>0.806974268972211</v>
      </c>
      <c r="D477" s="57">
        <f ca="1" t="shared" si="22"/>
        <v>0.970395833606666</v>
      </c>
      <c r="E477" s="57">
        <f ca="1" t="shared" si="23"/>
        <v>2</v>
      </c>
      <c r="F477" s="62">
        <f ca="1">IF(E477=1,$C$4+SQRT(D477*($C$6-$C$4)*($C$5-$C$4)),$C$6-SQRT((1-D477)*($C$6-$C$4)*($C$6-$C$5)))</f>
        <v>9.75667237561948</v>
      </c>
    </row>
    <row r="478" spans="2:6">
      <c r="B478" s="56">
        <v>462</v>
      </c>
      <c r="C478" s="57">
        <f ca="1" t="shared" si="21"/>
        <v>0.343516678718917</v>
      </c>
      <c r="D478" s="57">
        <f ca="1" t="shared" si="22"/>
        <v>0.537917065392023</v>
      </c>
      <c r="E478" s="57">
        <f ca="1" t="shared" si="23"/>
        <v>1</v>
      </c>
      <c r="F478" s="62">
        <f ca="1">IF(E478=1,$C$4+SQRT(D478*($C$6-$C$4)*($C$5-$C$4)),$C$6-SQRT((1-D478)*($C$6-$C$4)*($C$6-$C$5)))</f>
        <v>9.03722424324928</v>
      </c>
    </row>
    <row r="479" spans="2:6">
      <c r="B479" s="56">
        <v>463</v>
      </c>
      <c r="C479" s="57">
        <f ca="1" t="shared" si="21"/>
        <v>0.621293246267886</v>
      </c>
      <c r="D479" s="57">
        <f ca="1" t="shared" si="22"/>
        <v>0.322432423174455</v>
      </c>
      <c r="E479" s="57">
        <f ca="1" t="shared" si="23"/>
        <v>2</v>
      </c>
      <c r="F479" s="62">
        <f ca="1">IF(E479=1,$C$4+SQRT(D479*($C$6-$C$4)*($C$5-$C$4)),$C$6-SQRT((1-D479)*($C$6-$C$4)*($C$6-$C$5)))</f>
        <v>8.83589727530123</v>
      </c>
    </row>
    <row r="480" spans="2:6">
      <c r="B480" s="56">
        <v>464</v>
      </c>
      <c r="C480" s="57">
        <f ca="1" t="shared" si="21"/>
        <v>0.0554786965705552</v>
      </c>
      <c r="D480" s="57">
        <f ca="1" t="shared" si="22"/>
        <v>0.493541562153893</v>
      </c>
      <c r="E480" s="57">
        <f ca="1" t="shared" si="23"/>
        <v>1</v>
      </c>
      <c r="F480" s="62">
        <f ca="1">IF(E480=1,$C$4+SQRT(D480*($C$6-$C$4)*($C$5-$C$4)),$C$6-SQRT((1-D480)*($C$6-$C$4)*($C$6-$C$5)))</f>
        <v>8.99352057065155</v>
      </c>
    </row>
    <row r="481" spans="2:6">
      <c r="B481" s="56">
        <v>465</v>
      </c>
      <c r="C481" s="57">
        <f ca="1" t="shared" si="21"/>
        <v>0.536999975462279</v>
      </c>
      <c r="D481" s="57">
        <f ca="1" t="shared" si="22"/>
        <v>0.0821807899886247</v>
      </c>
      <c r="E481" s="57">
        <f ca="1" t="shared" si="23"/>
        <v>2</v>
      </c>
      <c r="F481" s="62">
        <f ca="1">IF(E481=1,$C$4+SQRT(D481*($C$6-$C$4)*($C$5-$C$4)),$C$6-SQRT((1-D481)*($C$6-$C$4)*($C$6-$C$5)))</f>
        <v>8.64514265694769</v>
      </c>
    </row>
    <row r="482" spans="2:6">
      <c r="B482" s="56">
        <v>466</v>
      </c>
      <c r="C482" s="57">
        <f ca="1" t="shared" si="21"/>
        <v>0.981080625117682</v>
      </c>
      <c r="D482" s="57">
        <f ca="1" t="shared" si="22"/>
        <v>0.290977341113837</v>
      </c>
      <c r="E482" s="57">
        <f ca="1" t="shared" si="23"/>
        <v>2</v>
      </c>
      <c r="F482" s="62">
        <f ca="1">IF(E482=1,$C$4+SQRT(D482*($C$6-$C$4)*($C$5-$C$4)),$C$6-SQRT((1-D482)*($C$6-$C$4)*($C$6-$C$5)))</f>
        <v>8.80918292010388</v>
      </c>
    </row>
    <row r="483" spans="2:6">
      <c r="B483" s="56">
        <v>467</v>
      </c>
      <c r="C483" s="57">
        <f ca="1" t="shared" si="21"/>
        <v>0.735705994067764</v>
      </c>
      <c r="D483" s="57">
        <f ca="1" t="shared" si="22"/>
        <v>0.572627075006083</v>
      </c>
      <c r="E483" s="57">
        <f ca="1" t="shared" si="23"/>
        <v>2</v>
      </c>
      <c r="F483" s="62">
        <f ca="1">IF(E483=1,$C$4+SQRT(D483*($C$6-$C$4)*($C$5-$C$4)),$C$6-SQRT((1-D483)*($C$6-$C$4)*($C$6-$C$5)))</f>
        <v>9.07547533835606</v>
      </c>
    </row>
    <row r="484" spans="2:6">
      <c r="B484" s="56">
        <v>468</v>
      </c>
      <c r="C484" s="57">
        <f ca="1" t="shared" si="21"/>
        <v>0.993027527940451</v>
      </c>
      <c r="D484" s="57">
        <f ca="1" t="shared" si="22"/>
        <v>0.967513523330079</v>
      </c>
      <c r="E484" s="57">
        <f ca="1" t="shared" si="23"/>
        <v>2</v>
      </c>
      <c r="F484" s="62">
        <f ca="1">IF(E484=1,$C$4+SQRT(D484*($C$6-$C$4)*($C$5-$C$4)),$C$6-SQRT((1-D484)*($C$6-$C$4)*($C$6-$C$5)))</f>
        <v>9.74510207270391</v>
      </c>
    </row>
    <row r="485" spans="2:6">
      <c r="B485" s="56">
        <v>469</v>
      </c>
      <c r="C485" s="57">
        <f ca="1" t="shared" si="21"/>
        <v>0.876497648455983</v>
      </c>
      <c r="D485" s="57">
        <f ca="1" t="shared" si="22"/>
        <v>0.382223231858305</v>
      </c>
      <c r="E485" s="57">
        <f ca="1" t="shared" si="23"/>
        <v>2</v>
      </c>
      <c r="F485" s="62">
        <f ca="1">IF(E485=1,$C$4+SQRT(D485*($C$6-$C$4)*($C$5-$C$4)),$C$6-SQRT((1-D485)*($C$6-$C$4)*($C$6-$C$5)))</f>
        <v>8.88844544160739</v>
      </c>
    </row>
    <row r="486" spans="2:6">
      <c r="B486" s="56">
        <v>470</v>
      </c>
      <c r="C486" s="57">
        <f ca="1" t="shared" si="21"/>
        <v>0.352545556127416</v>
      </c>
      <c r="D486" s="57">
        <f ca="1" t="shared" si="22"/>
        <v>0.50084897972335</v>
      </c>
      <c r="E486" s="57">
        <f ca="1" t="shared" si="23"/>
        <v>1</v>
      </c>
      <c r="F486" s="62">
        <f ca="1">IF(E486=1,$C$4+SQRT(D486*($C$6-$C$4)*($C$5-$C$4)),$C$6-SQRT((1-D486)*($C$6-$C$4)*($C$6-$C$5)))</f>
        <v>9.0008486196457</v>
      </c>
    </row>
    <row r="487" spans="2:6">
      <c r="B487" s="56">
        <v>471</v>
      </c>
      <c r="C487" s="57">
        <f ca="1" t="shared" si="21"/>
        <v>0.176245257389274</v>
      </c>
      <c r="D487" s="57">
        <f ca="1" t="shared" si="22"/>
        <v>0.372840761629674</v>
      </c>
      <c r="E487" s="57">
        <f ca="1" t="shared" si="23"/>
        <v>1</v>
      </c>
      <c r="F487" s="62">
        <f ca="1">IF(E487=1,$C$4+SQRT(D487*($C$6-$C$4)*($C$5-$C$4)),$C$6-SQRT((1-D487)*($C$6-$C$4)*($C$6-$C$5)))</f>
        <v>8.86352853065741</v>
      </c>
    </row>
    <row r="488" spans="2:6">
      <c r="B488" s="56">
        <v>472</v>
      </c>
      <c r="C488" s="57">
        <f ca="1" t="shared" si="21"/>
        <v>0.0205865941787093</v>
      </c>
      <c r="D488" s="57">
        <f ca="1" t="shared" si="22"/>
        <v>0.0203173304456836</v>
      </c>
      <c r="E488" s="57">
        <f ca="1" t="shared" si="23"/>
        <v>1</v>
      </c>
      <c r="F488" s="62">
        <f ca="1">IF(E488=1,$C$4+SQRT(D488*($C$6-$C$4)*($C$5-$C$4)),$C$6-SQRT((1-D488)*($C$6-$C$4)*($C$6-$C$5)))</f>
        <v>8.20158040800476</v>
      </c>
    </row>
    <row r="489" spans="2:6">
      <c r="B489" s="56">
        <v>473</v>
      </c>
      <c r="C489" s="57">
        <f ca="1" t="shared" si="21"/>
        <v>0.624224032359572</v>
      </c>
      <c r="D489" s="57">
        <f ca="1" t="shared" si="22"/>
        <v>0.0769577011885614</v>
      </c>
      <c r="E489" s="57">
        <f ca="1" t="shared" si="23"/>
        <v>2</v>
      </c>
      <c r="F489" s="62">
        <f ca="1">IF(E489=1,$C$4+SQRT(D489*($C$6-$C$4)*($C$5-$C$4)),$C$6-SQRT((1-D489)*($C$6-$C$4)*($C$6-$C$5)))</f>
        <v>8.64129304203486</v>
      </c>
    </row>
    <row r="490" spans="2:6">
      <c r="B490" s="56">
        <v>474</v>
      </c>
      <c r="C490" s="57">
        <f ca="1" t="shared" si="21"/>
        <v>0.354663466114451</v>
      </c>
      <c r="D490" s="57">
        <f ca="1" t="shared" si="22"/>
        <v>0.773227330424254</v>
      </c>
      <c r="E490" s="57">
        <f ca="1" t="shared" si="23"/>
        <v>1</v>
      </c>
      <c r="F490" s="62">
        <f ca="1">IF(E490=1,$C$4+SQRT(D490*($C$6-$C$4)*($C$5-$C$4)),$C$6-SQRT((1-D490)*($C$6-$C$4)*($C$6-$C$5)))</f>
        <v>9.24356530220512</v>
      </c>
    </row>
    <row r="491" spans="2:6">
      <c r="B491" s="56">
        <v>475</v>
      </c>
      <c r="C491" s="57">
        <f ca="1" t="shared" si="21"/>
        <v>0.206908192754091</v>
      </c>
      <c r="D491" s="57">
        <f ca="1" t="shared" si="22"/>
        <v>0.346912013514206</v>
      </c>
      <c r="E491" s="57">
        <f ca="1" t="shared" si="23"/>
        <v>1</v>
      </c>
      <c r="F491" s="62">
        <f ca="1">IF(E491=1,$C$4+SQRT(D491*($C$6-$C$4)*($C$5-$C$4)),$C$6-SQRT((1-D491)*($C$6-$C$4)*($C$6-$C$5)))</f>
        <v>8.83296099970431</v>
      </c>
    </row>
    <row r="492" spans="2:6">
      <c r="B492" s="56">
        <v>476</v>
      </c>
      <c r="C492" s="57">
        <f ca="1" t="shared" si="21"/>
        <v>0.0460408468829325</v>
      </c>
      <c r="D492" s="57">
        <f ca="1" t="shared" si="22"/>
        <v>0.45012228739362</v>
      </c>
      <c r="E492" s="57">
        <f ca="1" t="shared" si="23"/>
        <v>1</v>
      </c>
      <c r="F492" s="62">
        <f ca="1">IF(E492=1,$C$4+SQRT(D492*($C$6-$C$4)*($C$5-$C$4)),$C$6-SQRT((1-D492)*($C$6-$C$4)*($C$6-$C$5)))</f>
        <v>8.9488121915254</v>
      </c>
    </row>
    <row r="493" spans="2:6">
      <c r="B493" s="56">
        <v>477</v>
      </c>
      <c r="C493" s="57">
        <f ca="1" t="shared" si="21"/>
        <v>0.167502266046098</v>
      </c>
      <c r="D493" s="57">
        <f ca="1" t="shared" si="22"/>
        <v>0.780324040062695</v>
      </c>
      <c r="E493" s="57">
        <f ca="1" t="shared" si="23"/>
        <v>1</v>
      </c>
      <c r="F493" s="62">
        <f ca="1">IF(E493=1,$C$4+SQRT(D493*($C$6-$C$4)*($C$5-$C$4)),$C$6-SQRT((1-D493)*($C$6-$C$4)*($C$6-$C$5)))</f>
        <v>9.24925901242512</v>
      </c>
    </row>
    <row r="494" spans="2:6">
      <c r="B494" s="56">
        <v>478</v>
      </c>
      <c r="C494" s="57">
        <f ca="1" t="shared" si="21"/>
        <v>0.073939177956108</v>
      </c>
      <c r="D494" s="57">
        <f ca="1" t="shared" si="22"/>
        <v>0.605665769014138</v>
      </c>
      <c r="E494" s="57">
        <f ca="1" t="shared" si="23"/>
        <v>1</v>
      </c>
      <c r="F494" s="62">
        <f ca="1">IF(E494=1,$C$4+SQRT(D494*($C$6-$C$4)*($C$5-$C$4)),$C$6-SQRT((1-D494)*($C$6-$C$4)*($C$6-$C$5)))</f>
        <v>9.10060507814033</v>
      </c>
    </row>
    <row r="495" spans="2:6">
      <c r="B495" s="56">
        <v>479</v>
      </c>
      <c r="C495" s="57">
        <f ca="1" t="shared" si="21"/>
        <v>0.699552241566334</v>
      </c>
      <c r="D495" s="57">
        <f ca="1" t="shared" si="22"/>
        <v>0.191356009555071</v>
      </c>
      <c r="E495" s="57">
        <f ca="1" t="shared" si="23"/>
        <v>2</v>
      </c>
      <c r="F495" s="62">
        <f ca="1">IF(E495=1,$C$4+SQRT(D495*($C$6-$C$4)*($C$5-$C$4)),$C$6-SQRT((1-D495)*($C$6-$C$4)*($C$6-$C$5)))</f>
        <v>8.72827362184711</v>
      </c>
    </row>
    <row r="496" spans="2:6">
      <c r="B496" s="56">
        <v>480</v>
      </c>
      <c r="C496" s="57">
        <f ca="1" t="shared" si="21"/>
        <v>0.0355240351759696</v>
      </c>
      <c r="D496" s="57">
        <f ca="1" t="shared" si="22"/>
        <v>0.396547937511223</v>
      </c>
      <c r="E496" s="57">
        <f ca="1" t="shared" si="23"/>
        <v>1</v>
      </c>
      <c r="F496" s="62">
        <f ca="1">IF(E496=1,$C$4+SQRT(D496*($C$6-$C$4)*($C$5-$C$4)),$C$6-SQRT((1-D496)*($C$6-$C$4)*($C$6-$C$5)))</f>
        <v>8.89055930460719</v>
      </c>
    </row>
    <row r="497" spans="2:6">
      <c r="B497" s="56">
        <v>481</v>
      </c>
      <c r="C497" s="57">
        <f ca="1" t="shared" si="21"/>
        <v>0.326442209799166</v>
      </c>
      <c r="D497" s="57">
        <f ca="1" t="shared" si="22"/>
        <v>0.331340239723896</v>
      </c>
      <c r="E497" s="57">
        <f ca="1" t="shared" si="23"/>
        <v>1</v>
      </c>
      <c r="F497" s="62">
        <f ca="1">IF(E497=1,$C$4+SQRT(D497*($C$6-$C$4)*($C$5-$C$4)),$C$6-SQRT((1-D497)*($C$6-$C$4)*($C$6-$C$5)))</f>
        <v>8.81405188989879</v>
      </c>
    </row>
    <row r="498" spans="2:6">
      <c r="B498" s="56">
        <v>482</v>
      </c>
      <c r="C498" s="57">
        <f ca="1" t="shared" si="21"/>
        <v>0.450180871475567</v>
      </c>
      <c r="D498" s="57">
        <f ca="1" t="shared" si="22"/>
        <v>0.69534342414284</v>
      </c>
      <c r="E498" s="57">
        <f ca="1" t="shared" si="23"/>
        <v>1</v>
      </c>
      <c r="F498" s="62">
        <f ca="1">IF(E498=1,$C$4+SQRT(D498*($C$6-$C$4)*($C$5-$C$4)),$C$6-SQRT((1-D498)*($C$6-$C$4)*($C$6-$C$5)))</f>
        <v>9.17927386483619</v>
      </c>
    </row>
    <row r="499" spans="2:6">
      <c r="B499" s="56">
        <v>483</v>
      </c>
      <c r="C499" s="57">
        <f ca="1" t="shared" si="21"/>
        <v>0.737503624683573</v>
      </c>
      <c r="D499" s="57">
        <f ca="1" t="shared" si="22"/>
        <v>0.703622755811184</v>
      </c>
      <c r="E499" s="57">
        <f ca="1" t="shared" si="23"/>
        <v>2</v>
      </c>
      <c r="F499" s="62">
        <f ca="1">IF(E499=1,$C$4+SQRT(D499*($C$6-$C$4)*($C$5-$C$4)),$C$6-SQRT((1-D499)*($C$6-$C$4)*($C$6-$C$5)))</f>
        <v>9.23009449386458</v>
      </c>
    </row>
    <row r="500" spans="2:6">
      <c r="B500" s="56">
        <v>484</v>
      </c>
      <c r="C500" s="57">
        <f ca="1" t="shared" si="21"/>
        <v>0.147983051804822</v>
      </c>
      <c r="D500" s="57">
        <f ca="1" t="shared" si="22"/>
        <v>0.929097392809607</v>
      </c>
      <c r="E500" s="57">
        <f ca="1" t="shared" si="23"/>
        <v>1</v>
      </c>
      <c r="F500" s="62">
        <f ca="1">IF(E500=1,$C$4+SQRT(D500*($C$6-$C$4)*($C$5-$C$4)),$C$6-SQRT((1-D500)*($C$6-$C$4)*($C$6-$C$5)))</f>
        <v>9.36315618533579</v>
      </c>
    </row>
    <row r="501" spans="2:6">
      <c r="B501" s="56">
        <v>485</v>
      </c>
      <c r="C501" s="57">
        <f ca="1" t="shared" si="21"/>
        <v>0.239741025704817</v>
      </c>
      <c r="D501" s="57">
        <f ca="1" t="shared" si="22"/>
        <v>0.947463874504566</v>
      </c>
      <c r="E501" s="57">
        <f ca="1" t="shared" si="23"/>
        <v>1</v>
      </c>
      <c r="F501" s="62">
        <f ca="1">IF(E501=1,$C$4+SQRT(D501*($C$6-$C$4)*($C$5-$C$4)),$C$6-SQRT((1-D501)*($C$6-$C$4)*($C$6-$C$5)))</f>
        <v>9.37656374680184</v>
      </c>
    </row>
    <row r="502" spans="2:6">
      <c r="B502" s="56">
        <v>486</v>
      </c>
      <c r="C502" s="57">
        <f ca="1" t="shared" si="21"/>
        <v>0.231299295761695</v>
      </c>
      <c r="D502" s="57">
        <f ca="1" t="shared" si="22"/>
        <v>0.585151647897595</v>
      </c>
      <c r="E502" s="57">
        <f ca="1" t="shared" si="23"/>
        <v>1</v>
      </c>
      <c r="F502" s="62">
        <f ca="1">IF(E502=1,$C$4+SQRT(D502*($C$6-$C$4)*($C$5-$C$4)),$C$6-SQRT((1-D502)*($C$6-$C$4)*($C$6-$C$5)))</f>
        <v>9.08180557208548</v>
      </c>
    </row>
    <row r="503" spans="2:6">
      <c r="B503" s="56">
        <v>487</v>
      </c>
      <c r="C503" s="57">
        <f ca="1" t="shared" si="21"/>
        <v>0.694229346139842</v>
      </c>
      <c r="D503" s="57">
        <f ca="1" t="shared" si="22"/>
        <v>0.890204285461773</v>
      </c>
      <c r="E503" s="57">
        <f ca="1" t="shared" si="23"/>
        <v>2</v>
      </c>
      <c r="F503" s="62">
        <f ca="1">IF(E503=1,$C$4+SQRT(D503*($C$6-$C$4)*($C$5-$C$4)),$C$6-SQRT((1-D503)*($C$6-$C$4)*($C$6-$C$5)))</f>
        <v>9.53139416448741</v>
      </c>
    </row>
    <row r="504" spans="2:6">
      <c r="B504" s="56">
        <v>488</v>
      </c>
      <c r="C504" s="57">
        <f ca="1" t="shared" si="21"/>
        <v>0.48688248761441</v>
      </c>
      <c r="D504" s="57">
        <f ca="1" t="shared" si="22"/>
        <v>0.783316021765836</v>
      </c>
      <c r="E504" s="57">
        <f ca="1" t="shared" si="23"/>
        <v>1</v>
      </c>
      <c r="F504" s="62">
        <f ca="1">IF(E504=1,$C$4+SQRT(D504*($C$6-$C$4)*($C$5-$C$4)),$C$6-SQRT((1-D504)*($C$6-$C$4)*($C$6-$C$5)))</f>
        <v>9.25165172613298</v>
      </c>
    </row>
    <row r="505" spans="2:6">
      <c r="B505" s="56">
        <v>489</v>
      </c>
      <c r="C505" s="57">
        <f ca="1" t="shared" si="21"/>
        <v>0.688174854964461</v>
      </c>
      <c r="D505" s="57">
        <f ca="1" t="shared" si="22"/>
        <v>0.846836271993951</v>
      </c>
      <c r="E505" s="57">
        <f ca="1" t="shared" si="23"/>
        <v>2</v>
      </c>
      <c r="F505" s="62">
        <f ca="1">IF(E505=1,$C$4+SQRT(D505*($C$6-$C$4)*($C$5-$C$4)),$C$6-SQRT((1-D505)*($C$6-$C$4)*($C$6-$C$5)))</f>
        <v>9.44653143177584</v>
      </c>
    </row>
    <row r="506" spans="2:6">
      <c r="B506" s="56">
        <v>490</v>
      </c>
      <c r="C506" s="57">
        <f ca="1" t="shared" si="21"/>
        <v>0.746345114898649</v>
      </c>
      <c r="D506" s="57">
        <f ca="1" t="shared" si="22"/>
        <v>0.968377521981188</v>
      </c>
      <c r="E506" s="57">
        <f ca="1" t="shared" si="23"/>
        <v>2</v>
      </c>
      <c r="F506" s="62">
        <f ca="1">IF(E506=1,$C$4+SQRT(D506*($C$6-$C$4)*($C$5-$C$4)),$C$6-SQRT((1-D506)*($C$6-$C$4)*($C$6-$C$5)))</f>
        <v>9.74851450133731</v>
      </c>
    </row>
    <row r="507" spans="2:6">
      <c r="B507" s="56">
        <v>491</v>
      </c>
      <c r="C507" s="57">
        <f ca="1" t="shared" si="21"/>
        <v>0.0781264318586081</v>
      </c>
      <c r="D507" s="57">
        <f ca="1" t="shared" si="22"/>
        <v>0.676086638563675</v>
      </c>
      <c r="E507" s="57">
        <f ca="1" t="shared" si="23"/>
        <v>1</v>
      </c>
      <c r="F507" s="62">
        <f ca="1">IF(E507=1,$C$4+SQRT(D507*($C$6-$C$4)*($C$5-$C$4)),$C$6-SQRT((1-D507)*($C$6-$C$4)*($C$6-$C$5)))</f>
        <v>9.16282985734257</v>
      </c>
    </row>
    <row r="508" spans="2:6">
      <c r="B508" s="56">
        <v>492</v>
      </c>
      <c r="C508" s="57">
        <f ca="1" t="shared" si="21"/>
        <v>0.0182126632607889</v>
      </c>
      <c r="D508" s="57">
        <f ca="1" t="shared" si="22"/>
        <v>0.358270644776404</v>
      </c>
      <c r="E508" s="57">
        <f ca="1" t="shared" si="23"/>
        <v>1</v>
      </c>
      <c r="F508" s="62">
        <f ca="1">IF(E508=1,$C$4+SQRT(D508*($C$6-$C$4)*($C$5-$C$4)),$C$6-SQRT((1-D508)*($C$6-$C$4)*($C$6-$C$5)))</f>
        <v>8.84648761925548</v>
      </c>
    </row>
    <row r="509" spans="2:6">
      <c r="B509" s="56">
        <v>493</v>
      </c>
      <c r="C509" s="57">
        <f ca="1" t="shared" si="21"/>
        <v>0.475238402888035</v>
      </c>
      <c r="D509" s="57">
        <f ca="1" t="shared" si="22"/>
        <v>0.795644202094152</v>
      </c>
      <c r="E509" s="57">
        <f ca="1" t="shared" si="23"/>
        <v>1</v>
      </c>
      <c r="F509" s="62">
        <f ca="1">IF(E509=1,$C$4+SQRT(D509*($C$6-$C$4)*($C$5-$C$4)),$C$6-SQRT((1-D509)*($C$6-$C$4)*($C$6-$C$5)))</f>
        <v>9.26146280333124</v>
      </c>
    </row>
    <row r="510" spans="2:6">
      <c r="B510" s="56">
        <v>494</v>
      </c>
      <c r="C510" s="57">
        <f ca="1" t="shared" si="21"/>
        <v>0.155754574673378</v>
      </c>
      <c r="D510" s="57">
        <f ca="1" t="shared" si="22"/>
        <v>0.17905857118538</v>
      </c>
      <c r="E510" s="57">
        <f ca="1" t="shared" si="23"/>
        <v>1</v>
      </c>
      <c r="F510" s="62">
        <f ca="1">IF(E510=1,$C$4+SQRT(D510*($C$6-$C$4)*($C$5-$C$4)),$C$6-SQRT((1-D510)*($C$6-$C$4)*($C$6-$C$5)))</f>
        <v>8.59842889499987</v>
      </c>
    </row>
    <row r="511" spans="2:6">
      <c r="B511" s="56">
        <v>495</v>
      </c>
      <c r="C511" s="57">
        <f ca="1" t="shared" si="21"/>
        <v>0.58648313021592</v>
      </c>
      <c r="D511" s="57">
        <f ca="1" t="shared" si="22"/>
        <v>0.437040883862409</v>
      </c>
      <c r="E511" s="57">
        <f ca="1" t="shared" si="23"/>
        <v>2</v>
      </c>
      <c r="F511" s="62">
        <f ca="1">IF(E511=1,$C$4+SQRT(D511*($C$6-$C$4)*($C$5-$C$4)),$C$6-SQRT((1-D511)*($C$6-$C$4)*($C$6-$C$5)))</f>
        <v>8.93890705766404</v>
      </c>
    </row>
    <row r="512" spans="2:6">
      <c r="B512" s="56">
        <v>496</v>
      </c>
      <c r="C512" s="57">
        <f ca="1" t="shared" si="21"/>
        <v>0.536559467363787</v>
      </c>
      <c r="D512" s="57">
        <f ca="1" t="shared" si="22"/>
        <v>0.195486799407421</v>
      </c>
      <c r="E512" s="57">
        <f ca="1" t="shared" si="23"/>
        <v>2</v>
      </c>
      <c r="F512" s="62">
        <f ca="1">IF(E512=1,$C$4+SQRT(D512*($C$6-$C$4)*($C$5-$C$4)),$C$6-SQRT((1-D512)*($C$6-$C$4)*($C$6-$C$5)))</f>
        <v>8.73152595565177</v>
      </c>
    </row>
    <row r="513" spans="2:6">
      <c r="B513" s="56">
        <v>497</v>
      </c>
      <c r="C513" s="57">
        <f ca="1" t="shared" si="21"/>
        <v>0.745330888389637</v>
      </c>
      <c r="D513" s="57">
        <f ca="1" t="shared" si="22"/>
        <v>0.609306197409213</v>
      </c>
      <c r="E513" s="57">
        <f ca="1" t="shared" si="23"/>
        <v>2</v>
      </c>
      <c r="F513" s="62">
        <f ca="1">IF(E513=1,$C$4+SQRT(D513*($C$6-$C$4)*($C$5-$C$4)),$C$6-SQRT((1-D513)*($C$6-$C$4)*($C$6-$C$5)))</f>
        <v>9.11603868569853</v>
      </c>
    </row>
    <row r="514" spans="2:6">
      <c r="B514" s="56">
        <v>498</v>
      </c>
      <c r="C514" s="57">
        <f ca="1" t="shared" si="21"/>
        <v>0.838479030387748</v>
      </c>
      <c r="D514" s="57">
        <f ca="1" t="shared" si="22"/>
        <v>0.703324416849364</v>
      </c>
      <c r="E514" s="57">
        <f ca="1" t="shared" si="23"/>
        <v>2</v>
      </c>
      <c r="F514" s="62">
        <f ca="1">IF(E514=1,$C$4+SQRT(D514*($C$6-$C$4)*($C$5-$C$4)),$C$6-SQRT((1-D514)*($C$6-$C$4)*($C$6-$C$5)))</f>
        <v>9.22970709058094</v>
      </c>
    </row>
    <row r="515" spans="2:6">
      <c r="B515" s="56">
        <v>499</v>
      </c>
      <c r="C515" s="57">
        <f ca="1" t="shared" si="21"/>
        <v>0.451611034793055</v>
      </c>
      <c r="D515" s="57">
        <f ca="1" t="shared" si="22"/>
        <v>0.518151757947703</v>
      </c>
      <c r="E515" s="57">
        <f ca="1" t="shared" si="23"/>
        <v>1</v>
      </c>
      <c r="F515" s="62">
        <f ca="1">IF(E515=1,$C$4+SQRT(D515*($C$6-$C$4)*($C$5-$C$4)),$C$6-SQRT((1-D515)*($C$6-$C$4)*($C$6-$C$5)))</f>
        <v>9.01798993899518</v>
      </c>
    </row>
    <row r="516" spans="2:6">
      <c r="B516" s="56">
        <v>500</v>
      </c>
      <c r="C516" s="57">
        <f ca="1" t="shared" si="21"/>
        <v>0.449992859723798</v>
      </c>
      <c r="D516" s="57">
        <f ca="1" t="shared" si="22"/>
        <v>0.372048735692619</v>
      </c>
      <c r="E516" s="57">
        <f ca="1" t="shared" si="23"/>
        <v>1</v>
      </c>
      <c r="F516" s="62">
        <f ca="1">IF(E516=1,$C$4+SQRT(D516*($C$6-$C$4)*($C$5-$C$4)),$C$6-SQRT((1-D516)*($C$6-$C$4)*($C$6-$C$5)))</f>
        <v>8.86261084585417</v>
      </c>
    </row>
    <row r="517" spans="2:6">
      <c r="B517" s="56">
        <v>501</v>
      </c>
      <c r="C517" s="57">
        <f ca="1" t="shared" si="21"/>
        <v>0.896321024694722</v>
      </c>
      <c r="D517" s="57">
        <f ca="1" t="shared" si="22"/>
        <v>0.0237092254347409</v>
      </c>
      <c r="E517" s="57">
        <f ca="1" t="shared" si="23"/>
        <v>2</v>
      </c>
      <c r="F517" s="62">
        <f ca="1">IF(E517=1,$C$4+SQRT(D517*($C$6-$C$4)*($C$5-$C$4)),$C$6-SQRT((1-D517)*($C$6-$C$4)*($C$6-$C$5)))</f>
        <v>8.60265195848331</v>
      </c>
    </row>
    <row r="518" spans="2:6">
      <c r="B518" s="56">
        <v>502</v>
      </c>
      <c r="C518" s="57">
        <f ca="1" t="shared" si="21"/>
        <v>0.418068810889339</v>
      </c>
      <c r="D518" s="57">
        <f ca="1" t="shared" si="22"/>
        <v>0.105684347596056</v>
      </c>
      <c r="E518" s="57">
        <f ca="1" t="shared" si="23"/>
        <v>1</v>
      </c>
      <c r="F518" s="62">
        <f ca="1">IF(E518=1,$C$4+SQRT(D518*($C$6-$C$4)*($C$5-$C$4)),$C$6-SQRT((1-D518)*($C$6-$C$4)*($C$6-$C$5)))</f>
        <v>8.45974851298521</v>
      </c>
    </row>
    <row r="519" spans="2:6">
      <c r="B519" s="56">
        <v>503</v>
      </c>
      <c r="C519" s="57">
        <f ca="1" t="shared" si="21"/>
        <v>0.172996765691492</v>
      </c>
      <c r="D519" s="57">
        <f ca="1" t="shared" si="22"/>
        <v>0.67985547278516</v>
      </c>
      <c r="E519" s="57">
        <f ca="1" t="shared" si="23"/>
        <v>1</v>
      </c>
      <c r="F519" s="62">
        <f ca="1">IF(E519=1,$C$4+SQRT(D519*($C$6-$C$4)*($C$5-$C$4)),$C$6-SQRT((1-D519)*($C$6-$C$4)*($C$6-$C$5)))</f>
        <v>9.16606644131898</v>
      </c>
    </row>
    <row r="520" spans="2:6">
      <c r="B520" s="56">
        <v>504</v>
      </c>
      <c r="C520" s="57">
        <f ca="1" t="shared" si="21"/>
        <v>0.83752271404575</v>
      </c>
      <c r="D520" s="57">
        <f ca="1" t="shared" si="22"/>
        <v>0.288440850230778</v>
      </c>
      <c r="E520" s="57">
        <f ca="1" t="shared" si="23"/>
        <v>2</v>
      </c>
      <c r="F520" s="62">
        <f ca="1">IF(E520=1,$C$4+SQRT(D520*($C$6-$C$4)*($C$5-$C$4)),$C$6-SQRT((1-D520)*($C$6-$C$4)*($C$6-$C$5)))</f>
        <v>8.80705477932202</v>
      </c>
    </row>
    <row r="521" spans="2:6">
      <c r="B521" s="56">
        <v>505</v>
      </c>
      <c r="C521" s="57">
        <f ca="1" t="shared" si="21"/>
        <v>0.400574653220084</v>
      </c>
      <c r="D521" s="57">
        <f ca="1" t="shared" si="22"/>
        <v>0.145325608339377</v>
      </c>
      <c r="E521" s="57">
        <f ca="1" t="shared" si="23"/>
        <v>1</v>
      </c>
      <c r="F521" s="62">
        <f ca="1">IF(E521=1,$C$4+SQRT(D521*($C$6-$C$4)*($C$5-$C$4)),$C$6-SQRT((1-D521)*($C$6-$C$4)*($C$6-$C$5)))</f>
        <v>8.53912078116017</v>
      </c>
    </row>
    <row r="522" spans="2:6">
      <c r="B522" s="56">
        <v>506</v>
      </c>
      <c r="C522" s="57">
        <f ca="1" t="shared" si="21"/>
        <v>0.0443753451702491</v>
      </c>
      <c r="D522" s="57">
        <f ca="1" t="shared" si="22"/>
        <v>0.953991288537857</v>
      </c>
      <c r="E522" s="57">
        <f ca="1" t="shared" si="23"/>
        <v>1</v>
      </c>
      <c r="F522" s="62">
        <f ca="1">IF(E522=1,$C$4+SQRT(D522*($C$6-$C$4)*($C$5-$C$4)),$C$6-SQRT((1-D522)*($C$6-$C$4)*($C$6-$C$5)))</f>
        <v>9.38129742527658</v>
      </c>
    </row>
    <row r="523" spans="2:6">
      <c r="B523" s="56">
        <v>507</v>
      </c>
      <c r="C523" s="57">
        <f ca="1" t="shared" si="21"/>
        <v>0.13835151005758</v>
      </c>
      <c r="D523" s="57">
        <f ca="1" t="shared" si="22"/>
        <v>0.120070411013929</v>
      </c>
      <c r="E523" s="57">
        <f ca="1" t="shared" si="23"/>
        <v>1</v>
      </c>
      <c r="F523" s="62">
        <f ca="1">IF(E523=1,$C$4+SQRT(D523*($C$6-$C$4)*($C$5-$C$4)),$C$6-SQRT((1-D523)*($C$6-$C$4)*($C$6-$C$5)))</f>
        <v>8.49004165336006</v>
      </c>
    </row>
    <row r="524" spans="2:6">
      <c r="B524" s="56">
        <v>508</v>
      </c>
      <c r="C524" s="57">
        <f ca="1" t="shared" si="21"/>
        <v>0.280922527146929</v>
      </c>
      <c r="D524" s="57">
        <f ca="1" t="shared" si="22"/>
        <v>0.707571617001301</v>
      </c>
      <c r="E524" s="57">
        <f ca="1" t="shared" si="23"/>
        <v>1</v>
      </c>
      <c r="F524" s="62">
        <f ca="1">IF(E524=1,$C$4+SQRT(D524*($C$6-$C$4)*($C$5-$C$4)),$C$6-SQRT((1-D524)*($C$6-$C$4)*($C$6-$C$5)))</f>
        <v>9.18959792955545</v>
      </c>
    </row>
    <row r="525" spans="2:6">
      <c r="B525" s="56">
        <v>509</v>
      </c>
      <c r="C525" s="57">
        <f ca="1" t="shared" si="21"/>
        <v>0.29677957537805</v>
      </c>
      <c r="D525" s="57">
        <f ca="1" t="shared" si="22"/>
        <v>0.493431173485471</v>
      </c>
      <c r="E525" s="57">
        <f ca="1" t="shared" si="23"/>
        <v>1</v>
      </c>
      <c r="F525" s="62">
        <f ca="1">IF(E525=1,$C$4+SQRT(D525*($C$6-$C$4)*($C$5-$C$4)),$C$6-SQRT((1-D525)*($C$6-$C$4)*($C$6-$C$5)))</f>
        <v>8.99340945584937</v>
      </c>
    </row>
    <row r="526" spans="2:6">
      <c r="B526" s="56">
        <v>510</v>
      </c>
      <c r="C526" s="57">
        <f ca="1" t="shared" si="21"/>
        <v>0.0612632215614226</v>
      </c>
      <c r="D526" s="57">
        <f ca="1" t="shared" si="22"/>
        <v>0.039120450083417</v>
      </c>
      <c r="E526" s="57">
        <f ca="1" t="shared" si="23"/>
        <v>1</v>
      </c>
      <c r="F526" s="62">
        <f ca="1">IF(E526=1,$C$4+SQRT(D526*($C$6-$C$4)*($C$5-$C$4)),$C$6-SQRT((1-D526)*($C$6-$C$4)*($C$6-$C$5)))</f>
        <v>8.27971574887166</v>
      </c>
    </row>
    <row r="527" spans="2:6">
      <c r="B527" s="56">
        <v>511</v>
      </c>
      <c r="C527" s="57">
        <f ca="1" t="shared" si="21"/>
        <v>0.293450846378941</v>
      </c>
      <c r="D527" s="57">
        <f ca="1" t="shared" si="22"/>
        <v>0.616423804280226</v>
      </c>
      <c r="E527" s="57">
        <f ca="1" t="shared" si="23"/>
        <v>1</v>
      </c>
      <c r="F527" s="62">
        <f ca="1">IF(E527=1,$C$4+SQRT(D527*($C$6-$C$4)*($C$5-$C$4)),$C$6-SQRT((1-D527)*($C$6-$C$4)*($C$6-$C$5)))</f>
        <v>9.11033670954375</v>
      </c>
    </row>
    <row r="528" spans="2:6">
      <c r="B528" s="56">
        <v>512</v>
      </c>
      <c r="C528" s="57">
        <f ca="1" t="shared" si="21"/>
        <v>0.51409728855313</v>
      </c>
      <c r="D528" s="57">
        <f ca="1" t="shared" si="22"/>
        <v>0.290574628756455</v>
      </c>
      <c r="E528" s="57">
        <f ca="1" t="shared" si="23"/>
        <v>2</v>
      </c>
      <c r="F528" s="62">
        <f ca="1">IF(E528=1,$C$4+SQRT(D528*($C$6-$C$4)*($C$5-$C$4)),$C$6-SQRT((1-D528)*($C$6-$C$4)*($C$6-$C$5)))</f>
        <v>8.80884478656764</v>
      </c>
    </row>
    <row r="529" spans="2:6">
      <c r="B529" s="56">
        <v>513</v>
      </c>
      <c r="C529" s="57">
        <f ca="1" t="shared" ref="C529:C592" si="24">RAND()</f>
        <v>0.0467484431050582</v>
      </c>
      <c r="D529" s="57">
        <f ca="1" t="shared" ref="D529:D592" si="25">RAND()</f>
        <v>0.0334258896399013</v>
      </c>
      <c r="E529" s="57">
        <f ca="1" t="shared" ref="E529:E592" si="26">IF(C529&lt;=$C$10,1,2)</f>
        <v>1</v>
      </c>
      <c r="F529" s="62">
        <f ca="1">IF(E529=1,$C$4+SQRT(D529*($C$6-$C$4)*($C$5-$C$4)),$C$6-SQRT((1-D529)*($C$6-$C$4)*($C$6-$C$5)))</f>
        <v>8.25855711028669</v>
      </c>
    </row>
    <row r="530" spans="2:6">
      <c r="B530" s="56">
        <v>514</v>
      </c>
      <c r="C530" s="57">
        <f ca="1" t="shared" si="24"/>
        <v>0.400144159472736</v>
      </c>
      <c r="D530" s="57">
        <f ca="1" t="shared" si="25"/>
        <v>0.899609938496643</v>
      </c>
      <c r="E530" s="57">
        <f ca="1" t="shared" si="26"/>
        <v>1</v>
      </c>
      <c r="F530" s="62">
        <f ca="1">IF(E530=1,$C$4+SQRT(D530*($C$6-$C$4)*($C$5-$C$4)),$C$6-SQRT((1-D530)*($C$6-$C$4)*($C$6-$C$5)))</f>
        <v>9.34135002031285</v>
      </c>
    </row>
    <row r="531" spans="2:6">
      <c r="B531" s="56">
        <v>515</v>
      </c>
      <c r="C531" s="57">
        <f ca="1" t="shared" si="24"/>
        <v>0.991182668880046</v>
      </c>
      <c r="D531" s="57">
        <f ca="1" t="shared" si="25"/>
        <v>0.359741813958449</v>
      </c>
      <c r="E531" s="57">
        <f ca="1" t="shared" si="26"/>
        <v>2</v>
      </c>
      <c r="F531" s="62">
        <f ca="1">IF(E531=1,$C$4+SQRT(D531*($C$6-$C$4)*($C$5-$C$4)),$C$6-SQRT((1-D531)*($C$6-$C$4)*($C$6-$C$5)))</f>
        <v>8.86840096673641</v>
      </c>
    </row>
    <row r="532" spans="2:6">
      <c r="B532" s="56">
        <v>516</v>
      </c>
      <c r="C532" s="57">
        <f ca="1" t="shared" si="24"/>
        <v>0.377812151290658</v>
      </c>
      <c r="D532" s="57">
        <f ca="1" t="shared" si="25"/>
        <v>0.806967417088329</v>
      </c>
      <c r="E532" s="57">
        <f ca="1" t="shared" si="26"/>
        <v>1</v>
      </c>
      <c r="F532" s="62">
        <f ca="1">IF(E532=1,$C$4+SQRT(D532*($C$6-$C$4)*($C$5-$C$4)),$C$6-SQRT((1-D532)*($C$6-$C$4)*($C$6-$C$5)))</f>
        <v>9.27040734970192</v>
      </c>
    </row>
    <row r="533" spans="2:6">
      <c r="B533" s="56">
        <v>517</v>
      </c>
      <c r="C533" s="57">
        <f ca="1" t="shared" si="24"/>
        <v>0.156997945880049</v>
      </c>
      <c r="D533" s="57">
        <f ca="1" t="shared" si="25"/>
        <v>0.23896963383575</v>
      </c>
      <c r="E533" s="57">
        <f ca="1" t="shared" si="26"/>
        <v>1</v>
      </c>
      <c r="F533" s="62">
        <f ca="1">IF(E533=1,$C$4+SQRT(D533*($C$6-$C$4)*($C$5-$C$4)),$C$6-SQRT((1-D533)*($C$6-$C$4)*($C$6-$C$5)))</f>
        <v>8.69133151792139</v>
      </c>
    </row>
    <row r="534" spans="2:6">
      <c r="B534" s="56">
        <v>518</v>
      </c>
      <c r="C534" s="57">
        <f ca="1" t="shared" si="24"/>
        <v>0.176607754778677</v>
      </c>
      <c r="D534" s="57">
        <f ca="1" t="shared" si="25"/>
        <v>0.125681088219049</v>
      </c>
      <c r="E534" s="57">
        <f ca="1" t="shared" si="26"/>
        <v>1</v>
      </c>
      <c r="F534" s="62">
        <f ca="1">IF(E534=1,$C$4+SQRT(D534*($C$6-$C$4)*($C$5-$C$4)),$C$6-SQRT((1-D534)*($C$6-$C$4)*($C$6-$C$5)))</f>
        <v>8.5013603259514</v>
      </c>
    </row>
    <row r="535" spans="2:6">
      <c r="B535" s="56">
        <v>519</v>
      </c>
      <c r="C535" s="57">
        <f ca="1" t="shared" si="24"/>
        <v>0.182140009131313</v>
      </c>
      <c r="D535" s="57">
        <f ca="1" t="shared" si="25"/>
        <v>0.0716227263383589</v>
      </c>
      <c r="E535" s="57">
        <f ca="1" t="shared" si="26"/>
        <v>1</v>
      </c>
      <c r="F535" s="62">
        <f ca="1">IF(E535=1,$C$4+SQRT(D535*($C$6-$C$4)*($C$5-$C$4)),$C$6-SQRT((1-D535)*($C$6-$C$4)*($C$6-$C$5)))</f>
        <v>8.37847781001892</v>
      </c>
    </row>
    <row r="536" spans="2:6">
      <c r="B536" s="56">
        <v>520</v>
      </c>
      <c r="C536" s="57">
        <f ca="1" t="shared" si="24"/>
        <v>0.0800647514837547</v>
      </c>
      <c r="D536" s="57">
        <f ca="1" t="shared" si="25"/>
        <v>0.334998308506596</v>
      </c>
      <c r="E536" s="57">
        <f ca="1" t="shared" si="26"/>
        <v>1</v>
      </c>
      <c r="F536" s="62">
        <f ca="1">IF(E536=1,$C$4+SQRT(D536*($C$6-$C$4)*($C$5-$C$4)),$C$6-SQRT((1-D536)*($C$6-$C$4)*($C$6-$C$5)))</f>
        <v>8.81853321069654</v>
      </c>
    </row>
    <row r="537" spans="2:6">
      <c r="B537" s="56">
        <v>521</v>
      </c>
      <c r="C537" s="57">
        <f ca="1" t="shared" si="24"/>
        <v>0.297922240710024</v>
      </c>
      <c r="D537" s="57">
        <f ca="1" t="shared" si="25"/>
        <v>0.71527177015473</v>
      </c>
      <c r="E537" s="57">
        <f ca="1" t="shared" si="26"/>
        <v>1</v>
      </c>
      <c r="F537" s="62">
        <f ca="1">IF(E537=1,$C$4+SQRT(D537*($C$6-$C$4)*($C$5-$C$4)),$C$6-SQRT((1-D537)*($C$6-$C$4)*($C$6-$C$5)))</f>
        <v>9.19605331833889</v>
      </c>
    </row>
    <row r="538" spans="2:6">
      <c r="B538" s="56">
        <v>522</v>
      </c>
      <c r="C538" s="57">
        <f ca="1" t="shared" si="24"/>
        <v>0.250590796085386</v>
      </c>
      <c r="D538" s="57">
        <f ca="1" t="shared" si="25"/>
        <v>0.13986024829109</v>
      </c>
      <c r="E538" s="57">
        <f ca="1" t="shared" si="26"/>
        <v>1</v>
      </c>
      <c r="F538" s="62">
        <f ca="1">IF(E538=1,$C$4+SQRT(D538*($C$6-$C$4)*($C$5-$C$4)),$C$6-SQRT((1-D538)*($C$6-$C$4)*($C$6-$C$5)))</f>
        <v>8.52888609036557</v>
      </c>
    </row>
    <row r="539" spans="2:6">
      <c r="B539" s="56">
        <v>523</v>
      </c>
      <c r="C539" s="57">
        <f ca="1" t="shared" si="24"/>
        <v>0.588750540214761</v>
      </c>
      <c r="D539" s="57">
        <f ca="1" t="shared" si="25"/>
        <v>0.993015542750238</v>
      </c>
      <c r="E539" s="57">
        <f ca="1" t="shared" si="26"/>
        <v>2</v>
      </c>
      <c r="F539" s="62">
        <f ca="1">IF(E539=1,$C$4+SQRT(D539*($C$6-$C$4)*($C$5-$C$4)),$C$6-SQRT((1-D539)*($C$6-$C$4)*($C$6-$C$5)))</f>
        <v>9.88180983755183</v>
      </c>
    </row>
    <row r="540" spans="2:6">
      <c r="B540" s="56">
        <v>524</v>
      </c>
      <c r="C540" s="57">
        <f ca="1" t="shared" si="24"/>
        <v>0.920843899206614</v>
      </c>
      <c r="D540" s="57">
        <f ca="1" t="shared" si="25"/>
        <v>0.664161504993549</v>
      </c>
      <c r="E540" s="57">
        <f ca="1" t="shared" si="26"/>
        <v>2</v>
      </c>
      <c r="F540" s="62">
        <f ca="1">IF(E540=1,$C$4+SQRT(D540*($C$6-$C$4)*($C$5-$C$4)),$C$6-SQRT((1-D540)*($C$6-$C$4)*($C$6-$C$5)))</f>
        <v>9.18044097832255</v>
      </c>
    </row>
    <row r="541" spans="2:6">
      <c r="B541" s="56">
        <v>525</v>
      </c>
      <c r="C541" s="57">
        <f ca="1" t="shared" si="24"/>
        <v>0.641785691513664</v>
      </c>
      <c r="D541" s="57">
        <f ca="1" t="shared" si="25"/>
        <v>0.640674065384901</v>
      </c>
      <c r="E541" s="57">
        <f ca="1" t="shared" si="26"/>
        <v>2</v>
      </c>
      <c r="F541" s="62">
        <f ca="1">IF(E541=1,$C$4+SQRT(D541*($C$6-$C$4)*($C$5-$C$4)),$C$6-SQRT((1-D541)*($C$6-$C$4)*($C$6-$C$5)))</f>
        <v>9.1522666284555</v>
      </c>
    </row>
    <row r="542" spans="2:6">
      <c r="B542" s="56">
        <v>526</v>
      </c>
      <c r="C542" s="57">
        <f ca="1" t="shared" si="24"/>
        <v>0.263778491550798</v>
      </c>
      <c r="D542" s="57">
        <f ca="1" t="shared" si="25"/>
        <v>0.758012010289448</v>
      </c>
      <c r="E542" s="57">
        <f ca="1" t="shared" si="26"/>
        <v>1</v>
      </c>
      <c r="F542" s="62">
        <f ca="1">IF(E542=1,$C$4+SQRT(D542*($C$6-$C$4)*($C$5-$C$4)),$C$6-SQRT((1-D542)*($C$6-$C$4)*($C$6-$C$5)))</f>
        <v>9.23126927216547</v>
      </c>
    </row>
    <row r="543" spans="2:6">
      <c r="B543" s="56">
        <v>527</v>
      </c>
      <c r="C543" s="57">
        <f ca="1" t="shared" si="24"/>
        <v>0.281240657218728</v>
      </c>
      <c r="D543" s="57">
        <f ca="1" t="shared" si="25"/>
        <v>0.362220807695982</v>
      </c>
      <c r="E543" s="57">
        <f ca="1" t="shared" si="26"/>
        <v>1</v>
      </c>
      <c r="F543" s="62">
        <f ca="1">IF(E543=1,$C$4+SQRT(D543*($C$6-$C$4)*($C$5-$C$4)),$C$6-SQRT((1-D543)*($C$6-$C$4)*($C$6-$C$5)))</f>
        <v>8.85114136040493</v>
      </c>
    </row>
    <row r="544" spans="2:6">
      <c r="B544" s="56">
        <v>528</v>
      </c>
      <c r="C544" s="57">
        <f ca="1" t="shared" si="24"/>
        <v>0.916504972343553</v>
      </c>
      <c r="D544" s="57">
        <f ca="1" t="shared" si="25"/>
        <v>0.409803584651967</v>
      </c>
      <c r="E544" s="57">
        <f ca="1" t="shared" si="26"/>
        <v>2</v>
      </c>
      <c r="F544" s="62">
        <f ca="1">IF(E544=1,$C$4+SQRT(D544*($C$6-$C$4)*($C$5-$C$4)),$C$6-SQRT((1-D544)*($C$6-$C$4)*($C$6-$C$5)))</f>
        <v>8.91354115094217</v>
      </c>
    </row>
    <row r="545" spans="2:6">
      <c r="B545" s="56">
        <v>529</v>
      </c>
      <c r="C545" s="57">
        <f ca="1" t="shared" si="24"/>
        <v>0.718192944033608</v>
      </c>
      <c r="D545" s="57">
        <f ca="1" t="shared" si="25"/>
        <v>0.147981091756429</v>
      </c>
      <c r="E545" s="57">
        <f ca="1" t="shared" si="26"/>
        <v>2</v>
      </c>
      <c r="F545" s="62">
        <f ca="1">IF(E545=1,$C$4+SQRT(D545*($C$6-$C$4)*($C$5-$C$4)),$C$6-SQRT((1-D545)*($C$6-$C$4)*($C$6-$C$5)))</f>
        <v>8.69461200538417</v>
      </c>
    </row>
    <row r="546" spans="2:6">
      <c r="B546" s="56">
        <v>530</v>
      </c>
      <c r="C546" s="57">
        <f ca="1" t="shared" si="24"/>
        <v>0.900069913731131</v>
      </c>
      <c r="D546" s="57">
        <f ca="1" t="shared" si="25"/>
        <v>0.610889908763698</v>
      </c>
      <c r="E546" s="57">
        <f ca="1" t="shared" si="26"/>
        <v>2</v>
      </c>
      <c r="F546" s="62">
        <f ca="1">IF(E546=1,$C$4+SQRT(D546*($C$6-$C$4)*($C$5-$C$4)),$C$6-SQRT((1-D546)*($C$6-$C$4)*($C$6-$C$5)))</f>
        <v>9.11783211208262</v>
      </c>
    </row>
    <row r="547" spans="2:6">
      <c r="B547" s="56">
        <v>531</v>
      </c>
      <c r="C547" s="57">
        <f ca="1" t="shared" si="24"/>
        <v>0.231374788653966</v>
      </c>
      <c r="D547" s="57">
        <f ca="1" t="shared" si="25"/>
        <v>0.793107785180511</v>
      </c>
      <c r="E547" s="57">
        <f ca="1" t="shared" si="26"/>
        <v>1</v>
      </c>
      <c r="F547" s="62">
        <f ca="1">IF(E547=1,$C$4+SQRT(D547*($C$6-$C$4)*($C$5-$C$4)),$C$6-SQRT((1-D547)*($C$6-$C$4)*($C$6-$C$5)))</f>
        <v>9.25945050333906</v>
      </c>
    </row>
    <row r="548" spans="2:6">
      <c r="B548" s="56">
        <v>532</v>
      </c>
      <c r="C548" s="57">
        <f ca="1" t="shared" si="24"/>
        <v>0.740588659310164</v>
      </c>
      <c r="D548" s="57">
        <f ca="1" t="shared" si="25"/>
        <v>0.865774662061806</v>
      </c>
      <c r="E548" s="57">
        <f ca="1" t="shared" si="26"/>
        <v>2</v>
      </c>
      <c r="F548" s="62">
        <f ca="1">IF(E548=1,$C$4+SQRT(D548*($C$6-$C$4)*($C$5-$C$4)),$C$6-SQRT((1-D548)*($C$6-$C$4)*($C$6-$C$5)))</f>
        <v>9.48187774041604</v>
      </c>
    </row>
    <row r="549" spans="2:6">
      <c r="B549" s="56">
        <v>533</v>
      </c>
      <c r="C549" s="57">
        <f ca="1" t="shared" si="24"/>
        <v>0.403498873311543</v>
      </c>
      <c r="D549" s="57">
        <f ca="1" t="shared" si="25"/>
        <v>0.312263535118297</v>
      </c>
      <c r="E549" s="57">
        <f ca="1" t="shared" si="26"/>
        <v>1</v>
      </c>
      <c r="F549" s="62">
        <f ca="1">IF(E549=1,$C$4+SQRT(D549*($C$6-$C$4)*($C$5-$C$4)),$C$6-SQRT((1-D549)*($C$6-$C$4)*($C$6-$C$5)))</f>
        <v>8.7902702513929</v>
      </c>
    </row>
    <row r="550" spans="2:6">
      <c r="B550" s="56">
        <v>534</v>
      </c>
      <c r="C550" s="57">
        <f ca="1" t="shared" si="24"/>
        <v>0.482417275067272</v>
      </c>
      <c r="D550" s="57">
        <f ca="1" t="shared" si="25"/>
        <v>0.694219860666714</v>
      </c>
      <c r="E550" s="57">
        <f ca="1" t="shared" si="26"/>
        <v>1</v>
      </c>
      <c r="F550" s="62">
        <f ca="1">IF(E550=1,$C$4+SQRT(D550*($C$6-$C$4)*($C$5-$C$4)),$C$6-SQRT((1-D550)*($C$6-$C$4)*($C$6-$C$5)))</f>
        <v>9.17832072091321</v>
      </c>
    </row>
    <row r="551" spans="2:6">
      <c r="B551" s="56">
        <v>535</v>
      </c>
      <c r="C551" s="57">
        <f ca="1" t="shared" si="24"/>
        <v>0.667317114310043</v>
      </c>
      <c r="D551" s="57">
        <f ca="1" t="shared" si="25"/>
        <v>0.353226655033993</v>
      </c>
      <c r="E551" s="57">
        <f ca="1" t="shared" si="26"/>
        <v>2</v>
      </c>
      <c r="F551" s="62">
        <f ca="1">IF(E551=1,$C$4+SQRT(D551*($C$6-$C$4)*($C$5-$C$4)),$C$6-SQRT((1-D551)*($C$6-$C$4)*($C$6-$C$5)))</f>
        <v>8.86265805936297</v>
      </c>
    </row>
    <row r="552" spans="2:6">
      <c r="B552" s="56">
        <v>536</v>
      </c>
      <c r="C552" s="57">
        <f ca="1" t="shared" si="24"/>
        <v>0.798839631991954</v>
      </c>
      <c r="D552" s="57">
        <f ca="1" t="shared" si="25"/>
        <v>0.447641742478394</v>
      </c>
      <c r="E552" s="57">
        <f ca="1" t="shared" si="26"/>
        <v>2</v>
      </c>
      <c r="F552" s="62">
        <f ca="1">IF(E552=1,$C$4+SQRT(D552*($C$6-$C$4)*($C$5-$C$4)),$C$6-SQRT((1-D552)*($C$6-$C$4)*($C$6-$C$5)))</f>
        <v>8.94894504661116</v>
      </c>
    </row>
    <row r="553" spans="2:6">
      <c r="B553" s="56">
        <v>537</v>
      </c>
      <c r="C553" s="57">
        <f ca="1" t="shared" si="24"/>
        <v>0.613775114855426</v>
      </c>
      <c r="D553" s="57">
        <f ca="1" t="shared" si="25"/>
        <v>0.588749259668049</v>
      </c>
      <c r="E553" s="57">
        <f ca="1" t="shared" si="26"/>
        <v>2</v>
      </c>
      <c r="F553" s="62">
        <f ca="1">IF(E553=1,$C$4+SQRT(D553*($C$6-$C$4)*($C$5-$C$4)),$C$6-SQRT((1-D553)*($C$6-$C$4)*($C$6-$C$5)))</f>
        <v>9.09308132632308</v>
      </c>
    </row>
    <row r="554" spans="2:6">
      <c r="B554" s="56">
        <v>538</v>
      </c>
      <c r="C554" s="57">
        <f ca="1" t="shared" si="24"/>
        <v>0.138511777593943</v>
      </c>
      <c r="D554" s="57">
        <f ca="1" t="shared" si="25"/>
        <v>0.0815234404397234</v>
      </c>
      <c r="E554" s="57">
        <f ca="1" t="shared" si="26"/>
        <v>1</v>
      </c>
      <c r="F554" s="62">
        <f ca="1">IF(E554=1,$C$4+SQRT(D554*($C$6-$C$4)*($C$5-$C$4)),$C$6-SQRT((1-D554)*($C$6-$C$4)*($C$6-$C$5)))</f>
        <v>8.40379063991064</v>
      </c>
    </row>
    <row r="555" spans="2:6">
      <c r="B555" s="56">
        <v>539</v>
      </c>
      <c r="C555" s="57">
        <f ca="1" t="shared" si="24"/>
        <v>0.420392939089134</v>
      </c>
      <c r="D555" s="57">
        <f ca="1" t="shared" si="25"/>
        <v>0.900085065267121</v>
      </c>
      <c r="E555" s="57">
        <f ca="1" t="shared" si="26"/>
        <v>1</v>
      </c>
      <c r="F555" s="62">
        <f ca="1">IF(E555=1,$C$4+SQRT(D555*($C$6-$C$4)*($C$5-$C$4)),$C$6-SQRT((1-D555)*($C$6-$C$4)*($C$6-$C$5)))</f>
        <v>9.34170418890836</v>
      </c>
    </row>
    <row r="556" spans="2:6">
      <c r="B556" s="56">
        <v>540</v>
      </c>
      <c r="C556" s="57">
        <f ca="1" t="shared" si="24"/>
        <v>0.531881796962329</v>
      </c>
      <c r="D556" s="57">
        <f ca="1" t="shared" si="25"/>
        <v>0.153248723473785</v>
      </c>
      <c r="E556" s="57">
        <f ca="1" t="shared" si="26"/>
        <v>2</v>
      </c>
      <c r="F556" s="62">
        <f ca="1">IF(E556=1,$C$4+SQRT(D556*($C$6-$C$4)*($C$5-$C$4)),$C$6-SQRT((1-D556)*($C$6-$C$4)*($C$6-$C$5)))</f>
        <v>8.69865356147856</v>
      </c>
    </row>
    <row r="557" spans="2:6">
      <c r="B557" s="56">
        <v>541</v>
      </c>
      <c r="C557" s="57">
        <f ca="1" t="shared" si="24"/>
        <v>0.42290819508988</v>
      </c>
      <c r="D557" s="57">
        <f ca="1" t="shared" si="25"/>
        <v>0.964182042937478</v>
      </c>
      <c r="E557" s="57">
        <f ca="1" t="shared" si="26"/>
        <v>1</v>
      </c>
      <c r="F557" s="62">
        <f ca="1">IF(E557=1,$C$4+SQRT(D557*($C$6-$C$4)*($C$5-$C$4)),$C$6-SQRT((1-D557)*($C$6-$C$4)*($C$6-$C$5)))</f>
        <v>9.38865549574938</v>
      </c>
    </row>
    <row r="558" spans="2:6">
      <c r="B558" s="56">
        <v>542</v>
      </c>
      <c r="C558" s="57">
        <f ca="1" t="shared" si="24"/>
        <v>0.240911836337019</v>
      </c>
      <c r="D558" s="57">
        <f ca="1" t="shared" si="25"/>
        <v>0.482415677783573</v>
      </c>
      <c r="E558" s="57">
        <f ca="1" t="shared" si="26"/>
        <v>1</v>
      </c>
      <c r="F558" s="62">
        <f ca="1">IF(E558=1,$C$4+SQRT(D558*($C$6-$C$4)*($C$5-$C$4)),$C$6-SQRT((1-D558)*($C$6-$C$4)*($C$6-$C$5)))</f>
        <v>8.98225829371258</v>
      </c>
    </row>
    <row r="559" spans="2:6">
      <c r="B559" s="56">
        <v>543</v>
      </c>
      <c r="C559" s="57">
        <f ca="1" t="shared" si="24"/>
        <v>0.29428431321267</v>
      </c>
      <c r="D559" s="57">
        <f ca="1" t="shared" si="25"/>
        <v>0.715950506466351</v>
      </c>
      <c r="E559" s="57">
        <f ca="1" t="shared" si="26"/>
        <v>1</v>
      </c>
      <c r="F559" s="62">
        <f ca="1">IF(E559=1,$C$4+SQRT(D559*($C$6-$C$4)*($C$5-$C$4)),$C$6-SQRT((1-D559)*($C$6-$C$4)*($C$6-$C$5)))</f>
        <v>9.19662066375803</v>
      </c>
    </row>
    <row r="560" spans="2:6">
      <c r="B560" s="56">
        <v>544</v>
      </c>
      <c r="C560" s="57">
        <f ca="1" t="shared" si="24"/>
        <v>0.186524271614729</v>
      </c>
      <c r="D560" s="57">
        <f ca="1" t="shared" si="25"/>
        <v>0.286643246294333</v>
      </c>
      <c r="E560" s="57">
        <f ca="1" t="shared" si="26"/>
        <v>1</v>
      </c>
      <c r="F560" s="62">
        <f ca="1">IF(E560=1,$C$4+SQRT(D560*($C$6-$C$4)*($C$5-$C$4)),$C$6-SQRT((1-D560)*($C$6-$C$4)*($C$6-$C$5)))</f>
        <v>8.75715684807619</v>
      </c>
    </row>
    <row r="561" spans="2:6">
      <c r="B561" s="56">
        <v>545</v>
      </c>
      <c r="C561" s="57">
        <f ca="1" t="shared" si="24"/>
        <v>0.873718779625916</v>
      </c>
      <c r="D561" s="57">
        <f ca="1" t="shared" si="25"/>
        <v>0.293738451421505</v>
      </c>
      <c r="E561" s="57">
        <f ca="1" t="shared" si="26"/>
        <v>2</v>
      </c>
      <c r="F561" s="62">
        <f ca="1">IF(E561=1,$C$4+SQRT(D561*($C$6-$C$4)*($C$5-$C$4)),$C$6-SQRT((1-D561)*($C$6-$C$4)*($C$6-$C$5)))</f>
        <v>8.81150385059227</v>
      </c>
    </row>
    <row r="562" spans="2:6">
      <c r="B562" s="56">
        <v>546</v>
      </c>
      <c r="C562" s="57">
        <f ca="1" t="shared" si="24"/>
        <v>0.784803829110737</v>
      </c>
      <c r="D562" s="57">
        <f ca="1" t="shared" si="25"/>
        <v>0.590542142118327</v>
      </c>
      <c r="E562" s="57">
        <f ca="1" t="shared" si="26"/>
        <v>2</v>
      </c>
      <c r="F562" s="62">
        <f ca="1">IF(E562=1,$C$4+SQRT(D562*($C$6-$C$4)*($C$5-$C$4)),$C$6-SQRT((1-D562)*($C$6-$C$4)*($C$6-$C$5)))</f>
        <v>9.09506038004553</v>
      </c>
    </row>
    <row r="563" spans="2:6">
      <c r="B563" s="56">
        <v>547</v>
      </c>
      <c r="C563" s="57">
        <f ca="1" t="shared" si="24"/>
        <v>0.321220855226552</v>
      </c>
      <c r="D563" s="57">
        <f ca="1" t="shared" si="25"/>
        <v>0.798841644683721</v>
      </c>
      <c r="E563" s="57">
        <f ca="1" t="shared" si="26"/>
        <v>1</v>
      </c>
      <c r="F563" s="62">
        <f ca="1">IF(E563=1,$C$4+SQRT(D563*($C$6-$C$4)*($C$5-$C$4)),$C$6-SQRT((1-D563)*($C$6-$C$4)*($C$6-$C$5)))</f>
        <v>9.26399497204991</v>
      </c>
    </row>
    <row r="564" spans="2:6">
      <c r="B564" s="56">
        <v>548</v>
      </c>
      <c r="C564" s="57">
        <f ca="1" t="shared" si="24"/>
        <v>0.789223913772893</v>
      </c>
      <c r="D564" s="57">
        <f ca="1" t="shared" si="25"/>
        <v>0.972647470912913</v>
      </c>
      <c r="E564" s="57">
        <f ca="1" t="shared" si="26"/>
        <v>2</v>
      </c>
      <c r="F564" s="62">
        <f ca="1">IF(E564=1,$C$4+SQRT(D564*($C$6-$C$4)*($C$5-$C$4)),$C$6-SQRT((1-D564)*($C$6-$C$4)*($C$6-$C$5)))</f>
        <v>9.76610887538392</v>
      </c>
    </row>
    <row r="565" spans="2:6">
      <c r="B565" s="56">
        <v>549</v>
      </c>
      <c r="C565" s="57">
        <f ca="1" t="shared" si="24"/>
        <v>0.853975261695902</v>
      </c>
      <c r="D565" s="57">
        <f ca="1" t="shared" si="25"/>
        <v>0.816357166822203</v>
      </c>
      <c r="E565" s="57">
        <f ca="1" t="shared" si="26"/>
        <v>2</v>
      </c>
      <c r="F565" s="62">
        <f ca="1">IF(E565=1,$C$4+SQRT(D565*($C$6-$C$4)*($C$5-$C$4)),$C$6-SQRT((1-D565)*($C$6-$C$4)*($C$6-$C$5)))</f>
        <v>9.39395902254419</v>
      </c>
    </row>
    <row r="566" spans="2:6">
      <c r="B566" s="56">
        <v>550</v>
      </c>
      <c r="C566" s="57">
        <f ca="1" t="shared" si="24"/>
        <v>0.0693625710776966</v>
      </c>
      <c r="D566" s="57">
        <f ca="1" t="shared" si="25"/>
        <v>0.664916384106261</v>
      </c>
      <c r="E566" s="57">
        <f ca="1" t="shared" si="26"/>
        <v>1</v>
      </c>
      <c r="F566" s="62">
        <f ca="1">IF(E566=1,$C$4+SQRT(D566*($C$6-$C$4)*($C$5-$C$4)),$C$6-SQRT((1-D566)*($C$6-$C$4)*($C$6-$C$5)))</f>
        <v>9.15318375301273</v>
      </c>
    </row>
    <row r="567" spans="2:6">
      <c r="B567" s="56">
        <v>551</v>
      </c>
      <c r="C567" s="57">
        <f ca="1" t="shared" si="24"/>
        <v>0.983717186967103</v>
      </c>
      <c r="D567" s="57">
        <f ca="1" t="shared" si="25"/>
        <v>0.564800454942276</v>
      </c>
      <c r="E567" s="57">
        <f ca="1" t="shared" si="26"/>
        <v>2</v>
      </c>
      <c r="F567" s="62">
        <f ca="1">IF(E567=1,$C$4+SQRT(D567*($C$6-$C$4)*($C$5-$C$4)),$C$6-SQRT((1-D567)*($C$6-$C$4)*($C$6-$C$5)))</f>
        <v>9.06704818446211</v>
      </c>
    </row>
    <row r="568" spans="2:6">
      <c r="B568" s="56">
        <v>552</v>
      </c>
      <c r="C568" s="57">
        <f ca="1" t="shared" si="24"/>
        <v>0.146298516122269</v>
      </c>
      <c r="D568" s="57">
        <f ca="1" t="shared" si="25"/>
        <v>0.138515245806469</v>
      </c>
      <c r="E568" s="57">
        <f ca="1" t="shared" si="26"/>
        <v>1</v>
      </c>
      <c r="F568" s="62">
        <f ca="1">IF(E568=1,$C$4+SQRT(D568*($C$6-$C$4)*($C$5-$C$4)),$C$6-SQRT((1-D568)*($C$6-$C$4)*($C$6-$C$5)))</f>
        <v>8.52633686134731</v>
      </c>
    </row>
    <row r="569" spans="2:6">
      <c r="B569" s="56">
        <v>553</v>
      </c>
      <c r="C569" s="57">
        <f ca="1" t="shared" si="24"/>
        <v>0.211415480858629</v>
      </c>
      <c r="D569" s="57">
        <f ca="1" t="shared" si="25"/>
        <v>0.799562357142315</v>
      </c>
      <c r="E569" s="57">
        <f ca="1" t="shared" si="26"/>
        <v>1</v>
      </c>
      <c r="F569" s="62">
        <f ca="1">IF(E569=1,$C$4+SQRT(D569*($C$6-$C$4)*($C$5-$C$4)),$C$6-SQRT((1-D569)*($C$6-$C$4)*($C$6-$C$5)))</f>
        <v>9.26456502967804</v>
      </c>
    </row>
    <row r="570" spans="2:6">
      <c r="B570" s="56">
        <v>554</v>
      </c>
      <c r="C570" s="57">
        <f ca="1" t="shared" si="24"/>
        <v>0.425084527854558</v>
      </c>
      <c r="D570" s="57">
        <f ca="1" t="shared" si="25"/>
        <v>0.180092415951347</v>
      </c>
      <c r="E570" s="57">
        <f ca="1" t="shared" si="26"/>
        <v>1</v>
      </c>
      <c r="F570" s="62">
        <f ca="1">IF(E570=1,$C$4+SQRT(D570*($C$6-$C$4)*($C$5-$C$4)),$C$6-SQRT((1-D570)*($C$6-$C$4)*($C$6-$C$5)))</f>
        <v>8.60015400682049</v>
      </c>
    </row>
    <row r="571" spans="2:6">
      <c r="B571" s="56">
        <v>555</v>
      </c>
      <c r="C571" s="57">
        <f ca="1" t="shared" si="24"/>
        <v>0.483543262683966</v>
      </c>
      <c r="D571" s="57">
        <f ca="1" t="shared" si="25"/>
        <v>0.698817875766949</v>
      </c>
      <c r="E571" s="57">
        <f ca="1" t="shared" si="26"/>
        <v>1</v>
      </c>
      <c r="F571" s="62">
        <f ca="1">IF(E571=1,$C$4+SQRT(D571*($C$6-$C$4)*($C$5-$C$4)),$C$6-SQRT((1-D571)*($C$6-$C$4)*($C$6-$C$5)))</f>
        <v>9.18221645714053</v>
      </c>
    </row>
    <row r="572" spans="2:6">
      <c r="B572" s="56">
        <v>556</v>
      </c>
      <c r="C572" s="57">
        <f ca="1" t="shared" si="24"/>
        <v>0.398755688726637</v>
      </c>
      <c r="D572" s="57">
        <f ca="1" t="shared" si="25"/>
        <v>0.702329130488543</v>
      </c>
      <c r="E572" s="57">
        <f ca="1" t="shared" si="26"/>
        <v>1</v>
      </c>
      <c r="F572" s="62">
        <f ca="1">IF(E572=1,$C$4+SQRT(D572*($C$6-$C$4)*($C$5-$C$4)),$C$6-SQRT((1-D572)*($C$6-$C$4)*($C$6-$C$5)))</f>
        <v>9.18518279643989</v>
      </c>
    </row>
    <row r="573" spans="2:6">
      <c r="B573" s="56">
        <v>557</v>
      </c>
      <c r="C573" s="57">
        <f ca="1" t="shared" si="24"/>
        <v>0.247361594783186</v>
      </c>
      <c r="D573" s="57">
        <f ca="1" t="shared" si="25"/>
        <v>0.769811126853795</v>
      </c>
      <c r="E573" s="57">
        <f ca="1" t="shared" si="26"/>
        <v>1</v>
      </c>
      <c r="F573" s="62">
        <f ca="1">IF(E573=1,$C$4+SQRT(D573*($C$6-$C$4)*($C$5-$C$4)),$C$6-SQRT((1-D573)*($C$6-$C$4)*($C$6-$C$5)))</f>
        <v>9.24081515694627</v>
      </c>
    </row>
    <row r="574" spans="2:6">
      <c r="B574" s="56">
        <v>558</v>
      </c>
      <c r="C574" s="57">
        <f ca="1" t="shared" si="24"/>
        <v>0.9086162903305</v>
      </c>
      <c r="D574" s="57">
        <f ca="1" t="shared" si="25"/>
        <v>0.294289259832481</v>
      </c>
      <c r="E574" s="57">
        <f ca="1" t="shared" si="26"/>
        <v>2</v>
      </c>
      <c r="F574" s="62">
        <f ca="1">IF(E574=1,$C$4+SQRT(D574*($C$6-$C$4)*($C$5-$C$4)),$C$6-SQRT((1-D574)*($C$6-$C$4)*($C$6-$C$5)))</f>
        <v>8.81196739087892</v>
      </c>
    </row>
    <row r="575" spans="2:6">
      <c r="B575" s="56">
        <v>559</v>
      </c>
      <c r="C575" s="57">
        <f ca="1" t="shared" si="24"/>
        <v>0.307801450114814</v>
      </c>
      <c r="D575" s="57">
        <f ca="1" t="shared" si="25"/>
        <v>0.532010279848524</v>
      </c>
      <c r="E575" s="57">
        <f ca="1" t="shared" si="26"/>
        <v>1</v>
      </c>
      <c r="F575" s="62">
        <f ca="1">IF(E575=1,$C$4+SQRT(D575*($C$6-$C$4)*($C$5-$C$4)),$C$6-SQRT((1-D575)*($C$6-$C$4)*($C$6-$C$5)))</f>
        <v>9.03151372249575</v>
      </c>
    </row>
    <row r="576" spans="2:6">
      <c r="B576" s="56">
        <v>560</v>
      </c>
      <c r="C576" s="57">
        <f ca="1" t="shared" si="24"/>
        <v>0.503074312079534</v>
      </c>
      <c r="D576" s="57">
        <f ca="1" t="shared" si="25"/>
        <v>0.106953632706547</v>
      </c>
      <c r="E576" s="57">
        <f ca="1" t="shared" si="26"/>
        <v>2</v>
      </c>
      <c r="F576" s="62">
        <f ca="1">IF(E576=1,$C$4+SQRT(D576*($C$6-$C$4)*($C$5-$C$4)),$C$6-SQRT((1-D576)*($C$6-$C$4)*($C$6-$C$5)))</f>
        <v>8.66355219533762</v>
      </c>
    </row>
    <row r="577" spans="2:6">
      <c r="B577" s="56">
        <v>561</v>
      </c>
      <c r="C577" s="57">
        <f ca="1" t="shared" si="24"/>
        <v>0.595269918196821</v>
      </c>
      <c r="D577" s="57">
        <f ca="1" t="shared" si="25"/>
        <v>0.873746283924403</v>
      </c>
      <c r="E577" s="57">
        <f ca="1" t="shared" si="26"/>
        <v>2</v>
      </c>
      <c r="F577" s="62">
        <f ca="1">IF(E577=1,$C$4+SQRT(D577*($C$6-$C$4)*($C$5-$C$4)),$C$6-SQRT((1-D577)*($C$6-$C$4)*($C$6-$C$5)))</f>
        <v>9.49749882373153</v>
      </c>
    </row>
    <row r="578" spans="2:6">
      <c r="B578" s="56">
        <v>562</v>
      </c>
      <c r="C578" s="57">
        <f ca="1" t="shared" si="24"/>
        <v>0.78984120288987</v>
      </c>
      <c r="D578" s="57">
        <f ca="1" t="shared" si="25"/>
        <v>0.292671301616183</v>
      </c>
      <c r="E578" s="57">
        <f ca="1" t="shared" si="26"/>
        <v>2</v>
      </c>
      <c r="F578" s="62">
        <f ca="1">IF(E578=1,$C$4+SQRT(D578*($C$6-$C$4)*($C$5-$C$4)),$C$6-SQRT((1-D578)*($C$6-$C$4)*($C$6-$C$5)))</f>
        <v>8.81060629026061</v>
      </c>
    </row>
    <row r="579" spans="2:6">
      <c r="B579" s="56">
        <v>563</v>
      </c>
      <c r="C579" s="57">
        <f ca="1" t="shared" si="24"/>
        <v>0.112157869652502</v>
      </c>
      <c r="D579" s="57">
        <f ca="1" t="shared" si="25"/>
        <v>0.069357526254286</v>
      </c>
      <c r="E579" s="57">
        <f ca="1" t="shared" si="26"/>
        <v>1</v>
      </c>
      <c r="F579" s="62">
        <f ca="1">IF(E579=1,$C$4+SQRT(D579*($C$6-$C$4)*($C$5-$C$4)),$C$6-SQRT((1-D579)*($C$6-$C$4)*($C$6-$C$5)))</f>
        <v>8.37244469724856</v>
      </c>
    </row>
    <row r="580" spans="2:6">
      <c r="B580" s="56">
        <v>564</v>
      </c>
      <c r="C580" s="57">
        <f ca="1" t="shared" si="24"/>
        <v>0.519247714656784</v>
      </c>
      <c r="D580" s="57">
        <f ca="1" t="shared" si="25"/>
        <v>0.211396312240974</v>
      </c>
      <c r="E580" s="57">
        <f ca="1" t="shared" si="26"/>
        <v>2</v>
      </c>
      <c r="F580" s="62">
        <f ca="1">IF(E580=1,$C$4+SQRT(D580*($C$6-$C$4)*($C$5-$C$4)),$C$6-SQRT((1-D580)*($C$6-$C$4)*($C$6-$C$5)))</f>
        <v>8.74413082866166</v>
      </c>
    </row>
    <row r="581" spans="2:6">
      <c r="B581" s="56">
        <v>565</v>
      </c>
      <c r="C581" s="57">
        <f ca="1" t="shared" si="24"/>
        <v>0.130826686499366</v>
      </c>
      <c r="D581" s="57">
        <f ca="1" t="shared" si="25"/>
        <v>0.110034520006764</v>
      </c>
      <c r="E581" s="57">
        <f ca="1" t="shared" si="26"/>
        <v>1</v>
      </c>
      <c r="F581" s="62">
        <f ca="1">IF(E581=1,$C$4+SQRT(D581*($C$6-$C$4)*($C$5-$C$4)),$C$6-SQRT((1-D581)*($C$6-$C$4)*($C$6-$C$5)))</f>
        <v>8.46911516711094</v>
      </c>
    </row>
    <row r="582" spans="2:6">
      <c r="B582" s="56">
        <v>566</v>
      </c>
      <c r="C582" s="57">
        <f ca="1" t="shared" si="24"/>
        <v>0.56459220141567</v>
      </c>
      <c r="D582" s="57">
        <f ca="1" t="shared" si="25"/>
        <v>0.368693564310142</v>
      </c>
      <c r="E582" s="57">
        <f ca="1" t="shared" si="26"/>
        <v>2</v>
      </c>
      <c r="F582" s="62">
        <f ca="1">IF(E582=1,$C$4+SQRT(D582*($C$6-$C$4)*($C$5-$C$4)),$C$6-SQRT((1-D582)*($C$6-$C$4)*($C$6-$C$5)))</f>
        <v>8.8763395213056</v>
      </c>
    </row>
    <row r="583" spans="2:6">
      <c r="B583" s="56">
        <v>567</v>
      </c>
      <c r="C583" s="57">
        <f ca="1" t="shared" si="24"/>
        <v>0.341110068721765</v>
      </c>
      <c r="D583" s="57">
        <f ca="1" t="shared" si="25"/>
        <v>0.421008069196563</v>
      </c>
      <c r="E583" s="57">
        <f ca="1" t="shared" si="26"/>
        <v>1</v>
      </c>
      <c r="F583" s="62">
        <f ca="1">IF(E583=1,$C$4+SQRT(D583*($C$6-$C$4)*($C$5-$C$4)),$C$6-SQRT((1-D583)*($C$6-$C$4)*($C$6-$C$5)))</f>
        <v>8.91761437346694</v>
      </c>
    </row>
    <row r="584" spans="2:6">
      <c r="B584" s="56">
        <v>568</v>
      </c>
      <c r="C584" s="57">
        <f ca="1" t="shared" si="24"/>
        <v>0.104986647501397</v>
      </c>
      <c r="D584" s="57">
        <f ca="1" t="shared" si="25"/>
        <v>0.247365045286031</v>
      </c>
      <c r="E584" s="57">
        <f ca="1" t="shared" si="26"/>
        <v>1</v>
      </c>
      <c r="F584" s="62">
        <f ca="1">IF(E584=1,$C$4+SQRT(D584*($C$6-$C$4)*($C$5-$C$4)),$C$6-SQRT((1-D584)*($C$6-$C$4)*($C$6-$C$5)))</f>
        <v>8.70337052154044</v>
      </c>
    </row>
    <row r="585" spans="2:6">
      <c r="B585" s="56">
        <v>569</v>
      </c>
      <c r="C585" s="57">
        <f ca="1" t="shared" si="24"/>
        <v>0.753179559892503</v>
      </c>
      <c r="D585" s="57">
        <f ca="1" t="shared" si="25"/>
        <v>0.707352294724566</v>
      </c>
      <c r="E585" s="57">
        <f ca="1" t="shared" si="26"/>
        <v>2</v>
      </c>
      <c r="F585" s="62">
        <f ca="1">IF(E585=1,$C$4+SQRT(D585*($C$6-$C$4)*($C$5-$C$4)),$C$6-SQRT((1-D585)*($C$6-$C$4)*($C$6-$C$5)))</f>
        <v>9.23495398141624</v>
      </c>
    </row>
    <row r="586" spans="2:6">
      <c r="B586" s="56">
        <v>570</v>
      </c>
      <c r="C586" s="57">
        <f ca="1" t="shared" si="24"/>
        <v>0.483696105164922</v>
      </c>
      <c r="D586" s="57">
        <f ca="1" t="shared" si="25"/>
        <v>0.584122077740145</v>
      </c>
      <c r="E586" s="57">
        <f ca="1" t="shared" si="26"/>
        <v>1</v>
      </c>
      <c r="F586" s="62">
        <f ca="1">IF(E586=1,$C$4+SQRT(D586*($C$6-$C$4)*($C$5-$C$4)),$C$6-SQRT((1-D586)*($C$6-$C$4)*($C$6-$C$5)))</f>
        <v>9.08085343848289</v>
      </c>
    </row>
    <row r="587" spans="2:6">
      <c r="B587" s="56">
        <v>571</v>
      </c>
      <c r="C587" s="57">
        <f ca="1" t="shared" si="24"/>
        <v>0.785450178408969</v>
      </c>
      <c r="D587" s="57">
        <f ca="1" t="shared" si="25"/>
        <v>0.213117111631748</v>
      </c>
      <c r="E587" s="57">
        <f ca="1" t="shared" si="26"/>
        <v>2</v>
      </c>
      <c r="F587" s="62">
        <f ca="1">IF(E587=1,$C$4+SQRT(D587*($C$6-$C$4)*($C$5-$C$4)),$C$6-SQRT((1-D587)*($C$6-$C$4)*($C$6-$C$5)))</f>
        <v>8.74550178288827</v>
      </c>
    </row>
    <row r="588" spans="2:6">
      <c r="B588" s="56">
        <v>572</v>
      </c>
      <c r="C588" s="57">
        <f ca="1" t="shared" si="24"/>
        <v>0.578891080839128</v>
      </c>
      <c r="D588" s="57">
        <f ca="1" t="shared" si="25"/>
        <v>0.307811487774918</v>
      </c>
      <c r="E588" s="57">
        <f ca="1" t="shared" si="26"/>
        <v>2</v>
      </c>
      <c r="F588" s="62">
        <f ca="1">IF(E588=1,$C$4+SQRT(D588*($C$6-$C$4)*($C$5-$C$4)),$C$6-SQRT((1-D588)*($C$6-$C$4)*($C$6-$C$5)))</f>
        <v>8.82340447712471</v>
      </c>
    </row>
    <row r="589" spans="2:6">
      <c r="B589" s="56">
        <v>573</v>
      </c>
      <c r="C589" s="57">
        <f ca="1" t="shared" si="24"/>
        <v>0.365360150629392</v>
      </c>
      <c r="D589" s="57">
        <f ca="1" t="shared" si="25"/>
        <v>0.718921030508295</v>
      </c>
      <c r="E589" s="57">
        <f ca="1" t="shared" si="26"/>
        <v>1</v>
      </c>
      <c r="F589" s="62">
        <f ca="1">IF(E589=1,$C$4+SQRT(D589*($C$6-$C$4)*($C$5-$C$4)),$C$6-SQRT((1-D589)*($C$6-$C$4)*($C$6-$C$5)))</f>
        <v>9.19910052164803</v>
      </c>
    </row>
    <row r="590" spans="2:6">
      <c r="B590" s="56">
        <v>574</v>
      </c>
      <c r="C590" s="57">
        <f ca="1" t="shared" si="24"/>
        <v>0.55066181860875</v>
      </c>
      <c r="D590" s="57">
        <f ca="1" t="shared" si="25"/>
        <v>0.519239327494914</v>
      </c>
      <c r="E590" s="57">
        <f ca="1" t="shared" si="26"/>
        <v>2</v>
      </c>
      <c r="F590" s="62">
        <f ca="1">IF(E590=1,$C$4+SQRT(D590*($C$6-$C$4)*($C$5-$C$4)),$C$6-SQRT((1-D590)*($C$6-$C$4)*($C$6-$C$5)))</f>
        <v>9.0194280520991</v>
      </c>
    </row>
    <row r="591" spans="2:6">
      <c r="B591" s="56">
        <v>575</v>
      </c>
      <c r="C591" s="57">
        <f ca="1" t="shared" si="24"/>
        <v>0.806253926891816</v>
      </c>
      <c r="D591" s="57">
        <f ca="1" t="shared" si="25"/>
        <v>0.651574428241067</v>
      </c>
      <c r="E591" s="57">
        <f ca="1" t="shared" si="26"/>
        <v>2</v>
      </c>
      <c r="F591" s="62">
        <f ca="1">IF(E591=1,$C$4+SQRT(D591*($C$6-$C$4)*($C$5-$C$4)),$C$6-SQRT((1-D591)*($C$6-$C$4)*($C$6-$C$5)))</f>
        <v>9.16522389617463</v>
      </c>
    </row>
    <row r="592" spans="2:6">
      <c r="B592" s="56">
        <v>576</v>
      </c>
      <c r="C592" s="57">
        <f ca="1" t="shared" si="24"/>
        <v>0.0138790023826192</v>
      </c>
      <c r="D592" s="57">
        <f ca="1" t="shared" si="25"/>
        <v>0.557907861267734</v>
      </c>
      <c r="E592" s="57">
        <f ca="1" t="shared" si="26"/>
        <v>1</v>
      </c>
      <c r="F592" s="62">
        <f ca="1">IF(E592=1,$C$4+SQRT(D592*($C$6-$C$4)*($C$5-$C$4)),$C$6-SQRT((1-D592)*($C$6-$C$4)*($C$6-$C$5)))</f>
        <v>9.05632178929314</v>
      </c>
    </row>
    <row r="593" spans="2:6">
      <c r="B593" s="56">
        <v>577</v>
      </c>
      <c r="C593" s="57">
        <f ca="1" t="shared" ref="C593:C656" si="27">RAND()</f>
        <v>0.403933928125853</v>
      </c>
      <c r="D593" s="57">
        <f ca="1" t="shared" ref="D593:D656" si="28">RAND()</f>
        <v>0.0839838548164773</v>
      </c>
      <c r="E593" s="57">
        <f ca="1" t="shared" ref="E593:E656" si="29">IF(C593&lt;=$C$10,1,2)</f>
        <v>1</v>
      </c>
      <c r="F593" s="62">
        <f ca="1">IF(E593=1,$C$4+SQRT(D593*($C$6-$C$4)*($C$5-$C$4)),$C$6-SQRT((1-D593)*($C$6-$C$4)*($C$6-$C$5)))</f>
        <v>8.40983863853101</v>
      </c>
    </row>
    <row r="594" spans="2:6">
      <c r="B594" s="56">
        <v>578</v>
      </c>
      <c r="C594" s="57">
        <f ca="1" t="shared" si="27"/>
        <v>0.318538144379499</v>
      </c>
      <c r="D594" s="57">
        <f ca="1" t="shared" si="28"/>
        <v>0.498571519935037</v>
      </c>
      <c r="E594" s="57">
        <f ca="1" t="shared" si="29"/>
        <v>1</v>
      </c>
      <c r="F594" s="62">
        <f ca="1">IF(E594=1,$C$4+SQRT(D594*($C$6-$C$4)*($C$5-$C$4)),$C$6-SQRT((1-D594)*($C$6-$C$4)*($C$6-$C$5)))</f>
        <v>8.99857049819733</v>
      </c>
    </row>
    <row r="595" spans="2:6">
      <c r="B595" s="56">
        <v>579</v>
      </c>
      <c r="C595" s="57">
        <f ca="1" t="shared" si="27"/>
        <v>0.849991211929032</v>
      </c>
      <c r="D595" s="57">
        <f ca="1" t="shared" si="28"/>
        <v>0.785460513246467</v>
      </c>
      <c r="E595" s="57">
        <f ca="1" t="shared" si="29"/>
        <v>2</v>
      </c>
      <c r="F595" s="62">
        <f ca="1">IF(E595=1,$C$4+SQRT(D595*($C$6-$C$4)*($C$5-$C$4)),$C$6-SQRT((1-D595)*($C$6-$C$4)*($C$6-$C$5)))</f>
        <v>9.34495880014531</v>
      </c>
    </row>
    <row r="596" spans="2:6">
      <c r="B596" s="56">
        <v>580</v>
      </c>
      <c r="C596" s="57">
        <f ca="1" t="shared" si="27"/>
        <v>0.819064273506122</v>
      </c>
      <c r="D596" s="57">
        <f ca="1" t="shared" si="28"/>
        <v>0.858262826604073</v>
      </c>
      <c r="E596" s="57">
        <f ca="1" t="shared" si="29"/>
        <v>2</v>
      </c>
      <c r="F596" s="62">
        <f ca="1">IF(E596=1,$C$4+SQRT(D596*($C$6-$C$4)*($C$5-$C$4)),$C$6-SQRT((1-D596)*($C$6-$C$4)*($C$6-$C$5)))</f>
        <v>9.46757690997492</v>
      </c>
    </row>
    <row r="597" spans="2:6">
      <c r="B597" s="56">
        <v>581</v>
      </c>
      <c r="C597" s="57">
        <f ca="1" t="shared" si="27"/>
        <v>0.973587897071817</v>
      </c>
      <c r="D597" s="57">
        <f ca="1" t="shared" si="28"/>
        <v>0.0564964899699731</v>
      </c>
      <c r="E597" s="57">
        <f ca="1" t="shared" si="29"/>
        <v>2</v>
      </c>
      <c r="F597" s="62">
        <f ca="1">IF(E597=1,$C$4+SQRT(D597*($C$6-$C$4)*($C$5-$C$4)),$C$6-SQRT((1-D597)*($C$6-$C$4)*($C$6-$C$5)))</f>
        <v>8.62631625908288</v>
      </c>
    </row>
    <row r="598" spans="2:6">
      <c r="B598" s="56">
        <v>582</v>
      </c>
      <c r="C598" s="57">
        <f ca="1" t="shared" si="27"/>
        <v>0.502535358545984</v>
      </c>
      <c r="D598" s="57">
        <f ca="1" t="shared" si="28"/>
        <v>0.127755328990311</v>
      </c>
      <c r="E598" s="57">
        <f ca="1" t="shared" si="29"/>
        <v>2</v>
      </c>
      <c r="F598" s="62">
        <f ca="1">IF(E598=1,$C$4+SQRT(D598*($C$6-$C$4)*($C$5-$C$4)),$C$6-SQRT((1-D598)*($C$6-$C$4)*($C$6-$C$5)))</f>
        <v>8.67920881967687</v>
      </c>
    </row>
    <row r="599" spans="2:6">
      <c r="B599" s="56">
        <v>583</v>
      </c>
      <c r="C599" s="57">
        <f ca="1" t="shared" si="27"/>
        <v>0.0426834279289399</v>
      </c>
      <c r="D599" s="57">
        <f ca="1" t="shared" si="28"/>
        <v>0.208139305577647</v>
      </c>
      <c r="E599" s="57">
        <f ca="1" t="shared" si="29"/>
        <v>1</v>
      </c>
      <c r="F599" s="62">
        <f ca="1">IF(E599=1,$C$4+SQRT(D599*($C$6-$C$4)*($C$5-$C$4)),$C$6-SQRT((1-D599)*($C$6-$C$4)*($C$6-$C$5)))</f>
        <v>8.64519656784215</v>
      </c>
    </row>
    <row r="600" spans="2:6">
      <c r="B600" s="56">
        <v>584</v>
      </c>
      <c r="C600" s="57">
        <f ca="1" t="shared" si="27"/>
        <v>0.939415089580778</v>
      </c>
      <c r="D600" s="57">
        <f ca="1" t="shared" si="28"/>
        <v>0.228342792840384</v>
      </c>
      <c r="E600" s="57">
        <f ca="1" t="shared" si="29"/>
        <v>2</v>
      </c>
      <c r="F600" s="62">
        <f ca="1">IF(E600=1,$C$4+SQRT(D600*($C$6-$C$4)*($C$5-$C$4)),$C$6-SQRT((1-D600)*($C$6-$C$4)*($C$6-$C$5)))</f>
        <v>8.75769793756944</v>
      </c>
    </row>
    <row r="601" spans="2:6">
      <c r="B601" s="56">
        <v>585</v>
      </c>
      <c r="C601" s="57">
        <f ca="1" t="shared" si="27"/>
        <v>0.333540283869317</v>
      </c>
      <c r="D601" s="57">
        <f ca="1" t="shared" si="28"/>
        <v>0.669051647134614</v>
      </c>
      <c r="E601" s="57">
        <f ca="1" t="shared" si="29"/>
        <v>1</v>
      </c>
      <c r="F601" s="62">
        <f ca="1">IF(E601=1,$C$4+SQRT(D601*($C$6-$C$4)*($C$5-$C$4)),$C$6-SQRT((1-D601)*($C$6-$C$4)*($C$6-$C$5)))</f>
        <v>9.15676414807394</v>
      </c>
    </row>
    <row r="602" spans="2:6">
      <c r="B602" s="56">
        <v>586</v>
      </c>
      <c r="C602" s="57">
        <f ca="1" t="shared" si="27"/>
        <v>0.515028764930666</v>
      </c>
      <c r="D602" s="57">
        <f ca="1" t="shared" si="28"/>
        <v>0.806264548538468</v>
      </c>
      <c r="E602" s="57">
        <f ca="1" t="shared" si="29"/>
        <v>2</v>
      </c>
      <c r="F602" s="62">
        <f ca="1">IF(E602=1,$C$4+SQRT(D602*($C$6-$C$4)*($C$5-$C$4)),$C$6-SQRT((1-D602)*($C$6-$C$4)*($C$6-$C$5)))</f>
        <v>9.37752839187392</v>
      </c>
    </row>
    <row r="603" spans="2:6">
      <c r="B603" s="56">
        <v>587</v>
      </c>
      <c r="C603" s="57">
        <f ca="1" t="shared" si="27"/>
        <v>0.170201721435188</v>
      </c>
      <c r="D603" s="57">
        <f ca="1" t="shared" si="28"/>
        <v>0.751737912641048</v>
      </c>
      <c r="E603" s="57">
        <f ca="1" t="shared" si="29"/>
        <v>1</v>
      </c>
      <c r="F603" s="62">
        <f ca="1">IF(E603=1,$C$4+SQRT(D603*($C$6-$C$4)*($C$5-$C$4)),$C$6-SQRT((1-D603)*($C$6-$C$4)*($C$6-$C$5)))</f>
        <v>9.22616305003947</v>
      </c>
    </row>
    <row r="604" spans="2:6">
      <c r="B604" s="56">
        <v>588</v>
      </c>
      <c r="C604" s="57">
        <f ca="1" t="shared" si="27"/>
        <v>0.237654183812955</v>
      </c>
      <c r="D604" s="57">
        <f ca="1" t="shared" si="28"/>
        <v>0.768102974455567</v>
      </c>
      <c r="E604" s="57">
        <f ca="1" t="shared" si="29"/>
        <v>1</v>
      </c>
      <c r="F604" s="62">
        <f ca="1">IF(E604=1,$C$4+SQRT(D604*($C$6-$C$4)*($C$5-$C$4)),$C$6-SQRT((1-D604)*($C$6-$C$4)*($C$6-$C$5)))</f>
        <v>9.23943775515801</v>
      </c>
    </row>
    <row r="605" spans="2:6">
      <c r="B605" s="56">
        <v>589</v>
      </c>
      <c r="C605" s="57">
        <f ca="1" t="shared" si="27"/>
        <v>0.179791151375095</v>
      </c>
      <c r="D605" s="57">
        <f ca="1" t="shared" si="28"/>
        <v>0.452600462678621</v>
      </c>
      <c r="E605" s="57">
        <f ca="1" t="shared" si="29"/>
        <v>1</v>
      </c>
      <c r="F605" s="62">
        <f ca="1">IF(E605=1,$C$4+SQRT(D605*($C$6-$C$4)*($C$5-$C$4)),$C$6-SQRT((1-D605)*($C$6-$C$4)*($C$6-$C$5)))</f>
        <v>8.95142047768442</v>
      </c>
    </row>
    <row r="606" spans="2:6">
      <c r="B606" s="56">
        <v>590</v>
      </c>
      <c r="C606" s="57">
        <f ca="1" t="shared" si="27"/>
        <v>0.303119418021903</v>
      </c>
      <c r="D606" s="57">
        <f ca="1" t="shared" si="28"/>
        <v>0.322444881905817</v>
      </c>
      <c r="E606" s="57">
        <f ca="1" t="shared" si="29"/>
        <v>1</v>
      </c>
      <c r="F606" s="62">
        <f ca="1">IF(E606=1,$C$4+SQRT(D606*($C$6-$C$4)*($C$5-$C$4)),$C$6-SQRT((1-D606)*($C$6-$C$4)*($C$6-$C$5)))</f>
        <v>8.80305028722467</v>
      </c>
    </row>
    <row r="607" spans="2:6">
      <c r="B607" s="56">
        <v>591</v>
      </c>
      <c r="C607" s="57">
        <f ca="1" t="shared" si="27"/>
        <v>0.438328165639888</v>
      </c>
      <c r="D607" s="57">
        <f ca="1" t="shared" si="28"/>
        <v>0.849996569667732</v>
      </c>
      <c r="E607" s="57">
        <f ca="1" t="shared" si="29"/>
        <v>1</v>
      </c>
      <c r="F607" s="62">
        <f ca="1">IF(E607=1,$C$4+SQRT(D607*($C$6-$C$4)*($C$5-$C$4)),$C$6-SQRT((1-D607)*($C$6-$C$4)*($C$6-$C$5)))</f>
        <v>9.30383785009313</v>
      </c>
    </row>
    <row r="608" spans="2:6">
      <c r="B608" s="56">
        <v>592</v>
      </c>
      <c r="C608" s="57">
        <f ca="1" t="shared" si="27"/>
        <v>0.776923581387339</v>
      </c>
      <c r="D608" s="57">
        <f ca="1" t="shared" si="28"/>
        <v>0.53570231682175</v>
      </c>
      <c r="E608" s="57">
        <f ca="1" t="shared" si="29"/>
        <v>2</v>
      </c>
      <c r="F608" s="62">
        <f ca="1">IF(E608=1,$C$4+SQRT(D608*($C$6-$C$4)*($C$5-$C$4)),$C$6-SQRT((1-D608)*($C$6-$C$4)*($C$6-$C$5)))</f>
        <v>9.03636346771384</v>
      </c>
    </row>
    <row r="609" spans="2:6">
      <c r="B609" s="56">
        <v>593</v>
      </c>
      <c r="C609" s="57">
        <f ca="1" t="shared" si="27"/>
        <v>0.449459077277749</v>
      </c>
      <c r="D609" s="57">
        <f ca="1" t="shared" si="28"/>
        <v>0.385731847735679</v>
      </c>
      <c r="E609" s="57">
        <f ca="1" t="shared" si="29"/>
        <v>1</v>
      </c>
      <c r="F609" s="62">
        <f ca="1">IF(E609=1,$C$4+SQRT(D609*($C$6-$C$4)*($C$5-$C$4)),$C$6-SQRT((1-D609)*($C$6-$C$4)*($C$6-$C$5)))</f>
        <v>8.87833006066704</v>
      </c>
    </row>
    <row r="610" spans="2:6">
      <c r="B610" s="56">
        <v>594</v>
      </c>
      <c r="C610" s="57">
        <f ca="1" t="shared" si="27"/>
        <v>0.170468602861551</v>
      </c>
      <c r="D610" s="57">
        <f ca="1" t="shared" si="28"/>
        <v>0.572628875858343</v>
      </c>
      <c r="E610" s="57">
        <f ca="1" t="shared" si="29"/>
        <v>1</v>
      </c>
      <c r="F610" s="62">
        <f ca="1">IF(E610=1,$C$4+SQRT(D610*($C$6-$C$4)*($C$5-$C$4)),$C$6-SQRT((1-D610)*($C$6-$C$4)*($C$6-$C$5)))</f>
        <v>9.07016716064206</v>
      </c>
    </row>
    <row r="611" spans="2:6">
      <c r="B611" s="56">
        <v>595</v>
      </c>
      <c r="C611" s="57">
        <f ca="1" t="shared" si="27"/>
        <v>0.590539680970652</v>
      </c>
      <c r="D611" s="57">
        <f ca="1" t="shared" si="28"/>
        <v>0.373040770691054</v>
      </c>
      <c r="E611" s="57">
        <f ca="1" t="shared" si="29"/>
        <v>2</v>
      </c>
      <c r="F611" s="62">
        <f ca="1">IF(E611=1,$C$4+SQRT(D611*($C$6-$C$4)*($C$5-$C$4)),$C$6-SQRT((1-D611)*($C$6-$C$4)*($C$6-$C$5)))</f>
        <v>8.8802149944664</v>
      </c>
    </row>
    <row r="612" spans="2:6">
      <c r="B612" s="56">
        <v>596</v>
      </c>
      <c r="C612" s="57">
        <f ca="1" t="shared" si="27"/>
        <v>0.96624840559498</v>
      </c>
      <c r="D612" s="57">
        <f ca="1" t="shared" si="28"/>
        <v>0.110543686354241</v>
      </c>
      <c r="E612" s="57">
        <f ca="1" t="shared" si="29"/>
        <v>2</v>
      </c>
      <c r="F612" s="62">
        <f ca="1">IF(E612=1,$C$4+SQRT(D612*($C$6-$C$4)*($C$5-$C$4)),$C$6-SQRT((1-D612)*($C$6-$C$4)*($C$6-$C$5)))</f>
        <v>8.66624116599307</v>
      </c>
    </row>
    <row r="613" spans="2:6">
      <c r="B613" s="56">
        <v>597</v>
      </c>
      <c r="C613" s="57">
        <f ca="1" t="shared" si="27"/>
        <v>0.861179704850564</v>
      </c>
      <c r="D613" s="57">
        <f ca="1" t="shared" si="28"/>
        <v>0.616586705247914</v>
      </c>
      <c r="E613" s="57">
        <f ca="1" t="shared" si="29"/>
        <v>2</v>
      </c>
      <c r="F613" s="62">
        <f ca="1">IF(E613=1,$C$4+SQRT(D613*($C$6-$C$4)*($C$5-$C$4)),$C$6-SQRT((1-D613)*($C$6-$C$4)*($C$6-$C$5)))</f>
        <v>9.12431364661531</v>
      </c>
    </row>
    <row r="614" spans="2:6">
      <c r="B614" s="56">
        <v>598</v>
      </c>
      <c r="C614" s="57">
        <f ca="1" t="shared" si="27"/>
        <v>0.089465370140378</v>
      </c>
      <c r="D614" s="57">
        <f ca="1" t="shared" si="28"/>
        <v>0.170221633357397</v>
      </c>
      <c r="E614" s="57">
        <f ca="1" t="shared" si="29"/>
        <v>1</v>
      </c>
      <c r="F614" s="62">
        <f ca="1">IF(E614=1,$C$4+SQRT(D614*($C$6-$C$4)*($C$5-$C$4)),$C$6-SQRT((1-D614)*($C$6-$C$4)*($C$6-$C$5)))</f>
        <v>8.58347516375146</v>
      </c>
    </row>
    <row r="615" spans="2:6">
      <c r="B615" s="56">
        <v>599</v>
      </c>
      <c r="C615" s="57">
        <f ca="1" t="shared" si="27"/>
        <v>0.560355326817308</v>
      </c>
      <c r="D615" s="57">
        <f ca="1" t="shared" si="28"/>
        <v>0.372847867964707</v>
      </c>
      <c r="E615" s="57">
        <f ca="1" t="shared" si="29"/>
        <v>2</v>
      </c>
      <c r="F615" s="62">
        <f ca="1">IF(E615=1,$C$4+SQRT(D615*($C$6-$C$4)*($C$5-$C$4)),$C$6-SQRT((1-D615)*($C$6-$C$4)*($C$6-$C$5)))</f>
        <v>8.8800427400697</v>
      </c>
    </row>
    <row r="616" spans="2:6">
      <c r="B616" s="56">
        <v>600</v>
      </c>
      <c r="C616" s="57">
        <f ca="1" t="shared" si="27"/>
        <v>0.517061860110237</v>
      </c>
      <c r="D616" s="57">
        <f ca="1" t="shared" si="28"/>
        <v>0.867218585197974</v>
      </c>
      <c r="E616" s="57">
        <f ca="1" t="shared" si="29"/>
        <v>2</v>
      </c>
      <c r="F616" s="62">
        <f ca="1">IF(E616=1,$C$4+SQRT(D616*($C$6-$C$4)*($C$5-$C$4)),$C$6-SQRT((1-D616)*($C$6-$C$4)*($C$6-$C$5)))</f>
        <v>9.48467211447075</v>
      </c>
    </row>
    <row r="617" spans="2:6">
      <c r="B617" s="56">
        <v>601</v>
      </c>
      <c r="C617" s="57">
        <f ca="1" t="shared" si="27"/>
        <v>0.226924082613013</v>
      </c>
      <c r="D617" s="57">
        <f ca="1" t="shared" si="28"/>
        <v>0.689423185032407</v>
      </c>
      <c r="E617" s="57">
        <f ca="1" t="shared" si="29"/>
        <v>1</v>
      </c>
      <c r="F617" s="62">
        <f ca="1">IF(E617=1,$C$4+SQRT(D617*($C$6-$C$4)*($C$5-$C$4)),$C$6-SQRT((1-D617)*($C$6-$C$4)*($C$6-$C$5)))</f>
        <v>9.17424289227775</v>
      </c>
    </row>
    <row r="618" spans="2:6">
      <c r="B618" s="56">
        <v>602</v>
      </c>
      <c r="C618" s="57">
        <f ca="1" t="shared" si="27"/>
        <v>0.0611851500729781</v>
      </c>
      <c r="D618" s="57">
        <f ca="1" t="shared" si="28"/>
        <v>0.395196534333871</v>
      </c>
      <c r="E618" s="57">
        <f ca="1" t="shared" si="29"/>
        <v>1</v>
      </c>
      <c r="F618" s="62">
        <f ca="1">IF(E618=1,$C$4+SQRT(D618*($C$6-$C$4)*($C$5-$C$4)),$C$6-SQRT((1-D618)*($C$6-$C$4)*($C$6-$C$5)))</f>
        <v>8.8890405326349</v>
      </c>
    </row>
    <row r="619" spans="2:6">
      <c r="B619" s="56">
        <v>603</v>
      </c>
      <c r="C619" s="57">
        <f ca="1" t="shared" si="27"/>
        <v>0.404538214993195</v>
      </c>
      <c r="D619" s="57">
        <f ca="1" t="shared" si="28"/>
        <v>0.170455700440474</v>
      </c>
      <c r="E619" s="57">
        <f ca="1" t="shared" si="29"/>
        <v>1</v>
      </c>
      <c r="F619" s="62">
        <f ca="1">IF(E619=1,$C$4+SQRT(D619*($C$6-$C$4)*($C$5-$C$4)),$C$6-SQRT((1-D619)*($C$6-$C$4)*($C$6-$C$5)))</f>
        <v>8.58387618625951</v>
      </c>
    </row>
    <row r="620" spans="2:6">
      <c r="B620" s="56">
        <v>604</v>
      </c>
      <c r="C620" s="57">
        <f ca="1" t="shared" si="27"/>
        <v>0.954723577355519</v>
      </c>
      <c r="D620" s="57">
        <f ca="1" t="shared" si="28"/>
        <v>0.224559954323744</v>
      </c>
      <c r="E620" s="57">
        <f ca="1" t="shared" si="29"/>
        <v>2</v>
      </c>
      <c r="F620" s="62">
        <f ca="1">IF(E620=1,$C$4+SQRT(D620*($C$6-$C$4)*($C$5-$C$4)),$C$6-SQRT((1-D620)*($C$6-$C$4)*($C$6-$C$5)))</f>
        <v>8.75465663716688</v>
      </c>
    </row>
    <row r="621" spans="2:6">
      <c r="B621" s="56">
        <v>605</v>
      </c>
      <c r="C621" s="57">
        <f ca="1" t="shared" si="27"/>
        <v>0.938215404655178</v>
      </c>
      <c r="D621" s="57">
        <f ca="1" t="shared" si="28"/>
        <v>0.346895374354111</v>
      </c>
      <c r="E621" s="57">
        <f ca="1" t="shared" si="29"/>
        <v>2</v>
      </c>
      <c r="F621" s="62">
        <f ca="1">IF(E621=1,$C$4+SQRT(D621*($C$6-$C$4)*($C$5-$C$4)),$C$6-SQRT((1-D621)*($C$6-$C$4)*($C$6-$C$5)))</f>
        <v>8.85710488176221</v>
      </c>
    </row>
    <row r="622" spans="2:6">
      <c r="B622" s="56">
        <v>606</v>
      </c>
      <c r="C622" s="57">
        <f ca="1" t="shared" si="27"/>
        <v>0.432949676365171</v>
      </c>
      <c r="D622" s="57">
        <f ca="1" t="shared" si="28"/>
        <v>0.794407837306109</v>
      </c>
      <c r="E622" s="57">
        <f ca="1" t="shared" si="29"/>
        <v>1</v>
      </c>
      <c r="F622" s="62">
        <f ca="1">IF(E622=1,$C$4+SQRT(D622*($C$6-$C$4)*($C$5-$C$4)),$C$6-SQRT((1-D622)*($C$6-$C$4)*($C$6-$C$5)))</f>
        <v>9.26048231824656</v>
      </c>
    </row>
    <row r="623" spans="2:6">
      <c r="B623" s="56">
        <v>607</v>
      </c>
      <c r="C623" s="57">
        <f ca="1" t="shared" si="27"/>
        <v>0.782509998574963</v>
      </c>
      <c r="D623" s="57">
        <f ca="1" t="shared" si="28"/>
        <v>0.668707217138574</v>
      </c>
      <c r="E623" s="57">
        <f ca="1" t="shared" si="29"/>
        <v>2</v>
      </c>
      <c r="F623" s="62">
        <f ca="1">IF(E623=1,$C$4+SQRT(D623*($C$6-$C$4)*($C$5-$C$4)),$C$6-SQRT((1-D623)*($C$6-$C$4)*($C$6-$C$5)))</f>
        <v>9.18600640928638</v>
      </c>
    </row>
    <row r="624" spans="2:6">
      <c r="B624" s="56">
        <v>608</v>
      </c>
      <c r="C624" s="57">
        <f ca="1" t="shared" si="27"/>
        <v>0.756494516806115</v>
      </c>
      <c r="D624" s="57">
        <f ca="1" t="shared" si="28"/>
        <v>0.658911633644936</v>
      </c>
      <c r="E624" s="57">
        <f ca="1" t="shared" si="29"/>
        <v>2</v>
      </c>
      <c r="F624" s="62">
        <f ca="1">IF(E624=1,$C$4+SQRT(D624*($C$6-$C$4)*($C$5-$C$4)),$C$6-SQRT((1-D624)*($C$6-$C$4)*($C$6-$C$5)))</f>
        <v>9.17406009134434</v>
      </c>
    </row>
    <row r="625" spans="2:6">
      <c r="B625" s="56">
        <v>609</v>
      </c>
      <c r="C625" s="57">
        <f ca="1" t="shared" si="27"/>
        <v>0.564876087401774</v>
      </c>
      <c r="D625" s="57">
        <f ca="1" t="shared" si="28"/>
        <v>0.224636114048135</v>
      </c>
      <c r="E625" s="57">
        <f ca="1" t="shared" si="29"/>
        <v>2</v>
      </c>
      <c r="F625" s="62">
        <f ca="1">IF(E625=1,$C$4+SQRT(D625*($C$6-$C$4)*($C$5-$C$4)),$C$6-SQRT((1-D625)*($C$6-$C$4)*($C$6-$C$5)))</f>
        <v>8.75471779427162</v>
      </c>
    </row>
    <row r="626" spans="2:6">
      <c r="B626" s="56">
        <v>610</v>
      </c>
      <c r="C626" s="57">
        <f ca="1" t="shared" si="27"/>
        <v>0.0352768785665152</v>
      </c>
      <c r="D626" s="57">
        <f ca="1" t="shared" si="28"/>
        <v>0.861201308587532</v>
      </c>
      <c r="E626" s="57">
        <f ca="1" t="shared" si="29"/>
        <v>1</v>
      </c>
      <c r="F626" s="62">
        <f ca="1">IF(E626=1,$C$4+SQRT(D626*($C$6-$C$4)*($C$5-$C$4)),$C$6-SQRT((1-D626)*($C$6-$C$4)*($C$6-$C$5)))</f>
        <v>9.31240337441469</v>
      </c>
    </row>
    <row r="627" spans="2:6">
      <c r="B627" s="56">
        <v>611</v>
      </c>
      <c r="C627" s="57">
        <f ca="1" t="shared" si="27"/>
        <v>0.541251916031341</v>
      </c>
      <c r="D627" s="57">
        <f ca="1" t="shared" si="28"/>
        <v>0.0673687731830341</v>
      </c>
      <c r="E627" s="57">
        <f ca="1" t="shared" si="29"/>
        <v>2</v>
      </c>
      <c r="F627" s="62">
        <f ca="1">IF(E627=1,$C$4+SQRT(D627*($C$6-$C$4)*($C$5-$C$4)),$C$6-SQRT((1-D627)*($C$6-$C$4)*($C$6-$C$5)))</f>
        <v>8.63425388390304</v>
      </c>
    </row>
    <row r="628" spans="2:6">
      <c r="B628" s="56">
        <v>612</v>
      </c>
      <c r="C628" s="57">
        <f ca="1" t="shared" si="27"/>
        <v>0.633440639512794</v>
      </c>
      <c r="D628" s="57">
        <f ca="1" t="shared" si="28"/>
        <v>0.9734656916574</v>
      </c>
      <c r="E628" s="57">
        <f ca="1" t="shared" si="29"/>
        <v>2</v>
      </c>
      <c r="F628" s="62">
        <f ca="1">IF(E628=1,$C$4+SQRT(D628*($C$6-$C$4)*($C$5-$C$4)),$C$6-SQRT((1-D628)*($C$6-$C$4)*($C$6-$C$5)))</f>
        <v>9.76963373362144</v>
      </c>
    </row>
    <row r="629" spans="2:6">
      <c r="B629" s="56">
        <v>613</v>
      </c>
      <c r="C629" s="57">
        <f ca="1" t="shared" si="27"/>
        <v>0.529898844970128</v>
      </c>
      <c r="D629" s="57">
        <f ca="1" t="shared" si="28"/>
        <v>0.128747490624162</v>
      </c>
      <c r="E629" s="57">
        <f ca="1" t="shared" si="29"/>
        <v>2</v>
      </c>
      <c r="F629" s="62">
        <f ca="1">IF(E629=1,$C$4+SQRT(D629*($C$6-$C$4)*($C$5-$C$4)),$C$6-SQRT((1-D629)*($C$6-$C$4)*($C$6-$C$5)))</f>
        <v>8.67996022076921</v>
      </c>
    </row>
    <row r="630" spans="2:6">
      <c r="B630" s="56">
        <v>614</v>
      </c>
      <c r="C630" s="57">
        <f ca="1" t="shared" si="27"/>
        <v>0.742711146363653</v>
      </c>
      <c r="D630" s="57">
        <f ca="1" t="shared" si="28"/>
        <v>0.759998318088089</v>
      </c>
      <c r="E630" s="57">
        <f ca="1" t="shared" si="29"/>
        <v>2</v>
      </c>
      <c r="F630" s="62">
        <f ca="1">IF(E630=1,$C$4+SQRT(D630*($C$6-$C$4)*($C$5-$C$4)),$C$6-SQRT((1-D630)*($C$6-$C$4)*($C$6-$C$5)))</f>
        <v>9.30717724934597</v>
      </c>
    </row>
    <row r="631" spans="2:6">
      <c r="B631" s="56">
        <v>615</v>
      </c>
      <c r="C631" s="57">
        <f ca="1" t="shared" si="27"/>
        <v>0.523782871659933</v>
      </c>
      <c r="D631" s="57">
        <f ca="1" t="shared" si="28"/>
        <v>0.0611663826279791</v>
      </c>
      <c r="E631" s="57">
        <f ca="1" t="shared" si="29"/>
        <v>2</v>
      </c>
      <c r="F631" s="62">
        <f ca="1">IF(E631=1,$C$4+SQRT(D631*($C$6-$C$4)*($C$5-$C$4)),$C$6-SQRT((1-D631)*($C$6-$C$4)*($C$6-$C$5)))</f>
        <v>8.62972001592958</v>
      </c>
    </row>
    <row r="632" spans="2:6">
      <c r="B632" s="56">
        <v>616</v>
      </c>
      <c r="C632" s="57">
        <f ca="1" t="shared" si="27"/>
        <v>0.763956067584588</v>
      </c>
      <c r="D632" s="57">
        <f ca="1" t="shared" si="28"/>
        <v>0.396567078731259</v>
      </c>
      <c r="E632" s="57">
        <f ca="1" t="shared" si="29"/>
        <v>2</v>
      </c>
      <c r="F632" s="62">
        <f ca="1">IF(E632=1,$C$4+SQRT(D632*($C$6-$C$4)*($C$5-$C$4)),$C$6-SQRT((1-D632)*($C$6-$C$4)*($C$6-$C$5)))</f>
        <v>8.90142554074042</v>
      </c>
    </row>
    <row r="633" spans="2:6">
      <c r="B633" s="56">
        <v>617</v>
      </c>
      <c r="C633" s="57">
        <f ca="1" t="shared" si="27"/>
        <v>0.0466291877302565</v>
      </c>
      <c r="D633" s="57">
        <f ca="1" t="shared" si="28"/>
        <v>0.10972415191455</v>
      </c>
      <c r="E633" s="57">
        <f ca="1" t="shared" si="29"/>
        <v>1</v>
      </c>
      <c r="F633" s="62">
        <f ca="1">IF(E633=1,$C$4+SQRT(D633*($C$6-$C$4)*($C$5-$C$4)),$C$6-SQRT((1-D633)*($C$6-$C$4)*($C$6-$C$5)))</f>
        <v>8.46845309672271</v>
      </c>
    </row>
    <row r="634" spans="2:6">
      <c r="B634" s="56">
        <v>618</v>
      </c>
      <c r="C634" s="57">
        <f ca="1" t="shared" si="27"/>
        <v>0.446251491240154</v>
      </c>
      <c r="D634" s="57">
        <f ca="1" t="shared" si="28"/>
        <v>0.71897453731395</v>
      </c>
      <c r="E634" s="57">
        <f ca="1" t="shared" si="29"/>
        <v>1</v>
      </c>
      <c r="F634" s="62">
        <f ca="1">IF(E634=1,$C$4+SQRT(D634*($C$6-$C$4)*($C$5-$C$4)),$C$6-SQRT((1-D634)*($C$6-$C$4)*($C$6-$C$5)))</f>
        <v>9.19914514326995</v>
      </c>
    </row>
    <row r="635" spans="2:6">
      <c r="B635" s="56">
        <v>619</v>
      </c>
      <c r="C635" s="57">
        <f ca="1" t="shared" si="27"/>
        <v>0.80985076174644</v>
      </c>
      <c r="D635" s="57">
        <f ca="1" t="shared" si="28"/>
        <v>0.726177843006068</v>
      </c>
      <c r="E635" s="57">
        <f ca="1" t="shared" si="29"/>
        <v>2</v>
      </c>
      <c r="F635" s="62">
        <f ca="1">IF(E635=1,$C$4+SQRT(D635*($C$6-$C$4)*($C$5-$C$4)),$C$6-SQRT((1-D635)*($C$6-$C$4)*($C$6-$C$5)))</f>
        <v>9.25997005872204</v>
      </c>
    </row>
    <row r="636" spans="2:6">
      <c r="B636" s="56">
        <v>620</v>
      </c>
      <c r="C636" s="57">
        <f ca="1" t="shared" si="27"/>
        <v>0.584158579622381</v>
      </c>
      <c r="D636" s="57">
        <f ca="1" t="shared" si="28"/>
        <v>0.775386334421843</v>
      </c>
      <c r="E636" s="57">
        <f ca="1" t="shared" si="29"/>
        <v>2</v>
      </c>
      <c r="F636" s="62">
        <f ca="1">IF(E636=1,$C$4+SQRT(D636*($C$6-$C$4)*($C$5-$C$4)),$C$6-SQRT((1-D636)*($C$6-$C$4)*($C$6-$C$5)))</f>
        <v>9.32975576753223</v>
      </c>
    </row>
    <row r="637" spans="2:6">
      <c r="B637" s="56">
        <v>621</v>
      </c>
      <c r="C637" s="57">
        <f ca="1" t="shared" si="27"/>
        <v>0.896585734886695</v>
      </c>
      <c r="D637" s="57">
        <f ca="1" t="shared" si="28"/>
        <v>0.358247231436018</v>
      </c>
      <c r="E637" s="57">
        <f ca="1" t="shared" si="29"/>
        <v>2</v>
      </c>
      <c r="F637" s="62">
        <f ca="1">IF(E637=1,$C$4+SQRT(D637*($C$6-$C$4)*($C$5-$C$4)),$C$6-SQRT((1-D637)*($C$6-$C$4)*($C$6-$C$5)))</f>
        <v>8.8670809662081</v>
      </c>
    </row>
    <row r="638" spans="2:6">
      <c r="B638" s="56">
        <v>622</v>
      </c>
      <c r="C638" s="57">
        <f ca="1" t="shared" si="27"/>
        <v>0.0107004185396595</v>
      </c>
      <c r="D638" s="57">
        <f ca="1" t="shared" si="28"/>
        <v>0.829601787920659</v>
      </c>
      <c r="E638" s="57">
        <f ca="1" t="shared" si="29"/>
        <v>1</v>
      </c>
      <c r="F638" s="62">
        <f ca="1">IF(E638=1,$C$4+SQRT(D638*($C$6-$C$4)*($C$5-$C$4)),$C$6-SQRT((1-D638)*($C$6-$C$4)*($C$6-$C$5)))</f>
        <v>9.28810076307769</v>
      </c>
    </row>
    <row r="639" spans="2:6">
      <c r="B639" s="56">
        <v>623</v>
      </c>
      <c r="C639" s="57">
        <f ca="1" t="shared" si="27"/>
        <v>0.997382484794877</v>
      </c>
      <c r="D639" s="57">
        <f ca="1" t="shared" si="28"/>
        <v>0.566966431450561</v>
      </c>
      <c r="E639" s="57">
        <f ca="1" t="shared" si="29"/>
        <v>2</v>
      </c>
      <c r="F639" s="62">
        <f ca="1">IF(E639=1,$C$4+SQRT(D639*($C$6-$C$4)*($C$5-$C$4)),$C$6-SQRT((1-D639)*($C$6-$C$4)*($C$6-$C$5)))</f>
        <v>9.0693727184856</v>
      </c>
    </row>
    <row r="640" spans="2:6">
      <c r="B640" s="56">
        <v>624</v>
      </c>
      <c r="C640" s="57">
        <f ca="1" t="shared" si="27"/>
        <v>0.680005204811453</v>
      </c>
      <c r="D640" s="57">
        <f ca="1" t="shared" si="28"/>
        <v>0.97770298100745</v>
      </c>
      <c r="E640" s="57">
        <f ca="1" t="shared" si="29"/>
        <v>2</v>
      </c>
      <c r="F640" s="62">
        <f ca="1">IF(E640=1,$C$4+SQRT(D640*($C$6-$C$4)*($C$5-$C$4)),$C$6-SQRT((1-D640)*($C$6-$C$4)*($C$6-$C$5)))</f>
        <v>9.78882699513172</v>
      </c>
    </row>
    <row r="641" spans="2:6">
      <c r="B641" s="56">
        <v>625</v>
      </c>
      <c r="C641" s="57">
        <f ca="1" t="shared" si="27"/>
        <v>0.670051434012409</v>
      </c>
      <c r="D641" s="57">
        <f ca="1" t="shared" si="28"/>
        <v>0.51814441591348</v>
      </c>
      <c r="E641" s="57">
        <f ca="1" t="shared" si="29"/>
        <v>2</v>
      </c>
      <c r="F641" s="62">
        <f ca="1">IF(E641=1,$C$4+SQRT(D641*($C$6-$C$4)*($C$5-$C$4)),$C$6-SQRT((1-D641)*($C$6-$C$4)*($C$6-$C$5)))</f>
        <v>9.01831208208869</v>
      </c>
    </row>
    <row r="642" spans="2:6">
      <c r="B642" s="56">
        <v>626</v>
      </c>
      <c r="C642" s="57">
        <f ca="1" t="shared" si="27"/>
        <v>0.364908056947589</v>
      </c>
      <c r="D642" s="57">
        <f ca="1" t="shared" si="28"/>
        <v>0.497754325239113</v>
      </c>
      <c r="E642" s="57">
        <f ca="1" t="shared" si="29"/>
        <v>1</v>
      </c>
      <c r="F642" s="62">
        <f ca="1">IF(E642=1,$C$4+SQRT(D642*($C$6-$C$4)*($C$5-$C$4)),$C$6-SQRT((1-D642)*($C$6-$C$4)*($C$6-$C$5)))</f>
        <v>8.99775179803307</v>
      </c>
    </row>
    <row r="643" spans="2:6">
      <c r="B643" s="56">
        <v>627</v>
      </c>
      <c r="C643" s="57">
        <f ca="1" t="shared" si="27"/>
        <v>0.493442504312433</v>
      </c>
      <c r="D643" s="57">
        <f ca="1" t="shared" si="28"/>
        <v>0.033416774718561</v>
      </c>
      <c r="E643" s="57">
        <f ca="1" t="shared" si="29"/>
        <v>1</v>
      </c>
      <c r="F643" s="62">
        <f ca="1">IF(E643=1,$C$4+SQRT(D643*($C$6-$C$4)*($C$5-$C$4)),$C$6-SQRT((1-D643)*($C$6-$C$4)*($C$6-$C$5)))</f>
        <v>8.25852185485394</v>
      </c>
    </row>
    <row r="644" spans="2:6">
      <c r="B644" s="56">
        <v>628</v>
      </c>
      <c r="C644" s="57">
        <f ca="1" t="shared" si="27"/>
        <v>0.0431682539229192</v>
      </c>
      <c r="D644" s="57">
        <f ca="1" t="shared" si="28"/>
        <v>0.777965754191559</v>
      </c>
      <c r="E644" s="57">
        <f ca="1" t="shared" si="29"/>
        <v>1</v>
      </c>
      <c r="F644" s="62">
        <f ca="1">IF(E644=1,$C$4+SQRT(D644*($C$6-$C$4)*($C$5-$C$4)),$C$6-SQRT((1-D644)*($C$6-$C$4)*($C$6-$C$5)))</f>
        <v>9.2473698362487</v>
      </c>
    </row>
    <row r="645" spans="2:6">
      <c r="B645" s="56">
        <v>629</v>
      </c>
      <c r="C645" s="57">
        <f ca="1" t="shared" si="27"/>
        <v>0.992517198190837</v>
      </c>
      <c r="D645" s="57">
        <f ca="1" t="shared" si="28"/>
        <v>0.125672627719164</v>
      </c>
      <c r="E645" s="57">
        <f ca="1" t="shared" si="29"/>
        <v>2</v>
      </c>
      <c r="F645" s="62">
        <f ca="1">IF(E645=1,$C$4+SQRT(D645*($C$6-$C$4)*($C$5-$C$4)),$C$6-SQRT((1-D645)*($C$6-$C$4)*($C$6-$C$5)))</f>
        <v>8.67763290098337</v>
      </c>
    </row>
    <row r="646" spans="2:6">
      <c r="B646" s="56">
        <v>630</v>
      </c>
      <c r="C646" s="57">
        <f ca="1" t="shared" si="27"/>
        <v>0.124930301612516</v>
      </c>
      <c r="D646" s="57">
        <f ca="1" t="shared" si="28"/>
        <v>0.688716562304096</v>
      </c>
      <c r="E646" s="57">
        <f ca="1" t="shared" si="29"/>
        <v>1</v>
      </c>
      <c r="F646" s="62">
        <f ca="1">IF(E646=1,$C$4+SQRT(D646*($C$6-$C$4)*($C$5-$C$4)),$C$6-SQRT((1-D646)*($C$6-$C$4)*($C$6-$C$5)))</f>
        <v>9.17364096921</v>
      </c>
    </row>
    <row r="647" spans="2:6">
      <c r="B647" s="56">
        <v>631</v>
      </c>
      <c r="C647" s="57">
        <f ca="1" t="shared" si="27"/>
        <v>0.0409231761669744</v>
      </c>
      <c r="D647" s="57">
        <f ca="1" t="shared" si="28"/>
        <v>0.652370417856425</v>
      </c>
      <c r="E647" s="57">
        <f ca="1" t="shared" si="29"/>
        <v>1</v>
      </c>
      <c r="F647" s="62">
        <f ca="1">IF(E647=1,$C$4+SQRT(D647*($C$6-$C$4)*($C$5-$C$4)),$C$6-SQRT((1-D647)*($C$6-$C$4)*($C$6-$C$5)))</f>
        <v>9.14225252712036</v>
      </c>
    </row>
    <row r="648" spans="2:6">
      <c r="B648" s="56">
        <v>632</v>
      </c>
      <c r="C648" s="57">
        <f ca="1" t="shared" si="27"/>
        <v>0.304787031558162</v>
      </c>
      <c r="D648" s="57">
        <f ca="1" t="shared" si="28"/>
        <v>0.334996785777815</v>
      </c>
      <c r="E648" s="57">
        <f ca="1" t="shared" si="29"/>
        <v>1</v>
      </c>
      <c r="F648" s="62">
        <f ca="1">IF(E648=1,$C$4+SQRT(D648*($C$6-$C$4)*($C$5-$C$4)),$C$6-SQRT((1-D648)*($C$6-$C$4)*($C$6-$C$5)))</f>
        <v>8.81853135038044</v>
      </c>
    </row>
    <row r="649" spans="2:6">
      <c r="B649" s="56">
        <v>633</v>
      </c>
      <c r="C649" s="57">
        <f ca="1" t="shared" si="27"/>
        <v>0.583009886548075</v>
      </c>
      <c r="D649" s="57">
        <f ca="1" t="shared" si="28"/>
        <v>0.923578899068985</v>
      </c>
      <c r="E649" s="57">
        <f ca="1" t="shared" si="29"/>
        <v>2</v>
      </c>
      <c r="F649" s="62">
        <f ca="1">IF(E649=1,$C$4+SQRT(D649*($C$6-$C$4)*($C$5-$C$4)),$C$6-SQRT((1-D649)*($C$6-$C$4)*($C$6-$C$5)))</f>
        <v>9.60904961713533</v>
      </c>
    </row>
    <row r="650" spans="2:6">
      <c r="B650" s="56">
        <v>634</v>
      </c>
      <c r="C650" s="57">
        <f ca="1" t="shared" si="27"/>
        <v>0.460383855651118</v>
      </c>
      <c r="D650" s="57">
        <f ca="1" t="shared" si="28"/>
        <v>0.930619762586524</v>
      </c>
      <c r="E650" s="57">
        <f ca="1" t="shared" si="29"/>
        <v>1</v>
      </c>
      <c r="F650" s="62">
        <f ca="1">IF(E650=1,$C$4+SQRT(D650*($C$6-$C$4)*($C$5-$C$4)),$C$6-SQRT((1-D650)*($C$6-$C$4)*($C$6-$C$5)))</f>
        <v>9.3642725259907</v>
      </c>
    </row>
    <row r="651" spans="2:6">
      <c r="B651" s="56">
        <v>635</v>
      </c>
      <c r="C651" s="57">
        <f ca="1" t="shared" si="27"/>
        <v>0.701847049804633</v>
      </c>
      <c r="D651" s="57">
        <f ca="1" t="shared" si="28"/>
        <v>0.782518787133225</v>
      </c>
      <c r="E651" s="57">
        <f ca="1" t="shared" si="29"/>
        <v>2</v>
      </c>
      <c r="F651" s="62">
        <f ca="1">IF(E651=1,$C$4+SQRT(D651*($C$6-$C$4)*($C$5-$C$4)),$C$6-SQRT((1-D651)*($C$6-$C$4)*($C$6-$C$5)))</f>
        <v>9.34048318767938</v>
      </c>
    </row>
    <row r="652" spans="2:6">
      <c r="B652" s="56">
        <v>636</v>
      </c>
      <c r="C652" s="57">
        <f ca="1" t="shared" si="27"/>
        <v>0.394245282721637</v>
      </c>
      <c r="D652" s="57">
        <f ca="1" t="shared" si="28"/>
        <v>0.56486437673708</v>
      </c>
      <c r="E652" s="57">
        <f ca="1" t="shared" si="29"/>
        <v>1</v>
      </c>
      <c r="F652" s="62">
        <f ca="1">IF(E652=1,$C$4+SQRT(D652*($C$6-$C$4)*($C$5-$C$4)),$C$6-SQRT((1-D652)*($C$6-$C$4)*($C$6-$C$5)))</f>
        <v>9.06288698998255</v>
      </c>
    </row>
    <row r="653" spans="2:6">
      <c r="B653" s="56">
        <v>637</v>
      </c>
      <c r="C653" s="57">
        <f ca="1" t="shared" si="27"/>
        <v>0.590916491810576</v>
      </c>
      <c r="D653" s="57">
        <f ca="1" t="shared" si="28"/>
        <v>0.108680176911504</v>
      </c>
      <c r="E653" s="57">
        <f ca="1" t="shared" si="29"/>
        <v>2</v>
      </c>
      <c r="F653" s="62">
        <f ca="1">IF(E653=1,$C$4+SQRT(D653*($C$6-$C$4)*($C$5-$C$4)),$C$6-SQRT((1-D653)*($C$6-$C$4)*($C$6-$C$5)))</f>
        <v>8.6648447108381</v>
      </c>
    </row>
    <row r="654" spans="2:6">
      <c r="B654" s="56">
        <v>638</v>
      </c>
      <c r="C654" s="57">
        <f ca="1" t="shared" si="27"/>
        <v>0.494970370111357</v>
      </c>
      <c r="D654" s="57">
        <f ca="1" t="shared" si="28"/>
        <v>0.986737619517133</v>
      </c>
      <c r="E654" s="57">
        <f ca="1" t="shared" si="29"/>
        <v>1</v>
      </c>
      <c r="F654" s="62">
        <f ca="1">IF(E654=1,$C$4+SQRT(D654*($C$6-$C$4)*($C$5-$C$4)),$C$6-SQRT((1-D654)*($C$6-$C$4)*($C$6-$C$5)))</f>
        <v>9.40480434190469</v>
      </c>
    </row>
    <row r="655" spans="2:6">
      <c r="B655" s="56">
        <v>639</v>
      </c>
      <c r="C655" s="57">
        <f ca="1" t="shared" si="27"/>
        <v>0.225225435860579</v>
      </c>
      <c r="D655" s="57">
        <f ca="1" t="shared" si="28"/>
        <v>0.742717315089684</v>
      </c>
      <c r="E655" s="57">
        <f ca="1" t="shared" si="29"/>
        <v>1</v>
      </c>
      <c r="F655" s="62">
        <f ca="1">IF(E655=1,$C$4+SQRT(D655*($C$6-$C$4)*($C$5-$C$4)),$C$6-SQRT((1-D655)*($C$6-$C$4)*($C$6-$C$5)))</f>
        <v>9.2187840785715</v>
      </c>
    </row>
    <row r="656" spans="2:6">
      <c r="B656" s="56">
        <v>640</v>
      </c>
      <c r="C656" s="57">
        <f ca="1" t="shared" si="27"/>
        <v>0.43894707570361</v>
      </c>
      <c r="D656" s="57">
        <f ca="1" t="shared" si="28"/>
        <v>0.139850519260737</v>
      </c>
      <c r="E656" s="57">
        <f ca="1" t="shared" si="29"/>
        <v>1</v>
      </c>
      <c r="F656" s="62">
        <f ca="1">IF(E656=1,$C$4+SQRT(D656*($C$6-$C$4)*($C$5-$C$4)),$C$6-SQRT((1-D656)*($C$6-$C$4)*($C$6-$C$5)))</f>
        <v>8.52886769472286</v>
      </c>
    </row>
    <row r="657" spans="2:6">
      <c r="B657" s="56">
        <v>641</v>
      </c>
      <c r="C657" s="57">
        <f ca="1" t="shared" ref="C657:C720" si="30">RAND()</f>
        <v>0.417872085039897</v>
      </c>
      <c r="D657" s="57">
        <f ca="1" t="shared" ref="D657:D720" si="31">RAND()</f>
        <v>0.823775247256643</v>
      </c>
      <c r="E657" s="57">
        <f ca="1" t="shared" ref="E657:E720" si="32">IF(C657&lt;=$C$10,1,2)</f>
        <v>1</v>
      </c>
      <c r="F657" s="62">
        <f ca="1">IF(E657=1,$C$4+SQRT(D657*($C$6-$C$4)*($C$5-$C$4)),$C$6-SQRT((1-D657)*($C$6-$C$4)*($C$6-$C$5)))</f>
        <v>9.28356943501833</v>
      </c>
    </row>
    <row r="658" spans="2:6">
      <c r="B658" s="56">
        <v>642</v>
      </c>
      <c r="C658" s="57">
        <f ca="1" t="shared" si="30"/>
        <v>0.0289613657606214</v>
      </c>
      <c r="D658" s="57">
        <f ca="1" t="shared" si="31"/>
        <v>0.543401765762925</v>
      </c>
      <c r="E658" s="57">
        <f ca="1" t="shared" si="32"/>
        <v>1</v>
      </c>
      <c r="F658" s="62">
        <f ca="1">IF(E658=1,$C$4+SQRT(D658*($C$6-$C$4)*($C$5-$C$4)),$C$6-SQRT((1-D658)*($C$6-$C$4)*($C$6-$C$5)))</f>
        <v>9.04249869617465</v>
      </c>
    </row>
    <row r="659" spans="2:6">
      <c r="B659" s="56">
        <v>643</v>
      </c>
      <c r="C659" s="57">
        <f ca="1" t="shared" si="30"/>
        <v>0.896975298633383</v>
      </c>
      <c r="D659" s="57">
        <f ca="1" t="shared" si="31"/>
        <v>0.543848058672507</v>
      </c>
      <c r="E659" s="57">
        <f ca="1" t="shared" si="32"/>
        <v>2</v>
      </c>
      <c r="F659" s="62">
        <f ca="1">IF(E659=1,$C$4+SQRT(D659*($C$6-$C$4)*($C$5-$C$4)),$C$6-SQRT((1-D659)*($C$6-$C$4)*($C$6-$C$5)))</f>
        <v>9.04485399929907</v>
      </c>
    </row>
    <row r="660" spans="2:6">
      <c r="B660" s="56">
        <v>644</v>
      </c>
      <c r="C660" s="57">
        <f ca="1" t="shared" si="30"/>
        <v>0.807875107297675</v>
      </c>
      <c r="D660" s="57">
        <f ca="1" t="shared" si="31"/>
        <v>0.36492633531545</v>
      </c>
      <c r="E660" s="57">
        <f ca="1" t="shared" si="32"/>
        <v>2</v>
      </c>
      <c r="F660" s="62">
        <f ca="1">IF(E660=1,$C$4+SQRT(D660*($C$6-$C$4)*($C$5-$C$4)),$C$6-SQRT((1-D660)*($C$6-$C$4)*($C$6-$C$5)))</f>
        <v>8.87299186809983</v>
      </c>
    </row>
    <row r="661" spans="2:6">
      <c r="B661" s="56">
        <v>645</v>
      </c>
      <c r="C661" s="57">
        <f ca="1" t="shared" si="30"/>
        <v>0.585668746213364</v>
      </c>
      <c r="D661" s="57">
        <f ca="1" t="shared" si="31"/>
        <v>0.640676134257974</v>
      </c>
      <c r="E661" s="57">
        <f ca="1" t="shared" si="32"/>
        <v>2</v>
      </c>
      <c r="F661" s="62">
        <f ca="1">IF(E661=1,$C$4+SQRT(D661*($C$6-$C$4)*($C$5-$C$4)),$C$6-SQRT((1-D661)*($C$6-$C$4)*($C$6-$C$5)))</f>
        <v>9.15226906893517</v>
      </c>
    </row>
    <row r="662" spans="2:6">
      <c r="B662" s="56">
        <v>646</v>
      </c>
      <c r="C662" s="57">
        <f ca="1" t="shared" si="30"/>
        <v>0.387075008063699</v>
      </c>
      <c r="D662" s="57">
        <f ca="1" t="shared" si="31"/>
        <v>0.758025359505254</v>
      </c>
      <c r="E662" s="57">
        <f ca="1" t="shared" si="32"/>
        <v>1</v>
      </c>
      <c r="F662" s="62">
        <f ca="1">IF(E662=1,$C$4+SQRT(D662*($C$6-$C$4)*($C$5-$C$4)),$C$6-SQRT((1-D662)*($C$6-$C$4)*($C$6-$C$5)))</f>
        <v>9.23128011395072</v>
      </c>
    </row>
    <row r="663" spans="2:6">
      <c r="B663" s="56">
        <v>647</v>
      </c>
      <c r="C663" s="57">
        <f ca="1" t="shared" si="30"/>
        <v>0.520949980956124</v>
      </c>
      <c r="D663" s="57">
        <f ca="1" t="shared" si="31"/>
        <v>0.509546268492187</v>
      </c>
      <c r="E663" s="57">
        <f ca="1" t="shared" si="32"/>
        <v>2</v>
      </c>
      <c r="F663" s="62">
        <f ca="1">IF(E663=1,$C$4+SQRT(D663*($C$6-$C$4)*($C$5-$C$4)),$C$6-SQRT((1-D663)*($C$6-$C$4)*($C$6-$C$5)))</f>
        <v>9.00959227435585</v>
      </c>
    </row>
    <row r="664" spans="2:6">
      <c r="B664" s="56">
        <v>648</v>
      </c>
      <c r="C664" s="57">
        <f ca="1" t="shared" si="30"/>
        <v>0.872139277334043</v>
      </c>
      <c r="D664" s="57">
        <f ca="1" t="shared" si="31"/>
        <v>0.40980217738172</v>
      </c>
      <c r="E664" s="57">
        <f ca="1" t="shared" si="32"/>
        <v>2</v>
      </c>
      <c r="F664" s="62">
        <f ca="1">IF(E664=1,$C$4+SQRT(D664*($C$6-$C$4)*($C$5-$C$4)),$C$6-SQRT((1-D664)*($C$6-$C$4)*($C$6-$C$5)))</f>
        <v>8.91353985566126</v>
      </c>
    </row>
    <row r="665" spans="2:6">
      <c r="B665" s="56">
        <v>649</v>
      </c>
      <c r="C665" s="57">
        <f ca="1" t="shared" si="30"/>
        <v>0.952978883750329</v>
      </c>
      <c r="D665" s="57">
        <f ca="1" t="shared" si="31"/>
        <v>0.460380444973227</v>
      </c>
      <c r="E665" s="57">
        <f ca="1" t="shared" si="32"/>
        <v>2</v>
      </c>
      <c r="F665" s="62">
        <f ca="1">IF(E665=1,$C$4+SQRT(D665*($C$6-$C$4)*($C$5-$C$4)),$C$6-SQRT((1-D665)*($C$6-$C$4)*($C$6-$C$5)))</f>
        <v>8.96113566330654</v>
      </c>
    </row>
    <row r="666" spans="2:6">
      <c r="B666" s="56">
        <v>650</v>
      </c>
      <c r="C666" s="57">
        <f ca="1" t="shared" si="30"/>
        <v>0.0764209665102527</v>
      </c>
      <c r="D666" s="57">
        <f ca="1" t="shared" si="31"/>
        <v>0.865775208106054</v>
      </c>
      <c r="E666" s="57">
        <f ca="1" t="shared" si="32"/>
        <v>1</v>
      </c>
      <c r="F666" s="62">
        <f ca="1">IF(E666=1,$C$4+SQRT(D666*($C$6-$C$4)*($C$5-$C$4)),$C$6-SQRT((1-D666)*($C$6-$C$4)*($C$6-$C$5)))</f>
        <v>9.3158838916151</v>
      </c>
    </row>
    <row r="667" spans="2:6">
      <c r="B667" s="56">
        <v>651</v>
      </c>
      <c r="C667" s="57">
        <f ca="1" t="shared" si="30"/>
        <v>0.235806488652661</v>
      </c>
      <c r="D667" s="57">
        <f ca="1" t="shared" si="31"/>
        <v>0.266903798347049</v>
      </c>
      <c r="E667" s="57">
        <f ca="1" t="shared" si="32"/>
        <v>1</v>
      </c>
      <c r="F667" s="62">
        <f ca="1">IF(E667=1,$C$4+SQRT(D667*($C$6-$C$4)*($C$5-$C$4)),$C$6-SQRT((1-D667)*($C$6-$C$4)*($C$6-$C$5)))</f>
        <v>8.73062137711273</v>
      </c>
    </row>
    <row r="668" spans="2:6">
      <c r="B668" s="56">
        <v>652</v>
      </c>
      <c r="C668" s="57">
        <f ca="1" t="shared" si="30"/>
        <v>0.0752427647949268</v>
      </c>
      <c r="D668" s="57">
        <f ca="1" t="shared" si="31"/>
        <v>0.945082646422622</v>
      </c>
      <c r="E668" s="57">
        <f ca="1" t="shared" si="32"/>
        <v>1</v>
      </c>
      <c r="F668" s="62">
        <f ca="1">IF(E668=1,$C$4+SQRT(D668*($C$6-$C$4)*($C$5-$C$4)),$C$6-SQRT((1-D668)*($C$6-$C$4)*($C$6-$C$5)))</f>
        <v>9.37483282359902</v>
      </c>
    </row>
    <row r="669" spans="2:6">
      <c r="B669" s="56">
        <v>653</v>
      </c>
      <c r="C669" s="57">
        <f ca="1" t="shared" si="30"/>
        <v>0.224644152576807</v>
      </c>
      <c r="D669" s="57">
        <f ca="1" t="shared" si="31"/>
        <v>0.89844963238694</v>
      </c>
      <c r="E669" s="57">
        <f ca="1" t="shared" si="32"/>
        <v>1</v>
      </c>
      <c r="F669" s="62">
        <f ca="1">IF(E669=1,$C$4+SQRT(D669*($C$6-$C$4)*($C$5-$C$4)),$C$6-SQRT((1-D669)*($C$6-$C$4)*($C$6-$C$5)))</f>
        <v>9.34048471262222</v>
      </c>
    </row>
    <row r="670" spans="2:6">
      <c r="B670" s="56">
        <v>654</v>
      </c>
      <c r="C670" s="57">
        <f ca="1" t="shared" si="30"/>
        <v>0.967615448258687</v>
      </c>
      <c r="D670" s="57">
        <f ca="1" t="shared" si="31"/>
        <v>0.312276108045813</v>
      </c>
      <c r="E670" s="57">
        <f ca="1" t="shared" si="32"/>
        <v>2</v>
      </c>
      <c r="F670" s="62">
        <f ca="1">IF(E670=1,$C$4+SQRT(D670*($C$6-$C$4)*($C$5-$C$4)),$C$6-SQRT((1-D670)*($C$6-$C$4)*($C$6-$C$5)))</f>
        <v>8.82720513988662</v>
      </c>
    </row>
    <row r="671" spans="2:6">
      <c r="B671" s="56">
        <v>655</v>
      </c>
      <c r="C671" s="57">
        <f ca="1" t="shared" si="30"/>
        <v>0.757352829962827</v>
      </c>
      <c r="D671" s="57">
        <f ca="1" t="shared" si="31"/>
        <v>0.575476575376144</v>
      </c>
      <c r="E671" s="57">
        <f ca="1" t="shared" si="32"/>
        <v>2</v>
      </c>
      <c r="F671" s="62">
        <f ca="1">IF(E671=1,$C$4+SQRT(D671*($C$6-$C$4)*($C$5-$C$4)),$C$6-SQRT((1-D671)*($C$6-$C$4)*($C$6-$C$5)))</f>
        <v>9.07856261783683</v>
      </c>
    </row>
    <row r="672" spans="2:6">
      <c r="B672" s="56">
        <v>656</v>
      </c>
      <c r="C672" s="57">
        <f ca="1" t="shared" si="30"/>
        <v>0.42550588349014</v>
      </c>
      <c r="D672" s="57">
        <f ca="1" t="shared" si="31"/>
        <v>0.872638957201367</v>
      </c>
      <c r="E672" s="57">
        <f ca="1" t="shared" si="32"/>
        <v>1</v>
      </c>
      <c r="F672" s="62">
        <f ca="1">IF(E672=1,$C$4+SQRT(D672*($C$6-$C$4)*($C$5-$C$4)),$C$6-SQRT((1-D672)*($C$6-$C$4)*($C$6-$C$5)))</f>
        <v>9.32108966932708</v>
      </c>
    </row>
    <row r="673" spans="2:6">
      <c r="B673" s="56">
        <v>657</v>
      </c>
      <c r="C673" s="57">
        <f ca="1" t="shared" si="30"/>
        <v>0.476974083883977</v>
      </c>
      <c r="D673" s="57">
        <f ca="1" t="shared" si="31"/>
        <v>0.48306265969734</v>
      </c>
      <c r="E673" s="57">
        <f ca="1" t="shared" si="32"/>
        <v>1</v>
      </c>
      <c r="F673" s="62">
        <f ca="1">IF(E673=1,$C$4+SQRT(D673*($C$6-$C$4)*($C$5-$C$4)),$C$6-SQRT((1-D673)*($C$6-$C$4)*($C$6-$C$5)))</f>
        <v>8.98291674082533</v>
      </c>
    </row>
    <row r="674" spans="2:6">
      <c r="B674" s="56">
        <v>658</v>
      </c>
      <c r="C674" s="57">
        <f ca="1" t="shared" si="30"/>
        <v>0.240225736968551</v>
      </c>
      <c r="D674" s="57">
        <f ca="1" t="shared" si="31"/>
        <v>0.353210896670405</v>
      </c>
      <c r="E674" s="57">
        <f ca="1" t="shared" si="32"/>
        <v>1</v>
      </c>
      <c r="F674" s="62">
        <f ca="1">IF(E674=1,$C$4+SQRT(D674*($C$6-$C$4)*($C$5-$C$4)),$C$6-SQRT((1-D674)*($C$6-$C$4)*($C$6-$C$5)))</f>
        <v>8.84048902035708</v>
      </c>
    </row>
    <row r="675" spans="2:6">
      <c r="B675" s="56">
        <v>659</v>
      </c>
      <c r="C675" s="57">
        <f ca="1" t="shared" si="30"/>
        <v>0.863657339527053</v>
      </c>
      <c r="D675" s="57">
        <f ca="1" t="shared" si="31"/>
        <v>0.690789900729611</v>
      </c>
      <c r="E675" s="57">
        <f ca="1" t="shared" si="32"/>
        <v>2</v>
      </c>
      <c r="F675" s="62">
        <f ca="1">IF(E675=1,$C$4+SQRT(D675*($C$6-$C$4)*($C$5-$C$4)),$C$6-SQRT((1-D675)*($C$6-$C$4)*($C$6-$C$5)))</f>
        <v>9.21360302738326</v>
      </c>
    </row>
    <row r="676" spans="2:6">
      <c r="B676" s="56">
        <v>660</v>
      </c>
      <c r="C676" s="57">
        <f ca="1" t="shared" si="30"/>
        <v>0.156339213509035</v>
      </c>
      <c r="D676" s="57">
        <f ca="1" t="shared" si="31"/>
        <v>0.286639343876303</v>
      </c>
      <c r="E676" s="57">
        <f ca="1" t="shared" si="32"/>
        <v>1</v>
      </c>
      <c r="F676" s="62">
        <f ca="1">IF(E676=1,$C$4+SQRT(D676*($C$6-$C$4)*($C$5-$C$4)),$C$6-SQRT((1-D676)*($C$6-$C$4)*($C$6-$C$5)))</f>
        <v>8.75715169401686</v>
      </c>
    </row>
    <row r="677" spans="2:6">
      <c r="B677" s="56">
        <v>661</v>
      </c>
      <c r="C677" s="57">
        <f ca="1" t="shared" si="30"/>
        <v>0.916999442225285</v>
      </c>
      <c r="D677" s="57">
        <f ca="1" t="shared" si="31"/>
        <v>0.972638237749985</v>
      </c>
      <c r="E677" s="57">
        <f ca="1" t="shared" si="32"/>
        <v>2</v>
      </c>
      <c r="F677" s="62">
        <f ca="1">IF(E677=1,$C$4+SQRT(D677*($C$6-$C$4)*($C$5-$C$4)),$C$6-SQRT((1-D677)*($C$6-$C$4)*($C$6-$C$5)))</f>
        <v>9.76606940238603</v>
      </c>
    </row>
    <row r="678" spans="2:6">
      <c r="B678" s="56">
        <v>662</v>
      </c>
      <c r="C678" s="57">
        <f ca="1" t="shared" si="30"/>
        <v>0.403968514120039</v>
      </c>
      <c r="D678" s="57">
        <f ca="1" t="shared" si="31"/>
        <v>0.216298025950105</v>
      </c>
      <c r="E678" s="57">
        <f ca="1" t="shared" si="32"/>
        <v>1</v>
      </c>
      <c r="F678" s="62">
        <f ca="1">IF(E678=1,$C$4+SQRT(D678*($C$6-$C$4)*($C$5-$C$4)),$C$6-SQRT((1-D678)*($C$6-$C$4)*($C$6-$C$5)))</f>
        <v>8.65772034475163</v>
      </c>
    </row>
    <row r="679" spans="2:6">
      <c r="B679" s="56">
        <v>663</v>
      </c>
      <c r="C679" s="57">
        <f ca="1" t="shared" si="30"/>
        <v>0.22784507967988</v>
      </c>
      <c r="D679" s="57">
        <f ca="1" t="shared" si="31"/>
        <v>0.478036812821093</v>
      </c>
      <c r="E679" s="57">
        <f ca="1" t="shared" si="32"/>
        <v>1</v>
      </c>
      <c r="F679" s="62">
        <f ca="1">IF(E679=1,$C$4+SQRT(D679*($C$6-$C$4)*($C$5-$C$4)),$C$6-SQRT((1-D679)*($C$6-$C$4)*($C$6-$C$5)))</f>
        <v>8.97779017465005</v>
      </c>
    </row>
    <row r="680" spans="2:6">
      <c r="B680" s="56">
        <v>664</v>
      </c>
      <c r="C680" s="57">
        <f ca="1" t="shared" si="30"/>
        <v>0.188134125191513</v>
      </c>
      <c r="D680" s="57">
        <f ca="1" t="shared" si="31"/>
        <v>0.757121494271324</v>
      </c>
      <c r="E680" s="57">
        <f ca="1" t="shared" si="32"/>
        <v>1</v>
      </c>
      <c r="F680" s="62">
        <f ca="1">IF(E680=1,$C$4+SQRT(D680*($C$6-$C$4)*($C$5-$C$4)),$C$6-SQRT((1-D680)*($C$6-$C$4)*($C$6-$C$5)))</f>
        <v>9.2305458092012</v>
      </c>
    </row>
    <row r="681" spans="2:6">
      <c r="B681" s="56">
        <v>665</v>
      </c>
      <c r="C681" s="57">
        <f ca="1" t="shared" si="30"/>
        <v>0.483253139981754</v>
      </c>
      <c r="D681" s="57">
        <f ca="1" t="shared" si="31"/>
        <v>0.564806597734975</v>
      </c>
      <c r="E681" s="57">
        <f ca="1" t="shared" si="32"/>
        <v>1</v>
      </c>
      <c r="F681" s="62">
        <f ca="1">IF(E681=1,$C$4+SQRT(D681*($C$6-$C$4)*($C$5-$C$4)),$C$6-SQRT((1-D681)*($C$6-$C$4)*($C$6-$C$5)))</f>
        <v>9.06283262815457</v>
      </c>
    </row>
    <row r="682" spans="2:6">
      <c r="B682" s="56">
        <v>666</v>
      </c>
      <c r="C682" s="57">
        <f ca="1" t="shared" si="30"/>
        <v>0.916398416342298</v>
      </c>
      <c r="D682" s="57">
        <f ca="1" t="shared" si="31"/>
        <v>0.328787938571657</v>
      </c>
      <c r="E682" s="57">
        <f ca="1" t="shared" si="32"/>
        <v>2</v>
      </c>
      <c r="F682" s="62">
        <f ca="1">IF(E682=1,$C$4+SQRT(D682*($C$6-$C$4)*($C$5-$C$4)),$C$6-SQRT((1-D682)*($C$6-$C$4)*($C$6-$C$5)))</f>
        <v>8.8413697212412</v>
      </c>
    </row>
    <row r="683" spans="2:6">
      <c r="B683" s="56">
        <v>667</v>
      </c>
      <c r="C683" s="57">
        <f ca="1" t="shared" si="30"/>
        <v>0.0694606322567195</v>
      </c>
      <c r="D683" s="57">
        <f ca="1" t="shared" si="31"/>
        <v>0.022744195791484</v>
      </c>
      <c r="E683" s="57">
        <f ca="1" t="shared" si="32"/>
        <v>1</v>
      </c>
      <c r="F683" s="62">
        <f ca="1">IF(E683=1,$C$4+SQRT(D683*($C$6-$C$4)*($C$5-$C$4)),$C$6-SQRT((1-D683)*($C$6-$C$4)*($C$6-$C$5)))</f>
        <v>8.21328007779202</v>
      </c>
    </row>
    <row r="684" spans="2:6">
      <c r="B684" s="56">
        <v>668</v>
      </c>
      <c r="C684" s="57">
        <f ca="1" t="shared" si="30"/>
        <v>0.396139249432216</v>
      </c>
      <c r="D684" s="57">
        <f ca="1" t="shared" si="31"/>
        <v>0.180097103088681</v>
      </c>
      <c r="E684" s="57">
        <f ca="1" t="shared" si="32"/>
        <v>1</v>
      </c>
      <c r="F684" s="62">
        <f ca="1">IF(E684=1,$C$4+SQRT(D684*($C$6-$C$4)*($C$5-$C$4)),$C$6-SQRT((1-D684)*($C$6-$C$4)*($C$6-$C$5)))</f>
        <v>8.60016181666061</v>
      </c>
    </row>
    <row r="685" spans="2:6">
      <c r="B685" s="56">
        <v>669</v>
      </c>
      <c r="C685" s="57">
        <f ca="1" t="shared" si="30"/>
        <v>0.722440025535125</v>
      </c>
      <c r="D685" s="57">
        <f ca="1" t="shared" si="31"/>
        <v>0.35425509580678</v>
      </c>
      <c r="E685" s="57">
        <f ca="1" t="shared" si="32"/>
        <v>2</v>
      </c>
      <c r="F685" s="62">
        <f ca="1">IF(E685=1,$C$4+SQRT(D685*($C$6-$C$4)*($C$5-$C$4)),$C$6-SQRT((1-D685)*($C$6-$C$4)*($C$6-$C$5)))</f>
        <v>8.86356266851777</v>
      </c>
    </row>
    <row r="686" spans="2:6">
      <c r="B686" s="56">
        <v>670</v>
      </c>
      <c r="C686" s="57">
        <f ca="1" t="shared" si="30"/>
        <v>0.897855660136531</v>
      </c>
      <c r="D686" s="57">
        <f ca="1" t="shared" si="31"/>
        <v>0.698818867174381</v>
      </c>
      <c r="E686" s="57">
        <f ca="1" t="shared" si="32"/>
        <v>2</v>
      </c>
      <c r="F686" s="62">
        <f ca="1">IF(E686=1,$C$4+SQRT(D686*($C$6-$C$4)*($C$5-$C$4)),$C$6-SQRT((1-D686)*($C$6-$C$4)*($C$6-$C$5)))</f>
        <v>9.22387999275161</v>
      </c>
    </row>
    <row r="687" spans="2:6">
      <c r="B687" s="56">
        <v>671</v>
      </c>
      <c r="C687" s="57">
        <f ca="1" t="shared" si="30"/>
        <v>0.856636396948452</v>
      </c>
      <c r="D687" s="57">
        <f ca="1" t="shared" si="31"/>
        <v>0.738020490429743</v>
      </c>
      <c r="E687" s="57">
        <f ca="1" t="shared" si="32"/>
        <v>2</v>
      </c>
      <c r="F687" s="62">
        <f ca="1">IF(E687=1,$C$4+SQRT(D687*($C$6-$C$4)*($C$5-$C$4)),$C$6-SQRT((1-D687)*($C$6-$C$4)*($C$6-$C$5)))</f>
        <v>9.27614986417041</v>
      </c>
    </row>
    <row r="688" spans="2:6">
      <c r="B688" s="56">
        <v>672</v>
      </c>
      <c r="C688" s="57">
        <f ca="1" t="shared" si="30"/>
        <v>0.650010543928133</v>
      </c>
      <c r="D688" s="57">
        <f ca="1" t="shared" si="31"/>
        <v>0.405897159934187</v>
      </c>
      <c r="E688" s="57">
        <f ca="1" t="shared" si="32"/>
        <v>2</v>
      </c>
      <c r="F688" s="62">
        <f ca="1">IF(E688=1,$C$4+SQRT(D688*($C$6-$C$4)*($C$5-$C$4)),$C$6-SQRT((1-D688)*($C$6-$C$4)*($C$6-$C$5)))</f>
        <v>8.90995152395335</v>
      </c>
    </row>
    <row r="689" spans="2:6">
      <c r="B689" s="56">
        <v>673</v>
      </c>
      <c r="C689" s="57">
        <f ca="1" t="shared" si="30"/>
        <v>0.3714938608667</v>
      </c>
      <c r="D689" s="57">
        <f ca="1" t="shared" si="31"/>
        <v>0.929804742046977</v>
      </c>
      <c r="E689" s="57">
        <f ca="1" t="shared" si="32"/>
        <v>1</v>
      </c>
      <c r="F689" s="62">
        <f ca="1">IF(E689=1,$C$4+SQRT(D689*($C$6-$C$4)*($C$5-$C$4)),$C$6-SQRT((1-D689)*($C$6-$C$4)*($C$6-$C$5)))</f>
        <v>9.36367499210551</v>
      </c>
    </row>
    <row r="690" spans="2:6">
      <c r="B690" s="56">
        <v>674</v>
      </c>
      <c r="C690" s="57">
        <f ca="1" t="shared" si="30"/>
        <v>0.7826458813602</v>
      </c>
      <c r="D690" s="57">
        <f ca="1" t="shared" si="31"/>
        <v>0.531982528909626</v>
      </c>
      <c r="E690" s="57">
        <f ca="1" t="shared" si="32"/>
        <v>2</v>
      </c>
      <c r="F690" s="62">
        <f ca="1">IF(E690=1,$C$4+SQRT(D690*($C$6-$C$4)*($C$5-$C$4)),$C$6-SQRT((1-D690)*($C$6-$C$4)*($C$6-$C$5)))</f>
        <v>9.03251101185556</v>
      </c>
    </row>
    <row r="691" spans="2:6">
      <c r="B691" s="56">
        <v>675</v>
      </c>
      <c r="C691" s="57">
        <f ca="1" t="shared" si="30"/>
        <v>0.453043645383993</v>
      </c>
      <c r="D691" s="57">
        <f ca="1" t="shared" si="31"/>
        <v>0.867235540944079</v>
      </c>
      <c r="E691" s="57">
        <f ca="1" t="shared" si="32"/>
        <v>1</v>
      </c>
      <c r="F691" s="62">
        <f ca="1">IF(E691=1,$C$4+SQRT(D691*($C$6-$C$4)*($C$5-$C$4)),$C$6-SQRT((1-D691)*($C$6-$C$4)*($C$6-$C$5)))</f>
        <v>9.31699319735834</v>
      </c>
    </row>
    <row r="692" spans="2:6">
      <c r="B692" s="56">
        <v>676</v>
      </c>
      <c r="C692" s="57">
        <f ca="1" t="shared" si="30"/>
        <v>0.268011368614483</v>
      </c>
      <c r="D692" s="57">
        <f ca="1" t="shared" si="31"/>
        <v>0.288168934975115</v>
      </c>
      <c r="E692" s="57">
        <f ca="1" t="shared" si="32"/>
        <v>1</v>
      </c>
      <c r="F692" s="62">
        <f ca="1">IF(E692=1,$C$4+SQRT(D692*($C$6-$C$4)*($C$5-$C$4)),$C$6-SQRT((1-D692)*($C$6-$C$4)*($C$6-$C$5)))</f>
        <v>8.75916919718218</v>
      </c>
    </row>
    <row r="693" spans="2:6">
      <c r="B693" s="56">
        <v>677</v>
      </c>
      <c r="C693" s="57">
        <f ca="1" t="shared" si="30"/>
        <v>0.197423316867453</v>
      </c>
      <c r="D693" s="57">
        <f ca="1" t="shared" si="31"/>
        <v>0.105250478630708</v>
      </c>
      <c r="E693" s="57">
        <f ca="1" t="shared" si="32"/>
        <v>1</v>
      </c>
      <c r="F693" s="62">
        <f ca="1">IF(E693=1,$C$4+SQRT(D693*($C$6-$C$4)*($C$5-$C$4)),$C$6-SQRT((1-D693)*($C$6-$C$4)*($C$6-$C$5)))</f>
        <v>8.45880383309364</v>
      </c>
    </row>
    <row r="694" spans="2:6">
      <c r="B694" s="56">
        <v>678</v>
      </c>
      <c r="C694" s="57">
        <f ca="1" t="shared" si="30"/>
        <v>0.167395259679318</v>
      </c>
      <c r="D694" s="57">
        <f ca="1" t="shared" si="31"/>
        <v>0.91761621186405</v>
      </c>
      <c r="E694" s="57">
        <f ca="1" t="shared" si="32"/>
        <v>1</v>
      </c>
      <c r="F694" s="62">
        <f ca="1">IF(E694=1,$C$4+SQRT(D694*($C$6-$C$4)*($C$5-$C$4)),$C$6-SQRT((1-D694)*($C$6-$C$4)*($C$6-$C$5)))</f>
        <v>9.35470750486151</v>
      </c>
    </row>
    <row r="695" spans="2:6">
      <c r="B695" s="56">
        <v>679</v>
      </c>
      <c r="C695" s="57">
        <f ca="1" t="shared" si="30"/>
        <v>0.582469422647442</v>
      </c>
      <c r="D695" s="57">
        <f ca="1" t="shared" si="31"/>
        <v>0.643589576184419</v>
      </c>
      <c r="E695" s="57">
        <f ca="1" t="shared" si="32"/>
        <v>2</v>
      </c>
      <c r="F695" s="62">
        <f ca="1">IF(E695=1,$C$4+SQRT(D695*($C$6-$C$4)*($C$5-$C$4)),$C$6-SQRT((1-D695)*($C$6-$C$4)*($C$6-$C$5)))</f>
        <v>9.15571281685012</v>
      </c>
    </row>
    <row r="696" spans="2:6">
      <c r="B696" s="56">
        <v>680</v>
      </c>
      <c r="C696" s="57">
        <f ca="1" t="shared" si="30"/>
        <v>0.417533534285796</v>
      </c>
      <c r="D696" s="57">
        <f ca="1" t="shared" si="31"/>
        <v>0.697003529039018</v>
      </c>
      <c r="E696" s="57">
        <f ca="1" t="shared" si="32"/>
        <v>1</v>
      </c>
      <c r="F696" s="62">
        <f ca="1">IF(E696=1,$C$4+SQRT(D696*($C$6-$C$4)*($C$5-$C$4)),$C$6-SQRT((1-D696)*($C$6-$C$4)*($C$6-$C$5)))</f>
        <v>9.18068076044206</v>
      </c>
    </row>
    <row r="697" spans="2:6">
      <c r="B697" s="56">
        <v>681</v>
      </c>
      <c r="C697" s="57">
        <f ca="1" t="shared" si="30"/>
        <v>0.864919337289797</v>
      </c>
      <c r="D697" s="57">
        <f ca="1" t="shared" si="31"/>
        <v>0.568899451771546</v>
      </c>
      <c r="E697" s="57">
        <f ca="1" t="shared" si="32"/>
        <v>2</v>
      </c>
      <c r="F697" s="62">
        <f ca="1">IF(E697=1,$C$4+SQRT(D697*($C$6-$C$4)*($C$5-$C$4)),$C$6-SQRT((1-D697)*($C$6-$C$4)*($C$6-$C$5)))</f>
        <v>9.07145215715241</v>
      </c>
    </row>
    <row r="698" spans="2:6">
      <c r="B698" s="56">
        <v>682</v>
      </c>
      <c r="C698" s="57">
        <f ca="1" t="shared" si="30"/>
        <v>0.738507543000486</v>
      </c>
      <c r="D698" s="57">
        <f ca="1" t="shared" si="31"/>
        <v>0.374492099161996</v>
      </c>
      <c r="E698" s="57">
        <f ca="1" t="shared" si="32"/>
        <v>2</v>
      </c>
      <c r="F698" s="62">
        <f ca="1">IF(E698=1,$C$4+SQRT(D698*($C$6-$C$4)*($C$5-$C$4)),$C$6-SQRT((1-D698)*($C$6-$C$4)*($C$6-$C$5)))</f>
        <v>8.88151182318452</v>
      </c>
    </row>
    <row r="699" spans="2:6">
      <c r="B699" s="56">
        <v>683</v>
      </c>
      <c r="C699" s="57">
        <f ca="1" t="shared" si="30"/>
        <v>0.557687063031504</v>
      </c>
      <c r="D699" s="57">
        <f ca="1" t="shared" si="31"/>
        <v>0.561465657315292</v>
      </c>
      <c r="E699" s="57">
        <f ca="1" t="shared" si="32"/>
        <v>2</v>
      </c>
      <c r="F699" s="62">
        <f ca="1">IF(E699=1,$C$4+SQRT(D699*($C$6-$C$4)*($C$5-$C$4)),$C$6-SQRT((1-D699)*($C$6-$C$4)*($C$6-$C$5)))</f>
        <v>9.0634805472552</v>
      </c>
    </row>
    <row r="700" spans="2:6">
      <c r="B700" s="56">
        <v>684</v>
      </c>
      <c r="C700" s="57">
        <f ca="1" t="shared" si="30"/>
        <v>0.603782159047499</v>
      </c>
      <c r="D700" s="57">
        <f ca="1" t="shared" si="31"/>
        <v>0.162350316183614</v>
      </c>
      <c r="E700" s="57">
        <f ca="1" t="shared" si="32"/>
        <v>2</v>
      </c>
      <c r="F700" s="62">
        <f ca="1">IF(E700=1,$C$4+SQRT(D700*($C$6-$C$4)*($C$5-$C$4)),$C$6-SQRT((1-D700)*($C$6-$C$4)*($C$6-$C$5)))</f>
        <v>8.70566643880614</v>
      </c>
    </row>
    <row r="701" spans="2:6">
      <c r="B701" s="56">
        <v>685</v>
      </c>
      <c r="C701" s="57">
        <f ca="1" t="shared" si="30"/>
        <v>0.412474465627671</v>
      </c>
      <c r="D701" s="57">
        <f ca="1" t="shared" si="31"/>
        <v>0.86224948382009</v>
      </c>
      <c r="E701" s="57">
        <f ca="1" t="shared" si="32"/>
        <v>1</v>
      </c>
      <c r="F701" s="62">
        <f ca="1">IF(E701=1,$C$4+SQRT(D701*($C$6-$C$4)*($C$5-$C$4)),$C$6-SQRT((1-D701)*($C$6-$C$4)*($C$6-$C$5)))</f>
        <v>9.31320180004452</v>
      </c>
    </row>
    <row r="702" spans="2:6">
      <c r="B702" s="56">
        <v>686</v>
      </c>
      <c r="C702" s="57">
        <f ca="1" t="shared" si="30"/>
        <v>0.898446829977286</v>
      </c>
      <c r="D702" s="57">
        <f ca="1" t="shared" si="31"/>
        <v>0.0710900875123948</v>
      </c>
      <c r="E702" s="57">
        <f ca="1" t="shared" si="32"/>
        <v>2</v>
      </c>
      <c r="F702" s="62">
        <f ca="1">IF(E702=1,$C$4+SQRT(D702*($C$6-$C$4)*($C$5-$C$4)),$C$6-SQRT((1-D702)*($C$6-$C$4)*($C$6-$C$5)))</f>
        <v>8.6369813556025</v>
      </c>
    </row>
    <row r="703" spans="2:6">
      <c r="B703" s="56">
        <v>687</v>
      </c>
      <c r="C703" s="57">
        <f ca="1" t="shared" si="30"/>
        <v>0.610099421929984</v>
      </c>
      <c r="D703" s="57">
        <f ca="1" t="shared" si="31"/>
        <v>0.581899277140637</v>
      </c>
      <c r="E703" s="57">
        <f ca="1" t="shared" si="32"/>
        <v>2</v>
      </c>
      <c r="F703" s="62">
        <f ca="1">IF(E703=1,$C$4+SQRT(D703*($C$6-$C$4)*($C$5-$C$4)),$C$6-SQRT((1-D703)*($C$6-$C$4)*($C$6-$C$5)))</f>
        <v>9.08555949033372</v>
      </c>
    </row>
    <row r="704" spans="2:6">
      <c r="B704" s="56">
        <v>688</v>
      </c>
      <c r="C704" s="57">
        <f ca="1" t="shared" si="30"/>
        <v>0.00812130877631434</v>
      </c>
      <c r="D704" s="57">
        <f ca="1" t="shared" si="31"/>
        <v>0.516639755869853</v>
      </c>
      <c r="E704" s="57">
        <f ca="1" t="shared" si="32"/>
        <v>1</v>
      </c>
      <c r="F704" s="62">
        <f ca="1">IF(E704=1,$C$4+SQRT(D704*($C$6-$C$4)*($C$5-$C$4)),$C$6-SQRT((1-D704)*($C$6-$C$4)*($C$6-$C$5)))</f>
        <v>9.01650357192668</v>
      </c>
    </row>
    <row r="705" spans="2:6">
      <c r="B705" s="56">
        <v>689</v>
      </c>
      <c r="C705" s="57">
        <f ca="1" t="shared" si="30"/>
        <v>0.144930335729721</v>
      </c>
      <c r="D705" s="57">
        <f ca="1" t="shared" si="31"/>
        <v>0.056398566954079</v>
      </c>
      <c r="E705" s="57">
        <f ca="1" t="shared" si="32"/>
        <v>1</v>
      </c>
      <c r="F705" s="62">
        <f ca="1">IF(E705=1,$C$4+SQRT(D705*($C$6-$C$4)*($C$5-$C$4)),$C$6-SQRT((1-D705)*($C$6-$C$4)*($C$6-$C$5)))</f>
        <v>8.33585284561569</v>
      </c>
    </row>
    <row r="706" spans="2:6">
      <c r="B706" s="56">
        <v>690</v>
      </c>
      <c r="C706" s="57">
        <f ca="1" t="shared" si="30"/>
        <v>0.965623076796455</v>
      </c>
      <c r="D706" s="57">
        <f ca="1" t="shared" si="31"/>
        <v>0.421459848135724</v>
      </c>
      <c r="E706" s="57">
        <f ca="1" t="shared" si="32"/>
        <v>2</v>
      </c>
      <c r="F706" s="62">
        <f ca="1">IF(E706=1,$C$4+SQRT(D706*($C$6-$C$4)*($C$5-$C$4)),$C$6-SQRT((1-D706)*($C$6-$C$4)*($C$6-$C$5)))</f>
        <v>8.92432332751493</v>
      </c>
    </row>
    <row r="707" spans="2:6">
      <c r="B707" s="56">
        <v>691</v>
      </c>
      <c r="C707" s="57">
        <f ca="1" t="shared" si="30"/>
        <v>0.337986291564262</v>
      </c>
      <c r="D707" s="57">
        <f ca="1" t="shared" si="31"/>
        <v>0.334447864692249</v>
      </c>
      <c r="E707" s="57">
        <f ca="1" t="shared" si="32"/>
        <v>1</v>
      </c>
      <c r="F707" s="62">
        <f ca="1">IF(E707=1,$C$4+SQRT(D707*($C$6-$C$4)*($C$5-$C$4)),$C$6-SQRT((1-D707)*($C$6-$C$4)*($C$6-$C$5)))</f>
        <v>8.81786045838181</v>
      </c>
    </row>
    <row r="708" spans="2:6">
      <c r="B708" s="56">
        <v>692</v>
      </c>
      <c r="C708" s="57">
        <f ca="1" t="shared" si="30"/>
        <v>0.87264714638443</v>
      </c>
      <c r="D708" s="57">
        <f ca="1" t="shared" si="31"/>
        <v>0.785256227956621</v>
      </c>
      <c r="E708" s="57">
        <f ca="1" t="shared" si="32"/>
        <v>2</v>
      </c>
      <c r="F708" s="62">
        <f ca="1">IF(E708=1,$C$4+SQRT(D708*($C$6-$C$4)*($C$5-$C$4)),$C$6-SQRT((1-D708)*($C$6-$C$4)*($C$6-$C$5)))</f>
        <v>9.34464700802792</v>
      </c>
    </row>
    <row r="709" spans="2:6">
      <c r="B709" s="56">
        <v>693</v>
      </c>
      <c r="C709" s="57">
        <f ca="1" t="shared" si="30"/>
        <v>0.958689194603979</v>
      </c>
      <c r="D709" s="57">
        <f ca="1" t="shared" si="31"/>
        <v>0.167871750278182</v>
      </c>
      <c r="E709" s="57">
        <f ca="1" t="shared" si="32"/>
        <v>2</v>
      </c>
      <c r="F709" s="62">
        <f ca="1">IF(E709=1,$C$4+SQRT(D709*($C$6-$C$4)*($C$5-$C$4)),$C$6-SQRT((1-D709)*($C$6-$C$4)*($C$6-$C$5)))</f>
        <v>8.709939342727</v>
      </c>
    </row>
    <row r="710" spans="2:6">
      <c r="B710" s="56">
        <v>694</v>
      </c>
      <c r="C710" s="57">
        <f ca="1" t="shared" si="30"/>
        <v>0.594337608084526</v>
      </c>
      <c r="D710" s="57">
        <f ca="1" t="shared" si="31"/>
        <v>0.165428751795184</v>
      </c>
      <c r="E710" s="57">
        <f ca="1" t="shared" si="32"/>
        <v>2</v>
      </c>
      <c r="F710" s="62">
        <f ca="1">IF(E710=1,$C$4+SQRT(D710*($C$6-$C$4)*($C$5-$C$4)),$C$6-SQRT((1-D710)*($C$6-$C$4)*($C$6-$C$5)))</f>
        <v>8.70804702236899</v>
      </c>
    </row>
    <row r="711" spans="2:6">
      <c r="B711" s="56">
        <v>695</v>
      </c>
      <c r="C711" s="57">
        <f ca="1" t="shared" si="30"/>
        <v>0.655098161912985</v>
      </c>
      <c r="D711" s="57">
        <f ca="1" t="shared" si="31"/>
        <v>0.065579864653813</v>
      </c>
      <c r="E711" s="57">
        <f ca="1" t="shared" si="32"/>
        <v>2</v>
      </c>
      <c r="F711" s="62">
        <f ca="1">IF(E711=1,$C$4+SQRT(D711*($C$6-$C$4)*($C$5-$C$4)),$C$6-SQRT((1-D711)*($C$6-$C$4)*($C$6-$C$5)))</f>
        <v>8.63294467167844</v>
      </c>
    </row>
    <row r="712" spans="2:6">
      <c r="B712" s="56">
        <v>696</v>
      </c>
      <c r="C712" s="57">
        <f ca="1" t="shared" si="30"/>
        <v>0.912850565544436</v>
      </c>
      <c r="D712" s="57">
        <f ca="1" t="shared" si="31"/>
        <v>0.275289877440218</v>
      </c>
      <c r="E712" s="57">
        <f ca="1" t="shared" si="32"/>
        <v>2</v>
      </c>
      <c r="F712" s="62">
        <f ca="1">IF(E712=1,$C$4+SQRT(D712*($C$6-$C$4)*($C$5-$C$4)),$C$6-SQRT((1-D712)*($C$6-$C$4)*($C$6-$C$5)))</f>
        <v>8.79608129629964</v>
      </c>
    </row>
    <row r="713" spans="2:6">
      <c r="B713" s="56">
        <v>697</v>
      </c>
      <c r="C713" s="57">
        <f ca="1" t="shared" si="30"/>
        <v>0.757120117008945</v>
      </c>
      <c r="D713" s="57">
        <f ca="1" t="shared" si="31"/>
        <v>0.182140283515805</v>
      </c>
      <c r="E713" s="57">
        <f ca="1" t="shared" si="32"/>
        <v>2</v>
      </c>
      <c r="F713" s="62">
        <f ca="1">IF(E713=1,$C$4+SQRT(D713*($C$6-$C$4)*($C$5-$C$4)),$C$6-SQRT((1-D713)*($C$6-$C$4)*($C$6-$C$5)))</f>
        <v>8.72104752513301</v>
      </c>
    </row>
    <row r="714" spans="2:6">
      <c r="B714" s="56">
        <v>698</v>
      </c>
      <c r="C714" s="57">
        <f ca="1" t="shared" si="30"/>
        <v>0.0342076026866744</v>
      </c>
      <c r="D714" s="57">
        <f ca="1" t="shared" si="31"/>
        <v>0.480831076059357</v>
      </c>
      <c r="E714" s="57">
        <f ca="1" t="shared" si="32"/>
        <v>1</v>
      </c>
      <c r="F714" s="62">
        <f ca="1">IF(E714=1,$C$4+SQRT(D714*($C$6-$C$4)*($C$5-$C$4)),$C$6-SQRT((1-D714)*($C$6-$C$4)*($C$6-$C$5)))</f>
        <v>8.98064374373098</v>
      </c>
    </row>
    <row r="715" spans="2:6">
      <c r="B715" s="56">
        <v>699</v>
      </c>
      <c r="C715" s="57">
        <f ca="1" t="shared" si="30"/>
        <v>0.282390243490457</v>
      </c>
      <c r="D715" s="57">
        <f ca="1" t="shared" si="31"/>
        <v>0.927133530489831</v>
      </c>
      <c r="E715" s="57">
        <f ca="1" t="shared" si="32"/>
        <v>1</v>
      </c>
      <c r="F715" s="62">
        <f ca="1">IF(E715=1,$C$4+SQRT(D715*($C$6-$C$4)*($C$5-$C$4)),$C$6-SQRT((1-D715)*($C$6-$C$4)*($C$6-$C$5)))</f>
        <v>9.36171475022475</v>
      </c>
    </row>
    <row r="716" spans="2:6">
      <c r="B716" s="56">
        <v>700</v>
      </c>
      <c r="C716" s="57">
        <f ca="1" t="shared" si="30"/>
        <v>0.405896741923146</v>
      </c>
      <c r="D716" s="57">
        <f ca="1" t="shared" si="31"/>
        <v>0.821268271389824</v>
      </c>
      <c r="E716" s="57">
        <f ca="1" t="shared" si="32"/>
        <v>1</v>
      </c>
      <c r="F716" s="62">
        <f ca="1">IF(E716=1,$C$4+SQRT(D716*($C$6-$C$4)*($C$5-$C$4)),$C$6-SQRT((1-D716)*($C$6-$C$4)*($C$6-$C$5)))</f>
        <v>9.28161481841451</v>
      </c>
    </row>
    <row r="717" spans="2:6">
      <c r="B717" s="56">
        <v>701</v>
      </c>
      <c r="C717" s="57">
        <f ca="1" t="shared" si="30"/>
        <v>0.0769120208576992</v>
      </c>
      <c r="D717" s="57">
        <f ca="1" t="shared" si="31"/>
        <v>0.70837364340557</v>
      </c>
      <c r="E717" s="57">
        <f ca="1" t="shared" si="32"/>
        <v>1</v>
      </c>
      <c r="F717" s="62">
        <f ca="1">IF(E717=1,$C$4+SQRT(D717*($C$6-$C$4)*($C$5-$C$4)),$C$6-SQRT((1-D717)*($C$6-$C$4)*($C$6-$C$5)))</f>
        <v>9.19027193817679</v>
      </c>
    </row>
    <row r="718" spans="2:6">
      <c r="B718" s="56">
        <v>702</v>
      </c>
      <c r="C718" s="57">
        <f ca="1" t="shared" si="30"/>
        <v>0.575792420180909</v>
      </c>
      <c r="D718" s="57">
        <f ca="1" t="shared" si="31"/>
        <v>0.631898696318117</v>
      </c>
      <c r="E718" s="57">
        <f ca="1" t="shared" si="32"/>
        <v>2</v>
      </c>
      <c r="F718" s="62">
        <f ca="1">IF(E718=1,$C$4+SQRT(D718*($C$6-$C$4)*($C$5-$C$4)),$C$6-SQRT((1-D718)*($C$6-$C$4)*($C$6-$C$5)))</f>
        <v>9.14197750183124</v>
      </c>
    </row>
    <row r="719" spans="2:6">
      <c r="B719" s="56">
        <v>703</v>
      </c>
      <c r="C719" s="57">
        <f ca="1" t="shared" si="30"/>
        <v>0.643598720004044</v>
      </c>
      <c r="D719" s="57">
        <f ca="1" t="shared" si="31"/>
        <v>0.132724495354982</v>
      </c>
      <c r="E719" s="57">
        <f ca="1" t="shared" si="32"/>
        <v>2</v>
      </c>
      <c r="F719" s="62">
        <f ca="1">IF(E719=1,$C$4+SQRT(D719*($C$6-$C$4)*($C$5-$C$4)),$C$6-SQRT((1-D719)*($C$6-$C$4)*($C$6-$C$5)))</f>
        <v>8.68297645833871</v>
      </c>
    </row>
    <row r="720" spans="2:6">
      <c r="B720" s="56">
        <v>704</v>
      </c>
      <c r="C720" s="57">
        <f ca="1" t="shared" si="30"/>
        <v>0.0545451069774188</v>
      </c>
      <c r="D720" s="57">
        <f ca="1" t="shared" si="31"/>
        <v>0.881547286911085</v>
      </c>
      <c r="E720" s="57">
        <f ca="1" t="shared" si="32"/>
        <v>1</v>
      </c>
      <c r="F720" s="62">
        <f ca="1">IF(E720=1,$C$4+SQRT(D720*($C$6-$C$4)*($C$5-$C$4)),$C$6-SQRT((1-D720)*($C$6-$C$4)*($C$6-$C$5)))</f>
        <v>9.32781571530923</v>
      </c>
    </row>
    <row r="721" spans="2:6">
      <c r="B721" s="56">
        <v>705</v>
      </c>
      <c r="C721" s="57">
        <f ca="1" t="shared" ref="C721:C784" si="33">RAND()</f>
        <v>0.374497837038559</v>
      </c>
      <c r="D721" s="57">
        <f ca="1" t="shared" ref="D721:D784" si="34">RAND()</f>
        <v>0.109862469864997</v>
      </c>
      <c r="E721" s="57">
        <f ca="1" t="shared" ref="E721:E784" si="35">IF(C721&lt;=$C$10,1,2)</f>
        <v>1</v>
      </c>
      <c r="F721" s="62">
        <f ca="1">IF(E721=1,$C$4+SQRT(D721*($C$6-$C$4)*($C$5-$C$4)),$C$6-SQRT((1-D721)*($C$6-$C$4)*($C$6-$C$5)))</f>
        <v>8.46874826904213</v>
      </c>
    </row>
    <row r="722" spans="2:6">
      <c r="B722" s="56">
        <v>706</v>
      </c>
      <c r="C722" s="57">
        <f ca="1" t="shared" si="33"/>
        <v>0.953278729855673</v>
      </c>
      <c r="D722" s="57">
        <f ca="1" t="shared" si="34"/>
        <v>0.0238432672310125</v>
      </c>
      <c r="E722" s="57">
        <f ca="1" t="shared" si="35"/>
        <v>2</v>
      </c>
      <c r="F722" s="62">
        <f ca="1">IF(E722=1,$C$4+SQRT(D722*($C$6-$C$4)*($C$5-$C$4)),$C$6-SQRT((1-D722)*($C$6-$C$4)*($C$6-$C$5)))</f>
        <v>8.60274788762444</v>
      </c>
    </row>
    <row r="723" spans="2:6">
      <c r="B723" s="56">
        <v>707</v>
      </c>
      <c r="C723" s="57">
        <f ca="1" t="shared" si="33"/>
        <v>0.288937169157686</v>
      </c>
      <c r="D723" s="57">
        <f ca="1" t="shared" si="34"/>
        <v>0.578534210235828</v>
      </c>
      <c r="E723" s="57">
        <f ca="1" t="shared" si="35"/>
        <v>1</v>
      </c>
      <c r="F723" s="62">
        <f ca="1">IF(E723=1,$C$4+SQRT(D723*($C$6-$C$4)*($C$5-$C$4)),$C$6-SQRT((1-D723)*($C$6-$C$4)*($C$6-$C$5)))</f>
        <v>9.07567114885157</v>
      </c>
    </row>
    <row r="724" spans="2:6">
      <c r="B724" s="56">
        <v>708</v>
      </c>
      <c r="C724" s="57">
        <f ca="1" t="shared" si="33"/>
        <v>0.367934709447254</v>
      </c>
      <c r="D724" s="57">
        <f ca="1" t="shared" si="34"/>
        <v>0.939464993529005</v>
      </c>
      <c r="E724" s="57">
        <f ca="1" t="shared" si="35"/>
        <v>1</v>
      </c>
      <c r="F724" s="62">
        <f ca="1">IF(E724=1,$C$4+SQRT(D724*($C$6-$C$4)*($C$5-$C$4)),$C$6-SQRT((1-D724)*($C$6-$C$4)*($C$6-$C$5)))</f>
        <v>9.37074067097245</v>
      </c>
    </row>
    <row r="725" spans="2:6">
      <c r="B725" s="56">
        <v>709</v>
      </c>
      <c r="C725" s="57">
        <f ca="1" t="shared" si="33"/>
        <v>0.0564143550290401</v>
      </c>
      <c r="D725" s="57">
        <f ca="1" t="shared" si="34"/>
        <v>0.909266258228521</v>
      </c>
      <c r="E725" s="57">
        <f ca="1" t="shared" si="35"/>
        <v>1</v>
      </c>
      <c r="F725" s="62">
        <f ca="1">IF(E725=1,$C$4+SQRT(D725*($C$6-$C$4)*($C$5-$C$4)),$C$6-SQRT((1-D725)*($C$6-$C$4)*($C$6-$C$5)))</f>
        <v>9.34852976105722</v>
      </c>
    </row>
    <row r="726" spans="2:6">
      <c r="B726" s="56">
        <v>710</v>
      </c>
      <c r="C726" s="57">
        <f ca="1" t="shared" si="33"/>
        <v>0.560897740115858</v>
      </c>
      <c r="D726" s="57">
        <f ca="1" t="shared" si="34"/>
        <v>0.380524261503999</v>
      </c>
      <c r="E726" s="57">
        <f ca="1" t="shared" si="35"/>
        <v>2</v>
      </c>
      <c r="F726" s="62">
        <f ca="1">IF(E726=1,$C$4+SQRT(D726*($C$6-$C$4)*($C$5-$C$4)),$C$6-SQRT((1-D726)*($C$6-$C$4)*($C$6-$C$5)))</f>
        <v>8.88691802773021</v>
      </c>
    </row>
    <row r="727" spans="2:6">
      <c r="B727" s="56">
        <v>711</v>
      </c>
      <c r="C727" s="57">
        <f ca="1" t="shared" si="33"/>
        <v>0.445882861669687</v>
      </c>
      <c r="D727" s="57">
        <f ca="1" t="shared" si="34"/>
        <v>0.98684003997375</v>
      </c>
      <c r="E727" s="57">
        <f ca="1" t="shared" si="35"/>
        <v>1</v>
      </c>
      <c r="F727" s="62">
        <f ca="1">IF(E727=1,$C$4+SQRT(D727*($C$6-$C$4)*($C$5-$C$4)),$C$6-SQRT((1-D727)*($C$6-$C$4)*($C$6-$C$5)))</f>
        <v>9.404877247288</v>
      </c>
    </row>
    <row r="728" spans="2:6">
      <c r="B728" s="56">
        <v>712</v>
      </c>
      <c r="C728" s="57">
        <f ca="1" t="shared" si="33"/>
        <v>0.522896647187275</v>
      </c>
      <c r="D728" s="57">
        <f ca="1" t="shared" si="34"/>
        <v>0.66422862420628</v>
      </c>
      <c r="E728" s="57">
        <f ca="1" t="shared" si="35"/>
        <v>2</v>
      </c>
      <c r="F728" s="62">
        <f ca="1">IF(E728=1,$C$4+SQRT(D728*($C$6-$C$4)*($C$5-$C$4)),$C$6-SQRT((1-D728)*($C$6-$C$4)*($C$6-$C$5)))</f>
        <v>9.18052287915559</v>
      </c>
    </row>
    <row r="729" spans="2:6">
      <c r="B729" s="56">
        <v>713</v>
      </c>
      <c r="C729" s="57">
        <f ca="1" t="shared" si="33"/>
        <v>0.0655762607155737</v>
      </c>
      <c r="D729" s="57">
        <f ca="1" t="shared" si="34"/>
        <v>0.639819736292431</v>
      </c>
      <c r="E729" s="57">
        <f ca="1" t="shared" si="35"/>
        <v>1</v>
      </c>
      <c r="F729" s="62">
        <f ca="1">IF(E729=1,$C$4+SQRT(D729*($C$6-$C$4)*($C$5-$C$4)),$C$6-SQRT((1-D729)*($C$6-$C$4)*($C$6-$C$5)))</f>
        <v>9.13121150656491</v>
      </c>
    </row>
    <row r="730" spans="2:6">
      <c r="B730" s="56">
        <v>714</v>
      </c>
      <c r="C730" s="57">
        <f ca="1" t="shared" si="33"/>
        <v>0.100781067067539</v>
      </c>
      <c r="D730" s="57">
        <f ca="1" t="shared" si="34"/>
        <v>0.0086721889804402</v>
      </c>
      <c r="E730" s="57">
        <f ca="1" t="shared" si="35"/>
        <v>1</v>
      </c>
      <c r="F730" s="62">
        <f ca="1">IF(E730=1,$C$4+SQRT(D730*($C$6-$C$4)*($C$5-$C$4)),$C$6-SQRT((1-D730)*($C$6-$C$4)*($C$6-$C$5)))</f>
        <v>8.13169805602544</v>
      </c>
    </row>
    <row r="731" spans="2:6">
      <c r="B731" s="56">
        <v>715</v>
      </c>
      <c r="C731" s="57">
        <f ca="1" t="shared" si="33"/>
        <v>0.894184730321684</v>
      </c>
      <c r="D731" s="57">
        <f ca="1" t="shared" si="34"/>
        <v>0.794405543122095</v>
      </c>
      <c r="E731" s="57">
        <f ca="1" t="shared" si="35"/>
        <v>2</v>
      </c>
      <c r="F731" s="62">
        <f ca="1">IF(E731=1,$C$4+SQRT(D731*($C$6-$C$4)*($C$5-$C$4)),$C$6-SQRT((1-D731)*($C$6-$C$4)*($C$6-$C$5)))</f>
        <v>9.35875986264441</v>
      </c>
    </row>
    <row r="732" spans="2:6">
      <c r="B732" s="56">
        <v>716</v>
      </c>
      <c r="C732" s="57">
        <f ca="1" t="shared" si="33"/>
        <v>0.225806612061467</v>
      </c>
      <c r="D732" s="57">
        <f ca="1" t="shared" si="34"/>
        <v>0.726183103901773</v>
      </c>
      <c r="E732" s="57">
        <f ca="1" t="shared" si="35"/>
        <v>1</v>
      </c>
      <c r="F732" s="62">
        <f ca="1">IF(E732=1,$C$4+SQRT(D732*($C$6-$C$4)*($C$5-$C$4)),$C$6-SQRT((1-D732)*($C$6-$C$4)*($C$6-$C$5)))</f>
        <v>9.20514157168506</v>
      </c>
    </row>
    <row r="733" spans="2:6">
      <c r="B733" s="56">
        <v>717</v>
      </c>
      <c r="C733" s="57">
        <f ca="1" t="shared" si="33"/>
        <v>0.92712514289686</v>
      </c>
      <c r="D733" s="57">
        <f ca="1" t="shared" si="34"/>
        <v>0.126536095380343</v>
      </c>
      <c r="E733" s="57">
        <f ca="1" t="shared" si="35"/>
        <v>2</v>
      </c>
      <c r="F733" s="62">
        <f ca="1">IF(E733=1,$C$4+SQRT(D733*($C$6-$C$4)*($C$5-$C$4)),$C$6-SQRT((1-D733)*($C$6-$C$4)*($C$6-$C$5)))</f>
        <v>8.6782860335007</v>
      </c>
    </row>
    <row r="734" spans="2:6">
      <c r="B734" s="56">
        <v>718</v>
      </c>
      <c r="C734" s="57">
        <f ca="1" t="shared" si="33"/>
        <v>0.590485590378989</v>
      </c>
      <c r="D734" s="57">
        <f ca="1" t="shared" si="34"/>
        <v>0.503901759736989</v>
      </c>
      <c r="E734" s="57">
        <f ca="1" t="shared" si="35"/>
        <v>2</v>
      </c>
      <c r="F734" s="62">
        <f ca="1">IF(E734=1,$C$4+SQRT(D734*($C$6-$C$4)*($C$5-$C$4)),$C$6-SQRT((1-D734)*($C$6-$C$4)*($C$6-$C$5)))</f>
        <v>9.00390940144682</v>
      </c>
    </row>
    <row r="735" spans="2:6">
      <c r="B735" s="56">
        <v>719</v>
      </c>
      <c r="C735" s="57">
        <f ca="1" t="shared" si="33"/>
        <v>0.258511180059949</v>
      </c>
      <c r="D735" s="57">
        <f ca="1" t="shared" si="34"/>
        <v>0.665193132107328</v>
      </c>
      <c r="E735" s="57">
        <f ca="1" t="shared" si="35"/>
        <v>1</v>
      </c>
      <c r="F735" s="62">
        <f ca="1">IF(E735=1,$C$4+SQRT(D735*($C$6-$C$4)*($C$5-$C$4)),$C$6-SQRT((1-D735)*($C$6-$C$4)*($C$6-$C$5)))</f>
        <v>9.15342371408544</v>
      </c>
    </row>
    <row r="736" spans="2:6">
      <c r="B736" s="56">
        <v>720</v>
      </c>
      <c r="C736" s="57">
        <f ca="1" t="shared" si="33"/>
        <v>0.766500499244023</v>
      </c>
      <c r="D736" s="57">
        <f ca="1" t="shared" si="34"/>
        <v>0.566981313867069</v>
      </c>
      <c r="E736" s="57">
        <f ca="1" t="shared" si="35"/>
        <v>2</v>
      </c>
      <c r="F736" s="62">
        <f ca="1">IF(E736=1,$C$4+SQRT(D736*($C$6-$C$4)*($C$5-$C$4)),$C$6-SQRT((1-D736)*($C$6-$C$4)*($C$6-$C$5)))</f>
        <v>9.06938871043498</v>
      </c>
    </row>
    <row r="737" spans="2:6">
      <c r="B737" s="56">
        <v>721</v>
      </c>
      <c r="C737" s="57">
        <f ca="1" t="shared" si="33"/>
        <v>0.904560118981468</v>
      </c>
      <c r="D737" s="57">
        <f ca="1" t="shared" si="34"/>
        <v>0.891630299152582</v>
      </c>
      <c r="E737" s="57">
        <f ca="1" t="shared" si="35"/>
        <v>2</v>
      </c>
      <c r="F737" s="62">
        <f ca="1">IF(E737=1,$C$4+SQRT(D737*($C$6-$C$4)*($C$5-$C$4)),$C$6-SQRT((1-D737)*($C$6-$C$4)*($C$6-$C$5)))</f>
        <v>9.53444720847702</v>
      </c>
    </row>
    <row r="738" spans="2:6">
      <c r="B738" s="56">
        <v>722</v>
      </c>
      <c r="C738" s="57">
        <f ca="1" t="shared" si="33"/>
        <v>0.242731125776028</v>
      </c>
      <c r="D738" s="57">
        <f ca="1" t="shared" si="34"/>
        <v>0.470180183778062</v>
      </c>
      <c r="E738" s="57">
        <f ca="1" t="shared" si="35"/>
        <v>1</v>
      </c>
      <c r="F738" s="62">
        <f ca="1">IF(E738=1,$C$4+SQRT(D738*($C$6-$C$4)*($C$5-$C$4)),$C$6-SQRT((1-D738)*($C$6-$C$4)*($C$6-$C$5)))</f>
        <v>8.96972179905173</v>
      </c>
    </row>
    <row r="739" spans="2:6">
      <c r="B739" s="56">
        <v>723</v>
      </c>
      <c r="C739" s="57">
        <f ca="1" t="shared" si="33"/>
        <v>0.787973410937247</v>
      </c>
      <c r="D739" s="57">
        <f ca="1" t="shared" si="34"/>
        <v>0.114008619856006</v>
      </c>
      <c r="E739" s="57">
        <f ca="1" t="shared" si="35"/>
        <v>2</v>
      </c>
      <c r="F739" s="62">
        <f ca="1">IF(E739=1,$C$4+SQRT(D739*($C$6-$C$4)*($C$5-$C$4)),$C$6-SQRT((1-D739)*($C$6-$C$4)*($C$6-$C$5)))</f>
        <v>8.66884157205538</v>
      </c>
    </row>
    <row r="740" spans="2:6">
      <c r="B740" s="56">
        <v>724</v>
      </c>
      <c r="C740" s="57">
        <f ca="1" t="shared" si="33"/>
        <v>0.0962282853133813</v>
      </c>
      <c r="D740" s="57">
        <f ca="1" t="shared" si="34"/>
        <v>0.977713108745728</v>
      </c>
      <c r="E740" s="57">
        <f ca="1" t="shared" si="35"/>
        <v>1</v>
      </c>
      <c r="F740" s="62">
        <f ca="1">IF(E740=1,$C$4+SQRT(D740*($C$6-$C$4)*($C$5-$C$4)),$C$6-SQRT((1-D740)*($C$6-$C$4)*($C$6-$C$5)))</f>
        <v>9.39836555216848</v>
      </c>
    </row>
    <row r="741" spans="2:6">
      <c r="B741" s="56">
        <v>725</v>
      </c>
      <c r="C741" s="57">
        <f ca="1" t="shared" si="33"/>
        <v>0.843705000849384</v>
      </c>
      <c r="D741" s="57">
        <f ca="1" t="shared" si="34"/>
        <v>0.851188120896573</v>
      </c>
      <c r="E741" s="57">
        <f ca="1" t="shared" si="35"/>
        <v>2</v>
      </c>
      <c r="F741" s="62">
        <f ca="1">IF(E741=1,$C$4+SQRT(D741*($C$6-$C$4)*($C$5-$C$4)),$C$6-SQRT((1-D741)*($C$6-$C$4)*($C$6-$C$5)))</f>
        <v>9.45445095710206</v>
      </c>
    </row>
    <row r="742" spans="2:6">
      <c r="B742" s="56">
        <v>726</v>
      </c>
      <c r="C742" s="57">
        <f ca="1" t="shared" si="33"/>
        <v>0.613190460391914</v>
      </c>
      <c r="D742" s="57">
        <f ca="1" t="shared" si="34"/>
        <v>0.517599863867781</v>
      </c>
      <c r="E742" s="57">
        <f ca="1" t="shared" si="35"/>
        <v>2</v>
      </c>
      <c r="F742" s="62">
        <f ca="1">IF(E742=1,$C$4+SQRT(D742*($C$6-$C$4)*($C$5-$C$4)),$C$6-SQRT((1-D742)*($C$6-$C$4)*($C$6-$C$5)))</f>
        <v>9.017757528782</v>
      </c>
    </row>
    <row r="743" spans="2:6">
      <c r="B743" s="56">
        <v>727</v>
      </c>
      <c r="C743" s="57">
        <f ca="1" t="shared" si="33"/>
        <v>0.800758174294079</v>
      </c>
      <c r="D743" s="57">
        <f ca="1" t="shared" si="34"/>
        <v>0.547713073547656</v>
      </c>
      <c r="E743" s="57">
        <f ca="1" t="shared" si="35"/>
        <v>2</v>
      </c>
      <c r="F743" s="62">
        <f ca="1">IF(E743=1,$C$4+SQRT(D743*($C$6-$C$4)*($C$5-$C$4)),$C$6-SQRT((1-D743)*($C$6-$C$4)*($C$6-$C$5)))</f>
        <v>9.0489091247916</v>
      </c>
    </row>
    <row r="744" spans="2:6">
      <c r="B744" s="56">
        <v>728</v>
      </c>
      <c r="C744" s="57">
        <f ca="1" t="shared" si="33"/>
        <v>0.719454401698939</v>
      </c>
      <c r="D744" s="57">
        <f ca="1" t="shared" si="34"/>
        <v>0.523649173465951</v>
      </c>
      <c r="E744" s="57">
        <f ca="1" t="shared" si="35"/>
        <v>2</v>
      </c>
      <c r="F744" s="62">
        <f ca="1">IF(E744=1,$C$4+SQRT(D744*($C$6-$C$4)*($C$5-$C$4)),$C$6-SQRT((1-D744)*($C$6-$C$4)*($C$6-$C$5)))</f>
        <v>9.02393563067383</v>
      </c>
    </row>
    <row r="745" spans="2:6">
      <c r="B745" s="56">
        <v>729</v>
      </c>
      <c r="C745" s="57">
        <f ca="1" t="shared" si="33"/>
        <v>0.0142746347887375</v>
      </c>
      <c r="D745" s="57">
        <f ca="1" t="shared" si="34"/>
        <v>0.224881527794152</v>
      </c>
      <c r="E745" s="57">
        <f ca="1" t="shared" si="35"/>
        <v>1</v>
      </c>
      <c r="F745" s="62">
        <f ca="1">IF(E745=1,$C$4+SQRT(D745*($C$6-$C$4)*($C$5-$C$4)),$C$6-SQRT((1-D745)*($C$6-$C$4)*($C$6-$C$5)))</f>
        <v>8.67064376205874</v>
      </c>
    </row>
    <row r="746" spans="2:6">
      <c r="B746" s="56">
        <v>730</v>
      </c>
      <c r="C746" s="57">
        <f ca="1" t="shared" si="33"/>
        <v>0.881536609914405</v>
      </c>
      <c r="D746" s="57">
        <f ca="1" t="shared" si="34"/>
        <v>0.68869818221289</v>
      </c>
      <c r="E746" s="57">
        <f ca="1" t="shared" si="35"/>
        <v>2</v>
      </c>
      <c r="F746" s="62">
        <f ca="1">IF(E746=1,$C$4+SQRT(D746*($C$6-$C$4)*($C$5-$C$4)),$C$6-SQRT((1-D746)*($C$6-$C$4)*($C$6-$C$5)))</f>
        <v>9.2109476344537</v>
      </c>
    </row>
    <row r="747" spans="2:6">
      <c r="B747" s="56">
        <v>731</v>
      </c>
      <c r="C747" s="57">
        <f ca="1" t="shared" si="33"/>
        <v>0.923803778970948</v>
      </c>
      <c r="D747" s="57">
        <f ca="1" t="shared" si="34"/>
        <v>0.923554666046499</v>
      </c>
      <c r="E747" s="57">
        <f ca="1" t="shared" si="35"/>
        <v>2</v>
      </c>
      <c r="F747" s="62">
        <f ca="1">IF(E747=1,$C$4+SQRT(D747*($C$6-$C$4)*($C$5-$C$4)),$C$6-SQRT((1-D747)*($C$6-$C$4)*($C$6-$C$5)))</f>
        <v>9.60898763714301</v>
      </c>
    </row>
    <row r="748" spans="2:6">
      <c r="B748" s="56">
        <v>732</v>
      </c>
      <c r="C748" s="57">
        <f ca="1" t="shared" si="33"/>
        <v>0.896418103472995</v>
      </c>
      <c r="D748" s="57">
        <f ca="1" t="shared" si="34"/>
        <v>0.263932190139832</v>
      </c>
      <c r="E748" s="57">
        <f ca="1" t="shared" si="35"/>
        <v>2</v>
      </c>
      <c r="F748" s="62">
        <f ca="1">IF(E748=1,$C$4+SQRT(D748*($C$6-$C$4)*($C$5-$C$4)),$C$6-SQRT((1-D748)*($C$6-$C$4)*($C$6-$C$5)))</f>
        <v>8.78668403961691</v>
      </c>
    </row>
    <row r="749" spans="2:6">
      <c r="B749" s="56">
        <v>733</v>
      </c>
      <c r="C749" s="57">
        <f ca="1" t="shared" si="33"/>
        <v>0.487563461826636</v>
      </c>
      <c r="D749" s="57">
        <f ca="1" t="shared" si="34"/>
        <v>0.527288017920594</v>
      </c>
      <c r="E749" s="57">
        <f ca="1" t="shared" si="35"/>
        <v>1</v>
      </c>
      <c r="F749" s="62">
        <f ca="1">IF(E749=1,$C$4+SQRT(D749*($C$6-$C$4)*($C$5-$C$4)),$C$6-SQRT((1-D749)*($C$6-$C$4)*($C$6-$C$5)))</f>
        <v>9.02692552594684</v>
      </c>
    </row>
    <row r="750" spans="2:6">
      <c r="B750" s="56">
        <v>734</v>
      </c>
      <c r="C750" s="57">
        <f ca="1" t="shared" si="33"/>
        <v>0.626889693621433</v>
      </c>
      <c r="D750" s="57">
        <f ca="1" t="shared" si="34"/>
        <v>0.108675698335857</v>
      </c>
      <c r="E750" s="57">
        <f ca="1" t="shared" si="35"/>
        <v>2</v>
      </c>
      <c r="F750" s="62">
        <f ca="1">IF(E750=1,$C$4+SQRT(D750*($C$6-$C$4)*($C$5-$C$4)),$C$6-SQRT((1-D750)*($C$6-$C$4)*($C$6-$C$5)))</f>
        <v>8.66484135649419</v>
      </c>
    </row>
    <row r="751" spans="2:6">
      <c r="B751" s="56">
        <v>735</v>
      </c>
      <c r="C751" s="57">
        <f ca="1" t="shared" si="33"/>
        <v>0.288345221258905</v>
      </c>
      <c r="D751" s="57">
        <f ca="1" t="shared" si="34"/>
        <v>0.142675280378612</v>
      </c>
      <c r="E751" s="57">
        <f ca="1" t="shared" si="35"/>
        <v>1</v>
      </c>
      <c r="F751" s="62">
        <f ca="1">IF(E751=1,$C$4+SQRT(D751*($C$6-$C$4)*($C$5-$C$4)),$C$6-SQRT((1-D751)*($C$6-$C$4)*($C$6-$C$5)))</f>
        <v>8.53418214193028</v>
      </c>
    </row>
    <row r="752" spans="2:6">
      <c r="B752" s="56">
        <v>736</v>
      </c>
      <c r="C752" s="57">
        <f ca="1" t="shared" si="33"/>
        <v>0.660816721603321</v>
      </c>
      <c r="D752" s="57">
        <f ca="1" t="shared" si="34"/>
        <v>0.82378334857888</v>
      </c>
      <c r="E752" s="57">
        <f ca="1" t="shared" si="35"/>
        <v>2</v>
      </c>
      <c r="F752" s="62">
        <f ca="1">IF(E752=1,$C$4+SQRT(D752*($C$6-$C$4)*($C$5-$C$4)),$C$6-SQRT((1-D752)*($C$6-$C$4)*($C$6-$C$5)))</f>
        <v>9.40633906744486</v>
      </c>
    </row>
    <row r="753" spans="2:6">
      <c r="B753" s="56">
        <v>737</v>
      </c>
      <c r="C753" s="57">
        <f ca="1" t="shared" si="33"/>
        <v>0.39807723792096</v>
      </c>
      <c r="D753" s="57">
        <f ca="1" t="shared" si="34"/>
        <v>0.303890950524326</v>
      </c>
      <c r="E753" s="57">
        <f ca="1" t="shared" si="35"/>
        <v>1</v>
      </c>
      <c r="F753" s="62">
        <f ca="1">IF(E753=1,$C$4+SQRT(D753*($C$6-$C$4)*($C$5-$C$4)),$C$6-SQRT((1-D753)*($C$6-$C$4)*($C$6-$C$5)))</f>
        <v>8.77960368203893</v>
      </c>
    </row>
    <row r="754" spans="2:6">
      <c r="B754" s="56">
        <v>738</v>
      </c>
      <c r="C754" s="57">
        <f ca="1" t="shared" si="33"/>
        <v>0.623908889874467</v>
      </c>
      <c r="D754" s="57">
        <f ca="1" t="shared" si="34"/>
        <v>0.43982713345757</v>
      </c>
      <c r="E754" s="57">
        <f ca="1" t="shared" si="35"/>
        <v>2</v>
      </c>
      <c r="F754" s="62">
        <f ca="1">IF(E754=1,$C$4+SQRT(D754*($C$6-$C$4)*($C$5-$C$4)),$C$6-SQRT((1-D754)*($C$6-$C$4)*($C$6-$C$5)))</f>
        <v>8.94153614464883</v>
      </c>
    </row>
    <row r="755" spans="2:6">
      <c r="B755" s="56">
        <v>739</v>
      </c>
      <c r="C755" s="57">
        <f ca="1" t="shared" si="33"/>
        <v>0.983614016381478</v>
      </c>
      <c r="D755" s="57">
        <f ca="1" t="shared" si="34"/>
        <v>0.0570490207931345</v>
      </c>
      <c r="E755" s="57">
        <f ca="1" t="shared" si="35"/>
        <v>2</v>
      </c>
      <c r="F755" s="62">
        <f ca="1">IF(E755=1,$C$4+SQRT(D755*($C$6-$C$4)*($C$5-$C$4)),$C$6-SQRT((1-D755)*($C$6-$C$4)*($C$6-$C$5)))</f>
        <v>8.62671854362853</v>
      </c>
    </row>
    <row r="756" spans="2:6">
      <c r="B756" s="56">
        <v>740</v>
      </c>
      <c r="C756" s="57">
        <f ca="1" t="shared" si="33"/>
        <v>0.636771113846173</v>
      </c>
      <c r="D756" s="57">
        <f ca="1" t="shared" si="34"/>
        <v>0.197077407422126</v>
      </c>
      <c r="E756" s="57">
        <f ca="1" t="shared" si="35"/>
        <v>2</v>
      </c>
      <c r="F756" s="62">
        <f ca="1">IF(E756=1,$C$4+SQRT(D756*($C$6-$C$4)*($C$5-$C$4)),$C$6-SQRT((1-D756)*($C$6-$C$4)*($C$6-$C$5)))</f>
        <v>8.73278052999658</v>
      </c>
    </row>
    <row r="757" spans="2:6">
      <c r="B757" s="56">
        <v>741</v>
      </c>
      <c r="C757" s="57">
        <f ca="1" t="shared" si="33"/>
        <v>0.533321253932197</v>
      </c>
      <c r="D757" s="57">
        <f ca="1" t="shared" si="34"/>
        <v>0.185241979227283</v>
      </c>
      <c r="E757" s="57">
        <f ca="1" t="shared" si="35"/>
        <v>2</v>
      </c>
      <c r="F757" s="62">
        <f ca="1">IF(E757=1,$C$4+SQRT(D757*($C$6-$C$4)*($C$5-$C$4)),$C$6-SQRT((1-D757)*($C$6-$C$4)*($C$6-$C$5)))</f>
        <v>8.72347501334857</v>
      </c>
    </row>
    <row r="758" spans="2:6">
      <c r="B758" s="56">
        <v>742</v>
      </c>
      <c r="C758" s="57">
        <f ca="1" t="shared" si="33"/>
        <v>0.129668078664998</v>
      </c>
      <c r="D758" s="57">
        <f ca="1" t="shared" si="34"/>
        <v>0.724653550763557</v>
      </c>
      <c r="E758" s="57">
        <f ca="1" t="shared" si="35"/>
        <v>1</v>
      </c>
      <c r="F758" s="62">
        <f ca="1">IF(E758=1,$C$4+SQRT(D758*($C$6-$C$4)*($C$5-$C$4)),$C$6-SQRT((1-D758)*($C$6-$C$4)*($C$6-$C$5)))</f>
        <v>9.20387171306876</v>
      </c>
    </row>
    <row r="759" spans="2:6">
      <c r="B759" s="56">
        <v>743</v>
      </c>
      <c r="C759" s="57">
        <f ca="1" t="shared" si="33"/>
        <v>0.051819058216259</v>
      </c>
      <c r="D759" s="57">
        <f ca="1" t="shared" si="34"/>
        <v>0.917615962855314</v>
      </c>
      <c r="E759" s="57">
        <f ca="1" t="shared" si="35"/>
        <v>1</v>
      </c>
      <c r="F759" s="62">
        <f ca="1">IF(E759=1,$C$4+SQRT(D759*($C$6-$C$4)*($C$5-$C$4)),$C$6-SQRT((1-D759)*($C$6-$C$4)*($C$6-$C$5)))</f>
        <v>9.35470732105153</v>
      </c>
    </row>
    <row r="760" spans="2:6">
      <c r="B760" s="56">
        <v>744</v>
      </c>
      <c r="C760" s="57">
        <f ca="1" t="shared" si="33"/>
        <v>0.589867479200477</v>
      </c>
      <c r="D760" s="57">
        <f ca="1" t="shared" si="34"/>
        <v>0.360857292143809</v>
      </c>
      <c r="E760" s="57">
        <f ca="1" t="shared" si="35"/>
        <v>2</v>
      </c>
      <c r="F760" s="62">
        <f ca="1">IF(E760=1,$C$4+SQRT(D760*($C$6-$C$4)*($C$5-$C$4)),$C$6-SQRT((1-D760)*($C$6-$C$4)*($C$6-$C$5)))</f>
        <v>8.86938715038596</v>
      </c>
    </row>
    <row r="761" spans="2:6">
      <c r="B761" s="56">
        <v>745</v>
      </c>
      <c r="C761" s="57">
        <f ca="1" t="shared" si="33"/>
        <v>0.417098748172337</v>
      </c>
      <c r="D761" s="57">
        <f ca="1" t="shared" si="34"/>
        <v>0.568908564228156</v>
      </c>
      <c r="E761" s="57">
        <f ca="1" t="shared" si="35"/>
        <v>1</v>
      </c>
      <c r="F761" s="62">
        <f ca="1">IF(E761=1,$C$4+SQRT(D761*($C$6-$C$4)*($C$5-$C$4)),$C$6-SQRT((1-D761)*($C$6-$C$4)*($C$6-$C$5)))</f>
        <v>9.06668511213774</v>
      </c>
    </row>
    <row r="762" spans="2:6">
      <c r="B762" s="56">
        <v>746</v>
      </c>
      <c r="C762" s="57">
        <f ca="1" t="shared" si="33"/>
        <v>0.692439988440035</v>
      </c>
      <c r="D762" s="57">
        <f ca="1" t="shared" si="34"/>
        <v>0.188396160066415</v>
      </c>
      <c r="E762" s="57">
        <f ca="1" t="shared" si="35"/>
        <v>2</v>
      </c>
      <c r="F762" s="62">
        <f ca="1">IF(E762=1,$C$4+SQRT(D762*($C$6-$C$4)*($C$5-$C$4)),$C$6-SQRT((1-D762)*($C$6-$C$4)*($C$6-$C$5)))</f>
        <v>8.72594832135146</v>
      </c>
    </row>
    <row r="763" spans="2:6">
      <c r="B763" s="56">
        <v>747</v>
      </c>
      <c r="C763" s="57">
        <f ca="1" t="shared" si="33"/>
        <v>0.214965560929701</v>
      </c>
      <c r="D763" s="57">
        <f ca="1" t="shared" si="34"/>
        <v>0.162327331753653</v>
      </c>
      <c r="E763" s="57">
        <f ca="1" t="shared" si="35"/>
        <v>1</v>
      </c>
      <c r="F763" s="62">
        <f ca="1">IF(E763=1,$C$4+SQRT(D763*($C$6-$C$4)*($C$5-$C$4)),$C$6-SQRT((1-D763)*($C$6-$C$4)*($C$6-$C$5)))</f>
        <v>8.56978475190839</v>
      </c>
    </row>
    <row r="764" spans="2:6">
      <c r="B764" s="56">
        <v>748</v>
      </c>
      <c r="C764" s="57">
        <f ca="1" t="shared" si="33"/>
        <v>0.585457571733679</v>
      </c>
      <c r="D764" s="57">
        <f ca="1" t="shared" si="34"/>
        <v>0.527562394679812</v>
      </c>
      <c r="E764" s="57">
        <f ca="1" t="shared" si="35"/>
        <v>2</v>
      </c>
      <c r="F764" s="62">
        <f ca="1">IF(E764=1,$C$4+SQRT(D764*($C$6-$C$4)*($C$5-$C$4)),$C$6-SQRT((1-D764)*($C$6-$C$4)*($C$6-$C$5)))</f>
        <v>9.02795308207866</v>
      </c>
    </row>
    <row r="765" spans="2:6">
      <c r="B765" s="56">
        <v>749</v>
      </c>
      <c r="C765" s="57">
        <f ca="1" t="shared" si="33"/>
        <v>0.353954794659005</v>
      </c>
      <c r="D765" s="57">
        <f ca="1" t="shared" si="34"/>
        <v>0.649592804866981</v>
      </c>
      <c r="E765" s="57">
        <f ca="1" t="shared" si="35"/>
        <v>1</v>
      </c>
      <c r="F765" s="62">
        <f ca="1">IF(E765=1,$C$4+SQRT(D765*($C$6-$C$4)*($C$5-$C$4)),$C$6-SQRT((1-D765)*($C$6-$C$4)*($C$6-$C$5)))</f>
        <v>9.1398182353928</v>
      </c>
    </row>
    <row r="766" spans="2:6">
      <c r="B766" s="56">
        <v>750</v>
      </c>
      <c r="C766" s="57">
        <f ca="1" t="shared" si="33"/>
        <v>0.423832717002795</v>
      </c>
      <c r="D766" s="57">
        <f ca="1" t="shared" si="34"/>
        <v>0.504808692795508</v>
      </c>
      <c r="E766" s="57">
        <f ca="1" t="shared" si="35"/>
        <v>1</v>
      </c>
      <c r="F766" s="62">
        <f ca="1">IF(E766=1,$C$4+SQRT(D766*($C$6-$C$4)*($C$5-$C$4)),$C$6-SQRT((1-D766)*($C$6-$C$4)*($C$6-$C$5)))</f>
        <v>9.00479718629732</v>
      </c>
    </row>
    <row r="767" spans="2:6">
      <c r="B767" s="56">
        <v>751</v>
      </c>
      <c r="C767" s="57">
        <f ca="1" t="shared" si="33"/>
        <v>0.0898240525015777</v>
      </c>
      <c r="D767" s="57">
        <f ca="1" t="shared" si="34"/>
        <v>0.0710939590621742</v>
      </c>
      <c r="E767" s="57">
        <f ca="1" t="shared" si="35"/>
        <v>1</v>
      </c>
      <c r="F767" s="62">
        <f ca="1">IF(E767=1,$C$4+SQRT(D767*($C$6-$C$4)*($C$5-$C$4)),$C$6-SQRT((1-D767)*($C$6-$C$4)*($C$6-$C$5)))</f>
        <v>8.37707813265204</v>
      </c>
    </row>
    <row r="768" spans="2:6">
      <c r="B768" s="56">
        <v>752</v>
      </c>
      <c r="C768" s="57">
        <f ca="1" t="shared" si="33"/>
        <v>0.73042398010825</v>
      </c>
      <c r="D768" s="57">
        <f ca="1" t="shared" si="34"/>
        <v>0.46793149469587</v>
      </c>
      <c r="E768" s="57">
        <f ca="1" t="shared" si="35"/>
        <v>2</v>
      </c>
      <c r="F768" s="62">
        <f ca="1">IF(E768=1,$C$4+SQRT(D768*($C$6-$C$4)*($C$5-$C$4)),$C$6-SQRT((1-D768)*($C$6-$C$4)*($C$6-$C$5)))</f>
        <v>8.96842983243588</v>
      </c>
    </row>
    <row r="769" spans="2:6">
      <c r="B769" s="56">
        <v>753</v>
      </c>
      <c r="C769" s="57">
        <f ca="1" t="shared" si="33"/>
        <v>0.98682696417388</v>
      </c>
      <c r="D769" s="57">
        <f ca="1" t="shared" si="34"/>
        <v>0.763164279987112</v>
      </c>
      <c r="E769" s="57">
        <f ca="1" t="shared" si="35"/>
        <v>2</v>
      </c>
      <c r="F769" s="62">
        <f ca="1">IF(E769=1,$C$4+SQRT(D769*($C$6-$C$4)*($C$5-$C$4)),$C$6-SQRT((1-D769)*($C$6-$C$4)*($C$6-$C$5)))</f>
        <v>9.3117620760044</v>
      </c>
    </row>
    <row r="770" spans="2:6">
      <c r="B770" s="56">
        <v>754</v>
      </c>
      <c r="C770" s="57">
        <f ca="1" t="shared" si="33"/>
        <v>0.297284523901623</v>
      </c>
      <c r="D770" s="57">
        <f ca="1" t="shared" si="34"/>
        <v>0.421469054612258</v>
      </c>
      <c r="E770" s="57">
        <f ca="1" t="shared" si="35"/>
        <v>1</v>
      </c>
      <c r="F770" s="62">
        <f ca="1">IF(E770=1,$C$4+SQRT(D770*($C$6-$C$4)*($C$5-$C$4)),$C$6-SQRT((1-D770)*($C$6-$C$4)*($C$6-$C$5)))</f>
        <v>8.91811660981845</v>
      </c>
    </row>
    <row r="771" spans="2:6">
      <c r="B771" s="56">
        <v>755</v>
      </c>
      <c r="C771" s="57">
        <f ca="1" t="shared" si="33"/>
        <v>0.80105631176608</v>
      </c>
      <c r="D771" s="57">
        <f ca="1" t="shared" si="34"/>
        <v>0.907735342936303</v>
      </c>
      <c r="E771" s="57">
        <f ca="1" t="shared" si="35"/>
        <v>2</v>
      </c>
      <c r="F771" s="62">
        <f ca="1">IF(E771=1,$C$4+SQRT(D771*($C$6-$C$4)*($C$5-$C$4)),$C$6-SQRT((1-D771)*($C$6-$C$4)*($C$6-$C$5)))</f>
        <v>9.57043124633256</v>
      </c>
    </row>
    <row r="772" spans="2:6">
      <c r="B772" s="56">
        <v>756</v>
      </c>
      <c r="C772" s="57">
        <f ca="1" t="shared" si="33"/>
        <v>0.24571046601322</v>
      </c>
      <c r="D772" s="57">
        <f ca="1" t="shared" si="34"/>
        <v>0.785262980578251</v>
      </c>
      <c r="E772" s="57">
        <f ca="1" t="shared" si="35"/>
        <v>1</v>
      </c>
      <c r="F772" s="62">
        <f ca="1">IF(E772=1,$C$4+SQRT(D772*($C$6-$C$4)*($C$5-$C$4)),$C$6-SQRT((1-D772)*($C$6-$C$4)*($C$6-$C$5)))</f>
        <v>9.25320627238955</v>
      </c>
    </row>
    <row r="773" spans="2:6">
      <c r="B773" s="56">
        <v>757</v>
      </c>
      <c r="C773" s="57">
        <f ca="1" t="shared" si="33"/>
        <v>0.0616121552885911</v>
      </c>
      <c r="D773" s="57">
        <f ca="1" t="shared" si="34"/>
        <v>0.915094338508826</v>
      </c>
      <c r="E773" s="57">
        <f ca="1" t="shared" si="35"/>
        <v>1</v>
      </c>
      <c r="F773" s="62">
        <f ca="1">IF(E773=1,$C$4+SQRT(D773*($C$6-$C$4)*($C$5-$C$4)),$C$6-SQRT((1-D773)*($C$6-$C$4)*($C$6-$C$5)))</f>
        <v>9.35284466108184</v>
      </c>
    </row>
    <row r="774" spans="2:6">
      <c r="B774" s="56">
        <v>758</v>
      </c>
      <c r="C774" s="57">
        <f ca="1" t="shared" si="33"/>
        <v>0.649589686626197</v>
      </c>
      <c r="D774" s="57">
        <f ca="1" t="shared" si="34"/>
        <v>0.83844153058612</v>
      </c>
      <c r="E774" s="57">
        <f ca="1" t="shared" si="35"/>
        <v>2</v>
      </c>
      <c r="F774" s="62">
        <f ca="1">IF(E774=1,$C$4+SQRT(D774*($C$6-$C$4)*($C$5-$C$4)),$C$6-SQRT((1-D774)*($C$6-$C$4)*($C$6-$C$5)))</f>
        <v>9.43156624059811</v>
      </c>
    </row>
    <row r="775" spans="2:6">
      <c r="B775" s="56">
        <v>759</v>
      </c>
      <c r="C775" s="57">
        <f ca="1" t="shared" si="33"/>
        <v>0.241192413245571</v>
      </c>
      <c r="D775" s="57">
        <f ca="1" t="shared" si="34"/>
        <v>0.340876926065141</v>
      </c>
      <c r="E775" s="57">
        <f ca="1" t="shared" si="35"/>
        <v>1</v>
      </c>
      <c r="F775" s="62">
        <f ca="1">IF(E775=1,$C$4+SQRT(D775*($C$6-$C$4)*($C$5-$C$4)),$C$6-SQRT((1-D775)*($C$6-$C$4)*($C$6-$C$5)))</f>
        <v>8.82568386936544</v>
      </c>
    </row>
    <row r="776" spans="2:6">
      <c r="B776" s="56">
        <v>760</v>
      </c>
      <c r="C776" s="57">
        <f ca="1" t="shared" si="33"/>
        <v>0.577865641394722</v>
      </c>
      <c r="D776" s="57">
        <f ca="1" t="shared" si="34"/>
        <v>0.517599806187627</v>
      </c>
      <c r="E776" s="57">
        <f ca="1" t="shared" si="35"/>
        <v>2</v>
      </c>
      <c r="F776" s="62">
        <f ca="1">IF(E776=1,$C$4+SQRT(D776*($C$6-$C$4)*($C$5-$C$4)),$C$6-SQRT((1-D776)*($C$6-$C$4)*($C$6-$C$5)))</f>
        <v>9.01775747005908</v>
      </c>
    </row>
    <row r="777" spans="2:6">
      <c r="B777" s="56">
        <v>761</v>
      </c>
      <c r="C777" s="57">
        <f ca="1" t="shared" si="33"/>
        <v>0.952950729598256</v>
      </c>
      <c r="D777" s="57">
        <f ca="1" t="shared" si="34"/>
        <v>0.0405481211617222</v>
      </c>
      <c r="E777" s="57">
        <f ca="1" t="shared" si="35"/>
        <v>2</v>
      </c>
      <c r="F777" s="62">
        <f ca="1">IF(E777=1,$C$4+SQRT(D777*($C$6-$C$4)*($C$5-$C$4)),$C$6-SQRT((1-D777)*($C$6-$C$4)*($C$6-$C$5)))</f>
        <v>8.61475498280032</v>
      </c>
    </row>
    <row r="778" spans="2:6">
      <c r="B778" s="56">
        <v>762</v>
      </c>
      <c r="C778" s="57">
        <f ca="1" t="shared" si="33"/>
        <v>0.50479210108739</v>
      </c>
      <c r="D778" s="57">
        <f ca="1" t="shared" si="34"/>
        <v>0.609667062217605</v>
      </c>
      <c r="E778" s="57">
        <f ca="1" t="shared" si="35"/>
        <v>2</v>
      </c>
      <c r="F778" s="62">
        <f ca="1">IF(E778=1,$C$4+SQRT(D778*($C$6-$C$4)*($C$5-$C$4)),$C$6-SQRT((1-D778)*($C$6-$C$4)*($C$6-$C$5)))</f>
        <v>9.11644701598332</v>
      </c>
    </row>
    <row r="779" spans="2:6">
      <c r="B779" s="56">
        <v>763</v>
      </c>
      <c r="C779" s="57">
        <f ca="1" t="shared" si="33"/>
        <v>0.956781095246465</v>
      </c>
      <c r="D779" s="57">
        <f ca="1" t="shared" si="34"/>
        <v>0.837376814592581</v>
      </c>
      <c r="E779" s="57">
        <f ca="1" t="shared" si="35"/>
        <v>2</v>
      </c>
      <c r="F779" s="62">
        <f ca="1">IF(E779=1,$C$4+SQRT(D779*($C$6-$C$4)*($C$5-$C$4)),$C$6-SQRT((1-D779)*($C$6-$C$4)*($C$6-$C$5)))</f>
        <v>9.42969624688694</v>
      </c>
    </row>
    <row r="780" spans="2:6">
      <c r="B780" s="56">
        <v>764</v>
      </c>
      <c r="C780" s="57">
        <f ca="1" t="shared" si="33"/>
        <v>0.956410176096153</v>
      </c>
      <c r="D780" s="57">
        <f ca="1" t="shared" si="34"/>
        <v>0.317085288721881</v>
      </c>
      <c r="E780" s="57">
        <f ca="1" t="shared" si="35"/>
        <v>2</v>
      </c>
      <c r="F780" s="62">
        <f ca="1">IF(E780=1,$C$4+SQRT(D780*($C$6-$C$4)*($C$5-$C$4)),$C$6-SQRT((1-D780)*($C$6-$C$4)*($C$6-$C$5)))</f>
        <v>8.83131294926476</v>
      </c>
    </row>
    <row r="781" spans="2:6">
      <c r="B781" s="56">
        <v>765</v>
      </c>
      <c r="C781" s="57">
        <f ca="1" t="shared" si="33"/>
        <v>0.458593237709009</v>
      </c>
      <c r="D781" s="57">
        <f ca="1" t="shared" si="34"/>
        <v>0.523633342611997</v>
      </c>
      <c r="E781" s="57">
        <f ca="1" t="shared" si="35"/>
        <v>1</v>
      </c>
      <c r="F781" s="62">
        <f ca="1">IF(E781=1,$C$4+SQRT(D781*($C$6-$C$4)*($C$5-$C$4)),$C$6-SQRT((1-D781)*($C$6-$C$4)*($C$6-$C$5)))</f>
        <v>9.02336048644844</v>
      </c>
    </row>
    <row r="782" spans="2:6">
      <c r="B782" s="56">
        <v>766</v>
      </c>
      <c r="C782" s="57">
        <f ca="1" t="shared" si="33"/>
        <v>0.0636666340652812</v>
      </c>
      <c r="D782" s="57">
        <f ca="1" t="shared" si="34"/>
        <v>0.380134355067857</v>
      </c>
      <c r="E782" s="57">
        <f ca="1" t="shared" si="35"/>
        <v>1</v>
      </c>
      <c r="F782" s="62">
        <f ca="1">IF(E782=1,$C$4+SQRT(D782*($C$6-$C$4)*($C$5-$C$4)),$C$6-SQRT((1-D782)*($C$6-$C$4)*($C$6-$C$5)))</f>
        <v>8.87193389092047</v>
      </c>
    </row>
    <row r="783" spans="2:6">
      <c r="B783" s="56">
        <v>767</v>
      </c>
      <c r="C783" s="57">
        <f ca="1" t="shared" si="33"/>
        <v>0.915090614771945</v>
      </c>
      <c r="D783" s="57">
        <f ca="1" t="shared" si="34"/>
        <v>0.02797597310967</v>
      </c>
      <c r="E783" s="57">
        <f ca="1" t="shared" si="35"/>
        <v>2</v>
      </c>
      <c r="F783" s="62">
        <f ca="1">IF(E783=1,$C$4+SQRT(D783*($C$6-$C$4)*($C$5-$C$4)),$C$6-SQRT((1-D783)*($C$6-$C$4)*($C$6-$C$5)))</f>
        <v>8.60570876292625</v>
      </c>
    </row>
    <row r="784" spans="2:6">
      <c r="B784" s="56">
        <v>768</v>
      </c>
      <c r="C784" s="57">
        <f ca="1" t="shared" si="33"/>
        <v>0.856973846730722</v>
      </c>
      <c r="D784" s="57">
        <f ca="1" t="shared" si="34"/>
        <v>0.040770502025486</v>
      </c>
      <c r="E784" s="57">
        <f ca="1" t="shared" si="35"/>
        <v>2</v>
      </c>
      <c r="F784" s="62">
        <f ca="1">IF(E784=1,$C$4+SQRT(D784*($C$6-$C$4)*($C$5-$C$4)),$C$6-SQRT((1-D784)*($C$6-$C$4)*($C$6-$C$5)))</f>
        <v>8.61491552750418</v>
      </c>
    </row>
    <row r="785" spans="2:6">
      <c r="B785" s="56">
        <v>769</v>
      </c>
      <c r="C785" s="57">
        <f ca="1" t="shared" ref="C785:C848" si="36">RAND()</f>
        <v>0.511821002205337</v>
      </c>
      <c r="D785" s="57">
        <f ca="1" t="shared" ref="D785:D848" si="37">RAND()</f>
        <v>0.527295945800373</v>
      </c>
      <c r="E785" s="57">
        <f ca="1" t="shared" ref="E785:E848" si="38">IF(C785&lt;=$C$10,1,2)</f>
        <v>2</v>
      </c>
      <c r="F785" s="62">
        <f ca="1">IF(E785=1,$C$4+SQRT(D785*($C$6-$C$4)*($C$5-$C$4)),$C$6-SQRT((1-D785)*($C$6-$C$4)*($C$6-$C$5)))</f>
        <v>9.02767900958621</v>
      </c>
    </row>
    <row r="786" spans="2:6">
      <c r="B786" s="56">
        <v>770</v>
      </c>
      <c r="C786" s="57">
        <f ca="1" t="shared" si="36"/>
        <v>0.584981568450166</v>
      </c>
      <c r="D786" s="57">
        <f ca="1" t="shared" si="37"/>
        <v>0.940691336594998</v>
      </c>
      <c r="E786" s="57">
        <f ca="1" t="shared" si="38"/>
        <v>2</v>
      </c>
      <c r="F786" s="62">
        <f ca="1">IF(E786=1,$C$4+SQRT(D786*($C$6-$C$4)*($C$5-$C$4)),$C$6-SQRT((1-D786)*($C$6-$C$4)*($C$6-$C$5)))</f>
        <v>9.65559133749279</v>
      </c>
    </row>
    <row r="787" spans="2:6">
      <c r="B787" s="56">
        <v>771</v>
      </c>
      <c r="C787" s="57">
        <f ca="1" t="shared" si="36"/>
        <v>0.182491861017366</v>
      </c>
      <c r="D787" s="57">
        <f ca="1" t="shared" si="37"/>
        <v>0.901968075010165</v>
      </c>
      <c r="E787" s="57">
        <f ca="1" t="shared" si="38"/>
        <v>1</v>
      </c>
      <c r="F787" s="62">
        <f ca="1">IF(E787=1,$C$4+SQRT(D787*($C$6-$C$4)*($C$5-$C$4)),$C$6-SQRT((1-D787)*($C$6-$C$4)*($C$6-$C$5)))</f>
        <v>9.3431069019331</v>
      </c>
    </row>
    <row r="788" spans="2:6">
      <c r="B788" s="56">
        <v>772</v>
      </c>
      <c r="C788" s="57">
        <f ca="1" t="shared" si="36"/>
        <v>0.16894062801648</v>
      </c>
      <c r="D788" s="57">
        <f ca="1" t="shared" si="37"/>
        <v>0.534351180204581</v>
      </c>
      <c r="E788" s="57">
        <f ca="1" t="shared" si="38"/>
        <v>1</v>
      </c>
      <c r="F788" s="62">
        <f ca="1">IF(E788=1,$C$4+SQRT(D788*($C$6-$C$4)*($C$5-$C$4)),$C$6-SQRT((1-D788)*($C$6-$C$4)*($C$6-$C$5)))</f>
        <v>9.03378061522219</v>
      </c>
    </row>
    <row r="789" spans="2:6">
      <c r="B789" s="56">
        <v>773</v>
      </c>
      <c r="C789" s="57">
        <f ca="1" t="shared" si="36"/>
        <v>0.837398791984534</v>
      </c>
      <c r="D789" s="57">
        <f ca="1" t="shared" si="37"/>
        <v>0.297412689380183</v>
      </c>
      <c r="E789" s="57">
        <f ca="1" t="shared" si="38"/>
        <v>2</v>
      </c>
      <c r="F789" s="62">
        <f ca="1">IF(E789=1,$C$4+SQRT(D789*($C$6-$C$4)*($C$5-$C$4)),$C$6-SQRT((1-D789)*($C$6-$C$4)*($C$6-$C$5)))</f>
        <v>8.8145993836514</v>
      </c>
    </row>
    <row r="790" spans="2:6">
      <c r="B790" s="56">
        <v>774</v>
      </c>
      <c r="C790" s="57">
        <f ca="1" t="shared" si="36"/>
        <v>0.763951338655143</v>
      </c>
      <c r="D790" s="57">
        <f ca="1" t="shared" si="37"/>
        <v>0.167370448802846</v>
      </c>
      <c r="E790" s="57">
        <f ca="1" t="shared" si="38"/>
        <v>2</v>
      </c>
      <c r="F790" s="62">
        <f ca="1">IF(E790=1,$C$4+SQRT(D790*($C$6-$C$4)*($C$5-$C$4)),$C$6-SQRT((1-D790)*($C$6-$C$4)*($C$6-$C$5)))</f>
        <v>8.70955081371086</v>
      </c>
    </row>
    <row r="791" spans="2:6">
      <c r="B791" s="56">
        <v>775</v>
      </c>
      <c r="C791" s="57">
        <f ca="1" t="shared" si="36"/>
        <v>0.397381162373909</v>
      </c>
      <c r="D791" s="57">
        <f ca="1" t="shared" si="37"/>
        <v>0.102834800355814</v>
      </c>
      <c r="E791" s="57">
        <f ca="1" t="shared" si="38"/>
        <v>1</v>
      </c>
      <c r="F791" s="62">
        <f ca="1">IF(E791=1,$C$4+SQRT(D791*($C$6-$C$4)*($C$5-$C$4)),$C$6-SQRT((1-D791)*($C$6-$C$4)*($C$6-$C$5)))</f>
        <v>8.45350810435055</v>
      </c>
    </row>
    <row r="792" spans="2:6">
      <c r="B792" s="56">
        <v>776</v>
      </c>
      <c r="C792" s="57">
        <f ca="1" t="shared" si="36"/>
        <v>0.994936906577023</v>
      </c>
      <c r="D792" s="57">
        <f ca="1" t="shared" si="37"/>
        <v>0.50655450398959</v>
      </c>
      <c r="E792" s="57">
        <f ca="1" t="shared" si="38"/>
        <v>2</v>
      </c>
      <c r="F792" s="62">
        <f ca="1">IF(E792=1,$C$4+SQRT(D792*($C$6-$C$4)*($C$5-$C$4)),$C$6-SQRT((1-D792)*($C$6-$C$4)*($C$6-$C$5)))</f>
        <v>9.00657612671085</v>
      </c>
    </row>
    <row r="793" spans="2:6">
      <c r="B793" s="56">
        <v>777</v>
      </c>
      <c r="C793" s="57">
        <f ca="1" t="shared" si="36"/>
        <v>0.0729374934004874</v>
      </c>
      <c r="D793" s="57">
        <f ca="1" t="shared" si="37"/>
        <v>0.17130372214776</v>
      </c>
      <c r="E793" s="57">
        <f ca="1" t="shared" si="38"/>
        <v>1</v>
      </c>
      <c r="F793" s="62">
        <f ca="1">IF(E793=1,$C$4+SQRT(D793*($C$6-$C$4)*($C$5-$C$4)),$C$6-SQRT((1-D793)*($C$6-$C$4)*($C$6-$C$5)))</f>
        <v>8.58532678419454</v>
      </c>
    </row>
    <row r="794" spans="2:6">
      <c r="B794" s="56">
        <v>778</v>
      </c>
      <c r="C794" s="57">
        <f ca="1" t="shared" si="36"/>
        <v>0.470084607100121</v>
      </c>
      <c r="D794" s="57">
        <f ca="1" t="shared" si="37"/>
        <v>0.639847058194283</v>
      </c>
      <c r="E794" s="57">
        <f ca="1" t="shared" si="38"/>
        <v>1</v>
      </c>
      <c r="F794" s="62">
        <f ca="1">IF(E794=1,$C$4+SQRT(D794*($C$6-$C$4)*($C$5-$C$4)),$C$6-SQRT((1-D794)*($C$6-$C$4)*($C$6-$C$5)))</f>
        <v>9.13123565908637</v>
      </c>
    </row>
    <row r="795" spans="2:6">
      <c r="B795" s="56">
        <v>779</v>
      </c>
      <c r="C795" s="57">
        <f ca="1" t="shared" si="36"/>
        <v>0.421563241276549</v>
      </c>
      <c r="D795" s="57">
        <f ca="1" t="shared" si="37"/>
        <v>0.972260670822359</v>
      </c>
      <c r="E795" s="57">
        <f ca="1" t="shared" si="38"/>
        <v>1</v>
      </c>
      <c r="F795" s="62">
        <f ca="1">IF(E795=1,$C$4+SQRT(D795*($C$6-$C$4)*($C$5-$C$4)),$C$6-SQRT((1-D795)*($C$6-$C$4)*($C$6-$C$5)))</f>
        <v>9.39446095020431</v>
      </c>
    </row>
    <row r="796" spans="2:6">
      <c r="B796" s="56">
        <v>780</v>
      </c>
      <c r="C796" s="57">
        <f ca="1" t="shared" si="36"/>
        <v>0.372107214875737</v>
      </c>
      <c r="D796" s="57">
        <f ca="1" t="shared" si="37"/>
        <v>0.719449227030338</v>
      </c>
      <c r="E796" s="57">
        <f ca="1" t="shared" si="38"/>
        <v>1</v>
      </c>
      <c r="F796" s="62">
        <f ca="1">IF(E796=1,$C$4+SQRT(D796*($C$6-$C$4)*($C$5-$C$4)),$C$6-SQRT((1-D796)*($C$6-$C$4)*($C$6-$C$5)))</f>
        <v>9.19954093471656</v>
      </c>
    </row>
    <row r="797" spans="2:6">
      <c r="B797" s="56">
        <v>781</v>
      </c>
      <c r="C797" s="57">
        <f ca="1" t="shared" si="36"/>
        <v>0.483933582884051</v>
      </c>
      <c r="D797" s="57">
        <f ca="1" t="shared" si="37"/>
        <v>0.479316292772209</v>
      </c>
      <c r="E797" s="57">
        <f ca="1" t="shared" si="38"/>
        <v>1</v>
      </c>
      <c r="F797" s="62">
        <f ca="1">IF(E797=1,$C$4+SQRT(D797*($C$6-$C$4)*($C$5-$C$4)),$C$6-SQRT((1-D797)*($C$6-$C$4)*($C$6-$C$5)))</f>
        <v>8.97909784268193</v>
      </c>
    </row>
    <row r="798" spans="2:6">
      <c r="B798" s="56">
        <v>782</v>
      </c>
      <c r="C798" s="57">
        <f ca="1" t="shared" si="36"/>
        <v>0.691945164803427</v>
      </c>
      <c r="D798" s="57">
        <f ca="1" t="shared" si="37"/>
        <v>0.999918946324916</v>
      </c>
      <c r="E798" s="57">
        <f ca="1" t="shared" si="38"/>
        <v>2</v>
      </c>
      <c r="F798" s="62">
        <f ca="1">IF(E798=1,$C$4+SQRT(D798*($C$6-$C$4)*($C$5-$C$4)),$C$6-SQRT((1-D798)*($C$6-$C$4)*($C$6-$C$5)))</f>
        <v>9.98726786152418</v>
      </c>
    </row>
    <row r="799" spans="2:6">
      <c r="B799" s="56">
        <v>783</v>
      </c>
      <c r="C799" s="57">
        <f ca="1" t="shared" si="36"/>
        <v>0.813672028547967</v>
      </c>
      <c r="D799" s="57">
        <f ca="1" t="shared" si="37"/>
        <v>0.409886421519953</v>
      </c>
      <c r="E799" s="57">
        <f ca="1" t="shared" si="38"/>
        <v>2</v>
      </c>
      <c r="F799" s="62">
        <f ca="1">IF(E799=1,$C$4+SQRT(D799*($C$6-$C$4)*($C$5-$C$4)),$C$6-SQRT((1-D799)*($C$6-$C$4)*($C$6-$C$5)))</f>
        <v>8.91361739844561</v>
      </c>
    </row>
    <row r="800" spans="2:6">
      <c r="B800" s="56">
        <v>784</v>
      </c>
      <c r="C800" s="57">
        <f ca="1" t="shared" si="36"/>
        <v>0.380138955484872</v>
      </c>
      <c r="D800" s="57">
        <f ca="1" t="shared" si="37"/>
        <v>0.15358739572156</v>
      </c>
      <c r="E800" s="57">
        <f ca="1" t="shared" si="38"/>
        <v>1</v>
      </c>
      <c r="F800" s="62">
        <f ca="1">IF(E800=1,$C$4+SQRT(D800*($C$6-$C$4)*($C$5-$C$4)),$C$6-SQRT((1-D800)*($C$6-$C$4)*($C$6-$C$5)))</f>
        <v>8.5542335170694</v>
      </c>
    </row>
    <row r="801" spans="2:6">
      <c r="B801" s="56">
        <v>785</v>
      </c>
      <c r="C801" s="57">
        <f ca="1" t="shared" si="36"/>
        <v>0.716214948763235</v>
      </c>
      <c r="D801" s="57">
        <f ca="1" t="shared" si="37"/>
        <v>0.588498542996693</v>
      </c>
      <c r="E801" s="57">
        <f ca="1" t="shared" si="38"/>
        <v>2</v>
      </c>
      <c r="F801" s="62">
        <f ca="1">IF(E801=1,$C$4+SQRT(D801*($C$6-$C$4)*($C$5-$C$4)),$C$6-SQRT((1-D801)*($C$6-$C$4)*($C$6-$C$5)))</f>
        <v>9.09280491954232</v>
      </c>
    </row>
    <row r="802" spans="2:6">
      <c r="B802" s="56">
        <v>786</v>
      </c>
      <c r="C802" s="57">
        <f ca="1" t="shared" si="36"/>
        <v>0.206153007971879</v>
      </c>
      <c r="D802" s="57">
        <f ca="1" t="shared" si="37"/>
        <v>0.341544658119327</v>
      </c>
      <c r="E802" s="57">
        <f ca="1" t="shared" si="38"/>
        <v>1</v>
      </c>
      <c r="F802" s="62">
        <f ca="1">IF(E802=1,$C$4+SQRT(D802*($C$6-$C$4)*($C$5-$C$4)),$C$6-SQRT((1-D802)*($C$6-$C$4)*($C$6-$C$5)))</f>
        <v>8.82649217554594</v>
      </c>
    </row>
    <row r="803" spans="2:6">
      <c r="B803" s="56">
        <v>787</v>
      </c>
      <c r="C803" s="57">
        <f ca="1" t="shared" si="36"/>
        <v>0.13564566077631</v>
      </c>
      <c r="D803" s="57">
        <f ca="1" t="shared" si="37"/>
        <v>0.803656340678426</v>
      </c>
      <c r="E803" s="57">
        <f ca="1" t="shared" si="38"/>
        <v>1</v>
      </c>
      <c r="F803" s="62">
        <f ca="1">IF(E803=1,$C$4+SQRT(D803*($C$6-$C$4)*($C$5-$C$4)),$C$6-SQRT((1-D803)*($C$6-$C$4)*($C$6-$C$5)))</f>
        <v>9.26779835989674</v>
      </c>
    </row>
    <row r="804" spans="2:6">
      <c r="B804" s="56">
        <v>788</v>
      </c>
      <c r="C804" s="57">
        <f ca="1" t="shared" si="36"/>
        <v>0.297422666244204</v>
      </c>
      <c r="D804" s="57">
        <f ca="1" t="shared" si="37"/>
        <v>0.0859437747453762</v>
      </c>
      <c r="E804" s="57">
        <f ca="1" t="shared" si="38"/>
        <v>1</v>
      </c>
      <c r="F804" s="62">
        <f ca="1">IF(E804=1,$C$4+SQRT(D804*($C$6-$C$4)*($C$5-$C$4)),$C$6-SQRT((1-D804)*($C$6-$C$4)*($C$6-$C$5)))</f>
        <v>8.41459323377348</v>
      </c>
    </row>
    <row r="805" spans="2:6">
      <c r="B805" s="56">
        <v>789</v>
      </c>
      <c r="C805" s="57">
        <f ca="1" t="shared" si="36"/>
        <v>0.789637981820152</v>
      </c>
      <c r="D805" s="57">
        <f ca="1" t="shared" si="37"/>
        <v>0.140900431714766</v>
      </c>
      <c r="E805" s="57">
        <f ca="1" t="shared" si="38"/>
        <v>2</v>
      </c>
      <c r="F805" s="62">
        <f ca="1">IF(E805=1,$C$4+SQRT(D805*($C$6-$C$4)*($C$5-$C$4)),$C$6-SQRT((1-D805)*($C$6-$C$4)*($C$6-$C$5)))</f>
        <v>8.68919904769242</v>
      </c>
    </row>
    <row r="806" spans="2:6">
      <c r="B806" s="56">
        <v>790</v>
      </c>
      <c r="C806" s="57">
        <f ca="1" t="shared" si="36"/>
        <v>0.102851069132461</v>
      </c>
      <c r="D806" s="57">
        <f ca="1" t="shared" si="37"/>
        <v>0.390584576370983</v>
      </c>
      <c r="E806" s="57">
        <f ca="1" t="shared" si="38"/>
        <v>1</v>
      </c>
      <c r="F806" s="62">
        <f ca="1">IF(E806=1,$C$4+SQRT(D806*($C$6-$C$4)*($C$5-$C$4)),$C$6-SQRT((1-D806)*($C$6-$C$4)*($C$6-$C$5)))</f>
        <v>8.88383774118441</v>
      </c>
    </row>
    <row r="807" spans="2:6">
      <c r="B807" s="56">
        <v>791</v>
      </c>
      <c r="C807" s="57">
        <f ca="1" t="shared" si="36"/>
        <v>0.831939756159199</v>
      </c>
      <c r="D807" s="57">
        <f ca="1" t="shared" si="37"/>
        <v>0.458746525813426</v>
      </c>
      <c r="E807" s="57">
        <f ca="1" t="shared" si="38"/>
        <v>2</v>
      </c>
      <c r="F807" s="62">
        <f ca="1">IF(E807=1,$C$4+SQRT(D807*($C$6-$C$4)*($C$5-$C$4)),$C$6-SQRT((1-D807)*($C$6-$C$4)*($C$6-$C$5)))</f>
        <v>8.95956405849608</v>
      </c>
    </row>
    <row r="808" spans="2:6">
      <c r="B808" s="56">
        <v>792</v>
      </c>
      <c r="C808" s="57">
        <f ca="1" t="shared" si="36"/>
        <v>0.534676028136389</v>
      </c>
      <c r="D808" s="57">
        <f ca="1" t="shared" si="37"/>
        <v>0.572550265210561</v>
      </c>
      <c r="E808" s="57">
        <f ca="1" t="shared" si="38"/>
        <v>2</v>
      </c>
      <c r="F808" s="62">
        <f ca="1">IF(E808=1,$C$4+SQRT(D808*($C$6-$C$4)*($C$5-$C$4)),$C$6-SQRT((1-D808)*($C$6-$C$4)*($C$6-$C$5)))</f>
        <v>9.07539226177861</v>
      </c>
    </row>
    <row r="809" spans="2:6">
      <c r="B809" s="56">
        <v>793</v>
      </c>
      <c r="C809" s="57">
        <f ca="1" t="shared" si="36"/>
        <v>0.045952133388657</v>
      </c>
      <c r="D809" s="57">
        <f ca="1" t="shared" si="37"/>
        <v>0.223829883129158</v>
      </c>
      <c r="E809" s="57">
        <f ca="1" t="shared" si="38"/>
        <v>1</v>
      </c>
      <c r="F809" s="62">
        <f ca="1">IF(E809=1,$C$4+SQRT(D809*($C$6-$C$4)*($C$5-$C$4)),$C$6-SQRT((1-D809)*($C$6-$C$4)*($C$6-$C$5)))</f>
        <v>8.66907381226462</v>
      </c>
    </row>
    <row r="810" spans="2:6">
      <c r="B810" s="56">
        <v>794</v>
      </c>
      <c r="C810" s="57">
        <f ca="1" t="shared" si="36"/>
        <v>0.10282473207848</v>
      </c>
      <c r="D810" s="57">
        <f ca="1" t="shared" si="37"/>
        <v>0.31159852021437</v>
      </c>
      <c r="E810" s="57">
        <f ca="1" t="shared" si="38"/>
        <v>1</v>
      </c>
      <c r="F810" s="62">
        <f ca="1">IF(E810=1,$C$4+SQRT(D810*($C$6-$C$4)*($C$5-$C$4)),$C$6-SQRT((1-D810)*($C$6-$C$4)*($C$6-$C$5)))</f>
        <v>8.78942829973896</v>
      </c>
    </row>
    <row r="811" spans="2:6">
      <c r="B811" s="56">
        <v>795</v>
      </c>
      <c r="C811" s="57">
        <f ca="1" t="shared" si="36"/>
        <v>0.496977975046686</v>
      </c>
      <c r="D811" s="57">
        <f ca="1" t="shared" si="37"/>
        <v>0.616745896357471</v>
      </c>
      <c r="E811" s="57">
        <f ca="1" t="shared" si="38"/>
        <v>1</v>
      </c>
      <c r="F811" s="62">
        <f ca="1">IF(E811=1,$C$4+SQRT(D811*($C$6-$C$4)*($C$5-$C$4)),$C$6-SQRT((1-D811)*($C$6-$C$4)*($C$6-$C$5)))</f>
        <v>9.11062675670765</v>
      </c>
    </row>
    <row r="812" spans="2:6">
      <c r="B812" s="56">
        <v>796</v>
      </c>
      <c r="C812" s="57">
        <f ca="1" t="shared" si="36"/>
        <v>0.480886737560967</v>
      </c>
      <c r="D812" s="57">
        <f ca="1" t="shared" si="37"/>
        <v>0.185255339753565</v>
      </c>
      <c r="E812" s="57">
        <f ca="1" t="shared" si="38"/>
        <v>1</v>
      </c>
      <c r="F812" s="62">
        <f ca="1">IF(E812=1,$C$4+SQRT(D812*($C$6-$C$4)*($C$5-$C$4)),$C$6-SQRT((1-D812)*($C$6-$C$4)*($C$6-$C$5)))</f>
        <v>8.60869588425348</v>
      </c>
    </row>
    <row r="813" spans="2:6">
      <c r="B813" s="56">
        <v>797</v>
      </c>
      <c r="C813" s="57">
        <f ca="1" t="shared" si="36"/>
        <v>0.397763801422598</v>
      </c>
      <c r="D813" s="57">
        <f ca="1" t="shared" si="37"/>
        <v>0.290301947507865</v>
      </c>
      <c r="E813" s="57">
        <f ca="1" t="shared" si="38"/>
        <v>1</v>
      </c>
      <c r="F813" s="62">
        <f ca="1">IF(E813=1,$C$4+SQRT(D813*($C$6-$C$4)*($C$5-$C$4)),$C$6-SQRT((1-D813)*($C$6-$C$4)*($C$6-$C$5)))</f>
        <v>8.7619736839391</v>
      </c>
    </row>
    <row r="814" spans="2:6">
      <c r="B814" s="56">
        <v>798</v>
      </c>
      <c r="C814" s="57">
        <f ca="1" t="shared" si="36"/>
        <v>0.11336223591678</v>
      </c>
      <c r="D814" s="57">
        <f ca="1" t="shared" si="37"/>
        <v>0.0364759096551257</v>
      </c>
      <c r="E814" s="57">
        <f ca="1" t="shared" si="38"/>
        <v>1</v>
      </c>
      <c r="F814" s="62">
        <f ca="1">IF(E814=1,$C$4+SQRT(D814*($C$6-$C$4)*($C$5-$C$4)),$C$6-SQRT((1-D814)*($C$6-$C$4)*($C$6-$C$5)))</f>
        <v>8.27009594463866</v>
      </c>
    </row>
    <row r="815" spans="2:6">
      <c r="B815" s="56">
        <v>799</v>
      </c>
      <c r="C815" s="57">
        <f ca="1" t="shared" si="36"/>
        <v>0.82893188010975</v>
      </c>
      <c r="D815" s="57">
        <f ca="1" t="shared" si="37"/>
        <v>0.71548877542921</v>
      </c>
      <c r="E815" s="57">
        <f ca="1" t="shared" si="38"/>
        <v>2</v>
      </c>
      <c r="F815" s="62">
        <f ca="1">IF(E815=1,$C$4+SQRT(D815*($C$6-$C$4)*($C$5-$C$4)),$C$6-SQRT((1-D815)*($C$6-$C$4)*($C$6-$C$5)))</f>
        <v>9.24566423315504</v>
      </c>
    </row>
    <row r="816" spans="2:6">
      <c r="B816" s="56">
        <v>800</v>
      </c>
      <c r="C816" s="57">
        <f ca="1" t="shared" si="36"/>
        <v>0.82070869866834</v>
      </c>
      <c r="D816" s="57">
        <f ca="1" t="shared" si="37"/>
        <v>0.165875204245824</v>
      </c>
      <c r="E816" s="57">
        <f ca="1" t="shared" si="38"/>
        <v>2</v>
      </c>
      <c r="F816" s="62">
        <f ca="1">IF(E816=1,$C$4+SQRT(D816*($C$6-$C$4)*($C$5-$C$4)),$C$6-SQRT((1-D816)*($C$6-$C$4)*($C$6-$C$5)))</f>
        <v>8.70839263260527</v>
      </c>
    </row>
    <row r="817" spans="2:6">
      <c r="B817" s="56">
        <v>801</v>
      </c>
      <c r="C817" s="57">
        <f ca="1" t="shared" si="36"/>
        <v>0.448627668884268</v>
      </c>
      <c r="D817" s="57">
        <f ca="1" t="shared" si="37"/>
        <v>0.188815415348897</v>
      </c>
      <c r="E817" s="57">
        <f ca="1" t="shared" si="38"/>
        <v>1</v>
      </c>
      <c r="F817" s="62">
        <f ca="1">IF(E817=1,$C$4+SQRT(D817*($C$6-$C$4)*($C$5-$C$4)),$C$6-SQRT((1-D817)*($C$6-$C$4)*($C$6-$C$5)))</f>
        <v>8.61451674566101</v>
      </c>
    </row>
    <row r="818" spans="2:6">
      <c r="B818" s="56">
        <v>802</v>
      </c>
      <c r="C818" s="57">
        <f ca="1" t="shared" si="36"/>
        <v>0.321847348691546</v>
      </c>
      <c r="D818" s="57">
        <f ca="1" t="shared" si="37"/>
        <v>0.491060714964186</v>
      </c>
      <c r="E818" s="57">
        <f ca="1" t="shared" si="38"/>
        <v>1</v>
      </c>
      <c r="F818" s="62">
        <f ca="1">IF(E818=1,$C$4+SQRT(D818*($C$6-$C$4)*($C$5-$C$4)),$C$6-SQRT((1-D818)*($C$6-$C$4)*($C$6-$C$5)))</f>
        <v>8.99102039834121</v>
      </c>
    </row>
    <row r="819" spans="2:6">
      <c r="B819" s="56">
        <v>803</v>
      </c>
      <c r="C819" s="57">
        <f ca="1" t="shared" si="36"/>
        <v>0.194123445255762</v>
      </c>
      <c r="D819" s="57">
        <f ca="1" t="shared" si="37"/>
        <v>0.324773679281354</v>
      </c>
      <c r="E819" s="57">
        <f ca="1" t="shared" si="38"/>
        <v>1</v>
      </c>
      <c r="F819" s="62">
        <f ca="1">IF(E819=1,$C$4+SQRT(D819*($C$6-$C$4)*($C$5-$C$4)),$C$6-SQRT((1-D819)*($C$6-$C$4)*($C$6-$C$5)))</f>
        <v>8.80594500963943</v>
      </c>
    </row>
    <row r="820" spans="2:6">
      <c r="B820" s="56">
        <v>804</v>
      </c>
      <c r="C820" s="57">
        <f ca="1" t="shared" si="36"/>
        <v>0.285740395064242</v>
      </c>
      <c r="D820" s="57">
        <f ca="1" t="shared" si="37"/>
        <v>0.790303110364433</v>
      </c>
      <c r="E820" s="57">
        <f ca="1" t="shared" si="38"/>
        <v>1</v>
      </c>
      <c r="F820" s="62">
        <f ca="1">IF(E820=1,$C$4+SQRT(D820*($C$6-$C$4)*($C$5-$C$4)),$C$6-SQRT((1-D820)*($C$6-$C$4)*($C$6-$C$5)))</f>
        <v>9.25722162752987</v>
      </c>
    </row>
    <row r="821" spans="2:6">
      <c r="B821" s="56">
        <v>805</v>
      </c>
      <c r="C821" s="57">
        <f ca="1" t="shared" si="36"/>
        <v>0.191368750364396</v>
      </c>
      <c r="D821" s="57">
        <f ca="1" t="shared" si="37"/>
        <v>0.534947387164521</v>
      </c>
      <c r="E821" s="57">
        <f ca="1" t="shared" si="38"/>
        <v>1</v>
      </c>
      <c r="F821" s="62">
        <f ca="1">IF(E821=1,$C$4+SQRT(D821*($C$6-$C$4)*($C$5-$C$4)),$C$6-SQRT((1-D821)*($C$6-$C$4)*($C$6-$C$5)))</f>
        <v>9.03435717928047</v>
      </c>
    </row>
    <row r="822" spans="2:6">
      <c r="B822" s="56">
        <v>806</v>
      </c>
      <c r="C822" s="57">
        <f ca="1" t="shared" si="36"/>
        <v>0.858330031344682</v>
      </c>
      <c r="D822" s="57">
        <f ca="1" t="shared" si="37"/>
        <v>0.584789730508464</v>
      </c>
      <c r="E822" s="57">
        <f ca="1" t="shared" si="38"/>
        <v>2</v>
      </c>
      <c r="F822" s="62">
        <f ca="1">IF(E822=1,$C$4+SQRT(D822*($C$6-$C$4)*($C$5-$C$4)),$C$6-SQRT((1-D822)*($C$6-$C$4)*($C$6-$C$5)))</f>
        <v>9.08872587056195</v>
      </c>
    </row>
    <row r="823" spans="2:6">
      <c r="B823" s="56">
        <v>807</v>
      </c>
      <c r="C823" s="57">
        <f ca="1" t="shared" si="36"/>
        <v>0.97276424388831</v>
      </c>
      <c r="D823" s="57">
        <f ca="1" t="shared" si="37"/>
        <v>0.0571586878256598</v>
      </c>
      <c r="E823" s="57">
        <f ca="1" t="shared" si="38"/>
        <v>2</v>
      </c>
      <c r="F823" s="62">
        <f ca="1">IF(E823=1,$C$4+SQRT(D823*($C$6-$C$4)*($C$5-$C$4)),$C$6-SQRT((1-D823)*($C$6-$C$4)*($C$6-$C$5)))</f>
        <v>8.62679840360249</v>
      </c>
    </row>
    <row r="824" spans="2:6">
      <c r="B824" s="56">
        <v>808</v>
      </c>
      <c r="C824" s="57">
        <f ca="1" t="shared" si="36"/>
        <v>0.697901181048205</v>
      </c>
      <c r="D824" s="57">
        <f ca="1" t="shared" si="37"/>
        <v>0.932468960702876</v>
      </c>
      <c r="E824" s="57">
        <f ca="1" t="shared" si="38"/>
        <v>2</v>
      </c>
      <c r="F824" s="62">
        <f ca="1">IF(E824=1,$C$4+SQRT(D824*($C$6-$C$4)*($C$5-$C$4)),$C$6-SQRT((1-D824)*($C$6-$C$4)*($C$6-$C$5)))</f>
        <v>9.63249207002536</v>
      </c>
    </row>
    <row r="825" spans="2:6">
      <c r="B825" s="56">
        <v>809</v>
      </c>
      <c r="C825" s="57">
        <f ca="1" t="shared" si="36"/>
        <v>0.719422440379559</v>
      </c>
      <c r="D825" s="57">
        <f ca="1" t="shared" si="37"/>
        <v>0.0606633760148918</v>
      </c>
      <c r="E825" s="57">
        <f ca="1" t="shared" si="38"/>
        <v>2</v>
      </c>
      <c r="F825" s="62">
        <f ca="1">IF(E825=1,$C$4+SQRT(D825*($C$6-$C$4)*($C$5-$C$4)),$C$6-SQRT((1-D825)*($C$6-$C$4)*($C$6-$C$5)))</f>
        <v>8.62935298199346</v>
      </c>
    </row>
    <row r="826" spans="2:6">
      <c r="B826" s="56">
        <v>810</v>
      </c>
      <c r="C826" s="57">
        <f ca="1" t="shared" si="36"/>
        <v>0.695362712848356</v>
      </c>
      <c r="D826" s="57">
        <f ca="1" t="shared" si="37"/>
        <v>0.581667016526118</v>
      </c>
      <c r="E826" s="57">
        <f ca="1" t="shared" si="38"/>
        <v>2</v>
      </c>
      <c r="F826" s="62">
        <f ca="1">IF(E826=1,$C$4+SQRT(D826*($C$6-$C$4)*($C$5-$C$4)),$C$6-SQRT((1-D826)*($C$6-$C$4)*($C$6-$C$5)))</f>
        <v>9.08530553355355</v>
      </c>
    </row>
    <row r="827" spans="2:6">
      <c r="B827" s="56">
        <v>811</v>
      </c>
      <c r="C827" s="57">
        <f ca="1" t="shared" si="36"/>
        <v>0.538142801566542</v>
      </c>
      <c r="D827" s="57">
        <f ca="1" t="shared" si="37"/>
        <v>0.755129114023488</v>
      </c>
      <c r="E827" s="57">
        <f ca="1" t="shared" si="38"/>
        <v>2</v>
      </c>
      <c r="F827" s="62">
        <f ca="1">IF(E827=1,$C$4+SQRT(D827*($C$6-$C$4)*($C$5-$C$4)),$C$6-SQRT((1-D827)*($C$6-$C$4)*($C$6-$C$5)))</f>
        <v>9.30018447291231</v>
      </c>
    </row>
    <row r="828" spans="2:6">
      <c r="B828" s="56">
        <v>812</v>
      </c>
      <c r="C828" s="57">
        <f ca="1" t="shared" si="36"/>
        <v>0.775036679841993</v>
      </c>
      <c r="D828" s="57">
        <f ca="1" t="shared" si="37"/>
        <v>0.0246489692119463</v>
      </c>
      <c r="E828" s="57">
        <f ca="1" t="shared" si="38"/>
        <v>2</v>
      </c>
      <c r="F828" s="62">
        <f ca="1">IF(E828=1,$C$4+SQRT(D828*($C$6-$C$4)*($C$5-$C$4)),$C$6-SQRT((1-D828)*($C$6-$C$4)*($C$6-$C$5)))</f>
        <v>8.6033246398765</v>
      </c>
    </row>
    <row r="829" spans="2:6">
      <c r="B829" s="56">
        <v>813</v>
      </c>
      <c r="C829" s="57">
        <f ca="1" t="shared" si="36"/>
        <v>0.814172026469343</v>
      </c>
      <c r="D829" s="57">
        <f ca="1" t="shared" si="37"/>
        <v>0.234738091272924</v>
      </c>
      <c r="E829" s="57">
        <f ca="1" t="shared" si="38"/>
        <v>2</v>
      </c>
      <c r="F829" s="62">
        <f ca="1">IF(E829=1,$C$4+SQRT(D829*($C$6-$C$4)*($C$5-$C$4)),$C$6-SQRT((1-D829)*($C$6-$C$4)*($C$6-$C$5)))</f>
        <v>8.76285658977863</v>
      </c>
    </row>
    <row r="830" spans="2:6">
      <c r="B830" s="56">
        <v>814</v>
      </c>
      <c r="C830" s="57">
        <f ca="1" t="shared" si="36"/>
        <v>0.873362432675357</v>
      </c>
      <c r="D830" s="57">
        <f ca="1" t="shared" si="37"/>
        <v>0.759427065056548</v>
      </c>
      <c r="E830" s="57">
        <f ca="1" t="shared" si="38"/>
        <v>2</v>
      </c>
      <c r="F830" s="62">
        <f ca="1">IF(E830=1,$C$4+SQRT(D830*($C$6-$C$4)*($C$5-$C$4)),$C$6-SQRT((1-D830)*($C$6-$C$4)*($C$6-$C$5)))</f>
        <v>9.30635320956058</v>
      </c>
    </row>
    <row r="831" spans="2:6">
      <c r="B831" s="56">
        <v>815</v>
      </c>
      <c r="C831" s="57">
        <f ca="1" t="shared" si="36"/>
        <v>0.585163360934251</v>
      </c>
      <c r="D831" s="57">
        <f ca="1" t="shared" si="37"/>
        <v>0.54752079263357</v>
      </c>
      <c r="E831" s="57">
        <f ca="1" t="shared" si="38"/>
        <v>2</v>
      </c>
      <c r="F831" s="62">
        <f ca="1">IF(E831=1,$C$4+SQRT(D831*($C$6-$C$4)*($C$5-$C$4)),$C$6-SQRT((1-D831)*($C$6-$C$4)*($C$6-$C$5)))</f>
        <v>9.04870697746023</v>
      </c>
    </row>
    <row r="832" spans="2:6">
      <c r="B832" s="56">
        <v>816</v>
      </c>
      <c r="C832" s="57">
        <f ca="1" t="shared" si="36"/>
        <v>0.341523541069344</v>
      </c>
      <c r="D832" s="57">
        <f ca="1" t="shared" si="37"/>
        <v>0.333067641804438</v>
      </c>
      <c r="E832" s="57">
        <f ca="1" t="shared" si="38"/>
        <v>1</v>
      </c>
      <c r="F832" s="62">
        <f ca="1">IF(E832=1,$C$4+SQRT(D832*($C$6-$C$4)*($C$5-$C$4)),$C$6-SQRT((1-D832)*($C$6-$C$4)*($C$6-$C$5)))</f>
        <v>8.8161711117216</v>
      </c>
    </row>
    <row r="833" spans="2:6">
      <c r="B833" s="56">
        <v>817</v>
      </c>
      <c r="C833" s="57">
        <f ca="1" t="shared" si="36"/>
        <v>0.342331040026598</v>
      </c>
      <c r="D833" s="57">
        <f ca="1" t="shared" si="37"/>
        <v>0.0360636361254865</v>
      </c>
      <c r="E833" s="57">
        <f ca="1" t="shared" si="38"/>
        <v>1</v>
      </c>
      <c r="F833" s="62">
        <f ca="1">IF(E833=1,$C$4+SQRT(D833*($C$6-$C$4)*($C$5-$C$4)),$C$6-SQRT((1-D833)*($C$6-$C$4)*($C$6-$C$5)))</f>
        <v>8.26856521042565</v>
      </c>
    </row>
    <row r="834" spans="2:6">
      <c r="B834" s="56">
        <v>818</v>
      </c>
      <c r="C834" s="57">
        <f ca="1" t="shared" si="36"/>
        <v>0.64341293875829</v>
      </c>
      <c r="D834" s="57">
        <f ca="1" t="shared" si="37"/>
        <v>0.112653164578456</v>
      </c>
      <c r="E834" s="57">
        <f ca="1" t="shared" si="38"/>
        <v>2</v>
      </c>
      <c r="F834" s="62">
        <f ca="1">IF(E834=1,$C$4+SQRT(D834*($C$6-$C$4)*($C$5-$C$4)),$C$6-SQRT((1-D834)*($C$6-$C$4)*($C$6-$C$5)))</f>
        <v>8.66782370879711</v>
      </c>
    </row>
    <row r="835" spans="2:6">
      <c r="B835" s="56">
        <v>819</v>
      </c>
      <c r="C835" s="57">
        <f ca="1" t="shared" si="36"/>
        <v>0.659410892129475</v>
      </c>
      <c r="D835" s="57">
        <f ca="1" t="shared" si="37"/>
        <v>0.0903112096162193</v>
      </c>
      <c r="E835" s="57">
        <f ca="1" t="shared" si="38"/>
        <v>2</v>
      </c>
      <c r="F835" s="62">
        <f ca="1">IF(E835=1,$C$4+SQRT(D835*($C$6-$C$4)*($C$5-$C$4)),$C$6-SQRT((1-D835)*($C$6-$C$4)*($C$6-$C$5)))</f>
        <v>8.65115694731835</v>
      </c>
    </row>
    <row r="836" spans="2:6">
      <c r="B836" s="56">
        <v>820</v>
      </c>
      <c r="C836" s="57">
        <f ca="1" t="shared" si="36"/>
        <v>0.45534654005785</v>
      </c>
      <c r="D836" s="57">
        <f ca="1" t="shared" si="37"/>
        <v>0.455778673196946</v>
      </c>
      <c r="E836" s="57">
        <f ca="1" t="shared" si="38"/>
        <v>1</v>
      </c>
      <c r="F836" s="62">
        <f ca="1">IF(E836=1,$C$4+SQRT(D836*($C$6-$C$4)*($C$5-$C$4)),$C$6-SQRT((1-D836)*($C$6-$C$4)*($C$6-$C$5)))</f>
        <v>8.95475512378509</v>
      </c>
    </row>
    <row r="837" spans="2:6">
      <c r="B837" s="56">
        <v>821</v>
      </c>
      <c r="C837" s="57">
        <f ca="1" t="shared" si="36"/>
        <v>0.968366680835266</v>
      </c>
      <c r="D837" s="57">
        <f ca="1" t="shared" si="37"/>
        <v>0.70532744766919</v>
      </c>
      <c r="E837" s="57">
        <f ca="1" t="shared" si="38"/>
        <v>2</v>
      </c>
      <c r="F837" s="62">
        <f ca="1">IF(E837=1,$C$4+SQRT(D837*($C$6-$C$4)*($C$5-$C$4)),$C$6-SQRT((1-D837)*($C$6-$C$4)*($C$6-$C$5)))</f>
        <v>9.23231184413095</v>
      </c>
    </row>
    <row r="838" spans="2:6">
      <c r="B838" s="56">
        <v>822</v>
      </c>
      <c r="C838" s="57">
        <f ca="1" t="shared" si="36"/>
        <v>0.412080125302746</v>
      </c>
      <c r="D838" s="57">
        <f ca="1" t="shared" si="37"/>
        <v>0.676321572329298</v>
      </c>
      <c r="E838" s="57">
        <f ca="1" t="shared" si="38"/>
        <v>1</v>
      </c>
      <c r="F838" s="62">
        <f ca="1">IF(E838=1,$C$4+SQRT(D838*($C$6-$C$4)*($C$5-$C$4)),$C$6-SQRT((1-D838)*($C$6-$C$4)*($C$6-$C$5)))</f>
        <v>9.1630318760286</v>
      </c>
    </row>
    <row r="839" spans="2:6">
      <c r="B839" s="56">
        <v>823</v>
      </c>
      <c r="C839" s="57">
        <f ca="1" t="shared" si="36"/>
        <v>0.311587541025342</v>
      </c>
      <c r="D839" s="57">
        <f ca="1" t="shared" si="37"/>
        <v>0.307863242382891</v>
      </c>
      <c r="E839" s="57">
        <f ca="1" t="shared" si="38"/>
        <v>1</v>
      </c>
      <c r="F839" s="62">
        <f ca="1">IF(E839=1,$C$4+SQRT(D839*($C$6-$C$4)*($C$5-$C$4)),$C$6-SQRT((1-D839)*($C$6-$C$4)*($C$6-$C$5)))</f>
        <v>8.78468241012895</v>
      </c>
    </row>
    <row r="840" spans="2:6">
      <c r="B840" s="56">
        <v>824</v>
      </c>
      <c r="C840" s="57">
        <f ca="1" t="shared" si="36"/>
        <v>0.895426505579364</v>
      </c>
      <c r="D840" s="57">
        <f ca="1" t="shared" si="37"/>
        <v>0.932909451997517</v>
      </c>
      <c r="E840" s="57">
        <f ca="1" t="shared" si="38"/>
        <v>2</v>
      </c>
      <c r="F840" s="62">
        <f ca="1">IF(E840=1,$C$4+SQRT(D840*($C$6-$C$4)*($C$5-$C$4)),$C$6-SQRT((1-D840)*($C$6-$C$4)*($C$6-$C$5)))</f>
        <v>9.63369262087017</v>
      </c>
    </row>
    <row r="841" spans="2:6">
      <c r="B841" s="56">
        <v>825</v>
      </c>
      <c r="C841" s="57">
        <f ca="1" t="shared" si="36"/>
        <v>0.139973261151018</v>
      </c>
      <c r="D841" s="57">
        <f ca="1" t="shared" si="37"/>
        <v>0.392761965588097</v>
      </c>
      <c r="E841" s="57">
        <f ca="1" t="shared" si="38"/>
        <v>1</v>
      </c>
      <c r="F841" s="62">
        <f ca="1">IF(E841=1,$C$4+SQRT(D841*($C$6-$C$4)*($C$5-$C$4)),$C$6-SQRT((1-D841)*($C$6-$C$4)*($C$6-$C$5)))</f>
        <v>8.88629787948307</v>
      </c>
    </row>
    <row r="842" spans="2:6">
      <c r="B842" s="56">
        <v>826</v>
      </c>
      <c r="C842" s="57">
        <f ca="1" t="shared" si="36"/>
        <v>0.0237030458347909</v>
      </c>
      <c r="D842" s="57">
        <f ca="1" t="shared" si="37"/>
        <v>0.10896599370838</v>
      </c>
      <c r="E842" s="57">
        <f ca="1" t="shared" si="38"/>
        <v>1</v>
      </c>
      <c r="F842" s="62">
        <f ca="1">IF(E842=1,$C$4+SQRT(D842*($C$6-$C$4)*($C$5-$C$4)),$C$6-SQRT((1-D842)*($C$6-$C$4)*($C$6-$C$5)))</f>
        <v>8.4668318620411</v>
      </c>
    </row>
    <row r="843" spans="2:6">
      <c r="B843" s="56">
        <v>827</v>
      </c>
      <c r="C843" s="57">
        <f ca="1" t="shared" si="36"/>
        <v>0.0057471746201907</v>
      </c>
      <c r="D843" s="57">
        <f ca="1" t="shared" si="37"/>
        <v>0.206181277877614</v>
      </c>
      <c r="E843" s="57">
        <f ca="1" t="shared" si="38"/>
        <v>1</v>
      </c>
      <c r="F843" s="62">
        <f ca="1">IF(E843=1,$C$4+SQRT(D843*($C$6-$C$4)*($C$5-$C$4)),$C$6-SQRT((1-D843)*($C$6-$C$4)*($C$6-$C$5)))</f>
        <v>8.64215461981927</v>
      </c>
    </row>
    <row r="844" spans="2:6">
      <c r="B844" s="56">
        <v>828</v>
      </c>
      <c r="C844" s="57">
        <f ca="1" t="shared" si="36"/>
        <v>0.626660269739696</v>
      </c>
      <c r="D844" s="57">
        <f ca="1" t="shared" si="37"/>
        <v>0.457270014534141</v>
      </c>
      <c r="E844" s="57">
        <f ca="1" t="shared" si="38"/>
        <v>2</v>
      </c>
      <c r="F844" s="62">
        <f ca="1">IF(E844=1,$C$4+SQRT(D844*($C$6-$C$4)*($C$5-$C$4)),$C$6-SQRT((1-D844)*($C$6-$C$4)*($C$6-$C$5)))</f>
        <v>8.9581458974829</v>
      </c>
    </row>
    <row r="845" spans="2:6">
      <c r="B845" s="56">
        <v>829</v>
      </c>
      <c r="C845" s="57">
        <f ca="1" t="shared" si="36"/>
        <v>0.3276187335551</v>
      </c>
      <c r="D845" s="57">
        <f ca="1" t="shared" si="37"/>
        <v>0.465782722193478</v>
      </c>
      <c r="E845" s="57">
        <f ca="1" t="shared" si="38"/>
        <v>1</v>
      </c>
      <c r="F845" s="62">
        <f ca="1">IF(E845=1,$C$4+SQRT(D845*($C$6-$C$4)*($C$5-$C$4)),$C$6-SQRT((1-D845)*($C$6-$C$4)*($C$6-$C$5)))</f>
        <v>8.96517637993631</v>
      </c>
    </row>
    <row r="846" spans="2:6">
      <c r="B846" s="56">
        <v>830</v>
      </c>
      <c r="C846" s="57">
        <f ca="1" t="shared" si="36"/>
        <v>0.0364692914859166</v>
      </c>
      <c r="D846" s="57">
        <f ca="1" t="shared" si="37"/>
        <v>0.838445507660931</v>
      </c>
      <c r="E846" s="57">
        <f ca="1" t="shared" si="38"/>
        <v>1</v>
      </c>
      <c r="F846" s="62">
        <f ca="1">IF(E846=1,$C$4+SQRT(D846*($C$6-$C$4)*($C$5-$C$4)),$C$6-SQRT((1-D846)*($C$6-$C$4)*($C$6-$C$5)))</f>
        <v>9.29494826743074</v>
      </c>
    </row>
    <row r="847" spans="2:6">
      <c r="B847" s="56">
        <v>831</v>
      </c>
      <c r="C847" s="57">
        <f ca="1" t="shared" si="36"/>
        <v>0.870661631737639</v>
      </c>
      <c r="D847" s="57">
        <f ca="1" t="shared" si="37"/>
        <v>0.41806030998848</v>
      </c>
      <c r="E847" s="57">
        <f ca="1" t="shared" si="38"/>
        <v>2</v>
      </c>
      <c r="F847" s="62">
        <f ca="1">IF(E847=1,$C$4+SQRT(D847*($C$6-$C$4)*($C$5-$C$4)),$C$6-SQRT((1-D847)*($C$6-$C$4)*($C$6-$C$5)))</f>
        <v>8.9211675848293</v>
      </c>
    </row>
    <row r="848" spans="2:6">
      <c r="B848" s="56">
        <v>832</v>
      </c>
      <c r="C848" s="57">
        <f ca="1" t="shared" si="36"/>
        <v>0.742994394007789</v>
      </c>
      <c r="D848" s="57">
        <f ca="1" t="shared" si="37"/>
        <v>0.820173444323867</v>
      </c>
      <c r="E848" s="57">
        <f ca="1" t="shared" si="38"/>
        <v>2</v>
      </c>
      <c r="F848" s="62">
        <f ca="1">IF(E848=1,$C$4+SQRT(D848*($C$6-$C$4)*($C$5-$C$4)),$C$6-SQRT((1-D848)*($C$6-$C$4)*($C$6-$C$5)))</f>
        <v>9.4002891435431</v>
      </c>
    </row>
    <row r="849" spans="2:6">
      <c r="B849" s="56">
        <v>833</v>
      </c>
      <c r="C849" s="57">
        <f ca="1" t="shared" ref="C849:C912" si="39">RAND()</f>
        <v>0.953987763782046</v>
      </c>
      <c r="D849" s="57">
        <f ca="1" t="shared" ref="D849:D912" si="40">RAND()</f>
        <v>0.933585377592666</v>
      </c>
      <c r="E849" s="57">
        <f ca="1" t="shared" ref="E849:E912" si="41">IF(C849&lt;=$C$10,1,2)</f>
        <v>2</v>
      </c>
      <c r="F849" s="62">
        <f ca="1">IF(E849=1,$C$4+SQRT(D849*($C$6-$C$4)*($C$5-$C$4)),$C$6-SQRT((1-D849)*($C$6-$C$4)*($C$6-$C$5)))</f>
        <v>9.63554253360005</v>
      </c>
    </row>
    <row r="850" spans="2:6">
      <c r="B850" s="56">
        <v>834</v>
      </c>
      <c r="C850" s="57">
        <f ca="1" t="shared" si="39"/>
        <v>0.192154918524201</v>
      </c>
      <c r="D850" s="57">
        <f ca="1" t="shared" si="40"/>
        <v>0.0300643392136744</v>
      </c>
      <c r="E850" s="57">
        <f ca="1" t="shared" si="41"/>
        <v>1</v>
      </c>
      <c r="F850" s="62">
        <f ca="1">IF(E850=1,$C$4+SQRT(D850*($C$6-$C$4)*($C$5-$C$4)),$C$6-SQRT((1-D850)*($C$6-$C$4)*($C$6-$C$5)))</f>
        <v>8.24521149733923</v>
      </c>
    </row>
    <row r="851" spans="2:6">
      <c r="B851" s="56">
        <v>835</v>
      </c>
      <c r="C851" s="57">
        <f ca="1" t="shared" si="39"/>
        <v>0.756463371393667</v>
      </c>
      <c r="D851" s="57">
        <f ca="1" t="shared" si="40"/>
        <v>0.118856304521822</v>
      </c>
      <c r="E851" s="57">
        <f ca="1" t="shared" si="41"/>
        <v>2</v>
      </c>
      <c r="F851" s="62">
        <f ca="1">IF(E851=1,$C$4+SQRT(D851*($C$6-$C$4)*($C$5-$C$4)),$C$6-SQRT((1-D851)*($C$6-$C$4)*($C$6-$C$5)))</f>
        <v>8.67248827087805</v>
      </c>
    </row>
    <row r="852" spans="2:6">
      <c r="B852" s="56">
        <v>836</v>
      </c>
      <c r="C852" s="57">
        <f ca="1" t="shared" si="39"/>
        <v>0.324768373347472</v>
      </c>
      <c r="D852" s="57">
        <f ca="1" t="shared" si="40"/>
        <v>0.528965276847158</v>
      </c>
      <c r="E852" s="57">
        <f ca="1" t="shared" si="41"/>
        <v>1</v>
      </c>
      <c r="F852" s="62">
        <f ca="1">IF(E852=1,$C$4+SQRT(D852*($C$6-$C$4)*($C$5-$C$4)),$C$6-SQRT((1-D852)*($C$6-$C$4)*($C$6-$C$5)))</f>
        <v>9.02855751112629</v>
      </c>
    </row>
    <row r="853" spans="2:6">
      <c r="B853" s="56">
        <v>837</v>
      </c>
      <c r="C853" s="57">
        <f ca="1" t="shared" si="39"/>
        <v>0.667775634253467</v>
      </c>
      <c r="D853" s="57">
        <f ca="1" t="shared" si="40"/>
        <v>0.101658770364172</v>
      </c>
      <c r="E853" s="57">
        <f ca="1" t="shared" si="41"/>
        <v>2</v>
      </c>
      <c r="F853" s="62">
        <f ca="1">IF(E853=1,$C$4+SQRT(D853*($C$6-$C$4)*($C$5-$C$4)),$C$6-SQRT((1-D853)*($C$6-$C$4)*($C$6-$C$5)))</f>
        <v>8.65959615814052</v>
      </c>
    </row>
    <row r="854" spans="2:6">
      <c r="B854" s="56">
        <v>838</v>
      </c>
      <c r="C854" s="57">
        <f ca="1" t="shared" si="39"/>
        <v>0.767134553040468</v>
      </c>
      <c r="D854" s="57">
        <f ca="1" t="shared" si="40"/>
        <v>0.0659252482554986</v>
      </c>
      <c r="E854" s="57">
        <f ca="1" t="shared" si="41"/>
        <v>2</v>
      </c>
      <c r="F854" s="62">
        <f ca="1">IF(E854=1,$C$4+SQRT(D854*($C$6-$C$4)*($C$5-$C$4)),$C$6-SQRT((1-D854)*($C$6-$C$4)*($C$6-$C$5)))</f>
        <v>8.63319734288779</v>
      </c>
    </row>
    <row r="855" spans="2:6">
      <c r="B855" s="56">
        <v>839</v>
      </c>
      <c r="C855" s="57">
        <f ca="1" t="shared" si="39"/>
        <v>0.697660039121158</v>
      </c>
      <c r="D855" s="57">
        <f ca="1" t="shared" si="40"/>
        <v>0.609679470903112</v>
      </c>
      <c r="E855" s="57">
        <f ca="1" t="shared" si="41"/>
        <v>2</v>
      </c>
      <c r="F855" s="62">
        <f ca="1">IF(E855=1,$C$4+SQRT(D855*($C$6-$C$4)*($C$5-$C$4)),$C$6-SQRT((1-D855)*($C$6-$C$4)*($C$6-$C$5)))</f>
        <v>9.11646106017121</v>
      </c>
    </row>
    <row r="856" spans="2:6">
      <c r="B856" s="56">
        <v>840</v>
      </c>
      <c r="C856" s="57">
        <f ca="1" t="shared" si="39"/>
        <v>0.396592668663408</v>
      </c>
      <c r="D856" s="57">
        <f ca="1" t="shared" si="40"/>
        <v>0.967443105797716</v>
      </c>
      <c r="E856" s="57">
        <f ca="1" t="shared" si="41"/>
        <v>1</v>
      </c>
      <c r="F856" s="62">
        <f ca="1">IF(E856=1,$C$4+SQRT(D856*($C$6-$C$4)*($C$5-$C$4)),$C$6-SQRT((1-D856)*($C$6-$C$4)*($C$6-$C$5)))</f>
        <v>9.39100187332564</v>
      </c>
    </row>
    <row r="857" spans="2:6">
      <c r="B857" s="56">
        <v>841</v>
      </c>
      <c r="C857" s="57">
        <f ca="1" t="shared" si="39"/>
        <v>0.944930138680724</v>
      </c>
      <c r="D857" s="57">
        <f ca="1" t="shared" si="40"/>
        <v>0.678943829063953</v>
      </c>
      <c r="E857" s="57">
        <f ca="1" t="shared" si="41"/>
        <v>2</v>
      </c>
      <c r="F857" s="62">
        <f ca="1">IF(E857=1,$C$4+SQRT(D857*($C$6-$C$4)*($C$5-$C$4)),$C$6-SQRT((1-D857)*($C$6-$C$4)*($C$6-$C$5)))</f>
        <v>9.1986808738885</v>
      </c>
    </row>
    <row r="858" spans="2:6">
      <c r="B858" s="56">
        <v>842</v>
      </c>
      <c r="C858" s="57">
        <f ca="1" t="shared" si="39"/>
        <v>0.53494410165311</v>
      </c>
      <c r="D858" s="57">
        <f ca="1" t="shared" si="40"/>
        <v>0.940687963235493</v>
      </c>
      <c r="E858" s="57">
        <f ca="1" t="shared" si="41"/>
        <v>2</v>
      </c>
      <c r="F858" s="62">
        <f ca="1">IF(E858=1,$C$4+SQRT(D858*($C$6-$C$4)*($C$5-$C$4)),$C$6-SQRT((1-D858)*($C$6-$C$4)*($C$6-$C$5)))</f>
        <v>9.6555815429902</v>
      </c>
    </row>
    <row r="859" spans="2:6">
      <c r="B859" s="56">
        <v>843</v>
      </c>
      <c r="C859" s="57">
        <f ca="1" t="shared" si="39"/>
        <v>0.759327771230882</v>
      </c>
      <c r="D859" s="57">
        <f ca="1" t="shared" si="40"/>
        <v>0.162846137837765</v>
      </c>
      <c r="E859" s="57">
        <f ca="1" t="shared" si="41"/>
        <v>2</v>
      </c>
      <c r="F859" s="62">
        <f ca="1">IF(E859=1,$C$4+SQRT(D859*($C$6-$C$4)*($C$5-$C$4)),$C$6-SQRT((1-D859)*($C$6-$C$4)*($C$6-$C$5)))</f>
        <v>8.70604956651174</v>
      </c>
    </row>
    <row r="860" spans="2:6">
      <c r="B860" s="56">
        <v>844</v>
      </c>
      <c r="C860" s="57">
        <f ca="1" t="shared" si="39"/>
        <v>0.100240911267697</v>
      </c>
      <c r="D860" s="57">
        <f ca="1" t="shared" si="40"/>
        <v>0.869489252490638</v>
      </c>
      <c r="E860" s="57">
        <f ca="1" t="shared" si="41"/>
        <v>1</v>
      </c>
      <c r="F860" s="62">
        <f ca="1">IF(E860=1,$C$4+SQRT(D860*($C$6-$C$4)*($C$5-$C$4)),$C$6-SQRT((1-D860)*($C$6-$C$4)*($C$6-$C$5)))</f>
        <v>9.31870334229548</v>
      </c>
    </row>
    <row r="861" spans="2:6">
      <c r="B861" s="56">
        <v>845</v>
      </c>
      <c r="C861" s="57">
        <f ca="1" t="shared" si="39"/>
        <v>0.66489365654125</v>
      </c>
      <c r="D861" s="57">
        <f ca="1" t="shared" si="40"/>
        <v>0.348376315330881</v>
      </c>
      <c r="E861" s="57">
        <f ca="1" t="shared" si="41"/>
        <v>2</v>
      </c>
      <c r="F861" s="62">
        <f ca="1">IF(E861=1,$C$4+SQRT(D861*($C$6-$C$4)*($C$5-$C$4)),$C$6-SQRT((1-D861)*($C$6-$C$4)*($C$6-$C$5)))</f>
        <v>8.85840139745257</v>
      </c>
    </row>
    <row r="862" spans="2:6">
      <c r="B862" s="56">
        <v>846</v>
      </c>
      <c r="C862" s="57">
        <f ca="1" t="shared" si="39"/>
        <v>0.0571482859074708</v>
      </c>
      <c r="D862" s="57">
        <f ca="1" t="shared" si="40"/>
        <v>0.167367634171402</v>
      </c>
      <c r="E862" s="57">
        <f ca="1" t="shared" si="41"/>
        <v>1</v>
      </c>
      <c r="F862" s="62">
        <f ca="1">IF(E862=1,$C$4+SQRT(D862*($C$6-$C$4)*($C$5-$C$4)),$C$6-SQRT((1-D862)*($C$6-$C$4)*($C$6-$C$5)))</f>
        <v>8.57856310662088</v>
      </c>
    </row>
    <row r="863" spans="2:6">
      <c r="B863" s="56">
        <v>847</v>
      </c>
      <c r="C863" s="57">
        <f ca="1" t="shared" si="39"/>
        <v>0.271979716014926</v>
      </c>
      <c r="D863" s="57">
        <f ca="1" t="shared" si="40"/>
        <v>0.724281702182973</v>
      </c>
      <c r="E863" s="57">
        <f ca="1" t="shared" si="41"/>
        <v>1</v>
      </c>
      <c r="F863" s="62">
        <f ca="1">IF(E863=1,$C$4+SQRT(D863*($C$6-$C$4)*($C$5-$C$4)),$C$6-SQRT((1-D863)*($C$6-$C$4)*($C$6-$C$5)))</f>
        <v>9.2035627961872</v>
      </c>
    </row>
    <row r="864" spans="2:6">
      <c r="B864" s="56">
        <v>848</v>
      </c>
      <c r="C864" s="57">
        <f ca="1" t="shared" si="39"/>
        <v>0.466560256995223</v>
      </c>
      <c r="D864" s="57">
        <f ca="1" t="shared" si="40"/>
        <v>0.171297648538504</v>
      </c>
      <c r="E864" s="57">
        <f ca="1" t="shared" si="41"/>
        <v>1</v>
      </c>
      <c r="F864" s="62">
        <f ca="1">IF(E864=1,$C$4+SQRT(D864*($C$6-$C$4)*($C$5-$C$4)),$C$6-SQRT((1-D864)*($C$6-$C$4)*($C$6-$C$5)))</f>
        <v>8.58531640766085</v>
      </c>
    </row>
    <row r="865" spans="2:6">
      <c r="B865" s="56">
        <v>849</v>
      </c>
      <c r="C865" s="57">
        <f ca="1" t="shared" si="39"/>
        <v>0.110023127432385</v>
      </c>
      <c r="D865" s="57">
        <f ca="1" t="shared" si="40"/>
        <v>0.319311811302933</v>
      </c>
      <c r="E865" s="57">
        <f ca="1" t="shared" si="41"/>
        <v>1</v>
      </c>
      <c r="F865" s="62">
        <f ca="1">IF(E865=1,$C$4+SQRT(D865*($C$6-$C$4)*($C$5-$C$4)),$C$6-SQRT((1-D865)*($C$6-$C$4)*($C$6-$C$5)))</f>
        <v>8.79913930112707</v>
      </c>
    </row>
    <row r="866" spans="2:6">
      <c r="B866" s="56">
        <v>850</v>
      </c>
      <c r="C866" s="57">
        <f ca="1" t="shared" si="39"/>
        <v>0.499289785278658</v>
      </c>
      <c r="D866" s="57">
        <f ca="1" t="shared" si="40"/>
        <v>0.479332581651333</v>
      </c>
      <c r="E866" s="57">
        <f ca="1" t="shared" si="41"/>
        <v>1</v>
      </c>
      <c r="F866" s="62">
        <f ca="1">IF(E866=1,$C$4+SQRT(D866*($C$6-$C$4)*($C$5-$C$4)),$C$6-SQRT((1-D866)*($C$6-$C$4)*($C$6-$C$5)))</f>
        <v>8.97911447916097</v>
      </c>
    </row>
    <row r="867" spans="2:6">
      <c r="B867" s="56">
        <v>851</v>
      </c>
      <c r="C867" s="57">
        <f ca="1" t="shared" si="39"/>
        <v>0.926515727264966</v>
      </c>
      <c r="D867" s="57">
        <f ca="1" t="shared" si="40"/>
        <v>0.735864423548699</v>
      </c>
      <c r="E867" s="57">
        <f ca="1" t="shared" si="41"/>
        <v>2</v>
      </c>
      <c r="F867" s="62">
        <f ca="1">IF(E867=1,$C$4+SQRT(D867*($C$6-$C$4)*($C$5-$C$4)),$C$6-SQRT((1-D867)*($C$6-$C$4)*($C$6-$C$5)))</f>
        <v>9.27317735801462</v>
      </c>
    </row>
    <row r="868" spans="2:6">
      <c r="B868" s="56">
        <v>852</v>
      </c>
      <c r="C868" s="57">
        <f ca="1" t="shared" si="39"/>
        <v>0.525934407100788</v>
      </c>
      <c r="D868" s="57">
        <f ca="1" t="shared" si="40"/>
        <v>0.421230422828148</v>
      </c>
      <c r="E868" s="57">
        <f ca="1" t="shared" si="41"/>
        <v>2</v>
      </c>
      <c r="F868" s="62">
        <f ca="1">IF(E868=1,$C$4+SQRT(D868*($C$6-$C$4)*($C$5-$C$4)),$C$6-SQRT((1-D868)*($C$6-$C$4)*($C$6-$C$5)))</f>
        <v>8.9241100640197</v>
      </c>
    </row>
    <row r="869" spans="2:6">
      <c r="B869" s="56">
        <v>853</v>
      </c>
      <c r="C869" s="57">
        <f ca="1" t="shared" si="39"/>
        <v>0.421009199287386</v>
      </c>
      <c r="D869" s="57">
        <f ca="1" t="shared" si="40"/>
        <v>0.809524286159843</v>
      </c>
      <c r="E869" s="57">
        <f ca="1" t="shared" si="41"/>
        <v>1</v>
      </c>
      <c r="F869" s="62">
        <f ca="1">IF(E869=1,$C$4+SQRT(D869*($C$6-$C$4)*($C$5-$C$4)),$C$6-SQRT((1-D869)*($C$6-$C$4)*($C$6-$C$5)))</f>
        <v>9.27241839515141</v>
      </c>
    </row>
    <row r="870" spans="2:6">
      <c r="B870" s="56">
        <v>854</v>
      </c>
      <c r="C870" s="57">
        <f ca="1" t="shared" si="39"/>
        <v>0.63514425526945</v>
      </c>
      <c r="D870" s="57">
        <f ca="1" t="shared" si="40"/>
        <v>0.764072050806808</v>
      </c>
      <c r="E870" s="57">
        <f ca="1" t="shared" si="41"/>
        <v>2</v>
      </c>
      <c r="F870" s="62">
        <f ca="1">IF(E870=1,$C$4+SQRT(D870*($C$6-$C$4)*($C$5-$C$4)),$C$6-SQRT((1-D870)*($C$6-$C$4)*($C$6-$C$5)))</f>
        <v>9.31308232051695</v>
      </c>
    </row>
    <row r="871" spans="2:6">
      <c r="B871" s="56">
        <v>855</v>
      </c>
      <c r="C871" s="57">
        <f ca="1" t="shared" si="39"/>
        <v>0.0658099518901385</v>
      </c>
      <c r="D871" s="57">
        <f ca="1" t="shared" si="40"/>
        <v>0.390586080038573</v>
      </c>
      <c r="E871" s="57">
        <f ca="1" t="shared" si="41"/>
        <v>1</v>
      </c>
      <c r="F871" s="62">
        <f ca="1">IF(E871=1,$C$4+SQRT(D871*($C$6-$C$4)*($C$5-$C$4)),$C$6-SQRT((1-D871)*($C$6-$C$4)*($C$6-$C$5)))</f>
        <v>8.88383944247649</v>
      </c>
    </row>
    <row r="872" spans="2:6">
      <c r="B872" s="56">
        <v>856</v>
      </c>
      <c r="C872" s="57">
        <f ca="1" t="shared" si="39"/>
        <v>0.632994386107375</v>
      </c>
      <c r="D872" s="57">
        <f ca="1" t="shared" si="40"/>
        <v>0.928629050428937</v>
      </c>
      <c r="E872" s="57">
        <f ca="1" t="shared" si="41"/>
        <v>2</v>
      </c>
      <c r="F872" s="62">
        <f ca="1">IF(E872=1,$C$4+SQRT(D872*($C$6-$C$4)*($C$5-$C$4)),$C$6-SQRT((1-D872)*($C$6-$C$4)*($C$6-$C$5)))</f>
        <v>9.62218801085444</v>
      </c>
    </row>
    <row r="873" spans="2:6">
      <c r="B873" s="56">
        <v>857</v>
      </c>
      <c r="C873" s="57">
        <f ca="1" t="shared" si="39"/>
        <v>0.213112432021392</v>
      </c>
      <c r="D873" s="57">
        <f ca="1" t="shared" si="40"/>
        <v>0.657027947735955</v>
      </c>
      <c r="E873" s="57">
        <f ca="1" t="shared" si="41"/>
        <v>1</v>
      </c>
      <c r="F873" s="62">
        <f ca="1">IF(E873=1,$C$4+SQRT(D873*($C$6-$C$4)*($C$5-$C$4)),$C$6-SQRT((1-D873)*($C$6-$C$4)*($C$6-$C$5)))</f>
        <v>9.14632277106926</v>
      </c>
    </row>
    <row r="874" spans="2:6">
      <c r="B874" s="56">
        <v>858</v>
      </c>
      <c r="C874" s="57">
        <f ca="1" t="shared" si="39"/>
        <v>0.733700900507388</v>
      </c>
      <c r="D874" s="57">
        <f ca="1" t="shared" si="40"/>
        <v>0.426419808613097</v>
      </c>
      <c r="E874" s="57">
        <f ca="1" t="shared" si="41"/>
        <v>2</v>
      </c>
      <c r="F874" s="62">
        <f ca="1">IF(E874=1,$C$4+SQRT(D874*($C$6-$C$4)*($C$5-$C$4)),$C$6-SQRT((1-D874)*($C$6-$C$4)*($C$6-$C$5)))</f>
        <v>8.9289442671953</v>
      </c>
    </row>
    <row r="875" spans="2:6">
      <c r="B875" s="56">
        <v>859</v>
      </c>
      <c r="C875" s="57">
        <f ca="1" t="shared" si="39"/>
        <v>0.00247910525982786</v>
      </c>
      <c r="D875" s="57">
        <f ca="1" t="shared" si="40"/>
        <v>0.306653885999532</v>
      </c>
      <c r="E875" s="57">
        <f ca="1" t="shared" si="41"/>
        <v>1</v>
      </c>
      <c r="F875" s="62">
        <f ca="1">IF(E875=1,$C$4+SQRT(D875*($C$6-$C$4)*($C$5-$C$4)),$C$6-SQRT((1-D875)*($C$6-$C$4)*($C$6-$C$5)))</f>
        <v>8.78313968868846</v>
      </c>
    </row>
    <row r="876" spans="2:6">
      <c r="B876" s="56">
        <v>860</v>
      </c>
      <c r="C876" s="57">
        <f ca="1" t="shared" si="39"/>
        <v>0.718912311699182</v>
      </c>
      <c r="D876" s="57">
        <f ca="1" t="shared" si="40"/>
        <v>0.804467893753042</v>
      </c>
      <c r="E876" s="57">
        <f ca="1" t="shared" si="41"/>
        <v>2</v>
      </c>
      <c r="F876" s="62">
        <f ca="1">IF(E876=1,$C$4+SQRT(D876*($C$6-$C$4)*($C$5-$C$4)),$C$6-SQRT((1-D876)*($C$6-$C$4)*($C$6-$C$5)))</f>
        <v>9.37464872871808</v>
      </c>
    </row>
    <row r="877" spans="2:6">
      <c r="B877" s="56">
        <v>861</v>
      </c>
      <c r="C877" s="57">
        <f ca="1" t="shared" si="39"/>
        <v>0.0360500882196493</v>
      </c>
      <c r="D877" s="57">
        <f ca="1" t="shared" si="40"/>
        <v>0.812365329993392</v>
      </c>
      <c r="E877" s="57">
        <f ca="1" t="shared" si="41"/>
        <v>1</v>
      </c>
      <c r="F877" s="62">
        <f ca="1">IF(E877=1,$C$4+SQRT(D877*($C$6-$C$4)*($C$5-$C$4)),$C$6-SQRT((1-D877)*($C$6-$C$4)*($C$6-$C$5)))</f>
        <v>9.27464923017542</v>
      </c>
    </row>
    <row r="878" spans="2:6">
      <c r="B878" s="56">
        <v>862</v>
      </c>
      <c r="C878" s="57">
        <f ca="1" t="shared" si="39"/>
        <v>0.185103016366929</v>
      </c>
      <c r="D878" s="57">
        <f ca="1" t="shared" si="40"/>
        <v>0.263555604713912</v>
      </c>
      <c r="E878" s="57">
        <f ca="1" t="shared" si="41"/>
        <v>1</v>
      </c>
      <c r="F878" s="62">
        <f ca="1">IF(E878=1,$C$4+SQRT(D878*($C$6-$C$4)*($C$5-$C$4)),$C$6-SQRT((1-D878)*($C$6-$C$4)*($C$6-$C$5)))</f>
        <v>8.72602424851228</v>
      </c>
    </row>
    <row r="879" spans="2:6">
      <c r="B879" s="56">
        <v>863</v>
      </c>
      <c r="C879" s="57">
        <f ca="1" t="shared" si="39"/>
        <v>0.611030905125546</v>
      </c>
      <c r="D879" s="57">
        <f ca="1" t="shared" si="40"/>
        <v>0.973152209634892</v>
      </c>
      <c r="E879" s="57">
        <f ca="1" t="shared" si="41"/>
        <v>2</v>
      </c>
      <c r="F879" s="62">
        <f ca="1">IF(E879=1,$C$4+SQRT(D879*($C$6-$C$4)*($C$5-$C$4)),$C$6-SQRT((1-D879)*($C$6-$C$4)*($C$6-$C$5)))</f>
        <v>9.76827693094943</v>
      </c>
    </row>
    <row r="880" spans="2:6">
      <c r="B880" s="56">
        <v>864</v>
      </c>
      <c r="C880" s="57">
        <f ca="1" t="shared" si="39"/>
        <v>0.578099409592942</v>
      </c>
      <c r="D880" s="57">
        <f ca="1" t="shared" si="40"/>
        <v>0.223910002646813</v>
      </c>
      <c r="E880" s="57">
        <f ca="1" t="shared" si="41"/>
        <v>2</v>
      </c>
      <c r="F880" s="62">
        <f ca="1">IF(E880=1,$C$4+SQRT(D880*($C$6-$C$4)*($C$5-$C$4)),$C$6-SQRT((1-D880)*($C$6-$C$4)*($C$6-$C$5)))</f>
        <v>8.7541348408811</v>
      </c>
    </row>
    <row r="881" spans="2:6">
      <c r="B881" s="56">
        <v>865</v>
      </c>
      <c r="C881" s="57">
        <f ca="1" t="shared" si="39"/>
        <v>0.651570111197136</v>
      </c>
      <c r="D881" s="57">
        <f ca="1" t="shared" si="40"/>
        <v>0.143704165941021</v>
      </c>
      <c r="E881" s="57">
        <f ca="1" t="shared" si="41"/>
        <v>2</v>
      </c>
      <c r="F881" s="62">
        <f ca="1">IF(E881=1,$C$4+SQRT(D881*($C$6-$C$4)*($C$5-$C$4)),$C$6-SQRT((1-D881)*($C$6-$C$4)*($C$6-$C$5)))</f>
        <v>8.69133974305095</v>
      </c>
    </row>
    <row r="882" spans="2:6">
      <c r="B882" s="56">
        <v>866</v>
      </c>
      <c r="C882" s="57">
        <f ca="1" t="shared" si="39"/>
        <v>0.590505808385649</v>
      </c>
      <c r="D882" s="57">
        <f ca="1" t="shared" si="40"/>
        <v>0.546872863711651</v>
      </c>
      <c r="E882" s="57">
        <f ca="1" t="shared" si="41"/>
        <v>2</v>
      </c>
      <c r="F882" s="62">
        <f ca="1">IF(E882=1,$C$4+SQRT(D882*($C$6-$C$4)*($C$5-$C$4)),$C$6-SQRT((1-D882)*($C$6-$C$4)*($C$6-$C$5)))</f>
        <v>9.04802611770243</v>
      </c>
    </row>
    <row r="883" spans="2:6">
      <c r="B883" s="56">
        <v>867</v>
      </c>
      <c r="C883" s="57">
        <f ca="1" t="shared" si="39"/>
        <v>0.317962658734443</v>
      </c>
      <c r="D883" s="57">
        <f ca="1" t="shared" si="40"/>
        <v>0.840049382334469</v>
      </c>
      <c r="E883" s="57">
        <f ca="1" t="shared" si="41"/>
        <v>1</v>
      </c>
      <c r="F883" s="62">
        <f ca="1">IF(E883=1,$C$4+SQRT(D883*($C$6-$C$4)*($C$5-$C$4)),$C$6-SQRT((1-D883)*($C$6-$C$4)*($C$6-$C$5)))</f>
        <v>9.29618623841983</v>
      </c>
    </row>
    <row r="884" spans="2:6">
      <c r="B884" s="56">
        <v>868</v>
      </c>
      <c r="C884" s="57">
        <f ca="1" t="shared" si="39"/>
        <v>0.563067914403814</v>
      </c>
      <c r="D884" s="57">
        <f ca="1" t="shared" si="40"/>
        <v>0.142143603244192</v>
      </c>
      <c r="E884" s="57">
        <f ca="1" t="shared" si="41"/>
        <v>2</v>
      </c>
      <c r="F884" s="62">
        <f ca="1">IF(E884=1,$C$4+SQRT(D884*($C$6-$C$4)*($C$5-$C$4)),$C$6-SQRT((1-D884)*($C$6-$C$4)*($C$6-$C$5)))</f>
        <v>8.69014779707342</v>
      </c>
    </row>
    <row r="885" spans="2:6">
      <c r="B885" s="56">
        <v>869</v>
      </c>
      <c r="C885" s="57">
        <f ca="1" t="shared" si="39"/>
        <v>0.858257235212545</v>
      </c>
      <c r="D885" s="57">
        <f ca="1" t="shared" si="40"/>
        <v>0.651740688431047</v>
      </c>
      <c r="E885" s="57">
        <f ca="1" t="shared" si="41"/>
        <v>2</v>
      </c>
      <c r="F885" s="62">
        <f ca="1">IF(E885=1,$C$4+SQRT(D885*($C$6-$C$4)*($C$5-$C$4)),$C$6-SQRT((1-D885)*($C$6-$C$4)*($C$6-$C$5)))</f>
        <v>9.16542308734431</v>
      </c>
    </row>
    <row r="886" spans="2:6">
      <c r="B886" s="56">
        <v>870</v>
      </c>
      <c r="C886" s="57">
        <f ca="1" t="shared" si="39"/>
        <v>0.928586451109767</v>
      </c>
      <c r="D886" s="57">
        <f ca="1" t="shared" si="40"/>
        <v>0.653285692009237</v>
      </c>
      <c r="E886" s="57">
        <f ca="1" t="shared" si="41"/>
        <v>2</v>
      </c>
      <c r="F886" s="62">
        <f ca="1">IF(E886=1,$C$4+SQRT(D886*($C$6-$C$4)*($C$5-$C$4)),$C$6-SQRT((1-D886)*($C$6-$C$4)*($C$6-$C$5)))</f>
        <v>9.1672763867996</v>
      </c>
    </row>
    <row r="887" spans="2:6">
      <c r="B887" s="56">
        <v>871</v>
      </c>
      <c r="C887" s="57">
        <f ca="1" t="shared" si="39"/>
        <v>0.438677985156679</v>
      </c>
      <c r="D887" s="57">
        <f ca="1" t="shared" si="40"/>
        <v>0.12971587115489</v>
      </c>
      <c r="E887" s="57">
        <f ca="1" t="shared" si="41"/>
        <v>1</v>
      </c>
      <c r="F887" s="62">
        <f ca="1">IF(E887=1,$C$4+SQRT(D887*($C$6-$C$4)*($C$5-$C$4)),$C$6-SQRT((1-D887)*($C$6-$C$4)*($C$6-$C$5)))</f>
        <v>8.50934442404897</v>
      </c>
    </row>
    <row r="888" spans="2:6">
      <c r="B888" s="56">
        <v>872</v>
      </c>
      <c r="C888" s="57">
        <f ca="1" t="shared" si="39"/>
        <v>0.0565597601138152</v>
      </c>
      <c r="D888" s="57">
        <f ca="1" t="shared" si="40"/>
        <v>0.543301087622574</v>
      </c>
      <c r="E888" s="57">
        <f ca="1" t="shared" si="41"/>
        <v>1</v>
      </c>
      <c r="F888" s="62">
        <f ca="1">IF(E888=1,$C$4+SQRT(D888*($C$6-$C$4)*($C$5-$C$4)),$C$6-SQRT((1-D888)*($C$6-$C$4)*($C$6-$C$5)))</f>
        <v>9.04240211782457</v>
      </c>
    </row>
    <row r="889" spans="2:6">
      <c r="B889" s="56">
        <v>873</v>
      </c>
      <c r="C889" s="57">
        <f ca="1" t="shared" si="39"/>
        <v>0.289961760531145</v>
      </c>
      <c r="D889" s="57">
        <f ca="1" t="shared" si="40"/>
        <v>0.310848847866531</v>
      </c>
      <c r="E889" s="57">
        <f ca="1" t="shared" si="41"/>
        <v>1</v>
      </c>
      <c r="F889" s="62">
        <f ca="1">IF(E889=1,$C$4+SQRT(D889*($C$6-$C$4)*($C$5-$C$4)),$C$6-SQRT((1-D889)*($C$6-$C$4)*($C$6-$C$5)))</f>
        <v>8.78847808830244</v>
      </c>
    </row>
    <row r="890" spans="2:6">
      <c r="B890" s="56">
        <v>874</v>
      </c>
      <c r="C890" s="57">
        <f ca="1" t="shared" si="39"/>
        <v>0.578431509259598</v>
      </c>
      <c r="D890" s="57">
        <f ca="1" t="shared" si="40"/>
        <v>0.9847088507424</v>
      </c>
      <c r="E890" s="57">
        <f ca="1" t="shared" si="41"/>
        <v>2</v>
      </c>
      <c r="F890" s="62">
        <f ca="1">IF(E890=1,$C$4+SQRT(D890*($C$6-$C$4)*($C$5-$C$4)),$C$6-SQRT((1-D890)*($C$6-$C$4)*($C$6-$C$5)))</f>
        <v>9.82512204680063</v>
      </c>
    </row>
    <row r="891" spans="2:6">
      <c r="B891" s="56">
        <v>875</v>
      </c>
      <c r="C891" s="57">
        <f ca="1" t="shared" si="39"/>
        <v>0.193072719365199</v>
      </c>
      <c r="D891" s="57">
        <f ca="1" t="shared" si="40"/>
        <v>0.737130390858656</v>
      </c>
      <c r="E891" s="57">
        <f ca="1" t="shared" si="41"/>
        <v>1</v>
      </c>
      <c r="F891" s="62">
        <f ca="1">IF(E891=1,$C$4+SQRT(D891*($C$6-$C$4)*($C$5-$C$4)),$C$6-SQRT((1-D891)*($C$6-$C$4)*($C$6-$C$5)))</f>
        <v>9.21419141065868</v>
      </c>
    </row>
    <row r="892" spans="2:6">
      <c r="B892" s="56">
        <v>876</v>
      </c>
      <c r="C892" s="57">
        <f ca="1" t="shared" si="39"/>
        <v>0.328151733917432</v>
      </c>
      <c r="D892" s="57">
        <f ca="1" t="shared" si="40"/>
        <v>0.602161413453297</v>
      </c>
      <c r="E892" s="57">
        <f ca="1" t="shared" si="41"/>
        <v>1</v>
      </c>
      <c r="F892" s="62">
        <f ca="1">IF(E892=1,$C$4+SQRT(D892*($C$6-$C$4)*($C$5-$C$4)),$C$6-SQRT((1-D892)*($C$6-$C$4)*($C$6-$C$5)))</f>
        <v>9.09741643276679</v>
      </c>
    </row>
    <row r="893" spans="2:6">
      <c r="B893" s="56">
        <v>877</v>
      </c>
      <c r="C893" s="57">
        <f ca="1" t="shared" si="39"/>
        <v>0.171195494969456</v>
      </c>
      <c r="D893" s="57">
        <f ca="1" t="shared" si="40"/>
        <v>0.466402902048561</v>
      </c>
      <c r="E893" s="57">
        <f ca="1" t="shared" si="41"/>
        <v>1</v>
      </c>
      <c r="F893" s="62">
        <f ca="1">IF(E893=1,$C$4+SQRT(D893*($C$6-$C$4)*($C$5-$C$4)),$C$6-SQRT((1-D893)*($C$6-$C$4)*($C$6-$C$5)))</f>
        <v>8.96581872217157</v>
      </c>
    </row>
    <row r="894" spans="2:6">
      <c r="B894" s="56">
        <v>878</v>
      </c>
      <c r="C894" s="57">
        <f ca="1" t="shared" si="39"/>
        <v>0.241048360251685</v>
      </c>
      <c r="D894" s="57">
        <f ca="1" t="shared" si="40"/>
        <v>0.310215258010214</v>
      </c>
      <c r="E894" s="57">
        <f ca="1" t="shared" si="41"/>
        <v>1</v>
      </c>
      <c r="F894" s="62">
        <f ca="1">IF(E894=1,$C$4+SQRT(D894*($C$6-$C$4)*($C$5-$C$4)),$C$6-SQRT((1-D894)*($C$6-$C$4)*($C$6-$C$5)))</f>
        <v>8.78767411790691</v>
      </c>
    </row>
    <row r="895" spans="2:6">
      <c r="B895" s="56">
        <v>879</v>
      </c>
      <c r="C895" s="57">
        <f ca="1" t="shared" si="39"/>
        <v>0.396110745707855</v>
      </c>
      <c r="D895" s="57">
        <f ca="1" t="shared" si="40"/>
        <v>0.390196871142026</v>
      </c>
      <c r="E895" s="57">
        <f ca="1" t="shared" si="41"/>
        <v>1</v>
      </c>
      <c r="F895" s="62">
        <f ca="1">IF(E895=1,$C$4+SQRT(D895*($C$6-$C$4)*($C$5-$C$4)),$C$6-SQRT((1-D895)*($C$6-$C$4)*($C$6-$C$5)))</f>
        <v>8.88339897118123</v>
      </c>
    </row>
    <row r="896" spans="2:6">
      <c r="B896" s="56">
        <v>880</v>
      </c>
      <c r="C896" s="57">
        <f ca="1" t="shared" si="39"/>
        <v>0.328914256747151</v>
      </c>
      <c r="D896" s="57">
        <f ca="1" t="shared" si="40"/>
        <v>0.0321463967599638</v>
      </c>
      <c r="E896" s="57">
        <f ca="1" t="shared" si="41"/>
        <v>1</v>
      </c>
      <c r="F896" s="62">
        <f ca="1">IF(E896=1,$C$4+SQRT(D896*($C$6-$C$4)*($C$5-$C$4)),$C$6-SQRT((1-D896)*($C$6-$C$4)*($C$6-$C$5)))</f>
        <v>8.25356023647238</v>
      </c>
    </row>
    <row r="897" spans="2:6">
      <c r="B897" s="56">
        <v>881</v>
      </c>
      <c r="C897" s="57">
        <f ca="1" t="shared" si="39"/>
        <v>0.895271596311346</v>
      </c>
      <c r="D897" s="57">
        <f ca="1" t="shared" si="40"/>
        <v>0.190015204796196</v>
      </c>
      <c r="E897" s="57">
        <f ca="1" t="shared" si="41"/>
        <v>2</v>
      </c>
      <c r="F897" s="62">
        <f ca="1">IF(E897=1,$C$4+SQRT(D897*($C$6-$C$4)*($C$5-$C$4)),$C$6-SQRT((1-D897)*($C$6-$C$4)*($C$6-$C$5)))</f>
        <v>8.72721973993638</v>
      </c>
    </row>
    <row r="898" spans="2:6">
      <c r="B898" s="56">
        <v>882</v>
      </c>
      <c r="C898" s="57">
        <f ca="1" t="shared" si="39"/>
        <v>0.248887539139369</v>
      </c>
      <c r="D898" s="57">
        <f ca="1" t="shared" si="40"/>
        <v>0.991294761731062</v>
      </c>
      <c r="E898" s="57">
        <f ca="1" t="shared" si="41"/>
        <v>1</v>
      </c>
      <c r="F898" s="62">
        <f ca="1">IF(E898=1,$C$4+SQRT(D898*($C$6-$C$4)*($C$5-$C$4)),$C$6-SQRT((1-D898)*($C$6-$C$4)*($C$6-$C$5)))</f>
        <v>9.40804457438752</v>
      </c>
    </row>
    <row r="899" spans="2:6">
      <c r="B899" s="56">
        <v>883</v>
      </c>
      <c r="C899" s="57">
        <f ca="1" t="shared" si="39"/>
        <v>0.170658508133485</v>
      </c>
      <c r="D899" s="57">
        <f ca="1" t="shared" si="40"/>
        <v>0.242407403890443</v>
      </c>
      <c r="E899" s="57">
        <f ca="1" t="shared" si="41"/>
        <v>1</v>
      </c>
      <c r="F899" s="62">
        <f ca="1">IF(E899=1,$C$4+SQRT(D899*($C$6-$C$4)*($C$5-$C$4)),$C$6-SQRT((1-D899)*($C$6-$C$4)*($C$6-$C$5)))</f>
        <v>8.69628644089978</v>
      </c>
    </row>
    <row r="900" spans="2:6">
      <c r="B900" s="56">
        <v>884</v>
      </c>
      <c r="C900" s="57">
        <f ca="1" t="shared" si="39"/>
        <v>0.754679644853043</v>
      </c>
      <c r="D900" s="57">
        <f ca="1" t="shared" si="40"/>
        <v>0.893055194077016</v>
      </c>
      <c r="E900" s="57">
        <f ca="1" t="shared" si="41"/>
        <v>2</v>
      </c>
      <c r="F900" s="62">
        <f ca="1">IF(E900=1,$C$4+SQRT(D900*($C$6-$C$4)*($C$5-$C$4)),$C$6-SQRT((1-D900)*($C$6-$C$4)*($C$6-$C$5)))</f>
        <v>9.53751798754333</v>
      </c>
    </row>
    <row r="901" spans="2:6">
      <c r="B901" s="56">
        <v>885</v>
      </c>
      <c r="C901" s="57">
        <f ca="1" t="shared" si="39"/>
        <v>0.33161162447543</v>
      </c>
      <c r="D901" s="57">
        <f ca="1" t="shared" si="40"/>
        <v>0.501822138562037</v>
      </c>
      <c r="E901" s="57">
        <f ca="1" t="shared" si="41"/>
        <v>1</v>
      </c>
      <c r="F901" s="62">
        <f ca="1">IF(E901=1,$C$4+SQRT(D901*($C$6-$C$4)*($C$5-$C$4)),$C$6-SQRT((1-D901)*($C$6-$C$4)*($C$6-$C$5)))</f>
        <v>9.00182048148562</v>
      </c>
    </row>
    <row r="902" spans="2:6">
      <c r="B902" s="56">
        <v>886</v>
      </c>
      <c r="C902" s="57">
        <f ca="1" t="shared" si="39"/>
        <v>0.597971046812266</v>
      </c>
      <c r="D902" s="57">
        <f ca="1" t="shared" si="40"/>
        <v>0.2238464273471</v>
      </c>
      <c r="E902" s="57">
        <f ca="1" t="shared" si="41"/>
        <v>2</v>
      </c>
      <c r="F902" s="62">
        <f ca="1">IF(E902=1,$C$4+SQRT(D902*($C$6-$C$4)*($C$5-$C$4)),$C$6-SQRT((1-D902)*($C$6-$C$4)*($C$6-$C$5)))</f>
        <v>8.75408381288876</v>
      </c>
    </row>
    <row r="903" spans="2:6">
      <c r="B903" s="56">
        <v>887</v>
      </c>
      <c r="C903" s="57">
        <f ca="1" t="shared" si="39"/>
        <v>0.635478047622478</v>
      </c>
      <c r="D903" s="57">
        <f ca="1" t="shared" si="40"/>
        <v>0.82030647858323</v>
      </c>
      <c r="E903" s="57">
        <f ca="1" t="shared" si="41"/>
        <v>2</v>
      </c>
      <c r="F903" s="62">
        <f ca="1">IF(E903=1,$C$4+SQRT(D903*($C$6-$C$4)*($C$5-$C$4)),$C$6-SQRT((1-D903)*($C$6-$C$4)*($C$6-$C$5)))</f>
        <v>9.40051101525254</v>
      </c>
    </row>
    <row r="904" spans="2:6">
      <c r="B904" s="56">
        <v>888</v>
      </c>
      <c r="C904" s="57">
        <f ca="1" t="shared" si="39"/>
        <v>0.483782287818758</v>
      </c>
      <c r="D904" s="57">
        <f ca="1" t="shared" si="40"/>
        <v>0.0515125491308841</v>
      </c>
      <c r="E904" s="57">
        <f ca="1" t="shared" si="41"/>
        <v>1</v>
      </c>
      <c r="F904" s="62">
        <f ca="1">IF(E904=1,$C$4+SQRT(D904*($C$6-$C$4)*($C$5-$C$4)),$C$6-SQRT((1-D904)*($C$6-$C$4)*($C$6-$C$5)))</f>
        <v>8.32097522998164</v>
      </c>
    </row>
    <row r="905" spans="2:6">
      <c r="B905" s="56">
        <v>889</v>
      </c>
      <c r="C905" s="57">
        <f ca="1" t="shared" si="39"/>
        <v>0.208157998897009</v>
      </c>
      <c r="D905" s="57">
        <f ca="1" t="shared" si="40"/>
        <v>0.755130706701506</v>
      </c>
      <c r="E905" s="57">
        <f ca="1" t="shared" si="41"/>
        <v>1</v>
      </c>
      <c r="F905" s="62">
        <f ca="1">IF(E905=1,$C$4+SQRT(D905*($C$6-$C$4)*($C$5-$C$4)),$C$6-SQRT((1-D905)*($C$6-$C$4)*($C$6-$C$5)))</f>
        <v>9.22892693574639</v>
      </c>
    </row>
    <row r="906" spans="2:6">
      <c r="B906" s="56">
        <v>890</v>
      </c>
      <c r="C906" s="57">
        <f ca="1" t="shared" si="39"/>
        <v>0.968935957427372</v>
      </c>
      <c r="D906" s="57">
        <f ca="1" t="shared" si="40"/>
        <v>0.872548652012267</v>
      </c>
      <c r="E906" s="57">
        <f ca="1" t="shared" si="41"/>
        <v>2</v>
      </c>
      <c r="F906" s="62">
        <f ca="1">IF(E906=1,$C$4+SQRT(D906*($C$6-$C$4)*($C$5-$C$4)),$C$6-SQRT((1-D906)*($C$6-$C$4)*($C$6-$C$5)))</f>
        <v>9.49512110761544</v>
      </c>
    </row>
    <row r="907" spans="2:6">
      <c r="B907" s="56">
        <v>891</v>
      </c>
      <c r="C907" s="57">
        <f ca="1" t="shared" si="39"/>
        <v>0.429857021184209</v>
      </c>
      <c r="D907" s="57">
        <f ca="1" t="shared" si="40"/>
        <v>0.636892113110431</v>
      </c>
      <c r="E907" s="57">
        <f ca="1" t="shared" si="41"/>
        <v>1</v>
      </c>
      <c r="F907" s="62">
        <f ca="1">IF(E907=1,$C$4+SQRT(D907*($C$6-$C$4)*($C$5-$C$4)),$C$6-SQRT((1-D907)*($C$6-$C$4)*($C$6-$C$5)))</f>
        <v>9.12862049698774</v>
      </c>
    </row>
    <row r="908" spans="2:6">
      <c r="B908" s="56">
        <v>892</v>
      </c>
      <c r="C908" s="57">
        <f ca="1" t="shared" si="39"/>
        <v>0.203756432922473</v>
      </c>
      <c r="D908" s="57">
        <f ca="1" t="shared" si="40"/>
        <v>0.240641459442165</v>
      </c>
      <c r="E908" s="57">
        <f ca="1" t="shared" si="41"/>
        <v>1</v>
      </c>
      <c r="F908" s="62">
        <f ca="1">IF(E908=1,$C$4+SQRT(D908*($C$6-$C$4)*($C$5-$C$4)),$C$6-SQRT((1-D908)*($C$6-$C$4)*($C$6-$C$5)))</f>
        <v>8.69374557215476</v>
      </c>
    </row>
    <row r="909" spans="2:6">
      <c r="B909" s="56">
        <v>893</v>
      </c>
      <c r="C909" s="57">
        <f ca="1" t="shared" si="39"/>
        <v>0.0309275278176557</v>
      </c>
      <c r="D909" s="57">
        <f ca="1" t="shared" si="40"/>
        <v>0.705352347120281</v>
      </c>
      <c r="E909" s="57">
        <f ca="1" t="shared" si="41"/>
        <v>1</v>
      </c>
      <c r="F909" s="62">
        <f ca="1">IF(E909=1,$C$4+SQRT(D909*($C$6-$C$4)*($C$5-$C$4)),$C$6-SQRT((1-D909)*($C$6-$C$4)*($C$6-$C$5)))</f>
        <v>9.18773090144214</v>
      </c>
    </row>
    <row r="910" spans="2:6">
      <c r="B910" s="56">
        <v>894</v>
      </c>
      <c r="C910" s="57">
        <f ca="1" t="shared" si="39"/>
        <v>0.989256202405164</v>
      </c>
      <c r="D910" s="57">
        <f ca="1" t="shared" si="40"/>
        <v>0.35632728328584</v>
      </c>
      <c r="E910" s="57">
        <f ca="1" t="shared" si="41"/>
        <v>2</v>
      </c>
      <c r="F910" s="62">
        <f ca="1">IF(E910=1,$C$4+SQRT(D910*($C$6-$C$4)*($C$5-$C$4)),$C$6-SQRT((1-D910)*($C$6-$C$4)*($C$6-$C$5)))</f>
        <v>8.86538754042258</v>
      </c>
    </row>
    <row r="911" spans="2:6">
      <c r="B911" s="56">
        <v>895</v>
      </c>
      <c r="C911" s="57">
        <f ca="1" t="shared" si="39"/>
        <v>0.544352751562735</v>
      </c>
      <c r="D911" s="57">
        <f ca="1" t="shared" si="40"/>
        <v>0.539210333522065</v>
      </c>
      <c r="E911" s="57">
        <f ca="1" t="shared" si="41"/>
        <v>2</v>
      </c>
      <c r="F911" s="62">
        <f ca="1">IF(E911=1,$C$4+SQRT(D911*($C$6-$C$4)*($C$5-$C$4)),$C$6-SQRT((1-D911)*($C$6-$C$4)*($C$6-$C$5)))</f>
        <v>9.04001076414583</v>
      </c>
    </row>
    <row r="912" spans="2:6">
      <c r="B912" s="56">
        <v>896</v>
      </c>
      <c r="C912" s="57">
        <f ca="1" t="shared" si="39"/>
        <v>0.395201389884158</v>
      </c>
      <c r="D912" s="57">
        <f ca="1" t="shared" si="40"/>
        <v>0.492633837873983</v>
      </c>
      <c r="E912" s="57">
        <f ca="1" t="shared" si="41"/>
        <v>1</v>
      </c>
      <c r="F912" s="62">
        <f ca="1">IF(E912=1,$C$4+SQRT(D912*($C$6-$C$4)*($C$5-$C$4)),$C$6-SQRT((1-D912)*($C$6-$C$4)*($C$6-$C$5)))</f>
        <v>8.9926065059972</v>
      </c>
    </row>
    <row r="913" spans="2:6">
      <c r="B913" s="56">
        <v>897</v>
      </c>
      <c r="C913" s="57">
        <f ca="1" t="shared" ref="C913:C976" si="42">RAND()</f>
        <v>0.645297958249297</v>
      </c>
      <c r="D913" s="57">
        <f ca="1" t="shared" ref="D913:D976" si="43">RAND()</f>
        <v>0.241520143339521</v>
      </c>
      <c r="E913" s="57">
        <f ca="1" t="shared" ref="E913:E976" si="44">IF(C913&lt;=$C$10,1,2)</f>
        <v>2</v>
      </c>
      <c r="F913" s="62">
        <f ca="1">IF(E913=1,$C$4+SQRT(D913*($C$6-$C$4)*($C$5-$C$4)),$C$6-SQRT((1-D913)*($C$6-$C$4)*($C$6-$C$5)))</f>
        <v>8.76835081564556</v>
      </c>
    </row>
    <row r="914" spans="2:6">
      <c r="B914" s="56">
        <v>898</v>
      </c>
      <c r="C914" s="57">
        <f ca="1" t="shared" si="42"/>
        <v>0.743207702342405</v>
      </c>
      <c r="D914" s="57">
        <f ca="1" t="shared" si="43"/>
        <v>0.118854530092202</v>
      </c>
      <c r="E914" s="57">
        <f ca="1" t="shared" si="44"/>
        <v>2</v>
      </c>
      <c r="F914" s="62">
        <f ca="1">IF(E914=1,$C$4+SQRT(D914*($C$6-$C$4)*($C$5-$C$4)),$C$6-SQRT((1-D914)*($C$6-$C$4)*($C$6-$C$5)))</f>
        <v>8.67248693422038</v>
      </c>
    </row>
    <row r="915" spans="2:6">
      <c r="B915" s="56">
        <v>899</v>
      </c>
      <c r="C915" s="57">
        <f ca="1" t="shared" si="42"/>
        <v>0.686490107958874</v>
      </c>
      <c r="D915" s="57">
        <f ca="1" t="shared" si="43"/>
        <v>0.951041938315004</v>
      </c>
      <c r="E915" s="57">
        <f ca="1" t="shared" si="44"/>
        <v>2</v>
      </c>
      <c r="F915" s="62">
        <f ca="1">IF(E915=1,$C$4+SQRT(D915*($C$6-$C$4)*($C$5-$C$4)),$C$6-SQRT((1-D915)*($C$6-$C$4)*($C$6-$C$5)))</f>
        <v>9.68708447886052</v>
      </c>
    </row>
    <row r="916" spans="2:6">
      <c r="B916" s="56">
        <v>900</v>
      </c>
      <c r="C916" s="57">
        <f ca="1" t="shared" si="42"/>
        <v>0.363054066472499</v>
      </c>
      <c r="D916" s="57">
        <f ca="1" t="shared" si="43"/>
        <v>0.101682285949953</v>
      </c>
      <c r="E916" s="57">
        <f ca="1" t="shared" si="44"/>
        <v>1</v>
      </c>
      <c r="F916" s="62">
        <f ca="1">IF(E916=1,$C$4+SQRT(D916*($C$6-$C$4)*($C$5-$C$4)),$C$6-SQRT((1-D916)*($C$6-$C$4)*($C$6-$C$5)))</f>
        <v>8.45095961227133</v>
      </c>
    </row>
    <row r="917" spans="2:6">
      <c r="B917" s="56">
        <v>901</v>
      </c>
      <c r="C917" s="57">
        <f ca="1" t="shared" si="42"/>
        <v>0.778944772614816</v>
      </c>
      <c r="D917" s="57">
        <f ca="1" t="shared" si="43"/>
        <v>0.197025888859413</v>
      </c>
      <c r="E917" s="57">
        <f ca="1" t="shared" si="44"/>
        <v>2</v>
      </c>
      <c r="F917" s="62">
        <f ca="1">IF(E917=1,$C$4+SQRT(D917*($C$6-$C$4)*($C$5-$C$4)),$C$6-SQRT((1-D917)*($C$6-$C$4)*($C$6-$C$5)))</f>
        <v>8.73273987584191</v>
      </c>
    </row>
    <row r="918" spans="2:6">
      <c r="B918" s="56">
        <v>902</v>
      </c>
      <c r="C918" s="57">
        <f ca="1" t="shared" si="42"/>
        <v>0.307863825132527</v>
      </c>
      <c r="D918" s="57">
        <f ca="1" t="shared" si="43"/>
        <v>0.341973163507663</v>
      </c>
      <c r="E918" s="57">
        <f ca="1" t="shared" si="44"/>
        <v>1</v>
      </c>
      <c r="F918" s="62">
        <f ca="1">IF(E918=1,$C$4+SQRT(D918*($C$6-$C$4)*($C$5-$C$4)),$C$6-SQRT((1-D918)*($C$6-$C$4)*($C$6-$C$5)))</f>
        <v>8.82701047575912</v>
      </c>
    </row>
    <row r="919" spans="2:6">
      <c r="B919" s="56">
        <v>903</v>
      </c>
      <c r="C919" s="57">
        <f ca="1" t="shared" si="42"/>
        <v>0.426801651697869</v>
      </c>
      <c r="D919" s="57">
        <f ca="1" t="shared" si="43"/>
        <v>0.387967243787309</v>
      </c>
      <c r="E919" s="57">
        <f ca="1" t="shared" si="44"/>
        <v>1</v>
      </c>
      <c r="F919" s="62">
        <f ca="1">IF(E919=1,$C$4+SQRT(D919*($C$6-$C$4)*($C$5-$C$4)),$C$6-SQRT((1-D919)*($C$6-$C$4)*($C$6-$C$5)))</f>
        <v>8.88087143646199</v>
      </c>
    </row>
    <row r="920" spans="2:6">
      <c r="B920" s="56">
        <v>904</v>
      </c>
      <c r="C920" s="57">
        <f ca="1" t="shared" si="42"/>
        <v>0.932905255385236</v>
      </c>
      <c r="D920" s="57">
        <f ca="1" t="shared" si="43"/>
        <v>0.967448283061745</v>
      </c>
      <c r="E920" s="57">
        <f ca="1" t="shared" si="44"/>
        <v>2</v>
      </c>
      <c r="F920" s="62">
        <f ca="1">IF(E920=1,$C$4+SQRT(D920*($C$6-$C$4)*($C$5-$C$4)),$C$6-SQRT((1-D920)*($C$6-$C$4)*($C$6-$C$5)))</f>
        <v>9.74484625443371</v>
      </c>
    </row>
    <row r="921" spans="2:6">
      <c r="B921" s="56">
        <v>905</v>
      </c>
      <c r="C921" s="57">
        <f ca="1" t="shared" si="42"/>
        <v>0.538914358886831</v>
      </c>
      <c r="D921" s="57">
        <f ca="1" t="shared" si="43"/>
        <v>0.780448808078201</v>
      </c>
      <c r="E921" s="57">
        <f ca="1" t="shared" si="44"/>
        <v>2</v>
      </c>
      <c r="F921" s="62">
        <f ca="1">IF(E921=1,$C$4+SQRT(D921*($C$6-$C$4)*($C$5-$C$4)),$C$6-SQRT((1-D921)*($C$6-$C$4)*($C$6-$C$5)))</f>
        <v>9.337351990991</v>
      </c>
    </row>
    <row r="922" spans="2:6">
      <c r="B922" s="56">
        <v>906</v>
      </c>
      <c r="C922" s="57">
        <f ca="1" t="shared" si="42"/>
        <v>0.495359438255643</v>
      </c>
      <c r="D922" s="57">
        <f ca="1" t="shared" si="43"/>
        <v>0.0260765473317861</v>
      </c>
      <c r="E922" s="57">
        <f ca="1" t="shared" si="44"/>
        <v>1</v>
      </c>
      <c r="F922" s="62">
        <f ca="1">IF(E922=1,$C$4+SQRT(D922*($C$6-$C$4)*($C$5-$C$4)),$C$6-SQRT((1-D922)*($C$6-$C$4)*($C$6-$C$5)))</f>
        <v>8.22837052056597</v>
      </c>
    </row>
    <row r="923" spans="2:6">
      <c r="B923" s="56">
        <v>907</v>
      </c>
      <c r="C923" s="57">
        <f ca="1" t="shared" si="42"/>
        <v>0.859819258287822</v>
      </c>
      <c r="D923" s="57">
        <f ca="1" t="shared" si="43"/>
        <v>0.71752956474227</v>
      </c>
      <c r="E923" s="57">
        <f ca="1" t="shared" si="44"/>
        <v>2</v>
      </c>
      <c r="F923" s="62">
        <f ca="1">IF(E923=1,$C$4+SQRT(D923*($C$6-$C$4)*($C$5-$C$4)),$C$6-SQRT((1-D923)*($C$6-$C$4)*($C$6-$C$5)))</f>
        <v>9.24837451445852</v>
      </c>
    </row>
    <row r="924" spans="2:6">
      <c r="B924" s="56">
        <v>908</v>
      </c>
      <c r="C924" s="57">
        <f ca="1" t="shared" si="42"/>
        <v>0.328235694735434</v>
      </c>
      <c r="D924" s="57">
        <f ca="1" t="shared" si="43"/>
        <v>0.183942788313217</v>
      </c>
      <c r="E924" s="57">
        <f ca="1" t="shared" si="44"/>
        <v>1</v>
      </c>
      <c r="F924" s="62">
        <f ca="1">IF(E924=1,$C$4+SQRT(D924*($C$6-$C$4)*($C$5-$C$4)),$C$6-SQRT((1-D924)*($C$6-$C$4)*($C$6-$C$5)))</f>
        <v>8.60653571751912</v>
      </c>
    </row>
    <row r="925" spans="2:6">
      <c r="B925" s="56">
        <v>909</v>
      </c>
      <c r="C925" s="57">
        <f ca="1" t="shared" si="42"/>
        <v>0.656763460483944</v>
      </c>
      <c r="D925" s="57">
        <f ca="1" t="shared" si="43"/>
        <v>0.927886938544466</v>
      </c>
      <c r="E925" s="57">
        <f ca="1" t="shared" si="44"/>
        <v>2</v>
      </c>
      <c r="F925" s="62">
        <f ca="1">IF(E925=1,$C$4+SQRT(D925*($C$6-$C$4)*($C$5-$C$4)),$C$6-SQRT((1-D925)*($C$6-$C$4)*($C$6-$C$5)))</f>
        <v>9.62022885455703</v>
      </c>
    </row>
    <row r="926" spans="2:6">
      <c r="B926" s="56">
        <v>910</v>
      </c>
      <c r="C926" s="57">
        <f ca="1" t="shared" si="42"/>
        <v>0.218930342781744</v>
      </c>
      <c r="D926" s="57">
        <f ca="1" t="shared" si="43"/>
        <v>0.512578673360004</v>
      </c>
      <c r="E926" s="57">
        <f ca="1" t="shared" si="44"/>
        <v>1</v>
      </c>
      <c r="F926" s="62">
        <f ca="1">IF(E926=1,$C$4+SQRT(D926*($C$6-$C$4)*($C$5-$C$4)),$C$6-SQRT((1-D926)*($C$6-$C$4)*($C$6-$C$5)))</f>
        <v>9.01250054158998</v>
      </c>
    </row>
    <row r="927" spans="2:6">
      <c r="B927" s="56">
        <v>911</v>
      </c>
      <c r="C927" s="57">
        <f ca="1" t="shared" si="42"/>
        <v>0.824630327303327</v>
      </c>
      <c r="D927" s="57">
        <f ca="1" t="shared" si="43"/>
        <v>0.983643420962532</v>
      </c>
      <c r="E927" s="57">
        <f ca="1" t="shared" si="44"/>
        <v>2</v>
      </c>
      <c r="F927" s="62">
        <f ca="1">IF(E927=1,$C$4+SQRT(D927*($C$6-$C$4)*($C$5-$C$4)),$C$6-SQRT((1-D927)*($C$6-$C$4)*($C$6-$C$5)))</f>
        <v>9.81913220829861</v>
      </c>
    </row>
    <row r="928" spans="2:6">
      <c r="B928" s="56">
        <v>912</v>
      </c>
      <c r="C928" s="57">
        <f ca="1" t="shared" si="42"/>
        <v>0.597207577883353</v>
      </c>
      <c r="D928" s="57">
        <f ca="1" t="shared" si="43"/>
        <v>0.27115734442166</v>
      </c>
      <c r="E928" s="57">
        <f ca="1" t="shared" si="44"/>
        <v>2</v>
      </c>
      <c r="F928" s="62">
        <f ca="1">IF(E928=1,$C$4+SQRT(D928*($C$6-$C$4)*($C$5-$C$4)),$C$6-SQRT((1-D928)*($C$6-$C$4)*($C$6-$C$5)))</f>
        <v>8.79265360763504</v>
      </c>
    </row>
    <row r="929" spans="2:6">
      <c r="B929" s="56">
        <v>913</v>
      </c>
      <c r="C929" s="57">
        <f ca="1" t="shared" si="42"/>
        <v>0.10747900593764</v>
      </c>
      <c r="D929" s="57">
        <f ca="1" t="shared" si="43"/>
        <v>0.78333242279191</v>
      </c>
      <c r="E929" s="57">
        <f ca="1" t="shared" si="44"/>
        <v>1</v>
      </c>
      <c r="F929" s="62">
        <f ca="1">IF(E929=1,$C$4+SQRT(D929*($C$6-$C$4)*($C$5-$C$4)),$C$6-SQRT((1-D929)*($C$6-$C$4)*($C$6-$C$5)))</f>
        <v>9.25166482957053</v>
      </c>
    </row>
    <row r="930" spans="2:6">
      <c r="B930" s="56">
        <v>914</v>
      </c>
      <c r="C930" s="57">
        <f ca="1" t="shared" si="42"/>
        <v>0.224625792261886</v>
      </c>
      <c r="D930" s="57">
        <f ca="1" t="shared" si="43"/>
        <v>0.744941325454063</v>
      </c>
      <c r="E930" s="57">
        <f ca="1" t="shared" si="44"/>
        <v>1</v>
      </c>
      <c r="F930" s="62">
        <f ca="1">IF(E930=1,$C$4+SQRT(D930*($C$6-$C$4)*($C$5-$C$4)),$C$6-SQRT((1-D930)*($C$6-$C$4)*($C$6-$C$5)))</f>
        <v>9.22060749256595</v>
      </c>
    </row>
    <row r="931" spans="2:6">
      <c r="B931" s="56">
        <v>915</v>
      </c>
      <c r="C931" s="57">
        <f ca="1" t="shared" si="42"/>
        <v>0.206185408507873</v>
      </c>
      <c r="D931" s="57">
        <f ca="1" t="shared" si="43"/>
        <v>0.983994634778244</v>
      </c>
      <c r="E931" s="57">
        <f ca="1" t="shared" si="44"/>
        <v>1</v>
      </c>
      <c r="F931" s="62">
        <f ca="1">IF(E931=1,$C$4+SQRT(D931*($C$6-$C$4)*($C$5-$C$4)),$C$6-SQRT((1-D931)*($C$6-$C$4)*($C$6-$C$5)))</f>
        <v>9.40285040883071</v>
      </c>
    </row>
    <row r="932" spans="2:6">
      <c r="B932" s="56">
        <v>916</v>
      </c>
      <c r="C932" s="57">
        <f ca="1" t="shared" si="42"/>
        <v>0.23220897422731</v>
      </c>
      <c r="D932" s="57">
        <f ca="1" t="shared" si="43"/>
        <v>0.590750412745715</v>
      </c>
      <c r="E932" s="57">
        <f ca="1" t="shared" si="44"/>
        <v>1</v>
      </c>
      <c r="F932" s="62">
        <f ca="1">IF(E932=1,$C$4+SQRT(D932*($C$6-$C$4)*($C$5-$C$4)),$C$6-SQRT((1-D932)*($C$6-$C$4)*($C$6-$C$5)))</f>
        <v>9.08696864052806</v>
      </c>
    </row>
    <row r="933" spans="2:6">
      <c r="B933" s="56">
        <v>917</v>
      </c>
      <c r="C933" s="57">
        <f ca="1" t="shared" si="42"/>
        <v>0.596688758650472</v>
      </c>
      <c r="D933" s="57">
        <f ca="1" t="shared" si="43"/>
        <v>0.0880873622355105</v>
      </c>
      <c r="E933" s="57">
        <f ca="1" t="shared" si="44"/>
        <v>2</v>
      </c>
      <c r="F933" s="62">
        <f ca="1">IF(E933=1,$C$4+SQRT(D933*($C$6-$C$4)*($C$5-$C$4)),$C$6-SQRT((1-D933)*($C$6-$C$4)*($C$6-$C$5)))</f>
        <v>8.64950924641115</v>
      </c>
    </row>
    <row r="934" spans="2:6">
      <c r="B934" s="56">
        <v>918</v>
      </c>
      <c r="C934" s="57">
        <f ca="1" t="shared" si="42"/>
        <v>0.760002658778883</v>
      </c>
      <c r="D934" s="57">
        <f ca="1" t="shared" si="43"/>
        <v>0.558064875357831</v>
      </c>
      <c r="E934" s="57">
        <f ca="1" t="shared" si="44"/>
        <v>2</v>
      </c>
      <c r="F934" s="62">
        <f ca="1">IF(E934=1,$C$4+SQRT(D934*($C$6-$C$4)*($C$5-$C$4)),$C$6-SQRT((1-D934)*($C$6-$C$4)*($C$6-$C$5)))</f>
        <v>9.05985626137045</v>
      </c>
    </row>
    <row r="935" spans="2:6">
      <c r="B935" s="56">
        <v>919</v>
      </c>
      <c r="C935" s="57">
        <f ca="1" t="shared" si="42"/>
        <v>0.418077599762885</v>
      </c>
      <c r="D935" s="57">
        <f ca="1" t="shared" si="43"/>
        <v>0.447137629988571</v>
      </c>
      <c r="E935" s="57">
        <f ca="1" t="shared" si="44"/>
        <v>1</v>
      </c>
      <c r="F935" s="62">
        <f ca="1">IF(E935=1,$C$4+SQRT(D935*($C$6-$C$4)*($C$5-$C$4)),$C$6-SQRT((1-D935)*($C$6-$C$4)*($C$6-$C$5)))</f>
        <v>8.9456612818431</v>
      </c>
    </row>
    <row r="936" spans="2:6">
      <c r="B936" s="56">
        <v>920</v>
      </c>
      <c r="C936" s="57">
        <f ca="1" t="shared" si="42"/>
        <v>0.0987912257542405</v>
      </c>
      <c r="D936" s="57">
        <f ca="1" t="shared" si="43"/>
        <v>0.544927390284328</v>
      </c>
      <c r="E936" s="57">
        <f ca="1" t="shared" si="44"/>
        <v>1</v>
      </c>
      <c r="F936" s="62">
        <f ca="1">IF(E936=1,$C$4+SQRT(D936*($C$6-$C$4)*($C$5-$C$4)),$C$6-SQRT((1-D936)*($C$6-$C$4)*($C$6-$C$5)))</f>
        <v>9.04396110108024</v>
      </c>
    </row>
    <row r="937" spans="2:6">
      <c r="B937" s="56">
        <v>921</v>
      </c>
      <c r="C937" s="57">
        <f ca="1" t="shared" si="42"/>
        <v>0.456377104179701</v>
      </c>
      <c r="D937" s="57">
        <f ca="1" t="shared" si="43"/>
        <v>0.514711323804421</v>
      </c>
      <c r="E937" s="57">
        <f ca="1" t="shared" si="44"/>
        <v>1</v>
      </c>
      <c r="F937" s="62">
        <f ca="1">IF(E937=1,$C$4+SQRT(D937*($C$6-$C$4)*($C$5-$C$4)),$C$6-SQRT((1-D937)*($C$6-$C$4)*($C$6-$C$5)))</f>
        <v>9.01460467553074</v>
      </c>
    </row>
    <row r="938" spans="2:6">
      <c r="B938" s="56">
        <v>922</v>
      </c>
      <c r="C938" s="57">
        <f ca="1" t="shared" si="42"/>
        <v>0.188698616839683</v>
      </c>
      <c r="D938" s="57">
        <f ca="1" t="shared" si="43"/>
        <v>0.0666277598335465</v>
      </c>
      <c r="E938" s="57">
        <f ca="1" t="shared" si="44"/>
        <v>1</v>
      </c>
      <c r="F938" s="62">
        <f ca="1">IF(E938=1,$C$4+SQRT(D938*($C$6-$C$4)*($C$5-$C$4)),$C$6-SQRT((1-D938)*($C$6-$C$4)*($C$6-$C$5)))</f>
        <v>8.36504180536905</v>
      </c>
    </row>
    <row r="939" spans="2:6">
      <c r="B939" s="56">
        <v>923</v>
      </c>
      <c r="C939" s="57">
        <f ca="1" t="shared" si="42"/>
        <v>0.984685427552186</v>
      </c>
      <c r="D939" s="57">
        <f ca="1" t="shared" si="43"/>
        <v>0.384206002948925</v>
      </c>
      <c r="E939" s="57">
        <f ca="1" t="shared" si="44"/>
        <v>2</v>
      </c>
      <c r="F939" s="62">
        <f ca="1">IF(E939=1,$C$4+SQRT(D939*($C$6-$C$4)*($C$5-$C$4)),$C$6-SQRT((1-D939)*($C$6-$C$4)*($C$6-$C$5)))</f>
        <v>8.89023065725253</v>
      </c>
    </row>
    <row r="940" spans="2:6">
      <c r="B940" s="56">
        <v>924</v>
      </c>
      <c r="C940" s="57">
        <f ca="1" t="shared" si="42"/>
        <v>0.57610570385394</v>
      </c>
      <c r="D940" s="57">
        <f ca="1" t="shared" si="43"/>
        <v>0.125287549770503</v>
      </c>
      <c r="E940" s="57">
        <f ca="1" t="shared" si="44"/>
        <v>2</v>
      </c>
      <c r="F940" s="62">
        <f ca="1">IF(E940=1,$C$4+SQRT(D940*($C$6-$C$4)*($C$5-$C$4)),$C$6-SQRT((1-D940)*($C$6-$C$4)*($C$6-$C$5)))</f>
        <v>8.67734172952384</v>
      </c>
    </row>
    <row r="941" spans="2:6">
      <c r="B941" s="56">
        <v>925</v>
      </c>
      <c r="C941" s="57">
        <f ca="1" t="shared" si="42"/>
        <v>0.94168591042598</v>
      </c>
      <c r="D941" s="57">
        <f ca="1" t="shared" si="43"/>
        <v>0.137874216495026</v>
      </c>
      <c r="E941" s="57">
        <f ca="1" t="shared" si="44"/>
        <v>2</v>
      </c>
      <c r="F941" s="62">
        <f ca="1">IF(E941=1,$C$4+SQRT(D941*($C$6-$C$4)*($C$5-$C$4)),$C$6-SQRT((1-D941)*($C$6-$C$4)*($C$6-$C$5)))</f>
        <v>8.68689240082545</v>
      </c>
    </row>
    <row r="942" spans="2:6">
      <c r="B942" s="56">
        <v>926</v>
      </c>
      <c r="C942" s="57">
        <f ca="1" t="shared" si="42"/>
        <v>0.240655918545278</v>
      </c>
      <c r="D942" s="57">
        <f ca="1" t="shared" si="43"/>
        <v>0.637132300708736</v>
      </c>
      <c r="E942" s="57">
        <f ca="1" t="shared" si="44"/>
        <v>1</v>
      </c>
      <c r="F942" s="62">
        <f ca="1">IF(E942=1,$C$4+SQRT(D942*($C$6-$C$4)*($C$5-$C$4)),$C$6-SQRT((1-D942)*($C$6-$C$4)*($C$6-$C$5)))</f>
        <v>9.12883329212841</v>
      </c>
    </row>
    <row r="943" spans="2:6">
      <c r="B943" s="56">
        <v>927</v>
      </c>
      <c r="C943" s="57">
        <f ca="1" t="shared" si="42"/>
        <v>0.718988686996051</v>
      </c>
      <c r="D943" s="57">
        <f ca="1" t="shared" si="43"/>
        <v>0.540182686523541</v>
      </c>
      <c r="E943" s="57">
        <f ca="1" t="shared" si="44"/>
        <v>2</v>
      </c>
      <c r="F943" s="62">
        <f ca="1">IF(E943=1,$C$4+SQRT(D943*($C$6-$C$4)*($C$5-$C$4)),$C$6-SQRT((1-D943)*($C$6-$C$4)*($C$6-$C$5)))</f>
        <v>9.0410241781187</v>
      </c>
    </row>
    <row r="944" spans="2:6">
      <c r="B944" s="56">
        <v>928</v>
      </c>
      <c r="C944" s="57">
        <f ca="1" t="shared" si="42"/>
        <v>0.492628335680238</v>
      </c>
      <c r="D944" s="57">
        <f ca="1" t="shared" si="43"/>
        <v>0.125759901069448</v>
      </c>
      <c r="E944" s="57">
        <f ca="1" t="shared" si="44"/>
        <v>1</v>
      </c>
      <c r="F944" s="62">
        <f ca="1">IF(E944=1,$C$4+SQRT(D944*($C$6-$C$4)*($C$5-$C$4)),$C$6-SQRT((1-D944)*($C$6-$C$4)*($C$6-$C$5)))</f>
        <v>8.50151749933467</v>
      </c>
    </row>
    <row r="945" spans="2:6">
      <c r="B945" s="56">
        <v>929</v>
      </c>
      <c r="C945" s="57">
        <f ca="1" t="shared" si="42"/>
        <v>0.829591418658786</v>
      </c>
      <c r="D945" s="57">
        <f ca="1" t="shared" si="43"/>
        <v>0.655191333074101</v>
      </c>
      <c r="E945" s="57">
        <f ca="1" t="shared" si="44"/>
        <v>2</v>
      </c>
      <c r="F945" s="62">
        <f ca="1">IF(E945=1,$C$4+SQRT(D945*($C$6-$C$4)*($C$5-$C$4)),$C$6-SQRT((1-D945)*($C$6-$C$4)*($C$6-$C$5)))</f>
        <v>9.16956798360625</v>
      </c>
    </row>
    <row r="946" spans="2:6">
      <c r="B946" s="56">
        <v>930</v>
      </c>
      <c r="C946" s="57">
        <f ca="1" t="shared" si="42"/>
        <v>0.241546048897298</v>
      </c>
      <c r="D946" s="57">
        <f ca="1" t="shared" si="43"/>
        <v>0.800427575419611</v>
      </c>
      <c r="E946" s="57">
        <f ca="1" t="shared" si="44"/>
        <v>1</v>
      </c>
      <c r="F946" s="62">
        <f ca="1">IF(E946=1,$C$4+SQRT(D946*($C$6-$C$4)*($C$5-$C$4)),$C$6-SQRT((1-D946)*($C$6-$C$4)*($C$6-$C$5)))</f>
        <v>9.26524904696238</v>
      </c>
    </row>
    <row r="947" spans="2:6">
      <c r="B947" s="56">
        <v>931</v>
      </c>
      <c r="C947" s="57">
        <f ca="1" t="shared" si="42"/>
        <v>0.754762723649735</v>
      </c>
      <c r="D947" s="57">
        <f ca="1" t="shared" si="43"/>
        <v>0.854874131315479</v>
      </c>
      <c r="E947" s="57">
        <f ca="1" t="shared" si="44"/>
        <v>2</v>
      </c>
      <c r="F947" s="62">
        <f ca="1">IF(E947=1,$C$4+SQRT(D947*($C$6-$C$4)*($C$5-$C$4)),$C$6-SQRT((1-D947)*($C$6-$C$4)*($C$6-$C$5)))</f>
        <v>9.46124983770857</v>
      </c>
    </row>
    <row r="948" spans="2:6">
      <c r="B948" s="56">
        <v>932</v>
      </c>
      <c r="C948" s="57">
        <f ca="1" t="shared" si="42"/>
        <v>0.271709778064542</v>
      </c>
      <c r="D948" s="57">
        <f ca="1" t="shared" si="43"/>
        <v>0.469420800462721</v>
      </c>
      <c r="E948" s="57">
        <f ca="1" t="shared" si="44"/>
        <v>1</v>
      </c>
      <c r="F948" s="62">
        <f ca="1">IF(E948=1,$C$4+SQRT(D948*($C$6-$C$4)*($C$5-$C$4)),$C$6-SQRT((1-D948)*($C$6-$C$4)*($C$6-$C$5)))</f>
        <v>8.9689383886117</v>
      </c>
    </row>
    <row r="949" spans="2:6">
      <c r="B949" s="56">
        <v>933</v>
      </c>
      <c r="C949" s="57">
        <f ca="1" t="shared" si="42"/>
        <v>0.49776248030703</v>
      </c>
      <c r="D949" s="57">
        <f ca="1" t="shared" si="43"/>
        <v>0.217250387723767</v>
      </c>
      <c r="E949" s="57">
        <f ca="1" t="shared" si="44"/>
        <v>1</v>
      </c>
      <c r="F949" s="62">
        <f ca="1">IF(E949=1,$C$4+SQRT(D949*($C$6-$C$4)*($C$5-$C$4)),$C$6-SQRT((1-D949)*($C$6-$C$4)*($C$6-$C$5)))</f>
        <v>8.65916672811022</v>
      </c>
    </row>
    <row r="950" spans="2:6">
      <c r="B950" s="56">
        <v>934</v>
      </c>
      <c r="C950" s="57">
        <f ca="1" t="shared" si="42"/>
        <v>0.621703297676563</v>
      </c>
      <c r="D950" s="57">
        <f ca="1" t="shared" si="43"/>
        <v>0.547130908579882</v>
      </c>
      <c r="E950" s="57">
        <f ca="1" t="shared" si="44"/>
        <v>2</v>
      </c>
      <c r="F950" s="62">
        <f ca="1">IF(E950=1,$C$4+SQRT(D950*($C$6-$C$4)*($C$5-$C$4)),$C$6-SQRT((1-D950)*($C$6-$C$4)*($C$6-$C$5)))</f>
        <v>9.04829721927472</v>
      </c>
    </row>
    <row r="951" spans="2:6">
      <c r="B951" s="56">
        <v>935</v>
      </c>
      <c r="C951" s="57">
        <f ca="1" t="shared" si="42"/>
        <v>0.777973718201924</v>
      </c>
      <c r="D951" s="57">
        <f ca="1" t="shared" si="43"/>
        <v>0.79343386447639</v>
      </c>
      <c r="E951" s="57">
        <f ca="1" t="shared" si="44"/>
        <v>2</v>
      </c>
      <c r="F951" s="62">
        <f ca="1">IF(E951=1,$C$4+SQRT(D951*($C$6-$C$4)*($C$5-$C$4)),$C$6-SQRT((1-D951)*($C$6-$C$4)*($C$6-$C$5)))</f>
        <v>9.35724633719657</v>
      </c>
    </row>
    <row r="952" spans="2:6">
      <c r="B952" s="56">
        <v>936</v>
      </c>
      <c r="C952" s="57">
        <f ca="1" t="shared" si="42"/>
        <v>0.305754142084961</v>
      </c>
      <c r="D952" s="57">
        <f ca="1" t="shared" si="43"/>
        <v>0.0323378080426389</v>
      </c>
      <c r="E952" s="57">
        <f ca="1" t="shared" si="44"/>
        <v>1</v>
      </c>
      <c r="F952" s="62">
        <f ca="1">IF(E952=1,$C$4+SQRT(D952*($C$6-$C$4)*($C$5-$C$4)),$C$6-SQRT((1-D952)*($C$6-$C$4)*($C$6-$C$5)))</f>
        <v>8.25431401079232</v>
      </c>
    </row>
    <row r="953" spans="2:6">
      <c r="B953" s="56">
        <v>937</v>
      </c>
      <c r="C953" s="57">
        <f ca="1" t="shared" si="42"/>
        <v>0.782203856023001</v>
      </c>
      <c r="D953" s="57">
        <f ca="1" t="shared" si="43"/>
        <v>0.461661846234873</v>
      </c>
      <c r="E953" s="57">
        <f ca="1" t="shared" si="44"/>
        <v>2</v>
      </c>
      <c r="F953" s="62">
        <f ca="1">IF(E953=1,$C$4+SQRT(D953*($C$6-$C$4)*($C$5-$C$4)),$C$6-SQRT((1-D953)*($C$6-$C$4)*($C$6-$C$5)))</f>
        <v>8.96236985995479</v>
      </c>
    </row>
    <row r="954" spans="2:6">
      <c r="B954" s="56">
        <v>938</v>
      </c>
      <c r="C954" s="57">
        <f ca="1" t="shared" si="42"/>
        <v>0.525071489628531</v>
      </c>
      <c r="D954" s="57">
        <f ca="1" t="shared" si="43"/>
        <v>0.494033266216901</v>
      </c>
      <c r="E954" s="57">
        <f ca="1" t="shared" si="44"/>
        <v>2</v>
      </c>
      <c r="F954" s="62">
        <f ca="1">IF(E954=1,$C$4+SQRT(D954*($C$6-$C$4)*($C$5-$C$4)),$C$6-SQRT((1-D954)*($C$6-$C$4)*($C$6-$C$5)))</f>
        <v>8.99405096174498</v>
      </c>
    </row>
    <row r="955" spans="2:6">
      <c r="B955" s="56">
        <v>939</v>
      </c>
      <c r="C955" s="57">
        <f ca="1" t="shared" si="42"/>
        <v>0.652350490805681</v>
      </c>
      <c r="D955" s="57">
        <f ca="1" t="shared" si="43"/>
        <v>0.0569132817434288</v>
      </c>
      <c r="E955" s="57">
        <f ca="1" t="shared" si="44"/>
        <v>2</v>
      </c>
      <c r="F955" s="62">
        <f ca="1">IF(E955=1,$C$4+SQRT(D955*($C$6-$C$4)*($C$5-$C$4)),$C$6-SQRT((1-D955)*($C$6-$C$4)*($C$6-$C$5)))</f>
        <v>8.62661970433782</v>
      </c>
    </row>
    <row r="956" spans="2:6">
      <c r="B956" s="56">
        <v>940</v>
      </c>
      <c r="C956" s="57">
        <f ca="1" t="shared" si="42"/>
        <v>0.986741131077996</v>
      </c>
      <c r="D956" s="57">
        <f ca="1" t="shared" si="43"/>
        <v>0.336646459893132</v>
      </c>
      <c r="E956" s="57">
        <f ca="1" t="shared" si="44"/>
        <v>2</v>
      </c>
      <c r="F956" s="62">
        <f ca="1">IF(E956=1,$C$4+SQRT(D956*($C$6-$C$4)*($C$5-$C$4)),$C$6-SQRT((1-D956)*($C$6-$C$4)*($C$6-$C$5)))</f>
        <v>8.84817228709597</v>
      </c>
    </row>
    <row r="957" spans="2:6">
      <c r="B957" s="56">
        <v>941</v>
      </c>
      <c r="C957" s="57">
        <f ca="1" t="shared" si="42"/>
        <v>0.382492714563123</v>
      </c>
      <c r="D957" s="57">
        <f ca="1" t="shared" si="43"/>
        <v>0.66956895659944</v>
      </c>
      <c r="E957" s="57">
        <f ca="1" t="shared" si="44"/>
        <v>1</v>
      </c>
      <c r="F957" s="62">
        <f ca="1">IF(E957=1,$C$4+SQRT(D957*($C$6-$C$4)*($C$5-$C$4)),$C$6-SQRT((1-D957)*($C$6-$C$4)*($C$6-$C$5)))</f>
        <v>9.15721126558588</v>
      </c>
    </row>
    <row r="958" spans="2:6">
      <c r="B958" s="56">
        <v>942</v>
      </c>
      <c r="C958" s="57">
        <f ca="1" t="shared" si="42"/>
        <v>0.622397645567925</v>
      </c>
      <c r="D958" s="57">
        <f ca="1" t="shared" si="43"/>
        <v>0.417844798551503</v>
      </c>
      <c r="E958" s="57">
        <f ca="1" t="shared" si="44"/>
        <v>2</v>
      </c>
      <c r="F958" s="62">
        <f ca="1">IF(E958=1,$C$4+SQRT(D958*($C$6-$C$4)*($C$5-$C$4)),$C$6-SQRT((1-D958)*($C$6-$C$4)*($C$6-$C$5)))</f>
        <v>8.92096783972998</v>
      </c>
    </row>
    <row r="959" spans="2:6">
      <c r="B959" s="56">
        <v>943</v>
      </c>
      <c r="C959" s="57">
        <f ca="1" t="shared" si="42"/>
        <v>0.0618374439739635</v>
      </c>
      <c r="D959" s="57">
        <f ca="1" t="shared" si="43"/>
        <v>0.654664317213964</v>
      </c>
      <c r="E959" s="57">
        <f ca="1" t="shared" si="44"/>
        <v>1</v>
      </c>
      <c r="F959" s="62">
        <f ca="1">IF(E959=1,$C$4+SQRT(D959*($C$6-$C$4)*($C$5-$C$4)),$C$6-SQRT((1-D959)*($C$6-$C$4)*($C$6-$C$5)))</f>
        <v>9.1442589892275</v>
      </c>
    </row>
    <row r="960" spans="2:6">
      <c r="B960" s="56">
        <v>944</v>
      </c>
      <c r="C960" s="57">
        <f ca="1" t="shared" si="42"/>
        <v>0.35868604100277</v>
      </c>
      <c r="D960" s="57">
        <f ca="1" t="shared" si="43"/>
        <v>0.673715107121619</v>
      </c>
      <c r="E960" s="57">
        <f ca="1" t="shared" si="44"/>
        <v>1</v>
      </c>
      <c r="F960" s="62">
        <f ca="1">IF(E960=1,$C$4+SQRT(D960*($C$6-$C$4)*($C$5-$C$4)),$C$6-SQRT((1-D960)*($C$6-$C$4)*($C$6-$C$5)))</f>
        <v>9.16078861738184</v>
      </c>
    </row>
    <row r="961" spans="2:6">
      <c r="B961" s="56">
        <v>945</v>
      </c>
      <c r="C961" s="57">
        <f ca="1" t="shared" si="42"/>
        <v>0.606524121447679</v>
      </c>
      <c r="D961" s="57">
        <f ca="1" t="shared" si="43"/>
        <v>0.992841335885414</v>
      </c>
      <c r="E961" s="57">
        <f ca="1" t="shared" si="44"/>
        <v>2</v>
      </c>
      <c r="F961" s="62">
        <f ca="1">IF(E961=1,$C$4+SQRT(D961*($C$6-$C$4)*($C$5-$C$4)),$C$6-SQRT((1-D961)*($C$6-$C$4)*($C$6-$C$5)))</f>
        <v>9.88034496153872</v>
      </c>
    </row>
    <row r="962" spans="2:6">
      <c r="B962" s="56">
        <v>946</v>
      </c>
      <c r="C962" s="57">
        <f ca="1" t="shared" si="42"/>
        <v>0.674892653262082</v>
      </c>
      <c r="D962" s="57">
        <f ca="1" t="shared" si="43"/>
        <v>0.657655452637323</v>
      </c>
      <c r="E962" s="57">
        <f ca="1" t="shared" si="44"/>
        <v>2</v>
      </c>
      <c r="F962" s="62">
        <f ca="1">IF(E962=1,$C$4+SQRT(D962*($C$6-$C$4)*($C$5-$C$4)),$C$6-SQRT((1-D962)*($C$6-$C$4)*($C$6-$C$5)))</f>
        <v>9.17254057820014</v>
      </c>
    </row>
    <row r="963" spans="2:6">
      <c r="B963" s="56">
        <v>947</v>
      </c>
      <c r="C963" s="57">
        <f ca="1" t="shared" si="42"/>
        <v>0.0893672697907355</v>
      </c>
      <c r="D963" s="57">
        <f ca="1" t="shared" si="43"/>
        <v>0.587847398662066</v>
      </c>
      <c r="E963" s="57">
        <f ca="1" t="shared" si="44"/>
        <v>1</v>
      </c>
      <c r="F963" s="62">
        <f ca="1">IF(E963=1,$C$4+SQRT(D963*($C$6-$C$4)*($C$5-$C$4)),$C$6-SQRT((1-D963)*($C$6-$C$4)*($C$6-$C$5)))</f>
        <v>9.08429460817812</v>
      </c>
    </row>
    <row r="964" spans="2:6">
      <c r="B964" s="56">
        <v>948</v>
      </c>
      <c r="C964" s="57">
        <f ca="1" t="shared" si="42"/>
        <v>0.543841560811257</v>
      </c>
      <c r="D964" s="57">
        <f ca="1" t="shared" si="43"/>
        <v>0.966001716425284</v>
      </c>
      <c r="E964" s="57">
        <f ca="1" t="shared" si="44"/>
        <v>2</v>
      </c>
      <c r="F964" s="62">
        <f ca="1">IF(E964=1,$C$4+SQRT(D964*($C$6-$C$4)*($C$5-$C$4)),$C$6-SQRT((1-D964)*($C$6-$C$4)*($C$6-$C$5)))</f>
        <v>9.73923848606546</v>
      </c>
    </row>
    <row r="965" spans="2:6">
      <c r="B965" s="56">
        <v>949</v>
      </c>
      <c r="C965" s="57">
        <f ca="1" t="shared" si="42"/>
        <v>0.323676729338588</v>
      </c>
      <c r="D965" s="57">
        <f ca="1" t="shared" si="43"/>
        <v>0.0819584334150558</v>
      </c>
      <c r="E965" s="57">
        <f ca="1" t="shared" si="44"/>
        <v>1</v>
      </c>
      <c r="F965" s="62">
        <f ca="1">IF(E965=1,$C$4+SQRT(D965*($C$6-$C$4)*($C$5-$C$4)),$C$6-SQRT((1-D965)*($C$6-$C$4)*($C$6-$C$5)))</f>
        <v>8.40486648025011</v>
      </c>
    </row>
    <row r="966" spans="2:6">
      <c r="B966" s="56">
        <v>950</v>
      </c>
      <c r="C966" s="57">
        <f ca="1" t="shared" si="42"/>
        <v>0.77110201779137</v>
      </c>
      <c r="D966" s="57">
        <f ca="1" t="shared" si="43"/>
        <v>0.466143986421444</v>
      </c>
      <c r="E966" s="57">
        <f ca="1" t="shared" si="44"/>
        <v>2</v>
      </c>
      <c r="F966" s="62">
        <f ca="1">IF(E966=1,$C$4+SQRT(D966*($C$6-$C$4)*($C$5-$C$4)),$C$6-SQRT((1-D966)*($C$6-$C$4)*($C$6-$C$5)))</f>
        <v>8.9666984819729</v>
      </c>
    </row>
    <row r="967" spans="2:6">
      <c r="B967" s="56">
        <v>951</v>
      </c>
      <c r="C967" s="57">
        <f ca="1" t="shared" si="42"/>
        <v>0.690169013470329</v>
      </c>
      <c r="D967" s="57">
        <f ca="1" t="shared" si="43"/>
        <v>0.940912882169247</v>
      </c>
      <c r="E967" s="57">
        <f ca="1" t="shared" si="44"/>
        <v>2</v>
      </c>
      <c r="F967" s="62">
        <f ca="1">IF(E967=1,$C$4+SQRT(D967*($C$6-$C$4)*($C$5-$C$4)),$C$6-SQRT((1-D967)*($C$6-$C$4)*($C$6-$C$5)))</f>
        <v>9.65623520299265</v>
      </c>
    </row>
    <row r="968" spans="2:6">
      <c r="B968" s="56">
        <v>952</v>
      </c>
      <c r="C968" s="57">
        <f ca="1" t="shared" si="42"/>
        <v>0.864950831455509</v>
      </c>
      <c r="D968" s="57">
        <f ca="1" t="shared" si="43"/>
        <v>0.834095211003748</v>
      </c>
      <c r="E968" s="57">
        <f ca="1" t="shared" si="44"/>
        <v>2</v>
      </c>
      <c r="F968" s="62">
        <f ca="1">IF(E968=1,$C$4+SQRT(D968*($C$6-$C$4)*($C$5-$C$4)),$C$6-SQRT((1-D968)*($C$6-$C$4)*($C$6-$C$5)))</f>
        <v>9.42397085317451</v>
      </c>
    </row>
    <row r="969" spans="2:6">
      <c r="B969" s="56">
        <v>953</v>
      </c>
      <c r="C969" s="57">
        <f ca="1" t="shared" si="42"/>
        <v>0.133796818262339</v>
      </c>
      <c r="D969" s="57">
        <f ca="1" t="shared" si="43"/>
        <v>0.803954334465856</v>
      </c>
      <c r="E969" s="57">
        <f ca="1" t="shared" si="44"/>
        <v>1</v>
      </c>
      <c r="F969" s="62">
        <f ca="1">IF(E969=1,$C$4+SQRT(D969*($C$6-$C$4)*($C$5-$C$4)),$C$6-SQRT((1-D969)*($C$6-$C$4)*($C$6-$C$5)))</f>
        <v>9.26803338636319</v>
      </c>
    </row>
    <row r="970" spans="2:6">
      <c r="B970" s="56">
        <v>954</v>
      </c>
      <c r="C970" s="57">
        <f ca="1" t="shared" si="42"/>
        <v>0.481058722894002</v>
      </c>
      <c r="D970" s="57">
        <f ca="1" t="shared" si="43"/>
        <v>0.626430378078429</v>
      </c>
      <c r="E970" s="57">
        <f ca="1" t="shared" si="44"/>
        <v>1</v>
      </c>
      <c r="F970" s="62">
        <f ca="1">IF(E970=1,$C$4+SQRT(D970*($C$6-$C$4)*($C$5-$C$4)),$C$6-SQRT((1-D970)*($C$6-$C$4)*($C$6-$C$5)))</f>
        <v>9.1193126266405</v>
      </c>
    </row>
    <row r="971" spans="2:6">
      <c r="B971" s="56">
        <v>955</v>
      </c>
      <c r="C971" s="57">
        <f ca="1" t="shared" si="42"/>
        <v>0.480833046883444</v>
      </c>
      <c r="D971" s="57">
        <f ca="1" t="shared" si="43"/>
        <v>0.414211095292191</v>
      </c>
      <c r="E971" s="57">
        <f ca="1" t="shared" si="44"/>
        <v>1</v>
      </c>
      <c r="F971" s="62">
        <f ca="1">IF(E971=1,$C$4+SQRT(D971*($C$6-$C$4)*($C$5-$C$4)),$C$6-SQRT((1-D971)*($C$6-$C$4)*($C$6-$C$5)))</f>
        <v>8.91017701057782</v>
      </c>
    </row>
    <row r="972" spans="2:6">
      <c r="B972" s="56">
        <v>956</v>
      </c>
      <c r="C972" s="57">
        <f ca="1" t="shared" si="42"/>
        <v>0.360760520287333</v>
      </c>
      <c r="D972" s="57">
        <f ca="1" t="shared" si="43"/>
        <v>0.189075245893642</v>
      </c>
      <c r="E972" s="57">
        <f ca="1" t="shared" si="44"/>
        <v>1</v>
      </c>
      <c r="F972" s="62">
        <f ca="1">IF(E972=1,$C$4+SQRT(D972*($C$6-$C$4)*($C$5-$C$4)),$C$6-SQRT((1-D972)*($C$6-$C$4)*($C$6-$C$5)))</f>
        <v>8.61493942123374</v>
      </c>
    </row>
    <row r="973" spans="2:6">
      <c r="B973" s="56">
        <v>957</v>
      </c>
      <c r="C973" s="57">
        <f ca="1" t="shared" si="42"/>
        <v>0.897431452627718</v>
      </c>
      <c r="D973" s="57">
        <f ca="1" t="shared" si="43"/>
        <v>0.832998177656211</v>
      </c>
      <c r="E973" s="57">
        <f ca="1" t="shared" si="44"/>
        <v>2</v>
      </c>
      <c r="F973" s="62">
        <f ca="1">IF(E973=1,$C$4+SQRT(D973*($C$6-$C$4)*($C$5-$C$4)),$C$6-SQRT((1-D973)*($C$6-$C$4)*($C$6-$C$5)))</f>
        <v>9.42206951569624</v>
      </c>
    </row>
    <row r="974" spans="2:6">
      <c r="B974" s="56">
        <v>958</v>
      </c>
      <c r="C974" s="57">
        <f ca="1" t="shared" si="42"/>
        <v>0.631902382087233</v>
      </c>
      <c r="D974" s="57">
        <f ca="1" t="shared" si="43"/>
        <v>0.863362928765654</v>
      </c>
      <c r="E974" s="57">
        <f ca="1" t="shared" si="44"/>
        <v>2</v>
      </c>
      <c r="F974" s="62">
        <f ca="1">IF(E974=1,$C$4+SQRT(D974*($C$6-$C$4)*($C$5-$C$4)),$C$6-SQRT((1-D974)*($C$6-$C$4)*($C$6-$C$5)))</f>
        <v>9.47724370642842</v>
      </c>
    </row>
    <row r="975" spans="2:6">
      <c r="B975" s="56">
        <v>959</v>
      </c>
      <c r="C975" s="57">
        <f ca="1" t="shared" si="42"/>
        <v>0.0796578745058403</v>
      </c>
      <c r="D975" s="57">
        <f ca="1" t="shared" si="43"/>
        <v>0.516766903209857</v>
      </c>
      <c r="E975" s="57">
        <f ca="1" t="shared" si="44"/>
        <v>1</v>
      </c>
      <c r="F975" s="62">
        <f ca="1">IF(E975=1,$C$4+SQRT(D975*($C$6-$C$4)*($C$5-$C$4)),$C$6-SQRT((1-D975)*($C$6-$C$4)*($C$6-$C$5)))</f>
        <v>9.01662864725509</v>
      </c>
    </row>
    <row r="976" spans="2:6">
      <c r="B976" s="56">
        <v>960</v>
      </c>
      <c r="C976" s="57">
        <f ca="1" t="shared" si="42"/>
        <v>0.680195286182211</v>
      </c>
      <c r="D976" s="57">
        <f ca="1" t="shared" si="43"/>
        <v>0.447572510814311</v>
      </c>
      <c r="E976" s="57">
        <f ca="1" t="shared" si="44"/>
        <v>2</v>
      </c>
      <c r="F976" s="62">
        <f ca="1">IF(E976=1,$C$4+SQRT(D976*($C$6-$C$4)*($C$5-$C$4)),$C$6-SQRT((1-D976)*($C$6-$C$4)*($C$6-$C$5)))</f>
        <v>8.9488791799363</v>
      </c>
    </row>
    <row r="977" spans="2:6">
      <c r="B977" s="56">
        <v>961</v>
      </c>
      <c r="C977" s="57">
        <f ca="1" t="shared" ref="C977:C1016" si="45">RAND()</f>
        <v>0.023838847745236</v>
      </c>
      <c r="D977" s="57">
        <f ca="1" t="shared" ref="D977:D1016" si="46">RAND()</f>
        <v>0.377790756874213</v>
      </c>
      <c r="E977" s="57">
        <f ca="1" t="shared" ref="E977:E1016" si="47">IF(C977&lt;=$C$10,1,2)</f>
        <v>1</v>
      </c>
      <c r="F977" s="62">
        <f ca="1">IF(E977=1,$C$4+SQRT(D977*($C$6-$C$4)*($C$5-$C$4)),$C$6-SQRT((1-D977)*($C$6-$C$4)*($C$6-$C$5)))</f>
        <v>8.86924191900093</v>
      </c>
    </row>
    <row r="978" spans="2:6">
      <c r="B978" s="56">
        <v>962</v>
      </c>
      <c r="C978" s="57">
        <f ca="1" t="shared" si="45"/>
        <v>0.150551921335795</v>
      </c>
      <c r="D978" s="57">
        <f ca="1" t="shared" si="46"/>
        <v>0.0931206817620227</v>
      </c>
      <c r="E978" s="57">
        <f ca="1" t="shared" si="47"/>
        <v>1</v>
      </c>
      <c r="F978" s="62">
        <f ca="1">IF(E978=1,$C$4+SQRT(D978*($C$6-$C$4)*($C$5-$C$4)),$C$6-SQRT((1-D978)*($C$6-$C$4)*($C$6-$C$5)))</f>
        <v>8.43155690647242</v>
      </c>
    </row>
    <row r="979" spans="2:6">
      <c r="B979" s="56">
        <v>963</v>
      </c>
      <c r="C979" s="57">
        <f ca="1" t="shared" si="45"/>
        <v>0.767298175607219</v>
      </c>
      <c r="D979" s="57">
        <f ca="1" t="shared" si="46"/>
        <v>0.130448817768207</v>
      </c>
      <c r="E979" s="57">
        <f ca="1" t="shared" si="47"/>
        <v>2</v>
      </c>
      <c r="F979" s="62">
        <f ca="1">IF(E979=1,$C$4+SQRT(D979*($C$6-$C$4)*($C$5-$C$4)),$C$6-SQRT((1-D979)*($C$6-$C$4)*($C$6-$C$5)))</f>
        <v>8.68124969593801</v>
      </c>
    </row>
    <row r="980" spans="2:6">
      <c r="B980" s="56">
        <v>964</v>
      </c>
      <c r="C980" s="57">
        <f ca="1" t="shared" si="45"/>
        <v>0.341977781368786</v>
      </c>
      <c r="D980" s="57">
        <f ca="1" t="shared" si="46"/>
        <v>0.309813967784704</v>
      </c>
      <c r="E980" s="57">
        <f ca="1" t="shared" si="47"/>
        <v>1</v>
      </c>
      <c r="F980" s="62">
        <f ca="1">IF(E980=1,$C$4+SQRT(D980*($C$6-$C$4)*($C$5-$C$4)),$C$6-SQRT((1-D980)*($C$6-$C$4)*($C$6-$C$5)))</f>
        <v>8.78716449079554</v>
      </c>
    </row>
    <row r="981" spans="2:6">
      <c r="B981" s="56">
        <v>965</v>
      </c>
      <c r="C981" s="57">
        <f ca="1" t="shared" si="45"/>
        <v>0.378596794664852</v>
      </c>
      <c r="D981" s="57">
        <f ca="1" t="shared" si="46"/>
        <v>0.212386501344237</v>
      </c>
      <c r="E981" s="57">
        <f ca="1" t="shared" si="47"/>
        <v>1</v>
      </c>
      <c r="F981" s="62">
        <f ca="1">IF(E981=1,$C$4+SQRT(D981*($C$6-$C$4)*($C$5-$C$4)),$C$6-SQRT((1-D981)*($C$6-$C$4)*($C$6-$C$5)))</f>
        <v>8.65174611827649</v>
      </c>
    </row>
    <row r="982" spans="2:6">
      <c r="B982" s="56">
        <v>966</v>
      </c>
      <c r="C982" s="57">
        <f ca="1" t="shared" si="45"/>
        <v>0.909268999267291</v>
      </c>
      <c r="D982" s="57">
        <f ca="1" t="shared" si="46"/>
        <v>0.863889286160318</v>
      </c>
      <c r="E982" s="57">
        <f ca="1" t="shared" si="47"/>
        <v>2</v>
      </c>
      <c r="F982" s="62">
        <f ca="1">IF(E982=1,$C$4+SQRT(D982*($C$6-$C$4)*($C$5-$C$4)),$C$6-SQRT((1-D982)*($C$6-$C$4)*($C$6-$C$5)))</f>
        <v>9.47825156667282</v>
      </c>
    </row>
    <row r="983" spans="2:6">
      <c r="B983" s="56">
        <v>967</v>
      </c>
      <c r="C983" s="57">
        <f ca="1" t="shared" si="45"/>
        <v>0.338575196558515</v>
      </c>
      <c r="D983" s="57">
        <f ca="1" t="shared" si="46"/>
        <v>0.883746316659572</v>
      </c>
      <c r="E983" s="57">
        <f ca="1" t="shared" si="47"/>
        <v>1</v>
      </c>
      <c r="F983" s="62">
        <f ca="1">IF(E983=1,$C$4+SQRT(D983*($C$6-$C$4)*($C$5-$C$4)),$C$6-SQRT((1-D983)*($C$6-$C$4)*($C$6-$C$5)))</f>
        <v>9.32947080950247</v>
      </c>
    </row>
    <row r="984" spans="2:6">
      <c r="B984" s="56">
        <v>968</v>
      </c>
      <c r="C984" s="57">
        <f ca="1" t="shared" si="45"/>
        <v>0.744303768234291</v>
      </c>
      <c r="D984" s="57">
        <f ca="1" t="shared" si="46"/>
        <v>0.980449551224383</v>
      </c>
      <c r="E984" s="57">
        <f ca="1" t="shared" si="47"/>
        <v>2</v>
      </c>
      <c r="F984" s="62">
        <f ca="1">IF(E984=1,$C$4+SQRT(D984*($C$6-$C$4)*($C$5-$C$4)),$C$6-SQRT((1-D984)*($C$6-$C$4)*($C$6-$C$5)))</f>
        <v>9.80226053112433</v>
      </c>
    </row>
    <row r="985" spans="2:6">
      <c r="B985" s="56">
        <v>969</v>
      </c>
      <c r="C985" s="57">
        <f ca="1" t="shared" si="45"/>
        <v>0.168637484958611</v>
      </c>
      <c r="D985" s="57">
        <f ca="1" t="shared" si="46"/>
        <v>0.482389663563093</v>
      </c>
      <c r="E985" s="57">
        <f ca="1" t="shared" si="47"/>
        <v>1</v>
      </c>
      <c r="F985" s="62">
        <f ca="1">IF(E985=1,$C$4+SQRT(D985*($C$6-$C$4)*($C$5-$C$4)),$C$6-SQRT((1-D985)*($C$6-$C$4)*($C$6-$C$5)))</f>
        <v>8.98223180926204</v>
      </c>
    </row>
    <row r="986" spans="2:6">
      <c r="B986" s="56">
        <v>970</v>
      </c>
      <c r="C986" s="57">
        <f ca="1" t="shared" si="45"/>
        <v>0.717557365983501</v>
      </c>
      <c r="D986" s="57">
        <f ca="1" t="shared" si="46"/>
        <v>0.575099685532643</v>
      </c>
      <c r="E986" s="57">
        <f ca="1" t="shared" si="47"/>
        <v>2</v>
      </c>
      <c r="F986" s="62">
        <f ca="1">IF(E986=1,$C$4+SQRT(D986*($C$6-$C$4)*($C$5-$C$4)),$C$6-SQRT((1-D986)*($C$6-$C$4)*($C$6-$C$5)))</f>
        <v>9.07815368475287</v>
      </c>
    </row>
    <row r="987" spans="2:6">
      <c r="B987" s="56">
        <v>971</v>
      </c>
      <c r="C987" s="57">
        <f ca="1" t="shared" si="45"/>
        <v>0.323842616787639</v>
      </c>
      <c r="D987" s="57">
        <f ca="1" t="shared" si="46"/>
        <v>0.479019656631752</v>
      </c>
      <c r="E987" s="57">
        <f ca="1" t="shared" si="47"/>
        <v>1</v>
      </c>
      <c r="F987" s="62">
        <f ca="1">IF(E987=1,$C$4+SQRT(D987*($C$6-$C$4)*($C$5-$C$4)),$C$6-SQRT((1-D987)*($C$6-$C$4)*($C$6-$C$5)))</f>
        <v>8.97879482694971</v>
      </c>
    </row>
    <row r="988" spans="2:6">
      <c r="B988" s="56">
        <v>972</v>
      </c>
      <c r="C988" s="57">
        <f ca="1" t="shared" si="45"/>
        <v>0.399208964058869</v>
      </c>
      <c r="D988" s="57">
        <f ca="1" t="shared" si="46"/>
        <v>0.397252587780181</v>
      </c>
      <c r="E988" s="57">
        <f ca="1" t="shared" si="47"/>
        <v>1</v>
      </c>
      <c r="F988" s="62">
        <f ca="1">IF(E988=1,$C$4+SQRT(D988*($C$6-$C$4)*($C$5-$C$4)),$C$6-SQRT((1-D988)*($C$6-$C$4)*($C$6-$C$5)))</f>
        <v>8.89135019804809</v>
      </c>
    </row>
    <row r="989" spans="2:6">
      <c r="B989" s="56">
        <v>973</v>
      </c>
      <c r="C989" s="57">
        <f ca="1" t="shared" si="45"/>
        <v>0.983644193521892</v>
      </c>
      <c r="D989" s="57">
        <f ca="1" t="shared" si="46"/>
        <v>0.674476983239508</v>
      </c>
      <c r="E989" s="57">
        <f ca="1" t="shared" si="47"/>
        <v>2</v>
      </c>
      <c r="F989" s="62">
        <f ca="1">IF(E989=1,$C$4+SQRT(D989*($C$6-$C$4)*($C$5-$C$4)),$C$6-SQRT((1-D989)*($C$6-$C$4)*($C$6-$C$5)))</f>
        <v>9.19312576350401</v>
      </c>
    </row>
    <row r="990" spans="2:6">
      <c r="B990" s="56">
        <v>974</v>
      </c>
      <c r="C990" s="57">
        <f ca="1" t="shared" si="45"/>
        <v>0.560608810713419</v>
      </c>
      <c r="D990" s="57">
        <f ca="1" t="shared" si="46"/>
        <v>0.716490778977801</v>
      </c>
      <c r="E990" s="57">
        <f ca="1" t="shared" si="47"/>
        <v>2</v>
      </c>
      <c r="F990" s="62">
        <f ca="1">IF(E990=1,$C$4+SQRT(D990*($C$6-$C$4)*($C$5-$C$4)),$C$6-SQRT((1-D990)*($C$6-$C$4)*($C$6-$C$5)))</f>
        <v>9.24699373040831</v>
      </c>
    </row>
    <row r="991" spans="2:6">
      <c r="B991" s="56">
        <v>975</v>
      </c>
      <c r="C991" s="57">
        <f ca="1" t="shared" si="45"/>
        <v>0.636919227178029</v>
      </c>
      <c r="D991" s="57">
        <f ca="1" t="shared" si="46"/>
        <v>0.748423206888242</v>
      </c>
      <c r="E991" s="57">
        <f ca="1" t="shared" si="47"/>
        <v>2</v>
      </c>
      <c r="F991" s="62">
        <f ca="1">IF(E991=1,$C$4+SQRT(D991*($C$6-$C$4)*($C$5-$C$4)),$C$6-SQRT((1-D991)*($C$6-$C$4)*($C$6-$C$5)))</f>
        <v>9.29066680169083</v>
      </c>
    </row>
    <row r="992" spans="2:6">
      <c r="B992" s="56">
        <v>976</v>
      </c>
      <c r="C992" s="57">
        <f ca="1" t="shared" si="45"/>
        <v>0.0880849628902618</v>
      </c>
      <c r="D992" s="57">
        <f ca="1" t="shared" si="46"/>
        <v>0.494497021722005</v>
      </c>
      <c r="E992" s="57">
        <f ca="1" t="shared" si="47"/>
        <v>1</v>
      </c>
      <c r="F992" s="62">
        <f ca="1">IF(E992=1,$C$4+SQRT(D992*($C$6-$C$4)*($C$5-$C$4)),$C$6-SQRT((1-D992)*($C$6-$C$4)*($C$6-$C$5)))</f>
        <v>8.99448179643672</v>
      </c>
    </row>
    <row r="993" spans="2:6">
      <c r="B993" s="56">
        <v>977</v>
      </c>
      <c r="C993" s="57">
        <f ca="1" t="shared" si="45"/>
        <v>0.447120703622782</v>
      </c>
      <c r="D993" s="57">
        <f ca="1" t="shared" si="46"/>
        <v>0.739053380274738</v>
      </c>
      <c r="E993" s="57">
        <f ca="1" t="shared" si="47"/>
        <v>1</v>
      </c>
      <c r="F993" s="62">
        <f ca="1">IF(E993=1,$C$4+SQRT(D993*($C$6-$C$4)*($C$5-$C$4)),$C$6-SQRT((1-D993)*($C$6-$C$4)*($C$6-$C$5)))</f>
        <v>9.21577414043459</v>
      </c>
    </row>
    <row r="994" spans="2:6">
      <c r="B994" s="56">
        <v>978</v>
      </c>
      <c r="C994" s="57">
        <f ca="1" t="shared" si="45"/>
        <v>0.0106947644194602</v>
      </c>
      <c r="D994" s="57">
        <f ca="1" t="shared" si="46"/>
        <v>0.932213612739385</v>
      </c>
      <c r="E994" s="57">
        <f ca="1" t="shared" si="47"/>
        <v>1</v>
      </c>
      <c r="F994" s="62">
        <f ca="1">IF(E994=1,$C$4+SQRT(D994*($C$6-$C$4)*($C$5-$C$4)),$C$6-SQRT((1-D994)*($C$6-$C$4)*($C$6-$C$5)))</f>
        <v>9.36544030461927</v>
      </c>
    </row>
    <row r="995" spans="2:6">
      <c r="B995" s="56">
        <v>979</v>
      </c>
      <c r="C995" s="57">
        <f ca="1" t="shared" si="45"/>
        <v>0.38419230771586</v>
      </c>
      <c r="D995" s="57">
        <f ca="1" t="shared" si="46"/>
        <v>0.251008854574422</v>
      </c>
      <c r="E995" s="57">
        <f ca="1" t="shared" si="47"/>
        <v>1</v>
      </c>
      <c r="F995" s="62">
        <f ca="1">IF(E995=1,$C$4+SQRT(D995*($C$6-$C$4)*($C$5-$C$4)),$C$6-SQRT((1-D995)*($C$6-$C$4)*($C$6-$C$5)))</f>
        <v>8.70853208053612</v>
      </c>
    </row>
    <row r="996" spans="2:6">
      <c r="B996" s="56">
        <v>980</v>
      </c>
      <c r="C996" s="57">
        <f ca="1" t="shared" si="45"/>
        <v>0.149324684950534</v>
      </c>
      <c r="D996" s="57">
        <f ca="1" t="shared" si="46"/>
        <v>0.519388825717555</v>
      </c>
      <c r="E996" s="57">
        <f ca="1" t="shared" si="47"/>
        <v>1</v>
      </c>
      <c r="F996" s="62">
        <f ca="1">IF(E996=1,$C$4+SQRT(D996*($C$6-$C$4)*($C$5-$C$4)),$C$6-SQRT((1-D996)*($C$6-$C$4)*($C$6-$C$5)))</f>
        <v>9.01920442082789</v>
      </c>
    </row>
    <row r="997" spans="2:6">
      <c r="B997" s="56">
        <v>981</v>
      </c>
      <c r="C997" s="57">
        <f ca="1" t="shared" si="45"/>
        <v>0.26093433040178</v>
      </c>
      <c r="D997" s="57">
        <f ca="1" t="shared" si="46"/>
        <v>0.52483441430705</v>
      </c>
      <c r="E997" s="57">
        <f ca="1" t="shared" si="47"/>
        <v>1</v>
      </c>
      <c r="F997" s="62">
        <f ca="1">IF(E997=1,$C$4+SQRT(D997*($C$6-$C$4)*($C$5-$C$4)),$C$6-SQRT((1-D997)*($C$6-$C$4)*($C$6-$C$5)))</f>
        <v>9.02453346876229</v>
      </c>
    </row>
    <row r="998" spans="2:6">
      <c r="B998" s="56">
        <v>982</v>
      </c>
      <c r="C998" s="57">
        <f ca="1" t="shared" si="45"/>
        <v>0.746670442445133</v>
      </c>
      <c r="D998" s="57">
        <f ca="1" t="shared" si="46"/>
        <v>0.0818645397207503</v>
      </c>
      <c r="E998" s="57">
        <f ca="1" t="shared" si="47"/>
        <v>2</v>
      </c>
      <c r="F998" s="62">
        <f ca="1">IF(E998=1,$C$4+SQRT(D998*($C$6-$C$4)*($C$5-$C$4)),$C$6-SQRT((1-D998)*($C$6-$C$4)*($C$6-$C$5)))</f>
        <v>8.64490925744491</v>
      </c>
    </row>
    <row r="999" spans="2:6">
      <c r="B999" s="56">
        <v>983</v>
      </c>
      <c r="C999" s="57">
        <f ca="1" t="shared" si="45"/>
        <v>0.0717861523036001</v>
      </c>
      <c r="D999" s="57">
        <f ca="1" t="shared" si="46"/>
        <v>0.0327891207339606</v>
      </c>
      <c r="E999" s="57">
        <f ca="1" t="shared" si="47"/>
        <v>1</v>
      </c>
      <c r="F999" s="62">
        <f ca="1">IF(E999=1,$C$4+SQRT(D999*($C$6-$C$4)*($C$5-$C$4)),$C$6-SQRT((1-D999)*($C$6-$C$4)*($C$6-$C$5)))</f>
        <v>8.25608248957693</v>
      </c>
    </row>
    <row r="1000" spans="2:6">
      <c r="B1000" s="56">
        <v>984</v>
      </c>
      <c r="C1000" s="57">
        <f ca="1" t="shared" si="45"/>
        <v>0.412960233100377</v>
      </c>
      <c r="D1000" s="57">
        <f ca="1" t="shared" si="46"/>
        <v>0.869493762578457</v>
      </c>
      <c r="E1000" s="57">
        <f ca="1" t="shared" si="47"/>
        <v>1</v>
      </c>
      <c r="F1000" s="62">
        <f ca="1">IF(E1000=1,$C$4+SQRT(D1000*($C$6-$C$4)*($C$5-$C$4)),$C$6-SQRT((1-D1000)*($C$6-$C$4)*($C$6-$C$5)))</f>
        <v>9.31870676238386</v>
      </c>
    </row>
    <row r="1001" spans="2:6">
      <c r="B1001" s="56">
        <v>985</v>
      </c>
      <c r="C1001" s="57">
        <f ca="1" t="shared" si="45"/>
        <v>0.881784978666272</v>
      </c>
      <c r="D1001" s="57">
        <f ca="1" t="shared" si="46"/>
        <v>0.9970419735961</v>
      </c>
      <c r="E1001" s="57">
        <f ca="1" t="shared" si="47"/>
        <v>2</v>
      </c>
      <c r="F1001" s="62">
        <f ca="1">IF(E1001=1,$C$4+SQRT(D1001*($C$6-$C$4)*($C$5-$C$4)),$C$6-SQRT((1-D1001)*($C$6-$C$4)*($C$6-$C$5)))</f>
        <v>9.9230841186243</v>
      </c>
    </row>
    <row r="1002" spans="2:6">
      <c r="B1002" s="56">
        <v>986</v>
      </c>
      <c r="C1002" s="57">
        <f ca="1" t="shared" si="45"/>
        <v>0.137852981176171</v>
      </c>
      <c r="D1002" s="57">
        <f ca="1" t="shared" si="46"/>
        <v>0.465800197752609</v>
      </c>
      <c r="E1002" s="57">
        <f ca="1" t="shared" si="47"/>
        <v>1</v>
      </c>
      <c r="F1002" s="62">
        <f ca="1">IF(E1002=1,$C$4+SQRT(D1002*($C$6-$C$4)*($C$5-$C$4)),$C$6-SQRT((1-D1002)*($C$6-$C$4)*($C$6-$C$5)))</f>
        <v>8.9651944858448</v>
      </c>
    </row>
    <row r="1003" spans="2:6">
      <c r="B1003" s="56">
        <v>987</v>
      </c>
      <c r="C1003" s="57">
        <f ca="1" t="shared" si="45"/>
        <v>0.491654690885423</v>
      </c>
      <c r="D1003" s="57">
        <f ca="1" t="shared" si="46"/>
        <v>0.319306620067246</v>
      </c>
      <c r="E1003" s="57">
        <f ca="1" t="shared" si="47"/>
        <v>1</v>
      </c>
      <c r="F1003" s="62">
        <f ca="1">IF(E1003=1,$C$4+SQRT(D1003*($C$6-$C$4)*($C$5-$C$4)),$C$6-SQRT((1-D1003)*($C$6-$C$4)*($C$6-$C$5)))</f>
        <v>8.79913280506715</v>
      </c>
    </row>
    <row r="1004" spans="2:6">
      <c r="B1004" s="56">
        <v>988</v>
      </c>
      <c r="C1004" s="57">
        <f ca="1" t="shared" si="45"/>
        <v>0.365006142267537</v>
      </c>
      <c r="D1004" s="57">
        <f ca="1" t="shared" si="46"/>
        <v>0.884520419614469</v>
      </c>
      <c r="E1004" s="57">
        <f ca="1" t="shared" si="47"/>
        <v>1</v>
      </c>
      <c r="F1004" s="62">
        <f ca="1">IF(E1004=1,$C$4+SQRT(D1004*($C$6-$C$4)*($C$5-$C$4)),$C$6-SQRT((1-D1004)*($C$6-$C$4)*($C$6-$C$5)))</f>
        <v>9.33005294602468</v>
      </c>
    </row>
    <row r="1005" spans="2:6">
      <c r="B1005" s="56">
        <v>989</v>
      </c>
      <c r="C1005" s="57">
        <f ca="1" t="shared" si="45"/>
        <v>0.649717515138262</v>
      </c>
      <c r="D1005" s="57">
        <f ca="1" t="shared" si="46"/>
        <v>0.735850199508129</v>
      </c>
      <c r="E1005" s="57">
        <f ca="1" t="shared" si="47"/>
        <v>2</v>
      </c>
      <c r="F1005" s="62">
        <f ca="1">IF(E1005=1,$C$4+SQRT(D1005*($C$6-$C$4)*($C$5-$C$4)),$C$6-SQRT((1-D1005)*($C$6-$C$4)*($C$6-$C$5)))</f>
        <v>9.27315778811097</v>
      </c>
    </row>
    <row r="1006" spans="2:6">
      <c r="B1006" s="56">
        <v>990</v>
      </c>
      <c r="C1006" s="57">
        <f ca="1" t="shared" si="45"/>
        <v>0.276860814089281</v>
      </c>
      <c r="D1006" s="57">
        <f ca="1" t="shared" si="46"/>
        <v>0.248185076435223</v>
      </c>
      <c r="E1006" s="57">
        <f ca="1" t="shared" si="47"/>
        <v>1</v>
      </c>
      <c r="F1006" s="62">
        <f ca="1">IF(E1006=1,$C$4+SQRT(D1006*($C$6-$C$4)*($C$5-$C$4)),$C$6-SQRT((1-D1006)*($C$6-$C$4)*($C$6-$C$5)))</f>
        <v>8.70453541633508</v>
      </c>
    </row>
    <row r="1007" spans="2:6">
      <c r="B1007" s="56">
        <v>991</v>
      </c>
      <c r="C1007" s="57">
        <f ca="1" t="shared" si="45"/>
        <v>0.655208697587143</v>
      </c>
      <c r="D1007" s="57">
        <f ca="1" t="shared" si="46"/>
        <v>0.743394800195768</v>
      </c>
      <c r="E1007" s="57">
        <f ca="1" t="shared" si="47"/>
        <v>2</v>
      </c>
      <c r="F1007" s="62">
        <f ca="1">IF(E1007=1,$C$4+SQRT(D1007*($C$6-$C$4)*($C$5-$C$4)),$C$6-SQRT((1-D1007)*($C$6-$C$4)*($C$6-$C$5)))</f>
        <v>9.28361295404756</v>
      </c>
    </row>
    <row r="1008" spans="2:6">
      <c r="B1008" s="56">
        <v>992</v>
      </c>
      <c r="C1008" s="57">
        <f ca="1" t="shared" si="45"/>
        <v>0.5430788020939</v>
      </c>
      <c r="D1008" s="57">
        <f ca="1" t="shared" si="46"/>
        <v>0.634333905386935</v>
      </c>
      <c r="E1008" s="57">
        <f ca="1" t="shared" si="47"/>
        <v>2</v>
      </c>
      <c r="F1008" s="62">
        <f ca="1">IF(E1008=1,$C$4+SQRT(D1008*($C$6-$C$4)*($C$5-$C$4)),$C$6-SQRT((1-D1008)*($C$6-$C$4)*($C$6-$C$5)))</f>
        <v>9.14482037604599</v>
      </c>
    </row>
    <row r="1009" spans="2:6">
      <c r="B1009" s="56">
        <v>993</v>
      </c>
      <c r="C1009" s="57">
        <f ca="1" t="shared" si="45"/>
        <v>0.148762600111236</v>
      </c>
      <c r="D1009" s="57">
        <f ca="1" t="shared" si="46"/>
        <v>0.30126509490283</v>
      </c>
      <c r="E1009" s="57">
        <f ca="1" t="shared" si="47"/>
        <v>1</v>
      </c>
      <c r="F1009" s="62">
        <f ca="1">IF(E1009=1,$C$4+SQRT(D1009*($C$6-$C$4)*($C$5-$C$4)),$C$6-SQRT((1-D1009)*($C$6-$C$4)*($C$6-$C$5)))</f>
        <v>8.77622818153276</v>
      </c>
    </row>
    <row r="1010" spans="2:6">
      <c r="B1010" s="56">
        <v>994</v>
      </c>
      <c r="C1010" s="57">
        <f ca="1" t="shared" si="45"/>
        <v>0.181821820063012</v>
      </c>
      <c r="D1010" s="57">
        <f ca="1" t="shared" si="46"/>
        <v>0.0798435019963246</v>
      </c>
      <c r="E1010" s="57">
        <f ca="1" t="shared" si="47"/>
        <v>1</v>
      </c>
      <c r="F1010" s="62">
        <f ca="1">IF(E1010=1,$C$4+SQRT(D1010*($C$6-$C$4)*($C$5-$C$4)),$C$6-SQRT((1-D1010)*($C$6-$C$4)*($C$6-$C$5)))</f>
        <v>8.39960856346261</v>
      </c>
    </row>
    <row r="1011" spans="2:6">
      <c r="B1011" s="56">
        <v>995</v>
      </c>
      <c r="C1011" s="57">
        <f ca="1" t="shared" si="45"/>
        <v>0.251274544821743</v>
      </c>
      <c r="D1011" s="57">
        <f ca="1" t="shared" si="46"/>
        <v>0.0542542183972838</v>
      </c>
      <c r="E1011" s="57">
        <f ca="1" t="shared" si="47"/>
        <v>1</v>
      </c>
      <c r="F1011" s="62">
        <f ca="1">IF(E1011=1,$C$4+SQRT(D1011*($C$6-$C$4)*($C$5-$C$4)),$C$6-SQRT((1-D1011)*($C$6-$C$4)*($C$6-$C$5)))</f>
        <v>8.32940618815464</v>
      </c>
    </row>
    <row r="1012" spans="2:6">
      <c r="B1012" s="56">
        <v>996</v>
      </c>
      <c r="C1012" s="57">
        <f ca="1" t="shared" si="45"/>
        <v>0.254416203759935</v>
      </c>
      <c r="D1012" s="57">
        <f ca="1" t="shared" si="46"/>
        <v>0.37097638227897</v>
      </c>
      <c r="E1012" s="57">
        <f ca="1" t="shared" si="47"/>
        <v>1</v>
      </c>
      <c r="F1012" s="62">
        <f ca="1">IF(E1012=1,$C$4+SQRT(D1012*($C$6-$C$4)*($C$5-$C$4)),$C$6-SQRT((1-D1012)*($C$6-$C$4)*($C$6-$C$5)))</f>
        <v>8.8613668002413</v>
      </c>
    </row>
    <row r="1013" spans="2:6">
      <c r="B1013" s="56">
        <v>997</v>
      </c>
      <c r="C1013" s="57">
        <f ca="1" t="shared" si="45"/>
        <v>0.724309807260795</v>
      </c>
      <c r="D1013" s="57">
        <f ca="1" t="shared" si="46"/>
        <v>0.928633517946947</v>
      </c>
      <c r="E1013" s="57">
        <f ca="1" t="shared" si="47"/>
        <v>2</v>
      </c>
      <c r="F1013" s="62">
        <f ca="1">IF(E1013=1,$C$4+SQRT(D1013*($C$6-$C$4)*($C$5-$C$4)),$C$6-SQRT((1-D1013)*($C$6-$C$4)*($C$6-$C$5)))</f>
        <v>9.62219983575162</v>
      </c>
    </row>
    <row r="1014" spans="2:6">
      <c r="B1014" s="56">
        <v>998</v>
      </c>
      <c r="C1014" s="57">
        <f ca="1" t="shared" si="45"/>
        <v>0.658472113676074</v>
      </c>
      <c r="D1014" s="57">
        <f ca="1" t="shared" si="46"/>
        <v>0.210909200015554</v>
      </c>
      <c r="E1014" s="57">
        <f ca="1" t="shared" si="47"/>
        <v>2</v>
      </c>
      <c r="F1014" s="62">
        <f ca="1">IF(E1014=1,$C$4+SQRT(D1014*($C$6-$C$4)*($C$5-$C$4)),$C$6-SQRT((1-D1014)*($C$6-$C$4)*($C$6-$C$5)))</f>
        <v>8.74374301993227</v>
      </c>
    </row>
    <row r="1015" spans="2:6">
      <c r="B1015" s="56">
        <v>999</v>
      </c>
      <c r="C1015" s="57">
        <f ca="1" t="shared" si="45"/>
        <v>0.547137485347074</v>
      </c>
      <c r="D1015" s="57">
        <f ca="1" t="shared" si="46"/>
        <v>0.306666037263478</v>
      </c>
      <c r="E1015" s="57">
        <f ca="1" t="shared" si="47"/>
        <v>2</v>
      </c>
      <c r="F1015" s="62">
        <f ca="1">IF(E1015=1,$C$4+SQRT(D1015*($C$6-$C$4)*($C$5-$C$4)),$C$6-SQRT((1-D1015)*($C$6-$C$4)*($C$6-$C$5)))</f>
        <v>8.82243134999566</v>
      </c>
    </row>
    <row r="1016" spans="2:6">
      <c r="B1016" s="63">
        <v>1000</v>
      </c>
      <c r="C1016" s="64">
        <f ca="1" t="shared" si="45"/>
        <v>0.0353806326549666</v>
      </c>
      <c r="D1016" s="64">
        <f ca="1" t="shared" si="46"/>
        <v>0.108028965848482</v>
      </c>
      <c r="E1016" s="64">
        <f ca="1" t="shared" si="47"/>
        <v>1</v>
      </c>
      <c r="F1016" s="67">
        <f ca="1">IF(E1016=1,$C$4+SQRT(D1016*($C$6-$C$4)*($C$5-$C$4)),$C$6-SQRT((1-D1016)*($C$6-$C$4)*($C$6-$C$5)))</f>
        <v>8.46482032194921</v>
      </c>
    </row>
    <row r="1018" spans="2:3">
      <c r="B1018" s="3" t="s">
        <v>19</v>
      </c>
      <c r="C1018" s="1">
        <f ca="1">AVERAGE(F17:F1016)</f>
        <v>8.99871964594403</v>
      </c>
    </row>
    <row r="1019" spans="2:3">
      <c r="B1019" s="3" t="s">
        <v>20</v>
      </c>
      <c r="C1019" s="1">
        <f ca="1">MIN(F17:F1016)</f>
        <v>8.10128522810381</v>
      </c>
    </row>
    <row r="1020" spans="2:3">
      <c r="B1020" s="3" t="s">
        <v>21</v>
      </c>
      <c r="C1020" s="1">
        <f ca="1">MAX(F17:F1016)</f>
        <v>9.98726786152418</v>
      </c>
    </row>
    <row r="1023" spans="2:2">
      <c r="B1023" s="3" t="s">
        <v>39</v>
      </c>
    </row>
    <row r="1024" spans="2:8">
      <c r="B1024" s="65" t="s">
        <v>24</v>
      </c>
      <c r="C1024" s="66" t="s">
        <v>25</v>
      </c>
      <c r="D1024" s="66" t="s">
        <v>26</v>
      </c>
      <c r="E1024" s="66" t="s">
        <v>27</v>
      </c>
      <c r="F1024" s="66" t="s">
        <v>28</v>
      </c>
      <c r="G1024" s="66" t="s">
        <v>29</v>
      </c>
      <c r="H1024" s="68" t="s">
        <v>30</v>
      </c>
    </row>
    <row r="1025" spans="2:8">
      <c r="B1025" s="69">
        <v>1</v>
      </c>
      <c r="C1025" s="70">
        <f>$C$4+(($C$6-$C$4)/20)*0</f>
        <v>8</v>
      </c>
      <c r="D1025" s="70">
        <f>$C$4+(($C$6-$C$4)/20)*1</f>
        <v>8.1</v>
      </c>
      <c r="E1025" s="70">
        <f t="shared" ref="E1025:E1044" si="48">(C1025+D1025)/2</f>
        <v>8.05</v>
      </c>
      <c r="F1025" s="70">
        <f ca="1" t="shared" ref="F1025:F1044" si="49">COUNTIFS($F$17:$F$1016,"&gt;="&amp;C1025,$F$17:$F$1016,"&lt;"&amp;D1025)</f>
        <v>0</v>
      </c>
      <c r="G1025" s="70">
        <f ca="1" t="shared" ref="G1025:G1044" si="50">F1025/($C$7*(D1025-C1025))</f>
        <v>0</v>
      </c>
      <c r="H1025" s="73">
        <f>IF(E1025&lt;=$C$5,2*(E1025-$C$4)/(($C$6-$C$4)*($C$5-$C$4)),2*($C$6-E1025)/(($C$6-$C$4)*($C$6-$C$5)))</f>
        <v>0.0500000000000007</v>
      </c>
    </row>
    <row r="1026" spans="2:8">
      <c r="B1026" s="69">
        <v>2</v>
      </c>
      <c r="C1026" s="70">
        <f>$C$4+(($C$6-$C$4)/20)*1</f>
        <v>8.1</v>
      </c>
      <c r="D1026" s="70">
        <f>$C$4+(($C$6-$C$4)/20)*2</f>
        <v>8.2</v>
      </c>
      <c r="E1026" s="70">
        <f t="shared" si="48"/>
        <v>8.15</v>
      </c>
      <c r="F1026" s="70">
        <f ca="1" t="shared" si="49"/>
        <v>4</v>
      </c>
      <c r="G1026" s="70">
        <f ca="1" t="shared" si="50"/>
        <v>0.0400000000000001</v>
      </c>
      <c r="H1026" s="73">
        <f>IF(E1026&lt;=$C$5,2*(E1026-$C$4)/(($C$6-$C$4)*($C$5-$C$4)),2*($C$6-E1026)/(($C$6-$C$4)*($C$6-$C$5)))</f>
        <v>0.149999999999999</v>
      </c>
    </row>
    <row r="1027" spans="2:8">
      <c r="B1027" s="69">
        <v>3</v>
      </c>
      <c r="C1027" s="70">
        <f>$C$4+(($C$6-$C$4)/20)*2</f>
        <v>8.2</v>
      </c>
      <c r="D1027" s="70">
        <f>$C$4+(($C$6-$C$4)/20)*3</f>
        <v>8.3</v>
      </c>
      <c r="E1027" s="70">
        <f t="shared" si="48"/>
        <v>8.25</v>
      </c>
      <c r="F1027" s="70">
        <f ca="1" t="shared" si="49"/>
        <v>17</v>
      </c>
      <c r="G1027" s="70">
        <f ca="1" t="shared" si="50"/>
        <v>0.169999999999998</v>
      </c>
      <c r="H1027" s="73">
        <f>IF(E1027&lt;=$C$5,2*(E1027-$C$4)/(($C$6-$C$4)*($C$5-$C$4)),2*($C$6-E1027)/(($C$6-$C$4)*($C$6-$C$5)))</f>
        <v>0.25</v>
      </c>
    </row>
    <row r="1028" spans="2:8">
      <c r="B1028" s="69">
        <v>4</v>
      </c>
      <c r="C1028" s="70">
        <f>$C$4+(($C$6-$C$4)/20)*3</f>
        <v>8.3</v>
      </c>
      <c r="D1028" s="70">
        <f>$C$4+(($C$6-$C$4)/20)*4</f>
        <v>8.4</v>
      </c>
      <c r="E1028" s="70">
        <f t="shared" si="48"/>
        <v>8.35</v>
      </c>
      <c r="F1028" s="70">
        <f ca="1" t="shared" si="49"/>
        <v>16</v>
      </c>
      <c r="G1028" s="70">
        <f ca="1" t="shared" si="50"/>
        <v>0.160000000000001</v>
      </c>
      <c r="H1028" s="73">
        <f>IF(E1028&lt;=$C$5,2*(E1028-$C$4)/(($C$6-$C$4)*($C$5-$C$4)),2*($C$6-E1028)/(($C$6-$C$4)*($C$6-$C$5)))</f>
        <v>0.350000000000001</v>
      </c>
    </row>
    <row r="1029" spans="2:8">
      <c r="B1029" s="69">
        <v>5</v>
      </c>
      <c r="C1029" s="70">
        <f>$C$4+(($C$6-$C$4)/20)*4</f>
        <v>8.4</v>
      </c>
      <c r="D1029" s="70">
        <f>$C$4+(($C$6-$C$4)/20)*5</f>
        <v>8.5</v>
      </c>
      <c r="E1029" s="70">
        <f t="shared" si="48"/>
        <v>8.45</v>
      </c>
      <c r="F1029" s="70">
        <f ca="1" t="shared" si="49"/>
        <v>29</v>
      </c>
      <c r="G1029" s="70">
        <f ca="1" t="shared" si="50"/>
        <v>0.290000000000001</v>
      </c>
      <c r="H1029" s="73">
        <f>IF(E1029&lt;=$C$5,2*(E1029-$C$4)/(($C$6-$C$4)*($C$5-$C$4)),2*($C$6-E1029)/(($C$6-$C$4)*($C$6-$C$5)))</f>
        <v>0.449999999999999</v>
      </c>
    </row>
    <row r="1030" spans="2:8">
      <c r="B1030" s="69">
        <v>6</v>
      </c>
      <c r="C1030" s="70">
        <f>$C$4+(($C$6-$C$4)/20)*5</f>
        <v>8.5</v>
      </c>
      <c r="D1030" s="70">
        <f>$C$4+(($C$6-$C$4)/20)*6</f>
        <v>8.6</v>
      </c>
      <c r="E1030" s="70">
        <f t="shared" si="48"/>
        <v>8.55</v>
      </c>
      <c r="F1030" s="70">
        <f ca="1" t="shared" si="49"/>
        <v>30</v>
      </c>
      <c r="G1030" s="70">
        <f ca="1" t="shared" si="50"/>
        <v>0.300000000000001</v>
      </c>
      <c r="H1030" s="73">
        <f>IF(E1030&lt;=$C$5,2*(E1030-$C$4)/(($C$6-$C$4)*($C$5-$C$4)),2*($C$6-E1030)/(($C$6-$C$4)*($C$6-$C$5)))</f>
        <v>0.550000000000001</v>
      </c>
    </row>
    <row r="1031" spans="2:8">
      <c r="B1031" s="69">
        <v>7</v>
      </c>
      <c r="C1031" s="70">
        <f>$C$4+(($C$6-$C$4)/20)*6</f>
        <v>8.6</v>
      </c>
      <c r="D1031" s="70">
        <f>$C$4+(($C$6-$C$4)/20)*7</f>
        <v>8.7</v>
      </c>
      <c r="E1031" s="70">
        <f t="shared" si="48"/>
        <v>8.65</v>
      </c>
      <c r="F1031" s="70">
        <f ca="1" t="shared" si="49"/>
        <v>115</v>
      </c>
      <c r="G1031" s="70">
        <f ca="1" t="shared" si="50"/>
        <v>1.15</v>
      </c>
      <c r="H1031" s="73">
        <f>IF(E1031&lt;=$C$5,2*(E1031-$C$4)/(($C$6-$C$4)*($C$5-$C$4)),2*($C$6-E1031)/(($C$6-$C$4)*($C$6-$C$5)))</f>
        <v>0.649999999999999</v>
      </c>
    </row>
    <row r="1032" spans="2:8">
      <c r="B1032" s="69">
        <v>8</v>
      </c>
      <c r="C1032" s="70">
        <f>$C$4+(($C$6-$C$4)/20)*7</f>
        <v>8.7</v>
      </c>
      <c r="D1032" s="70">
        <f>$C$4+(($C$6-$C$4)/20)*8</f>
        <v>8.8</v>
      </c>
      <c r="E1032" s="70">
        <f t="shared" si="48"/>
        <v>8.75</v>
      </c>
      <c r="F1032" s="70">
        <f ca="1" t="shared" si="49"/>
        <v>98</v>
      </c>
      <c r="G1032" s="70">
        <f ca="1" t="shared" si="50"/>
        <v>0.979999999999986</v>
      </c>
      <c r="H1032" s="73">
        <f>IF(E1032&lt;=$C$5,2*(E1032-$C$4)/(($C$6-$C$4)*($C$5-$C$4)),2*($C$6-E1032)/(($C$6-$C$4)*($C$6-$C$5)))</f>
        <v>0.75</v>
      </c>
    </row>
    <row r="1033" spans="2:8">
      <c r="B1033" s="69">
        <v>9</v>
      </c>
      <c r="C1033" s="70">
        <f>$C$4+(($C$6-$C$4)/20)*8</f>
        <v>8.8</v>
      </c>
      <c r="D1033" s="70">
        <f>$C$4+(($C$6-$C$4)/20)*9</f>
        <v>8.9</v>
      </c>
      <c r="E1033" s="70">
        <f t="shared" si="48"/>
        <v>8.85</v>
      </c>
      <c r="F1033" s="70">
        <f ca="1" t="shared" si="49"/>
        <v>93</v>
      </c>
      <c r="G1033" s="70">
        <f ca="1" t="shared" si="50"/>
        <v>0.930000000000003</v>
      </c>
      <c r="H1033" s="73">
        <f>IF(E1033&lt;=$C$5,2*(E1033-$C$4)/(($C$6-$C$4)*($C$5-$C$4)),2*($C$6-E1033)/(($C$6-$C$4)*($C$6-$C$5)))</f>
        <v>0.850000000000001</v>
      </c>
    </row>
    <row r="1034" spans="2:8">
      <c r="B1034" s="69">
        <v>10</v>
      </c>
      <c r="C1034" s="70">
        <f>$C$4+(($C$6-$C$4)/20)*9</f>
        <v>8.9</v>
      </c>
      <c r="D1034" s="70">
        <f>$C$4+(($C$6-$C$4)/20)*10</f>
        <v>9</v>
      </c>
      <c r="E1034" s="70">
        <f t="shared" si="48"/>
        <v>8.95</v>
      </c>
      <c r="F1034" s="70">
        <f ca="1" t="shared" si="49"/>
        <v>105</v>
      </c>
      <c r="G1034" s="70">
        <f ca="1" t="shared" si="50"/>
        <v>1.05</v>
      </c>
      <c r="H1034" s="73">
        <f>IF(E1034&lt;=$C$5,2*(E1034-$C$4)/(($C$6-$C$4)*($C$5-$C$4)),2*($C$6-E1034)/(($C$6-$C$4)*($C$6-$C$5)))</f>
        <v>0.949999999999999</v>
      </c>
    </row>
    <row r="1035" spans="2:8">
      <c r="B1035" s="69">
        <v>11</v>
      </c>
      <c r="C1035" s="70">
        <f>$C$4+(($C$6-$C$4)/20)*10</f>
        <v>9</v>
      </c>
      <c r="D1035" s="70">
        <f>$C$4+(($C$6-$C$4)/20)*11</f>
        <v>9.1</v>
      </c>
      <c r="E1035" s="70">
        <f t="shared" si="48"/>
        <v>9.05</v>
      </c>
      <c r="F1035" s="70">
        <f ca="1" t="shared" si="49"/>
        <v>107</v>
      </c>
      <c r="G1035" s="70">
        <f ca="1" t="shared" si="50"/>
        <v>1.07</v>
      </c>
      <c r="H1035" s="73">
        <f>IF(E1035&lt;=$C$5,2*(E1035-$C$4)/(($C$6-$C$4)*($C$5-$C$4)),2*($C$6-E1035)/(($C$6-$C$4)*($C$6-$C$5)))</f>
        <v>0.949999999999999</v>
      </c>
    </row>
    <row r="1036" spans="2:8">
      <c r="B1036" s="69">
        <v>12</v>
      </c>
      <c r="C1036" s="70">
        <f>$C$4+(($C$6-$C$4)/20)*11</f>
        <v>9.1</v>
      </c>
      <c r="D1036" s="70">
        <f>$C$4+(($C$6-$C$4)/20)*12</f>
        <v>9.2</v>
      </c>
      <c r="E1036" s="70">
        <f t="shared" si="48"/>
        <v>9.15</v>
      </c>
      <c r="F1036" s="70">
        <f ca="1" t="shared" si="49"/>
        <v>97</v>
      </c>
      <c r="G1036" s="70">
        <f ca="1" t="shared" si="50"/>
        <v>0.970000000000003</v>
      </c>
      <c r="H1036" s="73">
        <f>IF(E1036&lt;=$C$5,2*(E1036-$C$4)/(($C$6-$C$4)*($C$5-$C$4)),2*($C$6-E1036)/(($C$6-$C$4)*($C$6-$C$5)))</f>
        <v>0.850000000000001</v>
      </c>
    </row>
    <row r="1037" spans="2:8">
      <c r="B1037" s="69">
        <v>13</v>
      </c>
      <c r="C1037" s="70">
        <f>$C$4+(($C$6-$C$4)/20)*12</f>
        <v>9.2</v>
      </c>
      <c r="D1037" s="70">
        <f>$C$4+(($C$6-$C$4)/20)*13</f>
        <v>9.3</v>
      </c>
      <c r="E1037" s="70">
        <f t="shared" si="48"/>
        <v>9.25</v>
      </c>
      <c r="F1037" s="70">
        <f ca="1" t="shared" si="49"/>
        <v>102</v>
      </c>
      <c r="G1037" s="70">
        <f ca="1" t="shared" si="50"/>
        <v>1.01999999999999</v>
      </c>
      <c r="H1037" s="73">
        <f>IF(E1037&lt;=$C$5,2*(E1037-$C$4)/(($C$6-$C$4)*($C$5-$C$4)),2*($C$6-E1037)/(($C$6-$C$4)*($C$6-$C$5)))</f>
        <v>0.75</v>
      </c>
    </row>
    <row r="1038" spans="2:8">
      <c r="B1038" s="69">
        <v>14</v>
      </c>
      <c r="C1038" s="70">
        <f>$C$4+(($C$6-$C$4)/20)*13</f>
        <v>9.3</v>
      </c>
      <c r="D1038" s="70">
        <f>$C$4+(($C$6-$C$4)/20)*14</f>
        <v>9.4</v>
      </c>
      <c r="E1038" s="70">
        <f t="shared" si="48"/>
        <v>9.35</v>
      </c>
      <c r="F1038" s="70">
        <f ca="1" t="shared" si="49"/>
        <v>78</v>
      </c>
      <c r="G1038" s="70">
        <f ca="1" t="shared" si="50"/>
        <v>0.780000000000003</v>
      </c>
      <c r="H1038" s="73">
        <f>IF(E1038&lt;=$C$5,2*(E1038-$C$4)/(($C$6-$C$4)*($C$5-$C$4)),2*($C$6-E1038)/(($C$6-$C$4)*($C$6-$C$5)))</f>
        <v>0.649999999999999</v>
      </c>
    </row>
    <row r="1039" spans="2:8">
      <c r="B1039" s="69">
        <v>15</v>
      </c>
      <c r="C1039" s="70">
        <f>$C$4+(($C$6-$C$4)/20)*14</f>
        <v>9.4</v>
      </c>
      <c r="D1039" s="70">
        <f>$C$4+(($C$6-$C$4)/20)*15</f>
        <v>9.5</v>
      </c>
      <c r="E1039" s="70">
        <f t="shared" si="48"/>
        <v>9.45</v>
      </c>
      <c r="F1039" s="70">
        <f ca="1" t="shared" si="49"/>
        <v>42</v>
      </c>
      <c r="G1039" s="70">
        <f ca="1" t="shared" si="50"/>
        <v>0.420000000000001</v>
      </c>
      <c r="H1039" s="73">
        <f>IF(E1039&lt;=$C$5,2*(E1039-$C$4)/(($C$6-$C$4)*($C$5-$C$4)),2*($C$6-E1039)/(($C$6-$C$4)*($C$6-$C$5)))</f>
        <v>0.550000000000001</v>
      </c>
    </row>
    <row r="1040" spans="2:8">
      <c r="B1040" s="69">
        <v>16</v>
      </c>
      <c r="C1040" s="70">
        <f>$C$4+(($C$6-$C$4)/20)*15</f>
        <v>9.5</v>
      </c>
      <c r="D1040" s="70">
        <f>$C$4+(($C$6-$C$4)/20)*16</f>
        <v>9.6</v>
      </c>
      <c r="E1040" s="70">
        <f t="shared" si="48"/>
        <v>9.55</v>
      </c>
      <c r="F1040" s="70">
        <f ca="1" t="shared" si="49"/>
        <v>11</v>
      </c>
      <c r="G1040" s="70">
        <f ca="1" t="shared" si="50"/>
        <v>0.11</v>
      </c>
      <c r="H1040" s="73">
        <f>IF(E1040&lt;=$C$5,2*(E1040-$C$4)/(($C$6-$C$4)*($C$5-$C$4)),2*($C$6-E1040)/(($C$6-$C$4)*($C$6-$C$5)))</f>
        <v>0.449999999999999</v>
      </c>
    </row>
    <row r="1041" spans="2:8">
      <c r="B1041" s="69">
        <v>17</v>
      </c>
      <c r="C1041" s="70">
        <f>$C$4+(($C$6-$C$4)/20)*16</f>
        <v>9.6</v>
      </c>
      <c r="D1041" s="70">
        <f>$C$4+(($C$6-$C$4)/20)*17</f>
        <v>9.7</v>
      </c>
      <c r="E1041" s="70">
        <f t="shared" si="48"/>
        <v>9.65</v>
      </c>
      <c r="F1041" s="70">
        <f ca="1" t="shared" si="49"/>
        <v>24</v>
      </c>
      <c r="G1041" s="70">
        <f ca="1" t="shared" si="50"/>
        <v>0.240000000000001</v>
      </c>
      <c r="H1041" s="73">
        <f>IF(E1041&lt;=$C$5,2*(E1041-$C$4)/(($C$6-$C$4)*($C$5-$C$4)),2*($C$6-E1041)/(($C$6-$C$4)*($C$6-$C$5)))</f>
        <v>0.350000000000001</v>
      </c>
    </row>
    <row r="1042" spans="2:8">
      <c r="B1042" s="69">
        <v>18</v>
      </c>
      <c r="C1042" s="70">
        <f>$C$4+(($C$6-$C$4)/20)*17</f>
        <v>9.7</v>
      </c>
      <c r="D1042" s="70">
        <f>$C$4+(($C$6-$C$4)/20)*18</f>
        <v>9.8</v>
      </c>
      <c r="E1042" s="70">
        <f t="shared" si="48"/>
        <v>9.75</v>
      </c>
      <c r="F1042" s="70">
        <f ca="1" t="shared" si="49"/>
        <v>17</v>
      </c>
      <c r="G1042" s="70">
        <f ca="1" t="shared" si="50"/>
        <v>0.169999999999998</v>
      </c>
      <c r="H1042" s="73">
        <f>IF(E1042&lt;=$C$5,2*(E1042-$C$4)/(($C$6-$C$4)*($C$5-$C$4)),2*($C$6-E1042)/(($C$6-$C$4)*($C$6-$C$5)))</f>
        <v>0.25</v>
      </c>
    </row>
    <row r="1043" spans="2:8">
      <c r="B1043" s="69">
        <v>19</v>
      </c>
      <c r="C1043" s="70">
        <f>$C$4+(($C$6-$C$4)/20)*18</f>
        <v>9.8</v>
      </c>
      <c r="D1043" s="70">
        <f>$C$4+(($C$6-$C$4)/20)*19</f>
        <v>9.9</v>
      </c>
      <c r="E1043" s="70">
        <f t="shared" si="48"/>
        <v>9.85</v>
      </c>
      <c r="F1043" s="70">
        <f ca="1" t="shared" si="49"/>
        <v>9</v>
      </c>
      <c r="G1043" s="70">
        <f ca="1" t="shared" si="50"/>
        <v>0.0900000000000003</v>
      </c>
      <c r="H1043" s="73">
        <f>IF(E1043&lt;=$C$5,2*(E1043-$C$4)/(($C$6-$C$4)*($C$5-$C$4)),2*($C$6-E1043)/(($C$6-$C$4)*($C$6-$C$5)))</f>
        <v>0.149999999999999</v>
      </c>
    </row>
    <row r="1044" spans="2:8">
      <c r="B1044" s="71">
        <v>20</v>
      </c>
      <c r="C1044" s="72">
        <f>$C$4+(($C$6-$C$4)/20)*19</f>
        <v>9.9</v>
      </c>
      <c r="D1044" s="72">
        <f>$C$4+(($C$6-$C$4)/20)*20</f>
        <v>10</v>
      </c>
      <c r="E1044" s="72">
        <f t="shared" si="48"/>
        <v>9.95</v>
      </c>
      <c r="F1044" s="72">
        <f ca="1" t="shared" si="49"/>
        <v>6</v>
      </c>
      <c r="G1044" s="72">
        <f ca="1" t="shared" si="50"/>
        <v>0.0600000000000002</v>
      </c>
      <c r="H1044" s="74">
        <f>IF(E1044&lt;=$C$5,2*(E1044-$C$4)/(($C$6-$C$4)*($C$5-$C$4)),2*($C$6-E1044)/(($C$6-$C$4)*($C$6-$C$5)))</f>
        <v>0.0500000000000007</v>
      </c>
    </row>
  </sheetData>
  <mergeCells count="1">
    <mergeCell ref="B1:F1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B2:G62"/>
  <sheetViews>
    <sheetView showGridLines="0" tabSelected="1" zoomScale="85" zoomScaleNormal="85" topLeftCell="E31" workbookViewId="0">
      <selection activeCell="H62" sqref="H62"/>
    </sheetView>
  </sheetViews>
  <sheetFormatPr defaultColWidth="8.68032786885246" defaultRowHeight="13.55" outlineLevelCol="6"/>
  <cols>
    <col min="1" max="1" width="2" style="1" customWidth="1"/>
    <col min="2" max="2" width="37.7377049180328" style="1" customWidth="1"/>
    <col min="3" max="3" width="16" style="1" customWidth="1"/>
    <col min="4" max="4" width="18.9262295081967" style="1" customWidth="1"/>
    <col min="5" max="7" width="16" style="1" customWidth="1"/>
    <col min="8" max="16384" width="8.68032786885246" style="1"/>
  </cols>
  <sheetData>
    <row r="2" ht="17.25" customHeight="1" spans="2:6">
      <c r="B2" s="2" t="s">
        <v>40</v>
      </c>
      <c r="C2" s="24"/>
      <c r="D2" s="24"/>
      <c r="E2" s="24"/>
      <c r="F2" s="24"/>
    </row>
    <row r="3" spans="2:6">
      <c r="B3" s="24"/>
      <c r="C3" s="24"/>
      <c r="D3" s="24"/>
      <c r="E3" s="24"/>
      <c r="F3" s="24"/>
    </row>
    <row r="4" ht="15" customHeight="1" spans="2:6">
      <c r="B4" s="31" t="s">
        <v>41</v>
      </c>
      <c r="C4" s="32"/>
      <c r="D4" s="32"/>
      <c r="E4" s="24"/>
      <c r="F4" s="24"/>
    </row>
    <row r="5" ht="15" customHeight="1" spans="2:6">
      <c r="B5" s="33" t="s">
        <v>42</v>
      </c>
      <c r="C5" s="32"/>
      <c r="D5" s="34">
        <v>0.5</v>
      </c>
      <c r="E5" s="24"/>
      <c r="F5" s="24"/>
    </row>
    <row r="6" ht="15" customHeight="1" spans="2:6">
      <c r="B6" s="33" t="s">
        <v>43</v>
      </c>
      <c r="C6" s="32"/>
      <c r="D6" s="34">
        <v>0.15</v>
      </c>
      <c r="E6" s="24"/>
      <c r="F6" s="24"/>
    </row>
    <row r="7" ht="15" customHeight="1" spans="2:6">
      <c r="B7" s="33" t="s">
        <v>44</v>
      </c>
      <c r="C7" s="32"/>
      <c r="D7" s="35">
        <v>5</v>
      </c>
      <c r="E7" s="24"/>
      <c r="F7" s="24"/>
    </row>
    <row r="8" ht="15" customHeight="1" spans="2:6">
      <c r="B8" s="33" t="s">
        <v>45</v>
      </c>
      <c r="C8" s="32"/>
      <c r="D8" s="34">
        <v>0.9</v>
      </c>
      <c r="E8" s="24"/>
      <c r="F8" s="24"/>
    </row>
    <row r="9" ht="15" customHeight="1" spans="2:6">
      <c r="B9" s="33" t="s">
        <v>46</v>
      </c>
      <c r="C9" s="32"/>
      <c r="D9" s="36">
        <v>1000</v>
      </c>
      <c r="E9" s="24"/>
      <c r="F9" s="24"/>
    </row>
    <row r="10" spans="2:6">
      <c r="B10" s="24"/>
      <c r="C10" s="24"/>
      <c r="D10" s="24"/>
      <c r="E10" s="24"/>
      <c r="F10" s="24"/>
    </row>
    <row r="11" ht="15" customHeight="1" spans="2:6">
      <c r="B11" s="3" t="s">
        <v>47</v>
      </c>
      <c r="C11" s="24"/>
      <c r="D11" s="24"/>
      <c r="E11" s="24"/>
      <c r="F11" s="24"/>
    </row>
    <row r="12" ht="27" customHeight="1" spans="2:6">
      <c r="B12" s="37" t="s">
        <v>48</v>
      </c>
      <c r="C12" s="37" t="s">
        <v>49</v>
      </c>
      <c r="D12" s="37" t="s">
        <v>50</v>
      </c>
      <c r="E12" s="37" t="s">
        <v>51</v>
      </c>
      <c r="F12" s="24"/>
    </row>
    <row r="13" ht="15" customHeight="1" spans="2:6">
      <c r="B13" s="38" t="s">
        <v>52</v>
      </c>
      <c r="C13" s="39">
        <v>60000</v>
      </c>
      <c r="D13" s="39">
        <v>70000</v>
      </c>
      <c r="E13" s="39">
        <v>100000</v>
      </c>
      <c r="F13" s="24"/>
    </row>
    <row r="14" ht="15" customHeight="1" spans="2:6">
      <c r="B14" s="38" t="s">
        <v>53</v>
      </c>
      <c r="C14" s="39">
        <v>25000</v>
      </c>
      <c r="D14" s="39">
        <v>30000</v>
      </c>
      <c r="E14" s="39">
        <v>40000</v>
      </c>
      <c r="F14" s="24"/>
    </row>
    <row r="15" spans="2:6">
      <c r="B15" s="24"/>
      <c r="C15" s="24"/>
      <c r="D15" s="24"/>
      <c r="E15" s="24"/>
      <c r="F15" s="24"/>
    </row>
    <row r="16" ht="15" customHeight="1" spans="2:6">
      <c r="B16" s="3" t="s">
        <v>54</v>
      </c>
      <c r="C16" s="24"/>
      <c r="D16" s="24"/>
      <c r="E16" s="24"/>
      <c r="F16" s="24"/>
    </row>
    <row r="17" ht="26.25" customHeight="1" spans="2:6">
      <c r="B17" s="37" t="s">
        <v>48</v>
      </c>
      <c r="C17" s="37" t="s">
        <v>49</v>
      </c>
      <c r="D17" s="37" t="s">
        <v>50</v>
      </c>
      <c r="E17" s="37" t="s">
        <v>51</v>
      </c>
      <c r="F17" s="24"/>
    </row>
    <row r="18" ht="15" customHeight="1" spans="2:6">
      <c r="B18" s="38" t="s">
        <v>55</v>
      </c>
      <c r="C18" s="39">
        <v>30000</v>
      </c>
      <c r="D18" s="39">
        <v>40000</v>
      </c>
      <c r="E18" s="39">
        <v>45000</v>
      </c>
      <c r="F18" s="24"/>
    </row>
    <row r="19" spans="2:6">
      <c r="B19" s="24"/>
      <c r="C19" s="24"/>
      <c r="D19" s="24"/>
      <c r="E19" s="24"/>
      <c r="F19" s="24"/>
    </row>
    <row r="20" ht="15" customHeight="1" spans="2:6">
      <c r="B20" s="3" t="s">
        <v>56</v>
      </c>
      <c r="C20" s="24"/>
      <c r="D20" s="24"/>
      <c r="E20" s="24"/>
      <c r="F20" s="24"/>
    </row>
    <row r="21" ht="31" customHeight="1" spans="2:6">
      <c r="B21" s="37" t="s">
        <v>57</v>
      </c>
      <c r="C21" s="37" t="s">
        <v>49</v>
      </c>
      <c r="D21" s="37" t="s">
        <v>50</v>
      </c>
      <c r="E21" s="37" t="s">
        <v>51</v>
      </c>
      <c r="F21" s="24"/>
    </row>
    <row r="22" ht="15" customHeight="1" spans="2:6">
      <c r="B22" s="38">
        <v>1</v>
      </c>
      <c r="C22" s="40">
        <v>0.12</v>
      </c>
      <c r="D22" s="40">
        <v>0.15</v>
      </c>
      <c r="E22" s="40">
        <v>0.18</v>
      </c>
      <c r="F22" s="24"/>
    </row>
    <row r="23" ht="15" customHeight="1" spans="2:6">
      <c r="B23" s="38">
        <v>2</v>
      </c>
      <c r="C23" s="40">
        <v>0.12</v>
      </c>
      <c r="D23" s="40">
        <v>0.15</v>
      </c>
      <c r="E23" s="40">
        <v>0.18</v>
      </c>
      <c r="F23" s="24"/>
    </row>
    <row r="24" ht="15" customHeight="1" spans="2:6">
      <c r="B24" s="38">
        <v>3</v>
      </c>
      <c r="C24" s="40">
        <v>0.15</v>
      </c>
      <c r="D24" s="40">
        <v>0.18</v>
      </c>
      <c r="E24" s="40">
        <v>0.22</v>
      </c>
      <c r="F24" s="24"/>
    </row>
    <row r="25" ht="15" customHeight="1" spans="2:6">
      <c r="B25" s="38">
        <v>4</v>
      </c>
      <c r="C25" s="40">
        <v>0.18</v>
      </c>
      <c r="D25" s="40">
        <v>0.2</v>
      </c>
      <c r="E25" s="40">
        <v>0.25</v>
      </c>
      <c r="F25" s="24"/>
    </row>
    <row r="26" ht="15" customHeight="1" spans="2:6">
      <c r="B26" s="38">
        <v>5</v>
      </c>
      <c r="C26" s="40">
        <v>0.19</v>
      </c>
      <c r="D26" s="40">
        <v>0.22</v>
      </c>
      <c r="E26" s="40">
        <v>0.28</v>
      </c>
      <c r="F26" s="24"/>
    </row>
    <row r="27" spans="2:6">
      <c r="B27" s="24"/>
      <c r="C27" s="24"/>
      <c r="D27" s="24"/>
      <c r="E27" s="24"/>
      <c r="F27" s="24"/>
    </row>
    <row r="28" spans="2:6">
      <c r="B28" s="24"/>
      <c r="C28" s="24"/>
      <c r="D28" s="24"/>
      <c r="E28" s="24"/>
      <c r="F28" s="24"/>
    </row>
    <row r="29" ht="15" customHeight="1" spans="2:4">
      <c r="B29" s="31" t="s">
        <v>58</v>
      </c>
      <c r="C29" s="41"/>
      <c r="D29" s="41"/>
    </row>
    <row r="30" ht="15" customHeight="1" spans="2:4">
      <c r="B30" s="33" t="s">
        <v>59</v>
      </c>
      <c r="C30" s="41"/>
      <c r="D30" s="42">
        <v>-0.031</v>
      </c>
    </row>
    <row r="31" ht="15" customHeight="1" spans="2:4">
      <c r="B31" s="33" t="s">
        <v>60</v>
      </c>
      <c r="C31" s="41"/>
      <c r="D31" s="42">
        <v>0.1991</v>
      </c>
    </row>
    <row r="34" ht="17.25" customHeight="1" spans="2:2">
      <c r="B34" s="43" t="s">
        <v>61</v>
      </c>
    </row>
    <row r="35" ht="15" customHeight="1" spans="2:2">
      <c r="B35" s="3" t="s">
        <v>62</v>
      </c>
    </row>
    <row r="36" ht="35" customHeight="1" spans="2:7">
      <c r="B36" s="44" t="s">
        <v>63</v>
      </c>
      <c r="C36" s="44" t="s">
        <v>64</v>
      </c>
      <c r="D36" s="44" t="s">
        <v>65</v>
      </c>
      <c r="E36" s="44" t="s">
        <v>28</v>
      </c>
      <c r="F36" s="44" t="s">
        <v>66</v>
      </c>
      <c r="G36" s="44" t="s">
        <v>67</v>
      </c>
    </row>
    <row r="37" ht="15" customHeight="1" spans="2:7">
      <c r="B37" s="45">
        <v>1</v>
      </c>
      <c r="C37" s="46">
        <f>$D$30*100</f>
        <v>-3.1</v>
      </c>
      <c r="D37" s="46">
        <f>$D$30*100+($D$31*100-$D$30*100)/20*1</f>
        <v>-1.9495</v>
      </c>
      <c r="E37" s="45">
        <f ca="1">COUNTIFS('Ejercicio 3 - Simulacion'!$BV$2:$BV$1001,"&gt;="&amp;C37,'Ejercicio 3 - Simulacion'!$BV$2:$BV$1001,"&lt;="&amp;D37)</f>
        <v>0</v>
      </c>
      <c r="F37" s="49">
        <f ca="1" t="shared" ref="F37:F56" si="0">E37/$D$9</f>
        <v>0</v>
      </c>
      <c r="G37" s="49">
        <f ca="1">F37</f>
        <v>0</v>
      </c>
    </row>
    <row r="38" ht="15" customHeight="1" spans="2:7">
      <c r="B38" s="45">
        <v>2</v>
      </c>
      <c r="C38" s="46">
        <f t="shared" ref="C38:C56" si="1">D37</f>
        <v>-1.9495</v>
      </c>
      <c r="D38" s="46">
        <f>$D$30*100+($D$31*100-$D$30*100)/20*2</f>
        <v>-0.799</v>
      </c>
      <c r="E38" s="45">
        <f ca="1">COUNTIFS('Ejercicio 3 - Simulacion'!$BV$2:$BV$1001,"&gt;"&amp;C38,'Ejercicio 3 - Simulacion'!$BV$2:$BV$1001,"&lt;="&amp;D38)</f>
        <v>0</v>
      </c>
      <c r="F38" s="49">
        <f ca="1" t="shared" si="0"/>
        <v>0</v>
      </c>
      <c r="G38" s="49">
        <f ca="1" t="shared" ref="G38:G56" si="2">G37+F38</f>
        <v>0</v>
      </c>
    </row>
    <row r="39" ht="15" customHeight="1" spans="2:7">
      <c r="B39" s="45">
        <v>3</v>
      </c>
      <c r="C39" s="46">
        <f t="shared" si="1"/>
        <v>-0.799</v>
      </c>
      <c r="D39" s="46">
        <f>$D$30*100+($D$31*100-$D$30*100)/20*3</f>
        <v>0.3515</v>
      </c>
      <c r="E39" s="45">
        <f ca="1">COUNTIFS('Ejercicio 3 - Simulacion'!$BV$2:$BV$1001,"&gt;"&amp;C39,'Ejercicio 3 - Simulacion'!$BV$2:$BV$1001,"&lt;="&amp;D39)</f>
        <v>0</v>
      </c>
      <c r="F39" s="49">
        <f ca="1" t="shared" si="0"/>
        <v>0</v>
      </c>
      <c r="G39" s="49">
        <f ca="1" t="shared" si="2"/>
        <v>0</v>
      </c>
    </row>
    <row r="40" ht="15" customHeight="1" spans="2:7">
      <c r="B40" s="45">
        <v>4</v>
      </c>
      <c r="C40" s="46">
        <f t="shared" si="1"/>
        <v>0.3515</v>
      </c>
      <c r="D40" s="46">
        <f>$D$30*100+($D$31*100-$D$30*100)/20*4</f>
        <v>1.502</v>
      </c>
      <c r="E40" s="45">
        <f ca="1">COUNTIFS('Ejercicio 3 - Simulacion'!$BV$2:$BV$1001,"&gt;"&amp;C40,'Ejercicio 3 - Simulacion'!$BV$2:$BV$1001,"&lt;="&amp;D40)</f>
        <v>1</v>
      </c>
      <c r="F40" s="49">
        <f ca="1" t="shared" si="0"/>
        <v>0.001</v>
      </c>
      <c r="G40" s="49">
        <f ca="1" t="shared" si="2"/>
        <v>0.001</v>
      </c>
    </row>
    <row r="41" ht="15" customHeight="1" spans="2:7">
      <c r="B41" s="45">
        <v>5</v>
      </c>
      <c r="C41" s="46">
        <f t="shared" si="1"/>
        <v>1.502</v>
      </c>
      <c r="D41" s="46">
        <f>$D$30*100+($D$31*100-$D$30*100)/20*5</f>
        <v>2.6525</v>
      </c>
      <c r="E41" s="45">
        <f ca="1">COUNTIFS('Ejercicio 3 - Simulacion'!$BV$2:$BV$1001,"&gt;"&amp;C41,'Ejercicio 3 - Simulacion'!$BV$2:$BV$1001,"&lt;="&amp;D41)</f>
        <v>2</v>
      </c>
      <c r="F41" s="49">
        <f ca="1" t="shared" si="0"/>
        <v>0.002</v>
      </c>
      <c r="G41" s="49">
        <f ca="1" t="shared" si="2"/>
        <v>0.003</v>
      </c>
    </row>
    <row r="42" ht="15" customHeight="1" spans="2:7">
      <c r="B42" s="45">
        <v>6</v>
      </c>
      <c r="C42" s="46">
        <f t="shared" si="1"/>
        <v>2.6525</v>
      </c>
      <c r="D42" s="46">
        <f>$D$30*100+($D$31*100-$D$30*100)/20*6</f>
        <v>3.803</v>
      </c>
      <c r="E42" s="45">
        <f ca="1">COUNTIFS('Ejercicio 3 - Simulacion'!$BV$2:$BV$1001,"&gt;"&amp;C42,'Ejercicio 3 - Simulacion'!$BV$2:$BV$1001,"&lt;="&amp;D42)</f>
        <v>16</v>
      </c>
      <c r="F42" s="49">
        <f ca="1" t="shared" si="0"/>
        <v>0.016</v>
      </c>
      <c r="G42" s="49">
        <f ca="1" t="shared" si="2"/>
        <v>0.019</v>
      </c>
    </row>
    <row r="43" ht="15" customHeight="1" spans="2:7">
      <c r="B43" s="45">
        <v>7</v>
      </c>
      <c r="C43" s="46">
        <f t="shared" si="1"/>
        <v>3.803</v>
      </c>
      <c r="D43" s="46">
        <f>$D$30*100+($D$31*100-$D$30*100)/20*7</f>
        <v>4.9535</v>
      </c>
      <c r="E43" s="45">
        <f ca="1">COUNTIFS('Ejercicio 3 - Simulacion'!$BV$2:$BV$1001,"&gt;"&amp;C43,'Ejercicio 3 - Simulacion'!$BV$2:$BV$1001,"&lt;="&amp;D43)</f>
        <v>61</v>
      </c>
      <c r="F43" s="49">
        <f ca="1" t="shared" si="0"/>
        <v>0.061</v>
      </c>
      <c r="G43" s="49">
        <f ca="1" t="shared" si="2"/>
        <v>0.08</v>
      </c>
    </row>
    <row r="44" ht="15" customHeight="1" spans="2:7">
      <c r="B44" s="45">
        <v>8</v>
      </c>
      <c r="C44" s="46">
        <f t="shared" si="1"/>
        <v>4.9535</v>
      </c>
      <c r="D44" s="46">
        <f>$D$30*100+($D$31*100-$D$30*100)/20*8</f>
        <v>6.104</v>
      </c>
      <c r="E44" s="45">
        <f ca="1">COUNTIFS('Ejercicio 3 - Simulacion'!$BV$2:$BV$1001,"&gt;"&amp;C44,'Ejercicio 3 - Simulacion'!$BV$2:$BV$1001,"&lt;="&amp;D44)</f>
        <v>143</v>
      </c>
      <c r="F44" s="49">
        <f ca="1" t="shared" si="0"/>
        <v>0.143</v>
      </c>
      <c r="G44" s="49">
        <f ca="1" t="shared" si="2"/>
        <v>0.223</v>
      </c>
    </row>
    <row r="45" ht="15" customHeight="1" spans="2:7">
      <c r="B45" s="45">
        <v>9</v>
      </c>
      <c r="C45" s="46">
        <f t="shared" si="1"/>
        <v>6.104</v>
      </c>
      <c r="D45" s="46">
        <f>$D$30*100+($D$31*100-$D$30*100)/20*9</f>
        <v>7.2545</v>
      </c>
      <c r="E45" s="45">
        <f ca="1">COUNTIFS('Ejercicio 3 - Simulacion'!$BV$2:$BV$1001,"&gt;"&amp;C45,'Ejercicio 3 - Simulacion'!$BV$2:$BV$1001,"&lt;="&amp;D45)</f>
        <v>182</v>
      </c>
      <c r="F45" s="49">
        <f ca="1" t="shared" si="0"/>
        <v>0.182</v>
      </c>
      <c r="G45" s="49">
        <f ca="1" t="shared" si="2"/>
        <v>0.405</v>
      </c>
    </row>
    <row r="46" ht="15" customHeight="1" spans="2:7">
      <c r="B46" s="45">
        <v>10</v>
      </c>
      <c r="C46" s="46">
        <f t="shared" si="1"/>
        <v>7.2545</v>
      </c>
      <c r="D46" s="46">
        <f>$D$30*100+($D$31*100-$D$30*100)/20*10</f>
        <v>8.405</v>
      </c>
      <c r="E46" s="45">
        <f ca="1">COUNTIFS('Ejercicio 3 - Simulacion'!$BV$2:$BV$1001,"&gt;"&amp;C46,'Ejercicio 3 - Simulacion'!$BV$2:$BV$1001,"&lt;="&amp;D46)</f>
        <v>215</v>
      </c>
      <c r="F46" s="49">
        <f ca="1" t="shared" si="0"/>
        <v>0.215</v>
      </c>
      <c r="G46" s="49">
        <f ca="1" t="shared" si="2"/>
        <v>0.62</v>
      </c>
    </row>
    <row r="47" ht="15" customHeight="1" spans="2:7">
      <c r="B47" s="45">
        <v>11</v>
      </c>
      <c r="C47" s="46">
        <f t="shared" si="1"/>
        <v>8.405</v>
      </c>
      <c r="D47" s="46">
        <f>$D$30*100+($D$31*100-$D$30*100)/20*11</f>
        <v>9.5555</v>
      </c>
      <c r="E47" s="45">
        <f ca="1">COUNTIFS('Ejercicio 3 - Simulacion'!$BV$2:$BV$1001,"&gt;"&amp;C47,'Ejercicio 3 - Simulacion'!$BV$2:$BV$1001,"&lt;="&amp;D47)</f>
        <v>187</v>
      </c>
      <c r="F47" s="49">
        <f ca="1" t="shared" si="0"/>
        <v>0.187</v>
      </c>
      <c r="G47" s="49">
        <f ca="1" t="shared" si="2"/>
        <v>0.807</v>
      </c>
    </row>
    <row r="48" ht="15" customHeight="1" spans="2:7">
      <c r="B48" s="45">
        <v>12</v>
      </c>
      <c r="C48" s="46">
        <f t="shared" si="1"/>
        <v>9.5555</v>
      </c>
      <c r="D48" s="46">
        <f>$D$30*100+($D$31*100-$D$30*100)/20*12</f>
        <v>10.706</v>
      </c>
      <c r="E48" s="45">
        <f ca="1">COUNTIFS('Ejercicio 3 - Simulacion'!$BV$2:$BV$1001,"&gt;"&amp;C48,'Ejercicio 3 - Simulacion'!$BV$2:$BV$1001,"&lt;="&amp;D48)</f>
        <v>114</v>
      </c>
      <c r="F48" s="49">
        <f ca="1" t="shared" si="0"/>
        <v>0.114</v>
      </c>
      <c r="G48" s="49">
        <f ca="1" t="shared" si="2"/>
        <v>0.921</v>
      </c>
    </row>
    <row r="49" ht="15" customHeight="1" spans="2:7">
      <c r="B49" s="45">
        <v>13</v>
      </c>
      <c r="C49" s="46">
        <f t="shared" si="1"/>
        <v>10.706</v>
      </c>
      <c r="D49" s="46">
        <f>$D$30*100+($D$31*100-$D$30*100)/20*13</f>
        <v>11.8565</v>
      </c>
      <c r="E49" s="45">
        <f ca="1">COUNTIFS('Ejercicio 3 - Simulacion'!$BV$2:$BV$1001,"&gt;"&amp;C49,'Ejercicio 3 - Simulacion'!$BV$2:$BV$1001,"&lt;="&amp;D49)</f>
        <v>60</v>
      </c>
      <c r="F49" s="49">
        <f ca="1" t="shared" si="0"/>
        <v>0.06</v>
      </c>
      <c r="G49" s="49">
        <f ca="1" t="shared" si="2"/>
        <v>0.981</v>
      </c>
    </row>
    <row r="50" ht="15" customHeight="1" spans="2:7">
      <c r="B50" s="45">
        <v>14</v>
      </c>
      <c r="C50" s="46">
        <f t="shared" si="1"/>
        <v>11.8565</v>
      </c>
      <c r="D50" s="46">
        <f>$D$30*100+($D$31*100-$D$30*100)/20*14</f>
        <v>13.007</v>
      </c>
      <c r="E50" s="45">
        <f ca="1">COUNTIFS('Ejercicio 3 - Simulacion'!$BV$2:$BV$1001,"&gt;"&amp;C50,'Ejercicio 3 - Simulacion'!$BV$2:$BV$1001,"&lt;="&amp;D50)</f>
        <v>17</v>
      </c>
      <c r="F50" s="49">
        <f ca="1" t="shared" si="0"/>
        <v>0.017</v>
      </c>
      <c r="G50" s="49">
        <f ca="1" t="shared" si="2"/>
        <v>0.998</v>
      </c>
    </row>
    <row r="51" ht="15" customHeight="1" spans="2:7">
      <c r="B51" s="45">
        <v>15</v>
      </c>
      <c r="C51" s="46">
        <f t="shared" si="1"/>
        <v>13.007</v>
      </c>
      <c r="D51" s="46">
        <f>$D$30*100+($D$31*100-$D$30*100)/20*15</f>
        <v>14.1575</v>
      </c>
      <c r="E51" s="45">
        <f ca="1">COUNTIFS('Ejercicio 3 - Simulacion'!$BV$2:$BV$1001,"&gt;"&amp;C51,'Ejercicio 3 - Simulacion'!$BV$2:$BV$1001,"&lt;="&amp;D51)</f>
        <v>2</v>
      </c>
      <c r="F51" s="49">
        <f ca="1" t="shared" si="0"/>
        <v>0.002</v>
      </c>
      <c r="G51" s="49">
        <f ca="1" t="shared" si="2"/>
        <v>1</v>
      </c>
    </row>
    <row r="52" ht="15" customHeight="1" spans="2:7">
      <c r="B52" s="45">
        <v>16</v>
      </c>
      <c r="C52" s="46">
        <f t="shared" si="1"/>
        <v>14.1575</v>
      </c>
      <c r="D52" s="46">
        <f>$D$30*100+($D$31*100-$D$30*100)/20*16</f>
        <v>15.308</v>
      </c>
      <c r="E52" s="45">
        <f ca="1">COUNTIFS('Ejercicio 3 - Simulacion'!$BV$2:$BV$1001,"&gt;"&amp;C52,'Ejercicio 3 - Simulacion'!$BV$2:$BV$1001,"&lt;="&amp;D52)</f>
        <v>0</v>
      </c>
      <c r="F52" s="49">
        <f ca="1" t="shared" si="0"/>
        <v>0</v>
      </c>
      <c r="G52" s="49">
        <f ca="1" t="shared" si="2"/>
        <v>1</v>
      </c>
    </row>
    <row r="53" ht="15" customHeight="1" spans="2:7">
      <c r="B53" s="45">
        <v>17</v>
      </c>
      <c r="C53" s="46">
        <f t="shared" si="1"/>
        <v>15.308</v>
      </c>
      <c r="D53" s="46">
        <f>$D$30*100+($D$31*100-$D$30*100)/20*17</f>
        <v>16.4585</v>
      </c>
      <c r="E53" s="45">
        <f ca="1">COUNTIFS('Ejercicio 3 - Simulacion'!$BV$2:$BV$1001,"&gt;"&amp;C53,'Ejercicio 3 - Simulacion'!$BV$2:$BV$1001,"&lt;="&amp;D53)</f>
        <v>0</v>
      </c>
      <c r="F53" s="49">
        <f ca="1" t="shared" si="0"/>
        <v>0</v>
      </c>
      <c r="G53" s="49">
        <f ca="1" t="shared" si="2"/>
        <v>1</v>
      </c>
    </row>
    <row r="54" ht="15" customHeight="1" spans="2:7">
      <c r="B54" s="45">
        <v>18</v>
      </c>
      <c r="C54" s="46">
        <f t="shared" si="1"/>
        <v>16.4585</v>
      </c>
      <c r="D54" s="46">
        <f>$D$30*100+($D$31*100-$D$30*100)/20*18</f>
        <v>17.609</v>
      </c>
      <c r="E54" s="45">
        <f ca="1">COUNTIFS('Ejercicio 3 - Simulacion'!$BV$2:$BV$1001,"&gt;"&amp;C54,'Ejercicio 3 - Simulacion'!$BV$2:$BV$1001,"&lt;="&amp;D54)</f>
        <v>0</v>
      </c>
      <c r="F54" s="49">
        <f ca="1" t="shared" si="0"/>
        <v>0</v>
      </c>
      <c r="G54" s="49">
        <f ca="1" t="shared" si="2"/>
        <v>1</v>
      </c>
    </row>
    <row r="55" ht="15" customHeight="1" spans="2:7">
      <c r="B55" s="45">
        <v>19</v>
      </c>
      <c r="C55" s="46">
        <f t="shared" si="1"/>
        <v>17.609</v>
      </c>
      <c r="D55" s="46">
        <f>$D$30*100+($D$31*100-$D$30*100)/20*19</f>
        <v>18.7595</v>
      </c>
      <c r="E55" s="45">
        <f ca="1">COUNTIFS('Ejercicio 3 - Simulacion'!$BV$2:$BV$1001,"&gt;"&amp;C55,'Ejercicio 3 - Simulacion'!$BV$2:$BV$1001,"&lt;="&amp;D55)</f>
        <v>0</v>
      </c>
      <c r="F55" s="49">
        <f ca="1" t="shared" si="0"/>
        <v>0</v>
      </c>
      <c r="G55" s="49">
        <f ca="1" t="shared" si="2"/>
        <v>1</v>
      </c>
    </row>
    <row r="56" ht="15" customHeight="1" spans="2:7">
      <c r="B56" s="45">
        <v>20</v>
      </c>
      <c r="C56" s="46">
        <f t="shared" si="1"/>
        <v>18.7595</v>
      </c>
      <c r="D56" s="46">
        <f>$D$30*100+($D$31*100-$D$30*100)/20*20</f>
        <v>19.91</v>
      </c>
      <c r="E56" s="45">
        <f ca="1">COUNTIFS('Ejercicio 3 - Simulacion'!$BV$2:$BV$1001,"&gt;"&amp;C56,'Ejercicio 3 - Simulacion'!$BV$2:$BV$1001,"&lt;="&amp;D56)</f>
        <v>0</v>
      </c>
      <c r="F56" s="49">
        <f ca="1" t="shared" si="0"/>
        <v>0</v>
      </c>
      <c r="G56" s="49">
        <f ca="1" t="shared" si="2"/>
        <v>1</v>
      </c>
    </row>
    <row r="59" ht="15" customHeight="1" spans="2:4">
      <c r="B59" s="31" t="s">
        <v>68</v>
      </c>
      <c r="C59" s="41"/>
      <c r="D59" s="41"/>
    </row>
    <row r="60" ht="15" customHeight="1" spans="2:4">
      <c r="B60" s="47" t="s">
        <v>69</v>
      </c>
      <c r="C60" s="41"/>
      <c r="D60" s="42">
        <f ca="1">COUNTIF('Ejercicio 3 - Simulacion'!$BV$2:$BV$1001,"&gt;"&amp;($D$6*100))/$D$9</f>
        <v>0</v>
      </c>
    </row>
    <row r="61" ht="15" customHeight="1" spans="2:4">
      <c r="B61" s="47" t="s">
        <v>70</v>
      </c>
      <c r="C61" s="41"/>
      <c r="D61" s="42">
        <f>$D$8</f>
        <v>0.9</v>
      </c>
    </row>
    <row r="62" ht="19.5" customHeight="1" spans="2:4">
      <c r="B62" s="47" t="s">
        <v>71</v>
      </c>
      <c r="C62" s="41"/>
      <c r="D62" s="48" t="str">
        <f ca="1">IF(D60&gt;=D61,"ACEPTAR el proyecto","RECHAZAR el proyecto")</f>
        <v>RECHAZAR el proyecto</v>
      </c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BV1001"/>
  <sheetViews>
    <sheetView showGridLines="0" zoomScale="115" zoomScaleNormal="115" workbookViewId="0">
      <pane xSplit="1" ySplit="1" topLeftCell="BK44" activePane="bottomRight" state="frozen"/>
      <selection/>
      <selection pane="topRight"/>
      <selection pane="bottomLeft"/>
      <selection pane="bottomRight" activeCell="A1" sqref="A1:BV1"/>
    </sheetView>
  </sheetViews>
  <sheetFormatPr defaultColWidth="8.68032786885246" defaultRowHeight="13.55"/>
  <cols>
    <col min="1" max="74" width="13" style="1" customWidth="1"/>
    <col min="75" max="16384" width="8.68032786885246" style="1"/>
  </cols>
  <sheetData>
    <row r="1" ht="43" customHeight="1" spans="1:74">
      <c r="A1" s="25" t="s">
        <v>72</v>
      </c>
      <c r="B1" s="25" t="s">
        <v>73</v>
      </c>
      <c r="C1" s="25" t="s">
        <v>74</v>
      </c>
      <c r="D1" s="25" t="s">
        <v>75</v>
      </c>
      <c r="E1" s="25" t="s">
        <v>76</v>
      </c>
      <c r="F1" s="25" t="s">
        <v>77</v>
      </c>
      <c r="G1" s="25" t="s">
        <v>78</v>
      </c>
      <c r="H1" s="25" t="s">
        <v>79</v>
      </c>
      <c r="I1" s="25" t="s">
        <v>80</v>
      </c>
      <c r="J1" s="25" t="s">
        <v>81</v>
      </c>
      <c r="K1" s="25" t="s">
        <v>82</v>
      </c>
      <c r="L1" s="25" t="s">
        <v>83</v>
      </c>
      <c r="M1" s="25" t="s">
        <v>84</v>
      </c>
      <c r="N1" s="25" t="s">
        <v>85</v>
      </c>
      <c r="O1" s="25" t="s">
        <v>86</v>
      </c>
      <c r="P1" s="25" t="s">
        <v>87</v>
      </c>
      <c r="Q1" s="25" t="s">
        <v>88</v>
      </c>
      <c r="R1" s="25" t="s">
        <v>89</v>
      </c>
      <c r="S1" s="25" t="s">
        <v>90</v>
      </c>
      <c r="T1" s="25" t="s">
        <v>91</v>
      </c>
      <c r="U1" s="25" t="s">
        <v>92</v>
      </c>
      <c r="V1" s="25" t="s">
        <v>93</v>
      </c>
      <c r="W1" s="25" t="s">
        <v>94</v>
      </c>
      <c r="X1" s="25" t="s">
        <v>95</v>
      </c>
      <c r="Y1" s="25" t="s">
        <v>96</v>
      </c>
      <c r="Z1" s="25" t="s">
        <v>97</v>
      </c>
      <c r="AA1" s="25" t="s">
        <v>98</v>
      </c>
      <c r="AB1" s="25" t="s">
        <v>99</v>
      </c>
      <c r="AC1" s="25" t="s">
        <v>100</v>
      </c>
      <c r="AD1" s="25" t="s">
        <v>101</v>
      </c>
      <c r="AE1" s="25" t="s">
        <v>102</v>
      </c>
      <c r="AF1" s="25" t="s">
        <v>103</v>
      </c>
      <c r="AG1" s="25" t="s">
        <v>104</v>
      </c>
      <c r="AH1" s="25" t="s">
        <v>105</v>
      </c>
      <c r="AI1" s="25" t="s">
        <v>106</v>
      </c>
      <c r="AJ1" s="25" t="s">
        <v>107</v>
      </c>
      <c r="AK1" s="25" t="s">
        <v>108</v>
      </c>
      <c r="AL1" s="25" t="s">
        <v>109</v>
      </c>
      <c r="AM1" s="25" t="s">
        <v>110</v>
      </c>
      <c r="AN1" s="25" t="s">
        <v>111</v>
      </c>
      <c r="AO1" s="25" t="s">
        <v>112</v>
      </c>
      <c r="AP1" s="25" t="s">
        <v>113</v>
      </c>
      <c r="AQ1" s="25" t="s">
        <v>114</v>
      </c>
      <c r="AR1" s="25" t="s">
        <v>115</v>
      </c>
      <c r="AS1" s="25" t="s">
        <v>116</v>
      </c>
      <c r="AT1" s="25" t="s">
        <v>117</v>
      </c>
      <c r="AU1" s="25" t="s">
        <v>118</v>
      </c>
      <c r="AV1" s="25" t="s">
        <v>119</v>
      </c>
      <c r="AW1" s="25" t="s">
        <v>120</v>
      </c>
      <c r="AX1" s="25" t="s">
        <v>121</v>
      </c>
      <c r="AY1" s="25" t="s">
        <v>122</v>
      </c>
      <c r="AZ1" s="25" t="s">
        <v>123</v>
      </c>
      <c r="BA1" s="25" t="s">
        <v>124</v>
      </c>
      <c r="BB1" s="25" t="s">
        <v>125</v>
      </c>
      <c r="BC1" s="25" t="s">
        <v>126</v>
      </c>
      <c r="BD1" s="25" t="s">
        <v>127</v>
      </c>
      <c r="BE1" s="25" t="s">
        <v>128</v>
      </c>
      <c r="BF1" s="25" t="s">
        <v>129</v>
      </c>
      <c r="BG1" s="25" t="s">
        <v>130</v>
      </c>
      <c r="BH1" s="25" t="s">
        <v>131</v>
      </c>
      <c r="BI1" s="25" t="s">
        <v>132</v>
      </c>
      <c r="BJ1" s="25" t="s">
        <v>133</v>
      </c>
      <c r="BK1" s="25" t="s">
        <v>134</v>
      </c>
      <c r="BL1" s="25" t="s">
        <v>135</v>
      </c>
      <c r="BM1" s="25" t="s">
        <v>136</v>
      </c>
      <c r="BN1" s="25" t="s">
        <v>137</v>
      </c>
      <c r="BO1" s="25" t="s">
        <v>138</v>
      </c>
      <c r="BP1" s="25" t="s">
        <v>139</v>
      </c>
      <c r="BQ1" s="25" t="s">
        <v>140</v>
      </c>
      <c r="BR1" s="25" t="s">
        <v>141</v>
      </c>
      <c r="BS1" s="25" t="s">
        <v>142</v>
      </c>
      <c r="BT1" s="25" t="s">
        <v>143</v>
      </c>
      <c r="BU1" s="25" t="s">
        <v>144</v>
      </c>
      <c r="BV1" s="25" t="s">
        <v>145</v>
      </c>
    </row>
    <row r="2" ht="15" customHeight="1" spans="1:74">
      <c r="A2" s="26">
        <v>1</v>
      </c>
      <c r="B2" s="27">
        <f ca="1" t="shared" ref="B2:F2" si="0">RAND()</f>
        <v>0.573125181217883</v>
      </c>
      <c r="C2" s="28">
        <f ca="1">IF(B2&lt;=('Ejercicio 3 - TIR'!$D$13-'Ejercicio 3 - TIR'!$C$13)/('Ejercicio 3 - TIR'!$E$13-'Ejercicio 3 - TIR'!$C$13),'Ejercicio 3 - TIR'!$C$13+SQRT(('Ejercicio 3 - TIR'!$E$13-'Ejercicio 3 - TIR'!$C$13)*('Ejercicio 3 - TIR'!$D$13-'Ejercicio 3 - TIR'!$C$13)*B2),'Ejercicio 3 - TIR'!$E$13-SQRT(('Ejercicio 3 - TIR'!$E$13-'Ejercicio 3 - TIR'!$C$13)*('Ejercicio 3 - TIR'!$E$13-'Ejercicio 3 - TIR'!$D$13)*(1-B2)))</f>
        <v>77367.06420858</v>
      </c>
      <c r="D2" s="27">
        <f ca="1" t="shared" si="0"/>
        <v>0.77541611204149</v>
      </c>
      <c r="E2" s="28">
        <f ca="1">IF(D2&lt;=('Ejercicio 3 - TIR'!$D$14-'Ejercicio 3 - TIR'!$C$14)/('Ejercicio 3 - TIR'!$E$14-'Ejercicio 3 - TIR'!$C$14),'Ejercicio 3 - TIR'!$C$14+SQRT(('Ejercicio 3 - TIR'!$E$14-'Ejercicio 3 - TIR'!$C$14)*('Ejercicio 3 - TIR'!$D$14-'Ejercicio 3 - TIR'!$C$14)*D2),'Ejercicio 3 - TIR'!$E$14-SQRT(('Ejercicio 3 - TIR'!$E$14-'Ejercicio 3 - TIR'!$C$14)*('Ejercicio 3 - TIR'!$E$14-'Ejercicio 3 - TIR'!$D$14)*(1-D2)))</f>
        <v>34195.8994500632</v>
      </c>
      <c r="F2" s="27">
        <f ca="1" t="shared" si="0"/>
        <v>0.600162133522256</v>
      </c>
      <c r="G2" s="28">
        <f ca="1">IF(F2&lt;=('Ejercicio 3 - TIR'!$D$18-'Ejercicio 3 - TIR'!$C$18)/('Ejercicio 3 - TIR'!$E$18-'Ejercicio 3 - TIR'!$C$18),'Ejercicio 3 - TIR'!$C$18+SQRT(('Ejercicio 3 - TIR'!$E$18-'Ejercicio 3 - TIR'!$C$18)*('Ejercicio 3 - TIR'!$D$18-'Ejercicio 3 - TIR'!$C$18)*F2),'Ejercicio 3 - TIR'!$E$18-SQRT(('Ejercicio 3 - TIR'!$E$18-'Ejercicio 3 - TIR'!$C$18)*('Ejercicio 3 - TIR'!$E$18-'Ejercicio 3 - TIR'!$D$18)*(1-F2)))</f>
        <v>39488.114671964</v>
      </c>
      <c r="H2" s="27">
        <f ca="1" t="shared" ref="H2:L2" si="1">RAND()</f>
        <v>0.561836435609291</v>
      </c>
      <c r="I2" s="28">
        <f ca="1">IF(H2&lt;=('Ejercicio 3 - TIR'!$D$18-'Ejercicio 3 - TIR'!$C$18)/('Ejercicio 3 - TIR'!$E$18-'Ejercicio 3 - TIR'!$C$18),'Ejercicio 3 - TIR'!$C$18+SQRT(('Ejercicio 3 - TIR'!$E$18-'Ejercicio 3 - TIR'!$C$18)*('Ejercicio 3 - TIR'!$D$18-'Ejercicio 3 - TIR'!$C$18)*H2),'Ejercicio 3 - TIR'!$E$18-SQRT(('Ejercicio 3 - TIR'!$E$18-'Ejercicio 3 - TIR'!$C$18)*('Ejercicio 3 - TIR'!$E$18-'Ejercicio 3 - TIR'!$D$18)*(1-H2)))</f>
        <v>39180.166956074</v>
      </c>
      <c r="J2" s="27">
        <f ca="1" t="shared" si="1"/>
        <v>0.811750844477592</v>
      </c>
      <c r="K2" s="28">
        <f ca="1">IF(J2&lt;=('Ejercicio 3 - TIR'!$D$18-'Ejercicio 3 - TIR'!$C$18)/('Ejercicio 3 - TIR'!$E$18-'Ejercicio 3 - TIR'!$C$18),'Ejercicio 3 - TIR'!$C$18+SQRT(('Ejercicio 3 - TIR'!$E$18-'Ejercicio 3 - TIR'!$C$18)*('Ejercicio 3 - TIR'!$D$18-'Ejercicio 3 - TIR'!$C$18)*J2),'Ejercicio 3 - TIR'!$E$18-SQRT(('Ejercicio 3 - TIR'!$E$18-'Ejercicio 3 - TIR'!$C$18)*('Ejercicio 3 - TIR'!$E$18-'Ejercicio 3 - TIR'!$D$18)*(1-J2)))</f>
        <v>41242.5159129837</v>
      </c>
      <c r="L2" s="27">
        <f ca="1" t="shared" si="1"/>
        <v>0.781199261912066</v>
      </c>
      <c r="M2" s="28">
        <f ca="1">IF(L2&lt;=('Ejercicio 3 - TIR'!$D$18-'Ejercicio 3 - TIR'!$C$18)/('Ejercicio 3 - TIR'!$E$18-'Ejercicio 3 - TIR'!$C$18),'Ejercicio 3 - TIR'!$C$18+SQRT(('Ejercicio 3 - TIR'!$E$18-'Ejercicio 3 - TIR'!$C$18)*('Ejercicio 3 - TIR'!$D$18-'Ejercicio 3 - TIR'!$C$18)*L2),'Ejercicio 3 - TIR'!$E$18-SQRT(('Ejercicio 3 - TIR'!$E$18-'Ejercicio 3 - TIR'!$C$18)*('Ejercicio 3 - TIR'!$E$18-'Ejercicio 3 - TIR'!$D$18)*(1-L2)))</f>
        <v>40949.0673473143</v>
      </c>
      <c r="N2" s="27">
        <f ca="1" t="shared" ref="N2:R2" si="2">RAND()</f>
        <v>0.393670629031227</v>
      </c>
      <c r="O2" s="28">
        <f ca="1">IF(N2&lt;=('Ejercicio 3 - TIR'!$D$18-'Ejercicio 3 - TIR'!$C$18)/('Ejercicio 3 - TIR'!$E$18-'Ejercicio 3 - TIR'!$C$18),'Ejercicio 3 - TIR'!$C$18+SQRT(('Ejercicio 3 - TIR'!$E$18-'Ejercicio 3 - TIR'!$C$18)*('Ejercicio 3 - TIR'!$D$18-'Ejercicio 3 - TIR'!$C$18)*N2),'Ejercicio 3 - TIR'!$E$18-SQRT(('Ejercicio 3 - TIR'!$E$18-'Ejercicio 3 - TIR'!$C$18)*('Ejercicio 3 - TIR'!$E$18-'Ejercicio 3 - TIR'!$D$18)*(1-N2)))</f>
        <v>37684.4384540892</v>
      </c>
      <c r="P2" s="27">
        <f ca="1" t="shared" si="2"/>
        <v>0.675278454242914</v>
      </c>
      <c r="Q2" s="29">
        <f ca="1">IF(P2&lt;=('Ejercicio 3 - TIR'!$D$22-'Ejercicio 3 - TIR'!$C$22)/('Ejercicio 3 - TIR'!$E$22-'Ejercicio 3 - TIR'!$C$22),'Ejercicio 3 - TIR'!$C$22+SQRT(('Ejercicio 3 - TIR'!$E$22-'Ejercicio 3 - TIR'!$C$22)*('Ejercicio 3 - TIR'!$D$22-'Ejercicio 3 - TIR'!$C$22)*P2),'Ejercicio 3 - TIR'!$E$22-SQRT(('Ejercicio 3 - TIR'!$E$22-'Ejercicio 3 - TIR'!$C$22)*('Ejercicio 3 - TIR'!$E$22-'Ejercicio 3 - TIR'!$D$22)*(1-P2)))</f>
        <v>0.155823590374856</v>
      </c>
      <c r="R2" s="27">
        <f ca="1" t="shared" si="2"/>
        <v>0.0184194489752518</v>
      </c>
      <c r="S2" s="29">
        <f ca="1">IF(R2&lt;=('Ejercicio 3 - TIR'!$D$23-'Ejercicio 3 - TIR'!$C$23)/('Ejercicio 3 - TIR'!$E$23-'Ejercicio 3 - TIR'!$C$23),'Ejercicio 3 - TIR'!$C$23+SQRT(('Ejercicio 3 - TIR'!$E$23-'Ejercicio 3 - TIR'!$C$23)*('Ejercicio 3 - TIR'!$D$23-'Ejercicio 3 - TIR'!$C$23)*R2),'Ejercicio 3 - TIR'!$E$23-SQRT(('Ejercicio 3 - TIR'!$E$23-'Ejercicio 3 - TIR'!$C$23)*('Ejercicio 3 - TIR'!$E$23-'Ejercicio 3 - TIR'!$D$23)*(1-R2)))</f>
        <v>0.125758038568424</v>
      </c>
      <c r="T2" s="27">
        <f ca="1" t="shared" ref="T2:X2" si="3">RAND()</f>
        <v>0.359096711623672</v>
      </c>
      <c r="U2" s="29">
        <f ca="1">IF(T2&lt;=('Ejercicio 3 - TIR'!$D$24-'Ejercicio 3 - TIR'!$C$24)/('Ejercicio 3 - TIR'!$E$24-'Ejercicio 3 - TIR'!$C$24),'Ejercicio 3 - TIR'!$C$24+SQRT(('Ejercicio 3 - TIR'!$E$24-'Ejercicio 3 - TIR'!$C$24)*('Ejercicio 3 - TIR'!$D$24-'Ejercicio 3 - TIR'!$C$24)*T2),'Ejercicio 3 - TIR'!$E$24-SQRT(('Ejercicio 3 - TIR'!$E$24-'Ejercicio 3 - TIR'!$C$24)*('Ejercicio 3 - TIR'!$E$24-'Ejercicio 3 - TIR'!$D$24)*(1-T2)))</f>
        <v>0.177460937609807</v>
      </c>
      <c r="V2" s="27">
        <f ca="1" t="shared" si="3"/>
        <v>0.634782180859103</v>
      </c>
      <c r="W2" s="29">
        <f ca="1">IF(V2&lt;=('Ejercicio 3 - TIR'!$D$25-'Ejercicio 3 - TIR'!$C$25)/('Ejercicio 3 - TIR'!$E$25-'Ejercicio 3 - TIR'!$C$25),'Ejercicio 3 - TIR'!$C$25+SQRT(('Ejercicio 3 - TIR'!$E$25-'Ejercicio 3 - TIR'!$C$25)*('Ejercicio 3 - TIR'!$D$25-'Ejercicio 3 - TIR'!$C$25)*V2),'Ejercicio 3 - TIR'!$E$25-SQRT(('Ejercicio 3 - TIR'!$E$25-'Ejercicio 3 - TIR'!$C$25)*('Ejercicio 3 - TIR'!$E$25-'Ejercicio 3 - TIR'!$D$25)*(1-V2)))</f>
        <v>0.214247204766716</v>
      </c>
      <c r="X2" s="27">
        <f ca="1" t="shared" si="3"/>
        <v>0.66111334627261</v>
      </c>
      <c r="Y2" s="29">
        <f ca="1">IF(X2&lt;=('Ejercicio 3 - TIR'!$D$26-'Ejercicio 3 - TIR'!$C$26)/('Ejercicio 3 - TIR'!$E$26-'Ejercicio 3 - TIR'!$C$26),'Ejercicio 3 - TIR'!$C$26+SQRT(('Ejercicio 3 - TIR'!$E$26-'Ejercicio 3 - TIR'!$C$26)*('Ejercicio 3 - TIR'!$D$26-'Ejercicio 3 - TIR'!$C$26)*X2),'Ejercicio 3 - TIR'!$E$26-SQRT(('Ejercicio 3 - TIR'!$E$26-'Ejercicio 3 - TIR'!$C$26)*('Ejercicio 3 - TIR'!$E$26-'Ejercicio 3 - TIR'!$D$26)*(1-X2)))</f>
        <v>0.237221641801865</v>
      </c>
      <c r="Z2" s="27">
        <f ca="1" t="shared" ref="Z2:Z65" si="4">(1+Q2)</f>
        <v>1.15582359037486</v>
      </c>
      <c r="AA2" s="27">
        <f ca="1" t="shared" ref="AA2:AA65" si="5">Z2*(1+S2)</f>
        <v>1.30117769803151</v>
      </c>
      <c r="AB2" s="27">
        <f ca="1" t="shared" ref="AB2:AB65" si="6">AA2*(1+U2)</f>
        <v>1.53208591232115</v>
      </c>
      <c r="AC2" s="27">
        <f ca="1" t="shared" ref="AC2:AC65" si="7">AB2*(1+W2)</f>
        <v>1.86033103649842</v>
      </c>
      <c r="AD2" s="27">
        <f ca="1" t="shared" ref="AD2:AD65" si="8">AC2*(1+Y2)</f>
        <v>2.30164181927155</v>
      </c>
      <c r="AE2" s="26">
        <f ca="1" t="shared" ref="AE2:AE65" si="9">E2*Q2</f>
        <v>5328.52782840641</v>
      </c>
      <c r="AF2" s="26">
        <f ca="1" t="shared" ref="AF2:AF65" si="10">AE2*(1+S2)</f>
        <v>5998.63303656407</v>
      </c>
      <c r="AG2" s="26">
        <f ca="1" t="shared" ref="AG2:AG65" si="11">AF2*(1+U2)</f>
        <v>7063.15607960989</v>
      </c>
      <c r="AH2" s="26">
        <f ca="1" t="shared" ref="AH2:AH65" si="12">AG2*(1+W2)</f>
        <v>8576.41752649734</v>
      </c>
      <c r="AI2" s="26">
        <f ca="1" t="shared" ref="AI2:AI65" si="13">AH2*(1+Y2)</f>
        <v>10610.9293729113</v>
      </c>
      <c r="AJ2" s="28">
        <f ca="1" t="shared" ref="AJ2:AJ65" si="14">G2*Z2</f>
        <v>45641.2944772835</v>
      </c>
      <c r="AK2" s="28">
        <f ca="1" t="shared" ref="AK2:AK65" si="15">I2*AA2</f>
        <v>50980.3594483947</v>
      </c>
      <c r="AL2" s="28">
        <f ca="1" t="shared" ref="AL2:AL65" si="16">K2*AB2</f>
        <v>63187.0776189633</v>
      </c>
      <c r="AM2" s="28">
        <f ca="1" t="shared" ref="AM2:AM65" si="17">M2*AC2</f>
        <v>76178.820901873</v>
      </c>
      <c r="AN2" s="28">
        <f ca="1" t="shared" ref="AN2:AN65" si="18">O2*AD2</f>
        <v>86736.0794816964</v>
      </c>
      <c r="AO2" s="28">
        <f ca="1">C2/'Ejercicio 3 - TIR'!$D$7</f>
        <v>15473.412841716</v>
      </c>
      <c r="AP2" s="28">
        <f ca="1" t="shared" ref="AP2:AP65" si="19">AJ2-AO2</f>
        <v>30167.8816355674</v>
      </c>
      <c r="AQ2" s="28">
        <f ca="1" t="shared" ref="AQ2:AQ65" si="20">AK2-AO2</f>
        <v>35506.9466066787</v>
      </c>
      <c r="AR2" s="28">
        <f ca="1" t="shared" ref="AR2:AR65" si="21">AL2-AO2</f>
        <v>47713.6647772473</v>
      </c>
      <c r="AS2" s="28">
        <f ca="1" t="shared" ref="AS2:AS65" si="22">AM2-AO2</f>
        <v>60705.408060157</v>
      </c>
      <c r="AT2" s="28">
        <f ca="1" t="shared" ref="AT2:AT65" si="23">AN2-AO2</f>
        <v>71262.6666399804</v>
      </c>
      <c r="AU2" s="28">
        <f ca="1">AP2*'Ejercicio 3 - TIR'!$D$5</f>
        <v>15083.9408177837</v>
      </c>
      <c r="AV2" s="28">
        <f ca="1">AQ2*'Ejercicio 3 - TIR'!$D$5</f>
        <v>17753.4733033393</v>
      </c>
      <c r="AW2" s="28">
        <f ca="1">AR2*'Ejercicio 3 - TIR'!$D$5</f>
        <v>23856.8323886237</v>
      </c>
      <c r="AX2" s="28">
        <f ca="1">AS2*'Ejercicio 3 - TIR'!$D$5</f>
        <v>30352.7040300785</v>
      </c>
      <c r="AY2" s="28">
        <f ca="1">AT2*'Ejercicio 3 - TIR'!$D$5</f>
        <v>35631.3333199902</v>
      </c>
      <c r="AZ2" s="28">
        <f ca="1" t="shared" ref="AZ2:BD2" si="24">AJ2-AU2-AE2</f>
        <v>25228.8258310933</v>
      </c>
      <c r="BA2" s="28">
        <f ca="1" t="shared" si="24"/>
        <v>27228.2531084913</v>
      </c>
      <c r="BB2" s="28">
        <f ca="1" t="shared" si="24"/>
        <v>32267.0891507298</v>
      </c>
      <c r="BC2" s="28">
        <f ca="1" t="shared" si="24"/>
        <v>37249.6993452972</v>
      </c>
      <c r="BD2" s="28">
        <f ca="1" t="shared" si="24"/>
        <v>40493.8167887949</v>
      </c>
      <c r="BE2" s="28">
        <f ca="1" t="shared" ref="BE2:BI2" si="25">AZ2/Z2</f>
        <v>21827.5747624351</v>
      </c>
      <c r="BF2" s="28">
        <f ca="1" t="shared" si="25"/>
        <v>20925.8529020929</v>
      </c>
      <c r="BG2" s="28">
        <f ca="1" t="shared" si="25"/>
        <v>21060.8875724497</v>
      </c>
      <c r="BH2" s="28">
        <f ca="1" t="shared" si="25"/>
        <v>20023.1564245736</v>
      </c>
      <c r="BI2" s="28">
        <f ca="1" t="shared" si="25"/>
        <v>17593.4484895703</v>
      </c>
      <c r="BJ2" s="28">
        <f ca="1" t="shared" ref="BJ2:BJ65" si="26">E2*AD2</f>
        <v>78706.7122218704</v>
      </c>
      <c r="BK2" s="28">
        <f ca="1" t="shared" ref="BK2:BK65" si="27">0.2*C2*AD2</f>
        <v>35614.2540833469</v>
      </c>
      <c r="BL2" s="28">
        <f ca="1" t="shared" ref="BL2:BL65" si="28">BJ2+BK2</f>
        <v>114320.966305217</v>
      </c>
      <c r="BM2" s="28">
        <f ca="1">BK2*'Ejercicio 3 - TIR'!$D$5</f>
        <v>17807.1270416735</v>
      </c>
      <c r="BN2" s="28">
        <f ca="1" t="shared" ref="BN2:BN65" si="29">BL2-BM2</f>
        <v>96513.8392635438</v>
      </c>
      <c r="BO2" s="28">
        <f ca="1" t="shared" ref="BO2:BO65" si="30">BN2/AD2</f>
        <v>41932.6058709212</v>
      </c>
      <c r="BP2" s="28">
        <f ca="1" t="shared" ref="BP2:BP65" si="31">-(C2+E2)</f>
        <v>-111562.963658643</v>
      </c>
      <c r="BQ2" s="28">
        <f ca="1" t="shared" ref="BQ2:BT2" si="32">BE2</f>
        <v>21827.5747624351</v>
      </c>
      <c r="BR2" s="28">
        <f ca="1" t="shared" si="32"/>
        <v>20925.8529020929</v>
      </c>
      <c r="BS2" s="28">
        <f ca="1" t="shared" si="32"/>
        <v>21060.8875724497</v>
      </c>
      <c r="BT2" s="28">
        <f ca="1" t="shared" si="32"/>
        <v>20023.1564245736</v>
      </c>
      <c r="BU2" s="28">
        <f ca="1" t="shared" ref="BU2:BU65" si="33">BI2+BO2</f>
        <v>59526.0543604915</v>
      </c>
      <c r="BV2" s="30">
        <f ca="1" t="shared" ref="BV2:BV65" si="34">IFERROR(IRR(BP2:BU2,0.1),NA())*100</f>
        <v>7.57458659763552</v>
      </c>
    </row>
    <row r="3" ht="15" customHeight="1" spans="1:74">
      <c r="A3" s="26">
        <v>2</v>
      </c>
      <c r="B3" s="27">
        <f ca="1" t="shared" ref="B3:F3" si="35">RAND()</f>
        <v>0.527749135277548</v>
      </c>
      <c r="C3" s="28">
        <f ca="1">IF(B3&lt;=('Ejercicio 3 - TIR'!$D$13-'Ejercicio 3 - TIR'!$C$13)/('Ejercicio 3 - TIR'!$E$13-'Ejercicio 3 - TIR'!$C$13),'Ejercicio 3 - TIR'!$C$13+SQRT(('Ejercicio 3 - TIR'!$E$13-'Ejercicio 3 - TIR'!$C$13)*('Ejercicio 3 - TIR'!$D$13-'Ejercicio 3 - TIR'!$C$13)*B3),'Ejercicio 3 - TIR'!$E$13-SQRT(('Ejercicio 3 - TIR'!$E$13-'Ejercicio 3 - TIR'!$C$13)*('Ejercicio 3 - TIR'!$E$13-'Ejercicio 3 - TIR'!$D$13)*(1-B3)))</f>
        <v>76194.5166470634</v>
      </c>
      <c r="D3" s="27">
        <f ca="1" t="shared" si="35"/>
        <v>0.667579579892609</v>
      </c>
      <c r="E3" s="28">
        <f ca="1">IF(D3&lt;=('Ejercicio 3 - TIR'!$D$14-'Ejercicio 3 - TIR'!$C$14)/('Ejercicio 3 - TIR'!$E$14-'Ejercicio 3 - TIR'!$C$14),'Ejercicio 3 - TIR'!$C$14+SQRT(('Ejercicio 3 - TIR'!$E$14-'Ejercicio 3 - TIR'!$C$14)*('Ejercicio 3 - TIR'!$D$14-'Ejercicio 3 - TIR'!$C$14)*D3),'Ejercicio 3 - TIR'!$E$14-SQRT(('Ejercicio 3 - TIR'!$E$14-'Ejercicio 3 - TIR'!$C$14)*('Ejercicio 3 - TIR'!$E$14-'Ejercicio 3 - TIR'!$D$14)*(1-D3)))</f>
        <v>32938.6217339595</v>
      </c>
      <c r="F3" s="27">
        <f ca="1" t="shared" si="35"/>
        <v>0.462291221219449</v>
      </c>
      <c r="G3" s="28">
        <f ca="1">IF(F3&lt;=('Ejercicio 3 - TIR'!$D$18-'Ejercicio 3 - TIR'!$C$18)/('Ejercicio 3 - TIR'!$E$18-'Ejercicio 3 - TIR'!$C$18),'Ejercicio 3 - TIR'!$C$18+SQRT(('Ejercicio 3 - TIR'!$E$18-'Ejercicio 3 - TIR'!$C$18)*('Ejercicio 3 - TIR'!$D$18-'Ejercicio 3 - TIR'!$C$18)*F3),'Ejercicio 3 - TIR'!$E$18-SQRT(('Ejercicio 3 - TIR'!$E$18-'Ejercicio 3 - TIR'!$C$18)*('Ejercicio 3 - TIR'!$E$18-'Ejercicio 3 - TIR'!$D$18)*(1-F3)))</f>
        <v>38327.2854630376</v>
      </c>
      <c r="H3" s="27">
        <f ca="1" t="shared" ref="H3:L3" si="36">RAND()</f>
        <v>0.718467668281096</v>
      </c>
      <c r="I3" s="28">
        <f ca="1">IF(H3&lt;=('Ejercicio 3 - TIR'!$D$18-'Ejercicio 3 - TIR'!$C$18)/('Ejercicio 3 - TIR'!$E$18-'Ejercicio 3 - TIR'!$C$18),'Ejercicio 3 - TIR'!$C$18+SQRT(('Ejercicio 3 - TIR'!$E$18-'Ejercicio 3 - TIR'!$C$18)*('Ejercicio 3 - TIR'!$D$18-'Ejercicio 3 - TIR'!$C$18)*H3),'Ejercicio 3 - TIR'!$E$18-SQRT(('Ejercicio 3 - TIR'!$E$18-'Ejercicio 3 - TIR'!$C$18)*('Ejercicio 3 - TIR'!$E$18-'Ejercicio 3 - TIR'!$D$18)*(1-H3)))</f>
        <v>40404.9020816834</v>
      </c>
      <c r="J3" s="27">
        <f ca="1" t="shared" si="36"/>
        <v>0.806783706456449</v>
      </c>
      <c r="K3" s="28">
        <f ca="1">IF(J3&lt;=('Ejercicio 3 - TIR'!$D$18-'Ejercicio 3 - TIR'!$C$18)/('Ejercicio 3 - TIR'!$E$18-'Ejercicio 3 - TIR'!$C$18),'Ejercicio 3 - TIR'!$C$18+SQRT(('Ejercicio 3 - TIR'!$E$18-'Ejercicio 3 - TIR'!$C$18)*('Ejercicio 3 - TIR'!$D$18-'Ejercicio 3 - TIR'!$C$18)*J3),'Ejercicio 3 - TIR'!$E$18-SQRT(('Ejercicio 3 - TIR'!$E$18-'Ejercicio 3 - TIR'!$C$18)*('Ejercicio 3 - TIR'!$E$18-'Ejercicio 3 - TIR'!$D$18)*(1-J3)))</f>
        <v>41193.2662273589</v>
      </c>
      <c r="L3" s="27">
        <f ca="1" t="shared" si="36"/>
        <v>0.783763892382377</v>
      </c>
      <c r="M3" s="28">
        <f ca="1">IF(L3&lt;=('Ejercicio 3 - TIR'!$D$18-'Ejercicio 3 - TIR'!$C$18)/('Ejercicio 3 - TIR'!$E$18-'Ejercicio 3 - TIR'!$C$18),'Ejercicio 3 - TIR'!$C$18+SQRT(('Ejercicio 3 - TIR'!$E$18-'Ejercicio 3 - TIR'!$C$18)*('Ejercicio 3 - TIR'!$D$18-'Ejercicio 3 - TIR'!$C$18)*L3),'Ejercicio 3 - TIR'!$E$18-SQRT(('Ejercicio 3 - TIR'!$E$18-'Ejercicio 3 - TIR'!$C$18)*('Ejercicio 3 - TIR'!$E$18-'Ejercicio 3 - TIR'!$D$18)*(1-L3)))</f>
        <v>40972.8784384723</v>
      </c>
      <c r="N3" s="27">
        <f ca="1" t="shared" ref="N3:R3" si="37">RAND()</f>
        <v>0.391537697942706</v>
      </c>
      <c r="O3" s="28">
        <f ca="1">IF(N3&lt;=('Ejercicio 3 - TIR'!$D$18-'Ejercicio 3 - TIR'!$C$18)/('Ejercicio 3 - TIR'!$E$18-'Ejercicio 3 - TIR'!$C$18),'Ejercicio 3 - TIR'!$C$18+SQRT(('Ejercicio 3 - TIR'!$E$18-'Ejercicio 3 - TIR'!$C$18)*('Ejercicio 3 - TIR'!$D$18-'Ejercicio 3 - TIR'!$C$18)*N3),'Ejercicio 3 - TIR'!$E$18-SQRT(('Ejercicio 3 - TIR'!$E$18-'Ejercicio 3 - TIR'!$C$18)*('Ejercicio 3 - TIR'!$E$18-'Ejercicio 3 - TIR'!$D$18)*(1-N3)))</f>
        <v>37663.5928056889</v>
      </c>
      <c r="P3" s="27">
        <f ca="1" t="shared" si="37"/>
        <v>0.471783599912763</v>
      </c>
      <c r="Q3" s="29">
        <f ca="1">IF(P3&lt;=('Ejercicio 3 - TIR'!$D$22-'Ejercicio 3 - TIR'!$C$22)/('Ejercicio 3 - TIR'!$E$22-'Ejercicio 3 - TIR'!$C$22),'Ejercicio 3 - TIR'!$C$22+SQRT(('Ejercicio 3 - TIR'!$E$22-'Ejercicio 3 - TIR'!$C$22)*('Ejercicio 3 - TIR'!$D$22-'Ejercicio 3 - TIR'!$C$22)*P3),'Ejercicio 3 - TIR'!$E$22-SQRT(('Ejercicio 3 - TIR'!$E$22-'Ejercicio 3 - TIR'!$C$22)*('Ejercicio 3 - TIR'!$E$22-'Ejercicio 3 - TIR'!$D$22)*(1-P3)))</f>
        <v>0.149141216169593</v>
      </c>
      <c r="R3" s="27">
        <f ca="1" t="shared" si="37"/>
        <v>0.142231650146522</v>
      </c>
      <c r="S3" s="29">
        <f ca="1">IF(R3&lt;=('Ejercicio 3 - TIR'!$D$23-'Ejercicio 3 - TIR'!$C$23)/('Ejercicio 3 - TIR'!$E$23-'Ejercicio 3 - TIR'!$C$23),'Ejercicio 3 - TIR'!$C$23+SQRT(('Ejercicio 3 - TIR'!$E$23-'Ejercicio 3 - TIR'!$C$23)*('Ejercicio 3 - TIR'!$D$23-'Ejercicio 3 - TIR'!$C$23)*R3),'Ejercicio 3 - TIR'!$E$23-SQRT(('Ejercicio 3 - TIR'!$E$23-'Ejercicio 3 - TIR'!$C$23)*('Ejercicio 3 - TIR'!$E$23-'Ejercicio 3 - TIR'!$D$23)*(1-R3)))</f>
        <v>0.136000530311953</v>
      </c>
      <c r="T3" s="27">
        <f ca="1" t="shared" ref="T3:X3" si="38">RAND()</f>
        <v>0.385587133573944</v>
      </c>
      <c r="U3" s="29">
        <f ca="1">IF(T3&lt;=('Ejercicio 3 - TIR'!$D$24-'Ejercicio 3 - TIR'!$C$24)/('Ejercicio 3 - TIR'!$E$24-'Ejercicio 3 - TIR'!$C$24),'Ejercicio 3 - TIR'!$C$24+SQRT(('Ejercicio 3 - TIR'!$E$24-'Ejercicio 3 - TIR'!$C$24)*('Ejercicio 3 - TIR'!$D$24-'Ejercicio 3 - TIR'!$C$24)*T3),'Ejercicio 3 - TIR'!$E$24-SQRT(('Ejercicio 3 - TIR'!$E$24-'Ejercicio 3 - TIR'!$C$24)*('Ejercicio 3 - TIR'!$E$24-'Ejercicio 3 - TIR'!$D$24)*(1-T3)))</f>
        <v>0.178455807500496</v>
      </c>
      <c r="V3" s="27">
        <f ca="1" t="shared" si="38"/>
        <v>0.508480555456305</v>
      </c>
      <c r="W3" s="29">
        <f ca="1">IF(V3&lt;=('Ejercicio 3 - TIR'!$D$25-'Ejercicio 3 - TIR'!$C$25)/('Ejercicio 3 - TIR'!$E$25-'Ejercicio 3 - TIR'!$C$25),'Ejercicio 3 - TIR'!$C$25+SQRT(('Ejercicio 3 - TIR'!$E$25-'Ejercicio 3 - TIR'!$C$25)*('Ejercicio 3 - TIR'!$D$25-'Ejercicio 3 - TIR'!$C$25)*V3),'Ejercicio 3 - TIR'!$E$25-SQRT(('Ejercicio 3 - TIR'!$E$25-'Ejercicio 3 - TIR'!$C$25)*('Ejercicio 3 - TIR'!$E$25-'Ejercicio 3 - TIR'!$D$25)*(1-V3)))</f>
        <v>0.208523282966188</v>
      </c>
      <c r="X3" s="27">
        <f ca="1" t="shared" si="38"/>
        <v>0.0790982761521444</v>
      </c>
      <c r="Y3" s="29">
        <f ca="1">IF(X3&lt;=('Ejercicio 3 - TIR'!$D$26-'Ejercicio 3 - TIR'!$C$26)/('Ejercicio 3 - TIR'!$E$26-'Ejercicio 3 - TIR'!$C$26),'Ejercicio 3 - TIR'!$C$26+SQRT(('Ejercicio 3 - TIR'!$E$26-'Ejercicio 3 - TIR'!$C$26)*('Ejercicio 3 - TIR'!$D$26-'Ejercicio 3 - TIR'!$C$26)*X3),'Ejercicio 3 - TIR'!$E$26-SQRT(('Ejercicio 3 - TIR'!$E$26-'Ejercicio 3 - TIR'!$C$26)*('Ejercicio 3 - TIR'!$E$26-'Ejercicio 3 - TIR'!$D$26)*(1-X3)))</f>
        <v>0.204613875105898</v>
      </c>
      <c r="Z3" s="27">
        <f ca="1" t="shared" si="4"/>
        <v>1.14914121616959</v>
      </c>
      <c r="AA3" s="27">
        <f ca="1" t="shared" si="5"/>
        <v>1.30542503097198</v>
      </c>
      <c r="AB3" s="27">
        <f ca="1" t="shared" si="6"/>
        <v>1.53838570900545</v>
      </c>
      <c r="AC3" s="27">
        <f ca="1" t="shared" si="7"/>
        <v>1.85917494751553</v>
      </c>
      <c r="AD3" s="27">
        <f ca="1" t="shared" si="8"/>
        <v>2.23958793802649</v>
      </c>
      <c r="AE3" s="26">
        <f ca="1" t="shared" si="9"/>
        <v>4912.50610435293</v>
      </c>
      <c r="AF3" s="26">
        <f ca="1" t="shared" si="10"/>
        <v>5580.60953970564</v>
      </c>
      <c r="AG3" s="26">
        <f ca="1" t="shared" si="11"/>
        <v>6576.50172145878</v>
      </c>
      <c r="AH3" s="26">
        <f ca="1" t="shared" si="12"/>
        <v>7947.85545085015</v>
      </c>
      <c r="AI3" s="26">
        <f ca="1" t="shared" si="13"/>
        <v>9574.09695343013</v>
      </c>
      <c r="AJ3" s="28">
        <f ca="1" t="shared" si="14"/>
        <v>44043.4634294742</v>
      </c>
      <c r="AK3" s="28">
        <f ca="1" t="shared" si="15"/>
        <v>52745.5705514014</v>
      </c>
      <c r="AL3" s="28">
        <f ca="1" t="shared" si="16"/>
        <v>63371.1320714256</v>
      </c>
      <c r="AM3" s="28">
        <f ca="1" t="shared" si="17"/>
        <v>76175.7491204068</v>
      </c>
      <c r="AN3" s="28">
        <f ca="1" t="shared" si="18"/>
        <v>84350.9281503619</v>
      </c>
      <c r="AO3" s="28">
        <f ca="1">C3/'Ejercicio 3 - TIR'!$D$7</f>
        <v>15238.9033294127</v>
      </c>
      <c r="AP3" s="28">
        <f ca="1" t="shared" si="19"/>
        <v>28804.5601000615</v>
      </c>
      <c r="AQ3" s="28">
        <f ca="1" t="shared" si="20"/>
        <v>37506.6672219887</v>
      </c>
      <c r="AR3" s="28">
        <f ca="1" t="shared" si="21"/>
        <v>48132.228742013</v>
      </c>
      <c r="AS3" s="28">
        <f ca="1" t="shared" si="22"/>
        <v>60936.8457909941</v>
      </c>
      <c r="AT3" s="28">
        <f ca="1" t="shared" si="23"/>
        <v>69112.0248209492</v>
      </c>
      <c r="AU3" s="28">
        <f ca="1">AP3*'Ejercicio 3 - TIR'!$D$5</f>
        <v>14402.2800500308</v>
      </c>
      <c r="AV3" s="28">
        <f ca="1">AQ3*'Ejercicio 3 - TIR'!$D$5</f>
        <v>18753.3336109944</v>
      </c>
      <c r="AW3" s="28">
        <f ca="1">AR3*'Ejercicio 3 - TIR'!$D$5</f>
        <v>24066.1143710065</v>
      </c>
      <c r="AX3" s="28">
        <f ca="1">AS3*'Ejercicio 3 - TIR'!$D$5</f>
        <v>30468.422895497</v>
      </c>
      <c r="AY3" s="28">
        <f ca="1">AT3*'Ejercicio 3 - TIR'!$D$5</f>
        <v>34556.0124104746</v>
      </c>
      <c r="AZ3" s="28">
        <f ca="1" t="shared" ref="AZ3:BD3" si="39">AJ3-AU3-AE3</f>
        <v>24728.6772750905</v>
      </c>
      <c r="BA3" s="28">
        <f ca="1" t="shared" si="39"/>
        <v>28411.6274007014</v>
      </c>
      <c r="BB3" s="28">
        <f ca="1" t="shared" si="39"/>
        <v>32728.5159789604</v>
      </c>
      <c r="BC3" s="28">
        <f ca="1" t="shared" si="39"/>
        <v>37759.4707740596</v>
      </c>
      <c r="BD3" s="28">
        <f ca="1" t="shared" si="39"/>
        <v>40220.8187864571</v>
      </c>
      <c r="BE3" s="28">
        <f ca="1" t="shared" ref="BE3:BI3" si="40">AZ3/Z3</f>
        <v>21519.2675426942</v>
      </c>
      <c r="BF3" s="28">
        <f ca="1" t="shared" si="40"/>
        <v>21764.2734945468</v>
      </c>
      <c r="BG3" s="28">
        <f ca="1" t="shared" si="40"/>
        <v>21274.5839924105</v>
      </c>
      <c r="BH3" s="28">
        <f ca="1" t="shared" si="40"/>
        <v>20309.7996907277</v>
      </c>
      <c r="BI3" s="28">
        <f ca="1" t="shared" si="40"/>
        <v>17959.0263474537</v>
      </c>
      <c r="BJ3" s="28">
        <f ca="1" t="shared" si="26"/>
        <v>73768.9399305928</v>
      </c>
      <c r="BK3" s="28">
        <f ca="1" t="shared" si="27"/>
        <v>34128.8640853043</v>
      </c>
      <c r="BL3" s="28">
        <f ca="1" t="shared" si="28"/>
        <v>107897.804015897</v>
      </c>
      <c r="BM3" s="28">
        <f ca="1">BK3*'Ejercicio 3 - TIR'!$D$5</f>
        <v>17064.4320426521</v>
      </c>
      <c r="BN3" s="28">
        <f ca="1" t="shared" si="29"/>
        <v>90833.371973245</v>
      </c>
      <c r="BO3" s="28">
        <f ca="1" t="shared" si="30"/>
        <v>40558.0733986659</v>
      </c>
      <c r="BP3" s="28">
        <f ca="1" t="shared" si="31"/>
        <v>-109133.138381023</v>
      </c>
      <c r="BQ3" s="28">
        <f ca="1" t="shared" ref="BQ3:BT3" si="41">BE3</f>
        <v>21519.2675426942</v>
      </c>
      <c r="BR3" s="28">
        <f ca="1" t="shared" si="41"/>
        <v>21764.2734945468</v>
      </c>
      <c r="BS3" s="28">
        <f ca="1" t="shared" si="41"/>
        <v>21274.5839924105</v>
      </c>
      <c r="BT3" s="28">
        <f ca="1" t="shared" si="41"/>
        <v>20309.7996907277</v>
      </c>
      <c r="BU3" s="28">
        <f ca="1" t="shared" si="33"/>
        <v>58517.0997461196</v>
      </c>
      <c r="BV3" s="30">
        <f ca="1" t="shared" si="34"/>
        <v>8.32459466972799</v>
      </c>
    </row>
    <row r="4" ht="15" customHeight="1" spans="1:74">
      <c r="A4" s="26">
        <v>3</v>
      </c>
      <c r="B4" s="27">
        <f ca="1" t="shared" ref="B4:F4" si="42">RAND()</f>
        <v>0.150285007963478</v>
      </c>
      <c r="C4" s="28">
        <f ca="1">IF(B4&lt;=('Ejercicio 3 - TIR'!$D$13-'Ejercicio 3 - TIR'!$C$13)/('Ejercicio 3 - TIR'!$E$13-'Ejercicio 3 - TIR'!$C$13),'Ejercicio 3 - TIR'!$C$13+SQRT(('Ejercicio 3 - TIR'!$E$13-'Ejercicio 3 - TIR'!$C$13)*('Ejercicio 3 - TIR'!$D$13-'Ejercicio 3 - TIR'!$C$13)*B4),'Ejercicio 3 - TIR'!$E$13-SQRT(('Ejercicio 3 - TIR'!$E$13-'Ejercicio 3 - TIR'!$C$13)*('Ejercicio 3 - TIR'!$E$13-'Ejercicio 3 - TIR'!$D$13)*(1-B4)))</f>
        <v>67753.3220741429</v>
      </c>
      <c r="D4" s="27">
        <f ca="1" t="shared" si="42"/>
        <v>0.890985124575998</v>
      </c>
      <c r="E4" s="28">
        <f ca="1">IF(D4&lt;=('Ejercicio 3 - TIR'!$D$14-'Ejercicio 3 - TIR'!$C$14)/('Ejercicio 3 - TIR'!$E$14-'Ejercicio 3 - TIR'!$C$14),'Ejercicio 3 - TIR'!$C$14+SQRT(('Ejercicio 3 - TIR'!$E$14-'Ejercicio 3 - TIR'!$C$14)*('Ejercicio 3 - TIR'!$D$14-'Ejercicio 3 - TIR'!$C$14)*D4),'Ejercicio 3 - TIR'!$E$14-SQRT(('Ejercicio 3 - TIR'!$E$14-'Ejercicio 3 - TIR'!$C$14)*('Ejercicio 3 - TIR'!$E$14-'Ejercicio 3 - TIR'!$D$14)*(1-D4)))</f>
        <v>35956.2107728517</v>
      </c>
      <c r="F4" s="27">
        <f ca="1" t="shared" si="42"/>
        <v>0.176370967663104</v>
      </c>
      <c r="G4" s="28">
        <f ca="1">IF(F4&lt;=('Ejercicio 3 - TIR'!$D$18-'Ejercicio 3 - TIR'!$C$18)/('Ejercicio 3 - TIR'!$E$18-'Ejercicio 3 - TIR'!$C$18),'Ejercicio 3 - TIR'!$C$18+SQRT(('Ejercicio 3 - TIR'!$E$18-'Ejercicio 3 - TIR'!$C$18)*('Ejercicio 3 - TIR'!$D$18-'Ejercicio 3 - TIR'!$C$18)*F4),'Ejercicio 3 - TIR'!$E$18-SQRT(('Ejercicio 3 - TIR'!$E$18-'Ejercicio 3 - TIR'!$C$18)*('Ejercicio 3 - TIR'!$E$18-'Ejercicio 3 - TIR'!$D$18)*(1-F4)))</f>
        <v>35143.5051423582</v>
      </c>
      <c r="H4" s="27">
        <f ca="1" t="shared" ref="H4:L4" si="43">RAND()</f>
        <v>0.919368732715683</v>
      </c>
      <c r="I4" s="28">
        <f ca="1">IF(H4&lt;=('Ejercicio 3 - TIR'!$D$18-'Ejercicio 3 - TIR'!$C$18)/('Ejercicio 3 - TIR'!$E$18-'Ejercicio 3 - TIR'!$C$18),'Ejercicio 3 - TIR'!$C$18+SQRT(('Ejercicio 3 - TIR'!$E$18-'Ejercicio 3 - TIR'!$C$18)*('Ejercicio 3 - TIR'!$D$18-'Ejercicio 3 - TIR'!$C$18)*H4),'Ejercicio 3 - TIR'!$E$18-SQRT(('Ejercicio 3 - TIR'!$E$18-'Ejercicio 3 - TIR'!$C$18)*('Ejercicio 3 - TIR'!$E$18-'Ejercicio 3 - TIR'!$D$18)*(1-H4)))</f>
        <v>42540.8649800542</v>
      </c>
      <c r="J4" s="27">
        <f ca="1" t="shared" si="43"/>
        <v>0.660800988073775</v>
      </c>
      <c r="K4" s="28">
        <f ca="1">IF(J4&lt;=('Ejercicio 3 - TIR'!$D$18-'Ejercicio 3 - TIR'!$C$18)/('Ejercicio 3 - TIR'!$E$18-'Ejercicio 3 - TIR'!$C$18),'Ejercicio 3 - TIR'!$C$18+SQRT(('Ejercicio 3 - TIR'!$E$18-'Ejercicio 3 - TIR'!$C$18)*('Ejercicio 3 - TIR'!$D$18-'Ejercicio 3 - TIR'!$C$18)*J4),'Ejercicio 3 - TIR'!$E$18-SQRT(('Ejercicio 3 - TIR'!$E$18-'Ejercicio 3 - TIR'!$C$18)*('Ejercicio 3 - TIR'!$E$18-'Ejercicio 3 - TIR'!$D$18)*(1-J4)))</f>
        <v>39955.9102150967</v>
      </c>
      <c r="L4" s="27">
        <f ca="1" t="shared" si="43"/>
        <v>0.0829434069171833</v>
      </c>
      <c r="M4" s="28">
        <f ca="1">IF(L4&lt;=('Ejercicio 3 - TIR'!$D$18-'Ejercicio 3 - TIR'!$C$18)/('Ejercicio 3 - TIR'!$E$18-'Ejercicio 3 - TIR'!$C$18),'Ejercicio 3 - TIR'!$C$18+SQRT(('Ejercicio 3 - TIR'!$E$18-'Ejercicio 3 - TIR'!$C$18)*('Ejercicio 3 - TIR'!$D$18-'Ejercicio 3 - TIR'!$C$18)*L4),'Ejercicio 3 - TIR'!$E$18-SQRT(('Ejercicio 3 - TIR'!$E$18-'Ejercicio 3 - TIR'!$C$18)*('Ejercicio 3 - TIR'!$E$18-'Ejercicio 3 - TIR'!$D$18)*(1-L4)))</f>
        <v>33527.2526189058</v>
      </c>
      <c r="N4" s="27">
        <f ca="1" t="shared" ref="N4:R4" si="44">RAND()</f>
        <v>0.626692726905942</v>
      </c>
      <c r="O4" s="28">
        <f ca="1">IF(N4&lt;=('Ejercicio 3 - TIR'!$D$18-'Ejercicio 3 - TIR'!$C$18)/('Ejercicio 3 - TIR'!$E$18-'Ejercicio 3 - TIR'!$C$18),'Ejercicio 3 - TIR'!$C$18+SQRT(('Ejercicio 3 - TIR'!$E$18-'Ejercicio 3 - TIR'!$C$18)*('Ejercicio 3 - TIR'!$D$18-'Ejercicio 3 - TIR'!$C$18)*N4),'Ejercicio 3 - TIR'!$E$18-SQRT(('Ejercicio 3 - TIR'!$E$18-'Ejercicio 3 - TIR'!$C$18)*('Ejercicio 3 - TIR'!$E$18-'Ejercicio 3 - TIR'!$D$18)*(1-N4)))</f>
        <v>39695.5613058704</v>
      </c>
      <c r="P4" s="27">
        <f ca="1" t="shared" si="44"/>
        <v>0.0057381180216598</v>
      </c>
      <c r="Q4" s="29">
        <f ca="1">IF(P4&lt;=('Ejercicio 3 - TIR'!$D$22-'Ejercicio 3 - TIR'!$C$22)/('Ejercicio 3 - TIR'!$E$22-'Ejercicio 3 - TIR'!$C$22),'Ejercicio 3 - TIR'!$C$22+SQRT(('Ejercicio 3 - TIR'!$E$22-'Ejercicio 3 - TIR'!$C$22)*('Ejercicio 3 - TIR'!$D$22-'Ejercicio 3 - TIR'!$C$22)*P4),'Ejercicio 3 - TIR'!$E$22-SQRT(('Ejercicio 3 - TIR'!$E$22-'Ejercicio 3 - TIR'!$C$22)*('Ejercicio 3 - TIR'!$E$22-'Ejercicio 3 - TIR'!$D$22)*(1-P4)))</f>
        <v>0.123213815868868</v>
      </c>
      <c r="R4" s="27">
        <f ca="1" t="shared" si="44"/>
        <v>0.761090828518775</v>
      </c>
      <c r="S4" s="29">
        <f ca="1">IF(R4&lt;=('Ejercicio 3 - TIR'!$D$23-'Ejercicio 3 - TIR'!$C$23)/('Ejercicio 3 - TIR'!$E$23-'Ejercicio 3 - TIR'!$C$23),'Ejercicio 3 - TIR'!$C$23+SQRT(('Ejercicio 3 - TIR'!$E$23-'Ejercicio 3 - TIR'!$C$23)*('Ejercicio 3 - TIR'!$D$23-'Ejercicio 3 - TIR'!$C$23)*R4),'Ejercicio 3 - TIR'!$E$23-SQRT(('Ejercicio 3 - TIR'!$E$23-'Ejercicio 3 - TIR'!$C$23)*('Ejercicio 3 - TIR'!$E$23-'Ejercicio 3 - TIR'!$D$23)*(1-R4)))</f>
        <v>0.159262678363246</v>
      </c>
      <c r="T4" s="27">
        <f ca="1" t="shared" ref="T4:X4" si="45">RAND()</f>
        <v>0.119177610261523</v>
      </c>
      <c r="U4" s="29">
        <f ca="1">IF(T4&lt;=('Ejercicio 3 - TIR'!$D$24-'Ejercicio 3 - TIR'!$C$24)/('Ejercicio 3 - TIR'!$E$24-'Ejercicio 3 - TIR'!$C$24),'Ejercicio 3 - TIR'!$C$24+SQRT(('Ejercicio 3 - TIR'!$E$24-'Ejercicio 3 - TIR'!$C$24)*('Ejercicio 3 - TIR'!$D$24-'Ejercicio 3 - TIR'!$C$24)*T4),'Ejercicio 3 - TIR'!$E$24-SQRT(('Ejercicio 3 - TIR'!$E$24-'Ejercicio 3 - TIR'!$C$24)*('Ejercicio 3 - TIR'!$E$24-'Ejercicio 3 - TIR'!$D$24)*(1-T4)))</f>
        <v>0.165820018380179</v>
      </c>
      <c r="V4" s="27">
        <f ca="1" t="shared" si="45"/>
        <v>0.593083135476173</v>
      </c>
      <c r="W4" s="29">
        <f ca="1">IF(V4&lt;=('Ejercicio 3 - TIR'!$D$25-'Ejercicio 3 - TIR'!$C$25)/('Ejercicio 3 - TIR'!$E$25-'Ejercicio 3 - TIR'!$C$25),'Ejercicio 3 - TIR'!$C$25+SQRT(('Ejercicio 3 - TIR'!$E$25-'Ejercicio 3 - TIR'!$C$25)*('Ejercicio 3 - TIR'!$D$25-'Ejercicio 3 - TIR'!$C$25)*V4),'Ejercicio 3 - TIR'!$E$25-SQRT(('Ejercicio 3 - TIR'!$E$25-'Ejercicio 3 - TIR'!$C$25)*('Ejercicio 3 - TIR'!$E$25-'Ejercicio 3 - TIR'!$D$25)*(1-V4)))</f>
        <v>0.212261305986648</v>
      </c>
      <c r="X4" s="27">
        <f ca="1" t="shared" si="45"/>
        <v>0.932070741689628</v>
      </c>
      <c r="Y4" s="29">
        <f ca="1">IF(X4&lt;=('Ejercicio 3 - TIR'!$D$26-'Ejercicio 3 - TIR'!$C$26)/('Ejercicio 3 - TIR'!$E$26-'Ejercicio 3 - TIR'!$C$26),'Ejercicio 3 - TIR'!$C$26+SQRT(('Ejercicio 3 - TIR'!$E$26-'Ejercicio 3 - TIR'!$C$26)*('Ejercicio 3 - TIR'!$D$26-'Ejercicio 3 - TIR'!$C$26)*X4),'Ejercicio 3 - TIR'!$E$26-SQRT(('Ejercicio 3 - TIR'!$E$26-'Ejercicio 3 - TIR'!$C$26)*('Ejercicio 3 - TIR'!$E$26-'Ejercicio 3 - TIR'!$D$26)*(1-X4)))</f>
        <v>0.260847506823497</v>
      </c>
      <c r="Z4" s="27">
        <f ca="1" t="shared" si="4"/>
        <v>1.12321381586887</v>
      </c>
      <c r="AA4" s="27">
        <f ca="1" t="shared" si="5"/>
        <v>1.30209985655875</v>
      </c>
      <c r="AB4" s="27">
        <f ca="1" t="shared" si="6"/>
        <v>1.51801407870614</v>
      </c>
      <c r="AC4" s="27">
        <f ca="1" t="shared" si="7"/>
        <v>1.84022972955843</v>
      </c>
      <c r="AD4" s="27">
        <f ca="1" t="shared" si="8"/>
        <v>2.32024906649622</v>
      </c>
      <c r="AE4" s="26">
        <f ca="1" t="shared" si="9"/>
        <v>4430.30193350836</v>
      </c>
      <c r="AF4" s="26">
        <f ca="1" t="shared" si="10"/>
        <v>5135.88368539677</v>
      </c>
      <c r="AG4" s="26">
        <f ca="1" t="shared" si="11"/>
        <v>5987.51601250772</v>
      </c>
      <c r="AH4" s="26">
        <f ca="1" t="shared" si="12"/>
        <v>7258.43398093858</v>
      </c>
      <c r="AI4" s="26">
        <f ca="1" t="shared" si="13"/>
        <v>9151.77838830935</v>
      </c>
      <c r="AJ4" s="28">
        <f ca="1" t="shared" si="14"/>
        <v>39473.6705139554</v>
      </c>
      <c r="AK4" s="28">
        <f ca="1" t="shared" si="15"/>
        <v>55392.4541884135</v>
      </c>
      <c r="AL4" s="28">
        <f ca="1" t="shared" si="16"/>
        <v>60653.6342340354</v>
      </c>
      <c r="AM4" s="28">
        <f ca="1" t="shared" si="17"/>
        <v>61697.8470197261</v>
      </c>
      <c r="AN4" s="28">
        <f ca="1" t="shared" si="18"/>
        <v>92103.5890639894</v>
      </c>
      <c r="AO4" s="28">
        <f ca="1">C4/'Ejercicio 3 - TIR'!$D$7</f>
        <v>13550.6644148286</v>
      </c>
      <c r="AP4" s="28">
        <f ca="1" t="shared" si="19"/>
        <v>25923.0060991268</v>
      </c>
      <c r="AQ4" s="28">
        <f ca="1" t="shared" si="20"/>
        <v>41841.789773585</v>
      </c>
      <c r="AR4" s="28">
        <f ca="1" t="shared" si="21"/>
        <v>47102.9698192068</v>
      </c>
      <c r="AS4" s="28">
        <f ca="1" t="shared" si="22"/>
        <v>48147.1826048975</v>
      </c>
      <c r="AT4" s="28">
        <f ca="1" t="shared" si="23"/>
        <v>78552.9246491608</v>
      </c>
      <c r="AU4" s="28">
        <f ca="1">AP4*'Ejercicio 3 - TIR'!$D$5</f>
        <v>12961.5030495634</v>
      </c>
      <c r="AV4" s="28">
        <f ca="1">AQ4*'Ejercicio 3 - TIR'!$D$5</f>
        <v>20920.8948867925</v>
      </c>
      <c r="AW4" s="28">
        <f ca="1">AR4*'Ejercicio 3 - TIR'!$D$5</f>
        <v>23551.4849096034</v>
      </c>
      <c r="AX4" s="28">
        <f ca="1">AS4*'Ejercicio 3 - TIR'!$D$5</f>
        <v>24073.5913024488</v>
      </c>
      <c r="AY4" s="28">
        <f ca="1">AT4*'Ejercicio 3 - TIR'!$D$5</f>
        <v>39276.4623245804</v>
      </c>
      <c r="AZ4" s="28">
        <f ca="1" t="shared" ref="AZ4:BD4" si="46">AJ4-AU4-AE4</f>
        <v>22081.8655308836</v>
      </c>
      <c r="BA4" s="28">
        <f ca="1" t="shared" si="46"/>
        <v>29335.6756162243</v>
      </c>
      <c r="BB4" s="28">
        <f ca="1" t="shared" si="46"/>
        <v>31114.6333119243</v>
      </c>
      <c r="BC4" s="28">
        <f ca="1" t="shared" si="46"/>
        <v>30365.8217363388</v>
      </c>
      <c r="BD4" s="28">
        <f ca="1" t="shared" si="46"/>
        <v>43675.3483510996</v>
      </c>
      <c r="BE4" s="28">
        <f ca="1" t="shared" ref="BE4:BI4" si="47">AZ4/Z4</f>
        <v>19659.538744012</v>
      </c>
      <c r="BF4" s="28">
        <f ca="1" t="shared" si="47"/>
        <v>22529.5129774103</v>
      </c>
      <c r="BG4" s="28">
        <f ca="1" t="shared" si="47"/>
        <v>20496.9332948772</v>
      </c>
      <c r="BH4" s="28">
        <f ca="1" t="shared" si="47"/>
        <v>16501.1037744864</v>
      </c>
      <c r="BI4" s="28">
        <f ca="1" t="shared" si="47"/>
        <v>18823.5603589977</v>
      </c>
      <c r="BJ4" s="28">
        <f ca="1" t="shared" si="26"/>
        <v>83427.3644804507</v>
      </c>
      <c r="BK4" s="28">
        <f ca="1" t="shared" si="27"/>
        <v>31440.9164589096</v>
      </c>
      <c r="BL4" s="28">
        <f ca="1" t="shared" si="28"/>
        <v>114868.28093936</v>
      </c>
      <c r="BM4" s="28">
        <f ca="1">BK4*'Ejercicio 3 - TIR'!$D$5</f>
        <v>15720.4582294548</v>
      </c>
      <c r="BN4" s="28">
        <f ca="1" t="shared" si="29"/>
        <v>99147.8227099055</v>
      </c>
      <c r="BO4" s="28">
        <f ca="1" t="shared" si="30"/>
        <v>42731.542980266</v>
      </c>
      <c r="BP4" s="28">
        <f ca="1" t="shared" si="31"/>
        <v>-103709.532846995</v>
      </c>
      <c r="BQ4" s="28">
        <f ca="1" t="shared" ref="BQ4:BT4" si="48">BE4</f>
        <v>19659.538744012</v>
      </c>
      <c r="BR4" s="28">
        <f ca="1" t="shared" si="48"/>
        <v>22529.5129774103</v>
      </c>
      <c r="BS4" s="28">
        <f ca="1" t="shared" si="48"/>
        <v>20496.9332948772</v>
      </c>
      <c r="BT4" s="28">
        <f ca="1" t="shared" si="48"/>
        <v>16501.1037744864</v>
      </c>
      <c r="BU4" s="28">
        <f ca="1" t="shared" si="33"/>
        <v>61555.1033392637</v>
      </c>
      <c r="BV4" s="30">
        <f ca="1" t="shared" si="34"/>
        <v>9.25457080067289</v>
      </c>
    </row>
    <row r="5" ht="15" customHeight="1" spans="1:74">
      <c r="A5" s="26">
        <v>4</v>
      </c>
      <c r="B5" s="27">
        <f ca="1" t="shared" ref="B5:F5" si="49">RAND()</f>
        <v>0.309616347441246</v>
      </c>
      <c r="C5" s="28">
        <f ca="1">IF(B5&lt;=('Ejercicio 3 - TIR'!$D$13-'Ejercicio 3 - TIR'!$C$13)/('Ejercicio 3 - TIR'!$E$13-'Ejercicio 3 - TIR'!$C$13),'Ejercicio 3 - TIR'!$C$13+SQRT(('Ejercicio 3 - TIR'!$E$13-'Ejercicio 3 - TIR'!$C$13)*('Ejercicio 3 - TIR'!$D$13-'Ejercicio 3 - TIR'!$C$13)*B5),'Ejercicio 3 - TIR'!$E$13-SQRT(('Ejercicio 3 - TIR'!$E$13-'Ejercicio 3 - TIR'!$C$13)*('Ejercicio 3 - TIR'!$E$13-'Ejercicio 3 - TIR'!$D$13)*(1-B5)))</f>
        <v>71217.0122629616</v>
      </c>
      <c r="D5" s="27">
        <f ca="1" t="shared" si="49"/>
        <v>0.805892463401995</v>
      </c>
      <c r="E5" s="28">
        <f ca="1">IF(D5&lt;=('Ejercicio 3 - TIR'!$D$14-'Ejercicio 3 - TIR'!$C$14)/('Ejercicio 3 - TIR'!$E$14-'Ejercicio 3 - TIR'!$C$14),'Ejercicio 3 - TIR'!$C$14+SQRT(('Ejercicio 3 - TIR'!$E$14-'Ejercicio 3 - TIR'!$C$14)*('Ejercicio 3 - TIR'!$D$14-'Ejercicio 3 - TIR'!$C$14)*D5),'Ejercicio 3 - TIR'!$E$14-SQRT(('Ejercicio 3 - TIR'!$E$14-'Ejercicio 3 - TIR'!$C$14)*('Ejercicio 3 - TIR'!$E$14-'Ejercicio 3 - TIR'!$D$14)*(1-D5)))</f>
        <v>34604.0635206017</v>
      </c>
      <c r="F5" s="27">
        <f ca="1" t="shared" si="49"/>
        <v>0.709263417163502</v>
      </c>
      <c r="G5" s="28">
        <f ca="1">IF(F5&lt;=('Ejercicio 3 - TIR'!$D$18-'Ejercicio 3 - TIR'!$C$18)/('Ejercicio 3 - TIR'!$E$18-'Ejercicio 3 - TIR'!$C$18),'Ejercicio 3 - TIR'!$C$18+SQRT(('Ejercicio 3 - TIR'!$E$18-'Ejercicio 3 - TIR'!$C$18)*('Ejercicio 3 - TIR'!$D$18-'Ejercicio 3 - TIR'!$C$18)*F5),'Ejercicio 3 - TIR'!$E$18-SQRT(('Ejercicio 3 - TIR'!$E$18-'Ejercicio 3 - TIR'!$C$18)*('Ejercicio 3 - TIR'!$E$18-'Ejercicio 3 - TIR'!$D$18)*(1-F5)))</f>
        <v>40330.3914818545</v>
      </c>
      <c r="H5" s="27">
        <f ca="1" t="shared" ref="H5:L5" si="50">RAND()</f>
        <v>0.182450211671082</v>
      </c>
      <c r="I5" s="28">
        <f ca="1">IF(H5&lt;=('Ejercicio 3 - TIR'!$D$18-'Ejercicio 3 - TIR'!$C$18)/('Ejercicio 3 - TIR'!$E$18-'Ejercicio 3 - TIR'!$C$18),'Ejercicio 3 - TIR'!$C$18+SQRT(('Ejercicio 3 - TIR'!$E$18-'Ejercicio 3 - TIR'!$C$18)*('Ejercicio 3 - TIR'!$D$18-'Ejercicio 3 - TIR'!$C$18)*H5),'Ejercicio 3 - TIR'!$E$18-SQRT(('Ejercicio 3 - TIR'!$E$18-'Ejercicio 3 - TIR'!$C$18)*('Ejercicio 3 - TIR'!$E$18-'Ejercicio 3 - TIR'!$D$18)*(1-H5)))</f>
        <v>35231.3986419181</v>
      </c>
      <c r="J5" s="27">
        <f ca="1" t="shared" si="50"/>
        <v>0.0967522159306688</v>
      </c>
      <c r="K5" s="28">
        <f ca="1">IF(J5&lt;=('Ejercicio 3 - TIR'!$D$18-'Ejercicio 3 - TIR'!$C$18)/('Ejercicio 3 - TIR'!$E$18-'Ejercicio 3 - TIR'!$C$18),'Ejercicio 3 - TIR'!$C$18+SQRT(('Ejercicio 3 - TIR'!$E$18-'Ejercicio 3 - TIR'!$C$18)*('Ejercicio 3 - TIR'!$D$18-'Ejercicio 3 - TIR'!$C$18)*J5),'Ejercicio 3 - TIR'!$E$18-SQRT(('Ejercicio 3 - TIR'!$E$18-'Ejercicio 3 - TIR'!$C$18)*('Ejercicio 3 - TIR'!$E$18-'Ejercicio 3 - TIR'!$D$18)*(1-J5)))</f>
        <v>33809.5711556027</v>
      </c>
      <c r="L5" s="27">
        <f ca="1" t="shared" si="50"/>
        <v>0.146066253650048</v>
      </c>
      <c r="M5" s="28">
        <f ca="1">IF(L5&lt;=('Ejercicio 3 - TIR'!$D$18-'Ejercicio 3 - TIR'!$C$18)/('Ejercicio 3 - TIR'!$E$18-'Ejercicio 3 - TIR'!$C$18),'Ejercicio 3 - TIR'!$C$18+SQRT(('Ejercicio 3 - TIR'!$E$18-'Ejercicio 3 - TIR'!$C$18)*('Ejercicio 3 - TIR'!$D$18-'Ejercicio 3 - TIR'!$C$18)*L5),'Ejercicio 3 - TIR'!$E$18-SQRT(('Ejercicio 3 - TIR'!$E$18-'Ejercicio 3 - TIR'!$C$18)*('Ejercicio 3 - TIR'!$E$18-'Ejercicio 3 - TIR'!$D$18)*(1-L5)))</f>
        <v>34680.8052776747</v>
      </c>
      <c r="N5" s="27">
        <f ca="1" t="shared" ref="N5:R5" si="51">RAND()</f>
        <v>0.709371887543306</v>
      </c>
      <c r="O5" s="28">
        <f ca="1">IF(N5&lt;=('Ejercicio 3 - TIR'!$D$18-'Ejercicio 3 - TIR'!$C$18)/('Ejercicio 3 - TIR'!$E$18-'Ejercicio 3 - TIR'!$C$18),'Ejercicio 3 - TIR'!$C$18+SQRT(('Ejercicio 3 - TIR'!$E$18-'Ejercicio 3 - TIR'!$C$18)*('Ejercicio 3 - TIR'!$D$18-'Ejercicio 3 - TIR'!$C$18)*N5),'Ejercicio 3 - TIR'!$E$18-SQRT(('Ejercicio 3 - TIR'!$E$18-'Ejercicio 3 - TIR'!$C$18)*('Ejercicio 3 - TIR'!$E$18-'Ejercicio 3 - TIR'!$D$18)*(1-N5)))</f>
        <v>40331.2626509674</v>
      </c>
      <c r="P5" s="27">
        <f ca="1" t="shared" si="51"/>
        <v>0.198862719840994</v>
      </c>
      <c r="Q5" s="29">
        <f ca="1">IF(P5&lt;=('Ejercicio 3 - TIR'!$D$22-'Ejercicio 3 - TIR'!$C$22)/('Ejercicio 3 - TIR'!$E$22-'Ejercicio 3 - TIR'!$C$22),'Ejercicio 3 - TIR'!$C$22+SQRT(('Ejercicio 3 - TIR'!$E$22-'Ejercicio 3 - TIR'!$C$22)*('Ejercicio 3 - TIR'!$D$22-'Ejercicio 3 - TIR'!$C$22)*P5),'Ejercicio 3 - TIR'!$E$22-SQRT(('Ejercicio 3 - TIR'!$E$22-'Ejercicio 3 - TIR'!$C$22)*('Ejercicio 3 - TIR'!$E$22-'Ejercicio 3 - TIR'!$D$22)*(1-P5)))</f>
        <v>0.138919643118034</v>
      </c>
      <c r="R5" s="27">
        <f ca="1" t="shared" si="51"/>
        <v>0.950013700711481</v>
      </c>
      <c r="S5" s="29">
        <f ca="1">IF(R5&lt;=('Ejercicio 3 - TIR'!$D$23-'Ejercicio 3 - TIR'!$C$23)/('Ejercicio 3 - TIR'!$E$23-'Ejercicio 3 - TIR'!$C$23),'Ejercicio 3 - TIR'!$C$23+SQRT(('Ejercicio 3 - TIR'!$E$23-'Ejercicio 3 - TIR'!$C$23)*('Ejercicio 3 - TIR'!$D$23-'Ejercicio 3 - TIR'!$C$23)*R5),'Ejercicio 3 - TIR'!$E$23-SQRT(('Ejercicio 3 - TIR'!$E$23-'Ejercicio 3 - TIR'!$C$23)*('Ejercicio 3 - TIR'!$E$23-'Ejercicio 3 - TIR'!$D$23)*(1-R5)))</f>
        <v>0.170514466872161</v>
      </c>
      <c r="T5" s="27">
        <f ca="1" t="shared" ref="T5:X5" si="52">RAND()</f>
        <v>0.335396641056054</v>
      </c>
      <c r="U5" s="29">
        <f ca="1">IF(T5&lt;=('Ejercicio 3 - TIR'!$D$24-'Ejercicio 3 - TIR'!$C$24)/('Ejercicio 3 - TIR'!$E$24-'Ejercicio 3 - TIR'!$C$24),'Ejercicio 3 - TIR'!$C$24+SQRT(('Ejercicio 3 - TIR'!$E$24-'Ejercicio 3 - TIR'!$C$24)*('Ejercicio 3 - TIR'!$D$24-'Ejercicio 3 - TIR'!$C$24)*T5),'Ejercicio 3 - TIR'!$E$24-SQRT(('Ejercicio 3 - TIR'!$E$24-'Ejercicio 3 - TIR'!$C$24)*('Ejercicio 3 - TIR'!$E$24-'Ejercicio 3 - TIR'!$D$24)*(1-T5)))</f>
        <v>0.176539271772558</v>
      </c>
      <c r="V5" s="27">
        <f ca="1" t="shared" si="52"/>
        <v>0.764036342462083</v>
      </c>
      <c r="W5" s="29">
        <f ca="1">IF(V5&lt;=('Ejercicio 3 - TIR'!$D$25-'Ejercicio 3 - TIR'!$C$25)/('Ejercicio 3 - TIR'!$E$25-'Ejercicio 3 - TIR'!$C$25),'Ejercicio 3 - TIR'!$C$25+SQRT(('Ejercicio 3 - TIR'!$E$25-'Ejercicio 3 - TIR'!$C$25)*('Ejercicio 3 - TIR'!$D$25-'Ejercicio 3 - TIR'!$C$25)*V5),'Ejercicio 3 - TIR'!$E$25-SQRT(('Ejercicio 3 - TIR'!$E$25-'Ejercicio 3 - TIR'!$C$25)*('Ejercicio 3 - TIR'!$E$25-'Ejercicio 3 - TIR'!$D$25)*(1-V5)))</f>
        <v>0.221261997261767</v>
      </c>
      <c r="X5" s="27">
        <f ca="1" t="shared" si="52"/>
        <v>0.795924806116891</v>
      </c>
      <c r="Y5" s="29">
        <f ca="1">IF(X5&lt;=('Ejercicio 3 - TIR'!$D$26-'Ejercicio 3 - TIR'!$C$26)/('Ejercicio 3 - TIR'!$E$26-'Ejercicio 3 - TIR'!$C$26),'Ejercicio 3 - TIR'!$C$26+SQRT(('Ejercicio 3 - TIR'!$E$26-'Ejercicio 3 - TIR'!$C$26)*('Ejercicio 3 - TIR'!$D$26-'Ejercicio 3 - TIR'!$C$26)*X5),'Ejercicio 3 - TIR'!$E$26-SQRT(('Ejercicio 3 - TIR'!$E$26-'Ejercicio 3 - TIR'!$C$26)*('Ejercicio 3 - TIR'!$E$26-'Ejercicio 3 - TIR'!$D$26)*(1-X5)))</f>
        <v>0.246803523576006</v>
      </c>
      <c r="Z5" s="27">
        <f ca="1" t="shared" si="4"/>
        <v>1.13891964311803</v>
      </c>
      <c r="AA5" s="27">
        <f ca="1" t="shared" si="5"/>
        <v>1.33312191887454</v>
      </c>
      <c r="AB5" s="27">
        <f ca="1" t="shared" si="6"/>
        <v>1.56847029161668</v>
      </c>
      <c r="AC5" s="27">
        <f ca="1" t="shared" si="7"/>
        <v>1.91551316098554</v>
      </c>
      <c r="AD5" s="27">
        <f ca="1" t="shared" si="8"/>
        <v>2.38826855857298</v>
      </c>
      <c r="AE5" s="26">
        <f ca="1" t="shared" si="9"/>
        <v>4807.18415471579</v>
      </c>
      <c r="AF5" s="26">
        <f ca="1" t="shared" si="10"/>
        <v>5626.87859801345</v>
      </c>
      <c r="AG5" s="26">
        <f ca="1" t="shared" si="11"/>
        <v>6620.24364805934</v>
      </c>
      <c r="AH5" s="26">
        <f ca="1" t="shared" si="12"/>
        <v>8085.05197998848</v>
      </c>
      <c r="AI5" s="26">
        <f ca="1" t="shared" si="13"/>
        <v>10080.4712969448</v>
      </c>
      <c r="AJ5" s="28">
        <f ca="1" t="shared" si="14"/>
        <v>45933.0750733243</v>
      </c>
      <c r="AK5" s="28">
        <f ca="1" t="shared" si="15"/>
        <v>46967.7497621476</v>
      </c>
      <c r="AL5" s="28">
        <f ca="1" t="shared" si="16"/>
        <v>53029.3079298633</v>
      </c>
      <c r="AM5" s="28">
        <f ca="1" t="shared" si="17"/>
        <v>66431.5389429625</v>
      </c>
      <c r="AN5" s="28">
        <f ca="1" t="shared" si="18"/>
        <v>96321.8865168542</v>
      </c>
      <c r="AO5" s="28">
        <f ca="1">C5/'Ejercicio 3 - TIR'!$D$7</f>
        <v>14243.4024525923</v>
      </c>
      <c r="AP5" s="28">
        <f ca="1" t="shared" si="19"/>
        <v>31689.672620732</v>
      </c>
      <c r="AQ5" s="28">
        <f ca="1" t="shared" si="20"/>
        <v>32724.3473095553</v>
      </c>
      <c r="AR5" s="28">
        <f ca="1" t="shared" si="21"/>
        <v>38785.9054772709</v>
      </c>
      <c r="AS5" s="28">
        <f ca="1" t="shared" si="22"/>
        <v>52188.1364903702</v>
      </c>
      <c r="AT5" s="28">
        <f ca="1" t="shared" si="23"/>
        <v>82078.4840642619</v>
      </c>
      <c r="AU5" s="28">
        <f ca="1">AP5*'Ejercicio 3 - TIR'!$D$5</f>
        <v>15844.836310366</v>
      </c>
      <c r="AV5" s="28">
        <f ca="1">AQ5*'Ejercicio 3 - TIR'!$D$5</f>
        <v>16362.1736547776</v>
      </c>
      <c r="AW5" s="28">
        <f ca="1">AR5*'Ejercicio 3 - TIR'!$D$5</f>
        <v>19392.9527386355</v>
      </c>
      <c r="AX5" s="28">
        <f ca="1">AS5*'Ejercicio 3 - TIR'!$D$5</f>
        <v>26094.0682451851</v>
      </c>
      <c r="AY5" s="28">
        <f ca="1">AT5*'Ejercicio 3 - TIR'!$D$5</f>
        <v>41039.2420321309</v>
      </c>
      <c r="AZ5" s="28">
        <f ca="1" t="shared" ref="AZ5:BD5" si="53">AJ5-AU5-AE5</f>
        <v>25281.0546082425</v>
      </c>
      <c r="BA5" s="28">
        <f ca="1" t="shared" si="53"/>
        <v>24978.6975093565</v>
      </c>
      <c r="BB5" s="28">
        <f ca="1" t="shared" si="53"/>
        <v>27016.1115431684</v>
      </c>
      <c r="BC5" s="28">
        <f ca="1" t="shared" si="53"/>
        <v>32252.4187177889</v>
      </c>
      <c r="BD5" s="28">
        <f ca="1" t="shared" si="53"/>
        <v>45202.1731877785</v>
      </c>
      <c r="BE5" s="28">
        <f ca="1" t="shared" ref="BE5:BI5" si="54">AZ5/Z5</f>
        <v>22197.3997559918</v>
      </c>
      <c r="BF5" s="28">
        <f ca="1" t="shared" si="54"/>
        <v>18736.9940856154</v>
      </c>
      <c r="BG5" s="28">
        <f ca="1" t="shared" si="54"/>
        <v>17224.4968155067</v>
      </c>
      <c r="BH5" s="28">
        <f ca="1" t="shared" si="54"/>
        <v>16837.482182161</v>
      </c>
      <c r="BI5" s="28">
        <f ca="1" t="shared" si="54"/>
        <v>18926.7547091887</v>
      </c>
      <c r="BJ5" s="28">
        <f ca="1" t="shared" si="26"/>
        <v>82643.7969051154</v>
      </c>
      <c r="BK5" s="28">
        <f ca="1" t="shared" si="27"/>
        <v>34017.0702446275</v>
      </c>
      <c r="BL5" s="28">
        <f ca="1" t="shared" si="28"/>
        <v>116660.867149743</v>
      </c>
      <c r="BM5" s="28">
        <f ca="1">BK5*'Ejercicio 3 - TIR'!$D$5</f>
        <v>17008.5351223138</v>
      </c>
      <c r="BN5" s="28">
        <f ca="1" t="shared" si="29"/>
        <v>99652.3320274292</v>
      </c>
      <c r="BO5" s="28">
        <f ca="1" t="shared" si="30"/>
        <v>41725.7647468979</v>
      </c>
      <c r="BP5" s="28">
        <f ca="1" t="shared" si="31"/>
        <v>-105821.075783563</v>
      </c>
      <c r="BQ5" s="28">
        <f ca="1" t="shared" ref="BQ5:BT5" si="55">BE5</f>
        <v>22197.3997559918</v>
      </c>
      <c r="BR5" s="28">
        <f ca="1" t="shared" si="55"/>
        <v>18736.9940856154</v>
      </c>
      <c r="BS5" s="28">
        <f ca="1" t="shared" si="55"/>
        <v>17224.4968155067</v>
      </c>
      <c r="BT5" s="28">
        <f ca="1" t="shared" si="55"/>
        <v>16837.482182161</v>
      </c>
      <c r="BU5" s="28">
        <f ca="1" t="shared" si="33"/>
        <v>60652.5194560866</v>
      </c>
      <c r="BV5" s="30">
        <f ca="1" t="shared" si="34"/>
        <v>7.42844178023554</v>
      </c>
    </row>
    <row r="6" ht="15" customHeight="1" spans="1:74">
      <c r="A6" s="26">
        <v>5</v>
      </c>
      <c r="B6" s="27">
        <f ca="1" t="shared" ref="B6:F6" si="56">RAND()</f>
        <v>0.0668891065002846</v>
      </c>
      <c r="C6" s="28">
        <f ca="1">IF(B6&lt;=('Ejercicio 3 - TIR'!$D$13-'Ejercicio 3 - TIR'!$C$13)/('Ejercicio 3 - TIR'!$E$13-'Ejercicio 3 - TIR'!$C$13),'Ejercicio 3 - TIR'!$C$13+SQRT(('Ejercicio 3 - TIR'!$E$13-'Ejercicio 3 - TIR'!$C$13)*('Ejercicio 3 - TIR'!$D$13-'Ejercicio 3 - TIR'!$C$13)*B6),'Ejercicio 3 - TIR'!$E$13-SQRT(('Ejercicio 3 - TIR'!$E$13-'Ejercicio 3 - TIR'!$C$13)*('Ejercicio 3 - TIR'!$E$13-'Ejercicio 3 - TIR'!$D$13)*(1-B6)))</f>
        <v>65172.5856783734</v>
      </c>
      <c r="D6" s="27">
        <f ca="1" t="shared" si="56"/>
        <v>0.996186546038479</v>
      </c>
      <c r="E6" s="28">
        <f ca="1">IF(D6&lt;=('Ejercicio 3 - TIR'!$D$14-'Ejercicio 3 - TIR'!$C$14)/('Ejercicio 3 - TIR'!$E$14-'Ejercicio 3 - TIR'!$C$14),'Ejercicio 3 - TIR'!$C$14+SQRT(('Ejercicio 3 - TIR'!$E$14-'Ejercicio 3 - TIR'!$C$14)*('Ejercicio 3 - TIR'!$D$14-'Ejercicio 3 - TIR'!$C$14)*D6),'Ejercicio 3 - TIR'!$E$14-SQRT(('Ejercicio 3 - TIR'!$E$14-'Ejercicio 3 - TIR'!$C$14)*('Ejercicio 3 - TIR'!$E$14-'Ejercicio 3 - TIR'!$D$14)*(1-D6)))</f>
        <v>39243.6812218197</v>
      </c>
      <c r="F6" s="27">
        <f ca="1" t="shared" si="56"/>
        <v>0.0661012306776125</v>
      </c>
      <c r="G6" s="28">
        <f ca="1">IF(F6&lt;=('Ejercicio 3 - TIR'!$D$18-'Ejercicio 3 - TIR'!$C$18)/('Ejercicio 3 - TIR'!$E$18-'Ejercicio 3 - TIR'!$C$18),'Ejercicio 3 - TIR'!$C$18+SQRT(('Ejercicio 3 - TIR'!$E$18-'Ejercicio 3 - TIR'!$C$18)*('Ejercicio 3 - TIR'!$D$18-'Ejercicio 3 - TIR'!$C$18)*F6),'Ejercicio 3 - TIR'!$E$18-SQRT(('Ejercicio 3 - TIR'!$E$18-'Ejercicio 3 - TIR'!$C$18)*('Ejercicio 3 - TIR'!$E$18-'Ejercicio 3 - TIR'!$D$18)*(1-F6)))</f>
        <v>33148.8386115585</v>
      </c>
      <c r="H6" s="27">
        <f ca="1" t="shared" ref="H6:L6" si="57">RAND()</f>
        <v>0.409154300537738</v>
      </c>
      <c r="I6" s="28">
        <f ca="1">IF(H6&lt;=('Ejercicio 3 - TIR'!$D$18-'Ejercicio 3 - TIR'!$C$18)/('Ejercicio 3 - TIR'!$E$18-'Ejercicio 3 - TIR'!$C$18),'Ejercicio 3 - TIR'!$C$18+SQRT(('Ejercicio 3 - TIR'!$E$18-'Ejercicio 3 - TIR'!$C$18)*('Ejercicio 3 - TIR'!$D$18-'Ejercicio 3 - TIR'!$C$18)*H6),'Ejercicio 3 - TIR'!$E$18-SQRT(('Ejercicio 3 - TIR'!$E$18-'Ejercicio 3 - TIR'!$C$18)*('Ejercicio 3 - TIR'!$E$18-'Ejercicio 3 - TIR'!$D$18)*(1-H6)))</f>
        <v>37834.1014213923</v>
      </c>
      <c r="J6" s="27">
        <f ca="1" t="shared" si="57"/>
        <v>0.660578189076788</v>
      </c>
      <c r="K6" s="28">
        <f ca="1">IF(J6&lt;=('Ejercicio 3 - TIR'!$D$18-'Ejercicio 3 - TIR'!$C$18)/('Ejercicio 3 - TIR'!$E$18-'Ejercicio 3 - TIR'!$C$18),'Ejercicio 3 - TIR'!$C$18+SQRT(('Ejercicio 3 - TIR'!$E$18-'Ejercicio 3 - TIR'!$C$18)*('Ejercicio 3 - TIR'!$D$18-'Ejercicio 3 - TIR'!$C$18)*J6),'Ejercicio 3 - TIR'!$E$18-SQRT(('Ejercicio 3 - TIR'!$E$18-'Ejercicio 3 - TIR'!$C$18)*('Ejercicio 3 - TIR'!$E$18-'Ejercicio 3 - TIR'!$D$18)*(1-J6)))</f>
        <v>39954.2316811253</v>
      </c>
      <c r="L6" s="27">
        <f ca="1" t="shared" si="57"/>
        <v>0.239329632583559</v>
      </c>
      <c r="M6" s="28">
        <f ca="1">IF(L6&lt;=('Ejercicio 3 - TIR'!$D$18-'Ejercicio 3 - TIR'!$C$18)/('Ejercicio 3 - TIR'!$E$18-'Ejercicio 3 - TIR'!$C$18),'Ejercicio 3 - TIR'!$C$18+SQRT(('Ejercicio 3 - TIR'!$E$18-'Ejercicio 3 - TIR'!$C$18)*('Ejercicio 3 - TIR'!$D$18-'Ejercicio 3 - TIR'!$C$18)*L6),'Ejercicio 3 - TIR'!$E$18-SQRT(('Ejercicio 3 - TIR'!$E$18-'Ejercicio 3 - TIR'!$C$18)*('Ejercicio 3 - TIR'!$E$18-'Ejercicio 3 - TIR'!$D$18)*(1-L6)))</f>
        <v>35991.6145476435</v>
      </c>
      <c r="N6" s="27">
        <f ca="1" t="shared" ref="N6:R6" si="58">RAND()</f>
        <v>0.776588530064755</v>
      </c>
      <c r="O6" s="28">
        <f ca="1">IF(N6&lt;=('Ejercicio 3 - TIR'!$D$18-'Ejercicio 3 - TIR'!$C$18)/('Ejercicio 3 - TIR'!$E$18-'Ejercicio 3 - TIR'!$C$18),'Ejercicio 3 - TIR'!$C$18+SQRT(('Ejercicio 3 - TIR'!$E$18-'Ejercicio 3 - TIR'!$C$18)*('Ejercicio 3 - TIR'!$D$18-'Ejercicio 3 - TIR'!$C$18)*N6),'Ejercicio 3 - TIR'!$E$18-SQRT(('Ejercicio 3 - TIR'!$E$18-'Ejercicio 3 - TIR'!$C$18)*('Ejercicio 3 - TIR'!$E$18-'Ejercicio 3 - TIR'!$D$18)*(1-N6)))</f>
        <v>40906.6077337808</v>
      </c>
      <c r="P6" s="27">
        <f ca="1" t="shared" si="58"/>
        <v>0.0326687585362433</v>
      </c>
      <c r="Q6" s="29">
        <f ca="1">IF(P6&lt;=('Ejercicio 3 - TIR'!$D$22-'Ejercicio 3 - TIR'!$C$22)/('Ejercicio 3 - TIR'!$E$22-'Ejercicio 3 - TIR'!$C$22),'Ejercicio 3 - TIR'!$C$22+SQRT(('Ejercicio 3 - TIR'!$E$22-'Ejercicio 3 - TIR'!$C$22)*('Ejercicio 3 - TIR'!$D$22-'Ejercicio 3 - TIR'!$C$22)*P6),'Ejercicio 3 - TIR'!$E$22-SQRT(('Ejercicio 3 - TIR'!$E$22-'Ejercicio 3 - TIR'!$C$22)*('Ejercicio 3 - TIR'!$E$22-'Ejercicio 3 - TIR'!$D$22)*(1-P6)))</f>
        <v>0.127668361322032</v>
      </c>
      <c r="R6" s="27">
        <f ca="1" t="shared" si="58"/>
        <v>0.171015988417754</v>
      </c>
      <c r="S6" s="29">
        <f ca="1">IF(R6&lt;=('Ejercicio 3 - TIR'!$D$23-'Ejercicio 3 - TIR'!$C$23)/('Ejercicio 3 - TIR'!$E$23-'Ejercicio 3 - TIR'!$C$23),'Ejercicio 3 - TIR'!$C$23+SQRT(('Ejercicio 3 - TIR'!$E$23-'Ejercicio 3 - TIR'!$C$23)*('Ejercicio 3 - TIR'!$D$23-'Ejercicio 3 - TIR'!$C$23)*R6),'Ejercicio 3 - TIR'!$E$23-SQRT(('Ejercicio 3 - TIR'!$E$23-'Ejercicio 3 - TIR'!$C$23)*('Ejercicio 3 - TIR'!$E$23-'Ejercicio 3 - TIR'!$D$23)*(1-R6)))</f>
        <v>0.13754504999001</v>
      </c>
      <c r="T6" s="27">
        <f ca="1" t="shared" ref="T6:X6" si="59">RAND()</f>
        <v>0.632819543811441</v>
      </c>
      <c r="U6" s="29">
        <f ca="1">IF(T6&lt;=('Ejercicio 3 - TIR'!$D$24-'Ejercicio 3 - TIR'!$C$24)/('Ejercicio 3 - TIR'!$E$24-'Ejercicio 3 - TIR'!$C$24),'Ejercicio 3 - TIR'!$C$24+SQRT(('Ejercicio 3 - TIR'!$E$24-'Ejercicio 3 - TIR'!$C$24)*('Ejercicio 3 - TIR'!$D$24-'Ejercicio 3 - TIR'!$C$24)*T6),'Ejercicio 3 - TIR'!$E$24-SQRT(('Ejercicio 3 - TIR'!$E$24-'Ejercicio 3 - TIR'!$C$24)*('Ejercicio 3 - TIR'!$E$24-'Ejercicio 3 - TIR'!$D$24)*(1-T6)))</f>
        <v>0.187935919203446</v>
      </c>
      <c r="V6" s="27">
        <f ca="1" t="shared" si="59"/>
        <v>0.289026923130228</v>
      </c>
      <c r="W6" s="29">
        <f ca="1">IF(V6&lt;=('Ejercicio 3 - TIR'!$D$25-'Ejercicio 3 - TIR'!$C$25)/('Ejercicio 3 - TIR'!$E$25-'Ejercicio 3 - TIR'!$C$25),'Ejercicio 3 - TIR'!$C$25+SQRT(('Ejercicio 3 - TIR'!$E$25-'Ejercicio 3 - TIR'!$C$25)*('Ejercicio 3 - TIR'!$D$25-'Ejercicio 3 - TIR'!$C$25)*V6),'Ejercicio 3 - TIR'!$E$25-SQRT(('Ejercicio 3 - TIR'!$E$25-'Ejercicio 3 - TIR'!$C$25)*('Ejercicio 3 - TIR'!$E$25-'Ejercicio 3 - TIR'!$D$25)*(1-V6)))</f>
        <v>0.20011607704837</v>
      </c>
      <c r="X6" s="27">
        <f ca="1" t="shared" si="59"/>
        <v>0.796475811652154</v>
      </c>
      <c r="Y6" s="29">
        <f ca="1">IF(X6&lt;=('Ejercicio 3 - TIR'!$D$26-'Ejercicio 3 - TIR'!$C$26)/('Ejercicio 3 - TIR'!$E$26-'Ejercicio 3 - TIR'!$C$26),'Ejercicio 3 - TIR'!$C$26+SQRT(('Ejercicio 3 - TIR'!$E$26-'Ejercicio 3 - TIR'!$C$26)*('Ejercicio 3 - TIR'!$D$26-'Ejercicio 3 - TIR'!$C$26)*X6),'Ejercicio 3 - TIR'!$E$26-SQRT(('Ejercicio 3 - TIR'!$E$26-'Ejercicio 3 - TIR'!$C$26)*('Ejercicio 3 - TIR'!$E$26-'Ejercicio 3 - TIR'!$D$26)*(1-X6)))</f>
        <v>0.246848369314944</v>
      </c>
      <c r="Z6" s="27">
        <f ca="1" t="shared" si="4"/>
        <v>1.12766836132203</v>
      </c>
      <c r="AA6" s="27">
        <f ca="1" t="shared" si="5"/>
        <v>1.28277356245222</v>
      </c>
      <c r="AB6" s="27">
        <f ca="1" t="shared" si="6"/>
        <v>1.52385279104156</v>
      </c>
      <c r="AC6" s="27">
        <f ca="1" t="shared" si="7"/>
        <v>1.82880023358401</v>
      </c>
      <c r="AD6" s="27">
        <f ca="1" t="shared" si="8"/>
        <v>2.28023658904701</v>
      </c>
      <c r="AE6" s="26">
        <f ca="1" t="shared" si="9"/>
        <v>5010.17647383392</v>
      </c>
      <c r="AF6" s="26">
        <f ca="1" t="shared" si="10"/>
        <v>5699.30144738618</v>
      </c>
      <c r="AG6" s="26">
        <f ca="1" t="shared" si="11"/>
        <v>6770.40490371823</v>
      </c>
      <c r="AH6" s="26">
        <f ca="1" t="shared" si="12"/>
        <v>8125.27177307937</v>
      </c>
      <c r="AI6" s="26">
        <f ca="1" t="shared" si="13"/>
        <v>10130.9818605048</v>
      </c>
      <c r="AJ6" s="28">
        <f ca="1" t="shared" si="14"/>
        <v>37380.8965168247</v>
      </c>
      <c r="AK6" s="28">
        <f ca="1" t="shared" si="15"/>
        <v>48532.5850624981</v>
      </c>
      <c r="AL6" s="28">
        <f ca="1" t="shared" si="16"/>
        <v>60884.3674612039</v>
      </c>
      <c r="AM6" s="28">
        <f ca="1" t="shared" si="17"/>
        <v>65821.4730917961</v>
      </c>
      <c r="AN6" s="28">
        <f ca="1" t="shared" si="18"/>
        <v>93276.7436883602</v>
      </c>
      <c r="AO6" s="28">
        <f ca="1">C6/'Ejercicio 3 - TIR'!$D$7</f>
        <v>13034.5171356747</v>
      </c>
      <c r="AP6" s="28">
        <f ca="1" t="shared" si="19"/>
        <v>24346.37938115</v>
      </c>
      <c r="AQ6" s="28">
        <f ca="1" t="shared" si="20"/>
        <v>35498.0679268235</v>
      </c>
      <c r="AR6" s="28">
        <f ca="1" t="shared" si="21"/>
        <v>47849.8503255292</v>
      </c>
      <c r="AS6" s="28">
        <f ca="1" t="shared" si="22"/>
        <v>52786.9559561214</v>
      </c>
      <c r="AT6" s="28">
        <f ca="1" t="shared" si="23"/>
        <v>80242.2265526855</v>
      </c>
      <c r="AU6" s="28">
        <f ca="1">AP6*'Ejercicio 3 - TIR'!$D$5</f>
        <v>12173.189690575</v>
      </c>
      <c r="AV6" s="28">
        <f ca="1">AQ6*'Ejercicio 3 - TIR'!$D$5</f>
        <v>17749.0339634117</v>
      </c>
      <c r="AW6" s="28">
        <f ca="1">AR6*'Ejercicio 3 - TIR'!$D$5</f>
        <v>23924.9251627646</v>
      </c>
      <c r="AX6" s="28">
        <f ca="1">AS6*'Ejercicio 3 - TIR'!$D$5</f>
        <v>26393.4779780607</v>
      </c>
      <c r="AY6" s="28">
        <f ca="1">AT6*'Ejercicio 3 - TIR'!$D$5</f>
        <v>40121.1132763428</v>
      </c>
      <c r="AZ6" s="28">
        <f ca="1" t="shared" ref="AZ6:BD6" si="60">AJ6-AU6-AE6</f>
        <v>20197.5303524158</v>
      </c>
      <c r="BA6" s="28">
        <f ca="1" t="shared" si="60"/>
        <v>25084.2496517002</v>
      </c>
      <c r="BB6" s="28">
        <f ca="1" t="shared" si="60"/>
        <v>30189.0373947211</v>
      </c>
      <c r="BC6" s="28">
        <f ca="1" t="shared" si="60"/>
        <v>31302.723340656</v>
      </c>
      <c r="BD6" s="28">
        <f ca="1" t="shared" si="60"/>
        <v>43024.6485515127</v>
      </c>
      <c r="BE6" s="28">
        <f ca="1" t="shared" ref="BE6:BI6" si="61">AZ6/Z6</f>
        <v>17910.8779186968</v>
      </c>
      <c r="BF6" s="28">
        <f ca="1" t="shared" si="61"/>
        <v>19554.6980277234</v>
      </c>
      <c r="BG6" s="28">
        <f ca="1" t="shared" si="61"/>
        <v>19810.993274545</v>
      </c>
      <c r="BH6" s="28">
        <f ca="1" t="shared" si="61"/>
        <v>17116.5350735494</v>
      </c>
      <c r="BI6" s="28">
        <f ca="1" t="shared" si="61"/>
        <v>18868.5019607962</v>
      </c>
      <c r="BJ6" s="28">
        <f ca="1" t="shared" si="26"/>
        <v>89484.8778108902</v>
      </c>
      <c r="BK6" s="28">
        <f ca="1" t="shared" si="27"/>
        <v>29721.7828933256</v>
      </c>
      <c r="BL6" s="28">
        <f ca="1" t="shared" si="28"/>
        <v>119206.660704216</v>
      </c>
      <c r="BM6" s="28">
        <f ca="1">BK6*'Ejercicio 3 - TIR'!$D$5</f>
        <v>14860.8914466628</v>
      </c>
      <c r="BN6" s="28">
        <f ca="1" t="shared" si="29"/>
        <v>104345.769257553</v>
      </c>
      <c r="BO6" s="28">
        <f ca="1" t="shared" si="30"/>
        <v>45760.939789657</v>
      </c>
      <c r="BP6" s="28">
        <f ca="1" t="shared" si="31"/>
        <v>-104416.266900193</v>
      </c>
      <c r="BQ6" s="28">
        <f ca="1" t="shared" ref="BQ6:BT6" si="62">BE6</f>
        <v>17910.8779186968</v>
      </c>
      <c r="BR6" s="28">
        <f ca="1" t="shared" si="62"/>
        <v>19554.6980277234</v>
      </c>
      <c r="BS6" s="28">
        <f ca="1" t="shared" si="62"/>
        <v>19810.993274545</v>
      </c>
      <c r="BT6" s="28">
        <f ca="1" t="shared" si="62"/>
        <v>17116.5350735494</v>
      </c>
      <c r="BU6" s="28">
        <f ca="1" t="shared" si="33"/>
        <v>64629.4417504532</v>
      </c>
      <c r="BV6" s="30">
        <f ca="1" t="shared" si="34"/>
        <v>8.36348297032954</v>
      </c>
    </row>
    <row r="7" ht="15" customHeight="1" spans="1:74">
      <c r="A7" s="26">
        <v>6</v>
      </c>
      <c r="B7" s="27">
        <f ca="1" t="shared" ref="B7:F7" si="63">RAND()</f>
        <v>0.339120858799827</v>
      </c>
      <c r="C7" s="28">
        <f ca="1">IF(B7&lt;=('Ejercicio 3 - TIR'!$D$13-'Ejercicio 3 - TIR'!$C$13)/('Ejercicio 3 - TIR'!$E$13-'Ejercicio 3 - TIR'!$C$13),'Ejercicio 3 - TIR'!$C$13+SQRT(('Ejercicio 3 - TIR'!$E$13-'Ejercicio 3 - TIR'!$C$13)*('Ejercicio 3 - TIR'!$D$13-'Ejercicio 3 - TIR'!$C$13)*B7),'Ejercicio 3 - TIR'!$E$13-SQRT(('Ejercicio 3 - TIR'!$E$13-'Ejercicio 3 - TIR'!$C$13)*('Ejercicio 3 - TIR'!$E$13-'Ejercicio 3 - TIR'!$D$13)*(1-B7)))</f>
        <v>71838.7683252275</v>
      </c>
      <c r="D7" s="27">
        <f ca="1" t="shared" si="63"/>
        <v>0.774500974551628</v>
      </c>
      <c r="E7" s="28">
        <f ca="1">IF(D7&lt;=('Ejercicio 3 - TIR'!$D$14-'Ejercicio 3 - TIR'!$C$14)/('Ejercicio 3 - TIR'!$E$14-'Ejercicio 3 - TIR'!$C$14),'Ejercicio 3 - TIR'!$C$14+SQRT(('Ejercicio 3 - TIR'!$E$14-'Ejercicio 3 - TIR'!$C$14)*('Ejercicio 3 - TIR'!$D$14-'Ejercicio 3 - TIR'!$C$14)*D7),'Ejercicio 3 - TIR'!$E$14-SQRT(('Ejercicio 3 - TIR'!$E$14-'Ejercicio 3 - TIR'!$C$14)*('Ejercicio 3 - TIR'!$E$14-'Ejercicio 3 - TIR'!$D$14)*(1-D7)))</f>
        <v>34184.0861580268</v>
      </c>
      <c r="F7" s="27">
        <f ca="1" t="shared" si="63"/>
        <v>0.542205739486017</v>
      </c>
      <c r="G7" s="28">
        <f ca="1">IF(F7&lt;=('Ejercicio 3 - TIR'!$D$18-'Ejercicio 3 - TIR'!$C$18)/('Ejercicio 3 - TIR'!$E$18-'Ejercicio 3 - TIR'!$C$18),'Ejercicio 3 - TIR'!$C$18+SQRT(('Ejercicio 3 - TIR'!$E$18-'Ejercicio 3 - TIR'!$C$18)*('Ejercicio 3 - TIR'!$D$18-'Ejercicio 3 - TIR'!$C$18)*F7),'Ejercicio 3 - TIR'!$E$18-SQRT(('Ejercicio 3 - TIR'!$E$18-'Ejercicio 3 - TIR'!$C$18)*('Ejercicio 3 - TIR'!$E$18-'Ejercicio 3 - TIR'!$D$18)*(1-F7)))</f>
        <v>39018.3624302255</v>
      </c>
      <c r="H7" s="27">
        <f ca="1" t="shared" ref="H7:L7" si="64">RAND()</f>
        <v>0.558267966682471</v>
      </c>
      <c r="I7" s="28">
        <f ca="1">IF(H7&lt;=('Ejercicio 3 - TIR'!$D$18-'Ejercicio 3 - TIR'!$C$18)/('Ejercicio 3 - TIR'!$E$18-'Ejercicio 3 - TIR'!$C$18),'Ejercicio 3 - TIR'!$C$18+SQRT(('Ejercicio 3 - TIR'!$E$18-'Ejercicio 3 - TIR'!$C$18)*('Ejercicio 3 - TIR'!$D$18-'Ejercicio 3 - TIR'!$C$18)*H7),'Ejercicio 3 - TIR'!$E$18-SQRT(('Ejercicio 3 - TIR'!$E$18-'Ejercicio 3 - TIR'!$C$18)*('Ejercicio 3 - TIR'!$E$18-'Ejercicio 3 - TIR'!$D$18)*(1-H7)))</f>
        <v>39150.9668889342</v>
      </c>
      <c r="J7" s="27">
        <f ca="1" t="shared" si="64"/>
        <v>0.0101683074273724</v>
      </c>
      <c r="K7" s="28">
        <f ca="1">IF(J7&lt;=('Ejercicio 3 - TIR'!$D$18-'Ejercicio 3 - TIR'!$C$18)/('Ejercicio 3 - TIR'!$E$18-'Ejercicio 3 - TIR'!$C$18),'Ejercicio 3 - TIR'!$C$18+SQRT(('Ejercicio 3 - TIR'!$E$18-'Ejercicio 3 - TIR'!$C$18)*('Ejercicio 3 - TIR'!$D$18-'Ejercicio 3 - TIR'!$C$18)*J7),'Ejercicio 3 - TIR'!$E$18-SQRT(('Ejercicio 3 - TIR'!$E$18-'Ejercicio 3 - TIR'!$C$18)*('Ejercicio 3 - TIR'!$E$18-'Ejercicio 3 - TIR'!$D$18)*(1-J7)))</f>
        <v>31235.0085481914</v>
      </c>
      <c r="L7" s="27">
        <f ca="1" t="shared" si="64"/>
        <v>0.138468092224591</v>
      </c>
      <c r="M7" s="28">
        <f ca="1">IF(L7&lt;=('Ejercicio 3 - TIR'!$D$18-'Ejercicio 3 - TIR'!$C$18)/('Ejercicio 3 - TIR'!$E$18-'Ejercicio 3 - TIR'!$C$18),'Ejercicio 3 - TIR'!$C$18+SQRT(('Ejercicio 3 - TIR'!$E$18-'Ejercicio 3 - TIR'!$C$18)*('Ejercicio 3 - TIR'!$D$18-'Ejercicio 3 - TIR'!$C$18)*L7),'Ejercicio 3 - TIR'!$E$18-SQRT(('Ejercicio 3 - TIR'!$E$18-'Ejercicio 3 - TIR'!$C$18)*('Ejercicio 3 - TIR'!$E$18-'Ejercicio 3 - TIR'!$D$18)*(1-L7)))</f>
        <v>34557.4350059753</v>
      </c>
      <c r="N7" s="27">
        <f ca="1" t="shared" ref="N7:R7" si="65">RAND()</f>
        <v>0.363420516427774</v>
      </c>
      <c r="O7" s="28">
        <f ca="1">IF(N7&lt;=('Ejercicio 3 - TIR'!$D$18-'Ejercicio 3 - TIR'!$C$18)/('Ejercicio 3 - TIR'!$E$18-'Ejercicio 3 - TIR'!$C$18),'Ejercicio 3 - TIR'!$C$18+SQRT(('Ejercicio 3 - TIR'!$E$18-'Ejercicio 3 - TIR'!$C$18)*('Ejercicio 3 - TIR'!$D$18-'Ejercicio 3 - TIR'!$C$18)*N7),'Ejercicio 3 - TIR'!$E$18-SQRT(('Ejercicio 3 - TIR'!$E$18-'Ejercicio 3 - TIR'!$C$18)*('Ejercicio 3 - TIR'!$E$18-'Ejercicio 3 - TIR'!$D$18)*(1-N7)))</f>
        <v>37383.2971946256</v>
      </c>
      <c r="P7" s="27">
        <f ca="1" t="shared" si="65"/>
        <v>0.715676118864928</v>
      </c>
      <c r="Q7" s="29">
        <f ca="1">IF(P7&lt;=('Ejercicio 3 - TIR'!$D$22-'Ejercicio 3 - TIR'!$C$22)/('Ejercicio 3 - TIR'!$E$22-'Ejercicio 3 - TIR'!$C$22),'Ejercicio 3 - TIR'!$C$22+SQRT(('Ejercicio 3 - TIR'!$E$22-'Ejercicio 3 - TIR'!$C$22)*('Ejercicio 3 - TIR'!$D$22-'Ejercicio 3 - TIR'!$C$22)*P7),'Ejercicio 3 - TIR'!$E$22-SQRT(('Ejercicio 3 - TIR'!$E$22-'Ejercicio 3 - TIR'!$C$22)*('Ejercicio 3 - TIR'!$E$22-'Ejercicio 3 - TIR'!$D$22)*(1-P7)))</f>
        <v>0.157377378886541</v>
      </c>
      <c r="R7" s="27">
        <f ca="1" t="shared" si="65"/>
        <v>0.976568709145411</v>
      </c>
      <c r="S7" s="29">
        <f ca="1">IF(R7&lt;=('Ejercicio 3 - TIR'!$D$23-'Ejercicio 3 - TIR'!$C$23)/('Ejercicio 3 - TIR'!$E$23-'Ejercicio 3 - TIR'!$C$23),'Ejercicio 3 - TIR'!$C$23+SQRT(('Ejercicio 3 - TIR'!$E$23-'Ejercicio 3 - TIR'!$C$23)*('Ejercicio 3 - TIR'!$D$23-'Ejercicio 3 - TIR'!$C$23)*R7),'Ejercicio 3 - TIR'!$E$23-SQRT(('Ejercicio 3 - TIR'!$E$23-'Ejercicio 3 - TIR'!$C$23)*('Ejercicio 3 - TIR'!$E$23-'Ejercicio 3 - TIR'!$D$23)*(1-R7)))</f>
        <v>0.173505669893033</v>
      </c>
      <c r="T7" s="27">
        <f ca="1" t="shared" ref="T7:X7" si="66">RAND()</f>
        <v>0.580548895747788</v>
      </c>
      <c r="U7" s="29">
        <f ca="1">IF(T7&lt;=('Ejercicio 3 - TIR'!$D$24-'Ejercicio 3 - TIR'!$C$24)/('Ejercicio 3 - TIR'!$E$24-'Ejercicio 3 - TIR'!$C$24),'Ejercicio 3 - TIR'!$C$24+SQRT(('Ejercicio 3 - TIR'!$E$24-'Ejercicio 3 - TIR'!$C$24)*('Ejercicio 3 - TIR'!$D$24-'Ejercicio 3 - TIR'!$C$24)*T7),'Ejercicio 3 - TIR'!$E$24-SQRT(('Ejercicio 3 - TIR'!$E$24-'Ejercicio 3 - TIR'!$C$24)*('Ejercicio 3 - TIR'!$E$24-'Ejercicio 3 - TIR'!$D$24)*(1-T7)))</f>
        <v>0.185729559502303</v>
      </c>
      <c r="V7" s="27">
        <f ca="1" t="shared" si="66"/>
        <v>0.422734789785851</v>
      </c>
      <c r="W7" s="29">
        <f ca="1">IF(V7&lt;=('Ejercicio 3 - TIR'!$D$25-'Ejercicio 3 - TIR'!$C$25)/('Ejercicio 3 - TIR'!$E$25-'Ejercicio 3 - TIR'!$C$25),'Ejercicio 3 - TIR'!$C$25+SQRT(('Ejercicio 3 - TIR'!$E$25-'Ejercicio 3 - TIR'!$C$25)*('Ejercicio 3 - TIR'!$D$25-'Ejercicio 3 - TIR'!$C$25)*V7),'Ejercicio 3 - TIR'!$E$25-SQRT(('Ejercicio 3 - TIR'!$E$25-'Ejercicio 3 - TIR'!$C$25)*('Ejercicio 3 - TIR'!$E$25-'Ejercicio 3 - TIR'!$D$25)*(1-V7)))</f>
        <v>0.205050826083792</v>
      </c>
      <c r="X7" s="27">
        <f ca="1" t="shared" si="66"/>
        <v>0.637706919024646</v>
      </c>
      <c r="Y7" s="29">
        <f ca="1">IF(X7&lt;=('Ejercicio 3 - TIR'!$D$26-'Ejercicio 3 - TIR'!$C$26)/('Ejercicio 3 - TIR'!$E$26-'Ejercicio 3 - TIR'!$C$26),'Ejercicio 3 - TIR'!$C$26+SQRT(('Ejercicio 3 - TIR'!$E$26-'Ejercicio 3 - TIR'!$C$26)*('Ejercicio 3 - TIR'!$D$26-'Ejercicio 3 - TIR'!$C$26)*X7),'Ejercicio 3 - TIR'!$E$26-SQRT(('Ejercicio 3 - TIR'!$E$26-'Ejercicio 3 - TIR'!$C$26)*('Ejercicio 3 - TIR'!$E$26-'Ejercicio 3 - TIR'!$D$26)*(1-X7)))</f>
        <v>0.235768985572713</v>
      </c>
      <c r="Z7" s="27">
        <f ca="1" t="shared" si="4"/>
        <v>1.15737737888654</v>
      </c>
      <c r="AA7" s="27">
        <f ca="1" t="shared" si="5"/>
        <v>1.35818891632929</v>
      </c>
      <c r="AB7" s="27">
        <f ca="1" t="shared" si="6"/>
        <v>1.61044474548004</v>
      </c>
      <c r="AC7" s="27">
        <f ca="1" t="shared" si="7"/>
        <v>1.94066777090303</v>
      </c>
      <c r="AD7" s="27">
        <f ca="1" t="shared" si="8"/>
        <v>2.39821704258249</v>
      </c>
      <c r="AE7" s="26">
        <f ca="1" t="shared" si="9"/>
        <v>5379.80187918193</v>
      </c>
      <c r="AF7" s="26">
        <f ca="1" t="shared" si="10"/>
        <v>6313.22800812119</v>
      </c>
      <c r="AG7" s="26">
        <f ca="1" t="shared" si="11"/>
        <v>7485.78106510714</v>
      </c>
      <c r="AH7" s="26">
        <f ca="1" t="shared" si="12"/>
        <v>9020.74665638977</v>
      </c>
      <c r="AI7" s="26">
        <f ca="1" t="shared" si="13"/>
        <v>11147.5589446752</v>
      </c>
      <c r="AJ7" s="28">
        <f ca="1" t="shared" si="14"/>
        <v>45158.9700379394</v>
      </c>
      <c r="AK7" s="28">
        <f ca="1" t="shared" si="15"/>
        <v>53174.4092921256</v>
      </c>
      <c r="AL7" s="28">
        <f ca="1" t="shared" si="16"/>
        <v>50302.2553914591</v>
      </c>
      <c r="AM7" s="28">
        <f ca="1" t="shared" si="17"/>
        <v>67064.5003611722</v>
      </c>
      <c r="AN7" s="28">
        <f ca="1" t="shared" si="18"/>
        <v>89653.2604400773</v>
      </c>
      <c r="AO7" s="28">
        <f ca="1">C7/'Ejercicio 3 - TIR'!$D$7</f>
        <v>14367.7536650455</v>
      </c>
      <c r="AP7" s="28">
        <f ca="1" t="shared" si="19"/>
        <v>30791.2163728939</v>
      </c>
      <c r="AQ7" s="28">
        <f ca="1" t="shared" si="20"/>
        <v>38806.6556270801</v>
      </c>
      <c r="AR7" s="28">
        <f ca="1" t="shared" si="21"/>
        <v>35934.5017264136</v>
      </c>
      <c r="AS7" s="28">
        <f ca="1" t="shared" si="22"/>
        <v>52696.7466961267</v>
      </c>
      <c r="AT7" s="28">
        <f ca="1" t="shared" si="23"/>
        <v>75285.5067750318</v>
      </c>
      <c r="AU7" s="28">
        <f ca="1">AP7*'Ejercicio 3 - TIR'!$D$5</f>
        <v>15395.608186447</v>
      </c>
      <c r="AV7" s="28">
        <f ca="1">AQ7*'Ejercicio 3 - TIR'!$D$5</f>
        <v>19403.32781354</v>
      </c>
      <c r="AW7" s="28">
        <f ca="1">AR7*'Ejercicio 3 - TIR'!$D$5</f>
        <v>17967.2508632068</v>
      </c>
      <c r="AX7" s="28">
        <f ca="1">AS7*'Ejercicio 3 - TIR'!$D$5</f>
        <v>26348.3733480634</v>
      </c>
      <c r="AY7" s="28">
        <f ca="1">AT7*'Ejercicio 3 - TIR'!$D$5</f>
        <v>37642.7533875159</v>
      </c>
      <c r="AZ7" s="28">
        <f ca="1" t="shared" ref="AZ7:BD7" si="67">AJ7-AU7-AE7</f>
        <v>24383.5599723105</v>
      </c>
      <c r="BA7" s="28">
        <f ca="1" t="shared" si="67"/>
        <v>27457.8534704644</v>
      </c>
      <c r="BB7" s="28">
        <f ca="1" t="shared" si="67"/>
        <v>24849.2234631451</v>
      </c>
      <c r="BC7" s="28">
        <f ca="1" t="shared" si="67"/>
        <v>31695.3803567191</v>
      </c>
      <c r="BD7" s="28">
        <f ca="1" t="shared" si="67"/>
        <v>40862.9481078862</v>
      </c>
      <c r="BE7" s="28">
        <f ca="1" t="shared" ref="BE7:BI7" si="68">AZ7/Z7</f>
        <v>21067.9424163006</v>
      </c>
      <c r="BF7" s="28">
        <f ca="1" t="shared" si="68"/>
        <v>20216.5200586921</v>
      </c>
      <c r="BG7" s="28">
        <f ca="1" t="shared" si="68"/>
        <v>15430.0379028143</v>
      </c>
      <c r="BH7" s="28">
        <f ca="1" t="shared" si="68"/>
        <v>16332.2031889934</v>
      </c>
      <c r="BI7" s="28">
        <f ca="1" t="shared" si="68"/>
        <v>17038.8865487685</v>
      </c>
      <c r="BJ7" s="28">
        <f ca="1" t="shared" si="26"/>
        <v>81980.858009288</v>
      </c>
      <c r="BK7" s="28">
        <f ca="1" t="shared" si="27"/>
        <v>34456.9917031392</v>
      </c>
      <c r="BL7" s="28">
        <f ca="1" t="shared" si="28"/>
        <v>116437.849712427</v>
      </c>
      <c r="BM7" s="28">
        <f ca="1">BK7*'Ejercicio 3 - TIR'!$D$5</f>
        <v>17228.4958515696</v>
      </c>
      <c r="BN7" s="28">
        <f ca="1" t="shared" si="29"/>
        <v>99209.3538608576</v>
      </c>
      <c r="BO7" s="28">
        <f ca="1" t="shared" si="30"/>
        <v>41367.9629905495</v>
      </c>
      <c r="BP7" s="28">
        <f ca="1" t="shared" si="31"/>
        <v>-106022.854483254</v>
      </c>
      <c r="BQ7" s="28">
        <f ca="1" t="shared" ref="BQ7:BT7" si="69">BE7</f>
        <v>21067.9424163006</v>
      </c>
      <c r="BR7" s="28">
        <f ca="1" t="shared" si="69"/>
        <v>20216.5200586921</v>
      </c>
      <c r="BS7" s="28">
        <f ca="1" t="shared" si="69"/>
        <v>15430.0379028143</v>
      </c>
      <c r="BT7" s="28">
        <f ca="1" t="shared" si="69"/>
        <v>16332.2031889934</v>
      </c>
      <c r="BU7" s="28">
        <f ca="1" t="shared" si="33"/>
        <v>58406.849539318</v>
      </c>
      <c r="BV7" s="30">
        <f ca="1" t="shared" si="34"/>
        <v>6.40568351470321</v>
      </c>
    </row>
    <row r="8" ht="15" customHeight="1" spans="1:74">
      <c r="A8" s="26">
        <v>7</v>
      </c>
      <c r="B8" s="27">
        <f ca="1" t="shared" ref="B8:F8" si="70">RAND()</f>
        <v>0.507256657990161</v>
      </c>
      <c r="C8" s="28">
        <f ca="1">IF(B8&lt;=('Ejercicio 3 - TIR'!$D$13-'Ejercicio 3 - TIR'!$C$13)/('Ejercicio 3 - TIR'!$E$13-'Ejercicio 3 - TIR'!$C$13),'Ejercicio 3 - TIR'!$C$13+SQRT(('Ejercicio 3 - TIR'!$E$13-'Ejercicio 3 - TIR'!$C$13)*('Ejercicio 3 - TIR'!$D$13-'Ejercicio 3 - TIR'!$C$13)*B8),'Ejercicio 3 - TIR'!$E$13-SQRT(('Ejercicio 3 - TIR'!$E$13-'Ejercicio 3 - TIR'!$C$13)*('Ejercicio 3 - TIR'!$E$13-'Ejercicio 3 - TIR'!$D$13)*(1-B8)))</f>
        <v>75683.5033277446</v>
      </c>
      <c r="D8" s="27">
        <f ca="1" t="shared" si="70"/>
        <v>0.55217518004701</v>
      </c>
      <c r="E8" s="28">
        <f ca="1">IF(D8&lt;=('Ejercicio 3 - TIR'!$D$14-'Ejercicio 3 - TIR'!$C$14)/('Ejercicio 3 - TIR'!$E$14-'Ejercicio 3 - TIR'!$C$14),'Ejercicio 3 - TIR'!$C$14+SQRT(('Ejercicio 3 - TIR'!$E$14-'Ejercicio 3 - TIR'!$C$14)*('Ejercicio 3 - TIR'!$D$14-'Ejercicio 3 - TIR'!$C$14)*D8),'Ejercicio 3 - TIR'!$E$14-SQRT(('Ejercicio 3 - TIR'!$E$14-'Ejercicio 3 - TIR'!$C$14)*('Ejercicio 3 - TIR'!$E$14-'Ejercicio 3 - TIR'!$D$14)*(1-D8)))</f>
        <v>31804.0422772596</v>
      </c>
      <c r="F8" s="27">
        <f ca="1" t="shared" si="70"/>
        <v>0.239392958595829</v>
      </c>
      <c r="G8" s="28">
        <f ca="1">IF(F8&lt;=('Ejercicio 3 - TIR'!$D$18-'Ejercicio 3 - TIR'!$C$18)/('Ejercicio 3 - TIR'!$E$18-'Ejercicio 3 - TIR'!$C$18),'Ejercicio 3 - TIR'!$C$18+SQRT(('Ejercicio 3 - TIR'!$E$18-'Ejercicio 3 - TIR'!$C$18)*('Ejercicio 3 - TIR'!$D$18-'Ejercicio 3 - TIR'!$C$18)*F8),'Ejercicio 3 - TIR'!$E$18-SQRT(('Ejercicio 3 - TIR'!$E$18-'Ejercicio 3 - TIR'!$C$18)*('Ejercicio 3 - TIR'!$E$18-'Ejercicio 3 - TIR'!$D$18)*(1-F8)))</f>
        <v>35992.4071782026</v>
      </c>
      <c r="H8" s="27">
        <f ca="1" t="shared" ref="H8:L8" si="71">RAND()</f>
        <v>0.201086222622344</v>
      </c>
      <c r="I8" s="28">
        <f ca="1">IF(H8&lt;=('Ejercicio 3 - TIR'!$D$18-'Ejercicio 3 - TIR'!$C$18)/('Ejercicio 3 - TIR'!$E$18-'Ejercicio 3 - TIR'!$C$18),'Ejercicio 3 - TIR'!$C$18+SQRT(('Ejercicio 3 - TIR'!$E$18-'Ejercicio 3 - TIR'!$C$18)*('Ejercicio 3 - TIR'!$D$18-'Ejercicio 3 - TIR'!$C$18)*H8),'Ejercicio 3 - TIR'!$E$18-SQRT(('Ejercicio 3 - TIR'!$E$18-'Ejercicio 3 - TIR'!$C$18)*('Ejercicio 3 - TIR'!$E$18-'Ejercicio 3 - TIR'!$D$18)*(1-H8)))</f>
        <v>35492.0791503175</v>
      </c>
      <c r="J8" s="27">
        <f ca="1" t="shared" si="71"/>
        <v>0.779067680823127</v>
      </c>
      <c r="K8" s="28">
        <f ca="1">IF(J8&lt;=('Ejercicio 3 - TIR'!$D$18-'Ejercicio 3 - TIR'!$C$18)/('Ejercicio 3 - TIR'!$E$18-'Ejercicio 3 - TIR'!$C$18),'Ejercicio 3 - TIR'!$C$18+SQRT(('Ejercicio 3 - TIR'!$E$18-'Ejercicio 3 - TIR'!$C$18)*('Ejercicio 3 - TIR'!$D$18-'Ejercicio 3 - TIR'!$C$18)*J8),'Ejercicio 3 - TIR'!$E$18-SQRT(('Ejercicio 3 - TIR'!$E$18-'Ejercicio 3 - TIR'!$C$18)*('Ejercicio 3 - TIR'!$E$18-'Ejercicio 3 - TIR'!$D$18)*(1-J8)))</f>
        <v>40929.3828553565</v>
      </c>
      <c r="L8" s="27">
        <f ca="1" t="shared" si="71"/>
        <v>0.0922157762420814</v>
      </c>
      <c r="M8" s="28">
        <f ca="1">IF(L8&lt;=('Ejercicio 3 - TIR'!$D$18-'Ejercicio 3 - TIR'!$C$18)/('Ejercicio 3 - TIR'!$E$18-'Ejercicio 3 - TIR'!$C$18),'Ejercicio 3 - TIR'!$C$18+SQRT(('Ejercicio 3 - TIR'!$E$18-'Ejercicio 3 - TIR'!$C$18)*('Ejercicio 3 - TIR'!$D$18-'Ejercicio 3 - TIR'!$C$18)*L8),'Ejercicio 3 - TIR'!$E$18-SQRT(('Ejercicio 3 - TIR'!$E$18-'Ejercicio 3 - TIR'!$C$18)*('Ejercicio 3 - TIR'!$E$18-'Ejercicio 3 - TIR'!$D$18)*(1-L8)))</f>
        <v>33719.1889487242</v>
      </c>
      <c r="N8" s="27">
        <f ca="1" t="shared" ref="N8:R8" si="72">RAND()</f>
        <v>0.182675442642103</v>
      </c>
      <c r="O8" s="28">
        <f ca="1">IF(N8&lt;=('Ejercicio 3 - TIR'!$D$18-'Ejercicio 3 - TIR'!$C$18)/('Ejercicio 3 - TIR'!$E$18-'Ejercicio 3 - TIR'!$C$18),'Ejercicio 3 - TIR'!$C$18+SQRT(('Ejercicio 3 - TIR'!$E$18-'Ejercicio 3 - TIR'!$C$18)*('Ejercicio 3 - TIR'!$D$18-'Ejercicio 3 - TIR'!$C$18)*N8),'Ejercicio 3 - TIR'!$E$18-SQRT(('Ejercicio 3 - TIR'!$E$18-'Ejercicio 3 - TIR'!$C$18)*('Ejercicio 3 - TIR'!$E$18-'Ejercicio 3 - TIR'!$D$18)*(1-N8)))</f>
        <v>35234.6266721052</v>
      </c>
      <c r="P8" s="27">
        <f ca="1" t="shared" si="72"/>
        <v>0.730152149059456</v>
      </c>
      <c r="Q8" s="29">
        <f ca="1">IF(P8&lt;=('Ejercicio 3 - TIR'!$D$22-'Ejercicio 3 - TIR'!$C$22)/('Ejercicio 3 - TIR'!$E$22-'Ejercicio 3 - TIR'!$C$22),'Ejercicio 3 - TIR'!$C$22+SQRT(('Ejercicio 3 - TIR'!$E$22-'Ejercicio 3 - TIR'!$C$22)*('Ejercicio 3 - TIR'!$D$22-'Ejercicio 3 - TIR'!$C$22)*P8),'Ejercicio 3 - TIR'!$E$22-SQRT(('Ejercicio 3 - TIR'!$E$22-'Ejercicio 3 - TIR'!$C$22)*('Ejercicio 3 - TIR'!$E$22-'Ejercicio 3 - TIR'!$D$22)*(1-P8)))</f>
        <v>0.157960804649603</v>
      </c>
      <c r="R8" s="27">
        <f ca="1" t="shared" si="72"/>
        <v>0.0523246157868764</v>
      </c>
      <c r="S8" s="29">
        <f ca="1">IF(R8&lt;=('Ejercicio 3 - TIR'!$D$23-'Ejercicio 3 - TIR'!$C$23)/('Ejercicio 3 - TIR'!$E$23-'Ejercicio 3 - TIR'!$C$23),'Ejercicio 3 - TIR'!$C$23+SQRT(('Ejercicio 3 - TIR'!$E$23-'Ejercicio 3 - TIR'!$C$23)*('Ejercicio 3 - TIR'!$D$23-'Ejercicio 3 - TIR'!$C$23)*R8),'Ejercicio 3 - TIR'!$E$23-SQRT(('Ejercicio 3 - TIR'!$E$23-'Ejercicio 3 - TIR'!$C$23)*('Ejercicio 3 - TIR'!$E$23-'Ejercicio 3 - TIR'!$D$23)*(1-R8)))</f>
        <v>0.12970486004105</v>
      </c>
      <c r="T8" s="27">
        <f ca="1" t="shared" ref="T8:X8" si="73">RAND()</f>
        <v>0.873177191709806</v>
      </c>
      <c r="U8" s="29">
        <f ca="1">IF(T8&lt;=('Ejercicio 3 - TIR'!$D$24-'Ejercicio 3 - TIR'!$C$24)/('Ejercicio 3 - TIR'!$E$24-'Ejercicio 3 - TIR'!$C$24),'Ejercicio 3 - TIR'!$C$24+SQRT(('Ejercicio 3 - TIR'!$E$24-'Ejercicio 3 - TIR'!$C$24)*('Ejercicio 3 - TIR'!$D$24-'Ejercicio 3 - TIR'!$C$24)*T8),'Ejercicio 3 - TIR'!$E$24-SQRT(('Ejercicio 3 - TIR'!$E$24-'Ejercicio 3 - TIR'!$C$24)*('Ejercicio 3 - TIR'!$E$24-'Ejercicio 3 - TIR'!$D$24)*(1-T8)))</f>
        <v>0.201155800276675</v>
      </c>
      <c r="V8" s="27">
        <f ca="1" t="shared" si="73"/>
        <v>0.627219697324592</v>
      </c>
      <c r="W8" s="29">
        <f ca="1">IF(V8&lt;=('Ejercicio 3 - TIR'!$D$25-'Ejercicio 3 - TIR'!$C$25)/('Ejercicio 3 - TIR'!$E$25-'Ejercicio 3 - TIR'!$C$25),'Ejercicio 3 - TIR'!$C$25+SQRT(('Ejercicio 3 - TIR'!$E$25-'Ejercicio 3 - TIR'!$C$25)*('Ejercicio 3 - TIR'!$D$25-'Ejercicio 3 - TIR'!$C$25)*V8),'Ejercicio 3 - TIR'!$E$25-SQRT(('Ejercicio 3 - TIR'!$E$25-'Ejercicio 3 - TIR'!$C$25)*('Ejercicio 3 - TIR'!$E$25-'Ejercicio 3 - TIR'!$D$25)*(1-V8)))</f>
        <v>0.213878938839454</v>
      </c>
      <c r="X8" s="27">
        <f ca="1" t="shared" si="73"/>
        <v>0.523863833292798</v>
      </c>
      <c r="Y8" s="29">
        <f ca="1">IF(X8&lt;=('Ejercicio 3 - TIR'!$D$26-'Ejercicio 3 - TIR'!$C$26)/('Ejercicio 3 - TIR'!$E$26-'Ejercicio 3 - TIR'!$C$26),'Ejercicio 3 - TIR'!$C$26+SQRT(('Ejercicio 3 - TIR'!$E$26-'Ejercicio 3 - TIR'!$C$26)*('Ejercicio 3 - TIR'!$D$26-'Ejercicio 3 - TIR'!$C$26)*X8),'Ejercicio 3 - TIR'!$E$26-SQRT(('Ejercicio 3 - TIR'!$E$26-'Ejercicio 3 - TIR'!$C$26)*('Ejercicio 3 - TIR'!$E$26-'Ejercicio 3 - TIR'!$D$26)*(1-X8)))</f>
        <v>0.229293636491867</v>
      </c>
      <c r="Z8" s="27">
        <f ca="1" t="shared" si="4"/>
        <v>1.1579608046496</v>
      </c>
      <c r="AA8" s="27">
        <f ca="1" t="shared" si="5"/>
        <v>1.3081539487497</v>
      </c>
      <c r="AB8" s="27">
        <f ca="1" t="shared" si="6"/>
        <v>1.57129670319554</v>
      </c>
      <c r="AC8" s="27">
        <f ca="1" t="shared" si="7"/>
        <v>1.90736397467694</v>
      </c>
      <c r="AD8" s="27">
        <f ca="1" t="shared" si="8"/>
        <v>2.34471039654419</v>
      </c>
      <c r="AE8" s="26">
        <f ca="1" t="shared" si="9"/>
        <v>5023.7921092259</v>
      </c>
      <c r="AF8" s="26">
        <f ca="1" t="shared" si="10"/>
        <v>5675.40236162838</v>
      </c>
      <c r="AG8" s="26">
        <f ca="1" t="shared" si="11"/>
        <v>6817.04246557387</v>
      </c>
      <c r="AH8" s="26">
        <f ca="1" t="shared" si="12"/>
        <v>8275.0642741343</v>
      </c>
      <c r="AI8" s="26">
        <f ca="1" t="shared" si="13"/>
        <v>10172.4838537545</v>
      </c>
      <c r="AJ8" s="28">
        <f ca="1" t="shared" si="14"/>
        <v>41677.7967773476</v>
      </c>
      <c r="AK8" s="28">
        <f ca="1" t="shared" si="15"/>
        <v>46429.1034898247</v>
      </c>
      <c r="AL8" s="28">
        <f ca="1" t="shared" si="16"/>
        <v>64312.2043444498</v>
      </c>
      <c r="AM8" s="28">
        <f ca="1" t="shared" si="17"/>
        <v>64314.7662561212</v>
      </c>
      <c r="AN8" s="28">
        <f ca="1" t="shared" si="18"/>
        <v>82614.9954764384</v>
      </c>
      <c r="AO8" s="28">
        <f ca="1">C8/'Ejercicio 3 - TIR'!$D$7</f>
        <v>15136.7006655489</v>
      </c>
      <c r="AP8" s="28">
        <f ca="1" t="shared" si="19"/>
        <v>26541.0961117987</v>
      </c>
      <c r="AQ8" s="28">
        <f ca="1" t="shared" si="20"/>
        <v>31292.4028242758</v>
      </c>
      <c r="AR8" s="28">
        <f ca="1" t="shared" si="21"/>
        <v>49175.5036789008</v>
      </c>
      <c r="AS8" s="28">
        <f ca="1" t="shared" si="22"/>
        <v>49178.0655905723</v>
      </c>
      <c r="AT8" s="28">
        <f ca="1" t="shared" si="23"/>
        <v>67478.2948108895</v>
      </c>
      <c r="AU8" s="28">
        <f ca="1">AP8*'Ejercicio 3 - TIR'!$D$5</f>
        <v>13270.5480558994</v>
      </c>
      <c r="AV8" s="28">
        <f ca="1">AQ8*'Ejercicio 3 - TIR'!$D$5</f>
        <v>15646.2014121379</v>
      </c>
      <c r="AW8" s="28">
        <f ca="1">AR8*'Ejercicio 3 - TIR'!$D$5</f>
        <v>24587.7518394504</v>
      </c>
      <c r="AX8" s="28">
        <f ca="1">AS8*'Ejercicio 3 - TIR'!$D$5</f>
        <v>24589.0327952861</v>
      </c>
      <c r="AY8" s="28">
        <f ca="1">AT8*'Ejercicio 3 - TIR'!$D$5</f>
        <v>33739.1474054447</v>
      </c>
      <c r="AZ8" s="28">
        <f ca="1" t="shared" ref="AZ8:BD8" si="74">AJ8-AU8-AE8</f>
        <v>23383.4566122224</v>
      </c>
      <c r="BA8" s="28">
        <f ca="1" t="shared" si="74"/>
        <v>25107.4997160584</v>
      </c>
      <c r="BB8" s="28">
        <f ca="1" t="shared" si="74"/>
        <v>32907.4100394255</v>
      </c>
      <c r="BC8" s="28">
        <f ca="1" t="shared" si="74"/>
        <v>31450.6691867007</v>
      </c>
      <c r="BD8" s="28">
        <f ca="1" t="shared" si="74"/>
        <v>38703.3642172392</v>
      </c>
      <c r="BE8" s="28">
        <f ca="1" t="shared" ref="BE8:BI8" si="75">AZ8/Z8</f>
        <v>20193.6512171482</v>
      </c>
      <c r="BF8" s="28">
        <f ca="1" t="shared" si="75"/>
        <v>19193.0771909954</v>
      </c>
      <c r="BG8" s="28">
        <f ca="1" t="shared" si="75"/>
        <v>20942.8365581763</v>
      </c>
      <c r="BH8" s="28">
        <f ca="1" t="shared" si="75"/>
        <v>16489.0758157618</v>
      </c>
      <c r="BI8" s="28">
        <f ca="1" t="shared" si="75"/>
        <v>16506.6714739198</v>
      </c>
      <c r="BJ8" s="28">
        <f ca="1" t="shared" si="26"/>
        <v>74571.2685796215</v>
      </c>
      <c r="BK8" s="28">
        <f ca="1" t="shared" si="27"/>
        <v>35491.17941989</v>
      </c>
      <c r="BL8" s="28">
        <f ca="1" t="shared" si="28"/>
        <v>110062.447999511</v>
      </c>
      <c r="BM8" s="28">
        <f ca="1">BK8*'Ejercicio 3 - TIR'!$D$5</f>
        <v>17745.589709945</v>
      </c>
      <c r="BN8" s="28">
        <f ca="1" t="shared" si="29"/>
        <v>92316.8582895665</v>
      </c>
      <c r="BO8" s="28">
        <f ca="1" t="shared" si="30"/>
        <v>39372.392610034</v>
      </c>
      <c r="BP8" s="28">
        <f ca="1" t="shared" si="31"/>
        <v>-107487.545605004</v>
      </c>
      <c r="BQ8" s="28">
        <f ca="1" t="shared" ref="BQ8:BT8" si="76">BE8</f>
        <v>20193.6512171482</v>
      </c>
      <c r="BR8" s="28">
        <f ca="1" t="shared" si="76"/>
        <v>19193.0771909954</v>
      </c>
      <c r="BS8" s="28">
        <f ca="1" t="shared" si="76"/>
        <v>20942.8365581763</v>
      </c>
      <c r="BT8" s="28">
        <f ca="1" t="shared" si="76"/>
        <v>16489.0758157618</v>
      </c>
      <c r="BU8" s="28">
        <f ca="1" t="shared" si="33"/>
        <v>55879.0640839538</v>
      </c>
      <c r="BV8" s="30">
        <f ca="1" t="shared" si="34"/>
        <v>6.30427942541119</v>
      </c>
    </row>
    <row r="9" ht="15" customHeight="1" spans="1:74">
      <c r="A9" s="26">
        <v>8</v>
      </c>
      <c r="B9" s="27">
        <f ca="1" t="shared" ref="B9:F9" si="77">RAND()</f>
        <v>0.086022848842654</v>
      </c>
      <c r="C9" s="28">
        <f ca="1">IF(B9&lt;=('Ejercicio 3 - TIR'!$D$13-'Ejercicio 3 - TIR'!$C$13)/('Ejercicio 3 - TIR'!$E$13-'Ejercicio 3 - TIR'!$C$13),'Ejercicio 3 - TIR'!$C$13+SQRT(('Ejercicio 3 - TIR'!$E$13-'Ejercicio 3 - TIR'!$C$13)*('Ejercicio 3 - TIR'!$D$13-'Ejercicio 3 - TIR'!$C$13)*B9),'Ejercicio 3 - TIR'!$E$13-SQRT(('Ejercicio 3 - TIR'!$E$13-'Ejercicio 3 - TIR'!$C$13)*('Ejercicio 3 - TIR'!$E$13-'Ejercicio 3 - TIR'!$D$13)*(1-B9)))</f>
        <v>65865.9304067694</v>
      </c>
      <c r="D9" s="27">
        <f ca="1" t="shared" si="77"/>
        <v>0.993985180624244</v>
      </c>
      <c r="E9" s="28">
        <f ca="1">IF(D9&lt;=('Ejercicio 3 - TIR'!$D$14-'Ejercicio 3 - TIR'!$C$14)/('Ejercicio 3 - TIR'!$E$14-'Ejercicio 3 - TIR'!$C$14),'Ejercicio 3 - TIR'!$C$14+SQRT(('Ejercicio 3 - TIR'!$E$14-'Ejercicio 3 - TIR'!$C$14)*('Ejercicio 3 - TIR'!$D$14-'Ejercicio 3 - TIR'!$C$14)*D9),'Ejercicio 3 - TIR'!$E$14-SQRT(('Ejercicio 3 - TIR'!$E$14-'Ejercicio 3 - TIR'!$C$14)*('Ejercicio 3 - TIR'!$E$14-'Ejercicio 3 - TIR'!$D$14)*(1-D9)))</f>
        <v>39050.145849952</v>
      </c>
      <c r="F9" s="27">
        <f ca="1" t="shared" si="77"/>
        <v>0.232854524636002</v>
      </c>
      <c r="G9" s="28">
        <f ca="1">IF(F9&lt;=('Ejercicio 3 - TIR'!$D$18-'Ejercicio 3 - TIR'!$C$18)/('Ejercicio 3 - TIR'!$E$18-'Ejercicio 3 - TIR'!$C$18),'Ejercicio 3 - TIR'!$C$18+SQRT(('Ejercicio 3 - TIR'!$E$18-'Ejercicio 3 - TIR'!$C$18)*('Ejercicio 3 - TIR'!$D$18-'Ejercicio 3 - TIR'!$C$18)*F9),'Ejercicio 3 - TIR'!$E$18-SQRT(('Ejercicio 3 - TIR'!$E$18-'Ejercicio 3 - TIR'!$C$18)*('Ejercicio 3 - TIR'!$E$18-'Ejercicio 3 - TIR'!$D$18)*(1-F9)))</f>
        <v>35910.0066578135</v>
      </c>
      <c r="H9" s="27">
        <f ca="1" t="shared" ref="H9:L9" si="78">RAND()</f>
        <v>0.0236043286450118</v>
      </c>
      <c r="I9" s="28">
        <f ca="1">IF(H9&lt;=('Ejercicio 3 - TIR'!$D$18-'Ejercicio 3 - TIR'!$C$18)/('Ejercicio 3 - TIR'!$E$18-'Ejercicio 3 - TIR'!$C$18),'Ejercicio 3 - TIR'!$C$18+SQRT(('Ejercicio 3 - TIR'!$E$18-'Ejercicio 3 - TIR'!$C$18)*('Ejercicio 3 - TIR'!$D$18-'Ejercicio 3 - TIR'!$C$18)*H9),'Ejercicio 3 - TIR'!$E$18-SQRT(('Ejercicio 3 - TIR'!$E$18-'Ejercicio 3 - TIR'!$C$18)*('Ejercicio 3 - TIR'!$E$18-'Ejercicio 3 - TIR'!$D$18)*(1-H9)))</f>
        <v>31881.6613129763</v>
      </c>
      <c r="J9" s="27">
        <f ca="1" t="shared" si="78"/>
        <v>0.799801033137888</v>
      </c>
      <c r="K9" s="28">
        <f ca="1">IF(J9&lt;=('Ejercicio 3 - TIR'!$D$18-'Ejercicio 3 - TIR'!$C$18)/('Ejercicio 3 - TIR'!$E$18-'Ejercicio 3 - TIR'!$C$18),'Ejercicio 3 - TIR'!$C$18+SQRT(('Ejercicio 3 - TIR'!$E$18-'Ejercicio 3 - TIR'!$C$18)*('Ejercicio 3 - TIR'!$D$18-'Ejercicio 3 - TIR'!$C$18)*J9),'Ejercicio 3 - TIR'!$E$18-SQRT(('Ejercicio 3 - TIR'!$E$18-'Ejercicio 3 - TIR'!$C$18)*('Ejercicio 3 - TIR'!$E$18-'Ejercicio 3 - TIR'!$D$18)*(1-J9)))</f>
        <v>41125.0906443301</v>
      </c>
      <c r="L9" s="27">
        <f ca="1" t="shared" si="78"/>
        <v>0.335832276314999</v>
      </c>
      <c r="M9" s="28">
        <f ca="1">IF(L9&lt;=('Ejercicio 3 - TIR'!$D$18-'Ejercicio 3 - TIR'!$C$18)/('Ejercicio 3 - TIR'!$E$18-'Ejercicio 3 - TIR'!$C$18),'Ejercicio 3 - TIR'!$C$18+SQRT(('Ejercicio 3 - TIR'!$E$18-'Ejercicio 3 - TIR'!$C$18)*('Ejercicio 3 - TIR'!$D$18-'Ejercicio 3 - TIR'!$C$18)*L9),'Ejercicio 3 - TIR'!$E$18-SQRT(('Ejercicio 3 - TIR'!$E$18-'Ejercicio 3 - TIR'!$C$18)*('Ejercicio 3 - TIR'!$E$18-'Ejercicio 3 - TIR'!$D$18)*(1-L9)))</f>
        <v>37097.5236137155</v>
      </c>
      <c r="N9" s="27">
        <f ca="1" t="shared" ref="N9:R9" si="79">RAND()</f>
        <v>0.272321004576758</v>
      </c>
      <c r="O9" s="28">
        <f ca="1">IF(N9&lt;=('Ejercicio 3 - TIR'!$D$18-'Ejercicio 3 - TIR'!$C$18)/('Ejercicio 3 - TIR'!$E$18-'Ejercicio 3 - TIR'!$C$18),'Ejercicio 3 - TIR'!$C$18+SQRT(('Ejercicio 3 - TIR'!$E$18-'Ejercicio 3 - TIR'!$C$18)*('Ejercicio 3 - TIR'!$D$18-'Ejercicio 3 - TIR'!$C$18)*N9),'Ejercicio 3 - TIR'!$E$18-SQRT(('Ejercicio 3 - TIR'!$E$18-'Ejercicio 3 - TIR'!$C$18)*('Ejercicio 3 - TIR'!$E$18-'Ejercicio 3 - TIR'!$D$18)*(1-N9)))</f>
        <v>36391.2557988641</v>
      </c>
      <c r="P9" s="27">
        <f ca="1" t="shared" si="79"/>
        <v>0.953005862989101</v>
      </c>
      <c r="Q9" s="29">
        <f ca="1">IF(P9&lt;=('Ejercicio 3 - TIR'!$D$22-'Ejercicio 3 - TIR'!$C$22)/('Ejercicio 3 - TIR'!$E$22-'Ejercicio 3 - TIR'!$C$22),'Ejercicio 3 - TIR'!$C$22+SQRT(('Ejercicio 3 - TIR'!$E$22-'Ejercicio 3 - TIR'!$C$22)*('Ejercicio 3 - TIR'!$D$22-'Ejercicio 3 - TIR'!$C$22)*P9),'Ejercicio 3 - TIR'!$E$22-SQRT(('Ejercicio 3 - TIR'!$E$22-'Ejercicio 3 - TIR'!$C$22)*('Ejercicio 3 - TIR'!$E$22-'Ejercicio 3 - TIR'!$D$22)*(1-P9)))</f>
        <v>0.170802747876696</v>
      </c>
      <c r="R9" s="27">
        <f ca="1" t="shared" si="79"/>
        <v>0.1175526977587</v>
      </c>
      <c r="S9" s="29">
        <f ca="1">IF(R9&lt;=('Ejercicio 3 - TIR'!$D$23-'Ejercicio 3 - TIR'!$C$23)/('Ejercicio 3 - TIR'!$E$23-'Ejercicio 3 - TIR'!$C$23),'Ejercicio 3 - TIR'!$C$23+SQRT(('Ejercicio 3 - TIR'!$E$23-'Ejercicio 3 - TIR'!$C$23)*('Ejercicio 3 - TIR'!$D$23-'Ejercicio 3 - TIR'!$C$23)*R9),'Ejercicio 3 - TIR'!$E$23-SQRT(('Ejercicio 3 - TIR'!$E$23-'Ejercicio 3 - TIR'!$C$23)*('Ejercicio 3 - TIR'!$E$23-'Ejercicio 3 - TIR'!$D$23)*(1-R9)))</f>
        <v>0.134546300421951</v>
      </c>
      <c r="T9" s="27">
        <f ca="1" t="shared" ref="T9:X9" si="80">RAND()</f>
        <v>0.095334557082452</v>
      </c>
      <c r="U9" s="29">
        <f ca="1">IF(T9&lt;=('Ejercicio 3 - TIR'!$D$24-'Ejercicio 3 - TIR'!$C$24)/('Ejercicio 3 - TIR'!$E$24-'Ejercicio 3 - TIR'!$C$24),'Ejercicio 3 - TIR'!$C$24+SQRT(('Ejercicio 3 - TIR'!$E$24-'Ejercicio 3 - TIR'!$C$24)*('Ejercicio 3 - TIR'!$D$24-'Ejercicio 3 - TIR'!$C$24)*T9),'Ejercicio 3 - TIR'!$E$24-SQRT(('Ejercicio 3 - TIR'!$E$24-'Ejercicio 3 - TIR'!$C$24)*('Ejercicio 3 - TIR'!$E$24-'Ejercicio 3 - TIR'!$D$24)*(1-T9)))</f>
        <v>0.164149295737709</v>
      </c>
      <c r="V9" s="27">
        <f ca="1" t="shared" si="80"/>
        <v>0.505216782515036</v>
      </c>
      <c r="W9" s="29">
        <f ca="1">IF(V9&lt;=('Ejercicio 3 - TIR'!$D$25-'Ejercicio 3 - TIR'!$C$25)/('Ejercicio 3 - TIR'!$E$25-'Ejercicio 3 - TIR'!$C$25),'Ejercicio 3 - TIR'!$C$25+SQRT(('Ejercicio 3 - TIR'!$E$25-'Ejercicio 3 - TIR'!$C$25)*('Ejercicio 3 - TIR'!$D$25-'Ejercicio 3 - TIR'!$C$25)*V9),'Ejercicio 3 - TIR'!$E$25-SQRT(('Ejercicio 3 - TIR'!$E$25-'Ejercicio 3 - TIR'!$C$25)*('Ejercicio 3 - TIR'!$E$25-'Ejercicio 3 - TIR'!$D$25)*(1-V9)))</f>
        <v>0.208385804571068</v>
      </c>
      <c r="X9" s="27">
        <f ca="1" t="shared" si="80"/>
        <v>0.265988143732931</v>
      </c>
      <c r="Y9" s="29">
        <f ca="1">IF(X9&lt;=('Ejercicio 3 - TIR'!$D$26-'Ejercicio 3 - TIR'!$C$26)/('Ejercicio 3 - TIR'!$E$26-'Ejercicio 3 - TIR'!$C$26),'Ejercicio 3 - TIR'!$C$26+SQRT(('Ejercicio 3 - TIR'!$E$26-'Ejercicio 3 - TIR'!$C$26)*('Ejercicio 3 - TIR'!$D$26-'Ejercicio 3 - TIR'!$C$26)*X9),'Ejercicio 3 - TIR'!$E$26-SQRT(('Ejercicio 3 - TIR'!$E$26-'Ejercicio 3 - TIR'!$C$26)*('Ejercicio 3 - TIR'!$E$26-'Ejercicio 3 - TIR'!$D$26)*(1-X9)))</f>
        <v>0.216798656460332</v>
      </c>
      <c r="Z9" s="27">
        <f ca="1" t="shared" si="4"/>
        <v>1.1708027478767</v>
      </c>
      <c r="AA9" s="27">
        <f ca="1" t="shared" si="5"/>
        <v>1.32832992612736</v>
      </c>
      <c r="AB9" s="27">
        <f ca="1" t="shared" si="6"/>
        <v>1.54637434800849</v>
      </c>
      <c r="AC9" s="27">
        <f ca="1" t="shared" si="7"/>
        <v>1.8686168106863</v>
      </c>
      <c r="AD9" s="27">
        <f ca="1" t="shared" si="8"/>
        <v>2.27373042468228</v>
      </c>
      <c r="AE9" s="26">
        <f ca="1" t="shared" si="9"/>
        <v>6669.87221615757</v>
      </c>
      <c r="AF9" s="26">
        <f ca="1" t="shared" si="10"/>
        <v>7567.27884712873</v>
      </c>
      <c r="AG9" s="26">
        <f ca="1" t="shared" si="11"/>
        <v>8809.44234053577</v>
      </c>
      <c r="AH9" s="26">
        <f ca="1" t="shared" si="12"/>
        <v>10645.2050704907</v>
      </c>
      <c r="AI9" s="26">
        <f ca="1" t="shared" si="13"/>
        <v>12953.0712275179</v>
      </c>
      <c r="AJ9" s="28">
        <f ca="1" t="shared" si="14"/>
        <v>42043.5344712385</v>
      </c>
      <c r="AK9" s="28">
        <f ca="1" t="shared" si="15"/>
        <v>42349.3648166834</v>
      </c>
      <c r="AL9" s="28">
        <f ca="1" t="shared" si="16"/>
        <v>63594.7852319159</v>
      </c>
      <c r="AM9" s="28">
        <f ca="1" t="shared" si="17"/>
        <v>69321.0562594208</v>
      </c>
      <c r="AN9" s="28">
        <f ca="1" t="shared" si="18"/>
        <v>82743.9055022727</v>
      </c>
      <c r="AO9" s="28">
        <f ca="1">C9/'Ejercicio 3 - TIR'!$D$7</f>
        <v>13173.1860813539</v>
      </c>
      <c r="AP9" s="28">
        <f ca="1" t="shared" si="19"/>
        <v>28870.3483898847</v>
      </c>
      <c r="AQ9" s="28">
        <f ca="1" t="shared" si="20"/>
        <v>29176.1787353295</v>
      </c>
      <c r="AR9" s="28">
        <f ca="1" t="shared" si="21"/>
        <v>50421.599150562</v>
      </c>
      <c r="AS9" s="28">
        <f ca="1" t="shared" si="22"/>
        <v>56147.8701780669</v>
      </c>
      <c r="AT9" s="28">
        <f ca="1" t="shared" si="23"/>
        <v>69570.7194209188</v>
      </c>
      <c r="AU9" s="28">
        <f ca="1">AP9*'Ejercicio 3 - TIR'!$D$5</f>
        <v>14435.1741949423</v>
      </c>
      <c r="AV9" s="28">
        <f ca="1">AQ9*'Ejercicio 3 - TIR'!$D$5</f>
        <v>14588.0893676647</v>
      </c>
      <c r="AW9" s="28">
        <f ca="1">AR9*'Ejercicio 3 - TIR'!$D$5</f>
        <v>25210.799575281</v>
      </c>
      <c r="AX9" s="28">
        <f ca="1">AS9*'Ejercicio 3 - TIR'!$D$5</f>
        <v>28073.9350890335</v>
      </c>
      <c r="AY9" s="28">
        <f ca="1">AT9*'Ejercicio 3 - TIR'!$D$5</f>
        <v>34785.3597104594</v>
      </c>
      <c r="AZ9" s="28">
        <f ca="1" t="shared" ref="AZ9:BD9" si="81">AJ9-AU9-AE9</f>
        <v>20938.4880601386</v>
      </c>
      <c r="BA9" s="28">
        <f ca="1" t="shared" si="81"/>
        <v>20193.9966018899</v>
      </c>
      <c r="BB9" s="28">
        <f ca="1" t="shared" si="81"/>
        <v>29574.5433160991</v>
      </c>
      <c r="BC9" s="28">
        <f ca="1" t="shared" si="81"/>
        <v>30601.9160998966</v>
      </c>
      <c r="BD9" s="28">
        <f ca="1" t="shared" si="81"/>
        <v>35005.4745642954</v>
      </c>
      <c r="BE9" s="28">
        <f ca="1" t="shared" ref="BE9:BI9" si="82">AZ9/Z9</f>
        <v>17883.8733493849</v>
      </c>
      <c r="BF9" s="28">
        <f ca="1" t="shared" si="82"/>
        <v>15202.5458469974</v>
      </c>
      <c r="BG9" s="28">
        <f ca="1" t="shared" si="82"/>
        <v>19125.0865963904</v>
      </c>
      <c r="BH9" s="28">
        <f ca="1" t="shared" si="82"/>
        <v>16376.7744809366</v>
      </c>
      <c r="BI9" s="28">
        <f ca="1" t="shared" si="82"/>
        <v>15395.6133868363</v>
      </c>
      <c r="BJ9" s="28">
        <f ca="1" t="shared" si="26"/>
        <v>88789.5047073164</v>
      </c>
      <c r="BK9" s="28">
        <f ca="1" t="shared" si="27"/>
        <v>29952.2739831754</v>
      </c>
      <c r="BL9" s="28">
        <f ca="1" t="shared" si="28"/>
        <v>118741.778690492</v>
      </c>
      <c r="BM9" s="28">
        <f ca="1">BK9*'Ejercicio 3 - TIR'!$D$5</f>
        <v>14976.1369915877</v>
      </c>
      <c r="BN9" s="28">
        <f ca="1" t="shared" si="29"/>
        <v>103765.641698904</v>
      </c>
      <c r="BO9" s="28">
        <f ca="1" t="shared" si="30"/>
        <v>45636.738890629</v>
      </c>
      <c r="BP9" s="28">
        <f ca="1" t="shared" si="31"/>
        <v>-104916.076256721</v>
      </c>
      <c r="BQ9" s="28">
        <f ca="1" t="shared" ref="BQ9:BT9" si="83">BE9</f>
        <v>17883.8733493849</v>
      </c>
      <c r="BR9" s="28">
        <f ca="1" t="shared" si="83"/>
        <v>15202.5458469974</v>
      </c>
      <c r="BS9" s="28">
        <f ca="1" t="shared" si="83"/>
        <v>19125.0865963904</v>
      </c>
      <c r="BT9" s="28">
        <f ca="1" t="shared" si="83"/>
        <v>16376.7744809366</v>
      </c>
      <c r="BU9" s="28">
        <f ca="1" t="shared" si="33"/>
        <v>61032.3522774652</v>
      </c>
      <c r="BV9" s="30">
        <f ca="1" t="shared" si="34"/>
        <v>6.03489581272774</v>
      </c>
    </row>
    <row r="10" ht="15" customHeight="1" spans="1:74">
      <c r="A10" s="26">
        <v>9</v>
      </c>
      <c r="B10" s="27">
        <f ca="1" t="shared" ref="B10:F10" si="84">RAND()</f>
        <v>0.917536711697348</v>
      </c>
      <c r="C10" s="28">
        <f ca="1">IF(B10&lt;=('Ejercicio 3 - TIR'!$D$13-'Ejercicio 3 - TIR'!$C$13)/('Ejercicio 3 - TIR'!$E$13-'Ejercicio 3 - TIR'!$C$13),'Ejercicio 3 - TIR'!$C$13+SQRT(('Ejercicio 3 - TIR'!$E$13-'Ejercicio 3 - TIR'!$C$13)*('Ejercicio 3 - TIR'!$D$13-'Ejercicio 3 - TIR'!$C$13)*B10),'Ejercicio 3 - TIR'!$E$13-SQRT(('Ejercicio 3 - TIR'!$E$13-'Ejercicio 3 - TIR'!$C$13)*('Ejercicio 3 - TIR'!$E$13-'Ejercicio 3 - TIR'!$D$13)*(1-B10)))</f>
        <v>90052.3396739142</v>
      </c>
      <c r="D10" s="27">
        <f ca="1" t="shared" si="84"/>
        <v>0.931620859213588</v>
      </c>
      <c r="E10" s="28">
        <f ca="1">IF(D10&lt;=('Ejercicio 3 - TIR'!$D$14-'Ejercicio 3 - TIR'!$C$14)/('Ejercicio 3 - TIR'!$E$14-'Ejercicio 3 - TIR'!$C$14),'Ejercicio 3 - TIR'!$C$14+SQRT(('Ejercicio 3 - TIR'!$E$14-'Ejercicio 3 - TIR'!$C$14)*('Ejercicio 3 - TIR'!$D$14-'Ejercicio 3 - TIR'!$C$14)*D10),'Ejercicio 3 - TIR'!$E$14-SQRT(('Ejercicio 3 - TIR'!$E$14-'Ejercicio 3 - TIR'!$C$14)*('Ejercicio 3 - TIR'!$E$14-'Ejercicio 3 - TIR'!$D$14)*(1-D10)))</f>
        <v>36797.3649727198</v>
      </c>
      <c r="F10" s="27">
        <f ca="1" t="shared" si="84"/>
        <v>0.792330358826956</v>
      </c>
      <c r="G10" s="28">
        <f ca="1">IF(F10&lt;=('Ejercicio 3 - TIR'!$D$18-'Ejercicio 3 - TIR'!$C$18)/('Ejercicio 3 - TIR'!$E$18-'Ejercicio 3 - TIR'!$C$18),'Ejercicio 3 - TIR'!$C$18+SQRT(('Ejercicio 3 - TIR'!$E$18-'Ejercicio 3 - TIR'!$C$18)*('Ejercicio 3 - TIR'!$D$18-'Ejercicio 3 - TIR'!$C$18)*F10),'Ejercicio 3 - TIR'!$E$18-SQRT(('Ejercicio 3 - TIR'!$E$18-'Ejercicio 3 - TIR'!$C$18)*('Ejercicio 3 - TIR'!$E$18-'Ejercicio 3 - TIR'!$D$18)*(1-F10)))</f>
        <v>41053.4542840633</v>
      </c>
      <c r="H10" s="27">
        <f ca="1" t="shared" ref="H10:L10" si="85">RAND()</f>
        <v>0.974023085967464</v>
      </c>
      <c r="I10" s="28">
        <f ca="1">IF(H10&lt;=('Ejercicio 3 - TIR'!$D$18-'Ejercicio 3 - TIR'!$C$18)/('Ejercicio 3 - TIR'!$E$18-'Ejercicio 3 - TIR'!$C$18),'Ejercicio 3 - TIR'!$C$18+SQRT(('Ejercicio 3 - TIR'!$E$18-'Ejercicio 3 - TIR'!$C$18)*('Ejercicio 3 - TIR'!$D$18-'Ejercicio 3 - TIR'!$C$18)*H10),'Ejercicio 3 - TIR'!$E$18-SQRT(('Ejercicio 3 - TIR'!$E$18-'Ejercicio 3 - TIR'!$C$18)*('Ejercicio 3 - TIR'!$E$18-'Ejercicio 3 - TIR'!$D$18)*(1-H10)))</f>
        <v>43604.1960909783</v>
      </c>
      <c r="J10" s="27">
        <f ca="1" t="shared" si="85"/>
        <v>0.905405441392308</v>
      </c>
      <c r="K10" s="28">
        <f ca="1">IF(J10&lt;=('Ejercicio 3 - TIR'!$D$18-'Ejercicio 3 - TIR'!$C$18)/('Ejercicio 3 - TIR'!$E$18-'Ejercicio 3 - TIR'!$C$18),'Ejercicio 3 - TIR'!$C$18+SQRT(('Ejercicio 3 - TIR'!$E$18-'Ejercicio 3 - TIR'!$C$18)*('Ejercicio 3 - TIR'!$D$18-'Ejercicio 3 - TIR'!$C$18)*J10),'Ejercicio 3 - TIR'!$E$18-SQRT(('Ejercicio 3 - TIR'!$E$18-'Ejercicio 3 - TIR'!$C$18)*('Ejercicio 3 - TIR'!$E$18-'Ejercicio 3 - TIR'!$D$18)*(1-J10)))</f>
        <v>42336.4324871374</v>
      </c>
      <c r="L10" s="27">
        <f ca="1" t="shared" si="85"/>
        <v>0.849141569068451</v>
      </c>
      <c r="M10" s="28">
        <f ca="1">IF(L10&lt;=('Ejercicio 3 - TIR'!$D$18-'Ejercicio 3 - TIR'!$C$18)/('Ejercicio 3 - TIR'!$E$18-'Ejercicio 3 - TIR'!$C$18),'Ejercicio 3 - TIR'!$C$18+SQRT(('Ejercicio 3 - TIR'!$E$18-'Ejercicio 3 - TIR'!$C$18)*('Ejercicio 3 - TIR'!$D$18-'Ejercicio 3 - TIR'!$C$18)*L10),'Ejercicio 3 - TIR'!$E$18-SQRT(('Ejercicio 3 - TIR'!$E$18-'Ejercicio 3 - TIR'!$C$18)*('Ejercicio 3 - TIR'!$E$18-'Ejercicio 3 - TIR'!$D$18)*(1-L10)))</f>
        <v>41636.3141764032</v>
      </c>
      <c r="N10" s="27">
        <f ca="1" t="shared" ref="N10:R10" si="86">RAND()</f>
        <v>0.472166211327802</v>
      </c>
      <c r="O10" s="28">
        <f ca="1">IF(N10&lt;=('Ejercicio 3 - TIR'!$D$18-'Ejercicio 3 - TIR'!$C$18)/('Ejercicio 3 - TIR'!$E$18-'Ejercicio 3 - TIR'!$C$18),'Ejercicio 3 - TIR'!$C$18+SQRT(('Ejercicio 3 - TIR'!$E$18-'Ejercicio 3 - TIR'!$C$18)*('Ejercicio 3 - TIR'!$D$18-'Ejercicio 3 - TIR'!$C$18)*N10),'Ejercicio 3 - TIR'!$E$18-SQRT(('Ejercicio 3 - TIR'!$E$18-'Ejercicio 3 - TIR'!$C$18)*('Ejercicio 3 - TIR'!$E$18-'Ejercicio 3 - TIR'!$D$18)*(1-N10)))</f>
        <v>38415.7549690548</v>
      </c>
      <c r="P10" s="27">
        <f ca="1" t="shared" si="86"/>
        <v>0.536571800338638</v>
      </c>
      <c r="Q10" s="29">
        <f ca="1">IF(P10&lt;=('Ejercicio 3 - TIR'!$D$22-'Ejercicio 3 - TIR'!$C$22)/('Ejercicio 3 - TIR'!$E$22-'Ejercicio 3 - TIR'!$C$22),'Ejercicio 3 - TIR'!$C$22+SQRT(('Ejercicio 3 - TIR'!$E$22-'Ejercicio 3 - TIR'!$C$22)*('Ejercicio 3 - TIR'!$D$22-'Ejercicio 3 - TIR'!$C$22)*P10),'Ejercicio 3 - TIR'!$E$22-SQRT(('Ejercicio 3 - TIR'!$E$22-'Ejercicio 3 - TIR'!$C$22)*('Ejercicio 3 - TIR'!$E$22-'Ejercicio 3 - TIR'!$D$22)*(1-P10)))</f>
        <v>0.151117985537874</v>
      </c>
      <c r="R10" s="27">
        <f ca="1" t="shared" si="86"/>
        <v>0.946056477447389</v>
      </c>
      <c r="S10" s="29">
        <f ca="1">IF(R10&lt;=('Ejercicio 3 - TIR'!$D$23-'Ejercicio 3 - TIR'!$C$23)/('Ejercicio 3 - TIR'!$E$23-'Ejercicio 3 - TIR'!$C$23),'Ejercicio 3 - TIR'!$C$23+SQRT(('Ejercicio 3 - TIR'!$E$23-'Ejercicio 3 - TIR'!$C$23)*('Ejercicio 3 - TIR'!$D$23-'Ejercicio 3 - TIR'!$C$23)*R10),'Ejercicio 3 - TIR'!$E$23-SQRT(('Ejercicio 3 - TIR'!$E$23-'Ejercicio 3 - TIR'!$C$23)*('Ejercicio 3 - TIR'!$E$23-'Ejercicio 3 - TIR'!$D$23)*(1-R10)))</f>
        <v>0.170146150975649</v>
      </c>
      <c r="T10" s="27">
        <f ca="1" t="shared" ref="T10:X10" si="87">RAND()</f>
        <v>0.964734156573049</v>
      </c>
      <c r="U10" s="29">
        <f ca="1">IF(T10&lt;=('Ejercicio 3 - TIR'!$D$24-'Ejercicio 3 - TIR'!$C$24)/('Ejercicio 3 - TIR'!$E$24-'Ejercicio 3 - TIR'!$C$24),'Ejercicio 3 - TIR'!$C$24+SQRT(('Ejercicio 3 - TIR'!$E$24-'Ejercicio 3 - TIR'!$C$24)*('Ejercicio 3 - TIR'!$D$24-'Ejercicio 3 - TIR'!$C$24)*T10),'Ejercicio 3 - TIR'!$E$24-SQRT(('Ejercicio 3 - TIR'!$E$24-'Ejercicio 3 - TIR'!$C$24)*('Ejercicio 3 - TIR'!$E$24-'Ejercicio 3 - TIR'!$D$24)*(1-T10)))</f>
        <v>0.210062980245795</v>
      </c>
      <c r="V10" s="27">
        <f ca="1" t="shared" si="87"/>
        <v>0.0593286722585211</v>
      </c>
      <c r="W10" s="29">
        <f ca="1">IF(V10&lt;=('Ejercicio 3 - TIR'!$D$25-'Ejercicio 3 - TIR'!$C$25)/('Ejercicio 3 - TIR'!$E$25-'Ejercicio 3 - TIR'!$C$25),'Ejercicio 3 - TIR'!$C$25+SQRT(('Ejercicio 3 - TIR'!$E$25-'Ejercicio 3 - TIR'!$C$25)*('Ejercicio 3 - TIR'!$D$25-'Ejercicio 3 - TIR'!$C$25)*V10),'Ejercicio 3 - TIR'!$E$25-SQRT(('Ejercicio 3 - TIR'!$E$25-'Ejercicio 3 - TIR'!$C$25)*('Ejercicio 3 - TIR'!$E$25-'Ejercicio 3 - TIR'!$D$25)*(1-V10)))</f>
        <v>0.189113733656517</v>
      </c>
      <c r="X10" s="27">
        <f ca="1" t="shared" si="87"/>
        <v>0.776227547196534</v>
      </c>
      <c r="Y10" s="29">
        <f ca="1">IF(X10&lt;=('Ejercicio 3 - TIR'!$D$26-'Ejercicio 3 - TIR'!$C$26)/('Ejercicio 3 - TIR'!$E$26-'Ejercicio 3 - TIR'!$C$26),'Ejercicio 3 - TIR'!$C$26+SQRT(('Ejercicio 3 - TIR'!$E$26-'Ejercicio 3 - TIR'!$C$26)*('Ejercicio 3 - TIR'!$D$26-'Ejercicio 3 - TIR'!$C$26)*X10),'Ejercicio 3 - TIR'!$E$26-SQRT(('Ejercicio 3 - TIR'!$E$26-'Ejercicio 3 - TIR'!$C$26)*('Ejercicio 3 - TIR'!$E$26-'Ejercicio 3 - TIR'!$D$26)*(1-X10)))</f>
        <v>0.245238365327006</v>
      </c>
      <c r="Z10" s="27">
        <f ca="1" t="shared" si="4"/>
        <v>1.15111798553787</v>
      </c>
      <c r="AA10" s="27">
        <f ca="1" t="shared" si="5"/>
        <v>1.34697628009599</v>
      </c>
      <c r="AB10" s="27">
        <f ca="1" t="shared" si="6"/>
        <v>1.62992613181334</v>
      </c>
      <c r="AC10" s="27">
        <f ca="1" t="shared" si="7"/>
        <v>1.93816754818489</v>
      </c>
      <c r="AD10" s="27">
        <f ca="1" t="shared" si="8"/>
        <v>2.4134805894316</v>
      </c>
      <c r="AE10" s="26">
        <f ca="1" t="shared" si="9"/>
        <v>5560.74366777935</v>
      </c>
      <c r="AF10" s="26">
        <f ca="1" t="shared" si="10"/>
        <v>6506.88279941422</v>
      </c>
      <c r="AG10" s="26">
        <f ca="1" t="shared" si="11"/>
        <v>7873.73799236927</v>
      </c>
      <c r="AH10" s="26">
        <f ca="1" t="shared" si="12"/>
        <v>9362.76998193939</v>
      </c>
      <c r="AI10" s="26">
        <f ca="1" t="shared" si="13"/>
        <v>11658.880387243</v>
      </c>
      <c r="AJ10" s="28">
        <f ca="1" t="shared" si="14"/>
        <v>47257.3695948422</v>
      </c>
      <c r="AK10" s="28">
        <f ca="1" t="shared" si="15"/>
        <v>58733.8178472019</v>
      </c>
      <c r="AL10" s="28">
        <f ca="1" t="shared" si="16"/>
        <v>69005.2576385367</v>
      </c>
      <c r="AM10" s="28">
        <f ca="1" t="shared" si="17"/>
        <v>80698.1529627351</v>
      </c>
      <c r="AN10" s="28">
        <f ca="1" t="shared" si="18"/>
        <v>92715.6789461744</v>
      </c>
      <c r="AO10" s="28">
        <f ca="1">C10/'Ejercicio 3 - TIR'!$D$7</f>
        <v>18010.4679347828</v>
      </c>
      <c r="AP10" s="28">
        <f ca="1" t="shared" si="19"/>
        <v>29246.9016600593</v>
      </c>
      <c r="AQ10" s="28">
        <f ca="1" t="shared" si="20"/>
        <v>40723.3499124191</v>
      </c>
      <c r="AR10" s="28">
        <f ca="1" t="shared" si="21"/>
        <v>50994.7897037539</v>
      </c>
      <c r="AS10" s="28">
        <f ca="1" t="shared" si="22"/>
        <v>62687.6850279523</v>
      </c>
      <c r="AT10" s="28">
        <f ca="1" t="shared" si="23"/>
        <v>74705.2110113915</v>
      </c>
      <c r="AU10" s="28">
        <f ca="1">AP10*'Ejercicio 3 - TIR'!$D$5</f>
        <v>14623.4508300297</v>
      </c>
      <c r="AV10" s="28">
        <f ca="1">AQ10*'Ejercicio 3 - TIR'!$D$5</f>
        <v>20361.6749562096</v>
      </c>
      <c r="AW10" s="28">
        <f ca="1">AR10*'Ejercicio 3 - TIR'!$D$5</f>
        <v>25497.3948518769</v>
      </c>
      <c r="AX10" s="28">
        <f ca="1">AS10*'Ejercicio 3 - TIR'!$D$5</f>
        <v>31343.8425139761</v>
      </c>
      <c r="AY10" s="28">
        <f ca="1">AT10*'Ejercicio 3 - TIR'!$D$5</f>
        <v>37352.6055056958</v>
      </c>
      <c r="AZ10" s="28">
        <f ca="1" t="shared" ref="AZ10:BD10" si="88">AJ10-AU10-AE10</f>
        <v>27073.1750970331</v>
      </c>
      <c r="BA10" s="28">
        <f ca="1" t="shared" si="88"/>
        <v>31865.2600915782</v>
      </c>
      <c r="BB10" s="28">
        <f ca="1" t="shared" si="88"/>
        <v>35634.1247942905</v>
      </c>
      <c r="BC10" s="28">
        <f ca="1" t="shared" si="88"/>
        <v>39991.5404668196</v>
      </c>
      <c r="BD10" s="28">
        <f ca="1" t="shared" si="88"/>
        <v>43704.1930532356</v>
      </c>
      <c r="BE10" s="28">
        <f ca="1" t="shared" ref="BE10:BI10" si="89">AZ10/Z10</f>
        <v>23519.0270998875</v>
      </c>
      <c r="BF10" s="28">
        <f ca="1" t="shared" si="89"/>
        <v>23656.8828734738</v>
      </c>
      <c r="BG10" s="28">
        <f ca="1" t="shared" si="89"/>
        <v>21862.4170131234</v>
      </c>
      <c r="BH10" s="28">
        <f ca="1" t="shared" si="89"/>
        <v>20633.685928893</v>
      </c>
      <c r="BI10" s="28">
        <f ca="1" t="shared" si="89"/>
        <v>18108.3673283357</v>
      </c>
      <c r="BJ10" s="28">
        <f ca="1" t="shared" si="26"/>
        <v>88809.7261038897</v>
      </c>
      <c r="BK10" s="28">
        <f ca="1" t="shared" si="27"/>
        <v>43467.9147671787</v>
      </c>
      <c r="BL10" s="28">
        <f ca="1" t="shared" si="28"/>
        <v>132277.640871068</v>
      </c>
      <c r="BM10" s="28">
        <f ca="1">BK10*'Ejercicio 3 - TIR'!$D$5</f>
        <v>21733.9573835893</v>
      </c>
      <c r="BN10" s="28">
        <f ca="1" t="shared" si="29"/>
        <v>110543.683487479</v>
      </c>
      <c r="BO10" s="28">
        <f ca="1" t="shared" si="30"/>
        <v>45802.5989401113</v>
      </c>
      <c r="BP10" s="28">
        <f ca="1" t="shared" si="31"/>
        <v>-126849.704646634</v>
      </c>
      <c r="BQ10" s="28">
        <f ca="1" t="shared" ref="BQ10:BT10" si="90">BE10</f>
        <v>23519.0270998875</v>
      </c>
      <c r="BR10" s="28">
        <f ca="1" t="shared" si="90"/>
        <v>23656.8828734738</v>
      </c>
      <c r="BS10" s="28">
        <f ca="1" t="shared" si="90"/>
        <v>21862.4170131234</v>
      </c>
      <c r="BT10" s="28">
        <f ca="1" t="shared" si="90"/>
        <v>20633.685928893</v>
      </c>
      <c r="BU10" s="28">
        <f ca="1" t="shared" si="33"/>
        <v>63910.966268447</v>
      </c>
      <c r="BV10" s="30">
        <f ca="1" t="shared" si="34"/>
        <v>5.71427525294235</v>
      </c>
    </row>
    <row r="11" ht="15" customHeight="1" spans="1:74">
      <c r="A11" s="26">
        <v>10</v>
      </c>
      <c r="B11" s="27">
        <f ca="1" t="shared" ref="B11:F11" si="91">RAND()</f>
        <v>0.715142364436532</v>
      </c>
      <c r="C11" s="28">
        <f ca="1">IF(B11&lt;=('Ejercicio 3 - TIR'!$D$13-'Ejercicio 3 - TIR'!$C$13)/('Ejercicio 3 - TIR'!$E$13-'Ejercicio 3 - TIR'!$C$13),'Ejercicio 3 - TIR'!$C$13+SQRT(('Ejercicio 3 - TIR'!$E$13-'Ejercicio 3 - TIR'!$C$13)*('Ejercicio 3 - TIR'!$D$13-'Ejercicio 3 - TIR'!$C$13)*B11),'Ejercicio 3 - TIR'!$E$13-SQRT(('Ejercicio 3 - TIR'!$E$13-'Ejercicio 3 - TIR'!$C$13)*('Ejercicio 3 - TIR'!$E$13-'Ejercicio 3 - TIR'!$D$13)*(1-B11)))</f>
        <v>81511.3774802945</v>
      </c>
      <c r="D11" s="27">
        <f ca="1" t="shared" si="91"/>
        <v>0.608618363569504</v>
      </c>
      <c r="E11" s="28">
        <f ca="1">IF(D11&lt;=('Ejercicio 3 - TIR'!$D$14-'Ejercicio 3 - TIR'!$C$14)/('Ejercicio 3 - TIR'!$E$14-'Ejercicio 3 - TIR'!$C$14),'Ejercicio 3 - TIR'!$C$14+SQRT(('Ejercicio 3 - TIR'!$E$14-'Ejercicio 3 - TIR'!$C$14)*('Ejercicio 3 - TIR'!$D$14-'Ejercicio 3 - TIR'!$C$14)*D11),'Ejercicio 3 - TIR'!$E$14-SQRT(('Ejercicio 3 - TIR'!$E$14-'Ejercicio 3 - TIR'!$C$14)*('Ejercicio 3 - TIR'!$E$14-'Ejercicio 3 - TIR'!$D$14)*(1-D11)))</f>
        <v>32337.9346475918</v>
      </c>
      <c r="F11" s="27">
        <f ca="1" t="shared" si="91"/>
        <v>0.111834362313169</v>
      </c>
      <c r="G11" s="28">
        <f ca="1">IF(F11&lt;=('Ejercicio 3 - TIR'!$D$18-'Ejercicio 3 - TIR'!$C$18)/('Ejercicio 3 - TIR'!$E$18-'Ejercicio 3 - TIR'!$C$18),'Ejercicio 3 - TIR'!$C$18+SQRT(('Ejercicio 3 - TIR'!$E$18-'Ejercicio 3 - TIR'!$C$18)*('Ejercicio 3 - TIR'!$D$18-'Ejercicio 3 - TIR'!$C$18)*F11),'Ejercicio 3 - TIR'!$E$18-SQRT(('Ejercicio 3 - TIR'!$E$18-'Ejercicio 3 - TIR'!$C$18)*('Ejercicio 3 - TIR'!$E$18-'Ejercicio 3 - TIR'!$D$18)*(1-F11)))</f>
        <v>34095.7483256391</v>
      </c>
      <c r="H11" s="27">
        <f ca="1" t="shared" ref="H11:L11" si="92">RAND()</f>
        <v>0.36552583018355</v>
      </c>
      <c r="I11" s="28">
        <f ca="1">IF(H11&lt;=('Ejercicio 3 - TIR'!$D$18-'Ejercicio 3 - TIR'!$C$18)/('Ejercicio 3 - TIR'!$E$18-'Ejercicio 3 - TIR'!$C$18),'Ejercicio 3 - TIR'!$C$18+SQRT(('Ejercicio 3 - TIR'!$E$18-'Ejercicio 3 - TIR'!$C$18)*('Ejercicio 3 - TIR'!$D$18-'Ejercicio 3 - TIR'!$C$18)*H11),'Ejercicio 3 - TIR'!$E$18-SQRT(('Ejercicio 3 - TIR'!$E$18-'Ejercicio 3 - TIR'!$C$18)*('Ejercicio 3 - TIR'!$E$18-'Ejercicio 3 - TIR'!$D$18)*(1-H11)))</f>
        <v>37404.6522219165</v>
      </c>
      <c r="J11" s="27">
        <f ca="1" t="shared" si="92"/>
        <v>0.83244152127377</v>
      </c>
      <c r="K11" s="28">
        <f ca="1">IF(J11&lt;=('Ejercicio 3 - TIR'!$D$18-'Ejercicio 3 - TIR'!$C$18)/('Ejercicio 3 - TIR'!$E$18-'Ejercicio 3 - TIR'!$C$18),'Ejercicio 3 - TIR'!$C$18+SQRT(('Ejercicio 3 - TIR'!$E$18-'Ejercicio 3 - TIR'!$C$18)*('Ejercicio 3 - TIR'!$D$18-'Ejercicio 3 - TIR'!$C$18)*J11),'Ejercicio 3 - TIR'!$E$18-SQRT(('Ejercicio 3 - TIR'!$E$18-'Ejercicio 3 - TIR'!$C$18)*('Ejercicio 3 - TIR'!$E$18-'Ejercicio 3 - TIR'!$D$18)*(1-J11)))</f>
        <v>41455.0196186062</v>
      </c>
      <c r="L11" s="27">
        <f ca="1" t="shared" si="92"/>
        <v>0.109299032602015</v>
      </c>
      <c r="M11" s="28">
        <f ca="1">IF(L11&lt;=('Ejercicio 3 - TIR'!$D$18-'Ejercicio 3 - TIR'!$C$18)/('Ejercicio 3 - TIR'!$E$18-'Ejercicio 3 - TIR'!$C$18),'Ejercicio 3 - TIR'!$C$18+SQRT(('Ejercicio 3 - TIR'!$E$18-'Ejercicio 3 - TIR'!$C$18)*('Ejercicio 3 - TIR'!$D$18-'Ejercicio 3 - TIR'!$C$18)*L11),'Ejercicio 3 - TIR'!$E$18-SQRT(('Ejercicio 3 - TIR'!$E$18-'Ejercicio 3 - TIR'!$C$18)*('Ejercicio 3 - TIR'!$E$18-'Ejercicio 3 - TIR'!$D$18)*(1-L11)))</f>
        <v>34049.0560492913</v>
      </c>
      <c r="N11" s="27">
        <f ca="1" t="shared" ref="N11:R11" si="93">RAND()</f>
        <v>0.467123296642138</v>
      </c>
      <c r="O11" s="28">
        <f ca="1">IF(N11&lt;=('Ejercicio 3 - TIR'!$D$18-'Ejercicio 3 - TIR'!$C$18)/('Ejercicio 3 - TIR'!$E$18-'Ejercicio 3 - TIR'!$C$18),'Ejercicio 3 - TIR'!$C$18+SQRT(('Ejercicio 3 - TIR'!$E$18-'Ejercicio 3 - TIR'!$C$18)*('Ejercicio 3 - TIR'!$D$18-'Ejercicio 3 - TIR'!$C$18)*N11),'Ejercicio 3 - TIR'!$E$18-SQRT(('Ejercicio 3 - TIR'!$E$18-'Ejercicio 3 - TIR'!$C$18)*('Ejercicio 3 - TIR'!$E$18-'Ejercicio 3 - TIR'!$D$18)*(1-N11)))</f>
        <v>38370.6925935863</v>
      </c>
      <c r="P11" s="27">
        <f ca="1" t="shared" si="93"/>
        <v>0.904441881606794</v>
      </c>
      <c r="Q11" s="29">
        <f ca="1">IF(P11&lt;=('Ejercicio 3 - TIR'!$D$22-'Ejercicio 3 - TIR'!$C$22)/('Ejercicio 3 - TIR'!$E$22-'Ejercicio 3 - TIR'!$C$22),'Ejercicio 3 - TIR'!$C$22+SQRT(('Ejercicio 3 - TIR'!$E$22-'Ejercicio 3 - TIR'!$C$22)*('Ejercicio 3 - TIR'!$D$22-'Ejercicio 3 - TIR'!$C$22)*P11),'Ejercicio 3 - TIR'!$E$22-SQRT(('Ejercicio 3 - TIR'!$E$22-'Ejercicio 3 - TIR'!$C$22)*('Ejercicio 3 - TIR'!$E$22-'Ejercicio 3 - TIR'!$D$22)*(1-P11)))</f>
        <v>0.16688494707949</v>
      </c>
      <c r="R11" s="27">
        <f ca="1" t="shared" si="93"/>
        <v>0.525571772395241</v>
      </c>
      <c r="S11" s="29">
        <f ca="1">IF(R11&lt;=('Ejercicio 3 - TIR'!$D$23-'Ejercicio 3 - TIR'!$C$23)/('Ejercicio 3 - TIR'!$E$23-'Ejercicio 3 - TIR'!$C$23),'Ejercicio 3 - TIR'!$C$23+SQRT(('Ejercicio 3 - TIR'!$E$23-'Ejercicio 3 - TIR'!$C$23)*('Ejercicio 3 - TIR'!$D$23-'Ejercicio 3 - TIR'!$C$23)*R11),'Ejercicio 3 - TIR'!$E$23-SQRT(('Ejercicio 3 - TIR'!$E$23-'Ejercicio 3 - TIR'!$C$23)*('Ejercicio 3 - TIR'!$E$23-'Ejercicio 3 - TIR'!$D$23)*(1-R11)))</f>
        <v>0.15077722104781</v>
      </c>
      <c r="T11" s="27">
        <f ca="1" t="shared" ref="T11:X11" si="94">RAND()</f>
        <v>0.60069173908293</v>
      </c>
      <c r="U11" s="29">
        <f ca="1">IF(T11&lt;=('Ejercicio 3 - TIR'!$D$24-'Ejercicio 3 - TIR'!$C$24)/('Ejercicio 3 - TIR'!$E$24-'Ejercicio 3 - TIR'!$C$24),'Ejercicio 3 - TIR'!$C$24+SQRT(('Ejercicio 3 - TIR'!$E$24-'Ejercicio 3 - TIR'!$C$24)*('Ejercicio 3 - TIR'!$D$24-'Ejercicio 3 - TIR'!$C$24)*T11),'Ejercicio 3 - TIR'!$E$24-SQRT(('Ejercicio 3 - TIR'!$E$24-'Ejercicio 3 - TIR'!$C$24)*('Ejercicio 3 - TIR'!$E$24-'Ejercicio 3 - TIR'!$D$24)*(1-T11)))</f>
        <v>0.1865625489822</v>
      </c>
      <c r="V11" s="27">
        <f ca="1" t="shared" si="94"/>
        <v>0.999161606085212</v>
      </c>
      <c r="W11" s="29">
        <f ca="1">IF(V11&lt;=('Ejercicio 3 - TIR'!$D$25-'Ejercicio 3 - TIR'!$C$25)/('Ejercicio 3 - TIR'!$E$25-'Ejercicio 3 - TIR'!$C$25),'Ejercicio 3 - TIR'!$C$25+SQRT(('Ejercicio 3 - TIR'!$E$25-'Ejercicio 3 - TIR'!$C$25)*('Ejercicio 3 - TIR'!$D$25-'Ejercicio 3 - TIR'!$C$25)*V11),'Ejercicio 3 - TIR'!$E$25-SQRT(('Ejercicio 3 - TIR'!$E$25-'Ejercicio 3 - TIR'!$C$25)*('Ejercicio 3 - TIR'!$E$25-'Ejercicio 3 - TIR'!$D$25)*(1-V11)))</f>
        <v>0.248286997168199</v>
      </c>
      <c r="X11" s="27">
        <f ca="1" t="shared" si="94"/>
        <v>0.689985516088209</v>
      </c>
      <c r="Y11" s="29">
        <f ca="1">IF(X11&lt;=('Ejercicio 3 - TIR'!$D$26-'Ejercicio 3 - TIR'!$C$26)/('Ejercicio 3 - TIR'!$E$26-'Ejercicio 3 - TIR'!$C$26),'Ejercicio 3 - TIR'!$C$26+SQRT(('Ejercicio 3 - TIR'!$E$26-'Ejercicio 3 - TIR'!$C$26)*('Ejercicio 3 - TIR'!$D$26-'Ejercicio 3 - TIR'!$C$26)*X11),'Ejercicio 3 - TIR'!$E$26-SQRT(('Ejercicio 3 - TIR'!$E$26-'Ejercicio 3 - TIR'!$C$26)*('Ejercicio 3 - TIR'!$E$26-'Ejercicio 3 - TIR'!$D$26)*(1-X11)))</f>
        <v>0.239084499109461</v>
      </c>
      <c r="Z11" s="27">
        <f ca="1" t="shared" si="4"/>
        <v>1.16688494707949</v>
      </c>
      <c r="AA11" s="27">
        <f ca="1" t="shared" si="5"/>
        <v>1.34282461668266</v>
      </c>
      <c r="AB11" s="27">
        <f ca="1" t="shared" si="6"/>
        <v>1.59334540000702</v>
      </c>
      <c r="AC11" s="27">
        <f ca="1" t="shared" si="7"/>
        <v>1.98895234482652</v>
      </c>
      <c r="AD11" s="27">
        <f ca="1" t="shared" si="8"/>
        <v>2.46448001994196</v>
      </c>
      <c r="AE11" s="26">
        <f ca="1" t="shared" si="9"/>
        <v>5396.71451232337</v>
      </c>
      <c r="AF11" s="26">
        <f ca="1" t="shared" si="10"/>
        <v>6210.41612927988</v>
      </c>
      <c r="AG11" s="26">
        <f ca="1" t="shared" si="11"/>
        <v>7369.04719259849</v>
      </c>
      <c r="AH11" s="26">
        <f ca="1" t="shared" si="12"/>
        <v>9198.68579203952</v>
      </c>
      <c r="AI11" s="26">
        <f ca="1" t="shared" si="13"/>
        <v>11397.9489770946</v>
      </c>
      <c r="AJ11" s="28">
        <f ca="1" t="shared" si="14"/>
        <v>39785.815480599</v>
      </c>
      <c r="AK11" s="28">
        <f ca="1" t="shared" si="15"/>
        <v>50227.887782043</v>
      </c>
      <c r="AL11" s="28">
        <f ca="1" t="shared" si="16"/>
        <v>66052.1648165068</v>
      </c>
      <c r="AM11" s="28">
        <f ca="1" t="shared" si="17"/>
        <v>67721.9498683676</v>
      </c>
      <c r="AN11" s="28">
        <f ca="1" t="shared" si="18"/>
        <v>94563.8052482285</v>
      </c>
      <c r="AO11" s="28">
        <f ca="1">C11/'Ejercicio 3 - TIR'!$D$7</f>
        <v>16302.2754960589</v>
      </c>
      <c r="AP11" s="28">
        <f ca="1" t="shared" si="19"/>
        <v>23483.5399845401</v>
      </c>
      <c r="AQ11" s="28">
        <f ca="1" t="shared" si="20"/>
        <v>33925.6122859841</v>
      </c>
      <c r="AR11" s="28">
        <f ca="1" t="shared" si="21"/>
        <v>49749.8893204479</v>
      </c>
      <c r="AS11" s="28">
        <f ca="1" t="shared" si="22"/>
        <v>51419.6743723087</v>
      </c>
      <c r="AT11" s="28">
        <f ca="1" t="shared" si="23"/>
        <v>78261.5297521696</v>
      </c>
      <c r="AU11" s="28">
        <f ca="1">AP11*'Ejercicio 3 - TIR'!$D$5</f>
        <v>11741.76999227</v>
      </c>
      <c r="AV11" s="28">
        <f ca="1">AQ11*'Ejercicio 3 - TIR'!$D$5</f>
        <v>16962.8061429921</v>
      </c>
      <c r="AW11" s="28">
        <f ca="1">AR11*'Ejercicio 3 - TIR'!$D$5</f>
        <v>24874.944660224</v>
      </c>
      <c r="AX11" s="28">
        <f ca="1">AS11*'Ejercicio 3 - TIR'!$D$5</f>
        <v>25709.8371861544</v>
      </c>
      <c r="AY11" s="28">
        <f ca="1">AT11*'Ejercicio 3 - TIR'!$D$5</f>
        <v>39130.7648760848</v>
      </c>
      <c r="AZ11" s="28">
        <f ca="1" t="shared" ref="AZ11:BD11" si="95">AJ11-AU11-AE11</f>
        <v>22647.3309760056</v>
      </c>
      <c r="BA11" s="28">
        <f ca="1" t="shared" si="95"/>
        <v>27054.6655097711</v>
      </c>
      <c r="BB11" s="28">
        <f ca="1" t="shared" si="95"/>
        <v>33808.1729636844</v>
      </c>
      <c r="BC11" s="28">
        <f ca="1" t="shared" si="95"/>
        <v>32813.4268901737</v>
      </c>
      <c r="BD11" s="28">
        <f ca="1" t="shared" si="95"/>
        <v>44035.0913950491</v>
      </c>
      <c r="BE11" s="28">
        <f ca="1" t="shared" ref="BE11:BI11" si="96">AZ11/Z11</f>
        <v>19408.3667226044</v>
      </c>
      <c r="BF11" s="28">
        <f ca="1" t="shared" si="96"/>
        <v>20147.5793440602</v>
      </c>
      <c r="BG11" s="28">
        <f ca="1" t="shared" si="96"/>
        <v>21218.3579050314</v>
      </c>
      <c r="BH11" s="28">
        <f ca="1" t="shared" si="96"/>
        <v>16497.8446947334</v>
      </c>
      <c r="BI11" s="28">
        <f ca="1" t="shared" si="96"/>
        <v>17867.9035896936</v>
      </c>
      <c r="BJ11" s="28">
        <f ca="1" t="shared" si="26"/>
        <v>79696.1938251789</v>
      </c>
      <c r="BK11" s="28">
        <f ca="1" t="shared" si="27"/>
        <v>40176.6322396266</v>
      </c>
      <c r="BL11" s="28">
        <f ca="1" t="shared" si="28"/>
        <v>119872.826064805</v>
      </c>
      <c r="BM11" s="28">
        <f ca="1">BK11*'Ejercicio 3 - TIR'!$D$5</f>
        <v>20088.3161198133</v>
      </c>
      <c r="BN11" s="28">
        <f ca="1" t="shared" si="29"/>
        <v>99784.5099449922</v>
      </c>
      <c r="BO11" s="28">
        <f ca="1" t="shared" si="30"/>
        <v>40489.0723956212</v>
      </c>
      <c r="BP11" s="28">
        <f ca="1" t="shared" si="31"/>
        <v>-113849.312127886</v>
      </c>
      <c r="BQ11" s="28">
        <f ca="1" t="shared" ref="BQ11:BT11" si="97">BE11</f>
        <v>19408.3667226044</v>
      </c>
      <c r="BR11" s="28">
        <f ca="1" t="shared" si="97"/>
        <v>20147.5793440602</v>
      </c>
      <c r="BS11" s="28">
        <f ca="1" t="shared" si="97"/>
        <v>21218.3579050314</v>
      </c>
      <c r="BT11" s="28">
        <f ca="1" t="shared" si="97"/>
        <v>16497.8446947334</v>
      </c>
      <c r="BU11" s="28">
        <f ca="1" t="shared" si="33"/>
        <v>58356.9759853148</v>
      </c>
      <c r="BV11" s="30">
        <f ca="1" t="shared" si="34"/>
        <v>5.1436099567016</v>
      </c>
    </row>
    <row r="12" ht="15" customHeight="1" spans="1:74">
      <c r="A12" s="26">
        <v>11</v>
      </c>
      <c r="B12" s="27">
        <f ca="1" t="shared" ref="B12:F12" si="98">RAND()</f>
        <v>0.70410402759483</v>
      </c>
      <c r="C12" s="28">
        <f ca="1">IF(B12&lt;=('Ejercicio 3 - TIR'!$D$13-'Ejercicio 3 - TIR'!$C$13)/('Ejercicio 3 - TIR'!$E$13-'Ejercicio 3 - TIR'!$C$13),'Ejercicio 3 - TIR'!$C$13+SQRT(('Ejercicio 3 - TIR'!$E$13-'Ejercicio 3 - TIR'!$C$13)*('Ejercicio 3 - TIR'!$D$13-'Ejercicio 3 - TIR'!$C$13)*B12),'Ejercicio 3 - TIR'!$E$13-SQRT(('Ejercicio 3 - TIR'!$E$13-'Ejercicio 3 - TIR'!$C$13)*('Ejercicio 3 - TIR'!$E$13-'Ejercicio 3 - TIR'!$D$13)*(1-B12)))</f>
        <v>81156.5617021149</v>
      </c>
      <c r="D12" s="27">
        <f ca="1" t="shared" si="98"/>
        <v>0.0568157307722967</v>
      </c>
      <c r="E12" s="28">
        <f ca="1">IF(D12&lt;=('Ejercicio 3 - TIR'!$D$14-'Ejercicio 3 - TIR'!$C$14)/('Ejercicio 3 - TIR'!$E$14-'Ejercicio 3 - TIR'!$C$14),'Ejercicio 3 - TIR'!$C$14+SQRT(('Ejercicio 3 - TIR'!$E$14-'Ejercicio 3 - TIR'!$C$14)*('Ejercicio 3 - TIR'!$D$14-'Ejercicio 3 - TIR'!$C$14)*D12),'Ejercicio 3 - TIR'!$E$14-SQRT(('Ejercicio 3 - TIR'!$E$14-'Ejercicio 3 - TIR'!$C$14)*('Ejercicio 3 - TIR'!$E$14-'Ejercicio 3 - TIR'!$D$14)*(1-D12)))</f>
        <v>27064.2625336721</v>
      </c>
      <c r="F12" s="27">
        <f ca="1">RAND()</f>
        <v>0.306008084407398</v>
      </c>
      <c r="G12" s="28">
        <f ca="1">IF(F12&lt;=('Ejercicio 3 - TIR'!$D$18-'Ejercicio 3 - TIR'!$C$18)/('Ejercicio 3 - TIR'!$E$18-'Ejercicio 3 - TIR'!$C$18),'Ejercicio 3 - TIR'!$C$18+SQRT(('Ejercicio 3 - TIR'!$E$18-'Ejercicio 3 - TIR'!$C$18)*('Ejercicio 3 - TIR'!$D$18-'Ejercicio 3 - TIR'!$C$18)*F12),'Ejercicio 3 - TIR'!$E$18-SQRT(('Ejercicio 3 - TIR'!$E$18-'Ejercicio 3 - TIR'!$C$18)*('Ejercicio 3 - TIR'!$E$18-'Ejercicio 3 - TIR'!$D$18)*(1-F12)))</f>
        <v>36775.0433696848</v>
      </c>
      <c r="H12" s="27">
        <f ca="1">RAND()</f>
        <v>0.753608924104447</v>
      </c>
      <c r="I12" s="28">
        <f ca="1">IF(H12&lt;=('Ejercicio 3 - TIR'!$D$18-'Ejercicio 3 - TIR'!$C$18)/('Ejercicio 3 - TIR'!$E$18-'Ejercicio 3 - TIR'!$C$18),'Ejercicio 3 - TIR'!$C$18+SQRT(('Ejercicio 3 - TIR'!$E$18-'Ejercicio 3 - TIR'!$C$18)*('Ejercicio 3 - TIR'!$D$18-'Ejercicio 3 - TIR'!$C$18)*H12),'Ejercicio 3 - TIR'!$E$18-SQRT(('Ejercicio 3 - TIR'!$E$18-'Ejercicio 3 - TIR'!$C$18)*('Ejercicio 3 - TIR'!$E$18-'Ejercicio 3 - TIR'!$D$18)*(1-H12)))</f>
        <v>40701.2407962103</v>
      </c>
      <c r="J12" s="27">
        <f ca="1" t="shared" ref="H12:L12" si="99">RAND()</f>
        <v>0.832090520687156</v>
      </c>
      <c r="K12" s="28">
        <f ca="1">IF(J12&lt;=('Ejercicio 3 - TIR'!$D$18-'Ejercicio 3 - TIR'!$C$18)/('Ejercicio 3 - TIR'!$E$18-'Ejercicio 3 - TIR'!$C$18),'Ejercicio 3 - TIR'!$C$18+SQRT(('Ejercicio 3 - TIR'!$E$18-'Ejercicio 3 - TIR'!$C$18)*('Ejercicio 3 - TIR'!$D$18-'Ejercicio 3 - TIR'!$C$18)*J12),'Ejercicio 3 - TIR'!$E$18-SQRT(('Ejercicio 3 - TIR'!$E$18-'Ejercicio 3 - TIR'!$C$18)*('Ejercicio 3 - TIR'!$E$18-'Ejercicio 3 - TIR'!$D$18)*(1-J12)))</f>
        <v>41451.3085582904</v>
      </c>
      <c r="L12" s="27">
        <f ca="1" t="shared" si="99"/>
        <v>0.00207238540497956</v>
      </c>
      <c r="M12" s="28">
        <f ca="1">IF(L12&lt;=('Ejercicio 3 - TIR'!$D$18-'Ejercicio 3 - TIR'!$C$18)/('Ejercicio 3 - TIR'!$E$18-'Ejercicio 3 - TIR'!$C$18),'Ejercicio 3 - TIR'!$C$18+SQRT(('Ejercicio 3 - TIR'!$E$18-'Ejercicio 3 - TIR'!$C$18)*('Ejercicio 3 - TIR'!$D$18-'Ejercicio 3 - TIR'!$C$18)*L12),'Ejercicio 3 - TIR'!$E$18-SQRT(('Ejercicio 3 - TIR'!$E$18-'Ejercicio 3 - TIR'!$C$18)*('Ejercicio 3 - TIR'!$E$18-'Ejercicio 3 - TIR'!$D$18)*(1-L12)))</f>
        <v>30557.5462409047</v>
      </c>
      <c r="N12" s="27">
        <f ca="1" t="shared" ref="N12:R12" si="100">RAND()</f>
        <v>0.827543832445613</v>
      </c>
      <c r="O12" s="28">
        <f ca="1">IF(N12&lt;=('Ejercicio 3 - TIR'!$D$18-'Ejercicio 3 - TIR'!$C$18)/('Ejercicio 3 - TIR'!$E$18-'Ejercicio 3 - TIR'!$C$18),'Ejercicio 3 - TIR'!$C$18+SQRT(('Ejercicio 3 - TIR'!$E$18-'Ejercicio 3 - TIR'!$C$18)*('Ejercicio 3 - TIR'!$D$18-'Ejercicio 3 - TIR'!$C$18)*N12),'Ejercicio 3 - TIR'!$E$18-SQRT(('Ejercicio 3 - TIR'!$E$18-'Ejercicio 3 - TIR'!$C$18)*('Ejercicio 3 - TIR'!$E$18-'Ejercicio 3 - TIR'!$D$18)*(1-N12)))</f>
        <v>41403.5833713849</v>
      </c>
      <c r="P12" s="27">
        <f ca="1" t="shared" si="100"/>
        <v>0.820267946270652</v>
      </c>
      <c r="Q12" s="29">
        <f ca="1">IF(P12&lt;=('Ejercicio 3 - TIR'!$D$22-'Ejercicio 3 - TIR'!$C$22)/('Ejercicio 3 - TIR'!$E$22-'Ejercicio 3 - TIR'!$C$22),'Ejercicio 3 - TIR'!$C$22+SQRT(('Ejercicio 3 - TIR'!$E$22-'Ejercicio 3 - TIR'!$C$22)*('Ejercicio 3 - TIR'!$D$22-'Ejercicio 3 - TIR'!$C$22)*P12),'Ejercicio 3 - TIR'!$E$22-SQRT(('Ejercicio 3 - TIR'!$E$22-'Ejercicio 3 - TIR'!$C$22)*('Ejercicio 3 - TIR'!$E$22-'Ejercicio 3 - TIR'!$D$22)*(1-P12)))</f>
        <v>0.162013402303025</v>
      </c>
      <c r="R12" s="27">
        <f ca="1" t="shared" si="100"/>
        <v>0.361898719167829</v>
      </c>
      <c r="S12" s="29">
        <f ca="1">IF(R12&lt;=('Ejercicio 3 - TIR'!$D$23-'Ejercicio 3 - TIR'!$C$23)/('Ejercicio 3 - TIR'!$E$23-'Ejercicio 3 - TIR'!$C$23),'Ejercicio 3 - TIR'!$C$23+SQRT(('Ejercicio 3 - TIR'!$E$23-'Ejercicio 3 - TIR'!$C$23)*('Ejercicio 3 - TIR'!$D$23-'Ejercicio 3 - TIR'!$C$23)*R12),'Ejercicio 3 - TIR'!$E$23-SQRT(('Ejercicio 3 - TIR'!$E$23-'Ejercicio 3 - TIR'!$C$23)*('Ejercicio 3 - TIR'!$E$23-'Ejercicio 3 - TIR'!$D$23)*(1-R12)))</f>
        <v>0.145522885700917</v>
      </c>
      <c r="T12" s="27">
        <f ca="1" t="shared" ref="T12:X12" si="101">RAND()</f>
        <v>0.359524697333457</v>
      </c>
      <c r="U12" s="29">
        <f ca="1">IF(T12&lt;=('Ejercicio 3 - TIR'!$D$24-'Ejercicio 3 - TIR'!$C$24)/('Ejercicio 3 - TIR'!$E$24-'Ejercicio 3 - TIR'!$C$24),'Ejercicio 3 - TIR'!$C$24+SQRT(('Ejercicio 3 - TIR'!$E$24-'Ejercicio 3 - TIR'!$C$24)*('Ejercicio 3 - TIR'!$D$24-'Ejercicio 3 - TIR'!$C$24)*T12),'Ejercicio 3 - TIR'!$E$24-SQRT(('Ejercicio 3 - TIR'!$E$24-'Ejercicio 3 - TIR'!$C$24)*('Ejercicio 3 - TIR'!$E$24-'Ejercicio 3 - TIR'!$D$24)*(1-T12)))</f>
        <v>0.177477297254284</v>
      </c>
      <c r="V12" s="27">
        <f ca="1" t="shared" si="101"/>
        <v>0.73647388707645</v>
      </c>
      <c r="W12" s="29">
        <f ca="1">IF(V12&lt;=('Ejercicio 3 - TIR'!$D$25-'Ejercicio 3 - TIR'!$C$25)/('Ejercicio 3 - TIR'!$E$25-'Ejercicio 3 - TIR'!$C$25),'Ejercicio 3 - TIR'!$C$25+SQRT(('Ejercicio 3 - TIR'!$E$25-'Ejercicio 3 - TIR'!$C$25)*('Ejercicio 3 - TIR'!$D$25-'Ejercicio 3 - TIR'!$C$25)*V12),'Ejercicio 3 - TIR'!$E$25-SQRT(('Ejercicio 3 - TIR'!$E$25-'Ejercicio 3 - TIR'!$C$25)*('Ejercicio 3 - TIR'!$E$25-'Ejercicio 3 - TIR'!$D$25)*(1-V12)))</f>
        <v>0.219629925992312</v>
      </c>
      <c r="X12" s="27">
        <f ca="1" t="shared" si="101"/>
        <v>0.133144967420773</v>
      </c>
      <c r="Y12" s="29">
        <f ca="1">IF(X12&lt;=('Ejercicio 3 - TIR'!$D$26-'Ejercicio 3 - TIR'!$C$26)/('Ejercicio 3 - TIR'!$E$26-'Ejercicio 3 - TIR'!$C$26),'Ejercicio 3 - TIR'!$C$26+SQRT(('Ejercicio 3 - TIR'!$E$26-'Ejercicio 3 - TIR'!$C$26)*('Ejercicio 3 - TIR'!$D$26-'Ejercicio 3 - TIR'!$C$26)*X12),'Ejercicio 3 - TIR'!$E$26-SQRT(('Ejercicio 3 - TIR'!$E$26-'Ejercicio 3 - TIR'!$C$26)*('Ejercicio 3 - TIR'!$E$26-'Ejercicio 3 - TIR'!$D$26)*(1-X12)))</f>
        <v>0.20896025875446</v>
      </c>
      <c r="Z12" s="27">
        <f ca="1" t="shared" si="4"/>
        <v>1.16201340230303</v>
      </c>
      <c r="AA12" s="27">
        <f ca="1" t="shared" si="5"/>
        <v>1.3311129458293</v>
      </c>
      <c r="AB12" s="27">
        <f ca="1" t="shared" si="6"/>
        <v>1.56735527379527</v>
      </c>
      <c r="AC12" s="27">
        <f ca="1" t="shared" si="7"/>
        <v>1.91159339658259</v>
      </c>
      <c r="AD12" s="27">
        <f ca="1" t="shared" si="8"/>
        <v>2.31104044736581</v>
      </c>
      <c r="AE12" s="26">
        <f ca="1" t="shared" si="9"/>
        <v>4384.7732539025</v>
      </c>
      <c r="AF12" s="26">
        <f ca="1" t="shared" si="10"/>
        <v>5022.85811095459</v>
      </c>
      <c r="AG12" s="26">
        <f ca="1" t="shared" si="11"/>
        <v>5914.30139297857</v>
      </c>
      <c r="AH12" s="26">
        <f ca="1" t="shared" si="12"/>
        <v>7213.25897021468</v>
      </c>
      <c r="AI12" s="26">
        <f ca="1" t="shared" si="13"/>
        <v>8720.54343109368</v>
      </c>
      <c r="AJ12" s="28">
        <f ca="1" t="shared" si="14"/>
        <v>42733.0932658487</v>
      </c>
      <c r="AK12" s="28">
        <f ca="1" t="shared" si="15"/>
        <v>54177.9485351513</v>
      </c>
      <c r="AL12" s="28">
        <f ca="1" t="shared" si="16"/>
        <v>64968.9270745516</v>
      </c>
      <c r="AM12" s="28">
        <f ca="1" t="shared" si="17"/>
        <v>58413.6036098806</v>
      </c>
      <c r="AN12" s="28">
        <f ca="1" t="shared" si="18"/>
        <v>95685.3558371529</v>
      </c>
      <c r="AO12" s="28">
        <f ca="1">C12/'Ejercicio 3 - TIR'!$D$7</f>
        <v>16231.312340423</v>
      </c>
      <c r="AP12" s="28">
        <f ca="1" t="shared" si="19"/>
        <v>26501.7809254258</v>
      </c>
      <c r="AQ12" s="28">
        <f ca="1" t="shared" si="20"/>
        <v>37946.6361947283</v>
      </c>
      <c r="AR12" s="28">
        <f ca="1" t="shared" si="21"/>
        <v>48737.6147341286</v>
      </c>
      <c r="AS12" s="28">
        <f ca="1" t="shared" si="22"/>
        <v>42182.2912694576</v>
      </c>
      <c r="AT12" s="28">
        <f ca="1" t="shared" si="23"/>
        <v>79454.0434967299</v>
      </c>
      <c r="AU12" s="28">
        <f ca="1">AP12*'Ejercicio 3 - TIR'!$D$5</f>
        <v>13250.8904627129</v>
      </c>
      <c r="AV12" s="28">
        <f ca="1">AQ12*'Ejercicio 3 - TIR'!$D$5</f>
        <v>18973.3180973642</v>
      </c>
      <c r="AW12" s="28">
        <f ca="1">AR12*'Ejercicio 3 - TIR'!$D$5</f>
        <v>24368.8073670643</v>
      </c>
      <c r="AX12" s="28">
        <f ca="1">AS12*'Ejercicio 3 - TIR'!$D$5</f>
        <v>21091.1456347288</v>
      </c>
      <c r="AY12" s="28">
        <f ca="1">AT12*'Ejercicio 3 - TIR'!$D$5</f>
        <v>39727.021748365</v>
      </c>
      <c r="AZ12" s="28">
        <f ca="1" t="shared" ref="AZ12:BD12" si="102">AJ12-AU12-AE12</f>
        <v>25097.4295492333</v>
      </c>
      <c r="BA12" s="28">
        <f ca="1" t="shared" si="102"/>
        <v>30181.7723268325</v>
      </c>
      <c r="BB12" s="28">
        <f ca="1" t="shared" si="102"/>
        <v>34685.8183145087</v>
      </c>
      <c r="BC12" s="28">
        <f ca="1" t="shared" si="102"/>
        <v>30109.1990049371</v>
      </c>
      <c r="BD12" s="28">
        <f ca="1" t="shared" si="102"/>
        <v>47237.7906576943</v>
      </c>
      <c r="BE12" s="28">
        <f ca="1" t="shared" ref="BE12:BI12" si="103">AZ12/Z12</f>
        <v>21598.2272661332</v>
      </c>
      <c r="BF12" s="28">
        <f ca="1" t="shared" si="103"/>
        <v>22674.088191689</v>
      </c>
      <c r="BG12" s="28">
        <f ca="1" t="shared" si="103"/>
        <v>22130.1570195497</v>
      </c>
      <c r="BH12" s="28">
        <f ca="1" t="shared" si="103"/>
        <v>15750.8385720332</v>
      </c>
      <c r="BI12" s="28">
        <f ca="1" t="shared" si="103"/>
        <v>20440.0536180738</v>
      </c>
      <c r="BJ12" s="28">
        <f ca="1" t="shared" si="26"/>
        <v>62546.6053934432</v>
      </c>
      <c r="BK12" s="28">
        <f ca="1" t="shared" si="27"/>
        <v>37511.2193325452</v>
      </c>
      <c r="BL12" s="28">
        <f ca="1" t="shared" si="28"/>
        <v>100057.824725988</v>
      </c>
      <c r="BM12" s="28">
        <f ca="1">BK12*'Ejercicio 3 - TIR'!$D$5</f>
        <v>18755.6096662726</v>
      </c>
      <c r="BN12" s="28">
        <f ca="1" t="shared" si="29"/>
        <v>81302.2150597158</v>
      </c>
      <c r="BO12" s="28">
        <f ca="1" t="shared" si="30"/>
        <v>35179.9187038836</v>
      </c>
      <c r="BP12" s="28">
        <f ca="1" t="shared" si="31"/>
        <v>-108220.824235787</v>
      </c>
      <c r="BQ12" s="28">
        <f ca="1" t="shared" ref="BQ12:BT12" si="104">BE12</f>
        <v>21598.2272661332</v>
      </c>
      <c r="BR12" s="28">
        <f ca="1" t="shared" si="104"/>
        <v>22674.088191689</v>
      </c>
      <c r="BS12" s="28">
        <f ca="1" t="shared" si="104"/>
        <v>22130.1570195497</v>
      </c>
      <c r="BT12" s="28">
        <f ca="1" t="shared" si="104"/>
        <v>15750.8385720332</v>
      </c>
      <c r="BU12" s="28">
        <f ca="1" t="shared" si="33"/>
        <v>55619.9723219573</v>
      </c>
      <c r="BV12" s="30">
        <f ca="1" t="shared" si="34"/>
        <v>7.45199441814879</v>
      </c>
    </row>
    <row r="13" ht="15" customHeight="1" spans="1:74">
      <c r="A13" s="26">
        <v>12</v>
      </c>
      <c r="B13" s="27">
        <f ca="1" t="shared" ref="B13:F13" si="105">RAND()</f>
        <v>0.845256810137503</v>
      </c>
      <c r="C13" s="28">
        <f ca="1">IF(B13&lt;=('Ejercicio 3 - TIR'!$D$13-'Ejercicio 3 - TIR'!$C$13)/('Ejercicio 3 - TIR'!$E$13-'Ejercicio 3 - TIR'!$C$13),'Ejercicio 3 - TIR'!$C$13+SQRT(('Ejercicio 3 - TIR'!$E$13-'Ejercicio 3 - TIR'!$C$13)*('Ejercicio 3 - TIR'!$D$13-'Ejercicio 3 - TIR'!$C$13)*B13),'Ejercicio 3 - TIR'!$E$13-SQRT(('Ejercicio 3 - TIR'!$E$13-'Ejercicio 3 - TIR'!$C$13)*('Ejercicio 3 - TIR'!$E$13-'Ejercicio 3 - TIR'!$D$13)*(1-B13)))</f>
        <v>86373.1211264282</v>
      </c>
      <c r="D13" s="27">
        <f ca="1" t="shared" si="105"/>
        <v>0.0501141781191119</v>
      </c>
      <c r="E13" s="28">
        <f ca="1">IF(D13&lt;=('Ejercicio 3 - TIR'!$D$14-'Ejercicio 3 - TIR'!$C$14)/('Ejercicio 3 - TIR'!$E$14-'Ejercicio 3 - TIR'!$C$14),'Ejercicio 3 - TIR'!$C$14+SQRT(('Ejercicio 3 - TIR'!$E$14-'Ejercicio 3 - TIR'!$C$14)*('Ejercicio 3 - TIR'!$D$14-'Ejercicio 3 - TIR'!$C$14)*D13),'Ejercicio 3 - TIR'!$E$14-SQRT(('Ejercicio 3 - TIR'!$E$14-'Ejercicio 3 - TIR'!$C$14)*('Ejercicio 3 - TIR'!$E$14-'Ejercicio 3 - TIR'!$D$14)*(1-D13)))</f>
        <v>26938.7014620445</v>
      </c>
      <c r="F13" s="27">
        <f ca="1">RAND()</f>
        <v>0.283141991231252</v>
      </c>
      <c r="G13" s="28">
        <f ca="1">IF(F13&lt;=('Ejercicio 3 - TIR'!$D$18-'Ejercicio 3 - TIR'!$C$18)/('Ejercicio 3 - TIR'!$E$18-'Ejercicio 3 - TIR'!$C$18),'Ejercicio 3 - TIR'!$C$18+SQRT(('Ejercicio 3 - TIR'!$E$18-'Ejercicio 3 - TIR'!$C$18)*('Ejercicio 3 - TIR'!$D$18-'Ejercicio 3 - TIR'!$C$18)*F13),'Ejercicio 3 - TIR'!$E$18-SQRT(('Ejercicio 3 - TIR'!$E$18-'Ejercicio 3 - TIR'!$C$18)*('Ejercicio 3 - TIR'!$E$18-'Ejercicio 3 - TIR'!$D$18)*(1-F13)))</f>
        <v>36517.0007430326</v>
      </c>
      <c r="H13" s="27">
        <f ca="1" t="shared" ref="H13:L13" si="106">RAND()</f>
        <v>0.685219806866511</v>
      </c>
      <c r="I13" s="28">
        <f ca="1">IF(H13&lt;=('Ejercicio 3 - TIR'!$D$18-'Ejercicio 3 - TIR'!$C$18)/('Ejercicio 3 - TIR'!$E$18-'Ejercicio 3 - TIR'!$C$18),'Ejercicio 3 - TIR'!$C$18+SQRT(('Ejercicio 3 - TIR'!$E$18-'Ejercicio 3 - TIR'!$C$18)*('Ejercicio 3 - TIR'!$D$18-'Ejercicio 3 - TIR'!$C$18)*H13),'Ejercicio 3 - TIR'!$E$18-SQRT(('Ejercicio 3 - TIR'!$E$18-'Ejercicio 3 - TIR'!$C$18)*('Ejercicio 3 - TIR'!$E$18-'Ejercicio 3 - TIR'!$D$18)*(1-H13)))</f>
        <v>40141.14061893</v>
      </c>
      <c r="J13" s="27">
        <f ca="1" t="shared" si="106"/>
        <v>0.886762745761736</v>
      </c>
      <c r="K13" s="28">
        <f ca="1">IF(J13&lt;=('Ejercicio 3 - TIR'!$D$18-'Ejercicio 3 - TIR'!$C$18)/('Ejercicio 3 - TIR'!$E$18-'Ejercicio 3 - TIR'!$C$18),'Ejercicio 3 - TIR'!$C$18+SQRT(('Ejercicio 3 - TIR'!$E$18-'Ejercicio 3 - TIR'!$C$18)*('Ejercicio 3 - TIR'!$D$18-'Ejercicio 3 - TIR'!$C$18)*J13),'Ejercicio 3 - TIR'!$E$18-SQRT(('Ejercicio 3 - TIR'!$E$18-'Ejercicio 3 - TIR'!$C$18)*('Ejercicio 3 - TIR'!$E$18-'Ejercicio 3 - TIR'!$D$18)*(1-J13)))</f>
        <v>42085.7601217693</v>
      </c>
      <c r="L13" s="27">
        <f ca="1" t="shared" si="106"/>
        <v>0.403580345672832</v>
      </c>
      <c r="M13" s="28">
        <f ca="1">IF(L13&lt;=('Ejercicio 3 - TIR'!$D$18-'Ejercicio 3 - TIR'!$C$18)/('Ejercicio 3 - TIR'!$E$18-'Ejercicio 3 - TIR'!$C$18),'Ejercicio 3 - TIR'!$C$18+SQRT(('Ejercicio 3 - TIR'!$E$18-'Ejercicio 3 - TIR'!$C$18)*('Ejercicio 3 - TIR'!$D$18-'Ejercicio 3 - TIR'!$C$18)*L13),'Ejercicio 3 - TIR'!$E$18-SQRT(('Ejercicio 3 - TIR'!$E$18-'Ejercicio 3 - TIR'!$C$18)*('Ejercicio 3 - TIR'!$E$18-'Ejercicio 3 - TIR'!$D$18)*(1-L13)))</f>
        <v>37780.5560116823</v>
      </c>
      <c r="N13" s="27">
        <f ca="1" t="shared" ref="N13:R13" si="107">RAND()</f>
        <v>0.154463327504748</v>
      </c>
      <c r="O13" s="28">
        <f ca="1">IF(N13&lt;=('Ejercicio 3 - TIR'!$D$18-'Ejercicio 3 - TIR'!$C$18)/('Ejercicio 3 - TIR'!$E$18-'Ejercicio 3 - TIR'!$C$18),'Ejercicio 3 - TIR'!$C$18+SQRT(('Ejercicio 3 - TIR'!$E$18-'Ejercicio 3 - TIR'!$C$18)*('Ejercicio 3 - TIR'!$D$18-'Ejercicio 3 - TIR'!$C$18)*N13),'Ejercicio 3 - TIR'!$E$18-SQRT(('Ejercicio 3 - TIR'!$E$18-'Ejercicio 3 - TIR'!$C$18)*('Ejercicio 3 - TIR'!$E$18-'Ejercicio 3 - TIR'!$D$18)*(1-N13)))</f>
        <v>34813.4705905108</v>
      </c>
      <c r="P13" s="27">
        <f ca="1" t="shared" si="107"/>
        <v>0.863439454057223</v>
      </c>
      <c r="Q13" s="29">
        <f ca="1">IF(P13&lt;=('Ejercicio 3 - TIR'!$D$22-'Ejercicio 3 - TIR'!$C$22)/('Ejercicio 3 - TIR'!$E$22-'Ejercicio 3 - TIR'!$C$22),'Ejercicio 3 - TIR'!$C$22+SQRT(('Ejercicio 3 - TIR'!$E$22-'Ejercicio 3 - TIR'!$C$22)*('Ejercicio 3 - TIR'!$D$22-'Ejercicio 3 - TIR'!$C$22)*P13),'Ejercicio 3 - TIR'!$E$22-SQRT(('Ejercicio 3 - TIR'!$E$22-'Ejercicio 3 - TIR'!$C$22)*('Ejercicio 3 - TIR'!$E$22-'Ejercicio 3 - TIR'!$D$22)*(1-P13)))</f>
        <v>0.164321703450406</v>
      </c>
      <c r="R13" s="27">
        <f ca="1" t="shared" si="107"/>
        <v>0.346939828961017</v>
      </c>
      <c r="S13" s="29">
        <f ca="1">IF(R13&lt;=('Ejercicio 3 - TIR'!$D$23-'Ejercicio 3 - TIR'!$C$23)/('Ejercicio 3 - TIR'!$E$23-'Ejercicio 3 - TIR'!$C$23),'Ejercicio 3 - TIR'!$C$23+SQRT(('Ejercicio 3 - TIR'!$E$23-'Ejercicio 3 - TIR'!$C$23)*('Ejercicio 3 - TIR'!$D$23-'Ejercicio 3 - TIR'!$C$23)*R13),'Ejercicio 3 - TIR'!$E$23-SQRT(('Ejercicio 3 - TIR'!$E$23-'Ejercicio 3 - TIR'!$C$23)*('Ejercicio 3 - TIR'!$E$23-'Ejercicio 3 - TIR'!$D$23)*(1-R13)))</f>
        <v>0.144989831774741</v>
      </c>
      <c r="T13" s="27">
        <f ca="1" t="shared" ref="T13:X13" si="108">RAND()</f>
        <v>0.858979393418922</v>
      </c>
      <c r="U13" s="29">
        <f ca="1">IF(T13&lt;=('Ejercicio 3 - TIR'!$D$24-'Ejercicio 3 - TIR'!$C$24)/('Ejercicio 3 - TIR'!$E$24-'Ejercicio 3 - TIR'!$C$24),'Ejercicio 3 - TIR'!$C$24+SQRT(('Ejercicio 3 - TIR'!$E$24-'Ejercicio 3 - TIR'!$C$24)*('Ejercicio 3 - TIR'!$D$24-'Ejercicio 3 - TIR'!$C$24)*T13),'Ejercicio 3 - TIR'!$E$24-SQRT(('Ejercicio 3 - TIR'!$E$24-'Ejercicio 3 - TIR'!$C$24)*('Ejercicio 3 - TIR'!$E$24-'Ejercicio 3 - TIR'!$D$24)*(1-T13)))</f>
        <v>0.200128973392725</v>
      </c>
      <c r="V13" s="27">
        <f ca="1" t="shared" si="108"/>
        <v>0.283354768977202</v>
      </c>
      <c r="W13" s="29">
        <f ca="1">IF(V13&lt;=('Ejercicio 3 - TIR'!$D$25-'Ejercicio 3 - TIR'!$C$25)/('Ejercicio 3 - TIR'!$E$25-'Ejercicio 3 - TIR'!$C$25),'Ejercicio 3 - TIR'!$C$25+SQRT(('Ejercicio 3 - TIR'!$E$25-'Ejercicio 3 - TIR'!$C$25)*('Ejercicio 3 - TIR'!$D$25-'Ejercicio 3 - TIR'!$C$25)*V13),'Ejercicio 3 - TIR'!$E$25-SQRT(('Ejercicio 3 - TIR'!$E$25-'Ejercicio 3 - TIR'!$C$25)*('Ejercicio 3 - TIR'!$E$25-'Ejercicio 3 - TIR'!$D$25)*(1-V13)))</f>
        <v>0.199917245707378</v>
      </c>
      <c r="X13" s="27">
        <f ca="1" t="shared" si="108"/>
        <v>0.779733101656616</v>
      </c>
      <c r="Y13" s="29">
        <f ca="1">IF(X13&lt;=('Ejercicio 3 - TIR'!$D$26-'Ejercicio 3 - TIR'!$C$26)/('Ejercicio 3 - TIR'!$E$26-'Ejercicio 3 - TIR'!$C$26),'Ejercicio 3 - TIR'!$C$26+SQRT(('Ejercicio 3 - TIR'!$E$26-'Ejercicio 3 - TIR'!$C$26)*('Ejercicio 3 - TIR'!$D$26-'Ejercicio 3 - TIR'!$C$26)*X13),'Ejercicio 3 - TIR'!$E$26-SQRT(('Ejercicio 3 - TIR'!$E$26-'Ejercicio 3 - TIR'!$C$26)*('Ejercicio 3 - TIR'!$E$26-'Ejercicio 3 - TIR'!$D$26)*(1-X13)))</f>
        <v>0.245511722990931</v>
      </c>
      <c r="Z13" s="27">
        <f ca="1" t="shared" si="4"/>
        <v>1.16432170345041</v>
      </c>
      <c r="AA13" s="27">
        <f ca="1" t="shared" si="5"/>
        <v>1.33313651136536</v>
      </c>
      <c r="AB13" s="27">
        <f ca="1" t="shared" si="6"/>
        <v>1.59993575277727</v>
      </c>
      <c r="AC13" s="27">
        <f ca="1" t="shared" si="7"/>
        <v>1.91979050178126</v>
      </c>
      <c r="AD13" s="27">
        <f ca="1" t="shared" si="8"/>
        <v>2.3911215756552</v>
      </c>
      <c r="AE13" s="26">
        <f ca="1" t="shared" si="9"/>
        <v>4426.6133129851</v>
      </c>
      <c r="AF13" s="26">
        <f ca="1" t="shared" si="10"/>
        <v>5068.42723256664</v>
      </c>
      <c r="AG13" s="26">
        <f ca="1" t="shared" si="11"/>
        <v>6082.76637133593</v>
      </c>
      <c r="AH13" s="26">
        <f ca="1" t="shared" si="12"/>
        <v>7298.81627057488</v>
      </c>
      <c r="AI13" s="26">
        <f ca="1" t="shared" si="13"/>
        <v>9090.76122895796</v>
      </c>
      <c r="AJ13" s="28">
        <f ca="1" t="shared" si="14"/>
        <v>42517.5365100275</v>
      </c>
      <c r="AK13" s="28">
        <f ca="1" t="shared" si="15"/>
        <v>53513.6201669467</v>
      </c>
      <c r="AL13" s="28">
        <f ca="1" t="shared" si="16"/>
        <v>67334.5123016266</v>
      </c>
      <c r="AM13" s="28">
        <f ca="1" t="shared" si="17"/>
        <v>72530.7525832425</v>
      </c>
      <c r="AN13" s="28">
        <f ca="1" t="shared" si="18"/>
        <v>83243.2406524082</v>
      </c>
      <c r="AO13" s="28">
        <f ca="1">C13/'Ejercicio 3 - TIR'!$D$7</f>
        <v>17274.6242252856</v>
      </c>
      <c r="AP13" s="28">
        <f ca="1" t="shared" si="19"/>
        <v>25242.9122847419</v>
      </c>
      <c r="AQ13" s="28">
        <f ca="1" t="shared" si="20"/>
        <v>36238.9959416611</v>
      </c>
      <c r="AR13" s="28">
        <f ca="1" t="shared" si="21"/>
        <v>50059.888076341</v>
      </c>
      <c r="AS13" s="28">
        <f ca="1" t="shared" si="22"/>
        <v>55256.1283579569</v>
      </c>
      <c r="AT13" s="28">
        <f ca="1" t="shared" si="23"/>
        <v>65968.6164271226</v>
      </c>
      <c r="AU13" s="28">
        <f ca="1">AP13*'Ejercicio 3 - TIR'!$D$5</f>
        <v>12621.4561423709</v>
      </c>
      <c r="AV13" s="28">
        <f ca="1">AQ13*'Ejercicio 3 - TIR'!$D$5</f>
        <v>18119.4979708305</v>
      </c>
      <c r="AW13" s="28">
        <f ca="1">AR13*'Ejercicio 3 - TIR'!$D$5</f>
        <v>25029.9440381705</v>
      </c>
      <c r="AX13" s="28">
        <f ca="1">AS13*'Ejercicio 3 - TIR'!$D$5</f>
        <v>27628.0641789784</v>
      </c>
      <c r="AY13" s="28">
        <f ca="1">AT13*'Ejercicio 3 - TIR'!$D$5</f>
        <v>32984.3082135613</v>
      </c>
      <c r="AZ13" s="28">
        <f ca="1" t="shared" ref="AZ13:BD13" si="109">AJ13-AU13-AE13</f>
        <v>25469.4670546715</v>
      </c>
      <c r="BA13" s="28">
        <f ca="1" t="shared" si="109"/>
        <v>30325.6949635495</v>
      </c>
      <c r="BB13" s="28">
        <f ca="1" t="shared" si="109"/>
        <v>36221.8018921202</v>
      </c>
      <c r="BC13" s="28">
        <f ca="1" t="shared" si="109"/>
        <v>37603.8721336892</v>
      </c>
      <c r="BD13" s="28">
        <f ca="1" t="shared" si="109"/>
        <v>41168.171209889</v>
      </c>
      <c r="BE13" s="28">
        <f ca="1" t="shared" ref="BE13:BI13" si="110">AZ13/Z13</f>
        <v>21874.9397002513</v>
      </c>
      <c r="BF13" s="28">
        <f ca="1" t="shared" si="110"/>
        <v>22747.6291475138</v>
      </c>
      <c r="BG13" s="28">
        <f ca="1" t="shared" si="110"/>
        <v>22639.5352621154</v>
      </c>
      <c r="BH13" s="28">
        <f ca="1" t="shared" si="110"/>
        <v>19587.4873319765</v>
      </c>
      <c r="BI13" s="28">
        <f ca="1" t="shared" si="110"/>
        <v>17217.0966248792</v>
      </c>
      <c r="BJ13" s="28">
        <f ca="1" t="shared" si="26"/>
        <v>64413.7102860289</v>
      </c>
      <c r="BK13" s="28">
        <f ca="1" t="shared" si="27"/>
        <v>41305.7266964166</v>
      </c>
      <c r="BL13" s="28">
        <f ca="1" t="shared" si="28"/>
        <v>105719.436982445</v>
      </c>
      <c r="BM13" s="28">
        <f ca="1">BK13*'Ejercicio 3 - TIR'!$D$5</f>
        <v>20652.8633482083</v>
      </c>
      <c r="BN13" s="28">
        <f ca="1" t="shared" si="29"/>
        <v>85066.5736342372</v>
      </c>
      <c r="BO13" s="28">
        <f ca="1" t="shared" si="30"/>
        <v>35576.0135746873</v>
      </c>
      <c r="BP13" s="28">
        <f ca="1" t="shared" si="31"/>
        <v>-113311.822588473</v>
      </c>
      <c r="BQ13" s="28">
        <f ca="1" t="shared" ref="BQ13:BT13" si="111">BE13</f>
        <v>21874.9397002513</v>
      </c>
      <c r="BR13" s="28">
        <f ca="1" t="shared" si="111"/>
        <v>22747.6291475138</v>
      </c>
      <c r="BS13" s="28">
        <f ca="1" t="shared" si="111"/>
        <v>22639.5352621154</v>
      </c>
      <c r="BT13" s="28">
        <f ca="1" t="shared" si="111"/>
        <v>19587.4873319765</v>
      </c>
      <c r="BU13" s="28">
        <f ca="1" t="shared" si="33"/>
        <v>52793.1101995665</v>
      </c>
      <c r="BV13" s="30">
        <f ca="1" t="shared" si="34"/>
        <v>6.43807470064746</v>
      </c>
    </row>
    <row r="14" ht="15" customHeight="1" spans="1:74">
      <c r="A14" s="26">
        <v>13</v>
      </c>
      <c r="B14" s="27">
        <f ca="1" t="shared" ref="B14:F14" si="112">RAND()</f>
        <v>0.742421506793245</v>
      </c>
      <c r="C14" s="28">
        <f ca="1">IF(B14&lt;=('Ejercicio 3 - TIR'!$D$13-'Ejercicio 3 - TIR'!$C$13)/('Ejercicio 3 - TIR'!$E$13-'Ejercicio 3 - TIR'!$C$13),'Ejercicio 3 - TIR'!$C$13+SQRT(('Ejercicio 3 - TIR'!$E$13-'Ejercicio 3 - TIR'!$C$13)*('Ejercicio 3 - TIR'!$D$13-'Ejercicio 3 - TIR'!$C$13)*B14),'Ejercicio 3 - TIR'!$E$13-SQRT(('Ejercicio 3 - TIR'!$E$13-'Ejercicio 3 - TIR'!$C$13)*('Ejercicio 3 - TIR'!$E$13-'Ejercicio 3 - TIR'!$D$13)*(1-B14)))</f>
        <v>82418.9251793838</v>
      </c>
      <c r="D14" s="27">
        <f ca="1" t="shared" si="112"/>
        <v>0.624052580398239</v>
      </c>
      <c r="E14" s="28">
        <f ca="1">IF(D14&lt;=('Ejercicio 3 - TIR'!$D$14-'Ejercicio 3 - TIR'!$C$14)/('Ejercicio 3 - TIR'!$E$14-'Ejercicio 3 - TIR'!$C$14),'Ejercicio 3 - TIR'!$C$14+SQRT(('Ejercicio 3 - TIR'!$E$14-'Ejercicio 3 - TIR'!$C$14)*('Ejercicio 3 - TIR'!$D$14-'Ejercicio 3 - TIR'!$C$14)*D14),'Ejercicio 3 - TIR'!$E$14-SQRT(('Ejercicio 3 - TIR'!$E$14-'Ejercicio 3 - TIR'!$C$14)*('Ejercicio 3 - TIR'!$E$14-'Ejercicio 3 - TIR'!$D$14)*(1-D14)))</f>
        <v>32490.5317804611</v>
      </c>
      <c r="F14" s="27">
        <f ca="1" t="shared" si="112"/>
        <v>0.834219891445042</v>
      </c>
      <c r="G14" s="28">
        <f ca="1">IF(F14&lt;=('Ejercicio 3 - TIR'!$D$18-'Ejercicio 3 - TIR'!$C$18)/('Ejercicio 3 - TIR'!$E$18-'Ejercicio 3 - TIR'!$C$18),'Ejercicio 3 - TIR'!$C$18+SQRT(('Ejercicio 3 - TIR'!$E$18-'Ejercicio 3 - TIR'!$C$18)*('Ejercicio 3 - TIR'!$D$18-'Ejercicio 3 - TIR'!$C$18)*F14),'Ejercicio 3 - TIR'!$E$18-SQRT(('Ejercicio 3 - TIR'!$E$18-'Ejercicio 3 - TIR'!$C$18)*('Ejercicio 3 - TIR'!$E$18-'Ejercicio 3 - TIR'!$D$18)*(1-F14)))</f>
        <v>41473.8820011772</v>
      </c>
      <c r="H14" s="27">
        <f ca="1" t="shared" ref="H14:L14" si="113">RAND()</f>
        <v>0.573126510442571</v>
      </c>
      <c r="I14" s="28">
        <f ca="1">IF(H14&lt;=('Ejercicio 3 - TIR'!$D$18-'Ejercicio 3 - TIR'!$C$18)/('Ejercicio 3 - TIR'!$E$18-'Ejercicio 3 - TIR'!$C$18),'Ejercicio 3 - TIR'!$C$18+SQRT(('Ejercicio 3 - TIR'!$E$18-'Ejercicio 3 - TIR'!$C$18)*('Ejercicio 3 - TIR'!$D$18-'Ejercicio 3 - TIR'!$C$18)*H14),'Ejercicio 3 - TIR'!$E$18-SQRT(('Ejercicio 3 - TIR'!$E$18-'Ejercicio 3 - TIR'!$C$18)*('Ejercicio 3 - TIR'!$E$18-'Ejercicio 3 - TIR'!$D$18)*(1-H14)))</f>
        <v>39271.9456731792</v>
      </c>
      <c r="J14" s="27">
        <f ca="1" t="shared" si="113"/>
        <v>0.454669306137111</v>
      </c>
      <c r="K14" s="28">
        <f ca="1">IF(J14&lt;=('Ejercicio 3 - TIR'!$D$18-'Ejercicio 3 - TIR'!$C$18)/('Ejercicio 3 - TIR'!$E$18-'Ejercicio 3 - TIR'!$C$18),'Ejercicio 3 - TIR'!$C$18+SQRT(('Ejercicio 3 - TIR'!$E$18-'Ejercicio 3 - TIR'!$C$18)*('Ejercicio 3 - TIR'!$D$18-'Ejercicio 3 - TIR'!$C$18)*J14),'Ejercicio 3 - TIR'!$E$18-SQRT(('Ejercicio 3 - TIR'!$E$18-'Ejercicio 3 - TIR'!$C$18)*('Ejercicio 3 - TIR'!$E$18-'Ejercicio 3 - TIR'!$D$18)*(1-J14)))</f>
        <v>38258.3530997752</v>
      </c>
      <c r="L14" s="27">
        <f ca="1" t="shared" si="113"/>
        <v>0.220847421422683</v>
      </c>
      <c r="M14" s="28">
        <f ca="1">IF(L14&lt;=('Ejercicio 3 - TIR'!$D$18-'Ejercicio 3 - TIR'!$C$18)/('Ejercicio 3 - TIR'!$E$18-'Ejercicio 3 - TIR'!$C$18),'Ejercicio 3 - TIR'!$C$18+SQRT(('Ejercicio 3 - TIR'!$E$18-'Ejercicio 3 - TIR'!$C$18)*('Ejercicio 3 - TIR'!$D$18-'Ejercicio 3 - TIR'!$C$18)*L14),'Ejercicio 3 - TIR'!$E$18-SQRT(('Ejercicio 3 - TIR'!$E$18-'Ejercicio 3 - TIR'!$C$18)*('Ejercicio 3 - TIR'!$E$18-'Ejercicio 3 - TIR'!$D$18)*(1-L14)))</f>
        <v>35755.6157979318</v>
      </c>
      <c r="N14" s="27">
        <f ca="1" t="shared" ref="N14:R14" si="114">RAND()</f>
        <v>0.00300597062325014</v>
      </c>
      <c r="O14" s="28">
        <f ca="1">IF(N14&lt;=('Ejercicio 3 - TIR'!$D$18-'Ejercicio 3 - TIR'!$C$18)/('Ejercicio 3 - TIR'!$E$18-'Ejercicio 3 - TIR'!$C$18),'Ejercicio 3 - TIR'!$C$18+SQRT(('Ejercicio 3 - TIR'!$E$18-'Ejercicio 3 - TIR'!$C$18)*('Ejercicio 3 - TIR'!$D$18-'Ejercicio 3 - TIR'!$C$18)*N14),'Ejercicio 3 - TIR'!$E$18-SQRT(('Ejercicio 3 - TIR'!$E$18-'Ejercicio 3 - TIR'!$C$18)*('Ejercicio 3 - TIR'!$E$18-'Ejercicio 3 - TIR'!$D$18)*(1-N14)))</f>
        <v>30671.487597419</v>
      </c>
      <c r="P14" s="27">
        <f ca="1" t="shared" si="114"/>
        <v>0.707721641201611</v>
      </c>
      <c r="Q14" s="29">
        <f ca="1">IF(P14&lt;=('Ejercicio 3 - TIR'!$D$22-'Ejercicio 3 - TIR'!$C$22)/('Ejercicio 3 - TIR'!$E$22-'Ejercicio 3 - TIR'!$C$22),'Ejercicio 3 - TIR'!$C$22+SQRT(('Ejercicio 3 - TIR'!$E$22-'Ejercicio 3 - TIR'!$C$22)*('Ejercicio 3 - TIR'!$D$22-'Ejercicio 3 - TIR'!$C$22)*P14),'Ejercicio 3 - TIR'!$E$22-SQRT(('Ejercicio 3 - TIR'!$E$22-'Ejercicio 3 - TIR'!$C$22)*('Ejercicio 3 - TIR'!$E$22-'Ejercicio 3 - TIR'!$D$22)*(1-P14)))</f>
        <v>0.157063107319493</v>
      </c>
      <c r="R14" s="27">
        <f ca="1" t="shared" si="114"/>
        <v>0.965967109340219</v>
      </c>
      <c r="S14" s="29">
        <f ca="1">IF(R14&lt;=('Ejercicio 3 - TIR'!$D$23-'Ejercicio 3 - TIR'!$C$23)/('Ejercicio 3 - TIR'!$E$23-'Ejercicio 3 - TIR'!$C$23),'Ejercicio 3 - TIR'!$C$23+SQRT(('Ejercicio 3 - TIR'!$E$23-'Ejercicio 3 - TIR'!$C$23)*('Ejercicio 3 - TIR'!$D$23-'Ejercicio 3 - TIR'!$C$23)*R14),'Ejercicio 3 - TIR'!$E$23-SQRT(('Ejercicio 3 - TIR'!$E$23-'Ejercicio 3 - TIR'!$C$23)*('Ejercicio 3 - TIR'!$E$23-'Ejercicio 3 - TIR'!$D$23)*(1-R14)))</f>
        <v>0.172173174130747</v>
      </c>
      <c r="T14" s="27">
        <f ca="1" t="shared" ref="T14:X14" si="115">RAND()</f>
        <v>0.837886011895006</v>
      </c>
      <c r="U14" s="29">
        <f ca="1">IF(T14&lt;=('Ejercicio 3 - TIR'!$D$24-'Ejercicio 3 - TIR'!$C$24)/('Ejercicio 3 - TIR'!$E$24-'Ejercicio 3 - TIR'!$C$24),'Ejercicio 3 - TIR'!$C$24+SQRT(('Ejercicio 3 - TIR'!$E$24-'Ejercicio 3 - TIR'!$C$24)*('Ejercicio 3 - TIR'!$D$24-'Ejercicio 3 - TIR'!$C$24)*T14),'Ejercicio 3 - TIR'!$E$24-SQRT(('Ejercicio 3 - TIR'!$E$24-'Ejercicio 3 - TIR'!$C$24)*('Ejercicio 3 - TIR'!$E$24-'Ejercicio 3 - TIR'!$D$24)*(1-T14)))</f>
        <v>0.198694621179289</v>
      </c>
      <c r="V14" s="27">
        <f ca="1" t="shared" si="115"/>
        <v>0.24179388516608</v>
      </c>
      <c r="W14" s="29">
        <f ca="1">IF(V14&lt;=('Ejercicio 3 - TIR'!$D$25-'Ejercicio 3 - TIR'!$C$25)/('Ejercicio 3 - TIR'!$E$25-'Ejercicio 3 - TIR'!$C$25),'Ejercicio 3 - TIR'!$C$25+SQRT(('Ejercicio 3 - TIR'!$E$25-'Ejercicio 3 - TIR'!$C$25)*('Ejercicio 3 - TIR'!$D$25-'Ejercicio 3 - TIR'!$C$25)*V14),'Ejercicio 3 - TIR'!$E$25-SQRT(('Ejercicio 3 - TIR'!$E$25-'Ejercicio 3 - TIR'!$C$25)*('Ejercicio 3 - TIR'!$E$25-'Ejercicio 3 - TIR'!$D$25)*(1-V14)))</f>
        <v>0.198398680366605</v>
      </c>
      <c r="X14" s="27">
        <f ca="1" t="shared" si="115"/>
        <v>0.240273198634897</v>
      </c>
      <c r="Y14" s="29">
        <f ca="1">IF(X14&lt;=('Ejercicio 3 - TIR'!$D$26-'Ejercicio 3 - TIR'!$C$26)/('Ejercicio 3 - TIR'!$E$26-'Ejercicio 3 - TIR'!$C$26),'Ejercicio 3 - TIR'!$C$26+SQRT(('Ejercicio 3 - TIR'!$E$26-'Ejercicio 3 - TIR'!$C$26)*('Ejercicio 3 - TIR'!$D$26-'Ejercicio 3 - TIR'!$C$26)*X14),'Ejercicio 3 - TIR'!$E$26-SQRT(('Ejercicio 3 - TIR'!$E$26-'Ejercicio 3 - TIR'!$C$26)*('Ejercicio 3 - TIR'!$E$26-'Ejercicio 3 - TIR'!$D$26)*(1-X14)))</f>
        <v>0.215470328547434</v>
      </c>
      <c r="Z14" s="27">
        <f ca="1" t="shared" si="4"/>
        <v>1.15706310731949</v>
      </c>
      <c r="AA14" s="27">
        <f ca="1" t="shared" si="5"/>
        <v>1.35627833517628</v>
      </c>
      <c r="AB14" s="27">
        <f ca="1" t="shared" si="6"/>
        <v>1.6257635451978</v>
      </c>
      <c r="AC14" s="27">
        <f ca="1" t="shared" si="7"/>
        <v>1.94831288715318</v>
      </c>
      <c r="AD14" s="27">
        <f ca="1" t="shared" si="8"/>
        <v>2.36811650506128</v>
      </c>
      <c r="AE14" s="26">
        <f ca="1" t="shared" si="9"/>
        <v>5103.06387990196</v>
      </c>
      <c r="AF14" s="26">
        <f ca="1" t="shared" si="10"/>
        <v>5981.67458589665</v>
      </c>
      <c r="AG14" s="26">
        <f ca="1" t="shared" si="11"/>
        <v>7170.20115175917</v>
      </c>
      <c r="AH14" s="26">
        <f ca="1" t="shared" si="12"/>
        <v>8592.7595982313</v>
      </c>
      <c r="AI14" s="26">
        <f ca="1" t="shared" si="13"/>
        <v>10444.2443319913</v>
      </c>
      <c r="AJ14" s="28">
        <f ca="1" t="shared" si="14"/>
        <v>47987.8987808841</v>
      </c>
      <c r="AK14" s="28">
        <f ca="1" t="shared" si="15"/>
        <v>53263.6890967525</v>
      </c>
      <c r="AL14" s="28">
        <f ca="1" t="shared" si="16"/>
        <v>62199.0357689199</v>
      </c>
      <c r="AM14" s="28">
        <f ca="1" t="shared" si="17"/>
        <v>69663.1270472085</v>
      </c>
      <c r="AN14" s="28">
        <f ca="1" t="shared" si="18"/>
        <v>72633.6560142301</v>
      </c>
      <c r="AO14" s="28">
        <f ca="1">C14/'Ejercicio 3 - TIR'!$D$7</f>
        <v>16483.7850358768</v>
      </c>
      <c r="AP14" s="28">
        <f ca="1" t="shared" si="19"/>
        <v>31504.1137450074</v>
      </c>
      <c r="AQ14" s="28">
        <f ca="1" t="shared" si="20"/>
        <v>36779.9040608758</v>
      </c>
      <c r="AR14" s="28">
        <f ca="1" t="shared" si="21"/>
        <v>45715.2507330431</v>
      </c>
      <c r="AS14" s="28">
        <f ca="1" t="shared" si="22"/>
        <v>53179.3420113317</v>
      </c>
      <c r="AT14" s="28">
        <f ca="1" t="shared" si="23"/>
        <v>56149.8709783533</v>
      </c>
      <c r="AU14" s="28">
        <f ca="1">AP14*'Ejercicio 3 - TIR'!$D$5</f>
        <v>15752.0568725037</v>
      </c>
      <c r="AV14" s="28">
        <f ca="1">AQ14*'Ejercicio 3 - TIR'!$D$5</f>
        <v>18389.9520304379</v>
      </c>
      <c r="AW14" s="28">
        <f ca="1">AR14*'Ejercicio 3 - TIR'!$D$5</f>
        <v>22857.6253665216</v>
      </c>
      <c r="AX14" s="28">
        <f ca="1">AS14*'Ejercicio 3 - TIR'!$D$5</f>
        <v>26589.6710056659</v>
      </c>
      <c r="AY14" s="28">
        <f ca="1">AT14*'Ejercicio 3 - TIR'!$D$5</f>
        <v>28074.9354891767</v>
      </c>
      <c r="AZ14" s="28">
        <f ca="1" t="shared" ref="AZ14:BD14" si="116">AJ14-AU14-AE14</f>
        <v>27132.7780284785</v>
      </c>
      <c r="BA14" s="28">
        <f ca="1" t="shared" si="116"/>
        <v>28892.062480418</v>
      </c>
      <c r="BB14" s="28">
        <f ca="1" t="shared" si="116"/>
        <v>32171.2092506391</v>
      </c>
      <c r="BC14" s="28">
        <f ca="1" t="shared" si="116"/>
        <v>34480.6964433113</v>
      </c>
      <c r="BD14" s="28">
        <f ca="1" t="shared" si="116"/>
        <v>34114.4761930621</v>
      </c>
      <c r="BE14" s="28">
        <f ca="1" t="shared" ref="BE14:BI14" si="117">AZ14/Z14</f>
        <v>23449.6959213707</v>
      </c>
      <c r="BF14" s="28">
        <f ca="1" t="shared" si="117"/>
        <v>21302.4581541096</v>
      </c>
      <c r="BG14" s="28">
        <f ca="1" t="shared" si="117"/>
        <v>19788.3691916126</v>
      </c>
      <c r="BH14" s="28">
        <f ca="1" t="shared" si="117"/>
        <v>17697.7202535952</v>
      </c>
      <c r="BI14" s="28">
        <f ca="1" t="shared" si="117"/>
        <v>14405.7423357975</v>
      </c>
      <c r="BJ14" s="28">
        <f ca="1" t="shared" si="26"/>
        <v>76941.3645675279</v>
      </c>
      <c r="BK14" s="28">
        <f ca="1" t="shared" si="27"/>
        <v>39035.5234093418</v>
      </c>
      <c r="BL14" s="28">
        <f ca="1" t="shared" si="28"/>
        <v>115976.88797687</v>
      </c>
      <c r="BM14" s="28">
        <f ca="1">BK14*'Ejercicio 3 - TIR'!$D$5</f>
        <v>19517.7617046709</v>
      </c>
      <c r="BN14" s="28">
        <f ca="1" t="shared" si="29"/>
        <v>96459.1262721988</v>
      </c>
      <c r="BO14" s="28">
        <f ca="1" t="shared" si="30"/>
        <v>40732.4242983995</v>
      </c>
      <c r="BP14" s="28">
        <f ca="1" t="shared" si="31"/>
        <v>-114909.456959845</v>
      </c>
      <c r="BQ14" s="28">
        <f ca="1" t="shared" ref="BQ14:BT14" si="118">BE14</f>
        <v>23449.6959213707</v>
      </c>
      <c r="BR14" s="28">
        <f ca="1" t="shared" si="118"/>
        <v>21302.4581541096</v>
      </c>
      <c r="BS14" s="28">
        <f ca="1" t="shared" si="118"/>
        <v>19788.3691916126</v>
      </c>
      <c r="BT14" s="28">
        <f ca="1" t="shared" si="118"/>
        <v>17697.7202535952</v>
      </c>
      <c r="BU14" s="28">
        <f ca="1" t="shared" si="33"/>
        <v>55138.166634197</v>
      </c>
      <c r="BV14" s="30">
        <f ca="1" t="shared" si="34"/>
        <v>5.43971502494316</v>
      </c>
    </row>
    <row r="15" ht="15" customHeight="1" spans="1:74">
      <c r="A15" s="26">
        <v>14</v>
      </c>
      <c r="B15" s="27">
        <f ca="1" t="shared" ref="B15:F15" si="119">RAND()</f>
        <v>0.0619548234000078</v>
      </c>
      <c r="C15" s="28">
        <f ca="1">IF(B15&lt;=('Ejercicio 3 - TIR'!$D$13-'Ejercicio 3 - TIR'!$C$13)/('Ejercicio 3 - TIR'!$E$13-'Ejercicio 3 - TIR'!$C$13),'Ejercicio 3 - TIR'!$C$13+SQRT(('Ejercicio 3 - TIR'!$E$13-'Ejercicio 3 - TIR'!$C$13)*('Ejercicio 3 - TIR'!$D$13-'Ejercicio 3 - TIR'!$C$13)*B15),'Ejercicio 3 - TIR'!$E$13-SQRT(('Ejercicio 3 - TIR'!$E$13-'Ejercicio 3 - TIR'!$C$13)*('Ejercicio 3 - TIR'!$E$13-'Ejercicio 3 - TIR'!$D$13)*(1-B15)))</f>
        <v>64978.1451726525</v>
      </c>
      <c r="D15" s="27">
        <f ca="1" t="shared" si="119"/>
        <v>0.653937079504125</v>
      </c>
      <c r="E15" s="28">
        <f ca="1">IF(D15&lt;=('Ejercicio 3 - TIR'!$D$14-'Ejercicio 3 - TIR'!$C$14)/('Ejercicio 3 - TIR'!$E$14-'Ejercicio 3 - TIR'!$C$14),'Ejercicio 3 - TIR'!$C$14+SQRT(('Ejercicio 3 - TIR'!$E$14-'Ejercicio 3 - TIR'!$C$14)*('Ejercicio 3 - TIR'!$D$14-'Ejercicio 3 - TIR'!$C$14)*D15),'Ejercicio 3 - TIR'!$E$14-SQRT(('Ejercicio 3 - TIR'!$E$14-'Ejercicio 3 - TIR'!$C$14)*('Ejercicio 3 - TIR'!$E$14-'Ejercicio 3 - TIR'!$D$14)*(1-D15)))</f>
        <v>32795.1795251803</v>
      </c>
      <c r="F15" s="27">
        <f ca="1">RAND()</f>
        <v>0.462305972585046</v>
      </c>
      <c r="G15" s="28">
        <f ca="1">IF(F15&lt;=('Ejercicio 3 - TIR'!$D$18-'Ejercicio 3 - TIR'!$C$18)/('Ejercicio 3 - TIR'!$E$18-'Ejercicio 3 - TIR'!$C$18),'Ejercicio 3 - TIR'!$C$18+SQRT(('Ejercicio 3 - TIR'!$E$18-'Ejercicio 3 - TIR'!$C$18)*('Ejercicio 3 - TIR'!$D$18-'Ejercicio 3 - TIR'!$C$18)*F15),'Ejercicio 3 - TIR'!$E$18-SQRT(('Ejercicio 3 - TIR'!$E$18-'Ejercicio 3 - TIR'!$C$18)*('Ejercicio 3 - TIR'!$E$18-'Ejercicio 3 - TIR'!$D$18)*(1-F15)))</f>
        <v>38327.4183206896</v>
      </c>
      <c r="H15" s="27">
        <f ca="1" t="shared" ref="H15:L15" si="120">RAND()</f>
        <v>0.514914318975271</v>
      </c>
      <c r="I15" s="28">
        <f ca="1">IF(H15&lt;=('Ejercicio 3 - TIR'!$D$18-'Ejercicio 3 - TIR'!$C$18)/('Ejercicio 3 - TIR'!$E$18-'Ejercicio 3 - TIR'!$C$18),'Ejercicio 3 - TIR'!$C$18+SQRT(('Ejercicio 3 - TIR'!$E$18-'Ejercicio 3 - TIR'!$C$18)*('Ejercicio 3 - TIR'!$D$18-'Ejercicio 3 - TIR'!$C$18)*H15),'Ejercicio 3 - TIR'!$E$18-SQRT(('Ejercicio 3 - TIR'!$E$18-'Ejercicio 3 - TIR'!$C$18)*('Ejercicio 3 - TIR'!$E$18-'Ejercicio 3 - TIR'!$D$18)*(1-H15)))</f>
        <v>38788.4667517315</v>
      </c>
      <c r="J15" s="27">
        <f ca="1" t="shared" si="120"/>
        <v>0.456173861847613</v>
      </c>
      <c r="K15" s="28">
        <f ca="1">IF(J15&lt;=('Ejercicio 3 - TIR'!$D$18-'Ejercicio 3 - TIR'!$C$18)/('Ejercicio 3 - TIR'!$E$18-'Ejercicio 3 - TIR'!$C$18),'Ejercicio 3 - TIR'!$C$18+SQRT(('Ejercicio 3 - TIR'!$E$18-'Ejercicio 3 - TIR'!$C$18)*('Ejercicio 3 - TIR'!$D$18-'Ejercicio 3 - TIR'!$C$18)*J15),'Ejercicio 3 - TIR'!$E$18-SQRT(('Ejercicio 3 - TIR'!$E$18-'Ejercicio 3 - TIR'!$C$18)*('Ejercicio 3 - TIR'!$E$18-'Ejercicio 3 - TIR'!$D$18)*(1-J15)))</f>
        <v>38272.0057590129</v>
      </c>
      <c r="L15" s="27">
        <f ca="1" t="shared" si="120"/>
        <v>0.357171009975344</v>
      </c>
      <c r="M15" s="28">
        <f ca="1">IF(L15&lt;=('Ejercicio 3 - TIR'!$D$18-'Ejercicio 3 - TIR'!$C$18)/('Ejercicio 3 - TIR'!$E$18-'Ejercicio 3 - TIR'!$C$18),'Ejercicio 3 - TIR'!$C$18+SQRT(('Ejercicio 3 - TIR'!$E$18-'Ejercicio 3 - TIR'!$C$18)*('Ejercicio 3 - TIR'!$D$18-'Ejercicio 3 - TIR'!$C$18)*L15),'Ejercicio 3 - TIR'!$E$18-SQRT(('Ejercicio 3 - TIR'!$E$18-'Ejercicio 3 - TIR'!$C$18)*('Ejercicio 3 - TIR'!$E$18-'Ejercicio 3 - TIR'!$D$18)*(1-L15)))</f>
        <v>37319.5390221176</v>
      </c>
      <c r="N15" s="27">
        <f ca="1" t="shared" ref="N15:R15" si="121">RAND()</f>
        <v>0.150273557110498</v>
      </c>
      <c r="O15" s="28">
        <f ca="1">IF(N15&lt;=('Ejercicio 3 - TIR'!$D$18-'Ejercicio 3 - TIR'!$C$18)/('Ejercicio 3 - TIR'!$E$18-'Ejercicio 3 - TIR'!$C$18),'Ejercicio 3 - TIR'!$C$18+SQRT(('Ejercicio 3 - TIR'!$E$18-'Ejercicio 3 - TIR'!$C$18)*('Ejercicio 3 - TIR'!$D$18-'Ejercicio 3 - TIR'!$C$18)*N15),'Ejercicio 3 - TIR'!$E$18-SQRT(('Ejercicio 3 - TIR'!$E$18-'Ejercicio 3 - TIR'!$C$18)*('Ejercicio 3 - TIR'!$E$18-'Ejercicio 3 - TIR'!$D$18)*(1-N15)))</f>
        <v>34747.7398377096</v>
      </c>
      <c r="P15" s="27">
        <f ca="1" t="shared" si="121"/>
        <v>0.534285042031043</v>
      </c>
      <c r="Q15" s="29">
        <f ca="1">IF(P15&lt;=('Ejercicio 3 - TIR'!$D$22-'Ejercicio 3 - TIR'!$C$22)/('Ejercicio 3 - TIR'!$E$22-'Ejercicio 3 - TIR'!$C$22),'Ejercicio 3 - TIR'!$C$22+SQRT(('Ejercicio 3 - TIR'!$E$22-'Ejercicio 3 - TIR'!$C$22)*('Ejercicio 3 - TIR'!$D$22-'Ejercicio 3 - TIR'!$C$22)*P15),'Ejercicio 3 - TIR'!$E$22-SQRT(('Ejercicio 3 - TIR'!$E$22-'Ejercicio 3 - TIR'!$C$22)*('Ejercicio 3 - TIR'!$E$22-'Ejercicio 3 - TIR'!$D$22)*(1-P15)))</f>
        <v>0.151046814953375</v>
      </c>
      <c r="R15" s="27">
        <f ca="1" t="shared" si="121"/>
        <v>0.795918184533439</v>
      </c>
      <c r="S15" s="29">
        <f ca="1">IF(R15&lt;=('Ejercicio 3 - TIR'!$D$23-'Ejercicio 3 - TIR'!$C$23)/('Ejercicio 3 - TIR'!$E$23-'Ejercicio 3 - TIR'!$C$23),'Ejercicio 3 - TIR'!$C$23+SQRT(('Ejercicio 3 - TIR'!$E$23-'Ejercicio 3 - TIR'!$C$23)*('Ejercicio 3 - TIR'!$D$23-'Ejercicio 3 - TIR'!$C$23)*R15),'Ejercicio 3 - TIR'!$E$23-SQRT(('Ejercicio 3 - TIR'!$E$23-'Ejercicio 3 - TIR'!$C$23)*('Ejercicio 3 - TIR'!$E$23-'Ejercicio 3 - TIR'!$D$23)*(1-R15)))</f>
        <v>0.160833694465552</v>
      </c>
      <c r="T15" s="27">
        <f ca="1" t="shared" ref="T15:X15" si="122">RAND()</f>
        <v>0.509291296580556</v>
      </c>
      <c r="U15" s="29">
        <f ca="1">IF(T15&lt;=('Ejercicio 3 - TIR'!$D$24-'Ejercicio 3 - TIR'!$C$24)/('Ejercicio 3 - TIR'!$E$24-'Ejercicio 3 - TIR'!$C$24),'Ejercicio 3 - TIR'!$C$24+SQRT(('Ejercicio 3 - TIR'!$E$24-'Ejercicio 3 - TIR'!$C$24)*('Ejercicio 3 - TIR'!$D$24-'Ejercicio 3 - TIR'!$C$24)*T15),'Ejercicio 3 - TIR'!$E$24-SQRT(('Ejercicio 3 - TIR'!$E$24-'Ejercicio 3 - TIR'!$C$24)*('Ejercicio 3 - TIR'!$E$24-'Ejercicio 3 - TIR'!$D$24)*(1-T15)))</f>
        <v>0.182932704852196</v>
      </c>
      <c r="V15" s="27">
        <f ca="1" t="shared" si="122"/>
        <v>0.27932931365074</v>
      </c>
      <c r="W15" s="29">
        <f ca="1">IF(V15&lt;=('Ejercicio 3 - TIR'!$D$25-'Ejercicio 3 - TIR'!$C$25)/('Ejercicio 3 - TIR'!$E$25-'Ejercicio 3 - TIR'!$C$25),'Ejercicio 3 - TIR'!$C$25+SQRT(('Ejercicio 3 - TIR'!$E$25-'Ejercicio 3 - TIR'!$C$25)*('Ejercicio 3 - TIR'!$D$25-'Ejercicio 3 - TIR'!$C$25)*V15),'Ejercicio 3 - TIR'!$E$25-SQRT(('Ejercicio 3 - TIR'!$E$25-'Ejercicio 3 - TIR'!$C$25)*('Ejercicio 3 - TIR'!$E$25-'Ejercicio 3 - TIR'!$D$25)*(1-V15)))</f>
        <v>0.199775263313317</v>
      </c>
      <c r="X15" s="27">
        <f ca="1" t="shared" si="122"/>
        <v>0.300523258403698</v>
      </c>
      <c r="Y15" s="29">
        <f ca="1">IF(X15&lt;=('Ejercicio 3 - TIR'!$D$26-'Ejercicio 3 - TIR'!$C$26)/('Ejercicio 3 - TIR'!$E$26-'Ejercicio 3 - TIR'!$C$26),'Ejercicio 3 - TIR'!$C$26+SQRT(('Ejercicio 3 - TIR'!$E$26-'Ejercicio 3 - TIR'!$C$26)*('Ejercicio 3 - TIR'!$D$26-'Ejercicio 3 - TIR'!$C$26)*X15),'Ejercicio 3 - TIR'!$E$26-SQRT(('Ejercicio 3 - TIR'!$E$26-'Ejercicio 3 - TIR'!$C$26)*('Ejercicio 3 - TIR'!$E$26-'Ejercicio 3 - TIR'!$D$26)*(1-X15)))</f>
        <v>0.218485308453481</v>
      </c>
      <c r="Z15" s="27">
        <f ca="1" t="shared" si="4"/>
        <v>1.15104681495337</v>
      </c>
      <c r="AA15" s="27">
        <f ca="1" t="shared" si="5"/>
        <v>1.33617392670513</v>
      </c>
      <c r="AB15" s="27">
        <f ca="1" t="shared" si="6"/>
        <v>1.58060383727028</v>
      </c>
      <c r="AC15" s="27">
        <f ca="1" t="shared" si="7"/>
        <v>1.89636938505499</v>
      </c>
      <c r="AD15" s="27">
        <f ca="1" t="shared" si="8"/>
        <v>2.31069823509047</v>
      </c>
      <c r="AE15" s="26">
        <f ca="1" t="shared" si="9"/>
        <v>4953.60741310261</v>
      </c>
      <c r="AF15" s="26">
        <f ca="1" t="shared" si="10"/>
        <v>5750.31439428385</v>
      </c>
      <c r="AG15" s="26">
        <f ca="1" t="shared" si="11"/>
        <v>6802.23496018071</v>
      </c>
      <c r="AH15" s="26">
        <f ca="1" t="shared" si="12"/>
        <v>8161.15324046987</v>
      </c>
      <c r="AI15" s="26">
        <f ca="1" t="shared" si="13"/>
        <v>9944.24532355005</v>
      </c>
      <c r="AJ15" s="28">
        <f ca="1" t="shared" si="14"/>
        <v>44116.6527834154</v>
      </c>
      <c r="AK15" s="28">
        <f ca="1" t="shared" si="15"/>
        <v>51828.1379305326</v>
      </c>
      <c r="AL15" s="28">
        <f ca="1" t="shared" si="16"/>
        <v>60492.8791627261</v>
      </c>
      <c r="AM15" s="28">
        <f ca="1" t="shared" si="17"/>
        <v>70771.6312659089</v>
      </c>
      <c r="AN15" s="28">
        <f ca="1" t="shared" si="18"/>
        <v>80291.5411163784</v>
      </c>
      <c r="AO15" s="28">
        <f ca="1">C15/'Ejercicio 3 - TIR'!$D$7</f>
        <v>12995.6290345305</v>
      </c>
      <c r="AP15" s="28">
        <f ca="1" t="shared" si="19"/>
        <v>31121.0237488849</v>
      </c>
      <c r="AQ15" s="28">
        <f ca="1" t="shared" si="20"/>
        <v>38832.5088960021</v>
      </c>
      <c r="AR15" s="28">
        <f ca="1" t="shared" si="21"/>
        <v>47497.2501281956</v>
      </c>
      <c r="AS15" s="28">
        <f ca="1" t="shared" si="22"/>
        <v>57776.0022313784</v>
      </c>
      <c r="AT15" s="28">
        <f ca="1" t="shared" si="23"/>
        <v>67295.9120818479</v>
      </c>
      <c r="AU15" s="28">
        <f ca="1">AP15*'Ejercicio 3 - TIR'!$D$5</f>
        <v>15560.5118744425</v>
      </c>
      <c r="AV15" s="28">
        <f ca="1">AQ15*'Ejercicio 3 - TIR'!$D$5</f>
        <v>19416.2544480011</v>
      </c>
      <c r="AW15" s="28">
        <f ca="1">AR15*'Ejercicio 3 - TIR'!$D$5</f>
        <v>23748.6250640978</v>
      </c>
      <c r="AX15" s="28">
        <f ca="1">AS15*'Ejercicio 3 - TIR'!$D$5</f>
        <v>28888.0011156892</v>
      </c>
      <c r="AY15" s="28">
        <f ca="1">AT15*'Ejercicio 3 - TIR'!$D$5</f>
        <v>33647.956040924</v>
      </c>
      <c r="AZ15" s="28">
        <f ca="1" t="shared" ref="AZ15:BD15" si="123">AJ15-AU15-AE15</f>
        <v>23602.5334958703</v>
      </c>
      <c r="BA15" s="28">
        <f ca="1" t="shared" si="123"/>
        <v>26661.5690882477</v>
      </c>
      <c r="BB15" s="28">
        <f ca="1" t="shared" si="123"/>
        <v>29942.0191384476</v>
      </c>
      <c r="BC15" s="28">
        <f ca="1" t="shared" si="123"/>
        <v>33722.4769097498</v>
      </c>
      <c r="BD15" s="28">
        <f ca="1" t="shared" si="123"/>
        <v>36699.3397519044</v>
      </c>
      <c r="BE15" s="28">
        <f ca="1" t="shared" ref="BE15:BI15" si="124">AZ15/Z15</f>
        <v>20505.2767526457</v>
      </c>
      <c r="BF15" s="28">
        <f ca="1" t="shared" si="124"/>
        <v>19953.6666263144</v>
      </c>
      <c r="BG15" s="28">
        <f ca="1" t="shared" si="124"/>
        <v>18943.4053191707</v>
      </c>
      <c r="BH15" s="28">
        <f ca="1" t="shared" si="124"/>
        <v>17782.652037895</v>
      </c>
      <c r="BI15" s="28">
        <f ca="1" t="shared" si="124"/>
        <v>15882.3593641891</v>
      </c>
      <c r="BJ15" s="28">
        <f ca="1" t="shared" si="26"/>
        <v>75779.7634483093</v>
      </c>
      <c r="BK15" s="28">
        <f ca="1" t="shared" si="27"/>
        <v>30028.9770739801</v>
      </c>
      <c r="BL15" s="28">
        <f ca="1" t="shared" si="28"/>
        <v>105808.740522289</v>
      </c>
      <c r="BM15" s="28">
        <f ca="1">BK15*'Ejercicio 3 - TIR'!$D$5</f>
        <v>15014.4885369901</v>
      </c>
      <c r="BN15" s="28">
        <f ca="1" t="shared" si="29"/>
        <v>90794.2519852993</v>
      </c>
      <c r="BO15" s="28">
        <f ca="1" t="shared" si="30"/>
        <v>39292.9940424455</v>
      </c>
      <c r="BP15" s="28">
        <f ca="1" t="shared" si="31"/>
        <v>-97773.3246978328</v>
      </c>
      <c r="BQ15" s="28">
        <f ca="1" t="shared" ref="BQ15:BT15" si="125">BE15</f>
        <v>20505.2767526457</v>
      </c>
      <c r="BR15" s="28">
        <f ca="1" t="shared" si="125"/>
        <v>19953.6666263144</v>
      </c>
      <c r="BS15" s="28">
        <f ca="1" t="shared" si="125"/>
        <v>18943.4053191707</v>
      </c>
      <c r="BT15" s="28">
        <f ca="1" t="shared" si="125"/>
        <v>17782.652037895</v>
      </c>
      <c r="BU15" s="28">
        <f ca="1" t="shared" si="33"/>
        <v>55175.3534066347</v>
      </c>
      <c r="BV15" s="30">
        <f ca="1" t="shared" si="34"/>
        <v>9.30953398730798</v>
      </c>
    </row>
    <row r="16" ht="15" customHeight="1" spans="1:74">
      <c r="A16" s="26">
        <v>15</v>
      </c>
      <c r="B16" s="27">
        <f ca="1" t="shared" ref="B16:F16" si="126">RAND()</f>
        <v>0.17638515419975</v>
      </c>
      <c r="C16" s="28">
        <f ca="1">IF(B16&lt;=('Ejercicio 3 - TIR'!$D$13-'Ejercicio 3 - TIR'!$C$13)/('Ejercicio 3 - TIR'!$E$13-'Ejercicio 3 - TIR'!$C$13),'Ejercicio 3 - TIR'!$C$13+SQRT(('Ejercicio 3 - TIR'!$E$13-'Ejercicio 3 - TIR'!$C$13)*('Ejercicio 3 - TIR'!$D$13-'Ejercicio 3 - TIR'!$C$13)*B16),'Ejercicio 3 - TIR'!$E$13-SQRT(('Ejercicio 3 - TIR'!$E$13-'Ejercicio 3 - TIR'!$C$13)*('Ejercicio 3 - TIR'!$E$13-'Ejercicio 3 - TIR'!$D$13)*(1-B16)))</f>
        <v>68399.6465211281</v>
      </c>
      <c r="D16" s="27">
        <f ca="1" t="shared" si="126"/>
        <v>0.159764255023204</v>
      </c>
      <c r="E16" s="28">
        <f ca="1">IF(D16&lt;=('Ejercicio 3 - TIR'!$D$14-'Ejercicio 3 - TIR'!$C$14)/('Ejercicio 3 - TIR'!$E$14-'Ejercicio 3 - TIR'!$C$14),'Ejercicio 3 - TIR'!$C$14+SQRT(('Ejercicio 3 - TIR'!$E$14-'Ejercicio 3 - TIR'!$C$14)*('Ejercicio 3 - TIR'!$D$14-'Ejercicio 3 - TIR'!$C$14)*D16),'Ejercicio 3 - TIR'!$E$14-SQRT(('Ejercicio 3 - TIR'!$E$14-'Ejercicio 3 - TIR'!$C$14)*('Ejercicio 3 - TIR'!$E$14-'Ejercicio 3 - TIR'!$D$14)*(1-D16)))</f>
        <v>28461.5486601722</v>
      </c>
      <c r="F16" s="27">
        <f ca="1" t="shared" si="126"/>
        <v>0.406423986097491</v>
      </c>
      <c r="G16" s="28">
        <f ca="1">IF(F16&lt;=('Ejercicio 3 - TIR'!$D$18-'Ejercicio 3 - TIR'!$C$18)/('Ejercicio 3 - TIR'!$E$18-'Ejercicio 3 - TIR'!$C$18),'Ejercicio 3 - TIR'!$C$18+SQRT(('Ejercicio 3 - TIR'!$E$18-'Ejercicio 3 - TIR'!$C$18)*('Ejercicio 3 - TIR'!$D$18-'Ejercicio 3 - TIR'!$C$18)*F16),'Ejercicio 3 - TIR'!$E$18-SQRT(('Ejercicio 3 - TIR'!$E$18-'Ejercicio 3 - TIR'!$C$18)*('Ejercicio 3 - TIR'!$E$18-'Ejercicio 3 - TIR'!$D$18)*(1-F16)))</f>
        <v>37807.9189234151</v>
      </c>
      <c r="H16" s="27">
        <f ca="1" t="shared" ref="H16:L16" si="127">RAND()</f>
        <v>0.286946436412868</v>
      </c>
      <c r="I16" s="28">
        <f ca="1">IF(H16&lt;=('Ejercicio 3 - TIR'!$D$18-'Ejercicio 3 - TIR'!$C$18)/('Ejercicio 3 - TIR'!$E$18-'Ejercicio 3 - TIR'!$C$18),'Ejercicio 3 - TIR'!$C$18+SQRT(('Ejercicio 3 - TIR'!$E$18-'Ejercicio 3 - TIR'!$C$18)*('Ejercicio 3 - TIR'!$D$18-'Ejercicio 3 - TIR'!$C$18)*H16),'Ejercicio 3 - TIR'!$E$18-SQRT(('Ejercicio 3 - TIR'!$E$18-'Ejercicio 3 - TIR'!$C$18)*('Ejercicio 3 - TIR'!$E$18-'Ejercicio 3 - TIR'!$D$18)*(1-H16)))</f>
        <v>36560.6375804437</v>
      </c>
      <c r="J16" s="27">
        <f ca="1" t="shared" si="127"/>
        <v>0.660817828605091</v>
      </c>
      <c r="K16" s="28">
        <f ca="1">IF(J16&lt;=('Ejercicio 3 - TIR'!$D$18-'Ejercicio 3 - TIR'!$C$18)/('Ejercicio 3 - TIR'!$E$18-'Ejercicio 3 - TIR'!$C$18),'Ejercicio 3 - TIR'!$C$18+SQRT(('Ejercicio 3 - TIR'!$E$18-'Ejercicio 3 - TIR'!$C$18)*('Ejercicio 3 - TIR'!$D$18-'Ejercicio 3 - TIR'!$C$18)*J16),'Ejercicio 3 - TIR'!$E$18-SQRT(('Ejercicio 3 - TIR'!$E$18-'Ejercicio 3 - TIR'!$C$18)*('Ejercicio 3 - TIR'!$E$18-'Ejercicio 3 - TIR'!$D$18)*(1-J16)))</f>
        <v>39956.0370776109</v>
      </c>
      <c r="L16" s="27">
        <f ca="1" t="shared" si="127"/>
        <v>0.646912629536759</v>
      </c>
      <c r="M16" s="28">
        <f ca="1">IF(L16&lt;=('Ejercicio 3 - TIR'!$D$18-'Ejercicio 3 - TIR'!$C$18)/('Ejercicio 3 - TIR'!$E$18-'Ejercicio 3 - TIR'!$C$18),'Ejercicio 3 - TIR'!$C$18+SQRT(('Ejercicio 3 - TIR'!$E$18-'Ejercicio 3 - TIR'!$C$18)*('Ejercicio 3 - TIR'!$D$18-'Ejercicio 3 - TIR'!$C$18)*L16),'Ejercicio 3 - TIR'!$E$18-SQRT(('Ejercicio 3 - TIR'!$E$18-'Ejercicio 3 - TIR'!$C$18)*('Ejercicio 3 - TIR'!$E$18-'Ejercicio 3 - TIR'!$D$18)*(1-L16)))</f>
        <v>39850.7306546527</v>
      </c>
      <c r="N16" s="27">
        <f ca="1" t="shared" ref="N16:R16" si="128">RAND()</f>
        <v>0.852632966969874</v>
      </c>
      <c r="O16" s="28">
        <f ca="1">IF(N16&lt;=('Ejercicio 3 - TIR'!$D$18-'Ejercicio 3 - TIR'!$C$18)/('Ejercicio 3 - TIR'!$E$18-'Ejercicio 3 - TIR'!$C$18),'Ejercicio 3 - TIR'!$C$18+SQRT(('Ejercicio 3 - TIR'!$E$18-'Ejercicio 3 - TIR'!$C$18)*('Ejercicio 3 - TIR'!$D$18-'Ejercicio 3 - TIR'!$C$18)*N16),'Ejercicio 3 - TIR'!$E$18-SQRT(('Ejercicio 3 - TIR'!$E$18-'Ejercicio 3 - TIR'!$C$18)*('Ejercicio 3 - TIR'!$E$18-'Ejercicio 3 - TIR'!$D$18)*(1-N16)))</f>
        <v>41675.4658255239</v>
      </c>
      <c r="P16" s="27">
        <f ca="1" t="shared" si="128"/>
        <v>0.948295441962886</v>
      </c>
      <c r="Q16" s="29">
        <f ca="1">IF(P16&lt;=('Ejercicio 3 - TIR'!$D$22-'Ejercicio 3 - TIR'!$C$22)/('Ejercicio 3 - TIR'!$E$22-'Ejercicio 3 - TIR'!$C$22),'Ejercicio 3 - TIR'!$C$22+SQRT(('Ejercicio 3 - TIR'!$E$22-'Ejercicio 3 - TIR'!$C$22)*('Ejercicio 3 - TIR'!$D$22-'Ejercicio 3 - TIR'!$C$22)*P16),'Ejercicio 3 - TIR'!$E$22-SQRT(('Ejercicio 3 - TIR'!$E$22-'Ejercicio 3 - TIR'!$C$22)*('Ejercicio 3 - TIR'!$E$22-'Ejercicio 3 - TIR'!$D$22)*(1-P16)))</f>
        <v>0.17035281365025</v>
      </c>
      <c r="R16" s="27">
        <f ca="1" t="shared" si="128"/>
        <v>0.265983559295738</v>
      </c>
      <c r="S16" s="29">
        <f ca="1">IF(R16&lt;=('Ejercicio 3 - TIR'!$D$23-'Ejercicio 3 - TIR'!$C$23)/('Ejercicio 3 - TIR'!$E$23-'Ejercicio 3 - TIR'!$C$23),'Ejercicio 3 - TIR'!$C$23+SQRT(('Ejercicio 3 - TIR'!$E$23-'Ejercicio 3 - TIR'!$C$23)*('Ejercicio 3 - TIR'!$D$23-'Ejercicio 3 - TIR'!$C$23)*R16),'Ejercicio 3 - TIR'!$E$23-SQRT(('Ejercicio 3 - TIR'!$E$23-'Ejercicio 3 - TIR'!$C$23)*('Ejercicio 3 - TIR'!$E$23-'Ejercicio 3 - TIR'!$D$23)*(1-R16)))</f>
        <v>0.14188082280748</v>
      </c>
      <c r="T16" s="27">
        <f ca="1" t="shared" ref="T16:X16" si="129">RAND()</f>
        <v>0.908895941927902</v>
      </c>
      <c r="U16" s="29">
        <f ca="1">IF(T16&lt;=('Ejercicio 3 - TIR'!$D$24-'Ejercicio 3 - TIR'!$C$24)/('Ejercicio 3 - TIR'!$E$24-'Ejercicio 3 - TIR'!$C$24),'Ejercicio 3 - TIR'!$C$24+SQRT(('Ejercicio 3 - TIR'!$E$24-'Ejercicio 3 - TIR'!$C$24)*('Ejercicio 3 - TIR'!$D$24-'Ejercicio 3 - TIR'!$C$24)*T16),'Ejercicio 3 - TIR'!$E$24-SQRT(('Ejercicio 3 - TIR'!$E$24-'Ejercicio 3 - TIR'!$C$24)*('Ejercicio 3 - TIR'!$E$24-'Ejercicio 3 - TIR'!$D$24)*(1-T16)))</f>
        <v>0.204028420159487</v>
      </c>
      <c r="V16" s="27">
        <f ca="1" t="shared" si="129"/>
        <v>0.794850111878854</v>
      </c>
      <c r="W16" s="29">
        <f ca="1">IF(V16&lt;=('Ejercicio 3 - TIR'!$D$25-'Ejercicio 3 - TIR'!$C$25)/('Ejercicio 3 - TIR'!$E$25-'Ejercicio 3 - TIR'!$C$25),'Ejercicio 3 - TIR'!$C$25+SQRT(('Ejercicio 3 - TIR'!$E$25-'Ejercicio 3 - TIR'!$C$25)*('Ejercicio 3 - TIR'!$D$25-'Ejercicio 3 - TIR'!$C$25)*V16),'Ejercicio 3 - TIR'!$E$25-SQRT(('Ejercicio 3 - TIR'!$E$25-'Ejercicio 3 - TIR'!$C$25)*('Ejercicio 3 - TIR'!$E$25-'Ejercicio 3 - TIR'!$D$25)*(1-V16)))</f>
        <v>0.223204018800872</v>
      </c>
      <c r="X16" s="27">
        <f ca="1" t="shared" si="129"/>
        <v>0.557678288559496</v>
      </c>
      <c r="Y16" s="29">
        <f ca="1">IF(X16&lt;=('Ejercicio 3 - TIR'!$D$26-'Ejercicio 3 - TIR'!$C$26)/('Ejercicio 3 - TIR'!$E$26-'Ejercicio 3 - TIR'!$C$26),'Ejercicio 3 - TIR'!$C$26+SQRT(('Ejercicio 3 - TIR'!$E$26-'Ejercicio 3 - TIR'!$C$26)*('Ejercicio 3 - TIR'!$D$26-'Ejercicio 3 - TIR'!$C$26)*X16),'Ejercicio 3 - TIR'!$E$26-SQRT(('Ejercicio 3 - TIR'!$E$26-'Ejercicio 3 - TIR'!$C$26)*('Ejercicio 3 - TIR'!$E$26-'Ejercicio 3 - TIR'!$D$26)*(1-X16)))</f>
        <v>0.231127336457088</v>
      </c>
      <c r="Z16" s="27">
        <f ca="1" t="shared" si="4"/>
        <v>1.17035281365025</v>
      </c>
      <c r="AA16" s="27">
        <f ca="1" t="shared" si="5"/>
        <v>1.336403433826</v>
      </c>
      <c r="AB16" s="27">
        <f ca="1" t="shared" si="6"/>
        <v>1.60906771512523</v>
      </c>
      <c r="AC16" s="27">
        <f ca="1" t="shared" si="7"/>
        <v>1.96821809566392</v>
      </c>
      <c r="AD16" s="27">
        <f ca="1" t="shared" si="8"/>
        <v>2.42312710168136</v>
      </c>
      <c r="AE16" s="26">
        <f ca="1" t="shared" si="9"/>
        <v>4848.50489510384</v>
      </c>
      <c r="AF16" s="26">
        <f ca="1" t="shared" si="10"/>
        <v>5536.41475900727</v>
      </c>
      <c r="AG16" s="26">
        <f ca="1" t="shared" si="11"/>
        <v>6666.00071563519</v>
      </c>
      <c r="AH16" s="26">
        <f ca="1" t="shared" si="12"/>
        <v>8153.87886469445</v>
      </c>
      <c r="AI16" s="26">
        <f ca="1" t="shared" si="13"/>
        <v>10038.463168485</v>
      </c>
      <c r="AJ16" s="28">
        <f ca="1" t="shared" si="14"/>
        <v>44248.6042902794</v>
      </c>
      <c r="AK16" s="28">
        <f ca="1" t="shared" si="15"/>
        <v>48859.7616053727</v>
      </c>
      <c r="AL16" s="28">
        <f ca="1" t="shared" si="16"/>
        <v>64291.9692859303</v>
      </c>
      <c r="AM16" s="28">
        <f ca="1" t="shared" si="17"/>
        <v>78434.9291999161</v>
      </c>
      <c r="AN16" s="28">
        <f ca="1" t="shared" si="18"/>
        <v>100984.950717022</v>
      </c>
      <c r="AO16" s="28">
        <f ca="1">C16/'Ejercicio 3 - TIR'!$D$7</f>
        <v>13679.9293042256</v>
      </c>
      <c r="AP16" s="28">
        <f ca="1" t="shared" si="19"/>
        <v>30568.6749860538</v>
      </c>
      <c r="AQ16" s="28">
        <f ca="1" t="shared" si="20"/>
        <v>35179.8323011471</v>
      </c>
      <c r="AR16" s="28">
        <f ca="1" t="shared" si="21"/>
        <v>50612.0399817047</v>
      </c>
      <c r="AS16" s="28">
        <f ca="1" t="shared" si="22"/>
        <v>64754.9998956905</v>
      </c>
      <c r="AT16" s="28">
        <f ca="1" t="shared" si="23"/>
        <v>87305.0214127966</v>
      </c>
      <c r="AU16" s="28">
        <f ca="1">AP16*'Ejercicio 3 - TIR'!$D$5</f>
        <v>15284.3374930269</v>
      </c>
      <c r="AV16" s="28">
        <f ca="1">AQ16*'Ejercicio 3 - TIR'!$D$5</f>
        <v>17589.9161505736</v>
      </c>
      <c r="AW16" s="28">
        <f ca="1">AR16*'Ejercicio 3 - TIR'!$D$5</f>
        <v>25306.0199908524</v>
      </c>
      <c r="AX16" s="28">
        <f ca="1">AS16*'Ejercicio 3 - TIR'!$D$5</f>
        <v>32377.4999478452</v>
      </c>
      <c r="AY16" s="28">
        <f ca="1">AT16*'Ejercicio 3 - TIR'!$D$5</f>
        <v>43652.5107063983</v>
      </c>
      <c r="AZ16" s="28">
        <f ca="1" t="shared" ref="AZ16:BD16" si="130">AJ16-AU16-AE16</f>
        <v>24115.7619021487</v>
      </c>
      <c r="BA16" s="28">
        <f ca="1" t="shared" si="130"/>
        <v>25733.4306957919</v>
      </c>
      <c r="BB16" s="28">
        <f ca="1" t="shared" si="130"/>
        <v>32319.9485794428</v>
      </c>
      <c r="BC16" s="28">
        <f ca="1" t="shared" si="130"/>
        <v>37903.5503873764</v>
      </c>
      <c r="BD16" s="28">
        <f ca="1" t="shared" si="130"/>
        <v>47293.9768421389</v>
      </c>
      <c r="BE16" s="28">
        <f ca="1" t="shared" ref="BE16:BI16" si="131">AZ16/Z16</f>
        <v>20605.548703671</v>
      </c>
      <c r="BF16" s="28">
        <f ca="1" t="shared" si="131"/>
        <v>19255.7352401584</v>
      </c>
      <c r="BG16" s="28">
        <f ca="1" t="shared" si="131"/>
        <v>20086.1332780687</v>
      </c>
      <c r="BH16" s="28">
        <f ca="1" t="shared" si="131"/>
        <v>19257.7999719034</v>
      </c>
      <c r="BI16" s="28">
        <f ca="1" t="shared" si="131"/>
        <v>19517.744987179</v>
      </c>
      <c r="BJ16" s="28">
        <f ca="1" t="shared" si="26"/>
        <v>68965.9499142861</v>
      </c>
      <c r="BK16" s="28">
        <f ca="1" t="shared" si="27"/>
        <v>33148.2074461541</v>
      </c>
      <c r="BL16" s="28">
        <f ca="1" t="shared" si="28"/>
        <v>102114.15736044</v>
      </c>
      <c r="BM16" s="28">
        <f ca="1">BK16*'Ejercicio 3 - TIR'!$D$5</f>
        <v>16574.1037230771</v>
      </c>
      <c r="BN16" s="28">
        <f ca="1" t="shared" si="29"/>
        <v>85540.0536373632</v>
      </c>
      <c r="BO16" s="28">
        <f ca="1" t="shared" si="30"/>
        <v>35301.5133122851</v>
      </c>
      <c r="BP16" s="28">
        <f ca="1" t="shared" si="31"/>
        <v>-96861.1951813004</v>
      </c>
      <c r="BQ16" s="28">
        <f ca="1" t="shared" ref="BQ16:BT16" si="132">BE16</f>
        <v>20605.548703671</v>
      </c>
      <c r="BR16" s="28">
        <f ca="1" t="shared" si="132"/>
        <v>19255.7352401584</v>
      </c>
      <c r="BS16" s="28">
        <f ca="1" t="shared" si="132"/>
        <v>20086.1332780687</v>
      </c>
      <c r="BT16" s="28">
        <f ca="1" t="shared" si="132"/>
        <v>19257.7999719034</v>
      </c>
      <c r="BU16" s="28">
        <f ca="1" t="shared" si="33"/>
        <v>54819.2582994641</v>
      </c>
      <c r="BV16" s="30">
        <f ca="1" t="shared" si="34"/>
        <v>10.0233992215247</v>
      </c>
    </row>
    <row r="17" ht="15" customHeight="1" spans="1:74">
      <c r="A17" s="26">
        <v>16</v>
      </c>
      <c r="B17" s="27">
        <f ca="1" t="shared" ref="B17:F17" si="133">RAND()</f>
        <v>0.146078721521832</v>
      </c>
      <c r="C17" s="28">
        <f ca="1">IF(B17&lt;=('Ejercicio 3 - TIR'!$D$13-'Ejercicio 3 - TIR'!$C$13)/('Ejercicio 3 - TIR'!$E$13-'Ejercicio 3 - TIR'!$C$13),'Ejercicio 3 - TIR'!$C$13+SQRT(('Ejercicio 3 - TIR'!$E$13-'Ejercicio 3 - TIR'!$C$13)*('Ejercicio 3 - TIR'!$D$13-'Ejercicio 3 - TIR'!$C$13)*B17),'Ejercicio 3 - TIR'!$E$13-SQRT(('Ejercicio 3 - TIR'!$E$13-'Ejercicio 3 - TIR'!$C$13)*('Ejercicio 3 - TIR'!$E$13-'Ejercicio 3 - TIR'!$D$13)*(1-B17)))</f>
        <v>67644.0492285655</v>
      </c>
      <c r="D17" s="27">
        <f ca="1" t="shared" si="133"/>
        <v>0.643371161494126</v>
      </c>
      <c r="E17" s="28">
        <f ca="1">IF(D17&lt;=('Ejercicio 3 - TIR'!$D$14-'Ejercicio 3 - TIR'!$C$14)/('Ejercicio 3 - TIR'!$E$14-'Ejercicio 3 - TIR'!$C$14),'Ejercicio 3 - TIR'!$C$14+SQRT(('Ejercicio 3 - TIR'!$E$14-'Ejercicio 3 - TIR'!$C$14)*('Ejercicio 3 - TIR'!$D$14-'Ejercicio 3 - TIR'!$C$14)*D17),'Ejercicio 3 - TIR'!$E$14-SQRT(('Ejercicio 3 - TIR'!$E$14-'Ejercicio 3 - TIR'!$C$14)*('Ejercicio 3 - TIR'!$E$14-'Ejercicio 3 - TIR'!$D$14)*(1-D17)))</f>
        <v>32686.0184730968</v>
      </c>
      <c r="F17" s="27">
        <f ca="1" t="shared" si="133"/>
        <v>0.821821333449746</v>
      </c>
      <c r="G17" s="28">
        <f ca="1">IF(F17&lt;=('Ejercicio 3 - TIR'!$D$18-'Ejercicio 3 - TIR'!$C$18)/('Ejercicio 3 - TIR'!$E$18-'Ejercicio 3 - TIR'!$C$18),'Ejercicio 3 - TIR'!$C$18+SQRT(('Ejercicio 3 - TIR'!$E$18-'Ejercicio 3 - TIR'!$C$18)*('Ejercicio 3 - TIR'!$D$18-'Ejercicio 3 - TIR'!$C$18)*F17),'Ejercicio 3 - TIR'!$E$18-SQRT(('Ejercicio 3 - TIR'!$E$18-'Ejercicio 3 - TIR'!$C$18)*('Ejercicio 3 - TIR'!$E$18-'Ejercicio 3 - TIR'!$D$18)*(1-F17)))</f>
        <v>41344.401554975</v>
      </c>
      <c r="H17" s="27">
        <f ca="1" t="shared" ref="H17:L17" si="134">RAND()</f>
        <v>0.81649323580119</v>
      </c>
      <c r="I17" s="28">
        <f ca="1">IF(H17&lt;=('Ejercicio 3 - TIR'!$D$18-'Ejercicio 3 - TIR'!$C$18)/('Ejercicio 3 - TIR'!$E$18-'Ejercicio 3 - TIR'!$C$18),'Ejercicio 3 - TIR'!$C$18+SQRT(('Ejercicio 3 - TIR'!$E$18-'Ejercicio 3 - TIR'!$C$18)*('Ejercicio 3 - TIR'!$D$18-'Ejercicio 3 - TIR'!$C$18)*H17),'Ejercicio 3 - TIR'!$E$18-SQRT(('Ejercicio 3 - TIR'!$E$18-'Ejercicio 3 - TIR'!$C$18)*('Ejercicio 3 - TIR'!$E$18-'Ejercicio 3 - TIR'!$D$18)*(1-H17)))</f>
        <v>41290.1472650642</v>
      </c>
      <c r="J17" s="27">
        <f ca="1" t="shared" si="134"/>
        <v>0.783088691426166</v>
      </c>
      <c r="K17" s="28">
        <f ca="1">IF(J17&lt;=('Ejercicio 3 - TIR'!$D$18-'Ejercicio 3 - TIR'!$C$18)/('Ejercicio 3 - TIR'!$E$18-'Ejercicio 3 - TIR'!$C$18),'Ejercicio 3 - TIR'!$C$18+SQRT(('Ejercicio 3 - TIR'!$E$18-'Ejercicio 3 - TIR'!$C$18)*('Ejercicio 3 - TIR'!$D$18-'Ejercicio 3 - TIR'!$C$18)*J17),'Ejercicio 3 - TIR'!$E$18-SQRT(('Ejercicio 3 - TIR'!$E$18-'Ejercicio 3 - TIR'!$C$18)*('Ejercicio 3 - TIR'!$E$18-'Ejercicio 3 - TIR'!$D$18)*(1-J17)))</f>
        <v>40966.5959608493</v>
      </c>
      <c r="L17" s="27">
        <f ca="1" t="shared" si="134"/>
        <v>0.0668943874066918</v>
      </c>
      <c r="M17" s="28">
        <f ca="1">IF(L17&lt;=('Ejercicio 3 - TIR'!$D$18-'Ejercicio 3 - TIR'!$C$18)/('Ejercicio 3 - TIR'!$E$18-'Ejercicio 3 - TIR'!$C$18),'Ejercicio 3 - TIR'!$C$18+SQRT(('Ejercicio 3 - TIR'!$E$18-'Ejercicio 3 - TIR'!$C$18)*('Ejercicio 3 - TIR'!$D$18-'Ejercicio 3 - TIR'!$C$18)*L17),'Ejercicio 3 - TIR'!$E$18-SQRT(('Ejercicio 3 - TIR'!$E$18-'Ejercicio 3 - TIR'!$C$18)*('Ejercicio 3 - TIR'!$E$18-'Ejercicio 3 - TIR'!$D$18)*(1-L17)))</f>
        <v>33167.6739275064</v>
      </c>
      <c r="N17" s="27">
        <f ca="1" t="shared" ref="N17:R17" si="135">RAND()</f>
        <v>0.557272387413678</v>
      </c>
      <c r="O17" s="28">
        <f ca="1">IF(N17&lt;=('Ejercicio 3 - TIR'!$D$18-'Ejercicio 3 - TIR'!$C$18)/('Ejercicio 3 - TIR'!$E$18-'Ejercicio 3 - TIR'!$C$18),'Ejercicio 3 - TIR'!$C$18+SQRT(('Ejercicio 3 - TIR'!$E$18-'Ejercicio 3 - TIR'!$C$18)*('Ejercicio 3 - TIR'!$D$18-'Ejercicio 3 - TIR'!$C$18)*N17),'Ejercicio 3 - TIR'!$E$18-SQRT(('Ejercicio 3 - TIR'!$E$18-'Ejercicio 3 - TIR'!$C$18)*('Ejercicio 3 - TIR'!$E$18-'Ejercicio 3 - TIR'!$D$18)*(1-N17)))</f>
        <v>39142.8036242748</v>
      </c>
      <c r="P17" s="27">
        <f ca="1" t="shared" si="135"/>
        <v>0.932356244123126</v>
      </c>
      <c r="Q17" s="29">
        <f ca="1">IF(P17&lt;=('Ejercicio 3 - TIR'!$D$22-'Ejercicio 3 - TIR'!$C$22)/('Ejercicio 3 - TIR'!$E$22-'Ejercicio 3 - TIR'!$C$22),'Ejercicio 3 - TIR'!$C$22+SQRT(('Ejercicio 3 - TIR'!$E$22-'Ejercicio 3 - TIR'!$C$22)*('Ejercicio 3 - TIR'!$D$22-'Ejercicio 3 - TIR'!$C$22)*P17),'Ejercicio 3 - TIR'!$E$22-SQRT(('Ejercicio 3 - TIR'!$E$22-'Ejercicio 3 - TIR'!$C$22)*('Ejercicio 3 - TIR'!$E$22-'Ejercicio 3 - TIR'!$D$22)*(1-P17)))</f>
        <v>0.168965564782085</v>
      </c>
      <c r="R17" s="27">
        <f ca="1" t="shared" si="135"/>
        <v>0.245733901211971</v>
      </c>
      <c r="S17" s="29">
        <f ca="1">IF(R17&lt;=('Ejercicio 3 - TIR'!$D$23-'Ejercicio 3 - TIR'!$C$23)/('Ejercicio 3 - TIR'!$E$23-'Ejercicio 3 - TIR'!$C$23),'Ejercicio 3 - TIR'!$C$23+SQRT(('Ejercicio 3 - TIR'!$E$23-'Ejercicio 3 - TIR'!$C$23)*('Ejercicio 3 - TIR'!$D$23-'Ejercicio 3 - TIR'!$C$23)*R17),'Ejercicio 3 - TIR'!$E$23-SQRT(('Ejercicio 3 - TIR'!$E$23-'Ejercicio 3 - TIR'!$C$23)*('Ejercicio 3 - TIR'!$E$23-'Ejercicio 3 - TIR'!$D$23)*(1-R17)))</f>
        <v>0.141031429389881</v>
      </c>
      <c r="T17" s="27">
        <f ca="1" t="shared" ref="T17:X17" si="136">RAND()</f>
        <v>0.588988246406041</v>
      </c>
      <c r="U17" s="29">
        <f ca="1">IF(T17&lt;=('Ejercicio 3 - TIR'!$D$24-'Ejercicio 3 - TIR'!$C$24)/('Ejercicio 3 - TIR'!$E$24-'Ejercicio 3 - TIR'!$C$24),'Ejercicio 3 - TIR'!$C$24+SQRT(('Ejercicio 3 - TIR'!$E$24-'Ejercicio 3 - TIR'!$C$24)*('Ejercicio 3 - TIR'!$D$24-'Ejercicio 3 - TIR'!$C$24)*T17),'Ejercicio 3 - TIR'!$E$24-SQRT(('Ejercicio 3 - TIR'!$E$24-'Ejercicio 3 - TIR'!$C$24)*('Ejercicio 3 - TIR'!$E$24-'Ejercicio 3 - TIR'!$D$24)*(1-T17)))</f>
        <v>0.186076071718283</v>
      </c>
      <c r="V17" s="27">
        <f ca="1" t="shared" si="136"/>
        <v>0.63125182763747</v>
      </c>
      <c r="W17" s="29">
        <f ca="1">IF(V17&lt;=('Ejercicio 3 - TIR'!$D$25-'Ejercicio 3 - TIR'!$C$25)/('Ejercicio 3 - TIR'!$E$25-'Ejercicio 3 - TIR'!$C$25),'Ejercicio 3 - TIR'!$C$25+SQRT(('Ejercicio 3 - TIR'!$E$25-'Ejercicio 3 - TIR'!$C$25)*('Ejercicio 3 - TIR'!$D$25-'Ejercicio 3 - TIR'!$C$25)*V17),'Ejercicio 3 - TIR'!$E$25-SQRT(('Ejercicio 3 - TIR'!$E$25-'Ejercicio 3 - TIR'!$C$25)*('Ejercicio 3 - TIR'!$E$25-'Ejercicio 3 - TIR'!$D$25)*(1-V17)))</f>
        <v>0.214074819370407</v>
      </c>
      <c r="X17" s="27">
        <f ca="1" t="shared" si="136"/>
        <v>0.0586882890968854</v>
      </c>
      <c r="Y17" s="29">
        <f ca="1">IF(X17&lt;=('Ejercicio 3 - TIR'!$D$26-'Ejercicio 3 - TIR'!$C$26)/('Ejercicio 3 - TIR'!$E$26-'Ejercicio 3 - TIR'!$C$26),'Ejercicio 3 - TIR'!$C$26+SQRT(('Ejercicio 3 - TIR'!$E$26-'Ejercicio 3 - TIR'!$C$26)*('Ejercicio 3 - TIR'!$D$26-'Ejercicio 3 - TIR'!$C$26)*X17),'Ejercicio 3 - TIR'!$E$26-SQRT(('Ejercicio 3 - TIR'!$E$26-'Ejercicio 3 - TIR'!$C$26)*('Ejercicio 3 - TIR'!$E$26-'Ejercicio 3 - TIR'!$D$26)*(1-X17)))</f>
        <v>0.202588025284436</v>
      </c>
      <c r="Z17" s="27">
        <f ca="1" t="shared" si="4"/>
        <v>1.16896556478208</v>
      </c>
      <c r="AA17" s="27">
        <f ca="1" t="shared" si="5"/>
        <v>1.33382644929085</v>
      </c>
      <c r="AB17" s="27">
        <f ca="1" t="shared" si="6"/>
        <v>1.58201963532884</v>
      </c>
      <c r="AC17" s="27">
        <f ca="1" t="shared" si="7"/>
        <v>1.9206902030023</v>
      </c>
      <c r="AD17" s="27">
        <f ca="1" t="shared" si="8"/>
        <v>2.30979903841169</v>
      </c>
      <c r="AE17" s="26">
        <f ca="1" t="shared" si="9"/>
        <v>5522.81157178445</v>
      </c>
      <c r="AF17" s="26">
        <f ca="1" t="shared" si="10"/>
        <v>6301.70158200419</v>
      </c>
      <c r="AG17" s="26">
        <f ca="1" t="shared" si="11"/>
        <v>7474.29745752441</v>
      </c>
      <c r="AH17" s="26">
        <f ca="1" t="shared" si="12"/>
        <v>9074.35633566465</v>
      </c>
      <c r="AI17" s="26">
        <f ca="1" t="shared" si="13"/>
        <v>10912.7122664343</v>
      </c>
      <c r="AJ17" s="28">
        <f ca="1" t="shared" si="14"/>
        <v>48330.1817142887</v>
      </c>
      <c r="AK17" s="28">
        <f ca="1" t="shared" si="15"/>
        <v>55073.8905172569</v>
      </c>
      <c r="AL17" s="28">
        <f ca="1" t="shared" si="16"/>
        <v>64809.9592026466</v>
      </c>
      <c r="AM17" s="28">
        <f ca="1" t="shared" si="17"/>
        <v>63704.8263689362</v>
      </c>
      <c r="AN17" s="28">
        <f ca="1" t="shared" si="18"/>
        <v>90412.0101720876</v>
      </c>
      <c r="AO17" s="28">
        <f ca="1">C17/'Ejercicio 3 - TIR'!$D$7</f>
        <v>13528.8098457131</v>
      </c>
      <c r="AP17" s="28">
        <f ca="1" t="shared" si="19"/>
        <v>34801.3718685756</v>
      </c>
      <c r="AQ17" s="28">
        <f ca="1" t="shared" si="20"/>
        <v>41545.0806715438</v>
      </c>
      <c r="AR17" s="28">
        <f ca="1" t="shared" si="21"/>
        <v>51281.1493569335</v>
      </c>
      <c r="AS17" s="28">
        <f ca="1" t="shared" si="22"/>
        <v>50176.0165232231</v>
      </c>
      <c r="AT17" s="28">
        <f ca="1" t="shared" si="23"/>
        <v>76883.2003263745</v>
      </c>
      <c r="AU17" s="28">
        <f ca="1">AP17*'Ejercicio 3 - TIR'!$D$5</f>
        <v>17400.6859342878</v>
      </c>
      <c r="AV17" s="28">
        <f ca="1">AQ17*'Ejercicio 3 - TIR'!$D$5</f>
        <v>20772.5403357719</v>
      </c>
      <c r="AW17" s="28">
        <f ca="1">AR17*'Ejercicio 3 - TIR'!$D$5</f>
        <v>25640.5746784667</v>
      </c>
      <c r="AX17" s="28">
        <f ca="1">AS17*'Ejercicio 3 - TIR'!$D$5</f>
        <v>25088.0082616116</v>
      </c>
      <c r="AY17" s="28">
        <f ca="1">AT17*'Ejercicio 3 - TIR'!$D$5</f>
        <v>38441.6001631873</v>
      </c>
      <c r="AZ17" s="28">
        <f ca="1" t="shared" ref="AZ17:BD17" si="137">AJ17-AU17-AE17</f>
        <v>25406.6842082164</v>
      </c>
      <c r="BA17" s="28">
        <f ca="1" t="shared" si="137"/>
        <v>27999.6485994808</v>
      </c>
      <c r="BB17" s="28">
        <f ca="1" t="shared" si="137"/>
        <v>31695.0870666554</v>
      </c>
      <c r="BC17" s="28">
        <f ca="1" t="shared" si="137"/>
        <v>29542.46177166</v>
      </c>
      <c r="BD17" s="28">
        <f ca="1" t="shared" si="137"/>
        <v>41057.6977424661</v>
      </c>
      <c r="BE17" s="28">
        <f ca="1" t="shared" ref="BE17:BI17" si="138">AZ17/Z17</f>
        <v>21734.3307396336</v>
      </c>
      <c r="BF17" s="28">
        <f ca="1" t="shared" si="138"/>
        <v>20991.9728420195</v>
      </c>
      <c r="BG17" s="28">
        <f ca="1" t="shared" si="138"/>
        <v>20034.5724912999</v>
      </c>
      <c r="BH17" s="28">
        <f ca="1" t="shared" si="138"/>
        <v>15381.1696053227</v>
      </c>
      <c r="BI17" s="28">
        <f ca="1" t="shared" si="138"/>
        <v>17775.4415252934</v>
      </c>
      <c r="BJ17" s="28">
        <f ca="1" t="shared" si="26"/>
        <v>75498.1340386659</v>
      </c>
      <c r="BK17" s="28">
        <f ca="1" t="shared" si="27"/>
        <v>31248.8319724828</v>
      </c>
      <c r="BL17" s="28">
        <f ca="1" t="shared" si="28"/>
        <v>106746.966011149</v>
      </c>
      <c r="BM17" s="28">
        <f ca="1">BK17*'Ejercicio 3 - TIR'!$D$5</f>
        <v>15624.4159862414</v>
      </c>
      <c r="BN17" s="28">
        <f ca="1" t="shared" si="29"/>
        <v>91122.5500249073</v>
      </c>
      <c r="BO17" s="28">
        <f ca="1" t="shared" si="30"/>
        <v>39450.4233959534</v>
      </c>
      <c r="BP17" s="28">
        <f ca="1" t="shared" si="31"/>
        <v>-100330.067701662</v>
      </c>
      <c r="BQ17" s="28">
        <f ca="1" t="shared" ref="BQ17:BT17" si="139">BE17</f>
        <v>21734.3307396336</v>
      </c>
      <c r="BR17" s="28">
        <f ca="1" t="shared" si="139"/>
        <v>20991.9728420195</v>
      </c>
      <c r="BS17" s="28">
        <f ca="1" t="shared" si="139"/>
        <v>20034.5724912999</v>
      </c>
      <c r="BT17" s="28">
        <f ca="1" t="shared" si="139"/>
        <v>15381.1696053227</v>
      </c>
      <c r="BU17" s="28">
        <f ca="1" t="shared" si="33"/>
        <v>57225.8649212468</v>
      </c>
      <c r="BV17" s="30">
        <f ca="1" t="shared" si="34"/>
        <v>9.27748237626842</v>
      </c>
    </row>
    <row r="18" ht="15" customHeight="1" spans="1:74">
      <c r="A18" s="26">
        <v>17</v>
      </c>
      <c r="B18" s="27">
        <f ca="1" t="shared" ref="B18:F18" si="140">RAND()</f>
        <v>0.734594343259577</v>
      </c>
      <c r="C18" s="28">
        <f ca="1">IF(B18&lt;=('Ejercicio 3 - TIR'!$D$13-'Ejercicio 3 - TIR'!$C$13)/('Ejercicio 3 - TIR'!$E$13-'Ejercicio 3 - TIR'!$C$13),'Ejercicio 3 - TIR'!$C$13+SQRT(('Ejercicio 3 - TIR'!$E$13-'Ejercicio 3 - TIR'!$C$13)*('Ejercicio 3 - TIR'!$D$13-'Ejercicio 3 - TIR'!$C$13)*B18),'Ejercicio 3 - TIR'!$E$13-SQRT(('Ejercicio 3 - TIR'!$E$13-'Ejercicio 3 - TIR'!$C$13)*('Ejercicio 3 - TIR'!$E$13-'Ejercicio 3 - TIR'!$D$13)*(1-B18)))</f>
        <v>82153.8018589811</v>
      </c>
      <c r="D18" s="27">
        <f ca="1" t="shared" si="140"/>
        <v>0.400783559793866</v>
      </c>
      <c r="E18" s="28">
        <f ca="1">IF(D18&lt;=('Ejercicio 3 - TIR'!$D$14-'Ejercicio 3 - TIR'!$C$14)/('Ejercicio 3 - TIR'!$E$14-'Ejercicio 3 - TIR'!$C$14),'Ejercicio 3 - TIR'!$C$14+SQRT(('Ejercicio 3 - TIR'!$E$14-'Ejercicio 3 - TIR'!$C$14)*('Ejercicio 3 - TIR'!$D$14-'Ejercicio 3 - TIR'!$C$14)*D18),'Ejercicio 3 - TIR'!$E$14-SQRT(('Ejercicio 3 - TIR'!$E$14-'Ejercicio 3 - TIR'!$C$14)*('Ejercicio 3 - TIR'!$E$14-'Ejercicio 3 - TIR'!$D$14)*(1-D18)))</f>
        <v>30519.3636273233</v>
      </c>
      <c r="F18" s="27">
        <f ca="1" t="shared" si="140"/>
        <v>0.488103950503437</v>
      </c>
      <c r="G18" s="28">
        <f ca="1">IF(F18&lt;=('Ejercicio 3 - TIR'!$D$18-'Ejercicio 3 - TIR'!$C$18)/('Ejercicio 3 - TIR'!$E$18-'Ejercicio 3 - TIR'!$C$18),'Ejercicio 3 - TIR'!$C$18+SQRT(('Ejercicio 3 - TIR'!$E$18-'Ejercicio 3 - TIR'!$C$18)*('Ejercicio 3 - TIR'!$D$18-'Ejercicio 3 - TIR'!$C$18)*F18),'Ejercicio 3 - TIR'!$E$18-SQRT(('Ejercicio 3 - TIR'!$E$18-'Ejercicio 3 - TIR'!$C$18)*('Ejercicio 3 - TIR'!$E$18-'Ejercicio 3 - TIR'!$D$18)*(1-F18)))</f>
        <v>38556.6110450058</v>
      </c>
      <c r="H18" s="27">
        <f ca="1" t="shared" ref="H18:L18" si="141">RAND()</f>
        <v>0.328541300801978</v>
      </c>
      <c r="I18" s="28">
        <f ca="1">IF(H18&lt;=('Ejercicio 3 - TIR'!$D$18-'Ejercicio 3 - TIR'!$C$18)/('Ejercicio 3 - TIR'!$E$18-'Ejercicio 3 - TIR'!$C$18),'Ejercicio 3 - TIR'!$C$18+SQRT(('Ejercicio 3 - TIR'!$E$18-'Ejercicio 3 - TIR'!$C$18)*('Ejercicio 3 - TIR'!$D$18-'Ejercicio 3 - TIR'!$C$18)*H18),'Ejercicio 3 - TIR'!$E$18-SQRT(('Ejercicio 3 - TIR'!$E$18-'Ejercicio 3 - TIR'!$C$18)*('Ejercicio 3 - TIR'!$E$18-'Ejercicio 3 - TIR'!$D$18)*(1-H18)))</f>
        <v>37020.0566322713</v>
      </c>
      <c r="J18" s="27">
        <f ca="1" t="shared" si="141"/>
        <v>0.84352161247778</v>
      </c>
      <c r="K18" s="28">
        <f ca="1">IF(J18&lt;=('Ejercicio 3 - TIR'!$D$18-'Ejercicio 3 - TIR'!$C$18)/('Ejercicio 3 - TIR'!$E$18-'Ejercicio 3 - TIR'!$C$18),'Ejercicio 3 - TIR'!$C$18+SQRT(('Ejercicio 3 - TIR'!$E$18-'Ejercicio 3 - TIR'!$C$18)*('Ejercicio 3 - TIR'!$D$18-'Ejercicio 3 - TIR'!$C$18)*J18),'Ejercicio 3 - TIR'!$E$18-SQRT(('Ejercicio 3 - TIR'!$E$18-'Ejercicio 3 - TIR'!$C$18)*('Ejercicio 3 - TIR'!$E$18-'Ejercicio 3 - TIR'!$D$18)*(1-J18)))</f>
        <v>41574.2330691995</v>
      </c>
      <c r="L18" s="27">
        <f ca="1" t="shared" si="141"/>
        <v>0.161284546228122</v>
      </c>
      <c r="M18" s="28">
        <f ca="1">IF(L18&lt;=('Ejercicio 3 - TIR'!$D$18-'Ejercicio 3 - TIR'!$C$18)/('Ejercicio 3 - TIR'!$E$18-'Ejercicio 3 - TIR'!$C$18),'Ejercicio 3 - TIR'!$C$18+SQRT(('Ejercicio 3 - TIR'!$E$18-'Ejercicio 3 - TIR'!$C$18)*('Ejercicio 3 - TIR'!$D$18-'Ejercicio 3 - TIR'!$C$18)*L18),'Ejercicio 3 - TIR'!$E$18-SQRT(('Ejercicio 3 - TIR'!$E$18-'Ejercicio 3 - TIR'!$C$18)*('Ejercicio 3 - TIR'!$E$18-'Ejercicio 3 - TIR'!$D$18)*(1-L18)))</f>
        <v>34918.6056900527</v>
      </c>
      <c r="N18" s="27">
        <f ca="1" t="shared" ref="N18:R18" si="142">RAND()</f>
        <v>0.409176312088492</v>
      </c>
      <c r="O18" s="28">
        <f ca="1">IF(N18&lt;=('Ejercicio 3 - TIR'!$D$18-'Ejercicio 3 - TIR'!$C$18)/('Ejercicio 3 - TIR'!$E$18-'Ejercicio 3 - TIR'!$C$18),'Ejercicio 3 - TIR'!$C$18+SQRT(('Ejercicio 3 - TIR'!$E$18-'Ejercicio 3 - TIR'!$C$18)*('Ejercicio 3 - TIR'!$D$18-'Ejercicio 3 - TIR'!$C$18)*N18),'Ejercicio 3 - TIR'!$E$18-SQRT(('Ejercicio 3 - TIR'!$E$18-'Ejercicio 3 - TIR'!$C$18)*('Ejercicio 3 - TIR'!$E$18-'Ejercicio 3 - TIR'!$D$18)*(1-N18)))</f>
        <v>37834.3121467857</v>
      </c>
      <c r="P18" s="27">
        <f ca="1" t="shared" si="142"/>
        <v>0.171224194283073</v>
      </c>
      <c r="Q18" s="29">
        <f ca="1">IF(P18&lt;=('Ejercicio 3 - TIR'!$D$22-'Ejercicio 3 - TIR'!$C$22)/('Ejercicio 3 - TIR'!$E$22-'Ejercicio 3 - TIR'!$C$22),'Ejercicio 3 - TIR'!$C$22+SQRT(('Ejercicio 3 - TIR'!$E$22-'Ejercicio 3 - TIR'!$C$22)*('Ejercicio 3 - TIR'!$D$22-'Ejercicio 3 - TIR'!$C$22)*P18),'Ejercicio 3 - TIR'!$E$22-SQRT(('Ejercicio 3 - TIR'!$E$22-'Ejercicio 3 - TIR'!$C$22)*('Ejercicio 3 - TIR'!$E$22-'Ejercicio 3 - TIR'!$D$22)*(1-P18)))</f>
        <v>0.137555726977529</v>
      </c>
      <c r="R18" s="27">
        <f ca="1" t="shared" si="142"/>
        <v>0.834158749732297</v>
      </c>
      <c r="S18" s="29">
        <f ca="1">IF(R18&lt;=('Ejercicio 3 - TIR'!$D$23-'Ejercicio 3 - TIR'!$C$23)/('Ejercicio 3 - TIR'!$E$23-'Ejercicio 3 - TIR'!$C$23),'Ejercicio 3 - TIR'!$C$23+SQRT(('Ejercicio 3 - TIR'!$E$23-'Ejercicio 3 - TIR'!$C$23)*('Ejercicio 3 - TIR'!$D$23-'Ejercicio 3 - TIR'!$C$23)*R18),'Ejercicio 3 - TIR'!$E$23-SQRT(('Ejercicio 3 - TIR'!$E$23-'Ejercicio 3 - TIR'!$C$23)*('Ejercicio 3 - TIR'!$E$23-'Ejercicio 3 - TIR'!$D$23)*(1-R18)))</f>
        <v>0.162722435053461</v>
      </c>
      <c r="T18" s="27">
        <f ca="1" t="shared" ref="T18:X18" si="143">RAND()</f>
        <v>0.77301834369336</v>
      </c>
      <c r="U18" s="29">
        <f ca="1">IF(T18&lt;=('Ejercicio 3 - TIR'!$D$24-'Ejercicio 3 - TIR'!$C$24)/('Ejercicio 3 - TIR'!$E$24-'Ejercicio 3 - TIR'!$C$24),'Ejercicio 3 - TIR'!$C$24+SQRT(('Ejercicio 3 - TIR'!$E$24-'Ejercicio 3 - TIR'!$C$24)*('Ejercicio 3 - TIR'!$D$24-'Ejercicio 3 - TIR'!$C$24)*T18),'Ejercicio 3 - TIR'!$E$24-SQRT(('Ejercicio 3 - TIR'!$E$24-'Ejercicio 3 - TIR'!$C$24)*('Ejercicio 3 - TIR'!$E$24-'Ejercicio 3 - TIR'!$D$24)*(1-T18)))</f>
        <v>0.194789910002965</v>
      </c>
      <c r="V18" s="27">
        <f ca="1" t="shared" si="143"/>
        <v>0.293101486693915</v>
      </c>
      <c r="W18" s="29">
        <f ca="1">IF(V18&lt;=('Ejercicio 3 - TIR'!$D$25-'Ejercicio 3 - TIR'!$C$25)/('Ejercicio 3 - TIR'!$E$25-'Ejercicio 3 - TIR'!$C$25),'Ejercicio 3 - TIR'!$C$25+SQRT(('Ejercicio 3 - TIR'!$E$25-'Ejercicio 3 - TIR'!$C$25)*('Ejercicio 3 - TIR'!$D$25-'Ejercicio 3 - TIR'!$C$25)*V18),'Ejercicio 3 - TIR'!$E$25-SQRT(('Ejercicio 3 - TIR'!$E$25-'Ejercicio 3 - TIR'!$C$25)*('Ejercicio 3 - TIR'!$E$25-'Ejercicio 3 - TIR'!$D$25)*(1-V18)))</f>
        <v>0.200259224005135</v>
      </c>
      <c r="X18" s="27">
        <f ca="1" t="shared" si="143"/>
        <v>0.00801675077287922</v>
      </c>
      <c r="Y18" s="29">
        <f ca="1">IF(X18&lt;=('Ejercicio 3 - TIR'!$D$26-'Ejercicio 3 - TIR'!$C$26)/('Ejercicio 3 - TIR'!$E$26-'Ejercicio 3 - TIR'!$C$26),'Ejercicio 3 - TIR'!$C$26+SQRT(('Ejercicio 3 - TIR'!$E$26-'Ejercicio 3 - TIR'!$C$26)*('Ejercicio 3 - TIR'!$D$26-'Ejercicio 3 - TIR'!$C$26)*X18),'Ejercicio 3 - TIR'!$E$26-SQRT(('Ejercicio 3 - TIR'!$E$26-'Ejercicio 3 - TIR'!$C$26)*('Ejercicio 3 - TIR'!$E$26-'Ejercicio 3 - TIR'!$D$26)*(1-X18)))</f>
        <v>0.194652443130955</v>
      </c>
      <c r="Z18" s="27">
        <f ca="1" t="shared" si="4"/>
        <v>1.13755572697753</v>
      </c>
      <c r="AA18" s="27">
        <f ca="1" t="shared" si="5"/>
        <v>1.32266156488032</v>
      </c>
      <c r="AB18" s="27">
        <f ca="1" t="shared" si="6"/>
        <v>1.58030269206774</v>
      </c>
      <c r="AC18" s="27">
        <f ca="1" t="shared" si="7"/>
        <v>1.89677288287445</v>
      </c>
      <c r="AD18" s="27">
        <f ca="1" t="shared" si="8"/>
        <v>2.26598435859051</v>
      </c>
      <c r="AE18" s="26">
        <f ca="1" t="shared" si="9"/>
        <v>4198.11325064801</v>
      </c>
      <c r="AF18" s="26">
        <f ca="1" t="shared" si="10"/>
        <v>4881.24046142365</v>
      </c>
      <c r="AG18" s="26">
        <f ca="1" t="shared" si="11"/>
        <v>5832.0568516072</v>
      </c>
      <c r="AH18" s="26">
        <f ca="1" t="shared" si="12"/>
        <v>6999.98003106389</v>
      </c>
      <c r="AI18" s="26">
        <f ca="1" t="shared" si="13"/>
        <v>8362.54324597838</v>
      </c>
      <c r="AJ18" s="28">
        <f ca="1" t="shared" si="14"/>
        <v>43860.2937070914</v>
      </c>
      <c r="AK18" s="28">
        <f ca="1" t="shared" si="15"/>
        <v>48965.0060371982</v>
      </c>
      <c r="AL18" s="28">
        <f ca="1" t="shared" si="16"/>
        <v>65699.8724399077</v>
      </c>
      <c r="AM18" s="28">
        <f ca="1" t="shared" si="17"/>
        <v>66232.6643806775</v>
      </c>
      <c r="AN18" s="28">
        <f ca="1" t="shared" si="18"/>
        <v>85731.9595426474</v>
      </c>
      <c r="AO18" s="28">
        <f ca="1">C18/'Ejercicio 3 - TIR'!$D$7</f>
        <v>16430.7603717962</v>
      </c>
      <c r="AP18" s="28">
        <f ca="1" t="shared" si="19"/>
        <v>27429.5333352952</v>
      </c>
      <c r="AQ18" s="28">
        <f ca="1" t="shared" si="20"/>
        <v>32534.245665402</v>
      </c>
      <c r="AR18" s="28">
        <f ca="1" t="shared" si="21"/>
        <v>49269.1120681114</v>
      </c>
      <c r="AS18" s="28">
        <f ca="1" t="shared" si="22"/>
        <v>49801.9040088813</v>
      </c>
      <c r="AT18" s="28">
        <f ca="1" t="shared" si="23"/>
        <v>69301.1991708512</v>
      </c>
      <c r="AU18" s="28">
        <f ca="1">AP18*'Ejercicio 3 - TIR'!$D$5</f>
        <v>13714.7666676476</v>
      </c>
      <c r="AV18" s="28">
        <f ca="1">AQ18*'Ejercicio 3 - TIR'!$D$5</f>
        <v>16267.122832701</v>
      </c>
      <c r="AW18" s="28">
        <f ca="1">AR18*'Ejercicio 3 - TIR'!$D$5</f>
        <v>24634.5560340557</v>
      </c>
      <c r="AX18" s="28">
        <f ca="1">AS18*'Ejercicio 3 - TIR'!$D$5</f>
        <v>24900.9520044406</v>
      </c>
      <c r="AY18" s="28">
        <f ca="1">AT18*'Ejercicio 3 - TIR'!$D$5</f>
        <v>34650.5995854256</v>
      </c>
      <c r="AZ18" s="28">
        <f ca="1" t="shared" ref="AZ18:BD18" si="144">AJ18-AU18-AE18</f>
        <v>25947.4137887958</v>
      </c>
      <c r="BA18" s="28">
        <f ca="1" t="shared" si="144"/>
        <v>27816.6427430735</v>
      </c>
      <c r="BB18" s="28">
        <f ca="1" t="shared" si="144"/>
        <v>35233.2595542447</v>
      </c>
      <c r="BC18" s="28">
        <f ca="1" t="shared" si="144"/>
        <v>34331.732345173</v>
      </c>
      <c r="BD18" s="28">
        <f ca="1" t="shared" si="144"/>
        <v>42718.8167112434</v>
      </c>
      <c r="BE18" s="28">
        <f ca="1" t="shared" ref="BE18:BI18" si="145">AZ18/Z18</f>
        <v>22809.7957519301</v>
      </c>
      <c r="BF18" s="28">
        <f ca="1" t="shared" si="145"/>
        <v>21030.8090003284</v>
      </c>
      <c r="BG18" s="28">
        <f ca="1" t="shared" si="145"/>
        <v>22295.2600986485</v>
      </c>
      <c r="BH18" s="28">
        <f ca="1" t="shared" si="145"/>
        <v>18100.075478275</v>
      </c>
      <c r="BI18" s="28">
        <f ca="1" t="shared" si="145"/>
        <v>18852.2116444861</v>
      </c>
      <c r="BJ18" s="28">
        <f ca="1" t="shared" si="26"/>
        <v>69156.4006136508</v>
      </c>
      <c r="BK18" s="28">
        <f ca="1" t="shared" si="27"/>
        <v>37231.846002239</v>
      </c>
      <c r="BL18" s="28">
        <f ca="1" t="shared" si="28"/>
        <v>106388.24661589</v>
      </c>
      <c r="BM18" s="28">
        <f ca="1">BK18*'Ejercicio 3 - TIR'!$D$5</f>
        <v>18615.9230011195</v>
      </c>
      <c r="BN18" s="28">
        <f ca="1" t="shared" si="29"/>
        <v>87772.3236147703</v>
      </c>
      <c r="BO18" s="28">
        <f ca="1" t="shared" si="30"/>
        <v>38734.7438132214</v>
      </c>
      <c r="BP18" s="28">
        <f ca="1" t="shared" si="31"/>
        <v>-112673.165486304</v>
      </c>
      <c r="BQ18" s="28">
        <f ca="1" t="shared" ref="BQ18:BT18" si="146">BE18</f>
        <v>22809.7957519301</v>
      </c>
      <c r="BR18" s="28">
        <f ca="1" t="shared" si="146"/>
        <v>21030.8090003284</v>
      </c>
      <c r="BS18" s="28">
        <f ca="1" t="shared" si="146"/>
        <v>22295.2600986485</v>
      </c>
      <c r="BT18" s="28">
        <f ca="1" t="shared" si="146"/>
        <v>18100.075478275</v>
      </c>
      <c r="BU18" s="28">
        <f ca="1" t="shared" si="33"/>
        <v>57586.9554577075</v>
      </c>
      <c r="BV18" s="30">
        <f ca="1" t="shared" si="34"/>
        <v>7.02302531445174</v>
      </c>
    </row>
    <row r="19" ht="15" customHeight="1" spans="1:74">
      <c r="A19" s="26">
        <v>18</v>
      </c>
      <c r="B19" s="27">
        <f ca="1" t="shared" ref="B19:F19" si="147">RAND()</f>
        <v>0.776594223054116</v>
      </c>
      <c r="C19" s="28">
        <f ca="1">IF(B19&lt;=('Ejercicio 3 - TIR'!$D$13-'Ejercicio 3 - TIR'!$C$13)/('Ejercicio 3 - TIR'!$E$13-'Ejercicio 3 - TIR'!$C$13),'Ejercicio 3 - TIR'!$C$13+SQRT(('Ejercicio 3 - TIR'!$E$13-'Ejercicio 3 - TIR'!$C$13)*('Ejercicio 3 - TIR'!$D$13-'Ejercicio 3 - TIR'!$C$13)*B19),'Ejercicio 3 - TIR'!$E$13-SQRT(('Ejercicio 3 - TIR'!$E$13-'Ejercicio 3 - TIR'!$C$13)*('Ejercicio 3 - TIR'!$E$13-'Ejercicio 3 - TIR'!$D$13)*(1-B19)))</f>
        <v>83626.6395527656</v>
      </c>
      <c r="D19" s="27">
        <f ca="1" t="shared" si="147"/>
        <v>0.335741933476015</v>
      </c>
      <c r="E19" s="28">
        <f ca="1">IF(D19&lt;=('Ejercicio 3 - TIR'!$D$14-'Ejercicio 3 - TIR'!$C$14)/('Ejercicio 3 - TIR'!$E$14-'Ejercicio 3 - TIR'!$C$14),'Ejercicio 3 - TIR'!$C$14+SQRT(('Ejercicio 3 - TIR'!$E$14-'Ejercicio 3 - TIR'!$C$14)*('Ejercicio 3 - TIR'!$D$14-'Ejercicio 3 - TIR'!$C$14)*D19),'Ejercicio 3 - TIR'!$E$14-SQRT(('Ejercicio 3 - TIR'!$E$14-'Ejercicio 3 - TIR'!$C$14)*('Ejercicio 3 - TIR'!$E$14-'Ejercicio 3 - TIR'!$D$14)*(1-D19)))</f>
        <v>30018.0808469214</v>
      </c>
      <c r="F19" s="27">
        <f ca="1" t="shared" si="147"/>
        <v>0.566007297006546</v>
      </c>
      <c r="G19" s="28">
        <f ca="1">IF(F19&lt;=('Ejercicio 3 - TIR'!$D$18-'Ejercicio 3 - TIR'!$C$18)/('Ejercicio 3 - TIR'!$E$18-'Ejercicio 3 - TIR'!$C$18),'Ejercicio 3 - TIR'!$C$18+SQRT(('Ejercicio 3 - TIR'!$E$18-'Ejercicio 3 - TIR'!$C$18)*('Ejercicio 3 - TIR'!$D$18-'Ejercicio 3 - TIR'!$C$18)*F19),'Ejercicio 3 - TIR'!$E$18-SQRT(('Ejercicio 3 - TIR'!$E$18-'Ejercicio 3 - TIR'!$C$18)*('Ejercicio 3 - TIR'!$E$18-'Ejercicio 3 - TIR'!$D$18)*(1-F19)))</f>
        <v>39214.1789949502</v>
      </c>
      <c r="H19" s="27">
        <f ca="1" t="shared" ref="H19:L19" si="148">RAND()</f>
        <v>0.0174402646914666</v>
      </c>
      <c r="I19" s="28">
        <f ca="1">IF(H19&lt;=('Ejercicio 3 - TIR'!$D$18-'Ejercicio 3 - TIR'!$C$18)/('Ejercicio 3 - TIR'!$E$18-'Ejercicio 3 - TIR'!$C$18),'Ejercicio 3 - TIR'!$C$18+SQRT(('Ejercicio 3 - TIR'!$E$18-'Ejercicio 3 - TIR'!$C$18)*('Ejercicio 3 - TIR'!$D$18-'Ejercicio 3 - TIR'!$C$18)*H19),'Ejercicio 3 - TIR'!$E$18-SQRT(('Ejercicio 3 - TIR'!$E$18-'Ejercicio 3 - TIR'!$C$18)*('Ejercicio 3 - TIR'!$E$18-'Ejercicio 3 - TIR'!$D$18)*(1-H19)))</f>
        <v>31617.4176033789</v>
      </c>
      <c r="J19" s="27">
        <f ca="1" t="shared" si="148"/>
        <v>0.318170015408128</v>
      </c>
      <c r="K19" s="28">
        <f ca="1">IF(J19&lt;=('Ejercicio 3 - TIR'!$D$18-'Ejercicio 3 - TIR'!$C$18)/('Ejercicio 3 - TIR'!$E$18-'Ejercicio 3 - TIR'!$C$18),'Ejercicio 3 - TIR'!$C$18+SQRT(('Ejercicio 3 - TIR'!$E$18-'Ejercicio 3 - TIR'!$C$18)*('Ejercicio 3 - TIR'!$D$18-'Ejercicio 3 - TIR'!$C$18)*J19),'Ejercicio 3 - TIR'!$E$18-SQRT(('Ejercicio 3 - TIR'!$E$18-'Ejercicio 3 - TIR'!$C$18)*('Ejercicio 3 - TIR'!$E$18-'Ejercicio 3 - TIR'!$D$18)*(1-J19)))</f>
        <v>36908.3646625825</v>
      </c>
      <c r="L19" s="27">
        <f ca="1" t="shared" si="148"/>
        <v>0.661394473448626</v>
      </c>
      <c r="M19" s="28">
        <f ca="1">IF(L19&lt;=('Ejercicio 3 - TIR'!$D$18-'Ejercicio 3 - TIR'!$C$18)/('Ejercicio 3 - TIR'!$E$18-'Ejercicio 3 - TIR'!$C$18),'Ejercicio 3 - TIR'!$C$18+SQRT(('Ejercicio 3 - TIR'!$E$18-'Ejercicio 3 - TIR'!$C$18)*('Ejercicio 3 - TIR'!$D$18-'Ejercicio 3 - TIR'!$C$18)*L19),'Ejercicio 3 - TIR'!$E$18-SQRT(('Ejercicio 3 - TIR'!$E$18-'Ejercicio 3 - TIR'!$C$18)*('Ejercicio 3 - TIR'!$E$18-'Ejercicio 3 - TIR'!$D$18)*(1-L19)))</f>
        <v>39960.3800638979</v>
      </c>
      <c r="N19" s="27">
        <f ca="1" t="shared" ref="N19:R19" si="149">RAND()</f>
        <v>0.542193693014051</v>
      </c>
      <c r="O19" s="28">
        <f ca="1">IF(N19&lt;=('Ejercicio 3 - TIR'!$D$18-'Ejercicio 3 - TIR'!$C$18)/('Ejercicio 3 - TIR'!$E$18-'Ejercicio 3 - TIR'!$C$18),'Ejercicio 3 - TIR'!$C$18+SQRT(('Ejercicio 3 - TIR'!$E$18-'Ejercicio 3 - TIR'!$C$18)*('Ejercicio 3 - TIR'!$D$18-'Ejercicio 3 - TIR'!$C$18)*N19),'Ejercicio 3 - TIR'!$E$18-SQRT(('Ejercicio 3 - TIR'!$E$18-'Ejercicio 3 - TIR'!$C$18)*('Ejercicio 3 - TIR'!$E$18-'Ejercicio 3 - TIR'!$D$18)*(1-N19)))</f>
        <v>39018.2622468027</v>
      </c>
      <c r="P19" s="27">
        <f ca="1" t="shared" si="149"/>
        <v>0.874819107703335</v>
      </c>
      <c r="Q19" s="29">
        <f ca="1">IF(P19&lt;=('Ejercicio 3 - TIR'!$D$22-'Ejercicio 3 - TIR'!$C$22)/('Ejercicio 3 - TIR'!$E$22-'Ejercicio 3 - TIR'!$C$22),'Ejercicio 3 - TIR'!$C$22+SQRT(('Ejercicio 3 - TIR'!$E$22-'Ejercicio 3 - TIR'!$C$22)*('Ejercicio 3 - TIR'!$D$22-'Ejercicio 3 - TIR'!$C$22)*P19),'Ejercicio 3 - TIR'!$E$22-SQRT(('Ejercicio 3 - TIR'!$E$22-'Ejercicio 3 - TIR'!$C$22)*('Ejercicio 3 - TIR'!$E$22-'Ejercicio 3 - TIR'!$D$22)*(1-P19)))</f>
        <v>0.164989150386004</v>
      </c>
      <c r="R19" s="27">
        <f ca="1" t="shared" si="149"/>
        <v>0.797805128115977</v>
      </c>
      <c r="S19" s="29">
        <f ca="1">IF(R19&lt;=('Ejercicio 3 - TIR'!$D$23-'Ejercicio 3 - TIR'!$C$23)/('Ejercicio 3 - TIR'!$E$23-'Ejercicio 3 - TIR'!$C$23),'Ejercicio 3 - TIR'!$C$23+SQRT(('Ejercicio 3 - TIR'!$E$23-'Ejercicio 3 - TIR'!$C$23)*('Ejercicio 3 - TIR'!$D$23-'Ejercicio 3 - TIR'!$C$23)*R19),'Ejercicio 3 - TIR'!$E$23-SQRT(('Ejercicio 3 - TIR'!$E$23-'Ejercicio 3 - TIR'!$C$23)*('Ejercicio 3 - TIR'!$E$23-'Ejercicio 3 - TIR'!$D$23)*(1-R19)))</f>
        <v>0.160922506207805</v>
      </c>
      <c r="T19" s="27">
        <f ca="1" t="shared" ref="T19:X19" si="150">RAND()</f>
        <v>0.407187254150023</v>
      </c>
      <c r="U19" s="29">
        <f ca="1">IF(T19&lt;=('Ejercicio 3 - TIR'!$D$24-'Ejercicio 3 - TIR'!$C$24)/('Ejercicio 3 - TIR'!$E$24-'Ejercicio 3 - TIR'!$C$24),'Ejercicio 3 - TIR'!$C$24+SQRT(('Ejercicio 3 - TIR'!$E$24-'Ejercicio 3 - TIR'!$C$24)*('Ejercicio 3 - TIR'!$D$24-'Ejercicio 3 - TIR'!$C$24)*T19),'Ejercicio 3 - TIR'!$E$24-SQRT(('Ejercicio 3 - TIR'!$E$24-'Ejercicio 3 - TIR'!$C$24)*('Ejercicio 3 - TIR'!$E$24-'Ejercicio 3 - TIR'!$D$24)*(1-T19)))</f>
        <v>0.179241977253856</v>
      </c>
      <c r="V19" s="27">
        <f ca="1" t="shared" si="150"/>
        <v>0.678995233645857</v>
      </c>
      <c r="W19" s="29">
        <f ca="1">IF(V19&lt;=('Ejercicio 3 - TIR'!$D$25-'Ejercicio 3 - TIR'!$C$25)/('Ejercicio 3 - TIR'!$E$25-'Ejercicio 3 - TIR'!$C$25),'Ejercicio 3 - TIR'!$C$25+SQRT(('Ejercicio 3 - TIR'!$E$25-'Ejercicio 3 - TIR'!$C$25)*('Ejercicio 3 - TIR'!$D$25-'Ejercicio 3 - TIR'!$C$25)*V19),'Ejercicio 3 - TIR'!$E$25-SQRT(('Ejercicio 3 - TIR'!$E$25-'Ejercicio 3 - TIR'!$C$25)*('Ejercicio 3 - TIR'!$E$25-'Ejercicio 3 - TIR'!$D$25)*(1-V19)))</f>
        <v>0.216481099626636</v>
      </c>
      <c r="X19" s="27">
        <f ca="1" t="shared" si="150"/>
        <v>0.536766489892555</v>
      </c>
      <c r="Y19" s="29">
        <f ca="1">IF(X19&lt;=('Ejercicio 3 - TIR'!$D$26-'Ejercicio 3 - TIR'!$C$26)/('Ejercicio 3 - TIR'!$E$26-'Ejercicio 3 - TIR'!$C$26),'Ejercicio 3 - TIR'!$C$26+SQRT(('Ejercicio 3 - TIR'!$E$26-'Ejercicio 3 - TIR'!$C$26)*('Ejercicio 3 - TIR'!$D$26-'Ejercicio 3 - TIR'!$C$26)*X19),'Ejercicio 3 - TIR'!$E$26-SQRT(('Ejercicio 3 - TIR'!$E$26-'Ejercicio 3 - TIR'!$C$26)*('Ejercicio 3 - TIR'!$E$26-'Ejercicio 3 - TIR'!$D$26)*(1-X19)))</f>
        <v>0.229985392587963</v>
      </c>
      <c r="Z19" s="27">
        <f ca="1" t="shared" si="4"/>
        <v>1.164989150386</v>
      </c>
      <c r="AA19" s="27">
        <f ca="1" t="shared" si="5"/>
        <v>1.35246212417102</v>
      </c>
      <c r="AB19" s="27">
        <f ca="1" t="shared" si="6"/>
        <v>1.59488010946839</v>
      </c>
      <c r="AC19" s="27">
        <f ca="1" t="shared" si="7"/>
        <v>1.94014150933875</v>
      </c>
      <c r="AD19" s="27">
        <f ca="1" t="shared" si="8"/>
        <v>2.38634571604023</v>
      </c>
      <c r="AE19" s="26">
        <f ca="1" t="shared" si="9"/>
        <v>4952.65765515194</v>
      </c>
      <c r="AF19" s="26">
        <f ca="1" t="shared" si="10"/>
        <v>5749.65173740827</v>
      </c>
      <c r="AG19" s="26">
        <f ca="1" t="shared" si="11"/>
        <v>6780.23068334239</v>
      </c>
      <c r="AH19" s="26">
        <f ca="1" t="shared" si="12"/>
        <v>8248.02247739461</v>
      </c>
      <c r="AI19" s="26">
        <f ca="1" t="shared" si="13"/>
        <v>10144.9471649326</v>
      </c>
      <c r="AJ19" s="28">
        <f ca="1" t="shared" si="14"/>
        <v>45684.0930704117</v>
      </c>
      <c r="AK19" s="28">
        <f ca="1" t="shared" si="15"/>
        <v>42761.3597726681</v>
      </c>
      <c r="AL19" s="28">
        <f ca="1" t="shared" si="16"/>
        <v>58864.4166733587</v>
      </c>
      <c r="AM19" s="28">
        <f ca="1" t="shared" si="17"/>
        <v>77528.7920909209</v>
      </c>
      <c r="AN19" s="28">
        <f ca="1" t="shared" si="18"/>
        <v>93111.0629599918</v>
      </c>
      <c r="AO19" s="28">
        <f ca="1">C19/'Ejercicio 3 - TIR'!$D$7</f>
        <v>16725.3279105531</v>
      </c>
      <c r="AP19" s="28">
        <f ca="1" t="shared" si="19"/>
        <v>28958.7651598586</v>
      </c>
      <c r="AQ19" s="28">
        <f ca="1" t="shared" si="20"/>
        <v>26036.031862115</v>
      </c>
      <c r="AR19" s="28">
        <f ca="1" t="shared" si="21"/>
        <v>42139.0887628056</v>
      </c>
      <c r="AS19" s="28">
        <f ca="1" t="shared" si="22"/>
        <v>60803.4641803678</v>
      </c>
      <c r="AT19" s="28">
        <f ca="1" t="shared" si="23"/>
        <v>76385.7350494387</v>
      </c>
      <c r="AU19" s="28">
        <f ca="1">AP19*'Ejercicio 3 - TIR'!$D$5</f>
        <v>14479.3825799293</v>
      </c>
      <c r="AV19" s="28">
        <f ca="1">AQ19*'Ejercicio 3 - TIR'!$D$5</f>
        <v>13018.0159310575</v>
      </c>
      <c r="AW19" s="28">
        <f ca="1">AR19*'Ejercicio 3 - TIR'!$D$5</f>
        <v>21069.5443814028</v>
      </c>
      <c r="AX19" s="28">
        <f ca="1">AS19*'Ejercicio 3 - TIR'!$D$5</f>
        <v>30401.7320901839</v>
      </c>
      <c r="AY19" s="28">
        <f ca="1">AT19*'Ejercicio 3 - TIR'!$D$5</f>
        <v>38192.8675247193</v>
      </c>
      <c r="AZ19" s="28">
        <f ca="1" t="shared" ref="AZ19:BD19" si="151">AJ19-AU19-AE19</f>
        <v>26252.0528353305</v>
      </c>
      <c r="BA19" s="28">
        <f ca="1" t="shared" si="151"/>
        <v>23993.6921042023</v>
      </c>
      <c r="BB19" s="28">
        <f ca="1" t="shared" si="151"/>
        <v>31014.6416086135</v>
      </c>
      <c r="BC19" s="28">
        <f ca="1" t="shared" si="151"/>
        <v>38879.0375233424</v>
      </c>
      <c r="BD19" s="28">
        <f ca="1" t="shared" si="151"/>
        <v>44773.2482703399</v>
      </c>
      <c r="BE19" s="28">
        <f ca="1" t="shared" ref="BE19:BI19" si="152">AZ19/Z19</f>
        <v>22534.1607916539</v>
      </c>
      <c r="BF19" s="28">
        <f ca="1" t="shared" si="152"/>
        <v>17740.7497595609</v>
      </c>
      <c r="BG19" s="28">
        <f ca="1" t="shared" si="152"/>
        <v>19446.3780847775</v>
      </c>
      <c r="BH19" s="28">
        <f ca="1" t="shared" si="152"/>
        <v>20039.2792671053</v>
      </c>
      <c r="BI19" s="28">
        <f ca="1" t="shared" si="152"/>
        <v>18762.2639793509</v>
      </c>
      <c r="BJ19" s="28">
        <f ca="1" t="shared" si="26"/>
        <v>71633.5186328</v>
      </c>
      <c r="BK19" s="28">
        <f ca="1" t="shared" si="27"/>
        <v>39912.4146087165</v>
      </c>
      <c r="BL19" s="28">
        <f ca="1" t="shared" si="28"/>
        <v>111545.933241516</v>
      </c>
      <c r="BM19" s="28">
        <f ca="1">BK19*'Ejercicio 3 - TIR'!$D$5</f>
        <v>19956.2073043582</v>
      </c>
      <c r="BN19" s="28">
        <f ca="1" t="shared" si="29"/>
        <v>91589.7259371582</v>
      </c>
      <c r="BO19" s="28">
        <f ca="1" t="shared" si="30"/>
        <v>38380.7448021979</v>
      </c>
      <c r="BP19" s="28">
        <f ca="1" t="shared" si="31"/>
        <v>-113644.720399687</v>
      </c>
      <c r="BQ19" s="28">
        <f ca="1" t="shared" ref="BQ19:BT19" si="153">BE19</f>
        <v>22534.1607916539</v>
      </c>
      <c r="BR19" s="28">
        <f ca="1" t="shared" si="153"/>
        <v>17740.7497595609</v>
      </c>
      <c r="BS19" s="28">
        <f ca="1" t="shared" si="153"/>
        <v>19446.3780847775</v>
      </c>
      <c r="BT19" s="28">
        <f ca="1" t="shared" si="153"/>
        <v>20039.2792671053</v>
      </c>
      <c r="BU19" s="28">
        <f ca="1" t="shared" si="33"/>
        <v>57143.0087815489</v>
      </c>
      <c r="BV19" s="30">
        <f ca="1" t="shared" si="34"/>
        <v>5.53083850032927</v>
      </c>
    </row>
    <row r="20" ht="15" customHeight="1" spans="1:74">
      <c r="A20" s="26">
        <v>19</v>
      </c>
      <c r="B20" s="27">
        <f ca="1" t="shared" ref="B20:F20" si="154">RAND()</f>
        <v>0.8307196312127</v>
      </c>
      <c r="C20" s="28">
        <f ca="1">IF(B20&lt;=('Ejercicio 3 - TIR'!$D$13-'Ejercicio 3 - TIR'!$C$13)/('Ejercicio 3 - TIR'!$E$13-'Ejercicio 3 - TIR'!$C$13),'Ejercicio 3 - TIR'!$C$13+SQRT(('Ejercicio 3 - TIR'!$E$13-'Ejercicio 3 - TIR'!$C$13)*('Ejercicio 3 - TIR'!$D$13-'Ejercicio 3 - TIR'!$C$13)*B20),'Ejercicio 3 - TIR'!$E$13-SQRT(('Ejercicio 3 - TIR'!$E$13-'Ejercicio 3 - TIR'!$C$13)*('Ejercicio 3 - TIR'!$E$13-'Ejercicio 3 - TIR'!$D$13)*(1-B20)))</f>
        <v>85747.4057608883</v>
      </c>
      <c r="D20" s="27">
        <f ca="1" t="shared" si="154"/>
        <v>0.192212366870243</v>
      </c>
      <c r="E20" s="28">
        <f ca="1">IF(D20&lt;=('Ejercicio 3 - TIR'!$D$14-'Ejercicio 3 - TIR'!$C$14)/('Ejercicio 3 - TIR'!$E$14-'Ejercicio 3 - TIR'!$C$14),'Ejercicio 3 - TIR'!$C$14+SQRT(('Ejercicio 3 - TIR'!$E$14-'Ejercicio 3 - TIR'!$C$14)*('Ejercicio 3 - TIR'!$D$14-'Ejercicio 3 - TIR'!$C$14)*D20),'Ejercicio 3 - TIR'!$E$14-SQRT(('Ejercicio 3 - TIR'!$E$14-'Ejercicio 3 - TIR'!$C$14)*('Ejercicio 3 - TIR'!$E$14-'Ejercicio 3 - TIR'!$D$14)*(1-D20)))</f>
        <v>28796.8312466145</v>
      </c>
      <c r="F20" s="27">
        <f ca="1" t="shared" si="154"/>
        <v>0.0101711123017567</v>
      </c>
      <c r="G20" s="28">
        <f ca="1">IF(F20&lt;=('Ejercicio 3 - TIR'!$D$18-'Ejercicio 3 - TIR'!$C$18)/('Ejercicio 3 - TIR'!$E$18-'Ejercicio 3 - TIR'!$C$18),'Ejercicio 3 - TIR'!$C$18+SQRT(('Ejercicio 3 - TIR'!$E$18-'Ejercicio 3 - TIR'!$C$18)*('Ejercicio 3 - TIR'!$D$18-'Ejercicio 3 - TIR'!$C$18)*F20),'Ejercicio 3 - TIR'!$E$18-SQRT(('Ejercicio 3 - TIR'!$E$18-'Ejercicio 3 - TIR'!$C$18)*('Ejercicio 3 - TIR'!$E$18-'Ejercicio 3 - TIR'!$D$18)*(1-F20)))</f>
        <v>31235.1788717686</v>
      </c>
      <c r="H20" s="27">
        <f ca="1" t="shared" ref="H20:L20" si="155">RAND()</f>
        <v>0.239533926973664</v>
      </c>
      <c r="I20" s="28">
        <f ca="1">IF(H20&lt;=('Ejercicio 3 - TIR'!$D$18-'Ejercicio 3 - TIR'!$C$18)/('Ejercicio 3 - TIR'!$E$18-'Ejercicio 3 - TIR'!$C$18),'Ejercicio 3 - TIR'!$C$18+SQRT(('Ejercicio 3 - TIR'!$E$18-'Ejercicio 3 - TIR'!$C$18)*('Ejercicio 3 - TIR'!$D$18-'Ejercicio 3 - TIR'!$C$18)*H20),'Ejercicio 3 - TIR'!$E$18-SQRT(('Ejercicio 3 - TIR'!$E$18-'Ejercicio 3 - TIR'!$C$18)*('Ejercicio 3 - TIR'!$E$18-'Ejercicio 3 - TIR'!$D$18)*(1-H20)))</f>
        <v>35994.1712559827</v>
      </c>
      <c r="J20" s="27">
        <f ca="1" t="shared" si="155"/>
        <v>0.787358480870924</v>
      </c>
      <c r="K20" s="28">
        <f ca="1">IF(J20&lt;=('Ejercicio 3 - TIR'!$D$18-'Ejercicio 3 - TIR'!$C$18)/('Ejercicio 3 - TIR'!$E$18-'Ejercicio 3 - TIR'!$C$18),'Ejercicio 3 - TIR'!$C$18+SQRT(('Ejercicio 3 - TIR'!$E$18-'Ejercicio 3 - TIR'!$C$18)*('Ejercicio 3 - TIR'!$D$18-'Ejercicio 3 - TIR'!$C$18)*J20),'Ejercicio 3 - TIR'!$E$18-SQRT(('Ejercicio 3 - TIR'!$E$18-'Ejercicio 3 - TIR'!$C$18)*('Ejercicio 3 - TIR'!$E$18-'Ejercicio 3 - TIR'!$D$18)*(1-J20)))</f>
        <v>41006.4910248403</v>
      </c>
      <c r="L20" s="27">
        <f ca="1" t="shared" si="155"/>
        <v>0.201101949470122</v>
      </c>
      <c r="M20" s="28">
        <f ca="1">IF(L20&lt;=('Ejercicio 3 - TIR'!$D$18-'Ejercicio 3 - TIR'!$C$18)/('Ejercicio 3 - TIR'!$E$18-'Ejercicio 3 - TIR'!$C$18),'Ejercicio 3 - TIR'!$C$18+SQRT(('Ejercicio 3 - TIR'!$E$18-'Ejercicio 3 - TIR'!$C$18)*('Ejercicio 3 - TIR'!$D$18-'Ejercicio 3 - TIR'!$C$18)*L20),'Ejercicio 3 - TIR'!$E$18-SQRT(('Ejercicio 3 - TIR'!$E$18-'Ejercicio 3 - TIR'!$C$18)*('Ejercicio 3 - TIR'!$E$18-'Ejercicio 3 - TIR'!$D$18)*(1-L20)))</f>
        <v>35492.2939124303</v>
      </c>
      <c r="N20" s="27">
        <f ca="1" t="shared" ref="N20:R20" si="156">RAND()</f>
        <v>0.113598557847245</v>
      </c>
      <c r="O20" s="28">
        <f ca="1">IF(N20&lt;=('Ejercicio 3 - TIR'!$D$18-'Ejercicio 3 - TIR'!$C$18)/('Ejercicio 3 - TIR'!$E$18-'Ejercicio 3 - TIR'!$C$18),'Ejercicio 3 - TIR'!$C$18+SQRT(('Ejercicio 3 - TIR'!$E$18-'Ejercicio 3 - TIR'!$C$18)*('Ejercicio 3 - TIR'!$D$18-'Ejercicio 3 - TIR'!$C$18)*N20),'Ejercicio 3 - TIR'!$E$18-SQRT(('Ejercicio 3 - TIR'!$E$18-'Ejercicio 3 - TIR'!$C$18)*('Ejercicio 3 - TIR'!$E$18-'Ejercicio 3 - TIR'!$D$18)*(1-N20)))</f>
        <v>34127.9272858284</v>
      </c>
      <c r="P20" s="27">
        <f ca="1" t="shared" si="156"/>
        <v>0.00164048457946842</v>
      </c>
      <c r="Q20" s="29">
        <f ca="1">IF(P20&lt;=('Ejercicio 3 - TIR'!$D$22-'Ejercicio 3 - TIR'!$C$22)/('Ejercicio 3 - TIR'!$E$22-'Ejercicio 3 - TIR'!$C$22),'Ejercicio 3 - TIR'!$C$22+SQRT(('Ejercicio 3 - TIR'!$E$22-'Ejercicio 3 - TIR'!$C$22)*('Ejercicio 3 - TIR'!$D$22-'Ejercicio 3 - TIR'!$C$22)*P20),'Ejercicio 3 - TIR'!$E$22-SQRT(('Ejercicio 3 - TIR'!$E$22-'Ejercicio 3 - TIR'!$C$22)*('Ejercicio 3 - TIR'!$E$22-'Ejercicio 3 - TIR'!$D$22)*(1-P20)))</f>
        <v>0.121718392342582</v>
      </c>
      <c r="R20" s="27">
        <f ca="1" t="shared" si="156"/>
        <v>0.881026276016009</v>
      </c>
      <c r="S20" s="29">
        <f ca="1">IF(R20&lt;=('Ejercicio 3 - TIR'!$D$23-'Ejercicio 3 - TIR'!$C$23)/('Ejercicio 3 - TIR'!$E$23-'Ejercicio 3 - TIR'!$C$23),'Ejercicio 3 - TIR'!$C$23+SQRT(('Ejercicio 3 - TIR'!$E$23-'Ejercicio 3 - TIR'!$C$23)*('Ejercicio 3 - TIR'!$D$23-'Ejercicio 3 - TIR'!$C$23)*R20),'Ejercicio 3 - TIR'!$E$23-SQRT(('Ejercicio 3 - TIR'!$E$23-'Ejercicio 3 - TIR'!$C$23)*('Ejercicio 3 - TIR'!$E$23-'Ejercicio 3 - TIR'!$D$23)*(1-R20)))</f>
        <v>0.165366042805475</v>
      </c>
      <c r="T20" s="27">
        <f ca="1" t="shared" ref="T20:X20" si="157">RAND()</f>
        <v>0.171407283728225</v>
      </c>
      <c r="U20" s="29">
        <f ca="1">IF(T20&lt;=('Ejercicio 3 - TIR'!$D$24-'Ejercicio 3 - TIR'!$C$24)/('Ejercicio 3 - TIR'!$E$24-'Ejercicio 3 - TIR'!$C$24),'Ejercicio 3 - TIR'!$C$24+SQRT(('Ejercicio 3 - TIR'!$E$24-'Ejercicio 3 - TIR'!$C$24)*('Ejercicio 3 - TIR'!$D$24-'Ejercicio 3 - TIR'!$C$24)*T20),'Ejercicio 3 - TIR'!$E$24-SQRT(('Ejercicio 3 - TIR'!$E$24-'Ejercicio 3 - TIR'!$C$24)*('Ejercicio 3 - TIR'!$E$24-'Ejercicio 3 - TIR'!$D$24)*(1-T20)))</f>
        <v>0.168972487866099</v>
      </c>
      <c r="V20" s="27">
        <f ca="1" t="shared" si="157"/>
        <v>0.924468593870879</v>
      </c>
      <c r="W20" s="29">
        <f ca="1">IF(V20&lt;=('Ejercicio 3 - TIR'!$D$25-'Ejercicio 3 - TIR'!$C$25)/('Ejercicio 3 - TIR'!$E$25-'Ejercicio 3 - TIR'!$C$25),'Ejercicio 3 - TIR'!$C$25+SQRT(('Ejercicio 3 - TIR'!$E$25-'Ejercicio 3 - TIR'!$C$25)*('Ejercicio 3 - TIR'!$D$25-'Ejercicio 3 - TIR'!$C$25)*V20),'Ejercicio 3 - TIR'!$E$25-SQRT(('Ejercicio 3 - TIR'!$E$25-'Ejercicio 3 - TIR'!$C$25)*('Ejercicio 3 - TIR'!$E$25-'Ejercicio 3 - TIR'!$D$25)*(1-V20)))</f>
        <v>0.233740851146142</v>
      </c>
      <c r="X20" s="27">
        <f ca="1" t="shared" si="157"/>
        <v>0.343996888448171</v>
      </c>
      <c r="Y20" s="29">
        <f ca="1">IF(X20&lt;=('Ejercicio 3 - TIR'!$D$26-'Ejercicio 3 - TIR'!$C$26)/('Ejercicio 3 - TIR'!$E$26-'Ejercicio 3 - TIR'!$C$26),'Ejercicio 3 - TIR'!$C$26+SQRT(('Ejercicio 3 - TIR'!$E$26-'Ejercicio 3 - TIR'!$C$26)*('Ejercicio 3 - TIR'!$D$26-'Ejercicio 3 - TIR'!$C$26)*X20),'Ejercicio 3 - TIR'!$E$26-SQRT(('Ejercicio 3 - TIR'!$E$26-'Ejercicio 3 - TIR'!$C$26)*('Ejercicio 3 - TIR'!$E$26-'Ejercicio 3 - TIR'!$D$26)*(1-X20)))</f>
        <v>0.220481794361894</v>
      </c>
      <c r="Z20" s="27">
        <f ca="1" t="shared" si="4"/>
        <v>1.12171839234258</v>
      </c>
      <c r="AA20" s="27">
        <f ca="1" t="shared" si="5"/>
        <v>1.30721252402639</v>
      </c>
      <c r="AB20" s="27">
        <f ca="1" t="shared" si="6"/>
        <v>1.52809547638086</v>
      </c>
      <c r="AC20" s="27">
        <f ca="1" t="shared" si="7"/>
        <v>1.88527381366269</v>
      </c>
      <c r="AD20" s="27">
        <f ca="1" t="shared" si="8"/>
        <v>2.30094236696253</v>
      </c>
      <c r="AE20" s="26">
        <f ca="1" t="shared" si="9"/>
        <v>3505.10400389854</v>
      </c>
      <c r="AF20" s="26">
        <f ca="1" t="shared" si="10"/>
        <v>4084.72918264487</v>
      </c>
      <c r="AG20" s="26">
        <f ca="1" t="shared" si="11"/>
        <v>4774.93603489563</v>
      </c>
      <c r="AH20" s="26">
        <f ca="1" t="shared" si="12"/>
        <v>5891.03364786051</v>
      </c>
      <c r="AI20" s="26">
        <f ca="1" t="shared" si="13"/>
        <v>7189.89931718709</v>
      </c>
      <c r="AJ20" s="28">
        <f ca="1" t="shared" si="14"/>
        <v>35037.0746285732</v>
      </c>
      <c r="AK20" s="28">
        <f ca="1" t="shared" si="15"/>
        <v>47052.0314577715</v>
      </c>
      <c r="AL20" s="28">
        <f ca="1" t="shared" si="16"/>
        <v>62661.8334373107</v>
      </c>
      <c r="AM20" s="28">
        <f ca="1" t="shared" si="17"/>
        <v>66912.6922999243</v>
      </c>
      <c r="AN20" s="28">
        <f ca="1" t="shared" si="18"/>
        <v>78526.393788579</v>
      </c>
      <c r="AO20" s="28">
        <f ca="1">C20/'Ejercicio 3 - TIR'!$D$7</f>
        <v>17149.4811521777</v>
      </c>
      <c r="AP20" s="28">
        <f ca="1" t="shared" si="19"/>
        <v>17887.5934763956</v>
      </c>
      <c r="AQ20" s="28">
        <f ca="1" t="shared" si="20"/>
        <v>29902.5503055938</v>
      </c>
      <c r="AR20" s="28">
        <f ca="1" t="shared" si="21"/>
        <v>45512.352285133</v>
      </c>
      <c r="AS20" s="28">
        <f ca="1" t="shared" si="22"/>
        <v>49763.2111477467</v>
      </c>
      <c r="AT20" s="28">
        <f ca="1" t="shared" si="23"/>
        <v>61376.9126364014</v>
      </c>
      <c r="AU20" s="28">
        <f ca="1">AP20*'Ejercicio 3 - TIR'!$D$5</f>
        <v>8943.79673819778</v>
      </c>
      <c r="AV20" s="28">
        <f ca="1">AQ20*'Ejercicio 3 - TIR'!$D$5</f>
        <v>14951.2751527969</v>
      </c>
      <c r="AW20" s="28">
        <f ca="1">AR20*'Ejercicio 3 - TIR'!$D$5</f>
        <v>22756.1761425665</v>
      </c>
      <c r="AX20" s="28">
        <f ca="1">AS20*'Ejercicio 3 - TIR'!$D$5</f>
        <v>24881.6055738733</v>
      </c>
      <c r="AY20" s="28">
        <f ca="1">AT20*'Ejercicio 3 - TIR'!$D$5</f>
        <v>30688.4563182007</v>
      </c>
      <c r="AZ20" s="28">
        <f ca="1" t="shared" ref="AZ20:BD20" si="158">AJ20-AU20-AE20</f>
        <v>22588.1738864769</v>
      </c>
      <c r="BA20" s="28">
        <f ca="1" t="shared" si="158"/>
        <v>28016.0271223297</v>
      </c>
      <c r="BB20" s="28">
        <f ca="1" t="shared" si="158"/>
        <v>35130.7212598486</v>
      </c>
      <c r="BC20" s="28">
        <f ca="1" t="shared" si="158"/>
        <v>36140.0530781905</v>
      </c>
      <c r="BD20" s="28">
        <f ca="1" t="shared" si="158"/>
        <v>40648.0381531912</v>
      </c>
      <c r="BE20" s="28">
        <f ca="1" t="shared" ref="BE20:BI20" si="159">AZ20/Z20</f>
        <v>20137.1164462268</v>
      </c>
      <c r="BF20" s="28">
        <f ca="1" t="shared" si="159"/>
        <v>21431.8839571981</v>
      </c>
      <c r="BG20" s="28">
        <f ca="1" t="shared" si="159"/>
        <v>22989.8732133232</v>
      </c>
      <c r="BH20" s="28">
        <f ca="1" t="shared" si="159"/>
        <v>19169.6573814803</v>
      </c>
      <c r="BI20" s="28">
        <f ca="1" t="shared" si="159"/>
        <v>17665.821941838</v>
      </c>
      <c r="BJ20" s="28">
        <f ca="1" t="shared" si="26"/>
        <v>66259.8490496056</v>
      </c>
      <c r="BK20" s="28">
        <f ca="1" t="shared" si="27"/>
        <v>39459.9677544709</v>
      </c>
      <c r="BL20" s="28">
        <f ca="1" t="shared" si="28"/>
        <v>105719.816804077</v>
      </c>
      <c r="BM20" s="28">
        <f ca="1">BK20*'Ejercicio 3 - TIR'!$D$5</f>
        <v>19729.9838772354</v>
      </c>
      <c r="BN20" s="28">
        <f ca="1" t="shared" si="29"/>
        <v>85989.832926841</v>
      </c>
      <c r="BO20" s="28">
        <f ca="1" t="shared" si="30"/>
        <v>37371.5718227033</v>
      </c>
      <c r="BP20" s="28">
        <f ca="1" t="shared" si="31"/>
        <v>-114544.237007503</v>
      </c>
      <c r="BQ20" s="28">
        <f ca="1" t="shared" ref="BQ20:BT20" si="160">BE20</f>
        <v>20137.1164462268</v>
      </c>
      <c r="BR20" s="28">
        <f ca="1" t="shared" si="160"/>
        <v>21431.8839571981</v>
      </c>
      <c r="BS20" s="28">
        <f ca="1" t="shared" si="160"/>
        <v>22989.8732133232</v>
      </c>
      <c r="BT20" s="28">
        <f ca="1" t="shared" si="160"/>
        <v>19169.6573814803</v>
      </c>
      <c r="BU20" s="28">
        <f ca="1" t="shared" si="33"/>
        <v>55037.3937645413</v>
      </c>
      <c r="BV20" s="30">
        <f ca="1" t="shared" si="34"/>
        <v>5.76273296198508</v>
      </c>
    </row>
    <row r="21" ht="15" customHeight="1" spans="1:74">
      <c r="A21" s="26">
        <v>20</v>
      </c>
      <c r="B21" s="27">
        <f ca="1" t="shared" ref="B21:F21" si="161">RAND()</f>
        <v>0.445636747100985</v>
      </c>
      <c r="C21" s="28">
        <f ca="1">IF(B21&lt;=('Ejercicio 3 - TIR'!$D$13-'Ejercicio 3 - TIR'!$C$13)/('Ejercicio 3 - TIR'!$E$13-'Ejercicio 3 - TIR'!$C$13),'Ejercicio 3 - TIR'!$C$13+SQRT(('Ejercicio 3 - TIR'!$E$13-'Ejercicio 3 - TIR'!$C$13)*('Ejercicio 3 - TIR'!$D$13-'Ejercicio 3 - TIR'!$C$13)*B21),'Ejercicio 3 - TIR'!$E$13-SQRT(('Ejercicio 3 - TIR'!$E$13-'Ejercicio 3 - TIR'!$C$13)*('Ejercicio 3 - TIR'!$E$13-'Ejercicio 3 - TIR'!$D$13)*(1-B21)))</f>
        <v>74207.8325168508</v>
      </c>
      <c r="D21" s="27">
        <f ca="1" t="shared" si="161"/>
        <v>0.825510390830899</v>
      </c>
      <c r="E21" s="28">
        <f ca="1">IF(D21&lt;=('Ejercicio 3 - TIR'!$D$14-'Ejercicio 3 - TIR'!$C$14)/('Ejercicio 3 - TIR'!$E$14-'Ejercicio 3 - TIR'!$C$14),'Ejercicio 3 - TIR'!$C$14+SQRT(('Ejercicio 3 - TIR'!$E$14-'Ejercicio 3 - TIR'!$C$14)*('Ejercicio 3 - TIR'!$D$14-'Ejercicio 3 - TIR'!$C$14)*D21),'Ejercicio 3 - TIR'!$E$14-SQRT(('Ejercicio 3 - TIR'!$E$14-'Ejercicio 3 - TIR'!$C$14)*('Ejercicio 3 - TIR'!$E$14-'Ejercicio 3 - TIR'!$D$14)*(1-D21)))</f>
        <v>34884.0014293038</v>
      </c>
      <c r="F21" s="27">
        <f ca="1" t="shared" si="161"/>
        <v>0.272318507167971</v>
      </c>
      <c r="G21" s="28">
        <f ca="1">IF(F21&lt;=('Ejercicio 3 - TIR'!$D$18-'Ejercicio 3 - TIR'!$C$18)/('Ejercicio 3 - TIR'!$E$18-'Ejercicio 3 - TIR'!$C$18),'Ejercicio 3 - TIR'!$C$18+SQRT(('Ejercicio 3 - TIR'!$E$18-'Ejercicio 3 - TIR'!$C$18)*('Ejercicio 3 - TIR'!$D$18-'Ejercicio 3 - TIR'!$C$18)*F21),'Ejercicio 3 - TIR'!$E$18-SQRT(('Ejercicio 3 - TIR'!$E$18-'Ejercicio 3 - TIR'!$C$18)*('Ejercicio 3 - TIR'!$E$18-'Ejercicio 3 - TIR'!$D$18)*(1-F21)))</f>
        <v>36391.2264922467</v>
      </c>
      <c r="H21" s="27">
        <f ca="1" t="shared" ref="H21:L21" si="162">RAND()</f>
        <v>0.611175084819905</v>
      </c>
      <c r="I21" s="28">
        <f ca="1">IF(H21&lt;=('Ejercicio 3 - TIR'!$D$18-'Ejercicio 3 - TIR'!$C$18)/('Ejercicio 3 - TIR'!$E$18-'Ejercicio 3 - TIR'!$C$18),'Ejercicio 3 - TIR'!$C$18+SQRT(('Ejercicio 3 - TIR'!$E$18-'Ejercicio 3 - TIR'!$C$18)*('Ejercicio 3 - TIR'!$D$18-'Ejercicio 3 - TIR'!$C$18)*H21),'Ejercicio 3 - TIR'!$E$18-SQRT(('Ejercicio 3 - TIR'!$E$18-'Ejercicio 3 - TIR'!$C$18)*('Ejercicio 3 - TIR'!$E$18-'Ejercicio 3 - TIR'!$D$18)*(1-H21)))</f>
        <v>39574.7722021459</v>
      </c>
      <c r="J21" s="27">
        <f ca="1" t="shared" si="162"/>
        <v>0.0707286491218619</v>
      </c>
      <c r="K21" s="28">
        <f ca="1">IF(J21&lt;=('Ejercicio 3 - TIR'!$D$18-'Ejercicio 3 - TIR'!$C$18)/('Ejercicio 3 - TIR'!$E$18-'Ejercicio 3 - TIR'!$C$18),'Ejercicio 3 - TIR'!$C$18+SQRT(('Ejercicio 3 - TIR'!$E$18-'Ejercicio 3 - TIR'!$C$18)*('Ejercicio 3 - TIR'!$D$18-'Ejercicio 3 - TIR'!$C$18)*J21),'Ejercicio 3 - TIR'!$E$18-SQRT(('Ejercicio 3 - TIR'!$E$18-'Ejercicio 3 - TIR'!$C$18)*('Ejercicio 3 - TIR'!$E$18-'Ejercicio 3 - TIR'!$D$18)*(1-J21)))</f>
        <v>33257.191638249</v>
      </c>
      <c r="L21" s="27">
        <f ca="1" t="shared" si="162"/>
        <v>0.396969376470716</v>
      </c>
      <c r="M21" s="28">
        <f ca="1">IF(L21&lt;=('Ejercicio 3 - TIR'!$D$18-'Ejercicio 3 - TIR'!$C$18)/('Ejercicio 3 - TIR'!$E$18-'Ejercicio 3 - TIR'!$C$18),'Ejercicio 3 - TIR'!$C$18+SQRT(('Ejercicio 3 - TIR'!$E$18-'Ejercicio 3 - TIR'!$C$18)*('Ejercicio 3 - TIR'!$D$18-'Ejercicio 3 - TIR'!$C$18)*L21),'Ejercicio 3 - TIR'!$E$18-SQRT(('Ejercicio 3 - TIR'!$E$18-'Ejercicio 3 - TIR'!$C$18)*('Ejercicio 3 - TIR'!$E$18-'Ejercicio 3 - TIR'!$D$18)*(1-L21)))</f>
        <v>37716.5670132908</v>
      </c>
      <c r="N21" s="27">
        <f ca="1" t="shared" ref="N21:R21" si="163">RAND()</f>
        <v>0.245384325952623</v>
      </c>
      <c r="O21" s="28">
        <f ca="1">IF(N21&lt;=('Ejercicio 3 - TIR'!$D$18-'Ejercicio 3 - TIR'!$C$18)/('Ejercicio 3 - TIR'!$E$18-'Ejercicio 3 - TIR'!$C$18),'Ejercicio 3 - TIR'!$C$18+SQRT(('Ejercicio 3 - TIR'!$E$18-'Ejercicio 3 - TIR'!$C$18)*('Ejercicio 3 - TIR'!$D$18-'Ejercicio 3 - TIR'!$C$18)*N21),'Ejercicio 3 - TIR'!$E$18-SQRT(('Ejercicio 3 - TIR'!$E$18-'Ejercicio 3 - TIR'!$C$18)*('Ejercicio 3 - TIR'!$E$18-'Ejercicio 3 - TIR'!$D$18)*(1-N21)))</f>
        <v>36066.9307638124</v>
      </c>
      <c r="P21" s="27">
        <f ca="1" t="shared" si="163"/>
        <v>0.27011363205387</v>
      </c>
      <c r="Q21" s="29">
        <f ca="1">IF(P21&lt;=('Ejercicio 3 - TIR'!$D$22-'Ejercicio 3 - TIR'!$C$22)/('Ejercicio 3 - TIR'!$E$22-'Ejercicio 3 - TIR'!$C$22),'Ejercicio 3 - TIR'!$C$22+SQRT(('Ejercicio 3 - TIR'!$E$22-'Ejercicio 3 - TIR'!$C$22)*('Ejercicio 3 - TIR'!$D$22-'Ejercicio 3 - TIR'!$C$22)*P21),'Ejercicio 3 - TIR'!$E$22-SQRT(('Ejercicio 3 - TIR'!$E$22-'Ejercicio 3 - TIR'!$C$22)*('Ejercicio 3 - TIR'!$E$22-'Ejercicio 3 - TIR'!$D$22)*(1-P21)))</f>
        <v>0.142050046206232</v>
      </c>
      <c r="R21" s="27">
        <f ca="1" t="shared" si="163"/>
        <v>0.848144289084092</v>
      </c>
      <c r="S21" s="29">
        <f ca="1">IF(R21&lt;=('Ejercicio 3 - TIR'!$D$23-'Ejercicio 3 - TIR'!$C$23)/('Ejercicio 3 - TIR'!$E$23-'Ejercicio 3 - TIR'!$C$23),'Ejercicio 3 - TIR'!$C$23+SQRT(('Ejercicio 3 - TIR'!$E$23-'Ejercicio 3 - TIR'!$C$23)*('Ejercicio 3 - TIR'!$D$23-'Ejercicio 3 - TIR'!$C$23)*R21),'Ejercicio 3 - TIR'!$E$23-SQRT(('Ejercicio 3 - TIR'!$E$23-'Ejercicio 3 - TIR'!$C$23)*('Ejercicio 3 - TIR'!$E$23-'Ejercicio 3 - TIR'!$D$23)*(1-R21)))</f>
        <v>0.163466994234301</v>
      </c>
      <c r="T21" s="27">
        <f ca="1" t="shared" ref="T21:X21" si="164">RAND()</f>
        <v>0.281923428667175</v>
      </c>
      <c r="U21" s="29">
        <f ca="1">IF(T21&lt;=('Ejercicio 3 - TIR'!$D$24-'Ejercicio 3 - TIR'!$C$24)/('Ejercicio 3 - TIR'!$E$24-'Ejercicio 3 - TIR'!$C$24),'Ejercicio 3 - TIR'!$C$24+SQRT(('Ejercicio 3 - TIR'!$E$24-'Ejercicio 3 - TIR'!$C$24)*('Ejercicio 3 - TIR'!$D$24-'Ejercicio 3 - TIR'!$C$24)*T21),'Ejercicio 3 - TIR'!$E$24-SQRT(('Ejercicio 3 - TIR'!$E$24-'Ejercicio 3 - TIR'!$C$24)*('Ejercicio 3 - TIR'!$E$24-'Ejercicio 3 - TIR'!$D$24)*(1-T21)))</f>
        <v>0.174331855667028</v>
      </c>
      <c r="V21" s="27">
        <f ca="1" t="shared" si="164"/>
        <v>0.853469460979539</v>
      </c>
      <c r="W21" s="29">
        <f ca="1">IF(V21&lt;=('Ejercicio 3 - TIR'!$D$25-'Ejercicio 3 - TIR'!$C$25)/('Ejercicio 3 - TIR'!$E$25-'Ejercicio 3 - TIR'!$C$25),'Ejercicio 3 - TIR'!$C$25+SQRT(('Ejercicio 3 - TIR'!$E$25-'Ejercicio 3 - TIR'!$C$25)*('Ejercicio 3 - TIR'!$D$25-'Ejercicio 3 - TIR'!$C$25)*V21),'Ejercicio 3 - TIR'!$E$25-SQRT(('Ejercicio 3 - TIR'!$E$25-'Ejercicio 3 - TIR'!$C$25)*('Ejercicio 3 - TIR'!$E$25-'Ejercicio 3 - TIR'!$D$25)*(1-V21)))</f>
        <v>0.22735365622067</v>
      </c>
      <c r="X21" s="27">
        <f ca="1" t="shared" si="164"/>
        <v>0.736652786508204</v>
      </c>
      <c r="Y21" s="29">
        <f ca="1">IF(X21&lt;=('Ejercicio 3 - TIR'!$D$26-'Ejercicio 3 - TIR'!$C$26)/('Ejercicio 3 - TIR'!$E$26-'Ejercicio 3 - TIR'!$C$26),'Ejercicio 3 - TIR'!$C$26+SQRT(('Ejercicio 3 - TIR'!$E$26-'Ejercicio 3 - TIR'!$C$26)*('Ejercicio 3 - TIR'!$D$26-'Ejercicio 3 - TIR'!$C$26)*X21),'Ejercicio 3 - TIR'!$E$26-SQRT(('Ejercicio 3 - TIR'!$E$26-'Ejercicio 3 - TIR'!$C$26)*('Ejercicio 3 - TIR'!$E$26-'Ejercicio 3 - TIR'!$D$26)*(1-X21)))</f>
        <v>0.242289590921661</v>
      </c>
      <c r="Z21" s="27">
        <f ca="1" t="shared" si="4"/>
        <v>1.14205004620623</v>
      </c>
      <c r="AA21" s="27">
        <f ca="1" t="shared" si="5"/>
        <v>1.32873753452471</v>
      </c>
      <c r="AB21" s="27">
        <f ca="1" t="shared" si="6"/>
        <v>1.56037881461283</v>
      </c>
      <c r="AC21" s="27">
        <f ca="1" t="shared" si="7"/>
        <v>1.91513664320434</v>
      </c>
      <c r="AD21" s="27">
        <f ca="1" t="shared" si="8"/>
        <v>2.3791543170454</v>
      </c>
      <c r="AE21" s="26">
        <f ca="1" t="shared" si="9"/>
        <v>4955.27401489087</v>
      </c>
      <c r="AF21" s="26">
        <f ca="1" t="shared" si="10"/>
        <v>5765.29776371242</v>
      </c>
      <c r="AG21" s="26">
        <f ca="1" t="shared" si="11"/>
        <v>6770.37282133337</v>
      </c>
      <c r="AH21" s="26">
        <f ca="1" t="shared" si="12"/>
        <v>8309.64183624057</v>
      </c>
      <c r="AI21" s="26">
        <f ca="1" t="shared" si="13"/>
        <v>10322.9815574488</v>
      </c>
      <c r="AJ21" s="28">
        <f ca="1" t="shared" si="14"/>
        <v>41560.6018969718</v>
      </c>
      <c r="AK21" s="28">
        <f ca="1" t="shared" si="15"/>
        <v>52584.4852452563</v>
      </c>
      <c r="AL21" s="28">
        <f ca="1" t="shared" si="16"/>
        <v>51893.8172658428</v>
      </c>
      <c r="AM21" s="28">
        <f ca="1" t="shared" si="17"/>
        <v>72232.379543025</v>
      </c>
      <c r="AN21" s="28">
        <f ca="1" t="shared" si="18"/>
        <v>85808.7940293017</v>
      </c>
      <c r="AO21" s="28">
        <f ca="1">C21/'Ejercicio 3 - TIR'!$D$7</f>
        <v>14841.5665033702</v>
      </c>
      <c r="AP21" s="28">
        <f ca="1" t="shared" si="19"/>
        <v>26719.0353936016</v>
      </c>
      <c r="AQ21" s="28">
        <f ca="1" t="shared" si="20"/>
        <v>37742.9187418862</v>
      </c>
      <c r="AR21" s="28">
        <f ca="1" t="shared" si="21"/>
        <v>37052.2507624727</v>
      </c>
      <c r="AS21" s="28">
        <f ca="1" t="shared" si="22"/>
        <v>57390.8130396549</v>
      </c>
      <c r="AT21" s="28">
        <f ca="1" t="shared" si="23"/>
        <v>70967.2275259315</v>
      </c>
      <c r="AU21" s="28">
        <f ca="1">AP21*'Ejercicio 3 - TIR'!$D$5</f>
        <v>13359.5176968008</v>
      </c>
      <c r="AV21" s="28">
        <f ca="1">AQ21*'Ejercicio 3 - TIR'!$D$5</f>
        <v>18871.4593709431</v>
      </c>
      <c r="AW21" s="28">
        <f ca="1">AR21*'Ejercicio 3 - TIR'!$D$5</f>
        <v>18526.1253812363</v>
      </c>
      <c r="AX21" s="28">
        <f ca="1">AS21*'Ejercicio 3 - TIR'!$D$5</f>
        <v>28695.4065198274</v>
      </c>
      <c r="AY21" s="28">
        <f ca="1">AT21*'Ejercicio 3 - TIR'!$D$5</f>
        <v>35483.6137629658</v>
      </c>
      <c r="AZ21" s="28">
        <f ca="1" t="shared" ref="AZ21:BD21" si="165">AJ21-AU21-AE21</f>
        <v>23245.8101852801</v>
      </c>
      <c r="BA21" s="28">
        <f ca="1" t="shared" si="165"/>
        <v>27947.7281106008</v>
      </c>
      <c r="BB21" s="28">
        <f ca="1" t="shared" si="165"/>
        <v>26597.3190632731</v>
      </c>
      <c r="BC21" s="28">
        <f ca="1" t="shared" si="165"/>
        <v>35227.331186957</v>
      </c>
      <c r="BD21" s="28">
        <f ca="1" t="shared" si="165"/>
        <v>40002.1987088871</v>
      </c>
      <c r="BE21" s="28">
        <f ca="1" t="shared" ref="BE21:BI21" si="166">AZ21/Z21</f>
        <v>20354.4584254431</v>
      </c>
      <c r="BF21" s="28">
        <f ca="1" t="shared" si="166"/>
        <v>21033.2946759104</v>
      </c>
      <c r="BG21" s="28">
        <f ca="1" t="shared" si="166"/>
        <v>17045.424363745</v>
      </c>
      <c r="BH21" s="28">
        <f ca="1" t="shared" si="166"/>
        <v>18394.1607049072</v>
      </c>
      <c r="BI21" s="28">
        <f ca="1" t="shared" si="166"/>
        <v>16813.6208829719</v>
      </c>
      <c r="BJ21" s="28">
        <f ca="1" t="shared" si="26"/>
        <v>82994.422596346</v>
      </c>
      <c r="BK21" s="28">
        <f ca="1" t="shared" si="27"/>
        <v>35310.3770182095</v>
      </c>
      <c r="BL21" s="28">
        <f ca="1" t="shared" si="28"/>
        <v>118304.799614555</v>
      </c>
      <c r="BM21" s="28">
        <f ca="1">BK21*'Ejercicio 3 - TIR'!$D$5</f>
        <v>17655.1885091047</v>
      </c>
      <c r="BN21" s="28">
        <f ca="1" t="shared" si="29"/>
        <v>100649.611105451</v>
      </c>
      <c r="BO21" s="28">
        <f ca="1" t="shared" si="30"/>
        <v>42304.7846809889</v>
      </c>
      <c r="BP21" s="28">
        <f ca="1" t="shared" si="31"/>
        <v>-109091.833946155</v>
      </c>
      <c r="BQ21" s="28">
        <f ca="1" t="shared" ref="BQ21:BT21" si="167">BE21</f>
        <v>20354.4584254431</v>
      </c>
      <c r="BR21" s="28">
        <f ca="1" t="shared" si="167"/>
        <v>21033.2946759104</v>
      </c>
      <c r="BS21" s="28">
        <f ca="1" t="shared" si="167"/>
        <v>17045.424363745</v>
      </c>
      <c r="BT21" s="28">
        <f ca="1" t="shared" si="167"/>
        <v>18394.1607049072</v>
      </c>
      <c r="BU21" s="28">
        <f ca="1" t="shared" si="33"/>
        <v>59118.4055639608</v>
      </c>
      <c r="BV21" s="30">
        <f ca="1" t="shared" si="34"/>
        <v>6.53534212890501</v>
      </c>
    </row>
    <row r="22" ht="15" customHeight="1" spans="1:74">
      <c r="A22" s="26">
        <v>21</v>
      </c>
      <c r="B22" s="27">
        <f ca="1" t="shared" ref="B22:F22" si="168">RAND()</f>
        <v>0.00991181713680422</v>
      </c>
      <c r="C22" s="28">
        <f ca="1">IF(B22&lt;=('Ejercicio 3 - TIR'!$D$13-'Ejercicio 3 - TIR'!$C$13)/('Ejercicio 3 - TIR'!$E$13-'Ejercicio 3 - TIR'!$C$13),'Ejercicio 3 - TIR'!$C$13+SQRT(('Ejercicio 3 - TIR'!$E$13-'Ejercicio 3 - TIR'!$C$13)*('Ejercicio 3 - TIR'!$D$13-'Ejercicio 3 - TIR'!$C$13)*B22),'Ejercicio 3 - TIR'!$E$13-SQRT(('Ejercicio 3 - TIR'!$E$13-'Ejercicio 3 - TIR'!$C$13)*('Ejercicio 3 - TIR'!$E$13-'Ejercicio 3 - TIR'!$D$13)*(1-B22)))</f>
        <v>61991.1621869455</v>
      </c>
      <c r="D22" s="27">
        <f ca="1" t="shared" si="168"/>
        <v>0.988074009014317</v>
      </c>
      <c r="E22" s="28">
        <f ca="1">IF(D22&lt;=('Ejercicio 3 - TIR'!$D$14-'Ejercicio 3 - TIR'!$C$14)/('Ejercicio 3 - TIR'!$E$14-'Ejercicio 3 - TIR'!$C$14),'Ejercicio 3 - TIR'!$C$14+SQRT(('Ejercicio 3 - TIR'!$E$14-'Ejercicio 3 - TIR'!$C$14)*('Ejercicio 3 - TIR'!$D$14-'Ejercicio 3 - TIR'!$C$14)*D22),'Ejercicio 3 - TIR'!$E$14-SQRT(('Ejercicio 3 - TIR'!$E$14-'Ejercicio 3 - TIR'!$C$14)*('Ejercicio 3 - TIR'!$E$14-'Ejercicio 3 - TIR'!$D$14)*(1-D22)))</f>
        <v>38662.5028419273</v>
      </c>
      <c r="F22" s="27">
        <f ca="1" t="shared" si="168"/>
        <v>0.646110040879582</v>
      </c>
      <c r="G22" s="28">
        <f ca="1">IF(F22&lt;=('Ejercicio 3 - TIR'!$D$18-'Ejercicio 3 - TIR'!$C$18)/('Ejercicio 3 - TIR'!$E$18-'Ejercicio 3 - TIR'!$C$18),'Ejercicio 3 - TIR'!$C$18+SQRT(('Ejercicio 3 - TIR'!$E$18-'Ejercicio 3 - TIR'!$C$18)*('Ejercicio 3 - TIR'!$D$18-'Ejercicio 3 - TIR'!$C$18)*F22),'Ejercicio 3 - TIR'!$E$18-SQRT(('Ejercicio 3 - TIR'!$E$18-'Ejercicio 3 - TIR'!$C$18)*('Ejercicio 3 - TIR'!$E$18-'Ejercicio 3 - TIR'!$D$18)*(1-F22)))</f>
        <v>39844.6181303257</v>
      </c>
      <c r="H22" s="27">
        <f ca="1" t="shared" ref="H22:L22" si="169">RAND()</f>
        <v>0.792330611641017</v>
      </c>
      <c r="I22" s="28">
        <f ca="1">IF(H22&lt;=('Ejercicio 3 - TIR'!$D$18-'Ejercicio 3 - TIR'!$C$18)/('Ejercicio 3 - TIR'!$E$18-'Ejercicio 3 - TIR'!$C$18),'Ejercicio 3 - TIR'!$C$18+SQRT(('Ejercicio 3 - TIR'!$E$18-'Ejercicio 3 - TIR'!$C$18)*('Ejercicio 3 - TIR'!$D$18-'Ejercicio 3 - TIR'!$C$18)*H22),'Ejercicio 3 - TIR'!$E$18-SQRT(('Ejercicio 3 - TIR'!$E$18-'Ejercicio 3 - TIR'!$C$18)*('Ejercicio 3 - TIR'!$E$18-'Ejercicio 3 - TIR'!$D$18)*(1-H22)))</f>
        <v>41053.4566862983</v>
      </c>
      <c r="J22" s="27">
        <f ca="1" t="shared" si="169"/>
        <v>0.631272507800567</v>
      </c>
      <c r="K22" s="28">
        <f ca="1">IF(J22&lt;=('Ejercicio 3 - TIR'!$D$18-'Ejercicio 3 - TIR'!$C$18)/('Ejercicio 3 - TIR'!$E$18-'Ejercicio 3 - TIR'!$C$18),'Ejercicio 3 - TIR'!$C$18+SQRT(('Ejercicio 3 - TIR'!$E$18-'Ejercicio 3 - TIR'!$C$18)*('Ejercicio 3 - TIR'!$D$18-'Ejercicio 3 - TIR'!$C$18)*J22),'Ejercicio 3 - TIR'!$E$18-SQRT(('Ejercicio 3 - TIR'!$E$18-'Ejercicio 3 - TIR'!$C$18)*('Ejercicio 3 - TIR'!$E$18-'Ejercicio 3 - TIR'!$D$18)*(1-J22)))</f>
        <v>39730.923705902</v>
      </c>
      <c r="L22" s="27">
        <f ca="1" t="shared" si="169"/>
        <v>0.688540864184775</v>
      </c>
      <c r="M22" s="28">
        <f ca="1">IF(L22&lt;=('Ejercicio 3 - TIR'!$D$18-'Ejercicio 3 - TIR'!$C$18)/('Ejercicio 3 - TIR'!$E$18-'Ejercicio 3 - TIR'!$C$18),'Ejercicio 3 - TIR'!$C$18+SQRT(('Ejercicio 3 - TIR'!$E$18-'Ejercicio 3 - TIR'!$C$18)*('Ejercicio 3 - TIR'!$D$18-'Ejercicio 3 - TIR'!$C$18)*L22),'Ejercicio 3 - TIR'!$E$18-SQRT(('Ejercicio 3 - TIR'!$E$18-'Ejercicio 3 - TIR'!$C$18)*('Ejercicio 3 - TIR'!$E$18-'Ejercicio 3 - TIR'!$D$18)*(1-L22)))</f>
        <v>40166.8400413247</v>
      </c>
      <c r="N22" s="27">
        <f ca="1" t="shared" ref="N22:R22" si="170">RAND()</f>
        <v>0.841481462138592</v>
      </c>
      <c r="O22" s="28">
        <f ca="1">IF(N22&lt;=('Ejercicio 3 - TIR'!$D$18-'Ejercicio 3 - TIR'!$C$18)/('Ejercicio 3 - TIR'!$E$18-'Ejercicio 3 - TIR'!$C$18),'Ejercicio 3 - TIR'!$C$18+SQRT(('Ejercicio 3 - TIR'!$E$18-'Ejercicio 3 - TIR'!$C$18)*('Ejercicio 3 - TIR'!$D$18-'Ejercicio 3 - TIR'!$C$18)*N22),'Ejercicio 3 - TIR'!$E$18-SQRT(('Ejercicio 3 - TIR'!$E$18-'Ejercicio 3 - TIR'!$C$18)*('Ejercicio 3 - TIR'!$E$18-'Ejercicio 3 - TIR'!$D$18)*(1-N22)))</f>
        <v>41551.9729787013</v>
      </c>
      <c r="P22" s="27">
        <f ca="1" t="shared" si="170"/>
        <v>0.386782412137826</v>
      </c>
      <c r="Q22" s="29">
        <f ca="1">IF(P22&lt;=('Ejercicio 3 - TIR'!$D$22-'Ejercicio 3 - TIR'!$C$22)/('Ejercicio 3 - TIR'!$E$22-'Ejercicio 3 - TIR'!$C$22),'Ejercicio 3 - TIR'!$C$22+SQRT(('Ejercicio 3 - TIR'!$E$22-'Ejercicio 3 - TIR'!$C$22)*('Ejercicio 3 - TIR'!$D$22-'Ejercicio 3 - TIR'!$C$22)*P22),'Ejercicio 3 - TIR'!$E$22-SQRT(('Ejercicio 3 - TIR'!$E$22-'Ejercicio 3 - TIR'!$C$22)*('Ejercicio 3 - TIR'!$E$22-'Ejercicio 3 - TIR'!$D$22)*(1-P22)))</f>
        <v>0.146385760209781</v>
      </c>
      <c r="R22" s="27">
        <f ca="1" t="shared" si="170"/>
        <v>0.613214529911633</v>
      </c>
      <c r="S22" s="29">
        <f ca="1">IF(R22&lt;=('Ejercicio 3 - TIR'!$D$23-'Ejercicio 3 - TIR'!$C$23)/('Ejercicio 3 - TIR'!$E$23-'Ejercicio 3 - TIR'!$C$23),'Ejercicio 3 - TIR'!$C$23+SQRT(('Ejercicio 3 - TIR'!$E$23-'Ejercicio 3 - TIR'!$C$23)*('Ejercicio 3 - TIR'!$D$23-'Ejercicio 3 - TIR'!$C$23)*R22),'Ejercicio 3 - TIR'!$E$23-SQRT(('Ejercicio 3 - TIR'!$E$23-'Ejercicio 3 - TIR'!$C$23)*('Ejercicio 3 - TIR'!$E$23-'Ejercicio 3 - TIR'!$D$23)*(1-R22)))</f>
        <v>0.15361413548585</v>
      </c>
      <c r="T22" s="27">
        <f ca="1" t="shared" ref="T22:X22" si="171">RAND()</f>
        <v>0.637339629617899</v>
      </c>
      <c r="U22" s="29">
        <f ca="1">IF(T22&lt;=('Ejercicio 3 - TIR'!$D$24-'Ejercicio 3 - TIR'!$C$24)/('Ejercicio 3 - TIR'!$E$24-'Ejercicio 3 - TIR'!$C$24),'Ejercicio 3 - TIR'!$C$24+SQRT(('Ejercicio 3 - TIR'!$E$24-'Ejercicio 3 - TIR'!$C$24)*('Ejercicio 3 - TIR'!$D$24-'Ejercicio 3 - TIR'!$C$24)*T22),'Ejercicio 3 - TIR'!$E$24-SQRT(('Ejercicio 3 - TIR'!$E$24-'Ejercicio 3 - TIR'!$C$24)*('Ejercicio 3 - TIR'!$E$24-'Ejercicio 3 - TIR'!$D$24)*(1-T22)))</f>
        <v>0.188133888893216</v>
      </c>
      <c r="V22" s="27">
        <f ca="1" t="shared" si="171"/>
        <v>0.981819716489624</v>
      </c>
      <c r="W22" s="29">
        <f ca="1">IF(V22&lt;=('Ejercicio 3 - TIR'!$D$25-'Ejercicio 3 - TIR'!$C$25)/('Ejercicio 3 - TIR'!$E$25-'Ejercicio 3 - TIR'!$C$25),'Ejercicio 3 - TIR'!$C$25+SQRT(('Ejercicio 3 - TIR'!$E$25-'Ejercicio 3 - TIR'!$C$25)*('Ejercicio 3 - TIR'!$D$25-'Ejercicio 3 - TIR'!$C$25)*V22),'Ejercicio 3 - TIR'!$E$25-SQRT(('Ejercicio 3 - TIR'!$E$25-'Ejercicio 3 - TIR'!$C$25)*('Ejercicio 3 - TIR'!$E$25-'Ejercicio 3 - TIR'!$D$25)*(1-V22)))</f>
        <v>0.242023096322111</v>
      </c>
      <c r="X22" s="27">
        <f ca="1" t="shared" si="171"/>
        <v>0.510155470500608</v>
      </c>
      <c r="Y22" s="29">
        <f ca="1">IF(X22&lt;=('Ejercicio 3 - TIR'!$D$26-'Ejercicio 3 - TIR'!$C$26)/('Ejercicio 3 - TIR'!$E$26-'Ejercicio 3 - TIR'!$C$26),'Ejercicio 3 - TIR'!$C$26+SQRT(('Ejercicio 3 - TIR'!$E$26-'Ejercicio 3 - TIR'!$C$26)*('Ejercicio 3 - TIR'!$D$26-'Ejercicio 3 - TIR'!$C$26)*X22),'Ejercicio 3 - TIR'!$E$26-SQRT(('Ejercicio 3 - TIR'!$E$26-'Ejercicio 3 - TIR'!$C$26)*('Ejercicio 3 - TIR'!$E$26-'Ejercicio 3 - TIR'!$D$26)*(1-X22)))</f>
        <v>0.228568876550315</v>
      </c>
      <c r="Z22" s="27">
        <f ca="1" t="shared" si="4"/>
        <v>1.14638576020978</v>
      </c>
      <c r="AA22" s="27">
        <f ca="1" t="shared" si="5"/>
        <v>1.3224868176977</v>
      </c>
      <c r="AB22" s="27">
        <f ca="1" t="shared" si="6"/>
        <v>1.57129140572118</v>
      </c>
      <c r="AC22" s="27">
        <f ca="1" t="shared" si="7"/>
        <v>1.95158021695814</v>
      </c>
      <c r="AD22" s="27">
        <f ca="1" t="shared" si="8"/>
        <v>2.39765071464608</v>
      </c>
      <c r="AE22" s="26">
        <f ca="1" t="shared" si="9"/>
        <v>5659.63987012836</v>
      </c>
      <c r="AF22" s="26">
        <f ca="1" t="shared" si="10"/>
        <v>6529.04055593938</v>
      </c>
      <c r="AG22" s="26">
        <f ca="1" t="shared" si="11"/>
        <v>7757.37434646979</v>
      </c>
      <c r="AH22" s="26">
        <f ca="1" t="shared" si="12"/>
        <v>9634.83810513212</v>
      </c>
      <c r="AI22" s="26">
        <f ca="1" t="shared" si="13"/>
        <v>11837.0622265663</v>
      </c>
      <c r="AJ22" s="28">
        <f ca="1" t="shared" si="14"/>
        <v>45677.3028456019</v>
      </c>
      <c r="AK22" s="28">
        <f ca="1" t="shared" si="15"/>
        <v>54292.6552885528</v>
      </c>
      <c r="AL22" s="28">
        <f ca="1" t="shared" si="16"/>
        <v>62428.8589604476</v>
      </c>
      <c r="AM22" s="28">
        <f ca="1" t="shared" si="17"/>
        <v>78388.8104023714</v>
      </c>
      <c r="AN22" s="28">
        <f ca="1" t="shared" si="18"/>
        <v>99627.117707338</v>
      </c>
      <c r="AO22" s="28">
        <f ca="1">C22/'Ejercicio 3 - TIR'!$D$7</f>
        <v>12398.2324373891</v>
      </c>
      <c r="AP22" s="28">
        <f ca="1" t="shared" si="19"/>
        <v>33279.0704082127</v>
      </c>
      <c r="AQ22" s="28">
        <f ca="1" t="shared" si="20"/>
        <v>41894.4228511637</v>
      </c>
      <c r="AR22" s="28">
        <f ca="1" t="shared" si="21"/>
        <v>50030.6265230585</v>
      </c>
      <c r="AS22" s="28">
        <f ca="1" t="shared" si="22"/>
        <v>65990.5779649823</v>
      </c>
      <c r="AT22" s="28">
        <f ca="1" t="shared" si="23"/>
        <v>87228.8852699489</v>
      </c>
      <c r="AU22" s="28">
        <f ca="1">AP22*'Ejercicio 3 - TIR'!$D$5</f>
        <v>16639.5352041064</v>
      </c>
      <c r="AV22" s="28">
        <f ca="1">AQ22*'Ejercicio 3 - TIR'!$D$5</f>
        <v>20947.2114255819</v>
      </c>
      <c r="AW22" s="28">
        <f ca="1">AR22*'Ejercicio 3 - TIR'!$D$5</f>
        <v>25015.3132615292</v>
      </c>
      <c r="AX22" s="28">
        <f ca="1">AS22*'Ejercicio 3 - TIR'!$D$5</f>
        <v>32995.2889824912</v>
      </c>
      <c r="AY22" s="28">
        <f ca="1">AT22*'Ejercicio 3 - TIR'!$D$5</f>
        <v>43614.4426349744</v>
      </c>
      <c r="AZ22" s="28">
        <f ca="1" t="shared" ref="AZ22:BD22" si="172">AJ22-AU22-AE22</f>
        <v>23378.1277713671</v>
      </c>
      <c r="BA22" s="28">
        <f ca="1" t="shared" si="172"/>
        <v>26816.4033070316</v>
      </c>
      <c r="BB22" s="28">
        <f ca="1" t="shared" si="172"/>
        <v>29656.1713524486</v>
      </c>
      <c r="BC22" s="28">
        <f ca="1" t="shared" si="172"/>
        <v>35758.6833147482</v>
      </c>
      <c r="BD22" s="28">
        <f ca="1" t="shared" si="172"/>
        <v>44175.6128457972</v>
      </c>
      <c r="BE22" s="28">
        <f ca="1" t="shared" ref="BE22:BI22" si="173">AZ22/Z22</f>
        <v>20392.8979081955</v>
      </c>
      <c r="BF22" s="28">
        <f ca="1" t="shared" si="173"/>
        <v>20277.2556581819</v>
      </c>
      <c r="BG22" s="28">
        <f ca="1" t="shared" si="173"/>
        <v>18873.7564811138</v>
      </c>
      <c r="BH22" s="28">
        <f ca="1" t="shared" si="173"/>
        <v>18322.9379986665</v>
      </c>
      <c r="BI22" s="28">
        <f ca="1" t="shared" si="173"/>
        <v>18424.5405621219</v>
      </c>
      <c r="BJ22" s="28">
        <f ca="1" t="shared" si="26"/>
        <v>92699.1775689532</v>
      </c>
      <c r="BK22" s="28">
        <f ca="1" t="shared" si="27"/>
        <v>29726.6308638542</v>
      </c>
      <c r="BL22" s="28">
        <f ca="1" t="shared" si="28"/>
        <v>122425.808432807</v>
      </c>
      <c r="BM22" s="28">
        <f ca="1">BK22*'Ejercicio 3 - TIR'!$D$5</f>
        <v>14863.3154319271</v>
      </c>
      <c r="BN22" s="28">
        <f ca="1" t="shared" si="29"/>
        <v>107562.49300088</v>
      </c>
      <c r="BO22" s="28">
        <f ca="1" t="shared" si="30"/>
        <v>44861.6190606219</v>
      </c>
      <c r="BP22" s="28">
        <f ca="1" t="shared" si="31"/>
        <v>-100653.665028873</v>
      </c>
      <c r="BQ22" s="28">
        <f ca="1" t="shared" ref="BQ22:BT22" si="174">BE22</f>
        <v>20392.8979081955</v>
      </c>
      <c r="BR22" s="28">
        <f ca="1" t="shared" si="174"/>
        <v>20277.2556581819</v>
      </c>
      <c r="BS22" s="28">
        <f ca="1" t="shared" si="174"/>
        <v>18873.7564811138</v>
      </c>
      <c r="BT22" s="28">
        <f ca="1" t="shared" si="174"/>
        <v>18322.9379986665</v>
      </c>
      <c r="BU22" s="28">
        <f ca="1" t="shared" si="33"/>
        <v>63286.1596227437</v>
      </c>
      <c r="BV22" s="30">
        <f ca="1" t="shared" si="34"/>
        <v>10.2054307155234</v>
      </c>
    </row>
    <row r="23" ht="15" customHeight="1" spans="1:74">
      <c r="A23" s="26">
        <v>22</v>
      </c>
      <c r="B23" s="27">
        <f ca="1" t="shared" ref="B23:F23" si="175">RAND()</f>
        <v>0.955104128898553</v>
      </c>
      <c r="C23" s="28">
        <f ca="1">IF(B23&lt;=('Ejercicio 3 - TIR'!$D$13-'Ejercicio 3 - TIR'!$C$13)/('Ejercicio 3 - TIR'!$E$13-'Ejercicio 3 - TIR'!$C$13),'Ejercicio 3 - TIR'!$C$13+SQRT(('Ejercicio 3 - TIR'!$E$13-'Ejercicio 3 - TIR'!$C$13)*('Ejercicio 3 - TIR'!$D$13-'Ejercicio 3 - TIR'!$C$13)*B23),'Ejercicio 3 - TIR'!$E$13-SQRT(('Ejercicio 3 - TIR'!$E$13-'Ejercicio 3 - TIR'!$C$13)*('Ejercicio 3 - TIR'!$E$13-'Ejercicio 3 - TIR'!$D$13)*(1-B23)))</f>
        <v>92660.0377847201</v>
      </c>
      <c r="D23" s="27">
        <f ca="1" t="shared" si="175"/>
        <v>0.593849233855206</v>
      </c>
      <c r="E23" s="28">
        <f ca="1">IF(D23&lt;=('Ejercicio 3 - TIR'!$D$14-'Ejercicio 3 - TIR'!$C$14)/('Ejercicio 3 - TIR'!$E$14-'Ejercicio 3 - TIR'!$C$14),'Ejercicio 3 - TIR'!$C$14+SQRT(('Ejercicio 3 - TIR'!$E$14-'Ejercicio 3 - TIR'!$C$14)*('Ejercicio 3 - TIR'!$D$14-'Ejercicio 3 - TIR'!$C$14)*D23),'Ejercicio 3 - TIR'!$E$14-SQRT(('Ejercicio 3 - TIR'!$E$14-'Ejercicio 3 - TIR'!$C$14)*('Ejercicio 3 - TIR'!$E$14-'Ejercicio 3 - TIR'!$D$14)*(1-D23)))</f>
        <v>32194.7059682726</v>
      </c>
      <c r="F23" s="27">
        <f ca="1" t="shared" si="175"/>
        <v>0.770918864825762</v>
      </c>
      <c r="G23" s="28">
        <f ca="1">IF(F23&lt;=('Ejercicio 3 - TIR'!$D$18-'Ejercicio 3 - TIR'!$C$18)/('Ejercicio 3 - TIR'!$E$18-'Ejercicio 3 - TIR'!$C$18),'Ejercicio 3 - TIR'!$C$18+SQRT(('Ejercicio 3 - TIR'!$E$18-'Ejercicio 3 - TIR'!$C$18)*('Ejercicio 3 - TIR'!$D$18-'Ejercicio 3 - TIR'!$C$18)*F23),'Ejercicio 3 - TIR'!$E$18-SQRT(('Ejercicio 3 - TIR'!$E$18-'Ejercicio 3 - TIR'!$C$18)*('Ejercicio 3 - TIR'!$E$18-'Ejercicio 3 - TIR'!$D$18)*(1-F23)))</f>
        <v>40854.9927457159</v>
      </c>
      <c r="H23" s="27">
        <f ca="1" t="shared" ref="H23:L23" si="176">RAND()</f>
        <v>0.30434758098843</v>
      </c>
      <c r="I23" s="28">
        <f ca="1">IF(H23&lt;=('Ejercicio 3 - TIR'!$D$18-'Ejercicio 3 - TIR'!$C$18)/('Ejercicio 3 - TIR'!$E$18-'Ejercicio 3 - TIR'!$C$18),'Ejercicio 3 - TIR'!$C$18+SQRT(('Ejercicio 3 - TIR'!$E$18-'Ejercicio 3 - TIR'!$C$18)*('Ejercicio 3 - TIR'!$D$18-'Ejercicio 3 - TIR'!$C$18)*H23),'Ejercicio 3 - TIR'!$E$18-SQRT(('Ejercicio 3 - TIR'!$E$18-'Ejercicio 3 - TIR'!$C$18)*('Ejercicio 3 - TIR'!$E$18-'Ejercicio 3 - TIR'!$D$18)*(1-H23)))</f>
        <v>36756.6365262803</v>
      </c>
      <c r="J23" s="27">
        <f ca="1" t="shared" si="176"/>
        <v>0.609224074803292</v>
      </c>
      <c r="K23" s="28">
        <f ca="1">IF(J23&lt;=('Ejercicio 3 - TIR'!$D$18-'Ejercicio 3 - TIR'!$C$18)/('Ejercicio 3 - TIR'!$E$18-'Ejercicio 3 - TIR'!$C$18),'Ejercicio 3 - TIR'!$C$18+SQRT(('Ejercicio 3 - TIR'!$E$18-'Ejercicio 3 - TIR'!$C$18)*('Ejercicio 3 - TIR'!$D$18-'Ejercicio 3 - TIR'!$C$18)*J23),'Ejercicio 3 - TIR'!$E$18-SQRT(('Ejercicio 3 - TIR'!$E$18-'Ejercicio 3 - TIR'!$C$18)*('Ejercicio 3 - TIR'!$E$18-'Ejercicio 3 - TIR'!$D$18)*(1-J23)))</f>
        <v>39559.4775600183</v>
      </c>
      <c r="L23" s="27">
        <f ca="1" t="shared" si="176"/>
        <v>0.516092293342648</v>
      </c>
      <c r="M23" s="28">
        <f ca="1">IF(L23&lt;=('Ejercicio 3 - TIR'!$D$18-'Ejercicio 3 - TIR'!$C$18)/('Ejercicio 3 - TIR'!$E$18-'Ejercicio 3 - TIR'!$C$18),'Ejercicio 3 - TIR'!$C$18+SQRT(('Ejercicio 3 - TIR'!$E$18-'Ejercicio 3 - TIR'!$C$18)*('Ejercicio 3 - TIR'!$D$18-'Ejercicio 3 - TIR'!$C$18)*L23),'Ejercicio 3 - TIR'!$E$18-SQRT(('Ejercicio 3 - TIR'!$E$18-'Ejercicio 3 - TIR'!$C$18)*('Ejercicio 3 - TIR'!$E$18-'Ejercicio 3 - TIR'!$D$18)*(1-L23)))</f>
        <v>38798.5137382059</v>
      </c>
      <c r="N23" s="27">
        <f ca="1" t="shared" ref="N23:R23" si="177">RAND()</f>
        <v>0.849148327661823</v>
      </c>
      <c r="O23" s="28">
        <f ca="1">IF(N23&lt;=('Ejercicio 3 - TIR'!$D$18-'Ejercicio 3 - TIR'!$C$18)/('Ejercicio 3 - TIR'!$E$18-'Ejercicio 3 - TIR'!$C$18),'Ejercicio 3 - TIR'!$C$18+SQRT(('Ejercicio 3 - TIR'!$E$18-'Ejercicio 3 - TIR'!$C$18)*('Ejercicio 3 - TIR'!$D$18-'Ejercicio 3 - TIR'!$C$18)*N23),'Ejercicio 3 - TIR'!$E$18-SQRT(('Ejercicio 3 - TIR'!$E$18-'Ejercicio 3 - TIR'!$C$18)*('Ejercicio 3 - TIR'!$E$18-'Ejercicio 3 - TIR'!$D$18)*(1-N23)))</f>
        <v>41636.389525322</v>
      </c>
      <c r="P23" s="27">
        <f ca="1" t="shared" si="177"/>
        <v>0.41351445686763</v>
      </c>
      <c r="Q23" s="29">
        <f ca="1">IF(P23&lt;=('Ejercicio 3 - TIR'!$D$22-'Ejercicio 3 - TIR'!$C$22)/('Ejercicio 3 - TIR'!$E$22-'Ejercicio 3 - TIR'!$C$22),'Ejercicio 3 - TIR'!$C$22+SQRT(('Ejercicio 3 - TIR'!$E$22-'Ejercicio 3 - TIR'!$C$22)*('Ejercicio 3 - TIR'!$D$22-'Ejercicio 3 - TIR'!$C$22)*P23),'Ejercicio 3 - TIR'!$E$22-SQRT(('Ejercicio 3 - TIR'!$E$22-'Ejercicio 3 - TIR'!$C$22)*('Ejercicio 3 - TIR'!$E$22-'Ejercicio 3 - TIR'!$D$22)*(1-P23)))</f>
        <v>0.147282339019258</v>
      </c>
      <c r="R23" s="27">
        <f ca="1" t="shared" si="177"/>
        <v>0.652868120731271</v>
      </c>
      <c r="S23" s="29">
        <f ca="1">IF(R23&lt;=('Ejercicio 3 - TIR'!$D$23-'Ejercicio 3 - TIR'!$C$23)/('Ejercicio 3 - TIR'!$E$23-'Ejercicio 3 - TIR'!$C$23),'Ejercicio 3 - TIR'!$C$23+SQRT(('Ejercicio 3 - TIR'!$E$23-'Ejercicio 3 - TIR'!$C$23)*('Ejercicio 3 - TIR'!$D$23-'Ejercicio 3 - TIR'!$C$23)*R23),'Ejercicio 3 - TIR'!$E$23-SQRT(('Ejercicio 3 - TIR'!$E$23-'Ejercicio 3 - TIR'!$C$23)*('Ejercicio 3 - TIR'!$E$23-'Ejercicio 3 - TIR'!$D$23)*(1-R23)))</f>
        <v>0.155003252557908</v>
      </c>
      <c r="T23" s="27">
        <f ca="1" t="shared" ref="T23:X23" si="178">RAND()</f>
        <v>0.391368212035386</v>
      </c>
      <c r="U23" s="29">
        <f ca="1">IF(T23&lt;=('Ejercicio 3 - TIR'!$D$24-'Ejercicio 3 - TIR'!$C$24)/('Ejercicio 3 - TIR'!$E$24-'Ejercicio 3 - TIR'!$C$24),'Ejercicio 3 - TIR'!$C$24+SQRT(('Ejercicio 3 - TIR'!$E$24-'Ejercicio 3 - TIR'!$C$24)*('Ejercicio 3 - TIR'!$D$24-'Ejercicio 3 - TIR'!$C$24)*T23),'Ejercicio 3 - TIR'!$E$24-SQRT(('Ejercicio 3 - TIR'!$E$24-'Ejercicio 3 - TIR'!$C$24)*('Ejercicio 3 - TIR'!$E$24-'Ejercicio 3 - TIR'!$D$24)*(1-T23)))</f>
        <v>0.178668331749063</v>
      </c>
      <c r="V23" s="27">
        <f ca="1" t="shared" si="178"/>
        <v>0.608910461408438</v>
      </c>
      <c r="W23" s="29">
        <f ca="1">IF(V23&lt;=('Ejercicio 3 - TIR'!$D$25-'Ejercicio 3 - TIR'!$C$25)/('Ejercicio 3 - TIR'!$E$25-'Ejercicio 3 - TIR'!$C$25),'Ejercicio 3 - TIR'!$C$25+SQRT(('Ejercicio 3 - TIR'!$E$25-'Ejercicio 3 - TIR'!$C$25)*('Ejercicio 3 - TIR'!$D$25-'Ejercicio 3 - TIR'!$C$25)*V23),'Ejercicio 3 - TIR'!$E$25-SQRT(('Ejercicio 3 - TIR'!$E$25-'Ejercicio 3 - TIR'!$C$25)*('Ejercicio 3 - TIR'!$E$25-'Ejercicio 3 - TIR'!$D$25)*(1-V23)))</f>
        <v>0.213002521909318</v>
      </c>
      <c r="X23" s="27">
        <f ca="1" t="shared" si="178"/>
        <v>0.209134114406061</v>
      </c>
      <c r="Y23" s="29">
        <f ca="1">IF(X23&lt;=('Ejercicio 3 - TIR'!$D$26-'Ejercicio 3 - TIR'!$C$26)/('Ejercicio 3 - TIR'!$E$26-'Ejercicio 3 - TIR'!$C$26),'Ejercicio 3 - TIR'!$C$26+SQRT(('Ejercicio 3 - TIR'!$E$26-'Ejercicio 3 - TIR'!$C$26)*('Ejercicio 3 - TIR'!$D$26-'Ejercicio 3 - TIR'!$C$26)*X23),'Ejercicio 3 - TIR'!$E$26-SQRT(('Ejercicio 3 - TIR'!$E$26-'Ejercicio 3 - TIR'!$C$26)*('Ejercicio 3 - TIR'!$E$26-'Ejercicio 3 - TIR'!$D$26)*(1-X23)))</f>
        <v>0.213762619992256</v>
      </c>
      <c r="Z23" s="27">
        <f ca="1" t="shared" si="4"/>
        <v>1.14728233901926</v>
      </c>
      <c r="AA23" s="27">
        <f ca="1" t="shared" si="5"/>
        <v>1.32511483316949</v>
      </c>
      <c r="AB23" s="27">
        <f ca="1" t="shared" si="6"/>
        <v>1.56187088978782</v>
      </c>
      <c r="AC23" s="27">
        <f ca="1" t="shared" si="7"/>
        <v>1.89455332820937</v>
      </c>
      <c r="AD23" s="27">
        <f ca="1" t="shared" si="8"/>
        <v>2.29953801136246</v>
      </c>
      <c r="AE23" s="26">
        <f ca="1" t="shared" si="9"/>
        <v>4741.71159904446</v>
      </c>
      <c r="AF23" s="26">
        <f ca="1" t="shared" si="10"/>
        <v>5476.69231958791</v>
      </c>
      <c r="AG23" s="26">
        <f ca="1" t="shared" si="11"/>
        <v>6455.20379983159</v>
      </c>
      <c r="AH23" s="26">
        <f ca="1" t="shared" si="12"/>
        <v>7830.17848863433</v>
      </c>
      <c r="AI23" s="26">
        <f ca="1" t="shared" si="13"/>
        <v>9503.97795737181</v>
      </c>
      <c r="AJ23" s="28">
        <f ca="1" t="shared" si="14"/>
        <v>46872.2116379198</v>
      </c>
      <c r="AK23" s="28">
        <f ca="1" t="shared" si="15"/>
        <v>48706.7642783934</v>
      </c>
      <c r="AL23" s="28">
        <f ca="1" t="shared" si="16"/>
        <v>61786.796416207</v>
      </c>
      <c r="AM23" s="28">
        <f ca="1" t="shared" si="17"/>
        <v>73505.853332295</v>
      </c>
      <c r="AN23" s="28">
        <f ca="1" t="shared" si="18"/>
        <v>95744.4603693717</v>
      </c>
      <c r="AO23" s="28">
        <f ca="1">C23/'Ejercicio 3 - TIR'!$D$7</f>
        <v>18532.007556944</v>
      </c>
      <c r="AP23" s="28">
        <f ca="1" t="shared" si="19"/>
        <v>28340.2040809757</v>
      </c>
      <c r="AQ23" s="28">
        <f ca="1" t="shared" si="20"/>
        <v>30174.7567214493</v>
      </c>
      <c r="AR23" s="28">
        <f ca="1" t="shared" si="21"/>
        <v>43254.788859263</v>
      </c>
      <c r="AS23" s="28">
        <f ca="1" t="shared" si="22"/>
        <v>54973.845775351</v>
      </c>
      <c r="AT23" s="28">
        <f ca="1" t="shared" si="23"/>
        <v>77212.4528124277</v>
      </c>
      <c r="AU23" s="28">
        <f ca="1">AP23*'Ejercicio 3 - TIR'!$D$5</f>
        <v>14170.1020404879</v>
      </c>
      <c r="AV23" s="28">
        <f ca="1">AQ23*'Ejercicio 3 - TIR'!$D$5</f>
        <v>15087.3783607247</v>
      </c>
      <c r="AW23" s="28">
        <f ca="1">AR23*'Ejercicio 3 - TIR'!$D$5</f>
        <v>21627.3944296315</v>
      </c>
      <c r="AX23" s="28">
        <f ca="1">AS23*'Ejercicio 3 - TIR'!$D$5</f>
        <v>27486.9228876755</v>
      </c>
      <c r="AY23" s="28">
        <f ca="1">AT23*'Ejercicio 3 - TIR'!$D$5</f>
        <v>38606.2264062138</v>
      </c>
      <c r="AZ23" s="28">
        <f ca="1" t="shared" ref="AZ23:BD23" si="179">AJ23-AU23-AE23</f>
        <v>27960.3979983874</v>
      </c>
      <c r="BA23" s="28">
        <f ca="1" t="shared" si="179"/>
        <v>28142.6935980808</v>
      </c>
      <c r="BB23" s="28">
        <f ca="1" t="shared" si="179"/>
        <v>33704.1981867439</v>
      </c>
      <c r="BC23" s="28">
        <f ca="1" t="shared" si="179"/>
        <v>38188.7519559852</v>
      </c>
      <c r="BD23" s="28">
        <f ca="1" t="shared" si="179"/>
        <v>47634.2560057861</v>
      </c>
      <c r="BE23" s="28">
        <f ca="1" t="shared" ref="BE23:BI23" si="180">AZ23/Z23</f>
        <v>24370.9826669947</v>
      </c>
      <c r="BF23" s="28">
        <f ca="1" t="shared" si="180"/>
        <v>21237.9281354563</v>
      </c>
      <c r="BG23" s="28">
        <f ca="1" t="shared" si="180"/>
        <v>21579.3753549775</v>
      </c>
      <c r="BH23" s="28">
        <f ca="1" t="shared" si="180"/>
        <v>20157.1269530212</v>
      </c>
      <c r="BI23" s="28">
        <f ca="1" t="shared" si="180"/>
        <v>20714.7069413143</v>
      </c>
      <c r="BJ23" s="28">
        <f ca="1" t="shared" si="26"/>
        <v>74032.9501386807</v>
      </c>
      <c r="BK23" s="28">
        <f ca="1" t="shared" si="27"/>
        <v>42615.0558040491</v>
      </c>
      <c r="BL23" s="28">
        <f ca="1" t="shared" si="28"/>
        <v>116648.00594273</v>
      </c>
      <c r="BM23" s="28">
        <f ca="1">BK23*'Ejercicio 3 - TIR'!$D$5</f>
        <v>21307.5279020246</v>
      </c>
      <c r="BN23" s="28">
        <f ca="1" t="shared" si="29"/>
        <v>95340.4780407052</v>
      </c>
      <c r="BO23" s="28">
        <f ca="1" t="shared" si="30"/>
        <v>41460.7097467446</v>
      </c>
      <c r="BP23" s="28">
        <f ca="1" t="shared" si="31"/>
        <v>-124854.743752993</v>
      </c>
      <c r="BQ23" s="28">
        <f ca="1" t="shared" ref="BQ23:BT23" si="181">BE23</f>
        <v>24370.9826669947</v>
      </c>
      <c r="BR23" s="28">
        <f ca="1" t="shared" si="181"/>
        <v>21237.9281354563</v>
      </c>
      <c r="BS23" s="28">
        <f ca="1" t="shared" si="181"/>
        <v>21579.3753549775</v>
      </c>
      <c r="BT23" s="28">
        <f ca="1" t="shared" si="181"/>
        <v>20157.1269530212</v>
      </c>
      <c r="BU23" s="28">
        <f ca="1" t="shared" si="33"/>
        <v>62175.416688059</v>
      </c>
      <c r="BV23" s="30">
        <f ca="1" t="shared" si="34"/>
        <v>5.38659222467974</v>
      </c>
    </row>
    <row r="24" ht="15" customHeight="1" spans="1:74">
      <c r="A24" s="26">
        <v>23</v>
      </c>
      <c r="B24" s="27">
        <f ca="1" t="shared" ref="B24:F24" si="182">RAND()</f>
        <v>0.109299057805932</v>
      </c>
      <c r="C24" s="28">
        <f ca="1">IF(B24&lt;=('Ejercicio 3 - TIR'!$D$13-'Ejercicio 3 - TIR'!$C$13)/('Ejercicio 3 - TIR'!$E$13-'Ejercicio 3 - TIR'!$C$13),'Ejercicio 3 - TIR'!$C$13+SQRT(('Ejercicio 3 - TIR'!$E$13-'Ejercicio 3 - TIR'!$C$13)*('Ejercicio 3 - TIR'!$D$13-'Ejercicio 3 - TIR'!$C$13)*B24),'Ejercicio 3 - TIR'!$E$13-SQRT(('Ejercicio 3 - TIR'!$E$13-'Ejercicio 3 - TIR'!$C$13)*('Ejercicio 3 - TIR'!$E$13-'Ejercicio 3 - TIR'!$D$13)*(1-B24)))</f>
        <v>66612.0816028217</v>
      </c>
      <c r="D24" s="27">
        <f ca="1" t="shared" si="182"/>
        <v>0.786669269106423</v>
      </c>
      <c r="E24" s="28">
        <f ca="1">IF(D24&lt;=('Ejercicio 3 - TIR'!$D$14-'Ejercicio 3 - TIR'!$C$14)/('Ejercicio 3 - TIR'!$E$14-'Ejercicio 3 - TIR'!$C$14),'Ejercicio 3 - TIR'!$C$14+SQRT(('Ejercicio 3 - TIR'!$E$14-'Ejercicio 3 - TIR'!$C$14)*('Ejercicio 3 - TIR'!$D$14-'Ejercicio 3 - TIR'!$C$14)*D24),'Ejercicio 3 - TIR'!$E$14-SQRT(('Ejercicio 3 - TIR'!$E$14-'Ejercicio 3 - TIR'!$C$14)*('Ejercicio 3 - TIR'!$E$14-'Ejercicio 3 - TIR'!$D$14)*(1-D24)))</f>
        <v>34343.1802544153</v>
      </c>
      <c r="F24" s="27">
        <f ca="1" t="shared" si="182"/>
        <v>0.386364887519479</v>
      </c>
      <c r="G24" s="28">
        <f ca="1">IF(F24&lt;=('Ejercicio 3 - TIR'!$D$18-'Ejercicio 3 - TIR'!$C$18)/('Ejercicio 3 - TIR'!$E$18-'Ejercicio 3 - TIR'!$C$18),'Ejercicio 3 - TIR'!$C$18+SQRT(('Ejercicio 3 - TIR'!$E$18-'Ejercicio 3 - TIR'!$C$18)*('Ejercicio 3 - TIR'!$D$18-'Ejercicio 3 - TIR'!$C$18)*F24),'Ejercicio 3 - TIR'!$E$18-SQRT(('Ejercicio 3 - TIR'!$E$18-'Ejercicio 3 - TIR'!$C$18)*('Ejercicio 3 - TIR'!$E$18-'Ejercicio 3 - TIR'!$D$18)*(1-F24)))</f>
        <v>37612.8006100201</v>
      </c>
      <c r="H24" s="27">
        <f ca="1" t="shared" ref="H24:L24" si="183">RAND()</f>
        <v>0.456153586351259</v>
      </c>
      <c r="I24" s="28">
        <f ca="1">IF(H24&lt;=('Ejercicio 3 - TIR'!$D$18-'Ejercicio 3 - TIR'!$C$18)/('Ejercicio 3 - TIR'!$E$18-'Ejercicio 3 - TIR'!$C$18),'Ejercicio 3 - TIR'!$C$18+SQRT(('Ejercicio 3 - TIR'!$E$18-'Ejercicio 3 - TIR'!$C$18)*('Ejercicio 3 - TIR'!$D$18-'Ejercicio 3 - TIR'!$C$18)*H24),'Ejercicio 3 - TIR'!$E$18-SQRT(('Ejercicio 3 - TIR'!$E$18-'Ejercicio 3 - TIR'!$C$18)*('Ejercicio 3 - TIR'!$E$18-'Ejercicio 3 - TIR'!$D$18)*(1-H24)))</f>
        <v>38271.8219246239</v>
      </c>
      <c r="J24" s="27">
        <f ca="1" t="shared" si="183"/>
        <v>0.464469587939285</v>
      </c>
      <c r="K24" s="28">
        <f ca="1">IF(J24&lt;=('Ejercicio 3 - TIR'!$D$18-'Ejercicio 3 - TIR'!$C$18)/('Ejercicio 3 - TIR'!$E$18-'Ejercicio 3 - TIR'!$C$18),'Ejercicio 3 - TIR'!$C$18+SQRT(('Ejercicio 3 - TIR'!$E$18-'Ejercicio 3 - TIR'!$C$18)*('Ejercicio 3 - TIR'!$D$18-'Ejercicio 3 - TIR'!$C$18)*J24),'Ejercicio 3 - TIR'!$E$18-SQRT(('Ejercicio 3 - TIR'!$E$18-'Ejercicio 3 - TIR'!$C$18)*('Ejercicio 3 - TIR'!$E$18-'Ejercicio 3 - TIR'!$D$18)*(1-J24)))</f>
        <v>38346.8819442288</v>
      </c>
      <c r="L24" s="27">
        <f ca="1" t="shared" si="183"/>
        <v>0.348100223441722</v>
      </c>
      <c r="M24" s="28">
        <f ca="1">IF(L24&lt;=('Ejercicio 3 - TIR'!$D$18-'Ejercicio 3 - TIR'!$C$18)/('Ejercicio 3 - TIR'!$E$18-'Ejercicio 3 - TIR'!$C$18),'Ejercicio 3 - TIR'!$C$18+SQRT(('Ejercicio 3 - TIR'!$E$18-'Ejercicio 3 - TIR'!$C$18)*('Ejercicio 3 - TIR'!$D$18-'Ejercicio 3 - TIR'!$C$18)*L24),'Ejercicio 3 - TIR'!$E$18-SQRT(('Ejercicio 3 - TIR'!$E$18-'Ejercicio 3 - TIR'!$C$18)*('Ejercicio 3 - TIR'!$E$18-'Ejercicio 3 - TIR'!$D$18)*(1-L24)))</f>
        <v>37225.9970603549</v>
      </c>
      <c r="N24" s="27">
        <f ca="1" t="shared" ref="N24:R24" si="184">RAND()</f>
        <v>0.911051040593301</v>
      </c>
      <c r="O24" s="28">
        <f ca="1">IF(N24&lt;=('Ejercicio 3 - TIR'!$D$18-'Ejercicio 3 - TIR'!$C$18)/('Ejercicio 3 - TIR'!$E$18-'Ejercicio 3 - TIR'!$C$18),'Ejercicio 3 - TIR'!$C$18+SQRT(('Ejercicio 3 - TIR'!$E$18-'Ejercicio 3 - TIR'!$C$18)*('Ejercicio 3 - TIR'!$D$18-'Ejercicio 3 - TIR'!$C$18)*N24),'Ejercicio 3 - TIR'!$E$18-SQRT(('Ejercicio 3 - TIR'!$E$18-'Ejercicio 3 - TIR'!$C$18)*('Ejercicio 3 - TIR'!$E$18-'Ejercicio 3 - TIR'!$D$18)*(1-N24)))</f>
        <v>42417.1388044453</v>
      </c>
      <c r="P24" s="27">
        <f ca="1" t="shared" si="184"/>
        <v>0.862388531540247</v>
      </c>
      <c r="Q24" s="29">
        <f ca="1">IF(P24&lt;=('Ejercicio 3 - TIR'!$D$22-'Ejercicio 3 - TIR'!$C$22)/('Ejercicio 3 - TIR'!$E$22-'Ejercicio 3 - TIR'!$C$22),'Ejercicio 3 - TIR'!$C$22+SQRT(('Ejercicio 3 - TIR'!$E$22-'Ejercicio 3 - TIR'!$C$22)*('Ejercicio 3 - TIR'!$D$22-'Ejercicio 3 - TIR'!$C$22)*P24),'Ejercicio 3 - TIR'!$E$22-SQRT(('Ejercicio 3 - TIR'!$E$22-'Ejercicio 3 - TIR'!$C$22)*('Ejercicio 3 - TIR'!$E$22-'Ejercicio 3 - TIR'!$D$22)*(1-P24)))</f>
        <v>0.164261491708947</v>
      </c>
      <c r="R24" s="27">
        <f ca="1" t="shared" si="184"/>
        <v>0.405961830137423</v>
      </c>
      <c r="S24" s="29">
        <f ca="1">IF(R24&lt;=('Ejercicio 3 - TIR'!$D$23-'Ejercicio 3 - TIR'!$C$23)/('Ejercicio 3 - TIR'!$E$23-'Ejercicio 3 - TIR'!$C$23),'Ejercicio 3 - TIR'!$C$23+SQRT(('Ejercicio 3 - TIR'!$E$23-'Ejercicio 3 - TIR'!$C$23)*('Ejercicio 3 - TIR'!$D$23-'Ejercicio 3 - TIR'!$C$23)*R24),'Ejercicio 3 - TIR'!$E$23-SQRT(('Ejercicio 3 - TIR'!$E$23-'Ejercicio 3 - TIR'!$C$23)*('Ejercicio 3 - TIR'!$E$23-'Ejercicio 3 - TIR'!$D$23)*(1-R24)))</f>
        <v>0.147032041991817</v>
      </c>
      <c r="T24" s="27">
        <f ca="1" t="shared" ref="T24:X24" si="185">RAND()</f>
        <v>0.832994778740277</v>
      </c>
      <c r="U24" s="29">
        <f ca="1">IF(T24&lt;=('Ejercicio 3 - TIR'!$D$24-'Ejercicio 3 - TIR'!$C$24)/('Ejercicio 3 - TIR'!$E$24-'Ejercicio 3 - TIR'!$C$24),'Ejercicio 3 - TIR'!$C$24+SQRT(('Ejercicio 3 - TIR'!$E$24-'Ejercicio 3 - TIR'!$C$24)*('Ejercicio 3 - TIR'!$D$24-'Ejercicio 3 - TIR'!$C$24)*T24),'Ejercicio 3 - TIR'!$E$24-SQRT(('Ejercicio 3 - TIR'!$E$24-'Ejercicio 3 - TIR'!$C$24)*('Ejercicio 3 - TIR'!$E$24-'Ejercicio 3 - TIR'!$D$24)*(1-T24)))</f>
        <v>0.198375601290967</v>
      </c>
      <c r="V24" s="27">
        <f ca="1" t="shared" si="185"/>
        <v>0.57569415640754</v>
      </c>
      <c r="W24" s="29">
        <f ca="1">IF(V24&lt;=('Ejercicio 3 - TIR'!$D$25-'Ejercicio 3 - TIR'!$C$25)/('Ejercicio 3 - TIR'!$E$25-'Ejercicio 3 - TIR'!$C$25),'Ejercicio 3 - TIR'!$C$25+SQRT(('Ejercicio 3 - TIR'!$E$25-'Ejercicio 3 - TIR'!$C$25)*('Ejercicio 3 - TIR'!$D$25-'Ejercicio 3 - TIR'!$C$25)*V24),'Ejercicio 3 - TIR'!$E$25-SQRT(('Ejercicio 3 - TIR'!$E$25-'Ejercicio 3 - TIR'!$C$25)*('Ejercicio 3 - TIR'!$E$25-'Ejercicio 3 - TIR'!$D$25)*(1-V24)))</f>
        <v>0.211463388153944</v>
      </c>
      <c r="X24" s="27">
        <f ca="1" t="shared" si="185"/>
        <v>0.610095924166156</v>
      </c>
      <c r="Y24" s="29">
        <f ca="1">IF(X24&lt;=('Ejercicio 3 - TIR'!$D$26-'Ejercicio 3 - TIR'!$C$26)/('Ejercicio 3 - TIR'!$E$26-'Ejercicio 3 - TIR'!$C$26),'Ejercicio 3 - TIR'!$C$26+SQRT(('Ejercicio 3 - TIR'!$E$26-'Ejercicio 3 - TIR'!$C$26)*('Ejercicio 3 - TIR'!$D$26-'Ejercicio 3 - TIR'!$C$26)*X24),'Ejercicio 3 - TIR'!$E$26-SQRT(('Ejercicio 3 - TIR'!$E$26-'Ejercicio 3 - TIR'!$C$26)*('Ejercicio 3 - TIR'!$E$26-'Ejercicio 3 - TIR'!$D$26)*(1-X24)))</f>
        <v>0.234114468407757</v>
      </c>
      <c r="Z24" s="27">
        <f ca="1" t="shared" si="4"/>
        <v>1.16426149170895</v>
      </c>
      <c r="AA24" s="27">
        <f ca="1" t="shared" si="5"/>
        <v>1.33544523624735</v>
      </c>
      <c r="AB24" s="27">
        <f ca="1" t="shared" si="6"/>
        <v>1.60036498797908</v>
      </c>
      <c r="AC24" s="27">
        <f ca="1" t="shared" si="7"/>
        <v>1.93878359062008</v>
      </c>
      <c r="AD24" s="27">
        <f ca="1" t="shared" si="8"/>
        <v>2.39268088029578</v>
      </c>
      <c r="AE24" s="26">
        <f ca="1" t="shared" si="9"/>
        <v>5641.2620186195</v>
      </c>
      <c r="AF24" s="26">
        <f ca="1" t="shared" si="10"/>
        <v>6470.70829262801</v>
      </c>
      <c r="AG24" s="26">
        <f ca="1" t="shared" si="11"/>
        <v>7754.33894095654</v>
      </c>
      <c r="AH24" s="26">
        <f ca="1" t="shared" si="12"/>
        <v>9394.09772630527</v>
      </c>
      <c r="AI24" s="26">
        <f ca="1" t="shared" si="13"/>
        <v>11593.3919216697</v>
      </c>
      <c r="AJ24" s="28">
        <f ca="1" t="shared" si="14"/>
        <v>43791.1353455731</v>
      </c>
      <c r="AK24" s="28">
        <f ca="1" t="shared" si="15"/>
        <v>51109.922271746</v>
      </c>
      <c r="AL24" s="28">
        <f ca="1" t="shared" si="16"/>
        <v>61369.0072617108</v>
      </c>
      <c r="AM24" s="28">
        <f ca="1" t="shared" si="17"/>
        <v>72173.1522450875</v>
      </c>
      <c r="AN24" s="28">
        <f ca="1" t="shared" si="18"/>
        <v>101490.677014248</v>
      </c>
      <c r="AO24" s="28">
        <f ca="1">C24/'Ejercicio 3 - TIR'!$D$7</f>
        <v>13322.4163205643</v>
      </c>
      <c r="AP24" s="28">
        <f ca="1" t="shared" si="19"/>
        <v>30468.7190250088</v>
      </c>
      <c r="AQ24" s="28">
        <f ca="1" t="shared" si="20"/>
        <v>37787.5059511816</v>
      </c>
      <c r="AR24" s="28">
        <f ca="1" t="shared" si="21"/>
        <v>48046.5909411465</v>
      </c>
      <c r="AS24" s="28">
        <f ca="1" t="shared" si="22"/>
        <v>58850.7359245231</v>
      </c>
      <c r="AT24" s="28">
        <f ca="1" t="shared" si="23"/>
        <v>88168.2606936841</v>
      </c>
      <c r="AU24" s="28">
        <f ca="1">AP24*'Ejercicio 3 - TIR'!$D$5</f>
        <v>15234.3595125044</v>
      </c>
      <c r="AV24" s="28">
        <f ca="1">AQ24*'Ejercicio 3 - TIR'!$D$5</f>
        <v>18893.7529755908</v>
      </c>
      <c r="AW24" s="28">
        <f ca="1">AR24*'Ejercicio 3 - TIR'!$D$5</f>
        <v>24023.2954705733</v>
      </c>
      <c r="AX24" s="28">
        <f ca="1">AS24*'Ejercicio 3 - TIR'!$D$5</f>
        <v>29425.3679622616</v>
      </c>
      <c r="AY24" s="28">
        <f ca="1">AT24*'Ejercicio 3 - TIR'!$D$5</f>
        <v>44084.130346842</v>
      </c>
      <c r="AZ24" s="28">
        <f ca="1" t="shared" ref="AZ24:BD24" si="186">AJ24-AU24-AE24</f>
        <v>22915.5138144492</v>
      </c>
      <c r="BA24" s="28">
        <f ca="1" t="shared" si="186"/>
        <v>25745.4610035271</v>
      </c>
      <c r="BB24" s="28">
        <f ca="1" t="shared" si="186"/>
        <v>29591.3728501811</v>
      </c>
      <c r="BC24" s="28">
        <f ca="1" t="shared" si="186"/>
        <v>33353.6865565206</v>
      </c>
      <c r="BD24" s="28">
        <f ca="1" t="shared" si="186"/>
        <v>45813.1547457366</v>
      </c>
      <c r="BE24" s="28">
        <f ca="1" t="shared" ref="BE24:BI24" si="187">AZ24/Z24</f>
        <v>19682.4458917841</v>
      </c>
      <c r="BF24" s="28">
        <f ca="1" t="shared" si="187"/>
        <v>19278.5599174945</v>
      </c>
      <c r="BG24" s="28">
        <f ca="1" t="shared" si="187"/>
        <v>18490.3900500527</v>
      </c>
      <c r="BH24" s="28">
        <f ca="1" t="shared" si="187"/>
        <v>17203.4087341606</v>
      </c>
      <c r="BI24" s="28">
        <f ca="1" t="shared" si="187"/>
        <v>19147.2064340119</v>
      </c>
      <c r="BJ24" s="28">
        <f ca="1" t="shared" si="26"/>
        <v>82172.2707632911</v>
      </c>
      <c r="BK24" s="28">
        <f ca="1" t="shared" si="27"/>
        <v>31876.2908095547</v>
      </c>
      <c r="BL24" s="28">
        <f ca="1" t="shared" si="28"/>
        <v>114048.561572846</v>
      </c>
      <c r="BM24" s="28">
        <f ca="1">BK24*'Ejercicio 3 - TIR'!$D$5</f>
        <v>15938.1454047774</v>
      </c>
      <c r="BN24" s="28">
        <f ca="1" t="shared" si="29"/>
        <v>98110.4161680685</v>
      </c>
      <c r="BO24" s="28">
        <f ca="1" t="shared" si="30"/>
        <v>41004.3884146975</v>
      </c>
      <c r="BP24" s="28">
        <f ca="1" t="shared" si="31"/>
        <v>-100955.261857237</v>
      </c>
      <c r="BQ24" s="28">
        <f ca="1" t="shared" ref="BQ24:BT24" si="188">BE24</f>
        <v>19682.4458917841</v>
      </c>
      <c r="BR24" s="28">
        <f ca="1" t="shared" si="188"/>
        <v>19278.5599174945</v>
      </c>
      <c r="BS24" s="28">
        <f ca="1" t="shared" si="188"/>
        <v>18490.3900500527</v>
      </c>
      <c r="BT24" s="28">
        <f ca="1" t="shared" si="188"/>
        <v>17203.4087341606</v>
      </c>
      <c r="BU24" s="28">
        <f ca="1" t="shared" si="33"/>
        <v>60151.5948487094</v>
      </c>
      <c r="BV24" s="30">
        <f ca="1" t="shared" si="34"/>
        <v>8.64395879717914</v>
      </c>
    </row>
    <row r="25" ht="15" customHeight="1" spans="1:74">
      <c r="A25" s="26">
        <v>24</v>
      </c>
      <c r="B25" s="27">
        <f ca="1" t="shared" ref="B25:F25" si="189">RAND()</f>
        <v>0.736169889772331</v>
      </c>
      <c r="C25" s="28">
        <f ca="1">IF(B25&lt;=('Ejercicio 3 - TIR'!$D$13-'Ejercicio 3 - TIR'!$C$13)/('Ejercicio 3 - TIR'!$E$13-'Ejercicio 3 - TIR'!$C$13),'Ejercicio 3 - TIR'!$C$13+SQRT(('Ejercicio 3 - TIR'!$E$13-'Ejercicio 3 - TIR'!$C$13)*('Ejercicio 3 - TIR'!$D$13-'Ejercicio 3 - TIR'!$C$13)*B25),'Ejercicio 3 - TIR'!$E$13-SQRT(('Ejercicio 3 - TIR'!$E$13-'Ejercicio 3 - TIR'!$C$13)*('Ejercicio 3 - TIR'!$E$13-'Ejercicio 3 - TIR'!$D$13)*(1-B25)))</f>
        <v>82206.8515356837</v>
      </c>
      <c r="D25" s="27">
        <f ca="1" t="shared" si="189"/>
        <v>0.756239392210065</v>
      </c>
      <c r="E25" s="28">
        <f ca="1">IF(D25&lt;=('Ejercicio 3 - TIR'!$D$14-'Ejercicio 3 - TIR'!$C$14)/('Ejercicio 3 - TIR'!$E$14-'Ejercicio 3 - TIR'!$C$14),'Ejercicio 3 - TIR'!$C$14+SQRT(('Ejercicio 3 - TIR'!$E$14-'Ejercicio 3 - TIR'!$C$14)*('Ejercicio 3 - TIR'!$D$14-'Ejercicio 3 - TIR'!$C$14)*D25),'Ejercicio 3 - TIR'!$E$14-SQRT(('Ejercicio 3 - TIR'!$E$14-'Ejercicio 3 - TIR'!$C$14)*('Ejercicio 3 - TIR'!$E$14-'Ejercicio 3 - TIR'!$D$14)*(1-D25)))</f>
        <v>33953.1751167666</v>
      </c>
      <c r="F25" s="27">
        <f ca="1" t="shared" si="189"/>
        <v>0.345377497050656</v>
      </c>
      <c r="G25" s="28">
        <f ca="1">IF(F25&lt;=('Ejercicio 3 - TIR'!$D$18-'Ejercicio 3 - TIR'!$C$18)/('Ejercicio 3 - TIR'!$E$18-'Ejercicio 3 - TIR'!$C$18),'Ejercicio 3 - TIR'!$C$18+SQRT(('Ejercicio 3 - TIR'!$E$18-'Ejercicio 3 - TIR'!$C$18)*('Ejercicio 3 - TIR'!$D$18-'Ejercicio 3 - TIR'!$C$18)*F25),'Ejercicio 3 - TIR'!$E$18-SQRT(('Ejercicio 3 - TIR'!$E$18-'Ejercicio 3 - TIR'!$C$18)*('Ejercicio 3 - TIR'!$E$18-'Ejercicio 3 - TIR'!$D$18)*(1-F25)))</f>
        <v>37197.6818877746</v>
      </c>
      <c r="H25" s="27">
        <f ca="1" t="shared" ref="H25:L25" si="190">RAND()</f>
        <v>0.335300018847861</v>
      </c>
      <c r="I25" s="28">
        <f ca="1">IF(H25&lt;=('Ejercicio 3 - TIR'!$D$18-'Ejercicio 3 - TIR'!$C$18)/('Ejercicio 3 - TIR'!$E$18-'Ejercicio 3 - TIR'!$C$18),'Ejercicio 3 - TIR'!$C$18+SQRT(('Ejercicio 3 - TIR'!$E$18-'Ejercicio 3 - TIR'!$C$18)*('Ejercicio 3 - TIR'!$D$18-'Ejercicio 3 - TIR'!$C$18)*H25),'Ejercicio 3 - TIR'!$E$18-SQRT(('Ejercicio 3 - TIR'!$E$18-'Ejercicio 3 - TIR'!$C$18)*('Ejercicio 3 - TIR'!$E$18-'Ejercicio 3 - TIR'!$D$18)*(1-H25)))</f>
        <v>37091.8969836835</v>
      </c>
      <c r="J25" s="27">
        <f ca="1" t="shared" si="190"/>
        <v>0.199350274975154</v>
      </c>
      <c r="K25" s="28">
        <f ca="1">IF(J25&lt;=('Ejercicio 3 - TIR'!$D$18-'Ejercicio 3 - TIR'!$C$18)/('Ejercicio 3 - TIR'!$E$18-'Ejercicio 3 - TIR'!$C$18),'Ejercicio 3 - TIR'!$C$18+SQRT(('Ejercicio 3 - TIR'!$E$18-'Ejercicio 3 - TIR'!$C$18)*('Ejercicio 3 - TIR'!$D$18-'Ejercicio 3 - TIR'!$C$18)*J25),'Ejercicio 3 - TIR'!$E$18-SQRT(('Ejercicio 3 - TIR'!$E$18-'Ejercicio 3 - TIR'!$C$18)*('Ejercicio 3 - TIR'!$E$18-'Ejercicio 3 - TIR'!$D$18)*(1-J25)))</f>
        <v>35468.321611452</v>
      </c>
      <c r="L25" s="27">
        <f ca="1" t="shared" si="190"/>
        <v>0.592554060937743</v>
      </c>
      <c r="M25" s="28">
        <f ca="1">IF(L25&lt;=('Ejercicio 3 - TIR'!$D$18-'Ejercicio 3 - TIR'!$C$18)/('Ejercicio 3 - TIR'!$E$18-'Ejercicio 3 - TIR'!$C$18),'Ejercicio 3 - TIR'!$C$18+SQRT(('Ejercicio 3 - TIR'!$E$18-'Ejercicio 3 - TIR'!$C$18)*('Ejercicio 3 - TIR'!$D$18-'Ejercicio 3 - TIR'!$C$18)*L25),'Ejercicio 3 - TIR'!$E$18-SQRT(('Ejercicio 3 - TIR'!$E$18-'Ejercicio 3 - TIR'!$C$18)*('Ejercicio 3 - TIR'!$E$18-'Ejercicio 3 - TIR'!$D$18)*(1-L25)))</f>
        <v>39427.7838934005</v>
      </c>
      <c r="N25" s="27">
        <f ca="1" t="shared" ref="N25:R25" si="191">RAND()</f>
        <v>0.873457524264197</v>
      </c>
      <c r="O25" s="28">
        <f ca="1">IF(N25&lt;=('Ejercicio 3 - TIR'!$D$18-'Ejercicio 3 - TIR'!$C$18)/('Ejercicio 3 - TIR'!$E$18-'Ejercicio 3 - TIR'!$C$18),'Ejercicio 3 - TIR'!$C$18+SQRT(('Ejercicio 3 - TIR'!$E$18-'Ejercicio 3 - TIR'!$C$18)*('Ejercicio 3 - TIR'!$D$18-'Ejercicio 3 - TIR'!$C$18)*N25),'Ejercicio 3 - TIR'!$E$18-SQRT(('Ejercicio 3 - TIR'!$E$18-'Ejercicio 3 - TIR'!$C$18)*('Ejercicio 3 - TIR'!$E$18-'Ejercicio 3 - TIR'!$D$18)*(1-N25)))</f>
        <v>41919.3043512568</v>
      </c>
      <c r="P25" s="27">
        <f ca="1" t="shared" si="191"/>
        <v>0.807329211446459</v>
      </c>
      <c r="Q25" s="29">
        <f ca="1">IF(P25&lt;=('Ejercicio 3 - TIR'!$D$22-'Ejercicio 3 - TIR'!$C$22)/('Ejercicio 3 - TIR'!$E$22-'Ejercicio 3 - TIR'!$C$22),'Ejercicio 3 - TIR'!$C$22+SQRT(('Ejercicio 3 - TIR'!$E$22-'Ejercicio 3 - TIR'!$C$22)*('Ejercicio 3 - TIR'!$D$22-'Ejercicio 3 - TIR'!$C$22)*P25),'Ejercicio 3 - TIR'!$E$22-SQRT(('Ejercicio 3 - TIR'!$E$22-'Ejercicio 3 - TIR'!$C$22)*('Ejercicio 3 - TIR'!$E$22-'Ejercicio 3 - TIR'!$D$22)*(1-P25)))</f>
        <v>0.161377233841441</v>
      </c>
      <c r="R25" s="27">
        <f ca="1" t="shared" si="191"/>
        <v>0.145349791755895</v>
      </c>
      <c r="S25" s="29">
        <f ca="1">IF(R25&lt;=('Ejercicio 3 - TIR'!$D$23-'Ejercicio 3 - TIR'!$C$23)/('Ejercicio 3 - TIR'!$E$23-'Ejercicio 3 - TIR'!$C$23),'Ejercicio 3 - TIR'!$C$23+SQRT(('Ejercicio 3 - TIR'!$E$23-'Ejercicio 3 - TIR'!$C$23)*('Ejercicio 3 - TIR'!$D$23-'Ejercicio 3 - TIR'!$C$23)*R25),'Ejercicio 3 - TIR'!$E$23-SQRT(('Ejercicio 3 - TIR'!$E$23-'Ejercicio 3 - TIR'!$C$23)*('Ejercicio 3 - TIR'!$E$23-'Ejercicio 3 - TIR'!$D$23)*(1-R25)))</f>
        <v>0.136174969093034</v>
      </c>
      <c r="T25" s="27">
        <f ca="1" t="shared" ref="T25:X25" si="192">RAND()</f>
        <v>0.925462537238743</v>
      </c>
      <c r="U25" s="29">
        <f ca="1">IF(T25&lt;=('Ejercicio 3 - TIR'!$D$24-'Ejercicio 3 - TIR'!$C$24)/('Ejercicio 3 - TIR'!$E$24-'Ejercicio 3 - TIR'!$C$24),'Ejercicio 3 - TIR'!$C$24+SQRT(('Ejercicio 3 - TIR'!$E$24-'Ejercicio 3 - TIR'!$C$24)*('Ejercicio 3 - TIR'!$D$24-'Ejercicio 3 - TIR'!$C$24)*T25),'Ejercicio 3 - TIR'!$E$24-SQRT(('Ejercicio 3 - TIR'!$E$24-'Ejercicio 3 - TIR'!$C$24)*('Ejercicio 3 - TIR'!$E$24-'Ejercicio 3 - TIR'!$D$24)*(1-T25)))</f>
        <v>0.205553377705099</v>
      </c>
      <c r="V25" s="27">
        <f ca="1" t="shared" si="192"/>
        <v>0.699040381756085</v>
      </c>
      <c r="W25" s="29">
        <f ca="1">IF(V25&lt;=('Ejercicio 3 - TIR'!$D$25-'Ejercicio 3 - TIR'!$C$25)/('Ejercicio 3 - TIR'!$E$25-'Ejercicio 3 - TIR'!$C$25),'Ejercicio 3 - TIR'!$C$25+SQRT(('Ejercicio 3 - TIR'!$E$25-'Ejercicio 3 - TIR'!$C$25)*('Ejercicio 3 - TIR'!$D$25-'Ejercicio 3 - TIR'!$C$25)*V25),'Ejercicio 3 - TIR'!$E$25-SQRT(('Ejercicio 3 - TIR'!$E$25-'Ejercicio 3 - TIR'!$C$25)*('Ejercicio 3 - TIR'!$E$25-'Ejercicio 3 - TIR'!$D$25)*(1-V25)))</f>
        <v>0.217544512577167</v>
      </c>
      <c r="X25" s="27">
        <f ca="1" t="shared" si="192"/>
        <v>0.620395591597873</v>
      </c>
      <c r="Y25" s="29">
        <f ca="1">IF(X25&lt;=('Ejercicio 3 - TIR'!$D$26-'Ejercicio 3 - TIR'!$C$26)/('Ejercicio 3 - TIR'!$E$26-'Ejercicio 3 - TIR'!$C$26),'Ejercicio 3 - TIR'!$C$26+SQRT(('Ejercicio 3 - TIR'!$E$26-'Ejercicio 3 - TIR'!$C$26)*('Ejercicio 3 - TIR'!$D$26-'Ejercicio 3 - TIR'!$C$26)*X25),'Ejercicio 3 - TIR'!$E$26-SQRT(('Ejercicio 3 - TIR'!$E$26-'Ejercicio 3 - TIR'!$C$26)*('Ejercicio 3 - TIR'!$E$26-'Ejercicio 3 - TIR'!$D$26)*(1-X25)))</f>
        <v>0.234724578352361</v>
      </c>
      <c r="Z25" s="27">
        <f ca="1" t="shared" si="4"/>
        <v>1.16137723384144</v>
      </c>
      <c r="AA25" s="27">
        <f ca="1" t="shared" si="5"/>
        <v>1.31952774276515</v>
      </c>
      <c r="AB25" s="27">
        <f ca="1" t="shared" si="6"/>
        <v>1.59076112726612</v>
      </c>
      <c r="AC25" s="27">
        <f ca="1" t="shared" si="7"/>
        <v>1.93682248132393</v>
      </c>
      <c r="AD25" s="27">
        <f ca="1" t="shared" si="8"/>
        <v>2.39144232159606</v>
      </c>
      <c r="AE25" s="26">
        <f ca="1" t="shared" si="9"/>
        <v>5479.26948047784</v>
      </c>
      <c r="AF25" s="26">
        <f ca="1" t="shared" si="10"/>
        <v>6225.40883263432</v>
      </c>
      <c r="AG25" s="26">
        <f ca="1" t="shared" si="11"/>
        <v>7505.06264577746</v>
      </c>
      <c r="AH25" s="26">
        <f ca="1" t="shared" si="12"/>
        <v>9137.74784091422</v>
      </c>
      <c r="AI25" s="26">
        <f ca="1" t="shared" si="13"/>
        <v>11282.601849963</v>
      </c>
      <c r="AJ25" s="28">
        <f ca="1" t="shared" si="14"/>
        <v>43200.5408961375</v>
      </c>
      <c r="AK25" s="28">
        <f ca="1" t="shared" si="15"/>
        <v>48943.7871017575</v>
      </c>
      <c r="AL25" s="28">
        <f ca="1" t="shared" si="16"/>
        <v>56421.6272688705</v>
      </c>
      <c r="AM25" s="28">
        <f ca="1" t="shared" si="17"/>
        <v>76364.6182335195</v>
      </c>
      <c r="AN25" s="28">
        <f ca="1" t="shared" si="18"/>
        <v>100247.598517461</v>
      </c>
      <c r="AO25" s="28">
        <f ca="1">C25/'Ejercicio 3 - TIR'!$D$7</f>
        <v>16441.3703071367</v>
      </c>
      <c r="AP25" s="28">
        <f ca="1" t="shared" si="19"/>
        <v>26759.1705890008</v>
      </c>
      <c r="AQ25" s="28">
        <f ca="1" t="shared" si="20"/>
        <v>32502.4167946207</v>
      </c>
      <c r="AR25" s="28">
        <f ca="1" t="shared" si="21"/>
        <v>39980.2569617338</v>
      </c>
      <c r="AS25" s="28">
        <f ca="1" t="shared" si="22"/>
        <v>59923.2479263827</v>
      </c>
      <c r="AT25" s="28">
        <f ca="1" t="shared" si="23"/>
        <v>83806.2282103246</v>
      </c>
      <c r="AU25" s="28">
        <f ca="1">AP25*'Ejercicio 3 - TIR'!$D$5</f>
        <v>13379.5852945004</v>
      </c>
      <c r="AV25" s="28">
        <f ca="1">AQ25*'Ejercicio 3 - TIR'!$D$5</f>
        <v>16251.2083973104</v>
      </c>
      <c r="AW25" s="28">
        <f ca="1">AR25*'Ejercicio 3 - TIR'!$D$5</f>
        <v>19990.1284808669</v>
      </c>
      <c r="AX25" s="28">
        <f ca="1">AS25*'Ejercicio 3 - TIR'!$D$5</f>
        <v>29961.6239631914</v>
      </c>
      <c r="AY25" s="28">
        <f ca="1">AT25*'Ejercicio 3 - TIR'!$D$5</f>
        <v>41903.1141051623</v>
      </c>
      <c r="AZ25" s="28">
        <f ca="1" t="shared" ref="AZ25:BD25" si="193">AJ25-AU25-AE25</f>
        <v>24341.6861211593</v>
      </c>
      <c r="BA25" s="28">
        <f ca="1" t="shared" si="193"/>
        <v>26467.1698718128</v>
      </c>
      <c r="BB25" s="28">
        <f ca="1" t="shared" si="193"/>
        <v>28926.4361422262</v>
      </c>
      <c r="BC25" s="28">
        <f ca="1" t="shared" si="193"/>
        <v>37265.2464294139</v>
      </c>
      <c r="BD25" s="28">
        <f ca="1" t="shared" si="193"/>
        <v>47061.882562336</v>
      </c>
      <c r="BE25" s="28">
        <f ca="1" t="shared" ref="BE25:BI25" si="194">AZ25/Z25</f>
        <v>20959.3277807291</v>
      </c>
      <c r="BF25" s="28">
        <f ca="1" t="shared" si="194"/>
        <v>20058.0624522143</v>
      </c>
      <c r="BG25" s="28">
        <f ca="1" t="shared" si="194"/>
        <v>18184.0225074768</v>
      </c>
      <c r="BH25" s="28">
        <f ca="1" t="shared" si="194"/>
        <v>19240.403696647</v>
      </c>
      <c r="BI25" s="28">
        <f ca="1" t="shared" si="194"/>
        <v>19679.2881590081</v>
      </c>
      <c r="BJ25" s="28">
        <f ca="1" t="shared" si="26"/>
        <v>81197.0599267979</v>
      </c>
      <c r="BK25" s="28">
        <f ca="1" t="shared" si="27"/>
        <v>39318.5887775196</v>
      </c>
      <c r="BL25" s="28">
        <f ca="1" t="shared" si="28"/>
        <v>120515.648704318</v>
      </c>
      <c r="BM25" s="28">
        <f ca="1">BK25*'Ejercicio 3 - TIR'!$D$5</f>
        <v>19659.2943887598</v>
      </c>
      <c r="BN25" s="28">
        <f ca="1" t="shared" si="29"/>
        <v>100856.354315558</v>
      </c>
      <c r="BO25" s="28">
        <f ca="1" t="shared" si="30"/>
        <v>42173.860270335</v>
      </c>
      <c r="BP25" s="28">
        <f ca="1" t="shared" si="31"/>
        <v>-116160.02665245</v>
      </c>
      <c r="BQ25" s="28">
        <f ca="1" t="shared" ref="BQ25:BT25" si="195">BE25</f>
        <v>20959.3277807291</v>
      </c>
      <c r="BR25" s="28">
        <f ca="1" t="shared" si="195"/>
        <v>20058.0624522143</v>
      </c>
      <c r="BS25" s="28">
        <f ca="1" t="shared" si="195"/>
        <v>18184.0225074768</v>
      </c>
      <c r="BT25" s="28">
        <f ca="1" t="shared" si="195"/>
        <v>19240.403696647</v>
      </c>
      <c r="BU25" s="28">
        <f ca="1" t="shared" si="33"/>
        <v>61853.148429343</v>
      </c>
      <c r="BV25" s="30">
        <f ca="1" t="shared" si="34"/>
        <v>5.51861825346065</v>
      </c>
    </row>
    <row r="26" ht="15" customHeight="1" spans="1:74">
      <c r="A26" s="26">
        <v>25</v>
      </c>
      <c r="B26" s="27">
        <f ca="1" t="shared" ref="B26:F26" si="196">RAND()</f>
        <v>0.914527829258324</v>
      </c>
      <c r="C26" s="28">
        <f ca="1">IF(B26&lt;=('Ejercicio 3 - TIR'!$D$13-'Ejercicio 3 - TIR'!$C$13)/('Ejercicio 3 - TIR'!$E$13-'Ejercicio 3 - TIR'!$C$13),'Ejercicio 3 - TIR'!$C$13+SQRT(('Ejercicio 3 - TIR'!$E$13-'Ejercicio 3 - TIR'!$C$13)*('Ejercicio 3 - TIR'!$D$13-'Ejercicio 3 - TIR'!$C$13)*B26),'Ejercicio 3 - TIR'!$E$13-SQRT(('Ejercicio 3 - TIR'!$E$13-'Ejercicio 3 - TIR'!$C$13)*('Ejercicio 3 - TIR'!$E$13-'Ejercicio 3 - TIR'!$D$13)*(1-B26)))</f>
        <v>89872.4827874739</v>
      </c>
      <c r="D26" s="27">
        <f ca="1" t="shared" si="196"/>
        <v>0.769995671150282</v>
      </c>
      <c r="E26" s="28">
        <f ca="1">IF(D26&lt;=('Ejercicio 3 - TIR'!$D$14-'Ejercicio 3 - TIR'!$C$14)/('Ejercicio 3 - TIR'!$E$14-'Ejercicio 3 - TIR'!$C$14),'Ejercicio 3 - TIR'!$C$14+SQRT(('Ejercicio 3 - TIR'!$E$14-'Ejercicio 3 - TIR'!$C$14)*('Ejercicio 3 - TIR'!$D$14-'Ejercicio 3 - TIR'!$C$14)*D26),'Ejercicio 3 - TIR'!$E$14-SQRT(('Ejercicio 3 - TIR'!$E$14-'Ejercicio 3 - TIR'!$C$14)*('Ejercicio 3 - TIR'!$E$14-'Ejercicio 3 - TIR'!$D$14)*(1-D26)))</f>
        <v>34126.2746636008</v>
      </c>
      <c r="F26" s="27">
        <f ca="1" t="shared" si="196"/>
        <v>0.468896421185935</v>
      </c>
      <c r="G26" s="28">
        <f ca="1">IF(F26&lt;=('Ejercicio 3 - TIR'!$D$18-'Ejercicio 3 - TIR'!$C$18)/('Ejercicio 3 - TIR'!$E$18-'Ejercicio 3 - TIR'!$C$18),'Ejercicio 3 - TIR'!$C$18+SQRT(('Ejercicio 3 - TIR'!$E$18-'Ejercicio 3 - TIR'!$C$18)*('Ejercicio 3 - TIR'!$D$18-'Ejercicio 3 - TIR'!$C$18)*F26),'Ejercicio 3 - TIR'!$E$18-SQRT(('Ejercicio 3 - TIR'!$E$18-'Ejercicio 3 - TIR'!$C$18)*('Ejercicio 3 - TIR'!$E$18-'Ejercicio 3 - TIR'!$D$18)*(1-F26)))</f>
        <v>38386.5644442698</v>
      </c>
      <c r="H26" s="27">
        <f ca="1" t="shared" ref="H26:L26" si="197">RAND()</f>
        <v>0.0959669889556203</v>
      </c>
      <c r="I26" s="28">
        <f ca="1">IF(H26&lt;=('Ejercicio 3 - TIR'!$D$18-'Ejercicio 3 - TIR'!$C$18)/('Ejercicio 3 - TIR'!$E$18-'Ejercicio 3 - TIR'!$C$18),'Ejercicio 3 - TIR'!$C$18+SQRT(('Ejercicio 3 - TIR'!$E$18-'Ejercicio 3 - TIR'!$C$18)*('Ejercicio 3 - TIR'!$D$18-'Ejercicio 3 - TIR'!$C$18)*H26),'Ejercicio 3 - TIR'!$E$18-SQRT(('Ejercicio 3 - TIR'!$E$18-'Ejercicio 3 - TIR'!$C$18)*('Ejercicio 3 - TIR'!$E$18-'Ejercicio 3 - TIR'!$D$18)*(1-H26)))</f>
        <v>33794.0806980536</v>
      </c>
      <c r="J26" s="27">
        <f ca="1" t="shared" si="197"/>
        <v>0.398421349565337</v>
      </c>
      <c r="K26" s="28">
        <f ca="1">IF(J26&lt;=('Ejercicio 3 - TIR'!$D$18-'Ejercicio 3 - TIR'!$C$18)/('Ejercicio 3 - TIR'!$E$18-'Ejercicio 3 - TIR'!$C$18),'Ejercicio 3 - TIR'!$C$18+SQRT(('Ejercicio 3 - TIR'!$E$18-'Ejercicio 3 - TIR'!$C$18)*('Ejercicio 3 - TIR'!$D$18-'Ejercicio 3 - TIR'!$C$18)*J26),'Ejercicio 3 - TIR'!$E$18-SQRT(('Ejercicio 3 - TIR'!$E$18-'Ejercicio 3 - TIR'!$C$18)*('Ejercicio 3 - TIR'!$E$18-'Ejercicio 3 - TIR'!$D$18)*(1-J26)))</f>
        <v>37730.6663642147</v>
      </c>
      <c r="L26" s="27">
        <f ca="1" t="shared" si="197"/>
        <v>0.787767795353397</v>
      </c>
      <c r="M26" s="28">
        <f ca="1">IF(L26&lt;=('Ejercicio 3 - TIR'!$D$18-'Ejercicio 3 - TIR'!$C$18)/('Ejercicio 3 - TIR'!$E$18-'Ejercicio 3 - TIR'!$C$18),'Ejercicio 3 - TIR'!$C$18+SQRT(('Ejercicio 3 - TIR'!$E$18-'Ejercicio 3 - TIR'!$C$18)*('Ejercicio 3 - TIR'!$D$18-'Ejercicio 3 - TIR'!$C$18)*L26),'Ejercicio 3 - TIR'!$E$18-SQRT(('Ejercicio 3 - TIR'!$E$18-'Ejercicio 3 - TIR'!$C$18)*('Ejercicio 3 - TIR'!$E$18-'Ejercicio 3 - TIR'!$D$18)*(1-L26)))</f>
        <v>41010.3364366785</v>
      </c>
      <c r="N26" s="27">
        <f ca="1" t="shared" ref="N26:R26" si="198">RAND()</f>
        <v>0.583704942815878</v>
      </c>
      <c r="O26" s="28">
        <f ca="1">IF(N26&lt;=('Ejercicio 3 - TIR'!$D$18-'Ejercicio 3 - TIR'!$C$18)/('Ejercicio 3 - TIR'!$E$18-'Ejercicio 3 - TIR'!$C$18),'Ejercicio 3 - TIR'!$C$18+SQRT(('Ejercicio 3 - TIR'!$E$18-'Ejercicio 3 - TIR'!$C$18)*('Ejercicio 3 - TIR'!$D$18-'Ejercicio 3 - TIR'!$C$18)*N26),'Ejercicio 3 - TIR'!$E$18-SQRT(('Ejercicio 3 - TIR'!$E$18-'Ejercicio 3 - TIR'!$C$18)*('Ejercicio 3 - TIR'!$E$18-'Ejercicio 3 - TIR'!$D$18)*(1-N26)))</f>
        <v>39357.1224969208</v>
      </c>
      <c r="P26" s="27">
        <f ca="1" t="shared" si="198"/>
        <v>0.327061224430145</v>
      </c>
      <c r="Q26" s="29">
        <f ca="1">IF(P26&lt;=('Ejercicio 3 - TIR'!$D$22-'Ejercicio 3 - TIR'!$C$22)/('Ejercicio 3 - TIR'!$E$22-'Ejercicio 3 - TIR'!$C$22),'Ejercicio 3 - TIR'!$C$22+SQRT(('Ejercicio 3 - TIR'!$E$22-'Ejercicio 3 - TIR'!$C$22)*('Ejercicio 3 - TIR'!$D$22-'Ejercicio 3 - TIR'!$C$22)*P26),'Ejercicio 3 - TIR'!$E$22-SQRT(('Ejercicio 3 - TIR'!$E$22-'Ejercicio 3 - TIR'!$C$22)*('Ejercicio 3 - TIR'!$E$22-'Ejercicio 3 - TIR'!$D$22)*(1-P26)))</f>
        <v>0.144263351045852</v>
      </c>
      <c r="R26" s="27">
        <f ca="1" t="shared" si="198"/>
        <v>0.865188759922431</v>
      </c>
      <c r="S26" s="29">
        <f ca="1">IF(R26&lt;=('Ejercicio 3 - TIR'!$D$23-'Ejercicio 3 - TIR'!$C$23)/('Ejercicio 3 - TIR'!$E$23-'Ejercicio 3 - TIR'!$C$23),'Ejercicio 3 - TIR'!$C$23+SQRT(('Ejercicio 3 - TIR'!$E$23-'Ejercicio 3 - TIR'!$C$23)*('Ejercicio 3 - TIR'!$D$23-'Ejercicio 3 - TIR'!$C$23)*R26),'Ejercicio 3 - TIR'!$E$23-SQRT(('Ejercicio 3 - TIR'!$E$23-'Ejercicio 3 - TIR'!$C$23)*('Ejercicio 3 - TIR'!$E$23-'Ejercicio 3 - TIR'!$D$23)*(1-R26)))</f>
        <v>0.164422444603224</v>
      </c>
      <c r="T26" s="27">
        <f ca="1" t="shared" ref="T26:X26" si="199">RAND()</f>
        <v>0.69907907780105</v>
      </c>
      <c r="U26" s="29">
        <f ca="1">IF(T26&lt;=('Ejercicio 3 - TIR'!$D$24-'Ejercicio 3 - TIR'!$C$24)/('Ejercicio 3 - TIR'!$E$24-'Ejercicio 3 - TIR'!$C$24),'Ejercicio 3 - TIR'!$C$24+SQRT(('Ejercicio 3 - TIR'!$E$24-'Ejercicio 3 - TIR'!$C$24)*('Ejercicio 3 - TIR'!$D$24-'Ejercicio 3 - TIR'!$C$24)*T26),'Ejercicio 3 - TIR'!$E$24-SQRT(('Ejercicio 3 - TIR'!$E$24-'Ejercicio 3 - TIR'!$C$24)*('Ejercicio 3 - TIR'!$E$24-'Ejercicio 3 - TIR'!$D$24)*(1-T26)))</f>
        <v>0.190972795826035</v>
      </c>
      <c r="V26" s="27">
        <f ca="1" t="shared" si="199"/>
        <v>0.533648787546736</v>
      </c>
      <c r="W26" s="29">
        <f ca="1">IF(V26&lt;=('Ejercicio 3 - TIR'!$D$25-'Ejercicio 3 - TIR'!$C$25)/('Ejercicio 3 - TIR'!$E$25-'Ejercicio 3 - TIR'!$C$25),'Ejercicio 3 - TIR'!$C$25+SQRT(('Ejercicio 3 - TIR'!$E$25-'Ejercicio 3 - TIR'!$C$25)*('Ejercicio 3 - TIR'!$D$25-'Ejercicio 3 - TIR'!$C$25)*V26),'Ejercicio 3 - TIR'!$E$25-SQRT(('Ejercicio 3 - TIR'!$E$25-'Ejercicio 3 - TIR'!$C$25)*('Ejercicio 3 - TIR'!$E$25-'Ejercicio 3 - TIR'!$D$25)*(1-V26)))</f>
        <v>0.20959914303401</v>
      </c>
      <c r="X26" s="27">
        <f ca="1" t="shared" si="199"/>
        <v>0.477961078680417</v>
      </c>
      <c r="Y26" s="29">
        <f ca="1">IF(X26&lt;=('Ejercicio 3 - TIR'!$D$26-'Ejercicio 3 - TIR'!$C$26)/('Ejercicio 3 - TIR'!$E$26-'Ejercicio 3 - TIR'!$C$26),'Ejercicio 3 - TIR'!$C$26+SQRT(('Ejercicio 3 - TIR'!$E$26-'Ejercicio 3 - TIR'!$C$26)*('Ejercicio 3 - TIR'!$D$26-'Ejercicio 3 - TIR'!$C$26)*X26),'Ejercicio 3 - TIR'!$E$26-SQRT(('Ejercicio 3 - TIR'!$E$26-'Ejercicio 3 - TIR'!$C$26)*('Ejercicio 3 - TIR'!$E$26-'Ejercicio 3 - TIR'!$D$26)*(1-X26)))</f>
        <v>0.226905648368911</v>
      </c>
      <c r="Z26" s="27">
        <f ca="1" t="shared" si="4"/>
        <v>1.14426335104585</v>
      </c>
      <c r="AA26" s="27">
        <f ca="1" t="shared" si="5"/>
        <v>1.33240592849469</v>
      </c>
      <c r="AB26" s="27">
        <f ca="1" t="shared" si="6"/>
        <v>1.5868592138345</v>
      </c>
      <c r="AC26" s="27">
        <f ca="1" t="shared" si="7"/>
        <v>1.91946354516984</v>
      </c>
      <c r="AD26" s="27">
        <f ca="1" t="shared" si="8"/>
        <v>2.35500066540709</v>
      </c>
      <c r="AE26" s="26">
        <f ca="1" t="shared" si="9"/>
        <v>4923.17074168222</v>
      </c>
      <c r="AF26" s="26">
        <f ca="1" t="shared" si="10"/>
        <v>5732.65051022868</v>
      </c>
      <c r="AG26" s="26">
        <f ca="1" t="shared" si="11"/>
        <v>6827.43080566059</v>
      </c>
      <c r="AH26" s="26">
        <f ca="1" t="shared" si="12"/>
        <v>8258.45445165105</v>
      </c>
      <c r="AI26" s="26">
        <f ca="1" t="shared" si="13"/>
        <v>10132.344413528</v>
      </c>
      <c r="AJ26" s="28">
        <f ca="1" t="shared" si="14"/>
        <v>43924.3388661377</v>
      </c>
      <c r="AK26" s="28">
        <f ca="1" t="shared" si="15"/>
        <v>45027.4334701146</v>
      </c>
      <c r="AL26" s="28">
        <f ca="1" t="shared" si="16"/>
        <v>59873.2555641697</v>
      </c>
      <c r="AM26" s="28">
        <f ca="1" t="shared" si="17"/>
        <v>78717.8457653546</v>
      </c>
      <c r="AN26" s="28">
        <f ca="1" t="shared" si="18"/>
        <v>92686.0496687567</v>
      </c>
      <c r="AO26" s="28">
        <f ca="1">C26/'Ejercicio 3 - TIR'!$D$7</f>
        <v>17974.4965574948</v>
      </c>
      <c r="AP26" s="28">
        <f ca="1" t="shared" si="19"/>
        <v>25949.8423086429</v>
      </c>
      <c r="AQ26" s="28">
        <f ca="1" t="shared" si="20"/>
        <v>27052.9369126198</v>
      </c>
      <c r="AR26" s="28">
        <f ca="1" t="shared" si="21"/>
        <v>41898.7590066749</v>
      </c>
      <c r="AS26" s="28">
        <f ca="1" t="shared" si="22"/>
        <v>60743.3492078599</v>
      </c>
      <c r="AT26" s="28">
        <f ca="1" t="shared" si="23"/>
        <v>74711.5531112619</v>
      </c>
      <c r="AU26" s="28">
        <f ca="1">AP26*'Ejercicio 3 - TIR'!$D$5</f>
        <v>12974.9211543215</v>
      </c>
      <c r="AV26" s="28">
        <f ca="1">AQ26*'Ejercicio 3 - TIR'!$D$5</f>
        <v>13526.4684563099</v>
      </c>
      <c r="AW26" s="28">
        <f ca="1">AR26*'Ejercicio 3 - TIR'!$D$5</f>
        <v>20949.3795033374</v>
      </c>
      <c r="AX26" s="28">
        <f ca="1">AS26*'Ejercicio 3 - TIR'!$D$5</f>
        <v>30371.6746039299</v>
      </c>
      <c r="AY26" s="28">
        <f ca="1">AT26*'Ejercicio 3 - TIR'!$D$5</f>
        <v>37355.776555631</v>
      </c>
      <c r="AZ26" s="28">
        <f ca="1" t="shared" ref="AZ26:BD26" si="200">AJ26-AU26-AE26</f>
        <v>26026.246970134</v>
      </c>
      <c r="BA26" s="28">
        <f ca="1" t="shared" si="200"/>
        <v>25768.314503576</v>
      </c>
      <c r="BB26" s="28">
        <f ca="1" t="shared" si="200"/>
        <v>32096.4452551716</v>
      </c>
      <c r="BC26" s="28">
        <f ca="1" t="shared" si="200"/>
        <v>40087.7167097737</v>
      </c>
      <c r="BD26" s="28">
        <f ca="1" t="shared" si="200"/>
        <v>45197.9286995977</v>
      </c>
      <c r="BE26" s="28">
        <f ca="1" t="shared" ref="BE26:BI26" si="201">AZ26/Z26</f>
        <v>22744.9799439492</v>
      </c>
      <c r="BF26" s="28">
        <f ca="1" t="shared" si="201"/>
        <v>19339.6876676226</v>
      </c>
      <c r="BG26" s="28">
        <f ca="1" t="shared" si="201"/>
        <v>20226.3975123625</v>
      </c>
      <c r="BH26" s="28">
        <f ca="1" t="shared" si="201"/>
        <v>20884.8544222947</v>
      </c>
      <c r="BI26" s="28">
        <f ca="1" t="shared" si="201"/>
        <v>19192.3209889135</v>
      </c>
      <c r="BJ26" s="28">
        <f ca="1" t="shared" si="26"/>
        <v>80367.3995406449</v>
      </c>
      <c r="BK26" s="28">
        <f ca="1" t="shared" si="27"/>
        <v>42329.9513532576</v>
      </c>
      <c r="BL26" s="28">
        <f ca="1" t="shared" si="28"/>
        <v>122697.350893903</v>
      </c>
      <c r="BM26" s="28">
        <f ca="1">BK26*'Ejercicio 3 - TIR'!$D$5</f>
        <v>21164.9756766288</v>
      </c>
      <c r="BN26" s="28">
        <f ca="1" t="shared" si="29"/>
        <v>101532.375217274</v>
      </c>
      <c r="BO26" s="28">
        <f ca="1" t="shared" si="30"/>
        <v>43113.5229423482</v>
      </c>
      <c r="BP26" s="28">
        <f ca="1" t="shared" si="31"/>
        <v>-123998.757451075</v>
      </c>
      <c r="BQ26" s="28">
        <f ca="1" t="shared" ref="BQ26:BT26" si="202">BE26</f>
        <v>22744.9799439492</v>
      </c>
      <c r="BR26" s="28">
        <f ca="1" t="shared" si="202"/>
        <v>19339.6876676226</v>
      </c>
      <c r="BS26" s="28">
        <f ca="1" t="shared" si="202"/>
        <v>20226.3975123625</v>
      </c>
      <c r="BT26" s="28">
        <f ca="1" t="shared" si="202"/>
        <v>20884.8544222947</v>
      </c>
      <c r="BU26" s="28">
        <f ca="1" t="shared" si="33"/>
        <v>62305.8439312617</v>
      </c>
      <c r="BV26" s="30">
        <f ca="1" t="shared" si="34"/>
        <v>4.67352540981467</v>
      </c>
    </row>
    <row r="27" ht="15" customHeight="1" spans="1:74">
      <c r="A27" s="26">
        <v>26</v>
      </c>
      <c r="B27" s="27">
        <f ca="1" t="shared" ref="B27:F27" si="203">RAND()</f>
        <v>0.0856314390023285</v>
      </c>
      <c r="C27" s="28">
        <f ca="1">IF(B27&lt;=('Ejercicio 3 - TIR'!$D$13-'Ejercicio 3 - TIR'!$C$13)/('Ejercicio 3 - TIR'!$E$13-'Ejercicio 3 - TIR'!$C$13),'Ejercicio 3 - TIR'!$C$13+SQRT(('Ejercicio 3 - TIR'!$E$13-'Ejercicio 3 - TIR'!$C$13)*('Ejercicio 3 - TIR'!$D$13-'Ejercicio 3 - TIR'!$C$13)*B27),'Ejercicio 3 - TIR'!$E$13-SQRT(('Ejercicio 3 - TIR'!$E$13-'Ejercicio 3 - TIR'!$C$13)*('Ejercicio 3 - TIR'!$E$13-'Ejercicio 3 - TIR'!$D$13)*(1-B27)))</f>
        <v>65852.5699996609</v>
      </c>
      <c r="D27" s="27">
        <f ca="1" t="shared" si="203"/>
        <v>0.161570666037666</v>
      </c>
      <c r="E27" s="28">
        <f ca="1">IF(D27&lt;=('Ejercicio 3 - TIR'!$D$14-'Ejercicio 3 - TIR'!$C$14)/('Ejercicio 3 - TIR'!$E$14-'Ejercicio 3 - TIR'!$C$14),'Ejercicio 3 - TIR'!$C$14+SQRT(('Ejercicio 3 - TIR'!$E$14-'Ejercicio 3 - TIR'!$C$14)*('Ejercicio 3 - TIR'!$D$14-'Ejercicio 3 - TIR'!$C$14)*D27),'Ejercicio 3 - TIR'!$E$14-SQRT(('Ejercicio 3 - TIR'!$E$14-'Ejercicio 3 - TIR'!$C$14)*('Ejercicio 3 - TIR'!$E$14-'Ejercicio 3 - TIR'!$D$14)*(1-D27)))</f>
        <v>28481.0630492459</v>
      </c>
      <c r="F27" s="27">
        <f ca="1" t="shared" si="203"/>
        <v>0.0693185791631994</v>
      </c>
      <c r="G27" s="28">
        <f ca="1">IF(F27&lt;=('Ejercicio 3 - TIR'!$D$18-'Ejercicio 3 - TIR'!$C$18)/('Ejercicio 3 - TIR'!$E$18-'Ejercicio 3 - TIR'!$C$18),'Ejercicio 3 - TIR'!$C$18+SQRT(('Ejercicio 3 - TIR'!$E$18-'Ejercicio 3 - TIR'!$C$18)*('Ejercicio 3 - TIR'!$D$18-'Ejercicio 3 - TIR'!$C$18)*F27),'Ejercicio 3 - TIR'!$E$18-SQRT(('Ejercicio 3 - TIR'!$E$18-'Ejercicio 3 - TIR'!$C$18)*('Ejercicio 3 - TIR'!$E$18-'Ejercicio 3 - TIR'!$D$18)*(1-F27)))</f>
        <v>33224.5599505173</v>
      </c>
      <c r="H27" s="27">
        <f ca="1" t="shared" ref="H27:L27" si="204">RAND()</f>
        <v>0.548056122881593</v>
      </c>
      <c r="I27" s="28">
        <f ca="1">IF(H27&lt;=('Ejercicio 3 - TIR'!$D$18-'Ejercicio 3 - TIR'!$C$18)/('Ejercicio 3 - TIR'!$E$18-'Ejercicio 3 - TIR'!$C$18),'Ejercicio 3 - TIR'!$C$18+SQRT(('Ejercicio 3 - TIR'!$E$18-'Ejercicio 3 - TIR'!$C$18)*('Ejercicio 3 - TIR'!$D$18-'Ejercicio 3 - TIR'!$C$18)*H27),'Ejercicio 3 - TIR'!$E$18-SQRT(('Ejercicio 3 - TIR'!$E$18-'Ejercicio 3 - TIR'!$C$18)*('Ejercicio 3 - TIR'!$E$18-'Ejercicio 3 - TIR'!$D$18)*(1-H27)))</f>
        <v>39066.8858177568</v>
      </c>
      <c r="J27" s="27">
        <f ca="1" t="shared" si="204"/>
        <v>0.49883748167906</v>
      </c>
      <c r="K27" s="28">
        <f ca="1">IF(J27&lt;=('Ejercicio 3 - TIR'!$D$18-'Ejercicio 3 - TIR'!$C$18)/('Ejercicio 3 - TIR'!$E$18-'Ejercicio 3 - TIR'!$C$18),'Ejercicio 3 - TIR'!$C$18+SQRT(('Ejercicio 3 - TIR'!$E$18-'Ejercicio 3 - TIR'!$C$18)*('Ejercicio 3 - TIR'!$D$18-'Ejercicio 3 - TIR'!$C$18)*J27),'Ejercicio 3 - TIR'!$E$18-SQRT(('Ejercicio 3 - TIR'!$E$18-'Ejercicio 3 - TIR'!$C$18)*('Ejercicio 3 - TIR'!$E$18-'Ejercicio 3 - TIR'!$D$18)*(1-J27)))</f>
        <v>38650.1804751033</v>
      </c>
      <c r="L27" s="27">
        <f ca="1" t="shared" si="204"/>
        <v>0.953223026426112</v>
      </c>
      <c r="M27" s="28">
        <f ca="1">IF(L27&lt;=('Ejercicio 3 - TIR'!$D$18-'Ejercicio 3 - TIR'!$C$18)/('Ejercicio 3 - TIR'!$E$18-'Ejercicio 3 - TIR'!$C$18),'Ejercicio 3 - TIR'!$C$18+SQRT(('Ejercicio 3 - TIR'!$E$18-'Ejercicio 3 - TIR'!$C$18)*('Ejercicio 3 - TIR'!$D$18-'Ejercicio 3 - TIR'!$C$18)*L27),'Ejercicio 3 - TIR'!$E$18-SQRT(('Ejercicio 3 - TIR'!$E$18-'Ejercicio 3 - TIR'!$C$18)*('Ejercicio 3 - TIR'!$E$18-'Ejercicio 3 - TIR'!$D$18)*(1-L27)))</f>
        <v>43126.9615545746</v>
      </c>
      <c r="N27" s="27">
        <f ca="1" t="shared" ref="N27:R27" si="205">RAND()</f>
        <v>0.100544662780093</v>
      </c>
      <c r="O27" s="28">
        <f ca="1">IF(N27&lt;=('Ejercicio 3 - TIR'!$D$18-'Ejercicio 3 - TIR'!$C$18)/('Ejercicio 3 - TIR'!$E$18-'Ejercicio 3 - TIR'!$C$18),'Ejercicio 3 - TIR'!$C$18+SQRT(('Ejercicio 3 - TIR'!$E$18-'Ejercicio 3 - TIR'!$C$18)*('Ejercicio 3 - TIR'!$D$18-'Ejercicio 3 - TIR'!$C$18)*N27),'Ejercicio 3 - TIR'!$E$18-SQRT(('Ejercicio 3 - TIR'!$E$18-'Ejercicio 3 - TIR'!$C$18)*('Ejercicio 3 - TIR'!$E$18-'Ejercicio 3 - TIR'!$D$18)*(1-N27)))</f>
        <v>33883.5163726981</v>
      </c>
      <c r="P27" s="27">
        <f ca="1" t="shared" si="205"/>
        <v>0.0119766139836361</v>
      </c>
      <c r="Q27" s="29">
        <f ca="1">IF(P27&lt;=('Ejercicio 3 - TIR'!$D$22-'Ejercicio 3 - TIR'!$C$22)/('Ejercicio 3 - TIR'!$E$22-'Ejercicio 3 - TIR'!$C$22),'Ejercicio 3 - TIR'!$C$22+SQRT(('Ejercicio 3 - TIR'!$E$22-'Ejercicio 3 - TIR'!$C$22)*('Ejercicio 3 - TIR'!$D$22-'Ejercicio 3 - TIR'!$C$22)*P27),'Ejercicio 3 - TIR'!$E$22-SQRT(('Ejercicio 3 - TIR'!$E$22-'Ejercicio 3 - TIR'!$C$22)*('Ejercicio 3 - TIR'!$E$22-'Ejercicio 3 - TIR'!$D$22)*(1-P27)))</f>
        <v>0.124643049124287</v>
      </c>
      <c r="R27" s="27">
        <f ca="1" t="shared" si="205"/>
        <v>0.477288530338767</v>
      </c>
      <c r="S27" s="29">
        <f ca="1">IF(R27&lt;=('Ejercicio 3 - TIR'!$D$23-'Ejercicio 3 - TIR'!$C$23)/('Ejercicio 3 - TIR'!$E$23-'Ejercicio 3 - TIR'!$C$23),'Ejercicio 3 - TIR'!$C$23+SQRT(('Ejercicio 3 - TIR'!$E$23-'Ejercicio 3 - TIR'!$C$23)*('Ejercicio 3 - TIR'!$D$23-'Ejercicio 3 - TIR'!$C$23)*R27),'Ejercicio 3 - TIR'!$E$23-SQRT(('Ejercicio 3 - TIR'!$E$23-'Ejercicio 3 - TIR'!$C$23)*('Ejercicio 3 - TIR'!$E$23-'Ejercicio 3 - TIR'!$D$23)*(1-R27)))</f>
        <v>0.149310737872148</v>
      </c>
      <c r="T27" s="27">
        <f ca="1" t="shared" ref="T27:X27" si="206">RAND()</f>
        <v>0.749649132431073</v>
      </c>
      <c r="U27" s="29">
        <f ca="1">IF(T27&lt;=('Ejercicio 3 - TIR'!$D$24-'Ejercicio 3 - TIR'!$C$24)/('Ejercicio 3 - TIR'!$E$24-'Ejercicio 3 - TIR'!$C$24),'Ejercicio 3 - TIR'!$C$24+SQRT(('Ejercicio 3 - TIR'!$E$24-'Ejercicio 3 - TIR'!$C$24)*('Ejercicio 3 - TIR'!$D$24-'Ejercicio 3 - TIR'!$C$24)*T27),'Ejercicio 3 - TIR'!$E$24-SQRT(('Ejercicio 3 - TIR'!$E$24-'Ejercicio 3 - TIR'!$C$24)*('Ejercicio 3 - TIR'!$E$24-'Ejercicio 3 - TIR'!$D$24)*(1-T27)))</f>
        <v>0.193523927232443</v>
      </c>
      <c r="V27" s="27">
        <f ca="1" t="shared" si="206"/>
        <v>0.389017624807485</v>
      </c>
      <c r="W27" s="29">
        <f ca="1">IF(V27&lt;=('Ejercicio 3 - TIR'!$D$25-'Ejercicio 3 - TIR'!$C$25)/('Ejercicio 3 - TIR'!$E$25-'Ejercicio 3 - TIR'!$C$25),'Ejercicio 3 - TIR'!$C$25+SQRT(('Ejercicio 3 - TIR'!$E$25-'Ejercicio 3 - TIR'!$C$25)*('Ejercicio 3 - TIR'!$D$25-'Ejercicio 3 - TIR'!$C$25)*V27),'Ejercicio 3 - TIR'!$E$25-SQRT(('Ejercicio 3 - TIR'!$E$25-'Ejercicio 3 - TIR'!$C$25)*('Ejercicio 3 - TIR'!$E$25-'Ejercicio 3 - TIR'!$D$25)*(1-V27)))</f>
        <v>0.203756748458031</v>
      </c>
      <c r="X27" s="27">
        <f ca="1" t="shared" si="206"/>
        <v>0.674272472546677</v>
      </c>
      <c r="Y27" s="29">
        <f ca="1">IF(X27&lt;=('Ejercicio 3 - TIR'!$D$26-'Ejercicio 3 - TIR'!$C$26)/('Ejercicio 3 - TIR'!$E$26-'Ejercicio 3 - TIR'!$C$26),'Ejercicio 3 - TIR'!$C$26+SQRT(('Ejercicio 3 - TIR'!$E$26-'Ejercicio 3 - TIR'!$C$26)*('Ejercicio 3 - TIR'!$D$26-'Ejercicio 3 - TIR'!$C$26)*X27),'Ejercicio 3 - TIR'!$E$26-SQRT(('Ejercicio 3 - TIR'!$E$26-'Ejercicio 3 - TIR'!$C$26)*('Ejercicio 3 - TIR'!$E$26-'Ejercicio 3 - TIR'!$D$26)*(1-X27)))</f>
        <v>0.238060416689624</v>
      </c>
      <c r="Z27" s="27">
        <f ca="1" t="shared" si="4"/>
        <v>1.12464304912429</v>
      </c>
      <c r="AA27" s="27">
        <f ca="1" t="shared" si="5"/>
        <v>1.29256433263182</v>
      </c>
      <c r="AB27" s="27">
        <f ca="1" t="shared" si="6"/>
        <v>1.54270645848331</v>
      </c>
      <c r="AC27" s="27">
        <f ca="1" t="shared" si="7"/>
        <v>1.85704331028907</v>
      </c>
      <c r="AD27" s="27">
        <f ca="1" t="shared" si="8"/>
        <v>2.29913181454717</v>
      </c>
      <c r="AE27" s="26">
        <f ca="1" t="shared" si="9"/>
        <v>3549.96654075908</v>
      </c>
      <c r="AF27" s="26">
        <f ca="1" t="shared" si="10"/>
        <v>4080.01466438125</v>
      </c>
      <c r="AG27" s="26">
        <f ca="1" t="shared" si="11"/>
        <v>4869.59512539827</v>
      </c>
      <c r="AH27" s="26">
        <f ca="1" t="shared" si="12"/>
        <v>5861.8079944565</v>
      </c>
      <c r="AI27" s="26">
        <f ca="1" t="shared" si="13"/>
        <v>7257.27244817138</v>
      </c>
      <c r="AJ27" s="28">
        <f ca="1" t="shared" si="14"/>
        <v>37365.7704085624</v>
      </c>
      <c r="AK27" s="28">
        <f ca="1" t="shared" si="15"/>
        <v>50496.4631950322</v>
      </c>
      <c r="AL27" s="28">
        <f ca="1" t="shared" si="16"/>
        <v>59625.8830404874</v>
      </c>
      <c r="AM27" s="28">
        <f ca="1" t="shared" si="17"/>
        <v>80088.6354480167</v>
      </c>
      <c r="AN27" s="28">
        <f ca="1" t="shared" si="18"/>
        <v>77902.6704811999</v>
      </c>
      <c r="AO27" s="28">
        <f ca="1">C27/'Ejercicio 3 - TIR'!$D$7</f>
        <v>13170.5139999322</v>
      </c>
      <c r="AP27" s="28">
        <f ca="1" t="shared" si="19"/>
        <v>24195.2564086302</v>
      </c>
      <c r="AQ27" s="28">
        <f ca="1" t="shared" si="20"/>
        <v>37325.9491951</v>
      </c>
      <c r="AR27" s="28">
        <f ca="1" t="shared" si="21"/>
        <v>46455.3690405552</v>
      </c>
      <c r="AS27" s="28">
        <f ca="1" t="shared" si="22"/>
        <v>66918.1214480846</v>
      </c>
      <c r="AT27" s="28">
        <f ca="1" t="shared" si="23"/>
        <v>64732.1564812677</v>
      </c>
      <c r="AU27" s="28">
        <f ca="1">AP27*'Ejercicio 3 - TIR'!$D$5</f>
        <v>12097.6282043151</v>
      </c>
      <c r="AV27" s="28">
        <f ca="1">AQ27*'Ejercicio 3 - TIR'!$D$5</f>
        <v>18662.97459755</v>
      </c>
      <c r="AW27" s="28">
        <f ca="1">AR27*'Ejercicio 3 - TIR'!$D$5</f>
        <v>23227.6845202776</v>
      </c>
      <c r="AX27" s="28">
        <f ca="1">AS27*'Ejercicio 3 - TIR'!$D$5</f>
        <v>33459.0607240423</v>
      </c>
      <c r="AY27" s="28">
        <f ca="1">AT27*'Ejercicio 3 - TIR'!$D$5</f>
        <v>32366.0782406339</v>
      </c>
      <c r="AZ27" s="28">
        <f ca="1" t="shared" ref="AZ27:BD27" si="207">AJ27-AU27-AE27</f>
        <v>21718.1756634882</v>
      </c>
      <c r="BA27" s="28">
        <f ca="1" t="shared" si="207"/>
        <v>27753.4739331009</v>
      </c>
      <c r="BB27" s="28">
        <f ca="1" t="shared" si="207"/>
        <v>31528.6033948115</v>
      </c>
      <c r="BC27" s="28">
        <f ca="1" t="shared" si="207"/>
        <v>40767.766729518</v>
      </c>
      <c r="BD27" s="28">
        <f ca="1" t="shared" si="207"/>
        <v>38279.3197923947</v>
      </c>
      <c r="BE27" s="28">
        <f ca="1" t="shared" ref="BE27:BI27" si="208">AZ27/Z27</f>
        <v>19311.1722696364</v>
      </c>
      <c r="BF27" s="28">
        <f ca="1" t="shared" si="208"/>
        <v>21471.6383799571</v>
      </c>
      <c r="BG27" s="28">
        <f ca="1" t="shared" si="208"/>
        <v>20437.2019196759</v>
      </c>
      <c r="BH27" s="28">
        <f ca="1" t="shared" si="208"/>
        <v>21953.0511236014</v>
      </c>
      <c r="BI27" s="28">
        <f ca="1" t="shared" si="208"/>
        <v>16649.4672250595</v>
      </c>
      <c r="BJ27" s="28">
        <f ca="1" t="shared" si="26"/>
        <v>65481.7181686449</v>
      </c>
      <c r="BK27" s="28">
        <f ca="1" t="shared" si="27"/>
        <v>30280.747751183</v>
      </c>
      <c r="BL27" s="28">
        <f ca="1" t="shared" si="28"/>
        <v>95762.4659198279</v>
      </c>
      <c r="BM27" s="28">
        <f ca="1">BK27*'Ejercicio 3 - TIR'!$D$5</f>
        <v>15140.3738755915</v>
      </c>
      <c r="BN27" s="28">
        <f ca="1" t="shared" si="29"/>
        <v>80622.0920442364</v>
      </c>
      <c r="BO27" s="28">
        <f ca="1" t="shared" si="30"/>
        <v>35066.320049212</v>
      </c>
      <c r="BP27" s="28">
        <f ca="1" t="shared" si="31"/>
        <v>-94333.6330489068</v>
      </c>
      <c r="BQ27" s="28">
        <f ca="1" t="shared" ref="BQ27:BT27" si="209">BE27</f>
        <v>19311.1722696364</v>
      </c>
      <c r="BR27" s="28">
        <f ca="1" t="shared" si="209"/>
        <v>21471.6383799571</v>
      </c>
      <c r="BS27" s="28">
        <f ca="1" t="shared" si="209"/>
        <v>20437.2019196759</v>
      </c>
      <c r="BT27" s="28">
        <f ca="1" t="shared" si="209"/>
        <v>21953.0511236014</v>
      </c>
      <c r="BU27" s="28">
        <f ca="1" t="shared" si="33"/>
        <v>51715.7872742715</v>
      </c>
      <c r="BV27" s="30">
        <f ca="1" t="shared" si="34"/>
        <v>11.2119797967025</v>
      </c>
    </row>
    <row r="28" ht="15" customHeight="1" spans="1:74">
      <c r="A28" s="26">
        <v>27</v>
      </c>
      <c r="B28" s="27">
        <f ca="1" t="shared" ref="B28:F28" si="210">RAND()</f>
        <v>0.983346995322947</v>
      </c>
      <c r="C28" s="28">
        <f ca="1">IF(B28&lt;=('Ejercicio 3 - TIR'!$D$13-'Ejercicio 3 - TIR'!$C$13)/('Ejercicio 3 - TIR'!$E$13-'Ejercicio 3 - TIR'!$C$13),'Ejercicio 3 - TIR'!$C$13+SQRT(('Ejercicio 3 - TIR'!$E$13-'Ejercicio 3 - TIR'!$C$13)*('Ejercicio 3 - TIR'!$D$13-'Ejercicio 3 - TIR'!$C$13)*B28),'Ejercicio 3 - TIR'!$E$13-SQRT(('Ejercicio 3 - TIR'!$E$13-'Ejercicio 3 - TIR'!$C$13)*('Ejercicio 3 - TIR'!$E$13-'Ejercicio 3 - TIR'!$D$13)*(1-B28)))</f>
        <v>95529.6973690292</v>
      </c>
      <c r="D28" s="27">
        <f ca="1" t="shared" si="210"/>
        <v>0.837084042129918</v>
      </c>
      <c r="E28" s="28">
        <f ca="1">IF(D28&lt;=('Ejercicio 3 - TIR'!$D$14-'Ejercicio 3 - TIR'!$C$14)/('Ejercicio 3 - TIR'!$E$14-'Ejercicio 3 - TIR'!$C$14),'Ejercicio 3 - TIR'!$C$14+SQRT(('Ejercicio 3 - TIR'!$E$14-'Ejercicio 3 - TIR'!$C$14)*('Ejercicio 3 - TIR'!$D$14-'Ejercicio 3 - TIR'!$C$14)*D28),'Ejercicio 3 - TIR'!$E$14-SQRT(('Ejercicio 3 - TIR'!$E$14-'Ejercicio 3 - TIR'!$C$14)*('Ejercicio 3 - TIR'!$E$14-'Ejercicio 3 - TIR'!$D$14)*(1-D28)))</f>
        <v>35056.5807703056</v>
      </c>
      <c r="F28" s="27">
        <f ca="1" t="shared" si="210"/>
        <v>0.570075392676824</v>
      </c>
      <c r="G28" s="28">
        <f ca="1">IF(F28&lt;=('Ejercicio 3 - TIR'!$D$18-'Ejercicio 3 - TIR'!$C$18)/('Ejercicio 3 - TIR'!$E$18-'Ejercicio 3 - TIR'!$C$18),'Ejercicio 3 - TIR'!$C$18+SQRT(('Ejercicio 3 - TIR'!$E$18-'Ejercicio 3 - TIR'!$C$18)*('Ejercicio 3 - TIR'!$D$18-'Ejercicio 3 - TIR'!$C$18)*F28),'Ejercicio 3 - TIR'!$E$18-SQRT(('Ejercicio 3 - TIR'!$E$18-'Ejercicio 3 - TIR'!$C$18)*('Ejercicio 3 - TIR'!$E$18-'Ejercicio 3 - TIR'!$D$18)*(1-F28)))</f>
        <v>39247.2324995927</v>
      </c>
      <c r="H28" s="27">
        <f ca="1" t="shared" ref="H28:L28" si="211">RAND()</f>
        <v>0.377354733618398</v>
      </c>
      <c r="I28" s="28">
        <f ca="1">IF(H28&lt;=('Ejercicio 3 - TIR'!$D$18-'Ejercicio 3 - TIR'!$C$18)/('Ejercicio 3 - TIR'!$E$18-'Ejercicio 3 - TIR'!$C$18),'Ejercicio 3 - TIR'!$C$18+SQRT(('Ejercicio 3 - TIR'!$E$18-'Ejercicio 3 - TIR'!$C$18)*('Ejercicio 3 - TIR'!$D$18-'Ejercicio 3 - TIR'!$C$18)*H28),'Ejercicio 3 - TIR'!$E$18-SQRT(('Ejercicio 3 - TIR'!$E$18-'Ejercicio 3 - TIR'!$C$18)*('Ejercicio 3 - TIR'!$E$18-'Ejercicio 3 - TIR'!$D$18)*(1-H28)))</f>
        <v>37523.5104866518</v>
      </c>
      <c r="J28" s="27">
        <f ca="1" t="shared" si="211"/>
        <v>0.655450639403356</v>
      </c>
      <c r="K28" s="28">
        <f ca="1">IF(J28&lt;=('Ejercicio 3 - TIR'!$D$18-'Ejercicio 3 - TIR'!$C$18)/('Ejercicio 3 - TIR'!$E$18-'Ejercicio 3 - TIR'!$C$18),'Ejercicio 3 - TIR'!$C$18+SQRT(('Ejercicio 3 - TIR'!$E$18-'Ejercicio 3 - TIR'!$C$18)*('Ejercicio 3 - TIR'!$D$18-'Ejercicio 3 - TIR'!$C$18)*J28),'Ejercicio 3 - TIR'!$E$18-SQRT(('Ejercicio 3 - TIR'!$E$18-'Ejercicio 3 - TIR'!$C$18)*('Ejercicio 3 - TIR'!$E$18-'Ejercicio 3 - TIR'!$D$18)*(1-J28)))</f>
        <v>39915.5229771557</v>
      </c>
      <c r="L28" s="27">
        <f ca="1" t="shared" si="211"/>
        <v>0.535836942902206</v>
      </c>
      <c r="M28" s="28">
        <f ca="1">IF(L28&lt;=('Ejercicio 3 - TIR'!$D$18-'Ejercicio 3 - TIR'!$C$18)/('Ejercicio 3 - TIR'!$E$18-'Ejercicio 3 - TIR'!$C$18),'Ejercicio 3 - TIR'!$C$18+SQRT(('Ejercicio 3 - TIR'!$E$18-'Ejercicio 3 - TIR'!$C$18)*('Ejercicio 3 - TIR'!$D$18-'Ejercicio 3 - TIR'!$C$18)*L28),'Ejercicio 3 - TIR'!$E$18-SQRT(('Ejercicio 3 - TIR'!$E$18-'Ejercicio 3 - TIR'!$C$18)*('Ejercicio 3 - TIR'!$E$18-'Ejercicio 3 - TIR'!$D$18)*(1-L28)))</f>
        <v>38965.2407349346</v>
      </c>
      <c r="N28" s="27">
        <f ca="1" t="shared" ref="N28:R28" si="212">RAND()</f>
        <v>0.458154459638646</v>
      </c>
      <c r="O28" s="28">
        <f ca="1">IF(N28&lt;=('Ejercicio 3 - TIR'!$D$18-'Ejercicio 3 - TIR'!$C$18)/('Ejercicio 3 - TIR'!$E$18-'Ejercicio 3 - TIR'!$C$18),'Ejercicio 3 - TIR'!$C$18+SQRT(('Ejercicio 3 - TIR'!$E$18-'Ejercicio 3 - TIR'!$C$18)*('Ejercicio 3 - TIR'!$D$18-'Ejercicio 3 - TIR'!$C$18)*N28),'Ejercicio 3 - TIR'!$E$18-SQRT(('Ejercicio 3 - TIR'!$E$18-'Ejercicio 3 - TIR'!$C$18)*('Ejercicio 3 - TIR'!$E$18-'Ejercicio 3 - TIR'!$D$18)*(1-N28)))</f>
        <v>38289.9438445503</v>
      </c>
      <c r="P28" s="27">
        <f ca="1" t="shared" si="212"/>
        <v>0.559466196967483</v>
      </c>
      <c r="Q28" s="29">
        <f ca="1">IF(P28&lt;=('Ejercicio 3 - TIR'!$D$22-'Ejercicio 3 - TIR'!$C$22)/('Ejercicio 3 - TIR'!$E$22-'Ejercicio 3 - TIR'!$C$22),'Ejercicio 3 - TIR'!$C$22+SQRT(('Ejercicio 3 - TIR'!$E$22-'Ejercicio 3 - TIR'!$C$22)*('Ejercicio 3 - TIR'!$D$22-'Ejercicio 3 - TIR'!$C$22)*P28),'Ejercicio 3 - TIR'!$E$22-SQRT(('Ejercicio 3 - TIR'!$E$22-'Ejercicio 3 - TIR'!$C$22)*('Ejercicio 3 - TIR'!$E$22-'Ejercicio 3 - TIR'!$D$22)*(1-P28)))</f>
        <v>0.151840439537192</v>
      </c>
      <c r="R28" s="27">
        <f ca="1" t="shared" si="212"/>
        <v>0.726326343309616</v>
      </c>
      <c r="S28" s="29">
        <f ca="1">IF(R28&lt;=('Ejercicio 3 - TIR'!$D$23-'Ejercicio 3 - TIR'!$C$23)/('Ejercicio 3 - TIR'!$E$23-'Ejercicio 3 - TIR'!$C$23),'Ejercicio 3 - TIR'!$C$23+SQRT(('Ejercicio 3 - TIR'!$E$23-'Ejercicio 3 - TIR'!$C$23)*('Ejercicio 3 - TIR'!$D$23-'Ejercicio 3 - TIR'!$C$23)*R28),'Ejercicio 3 - TIR'!$E$23-SQRT(('Ejercicio 3 - TIR'!$E$23-'Ejercicio 3 - TIR'!$C$23)*('Ejercicio 3 - TIR'!$E$23-'Ejercicio 3 - TIR'!$D$23)*(1-R28)))</f>
        <v>0.157805122617084</v>
      </c>
      <c r="T28" s="27">
        <f ca="1" t="shared" ref="T28:X28" si="213">RAND()</f>
        <v>0.850022027620249</v>
      </c>
      <c r="U28" s="29">
        <f ca="1">IF(T28&lt;=('Ejercicio 3 - TIR'!$D$24-'Ejercicio 3 - TIR'!$C$24)/('Ejercicio 3 - TIR'!$E$24-'Ejercicio 3 - TIR'!$C$24),'Ejercicio 3 - TIR'!$C$24+SQRT(('Ejercicio 3 - TIR'!$E$24-'Ejercicio 3 - TIR'!$C$24)*('Ejercicio 3 - TIR'!$D$24-'Ejercicio 3 - TIR'!$C$24)*T28),'Ejercicio 3 - TIR'!$E$24-SQRT(('Ejercicio 3 - TIR'!$E$24-'Ejercicio 3 - TIR'!$C$24)*('Ejercicio 3 - TIR'!$E$24-'Ejercicio 3 - TIR'!$D$24)*(1-T28)))</f>
        <v>0.199507603296264</v>
      </c>
      <c r="V28" s="27">
        <f ca="1" t="shared" si="213"/>
        <v>0.212984720761618</v>
      </c>
      <c r="W28" s="29">
        <f ca="1">IF(V28&lt;=('Ejercicio 3 - TIR'!$D$25-'Ejercicio 3 - TIR'!$C$25)/('Ejercicio 3 - TIR'!$E$25-'Ejercicio 3 - TIR'!$C$25),'Ejercicio 3 - TIR'!$C$25+SQRT(('Ejercicio 3 - TIR'!$E$25-'Ejercicio 3 - TIR'!$C$25)*('Ejercicio 3 - TIR'!$D$25-'Ejercicio 3 - TIR'!$C$25)*V28),'Ejercicio 3 - TIR'!$E$25-SQRT(('Ejercicio 3 - TIR'!$E$25-'Ejercicio 3 - TIR'!$C$25)*('Ejercicio 3 - TIR'!$E$25-'Ejercicio 3 - TIR'!$D$25)*(1-V28)))</f>
        <v>0.197267848999405</v>
      </c>
      <c r="X28" s="27">
        <f ca="1" t="shared" si="213"/>
        <v>0.215784262603499</v>
      </c>
      <c r="Y28" s="29">
        <f ca="1">IF(X28&lt;=('Ejercicio 3 - TIR'!$D$26-'Ejercicio 3 - TIR'!$C$26)/('Ejercicio 3 - TIR'!$E$26-'Ejercicio 3 - TIR'!$C$26),'Ejercicio 3 - TIR'!$C$26+SQRT(('Ejercicio 3 - TIR'!$E$26-'Ejercicio 3 - TIR'!$C$26)*('Ejercicio 3 - TIR'!$D$26-'Ejercicio 3 - TIR'!$C$26)*X28),'Ejercicio 3 - TIR'!$E$26-SQRT(('Ejercicio 3 - TIR'!$E$26-'Ejercicio 3 - TIR'!$C$26)*('Ejercicio 3 - TIR'!$E$26-'Ejercicio 3 - TIR'!$D$26)*(1-X28)))</f>
        <v>0.21413747105704</v>
      </c>
      <c r="Z28" s="27">
        <f ca="1" t="shared" si="4"/>
        <v>1.15184043953719</v>
      </c>
      <c r="AA28" s="27">
        <f ca="1" t="shared" si="5"/>
        <v>1.33360676133367</v>
      </c>
      <c r="AB28" s="27">
        <f ca="1" t="shared" si="6"/>
        <v>1.59967145002705</v>
      </c>
      <c r="AC28" s="27">
        <f ca="1" t="shared" si="7"/>
        <v>1.91523519607964</v>
      </c>
      <c r="AD28" s="27">
        <f ca="1" t="shared" si="8"/>
        <v>2.32535881744757</v>
      </c>
      <c r="AE28" s="26">
        <f ca="1" t="shared" si="9"/>
        <v>5323.00663283428</v>
      </c>
      <c r="AF28" s="26">
        <f ca="1" t="shared" si="10"/>
        <v>6163.00434722025</v>
      </c>
      <c r="AG28" s="26">
        <f ca="1" t="shared" si="11"/>
        <v>7392.57057363861</v>
      </c>
      <c r="AH28" s="26">
        <f ca="1" t="shared" si="12"/>
        <v>8850.8870692766</v>
      </c>
      <c r="AI28" s="26">
        <f ca="1" t="shared" si="13"/>
        <v>10746.1936429029</v>
      </c>
      <c r="AJ28" s="28">
        <f ca="1" t="shared" si="14"/>
        <v>45206.5495329492</v>
      </c>
      <c r="AK28" s="28">
        <f ca="1" t="shared" si="15"/>
        <v>50041.6072939739</v>
      </c>
      <c r="AL28" s="28">
        <f ca="1" t="shared" si="16"/>
        <v>63851.7225194547</v>
      </c>
      <c r="AM28" s="28">
        <f ca="1" t="shared" si="17"/>
        <v>74627.600479263</v>
      </c>
      <c r="AN28" s="28">
        <f ca="1" t="shared" si="18"/>
        <v>89037.8585384974</v>
      </c>
      <c r="AO28" s="28">
        <f ca="1">C28/'Ejercicio 3 - TIR'!$D$7</f>
        <v>19105.9394738058</v>
      </c>
      <c r="AP28" s="28">
        <f ca="1" t="shared" si="19"/>
        <v>26100.6100591434</v>
      </c>
      <c r="AQ28" s="28">
        <f ca="1" t="shared" si="20"/>
        <v>30935.667820168</v>
      </c>
      <c r="AR28" s="28">
        <f ca="1" t="shared" si="21"/>
        <v>44745.7830456488</v>
      </c>
      <c r="AS28" s="28">
        <f ca="1" t="shared" si="22"/>
        <v>55521.6610054572</v>
      </c>
      <c r="AT28" s="28">
        <f ca="1" t="shared" si="23"/>
        <v>69931.9190646915</v>
      </c>
      <c r="AU28" s="28">
        <f ca="1">AP28*'Ejercicio 3 - TIR'!$D$5</f>
        <v>13050.3050295717</v>
      </c>
      <c r="AV28" s="28">
        <f ca="1">AQ28*'Ejercicio 3 - TIR'!$D$5</f>
        <v>15467.833910084</v>
      </c>
      <c r="AW28" s="28">
        <f ca="1">AR28*'Ejercicio 3 - TIR'!$D$5</f>
        <v>22372.8915228244</v>
      </c>
      <c r="AX28" s="28">
        <f ca="1">AS28*'Ejercicio 3 - TIR'!$D$5</f>
        <v>27760.8305027286</v>
      </c>
      <c r="AY28" s="28">
        <f ca="1">AT28*'Ejercicio 3 - TIR'!$D$5</f>
        <v>34965.9595323458</v>
      </c>
      <c r="AZ28" s="28">
        <f ca="1" t="shared" ref="AZ28:BD28" si="214">AJ28-AU28-AE28</f>
        <v>26833.2378705433</v>
      </c>
      <c r="BA28" s="28">
        <f ca="1" t="shared" si="214"/>
        <v>28410.7690366696</v>
      </c>
      <c r="BB28" s="28">
        <f ca="1" t="shared" si="214"/>
        <v>34086.2604229916</v>
      </c>
      <c r="BC28" s="28">
        <f ca="1" t="shared" si="214"/>
        <v>38015.8829072578</v>
      </c>
      <c r="BD28" s="28">
        <f ca="1" t="shared" si="214"/>
        <v>43325.7053632486</v>
      </c>
      <c r="BE28" s="28">
        <f ca="1" t="shared" ref="BE28:BI28" si="215">AZ28/Z28</f>
        <v>23295.9678697553</v>
      </c>
      <c r="BF28" s="28">
        <f ca="1" t="shared" si="215"/>
        <v>21303.7080047925</v>
      </c>
      <c r="BG28" s="28">
        <f ca="1" t="shared" si="215"/>
        <v>21308.2882878327</v>
      </c>
      <c r="BH28" s="28">
        <f ca="1" t="shared" si="215"/>
        <v>19849.1981481302</v>
      </c>
      <c r="BI28" s="28">
        <f ca="1" t="shared" si="215"/>
        <v>18631.8365312778</v>
      </c>
      <c r="BJ28" s="28">
        <f ca="1" t="shared" si="26"/>
        <v>81519.1292037931</v>
      </c>
      <c r="BK28" s="28">
        <f ca="1" t="shared" si="27"/>
        <v>44428.1648210341</v>
      </c>
      <c r="BL28" s="28">
        <f ca="1" t="shared" si="28"/>
        <v>125947.294024827</v>
      </c>
      <c r="BM28" s="28">
        <f ca="1">BK28*'Ejercicio 3 - TIR'!$D$5</f>
        <v>22214.082410517</v>
      </c>
      <c r="BN28" s="28">
        <f ca="1" t="shared" si="29"/>
        <v>103733.21161431</v>
      </c>
      <c r="BO28" s="28">
        <f ca="1" t="shared" si="30"/>
        <v>44609.5505072085</v>
      </c>
      <c r="BP28" s="28">
        <f ca="1" t="shared" si="31"/>
        <v>-130586.278139335</v>
      </c>
      <c r="BQ28" s="28">
        <f ca="1" t="shared" ref="BQ28:BT28" si="216">BE28</f>
        <v>23295.9678697553</v>
      </c>
      <c r="BR28" s="28">
        <f ca="1" t="shared" si="216"/>
        <v>21303.7080047925</v>
      </c>
      <c r="BS28" s="28">
        <f ca="1" t="shared" si="216"/>
        <v>21308.2882878327</v>
      </c>
      <c r="BT28" s="28">
        <f ca="1" t="shared" si="216"/>
        <v>19849.1981481302</v>
      </c>
      <c r="BU28" s="28">
        <f ca="1" t="shared" si="33"/>
        <v>63241.3870384863</v>
      </c>
      <c r="BV28" s="30">
        <f ca="1" t="shared" si="34"/>
        <v>3.86072525121195</v>
      </c>
    </row>
    <row r="29" ht="15" customHeight="1" spans="1:74">
      <c r="A29" s="26">
        <v>28</v>
      </c>
      <c r="B29" s="27">
        <f ca="1" t="shared" ref="B29:F29" si="217">RAND()</f>
        <v>0.40640471106168</v>
      </c>
      <c r="C29" s="28">
        <f ca="1">IF(B29&lt;=('Ejercicio 3 - TIR'!$D$13-'Ejercicio 3 - TIR'!$C$13)/('Ejercicio 3 - TIR'!$E$13-'Ejercicio 3 - TIR'!$C$13),'Ejercicio 3 - TIR'!$C$13+SQRT(('Ejercicio 3 - TIR'!$E$13-'Ejercicio 3 - TIR'!$C$13)*('Ejercicio 3 - TIR'!$D$13-'Ejercicio 3 - TIR'!$C$13)*B29),'Ejercicio 3 - TIR'!$E$13-SQRT(('Ejercicio 3 - TIR'!$E$13-'Ejercicio 3 - TIR'!$C$13)*('Ejercicio 3 - TIR'!$E$13-'Ejercicio 3 - TIR'!$D$13)*(1-B29)))</f>
        <v>73310.7822009339</v>
      </c>
      <c r="D29" s="27">
        <f ca="1" t="shared" si="217"/>
        <v>0.927744809620299</v>
      </c>
      <c r="E29" s="28">
        <f ca="1">IF(D29&lt;=('Ejercicio 3 - TIR'!$D$14-'Ejercicio 3 - TIR'!$C$14)/('Ejercicio 3 - TIR'!$E$14-'Ejercicio 3 - TIR'!$C$14),'Ejercicio 3 - TIR'!$C$14+SQRT(('Ejercicio 3 - TIR'!$E$14-'Ejercicio 3 - TIR'!$C$14)*('Ejercicio 3 - TIR'!$D$14-'Ejercicio 3 - TIR'!$C$14)*D29),'Ejercicio 3 - TIR'!$E$14-SQRT(('Ejercicio 3 - TIR'!$E$14-'Ejercicio 3 - TIR'!$C$14)*('Ejercicio 3 - TIR'!$E$14-'Ejercicio 3 - TIR'!$D$14)*(1-D29)))</f>
        <v>36707.8459092936</v>
      </c>
      <c r="F29" s="27">
        <f ca="1" t="shared" si="217"/>
        <v>0.478946058991844</v>
      </c>
      <c r="G29" s="28">
        <f ca="1">IF(F29&lt;=('Ejercicio 3 - TIR'!$D$18-'Ejercicio 3 - TIR'!$C$18)/('Ejercicio 3 - TIR'!$E$18-'Ejercicio 3 - TIR'!$C$18),'Ejercicio 3 - TIR'!$C$18+SQRT(('Ejercicio 3 - TIR'!$E$18-'Ejercicio 3 - TIR'!$C$18)*('Ejercicio 3 - TIR'!$D$18-'Ejercicio 3 - TIR'!$C$18)*F29),'Ejercicio 3 - TIR'!$E$18-SQRT(('Ejercicio 3 - TIR'!$E$18-'Ejercicio 3 - TIR'!$C$18)*('Ejercicio 3 - TIR'!$E$18-'Ejercicio 3 - TIR'!$D$18)*(1-F29)))</f>
        <v>38475.9606445981</v>
      </c>
      <c r="H29" s="27">
        <f ca="1" t="shared" ref="H29:L29" si="218">RAND()</f>
        <v>0.730063879314746</v>
      </c>
      <c r="I29" s="28">
        <f ca="1">IF(H29&lt;=('Ejercicio 3 - TIR'!$D$18-'Ejercicio 3 - TIR'!$C$18)/('Ejercicio 3 - TIR'!$E$18-'Ejercicio 3 - TIR'!$C$18),'Ejercicio 3 - TIR'!$C$18+SQRT(('Ejercicio 3 - TIR'!$E$18-'Ejercicio 3 - TIR'!$C$18)*('Ejercicio 3 - TIR'!$D$18-'Ejercicio 3 - TIR'!$C$18)*H29),'Ejercicio 3 - TIR'!$E$18-SQRT(('Ejercicio 3 - TIR'!$E$18-'Ejercicio 3 - TIR'!$C$18)*('Ejercicio 3 - TIR'!$E$18-'Ejercicio 3 - TIR'!$D$18)*(1-H29)))</f>
        <v>40500.5323591125</v>
      </c>
      <c r="J29" s="27">
        <f ca="1" t="shared" si="218"/>
        <v>0.852652047948619</v>
      </c>
      <c r="K29" s="28">
        <f ca="1">IF(J29&lt;=('Ejercicio 3 - TIR'!$D$18-'Ejercicio 3 - TIR'!$C$18)/('Ejercicio 3 - TIR'!$E$18-'Ejercicio 3 - TIR'!$C$18),'Ejercicio 3 - TIR'!$C$18+SQRT(('Ejercicio 3 - TIR'!$E$18-'Ejercicio 3 - TIR'!$C$18)*('Ejercicio 3 - TIR'!$D$18-'Ejercicio 3 - TIR'!$C$18)*J29),'Ejercicio 3 - TIR'!$E$18-SQRT(('Ejercicio 3 - TIR'!$E$18-'Ejercicio 3 - TIR'!$C$18)*('Ejercicio 3 - TIR'!$E$18-'Ejercicio 3 - TIR'!$D$18)*(1-J29)))</f>
        <v>41675.6810616528</v>
      </c>
      <c r="L29" s="27">
        <f ca="1" t="shared" si="218"/>
        <v>0.638448359251343</v>
      </c>
      <c r="M29" s="28">
        <f ca="1">IF(L29&lt;=('Ejercicio 3 - TIR'!$D$18-'Ejercicio 3 - TIR'!$C$18)/('Ejercicio 3 - TIR'!$E$18-'Ejercicio 3 - TIR'!$C$18),'Ejercicio 3 - TIR'!$C$18+SQRT(('Ejercicio 3 - TIR'!$E$18-'Ejercicio 3 - TIR'!$C$18)*('Ejercicio 3 - TIR'!$D$18-'Ejercicio 3 - TIR'!$C$18)*L29),'Ejercicio 3 - TIR'!$E$18-SQRT(('Ejercicio 3 - TIR'!$E$18-'Ejercicio 3 - TIR'!$C$18)*('Ejercicio 3 - TIR'!$E$18-'Ejercicio 3 - TIR'!$D$18)*(1-L29)))</f>
        <v>39786.0744881541</v>
      </c>
      <c r="N29" s="27">
        <f ca="1" t="shared" ref="N29:R29" si="219">RAND()</f>
        <v>0.386679002417364</v>
      </c>
      <c r="O29" s="28">
        <f ca="1">IF(N29&lt;=('Ejercicio 3 - TIR'!$D$18-'Ejercicio 3 - TIR'!$C$18)/('Ejercicio 3 - TIR'!$E$18-'Ejercicio 3 - TIR'!$C$18),'Ejercicio 3 - TIR'!$C$18+SQRT(('Ejercicio 3 - TIR'!$E$18-'Ejercicio 3 - TIR'!$C$18)*('Ejercicio 3 - TIR'!$D$18-'Ejercicio 3 - TIR'!$C$18)*N29),'Ejercicio 3 - TIR'!$E$18-SQRT(('Ejercicio 3 - TIR'!$E$18-'Ejercicio 3 - TIR'!$C$18)*('Ejercicio 3 - TIR'!$E$18-'Ejercicio 3 - TIR'!$D$18)*(1-N29)))</f>
        <v>37615.8945871516</v>
      </c>
      <c r="P29" s="27">
        <f ca="1" t="shared" si="219"/>
        <v>0.0604458857711272</v>
      </c>
      <c r="Q29" s="29">
        <f ca="1">IF(P29&lt;=('Ejercicio 3 - TIR'!$D$22-'Ejercicio 3 - TIR'!$C$22)/('Ejercicio 3 - TIR'!$E$22-'Ejercicio 3 - TIR'!$C$22),'Ejercicio 3 - TIR'!$C$22+SQRT(('Ejercicio 3 - TIR'!$E$22-'Ejercicio 3 - TIR'!$C$22)*('Ejercicio 3 - TIR'!$D$22-'Ejercicio 3 - TIR'!$C$22)*P29),'Ejercicio 3 - TIR'!$E$22-SQRT(('Ejercicio 3 - TIR'!$E$22-'Ejercicio 3 - TIR'!$C$22)*('Ejercicio 3 - TIR'!$E$22-'Ejercicio 3 - TIR'!$D$22)*(1-P29)))</f>
        <v>0.130430848210382</v>
      </c>
      <c r="R29" s="27">
        <f ca="1" t="shared" si="219"/>
        <v>0.972799869568241</v>
      </c>
      <c r="S29" s="29">
        <f ca="1">IF(R29&lt;=('Ejercicio 3 - TIR'!$D$23-'Ejercicio 3 - TIR'!$C$23)/('Ejercicio 3 - TIR'!$E$23-'Ejercicio 3 - TIR'!$C$23),'Ejercicio 3 - TIR'!$C$23+SQRT(('Ejercicio 3 - TIR'!$E$23-'Ejercicio 3 - TIR'!$C$23)*('Ejercicio 3 - TIR'!$D$23-'Ejercicio 3 - TIR'!$C$23)*R29),'Ejercicio 3 - TIR'!$E$23-SQRT(('Ejercicio 3 - TIR'!$E$23-'Ejercicio 3 - TIR'!$C$23)*('Ejercicio 3 - TIR'!$E$23-'Ejercicio 3 - TIR'!$D$23)*(1-R29)))</f>
        <v>0.173002840949559</v>
      </c>
      <c r="T29" s="27">
        <f ca="1" t="shared" ref="T29:X29" si="220">RAND()</f>
        <v>0.287414199716805</v>
      </c>
      <c r="U29" s="29">
        <f ca="1">IF(T29&lt;=('Ejercicio 3 - TIR'!$D$24-'Ejercicio 3 - TIR'!$C$24)/('Ejercicio 3 - TIR'!$E$24-'Ejercicio 3 - TIR'!$C$24),'Ejercicio 3 - TIR'!$C$24+SQRT(('Ejercicio 3 - TIR'!$E$24-'Ejercicio 3 - TIR'!$C$24)*('Ejercicio 3 - TIR'!$D$24-'Ejercicio 3 - TIR'!$C$24)*T29),'Ejercicio 3 - TIR'!$E$24-SQRT(('Ejercicio 3 - TIR'!$E$24-'Ejercicio 3 - TIR'!$C$24)*('Ejercicio 3 - TIR'!$E$24-'Ejercicio 3 - TIR'!$D$24)*(1-T29)))</f>
        <v>0.174567657995936</v>
      </c>
      <c r="V29" s="27">
        <f ca="1" t="shared" si="220"/>
        <v>0.196308276098419</v>
      </c>
      <c r="W29" s="29">
        <f ca="1">IF(V29&lt;=('Ejercicio 3 - TIR'!$D$25-'Ejercicio 3 - TIR'!$C$25)/('Ejercicio 3 - TIR'!$E$25-'Ejercicio 3 - TIR'!$C$25),'Ejercicio 3 - TIR'!$C$25+SQRT(('Ejercicio 3 - TIR'!$E$25-'Ejercicio 3 - TIR'!$C$25)*('Ejercicio 3 - TIR'!$D$25-'Ejercicio 3 - TIR'!$C$25)*V29),'Ejercicio 3 - TIR'!$E$25-SQRT(('Ejercicio 3 - TIR'!$E$25-'Ejercicio 3 - TIR'!$C$25)*('Ejercicio 3 - TIR'!$E$25-'Ejercicio 3 - TIR'!$D$25)*(1-V29)))</f>
        <v>0.196578045317159</v>
      </c>
      <c r="X29" s="27">
        <f ca="1" t="shared" si="220"/>
        <v>0.12659471490479</v>
      </c>
      <c r="Y29" s="29">
        <f ca="1">IF(X29&lt;=('Ejercicio 3 - TIR'!$D$26-'Ejercicio 3 - TIR'!$C$26)/('Ejercicio 3 - TIR'!$E$26-'Ejercicio 3 - TIR'!$C$26),'Ejercicio 3 - TIR'!$C$26+SQRT(('Ejercicio 3 - TIR'!$E$26-'Ejercicio 3 - TIR'!$C$26)*('Ejercicio 3 - TIR'!$D$26-'Ejercicio 3 - TIR'!$C$26)*X29),'Ejercicio 3 - TIR'!$E$26-SQRT(('Ejercicio 3 - TIR'!$E$26-'Ejercicio 3 - TIR'!$C$26)*('Ejercicio 3 - TIR'!$E$26-'Ejercicio 3 - TIR'!$D$26)*(1-X29)))</f>
        <v>0.208487988810115</v>
      </c>
      <c r="Z29" s="27">
        <f ca="1" t="shared" si="4"/>
        <v>1.13043084821038</v>
      </c>
      <c r="AA29" s="27">
        <f ca="1" t="shared" si="5"/>
        <v>1.3259985964478</v>
      </c>
      <c r="AB29" s="27">
        <f ca="1" t="shared" si="6"/>
        <v>1.55747506593559</v>
      </c>
      <c r="AC29" s="27">
        <f ca="1" t="shared" si="7"/>
        <v>1.86364047002742</v>
      </c>
      <c r="AD29" s="27">
        <f ca="1" t="shared" si="8"/>
        <v>2.25218712348857</v>
      </c>
      <c r="AE29" s="26">
        <f ca="1" t="shared" si="9"/>
        <v>4787.83547792516</v>
      </c>
      <c r="AF29" s="26">
        <f ca="1" t="shared" si="10"/>
        <v>5616.1446176053</v>
      </c>
      <c r="AG29" s="26">
        <f ca="1" t="shared" si="11"/>
        <v>6596.54183046714</v>
      </c>
      <c r="AH29" s="26">
        <f ca="1" t="shared" si="12"/>
        <v>7893.27712935325</v>
      </c>
      <c r="AI29" s="26">
        <f ca="1" t="shared" si="13"/>
        <v>9538.93060317299</v>
      </c>
      <c r="AJ29" s="28">
        <f ca="1" t="shared" si="14"/>
        <v>43494.4128271824</v>
      </c>
      <c r="AK29" s="28">
        <f ca="1" t="shared" si="15"/>
        <v>53703.6490635717</v>
      </c>
      <c r="AL29" s="28">
        <f ca="1" t="shared" si="16"/>
        <v>64908.8341094083</v>
      </c>
      <c r="AM29" s="28">
        <f ca="1" t="shared" si="17"/>
        <v>74146.9385596496</v>
      </c>
      <c r="AN29" s="28">
        <f ca="1" t="shared" si="18"/>
        <v>84718.0334276864</v>
      </c>
      <c r="AO29" s="28">
        <f ca="1">C29/'Ejercicio 3 - TIR'!$D$7</f>
        <v>14662.1564401868</v>
      </c>
      <c r="AP29" s="28">
        <f ca="1" t="shared" si="19"/>
        <v>28832.2563869956</v>
      </c>
      <c r="AQ29" s="28">
        <f ca="1" t="shared" si="20"/>
        <v>39041.492623385</v>
      </c>
      <c r="AR29" s="28">
        <f ca="1" t="shared" si="21"/>
        <v>50246.6776692215</v>
      </c>
      <c r="AS29" s="28">
        <f ca="1" t="shared" si="22"/>
        <v>59484.7821194628</v>
      </c>
      <c r="AT29" s="28">
        <f ca="1" t="shared" si="23"/>
        <v>70055.8769874996</v>
      </c>
      <c r="AU29" s="28">
        <f ca="1">AP29*'Ejercicio 3 - TIR'!$D$5</f>
        <v>14416.1281934978</v>
      </c>
      <c r="AV29" s="28">
        <f ca="1">AQ29*'Ejercicio 3 - TIR'!$D$5</f>
        <v>19520.7463116925</v>
      </c>
      <c r="AW29" s="28">
        <f ca="1">AR29*'Ejercicio 3 - TIR'!$D$5</f>
        <v>25123.3388346108</v>
      </c>
      <c r="AX29" s="28">
        <f ca="1">AS29*'Ejercicio 3 - TIR'!$D$5</f>
        <v>29742.3910597314</v>
      </c>
      <c r="AY29" s="28">
        <f ca="1">AT29*'Ejercicio 3 - TIR'!$D$5</f>
        <v>35027.9384937498</v>
      </c>
      <c r="AZ29" s="28">
        <f ca="1" t="shared" ref="AZ29:BD29" si="221">AJ29-AU29-AE29</f>
        <v>24290.4491557594</v>
      </c>
      <c r="BA29" s="28">
        <f ca="1" t="shared" si="221"/>
        <v>28566.758134274</v>
      </c>
      <c r="BB29" s="28">
        <f ca="1" t="shared" si="221"/>
        <v>33188.9534443304</v>
      </c>
      <c r="BC29" s="28">
        <f ca="1" t="shared" si="221"/>
        <v>36511.2703705649</v>
      </c>
      <c r="BD29" s="28">
        <f ca="1" t="shared" si="221"/>
        <v>40151.1643307636</v>
      </c>
      <c r="BE29" s="28">
        <f ca="1" t="shared" ref="BE29:BI29" si="222">AZ29/Z29</f>
        <v>21487.7798091005</v>
      </c>
      <c r="BF29" s="28">
        <f ca="1" t="shared" si="222"/>
        <v>21543.5809742191</v>
      </c>
      <c r="BG29" s="28">
        <f ca="1" t="shared" si="222"/>
        <v>21309.4605302034</v>
      </c>
      <c r="BH29" s="28">
        <f ca="1" t="shared" si="222"/>
        <v>19591.3702013714</v>
      </c>
      <c r="BI29" s="28">
        <f ca="1" t="shared" si="222"/>
        <v>17827.6324875575</v>
      </c>
      <c r="BJ29" s="28">
        <f ca="1" t="shared" si="26"/>
        <v>82672.9378879137</v>
      </c>
      <c r="BK29" s="28">
        <f ca="1" t="shared" si="27"/>
        <v>33021.9199371638</v>
      </c>
      <c r="BL29" s="28">
        <f ca="1" t="shared" si="28"/>
        <v>115694.857825078</v>
      </c>
      <c r="BM29" s="28">
        <f ca="1">BK29*'Ejercicio 3 - TIR'!$D$5</f>
        <v>16510.9599685819</v>
      </c>
      <c r="BN29" s="28">
        <f ca="1" t="shared" si="29"/>
        <v>99183.8978564956</v>
      </c>
      <c r="BO29" s="28">
        <f ca="1" t="shared" si="30"/>
        <v>44038.924129387</v>
      </c>
      <c r="BP29" s="28">
        <f ca="1" t="shared" si="31"/>
        <v>-110018.628110228</v>
      </c>
      <c r="BQ29" s="28">
        <f ca="1" t="shared" ref="BQ29:BT29" si="223">BE29</f>
        <v>21487.7798091005</v>
      </c>
      <c r="BR29" s="28">
        <f ca="1" t="shared" si="223"/>
        <v>21543.5809742191</v>
      </c>
      <c r="BS29" s="28">
        <f ca="1" t="shared" si="223"/>
        <v>21309.4605302034</v>
      </c>
      <c r="BT29" s="28">
        <f ca="1" t="shared" si="223"/>
        <v>19591.3702013714</v>
      </c>
      <c r="BU29" s="28">
        <f ca="1" t="shared" si="33"/>
        <v>61866.5566169445</v>
      </c>
      <c r="BV29" s="30">
        <f ca="1" t="shared" si="34"/>
        <v>8.5147576369581</v>
      </c>
    </row>
    <row r="30" ht="15" customHeight="1" spans="1:74">
      <c r="A30" s="26">
        <v>29</v>
      </c>
      <c r="B30" s="27">
        <f ca="1" t="shared" ref="B30:F30" si="224">RAND()</f>
        <v>0.863257079718323</v>
      </c>
      <c r="C30" s="28">
        <f ca="1">IF(B30&lt;=('Ejercicio 3 - TIR'!$D$13-'Ejercicio 3 - TIR'!$C$13)/('Ejercicio 3 - TIR'!$E$13-'Ejercicio 3 - TIR'!$C$13),'Ejercicio 3 - TIR'!$C$13+SQRT(('Ejercicio 3 - TIR'!$E$13-'Ejercicio 3 - TIR'!$C$13)*('Ejercicio 3 - TIR'!$D$13-'Ejercicio 3 - TIR'!$C$13)*B30),'Ejercicio 3 - TIR'!$E$13-SQRT(('Ejercicio 3 - TIR'!$E$13-'Ejercicio 3 - TIR'!$C$13)*('Ejercicio 3 - TIR'!$E$13-'Ejercicio 3 - TIR'!$D$13)*(1-B30)))</f>
        <v>87190.1793791634</v>
      </c>
      <c r="D30" s="27">
        <f ca="1" t="shared" si="224"/>
        <v>0.675271016054134</v>
      </c>
      <c r="E30" s="28">
        <f ca="1">IF(D30&lt;=('Ejercicio 3 - TIR'!$D$14-'Ejercicio 3 - TIR'!$C$14)/('Ejercicio 3 - TIR'!$E$14-'Ejercicio 3 - TIR'!$C$14),'Ejercicio 3 - TIR'!$C$14+SQRT(('Ejercicio 3 - TIR'!$E$14-'Ejercicio 3 - TIR'!$C$14)*('Ejercicio 3 - TIR'!$D$14-'Ejercicio 3 - TIR'!$C$14)*D30),'Ejercicio 3 - TIR'!$E$14-SQRT(('Ejercicio 3 - TIR'!$E$14-'Ejercicio 3 - TIR'!$C$14)*('Ejercicio 3 - TIR'!$E$14-'Ejercicio 3 - TIR'!$D$14)*(1-D30)))</f>
        <v>33020.7917646856</v>
      </c>
      <c r="F30" s="27">
        <f ca="1" t="shared" si="224"/>
        <v>0.821811294314441</v>
      </c>
      <c r="G30" s="28">
        <f ca="1">IF(F30&lt;=('Ejercicio 3 - TIR'!$D$18-'Ejercicio 3 - TIR'!$C$18)/('Ejercicio 3 - TIR'!$E$18-'Ejercicio 3 - TIR'!$C$18),'Ejercicio 3 - TIR'!$C$18+SQRT(('Ejercicio 3 - TIR'!$E$18-'Ejercicio 3 - TIR'!$C$18)*('Ejercicio 3 - TIR'!$D$18-'Ejercicio 3 - TIR'!$C$18)*F30),'Ejercicio 3 - TIR'!$E$18-SQRT(('Ejercicio 3 - TIR'!$E$18-'Ejercicio 3 - TIR'!$C$18)*('Ejercicio 3 - TIR'!$E$18-'Ejercicio 3 - TIR'!$D$18)*(1-F30)))</f>
        <v>41344.2985725832</v>
      </c>
      <c r="H30" s="27">
        <f ca="1" t="shared" ref="H30:L30" si="225">RAND()</f>
        <v>0.634632466507684</v>
      </c>
      <c r="I30" s="28">
        <f ca="1">IF(H30&lt;=('Ejercicio 3 - TIR'!$D$18-'Ejercicio 3 - TIR'!$C$18)/('Ejercicio 3 - TIR'!$E$18-'Ejercicio 3 - TIR'!$C$18),'Ejercicio 3 - TIR'!$C$18+SQRT(('Ejercicio 3 - TIR'!$E$18-'Ejercicio 3 - TIR'!$C$18)*('Ejercicio 3 - TIR'!$D$18-'Ejercicio 3 - TIR'!$C$18)*H30),'Ejercicio 3 - TIR'!$E$18-SQRT(('Ejercicio 3 - TIR'!$E$18-'Ejercicio 3 - TIR'!$C$18)*('Ejercicio 3 - TIR'!$E$18-'Ejercicio 3 - TIR'!$D$18)*(1-H30)))</f>
        <v>39756.7858424869</v>
      </c>
      <c r="J30" s="27">
        <f ca="1" t="shared" si="225"/>
        <v>0.169138012709617</v>
      </c>
      <c r="K30" s="28">
        <f ca="1">IF(J30&lt;=('Ejercicio 3 - TIR'!$D$18-'Ejercicio 3 - TIR'!$C$18)/('Ejercicio 3 - TIR'!$E$18-'Ejercicio 3 - TIR'!$C$18),'Ejercicio 3 - TIR'!$C$18+SQRT(('Ejercicio 3 - TIR'!$E$18-'Ejercicio 3 - TIR'!$C$18)*('Ejercicio 3 - TIR'!$D$18-'Ejercicio 3 - TIR'!$C$18)*J30),'Ejercicio 3 - TIR'!$E$18-SQRT(('Ejercicio 3 - TIR'!$E$18-'Ejercicio 3 - TIR'!$C$18)*('Ejercicio 3 - TIR'!$E$18-'Ejercicio 3 - TIR'!$D$18)*(1-J30)))</f>
        <v>35036.933780232</v>
      </c>
      <c r="L30" s="27">
        <f ca="1" t="shared" si="225"/>
        <v>0.613995074552148</v>
      </c>
      <c r="M30" s="28">
        <f ca="1">IF(L30&lt;=('Ejercicio 3 - TIR'!$D$18-'Ejercicio 3 - TIR'!$C$18)/('Ejercicio 3 - TIR'!$E$18-'Ejercicio 3 - TIR'!$C$18),'Ejercicio 3 - TIR'!$C$18+SQRT(('Ejercicio 3 - TIR'!$E$18-'Ejercicio 3 - TIR'!$C$18)*('Ejercicio 3 - TIR'!$D$18-'Ejercicio 3 - TIR'!$C$18)*L30),'Ejercicio 3 - TIR'!$E$18-SQRT(('Ejercicio 3 - TIR'!$E$18-'Ejercicio 3 - TIR'!$C$18)*('Ejercicio 3 - TIR'!$E$18-'Ejercicio 3 - TIR'!$D$18)*(1-L30)))</f>
        <v>39596.8359985373</v>
      </c>
      <c r="N30" s="27">
        <f ca="1" t="shared" ref="N30:R30" si="226">RAND()</f>
        <v>0.716331740213487</v>
      </c>
      <c r="O30" s="28">
        <f ca="1">IF(N30&lt;=('Ejercicio 3 - TIR'!$D$18-'Ejercicio 3 - TIR'!$C$18)/('Ejercicio 3 - TIR'!$E$18-'Ejercicio 3 - TIR'!$C$18),'Ejercicio 3 - TIR'!$C$18+SQRT(('Ejercicio 3 - TIR'!$E$18-'Ejercicio 3 - TIR'!$C$18)*('Ejercicio 3 - TIR'!$D$18-'Ejercicio 3 - TIR'!$C$18)*N30),'Ejercicio 3 - TIR'!$E$18-SQRT(('Ejercicio 3 - TIR'!$E$18-'Ejercicio 3 - TIR'!$C$18)*('Ejercicio 3 - TIR'!$E$18-'Ejercicio 3 - TIR'!$D$18)*(1-N30)))</f>
        <v>40387.5039854772</v>
      </c>
      <c r="P30" s="27">
        <f ca="1" t="shared" si="226"/>
        <v>0.417696929258034</v>
      </c>
      <c r="Q30" s="29">
        <f ca="1">IF(P30&lt;=('Ejercicio 3 - TIR'!$D$22-'Ejercicio 3 - TIR'!$C$22)/('Ejercicio 3 - TIR'!$E$22-'Ejercicio 3 - TIR'!$C$22),'Ejercicio 3 - TIR'!$C$22+SQRT(('Ejercicio 3 - TIR'!$E$22-'Ejercicio 3 - TIR'!$C$22)*('Ejercicio 3 - TIR'!$D$22-'Ejercicio 3 - TIR'!$C$22)*P30),'Ejercicio 3 - TIR'!$E$22-SQRT(('Ejercicio 3 - TIR'!$E$22-'Ejercicio 3 - TIR'!$C$22)*('Ejercicio 3 - TIR'!$E$22-'Ejercicio 3 - TIR'!$D$22)*(1-P30)))</f>
        <v>0.147419964855274</v>
      </c>
      <c r="R30" s="27">
        <f ca="1" t="shared" si="226"/>
        <v>0.0156120723421298</v>
      </c>
      <c r="S30" s="29">
        <f ca="1">IF(R30&lt;=('Ejercicio 3 - TIR'!$D$23-'Ejercicio 3 - TIR'!$C$23)/('Ejercicio 3 - TIR'!$E$23-'Ejercicio 3 - TIR'!$C$23),'Ejercicio 3 - TIR'!$C$23+SQRT(('Ejercicio 3 - TIR'!$E$23-'Ejercicio 3 - TIR'!$C$23)*('Ejercicio 3 - TIR'!$D$23-'Ejercicio 3 - TIR'!$C$23)*R30),'Ejercicio 3 - TIR'!$E$23-SQRT(('Ejercicio 3 - TIR'!$E$23-'Ejercicio 3 - TIR'!$C$23)*('Ejercicio 3 - TIR'!$E$23-'Ejercicio 3 - TIR'!$D$23)*(1-R30)))</f>
        <v>0.125301106508629</v>
      </c>
      <c r="T30" s="27">
        <f ca="1" t="shared" ref="T30:X30" si="227">RAND()</f>
        <v>0.55912620651864</v>
      </c>
      <c r="U30" s="29">
        <f ca="1">IF(T30&lt;=('Ejercicio 3 - TIR'!$D$24-'Ejercicio 3 - TIR'!$C$24)/('Ejercicio 3 - TIR'!$E$24-'Ejercicio 3 - TIR'!$C$24),'Ejercicio 3 - TIR'!$C$24+SQRT(('Ejercicio 3 - TIR'!$E$24-'Ejercicio 3 - TIR'!$C$24)*('Ejercicio 3 - TIR'!$D$24-'Ejercicio 3 - TIR'!$C$24)*T30),'Ejercicio 3 - TIR'!$E$24-SQRT(('Ejercicio 3 - TIR'!$E$24-'Ejercicio 3 - TIR'!$C$24)*('Ejercicio 3 - TIR'!$E$24-'Ejercicio 3 - TIR'!$D$24)*(1-T30)))</f>
        <v>0.184865307433424</v>
      </c>
      <c r="V30" s="27">
        <f ca="1" t="shared" si="227"/>
        <v>0.56834976249693</v>
      </c>
      <c r="W30" s="29">
        <f ca="1">IF(V30&lt;=('Ejercicio 3 - TIR'!$D$25-'Ejercicio 3 - TIR'!$C$25)/('Ejercicio 3 - TIR'!$E$25-'Ejercicio 3 - TIR'!$C$25),'Ejercicio 3 - TIR'!$C$25+SQRT(('Ejercicio 3 - TIR'!$E$25-'Ejercicio 3 - TIR'!$C$25)*('Ejercicio 3 - TIR'!$D$25-'Ejercicio 3 - TIR'!$C$25)*V30),'Ejercicio 3 - TIR'!$E$25-SQRT(('Ejercicio 3 - TIR'!$E$25-'Ejercicio 3 - TIR'!$C$25)*('Ejercicio 3 - TIR'!$E$25-'Ejercicio 3 - TIR'!$D$25)*(1-V30)))</f>
        <v>0.211131300108432</v>
      </c>
      <c r="X30" s="27">
        <f ca="1" t="shared" si="227"/>
        <v>0.558667412407386</v>
      </c>
      <c r="Y30" s="29">
        <f ca="1">IF(X30&lt;=('Ejercicio 3 - TIR'!$D$26-'Ejercicio 3 - TIR'!$C$26)/('Ejercicio 3 - TIR'!$E$26-'Ejercicio 3 - TIR'!$C$26),'Ejercicio 3 - TIR'!$C$26+SQRT(('Ejercicio 3 - TIR'!$E$26-'Ejercicio 3 - TIR'!$C$26)*('Ejercicio 3 - TIR'!$D$26-'Ejercicio 3 - TIR'!$C$26)*X30),'Ejercicio 3 - TIR'!$E$26-SQRT(('Ejercicio 3 - TIR'!$E$26-'Ejercicio 3 - TIR'!$C$26)*('Ejercicio 3 - TIR'!$E$26-'Ejercicio 3 - TIR'!$D$26)*(1-X30)))</f>
        <v>0.231182011788685</v>
      </c>
      <c r="Z30" s="27">
        <f ca="1" t="shared" si="4"/>
        <v>1.14741996485527</v>
      </c>
      <c r="AA30" s="27">
        <f ca="1" t="shared" si="5"/>
        <v>1.29119295608173</v>
      </c>
      <c r="AB30" s="27">
        <f ca="1" t="shared" si="6"/>
        <v>1.52988973886365</v>
      </c>
      <c r="AC30" s="27">
        <f ca="1" t="shared" si="7"/>
        <v>1.85289734845249</v>
      </c>
      <c r="AD30" s="27">
        <f ca="1" t="shared" si="8"/>
        <v>2.28125388510565</v>
      </c>
      <c r="AE30" s="26">
        <f ca="1" t="shared" si="9"/>
        <v>4867.92396144328</v>
      </c>
      <c r="AF30" s="26">
        <f ca="1" t="shared" si="10"/>
        <v>5477.88022021199</v>
      </c>
      <c r="AG30" s="26">
        <f ca="1" t="shared" si="11"/>
        <v>6490.55023120495</v>
      </c>
      <c r="AH30" s="26">
        <f ca="1" t="shared" si="12"/>
        <v>7860.90853993834</v>
      </c>
      <c r="AI30" s="26">
        <f ca="1" t="shared" si="13"/>
        <v>9678.20919068814</v>
      </c>
      <c r="AJ30" s="28">
        <f ca="1" t="shared" si="14"/>
        <v>47439.2736151194</v>
      </c>
      <c r="AK30" s="28">
        <f ca="1" t="shared" si="15"/>
        <v>51333.681836269</v>
      </c>
      <c r="AL30" s="28">
        <f ca="1" t="shared" si="16"/>
        <v>53602.6454716223</v>
      </c>
      <c r="AM30" s="28">
        <f ca="1" t="shared" si="17"/>
        <v>73368.8724287978</v>
      </c>
      <c r="AN30" s="28">
        <f ca="1" t="shared" si="18"/>
        <v>92134.1503765899</v>
      </c>
      <c r="AO30" s="28">
        <f ca="1">C30/'Ejercicio 3 - TIR'!$D$7</f>
        <v>17438.0358758327</v>
      </c>
      <c r="AP30" s="28">
        <f ca="1" t="shared" si="19"/>
        <v>30001.2377392868</v>
      </c>
      <c r="AQ30" s="28">
        <f ca="1" t="shared" si="20"/>
        <v>33895.6459604364</v>
      </c>
      <c r="AR30" s="28">
        <f ca="1" t="shared" si="21"/>
        <v>36164.6095957896</v>
      </c>
      <c r="AS30" s="28">
        <f ca="1" t="shared" si="22"/>
        <v>55930.8365529652</v>
      </c>
      <c r="AT30" s="28">
        <f ca="1" t="shared" si="23"/>
        <v>74696.1145007573</v>
      </c>
      <c r="AU30" s="28">
        <f ca="1">AP30*'Ejercicio 3 - TIR'!$D$5</f>
        <v>15000.6188696434</v>
      </c>
      <c r="AV30" s="28">
        <f ca="1">AQ30*'Ejercicio 3 - TIR'!$D$5</f>
        <v>16947.8229802182</v>
      </c>
      <c r="AW30" s="28">
        <f ca="1">AR30*'Ejercicio 3 - TIR'!$D$5</f>
        <v>18082.3047978948</v>
      </c>
      <c r="AX30" s="28">
        <f ca="1">AS30*'Ejercicio 3 - TIR'!$D$5</f>
        <v>27965.4182764826</v>
      </c>
      <c r="AY30" s="28">
        <f ca="1">AT30*'Ejercicio 3 - TIR'!$D$5</f>
        <v>37348.0572503786</v>
      </c>
      <c r="AZ30" s="28">
        <f ca="1" t="shared" ref="AZ30:BD30" si="228">AJ30-AU30-AE30</f>
        <v>27570.7307840328</v>
      </c>
      <c r="BA30" s="28">
        <f ca="1" t="shared" si="228"/>
        <v>28907.9786358389</v>
      </c>
      <c r="BB30" s="28">
        <f ca="1" t="shared" si="228"/>
        <v>29029.7904425225</v>
      </c>
      <c r="BC30" s="28">
        <f ca="1" t="shared" si="228"/>
        <v>37542.5456123769</v>
      </c>
      <c r="BD30" s="28">
        <f ca="1" t="shared" si="228"/>
        <v>45107.8839355232</v>
      </c>
      <c r="BE30" s="28">
        <f ca="1" t="shared" ref="BE30:BI30" si="229">AZ30/Z30</f>
        <v>24028.4565621187</v>
      </c>
      <c r="BF30" s="28">
        <f ca="1" t="shared" si="229"/>
        <v>22388.5814274911</v>
      </c>
      <c r="BG30" s="28">
        <f ca="1" t="shared" si="229"/>
        <v>18975.0867040162</v>
      </c>
      <c r="BH30" s="28">
        <f ca="1" t="shared" si="229"/>
        <v>20261.5356127159</v>
      </c>
      <c r="BI30" s="28">
        <f ca="1" t="shared" si="229"/>
        <v>19773.2853103433</v>
      </c>
      <c r="BJ30" s="28">
        <f ca="1" t="shared" si="26"/>
        <v>75328.8095024538</v>
      </c>
      <c r="BK30" s="28">
        <f ca="1" t="shared" si="27"/>
        <v>39780.587090355</v>
      </c>
      <c r="BL30" s="28">
        <f ca="1" t="shared" si="28"/>
        <v>115109.396592809</v>
      </c>
      <c r="BM30" s="28">
        <f ca="1">BK30*'Ejercicio 3 - TIR'!$D$5</f>
        <v>19890.2935451775</v>
      </c>
      <c r="BN30" s="28">
        <f ca="1" t="shared" si="29"/>
        <v>95219.1030476314</v>
      </c>
      <c r="BO30" s="28">
        <f ca="1" t="shared" si="30"/>
        <v>41739.809702602</v>
      </c>
      <c r="BP30" s="28">
        <f ca="1" t="shared" si="31"/>
        <v>-120210.971143849</v>
      </c>
      <c r="BQ30" s="28">
        <f ca="1" t="shared" ref="BQ30:BT30" si="230">BE30</f>
        <v>24028.4565621187</v>
      </c>
      <c r="BR30" s="28">
        <f ca="1" t="shared" si="230"/>
        <v>22388.5814274911</v>
      </c>
      <c r="BS30" s="28">
        <f ca="1" t="shared" si="230"/>
        <v>18975.0867040162</v>
      </c>
      <c r="BT30" s="28">
        <f ca="1" t="shared" si="230"/>
        <v>20261.5356127159</v>
      </c>
      <c r="BU30" s="28">
        <f ca="1" t="shared" si="33"/>
        <v>61513.0950129453</v>
      </c>
      <c r="BV30" s="30">
        <f ca="1" t="shared" si="34"/>
        <v>6.08674015183741</v>
      </c>
    </row>
    <row r="31" ht="15" customHeight="1" spans="1:74">
      <c r="A31" s="26">
        <v>30</v>
      </c>
      <c r="B31" s="27">
        <f ca="1" t="shared" ref="B31:F31" si="231">RAND()</f>
        <v>0.567322979864489</v>
      </c>
      <c r="C31" s="28">
        <f ca="1">IF(B31&lt;=('Ejercicio 3 - TIR'!$D$13-'Ejercicio 3 - TIR'!$C$13)/('Ejercicio 3 - TIR'!$E$13-'Ejercicio 3 - TIR'!$C$13),'Ejercicio 3 - TIR'!$C$13+SQRT(('Ejercicio 3 - TIR'!$E$13-'Ejercicio 3 - TIR'!$C$13)*('Ejercicio 3 - TIR'!$D$13-'Ejercicio 3 - TIR'!$C$13)*B31),'Ejercicio 3 - TIR'!$E$13-SQRT(('Ejercicio 3 - TIR'!$E$13-'Ejercicio 3 - TIR'!$C$13)*('Ejercicio 3 - TIR'!$E$13-'Ejercicio 3 - TIR'!$D$13)*(1-B31)))</f>
        <v>77213.7667842486</v>
      </c>
      <c r="D31" s="27">
        <f ca="1" t="shared" si="231"/>
        <v>0.142614739317534</v>
      </c>
      <c r="E31" s="28">
        <f ca="1">IF(D31&lt;=('Ejercicio 3 - TIR'!$D$14-'Ejercicio 3 - TIR'!$C$14)/('Ejercicio 3 - TIR'!$E$14-'Ejercicio 3 - TIR'!$C$14),'Ejercicio 3 - TIR'!$C$14+SQRT(('Ejercicio 3 - TIR'!$E$14-'Ejercicio 3 - TIR'!$C$14)*('Ejercicio 3 - TIR'!$D$14-'Ejercicio 3 - TIR'!$C$14)*D31),'Ejercicio 3 - TIR'!$E$14-SQRT(('Ejercicio 3 - TIR'!$E$14-'Ejercicio 3 - TIR'!$C$14)*('Ejercicio 3 - TIR'!$E$14-'Ejercicio 3 - TIR'!$D$14)*(1-D31)))</f>
        <v>28270.4900930617</v>
      </c>
      <c r="F31" s="27">
        <f ca="1" t="shared" si="231"/>
        <v>0.974724494946853</v>
      </c>
      <c r="G31" s="28">
        <f ca="1">IF(F31&lt;=('Ejercicio 3 - TIR'!$D$18-'Ejercicio 3 - TIR'!$C$18)/('Ejercicio 3 - TIR'!$E$18-'Ejercicio 3 - TIR'!$C$18),'Ejercicio 3 - TIR'!$C$18+SQRT(('Ejercicio 3 - TIR'!$E$18-'Ejercicio 3 - TIR'!$C$18)*('Ejercicio 3 - TIR'!$D$18-'Ejercicio 3 - TIR'!$C$18)*F31),'Ejercicio 3 - TIR'!$E$18-SQRT(('Ejercicio 3 - TIR'!$E$18-'Ejercicio 3 - TIR'!$C$18)*('Ejercicio 3 - TIR'!$E$18-'Ejercicio 3 - TIR'!$D$18)*(1-F31)))</f>
        <v>43623.1692627683</v>
      </c>
      <c r="H31" s="27">
        <f ca="1" t="shared" ref="H31:L31" si="232">RAND()</f>
        <v>0.685944137885905</v>
      </c>
      <c r="I31" s="28">
        <f ca="1">IF(H31&lt;=('Ejercicio 3 - TIR'!$D$18-'Ejercicio 3 - TIR'!$C$18)/('Ejercicio 3 - TIR'!$E$18-'Ejercicio 3 - TIR'!$C$18),'Ejercicio 3 - TIR'!$C$18+SQRT(('Ejercicio 3 - TIR'!$E$18-'Ejercicio 3 - TIR'!$C$18)*('Ejercicio 3 - TIR'!$D$18-'Ejercicio 3 - TIR'!$C$18)*H31),'Ejercicio 3 - TIR'!$E$18-SQRT(('Ejercicio 3 - TIR'!$E$18-'Ejercicio 3 - TIR'!$C$18)*('Ejercicio 3 - TIR'!$E$18-'Ejercicio 3 - TIR'!$D$18)*(1-H31)))</f>
        <v>40146.7341244728</v>
      </c>
      <c r="J31" s="27">
        <f ca="1" t="shared" si="232"/>
        <v>0.816495829272626</v>
      </c>
      <c r="K31" s="28">
        <f ca="1">IF(J31&lt;=('Ejercicio 3 - TIR'!$D$18-'Ejercicio 3 - TIR'!$C$18)/('Ejercicio 3 - TIR'!$E$18-'Ejercicio 3 - TIR'!$C$18),'Ejercicio 3 - TIR'!$C$18+SQRT(('Ejercicio 3 - TIR'!$E$18-'Ejercicio 3 - TIR'!$C$18)*('Ejercicio 3 - TIR'!$D$18-'Ejercicio 3 - TIR'!$C$18)*J31),'Ejercicio 3 - TIR'!$E$18-SQRT(('Ejercicio 3 - TIR'!$E$18-'Ejercicio 3 - TIR'!$C$18)*('Ejercicio 3 - TIR'!$E$18-'Ejercicio 3 - TIR'!$D$18)*(1-J31)))</f>
        <v>41290.1734805313</v>
      </c>
      <c r="L31" s="27">
        <f ca="1" t="shared" si="232"/>
        <v>0.379068733797054</v>
      </c>
      <c r="M31" s="28">
        <f ca="1">IF(L31&lt;=('Ejercicio 3 - TIR'!$D$18-'Ejercicio 3 - TIR'!$C$18)/('Ejercicio 3 - TIR'!$E$18-'Ejercicio 3 - TIR'!$C$18),'Ejercicio 3 - TIR'!$C$18+SQRT(('Ejercicio 3 - TIR'!$E$18-'Ejercicio 3 - TIR'!$C$18)*('Ejercicio 3 - TIR'!$D$18-'Ejercicio 3 - TIR'!$C$18)*L31),'Ejercicio 3 - TIR'!$E$18-SQRT(('Ejercicio 3 - TIR'!$E$18-'Ejercicio 3 - TIR'!$C$18)*('Ejercicio 3 - TIR'!$E$18-'Ejercicio 3 - TIR'!$D$18)*(1-L31)))</f>
        <v>37540.5775686984</v>
      </c>
      <c r="N31" s="27">
        <f ca="1" t="shared" ref="N31:R31" si="233">RAND()</f>
        <v>0.572973739578753</v>
      </c>
      <c r="O31" s="28">
        <f ca="1">IF(N31&lt;=('Ejercicio 3 - TIR'!$D$18-'Ejercicio 3 - TIR'!$C$18)/('Ejercicio 3 - TIR'!$E$18-'Ejercicio 3 - TIR'!$C$18),'Ejercicio 3 - TIR'!$C$18+SQRT(('Ejercicio 3 - TIR'!$E$18-'Ejercicio 3 - TIR'!$C$18)*('Ejercicio 3 - TIR'!$D$18-'Ejercicio 3 - TIR'!$C$18)*N31),'Ejercicio 3 - TIR'!$E$18-SQRT(('Ejercicio 3 - TIR'!$E$18-'Ejercicio 3 - TIR'!$C$18)*('Ejercicio 3 - TIR'!$E$18-'Ejercicio 3 - TIR'!$D$18)*(1-N31)))</f>
        <v>39270.7098399644</v>
      </c>
      <c r="P31" s="27">
        <f ca="1" t="shared" si="233"/>
        <v>0.0283132578625203</v>
      </c>
      <c r="Q31" s="29">
        <f ca="1">IF(P31&lt;=('Ejercicio 3 - TIR'!$D$22-'Ejercicio 3 - TIR'!$C$22)/('Ejercicio 3 - TIR'!$E$22-'Ejercicio 3 - TIR'!$C$22),'Ejercicio 3 - TIR'!$C$22+SQRT(('Ejercicio 3 - TIR'!$E$22-'Ejercicio 3 - TIR'!$C$22)*('Ejercicio 3 - TIR'!$D$22-'Ejercicio 3 - TIR'!$C$22)*P31),'Ejercicio 3 - TIR'!$E$22-SQRT(('Ejercicio 3 - TIR'!$E$22-'Ejercicio 3 - TIR'!$C$22)*('Ejercicio 3 - TIR'!$E$22-'Ejercicio 3 - TIR'!$D$22)*(1-P31)))</f>
        <v>0.12713889796485</v>
      </c>
      <c r="R31" s="27">
        <f ca="1" t="shared" si="233"/>
        <v>0.497034987366452</v>
      </c>
      <c r="S31" s="29">
        <f ca="1">IF(R31&lt;=('Ejercicio 3 - TIR'!$D$23-'Ejercicio 3 - TIR'!$C$23)/('Ejercicio 3 - TIR'!$E$23-'Ejercicio 3 - TIR'!$C$23),'Ejercicio 3 - TIR'!$C$23+SQRT(('Ejercicio 3 - TIR'!$E$23-'Ejercicio 3 - TIR'!$C$23)*('Ejercicio 3 - TIR'!$D$23-'Ejercicio 3 - TIR'!$C$23)*R31),'Ejercicio 3 - TIR'!$E$23-SQRT(('Ejercicio 3 - TIR'!$E$23-'Ejercicio 3 - TIR'!$C$23)*('Ejercicio 3 - TIR'!$E$23-'Ejercicio 3 - TIR'!$D$23)*(1-R31)))</f>
        <v>0.149910917359045</v>
      </c>
      <c r="T31" s="27">
        <f ca="1" t="shared" ref="T31:X31" si="234">RAND()</f>
        <v>0.706129658373219</v>
      </c>
      <c r="U31" s="29">
        <f ca="1">IF(T31&lt;=('Ejercicio 3 - TIR'!$D$24-'Ejercicio 3 - TIR'!$C$24)/('Ejercicio 3 - TIR'!$E$24-'Ejercicio 3 - TIR'!$C$24),'Ejercicio 3 - TIR'!$C$24+SQRT(('Ejercicio 3 - TIR'!$E$24-'Ejercicio 3 - TIR'!$C$24)*('Ejercicio 3 - TIR'!$D$24-'Ejercicio 3 - TIR'!$C$24)*T31),'Ejercicio 3 - TIR'!$E$24-SQRT(('Ejercicio 3 - TIR'!$E$24-'Ejercicio 3 - TIR'!$C$24)*('Ejercicio 3 - TIR'!$E$24-'Ejercicio 3 - TIR'!$D$24)*(1-T31)))</f>
        <v>0.191314865233801</v>
      </c>
      <c r="V31" s="27">
        <f ca="1" t="shared" si="234"/>
        <v>0.254238583111664</v>
      </c>
      <c r="W31" s="29">
        <f ca="1">IF(V31&lt;=('Ejercicio 3 - TIR'!$D$25-'Ejercicio 3 - TIR'!$C$25)/('Ejercicio 3 - TIR'!$E$25-'Ejercicio 3 - TIR'!$C$25),'Ejercicio 3 - TIR'!$C$25+SQRT(('Ejercicio 3 - TIR'!$E$25-'Ejercicio 3 - TIR'!$C$25)*('Ejercicio 3 - TIR'!$D$25-'Ejercicio 3 - TIR'!$C$25)*V31),'Ejercicio 3 - TIR'!$E$25-SQRT(('Ejercicio 3 - TIR'!$E$25-'Ejercicio 3 - TIR'!$C$25)*('Ejercicio 3 - TIR'!$E$25-'Ejercicio 3 - TIR'!$D$25)*(1-V31)))</f>
        <v>0.198866213620023</v>
      </c>
      <c r="X31" s="27">
        <f ca="1" t="shared" si="234"/>
        <v>0.57011892034284</v>
      </c>
      <c r="Y31" s="29">
        <f ca="1">IF(X31&lt;=('Ejercicio 3 - TIR'!$D$26-'Ejercicio 3 - TIR'!$C$26)/('Ejercicio 3 - TIR'!$E$26-'Ejercicio 3 - TIR'!$C$26),'Ejercicio 3 - TIR'!$C$26+SQRT(('Ejercicio 3 - TIR'!$E$26-'Ejercicio 3 - TIR'!$C$26)*('Ejercicio 3 - TIR'!$D$26-'Ejercicio 3 - TIR'!$C$26)*X31),'Ejercicio 3 - TIR'!$E$26-SQRT(('Ejercicio 3 - TIR'!$E$26-'Ejercicio 3 - TIR'!$C$26)*('Ejercicio 3 - TIR'!$E$26-'Ejercicio 3 - TIR'!$D$26)*(1-X31)))</f>
        <v>0.231819528539577</v>
      </c>
      <c r="Z31" s="27">
        <f ca="1" t="shared" si="4"/>
        <v>1.12713889796485</v>
      </c>
      <c r="AA31" s="27">
        <f ca="1" t="shared" si="5"/>
        <v>1.29610932414982</v>
      </c>
      <c r="AB31" s="27">
        <f ca="1" t="shared" si="6"/>
        <v>1.54407430482782</v>
      </c>
      <c r="AC31" s="27">
        <f ca="1" t="shared" si="7"/>
        <v>1.8511385153769</v>
      </c>
      <c r="AD31" s="27">
        <f ca="1" t="shared" si="8"/>
        <v>2.28026857327302</v>
      </c>
      <c r="AE31" s="26">
        <f ca="1" t="shared" si="9"/>
        <v>3594.27895535807</v>
      </c>
      <c r="AF31" s="26">
        <f ca="1" t="shared" si="10"/>
        <v>4133.10061080011</v>
      </c>
      <c r="AG31" s="26">
        <f ca="1" t="shared" si="11"/>
        <v>4923.82419715308</v>
      </c>
      <c r="AH31" s="26">
        <f ca="1" t="shared" si="12"/>
        <v>5903.00647177156</v>
      </c>
      <c r="AI31" s="26">
        <f ca="1" t="shared" si="13"/>
        <v>7271.43864902371</v>
      </c>
      <c r="AJ31" s="28">
        <f ca="1" t="shared" si="14"/>
        <v>49169.3709285708</v>
      </c>
      <c r="AK31" s="28">
        <f ca="1" t="shared" si="15"/>
        <v>52034.556432893</v>
      </c>
      <c r="AL31" s="28">
        <f ca="1" t="shared" si="16"/>
        <v>63755.0959131715</v>
      </c>
      <c r="AM31" s="28">
        <f ca="1" t="shared" si="17"/>
        <v>69492.8090269117</v>
      </c>
      <c r="AN31" s="28">
        <f ca="1" t="shared" si="18"/>
        <v>89547.7654981945</v>
      </c>
      <c r="AO31" s="28">
        <f ca="1">C31/'Ejercicio 3 - TIR'!$D$7</f>
        <v>15442.7533568497</v>
      </c>
      <c r="AP31" s="28">
        <f ca="1" t="shared" si="19"/>
        <v>33726.6175717211</v>
      </c>
      <c r="AQ31" s="28">
        <f ca="1" t="shared" si="20"/>
        <v>36591.8030760433</v>
      </c>
      <c r="AR31" s="28">
        <f ca="1" t="shared" si="21"/>
        <v>48312.3425563218</v>
      </c>
      <c r="AS31" s="28">
        <f ca="1" t="shared" si="22"/>
        <v>54050.055670062</v>
      </c>
      <c r="AT31" s="28">
        <f ca="1" t="shared" si="23"/>
        <v>74105.0121413448</v>
      </c>
      <c r="AU31" s="28">
        <f ca="1">AP31*'Ejercicio 3 - TIR'!$D$5</f>
        <v>16863.3087858605</v>
      </c>
      <c r="AV31" s="28">
        <f ca="1">AQ31*'Ejercicio 3 - TIR'!$D$5</f>
        <v>18295.9015380217</v>
      </c>
      <c r="AW31" s="28">
        <f ca="1">AR31*'Ejercicio 3 - TIR'!$D$5</f>
        <v>24156.1712781609</v>
      </c>
      <c r="AX31" s="28">
        <f ca="1">AS31*'Ejercicio 3 - TIR'!$D$5</f>
        <v>27025.027835031</v>
      </c>
      <c r="AY31" s="28">
        <f ca="1">AT31*'Ejercicio 3 - TIR'!$D$5</f>
        <v>37052.5060706724</v>
      </c>
      <c r="AZ31" s="28">
        <f ca="1" t="shared" ref="AZ31:BD31" si="235">AJ31-AU31-AE31</f>
        <v>28711.7831873522</v>
      </c>
      <c r="BA31" s="28">
        <f ca="1" t="shared" si="235"/>
        <v>29605.5542840713</v>
      </c>
      <c r="BB31" s="28">
        <f ca="1" t="shared" si="235"/>
        <v>34675.1004378575</v>
      </c>
      <c r="BC31" s="28">
        <f ca="1" t="shared" si="235"/>
        <v>36564.7747201091</v>
      </c>
      <c r="BD31" s="28">
        <f ca="1" t="shared" si="235"/>
        <v>45223.8207784984</v>
      </c>
      <c r="BE31" s="28">
        <f ca="1" t="shared" ref="BE31:BI31" si="236">AZ31/Z31</f>
        <v>25473.1544082046</v>
      </c>
      <c r="BF31" s="28">
        <f ca="1" t="shared" si="236"/>
        <v>22841.8650590998</v>
      </c>
      <c r="BG31" s="28">
        <f ca="1" t="shared" si="236"/>
        <v>22456.8858697018</v>
      </c>
      <c r="BH31" s="28">
        <f ca="1" t="shared" si="236"/>
        <v>19752.5870789115</v>
      </c>
      <c r="BI31" s="28">
        <f ca="1" t="shared" si="236"/>
        <v>19832.6729178158</v>
      </c>
      <c r="BJ31" s="28">
        <f ca="1" t="shared" si="26"/>
        <v>64464.310110235</v>
      </c>
      <c r="BK31" s="28">
        <f ca="1" t="shared" si="27"/>
        <v>35213.6251644309</v>
      </c>
      <c r="BL31" s="28">
        <f ca="1" t="shared" si="28"/>
        <v>99677.9352746659</v>
      </c>
      <c r="BM31" s="28">
        <f ca="1">BK31*'Ejercicio 3 - TIR'!$D$5</f>
        <v>17606.8125822154</v>
      </c>
      <c r="BN31" s="28">
        <f ca="1" t="shared" si="29"/>
        <v>82071.1226924504</v>
      </c>
      <c r="BO31" s="28">
        <f ca="1" t="shared" si="30"/>
        <v>35991.8667714866</v>
      </c>
      <c r="BP31" s="28">
        <f ca="1" t="shared" si="31"/>
        <v>-105484.25687731</v>
      </c>
      <c r="BQ31" s="28">
        <f ca="1" t="shared" ref="BQ31:BT31" si="237">BE31</f>
        <v>25473.1544082046</v>
      </c>
      <c r="BR31" s="28">
        <f ca="1" t="shared" si="237"/>
        <v>22841.8650590998</v>
      </c>
      <c r="BS31" s="28">
        <f ca="1" t="shared" si="237"/>
        <v>22456.8858697018</v>
      </c>
      <c r="BT31" s="28">
        <f ca="1" t="shared" si="237"/>
        <v>19752.5870789115</v>
      </c>
      <c r="BU31" s="28">
        <f ca="1" t="shared" si="33"/>
        <v>55824.5396893024</v>
      </c>
      <c r="BV31" s="30">
        <f ca="1" t="shared" si="34"/>
        <v>10.5179105060039</v>
      </c>
    </row>
    <row r="32" ht="15" customHeight="1" spans="1:74">
      <c r="A32" s="26">
        <v>31</v>
      </c>
      <c r="B32" s="27">
        <f ca="1" t="shared" ref="B32:F32" si="238">RAND()</f>
        <v>0.893556577051176</v>
      </c>
      <c r="C32" s="28">
        <f ca="1">IF(B32&lt;=('Ejercicio 3 - TIR'!$D$13-'Ejercicio 3 - TIR'!$C$13)/('Ejercicio 3 - TIR'!$E$13-'Ejercicio 3 - TIR'!$C$13),'Ejercicio 3 - TIR'!$C$13+SQRT(('Ejercicio 3 - TIR'!$E$13-'Ejercicio 3 - TIR'!$C$13)*('Ejercicio 3 - TIR'!$D$13-'Ejercicio 3 - TIR'!$C$13)*B32),'Ejercicio 3 - TIR'!$E$13-SQRT(('Ejercicio 3 - TIR'!$E$13-'Ejercicio 3 - TIR'!$C$13)*('Ejercicio 3 - TIR'!$E$13-'Ejercicio 3 - TIR'!$D$13)*(1-B32)))</f>
        <v>88698.1369881515</v>
      </c>
      <c r="D32" s="27">
        <f ca="1" t="shared" si="238"/>
        <v>0.00246375013838818</v>
      </c>
      <c r="E32" s="28">
        <f ca="1">IF(D32&lt;=('Ejercicio 3 - TIR'!$D$14-'Ejercicio 3 - TIR'!$C$14)/('Ejercicio 3 - TIR'!$E$14-'Ejercicio 3 - TIR'!$C$14),'Ejercicio 3 - TIR'!$C$14+SQRT(('Ejercicio 3 - TIR'!$E$14-'Ejercicio 3 - TIR'!$C$14)*('Ejercicio 3 - TIR'!$D$14-'Ejercicio 3 - TIR'!$C$14)*D32),'Ejercicio 3 - TIR'!$E$14-SQRT(('Ejercicio 3 - TIR'!$E$14-'Ejercicio 3 - TIR'!$C$14)*('Ejercicio 3 - TIR'!$E$14-'Ejercicio 3 - TIR'!$D$14)*(1-D32)))</f>
        <v>25429.8619084998</v>
      </c>
      <c r="F32" s="27">
        <f ca="1" t="shared" si="238"/>
        <v>0.261024847502411</v>
      </c>
      <c r="G32" s="28">
        <f ca="1">IF(F32&lt;=('Ejercicio 3 - TIR'!$D$18-'Ejercicio 3 - TIR'!$C$18)/('Ejercicio 3 - TIR'!$E$18-'Ejercicio 3 - TIR'!$C$18),'Ejercicio 3 - TIR'!$C$18+SQRT(('Ejercicio 3 - TIR'!$E$18-'Ejercicio 3 - TIR'!$C$18)*('Ejercicio 3 - TIR'!$D$18-'Ejercicio 3 - TIR'!$C$18)*F32),'Ejercicio 3 - TIR'!$E$18-SQRT(('Ejercicio 3 - TIR'!$E$18-'Ejercicio 3 - TIR'!$C$18)*('Ejercicio 3 - TIR'!$E$18-'Ejercicio 3 - TIR'!$D$18)*(1-F32)))</f>
        <v>36257.2939139345</v>
      </c>
      <c r="H32" s="27">
        <f ca="1" t="shared" ref="H32:L32" si="239">RAND()</f>
        <v>0.458899787871409</v>
      </c>
      <c r="I32" s="28">
        <f ca="1">IF(H32&lt;=('Ejercicio 3 - TIR'!$D$18-'Ejercicio 3 - TIR'!$C$18)/('Ejercicio 3 - TIR'!$E$18-'Ejercicio 3 - TIR'!$C$18),'Ejercicio 3 - TIR'!$C$18+SQRT(('Ejercicio 3 - TIR'!$E$18-'Ejercicio 3 - TIR'!$C$18)*('Ejercicio 3 - TIR'!$D$18-'Ejercicio 3 - TIR'!$C$18)*H32),'Ejercicio 3 - TIR'!$E$18-SQRT(('Ejercicio 3 - TIR'!$E$18-'Ejercicio 3 - TIR'!$C$18)*('Ejercicio 3 - TIR'!$E$18-'Ejercicio 3 - TIR'!$D$18)*(1-H32)))</f>
        <v>38296.6841678294</v>
      </c>
      <c r="J32" s="27">
        <f ca="1" t="shared" si="239"/>
        <v>0.734609620203973</v>
      </c>
      <c r="K32" s="28">
        <f ca="1">IF(J32&lt;=('Ejercicio 3 - TIR'!$D$18-'Ejercicio 3 - TIR'!$C$18)/('Ejercicio 3 - TIR'!$E$18-'Ejercicio 3 - TIR'!$C$18),'Ejercicio 3 - TIR'!$C$18+SQRT(('Ejercicio 3 - TIR'!$E$18-'Ejercicio 3 - TIR'!$C$18)*('Ejercicio 3 - TIR'!$D$18-'Ejercicio 3 - TIR'!$C$18)*J32),'Ejercicio 3 - TIR'!$E$18-SQRT(('Ejercicio 3 - TIR'!$E$18-'Ejercicio 3 - TIR'!$C$18)*('Ejercicio 3 - TIR'!$E$18-'Ejercicio 3 - TIR'!$D$18)*(1-J32)))</f>
        <v>40538.578871626</v>
      </c>
      <c r="L32" s="27">
        <f ca="1" t="shared" si="239"/>
        <v>0.713644656548122</v>
      </c>
      <c r="M32" s="28">
        <f ca="1">IF(L32&lt;=('Ejercicio 3 - TIR'!$D$18-'Ejercicio 3 - TIR'!$C$18)/('Ejercicio 3 - TIR'!$E$18-'Ejercicio 3 - TIR'!$C$18),'Ejercicio 3 - TIR'!$C$18+SQRT(('Ejercicio 3 - TIR'!$E$18-'Ejercicio 3 - TIR'!$C$18)*('Ejercicio 3 - TIR'!$D$18-'Ejercicio 3 - TIR'!$C$18)*L32),'Ejercicio 3 - TIR'!$E$18-SQRT(('Ejercicio 3 - TIR'!$E$18-'Ejercicio 3 - TIR'!$C$18)*('Ejercicio 3 - TIR'!$E$18-'Ejercicio 3 - TIR'!$D$18)*(1-L32)))</f>
        <v>40365.709249638</v>
      </c>
      <c r="N32" s="27">
        <f ca="1" t="shared" ref="N32:R32" si="240">RAND()</f>
        <v>0.600642164109031</v>
      </c>
      <c r="O32" s="28">
        <f ca="1">IF(N32&lt;=('Ejercicio 3 - TIR'!$D$18-'Ejercicio 3 - TIR'!$C$18)/('Ejercicio 3 - TIR'!$E$18-'Ejercicio 3 - TIR'!$C$18),'Ejercicio 3 - TIR'!$C$18+SQRT(('Ejercicio 3 - TIR'!$E$18-'Ejercicio 3 - TIR'!$C$18)*('Ejercicio 3 - TIR'!$D$18-'Ejercicio 3 - TIR'!$C$18)*N32),'Ejercicio 3 - TIR'!$E$18-SQRT(('Ejercicio 3 - TIR'!$E$18-'Ejercicio 3 - TIR'!$C$18)*('Ejercicio 3 - TIR'!$E$18-'Ejercicio 3 - TIR'!$D$18)*(1-N32)))</f>
        <v>39491.9083758934</v>
      </c>
      <c r="P32" s="27">
        <f ca="1" t="shared" si="240"/>
        <v>0.806888302626859</v>
      </c>
      <c r="Q32" s="29">
        <f ca="1">IF(P32&lt;=('Ejercicio 3 - TIR'!$D$22-'Ejercicio 3 - TIR'!$C$22)/('Ejercicio 3 - TIR'!$E$22-'Ejercicio 3 - TIR'!$C$22),'Ejercicio 3 - TIR'!$C$22+SQRT(('Ejercicio 3 - TIR'!$E$22-'Ejercicio 3 - TIR'!$C$22)*('Ejercicio 3 - TIR'!$D$22-'Ejercicio 3 - TIR'!$C$22)*P32),'Ejercicio 3 - TIR'!$E$22-SQRT(('Ejercicio 3 - TIR'!$E$22-'Ejercicio 3 - TIR'!$C$22)*('Ejercicio 3 - TIR'!$E$22-'Ejercicio 3 - TIR'!$D$22)*(1-P32)))</f>
        <v>0.161355937801229</v>
      </c>
      <c r="R32" s="27">
        <f ca="1" t="shared" si="240"/>
        <v>0.306509389523409</v>
      </c>
      <c r="S32" s="29">
        <f ca="1">IF(R32&lt;=('Ejercicio 3 - TIR'!$D$23-'Ejercicio 3 - TIR'!$C$23)/('Ejercicio 3 - TIR'!$E$23-'Ejercicio 3 - TIR'!$C$23),'Ejercicio 3 - TIR'!$C$23+SQRT(('Ejercicio 3 - TIR'!$E$23-'Ejercicio 3 - TIR'!$C$23)*('Ejercicio 3 - TIR'!$D$23-'Ejercicio 3 - TIR'!$C$23)*R32),'Ejercicio 3 - TIR'!$E$23-SQRT(('Ejercicio 3 - TIR'!$E$23-'Ejercicio 3 - TIR'!$C$23)*('Ejercicio 3 - TIR'!$E$23-'Ejercicio 3 - TIR'!$D$23)*(1-R32)))</f>
        <v>0.14348865473249</v>
      </c>
      <c r="T32" s="27">
        <f ca="1" t="shared" ref="T32:X32" si="241">RAND()</f>
        <v>0.0892341839994657</v>
      </c>
      <c r="U32" s="29">
        <f ca="1">IF(T32&lt;=('Ejercicio 3 - TIR'!$D$24-'Ejercicio 3 - TIR'!$C$24)/('Ejercicio 3 - TIR'!$E$24-'Ejercicio 3 - TIR'!$C$24),'Ejercicio 3 - TIR'!$C$24+SQRT(('Ejercicio 3 - TIR'!$E$24-'Ejercicio 3 - TIR'!$C$24)*('Ejercicio 3 - TIR'!$D$24-'Ejercicio 3 - TIR'!$C$24)*T32),'Ejercicio 3 - TIR'!$E$24-SQRT(('Ejercicio 3 - TIR'!$E$24-'Ejercicio 3 - TIR'!$C$24)*('Ejercicio 3 - TIR'!$E$24-'Ejercicio 3 - TIR'!$D$24)*(1-T32)))</f>
        <v>0.163689111965313</v>
      </c>
      <c r="V32" s="27">
        <f ca="1" t="shared" si="241"/>
        <v>0.610056118866259</v>
      </c>
      <c r="W32" s="29">
        <f ca="1">IF(V32&lt;=('Ejercicio 3 - TIR'!$D$25-'Ejercicio 3 - TIR'!$C$25)/('Ejercicio 3 - TIR'!$E$25-'Ejercicio 3 - TIR'!$C$25),'Ejercicio 3 - TIR'!$C$25+SQRT(('Ejercicio 3 - TIR'!$E$25-'Ejercicio 3 - TIR'!$C$25)*('Ejercicio 3 - TIR'!$D$25-'Ejercicio 3 - TIR'!$C$25)*V32),'Ejercicio 3 - TIR'!$E$25-SQRT(('Ejercicio 3 - TIR'!$E$25-'Ejercicio 3 - TIR'!$C$25)*('Ejercicio 3 - TIR'!$E$25-'Ejercicio 3 - TIR'!$D$25)*(1-V32)))</f>
        <v>0.213056751848706</v>
      </c>
      <c r="X32" s="27">
        <f ca="1" t="shared" si="241"/>
        <v>0.0654813592481167</v>
      </c>
      <c r="Y32" s="29">
        <f ca="1">IF(X32&lt;=('Ejercicio 3 - TIR'!$D$26-'Ejercicio 3 - TIR'!$C$26)/('Ejercicio 3 - TIR'!$E$26-'Ejercicio 3 - TIR'!$C$26),'Ejercicio 3 - TIR'!$C$26+SQRT(('Ejercicio 3 - TIR'!$E$26-'Ejercicio 3 - TIR'!$C$26)*('Ejercicio 3 - TIR'!$D$26-'Ejercicio 3 - TIR'!$C$26)*X32),'Ejercicio 3 - TIR'!$E$26-SQRT(('Ejercicio 3 - TIR'!$E$26-'Ejercicio 3 - TIR'!$C$26)*('Ejercicio 3 - TIR'!$E$26-'Ejercicio 3 - TIR'!$D$26)*(1-X32)))</f>
        <v>0.203296603700566</v>
      </c>
      <c r="Z32" s="27">
        <f ca="1" t="shared" si="4"/>
        <v>1.16135593780123</v>
      </c>
      <c r="AA32" s="27">
        <f ca="1" t="shared" si="5"/>
        <v>1.32799733898192</v>
      </c>
      <c r="AB32" s="27">
        <f ca="1" t="shared" si="6"/>
        <v>1.54537604409217</v>
      </c>
      <c r="AC32" s="27">
        <f ca="1" t="shared" si="7"/>
        <v>1.87462884443124</v>
      </c>
      <c r="AD32" s="27">
        <f ca="1" t="shared" si="8"/>
        <v>2.25573452170323</v>
      </c>
      <c r="AE32" s="26">
        <f ca="1" t="shared" si="9"/>
        <v>4103.25921640173</v>
      </c>
      <c r="AF32" s="26">
        <f ca="1" t="shared" si="10"/>
        <v>4692.03036138191</v>
      </c>
      <c r="AG32" s="26">
        <f ca="1" t="shared" si="11"/>
        <v>5460.0646445508</v>
      </c>
      <c r="AH32" s="26">
        <f ca="1" t="shared" si="12"/>
        <v>6623.36828260275</v>
      </c>
      <c r="AI32" s="26">
        <f ca="1" t="shared" si="13"/>
        <v>7969.87655951394</v>
      </c>
      <c r="AJ32" s="28">
        <f ca="1" t="shared" si="14"/>
        <v>42107.6235755522</v>
      </c>
      <c r="AK32" s="28">
        <f ca="1" t="shared" si="15"/>
        <v>50857.8946667084</v>
      </c>
      <c r="AL32" s="28">
        <f ca="1" t="shared" si="16"/>
        <v>62647.3486497516</v>
      </c>
      <c r="AM32" s="28">
        <f ca="1" t="shared" si="17"/>
        <v>75670.7228852965</v>
      </c>
      <c r="AN32" s="28">
        <f ca="1" t="shared" si="18"/>
        <v>89083.2610514438</v>
      </c>
      <c r="AO32" s="28">
        <f ca="1">C32/'Ejercicio 3 - TIR'!$D$7</f>
        <v>17739.6273976303</v>
      </c>
      <c r="AP32" s="28">
        <f ca="1" t="shared" si="19"/>
        <v>24367.9961779219</v>
      </c>
      <c r="AQ32" s="28">
        <f ca="1" t="shared" si="20"/>
        <v>33118.2672690781</v>
      </c>
      <c r="AR32" s="28">
        <f ca="1" t="shared" si="21"/>
        <v>44907.7212521213</v>
      </c>
      <c r="AS32" s="28">
        <f ca="1" t="shared" si="22"/>
        <v>57931.0954876662</v>
      </c>
      <c r="AT32" s="28">
        <f ca="1" t="shared" si="23"/>
        <v>71343.6336538135</v>
      </c>
      <c r="AU32" s="28">
        <f ca="1">AP32*'Ejercicio 3 - TIR'!$D$5</f>
        <v>12183.9980889609</v>
      </c>
      <c r="AV32" s="28">
        <f ca="1">AQ32*'Ejercicio 3 - TIR'!$D$5</f>
        <v>16559.133634539</v>
      </c>
      <c r="AW32" s="28">
        <f ca="1">AR32*'Ejercicio 3 - TIR'!$D$5</f>
        <v>22453.8606260607</v>
      </c>
      <c r="AX32" s="28">
        <f ca="1">AS32*'Ejercicio 3 - TIR'!$D$5</f>
        <v>28965.5477438331</v>
      </c>
      <c r="AY32" s="28">
        <f ca="1">AT32*'Ejercicio 3 - TIR'!$D$5</f>
        <v>35671.8168269067</v>
      </c>
      <c r="AZ32" s="28">
        <f ca="1" t="shared" ref="AZ32:BD32" si="242">AJ32-AU32-AE32</f>
        <v>25820.3662701895</v>
      </c>
      <c r="BA32" s="28">
        <f ca="1" t="shared" si="242"/>
        <v>29606.7306707874</v>
      </c>
      <c r="BB32" s="28">
        <f ca="1" t="shared" si="242"/>
        <v>34733.4233791402</v>
      </c>
      <c r="BC32" s="28">
        <f ca="1" t="shared" si="242"/>
        <v>40081.8068588606</v>
      </c>
      <c r="BD32" s="28">
        <f ca="1" t="shared" si="242"/>
        <v>45441.5676650231</v>
      </c>
      <c r="BE32" s="28">
        <f ca="1" t="shared" ref="BE32:BI32" si="243">AZ32/Z32</f>
        <v>22232.9480822862</v>
      </c>
      <c r="BF32" s="28">
        <f ca="1" t="shared" si="243"/>
        <v>22294.2695754834</v>
      </c>
      <c r="BG32" s="28">
        <f ca="1" t="shared" si="243"/>
        <v>22475.7097225125</v>
      </c>
      <c r="BH32" s="28">
        <f ca="1" t="shared" si="243"/>
        <v>21381.1960580503</v>
      </c>
      <c r="BI32" s="28">
        <f ca="1" t="shared" si="243"/>
        <v>20144.9094420524</v>
      </c>
      <c r="BJ32" s="28">
        <f ca="1" t="shared" si="26"/>
        <v>57363.0173891491</v>
      </c>
      <c r="BK32" s="28">
        <f ca="1" t="shared" si="27"/>
        <v>40015.8899229872</v>
      </c>
      <c r="BL32" s="28">
        <f ca="1" t="shared" si="28"/>
        <v>97378.9073121363</v>
      </c>
      <c r="BM32" s="28">
        <f ca="1">BK32*'Ejercicio 3 - TIR'!$D$5</f>
        <v>20007.9449614936</v>
      </c>
      <c r="BN32" s="28">
        <f ca="1" t="shared" si="29"/>
        <v>77370.9623506427</v>
      </c>
      <c r="BO32" s="28">
        <f ca="1" t="shared" si="30"/>
        <v>34299.675607315</v>
      </c>
      <c r="BP32" s="28">
        <f ca="1" t="shared" si="31"/>
        <v>-114127.998896651</v>
      </c>
      <c r="BQ32" s="28">
        <f ca="1" t="shared" ref="BQ32:BT32" si="244">BE32</f>
        <v>22232.9480822862</v>
      </c>
      <c r="BR32" s="28">
        <f ca="1" t="shared" si="244"/>
        <v>22294.2695754834</v>
      </c>
      <c r="BS32" s="28">
        <f ca="1" t="shared" si="244"/>
        <v>22475.7097225125</v>
      </c>
      <c r="BT32" s="28">
        <f ca="1" t="shared" si="244"/>
        <v>21381.1960580503</v>
      </c>
      <c r="BU32" s="28">
        <f ca="1" t="shared" si="33"/>
        <v>54444.5850493674</v>
      </c>
      <c r="BV32" s="30">
        <f ca="1" t="shared" si="34"/>
        <v>6.88585718675412</v>
      </c>
    </row>
    <row r="33" ht="15" customHeight="1" spans="1:74">
      <c r="A33" s="26">
        <v>32</v>
      </c>
      <c r="B33" s="27">
        <f ca="1" t="shared" ref="B33:F33" si="245">RAND()</f>
        <v>0.965716100544544</v>
      </c>
      <c r="C33" s="28">
        <f ca="1">IF(B33&lt;=('Ejercicio 3 - TIR'!$D$13-'Ejercicio 3 - TIR'!$C$13)/('Ejercicio 3 - TIR'!$E$13-'Ejercicio 3 - TIR'!$C$13),'Ejercicio 3 - TIR'!$C$13+SQRT(('Ejercicio 3 - TIR'!$E$13-'Ejercicio 3 - TIR'!$C$13)*('Ejercicio 3 - TIR'!$D$13-'Ejercicio 3 - TIR'!$C$13)*B33),'Ejercicio 3 - TIR'!$E$13-SQRT(('Ejercicio 3 - TIR'!$E$13-'Ejercicio 3 - TIR'!$C$13)*('Ejercicio 3 - TIR'!$E$13-'Ejercicio 3 - TIR'!$D$13)*(1-B33)))</f>
        <v>93585.8999581744</v>
      </c>
      <c r="D33" s="27">
        <f ca="1" t="shared" si="245"/>
        <v>0.279869724150483</v>
      </c>
      <c r="E33" s="28">
        <f ca="1">IF(D33&lt;=('Ejercicio 3 - TIR'!$D$14-'Ejercicio 3 - TIR'!$C$14)/('Ejercicio 3 - TIR'!$E$14-'Ejercicio 3 - TIR'!$C$14),'Ejercicio 3 - TIR'!$C$14+SQRT(('Ejercicio 3 - TIR'!$E$14-'Ejercicio 3 - TIR'!$C$14)*('Ejercicio 3 - TIR'!$D$14-'Ejercicio 3 - TIR'!$C$14)*D33),'Ejercicio 3 - TIR'!$E$14-SQRT(('Ejercicio 3 - TIR'!$E$14-'Ejercicio 3 - TIR'!$C$14)*('Ejercicio 3 - TIR'!$E$14-'Ejercicio 3 - TIR'!$D$14)*(1-D33)))</f>
        <v>29581.5095013856</v>
      </c>
      <c r="F33" s="27">
        <f ca="1" t="shared" si="245"/>
        <v>0.4501427212631</v>
      </c>
      <c r="G33" s="28">
        <f ca="1">IF(F33&lt;=('Ejercicio 3 - TIR'!$D$18-'Ejercicio 3 - TIR'!$C$18)/('Ejercicio 3 - TIR'!$E$18-'Ejercicio 3 - TIR'!$C$18),'Ejercicio 3 - TIR'!$C$18+SQRT(('Ejercicio 3 - TIR'!$E$18-'Ejercicio 3 - TIR'!$C$18)*('Ejercicio 3 - TIR'!$D$18-'Ejercicio 3 - TIR'!$C$18)*F33),'Ejercicio 3 - TIR'!$E$18-SQRT(('Ejercicio 3 - TIR'!$E$18-'Ejercicio 3 - TIR'!$C$18)*('Ejercicio 3 - TIR'!$E$18-'Ejercicio 3 - TIR'!$D$18)*(1-F33)))</f>
        <v>38217.1411202111</v>
      </c>
      <c r="H33" s="27">
        <f ca="1" t="shared" ref="H33:L33" si="246">RAND()</f>
        <v>0.673474139664854</v>
      </c>
      <c r="I33" s="28">
        <f ca="1">IF(H33&lt;=('Ejercicio 3 - TIR'!$D$18-'Ejercicio 3 - TIR'!$C$18)/('Ejercicio 3 - TIR'!$E$18-'Ejercicio 3 - TIR'!$C$18),'Ejercicio 3 - TIR'!$C$18+SQRT(('Ejercicio 3 - TIR'!$E$18-'Ejercicio 3 - TIR'!$C$18)*('Ejercicio 3 - TIR'!$D$18-'Ejercicio 3 - TIR'!$C$18)*H33),'Ejercicio 3 - TIR'!$E$18-SQRT(('Ejercicio 3 - TIR'!$E$18-'Ejercicio 3 - TIR'!$C$18)*('Ejercicio 3 - TIR'!$E$18-'Ejercicio 3 - TIR'!$D$18)*(1-H33)))</f>
        <v>40051.3194157295</v>
      </c>
      <c r="J33" s="27">
        <f ca="1" t="shared" si="246"/>
        <v>0.380686570261289</v>
      </c>
      <c r="K33" s="28">
        <f ca="1">IF(J33&lt;=('Ejercicio 3 - TIR'!$D$18-'Ejercicio 3 - TIR'!$C$18)/('Ejercicio 3 - TIR'!$E$18-'Ejercicio 3 - TIR'!$C$18),'Ejercicio 3 - TIR'!$C$18+SQRT(('Ejercicio 3 - TIR'!$E$18-'Ejercicio 3 - TIR'!$C$18)*('Ejercicio 3 - TIR'!$D$18-'Ejercicio 3 - TIR'!$C$18)*J33),'Ejercicio 3 - TIR'!$E$18-SQRT(('Ejercicio 3 - TIR'!$E$18-'Ejercicio 3 - TIR'!$C$18)*('Ejercicio 3 - TIR'!$E$18-'Ejercicio 3 - TIR'!$D$18)*(1-J33)))</f>
        <v>37556.6517412934</v>
      </c>
      <c r="L33" s="27">
        <f ca="1" t="shared" si="246"/>
        <v>0.552864986480241</v>
      </c>
      <c r="M33" s="28">
        <f ca="1">IF(L33&lt;=('Ejercicio 3 - TIR'!$D$18-'Ejercicio 3 - TIR'!$C$18)/('Ejercicio 3 - TIR'!$E$18-'Ejercicio 3 - TIR'!$C$18),'Ejercicio 3 - TIR'!$C$18+SQRT(('Ejercicio 3 - TIR'!$E$18-'Ejercicio 3 - TIR'!$C$18)*('Ejercicio 3 - TIR'!$D$18-'Ejercicio 3 - TIR'!$C$18)*L33),'Ejercicio 3 - TIR'!$E$18-SQRT(('Ejercicio 3 - TIR'!$E$18-'Ejercicio 3 - TIR'!$C$18)*('Ejercicio 3 - TIR'!$E$18-'Ejercicio 3 - TIR'!$D$18)*(1-L33)))</f>
        <v>39106.5771820172</v>
      </c>
      <c r="N33" s="27">
        <f ca="1" t="shared" ref="N33:R33" si="247">RAND()</f>
        <v>0.328541494489789</v>
      </c>
      <c r="O33" s="28">
        <f ca="1">IF(N33&lt;=('Ejercicio 3 - TIR'!$D$18-'Ejercicio 3 - TIR'!$C$18)/('Ejercicio 3 - TIR'!$E$18-'Ejercicio 3 - TIR'!$C$18),'Ejercicio 3 - TIR'!$C$18+SQRT(('Ejercicio 3 - TIR'!$E$18-'Ejercicio 3 - TIR'!$C$18)*('Ejercicio 3 - TIR'!$D$18-'Ejercicio 3 - TIR'!$C$18)*N33),'Ejercicio 3 - TIR'!$E$18-SQRT(('Ejercicio 3 - TIR'!$E$18-'Ejercicio 3 - TIR'!$C$18)*('Ejercicio 3 - TIR'!$E$18-'Ejercicio 3 - TIR'!$D$18)*(1-N33)))</f>
        <v>37020.0587015686</v>
      </c>
      <c r="P33" s="27">
        <f ca="1" t="shared" si="247"/>
        <v>0.347996765873116</v>
      </c>
      <c r="Q33" s="29">
        <f ca="1">IF(P33&lt;=('Ejercicio 3 - TIR'!$D$22-'Ejercicio 3 - TIR'!$C$22)/('Ejercicio 3 - TIR'!$E$22-'Ejercicio 3 - TIR'!$C$22),'Ejercicio 3 - TIR'!$C$22+SQRT(('Ejercicio 3 - TIR'!$E$22-'Ejercicio 3 - TIR'!$C$22)*('Ejercicio 3 - TIR'!$D$22-'Ejercicio 3 - TIR'!$C$22)*P33),'Ejercicio 3 - TIR'!$E$22-SQRT(('Ejercicio 3 - TIR'!$E$22-'Ejercicio 3 - TIR'!$C$22)*('Ejercicio 3 - TIR'!$E$22-'Ejercicio 3 - TIR'!$D$22)*(1-P33)))</f>
        <v>0.14502786803888</v>
      </c>
      <c r="R33" s="27">
        <f ca="1" t="shared" si="247"/>
        <v>0.124713557569308</v>
      </c>
      <c r="S33" s="29">
        <f ca="1">IF(R33&lt;=('Ejercicio 3 - TIR'!$D$23-'Ejercicio 3 - TIR'!$C$23)/('Ejercicio 3 - TIR'!$E$23-'Ejercicio 3 - TIR'!$C$23),'Ejercicio 3 - TIR'!$C$23+SQRT(('Ejercicio 3 - TIR'!$E$23-'Ejercicio 3 - TIR'!$C$23)*('Ejercicio 3 - TIR'!$D$23-'Ejercicio 3 - TIR'!$C$23)*R33),'Ejercicio 3 - TIR'!$E$23-SQRT(('Ejercicio 3 - TIR'!$E$23-'Ejercicio 3 - TIR'!$C$23)*('Ejercicio 3 - TIR'!$E$23-'Ejercicio 3 - TIR'!$D$23)*(1-R33)))</f>
        <v>0.134982803596949</v>
      </c>
      <c r="T33" s="27">
        <f ca="1" t="shared" ref="T33:X33" si="248">RAND()</f>
        <v>0.8705488460099</v>
      </c>
      <c r="U33" s="29">
        <f ca="1">IF(T33&lt;=('Ejercicio 3 - TIR'!$D$24-'Ejercicio 3 - TIR'!$C$24)/('Ejercicio 3 - TIR'!$E$24-'Ejercicio 3 - TIR'!$C$24),'Ejercicio 3 - TIR'!$C$24+SQRT(('Ejercicio 3 - TIR'!$E$24-'Ejercicio 3 - TIR'!$C$24)*('Ejercicio 3 - TIR'!$D$24-'Ejercicio 3 - TIR'!$C$24)*T33),'Ejercicio 3 - TIR'!$E$24-SQRT(('Ejercicio 3 - TIR'!$E$24-'Ejercicio 3 - TIR'!$C$24)*('Ejercicio 3 - TIR'!$E$24-'Ejercicio 3 - TIR'!$D$24)*(1-T33)))</f>
        <v>0.200961532856549</v>
      </c>
      <c r="V33" s="27">
        <f ca="1" t="shared" si="248"/>
        <v>0.740680960859745</v>
      </c>
      <c r="W33" s="29">
        <f ca="1">IF(V33&lt;=('Ejercicio 3 - TIR'!$D$25-'Ejercicio 3 - TIR'!$C$25)/('Ejercicio 3 - TIR'!$E$25-'Ejercicio 3 - TIR'!$C$25),'Ejercicio 3 - TIR'!$C$25+SQRT(('Ejercicio 3 - TIR'!$E$25-'Ejercicio 3 - TIR'!$C$25)*('Ejercicio 3 - TIR'!$D$25-'Ejercicio 3 - TIR'!$C$25)*V33),'Ejercicio 3 - TIR'!$E$25-SQRT(('Ejercicio 3 - TIR'!$E$25-'Ejercicio 3 - TIR'!$C$25)*('Ejercicio 3 - TIR'!$E$25-'Ejercicio 3 - TIR'!$D$25)*(1-V33)))</f>
        <v>0.219873323499083</v>
      </c>
      <c r="X33" s="27">
        <f ca="1" t="shared" si="248"/>
        <v>0.658998148970003</v>
      </c>
      <c r="Y33" s="29">
        <f ca="1">IF(X33&lt;=('Ejercicio 3 - TIR'!$D$26-'Ejercicio 3 - TIR'!$C$26)/('Ejercicio 3 - TIR'!$E$26-'Ejercicio 3 - TIR'!$C$26),'Ejercicio 3 - TIR'!$C$26+SQRT(('Ejercicio 3 - TIR'!$E$26-'Ejercicio 3 - TIR'!$C$26)*('Ejercicio 3 - TIR'!$D$26-'Ejercicio 3 - TIR'!$C$26)*X33),'Ejercicio 3 - TIR'!$E$26-SQRT(('Ejercicio 3 - TIR'!$E$26-'Ejercicio 3 - TIR'!$C$26)*('Ejercicio 3 - TIR'!$E$26-'Ejercicio 3 - TIR'!$D$26)*(1-X33)))</f>
        <v>0.237088346622835</v>
      </c>
      <c r="Z33" s="27">
        <f ca="1" t="shared" si="4"/>
        <v>1.14502786803888</v>
      </c>
      <c r="AA33" s="27">
        <f ca="1" t="shared" si="5"/>
        <v>1.29958693986341</v>
      </c>
      <c r="AB33" s="27">
        <f ca="1" t="shared" si="6"/>
        <v>1.56075392337871</v>
      </c>
      <c r="AC33" s="27">
        <f ca="1" t="shared" si="7"/>
        <v>1.90392207567622</v>
      </c>
      <c r="AD33" s="27">
        <f ca="1" t="shared" si="8"/>
        <v>2.35531981269701</v>
      </c>
      <c r="AE33" s="26">
        <f ca="1" t="shared" si="9"/>
        <v>4290.14325635783</v>
      </c>
      <c r="AF33" s="26">
        <f ca="1" t="shared" si="10"/>
        <v>4869.23882093356</v>
      </c>
      <c r="AG33" s="26">
        <f ca="1" t="shared" si="11"/>
        <v>5847.76851823298</v>
      </c>
      <c r="AH33" s="26">
        <f ca="1" t="shared" si="12"/>
        <v>7133.53681739017</v>
      </c>
      <c r="AI33" s="26">
        <f ca="1" t="shared" si="13"/>
        <v>8824.81526699832</v>
      </c>
      <c r="AJ33" s="28">
        <f ca="1" t="shared" si="14"/>
        <v>43759.6916194164</v>
      </c>
      <c r="AK33" s="28">
        <f ca="1" t="shared" si="15"/>
        <v>52050.1716369797</v>
      </c>
      <c r="AL33" s="28">
        <f ca="1" t="shared" si="16"/>
        <v>58616.6915541915</v>
      </c>
      <c r="AM33" s="28">
        <f ca="1" t="shared" si="17"/>
        <v>74455.8756009784</v>
      </c>
      <c r="AN33" s="28">
        <f ca="1" t="shared" si="18"/>
        <v>87194.0777270106</v>
      </c>
      <c r="AO33" s="28">
        <f ca="1">C33/'Ejercicio 3 - TIR'!$D$7</f>
        <v>18717.1799916349</v>
      </c>
      <c r="AP33" s="28">
        <f ca="1" t="shared" si="19"/>
        <v>25042.5116277815</v>
      </c>
      <c r="AQ33" s="28">
        <f ca="1" t="shared" si="20"/>
        <v>33332.9916453448</v>
      </c>
      <c r="AR33" s="28">
        <f ca="1" t="shared" si="21"/>
        <v>39899.5115625566</v>
      </c>
      <c r="AS33" s="28">
        <f ca="1" t="shared" si="22"/>
        <v>55738.6956093435</v>
      </c>
      <c r="AT33" s="28">
        <f ca="1" t="shared" si="23"/>
        <v>68476.8977353757</v>
      </c>
      <c r="AU33" s="28">
        <f ca="1">AP33*'Ejercicio 3 - TIR'!$D$5</f>
        <v>12521.2558138908</v>
      </c>
      <c r="AV33" s="28">
        <f ca="1">AQ33*'Ejercicio 3 - TIR'!$D$5</f>
        <v>16666.4958226724</v>
      </c>
      <c r="AW33" s="28">
        <f ca="1">AR33*'Ejercicio 3 - TIR'!$D$5</f>
        <v>19949.7557812783</v>
      </c>
      <c r="AX33" s="28">
        <f ca="1">AS33*'Ejercicio 3 - TIR'!$D$5</f>
        <v>27869.3478046717</v>
      </c>
      <c r="AY33" s="28">
        <f ca="1">AT33*'Ejercicio 3 - TIR'!$D$5</f>
        <v>34238.4488676879</v>
      </c>
      <c r="AZ33" s="28">
        <f ca="1" t="shared" ref="AZ33:BD33" si="249">AJ33-AU33-AE33</f>
        <v>26948.2925491678</v>
      </c>
      <c r="BA33" s="28">
        <f ca="1" t="shared" si="249"/>
        <v>30514.4369933737</v>
      </c>
      <c r="BB33" s="28">
        <f ca="1" t="shared" si="249"/>
        <v>32819.1672546802</v>
      </c>
      <c r="BC33" s="28">
        <f ca="1" t="shared" si="249"/>
        <v>39452.9909789164</v>
      </c>
      <c r="BD33" s="28">
        <f ca="1" t="shared" si="249"/>
        <v>44130.8135923244</v>
      </c>
      <c r="BE33" s="28">
        <f ca="1" t="shared" ref="BE33:BI33" si="250">AZ33/Z33</f>
        <v>23535.0538632067</v>
      </c>
      <c r="BF33" s="28">
        <f ca="1" t="shared" si="250"/>
        <v>23480.104375765</v>
      </c>
      <c r="BG33" s="28">
        <f ca="1" t="shared" si="250"/>
        <v>21027.7653402489</v>
      </c>
      <c r="BH33" s="28">
        <f ca="1" t="shared" si="250"/>
        <v>20721.9567874929</v>
      </c>
      <c r="BI33" s="28">
        <f ca="1" t="shared" si="250"/>
        <v>18736.6545105361</v>
      </c>
      <c r="BJ33" s="28">
        <f ca="1" t="shared" si="26"/>
        <v>69673.9154180982</v>
      </c>
      <c r="BK33" s="28">
        <f ca="1" t="shared" si="27"/>
        <v>44084.9448721137</v>
      </c>
      <c r="BL33" s="28">
        <f ca="1" t="shared" si="28"/>
        <v>113758.860290212</v>
      </c>
      <c r="BM33" s="28">
        <f ca="1">BK33*'Ejercicio 3 - TIR'!$D$5</f>
        <v>22042.4724360568</v>
      </c>
      <c r="BN33" s="28">
        <f ca="1" t="shared" si="29"/>
        <v>91716.387854155</v>
      </c>
      <c r="BO33" s="28">
        <f ca="1" t="shared" si="30"/>
        <v>38940.099497203</v>
      </c>
      <c r="BP33" s="28">
        <f ca="1" t="shared" si="31"/>
        <v>-123167.40945956</v>
      </c>
      <c r="BQ33" s="28">
        <f ca="1" t="shared" ref="BQ33:BT33" si="251">BE33</f>
        <v>23535.0538632067</v>
      </c>
      <c r="BR33" s="28">
        <f ca="1" t="shared" si="251"/>
        <v>23480.104375765</v>
      </c>
      <c r="BS33" s="28">
        <f ca="1" t="shared" si="251"/>
        <v>21027.7653402489</v>
      </c>
      <c r="BT33" s="28">
        <f ca="1" t="shared" si="251"/>
        <v>20721.9567874929</v>
      </c>
      <c r="BU33" s="28">
        <f ca="1" t="shared" si="33"/>
        <v>57676.7540077391</v>
      </c>
      <c r="BV33" s="30">
        <f ca="1" t="shared" si="34"/>
        <v>5.24201294810398</v>
      </c>
    </row>
    <row r="34" ht="15" customHeight="1" spans="1:74">
      <c r="A34" s="26">
        <v>33</v>
      </c>
      <c r="B34" s="27">
        <f ca="1" t="shared" ref="B34:F34" si="252">RAND()</f>
        <v>0.0564553908344689</v>
      </c>
      <c r="C34" s="28">
        <f ca="1">IF(B34&lt;=('Ejercicio 3 - TIR'!$D$13-'Ejercicio 3 - TIR'!$C$13)/('Ejercicio 3 - TIR'!$E$13-'Ejercicio 3 - TIR'!$C$13),'Ejercicio 3 - TIR'!$C$13+SQRT(('Ejercicio 3 - TIR'!$E$13-'Ejercicio 3 - TIR'!$C$13)*('Ejercicio 3 - TIR'!$D$13-'Ejercicio 3 - TIR'!$C$13)*B34),'Ejercicio 3 - TIR'!$E$13-SQRT(('Ejercicio 3 - TIR'!$E$13-'Ejercicio 3 - TIR'!$C$13)*('Ejercicio 3 - TIR'!$E$13-'Ejercicio 3 - TIR'!$D$13)*(1-B34)))</f>
        <v>64752.0686373187</v>
      </c>
      <c r="D34" s="27">
        <f ca="1" t="shared" si="252"/>
        <v>0.111931788928037</v>
      </c>
      <c r="E34" s="28">
        <f ca="1">IF(D34&lt;=('Ejercicio 3 - TIR'!$D$14-'Ejercicio 3 - TIR'!$C$14)/('Ejercicio 3 - TIR'!$E$14-'Ejercicio 3 - TIR'!$C$14),'Ejercicio 3 - TIR'!$C$14+SQRT(('Ejercicio 3 - TIR'!$E$14-'Ejercicio 3 - TIR'!$C$14)*('Ejercicio 3 - TIR'!$D$14-'Ejercicio 3 - TIR'!$C$14)*D34),'Ejercicio 3 - TIR'!$E$14-SQRT(('Ejercicio 3 - TIR'!$E$14-'Ejercicio 3 - TIR'!$C$14)*('Ejercicio 3 - TIR'!$E$14-'Ejercicio 3 - TIR'!$D$14)*(1-D34)))</f>
        <v>27897.3926502293</v>
      </c>
      <c r="F34" s="27">
        <f ca="1" t="shared" si="252"/>
        <v>0.318152407301483</v>
      </c>
      <c r="G34" s="28">
        <f ca="1">IF(F34&lt;=('Ejercicio 3 - TIR'!$D$18-'Ejercicio 3 - TIR'!$C$18)/('Ejercicio 3 - TIR'!$E$18-'Ejercicio 3 - TIR'!$C$18),'Ejercicio 3 - TIR'!$C$18+SQRT(('Ejercicio 3 - TIR'!$E$18-'Ejercicio 3 - TIR'!$C$18)*('Ejercicio 3 - TIR'!$D$18-'Ejercicio 3 - TIR'!$C$18)*F34),'Ejercicio 3 - TIR'!$E$18-SQRT(('Ejercicio 3 - TIR'!$E$18-'Ejercicio 3 - TIR'!$C$18)*('Ejercicio 3 - TIR'!$E$18-'Ejercicio 3 - TIR'!$D$18)*(1-F34)))</f>
        <v>36908.1734992125</v>
      </c>
      <c r="H34" s="27">
        <f ca="1" t="shared" ref="H34:L34" si="253">RAND()</f>
        <v>0.790840279632162</v>
      </c>
      <c r="I34" s="28">
        <f ca="1">IF(H34&lt;=('Ejercicio 3 - TIR'!$D$18-'Ejercicio 3 - TIR'!$C$18)/('Ejercicio 3 - TIR'!$E$18-'Ejercicio 3 - TIR'!$C$18),'Ejercicio 3 - TIR'!$C$18+SQRT(('Ejercicio 3 - TIR'!$E$18-'Ejercicio 3 - TIR'!$C$18)*('Ejercicio 3 - TIR'!$D$18-'Ejercicio 3 - TIR'!$C$18)*H34),'Ejercicio 3 - TIR'!$E$18-SQRT(('Ejercicio 3 - TIR'!$E$18-'Ejercicio 3 - TIR'!$C$18)*('Ejercicio 3 - TIR'!$E$18-'Ejercicio 3 - TIR'!$D$18)*(1-H34)))</f>
        <v>41039.3208880815</v>
      </c>
      <c r="J34" s="27">
        <f ca="1" t="shared" si="253"/>
        <v>0.161027219988161</v>
      </c>
      <c r="K34" s="28">
        <f ca="1">IF(J34&lt;=('Ejercicio 3 - TIR'!$D$18-'Ejercicio 3 - TIR'!$C$18)/('Ejercicio 3 - TIR'!$E$18-'Ejercicio 3 - TIR'!$C$18),'Ejercicio 3 - TIR'!$C$18+SQRT(('Ejercicio 3 - TIR'!$E$18-'Ejercicio 3 - TIR'!$C$18)*('Ejercicio 3 - TIR'!$D$18-'Ejercicio 3 - TIR'!$C$18)*J34),'Ejercicio 3 - TIR'!$E$18-SQRT(('Ejercicio 3 - TIR'!$E$18-'Ejercicio 3 - TIR'!$C$18)*('Ejercicio 3 - TIR'!$E$18-'Ejercicio 3 - TIR'!$D$18)*(1-J34)))</f>
        <v>34914.6803556512</v>
      </c>
      <c r="L34" s="27">
        <f ca="1" t="shared" si="253"/>
        <v>0.113594961177687</v>
      </c>
      <c r="M34" s="28">
        <f ca="1">IF(L34&lt;=('Ejercicio 3 - TIR'!$D$18-'Ejercicio 3 - TIR'!$C$18)/('Ejercicio 3 - TIR'!$E$18-'Ejercicio 3 - TIR'!$C$18),'Ejercicio 3 - TIR'!$C$18+SQRT(('Ejercicio 3 - TIR'!$E$18-'Ejercicio 3 - TIR'!$C$18)*('Ejercicio 3 - TIR'!$D$18-'Ejercicio 3 - TIR'!$C$18)*L34),'Ejercicio 3 - TIR'!$E$18-SQRT(('Ejercicio 3 - TIR'!$E$18-'Ejercicio 3 - TIR'!$C$18)*('Ejercicio 3 - TIR'!$E$18-'Ejercicio 3 - TIR'!$D$18)*(1-L34)))</f>
        <v>34127.8619376928</v>
      </c>
      <c r="N34" s="27">
        <f ca="1" t="shared" ref="N34:R34" si="254">RAND()</f>
        <v>0.375872519902902</v>
      </c>
      <c r="O34" s="28">
        <f ca="1">IF(N34&lt;=('Ejercicio 3 - TIR'!$D$18-'Ejercicio 3 - TIR'!$C$18)/('Ejercicio 3 - TIR'!$E$18-'Ejercicio 3 - TIR'!$C$18),'Ejercicio 3 - TIR'!$C$18+SQRT(('Ejercicio 3 - TIR'!$E$18-'Ejercicio 3 - TIR'!$C$18)*('Ejercicio 3 - TIR'!$D$18-'Ejercicio 3 - TIR'!$C$18)*N34),'Ejercicio 3 - TIR'!$E$18-SQRT(('Ejercicio 3 - TIR'!$E$18-'Ejercicio 3 - TIR'!$C$18)*('Ejercicio 3 - TIR'!$E$18-'Ejercicio 3 - TIR'!$D$18)*(1-N34)))</f>
        <v>37508.7201296516</v>
      </c>
      <c r="P34" s="27">
        <f ca="1" t="shared" si="254"/>
        <v>0.0723759640597177</v>
      </c>
      <c r="Q34" s="29">
        <f ca="1">IF(P34&lt;=('Ejercicio 3 - TIR'!$D$22-'Ejercicio 3 - TIR'!$C$22)/('Ejercicio 3 - TIR'!$E$22-'Ejercicio 3 - TIR'!$C$22),'Ejercicio 3 - TIR'!$C$22+SQRT(('Ejercicio 3 - TIR'!$E$22-'Ejercicio 3 - TIR'!$C$22)*('Ejercicio 3 - TIR'!$D$22-'Ejercicio 3 - TIR'!$C$22)*P34),'Ejercicio 3 - TIR'!$E$22-SQRT(('Ejercicio 3 - TIR'!$E$22-'Ejercicio 3 - TIR'!$C$22)*('Ejercicio 3 - TIR'!$E$22-'Ejercicio 3 - TIR'!$D$22)*(1-P34)))</f>
        <v>0.131413883445501</v>
      </c>
      <c r="R34" s="27">
        <f ca="1" t="shared" si="254"/>
        <v>0.921985093840148</v>
      </c>
      <c r="S34" s="29">
        <f ca="1">IF(R34&lt;=('Ejercicio 3 - TIR'!$D$23-'Ejercicio 3 - TIR'!$C$23)/('Ejercicio 3 - TIR'!$E$23-'Ejercicio 3 - TIR'!$C$23),'Ejercicio 3 - TIR'!$C$23+SQRT(('Ejercicio 3 - TIR'!$E$23-'Ejercicio 3 - TIR'!$C$23)*('Ejercicio 3 - TIR'!$D$23-'Ejercicio 3 - TIR'!$C$23)*R34),'Ejercicio 3 - TIR'!$E$23-SQRT(('Ejercicio 3 - TIR'!$E$23-'Ejercicio 3 - TIR'!$C$23)*('Ejercicio 3 - TIR'!$E$23-'Ejercicio 3 - TIR'!$D$23)*(1-R34)))</f>
        <v>0.168149817255091</v>
      </c>
      <c r="T34" s="27">
        <f ca="1" t="shared" ref="T34:X34" si="255">RAND()</f>
        <v>0.113592769566455</v>
      </c>
      <c r="U34" s="29">
        <f ca="1">IF(T34&lt;=('Ejercicio 3 - TIR'!$D$24-'Ejercicio 3 - TIR'!$C$24)/('Ejercicio 3 - TIR'!$E$24-'Ejercicio 3 - TIR'!$C$24),'Ejercicio 3 - TIR'!$C$24+SQRT(('Ejercicio 3 - TIR'!$E$24-'Ejercicio 3 - TIR'!$C$24)*('Ejercicio 3 - TIR'!$D$24-'Ejercicio 3 - TIR'!$C$24)*T34),'Ejercicio 3 - TIR'!$E$24-SQRT(('Ejercicio 3 - TIR'!$E$24-'Ejercicio 3 - TIR'!$C$24)*('Ejercicio 3 - TIR'!$E$24-'Ejercicio 3 - TIR'!$D$24)*(1-T34)))</f>
        <v>0.165444896117797</v>
      </c>
      <c r="V34" s="27">
        <f ca="1" t="shared" si="255"/>
        <v>0.43808829501134</v>
      </c>
      <c r="W34" s="29">
        <f ca="1">IF(V34&lt;=('Ejercicio 3 - TIR'!$D$25-'Ejercicio 3 - TIR'!$C$25)/('Ejercicio 3 - TIR'!$E$25-'Ejercicio 3 - TIR'!$C$25),'Ejercicio 3 - TIR'!$C$25+SQRT(('Ejercicio 3 - TIR'!$E$25-'Ejercicio 3 - TIR'!$C$25)*('Ejercicio 3 - TIR'!$D$25-'Ejercicio 3 - TIR'!$C$25)*V34),'Ejercicio 3 - TIR'!$E$25-SQRT(('Ejercicio 3 - TIR'!$E$25-'Ejercicio 3 - TIR'!$C$25)*('Ejercicio 3 - TIR'!$E$25-'Ejercicio 3 - TIR'!$D$25)*(1-V34)))</f>
        <v>0.205652610364754</v>
      </c>
      <c r="X34" s="27">
        <f ca="1" t="shared" si="255"/>
        <v>0.0256917408147643</v>
      </c>
      <c r="Y34" s="29">
        <f ca="1">IF(X34&lt;=('Ejercicio 3 - TIR'!$D$26-'Ejercicio 3 - TIR'!$C$26)/('Ejercicio 3 - TIR'!$E$26-'Ejercicio 3 - TIR'!$C$26),'Ejercicio 3 - TIR'!$C$26+SQRT(('Ejercicio 3 - TIR'!$E$26-'Ejercicio 3 - TIR'!$C$26)*('Ejercicio 3 - TIR'!$D$26-'Ejercicio 3 - TIR'!$C$26)*X34),'Ejercicio 3 - TIR'!$E$26-SQRT(('Ejercicio 3 - TIR'!$E$26-'Ejercicio 3 - TIR'!$C$26)*('Ejercicio 3 - TIR'!$E$26-'Ejercicio 3 - TIR'!$D$26)*(1-X34)))</f>
        <v>0.198328727405784</v>
      </c>
      <c r="Z34" s="27">
        <f ca="1" t="shared" si="4"/>
        <v>1.1314138834455</v>
      </c>
      <c r="AA34" s="27">
        <f ca="1" t="shared" si="5"/>
        <v>1.32166092118674</v>
      </c>
      <c r="AB34" s="27">
        <f ca="1" t="shared" si="6"/>
        <v>1.54032297499543</v>
      </c>
      <c r="AC34" s="27">
        <f ca="1" t="shared" si="7"/>
        <v>1.85709441560804</v>
      </c>
      <c r="AD34" s="27">
        <f ca="1" t="shared" si="8"/>
        <v>2.22540958772797</v>
      </c>
      <c r="AE34" s="26">
        <f ca="1" t="shared" si="9"/>
        <v>3666.10470617062</v>
      </c>
      <c r="AF34" s="26">
        <f ca="1" t="shared" si="10"/>
        <v>4282.55954255124</v>
      </c>
      <c r="AG34" s="26">
        <f ca="1" t="shared" si="11"/>
        <v>4991.08716118691</v>
      </c>
      <c r="AH34" s="26">
        <f ca="1" t="shared" si="12"/>
        <v>6017.51726444301</v>
      </c>
      <c r="AI34" s="26">
        <f ca="1" t="shared" si="13"/>
        <v>7210.96380564233</v>
      </c>
      <c r="AJ34" s="28">
        <f ca="1" t="shared" si="14"/>
        <v>41758.4199096244</v>
      </c>
      <c r="AK34" s="28">
        <f ca="1" t="shared" si="15"/>
        <v>54240.0666498198</v>
      </c>
      <c r="AL34" s="28">
        <f ca="1" t="shared" si="16"/>
        <v>53779.8843164311</v>
      </c>
      <c r="AM34" s="28">
        <f ca="1" t="shared" si="17"/>
        <v>63378.6618211315</v>
      </c>
      <c r="AN34" s="28">
        <f ca="1" t="shared" si="18"/>
        <v>83472.2653999319</v>
      </c>
      <c r="AO34" s="28">
        <f ca="1">C34/'Ejercicio 3 - TIR'!$D$7</f>
        <v>12950.4137274637</v>
      </c>
      <c r="AP34" s="28">
        <f ca="1" t="shared" si="19"/>
        <v>28808.0061821607</v>
      </c>
      <c r="AQ34" s="28">
        <f ca="1" t="shared" si="20"/>
        <v>41289.652922356</v>
      </c>
      <c r="AR34" s="28">
        <f ca="1" t="shared" si="21"/>
        <v>40829.4705889674</v>
      </c>
      <c r="AS34" s="28">
        <f ca="1" t="shared" si="22"/>
        <v>50428.2480936678</v>
      </c>
      <c r="AT34" s="28">
        <f ca="1" t="shared" si="23"/>
        <v>70521.8516724682</v>
      </c>
      <c r="AU34" s="28">
        <f ca="1">AP34*'Ejercicio 3 - TIR'!$D$5</f>
        <v>14404.0030910803</v>
      </c>
      <c r="AV34" s="28">
        <f ca="1">AQ34*'Ejercicio 3 - TIR'!$D$5</f>
        <v>20644.826461178</v>
      </c>
      <c r="AW34" s="28">
        <f ca="1">AR34*'Ejercicio 3 - TIR'!$D$5</f>
        <v>20414.7352944837</v>
      </c>
      <c r="AX34" s="28">
        <f ca="1">AS34*'Ejercicio 3 - TIR'!$D$5</f>
        <v>25214.1240468339</v>
      </c>
      <c r="AY34" s="28">
        <f ca="1">AT34*'Ejercicio 3 - TIR'!$D$5</f>
        <v>35260.9258362341</v>
      </c>
      <c r="AZ34" s="28">
        <f ca="1" t="shared" ref="AZ34:BD34" si="256">AJ34-AU34-AE34</f>
        <v>23688.3121123734</v>
      </c>
      <c r="BA34" s="28">
        <f ca="1" t="shared" si="256"/>
        <v>29312.6806460905</v>
      </c>
      <c r="BB34" s="28">
        <f ca="1" t="shared" si="256"/>
        <v>28374.0618607605</v>
      </c>
      <c r="BC34" s="28">
        <f ca="1" t="shared" si="256"/>
        <v>32147.0205098546</v>
      </c>
      <c r="BD34" s="28">
        <f ca="1" t="shared" si="256"/>
        <v>41000.3757580555</v>
      </c>
      <c r="BE34" s="28">
        <f ca="1" t="shared" ref="BE34:BI34" si="257">AZ34/Z34</f>
        <v>20936.9112921218</v>
      </c>
      <c r="BF34" s="28">
        <f ca="1" t="shared" si="257"/>
        <v>22178.6694122501</v>
      </c>
      <c r="BG34" s="28">
        <f ca="1" t="shared" si="257"/>
        <v>18420.85219877</v>
      </c>
      <c r="BH34" s="28">
        <f ca="1" t="shared" si="257"/>
        <v>17310.3856431172</v>
      </c>
      <c r="BI34" s="28">
        <f ca="1" t="shared" si="257"/>
        <v>18423.743648878</v>
      </c>
      <c r="BJ34" s="28">
        <f ca="1" t="shared" si="26"/>
        <v>62083.1250764321</v>
      </c>
      <c r="BK34" s="28">
        <f ca="1" t="shared" si="27"/>
        <v>28819.9748741417</v>
      </c>
      <c r="BL34" s="28">
        <f ca="1" t="shared" si="28"/>
        <v>90903.0999505739</v>
      </c>
      <c r="BM34" s="28">
        <f ca="1">BK34*'Ejercicio 3 - TIR'!$D$5</f>
        <v>14409.9874370709</v>
      </c>
      <c r="BN34" s="28">
        <f ca="1" t="shared" si="29"/>
        <v>76493.112513503</v>
      </c>
      <c r="BO34" s="28">
        <f ca="1" t="shared" si="30"/>
        <v>34372.5995139612</v>
      </c>
      <c r="BP34" s="28">
        <f ca="1" t="shared" si="31"/>
        <v>-92649.461287548</v>
      </c>
      <c r="BQ34" s="28">
        <f ca="1" t="shared" ref="BQ34:BT34" si="258">BE34</f>
        <v>20936.9112921218</v>
      </c>
      <c r="BR34" s="28">
        <f ca="1" t="shared" si="258"/>
        <v>22178.6694122501</v>
      </c>
      <c r="BS34" s="28">
        <f ca="1" t="shared" si="258"/>
        <v>18420.85219877</v>
      </c>
      <c r="BT34" s="28">
        <f ca="1" t="shared" si="258"/>
        <v>17310.3856431172</v>
      </c>
      <c r="BU34" s="28">
        <f ca="1" t="shared" si="33"/>
        <v>52796.3431628392</v>
      </c>
      <c r="BV34" s="30">
        <f ca="1" t="shared" si="34"/>
        <v>11.1562729422826</v>
      </c>
    </row>
    <row r="35" ht="15" customHeight="1" spans="1:74">
      <c r="A35" s="26">
        <v>34</v>
      </c>
      <c r="B35" s="27">
        <f ca="1" t="shared" ref="B35:F35" si="259">RAND()</f>
        <v>0.621156800052588</v>
      </c>
      <c r="C35" s="28">
        <f ca="1">IF(B35&lt;=('Ejercicio 3 - TIR'!$D$13-'Ejercicio 3 - TIR'!$C$13)/('Ejercicio 3 - TIR'!$E$13-'Ejercicio 3 - TIR'!$C$13),'Ejercicio 3 - TIR'!$C$13+SQRT(('Ejercicio 3 - TIR'!$E$13-'Ejercicio 3 - TIR'!$C$13)*('Ejercicio 3 - TIR'!$D$13-'Ejercicio 3 - TIR'!$C$13)*B35),'Ejercicio 3 - TIR'!$E$13-SQRT(('Ejercicio 3 - TIR'!$E$13-'Ejercicio 3 - TIR'!$C$13)*('Ejercicio 3 - TIR'!$E$13-'Ejercicio 3 - TIR'!$D$13)*(1-B35)))</f>
        <v>78678.3715458482</v>
      </c>
      <c r="D35" s="27">
        <f ca="1" t="shared" si="259"/>
        <v>0.22304840434971</v>
      </c>
      <c r="E35" s="28">
        <f ca="1">IF(D35&lt;=('Ejercicio 3 - TIR'!$D$14-'Ejercicio 3 - TIR'!$C$14)/('Ejercicio 3 - TIR'!$E$14-'Ejercicio 3 - TIR'!$C$14),'Ejercicio 3 - TIR'!$C$14+SQRT(('Ejercicio 3 - TIR'!$E$14-'Ejercicio 3 - TIR'!$C$14)*('Ejercicio 3 - TIR'!$D$14-'Ejercicio 3 - TIR'!$C$14)*D35),'Ejercicio 3 - TIR'!$E$14-SQRT(('Ejercicio 3 - TIR'!$E$14-'Ejercicio 3 - TIR'!$C$14)*('Ejercicio 3 - TIR'!$E$14-'Ejercicio 3 - TIR'!$D$14)*(1-D35)))</f>
        <v>29090.0648315434</v>
      </c>
      <c r="F35" s="27">
        <f ca="1" t="shared" si="259"/>
        <v>0.693627396286998</v>
      </c>
      <c r="G35" s="28">
        <f ca="1">IF(F35&lt;=('Ejercicio 3 - TIR'!$D$18-'Ejercicio 3 - TIR'!$C$18)/('Ejercicio 3 - TIR'!$E$18-'Ejercicio 3 - TIR'!$C$18),'Ejercicio 3 - TIR'!$C$18+SQRT(('Ejercicio 3 - TIR'!$E$18-'Ejercicio 3 - TIR'!$C$18)*('Ejercicio 3 - TIR'!$D$18-'Ejercicio 3 - TIR'!$C$18)*F35),'Ejercicio 3 - TIR'!$E$18-SQRT(('Ejercicio 3 - TIR'!$E$18-'Ejercicio 3 - TIR'!$C$18)*('Ejercicio 3 - TIR'!$E$18-'Ejercicio 3 - TIR'!$D$18)*(1-F35)))</f>
        <v>40206.4683918352</v>
      </c>
      <c r="H35" s="27">
        <f ca="1" t="shared" ref="H35:L35" si="260">RAND()</f>
        <v>0.522869397295948</v>
      </c>
      <c r="I35" s="28">
        <f ca="1">IF(H35&lt;=('Ejercicio 3 - TIR'!$D$18-'Ejercicio 3 - TIR'!$C$18)/('Ejercicio 3 - TIR'!$E$18-'Ejercicio 3 - TIR'!$C$18),'Ejercicio 3 - TIR'!$C$18+SQRT(('Ejercicio 3 - TIR'!$E$18-'Ejercicio 3 - TIR'!$C$18)*('Ejercicio 3 - TIR'!$D$18-'Ejercicio 3 - TIR'!$C$18)*H35),'Ejercicio 3 - TIR'!$E$18-SQRT(('Ejercicio 3 - TIR'!$E$18-'Ejercicio 3 - TIR'!$C$18)*('Ejercicio 3 - TIR'!$E$18-'Ejercicio 3 - TIR'!$D$18)*(1-H35)))</f>
        <v>38856.0944887909</v>
      </c>
      <c r="J35" s="27">
        <f ca="1" t="shared" si="260"/>
        <v>0.782185031369477</v>
      </c>
      <c r="K35" s="28">
        <f ca="1">IF(J35&lt;=('Ejercicio 3 - TIR'!$D$18-'Ejercicio 3 - TIR'!$C$18)/('Ejercicio 3 - TIR'!$E$18-'Ejercicio 3 - TIR'!$C$18),'Ejercicio 3 - TIR'!$C$18+SQRT(('Ejercicio 3 - TIR'!$E$18-'Ejercicio 3 - TIR'!$C$18)*('Ejercicio 3 - TIR'!$D$18-'Ejercicio 3 - TIR'!$C$18)*J35),'Ejercicio 3 - TIR'!$E$18-SQRT(('Ejercicio 3 - TIR'!$E$18-'Ejercicio 3 - TIR'!$C$18)*('Ejercicio 3 - TIR'!$E$18-'Ejercicio 3 - TIR'!$D$18)*(1-J35)))</f>
        <v>40958.203042298</v>
      </c>
      <c r="L35" s="27">
        <f ca="1" t="shared" si="260"/>
        <v>0.396956763658218</v>
      </c>
      <c r="M35" s="28">
        <f ca="1">IF(L35&lt;=('Ejercicio 3 - TIR'!$D$18-'Ejercicio 3 - TIR'!$C$18)/('Ejercicio 3 - TIR'!$E$18-'Ejercicio 3 - TIR'!$C$18),'Ejercicio 3 - TIR'!$C$18+SQRT(('Ejercicio 3 - TIR'!$E$18-'Ejercicio 3 - TIR'!$C$18)*('Ejercicio 3 - TIR'!$D$18-'Ejercicio 3 - TIR'!$C$18)*L35),'Ejercicio 3 - TIR'!$E$18-SQRT(('Ejercicio 3 - TIR'!$E$18-'Ejercicio 3 - TIR'!$C$18)*('Ejercicio 3 - TIR'!$E$18-'Ejercicio 3 - TIR'!$D$18)*(1-L35)))</f>
        <v>37716.4444240034</v>
      </c>
      <c r="N35" s="27">
        <f ca="1" t="shared" ref="N35:R35" si="261">RAND()</f>
        <v>0.601095717647377</v>
      </c>
      <c r="O35" s="28">
        <f ca="1">IF(N35&lt;=('Ejercicio 3 - TIR'!$D$18-'Ejercicio 3 - TIR'!$C$18)/('Ejercicio 3 - TIR'!$E$18-'Ejercicio 3 - TIR'!$C$18),'Ejercicio 3 - TIR'!$C$18+SQRT(('Ejercicio 3 - TIR'!$E$18-'Ejercicio 3 - TIR'!$C$18)*('Ejercicio 3 - TIR'!$D$18-'Ejercicio 3 - TIR'!$C$18)*N35),'Ejercicio 3 - TIR'!$E$18-SQRT(('Ejercicio 3 - TIR'!$E$18-'Ejercicio 3 - TIR'!$C$18)*('Ejercicio 3 - TIR'!$E$18-'Ejercicio 3 - TIR'!$D$18)*(1-N35)))</f>
        <v>39495.4914378934</v>
      </c>
      <c r="P35" s="27">
        <f ca="1" t="shared" si="261"/>
        <v>0.290218522506339</v>
      </c>
      <c r="Q35" s="29">
        <f ca="1">IF(P35&lt;=('Ejercicio 3 - TIR'!$D$22-'Ejercicio 3 - TIR'!$C$22)/('Ejercicio 3 - TIR'!$E$22-'Ejercicio 3 - TIR'!$C$22),'Ejercicio 3 - TIR'!$C$22+SQRT(('Ejercicio 3 - TIR'!$E$22-'Ejercicio 3 - TIR'!$C$22)*('Ejercicio 3 - TIR'!$D$22-'Ejercicio 3 - TIR'!$C$22)*P35),'Ejercicio 3 - TIR'!$E$22-SQRT(('Ejercicio 3 - TIR'!$E$22-'Ejercicio 3 - TIR'!$C$22)*('Ejercicio 3 - TIR'!$E$22-'Ejercicio 3 - TIR'!$D$22)*(1-P35)))</f>
        <v>0.142855925719852</v>
      </c>
      <c r="R35" s="27">
        <f ca="1" t="shared" si="261"/>
        <v>0.512725209425527</v>
      </c>
      <c r="S35" s="29">
        <f ca="1">IF(R35&lt;=('Ejercicio 3 - TIR'!$D$23-'Ejercicio 3 - TIR'!$C$23)/('Ejercicio 3 - TIR'!$E$23-'Ejercicio 3 - TIR'!$C$23),'Ejercicio 3 - TIR'!$C$23+SQRT(('Ejercicio 3 - TIR'!$E$23-'Ejercicio 3 - TIR'!$C$23)*('Ejercicio 3 - TIR'!$D$23-'Ejercicio 3 - TIR'!$C$23)*R35),'Ejercicio 3 - TIR'!$E$23-SQRT(('Ejercicio 3 - TIR'!$E$23-'Ejercicio 3 - TIR'!$C$23)*('Ejercicio 3 - TIR'!$E$23-'Ejercicio 3 - TIR'!$D$23)*(1-R35)))</f>
        <v>0.150384216656755</v>
      </c>
      <c r="T35" s="27">
        <f ca="1" t="shared" ref="T35:X35" si="262">RAND()</f>
        <v>0.340609345190065</v>
      </c>
      <c r="U35" s="29">
        <f ca="1">IF(T35&lt;=('Ejercicio 3 - TIR'!$D$24-'Ejercicio 3 - TIR'!$C$24)/('Ejercicio 3 - TIR'!$E$24-'Ejercicio 3 - TIR'!$C$24),'Ejercicio 3 - TIR'!$C$24+SQRT(('Ejercicio 3 - TIR'!$E$24-'Ejercicio 3 - TIR'!$C$24)*('Ejercicio 3 - TIR'!$D$24-'Ejercicio 3 - TIR'!$C$24)*T35),'Ejercicio 3 - TIR'!$E$24-SQRT(('Ejercicio 3 - TIR'!$E$24-'Ejercicio 3 - TIR'!$C$24)*('Ejercicio 3 - TIR'!$E$24-'Ejercicio 3 - TIR'!$D$24)*(1-T35)))</f>
        <v>0.176744712092284</v>
      </c>
      <c r="V35" s="27">
        <f ca="1" t="shared" si="262"/>
        <v>0.178633813894828</v>
      </c>
      <c r="W35" s="29">
        <f ca="1">IF(V35&lt;=('Ejercicio 3 - TIR'!$D$25-'Ejercicio 3 - TIR'!$C$25)/('Ejercicio 3 - TIR'!$E$25-'Ejercicio 3 - TIR'!$C$25),'Ejercicio 3 - TIR'!$C$25+SQRT(('Ejercicio 3 - TIR'!$E$25-'Ejercicio 3 - TIR'!$C$25)*('Ejercicio 3 - TIR'!$D$25-'Ejercicio 3 - TIR'!$C$25)*V35),'Ejercicio 3 - TIR'!$E$25-SQRT(('Ejercicio 3 - TIR'!$E$25-'Ejercicio 3 - TIR'!$C$25)*('Ejercicio 3 - TIR'!$E$25-'Ejercicio 3 - TIR'!$D$25)*(1-V35)))</f>
        <v>0.195814149975663</v>
      </c>
      <c r="X35" s="27">
        <f ca="1" t="shared" si="262"/>
        <v>0.64165767537258</v>
      </c>
      <c r="Y35" s="29">
        <f ca="1">IF(X35&lt;=('Ejercicio 3 - TIR'!$D$26-'Ejercicio 3 - TIR'!$C$26)/('Ejercicio 3 - TIR'!$E$26-'Ejercicio 3 - TIR'!$C$26),'Ejercicio 3 - TIR'!$C$26+SQRT(('Ejercicio 3 - TIR'!$E$26-'Ejercicio 3 - TIR'!$C$26)*('Ejercicio 3 - TIR'!$D$26-'Ejercicio 3 - TIR'!$C$26)*X35),'Ejercicio 3 - TIR'!$E$26-SQRT(('Ejercicio 3 - TIR'!$E$26-'Ejercicio 3 - TIR'!$C$26)*('Ejercicio 3 - TIR'!$E$26-'Ejercicio 3 - TIR'!$D$26)*(1-X35)))</f>
        <v>0.236010813226566</v>
      </c>
      <c r="Z35" s="27">
        <f ca="1" t="shared" si="4"/>
        <v>1.14285592571985</v>
      </c>
      <c r="AA35" s="27">
        <f ca="1" t="shared" si="5"/>
        <v>1.31472341886076</v>
      </c>
      <c r="AB35" s="27">
        <f ca="1" t="shared" si="6"/>
        <v>1.54709383100829</v>
      </c>
      <c r="AC35" s="27">
        <f ca="1" t="shared" si="7"/>
        <v>1.85003669445977</v>
      </c>
      <c r="AD35" s="27">
        <f ca="1" t="shared" si="8"/>
        <v>2.28666535921821</v>
      </c>
      <c r="AE35" s="26">
        <f ca="1" t="shared" si="9"/>
        <v>4155.68814076066</v>
      </c>
      <c r="AF35" s="26">
        <f ca="1" t="shared" si="10"/>
        <v>4780.63804647871</v>
      </c>
      <c r="AG35" s="26">
        <f ca="1" t="shared" si="11"/>
        <v>5625.59054162101</v>
      </c>
      <c r="AH35" s="26">
        <f ca="1" t="shared" si="12"/>
        <v>6727.16077163966</v>
      </c>
      <c r="AI35" s="26">
        <f ca="1" t="shared" si="13"/>
        <v>8314.84345606019</v>
      </c>
      <c r="AJ35" s="28">
        <f ca="1" t="shared" si="14"/>
        <v>45950.2006538768</v>
      </c>
      <c r="AK35" s="28">
        <f ca="1" t="shared" si="15"/>
        <v>51085.01738988</v>
      </c>
      <c r="AL35" s="28">
        <f ca="1" t="shared" si="16"/>
        <v>63366.1832559242</v>
      </c>
      <c r="AM35" s="28">
        <f ca="1" t="shared" si="17"/>
        <v>69776.8061689589</v>
      </c>
      <c r="AN35" s="28">
        <f ca="1" t="shared" si="18"/>
        <v>90312.9721163302</v>
      </c>
      <c r="AO35" s="28">
        <f ca="1">C35/'Ejercicio 3 - TIR'!$D$7</f>
        <v>15735.6743091696</v>
      </c>
      <c r="AP35" s="28">
        <f ca="1" t="shared" si="19"/>
        <v>30214.5263447071</v>
      </c>
      <c r="AQ35" s="28">
        <f ca="1" t="shared" si="20"/>
        <v>35349.3430807103</v>
      </c>
      <c r="AR35" s="28">
        <f ca="1" t="shared" si="21"/>
        <v>47630.5089467546</v>
      </c>
      <c r="AS35" s="28">
        <f ca="1" t="shared" si="22"/>
        <v>54041.1318597892</v>
      </c>
      <c r="AT35" s="28">
        <f ca="1" t="shared" si="23"/>
        <v>74577.2978071605</v>
      </c>
      <c r="AU35" s="28">
        <f ca="1">AP35*'Ejercicio 3 - TIR'!$D$5</f>
        <v>15107.2631723536</v>
      </c>
      <c r="AV35" s="28">
        <f ca="1">AQ35*'Ejercicio 3 - TIR'!$D$5</f>
        <v>17674.6715403552</v>
      </c>
      <c r="AW35" s="28">
        <f ca="1">AR35*'Ejercicio 3 - TIR'!$D$5</f>
        <v>23815.2544733773</v>
      </c>
      <c r="AX35" s="28">
        <f ca="1">AS35*'Ejercicio 3 - TIR'!$D$5</f>
        <v>27020.5659298946</v>
      </c>
      <c r="AY35" s="28">
        <f ca="1">AT35*'Ejercicio 3 - TIR'!$D$5</f>
        <v>37288.6489035803</v>
      </c>
      <c r="AZ35" s="28">
        <f ca="1" t="shared" ref="AZ35:BD35" si="263">AJ35-AU35-AE35</f>
        <v>26687.2493407626</v>
      </c>
      <c r="BA35" s="28">
        <f ca="1" t="shared" si="263"/>
        <v>28629.7078030461</v>
      </c>
      <c r="BB35" s="28">
        <f ca="1" t="shared" si="263"/>
        <v>33925.3382409259</v>
      </c>
      <c r="BC35" s="28">
        <f ca="1" t="shared" si="263"/>
        <v>36029.0794674246</v>
      </c>
      <c r="BD35" s="28">
        <f ca="1" t="shared" si="263"/>
        <v>44709.4797566897</v>
      </c>
      <c r="BE35" s="28">
        <f ca="1" t="shared" ref="BE35:BI35" si="264">AZ35/Z35</f>
        <v>23351.3680422605</v>
      </c>
      <c r="BF35" s="28">
        <f ca="1" t="shared" si="264"/>
        <v>21776.2210608938</v>
      </c>
      <c r="BG35" s="28">
        <f ca="1" t="shared" si="264"/>
        <v>21928.4296536918</v>
      </c>
      <c r="BH35" s="28">
        <f ca="1" t="shared" si="264"/>
        <v>19474.7918110594</v>
      </c>
      <c r="BI35" s="28">
        <f ca="1" t="shared" si="264"/>
        <v>19552.2618018648</v>
      </c>
      <c r="BJ35" s="28">
        <f ca="1" t="shared" si="26"/>
        <v>66519.2435477022</v>
      </c>
      <c r="BK35" s="28">
        <f ca="1" t="shared" si="27"/>
        <v>35982.2213467182</v>
      </c>
      <c r="BL35" s="28">
        <f ca="1" t="shared" si="28"/>
        <v>102501.46489442</v>
      </c>
      <c r="BM35" s="28">
        <f ca="1">BK35*'Ejercicio 3 - TIR'!$D$5</f>
        <v>17991.1106733591</v>
      </c>
      <c r="BN35" s="28">
        <f ca="1" t="shared" si="29"/>
        <v>84510.3542210613</v>
      </c>
      <c r="BO35" s="28">
        <f ca="1" t="shared" si="30"/>
        <v>36957.9019861282</v>
      </c>
      <c r="BP35" s="28">
        <f ca="1" t="shared" si="31"/>
        <v>-107768.436377392</v>
      </c>
      <c r="BQ35" s="28">
        <f ca="1" t="shared" ref="BQ35:BT35" si="265">BE35</f>
        <v>23351.3680422605</v>
      </c>
      <c r="BR35" s="28">
        <f ca="1" t="shared" si="265"/>
        <v>21776.2210608938</v>
      </c>
      <c r="BS35" s="28">
        <f ca="1" t="shared" si="265"/>
        <v>21928.4296536918</v>
      </c>
      <c r="BT35" s="28">
        <f ca="1" t="shared" si="265"/>
        <v>19474.7918110594</v>
      </c>
      <c r="BU35" s="28">
        <f ca="1" t="shared" si="33"/>
        <v>56510.1637879931</v>
      </c>
      <c r="BV35" s="30">
        <f ca="1" t="shared" si="34"/>
        <v>8.82526792162079</v>
      </c>
    </row>
    <row r="36" ht="15" customHeight="1" spans="1:74">
      <c r="A36" s="26">
        <v>35</v>
      </c>
      <c r="B36" s="27">
        <f ca="1" t="shared" ref="B36:F36" si="266">RAND()</f>
        <v>0.375235150330602</v>
      </c>
      <c r="C36" s="28">
        <f ca="1">IF(B36&lt;=('Ejercicio 3 - TIR'!$D$13-'Ejercicio 3 - TIR'!$C$13)/('Ejercicio 3 - TIR'!$E$13-'Ejercicio 3 - TIR'!$C$13),'Ejercicio 3 - TIR'!$C$13+SQRT(('Ejercicio 3 - TIR'!$E$13-'Ejercicio 3 - TIR'!$C$13)*('Ejercicio 3 - TIR'!$D$13-'Ejercicio 3 - TIR'!$C$13)*B36),'Ejercicio 3 - TIR'!$E$13-SQRT(('Ejercicio 3 - TIR'!$E$13-'Ejercicio 3 - TIR'!$C$13)*('Ejercicio 3 - TIR'!$E$13-'Ejercicio 3 - TIR'!$D$13)*(1-B36)))</f>
        <v>72619.0244950389</v>
      </c>
      <c r="D36" s="27">
        <f ca="1" t="shared" si="266"/>
        <v>0.332060147075546</v>
      </c>
      <c r="E36" s="28">
        <f ca="1">IF(D36&lt;=('Ejercicio 3 - TIR'!$D$14-'Ejercicio 3 - TIR'!$C$14)/('Ejercicio 3 - TIR'!$E$14-'Ejercicio 3 - TIR'!$C$14),'Ejercicio 3 - TIR'!$C$14+SQRT(('Ejercicio 3 - TIR'!$E$14-'Ejercicio 3 - TIR'!$C$14)*('Ejercicio 3 - TIR'!$D$14-'Ejercicio 3 - TIR'!$C$14)*D36),'Ejercicio 3 - TIR'!$E$14-SQRT(('Ejercicio 3 - TIR'!$E$14-'Ejercicio 3 - TIR'!$C$14)*('Ejercicio 3 - TIR'!$E$14-'Ejercicio 3 - TIR'!$D$14)*(1-D36)))</f>
        <v>29990.441967468</v>
      </c>
      <c r="F36" s="27">
        <f ca="1" t="shared" si="266"/>
        <v>0.0240145801961007</v>
      </c>
      <c r="G36" s="28">
        <f ca="1">IF(F36&lt;=('Ejercicio 3 - TIR'!$D$18-'Ejercicio 3 - TIR'!$C$18)/('Ejercicio 3 - TIR'!$E$18-'Ejercicio 3 - TIR'!$C$18),'Ejercicio 3 - TIR'!$C$18+SQRT(('Ejercicio 3 - TIR'!$E$18-'Ejercicio 3 - TIR'!$C$18)*('Ejercicio 3 - TIR'!$D$18-'Ejercicio 3 - TIR'!$C$18)*F36),'Ejercicio 3 - TIR'!$E$18-SQRT(('Ejercicio 3 - TIR'!$E$18-'Ejercicio 3 - TIR'!$C$18)*('Ejercicio 3 - TIR'!$E$18-'Ejercicio 3 - TIR'!$D$18)*(1-F36)))</f>
        <v>31897.942841451</v>
      </c>
      <c r="H36" s="27">
        <f ca="1" t="shared" ref="H36:L36" si="267">RAND()</f>
        <v>0.870432475285765</v>
      </c>
      <c r="I36" s="28">
        <f ca="1">IF(H36&lt;=('Ejercicio 3 - TIR'!$D$18-'Ejercicio 3 - TIR'!$C$18)/('Ejercicio 3 - TIR'!$E$18-'Ejercicio 3 - TIR'!$C$18),'Ejercicio 3 - TIR'!$C$18+SQRT(('Ejercicio 3 - TIR'!$E$18-'Ejercicio 3 - TIR'!$C$18)*('Ejercicio 3 - TIR'!$D$18-'Ejercicio 3 - TIR'!$C$18)*H36),'Ejercicio 3 - TIR'!$E$18-SQRT(('Ejercicio 3 - TIR'!$E$18-'Ejercicio 3 - TIR'!$C$18)*('Ejercicio 3 - TIR'!$E$18-'Ejercicio 3 - TIR'!$D$18)*(1-H36)))</f>
        <v>41882.6991878281</v>
      </c>
      <c r="J36" s="27">
        <f ca="1" t="shared" si="267"/>
        <v>0.986266139032515</v>
      </c>
      <c r="K36" s="28">
        <f ca="1">IF(J36&lt;=('Ejercicio 3 - TIR'!$D$18-'Ejercicio 3 - TIR'!$C$18)/('Ejercicio 3 - TIR'!$E$18-'Ejercicio 3 - TIR'!$C$18),'Ejercicio 3 - TIR'!$C$18+SQRT(('Ejercicio 3 - TIR'!$E$18-'Ejercicio 3 - TIR'!$C$18)*('Ejercicio 3 - TIR'!$D$18-'Ejercicio 3 - TIR'!$C$18)*J36),'Ejercicio 3 - TIR'!$E$18-SQRT(('Ejercicio 3 - TIR'!$E$18-'Ejercicio 3 - TIR'!$C$18)*('Ejercicio 3 - TIR'!$E$18-'Ejercicio 3 - TIR'!$D$18)*(1-J36)))</f>
        <v>43985.0913476764</v>
      </c>
      <c r="L36" s="27">
        <f ca="1" t="shared" si="267"/>
        <v>0.554222171090092</v>
      </c>
      <c r="M36" s="28">
        <f ca="1">IF(L36&lt;=('Ejercicio 3 - TIR'!$D$18-'Ejercicio 3 - TIR'!$C$18)/('Ejercicio 3 - TIR'!$E$18-'Ejercicio 3 - TIR'!$C$18),'Ejercicio 3 - TIR'!$C$18+SQRT(('Ejercicio 3 - TIR'!$E$18-'Ejercicio 3 - TIR'!$C$18)*('Ejercicio 3 - TIR'!$D$18-'Ejercicio 3 - TIR'!$C$18)*L36),'Ejercicio 3 - TIR'!$E$18-SQRT(('Ejercicio 3 - TIR'!$E$18-'Ejercicio 3 - TIR'!$C$18)*('Ejercicio 3 - TIR'!$E$18-'Ejercicio 3 - TIR'!$D$18)*(1-L36)))</f>
        <v>39117.7478394346</v>
      </c>
      <c r="N36" s="27">
        <f ca="1" t="shared" ref="N36:R36" si="268">RAND()</f>
        <v>0.468896324886817</v>
      </c>
      <c r="O36" s="28">
        <f ca="1">IF(N36&lt;=('Ejercicio 3 - TIR'!$D$18-'Ejercicio 3 - TIR'!$C$18)/('Ejercicio 3 - TIR'!$E$18-'Ejercicio 3 - TIR'!$C$18),'Ejercicio 3 - TIR'!$C$18+SQRT(('Ejercicio 3 - TIR'!$E$18-'Ejercicio 3 - TIR'!$C$18)*('Ejercicio 3 - TIR'!$D$18-'Ejercicio 3 - TIR'!$C$18)*N36),'Ejercicio 3 - TIR'!$E$18-SQRT(('Ejercicio 3 - TIR'!$E$18-'Ejercicio 3 - TIR'!$C$18)*('Ejercicio 3 - TIR'!$E$18-'Ejercicio 3 - TIR'!$D$18)*(1-N36)))</f>
        <v>38386.5635830788</v>
      </c>
      <c r="P36" s="27">
        <f ca="1" t="shared" si="268"/>
        <v>0.216695082293068</v>
      </c>
      <c r="Q36" s="29">
        <f ca="1">IF(P36&lt;=('Ejercicio 3 - TIR'!$D$22-'Ejercicio 3 - TIR'!$C$22)/('Ejercicio 3 - TIR'!$E$22-'Ejercicio 3 - TIR'!$C$22),'Ejercicio 3 - TIR'!$C$22+SQRT(('Ejercicio 3 - TIR'!$E$22-'Ejercicio 3 - TIR'!$C$22)*('Ejercicio 3 - TIR'!$D$22-'Ejercicio 3 - TIR'!$C$22)*P36),'Ejercicio 3 - TIR'!$E$22-SQRT(('Ejercicio 3 - TIR'!$E$22-'Ejercicio 3 - TIR'!$C$22)*('Ejercicio 3 - TIR'!$E$22-'Ejercicio 3 - TIR'!$D$22)*(1-P36)))</f>
        <v>0.139749712608732</v>
      </c>
      <c r="R36" s="27">
        <f ca="1" t="shared" si="268"/>
        <v>0.489778542148066</v>
      </c>
      <c r="S36" s="29">
        <f ca="1">IF(R36&lt;=('Ejercicio 3 - TIR'!$D$23-'Ejercicio 3 - TIR'!$C$23)/('Ejercicio 3 - TIR'!$E$23-'Ejercicio 3 - TIR'!$C$23),'Ejercicio 3 - TIR'!$C$23+SQRT(('Ejercicio 3 - TIR'!$E$23-'Ejercicio 3 - TIR'!$C$23)*('Ejercicio 3 - TIR'!$D$23-'Ejercicio 3 - TIR'!$C$23)*R36),'Ejercicio 3 - TIR'!$E$23-SQRT(('Ejercicio 3 - TIR'!$E$23-'Ejercicio 3 - TIR'!$C$23)*('Ejercicio 3 - TIR'!$E$23-'Ejercicio 3 - TIR'!$D$23)*(1-R36)))</f>
        <v>0.149691772864996</v>
      </c>
      <c r="T36" s="27">
        <f ca="1" t="shared" ref="T36:X36" si="269">RAND()</f>
        <v>0.836096244887607</v>
      </c>
      <c r="U36" s="29">
        <f ca="1">IF(T36&lt;=('Ejercicio 3 - TIR'!$D$24-'Ejercicio 3 - TIR'!$C$24)/('Ejercicio 3 - TIR'!$E$24-'Ejercicio 3 - TIR'!$C$24),'Ejercicio 3 - TIR'!$C$24+SQRT(('Ejercicio 3 - TIR'!$E$24-'Ejercicio 3 - TIR'!$C$24)*('Ejercicio 3 - TIR'!$D$24-'Ejercicio 3 - TIR'!$C$24)*T36),'Ejercicio 3 - TIR'!$E$24-SQRT(('Ejercicio 3 - TIR'!$E$24-'Ejercicio 3 - TIR'!$C$24)*('Ejercicio 3 - TIR'!$E$24-'Ejercicio 3 - TIR'!$D$24)*(1-T36)))</f>
        <v>0.198577336432771</v>
      </c>
      <c r="V36" s="27">
        <f ca="1" t="shared" si="269"/>
        <v>0.616768311933657</v>
      </c>
      <c r="W36" s="29">
        <f ca="1">IF(V36&lt;=('Ejercicio 3 - TIR'!$D$25-'Ejercicio 3 - TIR'!$C$25)/('Ejercicio 3 - TIR'!$E$25-'Ejercicio 3 - TIR'!$C$25),'Ejercicio 3 - TIR'!$C$25+SQRT(('Ejercicio 3 - TIR'!$E$25-'Ejercicio 3 - TIR'!$C$25)*('Ejercicio 3 - TIR'!$D$25-'Ejercicio 3 - TIR'!$C$25)*V36),'Ejercicio 3 - TIR'!$E$25-SQRT(('Ejercicio 3 - TIR'!$E$25-'Ejercicio 3 - TIR'!$C$25)*('Ejercicio 3 - TIR'!$E$25-'Ejercicio 3 - TIR'!$D$25)*(1-V36)))</f>
        <v>0.213376088299689</v>
      </c>
      <c r="X36" s="27">
        <f ca="1" t="shared" si="269"/>
        <v>0.467735385039611</v>
      </c>
      <c r="Y36" s="29">
        <f ca="1">IF(X36&lt;=('Ejercicio 3 - TIR'!$D$26-'Ejercicio 3 - TIR'!$C$26)/('Ejercicio 3 - TIR'!$E$26-'Ejercicio 3 - TIR'!$C$26),'Ejercicio 3 - TIR'!$C$26+SQRT(('Ejercicio 3 - TIR'!$E$26-'Ejercicio 3 - TIR'!$C$26)*('Ejercicio 3 - TIR'!$D$26-'Ejercicio 3 - TIR'!$C$26)*X36),'Ejercicio 3 - TIR'!$E$26-SQRT(('Ejercicio 3 - TIR'!$E$26-'Ejercicio 3 - TIR'!$C$26)*('Ejercicio 3 - TIR'!$E$26-'Ejercicio 3 - TIR'!$D$26)*(1-X36)))</f>
        <v>0.226388164359107</v>
      </c>
      <c r="Z36" s="27">
        <f ca="1" t="shared" si="4"/>
        <v>1.13974971260873</v>
      </c>
      <c r="AA36" s="27">
        <f ca="1" t="shared" si="5"/>
        <v>1.3103608677115</v>
      </c>
      <c r="AB36" s="27">
        <f ca="1" t="shared" si="6"/>
        <v>1.57056883858739</v>
      </c>
      <c r="AC36" s="27">
        <f ca="1" t="shared" si="7"/>
        <v>1.90569067377055</v>
      </c>
      <c r="AD36" s="27">
        <f ca="1" t="shared" si="8"/>
        <v>2.33711648724173</v>
      </c>
      <c r="AE36" s="26">
        <f ca="1" t="shared" si="9"/>
        <v>4191.15564596252</v>
      </c>
      <c r="AF36" s="26">
        <f ca="1" t="shared" si="10"/>
        <v>4818.53716495979</v>
      </c>
      <c r="AG36" s="26">
        <f ca="1" t="shared" si="11"/>
        <v>5775.38944067982</v>
      </c>
      <c r="AH36" s="26">
        <f ca="1" t="shared" si="12"/>
        <v>7007.7194479394</v>
      </c>
      <c r="AI36" s="26">
        <f ca="1" t="shared" si="13"/>
        <v>8594.18419010202</v>
      </c>
      <c r="AJ36" s="28">
        <f ca="1" t="shared" si="14"/>
        <v>36355.6711863536</v>
      </c>
      <c r="AK36" s="28">
        <f ca="1" t="shared" si="15"/>
        <v>54881.4500498623</v>
      </c>
      <c r="AL36" s="28">
        <f ca="1" t="shared" si="16"/>
        <v>69081.6138330802</v>
      </c>
      <c r="AM36" s="28">
        <f ca="1" t="shared" si="17"/>
        <v>74546.3272365185</v>
      </c>
      <c r="AN36" s="28">
        <f ca="1" t="shared" si="18"/>
        <v>89713.8706385665</v>
      </c>
      <c r="AO36" s="28">
        <f ca="1">C36/'Ejercicio 3 - TIR'!$D$7</f>
        <v>14523.8048990078</v>
      </c>
      <c r="AP36" s="28">
        <f ca="1" t="shared" si="19"/>
        <v>21831.8662873458</v>
      </c>
      <c r="AQ36" s="28">
        <f ca="1" t="shared" si="20"/>
        <v>40357.6451508545</v>
      </c>
      <c r="AR36" s="28">
        <f ca="1" t="shared" si="21"/>
        <v>54557.8089340724</v>
      </c>
      <c r="AS36" s="28">
        <f ca="1" t="shared" si="22"/>
        <v>60022.5223375107</v>
      </c>
      <c r="AT36" s="28">
        <f ca="1" t="shared" si="23"/>
        <v>75190.0657395587</v>
      </c>
      <c r="AU36" s="28">
        <f ca="1">AP36*'Ejercicio 3 - TIR'!$D$5</f>
        <v>10915.9331436729</v>
      </c>
      <c r="AV36" s="28">
        <f ca="1">AQ36*'Ejercicio 3 - TIR'!$D$5</f>
        <v>20178.8225754273</v>
      </c>
      <c r="AW36" s="28">
        <f ca="1">AR36*'Ejercicio 3 - TIR'!$D$5</f>
        <v>27278.9044670362</v>
      </c>
      <c r="AX36" s="28">
        <f ca="1">AS36*'Ejercicio 3 - TIR'!$D$5</f>
        <v>30011.2611687554</v>
      </c>
      <c r="AY36" s="28">
        <f ca="1">AT36*'Ejercicio 3 - TIR'!$D$5</f>
        <v>37595.0328697794</v>
      </c>
      <c r="AZ36" s="28">
        <f ca="1" t="shared" ref="AZ36:BD36" si="270">AJ36-AU36-AE36</f>
        <v>21248.5823967181</v>
      </c>
      <c r="BA36" s="28">
        <f ca="1" t="shared" si="270"/>
        <v>29884.0903094753</v>
      </c>
      <c r="BB36" s="28">
        <f ca="1" t="shared" si="270"/>
        <v>36027.3199253642</v>
      </c>
      <c r="BC36" s="28">
        <f ca="1" t="shared" si="270"/>
        <v>37527.3466198238</v>
      </c>
      <c r="BD36" s="28">
        <f ca="1" t="shared" si="270"/>
        <v>43524.6535786851</v>
      </c>
      <c r="BE36" s="28">
        <f ca="1" t="shared" ref="BE36:BI36" si="271">AZ36/Z36</f>
        <v>18643.2004866077</v>
      </c>
      <c r="BF36" s="28">
        <f ca="1" t="shared" si="271"/>
        <v>22806.0002750744</v>
      </c>
      <c r="BG36" s="28">
        <f ca="1" t="shared" si="271"/>
        <v>22939.0263197684</v>
      </c>
      <c r="BH36" s="28">
        <f ca="1" t="shared" si="271"/>
        <v>19692.2549584467</v>
      </c>
      <c r="BI36" s="28">
        <f ca="1" t="shared" si="271"/>
        <v>18623.2281601218</v>
      </c>
      <c r="BJ36" s="28">
        <f ca="1" t="shared" si="26"/>
        <v>70091.1563818359</v>
      </c>
      <c r="BK36" s="28">
        <f ca="1" t="shared" si="27"/>
        <v>33943.8238869534</v>
      </c>
      <c r="BL36" s="28">
        <f ca="1" t="shared" si="28"/>
        <v>104034.980268789</v>
      </c>
      <c r="BM36" s="28">
        <f ca="1">BK36*'Ejercicio 3 - TIR'!$D$5</f>
        <v>16971.9119434767</v>
      </c>
      <c r="BN36" s="28">
        <f ca="1" t="shared" si="29"/>
        <v>87063.0683253126</v>
      </c>
      <c r="BO36" s="28">
        <f ca="1" t="shared" si="30"/>
        <v>37252.3444169719</v>
      </c>
      <c r="BP36" s="28">
        <f ca="1" t="shared" si="31"/>
        <v>-102609.466462507</v>
      </c>
      <c r="BQ36" s="28">
        <f ca="1" t="shared" ref="BQ36:BT36" si="272">BE36</f>
        <v>18643.2004866077</v>
      </c>
      <c r="BR36" s="28">
        <f ca="1" t="shared" si="272"/>
        <v>22806.0002750744</v>
      </c>
      <c r="BS36" s="28">
        <f ca="1" t="shared" si="272"/>
        <v>22939.0263197684</v>
      </c>
      <c r="BT36" s="28">
        <f ca="1" t="shared" si="272"/>
        <v>19692.2549584467</v>
      </c>
      <c r="BU36" s="28">
        <f ca="1" t="shared" si="33"/>
        <v>55875.5725770937</v>
      </c>
      <c r="BV36" s="30">
        <f ca="1" t="shared" si="34"/>
        <v>9.53208491638227</v>
      </c>
    </row>
    <row r="37" ht="15" customHeight="1" spans="1:74">
      <c r="A37" s="26">
        <v>36</v>
      </c>
      <c r="B37" s="27">
        <f ca="1" t="shared" ref="B37:F37" si="273">RAND()</f>
        <v>0.944277561804056</v>
      </c>
      <c r="C37" s="28">
        <f ca="1">IF(B37&lt;=('Ejercicio 3 - TIR'!$D$13-'Ejercicio 3 - TIR'!$C$13)/('Ejercicio 3 - TIR'!$E$13-'Ejercicio 3 - TIR'!$C$13),'Ejercicio 3 - TIR'!$C$13+SQRT(('Ejercicio 3 - TIR'!$E$13-'Ejercicio 3 - TIR'!$C$13)*('Ejercicio 3 - TIR'!$D$13-'Ejercicio 3 - TIR'!$C$13)*B37),'Ejercicio 3 - TIR'!$E$13-SQRT(('Ejercicio 3 - TIR'!$E$13-'Ejercicio 3 - TIR'!$C$13)*('Ejercicio 3 - TIR'!$E$13-'Ejercicio 3 - TIR'!$D$13)*(1-B37)))</f>
        <v>91822.7800668484</v>
      </c>
      <c r="D37" s="27">
        <f ca="1" t="shared" si="273"/>
        <v>0.542830836898266</v>
      </c>
      <c r="E37" s="28">
        <f ca="1">IF(D37&lt;=('Ejercicio 3 - TIR'!$D$14-'Ejercicio 3 - TIR'!$C$14)/('Ejercicio 3 - TIR'!$E$14-'Ejercicio 3 - TIR'!$C$14),'Ejercicio 3 - TIR'!$C$14+SQRT(('Ejercicio 3 - TIR'!$E$14-'Ejercicio 3 - TIR'!$C$14)*('Ejercicio 3 - TIR'!$D$14-'Ejercicio 3 - TIR'!$C$14)*D37),'Ejercicio 3 - TIR'!$E$14-SQRT(('Ejercicio 3 - TIR'!$E$14-'Ejercicio 3 - TIR'!$C$14)*('Ejercicio 3 - TIR'!$E$14-'Ejercicio 3 - TIR'!$D$14)*(1-D37)))</f>
        <v>31718.9750353437</v>
      </c>
      <c r="F37" s="27">
        <f ca="1" t="shared" si="273"/>
        <v>0.705371433662474</v>
      </c>
      <c r="G37" s="28">
        <f ca="1">IF(F37&lt;=('Ejercicio 3 - TIR'!$D$18-'Ejercicio 3 - TIR'!$C$18)/('Ejercicio 3 - TIR'!$E$18-'Ejercicio 3 - TIR'!$C$18),'Ejercicio 3 - TIR'!$C$18+SQRT(('Ejercicio 3 - TIR'!$E$18-'Ejercicio 3 - TIR'!$C$18)*('Ejercicio 3 - TIR'!$D$18-'Ejercicio 3 - TIR'!$C$18)*F37),'Ejercicio 3 - TIR'!$E$18-SQRT(('Ejercicio 3 - TIR'!$E$18-'Ejercicio 3 - TIR'!$C$18)*('Ejercicio 3 - TIR'!$E$18-'Ejercicio 3 - TIR'!$D$18)*(1-F37)))</f>
        <v>40299.2402236112</v>
      </c>
      <c r="H37" s="27">
        <f ca="1" t="shared" ref="H37:L37" si="274">RAND()</f>
        <v>0.398411940142336</v>
      </c>
      <c r="I37" s="28">
        <f ca="1">IF(H37&lt;=('Ejercicio 3 - TIR'!$D$18-'Ejercicio 3 - TIR'!$C$18)/('Ejercicio 3 - TIR'!$E$18-'Ejercicio 3 - TIR'!$C$18),'Ejercicio 3 - TIR'!$C$18+SQRT(('Ejercicio 3 - TIR'!$E$18-'Ejercicio 3 - TIR'!$C$18)*('Ejercicio 3 - TIR'!$D$18-'Ejercicio 3 - TIR'!$C$18)*H37),'Ejercicio 3 - TIR'!$E$18-SQRT(('Ejercicio 3 - TIR'!$E$18-'Ejercicio 3 - TIR'!$C$18)*('Ejercicio 3 - TIR'!$E$18-'Ejercicio 3 - TIR'!$D$18)*(1-H37)))</f>
        <v>37730.575077014</v>
      </c>
      <c r="J37" s="27">
        <f ca="1" t="shared" si="274"/>
        <v>0.940865697398775</v>
      </c>
      <c r="K37" s="28">
        <f ca="1">IF(J37&lt;=('Ejercicio 3 - TIR'!$D$18-'Ejercicio 3 - TIR'!$C$18)/('Ejercicio 3 - TIR'!$E$18-'Ejercicio 3 - TIR'!$C$18),'Ejercicio 3 - TIR'!$C$18+SQRT(('Ejercicio 3 - TIR'!$E$18-'Ejercicio 3 - TIR'!$C$18)*('Ejercicio 3 - TIR'!$D$18-'Ejercicio 3 - TIR'!$C$18)*J37),'Ejercicio 3 - TIR'!$E$18-SQRT(('Ejercicio 3 - TIR'!$E$18-'Ejercicio 3 - TIR'!$C$18)*('Ejercicio 3 - TIR'!$E$18-'Ejercicio 3 - TIR'!$D$18)*(1-J37)))</f>
        <v>42894.0387717026</v>
      </c>
      <c r="L37" s="27">
        <f ca="1" t="shared" si="274"/>
        <v>0.10879650471879</v>
      </c>
      <c r="M37" s="28">
        <f ca="1">IF(L37&lt;=('Ejercicio 3 - TIR'!$D$18-'Ejercicio 3 - TIR'!$C$18)/('Ejercicio 3 - TIR'!$E$18-'Ejercicio 3 - TIR'!$C$18),'Ejercicio 3 - TIR'!$C$18+SQRT(('Ejercicio 3 - TIR'!$E$18-'Ejercicio 3 - TIR'!$C$18)*('Ejercicio 3 - TIR'!$D$18-'Ejercicio 3 - TIR'!$C$18)*L37),'Ejercicio 3 - TIR'!$E$18-SQRT(('Ejercicio 3 - TIR'!$E$18-'Ejercicio 3 - TIR'!$C$18)*('Ejercicio 3 - TIR'!$E$18-'Ejercicio 3 - TIR'!$D$18)*(1-L37)))</f>
        <v>34039.7370839967</v>
      </c>
      <c r="N37" s="27">
        <f ca="1" t="shared" ref="N37:R37" si="275">RAND()</f>
        <v>0.708287561001779</v>
      </c>
      <c r="O37" s="28">
        <f ca="1">IF(N37&lt;=('Ejercicio 3 - TIR'!$D$18-'Ejercicio 3 - TIR'!$C$18)/('Ejercicio 3 - TIR'!$E$18-'Ejercicio 3 - TIR'!$C$18),'Ejercicio 3 - TIR'!$C$18+SQRT(('Ejercicio 3 - TIR'!$E$18-'Ejercicio 3 - TIR'!$C$18)*('Ejercicio 3 - TIR'!$D$18-'Ejercicio 3 - TIR'!$C$18)*N37),'Ejercicio 3 - TIR'!$E$18-SQRT(('Ejercicio 3 - TIR'!$E$18-'Ejercicio 3 - TIR'!$C$18)*('Ejercicio 3 - TIR'!$E$18-'Ejercicio 3 - TIR'!$D$18)*(1-N37)))</f>
        <v>40322.5612858246</v>
      </c>
      <c r="P37" s="27">
        <f ca="1" t="shared" si="275"/>
        <v>0.287346373942015</v>
      </c>
      <c r="Q37" s="29">
        <f ca="1">IF(P37&lt;=('Ejercicio 3 - TIR'!$D$22-'Ejercicio 3 - TIR'!$C$22)/('Ejercicio 3 - TIR'!$E$22-'Ejercicio 3 - TIR'!$C$22),'Ejercicio 3 - TIR'!$C$22+SQRT(('Ejercicio 3 - TIR'!$E$22-'Ejercicio 3 - TIR'!$C$22)*('Ejercicio 3 - TIR'!$D$22-'Ejercicio 3 - TIR'!$C$22)*P37),'Ejercicio 3 - TIR'!$E$22-SQRT(('Ejercicio 3 - TIR'!$E$22-'Ejercicio 3 - TIR'!$C$22)*('Ejercicio 3 - TIR'!$E$22-'Ejercicio 3 - TIR'!$D$22)*(1-P37)))</f>
        <v>0.142742547638636</v>
      </c>
      <c r="R37" s="27">
        <f ca="1" t="shared" si="275"/>
        <v>0.77623745354925</v>
      </c>
      <c r="S37" s="29">
        <f ca="1">IF(R37&lt;=('Ejercicio 3 - TIR'!$D$23-'Ejercicio 3 - TIR'!$C$23)/('Ejercicio 3 - TIR'!$E$23-'Ejercicio 3 - TIR'!$C$23),'Ejercicio 3 - TIR'!$C$23+SQRT(('Ejercicio 3 - TIR'!$E$23-'Ejercicio 3 - TIR'!$C$23)*('Ejercicio 3 - TIR'!$D$23-'Ejercicio 3 - TIR'!$C$23)*R37),'Ejercicio 3 - TIR'!$E$23-SQRT(('Ejercicio 3 - TIR'!$E$23-'Ejercicio 3 - TIR'!$C$23)*('Ejercicio 3 - TIR'!$E$23-'Ejercicio 3 - TIR'!$D$23)*(1-R37)))</f>
        <v>0.159930805108043</v>
      </c>
      <c r="T37" s="27">
        <f ca="1" t="shared" ref="T37:X37" si="276">RAND()</f>
        <v>0.415843209783737</v>
      </c>
      <c r="U37" s="29">
        <f ca="1">IF(T37&lt;=('Ejercicio 3 - TIR'!$D$24-'Ejercicio 3 - TIR'!$C$24)/('Ejercicio 3 - TIR'!$E$24-'Ejercicio 3 - TIR'!$C$24),'Ejercicio 3 - TIR'!$C$24+SQRT(('Ejercicio 3 - TIR'!$E$24-'Ejercicio 3 - TIR'!$C$24)*('Ejercicio 3 - TIR'!$D$24-'Ejercicio 3 - TIR'!$C$24)*T37),'Ejercicio 3 - TIR'!$E$24-SQRT(('Ejercicio 3 - TIR'!$E$24-'Ejercicio 3 - TIR'!$C$24)*('Ejercicio 3 - TIR'!$E$24-'Ejercicio 3 - TIR'!$D$24)*(1-T37)))</f>
        <v>0.179551154639808</v>
      </c>
      <c r="V37" s="27">
        <f ca="1" t="shared" si="276"/>
        <v>0.744446072010338</v>
      </c>
      <c r="W37" s="29">
        <f ca="1">IF(V37&lt;=('Ejercicio 3 - TIR'!$D$25-'Ejercicio 3 - TIR'!$C$25)/('Ejercicio 3 - TIR'!$E$25-'Ejercicio 3 - TIR'!$C$25),'Ejercicio 3 - TIR'!$C$25+SQRT(('Ejercicio 3 - TIR'!$E$25-'Ejercicio 3 - TIR'!$C$25)*('Ejercicio 3 - TIR'!$D$25-'Ejercicio 3 - TIR'!$C$25)*V37),'Ejercicio 3 - TIR'!$E$25-SQRT(('Ejercicio 3 - TIR'!$E$25-'Ejercicio 3 - TIR'!$C$25)*('Ejercicio 3 - TIR'!$E$25-'Ejercicio 3 - TIR'!$D$25)*(1-V37)))</f>
        <v>0.220092831161011</v>
      </c>
      <c r="X37" s="27">
        <f ca="1" t="shared" si="276"/>
        <v>0.388350061986039</v>
      </c>
      <c r="Y37" s="29">
        <f ca="1">IF(X37&lt;=('Ejercicio 3 - TIR'!$D$26-'Ejercicio 3 - TIR'!$C$26)/('Ejercicio 3 - TIR'!$E$26-'Ejercicio 3 - TIR'!$C$26),'Ejercicio 3 - TIR'!$C$26+SQRT(('Ejercicio 3 - TIR'!$E$26-'Ejercicio 3 - TIR'!$C$26)*('Ejercicio 3 - TIR'!$D$26-'Ejercicio 3 - TIR'!$C$26)*X37),'Ejercicio 3 - TIR'!$E$26-SQRT(('Ejercicio 3 - TIR'!$E$26-'Ejercicio 3 - TIR'!$C$26)*('Ejercicio 3 - TIR'!$E$26-'Ejercicio 3 - TIR'!$D$26)*(1-X37)))</f>
        <v>0.222529053729076</v>
      </c>
      <c r="Z37" s="27">
        <f ca="1" t="shared" si="4"/>
        <v>1.14274254763864</v>
      </c>
      <c r="AA37" s="27">
        <f ca="1" t="shared" si="5"/>
        <v>1.3255022833137</v>
      </c>
      <c r="AB37" s="27">
        <f ca="1" t="shared" si="6"/>
        <v>1.56349774876038</v>
      </c>
      <c r="AC37" s="27">
        <f ca="1" t="shared" si="7"/>
        <v>1.90761239479891</v>
      </c>
      <c r="AD37" s="27">
        <f ca="1" t="shared" si="8"/>
        <v>2.33211157589537</v>
      </c>
      <c r="AE37" s="26">
        <f ca="1" t="shared" si="9"/>
        <v>4527.64730503126</v>
      </c>
      <c r="AF37" s="26">
        <f ca="1" t="shared" si="10"/>
        <v>5251.75758377017</v>
      </c>
      <c r="AG37" s="26">
        <f ca="1" t="shared" si="11"/>
        <v>6194.71672182447</v>
      </c>
      <c r="AH37" s="26">
        <f ca="1" t="shared" si="12"/>
        <v>7558.12946337128</v>
      </c>
      <c r="AI37" s="26">
        <f ca="1" t="shared" si="13"/>
        <v>9240.03286081714</v>
      </c>
      <c r="AJ37" s="28">
        <f ca="1" t="shared" si="14"/>
        <v>46051.6564410309</v>
      </c>
      <c r="AK37" s="28">
        <f ca="1" t="shared" si="15"/>
        <v>50011.963415321</v>
      </c>
      <c r="AL37" s="28">
        <f ca="1" t="shared" si="16"/>
        <v>67064.7330547973</v>
      </c>
      <c r="AM37" s="28">
        <f ca="1" t="shared" si="17"/>
        <v>64934.6243771284</v>
      </c>
      <c r="AN37" s="28">
        <f ca="1" t="shared" si="18"/>
        <v>94036.7119444222</v>
      </c>
      <c r="AO37" s="28">
        <f ca="1">C37/'Ejercicio 3 - TIR'!$D$7</f>
        <v>18364.5560133697</v>
      </c>
      <c r="AP37" s="28">
        <f ca="1" t="shared" si="19"/>
        <v>27687.1004276612</v>
      </c>
      <c r="AQ37" s="28">
        <f ca="1" t="shared" si="20"/>
        <v>31647.4074019514</v>
      </c>
      <c r="AR37" s="28">
        <f ca="1" t="shared" si="21"/>
        <v>48700.1770414276</v>
      </c>
      <c r="AS37" s="28">
        <f ca="1" t="shared" si="22"/>
        <v>46570.0683637587</v>
      </c>
      <c r="AT37" s="28">
        <f ca="1" t="shared" si="23"/>
        <v>75672.1559310525</v>
      </c>
      <c r="AU37" s="28">
        <f ca="1">AP37*'Ejercicio 3 - TIR'!$D$5</f>
        <v>13843.5502138306</v>
      </c>
      <c r="AV37" s="28">
        <f ca="1">AQ37*'Ejercicio 3 - TIR'!$D$5</f>
        <v>15823.7037009757</v>
      </c>
      <c r="AW37" s="28">
        <f ca="1">AR37*'Ejercicio 3 - TIR'!$D$5</f>
        <v>24350.0885207138</v>
      </c>
      <c r="AX37" s="28">
        <f ca="1">AS37*'Ejercicio 3 - TIR'!$D$5</f>
        <v>23285.0341818794</v>
      </c>
      <c r="AY37" s="28">
        <f ca="1">AT37*'Ejercicio 3 - TIR'!$D$5</f>
        <v>37836.0779655263</v>
      </c>
      <c r="AZ37" s="28">
        <f ca="1" t="shared" ref="AZ37:BD37" si="277">AJ37-AU37-AE37</f>
        <v>27680.458922169</v>
      </c>
      <c r="BA37" s="28">
        <f ca="1" t="shared" si="277"/>
        <v>28936.5021305752</v>
      </c>
      <c r="BB37" s="28">
        <f ca="1" t="shared" si="277"/>
        <v>36519.927812259</v>
      </c>
      <c r="BC37" s="28">
        <f ca="1" t="shared" si="277"/>
        <v>34091.4607318778</v>
      </c>
      <c r="BD37" s="28">
        <f ca="1" t="shared" si="277"/>
        <v>46960.6011180788</v>
      </c>
      <c r="BE37" s="28">
        <f ca="1" t="shared" ref="BE37:BI37" si="278">AZ37/Z37</f>
        <v>24222.8303998726</v>
      </c>
      <c r="BF37" s="28">
        <f ca="1" t="shared" si="278"/>
        <v>21830.5939528336</v>
      </c>
      <c r="BG37" s="28">
        <f ca="1" t="shared" si="278"/>
        <v>23357.8384370646</v>
      </c>
      <c r="BH37" s="28">
        <f ca="1" t="shared" si="278"/>
        <v>17871.2723951825</v>
      </c>
      <c r="BI37" s="28">
        <f ca="1" t="shared" si="278"/>
        <v>20136.5155953351</v>
      </c>
      <c r="BJ37" s="28">
        <f ca="1" t="shared" si="26"/>
        <v>73972.1888554615</v>
      </c>
      <c r="BK37" s="28">
        <f ca="1" t="shared" si="27"/>
        <v>42828.1936649584</v>
      </c>
      <c r="BL37" s="28">
        <f ca="1" t="shared" si="28"/>
        <v>116800.38252042</v>
      </c>
      <c r="BM37" s="28">
        <f ca="1">BK37*'Ejercicio 3 - TIR'!$D$5</f>
        <v>21414.0968324792</v>
      </c>
      <c r="BN37" s="28">
        <f ca="1" t="shared" si="29"/>
        <v>95386.2856879407</v>
      </c>
      <c r="BO37" s="28">
        <f ca="1" t="shared" si="30"/>
        <v>40901.2530420286</v>
      </c>
      <c r="BP37" s="28">
        <f ca="1" t="shared" si="31"/>
        <v>-123541.755102192</v>
      </c>
      <c r="BQ37" s="28">
        <f ca="1" t="shared" ref="BQ37:BT37" si="279">BE37</f>
        <v>24222.8303998726</v>
      </c>
      <c r="BR37" s="28">
        <f ca="1" t="shared" si="279"/>
        <v>21830.5939528336</v>
      </c>
      <c r="BS37" s="28">
        <f ca="1" t="shared" si="279"/>
        <v>23357.8384370646</v>
      </c>
      <c r="BT37" s="28">
        <f ca="1" t="shared" si="279"/>
        <v>17871.2723951825</v>
      </c>
      <c r="BU37" s="28">
        <f ca="1" t="shared" si="33"/>
        <v>61037.7686373637</v>
      </c>
      <c r="BV37" s="30">
        <f ca="1" t="shared" si="34"/>
        <v>5.51327530637793</v>
      </c>
    </row>
    <row r="38" ht="15" customHeight="1" spans="1:74">
      <c r="A38" s="26">
        <v>37</v>
      </c>
      <c r="B38" s="27">
        <f ca="1" t="shared" ref="B38:F38" si="280">RAND()</f>
        <v>0.726800602669562</v>
      </c>
      <c r="C38" s="28">
        <f ca="1">IF(B38&lt;=('Ejercicio 3 - TIR'!$D$13-'Ejercicio 3 - TIR'!$C$13)/('Ejercicio 3 - TIR'!$E$13-'Ejercicio 3 - TIR'!$C$13),'Ejercicio 3 - TIR'!$C$13+SQRT(('Ejercicio 3 - TIR'!$E$13-'Ejercicio 3 - TIR'!$C$13)*('Ejercicio 3 - TIR'!$D$13-'Ejercicio 3 - TIR'!$C$13)*B38),'Ejercicio 3 - TIR'!$E$13-SQRT(('Ejercicio 3 - TIR'!$E$13-'Ejercicio 3 - TIR'!$C$13)*('Ejercicio 3 - TIR'!$E$13-'Ejercicio 3 - TIR'!$D$13)*(1-B38)))</f>
        <v>81893.6674945884</v>
      </c>
      <c r="D38" s="27">
        <f ca="1" t="shared" si="280"/>
        <v>0.487904327395161</v>
      </c>
      <c r="E38" s="28">
        <f ca="1">IF(D38&lt;=('Ejercicio 3 - TIR'!$D$14-'Ejercicio 3 - TIR'!$C$14)/('Ejercicio 3 - TIR'!$E$14-'Ejercicio 3 - TIR'!$C$14),'Ejercicio 3 - TIR'!$C$14+SQRT(('Ejercicio 3 - TIR'!$E$14-'Ejercicio 3 - TIR'!$C$14)*('Ejercicio 3 - TIR'!$D$14-'Ejercicio 3 - TIR'!$C$14)*D38),'Ejercicio 3 - TIR'!$E$14-SQRT(('Ejercicio 3 - TIR'!$E$14-'Ejercicio 3 - TIR'!$C$14)*('Ejercicio 3 - TIR'!$E$14-'Ejercicio 3 - TIR'!$D$14)*(1-D38)))</f>
        <v>31235.6203362288</v>
      </c>
      <c r="F38" s="27">
        <f ca="1" t="shared" si="280"/>
        <v>0.0856055513306742</v>
      </c>
      <c r="G38" s="28">
        <f ca="1">IF(F38&lt;=('Ejercicio 3 - TIR'!$D$18-'Ejercicio 3 - TIR'!$C$18)/('Ejercicio 3 - TIR'!$E$18-'Ejercicio 3 - TIR'!$C$18),'Ejercicio 3 - TIR'!$C$18+SQRT(('Ejercicio 3 - TIR'!$E$18-'Ejercicio 3 - TIR'!$C$18)*('Ejercicio 3 - TIR'!$D$18-'Ejercicio 3 - TIR'!$C$18)*F38),'Ejercicio 3 - TIR'!$E$18-SQRT(('Ejercicio 3 - TIR'!$E$18-'Ejercicio 3 - TIR'!$C$18)*('Ejercicio 3 - TIR'!$E$18-'Ejercicio 3 - TIR'!$D$18)*(1-F38)))</f>
        <v>33583.4107634489</v>
      </c>
      <c r="H38" s="27">
        <f ca="1" t="shared" ref="H38:L38" si="281">RAND()</f>
        <v>0.414234884150639</v>
      </c>
      <c r="I38" s="28">
        <f ca="1">IF(H38&lt;=('Ejercicio 3 - TIR'!$D$18-'Ejercicio 3 - TIR'!$C$18)/('Ejercicio 3 - TIR'!$E$18-'Ejercicio 3 - TIR'!$C$18),'Ejercicio 3 - TIR'!$C$18+SQRT(('Ejercicio 3 - TIR'!$E$18-'Ejercicio 3 - TIR'!$C$18)*('Ejercicio 3 - TIR'!$D$18-'Ejercicio 3 - TIR'!$C$18)*H38),'Ejercicio 3 - TIR'!$E$18-SQRT(('Ejercicio 3 - TIR'!$E$18-'Ejercicio 3 - TIR'!$C$18)*('Ejercicio 3 - TIR'!$E$18-'Ejercicio 3 - TIR'!$D$18)*(1-H38)))</f>
        <v>37882.5904766514</v>
      </c>
      <c r="J38" s="27">
        <f ca="1" t="shared" si="281"/>
        <v>0.265398546965107</v>
      </c>
      <c r="K38" s="28">
        <f ca="1">IF(J38&lt;=('Ejercicio 3 - TIR'!$D$18-'Ejercicio 3 - TIR'!$C$18)/('Ejercicio 3 - TIR'!$E$18-'Ejercicio 3 - TIR'!$C$18),'Ejercicio 3 - TIR'!$C$18+SQRT(('Ejercicio 3 - TIR'!$E$18-'Ejercicio 3 - TIR'!$C$18)*('Ejercicio 3 - TIR'!$D$18-'Ejercicio 3 - TIR'!$C$18)*J38),'Ejercicio 3 - TIR'!$E$18-SQRT(('Ejercicio 3 - TIR'!$E$18-'Ejercicio 3 - TIR'!$C$18)*('Ejercicio 3 - TIR'!$E$18-'Ejercicio 3 - TIR'!$D$18)*(1-J38)))</f>
        <v>36309.4993497714</v>
      </c>
      <c r="L38" s="27">
        <f ca="1" t="shared" si="281"/>
        <v>0.607124865929915</v>
      </c>
      <c r="M38" s="28">
        <f ca="1">IF(L38&lt;=('Ejercicio 3 - TIR'!$D$18-'Ejercicio 3 - TIR'!$C$18)/('Ejercicio 3 - TIR'!$E$18-'Ejercicio 3 - TIR'!$C$18),'Ejercicio 3 - TIR'!$C$18+SQRT(('Ejercicio 3 - TIR'!$E$18-'Ejercicio 3 - TIR'!$C$18)*('Ejercicio 3 - TIR'!$D$18-'Ejercicio 3 - TIR'!$C$18)*L38),'Ejercicio 3 - TIR'!$E$18-SQRT(('Ejercicio 3 - TIR'!$E$18-'Ejercicio 3 - TIR'!$C$18)*('Ejercicio 3 - TIR'!$E$18-'Ejercicio 3 - TIR'!$D$18)*(1-L38)))</f>
        <v>39542.9937592711</v>
      </c>
      <c r="N38" s="27">
        <f ca="1" t="shared" ref="N38:R38" si="282">RAND()</f>
        <v>0.548044456325573</v>
      </c>
      <c r="O38" s="28">
        <f ca="1">IF(N38&lt;=('Ejercicio 3 - TIR'!$D$18-'Ejercicio 3 - TIR'!$C$18)/('Ejercicio 3 - TIR'!$E$18-'Ejercicio 3 - TIR'!$C$18),'Ejercicio 3 - TIR'!$C$18+SQRT(('Ejercicio 3 - TIR'!$E$18-'Ejercicio 3 - TIR'!$C$18)*('Ejercicio 3 - TIR'!$D$18-'Ejercicio 3 - TIR'!$C$18)*N38),'Ejercicio 3 - TIR'!$E$18-SQRT(('Ejercicio 3 - TIR'!$E$18-'Ejercicio 3 - TIR'!$C$18)*('Ejercicio 3 - TIR'!$E$18-'Ejercicio 3 - TIR'!$D$18)*(1-N38)))</f>
        <v>39066.7893131381</v>
      </c>
      <c r="P38" s="27">
        <f ca="1" t="shared" si="282"/>
        <v>0.995421800358784</v>
      </c>
      <c r="Q38" s="29">
        <f ca="1">IF(P38&lt;=('Ejercicio 3 - TIR'!$D$22-'Ejercicio 3 - TIR'!$C$22)/('Ejercicio 3 - TIR'!$E$22-'Ejercicio 3 - TIR'!$C$22),'Ejercicio 3 - TIR'!$C$22+SQRT(('Ejercicio 3 - TIR'!$E$22-'Ejercicio 3 - TIR'!$C$22)*('Ejercicio 3 - TIR'!$D$22-'Ejercicio 3 - TIR'!$C$22)*P38),'Ejercicio 3 - TIR'!$E$22-SQRT(('Ejercicio 3 - TIR'!$E$22-'Ejercicio 3 - TIR'!$C$22)*('Ejercicio 3 - TIR'!$E$22-'Ejercicio 3 - TIR'!$D$22)*(1-P38)))</f>
        <v>0.177129327717382</v>
      </c>
      <c r="R38" s="27">
        <f ca="1" t="shared" si="282"/>
        <v>0.737591481738666</v>
      </c>
      <c r="S38" s="29">
        <f ca="1">IF(R38&lt;=('Ejercicio 3 - TIR'!$D$23-'Ejercicio 3 - TIR'!$C$23)/('Ejercicio 3 - TIR'!$E$23-'Ejercicio 3 - TIR'!$C$23),'Ejercicio 3 - TIR'!$C$23+SQRT(('Ejercicio 3 - TIR'!$E$23-'Ejercicio 3 - TIR'!$C$23)*('Ejercicio 3 - TIR'!$D$23-'Ejercicio 3 - TIR'!$C$23)*R38),'Ejercicio 3 - TIR'!$E$23-SQRT(('Ejercicio 3 - TIR'!$E$23-'Ejercicio 3 - TIR'!$C$23)*('Ejercicio 3 - TIR'!$E$23-'Ejercicio 3 - TIR'!$D$23)*(1-R38)))</f>
        <v>0.158266722914609</v>
      </c>
      <c r="T38" s="27">
        <f ca="1" t="shared" ref="T38:X38" si="283">RAND()</f>
        <v>0.490972877320553</v>
      </c>
      <c r="U38" s="29">
        <f ca="1">IF(T38&lt;=('Ejercicio 3 - TIR'!$D$24-'Ejercicio 3 - TIR'!$C$24)/('Ejercicio 3 - TIR'!$E$24-'Ejercicio 3 - TIR'!$C$24),'Ejercicio 3 - TIR'!$C$24+SQRT(('Ejercicio 3 - TIR'!$E$24-'Ejercicio 3 - TIR'!$C$24)*('Ejercicio 3 - TIR'!$D$24-'Ejercicio 3 - TIR'!$C$24)*T38),'Ejercicio 3 - TIR'!$E$24-SQRT(('Ejercicio 3 - TIR'!$E$24-'Ejercicio 3 - TIR'!$C$24)*('Ejercicio 3 - TIR'!$E$24-'Ejercicio 3 - TIR'!$D$24)*(1-T38)))</f>
        <v>0.182247173039593</v>
      </c>
      <c r="V38" s="27">
        <f ca="1" t="shared" si="283"/>
        <v>0.564843129580378</v>
      </c>
      <c r="W38" s="29">
        <f ca="1">IF(V38&lt;=('Ejercicio 3 - TIR'!$D$25-'Ejercicio 3 - TIR'!$C$25)/('Ejercicio 3 - TIR'!$E$25-'Ejercicio 3 - TIR'!$C$25),'Ejercicio 3 - TIR'!$C$25+SQRT(('Ejercicio 3 - TIR'!$E$25-'Ejercicio 3 - TIR'!$C$25)*('Ejercicio 3 - TIR'!$D$25-'Ejercicio 3 - TIR'!$C$25)*V38),'Ejercicio 3 - TIR'!$E$25-SQRT(('Ejercicio 3 - TIR'!$E$25-'Ejercicio 3 - TIR'!$C$25)*('Ejercicio 3 - TIR'!$E$25-'Ejercicio 3 - TIR'!$D$25)*(1-V38)))</f>
        <v>0.210973739015008</v>
      </c>
      <c r="X38" s="27">
        <f ca="1" t="shared" si="283"/>
        <v>0.833800887934375</v>
      </c>
      <c r="Y38" s="29">
        <f ca="1">IF(X38&lt;=('Ejercicio 3 - TIR'!$D$26-'Ejercicio 3 - TIR'!$C$26)/('Ejercicio 3 - TIR'!$E$26-'Ejercicio 3 - TIR'!$C$26),'Ejercicio 3 - TIR'!$C$26+SQRT(('Ejercicio 3 - TIR'!$E$26-'Ejercicio 3 - TIR'!$C$26)*('Ejercicio 3 - TIR'!$D$26-'Ejercicio 3 - TIR'!$C$26)*X38),'Ejercicio 3 - TIR'!$E$26-SQRT(('Ejercicio 3 - TIR'!$E$26-'Ejercicio 3 - TIR'!$C$26)*('Ejercicio 3 - TIR'!$E$26-'Ejercicio 3 - TIR'!$D$26)*(1-X38)))</f>
        <v>0.250042109467548</v>
      </c>
      <c r="Z38" s="27">
        <f ca="1" t="shared" si="4"/>
        <v>1.17712932771738</v>
      </c>
      <c r="AA38" s="27">
        <f ca="1" t="shared" si="5"/>
        <v>1.36342972886189</v>
      </c>
      <c r="AB38" s="27">
        <f ca="1" t="shared" si="6"/>
        <v>1.61191094258511</v>
      </c>
      <c r="AC38" s="27">
        <f ca="1" t="shared" si="7"/>
        <v>1.95198182110149</v>
      </c>
      <c r="AD38" s="27">
        <f ca="1" t="shared" si="8"/>
        <v>2.44005947329202</v>
      </c>
      <c r="AE38" s="26">
        <f ca="1" t="shared" si="9"/>
        <v>5532.74443099161</v>
      </c>
      <c r="AF38" s="26">
        <f ca="1" t="shared" si="10"/>
        <v>6408.3937608087</v>
      </c>
      <c r="AG38" s="26">
        <f ca="1" t="shared" si="11"/>
        <v>7576.30540744065</v>
      </c>
      <c r="AH38" s="26">
        <f ca="1" t="shared" si="12"/>
        <v>9174.70688716803</v>
      </c>
      <c r="AI38" s="26">
        <f ca="1" t="shared" si="13"/>
        <v>11468.769950982</v>
      </c>
      <c r="AJ38" s="28">
        <f ca="1" t="shared" si="14"/>
        <v>39532.0177344353</v>
      </c>
      <c r="AK38" s="28">
        <f ca="1" t="shared" si="15"/>
        <v>51650.2500621668</v>
      </c>
      <c r="AL38" s="28">
        <f ca="1" t="shared" si="16"/>
        <v>58527.6793216834</v>
      </c>
      <c r="AM38" s="28">
        <f ca="1" t="shared" si="17"/>
        <v>77187.204970027</v>
      </c>
      <c r="AN38" s="28">
        <f ca="1" t="shared" si="18"/>
        <v>95325.289354626</v>
      </c>
      <c r="AO38" s="28">
        <f ca="1">C38/'Ejercicio 3 - TIR'!$D$7</f>
        <v>16378.7334989177</v>
      </c>
      <c r="AP38" s="28">
        <f ca="1" t="shared" si="19"/>
        <v>23153.2842355176</v>
      </c>
      <c r="AQ38" s="28">
        <f ca="1" t="shared" si="20"/>
        <v>35271.5165632492</v>
      </c>
      <c r="AR38" s="28">
        <f ca="1" t="shared" si="21"/>
        <v>42148.9458227657</v>
      </c>
      <c r="AS38" s="28">
        <f ca="1" t="shared" si="22"/>
        <v>60808.4714711093</v>
      </c>
      <c r="AT38" s="28">
        <f ca="1" t="shared" si="23"/>
        <v>78946.5558557083</v>
      </c>
      <c r="AU38" s="28">
        <f ca="1">AP38*'Ejercicio 3 - TIR'!$D$5</f>
        <v>11576.6421177588</v>
      </c>
      <c r="AV38" s="28">
        <f ca="1">AQ38*'Ejercicio 3 - TIR'!$D$5</f>
        <v>17635.7582816246</v>
      </c>
      <c r="AW38" s="28">
        <f ca="1">AR38*'Ejercicio 3 - TIR'!$D$5</f>
        <v>21074.4729113828</v>
      </c>
      <c r="AX38" s="28">
        <f ca="1">AS38*'Ejercicio 3 - TIR'!$D$5</f>
        <v>30404.2357355546</v>
      </c>
      <c r="AY38" s="28">
        <f ca="1">AT38*'Ejercicio 3 - TIR'!$D$5</f>
        <v>39473.2779278542</v>
      </c>
      <c r="AZ38" s="28">
        <f ca="1" t="shared" ref="AZ38:BD38" si="284">AJ38-AU38-AE38</f>
        <v>22422.6311856849</v>
      </c>
      <c r="BA38" s="28">
        <f ca="1" t="shared" si="284"/>
        <v>27606.0980197336</v>
      </c>
      <c r="BB38" s="28">
        <f ca="1" t="shared" si="284"/>
        <v>29876.9010028599</v>
      </c>
      <c r="BC38" s="28">
        <f ca="1" t="shared" si="284"/>
        <v>37608.2623473043</v>
      </c>
      <c r="BD38" s="28">
        <f ca="1" t="shared" si="284"/>
        <v>44383.2414757899</v>
      </c>
      <c r="BE38" s="28">
        <f ca="1" t="shared" ref="BE38:BI38" si="285">AZ38/Z38</f>
        <v>19048.5706690916</v>
      </c>
      <c r="BF38" s="28">
        <f ca="1" t="shared" si="285"/>
        <v>20247.540034775</v>
      </c>
      <c r="BG38" s="28">
        <f ca="1" t="shared" si="285"/>
        <v>18535.0816931267</v>
      </c>
      <c r="BH38" s="28">
        <f ca="1" t="shared" si="285"/>
        <v>19266.7072719367</v>
      </c>
      <c r="BI38" s="28">
        <f ca="1" t="shared" si="285"/>
        <v>18189.4097097191</v>
      </c>
      <c r="BJ38" s="28">
        <f ca="1" t="shared" si="26"/>
        <v>76216.7713055679</v>
      </c>
      <c r="BK38" s="28">
        <f ca="1" t="shared" si="27"/>
        <v>39965.0838345594</v>
      </c>
      <c r="BL38" s="28">
        <f ca="1" t="shared" si="28"/>
        <v>116181.855140127</v>
      </c>
      <c r="BM38" s="28">
        <f ca="1">BK38*'Ejercicio 3 - TIR'!$D$5</f>
        <v>19982.5419172797</v>
      </c>
      <c r="BN38" s="28">
        <f ca="1" t="shared" si="29"/>
        <v>96199.3132228475</v>
      </c>
      <c r="BO38" s="28">
        <f ca="1" t="shared" si="30"/>
        <v>39424.9870856877</v>
      </c>
      <c r="BP38" s="28">
        <f ca="1" t="shared" si="31"/>
        <v>-113129.287830817</v>
      </c>
      <c r="BQ38" s="28">
        <f ca="1" t="shared" ref="BQ38:BT38" si="286">BE38</f>
        <v>19048.5706690916</v>
      </c>
      <c r="BR38" s="28">
        <f ca="1" t="shared" si="286"/>
        <v>20247.540034775</v>
      </c>
      <c r="BS38" s="28">
        <f ca="1" t="shared" si="286"/>
        <v>18535.0816931267</v>
      </c>
      <c r="BT38" s="28">
        <f ca="1" t="shared" si="286"/>
        <v>19266.7072719367</v>
      </c>
      <c r="BU38" s="28">
        <f ca="1" t="shared" si="33"/>
        <v>57614.3967954067</v>
      </c>
      <c r="BV38" s="30">
        <f ca="1" t="shared" si="34"/>
        <v>5.10251298679989</v>
      </c>
    </row>
    <row r="39" ht="15" customHeight="1" spans="1:74">
      <c r="A39" s="26">
        <v>38</v>
      </c>
      <c r="B39" s="27">
        <f ca="1" t="shared" ref="B39:F39" si="287">RAND()</f>
        <v>0.598508258913979</v>
      </c>
      <c r="C39" s="28">
        <f ca="1">IF(B39&lt;=('Ejercicio 3 - TIR'!$D$13-'Ejercicio 3 - TIR'!$C$13)/('Ejercicio 3 - TIR'!$E$13-'Ejercicio 3 - TIR'!$C$13),'Ejercicio 3 - TIR'!$C$13+SQRT(('Ejercicio 3 - TIR'!$E$13-'Ejercicio 3 - TIR'!$C$13)*('Ejercicio 3 - TIR'!$D$13-'Ejercicio 3 - TIR'!$C$13)*B39),'Ejercicio 3 - TIR'!$E$13-SQRT(('Ejercicio 3 - TIR'!$E$13-'Ejercicio 3 - TIR'!$C$13)*('Ejercicio 3 - TIR'!$E$13-'Ejercicio 3 - TIR'!$D$13)*(1-B39)))</f>
        <v>78050.2827056195</v>
      </c>
      <c r="D39" s="27">
        <f ca="1" t="shared" si="287"/>
        <v>0.544729275300549</v>
      </c>
      <c r="E39" s="28">
        <f ca="1">IF(D39&lt;=('Ejercicio 3 - TIR'!$D$14-'Ejercicio 3 - TIR'!$C$14)/('Ejercicio 3 - TIR'!$E$14-'Ejercicio 3 - TIR'!$C$14),'Ejercicio 3 - TIR'!$C$14+SQRT(('Ejercicio 3 - TIR'!$E$14-'Ejercicio 3 - TIR'!$C$14)*('Ejercicio 3 - TIR'!$D$14-'Ejercicio 3 - TIR'!$C$14)*D39),'Ejercicio 3 - TIR'!$E$14-SQRT(('Ejercicio 3 - TIR'!$E$14-'Ejercicio 3 - TIR'!$C$14)*('Ejercicio 3 - TIR'!$E$14-'Ejercicio 3 - TIR'!$D$14)*(1-D39)))</f>
        <v>31736.1867939239</v>
      </c>
      <c r="F39" s="27">
        <f ca="1" t="shared" si="287"/>
        <v>0.5813352764052</v>
      </c>
      <c r="G39" s="28">
        <f ca="1">IF(F39&lt;=('Ejercicio 3 - TIR'!$D$18-'Ejercicio 3 - TIR'!$C$18)/('Ejercicio 3 - TIR'!$E$18-'Ejercicio 3 - TIR'!$C$18),'Ejercicio 3 - TIR'!$C$18+SQRT(('Ejercicio 3 - TIR'!$E$18-'Ejercicio 3 - TIR'!$C$18)*('Ejercicio 3 - TIR'!$D$18-'Ejercicio 3 - TIR'!$C$18)*F39),'Ejercicio 3 - TIR'!$E$18-SQRT(('Ejercicio 3 - TIR'!$E$18-'Ejercicio 3 - TIR'!$C$18)*('Ejercicio 3 - TIR'!$E$18-'Ejercicio 3 - TIR'!$D$18)*(1-F39)))</f>
        <v>39338.1096299401</v>
      </c>
      <c r="H39" s="27">
        <f ca="1" t="shared" ref="H39:L39" si="288">RAND()</f>
        <v>0.655426693984922</v>
      </c>
      <c r="I39" s="28">
        <f ca="1">IF(H39&lt;=('Ejercicio 3 - TIR'!$D$18-'Ejercicio 3 - TIR'!$C$18)/('Ejercicio 3 - TIR'!$E$18-'Ejercicio 3 - TIR'!$C$18),'Ejercicio 3 - TIR'!$C$18+SQRT(('Ejercicio 3 - TIR'!$E$18-'Ejercicio 3 - TIR'!$C$18)*('Ejercicio 3 - TIR'!$D$18-'Ejercicio 3 - TIR'!$C$18)*H39),'Ejercicio 3 - TIR'!$E$18-SQRT(('Ejercicio 3 - TIR'!$E$18-'Ejercicio 3 - TIR'!$C$18)*('Ejercicio 3 - TIR'!$E$18-'Ejercicio 3 - TIR'!$D$18)*(1-H39)))</f>
        <v>39915.3418548096</v>
      </c>
      <c r="J39" s="27">
        <f ca="1" t="shared" si="288"/>
        <v>0.227306572430533</v>
      </c>
      <c r="K39" s="28">
        <f ca="1">IF(J39&lt;=('Ejercicio 3 - TIR'!$D$18-'Ejercicio 3 - TIR'!$C$18)/('Ejercicio 3 - TIR'!$E$18-'Ejercicio 3 - TIR'!$C$18),'Ejercicio 3 - TIR'!$C$18+SQRT(('Ejercicio 3 - TIR'!$E$18-'Ejercicio 3 - TIR'!$C$18)*('Ejercicio 3 - TIR'!$D$18-'Ejercicio 3 - TIR'!$C$18)*J39),'Ejercicio 3 - TIR'!$E$18-SQRT(('Ejercicio 3 - TIR'!$E$18-'Ejercicio 3 - TIR'!$C$18)*('Ejercicio 3 - TIR'!$E$18-'Ejercicio 3 - TIR'!$D$18)*(1-J39)))</f>
        <v>35839.1768139507</v>
      </c>
      <c r="L39" s="27">
        <f ca="1" t="shared" si="288"/>
        <v>0.638442193646698</v>
      </c>
      <c r="M39" s="28">
        <f ca="1">IF(L39&lt;=('Ejercicio 3 - TIR'!$D$18-'Ejercicio 3 - TIR'!$C$18)/('Ejercicio 3 - TIR'!$E$18-'Ejercicio 3 - TIR'!$C$18),'Ejercicio 3 - TIR'!$C$18+SQRT(('Ejercicio 3 - TIR'!$E$18-'Ejercicio 3 - TIR'!$C$18)*('Ejercicio 3 - TIR'!$D$18-'Ejercicio 3 - TIR'!$C$18)*L39),'Ejercicio 3 - TIR'!$E$18-SQRT(('Ejercicio 3 - TIR'!$E$18-'Ejercicio 3 - TIR'!$C$18)*('Ejercicio 3 - TIR'!$E$18-'Ejercicio 3 - TIR'!$D$18)*(1-L39)))</f>
        <v>39786.0272351453</v>
      </c>
      <c r="N39" s="27">
        <f ca="1" t="shared" ref="N39:R39" si="289">RAND()</f>
        <v>0.857999064543403</v>
      </c>
      <c r="O39" s="28">
        <f ca="1">IF(N39&lt;=('Ejercicio 3 - TIR'!$D$18-'Ejercicio 3 - TIR'!$C$18)/('Ejercicio 3 - TIR'!$E$18-'Ejercicio 3 - TIR'!$C$18),'Ejercicio 3 - TIR'!$C$18+SQRT(('Ejercicio 3 - TIR'!$E$18-'Ejercicio 3 - TIR'!$C$18)*('Ejercicio 3 - TIR'!$D$18-'Ejercicio 3 - TIR'!$C$18)*N39),'Ejercicio 3 - TIR'!$E$18-SQRT(('Ejercicio 3 - TIR'!$E$18-'Ejercicio 3 - TIR'!$C$18)*('Ejercicio 3 - TIR'!$E$18-'Ejercicio 3 - TIR'!$D$18)*(1-N39)))</f>
        <v>41736.5554763035</v>
      </c>
      <c r="P39" s="27">
        <f ca="1" t="shared" si="289"/>
        <v>0.452953659396969</v>
      </c>
      <c r="Q39" s="29">
        <f ca="1">IF(P39&lt;=('Ejercicio 3 - TIR'!$D$22-'Ejercicio 3 - TIR'!$C$22)/('Ejercicio 3 - TIR'!$E$22-'Ejercicio 3 - TIR'!$C$22),'Ejercicio 3 - TIR'!$C$22+SQRT(('Ejercicio 3 - TIR'!$E$22-'Ejercicio 3 - TIR'!$C$22)*('Ejercicio 3 - TIR'!$D$22-'Ejercicio 3 - TIR'!$C$22)*P39),'Ejercicio 3 - TIR'!$E$22-SQRT(('Ejercicio 3 - TIR'!$E$22-'Ejercicio 3 - TIR'!$C$22)*('Ejercicio 3 - TIR'!$E$22-'Ejercicio 3 - TIR'!$D$22)*(1-P39)))</f>
        <v>0.148553749086846</v>
      </c>
      <c r="R39" s="27">
        <f ca="1" t="shared" si="289"/>
        <v>0.399085244225202</v>
      </c>
      <c r="S39" s="29">
        <f ca="1">IF(R39&lt;=('Ejercicio 3 - TIR'!$D$23-'Ejercicio 3 - TIR'!$C$23)/('Ejercicio 3 - TIR'!$E$23-'Ejercicio 3 - TIR'!$C$23),'Ejercicio 3 - TIR'!$C$23+SQRT(('Ejercicio 3 - TIR'!$E$23-'Ejercicio 3 - TIR'!$C$23)*('Ejercicio 3 - TIR'!$D$23-'Ejercicio 3 - TIR'!$C$23)*R39),'Ejercicio 3 - TIR'!$E$23-SQRT(('Ejercicio 3 - TIR'!$E$23-'Ejercicio 3 - TIR'!$C$23)*('Ejercicio 3 - TIR'!$E$23-'Ejercicio 3 - TIR'!$D$23)*(1-R39)))</f>
        <v>0.146802116326987</v>
      </c>
      <c r="T39" s="27">
        <f ca="1" t="shared" ref="T39:X39" si="290">RAND()</f>
        <v>0.412924103308945</v>
      </c>
      <c r="U39" s="29">
        <f ca="1">IF(T39&lt;=('Ejercicio 3 - TIR'!$D$24-'Ejercicio 3 - TIR'!$C$24)/('Ejercicio 3 - TIR'!$E$24-'Ejercicio 3 - TIR'!$C$24),'Ejercicio 3 - TIR'!$C$24+SQRT(('Ejercicio 3 - TIR'!$E$24-'Ejercicio 3 - TIR'!$C$24)*('Ejercicio 3 - TIR'!$D$24-'Ejercicio 3 - TIR'!$C$24)*T39),'Ejercicio 3 - TIR'!$E$24-SQRT(('Ejercicio 3 - TIR'!$E$24-'Ejercicio 3 - TIR'!$C$24)*('Ejercicio 3 - TIR'!$E$24-'Ejercicio 3 - TIR'!$D$24)*(1-T39)))</f>
        <v>0.179447251432838</v>
      </c>
      <c r="V39" s="27">
        <f ca="1" t="shared" si="290"/>
        <v>0.95334204477715</v>
      </c>
      <c r="W39" s="29">
        <f ca="1">IF(V39&lt;=('Ejercicio 3 - TIR'!$D$25-'Ejercicio 3 - TIR'!$C$25)/('Ejercicio 3 - TIR'!$E$25-'Ejercicio 3 - TIR'!$C$25),'Ejercicio 3 - TIR'!$C$25+SQRT(('Ejercicio 3 - TIR'!$E$25-'Ejercicio 3 - TIR'!$C$25)*('Ejercicio 3 - TIR'!$D$25-'Ejercicio 3 - TIR'!$C$25)*V39),'Ejercicio 3 - TIR'!$E$25-SQRT(('Ejercicio 3 - TIR'!$E$25-'Ejercicio 3 - TIR'!$C$25)*('Ejercicio 3 - TIR'!$E$25-'Ejercicio 3 - TIR'!$D$25)*(1-V39)))</f>
        <v>0.237220999910792</v>
      </c>
      <c r="X39" s="27">
        <f ca="1" t="shared" si="290"/>
        <v>0.383532056167131</v>
      </c>
      <c r="Y39" s="29">
        <f ca="1">IF(X39&lt;=('Ejercicio 3 - TIR'!$D$26-'Ejercicio 3 - TIR'!$C$26)/('Ejercicio 3 - TIR'!$E$26-'Ejercicio 3 - TIR'!$C$26),'Ejercicio 3 - TIR'!$C$26+SQRT(('Ejercicio 3 - TIR'!$E$26-'Ejercicio 3 - TIR'!$C$26)*('Ejercicio 3 - TIR'!$D$26-'Ejercicio 3 - TIR'!$C$26)*X39),'Ejercicio 3 - TIR'!$E$26-SQRT(('Ejercicio 3 - TIR'!$E$26-'Ejercicio 3 - TIR'!$C$26)*('Ejercicio 3 - TIR'!$E$26-'Ejercicio 3 - TIR'!$D$26)*(1-X39)))</f>
        <v>0.222303146561554</v>
      </c>
      <c r="Z39" s="27">
        <f ca="1" t="shared" si="4"/>
        <v>1.14855374908685</v>
      </c>
      <c r="AA39" s="27">
        <f ca="1" t="shared" si="5"/>
        <v>1.31716387016809</v>
      </c>
      <c r="AB39" s="27">
        <f ca="1" t="shared" si="6"/>
        <v>1.55352530635639</v>
      </c>
      <c r="AC39" s="27">
        <f ca="1" t="shared" si="7"/>
        <v>1.92205413291698</v>
      </c>
      <c r="AD39" s="27">
        <f ca="1" t="shared" si="8"/>
        <v>2.34933281452606</v>
      </c>
      <c r="AE39" s="26">
        <f ca="1" t="shared" si="9"/>
        <v>4714.52952995784</v>
      </c>
      <c r="AF39" s="26">
        <f ca="1" t="shared" si="10"/>
        <v>5406.63244244173</v>
      </c>
      <c r="AG39" s="26">
        <f ca="1" t="shared" si="11"/>
        <v>6376.83777374551</v>
      </c>
      <c r="AH39" s="26">
        <f ca="1" t="shared" si="12"/>
        <v>7889.55760670233</v>
      </c>
      <c r="AI39" s="26">
        <f ca="1" t="shared" si="13"/>
        <v>9643.4310876509</v>
      </c>
      <c r="AJ39" s="28">
        <f ca="1" t="shared" si="14"/>
        <v>45181.933297457</v>
      </c>
      <c r="AK39" s="28">
        <f ca="1" t="shared" si="15"/>
        <v>52575.0461565633</v>
      </c>
      <c r="AL39" s="28">
        <f ca="1" t="shared" si="16"/>
        <v>55677.0681394538</v>
      </c>
      <c r="AM39" s="28">
        <f ca="1" t="shared" si="17"/>
        <v>76470.8980796583</v>
      </c>
      <c r="AN39" s="28">
        <f ca="1" t="shared" si="18"/>
        <v>98053.0593457671</v>
      </c>
      <c r="AO39" s="28">
        <f ca="1">C39/'Ejercicio 3 - TIR'!$D$7</f>
        <v>15610.0565411239</v>
      </c>
      <c r="AP39" s="28">
        <f ca="1" t="shared" si="19"/>
        <v>29571.8767563331</v>
      </c>
      <c r="AQ39" s="28">
        <f ca="1" t="shared" si="20"/>
        <v>36964.9896154394</v>
      </c>
      <c r="AR39" s="28">
        <f ca="1" t="shared" si="21"/>
        <v>40067.0115983299</v>
      </c>
      <c r="AS39" s="28">
        <f ca="1" t="shared" si="22"/>
        <v>60860.8415385344</v>
      </c>
      <c r="AT39" s="28">
        <f ca="1" t="shared" si="23"/>
        <v>82443.0028046432</v>
      </c>
      <c r="AU39" s="28">
        <f ca="1">AP39*'Ejercicio 3 - TIR'!$D$5</f>
        <v>14785.9383781666</v>
      </c>
      <c r="AV39" s="28">
        <f ca="1">AQ39*'Ejercicio 3 - TIR'!$D$5</f>
        <v>18482.4948077197</v>
      </c>
      <c r="AW39" s="28">
        <f ca="1">AR39*'Ejercicio 3 - TIR'!$D$5</f>
        <v>20033.5057991649</v>
      </c>
      <c r="AX39" s="28">
        <f ca="1">AS39*'Ejercicio 3 - TIR'!$D$5</f>
        <v>30430.4207692672</v>
      </c>
      <c r="AY39" s="28">
        <f ca="1">AT39*'Ejercicio 3 - TIR'!$D$5</f>
        <v>41221.5014023216</v>
      </c>
      <c r="AZ39" s="28">
        <f ca="1" t="shared" ref="AZ39:BD39" si="291">AJ39-AU39-AE39</f>
        <v>25681.4653893326</v>
      </c>
      <c r="BA39" s="28">
        <f ca="1" t="shared" si="291"/>
        <v>28685.9189064019</v>
      </c>
      <c r="BB39" s="28">
        <f ca="1" t="shared" si="291"/>
        <v>29266.7245665434</v>
      </c>
      <c r="BC39" s="28">
        <f ca="1" t="shared" si="291"/>
        <v>38150.9197036888</v>
      </c>
      <c r="BD39" s="28">
        <f ca="1" t="shared" si="291"/>
        <v>47188.1268557946</v>
      </c>
      <c r="BE39" s="28">
        <f ca="1" t="shared" ref="BE39:BI39" si="292">AZ39/Z39</f>
        <v>22359.8289672996</v>
      </c>
      <c r="BF39" s="28">
        <f ca="1" t="shared" si="292"/>
        <v>21778.5497735685</v>
      </c>
      <c r="BG39" s="28">
        <f ca="1" t="shared" si="292"/>
        <v>18838.9107321238</v>
      </c>
      <c r="BH39" s="28">
        <f ca="1" t="shared" si="292"/>
        <v>19849.0349726985</v>
      </c>
      <c r="BI39" s="28">
        <f ca="1" t="shared" si="292"/>
        <v>20085.7565024537</v>
      </c>
      <c r="BJ39" s="28">
        <f ca="1" t="shared" si="26"/>
        <v>74558.8650428941</v>
      </c>
      <c r="BK39" s="28">
        <f ca="1" t="shared" si="27"/>
        <v>36673.2180686696</v>
      </c>
      <c r="BL39" s="28">
        <f ca="1" t="shared" si="28"/>
        <v>111232.083111564</v>
      </c>
      <c r="BM39" s="28">
        <f ca="1">BK39*'Ejercicio 3 - TIR'!$D$5</f>
        <v>18336.6090343348</v>
      </c>
      <c r="BN39" s="28">
        <f ca="1" t="shared" si="29"/>
        <v>92895.4740772289</v>
      </c>
      <c r="BO39" s="28">
        <f ca="1" t="shared" si="30"/>
        <v>39541.2150644859</v>
      </c>
      <c r="BP39" s="28">
        <f ca="1" t="shared" si="31"/>
        <v>-109786.469499543</v>
      </c>
      <c r="BQ39" s="28">
        <f ca="1" t="shared" ref="BQ39:BT39" si="293">BE39</f>
        <v>22359.8289672996</v>
      </c>
      <c r="BR39" s="28">
        <f ca="1" t="shared" si="293"/>
        <v>21778.5497735685</v>
      </c>
      <c r="BS39" s="28">
        <f ca="1" t="shared" si="293"/>
        <v>18838.9107321238</v>
      </c>
      <c r="BT39" s="28">
        <f ca="1" t="shared" si="293"/>
        <v>19849.0349726985</v>
      </c>
      <c r="BU39" s="28">
        <f ca="1" t="shared" si="33"/>
        <v>59626.9715669395</v>
      </c>
      <c r="BV39" s="30">
        <f ca="1" t="shared" si="34"/>
        <v>7.9154567053686</v>
      </c>
    </row>
    <row r="40" ht="15" customHeight="1" spans="1:74">
      <c r="A40" s="26">
        <v>39</v>
      </c>
      <c r="B40" s="27">
        <f ca="1" t="shared" ref="B40:F40" si="294">RAND()</f>
        <v>0.613985102779478</v>
      </c>
      <c r="C40" s="28">
        <f ca="1">IF(B40&lt;=('Ejercicio 3 - TIR'!$D$13-'Ejercicio 3 - TIR'!$C$13)/('Ejercicio 3 - TIR'!$E$13-'Ejercicio 3 - TIR'!$C$13),'Ejercicio 3 - TIR'!$C$13+SQRT(('Ejercicio 3 - TIR'!$E$13-'Ejercicio 3 - TIR'!$C$13)*('Ejercicio 3 - TIR'!$D$13-'Ejercicio 3 - TIR'!$C$13)*B40),'Ejercicio 3 - TIR'!$E$13-SQRT(('Ejercicio 3 - TIR'!$E$13-'Ejercicio 3 - TIR'!$C$13)*('Ejercicio 3 - TIR'!$E$13-'Ejercicio 3 - TIR'!$D$13)*(1-B40)))</f>
        <v>78477.5030104631</v>
      </c>
      <c r="D40" s="27">
        <f ca="1" t="shared" si="294"/>
        <v>0.264230368463373</v>
      </c>
      <c r="E40" s="28">
        <f ca="1">IF(D40&lt;=('Ejercicio 3 - TIR'!$D$14-'Ejercicio 3 - TIR'!$C$14)/('Ejercicio 3 - TIR'!$E$14-'Ejercicio 3 - TIR'!$C$14),'Ejercicio 3 - TIR'!$C$14+SQRT(('Ejercicio 3 - TIR'!$E$14-'Ejercicio 3 - TIR'!$C$14)*('Ejercicio 3 - TIR'!$D$14-'Ejercicio 3 - TIR'!$C$14)*D40),'Ejercicio 3 - TIR'!$E$14-SQRT(('Ejercicio 3 - TIR'!$E$14-'Ejercicio 3 - TIR'!$C$14)*('Ejercicio 3 - TIR'!$E$14-'Ejercicio 3 - TIR'!$D$14)*(1-D40)))</f>
        <v>29451.6600987444</v>
      </c>
      <c r="F40" s="27">
        <f ca="1" t="shared" si="294"/>
        <v>0.299883219325191</v>
      </c>
      <c r="G40" s="28">
        <f ca="1">IF(F40&lt;=('Ejercicio 3 - TIR'!$D$18-'Ejercicio 3 - TIR'!$C$18)/('Ejercicio 3 - TIR'!$E$18-'Ejercicio 3 - TIR'!$C$18),'Ejercicio 3 - TIR'!$C$18+SQRT(('Ejercicio 3 - TIR'!$E$18-'Ejercicio 3 - TIR'!$C$18)*('Ejercicio 3 - TIR'!$D$18-'Ejercicio 3 - TIR'!$C$18)*F40),'Ejercicio 3 - TIR'!$E$18-SQRT(('Ejercicio 3 - TIR'!$E$18-'Ejercicio 3 - TIR'!$C$18)*('Ejercicio 3 - TIR'!$E$18-'Ejercicio 3 - TIR'!$D$18)*(1-F40)))</f>
        <v>36706.898157776</v>
      </c>
      <c r="H40" s="27">
        <f ca="1" t="shared" ref="H40:L40" si="295">RAND()</f>
        <v>0.375873528841754</v>
      </c>
      <c r="I40" s="28">
        <f ca="1">IF(H40&lt;=('Ejercicio 3 - TIR'!$D$18-'Ejercicio 3 - TIR'!$C$18)/('Ejercicio 3 - TIR'!$E$18-'Ejercicio 3 - TIR'!$C$18),'Ejercicio 3 - TIR'!$C$18+SQRT(('Ejercicio 3 - TIR'!$E$18-'Ejercicio 3 - TIR'!$C$18)*('Ejercicio 3 - TIR'!$D$18-'Ejercicio 3 - TIR'!$C$18)*H40),'Ejercicio 3 - TIR'!$E$18-SQRT(('Ejercicio 3 - TIR'!$E$18-'Ejercicio 3 - TIR'!$C$18)*('Ejercicio 3 - TIR'!$E$18-'Ejercicio 3 - TIR'!$D$18)*(1-H40)))</f>
        <v>37508.7302073162</v>
      </c>
      <c r="J40" s="27">
        <f ca="1" t="shared" si="295"/>
        <v>0.32221185578222</v>
      </c>
      <c r="K40" s="28">
        <f ca="1">IF(J40&lt;=('Ejercicio 3 - TIR'!$D$18-'Ejercicio 3 - TIR'!$C$18)/('Ejercicio 3 - TIR'!$E$18-'Ejercicio 3 - TIR'!$C$18),'Ejercicio 3 - TIR'!$C$18+SQRT(('Ejercicio 3 - TIR'!$E$18-'Ejercicio 3 - TIR'!$C$18)*('Ejercicio 3 - TIR'!$D$18-'Ejercicio 3 - TIR'!$C$18)*J40),'Ejercicio 3 - TIR'!$E$18-SQRT(('Ejercicio 3 - TIR'!$E$18-'Ejercicio 3 - TIR'!$C$18)*('Ejercicio 3 - TIR'!$E$18-'Ejercicio 3 - TIR'!$D$18)*(1-J40)))</f>
        <v>36952.1060382688</v>
      </c>
      <c r="L40" s="27">
        <f ca="1" t="shared" si="295"/>
        <v>0.675046152448286</v>
      </c>
      <c r="M40" s="28">
        <f ca="1">IF(L40&lt;=('Ejercicio 3 - TIR'!$D$18-'Ejercicio 3 - TIR'!$C$18)/('Ejercicio 3 - TIR'!$E$18-'Ejercicio 3 - TIR'!$C$18),'Ejercicio 3 - TIR'!$C$18+SQRT(('Ejercicio 3 - TIR'!$E$18-'Ejercicio 3 - TIR'!$C$18)*('Ejercicio 3 - TIR'!$D$18-'Ejercicio 3 - TIR'!$C$18)*L40),'Ejercicio 3 - TIR'!$E$18-SQRT(('Ejercicio 3 - TIR'!$E$18-'Ejercicio 3 - TIR'!$C$18)*('Ejercicio 3 - TIR'!$E$18-'Ejercicio 3 - TIR'!$D$18)*(1-L40)))</f>
        <v>40063.2461509228</v>
      </c>
      <c r="N40" s="27">
        <f ca="1" t="shared" ref="N40:R40" si="296">RAND()</f>
        <v>0.198909917381348</v>
      </c>
      <c r="O40" s="28">
        <f ca="1">IF(N40&lt;=('Ejercicio 3 - TIR'!$D$18-'Ejercicio 3 - TIR'!$C$18)/('Ejercicio 3 - TIR'!$E$18-'Ejercicio 3 - TIR'!$C$18),'Ejercicio 3 - TIR'!$C$18+SQRT(('Ejercicio 3 - TIR'!$E$18-'Ejercicio 3 - TIR'!$C$18)*('Ejercicio 3 - TIR'!$D$18-'Ejercicio 3 - TIR'!$C$18)*N40),'Ejercicio 3 - TIR'!$E$18-SQRT(('Ejercicio 3 - TIR'!$E$18-'Ejercicio 3 - TIR'!$C$18)*('Ejercicio 3 - TIR'!$E$18-'Ejercicio 3 - TIR'!$D$18)*(1-N40)))</f>
        <v>35462.2786094452</v>
      </c>
      <c r="P40" s="27">
        <f ca="1" t="shared" si="296"/>
        <v>0.810913390831737</v>
      </c>
      <c r="Q40" s="29">
        <f ca="1">IF(P40&lt;=('Ejercicio 3 - TIR'!$D$22-'Ejercicio 3 - TIR'!$C$22)/('Ejercicio 3 - TIR'!$E$22-'Ejercicio 3 - TIR'!$C$22),'Ejercicio 3 - TIR'!$C$22+SQRT(('Ejercicio 3 - TIR'!$E$22-'Ejercicio 3 - TIR'!$C$22)*('Ejercicio 3 - TIR'!$D$22-'Ejercicio 3 - TIR'!$C$22)*P40),'Ejercicio 3 - TIR'!$E$22-SQRT(('Ejercicio 3 - TIR'!$E$22-'Ejercicio 3 - TIR'!$C$22)*('Ejercicio 3 - TIR'!$E$22-'Ejercicio 3 - TIR'!$D$22)*(1-P40)))</f>
        <v>0.161551263010632</v>
      </c>
      <c r="R40" s="27">
        <f ca="1" t="shared" si="296"/>
        <v>0.919125371373705</v>
      </c>
      <c r="S40" s="29">
        <f ca="1">IF(R40&lt;=('Ejercicio 3 - TIR'!$D$23-'Ejercicio 3 - TIR'!$C$23)/('Ejercicio 3 - TIR'!$E$23-'Ejercicio 3 - TIR'!$C$23),'Ejercicio 3 - TIR'!$C$23+SQRT(('Ejercicio 3 - TIR'!$E$23-'Ejercicio 3 - TIR'!$C$23)*('Ejercicio 3 - TIR'!$D$23-'Ejercicio 3 - TIR'!$C$23)*R40),'Ejercicio 3 - TIR'!$E$23-SQRT(('Ejercicio 3 - TIR'!$E$23-'Ejercicio 3 - TIR'!$C$23)*('Ejercicio 3 - TIR'!$E$23-'Ejercicio 3 - TIR'!$D$23)*(1-R40)))</f>
        <v>0.167934581170663</v>
      </c>
      <c r="T40" s="27">
        <f ca="1" t="shared" ref="T40:X40" si="297">RAND()</f>
        <v>0.134175849910497</v>
      </c>
      <c r="U40" s="29">
        <f ca="1">IF(T40&lt;=('Ejercicio 3 - TIR'!$D$24-'Ejercicio 3 - TIR'!$C$24)/('Ejercicio 3 - TIR'!$E$24-'Ejercicio 3 - TIR'!$C$24),'Ejercicio 3 - TIR'!$C$24+SQRT(('Ejercicio 3 - TIR'!$E$24-'Ejercicio 3 - TIR'!$C$24)*('Ejercicio 3 - TIR'!$D$24-'Ejercicio 3 - TIR'!$C$24)*T40),'Ejercicio 3 - TIR'!$E$24-SQRT(('Ejercicio 3 - TIR'!$E$24-'Ejercicio 3 - TIR'!$C$24)*('Ejercicio 3 - TIR'!$E$24-'Ejercicio 3 - TIR'!$D$24)*(1-T40)))</f>
        <v>0.166785984773377</v>
      </c>
      <c r="V40" s="27">
        <f ca="1" t="shared" si="297"/>
        <v>0.603937586617089</v>
      </c>
      <c r="W40" s="29">
        <f ca="1">IF(V40&lt;=('Ejercicio 3 - TIR'!$D$25-'Ejercicio 3 - TIR'!$C$25)/('Ejercicio 3 - TIR'!$E$25-'Ejercicio 3 - TIR'!$C$25),'Ejercicio 3 - TIR'!$C$25+SQRT(('Ejercicio 3 - TIR'!$E$25-'Ejercicio 3 - TIR'!$C$25)*('Ejercicio 3 - TIR'!$D$25-'Ejercicio 3 - TIR'!$C$25)*V40),'Ejercicio 3 - TIR'!$E$25-SQRT(('Ejercicio 3 - TIR'!$E$25-'Ejercicio 3 - TIR'!$C$25)*('Ejercicio 3 - TIR'!$E$25-'Ejercicio 3 - TIR'!$D$25)*(1-V40)))</f>
        <v>0.212768045352947</v>
      </c>
      <c r="X40" s="27">
        <f ca="1" t="shared" si="297"/>
        <v>0.607783479265838</v>
      </c>
      <c r="Y40" s="29">
        <f ca="1">IF(X40&lt;=('Ejercicio 3 - TIR'!$D$26-'Ejercicio 3 - TIR'!$C$26)/('Ejercicio 3 - TIR'!$E$26-'Ejercicio 3 - TIR'!$C$26),'Ejercicio 3 - TIR'!$C$26+SQRT(('Ejercicio 3 - TIR'!$E$26-'Ejercicio 3 - TIR'!$C$26)*('Ejercicio 3 - TIR'!$D$26-'Ejercicio 3 - TIR'!$C$26)*X40),'Ejercicio 3 - TIR'!$E$26-SQRT(('Ejercicio 3 - TIR'!$E$26-'Ejercicio 3 - TIR'!$C$26)*('Ejercicio 3 - TIR'!$E$26-'Ejercicio 3 - TIR'!$D$26)*(1-X40)))</f>
        <v>0.233978600499719</v>
      </c>
      <c r="Z40" s="27">
        <f ca="1" t="shared" si="4"/>
        <v>1.16155126301063</v>
      </c>
      <c r="AA40" s="27">
        <f ca="1" t="shared" si="5"/>
        <v>1.35661588787258</v>
      </c>
      <c r="AB40" s="27">
        <f ca="1" t="shared" si="6"/>
        <v>1.58288040469061</v>
      </c>
      <c r="AC40" s="27">
        <f ca="1" t="shared" si="7"/>
        <v>1.91966677442412</v>
      </c>
      <c r="AD40" s="27">
        <f ca="1" t="shared" si="8"/>
        <v>2.36882771972968</v>
      </c>
      <c r="AE40" s="26">
        <f ca="1" t="shared" si="9"/>
        <v>4757.95288671199</v>
      </c>
      <c r="AF40" s="26">
        <f ca="1" t="shared" si="10"/>
        <v>5556.97771197172</v>
      </c>
      <c r="AG40" s="26">
        <f ca="1" t="shared" si="11"/>
        <v>6483.80371202663</v>
      </c>
      <c r="AH40" s="26">
        <f ca="1" t="shared" si="12"/>
        <v>7863.34995428671</v>
      </c>
      <c r="AI40" s="26">
        <f ca="1" t="shared" si="13"/>
        <v>9703.20557183025</v>
      </c>
      <c r="AJ40" s="28">
        <f ca="1" t="shared" si="14"/>
        <v>42636.9439163673</v>
      </c>
      <c r="AK40" s="28">
        <f ca="1" t="shared" si="15"/>
        <v>50884.9393331712</v>
      </c>
      <c r="AL40" s="28">
        <f ca="1" t="shared" si="16"/>
        <v>58490.7645600253</v>
      </c>
      <c r="AM40" s="28">
        <f ca="1" t="shared" si="17"/>
        <v>76908.0825115014</v>
      </c>
      <c r="AN40" s="28">
        <f ca="1" t="shared" si="18"/>
        <v>84004.0285748306</v>
      </c>
      <c r="AO40" s="28">
        <f ca="1">C40/'Ejercicio 3 - TIR'!$D$7</f>
        <v>15695.5006020926</v>
      </c>
      <c r="AP40" s="28">
        <f ca="1" t="shared" si="19"/>
        <v>26941.4433142747</v>
      </c>
      <c r="AQ40" s="28">
        <f ca="1" t="shared" si="20"/>
        <v>35189.4387310786</v>
      </c>
      <c r="AR40" s="28">
        <f ca="1" t="shared" si="21"/>
        <v>42795.2639579327</v>
      </c>
      <c r="AS40" s="28">
        <f ca="1" t="shared" si="22"/>
        <v>61212.5819094088</v>
      </c>
      <c r="AT40" s="28">
        <f ca="1" t="shared" si="23"/>
        <v>68308.527972738</v>
      </c>
      <c r="AU40" s="28">
        <f ca="1">AP40*'Ejercicio 3 - TIR'!$D$5</f>
        <v>13470.7216571374</v>
      </c>
      <c r="AV40" s="28">
        <f ca="1">AQ40*'Ejercicio 3 - TIR'!$D$5</f>
        <v>17594.7193655393</v>
      </c>
      <c r="AW40" s="28">
        <f ca="1">AR40*'Ejercicio 3 - TIR'!$D$5</f>
        <v>21397.6319789664</v>
      </c>
      <c r="AX40" s="28">
        <f ca="1">AS40*'Ejercicio 3 - TIR'!$D$5</f>
        <v>30606.2909547044</v>
      </c>
      <c r="AY40" s="28">
        <f ca="1">AT40*'Ejercicio 3 - TIR'!$D$5</f>
        <v>34154.263986369</v>
      </c>
      <c r="AZ40" s="28">
        <f ca="1" t="shared" ref="AZ40:BD40" si="298">AJ40-AU40-AE40</f>
        <v>24408.269372518</v>
      </c>
      <c r="BA40" s="28">
        <f ca="1" t="shared" si="298"/>
        <v>27733.2422556602</v>
      </c>
      <c r="BB40" s="28">
        <f ca="1" t="shared" si="298"/>
        <v>30609.3288690323</v>
      </c>
      <c r="BC40" s="28">
        <f ca="1" t="shared" si="298"/>
        <v>38438.4416025103</v>
      </c>
      <c r="BD40" s="28">
        <f ca="1" t="shared" si="298"/>
        <v>40146.5590166314</v>
      </c>
      <c r="BE40" s="28">
        <f ca="1" t="shared" ref="BE40:BI40" si="299">AZ40/Z40</f>
        <v>21013.5102511567</v>
      </c>
      <c r="BF40" s="28">
        <f ca="1" t="shared" si="299"/>
        <v>20442.9584701024</v>
      </c>
      <c r="BG40" s="28">
        <f ca="1" t="shared" si="299"/>
        <v>19337.739464287</v>
      </c>
      <c r="BH40" s="28">
        <f ca="1" t="shared" si="299"/>
        <v>20023.4968457177</v>
      </c>
      <c r="BI40" s="28">
        <f ca="1" t="shared" si="299"/>
        <v>16947.8593492703</v>
      </c>
      <c r="BJ40" s="28">
        <f ca="1" t="shared" si="26"/>
        <v>69765.9088339623</v>
      </c>
      <c r="BK40" s="28">
        <f ca="1" t="shared" si="27"/>
        <v>37179.9369012709</v>
      </c>
      <c r="BL40" s="28">
        <f ca="1" t="shared" si="28"/>
        <v>106945.845735233</v>
      </c>
      <c r="BM40" s="28">
        <f ca="1">BK40*'Ejercicio 3 - TIR'!$D$5</f>
        <v>18589.9684506354</v>
      </c>
      <c r="BN40" s="28">
        <f ca="1" t="shared" si="29"/>
        <v>88355.8772845978</v>
      </c>
      <c r="BO40" s="28">
        <f ca="1" t="shared" si="30"/>
        <v>37299.4103997907</v>
      </c>
      <c r="BP40" s="28">
        <f ca="1" t="shared" si="31"/>
        <v>-107929.163109207</v>
      </c>
      <c r="BQ40" s="28">
        <f ca="1" t="shared" ref="BQ40:BT40" si="300">BE40</f>
        <v>21013.5102511567</v>
      </c>
      <c r="BR40" s="28">
        <f ca="1" t="shared" si="300"/>
        <v>20442.9584701024</v>
      </c>
      <c r="BS40" s="28">
        <f ca="1" t="shared" si="300"/>
        <v>19337.739464287</v>
      </c>
      <c r="BT40" s="28">
        <f ca="1" t="shared" si="300"/>
        <v>20023.4968457177</v>
      </c>
      <c r="BU40" s="28">
        <f ca="1" t="shared" si="33"/>
        <v>54247.269749061</v>
      </c>
      <c r="BV40" s="30">
        <f ca="1" t="shared" si="34"/>
        <v>6.79254145492085</v>
      </c>
    </row>
    <row r="41" ht="15" customHeight="1" spans="1:74">
      <c r="A41" s="26">
        <v>40</v>
      </c>
      <c r="B41" s="27">
        <f ca="1" t="shared" ref="B41:F41" si="301">RAND()</f>
        <v>0.659923190414959</v>
      </c>
      <c r="C41" s="28">
        <f ca="1">IF(B41&lt;=('Ejercicio 3 - TIR'!$D$13-'Ejercicio 3 - TIR'!$C$13)/('Ejercicio 3 - TIR'!$E$13-'Ejercicio 3 - TIR'!$C$13),'Ejercicio 3 - TIR'!$C$13+SQRT(('Ejercicio 3 - TIR'!$E$13-'Ejercicio 3 - TIR'!$C$13)*('Ejercicio 3 - TIR'!$D$13-'Ejercicio 3 - TIR'!$C$13)*B41),'Ejercicio 3 - TIR'!$E$13-SQRT(('Ejercicio 3 - TIR'!$E$13-'Ejercicio 3 - TIR'!$C$13)*('Ejercicio 3 - TIR'!$E$13-'Ejercicio 3 - TIR'!$D$13)*(1-B41)))</f>
        <v>79798.7086674626</v>
      </c>
      <c r="D41" s="27">
        <f ca="1" t="shared" si="301"/>
        <v>0.74470129423043</v>
      </c>
      <c r="E41" s="28">
        <f ca="1">IF(D41&lt;=('Ejercicio 3 - TIR'!$D$14-'Ejercicio 3 - TIR'!$C$14)/('Ejercicio 3 - TIR'!$E$14-'Ejercicio 3 - TIR'!$C$14),'Ejercicio 3 - TIR'!$C$14+SQRT(('Ejercicio 3 - TIR'!$E$14-'Ejercicio 3 - TIR'!$C$14)*('Ejercicio 3 - TIR'!$D$14-'Ejercicio 3 - TIR'!$C$14)*D41),'Ejercicio 3 - TIR'!$E$14-SQRT(('Ejercicio 3 - TIR'!$E$14-'Ejercicio 3 - TIR'!$C$14)*('Ejercicio 3 - TIR'!$E$14-'Ejercicio 3 - TIR'!$D$14)*(1-D41)))</f>
        <v>33811.7202822242</v>
      </c>
      <c r="F41" s="27">
        <f ca="1" t="shared" si="301"/>
        <v>0.0302051089073321</v>
      </c>
      <c r="G41" s="28">
        <f ca="1">IF(F41&lt;=('Ejercicio 3 - TIR'!$D$18-'Ejercicio 3 - TIR'!$C$18)/('Ejercicio 3 - TIR'!$E$18-'Ejercicio 3 - TIR'!$C$18),'Ejercicio 3 - TIR'!$C$18+SQRT(('Ejercicio 3 - TIR'!$E$18-'Ejercicio 3 - TIR'!$C$18)*('Ejercicio 3 - TIR'!$D$18-'Ejercicio 3 - TIR'!$C$18)*F41),'Ejercicio 3 - TIR'!$E$18-SQRT(('Ejercicio 3 - TIR'!$E$18-'Ejercicio 3 - TIR'!$C$18)*('Ejercicio 3 - TIR'!$E$18-'Ejercicio 3 - TIR'!$D$18)*(1-F41)))</f>
        <v>32128.5596858204</v>
      </c>
      <c r="H41" s="27">
        <f ca="1" t="shared" ref="H41:L41" si="302">RAND()</f>
        <v>0.0564966701096821</v>
      </c>
      <c r="I41" s="28">
        <f ca="1">IF(H41&lt;=('Ejercicio 3 - TIR'!$D$18-'Ejercicio 3 - TIR'!$C$18)/('Ejercicio 3 - TIR'!$E$18-'Ejercicio 3 - TIR'!$C$18),'Ejercicio 3 - TIR'!$C$18+SQRT(('Ejercicio 3 - TIR'!$E$18-'Ejercicio 3 - TIR'!$C$18)*('Ejercicio 3 - TIR'!$D$18-'Ejercicio 3 - TIR'!$C$18)*H41),'Ejercicio 3 - TIR'!$E$18-SQRT(('Ejercicio 3 - TIR'!$E$18-'Ejercicio 3 - TIR'!$C$18)*('Ejercicio 3 - TIR'!$E$18-'Ejercicio 3 - TIR'!$D$18)*(1-H41)))</f>
        <v>32911.099537366</v>
      </c>
      <c r="J41" s="27">
        <f ca="1" t="shared" si="302"/>
        <v>0.998948790149357</v>
      </c>
      <c r="K41" s="28">
        <f ca="1">IF(J41&lt;=('Ejercicio 3 - TIR'!$D$18-'Ejercicio 3 - TIR'!$C$18)/('Ejercicio 3 - TIR'!$E$18-'Ejercicio 3 - TIR'!$C$18),'Ejercicio 3 - TIR'!$C$18+SQRT(('Ejercicio 3 - TIR'!$E$18-'Ejercicio 3 - TIR'!$C$18)*('Ejercicio 3 - TIR'!$D$18-'Ejercicio 3 - TIR'!$C$18)*J41),'Ejercicio 3 - TIR'!$E$18-SQRT(('Ejercicio 3 - TIR'!$E$18-'Ejercicio 3 - TIR'!$C$18)*('Ejercicio 3 - TIR'!$E$18-'Ejercicio 3 - TIR'!$D$18)*(1-J41)))</f>
        <v>44719.2140694439</v>
      </c>
      <c r="L41" s="27">
        <f ca="1" t="shared" si="302"/>
        <v>0.693613284732734</v>
      </c>
      <c r="M41" s="28">
        <f ca="1">IF(L41&lt;=('Ejercicio 3 - TIR'!$D$18-'Ejercicio 3 - TIR'!$C$18)/('Ejercicio 3 - TIR'!$E$18-'Ejercicio 3 - TIR'!$C$18),'Ejercicio 3 - TIR'!$C$18+SQRT(('Ejercicio 3 - TIR'!$E$18-'Ejercicio 3 - TIR'!$C$18)*('Ejercicio 3 - TIR'!$D$18-'Ejercicio 3 - TIR'!$C$18)*L41),'Ejercicio 3 - TIR'!$E$18-SQRT(('Ejercicio 3 - TIR'!$E$18-'Ejercicio 3 - TIR'!$C$18)*('Ejercicio 3 - TIR'!$E$18-'Ejercicio 3 - TIR'!$D$18)*(1-L41)))</f>
        <v>40206.357997822</v>
      </c>
      <c r="N41" s="27">
        <f ca="1" t="shared" ref="N41:R41" si="303">RAND()</f>
        <v>0.896781350166098</v>
      </c>
      <c r="O41" s="28">
        <f ca="1">IF(N41&lt;=('Ejercicio 3 - TIR'!$D$18-'Ejercicio 3 - TIR'!$C$18)/('Ejercicio 3 - TIR'!$E$18-'Ejercicio 3 - TIR'!$C$18),'Ejercicio 3 - TIR'!$C$18+SQRT(('Ejercicio 3 - TIR'!$E$18-'Ejercicio 3 - TIR'!$C$18)*('Ejercicio 3 - TIR'!$D$18-'Ejercicio 3 - TIR'!$C$18)*N41),'Ejercicio 3 - TIR'!$E$18-SQRT(('Ejercicio 3 - TIR'!$E$18-'Ejercicio 3 - TIR'!$C$18)*('Ejercicio 3 - TIR'!$E$18-'Ejercicio 3 - TIR'!$D$18)*(1-N41)))</f>
        <v>42217.6630797938</v>
      </c>
      <c r="P41" s="27">
        <f ca="1" t="shared" si="303"/>
        <v>0.533518896014741</v>
      </c>
      <c r="Q41" s="29">
        <f ca="1">IF(P41&lt;=('Ejercicio 3 - TIR'!$D$22-'Ejercicio 3 - TIR'!$C$22)/('Ejercicio 3 - TIR'!$E$22-'Ejercicio 3 - TIR'!$C$22),'Ejercicio 3 - TIR'!$C$22+SQRT(('Ejercicio 3 - TIR'!$E$22-'Ejercicio 3 - TIR'!$C$22)*('Ejercicio 3 - TIR'!$D$22-'Ejercicio 3 - TIR'!$C$22)*P41),'Ejercicio 3 - TIR'!$E$22-SQRT(('Ejercicio 3 - TIR'!$E$22-'Ejercicio 3 - TIR'!$C$22)*('Ejercicio 3 - TIR'!$E$22-'Ejercicio 3 - TIR'!$D$22)*(1-P41)))</f>
        <v>0.151023009349253</v>
      </c>
      <c r="R41" s="27">
        <f ca="1" t="shared" si="303"/>
        <v>0.501039542068238</v>
      </c>
      <c r="S41" s="29">
        <f ca="1">IF(R41&lt;=('Ejercicio 3 - TIR'!$D$23-'Ejercicio 3 - TIR'!$C$23)/('Ejercicio 3 - TIR'!$E$23-'Ejercicio 3 - TIR'!$C$23),'Ejercicio 3 - TIR'!$C$23+SQRT(('Ejercicio 3 - TIR'!$E$23-'Ejercicio 3 - TIR'!$C$23)*('Ejercicio 3 - TIR'!$D$23-'Ejercicio 3 - TIR'!$C$23)*R41),'Ejercicio 3 - TIR'!$E$23-SQRT(('Ejercicio 3 - TIR'!$E$23-'Ejercicio 3 - TIR'!$C$23)*('Ejercicio 3 - TIR'!$E$23-'Ejercicio 3 - TIR'!$D$23)*(1-R41)))</f>
        <v>0.150031202488635</v>
      </c>
      <c r="T41" s="27">
        <f ca="1" t="shared" ref="T41:X41" si="304">RAND()</f>
        <v>0.717773171155124</v>
      </c>
      <c r="U41" s="29">
        <f ca="1">IF(T41&lt;=('Ejercicio 3 - TIR'!$D$24-'Ejercicio 3 - TIR'!$C$24)/('Ejercicio 3 - TIR'!$E$24-'Ejercicio 3 - TIR'!$C$24),'Ejercicio 3 - TIR'!$C$24+SQRT(('Ejercicio 3 - TIR'!$E$24-'Ejercicio 3 - TIR'!$C$24)*('Ejercicio 3 - TIR'!$D$24-'Ejercicio 3 - TIR'!$C$24)*T41),'Ejercicio 3 - TIR'!$E$24-SQRT(('Ejercicio 3 - TIR'!$E$24-'Ejercicio 3 - TIR'!$C$24)*('Ejercicio 3 - TIR'!$E$24-'Ejercicio 3 - TIR'!$D$24)*(1-T41)))</f>
        <v>0.191888879055334</v>
      </c>
      <c r="V41" s="27">
        <f ca="1" t="shared" si="304"/>
        <v>0.0220650176814094</v>
      </c>
      <c r="W41" s="29">
        <f ca="1">IF(V41&lt;=('Ejercicio 3 - TIR'!$D$25-'Ejercicio 3 - TIR'!$C$25)/('Ejercicio 3 - TIR'!$E$25-'Ejercicio 3 - TIR'!$C$25),'Ejercicio 3 - TIR'!$C$25+SQRT(('Ejercicio 3 - TIR'!$E$25-'Ejercicio 3 - TIR'!$C$25)*('Ejercicio 3 - TIR'!$D$25-'Ejercicio 3 - TIR'!$C$25)*V41),'Ejercicio 3 - TIR'!$E$25-SQRT(('Ejercicio 3 - TIR'!$E$25-'Ejercicio 3 - TIR'!$C$25)*('Ejercicio 3 - TIR'!$E$25-'Ejercicio 3 - TIR'!$D$25)*(1-V41)))</f>
        <v>0.185557969481202</v>
      </c>
      <c r="X41" s="27">
        <f ca="1" t="shared" si="304"/>
        <v>0.476941223267356</v>
      </c>
      <c r="Y41" s="29">
        <f ca="1">IF(X41&lt;=('Ejercicio 3 - TIR'!$D$26-'Ejercicio 3 - TIR'!$C$26)/('Ejercicio 3 - TIR'!$E$26-'Ejercicio 3 - TIR'!$C$26),'Ejercicio 3 - TIR'!$C$26+SQRT(('Ejercicio 3 - TIR'!$E$26-'Ejercicio 3 - TIR'!$C$26)*('Ejercicio 3 - TIR'!$D$26-'Ejercicio 3 - TIR'!$C$26)*X41),'Ejercicio 3 - TIR'!$E$26-SQRT(('Ejercicio 3 - TIR'!$E$26-'Ejercicio 3 - TIR'!$C$26)*('Ejercicio 3 - TIR'!$E$26-'Ejercicio 3 - TIR'!$D$26)*(1-X41)))</f>
        <v>0.226853811102241</v>
      </c>
      <c r="Z41" s="27">
        <f ca="1" t="shared" si="4"/>
        <v>1.15102300934925</v>
      </c>
      <c r="AA41" s="27">
        <f ca="1" t="shared" si="5"/>
        <v>1.32371237553401</v>
      </c>
      <c r="AB41" s="27">
        <f ca="1" t="shared" si="6"/>
        <v>1.5777180594669</v>
      </c>
      <c r="AC41" s="27">
        <f ca="1" t="shared" si="7"/>
        <v>1.8704762189954</v>
      </c>
      <c r="AD41" s="27">
        <f ca="1" t="shared" si="8"/>
        <v>2.29480087785062</v>
      </c>
      <c r="AE41" s="26">
        <f ca="1" t="shared" si="9"/>
        <v>5106.34774829668</v>
      </c>
      <c r="AF41" s="26">
        <f ca="1" t="shared" si="10"/>
        <v>5872.45924129876</v>
      </c>
      <c r="AG41" s="26">
        <f ca="1" t="shared" si="11"/>
        <v>6999.31886240972</v>
      </c>
      <c r="AH41" s="26">
        <f ca="1" t="shared" si="12"/>
        <v>8298.09825826994</v>
      </c>
      <c r="AI41" s="26">
        <f ca="1" t="shared" si="13"/>
        <v>10180.5534730593</v>
      </c>
      <c r="AJ41" s="28">
        <f ca="1" t="shared" si="14"/>
        <v>36980.7114556301</v>
      </c>
      <c r="AK41" s="28">
        <f ca="1" t="shared" si="15"/>
        <v>43564.8297500429</v>
      </c>
      <c r="AL41" s="28">
        <f ca="1" t="shared" si="16"/>
        <v>70554.3116425281</v>
      </c>
      <c r="AM41" s="28">
        <f ca="1" t="shared" si="17"/>
        <v>75205.0364873418</v>
      </c>
      <c r="AN41" s="28">
        <f ca="1" t="shared" si="18"/>
        <v>96881.1302963125</v>
      </c>
      <c r="AO41" s="28">
        <f ca="1">C41/'Ejercicio 3 - TIR'!$D$7</f>
        <v>15959.7417334925</v>
      </c>
      <c r="AP41" s="28">
        <f ca="1" t="shared" si="19"/>
        <v>21020.9697221376</v>
      </c>
      <c r="AQ41" s="28">
        <f ca="1" t="shared" si="20"/>
        <v>27605.0880165504</v>
      </c>
      <c r="AR41" s="28">
        <f ca="1" t="shared" si="21"/>
        <v>54594.5699090355</v>
      </c>
      <c r="AS41" s="28">
        <f ca="1" t="shared" si="22"/>
        <v>59245.2947538492</v>
      </c>
      <c r="AT41" s="28">
        <f ca="1" t="shared" si="23"/>
        <v>80921.38856282</v>
      </c>
      <c r="AU41" s="28">
        <f ca="1">AP41*'Ejercicio 3 - TIR'!$D$5</f>
        <v>10510.4848610688</v>
      </c>
      <c r="AV41" s="28">
        <f ca="1">AQ41*'Ejercicio 3 - TIR'!$D$5</f>
        <v>13802.5440082752</v>
      </c>
      <c r="AW41" s="28">
        <f ca="1">AR41*'Ejercicio 3 - TIR'!$D$5</f>
        <v>27297.2849545178</v>
      </c>
      <c r="AX41" s="28">
        <f ca="1">AS41*'Ejercicio 3 - TIR'!$D$5</f>
        <v>29622.6473769246</v>
      </c>
      <c r="AY41" s="28">
        <f ca="1">AT41*'Ejercicio 3 - TIR'!$D$5</f>
        <v>40460.69428141</v>
      </c>
      <c r="AZ41" s="28">
        <f ca="1" t="shared" ref="AZ41:BD41" si="305">AJ41-AU41-AE41</f>
        <v>21363.8788462646</v>
      </c>
      <c r="BA41" s="28">
        <f ca="1" t="shared" si="305"/>
        <v>23889.826500469</v>
      </c>
      <c r="BB41" s="28">
        <f ca="1" t="shared" si="305"/>
        <v>36257.7078256006</v>
      </c>
      <c r="BC41" s="28">
        <f ca="1" t="shared" si="305"/>
        <v>37284.2908521472</v>
      </c>
      <c r="BD41" s="28">
        <f ca="1" t="shared" si="305"/>
        <v>46239.8825418432</v>
      </c>
      <c r="BE41" s="28">
        <f ca="1" t="shared" ref="BE41:BI41" si="306">AZ41/Z41</f>
        <v>18560.7747827239</v>
      </c>
      <c r="BF41" s="28">
        <f ca="1" t="shared" si="306"/>
        <v>18047.5962467537</v>
      </c>
      <c r="BG41" s="28">
        <f ca="1" t="shared" si="306"/>
        <v>22981.1071807416</v>
      </c>
      <c r="BH41" s="28">
        <f ca="1" t="shared" si="306"/>
        <v>19933.0472494175</v>
      </c>
      <c r="BI41" s="28">
        <f ca="1" t="shared" si="306"/>
        <v>20149.8452384909</v>
      </c>
      <c r="BJ41" s="28">
        <f ca="1" t="shared" si="26"/>
        <v>77591.1653852877</v>
      </c>
      <c r="BK41" s="28">
        <f ca="1" t="shared" si="27"/>
        <v>36624.4293402879</v>
      </c>
      <c r="BL41" s="28">
        <f ca="1" t="shared" si="28"/>
        <v>114215.594725576</v>
      </c>
      <c r="BM41" s="28">
        <f ca="1">BK41*'Ejercicio 3 - TIR'!$D$5</f>
        <v>18312.2146701439</v>
      </c>
      <c r="BN41" s="28">
        <f ca="1" t="shared" si="29"/>
        <v>95903.3800554317</v>
      </c>
      <c r="BO41" s="28">
        <f ca="1" t="shared" si="30"/>
        <v>41791.5911489704</v>
      </c>
      <c r="BP41" s="28">
        <f ca="1" t="shared" si="31"/>
        <v>-113610.428949687</v>
      </c>
      <c r="BQ41" s="28">
        <f ca="1" t="shared" ref="BQ41:BT41" si="307">BE41</f>
        <v>18560.7747827239</v>
      </c>
      <c r="BR41" s="28">
        <f ca="1" t="shared" si="307"/>
        <v>18047.5962467537</v>
      </c>
      <c r="BS41" s="28">
        <f ca="1" t="shared" si="307"/>
        <v>22981.1071807416</v>
      </c>
      <c r="BT41" s="28">
        <f ca="1" t="shared" si="307"/>
        <v>19933.0472494175</v>
      </c>
      <c r="BU41" s="28">
        <f ca="1" t="shared" si="33"/>
        <v>61941.4363874614</v>
      </c>
      <c r="BV41" s="30">
        <f ca="1" t="shared" si="34"/>
        <v>6.35428356069405</v>
      </c>
    </row>
    <row r="42" ht="15" customHeight="1" spans="1:74">
      <c r="A42" s="26">
        <v>41</v>
      </c>
      <c r="B42" s="27">
        <f ca="1" t="shared" ref="B42:F42" si="308">RAND()</f>
        <v>0.632795702024905</v>
      </c>
      <c r="C42" s="28">
        <f ca="1">IF(B42&lt;=('Ejercicio 3 - TIR'!$D$13-'Ejercicio 3 - TIR'!$C$13)/('Ejercicio 3 - TIR'!$E$13-'Ejercicio 3 - TIR'!$C$13),'Ejercicio 3 - TIR'!$C$13+SQRT(('Ejercicio 3 - TIR'!$E$13-'Ejercicio 3 - TIR'!$C$13)*('Ejercicio 3 - TIR'!$D$13-'Ejercicio 3 - TIR'!$C$13)*B42),'Ejercicio 3 - TIR'!$E$13-SQRT(('Ejercicio 3 - TIR'!$E$13-'Ejercicio 3 - TIR'!$C$13)*('Ejercicio 3 - TIR'!$E$13-'Ejercicio 3 - TIR'!$D$13)*(1-B42)))</f>
        <v>79008.4503294751</v>
      </c>
      <c r="D42" s="27">
        <f ca="1" t="shared" si="308"/>
        <v>0.6494564714106</v>
      </c>
      <c r="E42" s="28">
        <f ca="1">IF(D42&lt;=('Ejercicio 3 - TIR'!$D$14-'Ejercicio 3 - TIR'!$C$14)/('Ejercicio 3 - TIR'!$E$14-'Ejercicio 3 - TIR'!$C$14),'Ejercicio 3 - TIR'!$C$14+SQRT(('Ejercicio 3 - TIR'!$E$14-'Ejercicio 3 - TIR'!$C$14)*('Ejercicio 3 - TIR'!$D$14-'Ejercicio 3 - TIR'!$C$14)*D42),'Ejercicio 3 - TIR'!$E$14-SQRT(('Ejercicio 3 - TIR'!$E$14-'Ejercicio 3 - TIR'!$C$14)*('Ejercicio 3 - TIR'!$E$14-'Ejercicio 3 - TIR'!$D$14)*(1-D42)))</f>
        <v>32748.68775404</v>
      </c>
      <c r="F42" s="27">
        <f ca="1" t="shared" si="308"/>
        <v>0.782171438316323</v>
      </c>
      <c r="G42" s="28">
        <f ca="1">IF(F42&lt;=('Ejercicio 3 - TIR'!$D$18-'Ejercicio 3 - TIR'!$C$18)/('Ejercicio 3 - TIR'!$E$18-'Ejercicio 3 - TIR'!$C$18),'Ejercicio 3 - TIR'!$C$18+SQRT(('Ejercicio 3 - TIR'!$E$18-'Ejercicio 3 - TIR'!$C$18)*('Ejercicio 3 - TIR'!$D$18-'Ejercicio 3 - TIR'!$C$18)*F42),'Ejercicio 3 - TIR'!$E$18-SQRT(('Ejercicio 3 - TIR'!$E$18-'Ejercicio 3 - TIR'!$C$18)*('Ejercicio 3 - TIR'!$E$18-'Ejercicio 3 - TIR'!$D$18)*(1-F42)))</f>
        <v>40958.0769272195</v>
      </c>
      <c r="H42" s="27">
        <f ca="1" t="shared" ref="H42:L42" si="309">RAND()</f>
        <v>0.627459643279108</v>
      </c>
      <c r="I42" s="28">
        <f ca="1">IF(H42&lt;=('Ejercicio 3 - TIR'!$D$18-'Ejercicio 3 - TIR'!$C$18)/('Ejercicio 3 - TIR'!$E$18-'Ejercicio 3 - TIR'!$C$18),'Ejercicio 3 - TIR'!$C$18+SQRT(('Ejercicio 3 - TIR'!$E$18-'Ejercicio 3 - TIR'!$C$18)*('Ejercicio 3 - TIR'!$D$18-'Ejercicio 3 - TIR'!$C$18)*H42),'Ejercicio 3 - TIR'!$E$18-SQRT(('Ejercicio 3 - TIR'!$E$18-'Ejercicio 3 - TIR'!$C$18)*('Ejercicio 3 - TIR'!$E$18-'Ejercicio 3 - TIR'!$D$18)*(1-H42)))</f>
        <v>39701.4919724683</v>
      </c>
      <c r="J42" s="27">
        <f ca="1" t="shared" si="309"/>
        <v>0.367288714550892</v>
      </c>
      <c r="K42" s="28">
        <f ca="1">IF(J42&lt;=('Ejercicio 3 - TIR'!$D$18-'Ejercicio 3 - TIR'!$C$18)/('Ejercicio 3 - TIR'!$E$18-'Ejercicio 3 - TIR'!$C$18),'Ejercicio 3 - TIR'!$C$18+SQRT(('Ejercicio 3 - TIR'!$E$18-'Ejercicio 3 - TIR'!$C$18)*('Ejercicio 3 - TIR'!$D$18-'Ejercicio 3 - TIR'!$C$18)*J42),'Ejercicio 3 - TIR'!$E$18-SQRT(('Ejercicio 3 - TIR'!$E$18-'Ejercicio 3 - TIR'!$C$18)*('Ejercicio 3 - TIR'!$E$18-'Ejercicio 3 - TIR'!$D$18)*(1-J42)))</f>
        <v>37422.486590263</v>
      </c>
      <c r="L42" s="27">
        <f ca="1" t="shared" si="309"/>
        <v>0.792895438148427</v>
      </c>
      <c r="M42" s="28">
        <f ca="1">IF(L42&lt;=('Ejercicio 3 - TIR'!$D$18-'Ejercicio 3 - TIR'!$C$18)/('Ejercicio 3 - TIR'!$E$18-'Ejercicio 3 - TIR'!$C$18),'Ejercicio 3 - TIR'!$C$18+SQRT(('Ejercicio 3 - TIR'!$E$18-'Ejercicio 3 - TIR'!$C$18)*('Ejercicio 3 - TIR'!$D$18-'Ejercicio 3 - TIR'!$C$18)*L42),'Ejercicio 3 - TIR'!$E$18-SQRT(('Ejercicio 3 - TIR'!$E$18-'Ejercicio 3 - TIR'!$C$18)*('Ejercicio 3 - TIR'!$E$18-'Ejercicio 3 - TIR'!$D$18)*(1-L42)))</f>
        <v>41058.8273142543</v>
      </c>
      <c r="N42" s="27">
        <f ca="1" t="shared" ref="N42:R42" si="310">RAND()</f>
        <v>0.0240021378010824</v>
      </c>
      <c r="O42" s="28">
        <f ca="1">IF(N42&lt;=('Ejercicio 3 - TIR'!$D$18-'Ejercicio 3 - TIR'!$C$18)/('Ejercicio 3 - TIR'!$E$18-'Ejercicio 3 - TIR'!$C$18),'Ejercicio 3 - TIR'!$C$18+SQRT(('Ejercicio 3 - TIR'!$E$18-'Ejercicio 3 - TIR'!$C$18)*('Ejercicio 3 - TIR'!$D$18-'Ejercicio 3 - TIR'!$C$18)*N42),'Ejercicio 3 - TIR'!$E$18-SQRT(('Ejercicio 3 - TIR'!$E$18-'Ejercicio 3 - TIR'!$C$18)*('Ejercicio 3 - TIR'!$E$18-'Ejercicio 3 - TIR'!$D$18)*(1-N42)))</f>
        <v>31897.4510982269</v>
      </c>
      <c r="P42" s="27">
        <f ca="1" t="shared" si="310"/>
        <v>0.167119690637325</v>
      </c>
      <c r="Q42" s="29">
        <f ca="1">IF(P42&lt;=('Ejercicio 3 - TIR'!$D$22-'Ejercicio 3 - TIR'!$C$22)/('Ejercicio 3 - TIR'!$E$22-'Ejercicio 3 - TIR'!$C$22),'Ejercicio 3 - TIR'!$C$22+SQRT(('Ejercicio 3 - TIR'!$E$22-'Ejercicio 3 - TIR'!$C$22)*('Ejercicio 3 - TIR'!$D$22-'Ejercicio 3 - TIR'!$C$22)*P42),'Ejercicio 3 - TIR'!$E$22-SQRT(('Ejercicio 3 - TIR'!$E$22-'Ejercicio 3 - TIR'!$C$22)*('Ejercicio 3 - TIR'!$E$22-'Ejercicio 3 - TIR'!$D$22)*(1-P42)))</f>
        <v>0.137344031917267</v>
      </c>
      <c r="R42" s="27">
        <f ca="1" t="shared" si="310"/>
        <v>0.41416455011076</v>
      </c>
      <c r="S42" s="29">
        <f ca="1">IF(R42&lt;=('Ejercicio 3 - TIR'!$D$23-'Ejercicio 3 - TIR'!$C$23)/('Ejercicio 3 - TIR'!$E$23-'Ejercicio 3 - TIR'!$C$23),'Ejercicio 3 - TIR'!$C$23+SQRT(('Ejercicio 3 - TIR'!$E$23-'Ejercicio 3 - TIR'!$C$23)*('Ejercicio 3 - TIR'!$D$23-'Ejercicio 3 - TIR'!$C$23)*R42),'Ejercicio 3 - TIR'!$E$23-SQRT(('Ejercicio 3 - TIR'!$E$23-'Ejercicio 3 - TIR'!$C$23)*('Ejercicio 3 - TIR'!$E$23-'Ejercicio 3 - TIR'!$D$23)*(1-R42)))</f>
        <v>0.147303776116123</v>
      </c>
      <c r="T42" s="27">
        <f ca="1" t="shared" ref="T42:X42" si="311">RAND()</f>
        <v>0.316069926013019</v>
      </c>
      <c r="U42" s="29">
        <f ca="1">IF(T42&lt;=('Ejercicio 3 - TIR'!$D$24-'Ejercicio 3 - TIR'!$C$24)/('Ejercicio 3 - TIR'!$E$24-'Ejercicio 3 - TIR'!$C$24),'Ejercicio 3 - TIR'!$C$24+SQRT(('Ejercicio 3 - TIR'!$E$24-'Ejercicio 3 - TIR'!$C$24)*('Ejercicio 3 - TIR'!$D$24-'Ejercicio 3 - TIR'!$C$24)*T42),'Ejercicio 3 - TIR'!$E$24-SQRT(('Ejercicio 3 - TIR'!$E$24-'Ejercicio 3 - TIR'!$C$24)*('Ejercicio 3 - TIR'!$E$24-'Ejercicio 3 - TIR'!$D$24)*(1-T42)))</f>
        <v>0.175763284818271</v>
      </c>
      <c r="V42" s="27">
        <f ca="1" t="shared" si="311"/>
        <v>0.918077146769839</v>
      </c>
      <c r="W42" s="29">
        <f ca="1">IF(V42&lt;=('Ejercicio 3 - TIR'!$D$25-'Ejercicio 3 - TIR'!$C$25)/('Ejercicio 3 - TIR'!$E$25-'Ejercicio 3 - TIR'!$C$25),'Ejercicio 3 - TIR'!$C$25+SQRT(('Ejercicio 3 - TIR'!$E$25-'Ejercicio 3 - TIR'!$C$25)*('Ejercicio 3 - TIR'!$D$25-'Ejercicio 3 - TIR'!$C$25)*V42),'Ejercicio 3 - TIR'!$E$25-SQRT(('Ejercicio 3 - TIR'!$E$25-'Ejercicio 3 - TIR'!$C$25)*('Ejercicio 3 - TIR'!$E$25-'Ejercicio 3 - TIR'!$D$25)*(1-V42)))</f>
        <v>0.233066896731386</v>
      </c>
      <c r="X42" s="27">
        <f ca="1" t="shared" si="311"/>
        <v>0.433430607368832</v>
      </c>
      <c r="Y42" s="29">
        <f ca="1">IF(X42&lt;=('Ejercicio 3 - TIR'!$D$26-'Ejercicio 3 - TIR'!$C$26)/('Ejercicio 3 - TIR'!$E$26-'Ejercicio 3 - TIR'!$C$26),'Ejercicio 3 - TIR'!$C$26+SQRT(('Ejercicio 3 - TIR'!$E$26-'Ejercicio 3 - TIR'!$C$26)*('Ejercicio 3 - TIR'!$D$26-'Ejercicio 3 - TIR'!$C$26)*X42),'Ejercicio 3 - TIR'!$E$26-SQRT(('Ejercicio 3 - TIR'!$E$26-'Ejercicio 3 - TIR'!$C$26)*('Ejercicio 3 - TIR'!$E$26-'Ejercicio 3 - TIR'!$D$26)*(1-X42)))</f>
        <v>0.224687481342753</v>
      </c>
      <c r="Z42" s="27">
        <f ca="1" t="shared" si="4"/>
        <v>1.13734403191727</v>
      </c>
      <c r="AA42" s="27">
        <f ca="1" t="shared" si="5"/>
        <v>1.30487910256182</v>
      </c>
      <c r="AB42" s="27">
        <f ca="1" t="shared" si="6"/>
        <v>1.5342289399188</v>
      </c>
      <c r="AC42" s="27">
        <f ca="1" t="shared" si="7"/>
        <v>1.89180691782116</v>
      </c>
      <c r="AD42" s="27">
        <f ca="1" t="shared" si="8"/>
        <v>2.31687224937319</v>
      </c>
      <c r="AE42" s="26">
        <f ca="1" t="shared" si="9"/>
        <v>4497.83681613948</v>
      </c>
      <c r="AF42" s="26">
        <f ca="1" t="shared" si="10"/>
        <v>5160.38516351095</v>
      </c>
      <c r="AG42" s="26">
        <f ca="1" t="shared" si="11"/>
        <v>6067.3914107771</v>
      </c>
      <c r="AH42" s="26">
        <f ca="1" t="shared" si="12"/>
        <v>7481.49949814159</v>
      </c>
      <c r="AI42" s="26">
        <f ca="1" t="shared" si="13"/>
        <v>9162.49877704609</v>
      </c>
      <c r="AJ42" s="28">
        <f ca="1" t="shared" si="14"/>
        <v>46583.4243519814</v>
      </c>
      <c r="AK42" s="28">
        <f ca="1" t="shared" si="15"/>
        <v>51805.6472153996</v>
      </c>
      <c r="AL42" s="28">
        <f ca="1" t="shared" si="16"/>
        <v>57414.6619305046</v>
      </c>
      <c r="AM42" s="28">
        <f ca="1" t="shared" si="17"/>
        <v>77675.3735507305</v>
      </c>
      <c r="AN42" s="28">
        <f ca="1" t="shared" si="18"/>
        <v>73902.3192752202</v>
      </c>
      <c r="AO42" s="28">
        <f ca="1">C42/'Ejercicio 3 - TIR'!$D$7</f>
        <v>15801.690065895</v>
      </c>
      <c r="AP42" s="28">
        <f ca="1" t="shared" si="19"/>
        <v>30781.7342860864</v>
      </c>
      <c r="AQ42" s="28">
        <f ca="1" t="shared" si="20"/>
        <v>36003.9571495045</v>
      </c>
      <c r="AR42" s="28">
        <f ca="1" t="shared" si="21"/>
        <v>41612.9718646096</v>
      </c>
      <c r="AS42" s="28">
        <f ca="1" t="shared" si="22"/>
        <v>61873.6834848355</v>
      </c>
      <c r="AT42" s="28">
        <f ca="1" t="shared" si="23"/>
        <v>58100.6292093252</v>
      </c>
      <c r="AU42" s="28">
        <f ca="1">AP42*'Ejercicio 3 - TIR'!$D$5</f>
        <v>15390.8671430432</v>
      </c>
      <c r="AV42" s="28">
        <f ca="1">AQ42*'Ejercicio 3 - TIR'!$D$5</f>
        <v>18001.9785747523</v>
      </c>
      <c r="AW42" s="28">
        <f ca="1">AR42*'Ejercicio 3 - TIR'!$D$5</f>
        <v>20806.4859323048</v>
      </c>
      <c r="AX42" s="28">
        <f ca="1">AS42*'Ejercicio 3 - TIR'!$D$5</f>
        <v>30936.8417424178</v>
      </c>
      <c r="AY42" s="28">
        <f ca="1">AT42*'Ejercicio 3 - TIR'!$D$5</f>
        <v>29050.3146046626</v>
      </c>
      <c r="AZ42" s="28">
        <f ca="1" t="shared" ref="AZ42:BD42" si="312">AJ42-AU42-AE42</f>
        <v>26694.7203927987</v>
      </c>
      <c r="BA42" s="28">
        <f ca="1" t="shared" si="312"/>
        <v>28643.2834771363</v>
      </c>
      <c r="BB42" s="28">
        <f ca="1" t="shared" si="312"/>
        <v>30540.7845874227</v>
      </c>
      <c r="BC42" s="28">
        <f ca="1" t="shared" si="312"/>
        <v>39257.0323101712</v>
      </c>
      <c r="BD42" s="28">
        <f ca="1" t="shared" si="312"/>
        <v>35689.5058935115</v>
      </c>
      <c r="BE42" s="28">
        <f ca="1" t="shared" ref="BE42:BI42" si="313">AZ42/Z42</f>
        <v>23471.1042953277</v>
      </c>
      <c r="BF42" s="28">
        <f ca="1" t="shared" si="313"/>
        <v>21950.909797622</v>
      </c>
      <c r="BG42" s="28">
        <f ca="1" t="shared" si="313"/>
        <v>19906.2759101905</v>
      </c>
      <c r="BH42" s="28">
        <f ca="1" t="shared" si="313"/>
        <v>20751.0776815345</v>
      </c>
      <c r="BI42" s="28">
        <f ca="1" t="shared" si="313"/>
        <v>15404.1751344585</v>
      </c>
      <c r="BJ42" s="28">
        <f ca="1" t="shared" si="26"/>
        <v>75874.5258607228</v>
      </c>
      <c r="BK42" s="28">
        <f ca="1" t="shared" si="27"/>
        <v>36610.4972068682</v>
      </c>
      <c r="BL42" s="28">
        <f ca="1" t="shared" si="28"/>
        <v>112485.023067591</v>
      </c>
      <c r="BM42" s="28">
        <f ca="1">BK42*'Ejercicio 3 - TIR'!$D$5</f>
        <v>18305.2486034341</v>
      </c>
      <c r="BN42" s="28">
        <f ca="1" t="shared" si="29"/>
        <v>94179.7744641568</v>
      </c>
      <c r="BO42" s="28">
        <f ca="1" t="shared" si="30"/>
        <v>40649.5327869875</v>
      </c>
      <c r="BP42" s="28">
        <f ca="1" t="shared" si="31"/>
        <v>-111757.138083515</v>
      </c>
      <c r="BQ42" s="28">
        <f ca="1" t="shared" ref="BQ42:BT42" si="314">BE42</f>
        <v>23471.1042953277</v>
      </c>
      <c r="BR42" s="28">
        <f ca="1" t="shared" si="314"/>
        <v>21950.909797622</v>
      </c>
      <c r="BS42" s="28">
        <f ca="1" t="shared" si="314"/>
        <v>19906.2759101905</v>
      </c>
      <c r="BT42" s="28">
        <f ca="1" t="shared" si="314"/>
        <v>20751.0776815345</v>
      </c>
      <c r="BU42" s="28">
        <f ca="1" t="shared" si="33"/>
        <v>56053.707921446</v>
      </c>
      <c r="BV42" s="30">
        <f ca="1" t="shared" si="34"/>
        <v>7.40549214735204</v>
      </c>
    </row>
    <row r="43" ht="15" customHeight="1" spans="1:74">
      <c r="A43" s="26">
        <v>42</v>
      </c>
      <c r="B43" s="27">
        <f ca="1" t="shared" ref="B43:F43" si="315">RAND()</f>
        <v>0.466232338509606</v>
      </c>
      <c r="C43" s="28">
        <f ca="1">IF(B43&lt;=('Ejercicio 3 - TIR'!$D$13-'Ejercicio 3 - TIR'!$C$13)/('Ejercicio 3 - TIR'!$E$13-'Ejercicio 3 - TIR'!$C$13),'Ejercicio 3 - TIR'!$C$13+SQRT(('Ejercicio 3 - TIR'!$E$13-'Ejercicio 3 - TIR'!$C$13)*('Ejercicio 3 - TIR'!$D$13-'Ejercicio 3 - TIR'!$C$13)*B43),'Ejercicio 3 - TIR'!$E$13-SQRT(('Ejercicio 3 - TIR'!$E$13-'Ejercicio 3 - TIR'!$C$13)*('Ejercicio 3 - TIR'!$E$13-'Ejercicio 3 - TIR'!$D$13)*(1-B43)))</f>
        <v>74691.4798182811</v>
      </c>
      <c r="D43" s="27">
        <f ca="1" t="shared" si="315"/>
        <v>0.260677533973628</v>
      </c>
      <c r="E43" s="28">
        <f ca="1">IF(D43&lt;=('Ejercicio 3 - TIR'!$D$14-'Ejercicio 3 - TIR'!$C$14)/('Ejercicio 3 - TIR'!$E$14-'Ejercicio 3 - TIR'!$C$14),'Ejercicio 3 - TIR'!$C$14+SQRT(('Ejercicio 3 - TIR'!$E$14-'Ejercicio 3 - TIR'!$C$14)*('Ejercicio 3 - TIR'!$D$14-'Ejercicio 3 - TIR'!$C$14)*D43),'Ejercicio 3 - TIR'!$E$14-SQRT(('Ejercicio 3 - TIR'!$E$14-'Ejercicio 3 - TIR'!$C$14)*('Ejercicio 3 - TIR'!$E$14-'Ejercicio 3 - TIR'!$D$14)*(1-D43)))</f>
        <v>29421.6303608536</v>
      </c>
      <c r="F43" s="27">
        <f ca="1" t="shared" si="315"/>
        <v>0.986249478446544</v>
      </c>
      <c r="G43" s="28">
        <f ca="1">IF(F43&lt;=('Ejercicio 3 - TIR'!$D$18-'Ejercicio 3 - TIR'!$C$18)/('Ejercicio 3 - TIR'!$E$18-'Ejercicio 3 - TIR'!$C$18),'Ejercicio 3 - TIR'!$C$18+SQRT(('Ejercicio 3 - TIR'!$E$18-'Ejercicio 3 - TIR'!$C$18)*('Ejercicio 3 - TIR'!$D$18-'Ejercicio 3 - TIR'!$C$18)*F43),'Ejercicio 3 - TIR'!$E$18-SQRT(('Ejercicio 3 - TIR'!$E$18-'Ejercicio 3 - TIR'!$C$18)*('Ejercicio 3 - TIR'!$E$18-'Ejercicio 3 - TIR'!$D$18)*(1-F43)))</f>
        <v>43984.4759399654</v>
      </c>
      <c r="H43" s="27">
        <f ca="1" t="shared" ref="H43:L43" si="316">RAND()</f>
        <v>0.720592773716751</v>
      </c>
      <c r="I43" s="28">
        <f ca="1">IF(H43&lt;=('Ejercicio 3 - TIR'!$D$18-'Ejercicio 3 - TIR'!$C$18)/('Ejercicio 3 - TIR'!$E$18-'Ejercicio 3 - TIR'!$C$18),'Ejercicio 3 - TIR'!$C$18+SQRT(('Ejercicio 3 - TIR'!$E$18-'Ejercicio 3 - TIR'!$C$18)*('Ejercicio 3 - TIR'!$D$18-'Ejercicio 3 - TIR'!$C$18)*H43),'Ejercicio 3 - TIR'!$E$18-SQRT(('Ejercicio 3 - TIR'!$E$18-'Ejercicio 3 - TIR'!$C$18)*('Ejercicio 3 - TIR'!$E$18-'Ejercicio 3 - TIR'!$D$18)*(1-H43)))</f>
        <v>40422.2776437137</v>
      </c>
      <c r="J43" s="27">
        <f ca="1" t="shared" si="316"/>
        <v>0.189201738799015</v>
      </c>
      <c r="K43" s="28">
        <f ca="1">IF(J43&lt;=('Ejercicio 3 - TIR'!$D$18-'Ejercicio 3 - TIR'!$C$18)/('Ejercicio 3 - TIR'!$E$18-'Ejercicio 3 - TIR'!$C$18),'Ejercicio 3 - TIR'!$C$18+SQRT(('Ejercicio 3 - TIR'!$E$18-'Ejercicio 3 - TIR'!$C$18)*('Ejercicio 3 - TIR'!$D$18-'Ejercicio 3 - TIR'!$C$18)*J43),'Ejercicio 3 - TIR'!$E$18-SQRT(('Ejercicio 3 - TIR'!$E$18-'Ejercicio 3 - TIR'!$C$18)*('Ejercicio 3 - TIR'!$E$18-'Ejercicio 3 - TIR'!$D$18)*(1-J43)))</f>
        <v>35327.3127202983</v>
      </c>
      <c r="L43" s="27">
        <f ca="1" t="shared" si="316"/>
        <v>0.822696390782906</v>
      </c>
      <c r="M43" s="28">
        <f ca="1">IF(L43&lt;=('Ejercicio 3 - TIR'!$D$18-'Ejercicio 3 - TIR'!$C$18)/('Ejercicio 3 - TIR'!$E$18-'Ejercicio 3 - TIR'!$C$18),'Ejercicio 3 - TIR'!$C$18+SQRT(('Ejercicio 3 - TIR'!$E$18-'Ejercicio 3 - TIR'!$C$18)*('Ejercicio 3 - TIR'!$D$18-'Ejercicio 3 - TIR'!$C$18)*L43),'Ejercicio 3 - TIR'!$E$18-SQRT(('Ejercicio 3 - TIR'!$E$18-'Ejercicio 3 - TIR'!$C$18)*('Ejercicio 3 - TIR'!$E$18-'Ejercicio 3 - TIR'!$D$18)*(1-L43)))</f>
        <v>41353.3891500076</v>
      </c>
      <c r="N43" s="27">
        <f ca="1" t="shared" ref="N43:R43" si="317">RAND()</f>
        <v>0.375640780952487</v>
      </c>
      <c r="O43" s="28">
        <f ca="1">IF(N43&lt;=('Ejercicio 3 - TIR'!$D$18-'Ejercicio 3 - TIR'!$C$18)/('Ejercicio 3 - TIR'!$E$18-'Ejercicio 3 - TIR'!$C$18),'Ejercicio 3 - TIR'!$C$18+SQRT(('Ejercicio 3 - TIR'!$E$18-'Ejercicio 3 - TIR'!$C$18)*('Ejercicio 3 - TIR'!$D$18-'Ejercicio 3 - TIR'!$C$18)*N43),'Ejercicio 3 - TIR'!$E$18-SQRT(('Ejercicio 3 - TIR'!$E$18-'Ejercicio 3 - TIR'!$C$18)*('Ejercicio 3 - TIR'!$E$18-'Ejercicio 3 - TIR'!$D$18)*(1-N43)))</f>
        <v>37506.4050745262</v>
      </c>
      <c r="P43" s="27">
        <f ca="1" t="shared" si="317"/>
        <v>0.561664440947813</v>
      </c>
      <c r="Q43" s="29">
        <f ca="1">IF(P43&lt;=('Ejercicio 3 - TIR'!$D$22-'Ejercicio 3 - TIR'!$C$22)/('Ejercicio 3 - TIR'!$E$22-'Ejercicio 3 - TIR'!$C$22),'Ejercicio 3 - TIR'!$C$22+SQRT(('Ejercicio 3 - TIR'!$E$22-'Ejercicio 3 - TIR'!$C$22)*('Ejercicio 3 - TIR'!$D$22-'Ejercicio 3 - TIR'!$C$22)*P43),'Ejercicio 3 - TIR'!$E$22-SQRT(('Ejercicio 3 - TIR'!$E$22-'Ejercicio 3 - TIR'!$C$22)*('Ejercicio 3 - TIR'!$E$22-'Ejercicio 3 - TIR'!$D$22)*(1-P43)))</f>
        <v>0.151910784875794</v>
      </c>
      <c r="R43" s="27">
        <f ca="1" t="shared" si="317"/>
        <v>0.947101301123146</v>
      </c>
      <c r="S43" s="29">
        <f ca="1">IF(R43&lt;=('Ejercicio 3 - TIR'!$D$23-'Ejercicio 3 - TIR'!$C$23)/('Ejercicio 3 - TIR'!$E$23-'Ejercicio 3 - TIR'!$C$23),'Ejercicio 3 - TIR'!$C$23+SQRT(('Ejercicio 3 - TIR'!$E$23-'Ejercicio 3 - TIR'!$C$23)*('Ejercicio 3 - TIR'!$D$23-'Ejercicio 3 - TIR'!$C$23)*R43),'Ejercicio 3 - TIR'!$E$23-SQRT(('Ejercicio 3 - TIR'!$E$23-'Ejercicio 3 - TIR'!$C$23)*('Ejercicio 3 - TIR'!$E$23-'Ejercicio 3 - TIR'!$D$23)*(1-R43)))</f>
        <v>0.170242046424668</v>
      </c>
      <c r="T43" s="27">
        <f ca="1" t="shared" ref="T43:X43" si="318">RAND()</f>
        <v>0.292341806661896</v>
      </c>
      <c r="U43" s="29">
        <f ca="1">IF(T43&lt;=('Ejercicio 3 - TIR'!$D$24-'Ejercicio 3 - TIR'!$C$24)/('Ejercicio 3 - TIR'!$E$24-'Ejercicio 3 - TIR'!$C$24),'Ejercicio 3 - TIR'!$C$24+SQRT(('Ejercicio 3 - TIR'!$E$24-'Ejercicio 3 - TIR'!$C$24)*('Ejercicio 3 - TIR'!$D$24-'Ejercicio 3 - TIR'!$C$24)*T43),'Ejercicio 3 - TIR'!$E$24-SQRT(('Ejercicio 3 - TIR'!$E$24-'Ejercicio 3 - TIR'!$C$24)*('Ejercicio 3 - TIR'!$E$24-'Ejercicio 3 - TIR'!$D$24)*(1-T43)))</f>
        <v>0.174777364548918</v>
      </c>
      <c r="V43" s="27">
        <f ca="1" t="shared" si="318"/>
        <v>0.662190440968687</v>
      </c>
      <c r="W43" s="29">
        <f ca="1">IF(V43&lt;=('Ejercicio 3 - TIR'!$D$25-'Ejercicio 3 - TIR'!$C$25)/('Ejercicio 3 - TIR'!$E$25-'Ejercicio 3 - TIR'!$C$25),'Ejercicio 3 - TIR'!$C$25+SQRT(('Ejercicio 3 - TIR'!$E$25-'Ejercicio 3 - TIR'!$C$25)*('Ejercicio 3 - TIR'!$D$25-'Ejercicio 3 - TIR'!$C$25)*V43),'Ejercicio 3 - TIR'!$E$25-SQRT(('Ejercicio 3 - TIR'!$E$25-'Ejercicio 3 - TIR'!$C$25)*('Ejercicio 3 - TIR'!$E$25-'Ejercicio 3 - TIR'!$D$25)*(1-V43)))</f>
        <v>0.215614923926075</v>
      </c>
      <c r="X43" s="27">
        <f ca="1" t="shared" si="318"/>
        <v>0.337989007364554</v>
      </c>
      <c r="Y43" s="29">
        <f ca="1">IF(X43&lt;=('Ejercicio 3 - TIR'!$D$26-'Ejercicio 3 - TIR'!$C$26)/('Ejercicio 3 - TIR'!$E$26-'Ejercicio 3 - TIR'!$C$26),'Ejercicio 3 - TIR'!$C$26+SQRT(('Ejercicio 3 - TIR'!$E$26-'Ejercicio 3 - TIR'!$C$26)*('Ejercicio 3 - TIR'!$D$26-'Ejercicio 3 - TIR'!$C$26)*X43),'Ejercicio 3 - TIR'!$E$26-SQRT(('Ejercicio 3 - TIR'!$E$26-'Ejercicio 3 - TIR'!$C$26)*('Ejercicio 3 - TIR'!$E$26-'Ejercicio 3 - TIR'!$D$26)*(1-X43)))</f>
        <v>0.220209872384888</v>
      </c>
      <c r="Z43" s="27">
        <f ca="1" t="shared" si="4"/>
        <v>1.15191078487579</v>
      </c>
      <c r="AA43" s="27">
        <f ca="1" t="shared" si="5"/>
        <v>1.34801443419169</v>
      </c>
      <c r="AB43" s="27">
        <f ca="1" t="shared" si="6"/>
        <v>1.58361684437362</v>
      </c>
      <c r="AC43" s="27">
        <f ca="1" t="shared" si="7"/>
        <v>1.92506826980129</v>
      </c>
      <c r="AD43" s="27">
        <f ca="1" t="shared" si="8"/>
        <v>2.34898730782643</v>
      </c>
      <c r="AE43" s="26">
        <f ca="1" t="shared" si="9"/>
        <v>4469.46296044275</v>
      </c>
      <c r="AF43" s="26">
        <f ca="1" t="shared" si="10"/>
        <v>5230.35348124778</v>
      </c>
      <c r="AG43" s="26">
        <f ca="1" t="shared" si="11"/>
        <v>6144.50087835952</v>
      </c>
      <c r="AH43" s="26">
        <f ca="1" t="shared" si="12"/>
        <v>7469.34696781071</v>
      </c>
      <c r="AI43" s="26">
        <f ca="1" t="shared" si="13"/>
        <v>9114.17091039076</v>
      </c>
      <c r="AJ43" s="28">
        <f ca="1" t="shared" si="14"/>
        <v>50666.192202356</v>
      </c>
      <c r="AK43" s="28">
        <f ca="1" t="shared" si="15"/>
        <v>54489.8137266303</v>
      </c>
      <c r="AL43" s="28">
        <f ca="1" t="shared" si="16"/>
        <v>55944.9274903189</v>
      </c>
      <c r="AM43" s="28">
        <f ca="1" t="shared" si="17"/>
        <v>79608.0973014246</v>
      </c>
      <c r="AN43" s="28">
        <f ca="1" t="shared" si="18"/>
        <v>88102.0694822588</v>
      </c>
      <c r="AO43" s="28">
        <f ca="1">C43/'Ejercicio 3 - TIR'!$D$7</f>
        <v>14938.2959636562</v>
      </c>
      <c r="AP43" s="28">
        <f ca="1" t="shared" si="19"/>
        <v>35727.8962386998</v>
      </c>
      <c r="AQ43" s="28">
        <f ca="1" t="shared" si="20"/>
        <v>39551.517762974</v>
      </c>
      <c r="AR43" s="28">
        <f ca="1" t="shared" si="21"/>
        <v>41006.6315266626</v>
      </c>
      <c r="AS43" s="28">
        <f ca="1" t="shared" si="22"/>
        <v>64669.8013377684</v>
      </c>
      <c r="AT43" s="28">
        <f ca="1" t="shared" si="23"/>
        <v>73163.7735186026</v>
      </c>
      <c r="AU43" s="28">
        <f ca="1">AP43*'Ejercicio 3 - TIR'!$D$5</f>
        <v>17863.9481193499</v>
      </c>
      <c r="AV43" s="28">
        <f ca="1">AQ43*'Ejercicio 3 - TIR'!$D$5</f>
        <v>19775.758881487</v>
      </c>
      <c r="AW43" s="28">
        <f ca="1">AR43*'Ejercicio 3 - TIR'!$D$5</f>
        <v>20503.3157633313</v>
      </c>
      <c r="AX43" s="28">
        <f ca="1">AS43*'Ejercicio 3 - TIR'!$D$5</f>
        <v>32334.9006688842</v>
      </c>
      <c r="AY43" s="28">
        <f ca="1">AT43*'Ejercicio 3 - TIR'!$D$5</f>
        <v>36581.8867593013</v>
      </c>
      <c r="AZ43" s="28">
        <f ca="1" t="shared" ref="AZ43:BD43" si="319">AJ43-AU43-AE43</f>
        <v>28332.7811225634</v>
      </c>
      <c r="BA43" s="28">
        <f ca="1" t="shared" si="319"/>
        <v>29483.7013638955</v>
      </c>
      <c r="BB43" s="28">
        <f ca="1" t="shared" si="319"/>
        <v>29297.110848628</v>
      </c>
      <c r="BC43" s="28">
        <f ca="1" t="shared" si="319"/>
        <v>39803.8496647297</v>
      </c>
      <c r="BD43" s="28">
        <f ca="1" t="shared" si="319"/>
        <v>42406.0118125668</v>
      </c>
      <c r="BE43" s="28">
        <f ca="1" t="shared" ref="BE43:BI43" si="320">AZ43/Z43</f>
        <v>24596.3328884176</v>
      </c>
      <c r="BF43" s="28">
        <f ca="1" t="shared" si="320"/>
        <v>21871.947818997</v>
      </c>
      <c r="BG43" s="28">
        <f ca="1" t="shared" si="320"/>
        <v>18500.1258055045</v>
      </c>
      <c r="BH43" s="28">
        <f ca="1" t="shared" si="320"/>
        <v>20676.5912093281</v>
      </c>
      <c r="BI43" s="28">
        <f ca="1" t="shared" si="320"/>
        <v>18052.8909931855</v>
      </c>
      <c r="BJ43" s="28">
        <f ca="1" t="shared" si="26"/>
        <v>69111.0362932057</v>
      </c>
      <c r="BK43" s="28">
        <f ca="1" t="shared" si="27"/>
        <v>35089.8676191832</v>
      </c>
      <c r="BL43" s="28">
        <f ca="1" t="shared" si="28"/>
        <v>104200.903912389</v>
      </c>
      <c r="BM43" s="28">
        <f ca="1">BK43*'Ejercicio 3 - TIR'!$D$5</f>
        <v>17544.9338095916</v>
      </c>
      <c r="BN43" s="28">
        <f ca="1" t="shared" si="29"/>
        <v>86655.9701027973</v>
      </c>
      <c r="BO43" s="28">
        <f ca="1" t="shared" si="30"/>
        <v>36890.7783426817</v>
      </c>
      <c r="BP43" s="28">
        <f ca="1" t="shared" si="31"/>
        <v>-104113.110179135</v>
      </c>
      <c r="BQ43" s="28">
        <f ca="1" t="shared" ref="BQ43:BT43" si="321">BE43</f>
        <v>24596.3328884176</v>
      </c>
      <c r="BR43" s="28">
        <f ca="1" t="shared" si="321"/>
        <v>21871.947818997</v>
      </c>
      <c r="BS43" s="28">
        <f ca="1" t="shared" si="321"/>
        <v>18500.1258055045</v>
      </c>
      <c r="BT43" s="28">
        <f ca="1" t="shared" si="321"/>
        <v>20676.5912093281</v>
      </c>
      <c r="BU43" s="28">
        <f ca="1" t="shared" si="33"/>
        <v>54943.6693358672</v>
      </c>
      <c r="BV43" s="30">
        <f ca="1" t="shared" si="34"/>
        <v>9.48859303896013</v>
      </c>
    </row>
    <row r="44" ht="15" customHeight="1" spans="1:74">
      <c r="A44" s="26">
        <v>43</v>
      </c>
      <c r="B44" s="27">
        <f ca="1" t="shared" ref="B44:F44" si="322">RAND()</f>
        <v>0.91698602531363</v>
      </c>
      <c r="C44" s="28">
        <f ca="1">IF(B44&lt;=('Ejercicio 3 - TIR'!$D$13-'Ejercicio 3 - TIR'!$C$13)/('Ejercicio 3 - TIR'!$E$13-'Ejercicio 3 - TIR'!$C$13),'Ejercicio 3 - TIR'!$C$13+SQRT(('Ejercicio 3 - TIR'!$E$13-'Ejercicio 3 - TIR'!$C$13)*('Ejercicio 3 - TIR'!$D$13-'Ejercicio 3 - TIR'!$C$13)*B44),'Ejercicio 3 - TIR'!$E$13-SQRT(('Ejercicio 3 - TIR'!$E$13-'Ejercicio 3 - TIR'!$C$13)*('Ejercicio 3 - TIR'!$E$13-'Ejercicio 3 - TIR'!$D$13)*(1-B44)))</f>
        <v>90019.1799122695</v>
      </c>
      <c r="D44" s="27">
        <f ca="1" t="shared" si="322"/>
        <v>0.39074496248297</v>
      </c>
      <c r="E44" s="28">
        <f ca="1">IF(D44&lt;=('Ejercicio 3 - TIR'!$D$14-'Ejercicio 3 - TIR'!$C$14)/('Ejercicio 3 - TIR'!$E$14-'Ejercicio 3 - TIR'!$C$14),'Ejercicio 3 - TIR'!$C$14+SQRT(('Ejercicio 3 - TIR'!$E$14-'Ejercicio 3 - TIR'!$C$14)*('Ejercicio 3 - TIR'!$D$14-'Ejercicio 3 - TIR'!$C$14)*D44),'Ejercicio 3 - TIR'!$E$14-SQRT(('Ejercicio 3 - TIR'!$E$14-'Ejercicio 3 - TIR'!$C$14)*('Ejercicio 3 - TIR'!$E$14-'Ejercicio 3 - TIR'!$D$14)*(1-D44)))</f>
        <v>30440.2795214737</v>
      </c>
      <c r="F44" s="27">
        <f ca="1" t="shared" si="322"/>
        <v>0.459299718240405</v>
      </c>
      <c r="G44" s="28">
        <f ca="1">IF(F44&lt;=('Ejercicio 3 - TIR'!$D$18-'Ejercicio 3 - TIR'!$C$18)/('Ejercicio 3 - TIR'!$E$18-'Ejercicio 3 - TIR'!$C$18),'Ejercicio 3 - TIR'!$C$18+SQRT(('Ejercicio 3 - TIR'!$E$18-'Ejercicio 3 - TIR'!$C$18)*('Ejercicio 3 - TIR'!$D$18-'Ejercicio 3 - TIR'!$C$18)*F44),'Ejercicio 3 - TIR'!$E$18-SQRT(('Ejercicio 3 - TIR'!$E$18-'Ejercicio 3 - TIR'!$C$18)*('Ejercicio 3 - TIR'!$E$18-'Ejercicio 3 - TIR'!$D$18)*(1-F44)))</f>
        <v>38300.2986534257</v>
      </c>
      <c r="H44" s="27">
        <f ca="1" t="shared" ref="H44:L44" si="323">RAND()</f>
        <v>0.708288242733542</v>
      </c>
      <c r="I44" s="28">
        <f ca="1">IF(H44&lt;=('Ejercicio 3 - TIR'!$D$18-'Ejercicio 3 - TIR'!$C$18)/('Ejercicio 3 - TIR'!$E$18-'Ejercicio 3 - TIR'!$C$18),'Ejercicio 3 - TIR'!$C$18+SQRT(('Ejercicio 3 - TIR'!$E$18-'Ejercicio 3 - TIR'!$C$18)*('Ejercicio 3 - TIR'!$D$18-'Ejercicio 3 - TIR'!$C$18)*H44),'Ejercicio 3 - TIR'!$E$18-SQRT(('Ejercicio 3 - TIR'!$E$18-'Ejercicio 3 - TIR'!$C$18)*('Ejercicio 3 - TIR'!$E$18-'Ejercicio 3 - TIR'!$D$18)*(1-H44)))</f>
        <v>40322.5667514133</v>
      </c>
      <c r="J44" s="27">
        <f ca="1" t="shared" si="323"/>
        <v>0.57138948996252</v>
      </c>
      <c r="K44" s="28">
        <f ca="1">IF(J44&lt;=('Ejercicio 3 - TIR'!$D$18-'Ejercicio 3 - TIR'!$C$18)/('Ejercicio 3 - TIR'!$E$18-'Ejercicio 3 - TIR'!$C$18),'Ejercicio 3 - TIR'!$C$18+SQRT(('Ejercicio 3 - TIR'!$E$18-'Ejercicio 3 - TIR'!$C$18)*('Ejercicio 3 - TIR'!$D$18-'Ejercicio 3 - TIR'!$C$18)*J44),'Ejercicio 3 - TIR'!$E$18-SQRT(('Ejercicio 3 - TIR'!$E$18-'Ejercicio 3 - TIR'!$C$18)*('Ejercicio 3 - TIR'!$E$18-'Ejercicio 3 - TIR'!$D$18)*(1-J44)))</f>
        <v>39257.8843962526</v>
      </c>
      <c r="L44" s="27">
        <f ca="1" t="shared" si="323"/>
        <v>0.302780906322199</v>
      </c>
      <c r="M44" s="28">
        <f ca="1">IF(L44&lt;=('Ejercicio 3 - TIR'!$D$18-'Ejercicio 3 - TIR'!$C$18)/('Ejercicio 3 - TIR'!$E$18-'Ejercicio 3 - TIR'!$C$18),'Ejercicio 3 - TIR'!$C$18+SQRT(('Ejercicio 3 - TIR'!$E$18-'Ejercicio 3 - TIR'!$C$18)*('Ejercicio 3 - TIR'!$D$18-'Ejercicio 3 - TIR'!$C$18)*L44),'Ejercicio 3 - TIR'!$E$18-SQRT(('Ejercicio 3 - TIR'!$E$18-'Ejercicio 3 - TIR'!$C$18)*('Ejercicio 3 - TIR'!$E$18-'Ejercicio 3 - TIR'!$D$18)*(1-L44)))</f>
        <v>36739.2236903318</v>
      </c>
      <c r="N44" s="27">
        <f ca="1" t="shared" ref="N44:R44" si="324">RAND()</f>
        <v>0.0547936527028881</v>
      </c>
      <c r="O44" s="28">
        <f ca="1">IF(N44&lt;=('Ejercicio 3 - TIR'!$D$18-'Ejercicio 3 - TIR'!$C$18)/('Ejercicio 3 - TIR'!$E$18-'Ejercicio 3 - TIR'!$C$18),'Ejercicio 3 - TIR'!$C$18+SQRT(('Ejercicio 3 - TIR'!$E$18-'Ejercicio 3 - TIR'!$C$18)*('Ejercicio 3 - TIR'!$D$18-'Ejercicio 3 - TIR'!$C$18)*N44),'Ejercicio 3 - TIR'!$E$18-SQRT(('Ejercicio 3 - TIR'!$E$18-'Ejercicio 3 - TIR'!$C$18)*('Ejercicio 3 - TIR'!$E$18-'Ejercicio 3 - TIR'!$D$18)*(1-N44)))</f>
        <v>32866.8881920007</v>
      </c>
      <c r="P44" s="27">
        <f ca="1" t="shared" si="324"/>
        <v>0.789771124866793</v>
      </c>
      <c r="Q44" s="29">
        <f ca="1">IF(P44&lt;=('Ejercicio 3 - TIR'!$D$22-'Ejercicio 3 - TIR'!$C$22)/('Ejercicio 3 - TIR'!$E$22-'Ejercicio 3 - TIR'!$C$22),'Ejercicio 3 - TIR'!$C$22+SQRT(('Ejercicio 3 - TIR'!$E$22-'Ejercicio 3 - TIR'!$C$22)*('Ejercicio 3 - TIR'!$D$22-'Ejercicio 3 - TIR'!$C$22)*P44),'Ejercicio 3 - TIR'!$E$22-SQRT(('Ejercicio 3 - TIR'!$E$22-'Ejercicio 3 - TIR'!$C$22)*('Ejercicio 3 - TIR'!$E$22-'Ejercicio 3 - TIR'!$D$22)*(1-P44)))</f>
        <v>0.160547185930057</v>
      </c>
      <c r="R44" s="27">
        <f ca="1" t="shared" si="324"/>
        <v>0.331735193009506</v>
      </c>
      <c r="S44" s="29">
        <f ca="1">IF(R44&lt;=('Ejercicio 3 - TIR'!$D$23-'Ejercicio 3 - TIR'!$C$23)/('Ejercicio 3 - TIR'!$E$23-'Ejercicio 3 - TIR'!$C$23),'Ejercicio 3 - TIR'!$C$23+SQRT(('Ejercicio 3 - TIR'!$E$23-'Ejercicio 3 - TIR'!$C$23)*('Ejercicio 3 - TIR'!$D$23-'Ejercicio 3 - TIR'!$C$23)*R44),'Ejercicio 3 - TIR'!$E$23-SQRT(('Ejercicio 3 - TIR'!$E$23-'Ejercicio 3 - TIR'!$C$23)*('Ejercicio 3 - TIR'!$E$23-'Ejercicio 3 - TIR'!$D$23)*(1-R44)))</f>
        <v>0.144436107452234</v>
      </c>
      <c r="T44" s="27">
        <f ca="1" t="shared" ref="T44:X44" si="325">RAND()</f>
        <v>0.930926966984531</v>
      </c>
      <c r="U44" s="29">
        <f ca="1">IF(T44&lt;=('Ejercicio 3 - TIR'!$D$24-'Ejercicio 3 - TIR'!$C$24)/('Ejercicio 3 - TIR'!$E$24-'Ejercicio 3 - TIR'!$C$24),'Ejercicio 3 - TIR'!$C$24+SQRT(('Ejercicio 3 - TIR'!$E$24-'Ejercicio 3 - TIR'!$C$24)*('Ejercicio 3 - TIR'!$D$24-'Ejercicio 3 - TIR'!$C$24)*T44),'Ejercicio 3 - TIR'!$E$24-SQRT(('Ejercicio 3 - TIR'!$E$24-'Ejercicio 3 - TIR'!$C$24)*('Ejercicio 3 - TIR'!$E$24-'Ejercicio 3 - TIR'!$D$24)*(1-T44)))</f>
        <v>0.206093005628702</v>
      </c>
      <c r="V44" s="27">
        <f ca="1" t="shared" si="325"/>
        <v>0.369215019551758</v>
      </c>
      <c r="W44" s="29">
        <f ca="1">IF(V44&lt;=('Ejercicio 3 - TIR'!$D$25-'Ejercicio 3 - TIR'!$C$25)/('Ejercicio 3 - TIR'!$E$25-'Ejercicio 3 - TIR'!$C$25),'Ejercicio 3 - TIR'!$C$25+SQRT(('Ejercicio 3 - TIR'!$E$25-'Ejercicio 3 - TIR'!$C$25)*('Ejercicio 3 - TIR'!$D$25-'Ejercicio 3 - TIR'!$C$25)*V44),'Ejercicio 3 - TIR'!$E$25-SQRT(('Ejercicio 3 - TIR'!$E$25-'Ejercicio 3 - TIR'!$C$25)*('Ejercicio 3 - TIR'!$E$25-'Ejercicio 3 - TIR'!$D$25)*(1-V44)))</f>
        <v>0.203013327085557</v>
      </c>
      <c r="X44" s="27">
        <f ca="1" t="shared" si="325"/>
        <v>0.388142259776394</v>
      </c>
      <c r="Y44" s="29">
        <f ca="1">IF(X44&lt;=('Ejercicio 3 - TIR'!$D$26-'Ejercicio 3 - TIR'!$C$26)/('Ejercicio 3 - TIR'!$E$26-'Ejercicio 3 - TIR'!$C$26),'Ejercicio 3 - TIR'!$C$26+SQRT(('Ejercicio 3 - TIR'!$E$26-'Ejercicio 3 - TIR'!$C$26)*('Ejercicio 3 - TIR'!$D$26-'Ejercicio 3 - TIR'!$C$26)*X44),'Ejercicio 3 - TIR'!$E$26-SQRT(('Ejercicio 3 - TIR'!$E$26-'Ejercicio 3 - TIR'!$C$26)*('Ejercicio 3 - TIR'!$E$26-'Ejercicio 3 - TIR'!$D$26)*(1-X44)))</f>
        <v>0.222519291956279</v>
      </c>
      <c r="Z44" s="27">
        <f ca="1" t="shared" si="4"/>
        <v>1.16054718593006</v>
      </c>
      <c r="AA44" s="27">
        <f ca="1" t="shared" si="5"/>
        <v>1.32817210398044</v>
      </c>
      <c r="AB44" s="27">
        <f ca="1" t="shared" si="6"/>
        <v>1.60189908488196</v>
      </c>
      <c r="AC44" s="27">
        <f ca="1" t="shared" si="7"/>
        <v>1.92710594775916</v>
      </c>
      <c r="AD44" s="27">
        <f ca="1" t="shared" si="8"/>
        <v>2.35592419877926</v>
      </c>
      <c r="AE44" s="26">
        <f ca="1" t="shared" si="9"/>
        <v>4887.10121609695</v>
      </c>
      <c r="AF44" s="26">
        <f ca="1" t="shared" si="10"/>
        <v>5592.97509247507</v>
      </c>
      <c r="AG44" s="26">
        <f ca="1" t="shared" si="11"/>
        <v>6745.64813968973</v>
      </c>
      <c r="AH44" s="26">
        <f ca="1" t="shared" si="12"/>
        <v>8115.10461187664</v>
      </c>
      <c r="AI44" s="26">
        <f ca="1" t="shared" si="13"/>
        <v>9920.87194426256</v>
      </c>
      <c r="AJ44" s="28">
        <f ca="1" t="shared" si="14"/>
        <v>44449.303822514</v>
      </c>
      <c r="AK44" s="28">
        <f ca="1" t="shared" si="15"/>
        <v>53555.3083201163</v>
      </c>
      <c r="AL44" s="28">
        <f ca="1" t="shared" si="16"/>
        <v>62887.169088759</v>
      </c>
      <c r="AM44" s="28">
        <f ca="1" t="shared" si="17"/>
        <v>70800.3764896927</v>
      </c>
      <c r="AN44" s="28">
        <f ca="1" t="shared" si="18"/>
        <v>77431.8972301069</v>
      </c>
      <c r="AO44" s="28">
        <f ca="1">C44/'Ejercicio 3 - TIR'!$D$7</f>
        <v>18003.8359824539</v>
      </c>
      <c r="AP44" s="28">
        <f ca="1" t="shared" si="19"/>
        <v>26445.4678400601</v>
      </c>
      <c r="AQ44" s="28">
        <f ca="1" t="shared" si="20"/>
        <v>35551.4723376624</v>
      </c>
      <c r="AR44" s="28">
        <f ca="1" t="shared" si="21"/>
        <v>44883.3331063051</v>
      </c>
      <c r="AS44" s="28">
        <f ca="1" t="shared" si="22"/>
        <v>52796.5405072388</v>
      </c>
      <c r="AT44" s="28">
        <f ca="1" t="shared" si="23"/>
        <v>59428.061247653</v>
      </c>
      <c r="AU44" s="28">
        <f ca="1">AP44*'Ejercicio 3 - TIR'!$D$5</f>
        <v>13222.73392003</v>
      </c>
      <c r="AV44" s="28">
        <f ca="1">AQ44*'Ejercicio 3 - TIR'!$D$5</f>
        <v>17775.7361688312</v>
      </c>
      <c r="AW44" s="28">
        <f ca="1">AR44*'Ejercicio 3 - TIR'!$D$5</f>
        <v>22441.6665531526</v>
      </c>
      <c r="AX44" s="28">
        <f ca="1">AS44*'Ejercicio 3 - TIR'!$D$5</f>
        <v>26398.2702536194</v>
      </c>
      <c r="AY44" s="28">
        <f ca="1">AT44*'Ejercicio 3 - TIR'!$D$5</f>
        <v>29714.0306238265</v>
      </c>
      <c r="AZ44" s="28">
        <f ca="1" t="shared" ref="AZ44:BD44" si="326">AJ44-AU44-AE44</f>
        <v>26339.468686387</v>
      </c>
      <c r="BA44" s="28">
        <f ca="1" t="shared" si="326"/>
        <v>30186.59705881</v>
      </c>
      <c r="BB44" s="28">
        <f ca="1" t="shared" si="326"/>
        <v>33699.8543959167</v>
      </c>
      <c r="BC44" s="28">
        <f ca="1" t="shared" si="326"/>
        <v>36287.0016241967</v>
      </c>
      <c r="BD44" s="28">
        <f ca="1" t="shared" si="326"/>
        <v>37796.9946620179</v>
      </c>
      <c r="BE44" s="28">
        <f ca="1" t="shared" ref="BE44:BI44" si="327">AZ44/Z44</f>
        <v>22695.7326730999</v>
      </c>
      <c r="BF44" s="28">
        <f ca="1" t="shared" si="327"/>
        <v>22727.9258225217</v>
      </c>
      <c r="BG44" s="28">
        <f ca="1" t="shared" si="327"/>
        <v>21037.4390708887</v>
      </c>
      <c r="BH44" s="28">
        <f ca="1" t="shared" si="327"/>
        <v>18829.790685038</v>
      </c>
      <c r="BI44" s="28">
        <f ca="1" t="shared" si="327"/>
        <v>16043.3831791373</v>
      </c>
      <c r="BJ44" s="28">
        <f ca="1" t="shared" si="26"/>
        <v>71714.9911422448</v>
      </c>
      <c r="BK44" s="28">
        <f ca="1" t="shared" si="27"/>
        <v>42415.672861916</v>
      </c>
      <c r="BL44" s="28">
        <f ca="1" t="shared" si="28"/>
        <v>114130.664004161</v>
      </c>
      <c r="BM44" s="28">
        <f ca="1">BK44*'Ejercicio 3 - TIR'!$D$5</f>
        <v>21207.836430958</v>
      </c>
      <c r="BN44" s="28">
        <f ca="1" t="shared" si="29"/>
        <v>92922.8275732028</v>
      </c>
      <c r="BO44" s="28">
        <f ca="1" t="shared" si="30"/>
        <v>39442.1975127007</v>
      </c>
      <c r="BP44" s="28">
        <f ca="1" t="shared" si="31"/>
        <v>-120459.459433743</v>
      </c>
      <c r="BQ44" s="28">
        <f ca="1" t="shared" ref="BQ44:BT44" si="328">BE44</f>
        <v>22695.7326730999</v>
      </c>
      <c r="BR44" s="28">
        <f ca="1" t="shared" si="328"/>
        <v>22727.9258225217</v>
      </c>
      <c r="BS44" s="28">
        <f ca="1" t="shared" si="328"/>
        <v>21037.4390708887</v>
      </c>
      <c r="BT44" s="28">
        <f ca="1" t="shared" si="328"/>
        <v>18829.790685038</v>
      </c>
      <c r="BU44" s="28">
        <f ca="1" t="shared" si="33"/>
        <v>55485.580691838</v>
      </c>
      <c r="BV44" s="30">
        <f ca="1" t="shared" si="34"/>
        <v>4.71323496571958</v>
      </c>
    </row>
    <row r="45" ht="15" customHeight="1" spans="1:74">
      <c r="A45" s="26">
        <v>44</v>
      </c>
      <c r="B45" s="27">
        <f ca="1" t="shared" ref="B45:F45" si="329">RAND()</f>
        <v>0.611995054320943</v>
      </c>
      <c r="C45" s="28">
        <f ca="1">IF(B45&lt;=('Ejercicio 3 - TIR'!$D$13-'Ejercicio 3 - TIR'!$C$13)/('Ejercicio 3 - TIR'!$E$13-'Ejercicio 3 - TIR'!$C$13),'Ejercicio 3 - TIR'!$C$13+SQRT(('Ejercicio 3 - TIR'!$E$13-'Ejercicio 3 - TIR'!$C$13)*('Ejercicio 3 - TIR'!$D$13-'Ejercicio 3 - TIR'!$C$13)*B45),'Ejercicio 3 - TIR'!$E$13-SQRT(('Ejercicio 3 - TIR'!$E$13-'Ejercicio 3 - TIR'!$C$13)*('Ejercicio 3 - TIR'!$E$13-'Ejercicio 3 - TIR'!$D$13)*(1-B45)))</f>
        <v>78422.0961440906</v>
      </c>
      <c r="D45" s="27">
        <f ca="1" t="shared" si="329"/>
        <v>0.429783663587289</v>
      </c>
      <c r="E45" s="28">
        <f ca="1">IF(D45&lt;=('Ejercicio 3 - TIR'!$D$14-'Ejercicio 3 - TIR'!$C$14)/('Ejercicio 3 - TIR'!$E$14-'Ejercicio 3 - TIR'!$C$14),'Ejercicio 3 - TIR'!$C$14+SQRT(('Ejercicio 3 - TIR'!$E$14-'Ejercicio 3 - TIR'!$C$14)*('Ejercicio 3 - TIR'!$D$14-'Ejercicio 3 - TIR'!$C$14)*D45),'Ejercicio 3 - TIR'!$E$14-SQRT(('Ejercicio 3 - TIR'!$E$14-'Ejercicio 3 - TIR'!$C$14)*('Ejercicio 3 - TIR'!$E$14-'Ejercicio 3 - TIR'!$D$14)*(1-D45)))</f>
        <v>30751.6244419949</v>
      </c>
      <c r="F45" s="27">
        <f ca="1" t="shared" si="329"/>
        <v>0.0983449681391408</v>
      </c>
      <c r="G45" s="28">
        <f ca="1">IF(F45&lt;=('Ejercicio 3 - TIR'!$D$18-'Ejercicio 3 - TIR'!$C$18)/('Ejercicio 3 - TIR'!$E$18-'Ejercicio 3 - TIR'!$C$18),'Ejercicio 3 - TIR'!$C$18+SQRT(('Ejercicio 3 - TIR'!$E$18-'Ejercicio 3 - TIR'!$C$18)*('Ejercicio 3 - TIR'!$D$18-'Ejercicio 3 - TIR'!$C$18)*F45),'Ejercicio 3 - TIR'!$E$18-SQRT(('Ejercicio 3 - TIR'!$E$18-'Ejercicio 3 - TIR'!$C$18)*('Ejercicio 3 - TIR'!$E$18-'Ejercicio 3 - TIR'!$D$18)*(1-F45)))</f>
        <v>33840.8000756185</v>
      </c>
      <c r="H45" s="27">
        <f ca="1" t="shared" ref="H45:L45" si="330">RAND()</f>
        <v>0.380458837280344</v>
      </c>
      <c r="I45" s="28">
        <f ca="1">IF(H45&lt;=('Ejercicio 3 - TIR'!$D$18-'Ejercicio 3 - TIR'!$C$18)/('Ejercicio 3 - TIR'!$E$18-'Ejercicio 3 - TIR'!$C$18),'Ejercicio 3 - TIR'!$C$18+SQRT(('Ejercicio 3 - TIR'!$E$18-'Ejercicio 3 - TIR'!$C$18)*('Ejercicio 3 - TIR'!$D$18-'Ejercicio 3 - TIR'!$C$18)*H45),'Ejercicio 3 - TIR'!$E$18-SQRT(('Ejercicio 3 - TIR'!$E$18-'Ejercicio 3 - TIR'!$C$18)*('Ejercicio 3 - TIR'!$E$18-'Ejercicio 3 - TIR'!$D$18)*(1-H45)))</f>
        <v>37554.39114635</v>
      </c>
      <c r="J45" s="27">
        <f ca="1" t="shared" si="330"/>
        <v>0.726786506993256</v>
      </c>
      <c r="K45" s="28">
        <f ca="1">IF(J45&lt;=('Ejercicio 3 - TIR'!$D$18-'Ejercicio 3 - TIR'!$C$18)/('Ejercicio 3 - TIR'!$E$18-'Ejercicio 3 - TIR'!$C$18),'Ejercicio 3 - TIR'!$C$18+SQRT(('Ejercicio 3 - TIR'!$E$18-'Ejercicio 3 - TIR'!$C$18)*('Ejercicio 3 - TIR'!$D$18-'Ejercicio 3 - TIR'!$C$18)*J45),'Ejercicio 3 - TIR'!$E$18-SQRT(('Ejercicio 3 - TIR'!$E$18-'Ejercicio 3 - TIR'!$C$18)*('Ejercicio 3 - TIR'!$E$18-'Ejercicio 3 - TIR'!$D$18)*(1-J45)))</f>
        <v>40473.3001010111</v>
      </c>
      <c r="L45" s="27">
        <f ca="1" t="shared" si="330"/>
        <v>0.770220369486804</v>
      </c>
      <c r="M45" s="28">
        <f ca="1">IF(L45&lt;=('Ejercicio 3 - TIR'!$D$18-'Ejercicio 3 - TIR'!$C$18)/('Ejercicio 3 - TIR'!$E$18-'Ejercicio 3 - TIR'!$C$18),'Ejercicio 3 - TIR'!$C$18+SQRT(('Ejercicio 3 - TIR'!$E$18-'Ejercicio 3 - TIR'!$C$18)*('Ejercicio 3 - TIR'!$D$18-'Ejercicio 3 - TIR'!$C$18)*L45),'Ejercicio 3 - TIR'!$E$18-SQRT(('Ejercicio 3 - TIR'!$E$18-'Ejercicio 3 - TIR'!$C$18)*('Ejercicio 3 - TIR'!$E$18-'Ejercicio 3 - TIR'!$D$18)*(1-L45)))</f>
        <v>40848.6782480167</v>
      </c>
      <c r="N45" s="27">
        <f ca="1" t="shared" ref="N45:R45" si="331">RAND()</f>
        <v>0.874010959167591</v>
      </c>
      <c r="O45" s="28">
        <f ca="1">IF(N45&lt;=('Ejercicio 3 - TIR'!$D$18-'Ejercicio 3 - TIR'!$C$18)/('Ejercicio 3 - TIR'!$E$18-'Ejercicio 3 - TIR'!$C$18),'Ejercicio 3 - TIR'!$C$18+SQRT(('Ejercicio 3 - TIR'!$E$18-'Ejercicio 3 - TIR'!$C$18)*('Ejercicio 3 - TIR'!$D$18-'Ejercicio 3 - TIR'!$C$18)*N45),'Ejercicio 3 - TIR'!$E$18-SQRT(('Ejercicio 3 - TIR'!$E$18-'Ejercicio 3 - TIR'!$C$18)*('Ejercicio 3 - TIR'!$E$18-'Ejercicio 3 - TIR'!$D$18)*(1-N45)))</f>
        <v>41926.0484612749</v>
      </c>
      <c r="P45" s="27">
        <f ca="1" t="shared" si="331"/>
        <v>0.972316880840211</v>
      </c>
      <c r="Q45" s="29">
        <f ca="1">IF(P45&lt;=('Ejercicio 3 - TIR'!$D$22-'Ejercicio 3 - TIR'!$C$22)/('Ejercicio 3 - TIR'!$E$22-'Ejercicio 3 - TIR'!$C$22),'Ejercicio 3 - TIR'!$C$22+SQRT(('Ejercicio 3 - TIR'!$E$22-'Ejercicio 3 - TIR'!$C$22)*('Ejercicio 3 - TIR'!$D$22-'Ejercicio 3 - TIR'!$C$22)*P45),'Ejercicio 3 - TIR'!$E$22-SQRT(('Ejercicio 3 - TIR'!$E$22-'Ejercicio 3 - TIR'!$C$22)*('Ejercicio 3 - TIR'!$E$22-'Ejercicio 3 - TIR'!$D$22)*(1-P45)))</f>
        <v>0.17294099054487</v>
      </c>
      <c r="R45" s="27">
        <f ca="1" t="shared" si="331"/>
        <v>0.680880330106221</v>
      </c>
      <c r="S45" s="29">
        <f ca="1">IF(R45&lt;=('Ejercicio 3 - TIR'!$D$23-'Ejercicio 3 - TIR'!$C$23)/('Ejercicio 3 - TIR'!$E$23-'Ejercicio 3 - TIR'!$C$23),'Ejercicio 3 - TIR'!$C$23+SQRT(('Ejercicio 3 - TIR'!$E$23-'Ejercicio 3 - TIR'!$C$23)*('Ejercicio 3 - TIR'!$D$23-'Ejercicio 3 - TIR'!$C$23)*R45),'Ejercicio 3 - TIR'!$E$23-SQRT(('Ejercicio 3 - TIR'!$E$23-'Ejercicio 3 - TIR'!$C$23)*('Ejercicio 3 - TIR'!$E$23-'Ejercicio 3 - TIR'!$D$23)*(1-R45)))</f>
        <v>0.156033035114792</v>
      </c>
      <c r="T45" s="27">
        <f ca="1" t="shared" ref="T45:X45" si="332">RAND()</f>
        <v>0.988222790862268</v>
      </c>
      <c r="U45" s="29">
        <f ca="1">IF(T45&lt;=('Ejercicio 3 - TIR'!$D$24-'Ejercicio 3 - TIR'!$C$24)/('Ejercicio 3 - TIR'!$E$24-'Ejercicio 3 - TIR'!$C$24),'Ejercicio 3 - TIR'!$C$24+SQRT(('Ejercicio 3 - TIR'!$E$24-'Ejercicio 3 - TIR'!$C$24)*('Ejercicio 3 - TIR'!$D$24-'Ejercicio 3 - TIR'!$C$24)*T45),'Ejercicio 3 - TIR'!$E$24-SQRT(('Ejercicio 3 - TIR'!$E$24-'Ejercicio 3 - TIR'!$C$24)*('Ejercicio 3 - TIR'!$E$24-'Ejercicio 3 - TIR'!$D$24)*(1-T45)))</f>
        <v>0.214257510506266</v>
      </c>
      <c r="V45" s="27">
        <f ca="1" t="shared" si="332"/>
        <v>0.607802340449278</v>
      </c>
      <c r="W45" s="29">
        <f ca="1">IF(V45&lt;=('Ejercicio 3 - TIR'!$D$25-'Ejercicio 3 - TIR'!$C$25)/('Ejercicio 3 - TIR'!$E$25-'Ejercicio 3 - TIR'!$C$25),'Ejercicio 3 - TIR'!$C$25+SQRT(('Ejercicio 3 - TIR'!$E$25-'Ejercicio 3 - TIR'!$C$25)*('Ejercicio 3 - TIR'!$D$25-'Ejercicio 3 - TIR'!$C$25)*V45),'Ejercicio 3 - TIR'!$E$25-SQRT(('Ejercicio 3 - TIR'!$E$25-'Ejercicio 3 - TIR'!$C$25)*('Ejercicio 3 - TIR'!$E$25-'Ejercicio 3 - TIR'!$D$25)*(1-V45)))</f>
        <v>0.212950144286009</v>
      </c>
      <c r="X45" s="27">
        <f ca="1" t="shared" si="332"/>
        <v>0.728710925668567</v>
      </c>
      <c r="Y45" s="29">
        <f ca="1">IF(X45&lt;=('Ejercicio 3 - TIR'!$D$26-'Ejercicio 3 - TIR'!$C$26)/('Ejercicio 3 - TIR'!$E$26-'Ejercicio 3 - TIR'!$C$26),'Ejercicio 3 - TIR'!$C$26+SQRT(('Ejercicio 3 - TIR'!$E$26-'Ejercicio 3 - TIR'!$C$26)*('Ejercicio 3 - TIR'!$D$26-'Ejercicio 3 - TIR'!$C$26)*X45),'Ejercicio 3 - TIR'!$E$26-SQRT(('Ejercicio 3 - TIR'!$E$26-'Ejercicio 3 - TIR'!$C$26)*('Ejercicio 3 - TIR'!$E$26-'Ejercicio 3 - TIR'!$D$26)*(1-X45)))</f>
        <v>0.241725191033922</v>
      </c>
      <c r="Z45" s="27">
        <f ca="1" t="shared" si="4"/>
        <v>1.17294099054487</v>
      </c>
      <c r="AA45" s="27">
        <f ca="1" t="shared" si="5"/>
        <v>1.35595853331014</v>
      </c>
      <c r="AB45" s="27">
        <f ca="1" t="shared" si="6"/>
        <v>1.64648283300689</v>
      </c>
      <c r="AC45" s="27">
        <f ca="1" t="shared" si="7"/>
        <v>1.99710158986015</v>
      </c>
      <c r="AD45" s="27">
        <f ca="1" t="shared" si="8"/>
        <v>2.47985135318324</v>
      </c>
      <c r="AE45" s="26">
        <f ca="1" t="shared" si="9"/>
        <v>5318.21639186242</v>
      </c>
      <c r="AF45" s="26">
        <f ca="1" t="shared" si="10"/>
        <v>6148.03383688195</v>
      </c>
      <c r="AG45" s="26">
        <f ca="1" t="shared" si="11"/>
        <v>7465.29626128056</v>
      </c>
      <c r="AH45" s="26">
        <f ca="1" t="shared" si="12"/>
        <v>9055.03217725806</v>
      </c>
      <c r="AI45" s="26">
        <f ca="1" t="shared" si="13"/>
        <v>11243.8615601241</v>
      </c>
      <c r="AJ45" s="28">
        <f ca="1" t="shared" si="14"/>
        <v>39693.2615615269</v>
      </c>
      <c r="AK45" s="28">
        <f ca="1" t="shared" si="15"/>
        <v>50922.1971381599</v>
      </c>
      <c r="AL45" s="28">
        <f ca="1" t="shared" si="16"/>
        <v>66638.593811451</v>
      </c>
      <c r="AM45" s="28">
        <f ca="1" t="shared" si="17"/>
        <v>81578.9602727998</v>
      </c>
      <c r="AN45" s="28">
        <f ca="1" t="shared" si="18"/>
        <v>103970.368010319</v>
      </c>
      <c r="AO45" s="28">
        <f ca="1">C45/'Ejercicio 3 - TIR'!$D$7</f>
        <v>15684.4192288181</v>
      </c>
      <c r="AP45" s="28">
        <f ca="1" t="shared" si="19"/>
        <v>24008.8423327087</v>
      </c>
      <c r="AQ45" s="28">
        <f ca="1" t="shared" si="20"/>
        <v>35237.7779093418</v>
      </c>
      <c r="AR45" s="28">
        <f ca="1" t="shared" si="21"/>
        <v>50954.1745826328</v>
      </c>
      <c r="AS45" s="28">
        <f ca="1" t="shared" si="22"/>
        <v>65894.5410439817</v>
      </c>
      <c r="AT45" s="28">
        <f ca="1" t="shared" si="23"/>
        <v>88285.9487815005</v>
      </c>
      <c r="AU45" s="28">
        <f ca="1">AP45*'Ejercicio 3 - TIR'!$D$5</f>
        <v>12004.4211663544</v>
      </c>
      <c r="AV45" s="28">
        <f ca="1">AQ45*'Ejercicio 3 - TIR'!$D$5</f>
        <v>17618.8889546709</v>
      </c>
      <c r="AW45" s="28">
        <f ca="1">AR45*'Ejercicio 3 - TIR'!$D$5</f>
        <v>25477.0872913164</v>
      </c>
      <c r="AX45" s="28">
        <f ca="1">AS45*'Ejercicio 3 - TIR'!$D$5</f>
        <v>32947.2705219908</v>
      </c>
      <c r="AY45" s="28">
        <f ca="1">AT45*'Ejercicio 3 - TIR'!$D$5</f>
        <v>44142.9743907503</v>
      </c>
      <c r="AZ45" s="28">
        <f ca="1" t="shared" ref="AZ45:BD45" si="333">AJ45-AU45-AE45</f>
        <v>22370.6240033101</v>
      </c>
      <c r="BA45" s="28">
        <f ca="1" t="shared" si="333"/>
        <v>27155.2743466071</v>
      </c>
      <c r="BB45" s="28">
        <f ca="1" t="shared" si="333"/>
        <v>33696.210258854</v>
      </c>
      <c r="BC45" s="28">
        <f ca="1" t="shared" si="333"/>
        <v>39576.6575735509</v>
      </c>
      <c r="BD45" s="28">
        <f ca="1" t="shared" si="333"/>
        <v>48583.5320594443</v>
      </c>
      <c r="BE45" s="28">
        <f ca="1" t="shared" ref="BE45:BI45" si="334">AZ45/Z45</f>
        <v>19072.2501674344</v>
      </c>
      <c r="BF45" s="28">
        <f ca="1" t="shared" si="334"/>
        <v>20026.6259472672</v>
      </c>
      <c r="BG45" s="28">
        <f ca="1" t="shared" si="334"/>
        <v>20465.5703560032</v>
      </c>
      <c r="BH45" s="28">
        <f ca="1" t="shared" si="334"/>
        <v>19817.0477528498</v>
      </c>
      <c r="BI45" s="28">
        <f ca="1" t="shared" si="334"/>
        <v>19591.3081633221</v>
      </c>
      <c r="BJ45" s="28">
        <f ca="1" t="shared" si="26"/>
        <v>76259.4574850639</v>
      </c>
      <c r="BK45" s="28">
        <f ca="1" t="shared" si="27"/>
        <v>38895.0282484779</v>
      </c>
      <c r="BL45" s="28">
        <f ca="1" t="shared" si="28"/>
        <v>115154.485733542</v>
      </c>
      <c r="BM45" s="28">
        <f ca="1">BK45*'Ejercicio 3 - TIR'!$D$5</f>
        <v>19447.514124239</v>
      </c>
      <c r="BN45" s="28">
        <f ca="1" t="shared" si="29"/>
        <v>95706.9716093028</v>
      </c>
      <c r="BO45" s="28">
        <f ca="1" t="shared" si="30"/>
        <v>38593.8340564039</v>
      </c>
      <c r="BP45" s="28">
        <f ca="1" t="shared" si="31"/>
        <v>-109173.720586086</v>
      </c>
      <c r="BQ45" s="28">
        <f ca="1" t="shared" ref="BQ45:BT45" si="335">BE45</f>
        <v>19072.2501674344</v>
      </c>
      <c r="BR45" s="28">
        <f ca="1" t="shared" si="335"/>
        <v>20026.6259472672</v>
      </c>
      <c r="BS45" s="28">
        <f ca="1" t="shared" si="335"/>
        <v>20465.5703560032</v>
      </c>
      <c r="BT45" s="28">
        <f ca="1" t="shared" si="335"/>
        <v>19817.0477528498</v>
      </c>
      <c r="BU45" s="28">
        <f ca="1" t="shared" si="33"/>
        <v>58185.1422197261</v>
      </c>
      <c r="BV45" s="30">
        <f ca="1" t="shared" si="34"/>
        <v>6.84257772191195</v>
      </c>
    </row>
    <row r="46" ht="15" customHeight="1" spans="1:74">
      <c r="A46" s="26">
        <v>45</v>
      </c>
      <c r="B46" s="27">
        <f ca="1" t="shared" ref="B46:F46" si="336">RAND()</f>
        <v>0.659492074190692</v>
      </c>
      <c r="C46" s="28">
        <f ca="1">IF(B46&lt;=('Ejercicio 3 - TIR'!$D$13-'Ejercicio 3 - TIR'!$C$13)/('Ejercicio 3 - TIR'!$E$13-'Ejercicio 3 - TIR'!$C$13),'Ejercicio 3 - TIR'!$C$13+SQRT(('Ejercicio 3 - TIR'!$E$13-'Ejercicio 3 - TIR'!$C$13)*('Ejercicio 3 - TIR'!$D$13-'Ejercicio 3 - TIR'!$C$13)*B46),'Ejercicio 3 - TIR'!$E$13-SQRT(('Ejercicio 3 - TIR'!$E$13-'Ejercicio 3 - TIR'!$C$13)*('Ejercicio 3 - TIR'!$E$13-'Ejercicio 3 - TIR'!$D$13)*(1-B46)))</f>
        <v>79785.9081091638</v>
      </c>
      <c r="D46" s="27">
        <f ca="1" t="shared" si="336"/>
        <v>0.197632111894996</v>
      </c>
      <c r="E46" s="28">
        <f ca="1">IF(D46&lt;=('Ejercicio 3 - TIR'!$D$14-'Ejercicio 3 - TIR'!$C$14)/('Ejercicio 3 - TIR'!$E$14-'Ejercicio 3 - TIR'!$C$14),'Ejercicio 3 - TIR'!$C$14+SQRT(('Ejercicio 3 - TIR'!$E$14-'Ejercicio 3 - TIR'!$C$14)*('Ejercicio 3 - TIR'!$D$14-'Ejercicio 3 - TIR'!$C$14)*D46),'Ejercicio 3 - TIR'!$E$14-SQRT(('Ejercicio 3 - TIR'!$E$14-'Ejercicio 3 - TIR'!$C$14)*('Ejercicio 3 - TIR'!$E$14-'Ejercicio 3 - TIR'!$D$14)*(1-D46)))</f>
        <v>28849.9881028549</v>
      </c>
      <c r="F46" s="27">
        <f ca="1" t="shared" si="336"/>
        <v>0.710065441732616</v>
      </c>
      <c r="G46" s="28">
        <f ca="1">IF(F46&lt;=('Ejercicio 3 - TIR'!$D$18-'Ejercicio 3 - TIR'!$C$18)/('Ejercicio 3 - TIR'!$E$18-'Ejercicio 3 - TIR'!$C$18),'Ejercicio 3 - TIR'!$C$18+SQRT(('Ejercicio 3 - TIR'!$E$18-'Ejercicio 3 - TIR'!$C$18)*('Ejercicio 3 - TIR'!$D$18-'Ejercicio 3 - TIR'!$C$18)*F46),'Ejercicio 3 - TIR'!$E$18-SQRT(('Ejercicio 3 - TIR'!$E$18-'Ejercicio 3 - TIR'!$C$18)*('Ejercicio 3 - TIR'!$E$18-'Ejercicio 3 - TIR'!$D$18)*(1-F46)))</f>
        <v>40336.8367099088</v>
      </c>
      <c r="H46" s="27">
        <f ca="1" t="shared" ref="H46:L46" si="337">RAND()</f>
        <v>0.0176857129559522</v>
      </c>
      <c r="I46" s="28">
        <f ca="1">IF(H46&lt;=('Ejercicio 3 - TIR'!$D$18-'Ejercicio 3 - TIR'!$C$18)/('Ejercicio 3 - TIR'!$E$18-'Ejercicio 3 - TIR'!$C$18),'Ejercicio 3 - TIR'!$C$18+SQRT(('Ejercicio 3 - TIR'!$E$18-'Ejercicio 3 - TIR'!$C$18)*('Ejercicio 3 - TIR'!$D$18-'Ejercicio 3 - TIR'!$C$18)*H46),'Ejercicio 3 - TIR'!$E$18-SQRT(('Ejercicio 3 - TIR'!$E$18-'Ejercicio 3 - TIR'!$C$18)*('Ejercicio 3 - TIR'!$E$18-'Ejercicio 3 - TIR'!$D$18)*(1-H46)))</f>
        <v>31628.7593264178</v>
      </c>
      <c r="J46" s="27">
        <f ca="1" t="shared" si="337"/>
        <v>0.951215917627144</v>
      </c>
      <c r="K46" s="28">
        <f ca="1">IF(J46&lt;=('Ejercicio 3 - TIR'!$D$18-'Ejercicio 3 - TIR'!$C$18)/('Ejercicio 3 - TIR'!$E$18-'Ejercicio 3 - TIR'!$C$18),'Ejercicio 3 - TIR'!$C$18+SQRT(('Ejercicio 3 - TIR'!$E$18-'Ejercicio 3 - TIR'!$C$18)*('Ejercicio 3 - TIR'!$D$18-'Ejercicio 3 - TIR'!$C$18)*J46),'Ejercicio 3 - TIR'!$E$18-SQRT(('Ejercicio 3 - TIR'!$E$18-'Ejercicio 3 - TIR'!$C$18)*('Ejercicio 3 - TIR'!$E$18-'Ejercicio 3 - TIR'!$D$18)*(1-J46)))</f>
        <v>43087.1993888635</v>
      </c>
      <c r="L46" s="27">
        <f ca="1" t="shared" si="337"/>
        <v>0.998248594239225</v>
      </c>
      <c r="M46" s="28">
        <f ca="1">IF(L46&lt;=('Ejercicio 3 - TIR'!$D$18-'Ejercicio 3 - TIR'!$C$18)/('Ejercicio 3 - TIR'!$E$18-'Ejercicio 3 - TIR'!$C$18),'Ejercicio 3 - TIR'!$C$18+SQRT(('Ejercicio 3 - TIR'!$E$18-'Ejercicio 3 - TIR'!$C$18)*('Ejercicio 3 - TIR'!$D$18-'Ejercicio 3 - TIR'!$C$18)*L46),'Ejercicio 3 - TIR'!$E$18-SQRT(('Ejercicio 3 - TIR'!$E$18-'Ejercicio 3 - TIR'!$C$18)*('Ejercicio 3 - TIR'!$E$18-'Ejercicio 3 - TIR'!$D$18)*(1-L46)))</f>
        <v>44637.570100491</v>
      </c>
      <c r="N46" s="27">
        <f ca="1" t="shared" ref="N46:R46" si="338">RAND()</f>
        <v>0.316090720282626</v>
      </c>
      <c r="O46" s="28">
        <f ca="1">IF(N46&lt;=('Ejercicio 3 - TIR'!$D$18-'Ejercicio 3 - TIR'!$C$18)/('Ejercicio 3 - TIR'!$E$18-'Ejercicio 3 - TIR'!$C$18),'Ejercicio 3 - TIR'!$C$18+SQRT(('Ejercicio 3 - TIR'!$E$18-'Ejercicio 3 - TIR'!$C$18)*('Ejercicio 3 - TIR'!$D$18-'Ejercicio 3 - TIR'!$C$18)*N46),'Ejercicio 3 - TIR'!$E$18-SQRT(('Ejercicio 3 - TIR'!$E$18-'Ejercicio 3 - TIR'!$C$18)*('Ejercicio 3 - TIR'!$E$18-'Ejercicio 3 - TIR'!$D$18)*(1-N46)))</f>
        <v>36885.7539922941</v>
      </c>
      <c r="P46" s="27">
        <f ca="1" t="shared" si="338"/>
        <v>0.973096899125332</v>
      </c>
      <c r="Q46" s="29">
        <f ca="1">IF(P46&lt;=('Ejercicio 3 - TIR'!$D$22-'Ejercicio 3 - TIR'!$C$22)/('Ejercicio 3 - TIR'!$E$22-'Ejercicio 3 - TIR'!$C$22),'Ejercicio 3 - TIR'!$C$22+SQRT(('Ejercicio 3 - TIR'!$E$22-'Ejercicio 3 - TIR'!$C$22)*('Ejercicio 3 - TIR'!$D$22-'Ejercicio 3 - TIR'!$C$22)*P46),'Ejercicio 3 - TIR'!$E$22-SQRT(('Ejercicio 3 - TIR'!$E$22-'Ejercicio 3 - TIR'!$C$22)*('Ejercicio 3 - TIR'!$E$22-'Ejercicio 3 - TIR'!$D$22)*(1-P46)))</f>
        <v>0.173041150844112</v>
      </c>
      <c r="R46" s="27">
        <f ca="1" t="shared" si="338"/>
        <v>0.14550831791924</v>
      </c>
      <c r="S46" s="29">
        <f ca="1">IF(R46&lt;=('Ejercicio 3 - TIR'!$D$23-'Ejercicio 3 - TIR'!$C$23)/('Ejercicio 3 - TIR'!$E$23-'Ejercicio 3 - TIR'!$C$23),'Ejercicio 3 - TIR'!$C$23+SQRT(('Ejercicio 3 - TIR'!$E$23-'Ejercicio 3 - TIR'!$C$23)*('Ejercicio 3 - TIR'!$D$23-'Ejercicio 3 - TIR'!$C$23)*R46),'Ejercicio 3 - TIR'!$E$23-SQRT(('Ejercicio 3 - TIR'!$E$23-'Ejercicio 3 - TIR'!$C$23)*('Ejercicio 3 - TIR'!$E$23-'Ejercicio 3 - TIR'!$D$23)*(1-R46)))</f>
        <v>0.13618378732728</v>
      </c>
      <c r="T46" s="27">
        <f ca="1" t="shared" ref="T46:X46" si="339">RAND()</f>
        <v>0.720881204690653</v>
      </c>
      <c r="U46" s="29">
        <f ca="1">IF(T46&lt;=('Ejercicio 3 - TIR'!$D$24-'Ejercicio 3 - TIR'!$C$24)/('Ejercicio 3 - TIR'!$E$24-'Ejercicio 3 - TIR'!$C$24),'Ejercicio 3 - TIR'!$C$24+SQRT(('Ejercicio 3 - TIR'!$E$24-'Ejercicio 3 - TIR'!$C$24)*('Ejercicio 3 - TIR'!$D$24-'Ejercicio 3 - TIR'!$C$24)*T46),'Ejercicio 3 - TIR'!$E$24-SQRT(('Ejercicio 3 - TIR'!$E$24-'Ejercicio 3 - TIR'!$C$24)*('Ejercicio 3 - TIR'!$E$24-'Ejercicio 3 - TIR'!$D$24)*(1-T46)))</f>
        <v>0.192044094955338</v>
      </c>
      <c r="V46" s="27">
        <f ca="1" t="shared" si="339"/>
        <v>0.334110137430857</v>
      </c>
      <c r="W46" s="29">
        <f ca="1">IF(V46&lt;=('Ejercicio 3 - TIR'!$D$25-'Ejercicio 3 - TIR'!$C$25)/('Ejercicio 3 - TIR'!$E$25-'Ejercicio 3 - TIR'!$C$25),'Ejercicio 3 - TIR'!$C$25+SQRT(('Ejercicio 3 - TIR'!$E$25-'Ejercicio 3 - TIR'!$C$25)*('Ejercicio 3 - TIR'!$D$25-'Ejercicio 3 - TIR'!$C$25)*V46),'Ejercicio 3 - TIR'!$E$25-SQRT(('Ejercicio 3 - TIR'!$E$25-'Ejercicio 3 - TIR'!$C$25)*('Ejercicio 3 - TIR'!$E$25-'Ejercicio 3 - TIR'!$D$25)*(1-V46)))</f>
        <v>0.201723561450828</v>
      </c>
      <c r="X46" s="27">
        <f ca="1" t="shared" si="339"/>
        <v>0.770929779709315</v>
      </c>
      <c r="Y46" s="29">
        <f ca="1">IF(X46&lt;=('Ejercicio 3 - TIR'!$D$26-'Ejercicio 3 - TIR'!$C$26)/('Ejercicio 3 - TIR'!$E$26-'Ejercicio 3 - TIR'!$C$26),'Ejercicio 3 - TIR'!$C$26+SQRT(('Ejercicio 3 - TIR'!$E$26-'Ejercicio 3 - TIR'!$C$26)*('Ejercicio 3 - TIR'!$D$26-'Ejercicio 3 - TIR'!$C$26)*X46),'Ejercicio 3 - TIR'!$E$26-SQRT(('Ejercicio 3 - TIR'!$E$26-'Ejercicio 3 - TIR'!$C$26)*('Ejercicio 3 - TIR'!$E$26-'Ejercicio 3 - TIR'!$D$26)*(1-X46)))</f>
        <v>0.244829285057456</v>
      </c>
      <c r="Z46" s="27">
        <f ca="1" t="shared" si="4"/>
        <v>1.17304115084411</v>
      </c>
      <c r="AA46" s="27">
        <f ca="1" t="shared" si="5"/>
        <v>1.33279033745681</v>
      </c>
      <c r="AB46" s="27">
        <f ca="1" t="shared" si="6"/>
        <v>1.58874485157893</v>
      </c>
      <c r="AC46" s="27">
        <f ca="1" t="shared" si="7"/>
        <v>1.9092321212761</v>
      </c>
      <c r="AD46" s="27">
        <f ca="1" t="shared" si="8"/>
        <v>2.37666805653685</v>
      </c>
      <c r="AE46" s="26">
        <f ca="1" t="shared" si="9"/>
        <v>4992.23514315696</v>
      </c>
      <c r="AF46" s="26">
        <f ca="1" t="shared" si="10"/>
        <v>5672.09663218042</v>
      </c>
      <c r="AG46" s="26">
        <f ca="1" t="shared" si="11"/>
        <v>6761.38929640673</v>
      </c>
      <c r="AH46" s="26">
        <f ca="1" t="shared" si="12"/>
        <v>8125.32082563341</v>
      </c>
      <c r="AI46" s="26">
        <f ca="1" t="shared" si="13"/>
        <v>10114.6373142357</v>
      </c>
      <c r="AJ46" s="28">
        <f ca="1" t="shared" si="14"/>
        <v>47316.7693556025</v>
      </c>
      <c r="AK46" s="28">
        <f ca="1" t="shared" si="15"/>
        <v>42154.5048159967</v>
      </c>
      <c r="AL46" s="28">
        <f ca="1" t="shared" si="16"/>
        <v>68454.5661980116</v>
      </c>
      <c r="AM46" s="28">
        <f ca="1" t="shared" si="17"/>
        <v>85223.4826515709</v>
      </c>
      <c r="AN46" s="28">
        <f ca="1" t="shared" si="18"/>
        <v>87665.193254762</v>
      </c>
      <c r="AO46" s="28">
        <f ca="1">C46/'Ejercicio 3 - TIR'!$D$7</f>
        <v>15957.1816218328</v>
      </c>
      <c r="AP46" s="28">
        <f ca="1" t="shared" si="19"/>
        <v>31359.5877337697</v>
      </c>
      <c r="AQ46" s="28">
        <f ca="1" t="shared" si="20"/>
        <v>26197.3231941639</v>
      </c>
      <c r="AR46" s="28">
        <f ca="1" t="shared" si="21"/>
        <v>52497.3845761788</v>
      </c>
      <c r="AS46" s="28">
        <f ca="1" t="shared" si="22"/>
        <v>69266.3010297381</v>
      </c>
      <c r="AT46" s="28">
        <f ca="1" t="shared" si="23"/>
        <v>71708.0116329293</v>
      </c>
      <c r="AU46" s="28">
        <f ca="1">AP46*'Ejercicio 3 - TIR'!$D$5</f>
        <v>15679.7938668849</v>
      </c>
      <c r="AV46" s="28">
        <f ca="1">AQ46*'Ejercicio 3 - TIR'!$D$5</f>
        <v>13098.661597082</v>
      </c>
      <c r="AW46" s="28">
        <f ca="1">AR46*'Ejercicio 3 - TIR'!$D$5</f>
        <v>26248.6922880894</v>
      </c>
      <c r="AX46" s="28">
        <f ca="1">AS46*'Ejercicio 3 - TIR'!$D$5</f>
        <v>34633.1505148691</v>
      </c>
      <c r="AY46" s="28">
        <f ca="1">AT46*'Ejercicio 3 - TIR'!$D$5</f>
        <v>35854.0058164646</v>
      </c>
      <c r="AZ46" s="28">
        <f ca="1" t="shared" ref="AZ46:BD46" si="340">AJ46-AU46-AE46</f>
        <v>26644.7403455607</v>
      </c>
      <c r="BA46" s="28">
        <f ca="1" t="shared" si="340"/>
        <v>23383.7465867343</v>
      </c>
      <c r="BB46" s="28">
        <f ca="1" t="shared" si="340"/>
        <v>35444.4846135154</v>
      </c>
      <c r="BC46" s="28">
        <f ca="1" t="shared" si="340"/>
        <v>42465.0113110684</v>
      </c>
      <c r="BD46" s="28">
        <f ca="1" t="shared" si="340"/>
        <v>41696.5501240617</v>
      </c>
      <c r="BE46" s="28">
        <f ca="1" t="shared" ref="BE46:BI46" si="341">AZ46/Z46</f>
        <v>22714.2418033564</v>
      </c>
      <c r="BF46" s="28">
        <f ca="1" t="shared" si="341"/>
        <v>17544.9550687428</v>
      </c>
      <c r="BG46" s="28">
        <f ca="1" t="shared" si="341"/>
        <v>22309.7400304964</v>
      </c>
      <c r="BH46" s="28">
        <f ca="1" t="shared" si="341"/>
        <v>22241.932155785</v>
      </c>
      <c r="BI46" s="28">
        <f ca="1" t="shared" si="341"/>
        <v>17544.1202272141</v>
      </c>
      <c r="BJ46" s="28">
        <f ca="1" t="shared" si="26"/>
        <v>68566.8451555236</v>
      </c>
      <c r="BK46" s="28">
        <f ca="1" t="shared" si="27"/>
        <v>37924.9238329669</v>
      </c>
      <c r="BL46" s="28">
        <f ca="1" t="shared" si="28"/>
        <v>106491.76898849</v>
      </c>
      <c r="BM46" s="28">
        <f ca="1">BK46*'Ejercicio 3 - TIR'!$D$5</f>
        <v>18962.4619164834</v>
      </c>
      <c r="BN46" s="28">
        <f ca="1" t="shared" si="29"/>
        <v>87529.307072007</v>
      </c>
      <c r="BO46" s="28">
        <f ca="1" t="shared" si="30"/>
        <v>36828.5789137713</v>
      </c>
      <c r="BP46" s="28">
        <f ca="1" t="shared" si="31"/>
        <v>-108635.896212019</v>
      </c>
      <c r="BQ46" s="28">
        <f ca="1" t="shared" ref="BQ46:BT46" si="342">BE46</f>
        <v>22714.2418033564</v>
      </c>
      <c r="BR46" s="28">
        <f ca="1" t="shared" si="342"/>
        <v>17544.9550687428</v>
      </c>
      <c r="BS46" s="28">
        <f ca="1" t="shared" si="342"/>
        <v>22309.7400304964</v>
      </c>
      <c r="BT46" s="28">
        <f ca="1" t="shared" si="342"/>
        <v>22241.932155785</v>
      </c>
      <c r="BU46" s="28">
        <f ca="1" t="shared" si="33"/>
        <v>54372.6991409854</v>
      </c>
      <c r="BV46" s="30">
        <f ca="1" t="shared" si="34"/>
        <v>7.54850337456294</v>
      </c>
    </row>
    <row r="47" ht="15" customHeight="1" spans="1:74">
      <c r="A47" s="26">
        <v>46</v>
      </c>
      <c r="B47" s="27">
        <f ca="1" t="shared" ref="B47:F47" si="343">RAND()</f>
        <v>0.411404864215397</v>
      </c>
      <c r="C47" s="28">
        <f ca="1">IF(B47&lt;=('Ejercicio 3 - TIR'!$D$13-'Ejercicio 3 - TIR'!$C$13)/('Ejercicio 3 - TIR'!$E$13-'Ejercicio 3 - TIR'!$C$13),'Ejercicio 3 - TIR'!$C$13+SQRT(('Ejercicio 3 - TIR'!$E$13-'Ejercicio 3 - TIR'!$C$13)*('Ejercicio 3 - TIR'!$D$13-'Ejercicio 3 - TIR'!$C$13)*B47),'Ejercicio 3 - TIR'!$E$13-SQRT(('Ejercicio 3 - TIR'!$E$13-'Ejercicio 3 - TIR'!$C$13)*('Ejercicio 3 - TIR'!$E$13-'Ejercicio 3 - TIR'!$D$13)*(1-B47)))</f>
        <v>73423.4283072191</v>
      </c>
      <c r="D47" s="27">
        <f ca="1" t="shared" si="343"/>
        <v>0.622040950543071</v>
      </c>
      <c r="E47" s="28">
        <f ca="1">IF(D47&lt;=('Ejercicio 3 - TIR'!$D$14-'Ejercicio 3 - TIR'!$C$14)/('Ejercicio 3 - TIR'!$E$14-'Ejercicio 3 - TIR'!$C$14),'Ejercicio 3 - TIR'!$C$14+SQRT(('Ejercicio 3 - TIR'!$E$14-'Ejercicio 3 - TIR'!$C$14)*('Ejercicio 3 - TIR'!$D$14-'Ejercicio 3 - TIR'!$C$14)*D47),'Ejercicio 3 - TIR'!$E$14-SQRT(('Ejercicio 3 - TIR'!$E$14-'Ejercicio 3 - TIR'!$C$14)*('Ejercicio 3 - TIR'!$E$14-'Ejercicio 3 - TIR'!$D$14)*(1-D47)))</f>
        <v>32470.4676494128</v>
      </c>
      <c r="F47" s="27">
        <f ca="1" t="shared" si="343"/>
        <v>0.436779584604015</v>
      </c>
      <c r="G47" s="28">
        <f ca="1">IF(F47&lt;=('Ejercicio 3 - TIR'!$D$18-'Ejercicio 3 - TIR'!$C$18)/('Ejercicio 3 - TIR'!$E$18-'Ejercicio 3 - TIR'!$C$18),'Ejercicio 3 - TIR'!$C$18+SQRT(('Ejercicio 3 - TIR'!$E$18-'Ejercicio 3 - TIR'!$C$18)*('Ejercicio 3 - TIR'!$D$18-'Ejercicio 3 - TIR'!$C$18)*F47),'Ejercicio 3 - TIR'!$E$18-SQRT(('Ejercicio 3 - TIR'!$E$18-'Ejercicio 3 - TIR'!$C$18)*('Ejercicio 3 - TIR'!$E$18-'Ejercicio 3 - TIR'!$D$18)*(1-F47)))</f>
        <v>38094.2533744999</v>
      </c>
      <c r="H47" s="27">
        <f ca="1" t="shared" ref="H47:L47" si="344">RAND()</f>
        <v>0.580374025503475</v>
      </c>
      <c r="I47" s="28">
        <f ca="1">IF(H47&lt;=('Ejercicio 3 - TIR'!$D$18-'Ejercicio 3 - TIR'!$C$18)/('Ejercicio 3 - TIR'!$E$18-'Ejercicio 3 - TIR'!$C$18),'Ejercicio 3 - TIR'!$C$18+SQRT(('Ejercicio 3 - TIR'!$E$18-'Ejercicio 3 - TIR'!$C$18)*('Ejercicio 3 - TIR'!$D$18-'Ejercicio 3 - TIR'!$C$18)*H47),'Ejercicio 3 - TIR'!$E$18-SQRT(('Ejercicio 3 - TIR'!$E$18-'Ejercicio 3 - TIR'!$C$18)*('Ejercicio 3 - TIR'!$E$18-'Ejercicio 3 - TIR'!$D$18)*(1-H47)))</f>
        <v>39330.3860491151</v>
      </c>
      <c r="J47" s="27">
        <f ca="1" t="shared" si="344"/>
        <v>0.43602596536286</v>
      </c>
      <c r="K47" s="28">
        <f ca="1">IF(J47&lt;=('Ejercicio 3 - TIR'!$D$18-'Ejercicio 3 - TIR'!$C$18)/('Ejercicio 3 - TIR'!$E$18-'Ejercicio 3 - TIR'!$C$18),'Ejercicio 3 - TIR'!$C$18+SQRT(('Ejercicio 3 - TIR'!$E$18-'Ejercicio 3 - TIR'!$C$18)*('Ejercicio 3 - TIR'!$D$18-'Ejercicio 3 - TIR'!$C$18)*J47),'Ejercicio 3 - TIR'!$E$18-SQRT(('Ejercicio 3 - TIR'!$E$18-'Ejercicio 3 - TIR'!$C$18)*('Ejercicio 3 - TIR'!$E$18-'Ejercicio 3 - TIR'!$D$18)*(1-J47)))</f>
        <v>38087.2674497898</v>
      </c>
      <c r="L47" s="27">
        <f ca="1" t="shared" si="344"/>
        <v>0.615139232692157</v>
      </c>
      <c r="M47" s="28">
        <f ca="1">IF(L47&lt;=('Ejercicio 3 - TIR'!$D$18-'Ejercicio 3 - TIR'!$C$18)/('Ejercicio 3 - TIR'!$E$18-'Ejercicio 3 - TIR'!$C$18),'Ejercicio 3 - TIR'!$C$18+SQRT(('Ejercicio 3 - TIR'!$E$18-'Ejercicio 3 - TIR'!$C$18)*('Ejercicio 3 - TIR'!$D$18-'Ejercicio 3 - TIR'!$C$18)*L47),'Ejercicio 3 - TIR'!$E$18-SQRT(('Ejercicio 3 - TIR'!$E$18-'Ejercicio 3 - TIR'!$C$18)*('Ejercicio 3 - TIR'!$E$18-'Ejercicio 3 - TIR'!$D$18)*(1-L47)))</f>
        <v>39605.7735192864</v>
      </c>
      <c r="N47" s="27">
        <f ca="1" t="shared" ref="N47:R47" si="345">RAND()</f>
        <v>0.282597536798076</v>
      </c>
      <c r="O47" s="28">
        <f ca="1">IF(N47&lt;=('Ejercicio 3 - TIR'!$D$18-'Ejercicio 3 - TIR'!$C$18)/('Ejercicio 3 - TIR'!$E$18-'Ejercicio 3 - TIR'!$C$18),'Ejercicio 3 - TIR'!$C$18+SQRT(('Ejercicio 3 - TIR'!$E$18-'Ejercicio 3 - TIR'!$C$18)*('Ejercicio 3 - TIR'!$D$18-'Ejercicio 3 - TIR'!$C$18)*N47),'Ejercicio 3 - TIR'!$E$18-SQRT(('Ejercicio 3 - TIR'!$E$18-'Ejercicio 3 - TIR'!$C$18)*('Ejercicio 3 - TIR'!$E$18-'Ejercicio 3 - TIR'!$D$18)*(1-N47)))</f>
        <v>36510.731949613</v>
      </c>
      <c r="P47" s="27">
        <f ca="1" t="shared" si="345"/>
        <v>0.225042703032765</v>
      </c>
      <c r="Q47" s="29">
        <f ca="1">IF(P47&lt;=('Ejercicio 3 - TIR'!$D$22-'Ejercicio 3 - TIR'!$C$22)/('Ejercicio 3 - TIR'!$E$22-'Ejercicio 3 - TIR'!$C$22),'Ejercicio 3 - TIR'!$C$22+SQRT(('Ejercicio 3 - TIR'!$E$22-'Ejercicio 3 - TIR'!$C$22)*('Ejercicio 3 - TIR'!$D$22-'Ejercicio 3 - TIR'!$C$22)*P47),'Ejercicio 3 - TIR'!$E$22-SQRT(('Ejercicio 3 - TIR'!$E$22-'Ejercicio 3 - TIR'!$C$22)*('Ejercicio 3 - TIR'!$E$22-'Ejercicio 3 - TIR'!$D$22)*(1-P47)))</f>
        <v>0.140126521444576</v>
      </c>
      <c r="R47" s="27">
        <f ca="1" t="shared" si="345"/>
        <v>0.834273520867632</v>
      </c>
      <c r="S47" s="29">
        <f ca="1">IF(R47&lt;=('Ejercicio 3 - TIR'!$D$23-'Ejercicio 3 - TIR'!$C$23)/('Ejercicio 3 - TIR'!$E$23-'Ejercicio 3 - TIR'!$C$23),'Ejercicio 3 - TIR'!$C$23+SQRT(('Ejercicio 3 - TIR'!$E$23-'Ejercicio 3 - TIR'!$C$23)*('Ejercicio 3 - TIR'!$D$23-'Ejercicio 3 - TIR'!$C$23)*R47),'Ejercicio 3 - TIR'!$E$23-SQRT(('Ejercicio 3 - TIR'!$E$23-'Ejercicio 3 - TIR'!$C$23)*('Ejercicio 3 - TIR'!$E$23-'Ejercicio 3 - TIR'!$D$23)*(1-R47)))</f>
        <v>0.162728414593956</v>
      </c>
      <c r="T47" s="27">
        <f ca="1" t="shared" ref="T47:X47" si="346">RAND()</f>
        <v>0.267050349155468</v>
      </c>
      <c r="U47" s="29">
        <f ca="1">IF(T47&lt;=('Ejercicio 3 - TIR'!$D$24-'Ejercicio 3 - TIR'!$C$24)/('Ejercicio 3 - TIR'!$E$24-'Ejercicio 3 - TIR'!$C$24),'Ejercicio 3 - TIR'!$C$24+SQRT(('Ejercicio 3 - TIR'!$E$24-'Ejercicio 3 - TIR'!$C$24)*('Ejercicio 3 - TIR'!$D$24-'Ejercicio 3 - TIR'!$C$24)*T47),'Ejercicio 3 - TIR'!$E$24-SQRT(('Ejercicio 3 - TIR'!$E$24-'Ejercicio 3 - TIR'!$C$24)*('Ejercicio 3 - TIR'!$E$24-'Ejercicio 3 - TIR'!$D$24)*(1-T47)))</f>
        <v>0.173681337234761</v>
      </c>
      <c r="V47" s="27">
        <f ca="1" t="shared" si="346"/>
        <v>0.518785802383221</v>
      </c>
      <c r="W47" s="29">
        <f ca="1">IF(V47&lt;=('Ejercicio 3 - TIR'!$D$25-'Ejercicio 3 - TIR'!$C$25)/('Ejercicio 3 - TIR'!$E$25-'Ejercicio 3 - TIR'!$C$25),'Ejercicio 3 - TIR'!$C$25+SQRT(('Ejercicio 3 - TIR'!$E$25-'Ejercicio 3 - TIR'!$C$25)*('Ejercicio 3 - TIR'!$D$25-'Ejercicio 3 - TIR'!$C$25)*V47),'Ejercicio 3 - TIR'!$E$25-SQRT(('Ejercicio 3 - TIR'!$E$25-'Ejercicio 3 - TIR'!$C$25)*('Ejercicio 3 - TIR'!$E$25-'Ejercicio 3 - TIR'!$D$25)*(1-V47)))</f>
        <v>0.208960388748689</v>
      </c>
      <c r="X47" s="27">
        <f ca="1" t="shared" si="346"/>
        <v>0.958694968307357</v>
      </c>
      <c r="Y47" s="29">
        <f ca="1">IF(X47&lt;=('Ejercicio 3 - TIR'!$D$26-'Ejercicio 3 - TIR'!$C$26)/('Ejercicio 3 - TIR'!$E$26-'Ejercicio 3 - TIR'!$C$26),'Ejercicio 3 - TIR'!$C$26+SQRT(('Ejercicio 3 - TIR'!$E$26-'Ejercicio 3 - TIR'!$C$26)*('Ejercicio 3 - TIR'!$D$26-'Ejercicio 3 - TIR'!$C$26)*X47),'Ejercicio 3 - TIR'!$E$26-SQRT(('Ejercicio 3 - TIR'!$E$26-'Ejercicio 3 - TIR'!$C$26)*('Ejercicio 3 - TIR'!$E$26-'Ejercicio 3 - TIR'!$D$26)*(1-X47)))</f>
        <v>0.26506523615385</v>
      </c>
      <c r="Z47" s="27">
        <f ca="1" t="shared" si="4"/>
        <v>1.14012652144458</v>
      </c>
      <c r="AA47" s="27">
        <f ca="1" t="shared" si="5"/>
        <v>1.32565750271577</v>
      </c>
      <c r="AB47" s="27">
        <f ca="1" t="shared" si="6"/>
        <v>1.55589947050274</v>
      </c>
      <c r="AC47" s="27">
        <f ca="1" t="shared" si="7"/>
        <v>1.88102082871288</v>
      </c>
      <c r="AD47" s="27">
        <f ca="1" t="shared" si="8"/>
        <v>2.37961405888597</v>
      </c>
      <c r="AE47" s="26">
        <f ca="1" t="shared" si="9"/>
        <v>4549.97368139085</v>
      </c>
      <c r="AF47" s="26">
        <f ca="1" t="shared" si="10"/>
        <v>5290.38368500781</v>
      </c>
      <c r="AG47" s="26">
        <f ca="1" t="shared" si="11"/>
        <v>6209.22459790493</v>
      </c>
      <c r="AH47" s="26">
        <f ca="1" t="shared" si="12"/>
        <v>7506.70658371107</v>
      </c>
      <c r="AI47" s="26">
        <f ca="1" t="shared" si="13"/>
        <v>9496.47353706011</v>
      </c>
      <c r="AJ47" s="28">
        <f ca="1" t="shared" si="14"/>
        <v>43432.2685868968</v>
      </c>
      <c r="AK47" s="28">
        <f ca="1" t="shared" si="15"/>
        <v>52138.6213507172</v>
      </c>
      <c r="AL47" s="28">
        <f ca="1" t="shared" si="16"/>
        <v>59259.9592580243</v>
      </c>
      <c r="AM47" s="28">
        <f ca="1" t="shared" si="17"/>
        <v>74499.2849270626</v>
      </c>
      <c r="AN47" s="28">
        <f ca="1" t="shared" si="18"/>
        <v>86881.4510475161</v>
      </c>
      <c r="AO47" s="28">
        <f ca="1">C47/'Ejercicio 3 - TIR'!$D$7</f>
        <v>14684.6856614438</v>
      </c>
      <c r="AP47" s="28">
        <f ca="1" t="shared" si="19"/>
        <v>28747.582925453</v>
      </c>
      <c r="AQ47" s="28">
        <f ca="1" t="shared" si="20"/>
        <v>37453.9356892734</v>
      </c>
      <c r="AR47" s="28">
        <f ca="1" t="shared" si="21"/>
        <v>44575.2735965805</v>
      </c>
      <c r="AS47" s="28">
        <f ca="1" t="shared" si="22"/>
        <v>59814.5992656188</v>
      </c>
      <c r="AT47" s="28">
        <f ca="1" t="shared" si="23"/>
        <v>72196.7653860723</v>
      </c>
      <c r="AU47" s="28">
        <f ca="1">AP47*'Ejercicio 3 - TIR'!$D$5</f>
        <v>14373.7914627265</v>
      </c>
      <c r="AV47" s="28">
        <f ca="1">AQ47*'Ejercicio 3 - TIR'!$D$5</f>
        <v>18726.9678446367</v>
      </c>
      <c r="AW47" s="28">
        <f ca="1">AR47*'Ejercicio 3 - TIR'!$D$5</f>
        <v>22287.6367982902</v>
      </c>
      <c r="AX47" s="28">
        <f ca="1">AS47*'Ejercicio 3 - TIR'!$D$5</f>
        <v>29907.2996328094</v>
      </c>
      <c r="AY47" s="28">
        <f ca="1">AT47*'Ejercicio 3 - TIR'!$D$5</f>
        <v>36098.3826930361</v>
      </c>
      <c r="AZ47" s="28">
        <f ca="1" t="shared" ref="AZ47:BD47" si="347">AJ47-AU47-AE47</f>
        <v>24508.5034427795</v>
      </c>
      <c r="BA47" s="28">
        <f ca="1" t="shared" si="347"/>
        <v>28121.2698210727</v>
      </c>
      <c r="BB47" s="28">
        <f ca="1" t="shared" si="347"/>
        <v>30763.0978618291</v>
      </c>
      <c r="BC47" s="28">
        <f ca="1" t="shared" si="347"/>
        <v>37085.2787105421</v>
      </c>
      <c r="BD47" s="28">
        <f ca="1" t="shared" si="347"/>
        <v>41286.5948174199</v>
      </c>
      <c r="BE47" s="28">
        <f ca="1" t="shared" ref="BE47:BI47" si="348">AZ47/Z47</f>
        <v>21496.3014909314</v>
      </c>
      <c r="BF47" s="28">
        <f ca="1" t="shared" si="348"/>
        <v>21213.0733341476</v>
      </c>
      <c r="BG47" s="28">
        <f ca="1" t="shared" si="348"/>
        <v>19771.9058622013</v>
      </c>
      <c r="BH47" s="28">
        <f ca="1" t="shared" si="348"/>
        <v>19715.506678317</v>
      </c>
      <c r="BI47" s="28">
        <f ca="1" t="shared" si="348"/>
        <v>17350.1222449276</v>
      </c>
      <c r="BJ47" s="28">
        <f ca="1" t="shared" si="26"/>
        <v>77267.1813171446</v>
      </c>
      <c r="BK47" s="28">
        <f ca="1" t="shared" si="27"/>
        <v>34943.8844502929</v>
      </c>
      <c r="BL47" s="28">
        <f ca="1" t="shared" si="28"/>
        <v>112211.065767437</v>
      </c>
      <c r="BM47" s="28">
        <f ca="1">BK47*'Ejercicio 3 - TIR'!$D$5</f>
        <v>17471.9422251464</v>
      </c>
      <c r="BN47" s="28">
        <f ca="1" t="shared" si="29"/>
        <v>94739.1235422911</v>
      </c>
      <c r="BO47" s="28">
        <f ca="1" t="shared" si="30"/>
        <v>39812.8104801347</v>
      </c>
      <c r="BP47" s="28">
        <f ca="1" t="shared" si="31"/>
        <v>-105893.895956632</v>
      </c>
      <c r="BQ47" s="28">
        <f ca="1" t="shared" ref="BQ47:BT47" si="349">BE47</f>
        <v>21496.3014909314</v>
      </c>
      <c r="BR47" s="28">
        <f ca="1" t="shared" si="349"/>
        <v>21213.0733341476</v>
      </c>
      <c r="BS47" s="28">
        <f ca="1" t="shared" si="349"/>
        <v>19771.9058622013</v>
      </c>
      <c r="BT47" s="28">
        <f ca="1" t="shared" si="349"/>
        <v>19715.506678317</v>
      </c>
      <c r="BU47" s="28">
        <f ca="1" t="shared" si="33"/>
        <v>57162.9327250623</v>
      </c>
      <c r="BV47" s="30">
        <f ca="1" t="shared" si="34"/>
        <v>8.39453268423482</v>
      </c>
    </row>
    <row r="48" ht="15" customHeight="1" spans="1:74">
      <c r="A48" s="26">
        <v>47</v>
      </c>
      <c r="B48" s="27">
        <f ca="1" t="shared" ref="B48:F48" si="350">RAND()</f>
        <v>0.382985149899276</v>
      </c>
      <c r="C48" s="28">
        <f ca="1">IF(B48&lt;=('Ejercicio 3 - TIR'!$D$13-'Ejercicio 3 - TIR'!$C$13)/('Ejercicio 3 - TIR'!$E$13-'Ejercicio 3 - TIR'!$C$13),'Ejercicio 3 - TIR'!$C$13+SQRT(('Ejercicio 3 - TIR'!$E$13-'Ejercicio 3 - TIR'!$C$13)*('Ejercicio 3 - TIR'!$D$13-'Ejercicio 3 - TIR'!$C$13)*B48),'Ejercicio 3 - TIR'!$E$13-SQRT(('Ejercicio 3 - TIR'!$E$13-'Ejercicio 3 - TIR'!$C$13)*('Ejercicio 3 - TIR'!$E$13-'Ejercicio 3 - TIR'!$D$13)*(1-B48)))</f>
        <v>72789.3803796961</v>
      </c>
      <c r="D48" s="27">
        <f ca="1" t="shared" si="350"/>
        <v>0.0294563266536627</v>
      </c>
      <c r="E48" s="28">
        <f ca="1">IF(D48&lt;=('Ejercicio 3 - TIR'!$D$14-'Ejercicio 3 - TIR'!$C$14)/('Ejercicio 3 - TIR'!$E$14-'Ejercicio 3 - TIR'!$C$14),'Ejercicio 3 - TIR'!$C$14+SQRT(('Ejercicio 3 - TIR'!$E$14-'Ejercicio 3 - TIR'!$C$14)*('Ejercicio 3 - TIR'!$D$14-'Ejercicio 3 - TIR'!$C$14)*D48),'Ejercicio 3 - TIR'!$E$14-SQRT(('Ejercicio 3 - TIR'!$E$14-'Ejercicio 3 - TIR'!$C$14)*('Ejercicio 3 - TIR'!$E$14-'Ejercicio 3 - TIR'!$D$14)*(1-D48)))</f>
        <v>26486.3460226423</v>
      </c>
      <c r="F48" s="27">
        <f ca="1" t="shared" si="350"/>
        <v>0.25280599900447</v>
      </c>
      <c r="G48" s="28">
        <f ca="1">IF(F48&lt;=('Ejercicio 3 - TIR'!$D$18-'Ejercicio 3 - TIR'!$C$18)/('Ejercicio 3 - TIR'!$E$18-'Ejercicio 3 - TIR'!$C$18),'Ejercicio 3 - TIR'!$C$18+SQRT(('Ejercicio 3 - TIR'!$E$18-'Ejercicio 3 - TIR'!$C$18)*('Ejercicio 3 - TIR'!$D$18-'Ejercicio 3 - TIR'!$C$18)*F48),'Ejercicio 3 - TIR'!$E$18-SQRT(('Ejercicio 3 - TIR'!$E$18-'Ejercicio 3 - TIR'!$C$18)*('Ejercicio 3 - TIR'!$E$18-'Ejercicio 3 - TIR'!$D$18)*(1-F48)))</f>
        <v>36157.9947913806</v>
      </c>
      <c r="H48" s="27">
        <f ca="1" t="shared" ref="H48:L48" si="351">RAND()</f>
        <v>0.901931592503735</v>
      </c>
      <c r="I48" s="28">
        <f ca="1">IF(H48&lt;=('Ejercicio 3 - TIR'!$D$18-'Ejercicio 3 - TIR'!$C$18)/('Ejercicio 3 - TIR'!$E$18-'Ejercicio 3 - TIR'!$C$18),'Ejercicio 3 - TIR'!$C$18+SQRT(('Ejercicio 3 - TIR'!$E$18-'Ejercicio 3 - TIR'!$C$18)*('Ejercicio 3 - TIR'!$D$18-'Ejercicio 3 - TIR'!$C$18)*H48),'Ejercicio 3 - TIR'!$E$18-SQRT(('Ejercicio 3 - TIR'!$E$18-'Ejercicio 3 - TIR'!$C$18)*('Ejercicio 3 - TIR'!$E$18-'Ejercicio 3 - TIR'!$D$18)*(1-H48)))</f>
        <v>42287.9656045286</v>
      </c>
      <c r="J48" s="27">
        <f ca="1" t="shared" si="351"/>
        <v>0.086537893929129</v>
      </c>
      <c r="K48" s="28">
        <f ca="1">IF(J48&lt;=('Ejercicio 3 - TIR'!$D$18-'Ejercicio 3 - TIR'!$C$18)/('Ejercicio 3 - TIR'!$E$18-'Ejercicio 3 - TIR'!$C$18),'Ejercicio 3 - TIR'!$C$18+SQRT(('Ejercicio 3 - TIR'!$E$18-'Ejercicio 3 - TIR'!$C$18)*('Ejercicio 3 - TIR'!$D$18-'Ejercicio 3 - TIR'!$C$18)*J48),'Ejercicio 3 - TIR'!$E$18-SQRT(('Ejercicio 3 - TIR'!$E$18-'Ejercicio 3 - TIR'!$C$18)*('Ejercicio 3 - TIR'!$E$18-'Ejercicio 3 - TIR'!$D$18)*(1-J48)))</f>
        <v>33602.8716448646</v>
      </c>
      <c r="L48" s="27">
        <f ca="1" t="shared" si="351"/>
        <v>0.547910129794578</v>
      </c>
      <c r="M48" s="28">
        <f ca="1">IF(L48&lt;=('Ejercicio 3 - TIR'!$D$18-'Ejercicio 3 - TIR'!$C$18)/('Ejercicio 3 - TIR'!$E$18-'Ejercicio 3 - TIR'!$C$18),'Ejercicio 3 - TIR'!$C$18+SQRT(('Ejercicio 3 - TIR'!$E$18-'Ejercicio 3 - TIR'!$C$18)*('Ejercicio 3 - TIR'!$D$18-'Ejercicio 3 - TIR'!$C$18)*L48),'Ejercicio 3 - TIR'!$E$18-SQRT(('Ejercicio 3 - TIR'!$E$18-'Ejercicio 3 - TIR'!$C$18)*('Ejercicio 3 - TIR'!$E$18-'Ejercicio 3 - TIR'!$D$18)*(1-L48)))</f>
        <v>39065.6781031088</v>
      </c>
      <c r="N48" s="27">
        <f ca="1" t="shared" ref="N48:R48" si="352">RAND()</f>
        <v>0.712624626244479</v>
      </c>
      <c r="O48" s="28">
        <f ca="1">IF(N48&lt;=('Ejercicio 3 - TIR'!$D$18-'Ejercicio 3 - TIR'!$C$18)/('Ejercicio 3 - TIR'!$E$18-'Ejercicio 3 - TIR'!$C$18),'Ejercicio 3 - TIR'!$C$18+SQRT(('Ejercicio 3 - TIR'!$E$18-'Ejercicio 3 - TIR'!$C$18)*('Ejercicio 3 - TIR'!$D$18-'Ejercicio 3 - TIR'!$C$18)*N48),'Ejercicio 3 - TIR'!$E$18-SQRT(('Ejercicio 3 - TIR'!$E$18-'Ejercicio 3 - TIR'!$C$18)*('Ejercicio 3 - TIR'!$E$18-'Ejercicio 3 - TIR'!$D$18)*(1-N48)))</f>
        <v>40357.4626515596</v>
      </c>
      <c r="P48" s="27">
        <f ca="1" t="shared" si="352"/>
        <v>0.277051376398366</v>
      </c>
      <c r="Q48" s="29">
        <f ca="1">IF(P48&lt;=('Ejercicio 3 - TIR'!$D$22-'Ejercicio 3 - TIR'!$C$22)/('Ejercicio 3 - TIR'!$E$22-'Ejercicio 3 - TIR'!$C$22),'Ejercicio 3 - TIR'!$C$22+SQRT(('Ejercicio 3 - TIR'!$E$22-'Ejercicio 3 - TIR'!$C$22)*('Ejercicio 3 - TIR'!$D$22-'Ejercicio 3 - TIR'!$C$22)*P48),'Ejercicio 3 - TIR'!$E$22-SQRT(('Ejercicio 3 - TIR'!$E$22-'Ejercicio 3 - TIR'!$C$22)*('Ejercicio 3 - TIR'!$E$22-'Ejercicio 3 - TIR'!$D$22)*(1-P48)))</f>
        <v>0.142331423544348</v>
      </c>
      <c r="R48" s="27">
        <f ca="1" t="shared" si="352"/>
        <v>0.55952788516846</v>
      </c>
      <c r="S48" s="29">
        <f ca="1">IF(R48&lt;=('Ejercicio 3 - TIR'!$D$23-'Ejercicio 3 - TIR'!$C$23)/('Ejercicio 3 - TIR'!$E$23-'Ejercicio 3 - TIR'!$C$23),'Ejercicio 3 - TIR'!$C$23+SQRT(('Ejercicio 3 - TIR'!$E$23-'Ejercicio 3 - TIR'!$C$23)*('Ejercicio 3 - TIR'!$D$23-'Ejercicio 3 - TIR'!$C$23)*R48),'Ejercicio 3 - TIR'!$E$23-SQRT(('Ejercicio 3 - TIR'!$E$23-'Ejercicio 3 - TIR'!$C$23)*('Ejercicio 3 - TIR'!$E$23-'Ejercicio 3 - TIR'!$D$23)*(1-R48)))</f>
        <v>0.151842411205915</v>
      </c>
      <c r="T48" s="27">
        <f ca="1" t="shared" ref="T48:X48" si="353">RAND()</f>
        <v>0.0167078102942346</v>
      </c>
      <c r="U48" s="29">
        <f ca="1">IF(T48&lt;=('Ejercicio 3 - TIR'!$D$24-'Ejercicio 3 - TIR'!$C$24)/('Ejercicio 3 - TIR'!$E$24-'Ejercicio 3 - TIR'!$C$24),'Ejercicio 3 - TIR'!$C$24+SQRT(('Ejercicio 3 - TIR'!$E$24-'Ejercicio 3 - TIR'!$C$24)*('Ejercicio 3 - TIR'!$D$24-'Ejercicio 3 - TIR'!$C$24)*T48),'Ejercicio 3 - TIR'!$E$24-SQRT(('Ejercicio 3 - TIR'!$E$24-'Ejercicio 3 - TIR'!$C$24)*('Ejercicio 3 - TIR'!$E$24-'Ejercicio 3 - TIR'!$D$24)*(1-T48)))</f>
        <v>0.155923377551524</v>
      </c>
      <c r="V48" s="27">
        <f ca="1" t="shared" si="353"/>
        <v>0.427732923751283</v>
      </c>
      <c r="W48" s="29">
        <f ca="1">IF(V48&lt;=('Ejercicio 3 - TIR'!$D$25-'Ejercicio 3 - TIR'!$C$25)/('Ejercicio 3 - TIR'!$E$25-'Ejercicio 3 - TIR'!$C$25),'Ejercicio 3 - TIR'!$C$25+SQRT(('Ejercicio 3 - TIR'!$E$25-'Ejercicio 3 - TIR'!$C$25)*('Ejercicio 3 - TIR'!$D$25-'Ejercicio 3 - TIR'!$C$25)*V48),'Ejercicio 3 - TIR'!$E$25-SQRT(('Ejercicio 3 - TIR'!$E$25-'Ejercicio 3 - TIR'!$C$25)*('Ejercicio 3 - TIR'!$E$25-'Ejercicio 3 - TIR'!$D$25)*(1-V48)))</f>
        <v>0.205245840786911</v>
      </c>
      <c r="X48" s="27">
        <f ca="1" t="shared" si="353"/>
        <v>0.430127730832458</v>
      </c>
      <c r="Y48" s="29">
        <f ca="1">IF(X48&lt;=('Ejercicio 3 - TIR'!$D$26-'Ejercicio 3 - TIR'!$C$26)/('Ejercicio 3 - TIR'!$E$26-'Ejercicio 3 - TIR'!$C$26),'Ejercicio 3 - TIR'!$C$26+SQRT(('Ejercicio 3 - TIR'!$E$26-'Ejercicio 3 - TIR'!$C$26)*('Ejercicio 3 - TIR'!$D$26-'Ejercicio 3 - TIR'!$C$26)*X48),'Ejercicio 3 - TIR'!$E$26-SQRT(('Ejercicio 3 - TIR'!$E$26-'Ejercicio 3 - TIR'!$C$26)*('Ejercicio 3 - TIR'!$E$26-'Ejercicio 3 - TIR'!$D$26)*(1-X48)))</f>
        <v>0.224526490524713</v>
      </c>
      <c r="Z48" s="27">
        <f ca="1" t="shared" si="4"/>
        <v>1.14233142354435</v>
      </c>
      <c r="AA48" s="27">
        <f ca="1" t="shared" si="5"/>
        <v>1.31578578129161</v>
      </c>
      <c r="AB48" s="27">
        <f ca="1" t="shared" si="6"/>
        <v>1.52094754444486</v>
      </c>
      <c r="AC48" s="27">
        <f ca="1" t="shared" si="7"/>
        <v>1.83311570199724</v>
      </c>
      <c r="AD48" s="27">
        <f ca="1" t="shared" si="8"/>
        <v>2.24469873729242</v>
      </c>
      <c r="AE48" s="26">
        <f ca="1" t="shared" si="9"/>
        <v>3769.83933389086</v>
      </c>
      <c r="AF48" s="26">
        <f ca="1" t="shared" si="10"/>
        <v>4342.26082820775</v>
      </c>
      <c r="AG48" s="26">
        <f ca="1" t="shared" si="11"/>
        <v>5019.32080275158</v>
      </c>
      <c r="AH48" s="26">
        <f ca="1" t="shared" si="12"/>
        <v>6049.51552109156</v>
      </c>
      <c r="AI48" s="26">
        <f ca="1" t="shared" si="13"/>
        <v>7407.79201041703</v>
      </c>
      <c r="AJ48" s="28">
        <f ca="1" t="shared" si="14"/>
        <v>41304.4136625469</v>
      </c>
      <c r="AK48" s="28">
        <f ca="1" t="shared" si="15"/>
        <v>55641.9038621873</v>
      </c>
      <c r="AL48" s="28">
        <f ca="1" t="shared" si="16"/>
        <v>51108.2051145528</v>
      </c>
      <c r="AM48" s="28">
        <f ca="1" t="shared" si="17"/>
        <v>71611.9079399785</v>
      </c>
      <c r="AN48" s="28">
        <f ca="1" t="shared" si="18"/>
        <v>90590.345454282</v>
      </c>
      <c r="AO48" s="28">
        <f ca="1">C48/'Ejercicio 3 - TIR'!$D$7</f>
        <v>14557.8760759392</v>
      </c>
      <c r="AP48" s="28">
        <f ca="1" t="shared" si="19"/>
        <v>26746.5375866077</v>
      </c>
      <c r="AQ48" s="28">
        <f ca="1" t="shared" si="20"/>
        <v>41084.0277862481</v>
      </c>
      <c r="AR48" s="28">
        <f ca="1" t="shared" si="21"/>
        <v>36550.3290386136</v>
      </c>
      <c r="AS48" s="28">
        <f ca="1" t="shared" si="22"/>
        <v>57054.0318640393</v>
      </c>
      <c r="AT48" s="28">
        <f ca="1" t="shared" si="23"/>
        <v>76032.4693783428</v>
      </c>
      <c r="AU48" s="28">
        <f ca="1">AP48*'Ejercicio 3 - TIR'!$D$5</f>
        <v>13373.2687933038</v>
      </c>
      <c r="AV48" s="28">
        <f ca="1">AQ48*'Ejercicio 3 - TIR'!$D$5</f>
        <v>20542.013893124</v>
      </c>
      <c r="AW48" s="28">
        <f ca="1">AR48*'Ejercicio 3 - TIR'!$D$5</f>
        <v>18275.1645193068</v>
      </c>
      <c r="AX48" s="28">
        <f ca="1">AS48*'Ejercicio 3 - TIR'!$D$5</f>
        <v>28527.0159320196</v>
      </c>
      <c r="AY48" s="28">
        <f ca="1">AT48*'Ejercicio 3 - TIR'!$D$5</f>
        <v>38016.2346891714</v>
      </c>
      <c r="AZ48" s="28">
        <f ca="1" t="shared" ref="AZ48:BD48" si="354">AJ48-AU48-AE48</f>
        <v>24161.3055353522</v>
      </c>
      <c r="BA48" s="28">
        <f ca="1" t="shared" si="354"/>
        <v>30757.6291408555</v>
      </c>
      <c r="BB48" s="28">
        <f ca="1" t="shared" si="354"/>
        <v>27813.7197924944</v>
      </c>
      <c r="BC48" s="28">
        <f ca="1" t="shared" si="354"/>
        <v>37035.3764868673</v>
      </c>
      <c r="BD48" s="28">
        <f ca="1" t="shared" si="354"/>
        <v>45166.3187546936</v>
      </c>
      <c r="BE48" s="28">
        <f ca="1" t="shared" ref="BE48:BI48" si="355">AZ48/Z48</f>
        <v>21150.8718375147</v>
      </c>
      <c r="BF48" s="28">
        <f ca="1" t="shared" si="355"/>
        <v>23375.8637448286</v>
      </c>
      <c r="BG48" s="28">
        <f ca="1" t="shared" si="355"/>
        <v>18287.0999687542</v>
      </c>
      <c r="BH48" s="28">
        <f ca="1" t="shared" si="355"/>
        <v>20203.512766006</v>
      </c>
      <c r="BI48" s="28">
        <f ca="1" t="shared" si="355"/>
        <v>20121.3276438038</v>
      </c>
      <c r="BJ48" s="28">
        <f ca="1" t="shared" si="26"/>
        <v>59453.8674725155</v>
      </c>
      <c r="BK48" s="28">
        <f ca="1" t="shared" si="27"/>
        <v>32678.0460453204</v>
      </c>
      <c r="BL48" s="28">
        <f ca="1" t="shared" si="28"/>
        <v>92131.9135178359</v>
      </c>
      <c r="BM48" s="28">
        <f ca="1">BK48*'Ejercicio 3 - TIR'!$D$5</f>
        <v>16339.0230226602</v>
      </c>
      <c r="BN48" s="28">
        <f ca="1" t="shared" si="29"/>
        <v>75792.8904951757</v>
      </c>
      <c r="BO48" s="28">
        <f ca="1" t="shared" si="30"/>
        <v>33765.2840606119</v>
      </c>
      <c r="BP48" s="28">
        <f ca="1" t="shared" si="31"/>
        <v>-99275.7264023384</v>
      </c>
      <c r="BQ48" s="28">
        <f ca="1" t="shared" ref="BQ48:BT48" si="356">BE48</f>
        <v>21150.8718375147</v>
      </c>
      <c r="BR48" s="28">
        <f ca="1" t="shared" si="356"/>
        <v>23375.8637448286</v>
      </c>
      <c r="BS48" s="28">
        <f ca="1" t="shared" si="356"/>
        <v>18287.0999687542</v>
      </c>
      <c r="BT48" s="28">
        <f ca="1" t="shared" si="356"/>
        <v>20203.512766006</v>
      </c>
      <c r="BU48" s="28">
        <f ca="1" t="shared" si="33"/>
        <v>53886.6117044158</v>
      </c>
      <c r="BV48" s="30">
        <f ca="1" t="shared" si="34"/>
        <v>10.0922827086932</v>
      </c>
    </row>
    <row r="49" ht="15" customHeight="1" spans="1:74">
      <c r="A49" s="26">
        <v>48</v>
      </c>
      <c r="B49" s="27">
        <f ca="1" t="shared" ref="B49:F49" si="357">RAND()</f>
        <v>0.981005274587475</v>
      </c>
      <c r="C49" s="28">
        <f ca="1">IF(B49&lt;=('Ejercicio 3 - TIR'!$D$13-'Ejercicio 3 - TIR'!$C$13)/('Ejercicio 3 - TIR'!$E$13-'Ejercicio 3 - TIR'!$C$13),'Ejercicio 3 - TIR'!$C$13+SQRT(('Ejercicio 3 - TIR'!$E$13-'Ejercicio 3 - TIR'!$C$13)*('Ejercicio 3 - TIR'!$D$13-'Ejercicio 3 - TIR'!$C$13)*B49),'Ejercicio 3 - TIR'!$E$13-SQRT(('Ejercicio 3 - TIR'!$E$13-'Ejercicio 3 - TIR'!$C$13)*('Ejercicio 3 - TIR'!$E$13-'Ejercicio 3 - TIR'!$D$13)*(1-B49)))</f>
        <v>95225.7282759535</v>
      </c>
      <c r="D49" s="27">
        <f ca="1" t="shared" si="357"/>
        <v>0.0134434534868395</v>
      </c>
      <c r="E49" s="28">
        <f ca="1">IF(D49&lt;=('Ejercicio 3 - TIR'!$D$14-'Ejercicio 3 - TIR'!$C$14)/('Ejercicio 3 - TIR'!$E$14-'Ejercicio 3 - TIR'!$C$14),'Ejercicio 3 - TIR'!$C$14+SQRT(('Ejercicio 3 - TIR'!$E$14-'Ejercicio 3 - TIR'!$C$14)*('Ejercicio 3 - TIR'!$D$14-'Ejercicio 3 - TIR'!$C$14)*D49),'Ejercicio 3 - TIR'!$E$14-SQRT(('Ejercicio 3 - TIR'!$E$14-'Ejercicio 3 - TIR'!$C$14)*('Ejercicio 3 - TIR'!$E$14-'Ejercicio 3 - TIR'!$D$14)*(1-D49)))</f>
        <v>26004.1210143767</v>
      </c>
      <c r="F49" s="27">
        <f ca="1" t="shared" si="357"/>
        <v>0.417871061353992</v>
      </c>
      <c r="G49" s="28">
        <f ca="1">IF(F49&lt;=('Ejercicio 3 - TIR'!$D$18-'Ejercicio 3 - TIR'!$C$18)/('Ejercicio 3 - TIR'!$E$18-'Ejercicio 3 - TIR'!$C$18),'Ejercicio 3 - TIR'!$C$18+SQRT(('Ejercicio 3 - TIR'!$E$18-'Ejercicio 3 - TIR'!$C$18)*('Ejercicio 3 - TIR'!$D$18-'Ejercicio 3 - TIR'!$C$18)*F49),'Ejercicio 3 - TIR'!$E$18-SQRT(('Ejercicio 3 - TIR'!$E$18-'Ejercicio 3 - TIR'!$C$18)*('Ejercicio 3 - TIR'!$E$18-'Ejercicio 3 - TIR'!$D$18)*(1-F49)))</f>
        <v>37917.1117968044</v>
      </c>
      <c r="H49" s="27">
        <f ca="1" t="shared" ref="H49:L49" si="358">RAND()</f>
        <v>0.307889715472495</v>
      </c>
      <c r="I49" s="28">
        <f ca="1">IF(H49&lt;=('Ejercicio 3 - TIR'!$D$18-'Ejercicio 3 - TIR'!$C$18)/('Ejercicio 3 - TIR'!$E$18-'Ejercicio 3 - TIR'!$C$18),'Ejercicio 3 - TIR'!$C$18+SQRT(('Ejercicio 3 - TIR'!$E$18-'Ejercicio 3 - TIR'!$C$18)*('Ejercicio 3 - TIR'!$D$18-'Ejercicio 3 - TIR'!$C$18)*H49),'Ejercicio 3 - TIR'!$E$18-SQRT(('Ejercicio 3 - TIR'!$E$18-'Ejercicio 3 - TIR'!$C$18)*('Ejercicio 3 - TIR'!$E$18-'Ejercicio 3 - TIR'!$D$18)*(1-H49)))</f>
        <v>36795.8411783144</v>
      </c>
      <c r="J49" s="27">
        <f ca="1" t="shared" si="358"/>
        <v>0.964799848435187</v>
      </c>
      <c r="K49" s="28">
        <f ca="1">IF(J49&lt;=('Ejercicio 3 - TIR'!$D$18-'Ejercicio 3 - TIR'!$C$18)/('Ejercicio 3 - TIR'!$E$18-'Ejercicio 3 - TIR'!$C$18),'Ejercicio 3 - TIR'!$C$18+SQRT(('Ejercicio 3 - TIR'!$E$18-'Ejercicio 3 - TIR'!$C$18)*('Ejercicio 3 - TIR'!$D$18-'Ejercicio 3 - TIR'!$C$18)*J49),'Ejercicio 3 - TIR'!$E$18-SQRT(('Ejercicio 3 - TIR'!$E$18-'Ejercicio 3 - TIR'!$C$18)*('Ejercicio 3 - TIR'!$E$18-'Ejercicio 3 - TIR'!$D$18)*(1-J49)))</f>
        <v>43375.188821013</v>
      </c>
      <c r="L49" s="27">
        <f ca="1" t="shared" si="358"/>
        <v>0.825336868819551</v>
      </c>
      <c r="M49" s="28">
        <f ca="1">IF(L49&lt;=('Ejercicio 3 - TIR'!$D$18-'Ejercicio 3 - TIR'!$C$18)/('Ejercicio 3 - TIR'!$E$18-'Ejercicio 3 - TIR'!$C$18),'Ejercicio 3 - TIR'!$C$18+SQRT(('Ejercicio 3 - TIR'!$E$18-'Ejercicio 3 - TIR'!$C$18)*('Ejercicio 3 - TIR'!$D$18-'Ejercicio 3 - TIR'!$C$18)*L49),'Ejercicio 3 - TIR'!$E$18-SQRT(('Ejercicio 3 - TIR'!$E$18-'Ejercicio 3 - TIR'!$C$18)*('Ejercicio 3 - TIR'!$E$18-'Ejercicio 3 - TIR'!$D$18)*(1-L49)))</f>
        <v>41380.6444166767</v>
      </c>
      <c r="N49" s="27">
        <f ca="1" t="shared" ref="N49:R49" si="359">RAND()</f>
        <v>0.414236128663171</v>
      </c>
      <c r="O49" s="28">
        <f ca="1">IF(N49&lt;=('Ejercicio 3 - TIR'!$D$18-'Ejercicio 3 - TIR'!$C$18)/('Ejercicio 3 - TIR'!$E$18-'Ejercicio 3 - TIR'!$C$18),'Ejercicio 3 - TIR'!$C$18+SQRT(('Ejercicio 3 - TIR'!$E$18-'Ejercicio 3 - TIR'!$C$18)*('Ejercicio 3 - TIR'!$D$18-'Ejercicio 3 - TIR'!$C$18)*N49),'Ejercicio 3 - TIR'!$E$18-SQRT(('Ejercicio 3 - TIR'!$E$18-'Ejercicio 3 - TIR'!$C$18)*('Ejercicio 3 - TIR'!$E$18-'Ejercicio 3 - TIR'!$D$18)*(1-N49)))</f>
        <v>37882.6023177296</v>
      </c>
      <c r="P49" s="27">
        <f ca="1" t="shared" si="359"/>
        <v>0.759174091367908</v>
      </c>
      <c r="Q49" s="29">
        <f ca="1">IF(P49&lt;=('Ejercicio 3 - TIR'!$D$22-'Ejercicio 3 - TIR'!$C$22)/('Ejercicio 3 - TIR'!$E$22-'Ejercicio 3 - TIR'!$C$22),'Ejercicio 3 - TIR'!$C$22+SQRT(('Ejercicio 3 - TIR'!$E$22-'Ejercicio 3 - TIR'!$C$22)*('Ejercicio 3 - TIR'!$D$22-'Ejercicio 3 - TIR'!$C$22)*P49),'Ejercicio 3 - TIR'!$E$22-SQRT(('Ejercicio 3 - TIR'!$E$22-'Ejercicio 3 - TIR'!$C$22)*('Ejercicio 3 - TIR'!$E$22-'Ejercicio 3 - TIR'!$D$22)*(1-P49)))</f>
        <v>0.159179658131102</v>
      </c>
      <c r="R49" s="27">
        <f ca="1" t="shared" si="359"/>
        <v>0.936501431577588</v>
      </c>
      <c r="S49" s="29">
        <f ca="1">IF(R49&lt;=('Ejercicio 3 - TIR'!$D$23-'Ejercicio 3 - TIR'!$C$23)/('Ejercicio 3 - TIR'!$E$23-'Ejercicio 3 - TIR'!$C$23),'Ejercicio 3 - TIR'!$C$23+SQRT(('Ejercicio 3 - TIR'!$E$23-'Ejercicio 3 - TIR'!$C$23)*('Ejercicio 3 - TIR'!$D$23-'Ejercicio 3 - TIR'!$C$23)*R49),'Ejercicio 3 - TIR'!$E$23-SQRT(('Ejercicio 3 - TIR'!$E$23-'Ejercicio 3 - TIR'!$C$23)*('Ejercicio 3 - TIR'!$E$23-'Ejercicio 3 - TIR'!$D$23)*(1-R49)))</f>
        <v>0.169309002705063</v>
      </c>
      <c r="T49" s="27">
        <f ca="1" t="shared" ref="T49:X49" si="360">RAND()</f>
        <v>0.0311149618946109</v>
      </c>
      <c r="U49" s="29">
        <f ca="1">IF(T49&lt;=('Ejercicio 3 - TIR'!$D$24-'Ejercicio 3 - TIR'!$C$24)/('Ejercicio 3 - TIR'!$E$24-'Ejercicio 3 - TIR'!$C$24),'Ejercicio 3 - TIR'!$C$24+SQRT(('Ejercicio 3 - TIR'!$E$24-'Ejercicio 3 - TIR'!$C$24)*('Ejercicio 3 - TIR'!$D$24-'Ejercicio 3 - TIR'!$C$24)*T49),'Ejercicio 3 - TIR'!$E$24-SQRT(('Ejercicio 3 - TIR'!$E$24-'Ejercicio 3 - TIR'!$C$24)*('Ejercicio 3 - TIR'!$E$24-'Ejercicio 3 - TIR'!$D$24)*(1-T49)))</f>
        <v>0.158083403984627</v>
      </c>
      <c r="V49" s="27">
        <f ca="1" t="shared" si="360"/>
        <v>0.150203261340552</v>
      </c>
      <c r="W49" s="29">
        <f ca="1">IF(V49&lt;=('Ejercicio 3 - TIR'!$D$25-'Ejercicio 3 - TIR'!$C$25)/('Ejercicio 3 - TIR'!$E$25-'Ejercicio 3 - TIR'!$C$25),'Ejercicio 3 - TIR'!$C$25+SQRT(('Ejercicio 3 - TIR'!$E$25-'Ejercicio 3 - TIR'!$C$25)*('Ejercicio 3 - TIR'!$D$25-'Ejercicio 3 - TIR'!$C$25)*V49),'Ejercicio 3 - TIR'!$E$25-SQRT(('Ejercicio 3 - TIR'!$E$25-'Ejercicio 3 - TIR'!$C$25)*('Ejercicio 3 - TIR'!$E$25-'Ejercicio 3 - TIR'!$D$25)*(1-V49)))</f>
        <v>0.1945011918778</v>
      </c>
      <c r="X49" s="27">
        <f ca="1" t="shared" si="360"/>
        <v>0.56489233623132</v>
      </c>
      <c r="Y49" s="29">
        <f ca="1">IF(X49&lt;=('Ejercicio 3 - TIR'!$D$26-'Ejercicio 3 - TIR'!$C$26)/('Ejercicio 3 - TIR'!$E$26-'Ejercicio 3 - TIR'!$C$26),'Ejercicio 3 - TIR'!$C$26+SQRT(('Ejercicio 3 - TIR'!$E$26-'Ejercicio 3 - TIR'!$C$26)*('Ejercicio 3 - TIR'!$D$26-'Ejercicio 3 - TIR'!$C$26)*X49),'Ejercicio 3 - TIR'!$E$26-SQRT(('Ejercicio 3 - TIR'!$E$26-'Ejercicio 3 - TIR'!$C$26)*('Ejercicio 3 - TIR'!$E$26-'Ejercicio 3 - TIR'!$D$26)*(1-X49)))</f>
        <v>0.231527519308881</v>
      </c>
      <c r="Z49" s="27">
        <f ca="1" t="shared" si="4"/>
        <v>1.1591796581311</v>
      </c>
      <c r="AA49" s="27">
        <f ca="1" t="shared" si="5"/>
        <v>1.35543921000528</v>
      </c>
      <c r="AB49" s="27">
        <f ca="1" t="shared" si="6"/>
        <v>1.56971165421714</v>
      </c>
      <c r="AC49" s="27">
        <f ca="1" t="shared" si="7"/>
        <v>1.87502244186685</v>
      </c>
      <c r="AD49" s="27">
        <f ca="1" t="shared" si="8"/>
        <v>2.30914173648076</v>
      </c>
      <c r="AE49" s="26">
        <f ca="1" t="shared" si="9"/>
        <v>4139.32709306831</v>
      </c>
      <c r="AF49" s="26">
        <f ca="1" t="shared" si="10"/>
        <v>4840.15243506575</v>
      </c>
      <c r="AG49" s="26">
        <f ca="1" t="shared" si="11"/>
        <v>5605.30020780543</v>
      </c>
      <c r="AH49" s="26">
        <f ca="1" t="shared" si="12"/>
        <v>6695.53777905646</v>
      </c>
      <c r="AI49" s="26">
        <f ca="1" t="shared" si="13"/>
        <v>8245.7390314803</v>
      </c>
      <c r="AJ49" s="28">
        <f ca="1" t="shared" si="14"/>
        <v>43952.7446899385</v>
      </c>
      <c r="AK49" s="28">
        <f ca="1" t="shared" si="15"/>
        <v>49874.5258982141</v>
      </c>
      <c r="AL49" s="28">
        <f ca="1" t="shared" si="16"/>
        <v>68086.5393962133</v>
      </c>
      <c r="AM49" s="28">
        <f ca="1" t="shared" si="17"/>
        <v>77589.636940181</v>
      </c>
      <c r="AN49" s="28">
        <f ca="1" t="shared" si="18"/>
        <v>87476.2980983723</v>
      </c>
      <c r="AO49" s="28">
        <f ca="1">C49/'Ejercicio 3 - TIR'!$D$7</f>
        <v>19045.1456551907</v>
      </c>
      <c r="AP49" s="28">
        <f ca="1" t="shared" si="19"/>
        <v>24907.5990347478</v>
      </c>
      <c r="AQ49" s="28">
        <f ca="1" t="shared" si="20"/>
        <v>30829.3802430234</v>
      </c>
      <c r="AR49" s="28">
        <f ca="1" t="shared" si="21"/>
        <v>49041.3937410226</v>
      </c>
      <c r="AS49" s="28">
        <f ca="1" t="shared" si="22"/>
        <v>58544.4912849903</v>
      </c>
      <c r="AT49" s="28">
        <f ca="1" t="shared" si="23"/>
        <v>68431.1524431816</v>
      </c>
      <c r="AU49" s="28">
        <f ca="1">AP49*'Ejercicio 3 - TIR'!$D$5</f>
        <v>12453.7995173739</v>
      </c>
      <c r="AV49" s="28">
        <f ca="1">AQ49*'Ejercicio 3 - TIR'!$D$5</f>
        <v>15414.6901215117</v>
      </c>
      <c r="AW49" s="28">
        <f ca="1">AR49*'Ejercicio 3 - TIR'!$D$5</f>
        <v>24520.6968705113</v>
      </c>
      <c r="AX49" s="28">
        <f ca="1">AS49*'Ejercicio 3 - TIR'!$D$5</f>
        <v>29272.2456424951</v>
      </c>
      <c r="AY49" s="28">
        <f ca="1">AT49*'Ejercicio 3 - TIR'!$D$5</f>
        <v>34215.5762215908</v>
      </c>
      <c r="AZ49" s="28">
        <f ca="1" t="shared" ref="AZ49:BD49" si="361">AJ49-AU49-AE49</f>
        <v>27359.6180794963</v>
      </c>
      <c r="BA49" s="28">
        <f ca="1" t="shared" si="361"/>
        <v>29619.6833416367</v>
      </c>
      <c r="BB49" s="28">
        <f ca="1" t="shared" si="361"/>
        <v>37960.5423178966</v>
      </c>
      <c r="BC49" s="28">
        <f ca="1" t="shared" si="361"/>
        <v>41621.8535186294</v>
      </c>
      <c r="BD49" s="28">
        <f ca="1" t="shared" si="361"/>
        <v>45014.9828453012</v>
      </c>
      <c r="BE49" s="28">
        <f ca="1" t="shared" ref="BE49:BI49" si="362">AZ49/Z49</f>
        <v>23602.5691855282</v>
      </c>
      <c r="BF49" s="28">
        <f ca="1" t="shared" si="362"/>
        <v>21852.4616397377</v>
      </c>
      <c r="BG49" s="28">
        <f ca="1" t="shared" si="362"/>
        <v>24183.1308418415</v>
      </c>
      <c r="BH49" s="28">
        <f ca="1" t="shared" si="362"/>
        <v>22198.0561881643</v>
      </c>
      <c r="BI49" s="28">
        <f ca="1" t="shared" si="362"/>
        <v>19494.2485054668</v>
      </c>
      <c r="BJ49" s="28">
        <f ca="1" t="shared" si="26"/>
        <v>60047.2011547938</v>
      </c>
      <c r="BK49" s="28">
        <f ca="1" t="shared" si="27"/>
        <v>43977.9407097561</v>
      </c>
      <c r="BL49" s="28">
        <f ca="1" t="shared" si="28"/>
        <v>104025.14186455</v>
      </c>
      <c r="BM49" s="28">
        <f ca="1">BK49*'Ejercicio 3 - TIR'!$D$5</f>
        <v>21988.9703548781</v>
      </c>
      <c r="BN49" s="28">
        <f ca="1" t="shared" si="29"/>
        <v>82036.1715096719</v>
      </c>
      <c r="BO49" s="28">
        <f ca="1" t="shared" si="30"/>
        <v>35526.6938419721</v>
      </c>
      <c r="BP49" s="28">
        <f ca="1" t="shared" si="31"/>
        <v>-121229.84929033</v>
      </c>
      <c r="BQ49" s="28">
        <f ca="1" t="shared" ref="BQ49:BT49" si="363">BE49</f>
        <v>23602.5691855282</v>
      </c>
      <c r="BR49" s="28">
        <f ca="1" t="shared" si="363"/>
        <v>21852.4616397377</v>
      </c>
      <c r="BS49" s="28">
        <f ca="1" t="shared" si="363"/>
        <v>24183.1308418415</v>
      </c>
      <c r="BT49" s="28">
        <f ca="1" t="shared" si="363"/>
        <v>22198.0561881643</v>
      </c>
      <c r="BU49" s="28">
        <f ca="1" t="shared" si="33"/>
        <v>55020.9423474389</v>
      </c>
      <c r="BV49" s="30">
        <f ca="1" t="shared" si="34"/>
        <v>5.86400339673814</v>
      </c>
    </row>
    <row r="50" ht="15" customHeight="1" spans="1:74">
      <c r="A50" s="26">
        <v>49</v>
      </c>
      <c r="B50" s="27">
        <f ca="1" t="shared" ref="B50:F50" si="364">RAND()</f>
        <v>0.792904143125944</v>
      </c>
      <c r="C50" s="28">
        <f ca="1">IF(B50&lt;=('Ejercicio 3 - TIR'!$D$13-'Ejercicio 3 - TIR'!$C$13)/('Ejercicio 3 - TIR'!$E$13-'Ejercicio 3 - TIR'!$C$13),'Ejercicio 3 - TIR'!$C$13+SQRT(('Ejercicio 3 - TIR'!$E$13-'Ejercicio 3 - TIR'!$C$13)*('Ejercicio 3 - TIR'!$D$13-'Ejercicio 3 - TIR'!$C$13)*B50),'Ejercicio 3 - TIR'!$E$13-SQRT(('Ejercicio 3 - TIR'!$E$13-'Ejercicio 3 - TIR'!$C$13)*('Ejercicio 3 - TIR'!$E$13-'Ejercicio 3 - TIR'!$D$13)*(1-B50)))</f>
        <v>84235.6405696626</v>
      </c>
      <c r="D50" s="27">
        <f ca="1" t="shared" si="364"/>
        <v>0.96216202306884</v>
      </c>
      <c r="E50" s="28">
        <f ca="1">IF(D50&lt;=('Ejercicio 3 - TIR'!$D$14-'Ejercicio 3 - TIR'!$C$14)/('Ejercicio 3 - TIR'!$E$14-'Ejercicio 3 - TIR'!$C$14),'Ejercicio 3 - TIR'!$C$14+SQRT(('Ejercicio 3 - TIR'!$E$14-'Ejercicio 3 - TIR'!$C$14)*('Ejercicio 3 - TIR'!$D$14-'Ejercicio 3 - TIR'!$C$14)*D50),'Ejercicio 3 - TIR'!$E$14-SQRT(('Ejercicio 3 - TIR'!$E$14-'Ejercicio 3 - TIR'!$C$14)*('Ejercicio 3 - TIR'!$E$14-'Ejercicio 3 - TIR'!$D$14)*(1-D50)))</f>
        <v>37617.6279594333</v>
      </c>
      <c r="F50" s="27">
        <f ca="1" t="shared" si="364"/>
        <v>0.635317348677844</v>
      </c>
      <c r="G50" s="28">
        <f ca="1">IF(F50&lt;=('Ejercicio 3 - TIR'!$D$18-'Ejercicio 3 - TIR'!$C$18)/('Ejercicio 3 - TIR'!$E$18-'Ejercicio 3 - TIR'!$C$18),'Ejercicio 3 - TIR'!$C$18+SQRT(('Ejercicio 3 - TIR'!$E$18-'Ejercicio 3 - TIR'!$C$18)*('Ejercicio 3 - TIR'!$D$18-'Ejercicio 3 - TIR'!$C$18)*F50),'Ejercicio 3 - TIR'!$E$18-SQRT(('Ejercicio 3 - TIR'!$E$18-'Ejercicio 3 - TIR'!$C$18)*('Ejercicio 3 - TIR'!$E$18-'Ejercicio 3 - TIR'!$D$18)*(1-F50)))</f>
        <v>39762.0490831422</v>
      </c>
      <c r="H50" s="27">
        <f ca="1" t="shared" ref="H50:L50" si="365">RAND()</f>
        <v>0.881028385419552</v>
      </c>
      <c r="I50" s="28">
        <f ca="1">IF(H50&lt;=('Ejercicio 3 - TIR'!$D$18-'Ejercicio 3 - TIR'!$C$18)/('Ejercicio 3 - TIR'!$E$18-'Ejercicio 3 - TIR'!$C$18),'Ejercicio 3 - TIR'!$C$18+SQRT(('Ejercicio 3 - TIR'!$E$18-'Ejercicio 3 - TIR'!$C$18)*('Ejercicio 3 - TIR'!$D$18-'Ejercicio 3 - TIR'!$C$18)*H50),'Ejercicio 3 - TIR'!$E$18-SQRT(('Ejercicio 3 - TIR'!$E$18-'Ejercicio 3 - TIR'!$C$18)*('Ejercicio 3 - TIR'!$E$18-'Ejercicio 3 - TIR'!$D$18)*(1-H50)))</f>
        <v>42012.8824774486</v>
      </c>
      <c r="J50" s="27">
        <f ca="1" t="shared" si="365"/>
        <v>0.959820973364318</v>
      </c>
      <c r="K50" s="28">
        <f ca="1">IF(J50&lt;=('Ejercicio 3 - TIR'!$D$18-'Ejercicio 3 - TIR'!$C$18)/('Ejercicio 3 - TIR'!$E$18-'Ejercicio 3 - TIR'!$C$18),'Ejercicio 3 - TIR'!$C$18+SQRT(('Ejercicio 3 - TIR'!$E$18-'Ejercicio 3 - TIR'!$C$18)*('Ejercicio 3 - TIR'!$D$18-'Ejercicio 3 - TIR'!$C$18)*J50),'Ejercicio 3 - TIR'!$E$18-SQRT(('Ejercicio 3 - TIR'!$E$18-'Ejercicio 3 - TIR'!$C$18)*('Ejercicio 3 - TIR'!$E$18-'Ejercicio 3 - TIR'!$D$18)*(1-J50)))</f>
        <v>43264.0774793568</v>
      </c>
      <c r="L50" s="27">
        <f ca="1" t="shared" si="365"/>
        <v>0.466227690122203</v>
      </c>
      <c r="M50" s="28">
        <f ca="1">IF(L50&lt;=('Ejercicio 3 - TIR'!$D$18-'Ejercicio 3 - TIR'!$C$18)/('Ejercicio 3 - TIR'!$E$18-'Ejercicio 3 - TIR'!$C$18),'Ejercicio 3 - TIR'!$C$18+SQRT(('Ejercicio 3 - TIR'!$E$18-'Ejercicio 3 - TIR'!$C$18)*('Ejercicio 3 - TIR'!$D$18-'Ejercicio 3 - TIR'!$C$18)*L50),'Ejercicio 3 - TIR'!$E$18-SQRT(('Ejercicio 3 - TIR'!$E$18-'Ejercicio 3 - TIR'!$C$18)*('Ejercicio 3 - TIR'!$E$18-'Ejercicio 3 - TIR'!$D$18)*(1-L50)))</f>
        <v>38362.6642595724</v>
      </c>
      <c r="N50" s="27">
        <f ca="1" t="shared" ref="N50:R50" si="366">RAND()</f>
        <v>0.595270395552204</v>
      </c>
      <c r="O50" s="28">
        <f ca="1">IF(N50&lt;=('Ejercicio 3 - TIR'!$D$18-'Ejercicio 3 - TIR'!$C$18)/('Ejercicio 3 - TIR'!$E$18-'Ejercicio 3 - TIR'!$C$18),'Ejercicio 3 - TIR'!$C$18+SQRT(('Ejercicio 3 - TIR'!$E$18-'Ejercicio 3 - TIR'!$C$18)*('Ejercicio 3 - TIR'!$D$18-'Ejercicio 3 - TIR'!$C$18)*N50),'Ejercicio 3 - TIR'!$E$18-SQRT(('Ejercicio 3 - TIR'!$E$18-'Ejercicio 3 - TIR'!$C$18)*('Ejercicio 3 - TIR'!$E$18-'Ejercicio 3 - TIR'!$D$18)*(1-N50)))</f>
        <v>39449.3681975479</v>
      </c>
      <c r="P50" s="27">
        <f ca="1" t="shared" si="366"/>
        <v>0.81886302609999</v>
      </c>
      <c r="Q50" s="29">
        <f ca="1">IF(P50&lt;=('Ejercicio 3 - TIR'!$D$22-'Ejercicio 3 - TIR'!$C$22)/('Ejercicio 3 - TIR'!$E$22-'Ejercicio 3 - TIR'!$C$22),'Ejercicio 3 - TIR'!$C$22+SQRT(('Ejercicio 3 - TIR'!$E$22-'Ejercicio 3 - TIR'!$C$22)*('Ejercicio 3 - TIR'!$D$22-'Ejercicio 3 - TIR'!$C$22)*P50),'Ejercicio 3 - TIR'!$E$22-SQRT(('Ejercicio 3 - TIR'!$E$22-'Ejercicio 3 - TIR'!$C$22)*('Ejercicio 3 - TIR'!$E$22-'Ejercicio 3 - TIR'!$D$22)*(1-P50)))</f>
        <v>0.161943240794095</v>
      </c>
      <c r="R50" s="27">
        <f ca="1" t="shared" si="366"/>
        <v>0.439236404961689</v>
      </c>
      <c r="S50" s="29">
        <f ca="1">IF(R50&lt;=('Ejercicio 3 - TIR'!$D$23-'Ejercicio 3 - TIR'!$C$23)/('Ejercicio 3 - TIR'!$E$23-'Ejercicio 3 - TIR'!$C$23),'Ejercicio 3 - TIR'!$C$23+SQRT(('Ejercicio 3 - TIR'!$E$23-'Ejercicio 3 - TIR'!$C$23)*('Ejercicio 3 - TIR'!$D$23-'Ejercicio 3 - TIR'!$C$23)*R50),'Ejercicio 3 - TIR'!$E$23-SQRT(('Ejercicio 3 - TIR'!$E$23-'Ejercicio 3 - TIR'!$C$23)*('Ejercicio 3 - TIR'!$E$23-'Ejercicio 3 - TIR'!$D$23)*(1-R50)))</f>
        <v>0.148118064103545</v>
      </c>
      <c r="T50" s="27">
        <f ca="1" t="shared" ref="T50:X50" si="367">RAND()</f>
        <v>0.201983817724224</v>
      </c>
      <c r="U50" s="29">
        <f ca="1">IF(T50&lt;=('Ejercicio 3 - TIR'!$D$24-'Ejercicio 3 - TIR'!$C$24)/('Ejercicio 3 - TIR'!$E$24-'Ejercicio 3 - TIR'!$C$24),'Ejercicio 3 - TIR'!$C$24+SQRT(('Ejercicio 3 - TIR'!$E$24-'Ejercicio 3 - TIR'!$C$24)*('Ejercicio 3 - TIR'!$D$24-'Ejercicio 3 - TIR'!$C$24)*T50),'Ejercicio 3 - TIR'!$E$24-SQRT(('Ejercicio 3 - TIR'!$E$24-'Ejercicio 3 - TIR'!$C$24)*('Ejercicio 3 - TIR'!$E$24-'Ejercicio 3 - TIR'!$D$24)*(1-T50)))</f>
        <v>0.17059529114193</v>
      </c>
      <c r="V50" s="27">
        <f ca="1" t="shared" si="367"/>
        <v>0.813342628197275</v>
      </c>
      <c r="W50" s="29">
        <f ca="1">IF(V50&lt;=('Ejercicio 3 - TIR'!$D$25-'Ejercicio 3 - TIR'!$C$25)/('Ejercicio 3 - TIR'!$E$25-'Ejercicio 3 - TIR'!$C$25),'Ejercicio 3 - TIR'!$C$25+SQRT(('Ejercicio 3 - TIR'!$E$25-'Ejercicio 3 - TIR'!$C$25)*('Ejercicio 3 - TIR'!$D$25-'Ejercicio 3 - TIR'!$C$25)*V50),'Ejercicio 3 - TIR'!$E$25-SQRT(('Ejercicio 3 - TIR'!$E$25-'Ejercicio 3 - TIR'!$C$25)*('Ejercicio 3 - TIR'!$E$25-'Ejercicio 3 - TIR'!$D$25)*(1-V50)))</f>
        <v>0.224440250366846</v>
      </c>
      <c r="X50" s="27">
        <f ca="1" t="shared" si="367"/>
        <v>0.661117016791468</v>
      </c>
      <c r="Y50" s="29">
        <f ca="1">IF(X50&lt;=('Ejercicio 3 - TIR'!$D$26-'Ejercicio 3 - TIR'!$C$26)/('Ejercicio 3 - TIR'!$E$26-'Ejercicio 3 - TIR'!$C$26),'Ejercicio 3 - TIR'!$C$26+SQRT(('Ejercicio 3 - TIR'!$E$26-'Ejercicio 3 - TIR'!$C$26)*('Ejercicio 3 - TIR'!$D$26-'Ejercicio 3 - TIR'!$C$26)*X50),'Ejercicio 3 - TIR'!$E$26-SQRT(('Ejercicio 3 - TIR'!$E$26-'Ejercicio 3 - TIR'!$C$26)*('Ejercicio 3 - TIR'!$E$26-'Ejercicio 3 - TIR'!$D$26)*(1-X50)))</f>
        <v>0.237221873471059</v>
      </c>
      <c r="Z50" s="27">
        <f ca="1" t="shared" si="4"/>
        <v>1.1619432407941</v>
      </c>
      <c r="AA50" s="27">
        <f ca="1" t="shared" si="5"/>
        <v>1.33404802421872</v>
      </c>
      <c r="AB50" s="27">
        <f ca="1" t="shared" si="6"/>
        <v>1.56163033530762</v>
      </c>
      <c r="AC50" s="27">
        <f ca="1" t="shared" si="7"/>
        <v>1.91212303874453</v>
      </c>
      <c r="AD50" s="27">
        <f ca="1" t="shared" si="8"/>
        <v>2.36572044830268</v>
      </c>
      <c r="AE50" s="26">
        <f ca="1" t="shared" si="9"/>
        <v>6091.92058273721</v>
      </c>
      <c r="AF50" s="26">
        <f ca="1" t="shared" si="10"/>
        <v>6994.24406612478</v>
      </c>
      <c r="AG50" s="26">
        <f ca="1" t="shared" si="11"/>
        <v>8187.42916890305</v>
      </c>
      <c r="AH50" s="26">
        <f ca="1" t="shared" si="12"/>
        <v>10025.0178214325</v>
      </c>
      <c r="AI50" s="26">
        <f ca="1" t="shared" si="13"/>
        <v>12403.1713306134</v>
      </c>
      <c r="AJ50" s="28">
        <f ca="1" t="shared" si="14"/>
        <v>46201.2441722801</v>
      </c>
      <c r="AK50" s="28">
        <f ca="1" t="shared" si="15"/>
        <v>56047.2028607734</v>
      </c>
      <c r="AL50" s="28">
        <f ca="1" t="shared" si="16"/>
        <v>67562.495820863</v>
      </c>
      <c r="AM50" s="28">
        <f ca="1" t="shared" si="17"/>
        <v>73354.1341583498</v>
      </c>
      <c r="AN50" s="28">
        <f ca="1" t="shared" si="18"/>
        <v>93326.1770175606</v>
      </c>
      <c r="AO50" s="28">
        <f ca="1">C50/'Ejercicio 3 - TIR'!$D$7</f>
        <v>16847.1281139325</v>
      </c>
      <c r="AP50" s="28">
        <f ca="1" t="shared" si="19"/>
        <v>29354.1160583476</v>
      </c>
      <c r="AQ50" s="28">
        <f ca="1" t="shared" si="20"/>
        <v>39200.0747468409</v>
      </c>
      <c r="AR50" s="28">
        <f ca="1" t="shared" si="21"/>
        <v>50715.3677069305</v>
      </c>
      <c r="AS50" s="28">
        <f ca="1" t="shared" si="22"/>
        <v>56507.0060444172</v>
      </c>
      <c r="AT50" s="28">
        <f ca="1" t="shared" si="23"/>
        <v>76479.0489036281</v>
      </c>
      <c r="AU50" s="28">
        <f ca="1">AP50*'Ejercicio 3 - TIR'!$D$5</f>
        <v>14677.0580291738</v>
      </c>
      <c r="AV50" s="28">
        <f ca="1">AQ50*'Ejercicio 3 - TIR'!$D$5</f>
        <v>19600.0373734204</v>
      </c>
      <c r="AW50" s="28">
        <f ca="1">AR50*'Ejercicio 3 - TIR'!$D$5</f>
        <v>25357.6838534653</v>
      </c>
      <c r="AX50" s="28">
        <f ca="1">AS50*'Ejercicio 3 - TIR'!$D$5</f>
        <v>28253.5030222086</v>
      </c>
      <c r="AY50" s="28">
        <f ca="1">AT50*'Ejercicio 3 - TIR'!$D$5</f>
        <v>38239.5244518141</v>
      </c>
      <c r="AZ50" s="28">
        <f ca="1" t="shared" ref="AZ50:BD50" si="368">AJ50-AU50-AE50</f>
        <v>25432.2655603691</v>
      </c>
      <c r="BA50" s="28">
        <f ca="1" t="shared" si="368"/>
        <v>29452.9214212282</v>
      </c>
      <c r="BB50" s="28">
        <f ca="1" t="shared" si="368"/>
        <v>34017.3827984947</v>
      </c>
      <c r="BC50" s="28">
        <f ca="1" t="shared" si="368"/>
        <v>35075.6133147087</v>
      </c>
      <c r="BD50" s="28">
        <f ca="1" t="shared" si="368"/>
        <v>42683.4812351331</v>
      </c>
      <c r="BE50" s="28">
        <f ca="1" t="shared" ref="BE50:BI50" si="369">AZ50/Z50</f>
        <v>21887.7004207092</v>
      </c>
      <c r="BF50" s="28">
        <f ca="1" t="shared" si="369"/>
        <v>22077.8569335817</v>
      </c>
      <c r="BG50" s="28">
        <f ca="1" t="shared" si="369"/>
        <v>21783.2492295904</v>
      </c>
      <c r="BH50" s="28">
        <f ca="1" t="shared" si="369"/>
        <v>18343.8056045488</v>
      </c>
      <c r="BI50" s="28">
        <f ca="1" t="shared" si="369"/>
        <v>18042.4873385852</v>
      </c>
      <c r="BJ50" s="28">
        <f ca="1" t="shared" si="26"/>
        <v>88992.791680274</v>
      </c>
      <c r="BK50" s="28">
        <f ca="1" t="shared" si="27"/>
        <v>39855.5954743051</v>
      </c>
      <c r="BL50" s="28">
        <f ca="1" t="shared" si="28"/>
        <v>128848.387154579</v>
      </c>
      <c r="BM50" s="28">
        <f ca="1">BK50*'Ejercicio 3 - TIR'!$D$5</f>
        <v>19927.7977371526</v>
      </c>
      <c r="BN50" s="28">
        <f ca="1" t="shared" si="29"/>
        <v>108920.589417427</v>
      </c>
      <c r="BO50" s="28">
        <f ca="1" t="shared" si="30"/>
        <v>46041.1920163996</v>
      </c>
      <c r="BP50" s="28">
        <f ca="1" t="shared" si="31"/>
        <v>-121853.268529096</v>
      </c>
      <c r="BQ50" s="28">
        <f ca="1" t="shared" ref="BQ50:BT50" si="370">BE50</f>
        <v>21887.7004207092</v>
      </c>
      <c r="BR50" s="28">
        <f ca="1" t="shared" si="370"/>
        <v>22077.8569335817</v>
      </c>
      <c r="BS50" s="28">
        <f ca="1" t="shared" si="370"/>
        <v>21783.2492295904</v>
      </c>
      <c r="BT50" s="28">
        <f ca="1" t="shared" si="370"/>
        <v>18343.8056045488</v>
      </c>
      <c r="BU50" s="28">
        <f ca="1" t="shared" si="33"/>
        <v>64083.6793549847</v>
      </c>
      <c r="BV50" s="30">
        <f ca="1" t="shared" si="34"/>
        <v>5.7830120631881</v>
      </c>
    </row>
    <row r="51" ht="15" customHeight="1" spans="1:74">
      <c r="A51" s="26">
        <v>50</v>
      </c>
      <c r="B51" s="27">
        <f ca="1" t="shared" ref="B51:F51" si="371">RAND()</f>
        <v>0.684930434508353</v>
      </c>
      <c r="C51" s="28">
        <f ca="1">IF(B51&lt;=('Ejercicio 3 - TIR'!$D$13-'Ejercicio 3 - TIR'!$C$13)/('Ejercicio 3 - TIR'!$E$13-'Ejercicio 3 - TIR'!$C$13),'Ejercicio 3 - TIR'!$C$13+SQRT(('Ejercicio 3 - TIR'!$E$13-'Ejercicio 3 - TIR'!$C$13)*('Ejercicio 3 - TIR'!$D$13-'Ejercicio 3 - TIR'!$C$13)*B51),'Ejercicio 3 - TIR'!$E$13-SQRT(('Ejercicio 3 - TIR'!$E$13-'Ejercicio 3 - TIR'!$C$13)*('Ejercicio 3 - TIR'!$E$13-'Ejercicio 3 - TIR'!$D$13)*(1-B51)))</f>
        <v>80555.6311856112</v>
      </c>
      <c r="D51" s="27">
        <f ca="1" t="shared" si="371"/>
        <v>0.9000108212086</v>
      </c>
      <c r="E51" s="28">
        <f ca="1">IF(D51&lt;=('Ejercicio 3 - TIR'!$D$14-'Ejercicio 3 - TIR'!$C$14)/('Ejercicio 3 - TIR'!$E$14-'Ejercicio 3 - TIR'!$C$14),'Ejercicio 3 - TIR'!$C$14+SQRT(('Ejercicio 3 - TIR'!$E$14-'Ejercicio 3 - TIR'!$C$14)*('Ejercicio 3 - TIR'!$D$14-'Ejercicio 3 - TIR'!$C$14)*D51),'Ejercicio 3 - TIR'!$E$14-SQRT(('Ejercicio 3 - TIR'!$E$14-'Ejercicio 3 - TIR'!$C$14)*('Ejercicio 3 - TIR'!$E$14-'Ejercicio 3 - TIR'!$D$14)*(1-D51)))</f>
        <v>36127.2262112654</v>
      </c>
      <c r="F51" s="27">
        <f ca="1" t="shared" si="371"/>
        <v>0.720596120619055</v>
      </c>
      <c r="G51" s="28">
        <f ca="1">IF(F51&lt;=('Ejercicio 3 - TIR'!$D$18-'Ejercicio 3 - TIR'!$C$18)/('Ejercicio 3 - TIR'!$E$18-'Ejercicio 3 - TIR'!$C$18),'Ejercicio 3 - TIR'!$C$18+SQRT(('Ejercicio 3 - TIR'!$E$18-'Ejercicio 3 - TIR'!$C$18)*('Ejercicio 3 - TIR'!$D$18-'Ejercicio 3 - TIR'!$C$18)*F51),'Ejercicio 3 - TIR'!$E$18-SQRT(('Ejercicio 3 - TIR'!$E$18-'Ejercicio 3 - TIR'!$C$18)*('Ejercicio 3 - TIR'!$E$18-'Ejercicio 3 - TIR'!$D$18)*(1-F51)))</f>
        <v>40422.3050611065</v>
      </c>
      <c r="H51" s="27">
        <f ca="1" t="shared" ref="H51:L51" si="372">RAND()</f>
        <v>0.364449718115565</v>
      </c>
      <c r="I51" s="28">
        <f ca="1">IF(H51&lt;=('Ejercicio 3 - TIR'!$D$18-'Ejercicio 3 - TIR'!$C$18)/('Ejercicio 3 - TIR'!$E$18-'Ejercicio 3 - TIR'!$C$18),'Ejercicio 3 - TIR'!$C$18+SQRT(('Ejercicio 3 - TIR'!$E$18-'Ejercicio 3 - TIR'!$C$18)*('Ejercicio 3 - TIR'!$D$18-'Ejercicio 3 - TIR'!$C$18)*H51),'Ejercicio 3 - TIR'!$E$18-SQRT(('Ejercicio 3 - TIR'!$E$18-'Ejercicio 3 - TIR'!$C$18)*('Ejercicio 3 - TIR'!$E$18-'Ejercicio 3 - TIR'!$D$18)*(1-H51)))</f>
        <v>37393.7444990569</v>
      </c>
      <c r="J51" s="27">
        <f ca="1" t="shared" si="372"/>
        <v>0.60119102800136</v>
      </c>
      <c r="K51" s="28">
        <f ca="1">IF(J51&lt;=('Ejercicio 3 - TIR'!$D$18-'Ejercicio 3 - TIR'!$C$18)/('Ejercicio 3 - TIR'!$E$18-'Ejercicio 3 - TIR'!$C$18),'Ejercicio 3 - TIR'!$C$18+SQRT(('Ejercicio 3 - TIR'!$E$18-'Ejercicio 3 - TIR'!$C$18)*('Ejercicio 3 - TIR'!$D$18-'Ejercicio 3 - TIR'!$C$18)*J51),'Ejercicio 3 - TIR'!$E$18-SQRT(('Ejercicio 3 - TIR'!$E$18-'Ejercicio 3 - TIR'!$C$18)*('Ejercicio 3 - TIR'!$E$18-'Ejercicio 3 - TIR'!$D$18)*(1-J51)))</f>
        <v>39496.2442154888</v>
      </c>
      <c r="L51" s="27">
        <f ca="1" t="shared" si="372"/>
        <v>0.121960687177548</v>
      </c>
      <c r="M51" s="28">
        <f ca="1">IF(L51&lt;=('Ejercicio 3 - TIR'!$D$18-'Ejercicio 3 - TIR'!$C$18)/('Ejercicio 3 - TIR'!$E$18-'Ejercicio 3 - TIR'!$C$18),'Ejercicio 3 - TIR'!$C$18+SQRT(('Ejercicio 3 - TIR'!$E$18-'Ejercicio 3 - TIR'!$C$18)*('Ejercicio 3 - TIR'!$D$18-'Ejercicio 3 - TIR'!$C$18)*L51),'Ejercicio 3 - TIR'!$E$18-SQRT(('Ejercicio 3 - TIR'!$E$18-'Ejercicio 3 - TIR'!$C$18)*('Ejercicio 3 - TIR'!$E$18-'Ejercicio 3 - TIR'!$D$18)*(1-L51)))</f>
        <v>34277.1606325496</v>
      </c>
      <c r="N51" s="27">
        <f ca="1" t="shared" ref="N51:R51" si="373">RAND()</f>
        <v>0.916965751798156</v>
      </c>
      <c r="O51" s="28">
        <f ca="1">IF(N51&lt;=('Ejercicio 3 - TIR'!$D$18-'Ejercicio 3 - TIR'!$C$18)/('Ejercicio 3 - TIR'!$E$18-'Ejercicio 3 - TIR'!$C$18),'Ejercicio 3 - TIR'!$C$18+SQRT(('Ejercicio 3 - TIR'!$E$18-'Ejercicio 3 - TIR'!$C$18)*('Ejercicio 3 - TIR'!$D$18-'Ejercicio 3 - TIR'!$C$18)*N51),'Ejercicio 3 - TIR'!$E$18-SQRT(('Ejercicio 3 - TIR'!$E$18-'Ejercicio 3 - TIR'!$C$18)*('Ejercicio 3 - TIR'!$E$18-'Ejercicio 3 - TIR'!$D$18)*(1-N51)))</f>
        <v>42504.4903095483</v>
      </c>
      <c r="P51" s="27">
        <f ca="1" t="shared" si="373"/>
        <v>0.872436755351661</v>
      </c>
      <c r="Q51" s="29">
        <f ca="1">IF(P51&lt;=('Ejercicio 3 - TIR'!$D$22-'Ejercicio 3 - TIR'!$C$22)/('Ejercicio 3 - TIR'!$E$22-'Ejercicio 3 - TIR'!$C$22),'Ejercicio 3 - TIR'!$C$22+SQRT(('Ejercicio 3 - TIR'!$E$22-'Ejercicio 3 - TIR'!$C$22)*('Ejercicio 3 - TIR'!$D$22-'Ejercicio 3 - TIR'!$C$22)*P51),'Ejercicio 3 - TIR'!$E$22-SQRT(('Ejercicio 3 - TIR'!$E$22-'Ejercicio 3 - TIR'!$C$22)*('Ejercicio 3 - TIR'!$E$22-'Ejercicio 3 - TIR'!$D$22)*(1-P51)))</f>
        <v>0.16484698576629</v>
      </c>
      <c r="R51" s="27">
        <f ca="1" t="shared" si="373"/>
        <v>0.133902987578348</v>
      </c>
      <c r="S51" s="29">
        <f ca="1">IF(R51&lt;=('Ejercicio 3 - TIR'!$D$23-'Ejercicio 3 - TIR'!$C$23)/('Ejercicio 3 - TIR'!$E$23-'Ejercicio 3 - TIR'!$C$23),'Ejercicio 3 - TIR'!$C$23+SQRT(('Ejercicio 3 - TIR'!$E$23-'Ejercicio 3 - TIR'!$C$23)*('Ejercicio 3 - TIR'!$D$23-'Ejercicio 3 - TIR'!$C$23)*R51),'Ejercicio 3 - TIR'!$E$23-SQRT(('Ejercicio 3 - TIR'!$E$23-'Ejercicio 3 - TIR'!$C$23)*('Ejercicio 3 - TIR'!$E$23-'Ejercicio 3 - TIR'!$D$23)*(1-R51)))</f>
        <v>0.135524992033525</v>
      </c>
      <c r="T51" s="27">
        <f ca="1" t="shared" ref="T51:X51" si="374">RAND()</f>
        <v>0.424585435354617</v>
      </c>
      <c r="U51" s="29">
        <f ca="1">IF(T51&lt;=('Ejercicio 3 - TIR'!$D$24-'Ejercicio 3 - TIR'!$C$24)/('Ejercicio 3 - TIR'!$E$24-'Ejercicio 3 - TIR'!$C$24),'Ejercicio 3 - TIR'!$C$24+SQRT(('Ejercicio 3 - TIR'!$E$24-'Ejercicio 3 - TIR'!$C$24)*('Ejercicio 3 - TIR'!$D$24-'Ejercicio 3 - TIR'!$C$24)*T51),'Ejercicio 3 - TIR'!$E$24-SQRT(('Ejercicio 3 - TIR'!$E$24-'Ejercicio 3 - TIR'!$C$24)*('Ejercicio 3 - TIR'!$E$24-'Ejercicio 3 - TIR'!$D$24)*(1-T51)))</f>
        <v>0.179860164337202</v>
      </c>
      <c r="V51" s="27">
        <f ca="1" t="shared" si="374"/>
        <v>0.263638271290379</v>
      </c>
      <c r="W51" s="29">
        <f ca="1">IF(V51&lt;=('Ejercicio 3 - TIR'!$D$25-'Ejercicio 3 - TIR'!$C$25)/('Ejercicio 3 - TIR'!$E$25-'Ejercicio 3 - TIR'!$C$25),'Ejercicio 3 - TIR'!$C$25+SQRT(('Ejercicio 3 - TIR'!$E$25-'Ejercicio 3 - TIR'!$C$25)*('Ejercicio 3 - TIR'!$D$25-'Ejercicio 3 - TIR'!$C$25)*V51),'Ejercicio 3 - TIR'!$E$25-SQRT(('Ejercicio 3 - TIR'!$E$25-'Ejercicio 3 - TIR'!$C$25)*('Ejercicio 3 - TIR'!$E$25-'Ejercicio 3 - TIR'!$D$25)*(1-V51)))</f>
        <v>0.199211808342957</v>
      </c>
      <c r="X51" s="27">
        <f ca="1" t="shared" si="374"/>
        <v>0.0418824760926579</v>
      </c>
      <c r="Y51" s="29">
        <f ca="1">IF(X51&lt;=('Ejercicio 3 - TIR'!$D$26-'Ejercicio 3 - TIR'!$C$26)/('Ejercicio 3 - TIR'!$E$26-'Ejercicio 3 - TIR'!$C$26),'Ejercicio 3 - TIR'!$C$26+SQRT(('Ejercicio 3 - TIR'!$E$26-'Ejercicio 3 - TIR'!$C$26)*('Ejercicio 3 - TIR'!$D$26-'Ejercicio 3 - TIR'!$C$26)*X51),'Ejercicio 3 - TIR'!$E$26-SQRT(('Ejercicio 3 - TIR'!$E$26-'Ejercicio 3 - TIR'!$C$26)*('Ejercicio 3 - TIR'!$E$26-'Ejercicio 3 - TIR'!$D$26)*(1-X51)))</f>
        <v>0.200634034297959</v>
      </c>
      <c r="Z51" s="27">
        <f ca="1" t="shared" si="4"/>
        <v>1.16484698576629</v>
      </c>
      <c r="AA51" s="27">
        <f ca="1" t="shared" si="5"/>
        <v>1.32271286423254</v>
      </c>
      <c r="AB51" s="27">
        <f ca="1" t="shared" si="6"/>
        <v>1.56061621736434</v>
      </c>
      <c r="AC51" s="27">
        <f ca="1" t="shared" si="7"/>
        <v>1.87150939615483</v>
      </c>
      <c r="AD51" s="27">
        <f ca="1" t="shared" si="8"/>
        <v>2.24699787653192</v>
      </c>
      <c r="AE51" s="26">
        <f ca="1" t="shared" si="9"/>
        <v>5955.46434502401</v>
      </c>
      <c r="AF51" s="26">
        <f ca="1" t="shared" si="10"/>
        <v>6762.57860293933</v>
      </c>
      <c r="AG51" s="26">
        <f ca="1" t="shared" si="11"/>
        <v>7978.89710180725</v>
      </c>
      <c r="AH51" s="26">
        <f ca="1" t="shared" si="12"/>
        <v>9568.38762204065</v>
      </c>
      <c r="AI51" s="26">
        <f ca="1" t="shared" si="13"/>
        <v>11488.1318323773</v>
      </c>
      <c r="AJ51" s="28">
        <f ca="1" t="shared" si="14"/>
        <v>47085.8002081554</v>
      </c>
      <c r="AK51" s="28">
        <f ca="1" t="shared" si="15"/>
        <v>49461.1868907275</v>
      </c>
      <c r="AL51" s="28">
        <f ca="1" t="shared" si="16"/>
        <v>61638.4792476742</v>
      </c>
      <c r="AM51" s="28">
        <f ca="1" t="shared" si="17"/>
        <v>64150.0281973252</v>
      </c>
      <c r="AN51" s="28">
        <f ca="1" t="shared" si="18"/>
        <v>95507.4994686265</v>
      </c>
      <c r="AO51" s="28">
        <f ca="1">C51/'Ejercicio 3 - TIR'!$D$7</f>
        <v>16111.1262371222</v>
      </c>
      <c r="AP51" s="28">
        <f ca="1" t="shared" si="19"/>
        <v>30974.6739710332</v>
      </c>
      <c r="AQ51" s="28">
        <f ca="1" t="shared" si="20"/>
        <v>33350.0606536053</v>
      </c>
      <c r="AR51" s="28">
        <f ca="1" t="shared" si="21"/>
        <v>45527.353010552</v>
      </c>
      <c r="AS51" s="28">
        <f ca="1" t="shared" si="22"/>
        <v>48038.901960203</v>
      </c>
      <c r="AT51" s="28">
        <f ca="1" t="shared" si="23"/>
        <v>79396.3732315042</v>
      </c>
      <c r="AU51" s="28">
        <f ca="1">AP51*'Ejercicio 3 - TIR'!$D$5</f>
        <v>15487.3369855166</v>
      </c>
      <c r="AV51" s="28">
        <f ca="1">AQ51*'Ejercicio 3 - TIR'!$D$5</f>
        <v>16675.0303268026</v>
      </c>
      <c r="AW51" s="28">
        <f ca="1">AR51*'Ejercicio 3 - TIR'!$D$5</f>
        <v>22763.676505276</v>
      </c>
      <c r="AX51" s="28">
        <f ca="1">AS51*'Ejercicio 3 - TIR'!$D$5</f>
        <v>24019.4509801015</v>
      </c>
      <c r="AY51" s="28">
        <f ca="1">AT51*'Ejercicio 3 - TIR'!$D$5</f>
        <v>39698.1866157521</v>
      </c>
      <c r="AZ51" s="28">
        <f ca="1" t="shared" ref="AZ51:BD51" si="375">AJ51-AU51-AE51</f>
        <v>25642.9988776148</v>
      </c>
      <c r="BA51" s="28">
        <f ca="1" t="shared" si="375"/>
        <v>26023.5779609855</v>
      </c>
      <c r="BB51" s="28">
        <f ca="1" t="shared" si="375"/>
        <v>30895.905640591</v>
      </c>
      <c r="BC51" s="28">
        <f ca="1" t="shared" si="375"/>
        <v>30562.1895951831</v>
      </c>
      <c r="BD51" s="28">
        <f ca="1" t="shared" si="375"/>
        <v>44321.181020497</v>
      </c>
      <c r="BE51" s="28">
        <f ca="1" t="shared" ref="BE51:BI51" si="376">AZ51/Z51</f>
        <v>22014.0492193021</v>
      </c>
      <c r="BF51" s="28">
        <f ca="1" t="shared" si="376"/>
        <v>19674.3969645179</v>
      </c>
      <c r="BG51" s="28">
        <f ca="1" t="shared" si="376"/>
        <v>19797.2475851685</v>
      </c>
      <c r="BH51" s="28">
        <f ca="1" t="shared" si="376"/>
        <v>16330.2357220196</v>
      </c>
      <c r="BI51" s="28">
        <f ca="1" t="shared" si="376"/>
        <v>19724.6207855361</v>
      </c>
      <c r="BJ51" s="28">
        <f ca="1" t="shared" si="26"/>
        <v>81177.8005817015</v>
      </c>
      <c r="BK51" s="28">
        <f ca="1" t="shared" si="27"/>
        <v>36201.6664433513</v>
      </c>
      <c r="BL51" s="28">
        <f ca="1" t="shared" si="28"/>
        <v>117379.467025053</v>
      </c>
      <c r="BM51" s="28">
        <f ca="1">BK51*'Ejercicio 3 - TIR'!$D$5</f>
        <v>18100.8332216757</v>
      </c>
      <c r="BN51" s="28">
        <f ca="1" t="shared" si="29"/>
        <v>99278.6338033772</v>
      </c>
      <c r="BO51" s="28">
        <f ca="1" t="shared" si="30"/>
        <v>44182.7893298265</v>
      </c>
      <c r="BP51" s="28">
        <f ca="1" t="shared" si="31"/>
        <v>-116682.857396877</v>
      </c>
      <c r="BQ51" s="28">
        <f ca="1" t="shared" ref="BQ51:BT51" si="377">BE51</f>
        <v>22014.0492193021</v>
      </c>
      <c r="BR51" s="28">
        <f ca="1" t="shared" si="377"/>
        <v>19674.3969645179</v>
      </c>
      <c r="BS51" s="28">
        <f ca="1" t="shared" si="377"/>
        <v>19797.2475851685</v>
      </c>
      <c r="BT51" s="28">
        <f ca="1" t="shared" si="377"/>
        <v>16330.2357220196</v>
      </c>
      <c r="BU51" s="28">
        <f ca="1" t="shared" si="33"/>
        <v>63907.4101153626</v>
      </c>
      <c r="BV51" s="30">
        <f ca="1" t="shared" si="34"/>
        <v>5.70982965011773</v>
      </c>
    </row>
    <row r="52" ht="15" customHeight="1" spans="1:74">
      <c r="A52" s="26">
        <v>51</v>
      </c>
      <c r="B52" s="27">
        <f ca="1" t="shared" ref="B52:F52" si="378">RAND()</f>
        <v>0.845004730706346</v>
      </c>
      <c r="C52" s="28">
        <f ca="1">IF(B52&lt;=('Ejercicio 3 - TIR'!$D$13-'Ejercicio 3 - TIR'!$C$13)/('Ejercicio 3 - TIR'!$E$13-'Ejercicio 3 - TIR'!$C$13),'Ejercicio 3 - TIR'!$C$13+SQRT(('Ejercicio 3 - TIR'!$E$13-'Ejercicio 3 - TIR'!$C$13)*('Ejercicio 3 - TIR'!$D$13-'Ejercicio 3 - TIR'!$C$13)*B52),'Ejercicio 3 - TIR'!$E$13-SQRT(('Ejercicio 3 - TIR'!$E$13-'Ejercicio 3 - TIR'!$C$13)*('Ejercicio 3 - TIR'!$E$13-'Ejercicio 3 - TIR'!$D$13)*(1-B52)))</f>
        <v>86362.0264279335</v>
      </c>
      <c r="D52" s="27">
        <f ca="1" t="shared" si="378"/>
        <v>0.155131893140895</v>
      </c>
      <c r="E52" s="28">
        <f ca="1">IF(D52&lt;=('Ejercicio 3 - TIR'!$D$14-'Ejercicio 3 - TIR'!$C$14)/('Ejercicio 3 - TIR'!$E$14-'Ejercicio 3 - TIR'!$C$14),'Ejercicio 3 - TIR'!$C$14+SQRT(('Ejercicio 3 - TIR'!$E$14-'Ejercicio 3 - TIR'!$C$14)*('Ejercicio 3 - TIR'!$D$14-'Ejercicio 3 - TIR'!$C$14)*D52),'Ejercicio 3 - TIR'!$E$14-SQRT(('Ejercicio 3 - TIR'!$E$14-'Ejercicio 3 - TIR'!$C$14)*('Ejercicio 3 - TIR'!$E$14-'Ejercicio 3 - TIR'!$D$14)*(1-D52)))</f>
        <v>28410.9957469289</v>
      </c>
      <c r="F52" s="27">
        <f ca="1" t="shared" si="378"/>
        <v>0.529125803199621</v>
      </c>
      <c r="G52" s="28">
        <f ca="1">IF(F52&lt;=('Ejercicio 3 - TIR'!$D$18-'Ejercicio 3 - TIR'!$C$18)/('Ejercicio 3 - TIR'!$E$18-'Ejercicio 3 - TIR'!$C$18),'Ejercicio 3 - TIR'!$C$18+SQRT(('Ejercicio 3 - TIR'!$E$18-'Ejercicio 3 - TIR'!$C$18)*('Ejercicio 3 - TIR'!$D$18-'Ejercicio 3 - TIR'!$C$18)*F52),'Ejercicio 3 - TIR'!$E$18-SQRT(('Ejercicio 3 - TIR'!$E$18-'Ejercicio 3 - TIR'!$C$18)*('Ejercicio 3 - TIR'!$E$18-'Ejercicio 3 - TIR'!$D$18)*(1-F52)))</f>
        <v>38908.9208370006</v>
      </c>
      <c r="H52" s="27">
        <f ca="1" t="shared" ref="H52:L52" si="379">RAND()</f>
        <v>0.991349624914104</v>
      </c>
      <c r="I52" s="28">
        <f ca="1">IF(H52&lt;=('Ejercicio 3 - TIR'!$D$18-'Ejercicio 3 - TIR'!$C$18)/('Ejercicio 3 - TIR'!$E$18-'Ejercicio 3 - TIR'!$C$18),'Ejercicio 3 - TIR'!$C$18+SQRT(('Ejercicio 3 - TIR'!$E$18-'Ejercicio 3 - TIR'!$C$18)*('Ejercicio 3 - TIR'!$D$18-'Ejercicio 3 - TIR'!$C$18)*H52),'Ejercicio 3 - TIR'!$E$18-SQRT(('Ejercicio 3 - TIR'!$E$18-'Ejercicio 3 - TIR'!$C$18)*('Ejercicio 3 - TIR'!$E$18-'Ejercicio 3 - TIR'!$D$18)*(1-H52)))</f>
        <v>44194.5323523305</v>
      </c>
      <c r="J52" s="27">
        <f ca="1" t="shared" si="379"/>
        <v>0.929212284895118</v>
      </c>
      <c r="K52" s="28">
        <f ca="1">IF(J52&lt;=('Ejercicio 3 - TIR'!$D$18-'Ejercicio 3 - TIR'!$C$18)/('Ejercicio 3 - TIR'!$E$18-'Ejercicio 3 - TIR'!$C$18),'Ejercicio 3 - TIR'!$C$18+SQRT(('Ejercicio 3 - TIR'!$E$18-'Ejercicio 3 - TIR'!$C$18)*('Ejercicio 3 - TIR'!$D$18-'Ejercicio 3 - TIR'!$C$18)*J52),'Ejercicio 3 - TIR'!$E$18-SQRT(('Ejercicio 3 - TIR'!$E$18-'Ejercicio 3 - TIR'!$C$18)*('Ejercicio 3 - TIR'!$E$18-'Ejercicio 3 - TIR'!$D$18)*(1-J52)))</f>
        <v>42695.8562039521</v>
      </c>
      <c r="L52" s="27">
        <f ca="1" t="shared" si="379"/>
        <v>0.341870403376206</v>
      </c>
      <c r="M52" s="28">
        <f ca="1">IF(L52&lt;=('Ejercicio 3 - TIR'!$D$18-'Ejercicio 3 - TIR'!$C$18)/('Ejercicio 3 - TIR'!$E$18-'Ejercicio 3 - TIR'!$C$18),'Ejercicio 3 - TIR'!$C$18+SQRT(('Ejercicio 3 - TIR'!$E$18-'Ejercicio 3 - TIR'!$C$18)*('Ejercicio 3 - TIR'!$D$18-'Ejercicio 3 - TIR'!$C$18)*L52),'Ejercicio 3 - TIR'!$E$18-SQRT(('Ejercicio 3 - TIR'!$E$18-'Ejercicio 3 - TIR'!$C$18)*('Ejercicio 3 - TIR'!$E$18-'Ejercicio 3 - TIR'!$D$18)*(1-L52)))</f>
        <v>37161.0446518948</v>
      </c>
      <c r="N52" s="27">
        <f ca="1" t="shared" ref="N52:R52" si="380">RAND()</f>
        <v>0.857158226879952</v>
      </c>
      <c r="O52" s="28">
        <f ca="1">IF(N52&lt;=('Ejercicio 3 - TIR'!$D$18-'Ejercicio 3 - TIR'!$C$18)/('Ejercicio 3 - TIR'!$E$18-'Ejercicio 3 - TIR'!$C$18),'Ejercicio 3 - TIR'!$C$18+SQRT(('Ejercicio 3 - TIR'!$E$18-'Ejercicio 3 - TIR'!$C$18)*('Ejercicio 3 - TIR'!$D$18-'Ejercicio 3 - TIR'!$C$18)*N52),'Ejercicio 3 - TIR'!$E$18-SQRT(('Ejercicio 3 - TIR'!$E$18-'Ejercicio 3 - TIR'!$C$18)*('Ejercicio 3 - TIR'!$E$18-'Ejercicio 3 - TIR'!$D$18)*(1-N52)))</f>
        <v>41726.9077336556</v>
      </c>
      <c r="P52" s="27">
        <f ca="1" t="shared" si="380"/>
        <v>0.15077798625723</v>
      </c>
      <c r="Q52" s="29">
        <f ca="1">IF(P52&lt;=('Ejercicio 3 - TIR'!$D$22-'Ejercicio 3 - TIR'!$C$22)/('Ejercicio 3 - TIR'!$E$22-'Ejercicio 3 - TIR'!$C$22),'Ejercicio 3 - TIR'!$C$22+SQRT(('Ejercicio 3 - TIR'!$E$22-'Ejercicio 3 - TIR'!$C$22)*('Ejercicio 3 - TIR'!$D$22-'Ejercicio 3 - TIR'!$C$22)*P52),'Ejercicio 3 - TIR'!$E$22-SQRT(('Ejercicio 3 - TIR'!$E$22-'Ejercicio 3 - TIR'!$C$22)*('Ejercicio 3 - TIR'!$E$22-'Ejercicio 3 - TIR'!$D$22)*(1-P52)))</f>
        <v>0.136474233677565</v>
      </c>
      <c r="R52" s="27">
        <f ca="1" t="shared" si="380"/>
        <v>0.149649607506552</v>
      </c>
      <c r="S52" s="29">
        <f ca="1">IF(R52&lt;=('Ejercicio 3 - TIR'!$D$23-'Ejercicio 3 - TIR'!$C$23)/('Ejercicio 3 - TIR'!$E$23-'Ejercicio 3 - TIR'!$C$23),'Ejercicio 3 - TIR'!$C$23+SQRT(('Ejercicio 3 - TIR'!$E$23-'Ejercicio 3 - TIR'!$C$23)*('Ejercicio 3 - TIR'!$D$23-'Ejercicio 3 - TIR'!$C$23)*R52),'Ejercicio 3 - TIR'!$E$23-SQRT(('Ejercicio 3 - TIR'!$E$23-'Ejercicio 3 - TIR'!$C$23)*('Ejercicio 3 - TIR'!$E$23-'Ejercicio 3 - TIR'!$D$23)*(1-R52)))</f>
        <v>0.136412473717018</v>
      </c>
      <c r="T52" s="27">
        <f ca="1" t="shared" ref="T52:X52" si="381">RAND()</f>
        <v>0.421590134485383</v>
      </c>
      <c r="U52" s="29">
        <f ca="1">IF(T52&lt;=('Ejercicio 3 - TIR'!$D$24-'Ejercicio 3 - TIR'!$C$24)/('Ejercicio 3 - TIR'!$E$24-'Ejercicio 3 - TIR'!$C$24),'Ejercicio 3 - TIR'!$C$24+SQRT(('Ejercicio 3 - TIR'!$E$24-'Ejercicio 3 - TIR'!$C$24)*('Ejercicio 3 - TIR'!$D$24-'Ejercicio 3 - TIR'!$C$24)*T52),'Ejercicio 3 - TIR'!$E$24-SQRT(('Ejercicio 3 - TIR'!$E$24-'Ejercicio 3 - TIR'!$C$24)*('Ejercicio 3 - TIR'!$E$24-'Ejercicio 3 - TIR'!$D$24)*(1-T52)))</f>
        <v>0.179754651441738</v>
      </c>
      <c r="V52" s="27">
        <f ca="1" t="shared" si="381"/>
        <v>0.386124958278198</v>
      </c>
      <c r="W52" s="29">
        <f ca="1">IF(V52&lt;=('Ejercicio 3 - TIR'!$D$25-'Ejercicio 3 - TIR'!$C$25)/('Ejercicio 3 - TIR'!$E$25-'Ejercicio 3 - TIR'!$C$25),'Ejercicio 3 - TIR'!$C$25+SQRT(('Ejercicio 3 - TIR'!$E$25-'Ejercicio 3 - TIR'!$C$25)*('Ejercicio 3 - TIR'!$D$25-'Ejercicio 3 - TIR'!$C$25)*V52),'Ejercicio 3 - TIR'!$E$25-SQRT(('Ejercicio 3 - TIR'!$E$25-'Ejercicio 3 - TIR'!$C$25)*('Ejercicio 3 - TIR'!$E$25-'Ejercicio 3 - TIR'!$D$25)*(1-V52)))</f>
        <v>0.203647409500371</v>
      </c>
      <c r="X52" s="27">
        <f ca="1" t="shared" si="381"/>
        <v>0.0218987554396326</v>
      </c>
      <c r="Y52" s="29">
        <f ca="1">IF(X52&lt;=('Ejercicio 3 - TIR'!$D$26-'Ejercicio 3 - TIR'!$C$26)/('Ejercicio 3 - TIR'!$E$26-'Ejercicio 3 - TIR'!$C$26),'Ejercicio 3 - TIR'!$C$26+SQRT(('Ejercicio 3 - TIR'!$E$26-'Ejercicio 3 - TIR'!$C$26)*('Ejercicio 3 - TIR'!$D$26-'Ejercicio 3 - TIR'!$C$26)*X52),'Ejercicio 3 - TIR'!$E$26-SQRT(('Ejercicio 3 - TIR'!$E$26-'Ejercicio 3 - TIR'!$C$26)*('Ejercicio 3 - TIR'!$E$26-'Ejercicio 3 - TIR'!$D$26)*(1-X52)))</f>
        <v>0.197689384870522</v>
      </c>
      <c r="Z52" s="27">
        <f ca="1" t="shared" si="4"/>
        <v>1.13647423367756</v>
      </c>
      <c r="AA52" s="27">
        <f ca="1" t="shared" si="5"/>
        <v>1.29150349520917</v>
      </c>
      <c r="AB52" s="27">
        <f ca="1" t="shared" si="6"/>
        <v>1.52365725582628</v>
      </c>
      <c r="AC52" s="27">
        <f ca="1" t="shared" si="7"/>
        <v>1.83394610894175</v>
      </c>
      <c r="AD52" s="27">
        <f ca="1" t="shared" si="8"/>
        <v>2.19649778710413</v>
      </c>
      <c r="AE52" s="26">
        <f ca="1" t="shared" si="9"/>
        <v>3877.36887257868</v>
      </c>
      <c r="AF52" s="26">
        <f ca="1" t="shared" si="10"/>
        <v>4406.2903520005</v>
      </c>
      <c r="AG52" s="26">
        <f ca="1" t="shared" si="11"/>
        <v>5198.34153837544</v>
      </c>
      <c r="AH52" s="26">
        <f ca="1" t="shared" si="12"/>
        <v>6256.97032636377</v>
      </c>
      <c r="AI52" s="26">
        <f ca="1" t="shared" si="13"/>
        <v>7493.90694133574</v>
      </c>
      <c r="AJ52" s="28">
        <f ca="1" t="shared" si="14"/>
        <v>44218.9859914513</v>
      </c>
      <c r="AK52" s="28">
        <f ca="1" t="shared" si="15"/>
        <v>57077.3930021697</v>
      </c>
      <c r="AL52" s="28">
        <f ca="1" t="shared" si="16"/>
        <v>65053.8510988672</v>
      </c>
      <c r="AM52" s="28">
        <f ca="1" t="shared" si="17"/>
        <v>68151.3532435531</v>
      </c>
      <c r="AN52" s="28">
        <f ca="1" t="shared" si="18"/>
        <v>91653.0604996728</v>
      </c>
      <c r="AO52" s="28">
        <f ca="1">C52/'Ejercicio 3 - TIR'!$D$7</f>
        <v>17272.4052855867</v>
      </c>
      <c r="AP52" s="28">
        <f ca="1" t="shared" si="19"/>
        <v>26946.5807058646</v>
      </c>
      <c r="AQ52" s="28">
        <f ca="1" t="shared" si="20"/>
        <v>39804.987716583</v>
      </c>
      <c r="AR52" s="28">
        <f ca="1" t="shared" si="21"/>
        <v>47781.4458132806</v>
      </c>
      <c r="AS52" s="28">
        <f ca="1" t="shared" si="22"/>
        <v>50878.9479579664</v>
      </c>
      <c r="AT52" s="28">
        <f ca="1" t="shared" si="23"/>
        <v>74380.6552140861</v>
      </c>
      <c r="AU52" s="28">
        <f ca="1">AP52*'Ejercicio 3 - TIR'!$D$5</f>
        <v>13473.2903529323</v>
      </c>
      <c r="AV52" s="28">
        <f ca="1">AQ52*'Ejercicio 3 - TIR'!$D$5</f>
        <v>19902.4938582915</v>
      </c>
      <c r="AW52" s="28">
        <f ca="1">AR52*'Ejercicio 3 - TIR'!$D$5</f>
        <v>23890.7229066403</v>
      </c>
      <c r="AX52" s="28">
        <f ca="1">AS52*'Ejercicio 3 - TIR'!$D$5</f>
        <v>25439.4739789832</v>
      </c>
      <c r="AY52" s="28">
        <f ca="1">AT52*'Ejercicio 3 - TIR'!$D$5</f>
        <v>37190.3276070431</v>
      </c>
      <c r="AZ52" s="28">
        <f ca="1" t="shared" ref="AZ52:BD52" si="382">AJ52-AU52-AE52</f>
        <v>26868.3267659403</v>
      </c>
      <c r="BA52" s="28">
        <f ca="1" t="shared" si="382"/>
        <v>32768.6087918777</v>
      </c>
      <c r="BB52" s="28">
        <f ca="1" t="shared" si="382"/>
        <v>35964.7866538515</v>
      </c>
      <c r="BC52" s="28">
        <f ca="1" t="shared" si="382"/>
        <v>36454.9089382061</v>
      </c>
      <c r="BD52" s="28">
        <f ca="1" t="shared" si="382"/>
        <v>46968.825951294</v>
      </c>
      <c r="BE52" s="28">
        <f ca="1" t="shared" ref="BE52:BI52" si="383">AZ52/Z52</f>
        <v>23641.8265982115</v>
      </c>
      <c r="BF52" s="28">
        <f ca="1" t="shared" si="383"/>
        <v>25372.4507238523</v>
      </c>
      <c r="BG52" s="28">
        <f ca="1" t="shared" si="383"/>
        <v>23604.2499166571</v>
      </c>
      <c r="BH52" s="28">
        <f ca="1" t="shared" si="383"/>
        <v>19877.8517866274</v>
      </c>
      <c r="BI52" s="28">
        <f ca="1" t="shared" si="383"/>
        <v>21383.5070661363</v>
      </c>
      <c r="BJ52" s="28">
        <f ca="1" t="shared" si="26"/>
        <v>62404.6892875543</v>
      </c>
      <c r="BK52" s="28">
        <f ca="1" t="shared" si="27"/>
        <v>37938.7999877569</v>
      </c>
      <c r="BL52" s="28">
        <f ca="1" t="shared" si="28"/>
        <v>100343.489275311</v>
      </c>
      <c r="BM52" s="28">
        <f ca="1">BK52*'Ejercicio 3 - TIR'!$D$5</f>
        <v>18969.3999938785</v>
      </c>
      <c r="BN52" s="28">
        <f ca="1" t="shared" si="29"/>
        <v>81374.0892814327</v>
      </c>
      <c r="BO52" s="28">
        <f ca="1" t="shared" si="30"/>
        <v>37047.1983897223</v>
      </c>
      <c r="BP52" s="28">
        <f ca="1" t="shared" si="31"/>
        <v>-114773.022174862</v>
      </c>
      <c r="BQ52" s="28">
        <f ca="1" t="shared" ref="BQ52:BT52" si="384">BE52</f>
        <v>23641.8265982115</v>
      </c>
      <c r="BR52" s="28">
        <f ca="1" t="shared" si="384"/>
        <v>25372.4507238523</v>
      </c>
      <c r="BS52" s="28">
        <f ca="1" t="shared" si="384"/>
        <v>23604.2499166571</v>
      </c>
      <c r="BT52" s="28">
        <f ca="1" t="shared" si="384"/>
        <v>19877.8517866274</v>
      </c>
      <c r="BU52" s="28">
        <f ca="1" t="shared" si="33"/>
        <v>58430.7054558586</v>
      </c>
      <c r="BV52" s="30">
        <f ca="1" t="shared" si="34"/>
        <v>8.57357057066173</v>
      </c>
    </row>
    <row r="53" ht="15" customHeight="1" spans="1:74">
      <c r="A53" s="26">
        <v>52</v>
      </c>
      <c r="B53" s="27">
        <f ca="1" t="shared" ref="B53:F53" si="385">RAND()</f>
        <v>0.636450781716242</v>
      </c>
      <c r="C53" s="28">
        <f ca="1">IF(B53&lt;=('Ejercicio 3 - TIR'!$D$13-'Ejercicio 3 - TIR'!$C$13)/('Ejercicio 3 - TIR'!$E$13-'Ejercicio 3 - TIR'!$C$13),'Ejercicio 3 - TIR'!$C$13+SQRT(('Ejercicio 3 - TIR'!$E$13-'Ejercicio 3 - TIR'!$C$13)*('Ejercicio 3 - TIR'!$D$13-'Ejercicio 3 - TIR'!$C$13)*B53),'Ejercicio 3 - TIR'!$E$13-SQRT(('Ejercicio 3 - TIR'!$E$13-'Ejercicio 3 - TIR'!$C$13)*('Ejercicio 3 - TIR'!$E$13-'Ejercicio 3 - TIR'!$D$13)*(1-B53)))</f>
        <v>79113.1844949856</v>
      </c>
      <c r="D53" s="27">
        <f ca="1" t="shared" si="385"/>
        <v>0.37789272920703</v>
      </c>
      <c r="E53" s="28">
        <f ca="1">IF(D53&lt;=('Ejercicio 3 - TIR'!$D$14-'Ejercicio 3 - TIR'!$C$14)/('Ejercicio 3 - TIR'!$E$14-'Ejercicio 3 - TIR'!$C$14),'Ejercicio 3 - TIR'!$C$14+SQRT(('Ejercicio 3 - TIR'!$E$14-'Ejercicio 3 - TIR'!$C$14)*('Ejercicio 3 - TIR'!$D$14-'Ejercicio 3 - TIR'!$C$14)*D53),'Ejercicio 3 - TIR'!$E$14-SQRT(('Ejercicio 3 - TIR'!$E$14-'Ejercicio 3 - TIR'!$C$14)*('Ejercicio 3 - TIR'!$E$14-'Ejercicio 3 - TIR'!$D$14)*(1-D53)))</f>
        <v>30339.974605678</v>
      </c>
      <c r="F53" s="27">
        <f ca="1" t="shared" si="385"/>
        <v>0.979690739014226</v>
      </c>
      <c r="G53" s="28">
        <f ca="1">IF(F53&lt;=('Ejercicio 3 - TIR'!$D$18-'Ejercicio 3 - TIR'!$C$18)/('Ejercicio 3 - TIR'!$E$18-'Ejercicio 3 - TIR'!$C$18),'Ejercicio 3 - TIR'!$C$18+SQRT(('Ejercicio 3 - TIR'!$E$18-'Ejercicio 3 - TIR'!$C$18)*('Ejercicio 3 - TIR'!$D$18-'Ejercicio 3 - TIR'!$C$18)*F53),'Ejercicio 3 - TIR'!$E$18-SQRT(('Ejercicio 3 - TIR'!$E$18-'Ejercicio 3 - TIR'!$C$18)*('Ejercicio 3 - TIR'!$E$18-'Ejercicio 3 - TIR'!$D$18)*(1-F53)))</f>
        <v>43765.8223086066</v>
      </c>
      <c r="H53" s="27">
        <f ca="1" t="shared" ref="H53:L53" si="386">RAND()</f>
        <v>0.105960761950978</v>
      </c>
      <c r="I53" s="28">
        <f ca="1">IF(H53&lt;=('Ejercicio 3 - TIR'!$D$18-'Ejercicio 3 - TIR'!$C$18)/('Ejercicio 3 - TIR'!$E$18-'Ejercicio 3 - TIR'!$C$18),'Ejercicio 3 - TIR'!$C$18+SQRT(('Ejercicio 3 - TIR'!$E$18-'Ejercicio 3 - TIR'!$C$18)*('Ejercicio 3 - TIR'!$D$18-'Ejercicio 3 - TIR'!$C$18)*H53),'Ejercicio 3 - TIR'!$E$18-SQRT(('Ejercicio 3 - TIR'!$E$18-'Ejercicio 3 - TIR'!$C$18)*('Ejercicio 3 - TIR'!$E$18-'Ejercicio 3 - TIR'!$D$18)*(1-H53)))</f>
        <v>33986.7423158071</v>
      </c>
      <c r="J53" s="27">
        <f ca="1" t="shared" si="386"/>
        <v>0.507083203742571</v>
      </c>
      <c r="K53" s="28">
        <f ca="1">IF(J53&lt;=('Ejercicio 3 - TIR'!$D$18-'Ejercicio 3 - TIR'!$C$18)/('Ejercicio 3 - TIR'!$E$18-'Ejercicio 3 - TIR'!$C$18),'Ejercicio 3 - TIR'!$C$18+SQRT(('Ejercicio 3 - TIR'!$E$18-'Ejercicio 3 - TIR'!$C$18)*('Ejercicio 3 - TIR'!$D$18-'Ejercicio 3 - TIR'!$C$18)*J53),'Ejercicio 3 - TIR'!$E$18-SQRT(('Ejercicio 3 - TIR'!$E$18-'Ejercicio 3 - TIR'!$C$18)*('Ejercicio 3 - TIR'!$E$18-'Ejercicio 3 - TIR'!$D$18)*(1-J53)))</f>
        <v>38721.3806568333</v>
      </c>
      <c r="L53" s="27">
        <f ca="1" t="shared" si="386"/>
        <v>0.967987668906411</v>
      </c>
      <c r="M53" s="28">
        <f ca="1">IF(L53&lt;=('Ejercicio 3 - TIR'!$D$18-'Ejercicio 3 - TIR'!$C$18)/('Ejercicio 3 - TIR'!$E$18-'Ejercicio 3 - TIR'!$C$18),'Ejercicio 3 - TIR'!$C$18+SQRT(('Ejercicio 3 - TIR'!$E$18-'Ejercicio 3 - TIR'!$C$18)*('Ejercicio 3 - TIR'!$D$18-'Ejercicio 3 - TIR'!$C$18)*L53),'Ejercicio 3 - TIR'!$E$18-SQRT(('Ejercicio 3 - TIR'!$E$18-'Ejercicio 3 - TIR'!$C$18)*('Ejercicio 3 - TIR'!$E$18-'Ejercicio 3 - TIR'!$D$18)*(1-L53)))</f>
        <v>43450.5082020162</v>
      </c>
      <c r="N53" s="27">
        <f ca="1" t="shared" ref="N53:R53" si="387">RAND()</f>
        <v>0.64349297551744</v>
      </c>
      <c r="O53" s="28">
        <f ca="1">IF(N53&lt;=('Ejercicio 3 - TIR'!$D$18-'Ejercicio 3 - TIR'!$C$18)/('Ejercicio 3 - TIR'!$E$18-'Ejercicio 3 - TIR'!$C$18),'Ejercicio 3 - TIR'!$C$18+SQRT(('Ejercicio 3 - TIR'!$E$18-'Ejercicio 3 - TIR'!$C$18)*('Ejercicio 3 - TIR'!$D$18-'Ejercicio 3 - TIR'!$C$18)*N53),'Ejercicio 3 - TIR'!$E$18-SQRT(('Ejercicio 3 - TIR'!$E$18-'Ejercicio 3 - TIR'!$C$18)*('Ejercicio 3 - TIR'!$E$18-'Ejercicio 3 - TIR'!$D$18)*(1-N53)))</f>
        <v>39824.6601125747</v>
      </c>
      <c r="P53" s="27">
        <f ca="1" t="shared" si="387"/>
        <v>0.0917682808878617</v>
      </c>
      <c r="Q53" s="29">
        <f ca="1">IF(P53&lt;=('Ejercicio 3 - TIR'!$D$22-'Ejercicio 3 - TIR'!$C$22)/('Ejercicio 3 - TIR'!$E$22-'Ejercicio 3 - TIR'!$C$22),'Ejercicio 3 - TIR'!$C$22+SQRT(('Ejercicio 3 - TIR'!$E$22-'Ejercicio 3 - TIR'!$C$22)*('Ejercicio 3 - TIR'!$D$22-'Ejercicio 3 - TIR'!$C$22)*P53),'Ejercicio 3 - TIR'!$E$22-SQRT(('Ejercicio 3 - TIR'!$E$22-'Ejercicio 3 - TIR'!$C$22)*('Ejercicio 3 - TIR'!$E$22-'Ejercicio 3 - TIR'!$D$22)*(1-P53)))</f>
        <v>0.13285235019746</v>
      </c>
      <c r="R53" s="27">
        <f ca="1" t="shared" si="387"/>
        <v>0.687656433632012</v>
      </c>
      <c r="S53" s="29">
        <f ca="1">IF(R53&lt;=('Ejercicio 3 - TIR'!$D$23-'Ejercicio 3 - TIR'!$C$23)/('Ejercicio 3 - TIR'!$E$23-'Ejercicio 3 - TIR'!$C$23),'Ejercicio 3 - TIR'!$C$23+SQRT(('Ejercicio 3 - TIR'!$E$23-'Ejercicio 3 - TIR'!$C$23)*('Ejercicio 3 - TIR'!$D$23-'Ejercicio 3 - TIR'!$C$23)*R53),'Ejercicio 3 - TIR'!$E$23-SQRT(('Ejercicio 3 - TIR'!$E$23-'Ejercicio 3 - TIR'!$C$23)*('Ejercicio 3 - TIR'!$E$23-'Ejercicio 3 - TIR'!$D$23)*(1-R53)))</f>
        <v>0.156288854530783</v>
      </c>
      <c r="T53" s="27">
        <f ca="1" t="shared" ref="T53:X53" si="388">RAND()</f>
        <v>0.566061843639552</v>
      </c>
      <c r="U53" s="29">
        <f ca="1">IF(T53&lt;=('Ejercicio 3 - TIR'!$D$24-'Ejercicio 3 - TIR'!$C$24)/('Ejercicio 3 - TIR'!$E$24-'Ejercicio 3 - TIR'!$C$24),'Ejercicio 3 - TIR'!$C$24+SQRT(('Ejercicio 3 - TIR'!$E$24-'Ejercicio 3 - TIR'!$C$24)*('Ejercicio 3 - TIR'!$D$24-'Ejercicio 3 - TIR'!$C$24)*T53),'Ejercicio 3 - TIR'!$E$24-SQRT(('Ejercicio 3 - TIR'!$E$24-'Ejercicio 3 - TIR'!$C$24)*('Ejercicio 3 - TIR'!$E$24-'Ejercicio 3 - TIR'!$D$24)*(1-T53)))</f>
        <v>0.185142764914451</v>
      </c>
      <c r="V53" s="27">
        <f ca="1" t="shared" si="388"/>
        <v>0.862008843081632</v>
      </c>
      <c r="W53" s="29">
        <f ca="1">IF(V53&lt;=('Ejercicio 3 - TIR'!$D$25-'Ejercicio 3 - TIR'!$C$25)/('Ejercicio 3 - TIR'!$E$25-'Ejercicio 3 - TIR'!$C$25),'Ejercicio 3 - TIR'!$C$25+SQRT(('Ejercicio 3 - TIR'!$E$25-'Ejercicio 3 - TIR'!$C$25)*('Ejercicio 3 - TIR'!$D$25-'Ejercicio 3 - TIR'!$C$25)*V53),'Ejercicio 3 - TIR'!$E$25-SQRT(('Ejercicio 3 - TIR'!$E$25-'Ejercicio 3 - TIR'!$C$25)*('Ejercicio 3 - TIR'!$E$25-'Ejercicio 3 - TIR'!$D$25)*(1-V53)))</f>
        <v>0.228023443190202</v>
      </c>
      <c r="X53" s="27">
        <f ca="1" t="shared" si="388"/>
        <v>0.445884898384846</v>
      </c>
      <c r="Y53" s="29">
        <f ca="1">IF(X53&lt;=('Ejercicio 3 - TIR'!$D$26-'Ejercicio 3 - TIR'!$C$26)/('Ejercicio 3 - TIR'!$E$26-'Ejercicio 3 - TIR'!$C$26),'Ejercicio 3 - TIR'!$C$26+SQRT(('Ejercicio 3 - TIR'!$E$26-'Ejercicio 3 - TIR'!$C$26)*('Ejercicio 3 - TIR'!$D$26-'Ejercicio 3 - TIR'!$C$26)*X53),'Ejercicio 3 - TIR'!$E$26-SQRT(('Ejercicio 3 - TIR'!$E$26-'Ejercicio 3 - TIR'!$C$26)*('Ejercicio 3 - TIR'!$E$26-'Ejercicio 3 - TIR'!$D$26)*(1-X53)))</f>
        <v>0.225298797556892</v>
      </c>
      <c r="Z53" s="27">
        <f ca="1" t="shared" si="4"/>
        <v>1.13285235019746</v>
      </c>
      <c r="AA53" s="27">
        <f ca="1" t="shared" si="5"/>
        <v>1.30990454636233</v>
      </c>
      <c r="AB53" s="27">
        <f ca="1" t="shared" si="6"/>
        <v>1.55242389584986</v>
      </c>
      <c r="AC53" s="27">
        <f ca="1" t="shared" si="7"/>
        <v>1.90641293787229</v>
      </c>
      <c r="AD53" s="27">
        <f ca="1" t="shared" si="8"/>
        <v>2.33592548042182</v>
      </c>
      <c r="AE53" s="26">
        <f ca="1" t="shared" si="9"/>
        <v>4030.73693129558</v>
      </c>
      <c r="AF53" s="26">
        <f ca="1" t="shared" si="10"/>
        <v>4660.69618920269</v>
      </c>
      <c r="AG53" s="26">
        <f ca="1" t="shared" si="11"/>
        <v>5523.59036809792</v>
      </c>
      <c r="AH53" s="26">
        <f ca="1" t="shared" si="12"/>
        <v>6783.09846260384</v>
      </c>
      <c r="AI53" s="26">
        <f ca="1" t="shared" si="13"/>
        <v>8311.32238993849</v>
      </c>
      <c r="AJ53" s="28">
        <f ca="1" t="shared" si="14"/>
        <v>49580.2146606295</v>
      </c>
      <c r="AK53" s="28">
        <f ca="1" t="shared" si="15"/>
        <v>44519.3882755205</v>
      </c>
      <c r="AL53" s="28">
        <f ca="1" t="shared" si="16"/>
        <v>60111.9966119664</v>
      </c>
      <c r="AM53" s="28">
        <f ca="1" t="shared" si="17"/>
        <v>82834.6109934496</v>
      </c>
      <c r="AN53" s="28">
        <f ca="1" t="shared" si="18"/>
        <v>93027.4383061016</v>
      </c>
      <c r="AO53" s="28">
        <f ca="1">C53/'Ejercicio 3 - TIR'!$D$7</f>
        <v>15822.6368989971</v>
      </c>
      <c r="AP53" s="28">
        <f ca="1" t="shared" si="19"/>
        <v>33757.5777616323</v>
      </c>
      <c r="AQ53" s="28">
        <f ca="1" t="shared" si="20"/>
        <v>28696.7513765234</v>
      </c>
      <c r="AR53" s="28">
        <f ca="1" t="shared" si="21"/>
        <v>44289.3597129693</v>
      </c>
      <c r="AS53" s="28">
        <f ca="1" t="shared" si="22"/>
        <v>67011.9740944525</v>
      </c>
      <c r="AT53" s="28">
        <f ca="1" t="shared" si="23"/>
        <v>77204.8014071045</v>
      </c>
      <c r="AU53" s="28">
        <f ca="1">AP53*'Ejercicio 3 - TIR'!$D$5</f>
        <v>16878.7888808162</v>
      </c>
      <c r="AV53" s="28">
        <f ca="1">AQ53*'Ejercicio 3 - TIR'!$D$5</f>
        <v>14348.3756882617</v>
      </c>
      <c r="AW53" s="28">
        <f ca="1">AR53*'Ejercicio 3 - TIR'!$D$5</f>
        <v>22144.6798564846</v>
      </c>
      <c r="AX53" s="28">
        <f ca="1">AS53*'Ejercicio 3 - TIR'!$D$5</f>
        <v>33505.9870472262</v>
      </c>
      <c r="AY53" s="28">
        <f ca="1">AT53*'Ejercicio 3 - TIR'!$D$5</f>
        <v>38602.4007035522</v>
      </c>
      <c r="AZ53" s="28">
        <f ca="1" t="shared" ref="AZ53:BD53" si="389">AJ53-AU53-AE53</f>
        <v>28670.6888485177</v>
      </c>
      <c r="BA53" s="28">
        <f ca="1" t="shared" si="389"/>
        <v>25510.3163980561</v>
      </c>
      <c r="BB53" s="28">
        <f ca="1" t="shared" si="389"/>
        <v>32443.7263873838</v>
      </c>
      <c r="BC53" s="28">
        <f ca="1" t="shared" si="389"/>
        <v>42545.5254836195</v>
      </c>
      <c r="BD53" s="28">
        <f ca="1" t="shared" si="389"/>
        <v>46113.7152126109</v>
      </c>
      <c r="BE53" s="28">
        <f ca="1" t="shared" ref="BE53:BI53" si="390">AZ53/Z53</f>
        <v>25308.4074403167</v>
      </c>
      <c r="BF53" s="28">
        <f ca="1" t="shared" si="390"/>
        <v>19474.9430169547</v>
      </c>
      <c r="BG53" s="28">
        <f ca="1" t="shared" si="390"/>
        <v>20898.7548272844</v>
      </c>
      <c r="BH53" s="28">
        <f ca="1" t="shared" si="390"/>
        <v>22317.0566242085</v>
      </c>
      <c r="BI53" s="28">
        <f ca="1" t="shared" si="390"/>
        <v>19741.0900300997</v>
      </c>
      <c r="BJ53" s="28">
        <f ca="1" t="shared" si="26"/>
        <v>70871.9197567542</v>
      </c>
      <c r="BK53" s="28">
        <f ca="1" t="shared" si="27"/>
        <v>36960.5006998298</v>
      </c>
      <c r="BL53" s="28">
        <f ca="1" t="shared" si="28"/>
        <v>107832.420456584</v>
      </c>
      <c r="BM53" s="28">
        <f ca="1">BK53*'Ejercicio 3 - TIR'!$D$5</f>
        <v>18480.2503499149</v>
      </c>
      <c r="BN53" s="28">
        <f ca="1" t="shared" si="29"/>
        <v>89352.1701066691</v>
      </c>
      <c r="BO53" s="28">
        <f ca="1" t="shared" si="30"/>
        <v>38251.2930551766</v>
      </c>
      <c r="BP53" s="28">
        <f ca="1" t="shared" si="31"/>
        <v>-109453.159100664</v>
      </c>
      <c r="BQ53" s="28">
        <f ca="1" t="shared" ref="BQ53:BT53" si="391">BE53</f>
        <v>25308.4074403167</v>
      </c>
      <c r="BR53" s="28">
        <f ca="1" t="shared" si="391"/>
        <v>19474.9430169547</v>
      </c>
      <c r="BS53" s="28">
        <f ca="1" t="shared" si="391"/>
        <v>20898.7548272844</v>
      </c>
      <c r="BT53" s="28">
        <f ca="1" t="shared" si="391"/>
        <v>22317.0566242085</v>
      </c>
      <c r="BU53" s="28">
        <f ca="1" t="shared" si="33"/>
        <v>57992.3830852762</v>
      </c>
      <c r="BV53" s="30">
        <f ca="1" t="shared" si="34"/>
        <v>8.93763046969407</v>
      </c>
    </row>
    <row r="54" ht="15" customHeight="1" spans="1:74">
      <c r="A54" s="26">
        <v>53</v>
      </c>
      <c r="B54" s="27">
        <f ca="1" t="shared" ref="B54:F54" si="392">RAND()</f>
        <v>0.0790921958969113</v>
      </c>
      <c r="C54" s="28">
        <f ca="1">IF(B54&lt;=('Ejercicio 3 - TIR'!$D$13-'Ejercicio 3 - TIR'!$C$13)/('Ejercicio 3 - TIR'!$E$13-'Ejercicio 3 - TIR'!$C$13),'Ejercicio 3 - TIR'!$C$13+SQRT(('Ejercicio 3 - TIR'!$E$13-'Ejercicio 3 - TIR'!$C$13)*('Ejercicio 3 - TIR'!$D$13-'Ejercicio 3 - TIR'!$C$13)*B54),'Ejercicio 3 - TIR'!$E$13-SQRT(('Ejercicio 3 - TIR'!$E$13-'Ejercicio 3 - TIR'!$C$13)*('Ejercicio 3 - TIR'!$E$13-'Ejercicio 3 - TIR'!$D$13)*(1-B54)))</f>
        <v>65624.6669553641</v>
      </c>
      <c r="D54" s="27">
        <f ca="1" t="shared" si="392"/>
        <v>0.317801691461577</v>
      </c>
      <c r="E54" s="28">
        <f ca="1">IF(D54&lt;=('Ejercicio 3 - TIR'!$D$14-'Ejercicio 3 - TIR'!$C$14)/('Ejercicio 3 - TIR'!$E$14-'Ejercicio 3 - TIR'!$C$14),'Ejercicio 3 - TIR'!$C$14+SQRT(('Ejercicio 3 - TIR'!$E$14-'Ejercicio 3 - TIR'!$C$14)*('Ejercicio 3 - TIR'!$D$14-'Ejercicio 3 - TIR'!$C$14)*D54),'Ejercicio 3 - TIR'!$E$14-SQRT(('Ejercicio 3 - TIR'!$E$14-'Ejercicio 3 - TIR'!$C$14)*('Ejercicio 3 - TIR'!$E$14-'Ejercicio 3 - TIR'!$D$14)*(1-D54)))</f>
        <v>29882.12319177</v>
      </c>
      <c r="F54" s="27">
        <f ca="1" t="shared" si="392"/>
        <v>0.408230653272031</v>
      </c>
      <c r="G54" s="28">
        <f ca="1">IF(F54&lt;=('Ejercicio 3 - TIR'!$D$18-'Ejercicio 3 - TIR'!$C$18)/('Ejercicio 3 - TIR'!$E$18-'Ejercicio 3 - TIR'!$C$18),'Ejercicio 3 - TIR'!$C$18+SQRT(('Ejercicio 3 - TIR'!$E$18-'Ejercicio 3 - TIR'!$C$18)*('Ejercicio 3 - TIR'!$D$18-'Ejercicio 3 - TIR'!$C$18)*F54),'Ejercicio 3 - TIR'!$E$18-SQRT(('Ejercicio 3 - TIR'!$E$18-'Ejercicio 3 - TIR'!$C$18)*('Ejercicio 3 - TIR'!$E$18-'Ejercicio 3 - TIR'!$D$18)*(1-F54)))</f>
        <v>37825.2538611092</v>
      </c>
      <c r="H54" s="27">
        <f ca="1" t="shared" ref="H54:L54" si="393">RAND()</f>
        <v>0.819543307180222</v>
      </c>
      <c r="I54" s="28">
        <f ca="1">IF(H54&lt;=('Ejercicio 3 - TIR'!$D$18-'Ejercicio 3 - TIR'!$C$18)/('Ejercicio 3 - TIR'!$E$18-'Ejercicio 3 - TIR'!$C$18),'Ejercicio 3 - TIR'!$C$18+SQRT(('Ejercicio 3 - TIR'!$E$18-'Ejercicio 3 - TIR'!$C$18)*('Ejercicio 3 - TIR'!$D$18-'Ejercicio 3 - TIR'!$C$18)*H54),'Ejercicio 3 - TIR'!$E$18-SQRT(('Ejercicio 3 - TIR'!$E$18-'Ejercicio 3 - TIR'!$C$18)*('Ejercicio 3 - TIR'!$E$18-'Ejercicio 3 - TIR'!$D$18)*(1-H54)))</f>
        <v>41321.1072370232</v>
      </c>
      <c r="J54" s="27">
        <f ca="1" t="shared" si="393"/>
        <v>0.184366853845905</v>
      </c>
      <c r="K54" s="28">
        <f ca="1">IF(J54&lt;=('Ejercicio 3 - TIR'!$D$18-'Ejercicio 3 - TIR'!$C$18)/('Ejercicio 3 - TIR'!$E$18-'Ejercicio 3 - TIR'!$C$18),'Ejercicio 3 - TIR'!$C$18+SQRT(('Ejercicio 3 - TIR'!$E$18-'Ejercicio 3 - TIR'!$C$18)*('Ejercicio 3 - TIR'!$D$18-'Ejercicio 3 - TIR'!$C$18)*J54),'Ejercicio 3 - TIR'!$E$18-SQRT(('Ejercicio 3 - TIR'!$E$18-'Ejercicio 3 - TIR'!$C$18)*('Ejercicio 3 - TIR'!$E$18-'Ejercicio 3 - TIR'!$D$18)*(1-J54)))</f>
        <v>35258.8048144883</v>
      </c>
      <c r="L54" s="27">
        <f ca="1" t="shared" si="393"/>
        <v>0.823350183833345</v>
      </c>
      <c r="M54" s="28">
        <f ca="1">IF(L54&lt;=('Ejercicio 3 - TIR'!$D$18-'Ejercicio 3 - TIR'!$C$18)/('Ejercicio 3 - TIR'!$E$18-'Ejercicio 3 - TIR'!$C$18),'Ejercicio 3 - TIR'!$C$18+SQRT(('Ejercicio 3 - TIR'!$E$18-'Ejercicio 3 - TIR'!$C$18)*('Ejercicio 3 - TIR'!$D$18-'Ejercicio 3 - TIR'!$C$18)*L54),'Ejercicio 3 - TIR'!$E$18-SQRT(('Ejercicio 3 - TIR'!$E$18-'Ejercicio 3 - TIR'!$C$18)*('Ejercicio 3 - TIR'!$E$18-'Ejercicio 3 - TIR'!$D$18)*(1-L54)))</f>
        <v>41360.1186540631</v>
      </c>
      <c r="N54" s="27">
        <f ca="1" t="shared" ref="N54:R54" si="394">RAND()</f>
        <v>0.204892978356056</v>
      </c>
      <c r="O54" s="28">
        <f ca="1">IF(N54&lt;=('Ejercicio 3 - TIR'!$D$18-'Ejercicio 3 - TIR'!$C$18)/('Ejercicio 3 - TIR'!$E$18-'Ejercicio 3 - TIR'!$C$18),'Ejercicio 3 - TIR'!$C$18+SQRT(('Ejercicio 3 - TIR'!$E$18-'Ejercicio 3 - TIR'!$C$18)*('Ejercicio 3 - TIR'!$D$18-'Ejercicio 3 - TIR'!$C$18)*N54),'Ejercicio 3 - TIR'!$E$18-SQRT(('Ejercicio 3 - TIR'!$E$18-'Ejercicio 3 - TIR'!$C$18)*('Ejercicio 3 - TIR'!$E$18-'Ejercicio 3 - TIR'!$D$18)*(1-N54)))</f>
        <v>35543.8205917407</v>
      </c>
      <c r="P54" s="27">
        <f ca="1" t="shared" si="394"/>
        <v>0.12123403182922</v>
      </c>
      <c r="Q54" s="29">
        <f ca="1">IF(P54&lt;=('Ejercicio 3 - TIR'!$D$22-'Ejercicio 3 - TIR'!$C$22)/('Ejercicio 3 - TIR'!$E$22-'Ejercicio 3 - TIR'!$C$22),'Ejercicio 3 - TIR'!$C$22+SQRT(('Ejercicio 3 - TIR'!$E$22-'Ejercicio 3 - TIR'!$C$22)*('Ejercicio 3 - TIR'!$D$22-'Ejercicio 3 - TIR'!$C$22)*P54),'Ejercicio 3 - TIR'!$E$22-SQRT(('Ejercicio 3 - TIR'!$E$22-'Ejercicio 3 - TIR'!$C$22)*('Ejercicio 3 - TIR'!$E$22-'Ejercicio 3 - TIR'!$D$22)*(1-P54)))</f>
        <v>0.134772313877406</v>
      </c>
      <c r="R54" s="27">
        <f ca="1" t="shared" si="394"/>
        <v>0.160082442511052</v>
      </c>
      <c r="S54" s="29">
        <f ca="1">IF(R54&lt;=('Ejercicio 3 - TIR'!$D$23-'Ejercicio 3 - TIR'!$C$23)/('Ejercicio 3 - TIR'!$E$23-'Ejercicio 3 - TIR'!$C$23),'Ejercicio 3 - TIR'!$C$23+SQRT(('Ejercicio 3 - TIR'!$E$23-'Ejercicio 3 - TIR'!$C$23)*('Ejercicio 3 - TIR'!$D$23-'Ejercicio 3 - TIR'!$C$23)*R54),'Ejercicio 3 - TIR'!$E$23-SQRT(('Ejercicio 3 - TIR'!$E$23-'Ejercicio 3 - TIR'!$C$23)*('Ejercicio 3 - TIR'!$E$23-'Ejercicio 3 - TIR'!$D$23)*(1-R54)))</f>
        <v>0.136974934359811</v>
      </c>
      <c r="T54" s="27">
        <f ca="1" t="shared" ref="T54:X54" si="395">RAND()</f>
        <v>0.872829371338582</v>
      </c>
      <c r="U54" s="29">
        <f ca="1">IF(T54&lt;=('Ejercicio 3 - TIR'!$D$24-'Ejercicio 3 - TIR'!$C$24)/('Ejercicio 3 - TIR'!$E$24-'Ejercicio 3 - TIR'!$C$24),'Ejercicio 3 - TIR'!$C$24+SQRT(('Ejercicio 3 - TIR'!$E$24-'Ejercicio 3 - TIR'!$C$24)*('Ejercicio 3 - TIR'!$D$24-'Ejercicio 3 - TIR'!$C$24)*T54),'Ejercicio 3 - TIR'!$E$24-SQRT(('Ejercicio 3 - TIR'!$E$24-'Ejercicio 3 - TIR'!$C$24)*('Ejercicio 3 - TIR'!$E$24-'Ejercicio 3 - TIR'!$D$24)*(1-T54)))</f>
        <v>0.201129977205844</v>
      </c>
      <c r="V54" s="27">
        <f ca="1" t="shared" si="395"/>
        <v>0.469371871339577</v>
      </c>
      <c r="W54" s="29">
        <f ca="1">IF(V54&lt;=('Ejercicio 3 - TIR'!$D$25-'Ejercicio 3 - TIR'!$C$25)/('Ejercicio 3 - TIR'!$E$25-'Ejercicio 3 - TIR'!$C$25),'Ejercicio 3 - TIR'!$C$25+SQRT(('Ejercicio 3 - TIR'!$E$25-'Ejercicio 3 - TIR'!$C$25)*('Ejercicio 3 - TIR'!$D$25-'Ejercicio 3 - TIR'!$C$25)*V54),'Ejercicio 3 - TIR'!$E$25-SQRT(('Ejercicio 3 - TIR'!$E$25-'Ejercicio 3 - TIR'!$C$25)*('Ejercicio 3 - TIR'!$E$25-'Ejercicio 3 - TIR'!$D$25)*(1-V54)))</f>
        <v>0.206904774622802</v>
      </c>
      <c r="X54" s="27">
        <f ca="1" t="shared" si="395"/>
        <v>0.0101176947741841</v>
      </c>
      <c r="Y54" s="29">
        <f ca="1">IF(X54&lt;=('Ejercicio 3 - TIR'!$D$26-'Ejercicio 3 - TIR'!$C$26)/('Ejercicio 3 - TIR'!$E$26-'Ejercicio 3 - TIR'!$C$26),'Ejercicio 3 - TIR'!$C$26+SQRT(('Ejercicio 3 - TIR'!$E$26-'Ejercicio 3 - TIR'!$C$26)*('Ejercicio 3 - TIR'!$D$26-'Ejercicio 3 - TIR'!$C$26)*X54),'Ejercicio 3 - TIR'!$E$26-SQRT(('Ejercicio 3 - TIR'!$E$26-'Ejercicio 3 - TIR'!$C$26)*('Ejercicio 3 - TIR'!$E$26-'Ejercicio 3 - TIR'!$D$26)*(1-X54)))</f>
        <v>0.195226640975837</v>
      </c>
      <c r="Z54" s="27">
        <f ca="1" t="shared" si="4"/>
        <v>1.13477231387741</v>
      </c>
      <c r="AA54" s="27">
        <f ca="1" t="shared" si="5"/>
        <v>1.29020767708409</v>
      </c>
      <c r="AB54" s="27">
        <f ca="1" t="shared" si="6"/>
        <v>1.54970711776682</v>
      </c>
      <c r="AC54" s="27">
        <f ca="1" t="shared" si="7"/>
        <v>1.87034891969972</v>
      </c>
      <c r="AD54" s="27">
        <f ca="1" t="shared" si="8"/>
        <v>2.23549085674548</v>
      </c>
      <c r="AE54" s="26">
        <f ca="1" t="shared" si="9"/>
        <v>4027.28288612453</v>
      </c>
      <c r="AF54" s="26">
        <f ca="1" t="shared" si="10"/>
        <v>4578.91969509983</v>
      </c>
      <c r="AG54" s="26">
        <f ca="1" t="shared" si="11"/>
        <v>5499.87770900264</v>
      </c>
      <c r="AH54" s="26">
        <f ca="1" t="shared" si="12"/>
        <v>6637.82866683681</v>
      </c>
      <c r="AI54" s="26">
        <f ca="1" t="shared" si="13"/>
        <v>7933.70966083648</v>
      </c>
      <c r="AJ54" s="28">
        <f ca="1" t="shared" si="14"/>
        <v>42923.0508469712</v>
      </c>
      <c r="AK54" s="28">
        <f ca="1" t="shared" si="15"/>
        <v>53312.8097828224</v>
      </c>
      <c r="AL54" s="28">
        <f ca="1" t="shared" si="16"/>
        <v>54640.8207849637</v>
      </c>
      <c r="AM54" s="28">
        <f ca="1" t="shared" si="17"/>
        <v>77357.8532432792</v>
      </c>
      <c r="AN54" s="28">
        <f ca="1" t="shared" si="18"/>
        <v>79457.8859466381</v>
      </c>
      <c r="AO54" s="28">
        <f ca="1">C54/'Ejercicio 3 - TIR'!$D$7</f>
        <v>13124.9333910728</v>
      </c>
      <c r="AP54" s="28">
        <f ca="1" t="shared" si="19"/>
        <v>29798.1174558984</v>
      </c>
      <c r="AQ54" s="28">
        <f ca="1" t="shared" si="20"/>
        <v>40187.8763917496</v>
      </c>
      <c r="AR54" s="28">
        <f ca="1" t="shared" si="21"/>
        <v>41515.8873938909</v>
      </c>
      <c r="AS54" s="28">
        <f ca="1" t="shared" si="22"/>
        <v>64232.9198522064</v>
      </c>
      <c r="AT54" s="28">
        <f ca="1" t="shared" si="23"/>
        <v>66332.9525555653</v>
      </c>
      <c r="AU54" s="28">
        <f ca="1">AP54*'Ejercicio 3 - TIR'!$D$5</f>
        <v>14899.0587279492</v>
      </c>
      <c r="AV54" s="28">
        <f ca="1">AQ54*'Ejercicio 3 - TIR'!$D$5</f>
        <v>20093.9381958748</v>
      </c>
      <c r="AW54" s="28">
        <f ca="1">AR54*'Ejercicio 3 - TIR'!$D$5</f>
        <v>20757.9436969454</v>
      </c>
      <c r="AX54" s="28">
        <f ca="1">AS54*'Ejercicio 3 - TIR'!$D$5</f>
        <v>32116.4599261032</v>
      </c>
      <c r="AY54" s="28">
        <f ca="1">AT54*'Ejercicio 3 - TIR'!$D$5</f>
        <v>33166.4762777827</v>
      </c>
      <c r="AZ54" s="28">
        <f ca="1" t="shared" ref="AZ54:BD54" si="396">AJ54-AU54-AE54</f>
        <v>23996.7092328975</v>
      </c>
      <c r="BA54" s="28">
        <f ca="1" t="shared" si="396"/>
        <v>28639.9518918478</v>
      </c>
      <c r="BB54" s="28">
        <f ca="1" t="shared" si="396"/>
        <v>28382.9993790156</v>
      </c>
      <c r="BC54" s="28">
        <f ca="1" t="shared" si="396"/>
        <v>38603.5646503392</v>
      </c>
      <c r="BD54" s="28">
        <f ca="1" t="shared" si="396"/>
        <v>38357.700008019</v>
      </c>
      <c r="BE54" s="28">
        <f ca="1" t="shared" ref="BE54:BI54" si="397">AZ54/Z54</f>
        <v>21146.71722198</v>
      </c>
      <c r="BF54" s="28">
        <f ca="1" t="shared" si="397"/>
        <v>22197.9394484575</v>
      </c>
      <c r="BG54" s="28">
        <f ca="1" t="shared" si="397"/>
        <v>18315.0732506904</v>
      </c>
      <c r="BH54" s="28">
        <f ca="1" t="shared" si="397"/>
        <v>20639.7663258131</v>
      </c>
      <c r="BI54" s="28">
        <f ca="1" t="shared" si="397"/>
        <v>17158.513483639</v>
      </c>
      <c r="BJ54" s="28">
        <f ca="1" t="shared" si="26"/>
        <v>66801.2131753439</v>
      </c>
      <c r="BK54" s="28">
        <f ca="1" t="shared" si="27"/>
        <v>29340.6685911367</v>
      </c>
      <c r="BL54" s="28">
        <f ca="1" t="shared" si="28"/>
        <v>96141.8817664806</v>
      </c>
      <c r="BM54" s="28">
        <f ca="1">BK54*'Ejercicio 3 - TIR'!$D$5</f>
        <v>14670.3342955684</v>
      </c>
      <c r="BN54" s="28">
        <f ca="1" t="shared" si="29"/>
        <v>81471.5474709122</v>
      </c>
      <c r="BO54" s="28">
        <f ca="1" t="shared" si="30"/>
        <v>36444.5898873064</v>
      </c>
      <c r="BP54" s="28">
        <f ca="1" t="shared" si="31"/>
        <v>-95506.790147134</v>
      </c>
      <c r="BQ54" s="28">
        <f ca="1" t="shared" ref="BQ54:BT54" si="398">BE54</f>
        <v>21146.71722198</v>
      </c>
      <c r="BR54" s="28">
        <f ca="1" t="shared" si="398"/>
        <v>22197.9394484575</v>
      </c>
      <c r="BS54" s="28">
        <f ca="1" t="shared" si="398"/>
        <v>18315.0732506904</v>
      </c>
      <c r="BT54" s="28">
        <f ca="1" t="shared" si="398"/>
        <v>20639.7663258131</v>
      </c>
      <c r="BU54" s="28">
        <f ca="1" t="shared" si="33"/>
        <v>53603.1033709454</v>
      </c>
      <c r="BV54" s="30">
        <f ca="1" t="shared" si="34"/>
        <v>11.1295924577443</v>
      </c>
    </row>
    <row r="55" ht="15" customHeight="1" spans="1:74">
      <c r="A55" s="26">
        <v>54</v>
      </c>
      <c r="B55" s="27">
        <f ca="1" t="shared" ref="B55:F55" si="399">RAND()</f>
        <v>0.854429564550229</v>
      </c>
      <c r="C55" s="28">
        <f ca="1">IF(B55&lt;=('Ejercicio 3 - TIR'!$D$13-'Ejercicio 3 - TIR'!$C$13)/('Ejercicio 3 - TIR'!$E$13-'Ejercicio 3 - TIR'!$C$13),'Ejercicio 3 - TIR'!$C$13+SQRT(('Ejercicio 3 - TIR'!$E$13-'Ejercicio 3 - TIR'!$C$13)*('Ejercicio 3 - TIR'!$D$13-'Ejercicio 3 - TIR'!$C$13)*B55),'Ejercicio 3 - TIR'!$E$13-SQRT(('Ejercicio 3 - TIR'!$E$13-'Ejercicio 3 - TIR'!$C$13)*('Ejercicio 3 - TIR'!$E$13-'Ejercicio 3 - TIR'!$D$13)*(1-B55)))</f>
        <v>86783.1727506287</v>
      </c>
      <c r="D55" s="27">
        <f ca="1" t="shared" si="399"/>
        <v>0.89494764573868</v>
      </c>
      <c r="E55" s="28">
        <f ca="1">IF(D55&lt;=('Ejercicio 3 - TIR'!$D$14-'Ejercicio 3 - TIR'!$C$14)/('Ejercicio 3 - TIR'!$E$14-'Ejercicio 3 - TIR'!$C$14),'Ejercicio 3 - TIR'!$C$14+SQRT(('Ejercicio 3 - TIR'!$E$14-'Ejercicio 3 - TIR'!$C$14)*('Ejercicio 3 - TIR'!$D$14-'Ejercicio 3 - TIR'!$C$14)*D55),'Ejercicio 3 - TIR'!$E$14-SQRT(('Ejercicio 3 - TIR'!$E$14-'Ejercicio 3 - TIR'!$C$14)*('Ejercicio 3 - TIR'!$E$14-'Ejercicio 3 - TIR'!$D$14)*(1-D55)))</f>
        <v>36030.3837541649</v>
      </c>
      <c r="F55" s="27">
        <f ca="1" t="shared" si="399"/>
        <v>0.2336737041215</v>
      </c>
      <c r="G55" s="28">
        <f ca="1">IF(F55&lt;=('Ejercicio 3 - TIR'!$D$18-'Ejercicio 3 - TIR'!$C$18)/('Ejercicio 3 - TIR'!$E$18-'Ejercicio 3 - TIR'!$C$18),'Ejercicio 3 - TIR'!$C$18+SQRT(('Ejercicio 3 - TIR'!$E$18-'Ejercicio 3 - TIR'!$C$18)*('Ejercicio 3 - TIR'!$D$18-'Ejercicio 3 - TIR'!$C$18)*F55),'Ejercicio 3 - TIR'!$E$18-SQRT(('Ejercicio 3 - TIR'!$E$18-'Ejercicio 3 - TIR'!$C$18)*('Ejercicio 3 - TIR'!$E$18-'Ejercicio 3 - TIR'!$D$18)*(1-F55)))</f>
        <v>35920.3931979409</v>
      </c>
      <c r="H55" s="27">
        <f ca="1" t="shared" ref="H55:L55" si="400">RAND()</f>
        <v>0.156003243540886</v>
      </c>
      <c r="I55" s="28">
        <f ca="1">IF(H55&lt;=('Ejercicio 3 - TIR'!$D$18-'Ejercicio 3 - TIR'!$C$18)/('Ejercicio 3 - TIR'!$E$18-'Ejercicio 3 - TIR'!$C$18),'Ejercicio 3 - TIR'!$C$18+SQRT(('Ejercicio 3 - TIR'!$E$18-'Ejercicio 3 - TIR'!$C$18)*('Ejercicio 3 - TIR'!$D$18-'Ejercicio 3 - TIR'!$C$18)*H55),'Ejercicio 3 - TIR'!$E$18-SQRT(('Ejercicio 3 - TIR'!$E$18-'Ejercicio 3 - TIR'!$C$18)*('Ejercicio 3 - TIR'!$E$18-'Ejercicio 3 - TIR'!$D$18)*(1-H55)))</f>
        <v>34837.4049376843</v>
      </c>
      <c r="J55" s="27">
        <f ca="1" t="shared" si="400"/>
        <v>0.616782164145767</v>
      </c>
      <c r="K55" s="28">
        <f ca="1">IF(J55&lt;=('Ejercicio 3 - TIR'!$D$18-'Ejercicio 3 - TIR'!$C$18)/('Ejercicio 3 - TIR'!$E$18-'Ejercicio 3 - TIR'!$C$18),'Ejercicio 3 - TIR'!$C$18+SQRT(('Ejercicio 3 - TIR'!$E$18-'Ejercicio 3 - TIR'!$C$18)*('Ejercicio 3 - TIR'!$D$18-'Ejercicio 3 - TIR'!$C$18)*J55),'Ejercicio 3 - TIR'!$E$18-SQRT(('Ejercicio 3 - TIR'!$E$18-'Ejercicio 3 - TIR'!$C$18)*('Ejercicio 3 - TIR'!$E$18-'Ejercicio 3 - TIR'!$D$18)*(1-J55)))</f>
        <v>39618.5926528711</v>
      </c>
      <c r="L55" s="27">
        <f ca="1" t="shared" si="400"/>
        <v>0.481170322089544</v>
      </c>
      <c r="M55" s="28">
        <f ca="1">IF(L55&lt;=('Ejercicio 3 - TIR'!$D$18-'Ejercicio 3 - TIR'!$C$18)/('Ejercicio 3 - TIR'!$E$18-'Ejercicio 3 - TIR'!$C$18),'Ejercicio 3 - TIR'!$C$18+SQRT(('Ejercicio 3 - TIR'!$E$18-'Ejercicio 3 - TIR'!$C$18)*('Ejercicio 3 - TIR'!$D$18-'Ejercicio 3 - TIR'!$C$18)*L55),'Ejercicio 3 - TIR'!$E$18-SQRT(('Ejercicio 3 - TIR'!$E$18-'Ejercicio 3 - TIR'!$C$18)*('Ejercicio 3 - TIR'!$E$18-'Ejercicio 3 - TIR'!$D$18)*(1-L55)))</f>
        <v>38495.6193602016</v>
      </c>
      <c r="N55" s="27">
        <f ca="1" t="shared" ref="N55:R55" si="401">RAND()</f>
        <v>0.431282470437452</v>
      </c>
      <c r="O55" s="28">
        <f ca="1">IF(N55&lt;=('Ejercicio 3 - TIR'!$D$18-'Ejercicio 3 - TIR'!$C$18)/('Ejercicio 3 - TIR'!$E$18-'Ejercicio 3 - TIR'!$C$18),'Ejercicio 3 - TIR'!$C$18+SQRT(('Ejercicio 3 - TIR'!$E$18-'Ejercicio 3 - TIR'!$C$18)*('Ejercicio 3 - TIR'!$D$18-'Ejercicio 3 - TIR'!$C$18)*N55),'Ejercicio 3 - TIR'!$E$18-SQRT(('Ejercicio 3 - TIR'!$E$18-'Ejercicio 3 - TIR'!$C$18)*('Ejercicio 3 - TIR'!$E$18-'Ejercicio 3 - TIR'!$D$18)*(1-N55)))</f>
        <v>38043.1567537639</v>
      </c>
      <c r="P55" s="27">
        <f ca="1" t="shared" si="401"/>
        <v>0.131438708285559</v>
      </c>
      <c r="Q55" s="29">
        <f ca="1">IF(P55&lt;=('Ejercicio 3 - TIR'!$D$22-'Ejercicio 3 - TIR'!$C$22)/('Ejercicio 3 - TIR'!$E$22-'Ejercicio 3 - TIR'!$C$22),'Ejercicio 3 - TIR'!$C$22+SQRT(('Ejercicio 3 - TIR'!$E$22-'Ejercicio 3 - TIR'!$C$22)*('Ejercicio 3 - TIR'!$D$22-'Ejercicio 3 - TIR'!$C$22)*P55),'Ejercicio 3 - TIR'!$E$22-SQRT(('Ejercicio 3 - TIR'!$E$22-'Ejercicio 3 - TIR'!$C$22)*('Ejercicio 3 - TIR'!$E$22-'Ejercicio 3 - TIR'!$D$22)*(1-P55)))</f>
        <v>0.135381471805845</v>
      </c>
      <c r="R55" s="27">
        <f ca="1" t="shared" si="401"/>
        <v>0.873585479523368</v>
      </c>
      <c r="S55" s="29">
        <f ca="1">IF(R55&lt;=('Ejercicio 3 - TIR'!$D$23-'Ejercicio 3 - TIR'!$C$23)/('Ejercicio 3 - TIR'!$E$23-'Ejercicio 3 - TIR'!$C$23),'Ejercicio 3 - TIR'!$C$23+SQRT(('Ejercicio 3 - TIR'!$E$23-'Ejercicio 3 - TIR'!$C$23)*('Ejercicio 3 - TIR'!$D$23-'Ejercicio 3 - TIR'!$C$23)*R55),'Ejercicio 3 - TIR'!$E$23-SQRT(('Ejercicio 3 - TIR'!$E$23-'Ejercicio 3 - TIR'!$C$23)*('Ejercicio 3 - TIR'!$E$23-'Ejercicio 3 - TIR'!$D$23)*(1-R55)))</f>
        <v>0.164915367526587</v>
      </c>
      <c r="T55" s="27">
        <f ca="1" t="shared" ref="T55:X55" si="402">RAND()</f>
        <v>0.160190661945616</v>
      </c>
      <c r="U55" s="29">
        <f ca="1">IF(T55&lt;=('Ejercicio 3 - TIR'!$D$24-'Ejercicio 3 - TIR'!$C$24)/('Ejercicio 3 - TIR'!$E$24-'Ejercicio 3 - TIR'!$C$24),'Ejercicio 3 - TIR'!$C$24+SQRT(('Ejercicio 3 - TIR'!$E$24-'Ejercicio 3 - TIR'!$C$24)*('Ejercicio 3 - TIR'!$D$24-'Ejercicio 3 - TIR'!$C$24)*T55),'Ejercicio 3 - TIR'!$E$24-SQRT(('Ejercicio 3 - TIR'!$E$24-'Ejercicio 3 - TIR'!$C$24)*('Ejercicio 3 - TIR'!$E$24-'Ejercicio 3 - TIR'!$D$24)*(1-T55)))</f>
        <v>0.168341221063108</v>
      </c>
      <c r="V55" s="27">
        <f ca="1" t="shared" si="402"/>
        <v>0.685254471377537</v>
      </c>
      <c r="W55" s="29">
        <f ca="1">IF(V55&lt;=('Ejercicio 3 - TIR'!$D$25-'Ejercicio 3 - TIR'!$C$25)/('Ejercicio 3 - TIR'!$E$25-'Ejercicio 3 - TIR'!$C$25),'Ejercicio 3 - TIR'!$C$25+SQRT(('Ejercicio 3 - TIR'!$E$25-'Ejercicio 3 - TIR'!$C$25)*('Ejercicio 3 - TIR'!$D$25-'Ejercicio 3 - TIR'!$C$25)*V55),'Ejercicio 3 - TIR'!$E$25-SQRT(('Ejercicio 3 - TIR'!$E$25-'Ejercicio 3 - TIR'!$C$25)*('Ejercicio 3 - TIR'!$E$25-'Ejercicio 3 - TIR'!$D$25)*(1-V55)))</f>
        <v>0.216809499097202</v>
      </c>
      <c r="X55" s="27">
        <f ca="1" t="shared" si="402"/>
        <v>0.685189969803301</v>
      </c>
      <c r="Y55" s="29">
        <f ca="1">IF(X55&lt;=('Ejercicio 3 - TIR'!$D$26-'Ejercicio 3 - TIR'!$C$26)/('Ejercicio 3 - TIR'!$E$26-'Ejercicio 3 - TIR'!$C$26),'Ejercicio 3 - TIR'!$C$26+SQRT(('Ejercicio 3 - TIR'!$E$26-'Ejercicio 3 - TIR'!$C$26)*('Ejercicio 3 - TIR'!$D$26-'Ejercicio 3 - TIR'!$C$26)*X55),'Ejercicio 3 - TIR'!$E$26-SQRT(('Ejercicio 3 - TIR'!$E$26-'Ejercicio 3 - TIR'!$C$26)*('Ejercicio 3 - TIR'!$E$26-'Ejercicio 3 - TIR'!$D$26)*(1-X55)))</f>
        <v>0.238769257063907</v>
      </c>
      <c r="Z55" s="27">
        <f ca="1" t="shared" si="4"/>
        <v>1.13538147180585</v>
      </c>
      <c r="AA55" s="27">
        <f ca="1" t="shared" si="5"/>
        <v>1.32262332451158</v>
      </c>
      <c r="AB55" s="27">
        <f ca="1" t="shared" si="6"/>
        <v>1.54527534996641</v>
      </c>
      <c r="AC55" s="27">
        <f ca="1" t="shared" si="7"/>
        <v>1.88030572455988</v>
      </c>
      <c r="AD55" s="27">
        <f ca="1" t="shared" si="8"/>
        <v>2.32926492546606</v>
      </c>
      <c r="AE55" s="26">
        <f ca="1" t="shared" si="9"/>
        <v>4877.84638236825</v>
      </c>
      <c r="AF55" s="26">
        <f ca="1" t="shared" si="10"/>
        <v>5682.27821125475</v>
      </c>
      <c r="AG55" s="26">
        <f ca="1" t="shared" si="11"/>
        <v>6638.83986375767</v>
      </c>
      <c r="AH55" s="26">
        <f ca="1" t="shared" si="12"/>
        <v>8078.2034092055</v>
      </c>
      <c r="AI55" s="26">
        <f ca="1" t="shared" si="13"/>
        <v>10007.0300356326</v>
      </c>
      <c r="AJ55" s="28">
        <f ca="1" t="shared" si="14"/>
        <v>40783.3488969228</v>
      </c>
      <c r="AK55" s="28">
        <f ca="1" t="shared" si="15"/>
        <v>46076.7643360363</v>
      </c>
      <c r="AL55" s="28">
        <f ca="1" t="shared" si="16"/>
        <v>61221.634626842</v>
      </c>
      <c r="AM55" s="28">
        <f ca="1" t="shared" si="17"/>
        <v>72383.5334534652</v>
      </c>
      <c r="AN55" s="28">
        <f ca="1" t="shared" si="18"/>
        <v>88612.5906805494</v>
      </c>
      <c r="AO55" s="28">
        <f ca="1">C55/'Ejercicio 3 - TIR'!$D$7</f>
        <v>17356.6345501257</v>
      </c>
      <c r="AP55" s="28">
        <f ca="1" t="shared" si="19"/>
        <v>23426.7143467971</v>
      </c>
      <c r="AQ55" s="28">
        <f ca="1" t="shared" si="20"/>
        <v>28720.1297859106</v>
      </c>
      <c r="AR55" s="28">
        <f ca="1" t="shared" si="21"/>
        <v>43865.0000767163</v>
      </c>
      <c r="AS55" s="28">
        <f ca="1" t="shared" si="22"/>
        <v>55026.8989033395</v>
      </c>
      <c r="AT55" s="28">
        <f ca="1" t="shared" si="23"/>
        <v>71255.9561304237</v>
      </c>
      <c r="AU55" s="28">
        <f ca="1">AP55*'Ejercicio 3 - TIR'!$D$5</f>
        <v>11713.3571733985</v>
      </c>
      <c r="AV55" s="28">
        <f ca="1">AQ55*'Ejercicio 3 - TIR'!$D$5</f>
        <v>14360.0648929553</v>
      </c>
      <c r="AW55" s="28">
        <f ca="1">AR55*'Ejercicio 3 - TIR'!$D$5</f>
        <v>21932.5000383581</v>
      </c>
      <c r="AX55" s="28">
        <f ca="1">AS55*'Ejercicio 3 - TIR'!$D$5</f>
        <v>27513.4494516697</v>
      </c>
      <c r="AY55" s="28">
        <f ca="1">AT55*'Ejercicio 3 - TIR'!$D$5</f>
        <v>35627.9780652118</v>
      </c>
      <c r="AZ55" s="28">
        <f ca="1" t="shared" ref="AZ55:BD55" si="403">AJ55-AU55-AE55</f>
        <v>24192.145341156</v>
      </c>
      <c r="BA55" s="28">
        <f ca="1" t="shared" si="403"/>
        <v>26034.4212318263</v>
      </c>
      <c r="BB55" s="28">
        <f ca="1" t="shared" si="403"/>
        <v>32650.2947247262</v>
      </c>
      <c r="BC55" s="28">
        <f ca="1" t="shared" si="403"/>
        <v>36791.88059259</v>
      </c>
      <c r="BD55" s="28">
        <f ca="1" t="shared" si="403"/>
        <v>42977.5825797049</v>
      </c>
      <c r="BE55" s="28">
        <f ca="1" t="shared" ref="BE55:BI55" si="404">AZ55/Z55</f>
        <v>21307.5040784997</v>
      </c>
      <c r="BF55" s="28">
        <f ca="1" t="shared" si="404"/>
        <v>19683.9271993334</v>
      </c>
      <c r="BG55" s="28">
        <f ca="1" t="shared" si="404"/>
        <v>21129.1112133743</v>
      </c>
      <c r="BH55" s="28">
        <f ca="1" t="shared" si="404"/>
        <v>19566.9672819838</v>
      </c>
      <c r="BI55" s="28">
        <f ca="1" t="shared" si="404"/>
        <v>18451.1354246686</v>
      </c>
      <c r="BJ55" s="28">
        <f ca="1" t="shared" si="26"/>
        <v>83924.3091296583</v>
      </c>
      <c r="BK55" s="28">
        <f ca="1" t="shared" si="27"/>
        <v>40428.2000817402</v>
      </c>
      <c r="BL55" s="28">
        <f ca="1" t="shared" si="28"/>
        <v>124352.509211399</v>
      </c>
      <c r="BM55" s="28">
        <f ca="1">BK55*'Ejercicio 3 - TIR'!$D$5</f>
        <v>20214.1000408701</v>
      </c>
      <c r="BN55" s="28">
        <f ca="1" t="shared" si="29"/>
        <v>104138.409170528</v>
      </c>
      <c r="BO55" s="28">
        <f ca="1" t="shared" si="30"/>
        <v>44708.7010292278</v>
      </c>
      <c r="BP55" s="28">
        <f ca="1" t="shared" si="31"/>
        <v>-122813.556504794</v>
      </c>
      <c r="BQ55" s="28">
        <f ca="1" t="shared" ref="BQ55:BT55" si="405">BE55</f>
        <v>21307.5040784997</v>
      </c>
      <c r="BR55" s="28">
        <f ca="1" t="shared" si="405"/>
        <v>19683.9271993334</v>
      </c>
      <c r="BS55" s="28">
        <f ca="1" t="shared" si="405"/>
        <v>21129.1112133743</v>
      </c>
      <c r="BT55" s="28">
        <f ca="1" t="shared" si="405"/>
        <v>19566.9672819838</v>
      </c>
      <c r="BU55" s="28">
        <f ca="1" t="shared" si="33"/>
        <v>63159.8364538964</v>
      </c>
      <c r="BV55" s="30">
        <f ca="1" t="shared" si="34"/>
        <v>4.79492891239617</v>
      </c>
    </row>
    <row r="56" ht="15" customHeight="1" spans="1:74">
      <c r="A56" s="26">
        <v>55</v>
      </c>
      <c r="B56" s="27">
        <f ca="1" t="shared" ref="B56:F56" si="406">RAND()</f>
        <v>0.0603727600710025</v>
      </c>
      <c r="C56" s="28">
        <f ca="1">IF(B56&lt;=('Ejercicio 3 - TIR'!$D$13-'Ejercicio 3 - TIR'!$C$13)/('Ejercicio 3 - TIR'!$E$13-'Ejercicio 3 - TIR'!$C$13),'Ejercicio 3 - TIR'!$C$13+SQRT(('Ejercicio 3 - TIR'!$E$13-'Ejercicio 3 - TIR'!$C$13)*('Ejercicio 3 - TIR'!$D$13-'Ejercicio 3 - TIR'!$C$13)*B56),'Ejercicio 3 - TIR'!$E$13-SQRT(('Ejercicio 3 - TIR'!$E$13-'Ejercicio 3 - TIR'!$C$13)*('Ejercicio 3 - TIR'!$E$13-'Ejercicio 3 - TIR'!$D$13)*(1-B56)))</f>
        <v>64914.1737889905</v>
      </c>
      <c r="D56" s="27">
        <f ca="1" t="shared" si="406"/>
        <v>0.911537220022541</v>
      </c>
      <c r="E56" s="28">
        <f ca="1">IF(D56&lt;=('Ejercicio 3 - TIR'!$D$14-'Ejercicio 3 - TIR'!$C$14)/('Ejercicio 3 - TIR'!$E$14-'Ejercicio 3 - TIR'!$C$14),'Ejercicio 3 - TIR'!$C$14+SQRT(('Ejercicio 3 - TIR'!$E$14-'Ejercicio 3 - TIR'!$C$14)*('Ejercicio 3 - TIR'!$D$14-'Ejercicio 3 - TIR'!$C$14)*D56),'Ejercicio 3 - TIR'!$E$14-SQRT(('Ejercicio 3 - TIR'!$E$14-'Ejercicio 3 - TIR'!$C$14)*('Ejercicio 3 - TIR'!$E$14-'Ejercicio 3 - TIR'!$D$14)*(1-D56)))</f>
        <v>36357.2789021641</v>
      </c>
      <c r="F56" s="27">
        <f ca="1" t="shared" si="406"/>
        <v>0.838070898898231</v>
      </c>
      <c r="G56" s="28">
        <f ca="1">IF(F56&lt;=('Ejercicio 3 - TIR'!$D$18-'Ejercicio 3 - TIR'!$C$18)/('Ejercicio 3 - TIR'!$E$18-'Ejercicio 3 - TIR'!$C$18),'Ejercicio 3 - TIR'!$C$18+SQRT(('Ejercicio 3 - TIR'!$E$18-'Ejercicio 3 - TIR'!$C$18)*('Ejercicio 3 - TIR'!$D$18-'Ejercicio 3 - TIR'!$C$18)*F56),'Ejercicio 3 - TIR'!$E$18-SQRT(('Ejercicio 3 - TIR'!$E$18-'Ejercicio 3 - TIR'!$C$18)*('Ejercicio 3 - TIR'!$E$18-'Ejercicio 3 - TIR'!$D$18)*(1-F56)))</f>
        <v>41515.0778225859</v>
      </c>
      <c r="H56" s="27">
        <f ca="1" t="shared" ref="H56:L56" si="407">RAND()</f>
        <v>0.244263146871719</v>
      </c>
      <c r="I56" s="28">
        <f ca="1">IF(H56&lt;=('Ejercicio 3 - TIR'!$D$18-'Ejercicio 3 - TIR'!$C$18)/('Ejercicio 3 - TIR'!$E$18-'Ejercicio 3 - TIR'!$C$18),'Ejercicio 3 - TIR'!$C$18+SQRT(('Ejercicio 3 - TIR'!$E$18-'Ejercicio 3 - TIR'!$C$18)*('Ejercicio 3 - TIR'!$D$18-'Ejercicio 3 - TIR'!$C$18)*H56),'Ejercicio 3 - TIR'!$E$18-SQRT(('Ejercicio 3 - TIR'!$E$18-'Ejercicio 3 - TIR'!$C$18)*('Ejercicio 3 - TIR'!$E$18-'Ejercicio 3 - TIR'!$D$18)*(1-H56)))</f>
        <v>36053.0547685246</v>
      </c>
      <c r="J56" s="27">
        <f ca="1" t="shared" si="407"/>
        <v>0.196975436564142</v>
      </c>
      <c r="K56" s="28">
        <f ca="1">IF(J56&lt;=('Ejercicio 3 - TIR'!$D$18-'Ejercicio 3 - TIR'!$C$18)/('Ejercicio 3 - TIR'!$E$18-'Ejercicio 3 - TIR'!$C$18),'Ejercicio 3 - TIR'!$C$18+SQRT(('Ejercicio 3 - TIR'!$E$18-'Ejercicio 3 - TIR'!$C$18)*('Ejercicio 3 - TIR'!$D$18-'Ejercicio 3 - TIR'!$C$18)*J56),'Ejercicio 3 - TIR'!$E$18-SQRT(('Ejercicio 3 - TIR'!$E$18-'Ejercicio 3 - TIR'!$C$18)*('Ejercicio 3 - TIR'!$E$18-'Ejercicio 3 - TIR'!$D$18)*(1-J56)))</f>
        <v>35435.6522593541</v>
      </c>
      <c r="L56" s="27">
        <f ca="1" t="shared" si="407"/>
        <v>0.00929575367381541</v>
      </c>
      <c r="M56" s="28">
        <f ca="1">IF(L56&lt;=('Ejercicio 3 - TIR'!$D$18-'Ejercicio 3 - TIR'!$C$18)/('Ejercicio 3 - TIR'!$E$18-'Ejercicio 3 - TIR'!$C$18),'Ejercicio 3 - TIR'!$C$18+SQRT(('Ejercicio 3 - TIR'!$E$18-'Ejercicio 3 - TIR'!$C$18)*('Ejercicio 3 - TIR'!$D$18-'Ejercicio 3 - TIR'!$C$18)*L56),'Ejercicio 3 - TIR'!$E$18-SQRT(('Ejercicio 3 - TIR'!$E$18-'Ejercicio 3 - TIR'!$C$18)*('Ejercicio 3 - TIR'!$E$18-'Ejercicio 3 - TIR'!$D$18)*(1-L56)))</f>
        <v>31180.8315083331</v>
      </c>
      <c r="N56" s="27">
        <f ca="1" t="shared" ref="N56:R56" si="408">RAND()</f>
        <v>0.787663142200346</v>
      </c>
      <c r="O56" s="28">
        <f ca="1">IF(N56&lt;=('Ejercicio 3 - TIR'!$D$18-'Ejercicio 3 - TIR'!$C$18)/('Ejercicio 3 - TIR'!$E$18-'Ejercicio 3 - TIR'!$C$18),'Ejercicio 3 - TIR'!$C$18+SQRT(('Ejercicio 3 - TIR'!$E$18-'Ejercicio 3 - TIR'!$C$18)*('Ejercicio 3 - TIR'!$D$18-'Ejercicio 3 - TIR'!$C$18)*N56),'Ejercicio 3 - TIR'!$E$18-SQRT(('Ejercicio 3 - TIR'!$E$18-'Ejercicio 3 - TIR'!$C$18)*('Ejercicio 3 - TIR'!$E$18-'Ejercicio 3 - TIR'!$D$18)*(1-N56)))</f>
        <v>41009.3528927035</v>
      </c>
      <c r="P56" s="27">
        <f ca="1" t="shared" si="408"/>
        <v>0.20618709739218</v>
      </c>
      <c r="Q56" s="29">
        <f ca="1">IF(P56&lt;=('Ejercicio 3 - TIR'!$D$22-'Ejercicio 3 - TIR'!$C$22)/('Ejercicio 3 - TIR'!$E$22-'Ejercicio 3 - TIR'!$C$22),'Ejercicio 3 - TIR'!$C$22+SQRT(('Ejercicio 3 - TIR'!$E$22-'Ejercicio 3 - TIR'!$C$22)*('Ejercicio 3 - TIR'!$D$22-'Ejercicio 3 - TIR'!$C$22)*P56),'Ejercicio 3 - TIR'!$E$22-SQRT(('Ejercicio 3 - TIR'!$E$22-'Ejercicio 3 - TIR'!$C$22)*('Ejercicio 3 - TIR'!$E$22-'Ejercicio 3 - TIR'!$D$22)*(1-P56)))</f>
        <v>0.139264910467114</v>
      </c>
      <c r="R56" s="27">
        <f ca="1" t="shared" si="408"/>
        <v>0.546504652507409</v>
      </c>
      <c r="S56" s="29">
        <f ca="1">IF(R56&lt;=('Ejercicio 3 - TIR'!$D$23-'Ejercicio 3 - TIR'!$C$23)/('Ejercicio 3 - TIR'!$E$23-'Ejercicio 3 - TIR'!$C$23),'Ejercicio 3 - TIR'!$C$23+SQRT(('Ejercicio 3 - TIR'!$E$23-'Ejercicio 3 - TIR'!$C$23)*('Ejercicio 3 - TIR'!$D$23-'Ejercicio 3 - TIR'!$C$23)*R56),'Ejercicio 3 - TIR'!$E$23-SQRT(('Ejercicio 3 - TIR'!$E$23-'Ejercicio 3 - TIR'!$C$23)*('Ejercicio 3 - TIR'!$E$23-'Ejercicio 3 - TIR'!$D$23)*(1-R56)))</f>
        <v>0.151429182274799</v>
      </c>
      <c r="T56" s="27">
        <f ca="1" t="shared" ref="T56:X56" si="409">RAND()</f>
        <v>0.0571701312016577</v>
      </c>
      <c r="U56" s="29">
        <f ca="1">IF(T56&lt;=('Ejercicio 3 - TIR'!$D$24-'Ejercicio 3 - TIR'!$C$24)/('Ejercicio 3 - TIR'!$E$24-'Ejercicio 3 - TIR'!$C$24),'Ejercicio 3 - TIR'!$C$24+SQRT(('Ejercicio 3 - TIR'!$E$24-'Ejercicio 3 - TIR'!$C$24)*('Ejercicio 3 - TIR'!$D$24-'Ejercicio 3 - TIR'!$C$24)*T56),'Ejercicio 3 - TIR'!$E$24-SQRT(('Ejercicio 3 - TIR'!$E$24-'Ejercicio 3 - TIR'!$C$24)*('Ejercicio 3 - TIR'!$E$24-'Ejercicio 3 - TIR'!$D$24)*(1-T56)))</f>
        <v>0.160957065096251</v>
      </c>
      <c r="V56" s="27">
        <f ca="1" t="shared" si="409"/>
        <v>0.889235282817562</v>
      </c>
      <c r="W56" s="29">
        <f ca="1">IF(V56&lt;=('Ejercicio 3 - TIR'!$D$25-'Ejercicio 3 - TIR'!$C$25)/('Ejercicio 3 - TIR'!$E$25-'Ejercicio 3 - TIR'!$C$25),'Ejercicio 3 - TIR'!$C$25+SQRT(('Ejercicio 3 - TIR'!$E$25-'Ejercicio 3 - TIR'!$C$25)*('Ejercicio 3 - TIR'!$D$25-'Ejercicio 3 - TIR'!$C$25)*V56),'Ejercicio 3 - TIR'!$E$25-SQRT(('Ejercicio 3 - TIR'!$E$25-'Ejercicio 3 - TIR'!$C$25)*('Ejercicio 3 - TIR'!$E$25-'Ejercicio 3 - TIR'!$D$25)*(1-V56)))</f>
        <v>0.230310497463406</v>
      </c>
      <c r="X56" s="27">
        <f ca="1" t="shared" si="409"/>
        <v>0.784226579927924</v>
      </c>
      <c r="Y56" s="29">
        <f ca="1">IF(X56&lt;=('Ejercicio 3 - TIR'!$D$26-'Ejercicio 3 - TIR'!$C$26)/('Ejercicio 3 - TIR'!$E$26-'Ejercicio 3 - TIR'!$C$26),'Ejercicio 3 - TIR'!$C$26+SQRT(('Ejercicio 3 - TIR'!$E$26-'Ejercicio 3 - TIR'!$C$26)*('Ejercicio 3 - TIR'!$D$26-'Ejercicio 3 - TIR'!$C$26)*X56),'Ejercicio 3 - TIR'!$E$26-SQRT(('Ejercicio 3 - TIR'!$E$26-'Ejercicio 3 - TIR'!$C$26)*('Ejercicio 3 - TIR'!$E$26-'Ejercicio 3 - TIR'!$D$26)*(1-X56)))</f>
        <v>0.24586531868628</v>
      </c>
      <c r="Z56" s="27">
        <f ca="1" t="shared" si="4"/>
        <v>1.13926491046711</v>
      </c>
      <c r="AA56" s="27">
        <f ca="1" t="shared" si="5"/>
        <v>1.31178286425352</v>
      </c>
      <c r="AB56" s="27">
        <f ca="1" t="shared" si="6"/>
        <v>1.52292358412732</v>
      </c>
      <c r="AC56" s="27">
        <f ca="1" t="shared" si="7"/>
        <v>1.87366887238644</v>
      </c>
      <c r="AD56" s="27">
        <f ca="1" t="shared" si="8"/>
        <v>2.33433906680829</v>
      </c>
      <c r="AE56" s="26">
        <f ca="1" t="shared" si="9"/>
        <v>5063.29319113778</v>
      </c>
      <c r="AF56" s="26">
        <f ca="1" t="shared" si="10"/>
        <v>5830.02353868933</v>
      </c>
      <c r="AG56" s="26">
        <f ca="1" t="shared" si="11"/>
        <v>6768.40701691882</v>
      </c>
      <c r="AH56" s="26">
        <f ca="1" t="shared" si="12"/>
        <v>8327.24220402021</v>
      </c>
      <c r="AI56" s="26">
        <f ca="1" t="shared" si="13"/>
        <v>10374.6222622895</v>
      </c>
      <c r="AJ56" s="28">
        <f ca="1" t="shared" si="14"/>
        <v>47296.6714185836</v>
      </c>
      <c r="AK56" s="28">
        <f ca="1" t="shared" si="15"/>
        <v>47293.7794493442</v>
      </c>
      <c r="AL56" s="28">
        <f ca="1" t="shared" si="16"/>
        <v>53965.790544705</v>
      </c>
      <c r="AM56" s="28">
        <f ca="1" t="shared" si="17"/>
        <v>58422.5534122901</v>
      </c>
      <c r="AN56" s="28">
        <f ca="1" t="shared" si="18"/>
        <v>95729.7345619655</v>
      </c>
      <c r="AO56" s="28">
        <f ca="1">C56/'Ejercicio 3 - TIR'!$D$7</f>
        <v>12982.8347577981</v>
      </c>
      <c r="AP56" s="28">
        <f ca="1" t="shared" si="19"/>
        <v>34313.8366607855</v>
      </c>
      <c r="AQ56" s="28">
        <f ca="1" t="shared" si="20"/>
        <v>34310.9446915461</v>
      </c>
      <c r="AR56" s="28">
        <f ca="1" t="shared" si="21"/>
        <v>40982.9557869069</v>
      </c>
      <c r="AS56" s="28">
        <f ca="1" t="shared" si="22"/>
        <v>45439.718654492</v>
      </c>
      <c r="AT56" s="28">
        <f ca="1" t="shared" si="23"/>
        <v>82746.8998041674</v>
      </c>
      <c r="AU56" s="28">
        <f ca="1">AP56*'Ejercicio 3 - TIR'!$D$5</f>
        <v>17156.9183303927</v>
      </c>
      <c r="AV56" s="28">
        <f ca="1">AQ56*'Ejercicio 3 - TIR'!$D$5</f>
        <v>17155.4723457731</v>
      </c>
      <c r="AW56" s="28">
        <f ca="1">AR56*'Ejercicio 3 - TIR'!$D$5</f>
        <v>20491.4778934534</v>
      </c>
      <c r="AX56" s="28">
        <f ca="1">AS56*'Ejercicio 3 - TIR'!$D$5</f>
        <v>22719.859327246</v>
      </c>
      <c r="AY56" s="28">
        <f ca="1">AT56*'Ejercicio 3 - TIR'!$D$5</f>
        <v>41373.4499020837</v>
      </c>
      <c r="AZ56" s="28">
        <f ca="1" t="shared" ref="AZ56:BD56" si="410">AJ56-AU56-AE56</f>
        <v>25076.4598970531</v>
      </c>
      <c r="BA56" s="28">
        <f ca="1" t="shared" si="410"/>
        <v>24308.2835648818</v>
      </c>
      <c r="BB56" s="28">
        <f ca="1" t="shared" si="410"/>
        <v>26705.9056343327</v>
      </c>
      <c r="BC56" s="28">
        <f ca="1" t="shared" si="410"/>
        <v>27375.4518810239</v>
      </c>
      <c r="BD56" s="28">
        <f ca="1" t="shared" si="410"/>
        <v>43981.6623975923</v>
      </c>
      <c r="BE56" s="28">
        <f ca="1" t="shared" ref="BE56:BI56" si="411">AZ56/Z56</f>
        <v>22011.0877344334</v>
      </c>
      <c r="BF56" s="28">
        <f ca="1" t="shared" si="411"/>
        <v>18530.721987068</v>
      </c>
      <c r="BG56" s="28">
        <f ca="1" t="shared" si="411"/>
        <v>17535.9459349603</v>
      </c>
      <c r="BH56" s="28">
        <f ca="1" t="shared" si="411"/>
        <v>14610.613585183</v>
      </c>
      <c r="BI56" s="28">
        <f ca="1" t="shared" si="411"/>
        <v>18841.1628040513</v>
      </c>
      <c r="BJ56" s="28">
        <f ca="1" t="shared" si="26"/>
        <v>84870.2165041666</v>
      </c>
      <c r="BK56" s="28">
        <f ca="1" t="shared" si="27"/>
        <v>30306.3383730447</v>
      </c>
      <c r="BL56" s="28">
        <f ca="1" t="shared" si="28"/>
        <v>115176.554877211</v>
      </c>
      <c r="BM56" s="28">
        <f ca="1">BK56*'Ejercicio 3 - TIR'!$D$5</f>
        <v>15153.1691865223</v>
      </c>
      <c r="BN56" s="28">
        <f ca="1" t="shared" si="29"/>
        <v>100023.385690689</v>
      </c>
      <c r="BO56" s="28">
        <f ca="1" t="shared" si="30"/>
        <v>42848.6962810631</v>
      </c>
      <c r="BP56" s="28">
        <f ca="1" t="shared" si="31"/>
        <v>-101271.452691155</v>
      </c>
      <c r="BQ56" s="28">
        <f ca="1" t="shared" ref="BQ56:BT56" si="412">BE56</f>
        <v>22011.0877344334</v>
      </c>
      <c r="BR56" s="28">
        <f ca="1" t="shared" si="412"/>
        <v>18530.721987068</v>
      </c>
      <c r="BS56" s="28">
        <f ca="1" t="shared" si="412"/>
        <v>17535.9459349603</v>
      </c>
      <c r="BT56" s="28">
        <f ca="1" t="shared" si="412"/>
        <v>14610.613585183</v>
      </c>
      <c r="BU56" s="28">
        <f ca="1" t="shared" si="33"/>
        <v>61689.8590851145</v>
      </c>
      <c r="BV56" s="30">
        <f ca="1" t="shared" si="34"/>
        <v>8.51739199533197</v>
      </c>
    </row>
    <row r="57" ht="15" customHeight="1" spans="1:74">
      <c r="A57" s="26">
        <v>56</v>
      </c>
      <c r="B57" s="27">
        <f ca="1" t="shared" ref="B57:F57" si="413">RAND()</f>
        <v>0.932270109238309</v>
      </c>
      <c r="C57" s="28">
        <f ca="1">IF(B57&lt;=('Ejercicio 3 - TIR'!$D$13-'Ejercicio 3 - TIR'!$C$13)/('Ejercicio 3 - TIR'!$E$13-'Ejercicio 3 - TIR'!$C$13),'Ejercicio 3 - TIR'!$C$13+SQRT(('Ejercicio 3 - TIR'!$E$13-'Ejercicio 3 - TIR'!$C$13)*('Ejercicio 3 - TIR'!$D$13-'Ejercicio 3 - TIR'!$C$13)*B57),'Ejercicio 3 - TIR'!$E$13-SQRT(('Ejercicio 3 - TIR'!$E$13-'Ejercicio 3 - TIR'!$C$13)*('Ejercicio 3 - TIR'!$E$13-'Ejercicio 3 - TIR'!$D$13)*(1-B57)))</f>
        <v>90984.6869763702</v>
      </c>
      <c r="D57" s="27">
        <f ca="1" t="shared" si="413"/>
        <v>0.900854658447773</v>
      </c>
      <c r="E57" s="28">
        <f ca="1">IF(D57&lt;=('Ejercicio 3 - TIR'!$D$14-'Ejercicio 3 - TIR'!$C$14)/('Ejercicio 3 - TIR'!$E$14-'Ejercicio 3 - TIR'!$C$14),'Ejercicio 3 - TIR'!$C$14+SQRT(('Ejercicio 3 - TIR'!$E$14-'Ejercicio 3 - TIR'!$C$14)*('Ejercicio 3 - TIR'!$D$14-'Ejercicio 3 - TIR'!$C$14)*D57),'Ejercicio 3 - TIR'!$E$14-SQRT(('Ejercicio 3 - TIR'!$E$14-'Ejercicio 3 - TIR'!$C$14)*('Ejercicio 3 - TIR'!$E$14-'Ejercicio 3 - TIR'!$D$14)*(1-D57)))</f>
        <v>36143.6025577187</v>
      </c>
      <c r="F57" s="27">
        <f ca="1" t="shared" si="413"/>
        <v>0.302784607787374</v>
      </c>
      <c r="G57" s="28">
        <f ca="1">IF(F57&lt;=('Ejercicio 3 - TIR'!$D$18-'Ejercicio 3 - TIR'!$C$18)/('Ejercicio 3 - TIR'!$E$18-'Ejercicio 3 - TIR'!$C$18),'Ejercicio 3 - TIR'!$C$18+SQRT(('Ejercicio 3 - TIR'!$E$18-'Ejercicio 3 - TIR'!$C$18)*('Ejercicio 3 - TIR'!$D$18-'Ejercicio 3 - TIR'!$C$18)*F57),'Ejercicio 3 - TIR'!$E$18-SQRT(('Ejercicio 3 - TIR'!$E$18-'Ejercicio 3 - TIR'!$C$18)*('Ejercicio 3 - TIR'!$E$18-'Ejercicio 3 - TIR'!$D$18)*(1-F57)))</f>
        <v>36739.2648833613</v>
      </c>
      <c r="H57" s="27">
        <f ca="1" t="shared" ref="H57:L57" si="414">RAND()</f>
        <v>0.50924322863849</v>
      </c>
      <c r="I57" s="28">
        <f ca="1">IF(H57&lt;=('Ejercicio 3 - TIR'!$D$18-'Ejercicio 3 - TIR'!$C$18)/('Ejercicio 3 - TIR'!$E$18-'Ejercicio 3 - TIR'!$C$18),'Ejercicio 3 - TIR'!$C$18+SQRT(('Ejercicio 3 - TIR'!$E$18-'Ejercicio 3 - TIR'!$C$18)*('Ejercicio 3 - TIR'!$D$18-'Ejercicio 3 - TIR'!$C$18)*H57),'Ejercicio 3 - TIR'!$E$18-SQRT(('Ejercicio 3 - TIR'!$E$18-'Ejercicio 3 - TIR'!$C$18)*('Ejercicio 3 - TIR'!$E$18-'Ejercicio 3 - TIR'!$D$18)*(1-H57)))</f>
        <v>38739.936172294</v>
      </c>
      <c r="J57" s="27">
        <f ca="1" t="shared" si="414"/>
        <v>0.109262614368254</v>
      </c>
      <c r="K57" s="28">
        <f ca="1">IF(J57&lt;=('Ejercicio 3 - TIR'!$D$18-'Ejercicio 3 - TIR'!$C$18)/('Ejercicio 3 - TIR'!$E$18-'Ejercicio 3 - TIR'!$C$18),'Ejercicio 3 - TIR'!$C$18+SQRT(('Ejercicio 3 - TIR'!$E$18-'Ejercicio 3 - TIR'!$C$18)*('Ejercicio 3 - TIR'!$D$18-'Ejercicio 3 - TIR'!$C$18)*J57),'Ejercicio 3 - TIR'!$E$18-SQRT(('Ejercicio 3 - TIR'!$E$18-'Ejercicio 3 - TIR'!$C$18)*('Ejercicio 3 - TIR'!$E$18-'Ejercicio 3 - TIR'!$D$18)*(1-J57)))</f>
        <v>34048.3814241297</v>
      </c>
      <c r="L57" s="27">
        <f ca="1" t="shared" si="414"/>
        <v>0.389412194865816</v>
      </c>
      <c r="M57" s="28">
        <f ca="1">IF(L57&lt;=('Ejercicio 3 - TIR'!$D$18-'Ejercicio 3 - TIR'!$C$18)/('Ejercicio 3 - TIR'!$E$18-'Ejercicio 3 - TIR'!$C$18),'Ejercicio 3 - TIR'!$C$18+SQRT(('Ejercicio 3 - TIR'!$E$18-'Ejercicio 3 - TIR'!$C$18)*('Ejercicio 3 - TIR'!$D$18-'Ejercicio 3 - TIR'!$C$18)*L57),'Ejercicio 3 - TIR'!$E$18-SQRT(('Ejercicio 3 - TIR'!$E$18-'Ejercicio 3 - TIR'!$C$18)*('Ejercicio 3 - TIR'!$E$18-'Ejercicio 3 - TIR'!$D$18)*(1-L57)))</f>
        <v>37642.7631933661</v>
      </c>
      <c r="N57" s="27">
        <f ca="1" t="shared" ref="N57:R57" si="415">RAND()</f>
        <v>0.0983366854763932</v>
      </c>
      <c r="O57" s="28">
        <f ca="1">IF(N57&lt;=('Ejercicio 3 - TIR'!$D$18-'Ejercicio 3 - TIR'!$C$18)/('Ejercicio 3 - TIR'!$E$18-'Ejercicio 3 - TIR'!$C$18),'Ejercicio 3 - TIR'!$C$18+SQRT(('Ejercicio 3 - TIR'!$E$18-'Ejercicio 3 - TIR'!$C$18)*('Ejercicio 3 - TIR'!$D$18-'Ejercicio 3 - TIR'!$C$18)*N57),'Ejercicio 3 - TIR'!$E$18-SQRT(('Ejercicio 3 - TIR'!$E$18-'Ejercicio 3 - TIR'!$C$18)*('Ejercicio 3 - TIR'!$E$18-'Ejercicio 3 - TIR'!$D$18)*(1-N57)))</f>
        <v>33840.6383351546</v>
      </c>
      <c r="P57" s="27">
        <f ca="1" t="shared" si="415"/>
        <v>0.588537602050628</v>
      </c>
      <c r="Q57" s="29">
        <f ca="1">IF(P57&lt;=('Ejercicio 3 - TIR'!$D$22-'Ejercicio 3 - TIR'!$C$22)/('Ejercicio 3 - TIR'!$E$22-'Ejercicio 3 - TIR'!$C$22),'Ejercicio 3 - TIR'!$C$22+SQRT(('Ejercicio 3 - TIR'!$E$22-'Ejercicio 3 - TIR'!$C$22)*('Ejercicio 3 - TIR'!$D$22-'Ejercicio 3 - TIR'!$C$22)*P57),'Ejercicio 3 - TIR'!$E$22-SQRT(('Ejercicio 3 - TIR'!$E$22-'Ejercicio 3 - TIR'!$C$22)*('Ejercicio 3 - TIR'!$E$22-'Ejercicio 3 - TIR'!$D$22)*(1-P57)))</f>
        <v>0.152785439259307</v>
      </c>
      <c r="R57" s="27">
        <f ca="1" t="shared" si="415"/>
        <v>0.24115491737486</v>
      </c>
      <c r="S57" s="29">
        <f ca="1">IF(R57&lt;=('Ejercicio 3 - TIR'!$D$23-'Ejercicio 3 - TIR'!$C$23)/('Ejercicio 3 - TIR'!$E$23-'Ejercicio 3 - TIR'!$C$23),'Ejercicio 3 - TIR'!$C$23+SQRT(('Ejercicio 3 - TIR'!$E$23-'Ejercicio 3 - TIR'!$C$23)*('Ejercicio 3 - TIR'!$D$23-'Ejercicio 3 - TIR'!$C$23)*R57),'Ejercicio 3 - TIR'!$E$23-SQRT(('Ejercicio 3 - TIR'!$E$23-'Ejercicio 3 - TIR'!$C$23)*('Ejercicio 3 - TIR'!$E$23-'Ejercicio 3 - TIR'!$D$23)*(1-R57)))</f>
        <v>0.140834559061203</v>
      </c>
      <c r="T57" s="27">
        <f ca="1" t="shared" ref="T57:X57" si="416">RAND()</f>
        <v>0.325162324542605</v>
      </c>
      <c r="U57" s="29">
        <f ca="1">IF(T57&lt;=('Ejercicio 3 - TIR'!$D$24-'Ejercicio 3 - TIR'!$C$24)/('Ejercicio 3 - TIR'!$E$24-'Ejercicio 3 - TIR'!$C$24),'Ejercicio 3 - TIR'!$C$24+SQRT(('Ejercicio 3 - TIR'!$E$24-'Ejercicio 3 - TIR'!$C$24)*('Ejercicio 3 - TIR'!$D$24-'Ejercicio 3 - TIR'!$C$24)*T57),'Ejercicio 3 - TIR'!$E$24-SQRT(('Ejercicio 3 - TIR'!$E$24-'Ejercicio 3 - TIR'!$C$24)*('Ejercicio 3 - TIR'!$E$24-'Ejercicio 3 - TIR'!$D$24)*(1-T57)))</f>
        <v>0.176131224264077</v>
      </c>
      <c r="V57" s="27">
        <f ca="1" t="shared" si="416"/>
        <v>0.605929899931977</v>
      </c>
      <c r="W57" s="29">
        <f ca="1">IF(V57&lt;=('Ejercicio 3 - TIR'!$D$25-'Ejercicio 3 - TIR'!$C$25)/('Ejercicio 3 - TIR'!$E$25-'Ejercicio 3 - TIR'!$C$25),'Ejercicio 3 - TIR'!$C$25+SQRT(('Ejercicio 3 - TIR'!$E$25-'Ejercicio 3 - TIR'!$C$25)*('Ejercicio 3 - TIR'!$D$25-'Ejercicio 3 - TIR'!$C$25)*V57),'Ejercicio 3 - TIR'!$E$25-SQRT(('Ejercicio 3 - TIR'!$E$25-'Ejercicio 3 - TIR'!$C$25)*('Ejercicio 3 - TIR'!$E$25-'Ejercicio 3 - TIR'!$D$25)*(1-V57)))</f>
        <v>0.212861807391338</v>
      </c>
      <c r="X57" s="27">
        <f ca="1" t="shared" si="416"/>
        <v>0.786435739498961</v>
      </c>
      <c r="Y57" s="29">
        <f ca="1">IF(X57&lt;=('Ejercicio 3 - TIR'!$D$26-'Ejercicio 3 - TIR'!$C$26)/('Ejercicio 3 - TIR'!$E$26-'Ejercicio 3 - TIR'!$C$26),'Ejercicio 3 - TIR'!$C$26+SQRT(('Ejercicio 3 - TIR'!$E$26-'Ejercicio 3 - TIR'!$C$26)*('Ejercicio 3 - TIR'!$D$26-'Ejercicio 3 - TIR'!$C$26)*X57),'Ejercicio 3 - TIR'!$E$26-SQRT(('Ejercicio 3 - TIR'!$E$26-'Ejercicio 3 - TIR'!$C$26)*('Ejercicio 3 - TIR'!$E$26-'Ejercicio 3 - TIR'!$D$26)*(1-X57)))</f>
        <v>0.246040509327942</v>
      </c>
      <c r="Z57" s="27">
        <f ca="1" t="shared" si="4"/>
        <v>1.15278543925931</v>
      </c>
      <c r="AA57" s="27">
        <f ca="1" t="shared" si="5"/>
        <v>1.31513746828957</v>
      </c>
      <c r="AB57" s="27">
        <f ca="1" t="shared" si="6"/>
        <v>1.54677424065497</v>
      </c>
      <c r="AC57" s="27">
        <f ca="1" t="shared" si="7"/>
        <v>1.87602340114715</v>
      </c>
      <c r="AD57" s="27">
        <f ca="1" t="shared" si="8"/>
        <v>2.33760115427653</v>
      </c>
      <c r="AE57" s="26">
        <f ca="1" t="shared" si="9"/>
        <v>5522.21619319486</v>
      </c>
      <c r="AF57" s="26">
        <f ca="1" t="shared" si="10"/>
        <v>6299.93507580409</v>
      </c>
      <c r="AG57" s="26">
        <f ca="1" t="shared" si="11"/>
        <v>7409.55035348966</v>
      </c>
      <c r="AH57" s="26">
        <f ca="1" t="shared" si="12"/>
        <v>8986.7606336906</v>
      </c>
      <c r="AI57" s="26">
        <f ca="1" t="shared" si="13"/>
        <v>11197.8677972121</v>
      </c>
      <c r="AJ57" s="28">
        <f ca="1" t="shared" si="14"/>
        <v>42352.4896066296</v>
      </c>
      <c r="AK57" s="28">
        <f ca="1" t="shared" si="15"/>
        <v>50948.3415793302</v>
      </c>
      <c r="AL57" s="28">
        <f ca="1" t="shared" si="16"/>
        <v>52665.1593228388</v>
      </c>
      <c r="AM57" s="28">
        <f ca="1" t="shared" si="17"/>
        <v>70618.7046345954</v>
      </c>
      <c r="AN57" s="28">
        <f ca="1" t="shared" si="18"/>
        <v>79105.9152337119</v>
      </c>
      <c r="AO57" s="28">
        <f ca="1">C57/'Ejercicio 3 - TIR'!$D$7</f>
        <v>18196.937395274</v>
      </c>
      <c r="AP57" s="28">
        <f ca="1" t="shared" si="19"/>
        <v>24155.5522113556</v>
      </c>
      <c r="AQ57" s="28">
        <f ca="1" t="shared" si="20"/>
        <v>32751.4041840561</v>
      </c>
      <c r="AR57" s="28">
        <f ca="1" t="shared" si="21"/>
        <v>34468.2219275648</v>
      </c>
      <c r="AS57" s="28">
        <f ca="1" t="shared" si="22"/>
        <v>52421.7672393213</v>
      </c>
      <c r="AT57" s="28">
        <f ca="1" t="shared" si="23"/>
        <v>60908.9778384378</v>
      </c>
      <c r="AU57" s="28">
        <f ca="1">AP57*'Ejercicio 3 - TIR'!$D$5</f>
        <v>12077.7761056778</v>
      </c>
      <c r="AV57" s="28">
        <f ca="1">AQ57*'Ejercicio 3 - TIR'!$D$5</f>
        <v>16375.7020920281</v>
      </c>
      <c r="AW57" s="28">
        <f ca="1">AR57*'Ejercicio 3 - TIR'!$D$5</f>
        <v>17234.1109637824</v>
      </c>
      <c r="AX57" s="28">
        <f ca="1">AS57*'Ejercicio 3 - TIR'!$D$5</f>
        <v>26210.8836196607</v>
      </c>
      <c r="AY57" s="28">
        <f ca="1">AT57*'Ejercicio 3 - TIR'!$D$5</f>
        <v>30454.4889192189</v>
      </c>
      <c r="AZ57" s="28">
        <f ca="1" t="shared" ref="AZ57:BD57" si="417">AJ57-AU57-AE57</f>
        <v>24752.497307757</v>
      </c>
      <c r="BA57" s="28">
        <f ca="1" t="shared" si="417"/>
        <v>28272.704411498</v>
      </c>
      <c r="BB57" s="28">
        <f ca="1" t="shared" si="417"/>
        <v>28021.4980055668</v>
      </c>
      <c r="BC57" s="28">
        <f ca="1" t="shared" si="417"/>
        <v>35421.0603812441</v>
      </c>
      <c r="BD57" s="28">
        <f ca="1" t="shared" si="417"/>
        <v>37453.5585172808</v>
      </c>
      <c r="BE57" s="28">
        <f ca="1" t="shared" ref="BE57:BI57" si="418">AZ57/Z57</f>
        <v>21471.9031528201</v>
      </c>
      <c r="BF57" s="28">
        <f ca="1" t="shared" si="418"/>
        <v>21497.9080842923</v>
      </c>
      <c r="BG57" s="28">
        <f ca="1" t="shared" si="418"/>
        <v>18116.0878356116</v>
      </c>
      <c r="BH57" s="28">
        <f ca="1" t="shared" si="418"/>
        <v>18880.9267302236</v>
      </c>
      <c r="BI57" s="28">
        <f ca="1" t="shared" si="418"/>
        <v>16022.2193802229</v>
      </c>
      <c r="BJ57" s="28">
        <f ca="1" t="shared" si="26"/>
        <v>84489.3270586352</v>
      </c>
      <c r="BK57" s="28">
        <f ca="1" t="shared" si="27"/>
        <v>42537.1818594903</v>
      </c>
      <c r="BL57" s="28">
        <f ca="1" t="shared" si="28"/>
        <v>127026.508918126</v>
      </c>
      <c r="BM57" s="28">
        <f ca="1">BK57*'Ejercicio 3 - TIR'!$D$5</f>
        <v>21268.5909297452</v>
      </c>
      <c r="BN57" s="28">
        <f ca="1" t="shared" si="29"/>
        <v>105757.91798838</v>
      </c>
      <c r="BO57" s="28">
        <f ca="1" t="shared" si="30"/>
        <v>45242.0712553557</v>
      </c>
      <c r="BP57" s="28">
        <f ca="1" t="shared" si="31"/>
        <v>-127128.289534089</v>
      </c>
      <c r="BQ57" s="28">
        <f ca="1" t="shared" ref="BQ57:BT57" si="419">BE57</f>
        <v>21471.9031528201</v>
      </c>
      <c r="BR57" s="28">
        <f ca="1" t="shared" si="419"/>
        <v>21497.9080842923</v>
      </c>
      <c r="BS57" s="28">
        <f ca="1" t="shared" si="419"/>
        <v>18116.0878356116</v>
      </c>
      <c r="BT57" s="28">
        <f ca="1" t="shared" si="419"/>
        <v>18880.9267302236</v>
      </c>
      <c r="BU57" s="28">
        <f ca="1" t="shared" si="33"/>
        <v>61264.2906355786</v>
      </c>
      <c r="BV57" s="30">
        <f ca="1" t="shared" si="34"/>
        <v>3.04274498406538</v>
      </c>
    </row>
    <row r="58" ht="15" customHeight="1" spans="1:74">
      <c r="A58" s="26">
        <v>57</v>
      </c>
      <c r="B58" s="27">
        <f ca="1" t="shared" ref="B58:F58" si="420">RAND()</f>
        <v>0.921031463202648</v>
      </c>
      <c r="C58" s="28">
        <f ca="1">IF(B58&lt;=('Ejercicio 3 - TIR'!$D$13-'Ejercicio 3 - TIR'!$C$13)/('Ejercicio 3 - TIR'!$E$13-'Ejercicio 3 - TIR'!$C$13),'Ejercicio 3 - TIR'!$C$13+SQRT(('Ejercicio 3 - TIR'!$E$13-'Ejercicio 3 - TIR'!$C$13)*('Ejercicio 3 - TIR'!$D$13-'Ejercicio 3 - TIR'!$C$13)*B58),'Ejercicio 3 - TIR'!$E$13-SQRT(('Ejercicio 3 - TIR'!$E$13-'Ejercicio 3 - TIR'!$C$13)*('Ejercicio 3 - TIR'!$E$13-'Ejercicio 3 - TIR'!$D$13)*(1-B58)))</f>
        <v>90265.4099132618</v>
      </c>
      <c r="D58" s="27">
        <f ca="1" t="shared" si="420"/>
        <v>0.549800496732458</v>
      </c>
      <c r="E58" s="28">
        <f ca="1">IF(D58&lt;=('Ejercicio 3 - TIR'!$D$14-'Ejercicio 3 - TIR'!$C$14)/('Ejercicio 3 - TIR'!$E$14-'Ejercicio 3 - TIR'!$C$14),'Ejercicio 3 - TIR'!$C$14+SQRT(('Ejercicio 3 - TIR'!$E$14-'Ejercicio 3 - TIR'!$C$14)*('Ejercicio 3 - TIR'!$D$14-'Ejercicio 3 - TIR'!$C$14)*D58),'Ejercicio 3 - TIR'!$E$14-SQRT(('Ejercicio 3 - TIR'!$E$14-'Ejercicio 3 - TIR'!$C$14)*('Ejercicio 3 - TIR'!$E$14-'Ejercicio 3 - TIR'!$D$14)*(1-D58)))</f>
        <v>31782.3406318994</v>
      </c>
      <c r="F58" s="27">
        <f ca="1" t="shared" si="420"/>
        <v>0.275655933238217</v>
      </c>
      <c r="G58" s="28">
        <f ca="1">IF(F58&lt;=('Ejercicio 3 - TIR'!$D$18-'Ejercicio 3 - TIR'!$C$18)/('Ejercicio 3 - TIR'!$E$18-'Ejercicio 3 - TIR'!$C$18),'Ejercicio 3 - TIR'!$C$18+SQRT(('Ejercicio 3 - TIR'!$E$18-'Ejercicio 3 - TIR'!$C$18)*('Ejercicio 3 - TIR'!$D$18-'Ejercicio 3 - TIR'!$C$18)*F58),'Ejercicio 3 - TIR'!$E$18-SQRT(('Ejercicio 3 - TIR'!$E$18-'Ejercicio 3 - TIR'!$C$18)*('Ejercicio 3 - TIR'!$E$18-'Ejercicio 3 - TIR'!$D$18)*(1-F58)))</f>
        <v>36430.2713773007</v>
      </c>
      <c r="H58" s="27">
        <f ca="1" t="shared" ref="H58:L58" si="421">RAND()</f>
        <v>0.386663454047647</v>
      </c>
      <c r="I58" s="28">
        <f ca="1">IF(H58&lt;=('Ejercicio 3 - TIR'!$D$18-'Ejercicio 3 - TIR'!$C$18)/('Ejercicio 3 - TIR'!$E$18-'Ejercicio 3 - TIR'!$C$18),'Ejercicio 3 - TIR'!$C$18+SQRT(('Ejercicio 3 - TIR'!$E$18-'Ejercicio 3 - TIR'!$C$18)*('Ejercicio 3 - TIR'!$D$18-'Ejercicio 3 - TIR'!$C$18)*H58),'Ejercicio 3 - TIR'!$E$18-SQRT(('Ejercicio 3 - TIR'!$E$18-'Ejercicio 3 - TIR'!$C$18)*('Ejercicio 3 - TIR'!$E$18-'Ejercicio 3 - TIR'!$D$18)*(1-H58)))</f>
        <v>37615.7414679824</v>
      </c>
      <c r="J58" s="27">
        <f ca="1" t="shared" si="421"/>
        <v>0.738692343226844</v>
      </c>
      <c r="K58" s="28">
        <f ca="1">IF(J58&lt;=('Ejercicio 3 - TIR'!$D$18-'Ejercicio 3 - TIR'!$C$18)/('Ejercicio 3 - TIR'!$E$18-'Ejercicio 3 - TIR'!$C$18),'Ejercicio 3 - TIR'!$C$18+SQRT(('Ejercicio 3 - TIR'!$E$18-'Ejercicio 3 - TIR'!$C$18)*('Ejercicio 3 - TIR'!$D$18-'Ejercicio 3 - TIR'!$C$18)*J58),'Ejercicio 3 - TIR'!$E$18-SQRT(('Ejercicio 3 - TIR'!$E$18-'Ejercicio 3 - TIR'!$C$18)*('Ejercicio 3 - TIR'!$E$18-'Ejercicio 3 - TIR'!$D$18)*(1-J58)))</f>
        <v>40573.0287714977</v>
      </c>
      <c r="L58" s="27">
        <f ca="1" t="shared" si="421"/>
        <v>0.188261957950006</v>
      </c>
      <c r="M58" s="28">
        <f ca="1">IF(L58&lt;=('Ejercicio 3 - TIR'!$D$18-'Ejercicio 3 - TIR'!$C$18)/('Ejercicio 3 - TIR'!$E$18-'Ejercicio 3 - TIR'!$C$18),'Ejercicio 3 - TIR'!$C$18+SQRT(('Ejercicio 3 - TIR'!$E$18-'Ejercicio 3 - TIR'!$C$18)*('Ejercicio 3 - TIR'!$D$18-'Ejercicio 3 - TIR'!$C$18)*L58),'Ejercicio 3 - TIR'!$E$18-SQRT(('Ejercicio 3 - TIR'!$E$18-'Ejercicio 3 - TIR'!$C$18)*('Ejercicio 3 - TIR'!$E$18-'Ejercicio 3 - TIR'!$D$18)*(1-L58)))</f>
        <v>35314.0656462356</v>
      </c>
      <c r="N58" s="27">
        <f ca="1" t="shared" ref="N58:R58" si="422">RAND()</f>
        <v>0.770229763655759</v>
      </c>
      <c r="O58" s="28">
        <f ca="1">IF(N58&lt;=('Ejercicio 3 - TIR'!$D$18-'Ejercicio 3 - TIR'!$C$18)/('Ejercicio 3 - TIR'!$E$18-'Ejercicio 3 - TIR'!$C$18),'Ejercicio 3 - TIR'!$C$18+SQRT(('Ejercicio 3 - TIR'!$E$18-'Ejercicio 3 - TIR'!$C$18)*('Ejercicio 3 - TIR'!$D$18-'Ejercicio 3 - TIR'!$C$18)*N58),'Ejercicio 3 - TIR'!$E$18-SQRT(('Ejercicio 3 - TIR'!$E$18-'Ejercicio 3 - TIR'!$C$18)*('Ejercicio 3 - TIR'!$E$18-'Ejercicio 3 - TIR'!$D$18)*(1-N58)))</f>
        <v>40848.7631089255</v>
      </c>
      <c r="P58" s="27">
        <f ca="1" t="shared" si="422"/>
        <v>0.544090792721176</v>
      </c>
      <c r="Q58" s="29">
        <f ca="1">IF(P58&lt;=('Ejercicio 3 - TIR'!$D$22-'Ejercicio 3 - TIR'!$C$22)/('Ejercicio 3 - TIR'!$E$22-'Ejercicio 3 - TIR'!$C$22),'Ejercicio 3 - TIR'!$C$22+SQRT(('Ejercicio 3 - TIR'!$E$22-'Ejercicio 3 - TIR'!$C$22)*('Ejercicio 3 - TIR'!$D$22-'Ejercicio 3 - TIR'!$C$22)*P58),'Ejercicio 3 - TIR'!$E$22-SQRT(('Ejercicio 3 - TIR'!$E$22-'Ejercicio 3 - TIR'!$C$22)*('Ejercicio 3 - TIR'!$E$22-'Ejercicio 3 - TIR'!$D$22)*(1-P58)))</f>
        <v>0.151353244981292</v>
      </c>
      <c r="R58" s="27">
        <f ca="1" t="shared" si="422"/>
        <v>0.790161636218451</v>
      </c>
      <c r="S58" s="29">
        <f ca="1">IF(R58&lt;=('Ejercicio 3 - TIR'!$D$23-'Ejercicio 3 - TIR'!$C$23)/('Ejercicio 3 - TIR'!$E$23-'Ejercicio 3 - TIR'!$C$23),'Ejercicio 3 - TIR'!$C$23+SQRT(('Ejercicio 3 - TIR'!$E$23-'Ejercicio 3 - TIR'!$C$23)*('Ejercicio 3 - TIR'!$D$23-'Ejercicio 3 - TIR'!$C$23)*R58),'Ejercicio 3 - TIR'!$E$23-SQRT(('Ejercicio 3 - TIR'!$E$23-'Ejercicio 3 - TIR'!$C$23)*('Ejercicio 3 - TIR'!$E$23-'Ejercicio 3 - TIR'!$D$23)*(1-R58)))</f>
        <v>0.160565261648101</v>
      </c>
      <c r="T58" s="27">
        <f ca="1" t="shared" ref="T58:X58" si="423">RAND()</f>
        <v>0.280818893716176</v>
      </c>
      <c r="U58" s="29">
        <f ca="1">IF(T58&lt;=('Ejercicio 3 - TIR'!$D$24-'Ejercicio 3 - TIR'!$C$24)/('Ejercicio 3 - TIR'!$E$24-'Ejercicio 3 - TIR'!$C$24),'Ejercicio 3 - TIR'!$C$24+SQRT(('Ejercicio 3 - TIR'!$E$24-'Ejercicio 3 - TIR'!$C$24)*('Ejercicio 3 - TIR'!$D$24-'Ejercicio 3 - TIR'!$C$24)*T58),'Ejercicio 3 - TIR'!$E$24-SQRT(('Ejercicio 3 - TIR'!$E$24-'Ejercicio 3 - TIR'!$C$24)*('Ejercicio 3 - TIR'!$E$24-'Ejercicio 3 - TIR'!$D$24)*(1-T58)))</f>
        <v>0.174284144555738</v>
      </c>
      <c r="V58" s="27">
        <f ca="1" t="shared" si="423"/>
        <v>0.40911819860106</v>
      </c>
      <c r="W58" s="29">
        <f ca="1">IF(V58&lt;=('Ejercicio 3 - TIR'!$D$25-'Ejercicio 3 - TIR'!$C$25)/('Ejercicio 3 - TIR'!$E$25-'Ejercicio 3 - TIR'!$C$25),'Ejercicio 3 - TIR'!$C$25+SQRT(('Ejercicio 3 - TIR'!$E$25-'Ejercicio 3 - TIR'!$C$25)*('Ejercicio 3 - TIR'!$D$25-'Ejercicio 3 - TIR'!$C$25)*V58),'Ejercicio 3 - TIR'!$E$25-SQRT(('Ejercicio 3 - TIR'!$E$25-'Ejercicio 3 - TIR'!$C$25)*('Ejercicio 3 - TIR'!$E$25-'Ejercicio 3 - TIR'!$D$25)*(1-V58)))</f>
        <v>0.204523783085042</v>
      </c>
      <c r="X58" s="27">
        <f ca="1" t="shared" si="423"/>
        <v>0.208803912864978</v>
      </c>
      <c r="Y58" s="29">
        <f ca="1">IF(X58&lt;=('Ejercicio 3 - TIR'!$D$26-'Ejercicio 3 - TIR'!$C$26)/('Ejercicio 3 - TIR'!$E$26-'Ejercicio 3 - TIR'!$C$26),'Ejercicio 3 - TIR'!$C$26+SQRT(('Ejercicio 3 - TIR'!$E$26-'Ejercicio 3 - TIR'!$C$26)*('Ejercicio 3 - TIR'!$D$26-'Ejercicio 3 - TIR'!$C$26)*X58),'Ejercicio 3 - TIR'!$E$26-SQRT(('Ejercicio 3 - TIR'!$E$26-'Ejercicio 3 - TIR'!$C$26)*('Ejercicio 3 - TIR'!$E$26-'Ejercicio 3 - TIR'!$D$26)*(1-X58)))</f>
        <v>0.213743853198995</v>
      </c>
      <c r="Z58" s="27">
        <f ca="1" t="shared" si="4"/>
        <v>1.15135324498129</v>
      </c>
      <c r="AA58" s="27">
        <f ca="1" t="shared" si="5"/>
        <v>1.3362205800111</v>
      </c>
      <c r="AB58" s="27">
        <f ca="1" t="shared" si="6"/>
        <v>1.56910264073611</v>
      </c>
      <c r="AC58" s="27">
        <f ca="1" t="shared" si="7"/>
        <v>1.89002144886819</v>
      </c>
      <c r="AD58" s="27">
        <f ca="1" t="shared" si="8"/>
        <v>2.29400191597802</v>
      </c>
      <c r="AE58" s="26">
        <f ca="1" t="shared" si="9"/>
        <v>4810.36038773874</v>
      </c>
      <c r="AF58" s="26">
        <f ca="1" t="shared" si="10"/>
        <v>5582.73716201767</v>
      </c>
      <c r="AG58" s="26">
        <f ca="1" t="shared" si="11"/>
        <v>6555.71973257944</v>
      </c>
      <c r="AH58" s="26">
        <f ca="1" t="shared" si="12"/>
        <v>7896.52033313185</v>
      </c>
      <c r="AI58" s="26">
        <f ca="1" t="shared" si="13"/>
        <v>9584.35301599966</v>
      </c>
      <c r="AJ58" s="28">
        <f ca="1" t="shared" si="14"/>
        <v>41944.1111658042</v>
      </c>
      <c r="AK58" s="28">
        <f ca="1" t="shared" si="15"/>
        <v>50262.9278818951</v>
      </c>
      <c r="AL58" s="28">
        <f ca="1" t="shared" si="16"/>
        <v>63663.2465880192</v>
      </c>
      <c r="AM58" s="28">
        <f ca="1" t="shared" si="17"/>
        <v>66744.3415181244</v>
      </c>
      <c r="AN58" s="28">
        <f ca="1" t="shared" si="18"/>
        <v>93707.1408372074</v>
      </c>
      <c r="AO58" s="28">
        <f ca="1">C58/'Ejercicio 3 - TIR'!$D$7</f>
        <v>18053.0819826524</v>
      </c>
      <c r="AP58" s="28">
        <f ca="1" t="shared" si="19"/>
        <v>23891.0291831519</v>
      </c>
      <c r="AQ58" s="28">
        <f ca="1" t="shared" si="20"/>
        <v>32209.8458992428</v>
      </c>
      <c r="AR58" s="28">
        <f ca="1" t="shared" si="21"/>
        <v>45610.1646053669</v>
      </c>
      <c r="AS58" s="28">
        <f ca="1" t="shared" si="22"/>
        <v>48691.2595354721</v>
      </c>
      <c r="AT58" s="28">
        <f ca="1" t="shared" si="23"/>
        <v>75654.058854555</v>
      </c>
      <c r="AU58" s="28">
        <f ca="1">AP58*'Ejercicio 3 - TIR'!$D$5</f>
        <v>11945.5145915759</v>
      </c>
      <c r="AV58" s="28">
        <f ca="1">AQ58*'Ejercicio 3 - TIR'!$D$5</f>
        <v>16104.9229496214</v>
      </c>
      <c r="AW58" s="28">
        <f ca="1">AR58*'Ejercicio 3 - TIR'!$D$5</f>
        <v>22805.0823026834</v>
      </c>
      <c r="AX58" s="28">
        <f ca="1">AS58*'Ejercicio 3 - TIR'!$D$5</f>
        <v>24345.629767736</v>
      </c>
      <c r="AY58" s="28">
        <f ca="1">AT58*'Ejercicio 3 - TIR'!$D$5</f>
        <v>37827.0294272775</v>
      </c>
      <c r="AZ58" s="28">
        <f ca="1" t="shared" ref="AZ58:BD58" si="424">AJ58-AU58-AE58</f>
        <v>25188.2361864896</v>
      </c>
      <c r="BA58" s="28">
        <f ca="1" t="shared" si="424"/>
        <v>28575.2677702561</v>
      </c>
      <c r="BB58" s="28">
        <f ca="1" t="shared" si="424"/>
        <v>34302.4445527564</v>
      </c>
      <c r="BC58" s="28">
        <f ca="1" t="shared" si="424"/>
        <v>34502.1914172565</v>
      </c>
      <c r="BD58" s="28">
        <f ca="1" t="shared" si="424"/>
        <v>46295.7583939302</v>
      </c>
      <c r="BE58" s="28">
        <f ca="1" t="shared" ref="BE58:BI58" si="425">AZ58/Z58</f>
        <v>21877.070565688</v>
      </c>
      <c r="BF58" s="28">
        <f ca="1" t="shared" si="425"/>
        <v>21385.1426910508</v>
      </c>
      <c r="BG58" s="28">
        <f ca="1" t="shared" si="425"/>
        <v>21861.1859174898</v>
      </c>
      <c r="BH58" s="28">
        <f ca="1" t="shared" si="425"/>
        <v>18254.9205660696</v>
      </c>
      <c r="BI58" s="28">
        <f ca="1" t="shared" si="425"/>
        <v>20181.2204564757</v>
      </c>
      <c r="BJ58" s="28">
        <f ca="1" t="shared" si="26"/>
        <v>72908.7503038434</v>
      </c>
      <c r="BK58" s="28">
        <f ca="1" t="shared" si="27"/>
        <v>41413.8046575128</v>
      </c>
      <c r="BL58" s="28">
        <f ca="1" t="shared" si="28"/>
        <v>114322.554961356</v>
      </c>
      <c r="BM58" s="28">
        <f ca="1">BK58*'Ejercicio 3 - TIR'!$D$5</f>
        <v>20706.9023287564</v>
      </c>
      <c r="BN58" s="28">
        <f ca="1" t="shared" si="29"/>
        <v>93615.6526325998</v>
      </c>
      <c r="BO58" s="28">
        <f ca="1" t="shared" si="30"/>
        <v>40808.8816232256</v>
      </c>
      <c r="BP58" s="28">
        <f ca="1" t="shared" si="31"/>
        <v>-122047.750545161</v>
      </c>
      <c r="BQ58" s="28">
        <f ca="1" t="shared" ref="BQ58:BT58" si="426">BE58</f>
        <v>21877.070565688</v>
      </c>
      <c r="BR58" s="28">
        <f ca="1" t="shared" si="426"/>
        <v>21385.1426910508</v>
      </c>
      <c r="BS58" s="28">
        <f ca="1" t="shared" si="426"/>
        <v>21861.1859174898</v>
      </c>
      <c r="BT58" s="28">
        <f ca="1" t="shared" si="426"/>
        <v>18254.9205660696</v>
      </c>
      <c r="BU58" s="28">
        <f ca="1" t="shared" si="33"/>
        <v>60990.1020797013</v>
      </c>
      <c r="BV58" s="30">
        <f ca="1" t="shared" si="34"/>
        <v>4.96835267365383</v>
      </c>
    </row>
    <row r="59" ht="15" customHeight="1" spans="1:74">
      <c r="A59" s="26">
        <v>58</v>
      </c>
      <c r="B59" s="27">
        <f ca="1" t="shared" ref="B59:F59" si="427">RAND()</f>
        <v>0.659499691732688</v>
      </c>
      <c r="C59" s="28">
        <f ca="1">IF(B59&lt;=('Ejercicio 3 - TIR'!$D$13-'Ejercicio 3 - TIR'!$C$13)/('Ejercicio 3 - TIR'!$E$13-'Ejercicio 3 - TIR'!$C$13),'Ejercicio 3 - TIR'!$C$13+SQRT(('Ejercicio 3 - TIR'!$E$13-'Ejercicio 3 - TIR'!$C$13)*('Ejercicio 3 - TIR'!$D$13-'Ejercicio 3 - TIR'!$C$13)*B59),'Ejercicio 3 - TIR'!$E$13-SQRT(('Ejercicio 3 - TIR'!$E$13-'Ejercicio 3 - TIR'!$C$13)*('Ejercicio 3 - TIR'!$E$13-'Ejercicio 3 - TIR'!$D$13)*(1-B59)))</f>
        <v>79786.1342163164</v>
      </c>
      <c r="D59" s="27">
        <f ca="1" t="shared" si="427"/>
        <v>0.0119254781737492</v>
      </c>
      <c r="E59" s="28">
        <f ca="1">IF(D59&lt;=('Ejercicio 3 - TIR'!$D$14-'Ejercicio 3 - TIR'!$C$14)/('Ejercicio 3 - TIR'!$E$14-'Ejercicio 3 - TIR'!$C$14),'Ejercicio 3 - TIR'!$C$14+SQRT(('Ejercicio 3 - TIR'!$E$14-'Ejercicio 3 - TIR'!$C$14)*('Ejercicio 3 - TIR'!$D$14-'Ejercicio 3 - TIR'!$C$14)*D59),'Ejercicio 3 - TIR'!$E$14-SQRT(('Ejercicio 3 - TIR'!$E$14-'Ejercicio 3 - TIR'!$C$14)*('Ejercicio 3 - TIR'!$E$14-'Ejercicio 3 - TIR'!$D$14)*(1-D59)))</f>
        <v>25945.7329766013</v>
      </c>
      <c r="F59" s="27">
        <f ca="1" t="shared" si="427"/>
        <v>0.63558494743249</v>
      </c>
      <c r="G59" s="28">
        <f ca="1">IF(F59&lt;=('Ejercicio 3 - TIR'!$D$18-'Ejercicio 3 - TIR'!$C$18)/('Ejercicio 3 - TIR'!$E$18-'Ejercicio 3 - TIR'!$C$18),'Ejercicio 3 - TIR'!$C$18+SQRT(('Ejercicio 3 - TIR'!$E$18-'Ejercicio 3 - TIR'!$C$18)*('Ejercicio 3 - TIR'!$D$18-'Ejercicio 3 - TIR'!$C$18)*F59),'Ejercicio 3 - TIR'!$E$18-SQRT(('Ejercicio 3 - TIR'!$E$18-'Ejercicio 3 - TIR'!$C$18)*('Ejercicio 3 - TIR'!$E$18-'Ejercicio 3 - TIR'!$D$18)*(1-F59)))</f>
        <v>39764.1047779545</v>
      </c>
      <c r="H59" s="27">
        <f ca="1" t="shared" ref="H59:L59" si="428">RAND()</f>
        <v>0.00520316599965809</v>
      </c>
      <c r="I59" s="28">
        <f ca="1">IF(H59&lt;=('Ejercicio 3 - TIR'!$D$18-'Ejercicio 3 - TIR'!$C$18)/('Ejercicio 3 - TIR'!$E$18-'Ejercicio 3 - TIR'!$C$18),'Ejercicio 3 - TIR'!$C$18+SQRT(('Ejercicio 3 - TIR'!$E$18-'Ejercicio 3 - TIR'!$C$18)*('Ejercicio 3 - TIR'!$D$18-'Ejercicio 3 - TIR'!$C$18)*H59),'Ejercicio 3 - TIR'!$E$18-SQRT(('Ejercicio 3 - TIR'!$E$18-'Ejercicio 3 - TIR'!$C$18)*('Ejercicio 3 - TIR'!$E$18-'Ejercicio 3 - TIR'!$D$18)*(1-H59)))</f>
        <v>30883.4449048745</v>
      </c>
      <c r="J59" s="27">
        <f ca="1" t="shared" si="428"/>
        <v>0.0176967412576943</v>
      </c>
      <c r="K59" s="28">
        <f ca="1">IF(J59&lt;=('Ejercicio 3 - TIR'!$D$18-'Ejercicio 3 - TIR'!$C$18)/('Ejercicio 3 - TIR'!$E$18-'Ejercicio 3 - TIR'!$C$18),'Ejercicio 3 - TIR'!$C$18+SQRT(('Ejercicio 3 - TIR'!$E$18-'Ejercicio 3 - TIR'!$C$18)*('Ejercicio 3 - TIR'!$D$18-'Ejercicio 3 - TIR'!$C$18)*J59),'Ejercicio 3 - TIR'!$E$18-SQRT(('Ejercicio 3 - TIR'!$E$18-'Ejercicio 3 - TIR'!$C$18)*('Ejercicio 3 - TIR'!$E$18-'Ejercicio 3 - TIR'!$D$18)*(1-J59)))</f>
        <v>31629.2670710028</v>
      </c>
      <c r="L59" s="27">
        <f ca="1" t="shared" si="428"/>
        <v>0.293114702129625</v>
      </c>
      <c r="M59" s="28">
        <f ca="1">IF(L59&lt;=('Ejercicio 3 - TIR'!$D$18-'Ejercicio 3 - TIR'!$C$18)/('Ejercicio 3 - TIR'!$E$18-'Ejercicio 3 - TIR'!$C$18),'Ejercicio 3 - TIR'!$C$18+SQRT(('Ejercicio 3 - TIR'!$E$18-'Ejercicio 3 - TIR'!$C$18)*('Ejercicio 3 - TIR'!$D$18-'Ejercicio 3 - TIR'!$C$18)*L59),'Ejercicio 3 - TIR'!$E$18-SQRT(('Ejercicio 3 - TIR'!$E$18-'Ejercicio 3 - TIR'!$C$18)*('Ejercicio 3 - TIR'!$E$18-'Ejercicio 3 - TIR'!$D$18)*(1-L59)))</f>
        <v>36630.777127867</v>
      </c>
      <c r="N59" s="27">
        <f ca="1" t="shared" ref="N59:R59" si="429">RAND()</f>
        <v>0.590417504044064</v>
      </c>
      <c r="O59" s="28">
        <f ca="1">IF(N59&lt;=('Ejercicio 3 - TIR'!$D$18-'Ejercicio 3 - TIR'!$C$18)/('Ejercicio 3 - TIR'!$E$18-'Ejercicio 3 - TIR'!$C$18),'Ejercicio 3 - TIR'!$C$18+SQRT(('Ejercicio 3 - TIR'!$E$18-'Ejercicio 3 - TIR'!$C$18)*('Ejercicio 3 - TIR'!$D$18-'Ejercicio 3 - TIR'!$C$18)*N59),'Ejercicio 3 - TIR'!$E$18-SQRT(('Ejercicio 3 - TIR'!$E$18-'Ejercicio 3 - TIR'!$C$18)*('Ejercicio 3 - TIR'!$E$18-'Ejercicio 3 - TIR'!$D$18)*(1-N59)))</f>
        <v>39410.7717859169</v>
      </c>
      <c r="P59" s="27">
        <f ca="1" t="shared" si="429"/>
        <v>0.256457117125696</v>
      </c>
      <c r="Q59" s="29">
        <f ca="1">IF(P59&lt;=('Ejercicio 3 - TIR'!$D$22-'Ejercicio 3 - TIR'!$C$22)/('Ejercicio 3 - TIR'!$E$22-'Ejercicio 3 - TIR'!$C$22),'Ejercicio 3 - TIR'!$C$22+SQRT(('Ejercicio 3 - TIR'!$E$22-'Ejercicio 3 - TIR'!$C$22)*('Ejercicio 3 - TIR'!$D$22-'Ejercicio 3 - TIR'!$C$22)*P59),'Ejercicio 3 - TIR'!$E$22-SQRT(('Ejercicio 3 - TIR'!$E$22-'Ejercicio 3 - TIR'!$C$22)*('Ejercicio 3 - TIR'!$E$22-'Ejercicio 3 - TIR'!$D$22)*(1-P59)))</f>
        <v>0.141485409254335</v>
      </c>
      <c r="R59" s="27">
        <f ca="1" t="shared" si="429"/>
        <v>0.0792693882827951</v>
      </c>
      <c r="S59" s="29">
        <f ca="1">IF(R59&lt;=('Ejercicio 3 - TIR'!$D$23-'Ejercicio 3 - TIR'!$C$23)/('Ejercicio 3 - TIR'!$E$23-'Ejercicio 3 - TIR'!$C$23),'Ejercicio 3 - TIR'!$C$23+SQRT(('Ejercicio 3 - TIR'!$E$23-'Ejercicio 3 - TIR'!$C$23)*('Ejercicio 3 - TIR'!$D$23-'Ejercicio 3 - TIR'!$C$23)*R59),'Ejercicio 3 - TIR'!$E$23-SQRT(('Ejercicio 3 - TIR'!$E$23-'Ejercicio 3 - TIR'!$C$23)*('Ejercicio 3 - TIR'!$E$23-'Ejercicio 3 - TIR'!$D$23)*(1-R59)))</f>
        <v>0.131945078438798</v>
      </c>
      <c r="T59" s="27">
        <f ca="1" t="shared" ref="T59:X59" si="430">RAND()</f>
        <v>0.579577306120457</v>
      </c>
      <c r="U59" s="29">
        <f ca="1">IF(T59&lt;=('Ejercicio 3 - TIR'!$D$24-'Ejercicio 3 - TIR'!$C$24)/('Ejercicio 3 - TIR'!$E$24-'Ejercicio 3 - TIR'!$C$24),'Ejercicio 3 - TIR'!$C$24+SQRT(('Ejercicio 3 - TIR'!$E$24-'Ejercicio 3 - TIR'!$C$24)*('Ejercicio 3 - TIR'!$D$24-'Ejercicio 3 - TIR'!$C$24)*T59),'Ejercicio 3 - TIR'!$E$24-SQRT(('Ejercicio 3 - TIR'!$E$24-'Ejercicio 3 - TIR'!$C$24)*('Ejercicio 3 - TIR'!$E$24-'Ejercicio 3 - TIR'!$D$24)*(1-T59)))</f>
        <v>0.185689891535253</v>
      </c>
      <c r="V59" s="27">
        <f ca="1" t="shared" si="430"/>
        <v>0.370868802198075</v>
      </c>
      <c r="W59" s="29">
        <f ca="1">IF(V59&lt;=('Ejercicio 3 - TIR'!$D$25-'Ejercicio 3 - TIR'!$C$25)/('Ejercicio 3 - TIR'!$E$25-'Ejercicio 3 - TIR'!$C$25),'Ejercicio 3 - TIR'!$C$25+SQRT(('Ejercicio 3 - TIR'!$E$25-'Ejercicio 3 - TIR'!$C$25)*('Ejercicio 3 - TIR'!$D$25-'Ejercicio 3 - TIR'!$C$25)*V59),'Ejercicio 3 - TIR'!$E$25-SQRT(('Ejercicio 3 - TIR'!$E$25-'Ejercicio 3 - TIR'!$C$25)*('Ejercicio 3 - TIR'!$E$25-'Ejercicio 3 - TIR'!$D$25)*(1-V59)))</f>
        <v>0.203074961989288</v>
      </c>
      <c r="X59" s="27">
        <f ca="1" t="shared" si="430"/>
        <v>0.880817951582558</v>
      </c>
      <c r="Y59" s="29">
        <f ca="1">IF(X59&lt;=('Ejercicio 3 - TIR'!$D$26-'Ejercicio 3 - TIR'!$C$26)/('Ejercicio 3 - TIR'!$E$26-'Ejercicio 3 - TIR'!$C$26),'Ejercicio 3 - TIR'!$C$26+SQRT(('Ejercicio 3 - TIR'!$E$26-'Ejercicio 3 - TIR'!$C$26)*('Ejercicio 3 - TIR'!$D$26-'Ejercicio 3 - TIR'!$C$26)*X59),'Ejercicio 3 - TIR'!$E$26-SQRT(('Ejercicio 3 - TIR'!$E$26-'Ejercicio 3 - TIR'!$C$26)*('Ejercicio 3 - TIR'!$E$26-'Ejercicio 3 - TIR'!$D$26)*(1-X59)))</f>
        <v>0.254631061089313</v>
      </c>
      <c r="Z59" s="27">
        <f ca="1" t="shared" si="4"/>
        <v>1.14148540925433</v>
      </c>
      <c r="AA59" s="27">
        <f ca="1" t="shared" si="5"/>
        <v>1.29209879111514</v>
      </c>
      <c r="AB59" s="27">
        <f ca="1" t="shared" si="6"/>
        <v>1.53202847549014</v>
      </c>
      <c r="AC59" s="27">
        <f ca="1" t="shared" si="7"/>
        <v>1.84314509991681</v>
      </c>
      <c r="AD59" s="27">
        <f ca="1" t="shared" si="8"/>
        <v>2.31246709245019</v>
      </c>
      <c r="AE59" s="26">
        <f ca="1" t="shared" si="9"/>
        <v>3670.94264859813</v>
      </c>
      <c r="AF59" s="26">
        <f ca="1" t="shared" si="10"/>
        <v>4155.30546431173</v>
      </c>
      <c r="AG59" s="26">
        <f ca="1" t="shared" si="11"/>
        <v>4926.90368527562</v>
      </c>
      <c r="AH59" s="26">
        <f ca="1" t="shared" si="12"/>
        <v>5927.43446388785</v>
      </c>
      <c r="AI59" s="26">
        <f ca="1" t="shared" si="13"/>
        <v>7436.74339096498</v>
      </c>
      <c r="AJ59" s="28">
        <f ca="1" t="shared" si="14"/>
        <v>45390.1454160956</v>
      </c>
      <c r="AK59" s="28">
        <f ca="1" t="shared" si="15"/>
        <v>39904.4618270594</v>
      </c>
      <c r="AL59" s="28">
        <f ca="1" t="shared" si="16"/>
        <v>48456.937811659</v>
      </c>
      <c r="AM59" s="28">
        <f ca="1" t="shared" si="17"/>
        <v>67515.8373693728</v>
      </c>
      <c r="AN59" s="28">
        <f ca="1" t="shared" si="18"/>
        <v>91136.1128429974</v>
      </c>
      <c r="AO59" s="28">
        <f ca="1">C59/'Ejercicio 3 - TIR'!$D$7</f>
        <v>15957.2268432633</v>
      </c>
      <c r="AP59" s="28">
        <f ca="1" t="shared" si="19"/>
        <v>29432.9185728323</v>
      </c>
      <c r="AQ59" s="28">
        <f ca="1" t="shared" si="20"/>
        <v>23947.2349837961</v>
      </c>
      <c r="AR59" s="28">
        <f ca="1" t="shared" si="21"/>
        <v>32499.7109683957</v>
      </c>
      <c r="AS59" s="28">
        <f ca="1" t="shared" si="22"/>
        <v>51558.6105261095</v>
      </c>
      <c r="AT59" s="28">
        <f ca="1" t="shared" si="23"/>
        <v>75178.8859997342</v>
      </c>
      <c r="AU59" s="28">
        <f ca="1">AP59*'Ejercicio 3 - TIR'!$D$5</f>
        <v>14716.4592864162</v>
      </c>
      <c r="AV59" s="28">
        <f ca="1">AQ59*'Ejercicio 3 - TIR'!$D$5</f>
        <v>11973.6174918981</v>
      </c>
      <c r="AW59" s="28">
        <f ca="1">AR59*'Ejercicio 3 - TIR'!$D$5</f>
        <v>16249.8554841979</v>
      </c>
      <c r="AX59" s="28">
        <f ca="1">AS59*'Ejercicio 3 - TIR'!$D$5</f>
        <v>25779.3052630548</v>
      </c>
      <c r="AY59" s="28">
        <f ca="1">AT59*'Ejercicio 3 - TIR'!$D$5</f>
        <v>37589.4429998671</v>
      </c>
      <c r="AZ59" s="28">
        <f ca="1" t="shared" ref="AZ59:BD59" si="431">AJ59-AU59-AE59</f>
        <v>27002.7434810813</v>
      </c>
      <c r="BA59" s="28">
        <f ca="1" t="shared" si="431"/>
        <v>23775.5388708496</v>
      </c>
      <c r="BB59" s="28">
        <f ca="1" t="shared" si="431"/>
        <v>27280.1786421855</v>
      </c>
      <c r="BC59" s="28">
        <f ca="1" t="shared" si="431"/>
        <v>35809.0976424302</v>
      </c>
      <c r="BD59" s="28">
        <f ca="1" t="shared" si="431"/>
        <v>46109.9264521654</v>
      </c>
      <c r="BE59" s="28">
        <f ca="1" t="shared" ref="BE59:BI59" si="432">AZ59/Z59</f>
        <v>23655.7938123104</v>
      </c>
      <c r="BF59" s="28">
        <f ca="1" t="shared" si="432"/>
        <v>18400.7128822791</v>
      </c>
      <c r="BG59" s="28">
        <f ca="1" t="shared" si="432"/>
        <v>17806.5741457304</v>
      </c>
      <c r="BH59" s="28">
        <f ca="1" t="shared" si="432"/>
        <v>19428.257517027</v>
      </c>
      <c r="BI59" s="28">
        <f ca="1" t="shared" si="432"/>
        <v>19939.7114029023</v>
      </c>
      <c r="BJ59" s="28">
        <f ca="1" t="shared" si="26"/>
        <v>59998.6536978904</v>
      </c>
      <c r="BK59" s="28">
        <f ca="1" t="shared" si="27"/>
        <v>36900.5619618092</v>
      </c>
      <c r="BL59" s="28">
        <f ca="1" t="shared" si="28"/>
        <v>96899.2156596996</v>
      </c>
      <c r="BM59" s="28">
        <f ca="1">BK59*'Ejercicio 3 - TIR'!$D$5</f>
        <v>18450.2809809046</v>
      </c>
      <c r="BN59" s="28">
        <f ca="1" t="shared" si="29"/>
        <v>78448.934678795</v>
      </c>
      <c r="BO59" s="28">
        <f ca="1" t="shared" si="30"/>
        <v>33924.346398233</v>
      </c>
      <c r="BP59" s="28">
        <f ca="1" t="shared" si="31"/>
        <v>-105731.867192918</v>
      </c>
      <c r="BQ59" s="28">
        <f ca="1" t="shared" ref="BQ59:BT59" si="433">BE59</f>
        <v>23655.7938123104</v>
      </c>
      <c r="BR59" s="28">
        <f ca="1" t="shared" si="433"/>
        <v>18400.7128822791</v>
      </c>
      <c r="BS59" s="28">
        <f ca="1" t="shared" si="433"/>
        <v>17806.5741457304</v>
      </c>
      <c r="BT59" s="28">
        <f ca="1" t="shared" si="433"/>
        <v>19428.257517027</v>
      </c>
      <c r="BU59" s="28">
        <f ca="1" t="shared" si="33"/>
        <v>53864.0578011352</v>
      </c>
      <c r="BV59" s="30">
        <f ca="1" t="shared" si="34"/>
        <v>7.06437998324567</v>
      </c>
    </row>
    <row r="60" ht="15" customHeight="1" spans="1:74">
      <c r="A60" s="26">
        <v>59</v>
      </c>
      <c r="B60" s="27">
        <f ca="1" t="shared" ref="B60:F60" si="434">RAND()</f>
        <v>0.176716714554308</v>
      </c>
      <c r="C60" s="28">
        <f ca="1">IF(B60&lt;=('Ejercicio 3 - TIR'!$D$13-'Ejercicio 3 - TIR'!$C$13)/('Ejercicio 3 - TIR'!$E$13-'Ejercicio 3 - TIR'!$C$13),'Ejercicio 3 - TIR'!$C$13+SQRT(('Ejercicio 3 - TIR'!$E$13-'Ejercicio 3 - TIR'!$C$13)*('Ejercicio 3 - TIR'!$D$13-'Ejercicio 3 - TIR'!$C$13)*B60),'Ejercicio 3 - TIR'!$E$13-SQRT(('Ejercicio 3 - TIR'!$E$13-'Ejercicio 3 - TIR'!$C$13)*('Ejercicio 3 - TIR'!$E$13-'Ejercicio 3 - TIR'!$D$13)*(1-B60)))</f>
        <v>68407.5374409944</v>
      </c>
      <c r="D60" s="27">
        <f ca="1" t="shared" si="434"/>
        <v>0.276303456631366</v>
      </c>
      <c r="E60" s="28">
        <f ca="1">IF(D60&lt;=('Ejercicio 3 - TIR'!$D$14-'Ejercicio 3 - TIR'!$C$14)/('Ejercicio 3 - TIR'!$E$14-'Ejercicio 3 - TIR'!$C$14),'Ejercicio 3 - TIR'!$C$14+SQRT(('Ejercicio 3 - TIR'!$E$14-'Ejercicio 3 - TIR'!$C$14)*('Ejercicio 3 - TIR'!$D$14-'Ejercicio 3 - TIR'!$C$14)*D60),'Ejercicio 3 - TIR'!$E$14-SQRT(('Ejercicio 3 - TIR'!$E$14-'Ejercicio 3 - TIR'!$C$14)*('Ejercicio 3 - TIR'!$E$14-'Ejercicio 3 - TIR'!$D$14)*(1-D60)))</f>
        <v>29552.225746528</v>
      </c>
      <c r="F60" s="27">
        <f ca="1" t="shared" si="434"/>
        <v>0.0401256380240178</v>
      </c>
      <c r="G60" s="28">
        <f ca="1">IF(F60&lt;=('Ejercicio 3 - TIR'!$D$18-'Ejercicio 3 - TIR'!$C$18)/('Ejercicio 3 - TIR'!$E$18-'Ejercicio 3 - TIR'!$C$18),'Ejercicio 3 - TIR'!$C$18+SQRT(('Ejercicio 3 - TIR'!$E$18-'Ejercicio 3 - TIR'!$C$18)*('Ejercicio 3 - TIR'!$D$18-'Ejercicio 3 - TIR'!$C$18)*F60),'Ejercicio 3 - TIR'!$E$18-SQRT(('Ejercicio 3 - TIR'!$E$18-'Ejercicio 3 - TIR'!$C$18)*('Ejercicio 3 - TIR'!$E$18-'Ejercicio 3 - TIR'!$D$18)*(1-F60)))</f>
        <v>32453.3335899552</v>
      </c>
      <c r="H60" s="27">
        <f ca="1" t="shared" ref="H60:L60" si="435">RAND()</f>
        <v>0.0919560564205963</v>
      </c>
      <c r="I60" s="28">
        <f ca="1">IF(H60&lt;=('Ejercicio 3 - TIR'!$D$18-'Ejercicio 3 - TIR'!$C$18)/('Ejercicio 3 - TIR'!$E$18-'Ejercicio 3 - TIR'!$C$18),'Ejercicio 3 - TIR'!$C$18+SQRT(('Ejercicio 3 - TIR'!$E$18-'Ejercicio 3 - TIR'!$C$18)*('Ejercicio 3 - TIR'!$D$18-'Ejercicio 3 - TIR'!$C$18)*H60),'Ejercicio 3 - TIR'!$E$18-SQRT(('Ejercicio 3 - TIR'!$E$18-'Ejercicio 3 - TIR'!$C$18)*('Ejercicio 3 - TIR'!$E$18-'Ejercicio 3 - TIR'!$D$18)*(1-H60)))</f>
        <v>33713.94782719</v>
      </c>
      <c r="J60" s="27">
        <f ca="1" t="shared" si="435"/>
        <v>0.800425475230617</v>
      </c>
      <c r="K60" s="28">
        <f ca="1">IF(J60&lt;=('Ejercicio 3 - TIR'!$D$18-'Ejercicio 3 - TIR'!$C$18)/('Ejercicio 3 - TIR'!$E$18-'Ejercicio 3 - TIR'!$C$18),'Ejercicio 3 - TIR'!$C$18+SQRT(('Ejercicio 3 - TIR'!$E$18-'Ejercicio 3 - TIR'!$C$18)*('Ejercicio 3 - TIR'!$D$18-'Ejercicio 3 - TIR'!$C$18)*J60),'Ejercicio 3 - TIR'!$E$18-SQRT(('Ejercicio 3 - TIR'!$E$18-'Ejercicio 3 - TIR'!$C$18)*('Ejercicio 3 - TIR'!$E$18-'Ejercicio 3 - TIR'!$D$18)*(1-J60)))</f>
        <v>41131.1384933415</v>
      </c>
      <c r="L60" s="27">
        <f ca="1" t="shared" si="435"/>
        <v>0.316097665124143</v>
      </c>
      <c r="M60" s="28">
        <f ca="1">IF(L60&lt;=('Ejercicio 3 - TIR'!$D$18-'Ejercicio 3 - TIR'!$C$18)/('Ejercicio 3 - TIR'!$E$18-'Ejercicio 3 - TIR'!$C$18),'Ejercicio 3 - TIR'!$C$18+SQRT(('Ejercicio 3 - TIR'!$E$18-'Ejercicio 3 - TIR'!$C$18)*('Ejercicio 3 - TIR'!$D$18-'Ejercicio 3 - TIR'!$C$18)*L60),'Ejercicio 3 - TIR'!$E$18-SQRT(('Ejercicio 3 - TIR'!$E$18-'Ejercicio 3 - TIR'!$C$18)*('Ejercicio 3 - TIR'!$E$18-'Ejercicio 3 - TIR'!$D$18)*(1-L60)))</f>
        <v>36885.8296354631</v>
      </c>
      <c r="N60" s="27">
        <f ca="1" t="shared" ref="N60:R60" si="436">RAND()</f>
        <v>0.184443708694215</v>
      </c>
      <c r="O60" s="28">
        <f ca="1">IF(N60&lt;=('Ejercicio 3 - TIR'!$D$18-'Ejercicio 3 - TIR'!$C$18)/('Ejercicio 3 - TIR'!$E$18-'Ejercicio 3 - TIR'!$C$18),'Ejercicio 3 - TIR'!$C$18+SQRT(('Ejercicio 3 - TIR'!$E$18-'Ejercicio 3 - TIR'!$C$18)*('Ejercicio 3 - TIR'!$D$18-'Ejercicio 3 - TIR'!$C$18)*N60),'Ejercicio 3 - TIR'!$E$18-SQRT(('Ejercicio 3 - TIR'!$E$18-'Ejercicio 3 - TIR'!$C$18)*('Ejercicio 3 - TIR'!$E$18-'Ejercicio 3 - TIR'!$D$18)*(1-N60)))</f>
        <v>35259.9007884305</v>
      </c>
      <c r="P60" s="27">
        <f ca="1" t="shared" si="436"/>
        <v>0.745744971933284</v>
      </c>
      <c r="Q60" s="29">
        <f ca="1">IF(P60&lt;=('Ejercicio 3 - TIR'!$D$22-'Ejercicio 3 - TIR'!$C$22)/('Ejercicio 3 - TIR'!$E$22-'Ejercicio 3 - TIR'!$C$22),'Ejercicio 3 - TIR'!$C$22+SQRT(('Ejercicio 3 - TIR'!$E$22-'Ejercicio 3 - TIR'!$C$22)*('Ejercicio 3 - TIR'!$D$22-'Ejercicio 3 - TIR'!$C$22)*P60),'Ejercicio 3 - TIR'!$E$22-SQRT(('Ejercicio 3 - TIR'!$E$22-'Ejercicio 3 - TIR'!$C$22)*('Ejercicio 3 - TIR'!$E$22-'Ejercicio 3 - TIR'!$D$22)*(1-P60)))</f>
        <v>0.158607032685481</v>
      </c>
      <c r="R60" s="27">
        <f ca="1" t="shared" si="436"/>
        <v>0.627859531648758</v>
      </c>
      <c r="S60" s="29">
        <f ca="1">IF(R60&lt;=('Ejercicio 3 - TIR'!$D$23-'Ejercicio 3 - TIR'!$C$23)/('Ejercicio 3 - TIR'!$E$23-'Ejercicio 3 - TIR'!$C$23),'Ejercicio 3 - TIR'!$C$23+SQRT(('Ejercicio 3 - TIR'!$E$23-'Ejercicio 3 - TIR'!$C$23)*('Ejercicio 3 - TIR'!$D$23-'Ejercicio 3 - TIR'!$C$23)*R60),'Ejercicio 3 - TIR'!$E$23-SQRT(('Ejercicio 3 - TIR'!$E$23-'Ejercicio 3 - TIR'!$C$23)*('Ejercicio 3 - TIR'!$E$23-'Ejercicio 3 - TIR'!$D$23)*(1-R60)))</f>
        <v>0.154118484529838</v>
      </c>
      <c r="T60" s="27">
        <f ca="1" t="shared" ref="T60:X60" si="437">RAND()</f>
        <v>0.0694239084124384</v>
      </c>
      <c r="U60" s="29">
        <f ca="1">IF(T60&lt;=('Ejercicio 3 - TIR'!$D$24-'Ejercicio 3 - TIR'!$C$24)/('Ejercicio 3 - TIR'!$E$24-'Ejercicio 3 - TIR'!$C$24),'Ejercicio 3 - TIR'!$C$24+SQRT(('Ejercicio 3 - TIR'!$E$24-'Ejercicio 3 - TIR'!$C$24)*('Ejercicio 3 - TIR'!$D$24-'Ejercicio 3 - TIR'!$C$24)*T60),'Ejercicio 3 - TIR'!$E$24-SQRT(('Ejercicio 3 - TIR'!$E$24-'Ejercicio 3 - TIR'!$C$24)*('Ejercicio 3 - TIR'!$E$24-'Ejercicio 3 - TIR'!$D$24)*(1-T60)))</f>
        <v>0.162074361584205</v>
      </c>
      <c r="V60" s="27">
        <f ca="1" t="shared" si="437"/>
        <v>0.0268249154943889</v>
      </c>
      <c r="W60" s="29">
        <f ca="1">IF(V60&lt;=('Ejercicio 3 - TIR'!$D$25-'Ejercicio 3 - TIR'!$C$25)/('Ejercicio 3 - TIR'!$E$25-'Ejercicio 3 - TIR'!$C$25),'Ejercicio 3 - TIR'!$C$25+SQRT(('Ejercicio 3 - TIR'!$E$25-'Ejercicio 3 - TIR'!$C$25)*('Ejercicio 3 - TIR'!$D$25-'Ejercicio 3 - TIR'!$C$25)*V60),'Ejercicio 3 - TIR'!$E$25-SQRT(('Ejercicio 3 - TIR'!$E$25-'Ejercicio 3 - TIR'!$C$25)*('Ejercicio 3 - TIR'!$E$25-'Ejercicio 3 - TIR'!$D$25)*(1-V60)))</f>
        <v>0.186128203790031</v>
      </c>
      <c r="X60" s="27">
        <f ca="1" t="shared" si="437"/>
        <v>0.697882372372385</v>
      </c>
      <c r="Y60" s="29">
        <f ca="1">IF(X60&lt;=('Ejercicio 3 - TIR'!$D$26-'Ejercicio 3 - TIR'!$C$26)/('Ejercicio 3 - TIR'!$E$26-'Ejercicio 3 - TIR'!$C$26),'Ejercicio 3 - TIR'!$C$26+SQRT(('Ejercicio 3 - TIR'!$E$26-'Ejercicio 3 - TIR'!$C$26)*('Ejercicio 3 - TIR'!$D$26-'Ejercicio 3 - TIR'!$C$26)*X60),'Ejercicio 3 - TIR'!$E$26-SQRT(('Ejercicio 3 - TIR'!$E$26-'Ejercicio 3 - TIR'!$C$26)*('Ejercicio 3 - TIR'!$E$26-'Ejercicio 3 - TIR'!$D$26)*(1-X60)))</f>
        <v>0.239608971426948</v>
      </c>
      <c r="Z60" s="27">
        <f ca="1" t="shared" si="4"/>
        <v>1.15860703268548</v>
      </c>
      <c r="AA60" s="27">
        <f ca="1" t="shared" si="5"/>
        <v>1.33716979272858</v>
      </c>
      <c r="AB60" s="27">
        <f ca="1" t="shared" si="6"/>
        <v>1.55389073321475</v>
      </c>
      <c r="AC60" s="27">
        <f ca="1" t="shared" si="7"/>
        <v>1.84311362427398</v>
      </c>
      <c r="AD60" s="27">
        <f ca="1" t="shared" si="8"/>
        <v>2.28474018400926</v>
      </c>
      <c r="AE60" s="26">
        <f ca="1" t="shared" si="9"/>
        <v>4687.19083490827</v>
      </c>
      <c r="AF60" s="26">
        <f ca="1" t="shared" si="10"/>
        <v>5409.57358308648</v>
      </c>
      <c r="AG60" s="26">
        <f ca="1" t="shared" si="11"/>
        <v>6286.326768008</v>
      </c>
      <c r="AH60" s="26">
        <f ca="1" t="shared" si="12"/>
        <v>7456.38947777452</v>
      </c>
      <c r="AI60" s="26">
        <f ca="1" t="shared" si="13"/>
        <v>9243.00729110279</v>
      </c>
      <c r="AJ60" s="28">
        <f ca="1" t="shared" si="14"/>
        <v>37600.6605314101</v>
      </c>
      <c r="AK60" s="28">
        <f ca="1" t="shared" si="15"/>
        <v>45081.2726281458</v>
      </c>
      <c r="AL60" s="28">
        <f ca="1" t="shared" si="16"/>
        <v>63913.2949513758</v>
      </c>
      <c r="AM60" s="28">
        <f ca="1" t="shared" si="17"/>
        <v>67984.775143771</v>
      </c>
      <c r="AN60" s="28">
        <f ca="1" t="shared" si="18"/>
        <v>80559.7122155072</v>
      </c>
      <c r="AO60" s="28">
        <f ca="1">C60/'Ejercicio 3 - TIR'!$D$7</f>
        <v>13681.5074881989</v>
      </c>
      <c r="AP60" s="28">
        <f ca="1" t="shared" si="19"/>
        <v>23919.1530432112</v>
      </c>
      <c r="AQ60" s="28">
        <f ca="1" t="shared" si="20"/>
        <v>31399.7651399469</v>
      </c>
      <c r="AR60" s="28">
        <f ca="1" t="shared" si="21"/>
        <v>50231.7874631769</v>
      </c>
      <c r="AS60" s="28">
        <f ca="1" t="shared" si="22"/>
        <v>54303.2676555721</v>
      </c>
      <c r="AT60" s="28">
        <f ca="1" t="shared" si="23"/>
        <v>66878.2047273083</v>
      </c>
      <c r="AU60" s="28">
        <f ca="1">AP60*'Ejercicio 3 - TIR'!$D$5</f>
        <v>11959.5765216056</v>
      </c>
      <c r="AV60" s="28">
        <f ca="1">AQ60*'Ejercicio 3 - TIR'!$D$5</f>
        <v>15699.8825699735</v>
      </c>
      <c r="AW60" s="28">
        <f ca="1">AR60*'Ejercicio 3 - TIR'!$D$5</f>
        <v>25115.8937315884</v>
      </c>
      <c r="AX60" s="28">
        <f ca="1">AS60*'Ejercicio 3 - TIR'!$D$5</f>
        <v>27151.633827786</v>
      </c>
      <c r="AY60" s="28">
        <f ca="1">AT60*'Ejercicio 3 - TIR'!$D$5</f>
        <v>33439.1023636542</v>
      </c>
      <c r="AZ60" s="28">
        <f ca="1" t="shared" ref="AZ60:BD60" si="438">AJ60-AU60-AE60</f>
        <v>20953.8931748962</v>
      </c>
      <c r="BA60" s="28">
        <f ca="1" t="shared" si="438"/>
        <v>23971.8164750859</v>
      </c>
      <c r="BB60" s="28">
        <f ca="1" t="shared" si="438"/>
        <v>32511.0744517793</v>
      </c>
      <c r="BC60" s="28">
        <f ca="1" t="shared" si="438"/>
        <v>33376.7518382104</v>
      </c>
      <c r="BD60" s="28">
        <f ca="1" t="shared" si="438"/>
        <v>37877.6025607503</v>
      </c>
      <c r="BE60" s="28">
        <f ca="1" t="shared" ref="BE60:BI60" si="439">AZ60/Z60</f>
        <v>18085.41859644</v>
      </c>
      <c r="BF60" s="28">
        <f ca="1" t="shared" si="439"/>
        <v>17927.2793967099</v>
      </c>
      <c r="BG60" s="28">
        <f ca="1" t="shared" si="439"/>
        <v>20922.3684502701</v>
      </c>
      <c r="BH60" s="28">
        <f ca="1" t="shared" si="439"/>
        <v>18108.8954032109</v>
      </c>
      <c r="BI60" s="28">
        <f ca="1" t="shared" si="439"/>
        <v>16578.5163782967</v>
      </c>
      <c r="BJ60" s="28">
        <f ca="1" t="shared" si="26"/>
        <v>67519.1576900057</v>
      </c>
      <c r="BK60" s="28">
        <f ca="1" t="shared" si="27"/>
        <v>31258.6899361117</v>
      </c>
      <c r="BL60" s="28">
        <f ca="1" t="shared" si="28"/>
        <v>98777.8476261174</v>
      </c>
      <c r="BM60" s="28">
        <f ca="1">BK60*'Ejercicio 3 - TIR'!$D$5</f>
        <v>15629.3449680558</v>
      </c>
      <c r="BN60" s="28">
        <f ca="1" t="shared" si="29"/>
        <v>83148.5026580616</v>
      </c>
      <c r="BO60" s="28">
        <f ca="1" t="shared" si="30"/>
        <v>36392.9794906274</v>
      </c>
      <c r="BP60" s="28">
        <f ca="1" t="shared" si="31"/>
        <v>-97959.7631875224</v>
      </c>
      <c r="BQ60" s="28">
        <f ca="1" t="shared" ref="BQ60:BT60" si="440">BE60</f>
        <v>18085.41859644</v>
      </c>
      <c r="BR60" s="28">
        <f ca="1" t="shared" si="440"/>
        <v>17927.2793967099</v>
      </c>
      <c r="BS60" s="28">
        <f ca="1" t="shared" si="440"/>
        <v>20922.3684502701</v>
      </c>
      <c r="BT60" s="28">
        <f ca="1" t="shared" si="440"/>
        <v>18108.8954032109</v>
      </c>
      <c r="BU60" s="28">
        <f ca="1" t="shared" si="33"/>
        <v>52971.4958689242</v>
      </c>
      <c r="BV60" s="30">
        <f ca="1" t="shared" si="34"/>
        <v>8.04139946582376</v>
      </c>
    </row>
    <row r="61" ht="15" customHeight="1" spans="1:74">
      <c r="A61" s="26">
        <v>60</v>
      </c>
      <c r="B61" s="27">
        <f ca="1" t="shared" ref="B61:F61" si="441">RAND()</f>
        <v>0.455716203948491</v>
      </c>
      <c r="C61" s="28">
        <f ca="1">IF(B61&lt;=('Ejercicio 3 - TIR'!$D$13-'Ejercicio 3 - TIR'!$C$13)/('Ejercicio 3 - TIR'!$E$13-'Ejercicio 3 - TIR'!$C$13),'Ejercicio 3 - TIR'!$C$13+SQRT(('Ejercicio 3 - TIR'!$E$13-'Ejercicio 3 - TIR'!$C$13)*('Ejercicio 3 - TIR'!$D$13-'Ejercicio 3 - TIR'!$C$13)*B61),'Ejercicio 3 - TIR'!$E$13-SQRT(('Ejercicio 3 - TIR'!$E$13-'Ejercicio 3 - TIR'!$C$13)*('Ejercicio 3 - TIR'!$E$13-'Ejercicio 3 - TIR'!$D$13)*(1-B61)))</f>
        <v>74443.3852933959</v>
      </c>
      <c r="D61" s="27">
        <f ca="1" t="shared" si="441"/>
        <v>0.885183562608843</v>
      </c>
      <c r="E61" s="28">
        <f ca="1">IF(D61&lt;=('Ejercicio 3 - TIR'!$D$14-'Ejercicio 3 - TIR'!$C$14)/('Ejercicio 3 - TIR'!$E$14-'Ejercicio 3 - TIR'!$C$14),'Ejercicio 3 - TIR'!$C$14+SQRT(('Ejercicio 3 - TIR'!$E$14-'Ejercicio 3 - TIR'!$C$14)*('Ejercicio 3 - TIR'!$D$14-'Ejercicio 3 - TIR'!$C$14)*D61),'Ejercicio 3 - TIR'!$E$14-SQRT(('Ejercicio 3 - TIR'!$E$14-'Ejercicio 3 - TIR'!$C$14)*('Ejercicio 3 - TIR'!$E$14-'Ejercicio 3 - TIR'!$D$14)*(1-D61)))</f>
        <v>35850.0041435354</v>
      </c>
      <c r="F61" s="27">
        <f ca="1" t="shared" si="441"/>
        <v>0.0794081372354505</v>
      </c>
      <c r="G61" s="28">
        <f ca="1">IF(F61&lt;=('Ejercicio 3 - TIR'!$D$18-'Ejercicio 3 - TIR'!$C$18)/('Ejercicio 3 - TIR'!$E$18-'Ejercicio 3 - TIR'!$C$18),'Ejercicio 3 - TIR'!$C$18+SQRT(('Ejercicio 3 - TIR'!$E$18-'Ejercicio 3 - TIR'!$C$18)*('Ejercicio 3 - TIR'!$D$18-'Ejercicio 3 - TIR'!$C$18)*F61),'Ejercicio 3 - TIR'!$E$18-SQRT(('Ejercicio 3 - TIR'!$E$18-'Ejercicio 3 - TIR'!$C$18)*('Ejercicio 3 - TIR'!$E$18-'Ejercicio 3 - TIR'!$D$18)*(1-F61)))</f>
        <v>33451.2636215331</v>
      </c>
      <c r="H61" s="27">
        <f ca="1" t="shared" ref="H61:L61" si="442">RAND()</f>
        <v>0.545967272140275</v>
      </c>
      <c r="I61" s="28">
        <f ca="1">IF(H61&lt;=('Ejercicio 3 - TIR'!$D$18-'Ejercicio 3 - TIR'!$C$18)/('Ejercicio 3 - TIR'!$E$18-'Ejercicio 3 - TIR'!$C$18),'Ejercicio 3 - TIR'!$C$18+SQRT(('Ejercicio 3 - TIR'!$E$18-'Ejercicio 3 - TIR'!$C$18)*('Ejercicio 3 - TIR'!$D$18-'Ejercicio 3 - TIR'!$C$18)*H61),'Ejercicio 3 - TIR'!$E$18-SQRT(('Ejercicio 3 - TIR'!$E$18-'Ejercicio 3 - TIR'!$C$18)*('Ejercicio 3 - TIR'!$E$18-'Ejercicio 3 - TIR'!$D$18)*(1-H61)))</f>
        <v>39049.590643838</v>
      </c>
      <c r="J61" s="27">
        <f ca="1" t="shared" si="442"/>
        <v>0.78366683480346</v>
      </c>
      <c r="K61" s="28">
        <f ca="1">IF(J61&lt;=('Ejercicio 3 - TIR'!$D$18-'Ejercicio 3 - TIR'!$C$18)/('Ejercicio 3 - TIR'!$E$18-'Ejercicio 3 - TIR'!$C$18),'Ejercicio 3 - TIR'!$C$18+SQRT(('Ejercicio 3 - TIR'!$E$18-'Ejercicio 3 - TIR'!$C$18)*('Ejercicio 3 - TIR'!$D$18-'Ejercicio 3 - TIR'!$C$18)*J61),'Ejercicio 3 - TIR'!$E$18-SQRT(('Ejercicio 3 - TIR'!$E$18-'Ejercicio 3 - TIR'!$C$18)*('Ejercicio 3 - TIR'!$E$18-'Ejercicio 3 - TIR'!$D$18)*(1-J61)))</f>
        <v>40971.9747530905</v>
      </c>
      <c r="L61" s="27">
        <f ca="1" t="shared" si="442"/>
        <v>0.77076043018897</v>
      </c>
      <c r="M61" s="28">
        <f ca="1">IF(L61&lt;=('Ejercicio 3 - TIR'!$D$18-'Ejercicio 3 - TIR'!$C$18)/('Ejercicio 3 - TIR'!$E$18-'Ejercicio 3 - TIR'!$C$18),'Ejercicio 3 - TIR'!$C$18+SQRT(('Ejercicio 3 - TIR'!$E$18-'Ejercicio 3 - TIR'!$C$18)*('Ejercicio 3 - TIR'!$D$18-'Ejercicio 3 - TIR'!$C$18)*L61),'Ejercicio 3 - TIR'!$E$18-SQRT(('Ejercicio 3 - TIR'!$E$18-'Ejercicio 3 - TIR'!$C$18)*('Ejercicio 3 - TIR'!$E$18-'Ejercicio 3 - TIR'!$D$18)*(1-L61)))</f>
        <v>40853.5596307402</v>
      </c>
      <c r="N61" s="27">
        <f ca="1" t="shared" ref="N61:R61" si="443">RAND()</f>
        <v>0.825455223529598</v>
      </c>
      <c r="O61" s="28">
        <f ca="1">IF(N61&lt;=('Ejercicio 3 - TIR'!$D$18-'Ejercicio 3 - TIR'!$C$18)/('Ejercicio 3 - TIR'!$E$18-'Ejercicio 3 - TIR'!$C$18),'Ejercicio 3 - TIR'!$C$18+SQRT(('Ejercicio 3 - TIR'!$E$18-'Ejercicio 3 - TIR'!$C$18)*('Ejercicio 3 - TIR'!$D$18-'Ejercicio 3 - TIR'!$C$18)*N61),'Ejercicio 3 - TIR'!$E$18-SQRT(('Ejercicio 3 - TIR'!$E$18-'Ejercicio 3 - TIR'!$C$18)*('Ejercicio 3 - TIR'!$E$18-'Ejercicio 3 - TIR'!$D$18)*(1-N61)))</f>
        <v>41381.8708929503</v>
      </c>
      <c r="P61" s="27">
        <f ca="1" t="shared" si="443"/>
        <v>0.402728501863896</v>
      </c>
      <c r="Q61" s="29">
        <f ca="1">IF(P61&lt;=('Ejercicio 3 - TIR'!$D$22-'Ejercicio 3 - TIR'!$C$22)/('Ejercicio 3 - TIR'!$E$22-'Ejercicio 3 - TIR'!$C$22),'Ejercicio 3 - TIR'!$C$22+SQRT(('Ejercicio 3 - TIR'!$E$22-'Ejercicio 3 - TIR'!$C$22)*('Ejercicio 3 - TIR'!$D$22-'Ejercicio 3 - TIR'!$C$22)*P61),'Ejercicio 3 - TIR'!$E$22-SQRT(('Ejercicio 3 - TIR'!$E$22-'Ejercicio 3 - TIR'!$C$22)*('Ejercicio 3 - TIR'!$E$22-'Ejercicio 3 - TIR'!$D$22)*(1-P61)))</f>
        <v>0.146924176929946</v>
      </c>
      <c r="R61" s="27">
        <f ca="1" t="shared" si="443"/>
        <v>0.325551788731726</v>
      </c>
      <c r="S61" s="29">
        <f ca="1">IF(R61&lt;=('Ejercicio 3 - TIR'!$D$23-'Ejercicio 3 - TIR'!$C$23)/('Ejercicio 3 - TIR'!$E$23-'Ejercicio 3 - TIR'!$C$23),'Ejercicio 3 - TIR'!$C$23+SQRT(('Ejercicio 3 - TIR'!$E$23-'Ejercicio 3 - TIR'!$C$23)*('Ejercicio 3 - TIR'!$D$23-'Ejercicio 3 - TIR'!$C$23)*R61),'Ejercicio 3 - TIR'!$E$23-SQRT(('Ejercicio 3 - TIR'!$E$23-'Ejercicio 3 - TIR'!$C$23)*('Ejercicio 3 - TIR'!$E$23-'Ejercicio 3 - TIR'!$D$23)*(1-R61)))</f>
        <v>0.144207296827963</v>
      </c>
      <c r="T61" s="27">
        <f ca="1" t="shared" ref="T61:X61" si="444">RAND()</f>
        <v>0.425035338282328</v>
      </c>
      <c r="U61" s="29">
        <f ca="1">IF(T61&lt;=('Ejercicio 3 - TIR'!$D$24-'Ejercicio 3 - TIR'!$C$24)/('Ejercicio 3 - TIR'!$E$24-'Ejercicio 3 - TIR'!$C$24),'Ejercicio 3 - TIR'!$C$24+SQRT(('Ejercicio 3 - TIR'!$E$24-'Ejercicio 3 - TIR'!$C$24)*('Ejercicio 3 - TIR'!$D$24-'Ejercicio 3 - TIR'!$C$24)*T61),'Ejercicio 3 - TIR'!$E$24-SQRT(('Ejercicio 3 - TIR'!$E$24-'Ejercicio 3 - TIR'!$C$24)*('Ejercicio 3 - TIR'!$E$24-'Ejercicio 3 - TIR'!$D$24)*(1-T61)))</f>
        <v>0.179875980492578</v>
      </c>
      <c r="V61" s="27">
        <f ca="1" t="shared" si="444"/>
        <v>0.484257954513064</v>
      </c>
      <c r="W61" s="29">
        <f ca="1">IF(V61&lt;=('Ejercicio 3 - TIR'!$D$25-'Ejercicio 3 - TIR'!$C$25)/('Ejercicio 3 - TIR'!$E$25-'Ejercicio 3 - TIR'!$C$25),'Ejercicio 3 - TIR'!$C$25+SQRT(('Ejercicio 3 - TIR'!$E$25-'Ejercicio 3 - TIR'!$C$25)*('Ejercicio 3 - TIR'!$D$25-'Ejercicio 3 - TIR'!$C$25)*V61),'Ejercicio 3 - TIR'!$E$25-SQRT(('Ejercicio 3 - TIR'!$E$25-'Ejercicio 3 - TIR'!$C$25)*('Ejercicio 3 - TIR'!$E$25-'Ejercicio 3 - TIR'!$D$25)*(1-V61)))</f>
        <v>0.207513564997705</v>
      </c>
      <c r="X61" s="27">
        <f ca="1" t="shared" si="444"/>
        <v>0.579916130323141</v>
      </c>
      <c r="Y61" s="29">
        <f ca="1">IF(X61&lt;=('Ejercicio 3 - TIR'!$D$26-'Ejercicio 3 - TIR'!$C$26)/('Ejercicio 3 - TIR'!$E$26-'Ejercicio 3 - TIR'!$C$26),'Ejercicio 3 - TIR'!$C$26+SQRT(('Ejercicio 3 - TIR'!$E$26-'Ejercicio 3 - TIR'!$C$26)*('Ejercicio 3 - TIR'!$D$26-'Ejercicio 3 - TIR'!$C$26)*X61),'Ejercicio 3 - TIR'!$E$26-SQRT(('Ejercicio 3 - TIR'!$E$26-'Ejercicio 3 - TIR'!$C$26)*('Ejercicio 3 - TIR'!$E$26-'Ejercicio 3 - TIR'!$D$26)*(1-X61)))</f>
        <v>0.232371721674461</v>
      </c>
      <c r="Z61" s="27">
        <f ca="1" t="shared" si="4"/>
        <v>1.14692417692995</v>
      </c>
      <c r="AA61" s="27">
        <f ca="1" t="shared" si="5"/>
        <v>1.31231901215165</v>
      </c>
      <c r="AB61" s="27">
        <f ca="1" t="shared" si="6"/>
        <v>1.54837368118148</v>
      </c>
      <c r="AC61" s="27">
        <f ca="1" t="shared" si="7"/>
        <v>1.86968222371207</v>
      </c>
      <c r="AD61" s="27">
        <f ca="1" t="shared" si="8"/>
        <v>2.30414350102017</v>
      </c>
      <c r="AE61" s="26">
        <f ca="1" t="shared" si="9"/>
        <v>5267.23235172407</v>
      </c>
      <c r="AF61" s="26">
        <f ca="1" t="shared" si="10"/>
        <v>6026.805690931</v>
      </c>
      <c r="AG61" s="26">
        <f ca="1" t="shared" si="11"/>
        <v>7110.88327382546</v>
      </c>
      <c r="AH61" s="26">
        <f ca="1" t="shared" si="12"/>
        <v>8586.48801225953</v>
      </c>
      <c r="AI61" s="26">
        <f ca="1" t="shared" si="13"/>
        <v>10581.7450148054</v>
      </c>
      <c r="AJ61" s="28">
        <f ca="1" t="shared" si="14"/>
        <v>38366.0629963934</v>
      </c>
      <c r="AK61" s="28">
        <f ca="1" t="shared" si="15"/>
        <v>51245.5202186478</v>
      </c>
      <c r="AL61" s="28">
        <f ca="1" t="shared" si="16"/>
        <v>63439.9273737173</v>
      </c>
      <c r="AM61" s="28">
        <f ca="1" t="shared" si="17"/>
        <v>76383.1742169558</v>
      </c>
      <c r="AN61" s="28">
        <f ca="1" t="shared" si="18"/>
        <v>95349.7688780474</v>
      </c>
      <c r="AO61" s="28">
        <f ca="1">C61/'Ejercicio 3 - TIR'!$D$7</f>
        <v>14888.6770586792</v>
      </c>
      <c r="AP61" s="28">
        <f ca="1" t="shared" si="19"/>
        <v>23477.3859377143</v>
      </c>
      <c r="AQ61" s="28">
        <f ca="1" t="shared" si="20"/>
        <v>36356.8431599686</v>
      </c>
      <c r="AR61" s="28">
        <f ca="1" t="shared" si="21"/>
        <v>48551.2503150381</v>
      </c>
      <c r="AS61" s="28">
        <f ca="1" t="shared" si="22"/>
        <v>61494.4971582767</v>
      </c>
      <c r="AT61" s="28">
        <f ca="1" t="shared" si="23"/>
        <v>80461.0918193682</v>
      </c>
      <c r="AU61" s="28">
        <f ca="1">AP61*'Ejercicio 3 - TIR'!$D$5</f>
        <v>11738.6929688571</v>
      </c>
      <c r="AV61" s="28">
        <f ca="1">AQ61*'Ejercicio 3 - TIR'!$D$5</f>
        <v>18178.4215799843</v>
      </c>
      <c r="AW61" s="28">
        <f ca="1">AR61*'Ejercicio 3 - TIR'!$D$5</f>
        <v>24275.6251575191</v>
      </c>
      <c r="AX61" s="28">
        <f ca="1">AS61*'Ejercicio 3 - TIR'!$D$5</f>
        <v>30747.2485791383</v>
      </c>
      <c r="AY61" s="28">
        <f ca="1">AT61*'Ejercicio 3 - TIR'!$D$5</f>
        <v>40230.5459096841</v>
      </c>
      <c r="AZ61" s="28">
        <f ca="1" t="shared" ref="AZ61:BD61" si="445">AJ61-AU61-AE61</f>
        <v>21360.1376758122</v>
      </c>
      <c r="BA61" s="28">
        <f ca="1" t="shared" si="445"/>
        <v>27040.2929477325</v>
      </c>
      <c r="BB61" s="28">
        <f ca="1" t="shared" si="445"/>
        <v>32053.4189423728</v>
      </c>
      <c r="BC61" s="28">
        <f ca="1" t="shared" si="445"/>
        <v>37049.437625558</v>
      </c>
      <c r="BD61" s="28">
        <f ca="1" t="shared" si="445"/>
        <v>44537.4779535579</v>
      </c>
      <c r="BE61" s="28">
        <f ca="1" t="shared" ref="BE61:BI61" si="446">AZ61/Z61</f>
        <v>18623.8446319864</v>
      </c>
      <c r="BF61" s="28">
        <f ca="1" t="shared" si="446"/>
        <v>20604.9692927925</v>
      </c>
      <c r="BG61" s="28">
        <f ca="1" t="shared" si="446"/>
        <v>20701.3457616475</v>
      </c>
      <c r="BH61" s="28">
        <f ca="1" t="shared" si="446"/>
        <v>19815.9008818087</v>
      </c>
      <c r="BI61" s="28">
        <f ca="1" t="shared" si="446"/>
        <v>19329.298689009</v>
      </c>
      <c r="BJ61" s="28">
        <f ca="1" t="shared" si="26"/>
        <v>82603.5540588733</v>
      </c>
      <c r="BK61" s="28">
        <f ca="1" t="shared" si="27"/>
        <v>34305.6484835438</v>
      </c>
      <c r="BL61" s="28">
        <f ca="1" t="shared" si="28"/>
        <v>116909.202542417</v>
      </c>
      <c r="BM61" s="28">
        <f ca="1">BK61*'Ejercicio 3 - TIR'!$D$5</f>
        <v>17152.8242417719</v>
      </c>
      <c r="BN61" s="28">
        <f ca="1" t="shared" si="29"/>
        <v>99756.3783006452</v>
      </c>
      <c r="BO61" s="28">
        <f ca="1" t="shared" si="30"/>
        <v>43294.342672875</v>
      </c>
      <c r="BP61" s="28">
        <f ca="1" t="shared" si="31"/>
        <v>-110293.389436931</v>
      </c>
      <c r="BQ61" s="28">
        <f ca="1" t="shared" ref="BQ61:BT61" si="447">BE61</f>
        <v>18623.8446319864</v>
      </c>
      <c r="BR61" s="28">
        <f ca="1" t="shared" si="447"/>
        <v>20604.9692927925</v>
      </c>
      <c r="BS61" s="28">
        <f ca="1" t="shared" si="447"/>
        <v>20701.3457616475</v>
      </c>
      <c r="BT61" s="28">
        <f ca="1" t="shared" si="447"/>
        <v>19815.9008818087</v>
      </c>
      <c r="BU61" s="28">
        <f ca="1" t="shared" si="33"/>
        <v>62623.641361884</v>
      </c>
      <c r="BV61" s="30">
        <f ca="1" t="shared" si="34"/>
        <v>7.49554465937352</v>
      </c>
    </row>
    <row r="62" ht="15" customHeight="1" spans="1:74">
      <c r="A62" s="26">
        <v>61</v>
      </c>
      <c r="B62" s="27">
        <f ca="1" t="shared" ref="B62:F62" si="448">RAND()</f>
        <v>0.55788957905564</v>
      </c>
      <c r="C62" s="28">
        <f ca="1">IF(B62&lt;=('Ejercicio 3 - TIR'!$D$13-'Ejercicio 3 - TIR'!$C$13)/('Ejercicio 3 - TIR'!$E$13-'Ejercicio 3 - TIR'!$C$13),'Ejercicio 3 - TIR'!$C$13+SQRT(('Ejercicio 3 - TIR'!$E$13-'Ejercicio 3 - TIR'!$C$13)*('Ejercicio 3 - TIR'!$D$13-'Ejercicio 3 - TIR'!$C$13)*B62),'Ejercicio 3 - TIR'!$E$13-SQRT(('Ejercicio 3 - TIR'!$E$13-'Ejercicio 3 - TIR'!$C$13)*('Ejercicio 3 - TIR'!$E$13-'Ejercicio 3 - TIR'!$D$13)*(1-B62)))</f>
        <v>76966.708764633</v>
      </c>
      <c r="D62" s="27">
        <f ca="1" t="shared" si="448"/>
        <v>0.453214460807634</v>
      </c>
      <c r="E62" s="28">
        <f ca="1">IF(D62&lt;=('Ejercicio 3 - TIR'!$D$14-'Ejercicio 3 - TIR'!$C$14)/('Ejercicio 3 - TIR'!$E$14-'Ejercicio 3 - TIR'!$C$14),'Ejercicio 3 - TIR'!$C$14+SQRT(('Ejercicio 3 - TIR'!$E$14-'Ejercicio 3 - TIR'!$C$14)*('Ejercicio 3 - TIR'!$D$14-'Ejercicio 3 - TIR'!$C$14)*D62),'Ejercicio 3 - TIR'!$E$14-SQRT(('Ejercicio 3 - TIR'!$E$14-'Ejercicio 3 - TIR'!$C$14)*('Ejercicio 3 - TIR'!$E$14-'Ejercicio 3 - TIR'!$D$14)*(1-D62)))</f>
        <v>30943.6303697975</v>
      </c>
      <c r="F62" s="27">
        <f ca="1" t="shared" si="448"/>
        <v>0.811689973039054</v>
      </c>
      <c r="G62" s="28">
        <f ca="1">IF(F62&lt;=('Ejercicio 3 - TIR'!$D$18-'Ejercicio 3 - TIR'!$C$18)/('Ejercicio 3 - TIR'!$E$18-'Ejercicio 3 - TIR'!$C$18),'Ejercicio 3 - TIR'!$C$18+SQRT(('Ejercicio 3 - TIR'!$E$18-'Ejercicio 3 - TIR'!$C$18)*('Ejercicio 3 - TIR'!$D$18-'Ejercicio 3 - TIR'!$C$18)*F62),'Ejercicio 3 - TIR'!$E$18-SQRT(('Ejercicio 3 - TIR'!$E$18-'Ejercicio 3 - TIR'!$C$18)*('Ejercicio 3 - TIR'!$E$18-'Ejercicio 3 - TIR'!$D$18)*(1-F62)))</f>
        <v>41241.9084601262</v>
      </c>
      <c r="H62" s="27">
        <f ca="1" t="shared" ref="H62:L62" si="449">RAND()</f>
        <v>0.183748475670957</v>
      </c>
      <c r="I62" s="28">
        <f ca="1">IF(H62&lt;=('Ejercicio 3 - TIR'!$D$18-'Ejercicio 3 - TIR'!$C$18)/('Ejercicio 3 - TIR'!$E$18-'Ejercicio 3 - TIR'!$C$18),'Ejercicio 3 - TIR'!$C$18+SQRT(('Ejercicio 3 - TIR'!$E$18-'Ejercicio 3 - TIR'!$C$18)*('Ejercicio 3 - TIR'!$D$18-'Ejercicio 3 - TIR'!$C$18)*H62),'Ejercicio 3 - TIR'!$E$18-SQRT(('Ejercicio 3 - TIR'!$E$18-'Ejercicio 3 - TIR'!$C$18)*('Ejercicio 3 - TIR'!$E$18-'Ejercicio 3 - TIR'!$D$18)*(1-H62)))</f>
        <v>35249.9782238257</v>
      </c>
      <c r="J62" s="27">
        <f ca="1" t="shared" si="449"/>
        <v>0.606799909611548</v>
      </c>
      <c r="K62" s="28">
        <f ca="1">IF(J62&lt;=('Ejercicio 3 - TIR'!$D$18-'Ejercicio 3 - TIR'!$C$18)/('Ejercicio 3 - TIR'!$E$18-'Ejercicio 3 - TIR'!$C$18),'Ejercicio 3 - TIR'!$C$18+SQRT(('Ejercicio 3 - TIR'!$E$18-'Ejercicio 3 - TIR'!$C$18)*('Ejercicio 3 - TIR'!$D$18-'Ejercicio 3 - TIR'!$C$18)*J62),'Ejercicio 3 - TIR'!$E$18-SQRT(('Ejercicio 3 - TIR'!$E$18-'Ejercicio 3 - TIR'!$C$18)*('Ejercicio 3 - TIR'!$E$18-'Ejercicio 3 - TIR'!$D$18)*(1-J62)))</f>
        <v>39540.4395308462</v>
      </c>
      <c r="L62" s="27">
        <f ca="1" t="shared" si="449"/>
        <v>0.217166740527766</v>
      </c>
      <c r="M62" s="28">
        <f ca="1">IF(L62&lt;=('Ejercicio 3 - TIR'!$D$18-'Ejercicio 3 - TIR'!$C$18)/('Ejercicio 3 - TIR'!$E$18-'Ejercicio 3 - TIR'!$C$18),'Ejercicio 3 - TIR'!$C$18+SQRT(('Ejercicio 3 - TIR'!$E$18-'Ejercicio 3 - TIR'!$C$18)*('Ejercicio 3 - TIR'!$D$18-'Ejercicio 3 - TIR'!$C$18)*L62),'Ejercicio 3 - TIR'!$E$18-SQRT(('Ejercicio 3 - TIR'!$E$18-'Ejercicio 3 - TIR'!$C$18)*('Ejercicio 3 - TIR'!$E$18-'Ejercicio 3 - TIR'!$D$18)*(1-L62)))</f>
        <v>35707.4522406381</v>
      </c>
      <c r="N62" s="27">
        <f ca="1" t="shared" ref="N62:R62" si="450">RAND()</f>
        <v>0.580746976379895</v>
      </c>
      <c r="O62" s="28">
        <f ca="1">IF(N62&lt;=('Ejercicio 3 - TIR'!$D$18-'Ejercicio 3 - TIR'!$C$18)/('Ejercicio 3 - TIR'!$E$18-'Ejercicio 3 - TIR'!$C$18),'Ejercicio 3 - TIR'!$C$18+SQRT(('Ejercicio 3 - TIR'!$E$18-'Ejercicio 3 - TIR'!$C$18)*('Ejercicio 3 - TIR'!$D$18-'Ejercicio 3 - TIR'!$C$18)*N62),'Ejercicio 3 - TIR'!$E$18-SQRT(('Ejercicio 3 - TIR'!$E$18-'Ejercicio 3 - TIR'!$C$18)*('Ejercicio 3 - TIR'!$E$18-'Ejercicio 3 - TIR'!$D$18)*(1-N62)))</f>
        <v>39333.3834410135</v>
      </c>
      <c r="P62" s="27">
        <f ca="1" t="shared" si="450"/>
        <v>0.0998796930265735</v>
      </c>
      <c r="Q62" s="29">
        <f ca="1">IF(P62&lt;=('Ejercicio 3 - TIR'!$D$22-'Ejercicio 3 - TIR'!$C$22)/('Ejercicio 3 - TIR'!$E$22-'Ejercicio 3 - TIR'!$C$22),'Ejercicio 3 - TIR'!$C$22+SQRT(('Ejercicio 3 - TIR'!$E$22-'Ejercicio 3 - TIR'!$C$22)*('Ejercicio 3 - TIR'!$D$22-'Ejercicio 3 - TIR'!$C$22)*P62),'Ejercicio 3 - TIR'!$E$22-SQRT(('Ejercicio 3 - TIR'!$E$22-'Ejercicio 3 - TIR'!$C$22)*('Ejercicio 3 - TIR'!$E$22-'Ejercicio 3 - TIR'!$D$22)*(1-P62)))</f>
        <v>0.13340833499909</v>
      </c>
      <c r="R62" s="27">
        <f ca="1" t="shared" si="450"/>
        <v>0.344001480936211</v>
      </c>
      <c r="S62" s="29">
        <f ca="1">IF(R62&lt;=('Ejercicio 3 - TIR'!$D$23-'Ejercicio 3 - TIR'!$C$23)/('Ejercicio 3 - TIR'!$E$23-'Ejercicio 3 - TIR'!$C$23),'Ejercicio 3 - TIR'!$C$23+SQRT(('Ejercicio 3 - TIR'!$E$23-'Ejercicio 3 - TIR'!$C$23)*('Ejercicio 3 - TIR'!$D$23-'Ejercicio 3 - TIR'!$C$23)*R62),'Ejercicio 3 - TIR'!$E$23-SQRT(('Ejercicio 3 - TIR'!$E$23-'Ejercicio 3 - TIR'!$C$23)*('Ejercicio 3 - TIR'!$E$23-'Ejercicio 3 - TIR'!$D$23)*(1-R62)))</f>
        <v>0.14488378318675</v>
      </c>
      <c r="T62" s="27">
        <f ca="1" t="shared" ref="T62:X62" si="451">RAND()</f>
        <v>0.712934922026611</v>
      </c>
      <c r="U62" s="29">
        <f ca="1">IF(T62&lt;=('Ejercicio 3 - TIR'!$D$24-'Ejercicio 3 - TIR'!$C$24)/('Ejercicio 3 - TIR'!$E$24-'Ejercicio 3 - TIR'!$C$24),'Ejercicio 3 - TIR'!$C$24+SQRT(('Ejercicio 3 - TIR'!$E$24-'Ejercicio 3 - TIR'!$C$24)*('Ejercicio 3 - TIR'!$D$24-'Ejercicio 3 - TIR'!$C$24)*T62),'Ejercicio 3 - TIR'!$E$24-SQRT(('Ejercicio 3 - TIR'!$E$24-'Ejercicio 3 - TIR'!$C$24)*('Ejercicio 3 - TIR'!$E$24-'Ejercicio 3 - TIR'!$D$24)*(1-T62)))</f>
        <v>0.19164894678631</v>
      </c>
      <c r="V62" s="27">
        <f ca="1" t="shared" si="451"/>
        <v>0.00836773937739088</v>
      </c>
      <c r="W62" s="29">
        <f ca="1">IF(V62&lt;=('Ejercicio 3 - TIR'!$D$25-'Ejercicio 3 - TIR'!$C$25)/('Ejercicio 3 - TIR'!$E$25-'Ejercicio 3 - TIR'!$C$25),'Ejercicio 3 - TIR'!$C$25+SQRT(('Ejercicio 3 - TIR'!$E$25-'Ejercicio 3 - TIR'!$C$25)*('Ejercicio 3 - TIR'!$D$25-'Ejercicio 3 - TIR'!$C$25)*V62),'Ejercicio 3 - TIR'!$E$25-SQRT(('Ejercicio 3 - TIR'!$E$25-'Ejercicio 3 - TIR'!$C$25)*('Ejercicio 3 - TIR'!$E$25-'Ejercicio 3 - TIR'!$D$25)*(1-V62)))</f>
        <v>0.18342269413304</v>
      </c>
      <c r="X62" s="27">
        <f ca="1" t="shared" si="451"/>
        <v>0.0985549430970107</v>
      </c>
      <c r="Y62" s="29">
        <f ca="1">IF(X62&lt;=('Ejercicio 3 - TIR'!$D$26-'Ejercicio 3 - TIR'!$C$26)/('Ejercicio 3 - TIR'!$E$26-'Ejercicio 3 - TIR'!$C$26),'Ejercicio 3 - TIR'!$C$26+SQRT(('Ejercicio 3 - TIR'!$E$26-'Ejercicio 3 - TIR'!$C$26)*('Ejercicio 3 - TIR'!$D$26-'Ejercicio 3 - TIR'!$C$26)*X62),'Ejercicio 3 - TIR'!$E$26-SQRT(('Ejercicio 3 - TIR'!$E$26-'Ejercicio 3 - TIR'!$C$26)*('Ejercicio 3 - TIR'!$E$26-'Ejercicio 3 - TIR'!$D$26)*(1-X62)))</f>
        <v>0.206312521152842</v>
      </c>
      <c r="Z62" s="27">
        <f ca="1" t="shared" si="4"/>
        <v>1.13340833499909</v>
      </c>
      <c r="AA62" s="27">
        <f ca="1" t="shared" si="5"/>
        <v>1.29762082246915</v>
      </c>
      <c r="AB62" s="27">
        <f ca="1" t="shared" si="6"/>
        <v>1.54630848642335</v>
      </c>
      <c r="AC62" s="27">
        <f ca="1" t="shared" si="7"/>
        <v>1.82993655496391</v>
      </c>
      <c r="AD62" s="27">
        <f ca="1" t="shared" si="8"/>
        <v>2.20747537916826</v>
      </c>
      <c r="AE62" s="26">
        <f ca="1" t="shared" si="9"/>
        <v>4128.13820646197</v>
      </c>
      <c r="AF62" s="26">
        <f ca="1" t="shared" si="10"/>
        <v>4726.23848733194</v>
      </c>
      <c r="AG62" s="26">
        <f ca="1" t="shared" si="11"/>
        <v>5632.01711569003</v>
      </c>
      <c r="AH62" s="26">
        <f ca="1" t="shared" si="12"/>
        <v>6665.05686845329</v>
      </c>
      <c r="AI62" s="26">
        <f ca="1" t="shared" si="13"/>
        <v>8040.14155461095</v>
      </c>
      <c r="AJ62" s="28">
        <f ca="1" t="shared" si="14"/>
        <v>46743.9227999765</v>
      </c>
      <c r="AK62" s="28">
        <f ca="1" t="shared" si="15"/>
        <v>45741.1057348204</v>
      </c>
      <c r="AL62" s="28">
        <f ca="1" t="shared" si="16"/>
        <v>61141.7172034568</v>
      </c>
      <c r="AM62" s="28">
        <f ca="1" t="shared" si="17"/>
        <v>65342.3721397715</v>
      </c>
      <c r="AN62" s="28">
        <f ca="1" t="shared" si="18"/>
        <v>86827.4755254216</v>
      </c>
      <c r="AO62" s="28">
        <f ca="1">C62/'Ejercicio 3 - TIR'!$D$7</f>
        <v>15393.3417529266</v>
      </c>
      <c r="AP62" s="28">
        <f ca="1" t="shared" si="19"/>
        <v>31350.5810470499</v>
      </c>
      <c r="AQ62" s="28">
        <f ca="1" t="shared" si="20"/>
        <v>30347.7639818938</v>
      </c>
      <c r="AR62" s="28">
        <f ca="1" t="shared" si="21"/>
        <v>45748.3754505302</v>
      </c>
      <c r="AS62" s="28">
        <f ca="1" t="shared" si="22"/>
        <v>49949.0303868449</v>
      </c>
      <c r="AT62" s="28">
        <f ca="1" t="shared" si="23"/>
        <v>71434.133772495</v>
      </c>
      <c r="AU62" s="28">
        <f ca="1">AP62*'Ejercicio 3 - TIR'!$D$5</f>
        <v>15675.290523525</v>
      </c>
      <c r="AV62" s="28">
        <f ca="1">AQ62*'Ejercicio 3 - TIR'!$D$5</f>
        <v>15173.8819909469</v>
      </c>
      <c r="AW62" s="28">
        <f ca="1">AR62*'Ejercicio 3 - TIR'!$D$5</f>
        <v>22874.1877252651</v>
      </c>
      <c r="AX62" s="28">
        <f ca="1">AS62*'Ejercicio 3 - TIR'!$D$5</f>
        <v>24974.5151934225</v>
      </c>
      <c r="AY62" s="28">
        <f ca="1">AT62*'Ejercicio 3 - TIR'!$D$5</f>
        <v>35717.0668862475</v>
      </c>
      <c r="AZ62" s="28">
        <f ca="1" t="shared" ref="AZ62:BD62" si="452">AJ62-AU62-AE62</f>
        <v>26940.4940699896</v>
      </c>
      <c r="BA62" s="28">
        <f ca="1" t="shared" si="452"/>
        <v>25840.9852565416</v>
      </c>
      <c r="BB62" s="28">
        <f ca="1" t="shared" si="452"/>
        <v>32635.5123625017</v>
      </c>
      <c r="BC62" s="28">
        <f ca="1" t="shared" si="452"/>
        <v>33702.8000778958</v>
      </c>
      <c r="BD62" s="28">
        <f ca="1" t="shared" si="452"/>
        <v>43070.2670845632</v>
      </c>
      <c r="BE62" s="28">
        <f ca="1" t="shared" ref="BE62:BI62" si="453">AZ62/Z62</f>
        <v>23769.4511660806</v>
      </c>
      <c r="BF62" s="28">
        <f ca="1" t="shared" si="453"/>
        <v>19914.1265376511</v>
      </c>
      <c r="BG62" s="28">
        <f ca="1" t="shared" si="453"/>
        <v>21105.4344259523</v>
      </c>
      <c r="BH62" s="28">
        <f ca="1" t="shared" si="453"/>
        <v>18417.4691666075</v>
      </c>
      <c r="BI62" s="28">
        <f ca="1" t="shared" si="453"/>
        <v>19511.0973789395</v>
      </c>
      <c r="BJ62" s="28">
        <f ca="1" t="shared" si="26"/>
        <v>68307.302183411</v>
      </c>
      <c r="BK62" s="28">
        <f ca="1" t="shared" si="27"/>
        <v>33980.4229227082</v>
      </c>
      <c r="BL62" s="28">
        <f ca="1" t="shared" si="28"/>
        <v>102287.725106119</v>
      </c>
      <c r="BM62" s="28">
        <f ca="1">BK62*'Ejercicio 3 - TIR'!$D$5</f>
        <v>16990.2114613541</v>
      </c>
      <c r="BN62" s="28">
        <f ca="1" t="shared" si="29"/>
        <v>85297.5136447651</v>
      </c>
      <c r="BO62" s="28">
        <f ca="1" t="shared" si="30"/>
        <v>38640.3012462608</v>
      </c>
      <c r="BP62" s="28">
        <f ca="1" t="shared" si="31"/>
        <v>-107910.339134431</v>
      </c>
      <c r="BQ62" s="28">
        <f ca="1" t="shared" ref="BQ62:BT62" si="454">BE62</f>
        <v>23769.4511660806</v>
      </c>
      <c r="BR62" s="28">
        <f ca="1" t="shared" si="454"/>
        <v>19914.1265376511</v>
      </c>
      <c r="BS62" s="28">
        <f ca="1" t="shared" si="454"/>
        <v>21105.4344259523</v>
      </c>
      <c r="BT62" s="28">
        <f ca="1" t="shared" si="454"/>
        <v>18417.4691666075</v>
      </c>
      <c r="BU62" s="28">
        <f ca="1" t="shared" si="33"/>
        <v>58151.3986252002</v>
      </c>
      <c r="BV62" s="30">
        <f ca="1" t="shared" si="34"/>
        <v>8.31565543387354</v>
      </c>
    </row>
    <row r="63" ht="15" customHeight="1" spans="1:74">
      <c r="A63" s="26">
        <v>62</v>
      </c>
      <c r="B63" s="27">
        <f ca="1" t="shared" ref="B63:F63" si="455">RAND()</f>
        <v>0.999253677438099</v>
      </c>
      <c r="C63" s="28">
        <f ca="1">IF(B63&lt;=('Ejercicio 3 - TIR'!$D$13-'Ejercicio 3 - TIR'!$C$13)/('Ejercicio 3 - TIR'!$E$13-'Ejercicio 3 - TIR'!$C$13),'Ejercicio 3 - TIR'!$C$13+SQRT(('Ejercicio 3 - TIR'!$E$13-'Ejercicio 3 - TIR'!$C$13)*('Ejercicio 3 - TIR'!$D$13-'Ejercicio 3 - TIR'!$C$13)*B63),'Ejercicio 3 - TIR'!$E$13-SQRT(('Ejercicio 3 - TIR'!$E$13-'Ejercicio 3 - TIR'!$C$13)*('Ejercicio 3 - TIR'!$E$13-'Ejercicio 3 - TIR'!$D$13)*(1-B63)))</f>
        <v>99053.6453760447</v>
      </c>
      <c r="D63" s="27">
        <f ca="1" t="shared" si="455"/>
        <v>0.858975813111067</v>
      </c>
      <c r="E63" s="28">
        <f ca="1">IF(D63&lt;=('Ejercicio 3 - TIR'!$D$14-'Ejercicio 3 - TIR'!$C$14)/('Ejercicio 3 - TIR'!$E$14-'Ejercicio 3 - TIR'!$C$14),'Ejercicio 3 - TIR'!$C$14+SQRT(('Ejercicio 3 - TIR'!$E$14-'Ejercicio 3 - TIR'!$C$14)*('Ejercicio 3 - TIR'!$D$14-'Ejercicio 3 - TIR'!$C$14)*D63),'Ejercicio 3 - TIR'!$E$14-SQRT(('Ejercicio 3 - TIR'!$E$14-'Ejercicio 3 - TIR'!$C$14)*('Ejercicio 3 - TIR'!$E$14-'Ejercicio 3 - TIR'!$D$14)*(1-D63)))</f>
        <v>35400.6926572211</v>
      </c>
      <c r="F63" s="27">
        <f ca="1" t="shared" si="455"/>
        <v>0.98170967088497</v>
      </c>
      <c r="G63" s="28">
        <f ca="1">IF(F63&lt;=('Ejercicio 3 - TIR'!$D$18-'Ejercicio 3 - TIR'!$C$18)/('Ejercicio 3 - TIR'!$E$18-'Ejercicio 3 - TIR'!$C$18),'Ejercicio 3 - TIR'!$C$18+SQRT(('Ejercicio 3 - TIR'!$E$18-'Ejercicio 3 - TIR'!$C$18)*('Ejercicio 3 - TIR'!$D$18-'Ejercicio 3 - TIR'!$C$18)*F63),'Ejercicio 3 - TIR'!$E$18-SQRT(('Ejercicio 3 - TIR'!$E$18-'Ejercicio 3 - TIR'!$C$18)*('Ejercicio 3 - TIR'!$E$18-'Ejercicio 3 - TIR'!$D$18)*(1-F63)))</f>
        <v>43828.7721470067</v>
      </c>
      <c r="H63" s="27">
        <f ca="1" t="shared" ref="H63:L63" si="456">RAND()</f>
        <v>0.0920623027661633</v>
      </c>
      <c r="I63" s="28">
        <f ca="1">IF(H63&lt;=('Ejercicio 3 - TIR'!$D$18-'Ejercicio 3 - TIR'!$C$18)/('Ejercicio 3 - TIR'!$E$18-'Ejercicio 3 - TIR'!$C$18),'Ejercicio 3 - TIR'!$C$18+SQRT(('Ejercicio 3 - TIR'!$E$18-'Ejercicio 3 - TIR'!$C$18)*('Ejercicio 3 - TIR'!$D$18-'Ejercicio 3 - TIR'!$C$18)*H63),'Ejercicio 3 - TIR'!$E$18-SQRT(('Ejercicio 3 - TIR'!$E$18-'Ejercicio 3 - TIR'!$C$18)*('Ejercicio 3 - TIR'!$E$18-'Ejercicio 3 - TIR'!$D$18)*(1-H63)))</f>
        <v>33716.0927618837</v>
      </c>
      <c r="J63" s="27">
        <f ca="1" t="shared" si="456"/>
        <v>0.00812339775092763</v>
      </c>
      <c r="K63" s="28">
        <f ca="1">IF(J63&lt;=('Ejercicio 3 - TIR'!$D$18-'Ejercicio 3 - TIR'!$C$18)/('Ejercicio 3 - TIR'!$E$18-'Ejercicio 3 - TIR'!$C$18),'Ejercicio 3 - TIR'!$C$18+SQRT(('Ejercicio 3 - TIR'!$E$18-'Ejercicio 3 - TIR'!$C$18)*('Ejercicio 3 - TIR'!$D$18-'Ejercicio 3 - TIR'!$C$18)*J63),'Ejercicio 3 - TIR'!$E$18-SQRT(('Ejercicio 3 - TIR'!$E$18-'Ejercicio 3 - TIR'!$C$18)*('Ejercicio 3 - TIR'!$E$18-'Ejercicio 3 - TIR'!$D$18)*(1-J63)))</f>
        <v>31103.8612515344</v>
      </c>
      <c r="L63" s="27">
        <f ca="1" t="shared" si="456"/>
        <v>0.510459287208096</v>
      </c>
      <c r="M63" s="28">
        <f ca="1">IF(L63&lt;=('Ejercicio 3 - TIR'!$D$18-'Ejercicio 3 - TIR'!$C$18)/('Ejercicio 3 - TIR'!$E$18-'Ejercicio 3 - TIR'!$C$18),'Ejercicio 3 - TIR'!$C$18+SQRT(('Ejercicio 3 - TIR'!$E$18-'Ejercicio 3 - TIR'!$C$18)*('Ejercicio 3 - TIR'!$D$18-'Ejercicio 3 - TIR'!$C$18)*L63),'Ejercicio 3 - TIR'!$E$18-SQRT(('Ejercicio 3 - TIR'!$E$18-'Ejercicio 3 - TIR'!$C$18)*('Ejercicio 3 - TIR'!$E$18-'Ejercicio 3 - TIR'!$D$18)*(1-L63)))</f>
        <v>38750.3653113007</v>
      </c>
      <c r="N63" s="27">
        <f ca="1" t="shared" ref="N63:R63" si="457">RAND()</f>
        <v>0.845484786242302</v>
      </c>
      <c r="O63" s="28">
        <f ca="1">IF(N63&lt;=('Ejercicio 3 - TIR'!$D$18-'Ejercicio 3 - TIR'!$C$18)/('Ejercicio 3 - TIR'!$E$18-'Ejercicio 3 - TIR'!$C$18),'Ejercicio 3 - TIR'!$C$18+SQRT(('Ejercicio 3 - TIR'!$E$18-'Ejercicio 3 - TIR'!$C$18)*('Ejercicio 3 - TIR'!$D$18-'Ejercicio 3 - TIR'!$C$18)*N63),'Ejercicio 3 - TIR'!$E$18-SQRT(('Ejercicio 3 - TIR'!$E$18-'Ejercicio 3 - TIR'!$C$18)*('Ejercicio 3 - TIR'!$E$18-'Ejercicio 3 - TIR'!$D$18)*(1-N63)))</f>
        <v>41595.7906891868</v>
      </c>
      <c r="P63" s="27">
        <f ca="1" t="shared" si="457"/>
        <v>0.912095630088189</v>
      </c>
      <c r="Q63" s="29">
        <f ca="1">IF(P63&lt;=('Ejercicio 3 - TIR'!$D$22-'Ejercicio 3 - TIR'!$C$22)/('Ejercicio 3 - TIR'!$E$22-'Ejercicio 3 - TIR'!$C$22),'Ejercicio 3 - TIR'!$C$22+SQRT(('Ejercicio 3 - TIR'!$E$22-'Ejercicio 3 - TIR'!$C$22)*('Ejercicio 3 - TIR'!$D$22-'Ejercicio 3 - TIR'!$C$22)*P63),'Ejercicio 3 - TIR'!$E$22-SQRT(('Ejercicio 3 - TIR'!$E$22-'Ejercicio 3 - TIR'!$C$22)*('Ejercicio 3 - TIR'!$E$22-'Ejercicio 3 - TIR'!$D$22)*(1-P63)))</f>
        <v>0.167421134159184</v>
      </c>
      <c r="R63" s="27">
        <f ca="1" t="shared" si="457"/>
        <v>0.674266449325246</v>
      </c>
      <c r="S63" s="29">
        <f ca="1">IF(R63&lt;=('Ejercicio 3 - TIR'!$D$23-'Ejercicio 3 - TIR'!$C$23)/('Ejercicio 3 - TIR'!$E$23-'Ejercicio 3 - TIR'!$C$23),'Ejercicio 3 - TIR'!$C$23+SQRT(('Ejercicio 3 - TIR'!$E$23-'Ejercicio 3 - TIR'!$C$23)*('Ejercicio 3 - TIR'!$D$23-'Ejercicio 3 - TIR'!$C$23)*R63),'Ejercicio 3 - TIR'!$E$23-SQRT(('Ejercicio 3 - TIR'!$E$23-'Ejercicio 3 - TIR'!$C$23)*('Ejercicio 3 - TIR'!$E$23-'Ejercicio 3 - TIR'!$D$23)*(1-R63)))</f>
        <v>0.155785946410926</v>
      </c>
      <c r="T63" s="27">
        <f ca="1" t="shared" ref="T63:X63" si="458">RAND()</f>
        <v>0.197386462824328</v>
      </c>
      <c r="U63" s="29">
        <f ca="1">IF(T63&lt;=('Ejercicio 3 - TIR'!$D$24-'Ejercicio 3 - TIR'!$C$24)/('Ejercicio 3 - TIR'!$E$24-'Ejercicio 3 - TIR'!$C$24),'Ejercicio 3 - TIR'!$C$24+SQRT(('Ejercicio 3 - TIR'!$E$24-'Ejercicio 3 - TIR'!$C$24)*('Ejercicio 3 - TIR'!$D$24-'Ejercicio 3 - TIR'!$C$24)*T63),'Ejercicio 3 - TIR'!$E$24-SQRT(('Ejercicio 3 - TIR'!$E$24-'Ejercicio 3 - TIR'!$C$24)*('Ejercicio 3 - TIR'!$E$24-'Ejercicio 3 - TIR'!$D$24)*(1-T63)))</f>
        <v>0.170359557262649</v>
      </c>
      <c r="V63" s="27">
        <f ca="1" t="shared" si="458"/>
        <v>0.950320693119727</v>
      </c>
      <c r="W63" s="29">
        <f ca="1">IF(V63&lt;=('Ejercicio 3 - TIR'!$D$25-'Ejercicio 3 - TIR'!$C$25)/('Ejercicio 3 - TIR'!$E$25-'Ejercicio 3 - TIR'!$C$25),'Ejercicio 3 - TIR'!$C$25+SQRT(('Ejercicio 3 - TIR'!$E$25-'Ejercicio 3 - TIR'!$C$25)*('Ejercicio 3 - TIR'!$D$25-'Ejercicio 3 - TIR'!$C$25)*V63),'Ejercicio 3 - TIR'!$E$25-SQRT(('Ejercicio 3 - TIR'!$E$25-'Ejercicio 3 - TIR'!$C$25)*('Ejercicio 3 - TIR'!$E$25-'Ejercicio 3 - TIR'!$D$25)*(1-V63)))</f>
        <v>0.236813735400768</v>
      </c>
      <c r="X63" s="27">
        <f ca="1" t="shared" si="458"/>
        <v>0.465273543193568</v>
      </c>
      <c r="Y63" s="29">
        <f ca="1">IF(X63&lt;=('Ejercicio 3 - TIR'!$D$26-'Ejercicio 3 - TIR'!$C$26)/('Ejercicio 3 - TIR'!$E$26-'Ejercicio 3 - TIR'!$C$26),'Ejercicio 3 - TIR'!$C$26+SQRT(('Ejercicio 3 - TIR'!$E$26-'Ejercicio 3 - TIR'!$C$26)*('Ejercicio 3 - TIR'!$D$26-'Ejercicio 3 - TIR'!$C$26)*X63),'Ejercicio 3 - TIR'!$E$26-SQRT(('Ejercicio 3 - TIR'!$E$26-'Ejercicio 3 - TIR'!$C$26)*('Ejercicio 3 - TIR'!$E$26-'Ejercicio 3 - TIR'!$D$26)*(1-X63)))</f>
        <v>0.226264324078367</v>
      </c>
      <c r="Z63" s="27">
        <f ca="1" t="shared" si="4"/>
        <v>1.16742113415918</v>
      </c>
      <c r="AA63" s="27">
        <f ca="1" t="shared" si="5"/>
        <v>1.34928894040429</v>
      </c>
      <c r="AB63" s="27">
        <f ca="1" t="shared" si="6"/>
        <v>1.57915320691095</v>
      </c>
      <c r="AC63" s="27">
        <f ca="1" t="shared" si="7"/>
        <v>1.95311837660964</v>
      </c>
      <c r="AD63" s="27">
        <f ca="1" t="shared" si="8"/>
        <v>2.39503938593825</v>
      </c>
      <c r="AE63" s="26">
        <f ca="1" t="shared" si="9"/>
        <v>5926.82411469264</v>
      </c>
      <c r="AF63" s="26">
        <f ca="1" t="shared" si="10"/>
        <v>6850.14001861113</v>
      </c>
      <c r="AG63" s="26">
        <f ca="1" t="shared" si="11"/>
        <v>8017.12683936887</v>
      </c>
      <c r="AH63" s="26">
        <f ca="1" t="shared" si="12"/>
        <v>9915.69259338157</v>
      </c>
      <c r="AI63" s="26">
        <f ca="1" t="shared" si="13"/>
        <v>12159.2600757919</v>
      </c>
      <c r="AJ63" s="28">
        <f ca="1" t="shared" si="14"/>
        <v>51166.634888663</v>
      </c>
      <c r="AK63" s="28">
        <f ca="1" t="shared" si="15"/>
        <v>45492.7510772548</v>
      </c>
      <c r="AL63" s="28">
        <f ca="1" t="shared" si="16"/>
        <v>49117.7622426739</v>
      </c>
      <c r="AM63" s="28">
        <f ca="1" t="shared" si="17"/>
        <v>75684.050589838</v>
      </c>
      <c r="AN63" s="28">
        <f ca="1" t="shared" si="18"/>
        <v>99623.5569898461</v>
      </c>
      <c r="AO63" s="28">
        <f ca="1">C63/'Ejercicio 3 - TIR'!$D$7</f>
        <v>19810.7290752089</v>
      </c>
      <c r="AP63" s="28">
        <f ca="1" t="shared" si="19"/>
        <v>31355.9058134541</v>
      </c>
      <c r="AQ63" s="28">
        <f ca="1" t="shared" si="20"/>
        <v>25682.0220020458</v>
      </c>
      <c r="AR63" s="28">
        <f ca="1" t="shared" si="21"/>
        <v>29307.0331674649</v>
      </c>
      <c r="AS63" s="28">
        <f ca="1" t="shared" si="22"/>
        <v>55873.321514629</v>
      </c>
      <c r="AT63" s="28">
        <f ca="1" t="shared" si="23"/>
        <v>79812.8279146371</v>
      </c>
      <c r="AU63" s="28">
        <f ca="1">AP63*'Ejercicio 3 - TIR'!$D$5</f>
        <v>15677.952906727</v>
      </c>
      <c r="AV63" s="28">
        <f ca="1">AQ63*'Ejercicio 3 - TIR'!$D$5</f>
        <v>12841.0110010229</v>
      </c>
      <c r="AW63" s="28">
        <f ca="1">AR63*'Ejercicio 3 - TIR'!$D$5</f>
        <v>14653.5165837325</v>
      </c>
      <c r="AX63" s="28">
        <f ca="1">AS63*'Ejercicio 3 - TIR'!$D$5</f>
        <v>27936.6607573145</v>
      </c>
      <c r="AY63" s="28">
        <f ca="1">AT63*'Ejercicio 3 - TIR'!$D$5</f>
        <v>39906.4139573186</v>
      </c>
      <c r="AZ63" s="28">
        <f ca="1" t="shared" ref="AZ63:BD63" si="459">AJ63-AU63-AE63</f>
        <v>29561.8578672433</v>
      </c>
      <c r="BA63" s="28">
        <f ca="1" t="shared" si="459"/>
        <v>25801.6000576207</v>
      </c>
      <c r="BB63" s="28">
        <f ca="1" t="shared" si="459"/>
        <v>26447.1188195725</v>
      </c>
      <c r="BC63" s="28">
        <f ca="1" t="shared" si="459"/>
        <v>37831.6972391419</v>
      </c>
      <c r="BD63" s="28">
        <f ca="1" t="shared" si="459"/>
        <v>47557.8829567356</v>
      </c>
      <c r="BE63" s="28">
        <f ca="1" t="shared" ref="BE63:BI63" si="460">AZ63/Z63</f>
        <v>25322.3596885924</v>
      </c>
      <c r="BF63" s="28">
        <f ca="1" t="shared" si="460"/>
        <v>19122.3682971045</v>
      </c>
      <c r="BG63" s="28">
        <f ca="1" t="shared" si="460"/>
        <v>16747.6586209813</v>
      </c>
      <c r="BH63" s="28">
        <f ca="1" t="shared" si="460"/>
        <v>19369.89467316</v>
      </c>
      <c r="BI63" s="28">
        <f ca="1" t="shared" si="460"/>
        <v>19856.8270885052</v>
      </c>
      <c r="BJ63" s="28">
        <f ca="1" t="shared" si="26"/>
        <v>84786.0532035397</v>
      </c>
      <c r="BK63" s="28">
        <f ca="1" t="shared" si="27"/>
        <v>47447.4763992775</v>
      </c>
      <c r="BL63" s="28">
        <f ca="1" t="shared" si="28"/>
        <v>132233.529602817</v>
      </c>
      <c r="BM63" s="28">
        <f ca="1">BK63*'Ejercicio 3 - TIR'!$D$5</f>
        <v>23723.7381996388</v>
      </c>
      <c r="BN63" s="28">
        <f ca="1" t="shared" si="29"/>
        <v>108509.791403178</v>
      </c>
      <c r="BO63" s="28">
        <f ca="1" t="shared" si="30"/>
        <v>45306.0571948256</v>
      </c>
      <c r="BP63" s="28">
        <f ca="1" t="shared" si="31"/>
        <v>-134454.338033266</v>
      </c>
      <c r="BQ63" s="28">
        <f ca="1" t="shared" ref="BQ63:BT63" si="461">BE63</f>
        <v>25322.3596885924</v>
      </c>
      <c r="BR63" s="28">
        <f ca="1" t="shared" si="461"/>
        <v>19122.3682971045</v>
      </c>
      <c r="BS63" s="28">
        <f ca="1" t="shared" si="461"/>
        <v>16747.6586209813</v>
      </c>
      <c r="BT63" s="28">
        <f ca="1" t="shared" si="461"/>
        <v>19369.89467316</v>
      </c>
      <c r="BU63" s="28">
        <f ca="1" t="shared" si="33"/>
        <v>65162.8842833308</v>
      </c>
      <c r="BV63" s="30">
        <f ca="1" t="shared" si="34"/>
        <v>2.31299153018099</v>
      </c>
    </row>
    <row r="64" ht="15" customHeight="1" spans="1:74">
      <c r="A64" s="26">
        <v>63</v>
      </c>
      <c r="B64" s="27">
        <f ca="1" t="shared" ref="B64:F64" si="462">RAND()</f>
        <v>0.288761709033057</v>
      </c>
      <c r="C64" s="28">
        <f ca="1">IF(B64&lt;=('Ejercicio 3 - TIR'!$D$13-'Ejercicio 3 - TIR'!$C$13)/('Ejercicio 3 - TIR'!$E$13-'Ejercicio 3 - TIR'!$C$13),'Ejercicio 3 - TIR'!$C$13+SQRT(('Ejercicio 3 - TIR'!$E$13-'Ejercicio 3 - TIR'!$C$13)*('Ejercicio 3 - TIR'!$D$13-'Ejercicio 3 - TIR'!$C$13)*B64),'Ejercicio 3 - TIR'!$E$13-SQRT(('Ejercicio 3 - TIR'!$E$13-'Ejercicio 3 - TIR'!$C$13)*('Ejercicio 3 - TIR'!$E$13-'Ejercicio 3 - TIR'!$D$13)*(1-B64)))</f>
        <v>70785.5181603313</v>
      </c>
      <c r="D64" s="27">
        <f ca="1" t="shared" si="462"/>
        <v>0.621701218805903</v>
      </c>
      <c r="E64" s="28">
        <f ca="1">IF(D64&lt;=('Ejercicio 3 - TIR'!$D$14-'Ejercicio 3 - TIR'!$C$14)/('Ejercicio 3 - TIR'!$E$14-'Ejercicio 3 - TIR'!$C$14),'Ejercicio 3 - TIR'!$C$14+SQRT(('Ejercicio 3 - TIR'!$E$14-'Ejercicio 3 - TIR'!$C$14)*('Ejercicio 3 - TIR'!$D$14-'Ejercicio 3 - TIR'!$C$14)*D64),'Ejercicio 3 - TIR'!$E$14-SQRT(('Ejercicio 3 - TIR'!$E$14-'Ejercicio 3 - TIR'!$C$14)*('Ejercicio 3 - TIR'!$E$14-'Ejercicio 3 - TIR'!$D$14)*(1-D64)))</f>
        <v>32467.0844170989</v>
      </c>
      <c r="F64" s="27">
        <f ca="1" t="shared" si="462"/>
        <v>0.21422093480449</v>
      </c>
      <c r="G64" s="28">
        <f ca="1">IF(F64&lt;=('Ejercicio 3 - TIR'!$D$18-'Ejercicio 3 - TIR'!$C$18)/('Ejercicio 3 - TIR'!$E$18-'Ejercicio 3 - TIR'!$C$18),'Ejercicio 3 - TIR'!$C$18+SQRT(('Ejercicio 3 - TIR'!$E$18-'Ejercicio 3 - TIR'!$C$18)*('Ejercicio 3 - TIR'!$D$18-'Ejercicio 3 - TIR'!$C$18)*F64),'Ejercicio 3 - TIR'!$E$18-SQRT(('Ejercicio 3 - TIR'!$E$18-'Ejercicio 3 - TIR'!$C$18)*('Ejercicio 3 - TIR'!$E$18-'Ejercicio 3 - TIR'!$D$18)*(1-F64)))</f>
        <v>35668.6100783767</v>
      </c>
      <c r="H64" s="27">
        <f ca="1" t="shared" ref="H64:L64" si="463">RAND()</f>
        <v>0.614072651971675</v>
      </c>
      <c r="I64" s="28">
        <f ca="1">IF(H64&lt;=('Ejercicio 3 - TIR'!$D$18-'Ejercicio 3 - TIR'!$C$18)/('Ejercicio 3 - TIR'!$E$18-'Ejercicio 3 - TIR'!$C$18),'Ejercicio 3 - TIR'!$C$18+SQRT(('Ejercicio 3 - TIR'!$E$18-'Ejercicio 3 - TIR'!$C$18)*('Ejercicio 3 - TIR'!$D$18-'Ejercicio 3 - TIR'!$C$18)*H64),'Ejercicio 3 - TIR'!$E$18-SQRT(('Ejercicio 3 - TIR'!$E$18-'Ejercicio 3 - TIR'!$C$18)*('Ejercicio 3 - TIR'!$E$18-'Ejercicio 3 - TIR'!$D$18)*(1-H64)))</f>
        <v>39597.4422527959</v>
      </c>
      <c r="J64" s="27">
        <f ca="1" t="shared" si="463"/>
        <v>0.182454045814955</v>
      </c>
      <c r="K64" s="28">
        <f ca="1">IF(J64&lt;=('Ejercicio 3 - TIR'!$D$18-'Ejercicio 3 - TIR'!$C$18)/('Ejercicio 3 - TIR'!$E$18-'Ejercicio 3 - TIR'!$C$18),'Ejercicio 3 - TIR'!$C$18+SQRT(('Ejercicio 3 - TIR'!$E$18-'Ejercicio 3 - TIR'!$C$18)*('Ejercicio 3 - TIR'!$D$18-'Ejercicio 3 - TIR'!$C$18)*J64),'Ejercicio 3 - TIR'!$E$18-SQRT(('Ejercicio 3 - TIR'!$E$18-'Ejercicio 3 - TIR'!$C$18)*('Ejercicio 3 - TIR'!$E$18-'Ejercicio 3 - TIR'!$D$18)*(1-J64)))</f>
        <v>35231.453609872</v>
      </c>
      <c r="L64" s="27">
        <f ca="1" t="shared" si="463"/>
        <v>0.990196407478834</v>
      </c>
      <c r="M64" s="28">
        <f ca="1">IF(L64&lt;=('Ejercicio 3 - TIR'!$D$18-'Ejercicio 3 - TIR'!$C$18)/('Ejercicio 3 - TIR'!$E$18-'Ejercicio 3 - TIR'!$C$18),'Ejercicio 3 - TIR'!$C$18+SQRT(('Ejercicio 3 - TIR'!$E$18-'Ejercicio 3 - TIR'!$C$18)*('Ejercicio 3 - TIR'!$D$18-'Ejercicio 3 - TIR'!$C$18)*L64),'Ejercicio 3 - TIR'!$E$18-SQRT(('Ejercicio 3 - TIR'!$E$18-'Ejercicio 3 - TIR'!$C$18)*('Ejercicio 3 - TIR'!$E$18-'Ejercicio 3 - TIR'!$D$18)*(1-L64)))</f>
        <v>44142.5214643576</v>
      </c>
      <c r="N64" s="27">
        <f ca="1" t="shared" ref="N64:R64" si="464">RAND()</f>
        <v>0.0436410917161276</v>
      </c>
      <c r="O64" s="28">
        <f ca="1">IF(N64&lt;=('Ejercicio 3 - TIR'!$D$18-'Ejercicio 3 - TIR'!$C$18)/('Ejercicio 3 - TIR'!$E$18-'Ejercicio 3 - TIR'!$C$18),'Ejercicio 3 - TIR'!$C$18+SQRT(('Ejercicio 3 - TIR'!$E$18-'Ejercicio 3 - TIR'!$C$18)*('Ejercicio 3 - TIR'!$D$18-'Ejercicio 3 - TIR'!$C$18)*N64),'Ejercicio 3 - TIR'!$E$18-SQRT(('Ejercicio 3 - TIR'!$E$18-'Ejercicio 3 - TIR'!$C$18)*('Ejercicio 3 - TIR'!$E$18-'Ejercicio 3 - TIR'!$D$18)*(1-N64)))</f>
        <v>32558.547196637</v>
      </c>
      <c r="P64" s="27">
        <f ca="1" t="shared" si="464"/>
        <v>0.0131487609953855</v>
      </c>
      <c r="Q64" s="29">
        <f ca="1">IF(P64&lt;=('Ejercicio 3 - TIR'!$D$22-'Ejercicio 3 - TIR'!$C$22)/('Ejercicio 3 - TIR'!$E$22-'Ejercicio 3 - TIR'!$C$22),'Ejercicio 3 - TIR'!$C$22+SQRT(('Ejercicio 3 - TIR'!$E$22-'Ejercicio 3 - TIR'!$C$22)*('Ejercicio 3 - TIR'!$D$22-'Ejercicio 3 - TIR'!$C$22)*P64),'Ejercicio 3 - TIR'!$E$22-SQRT(('Ejercicio 3 - TIR'!$E$22-'Ejercicio 3 - TIR'!$C$22)*('Ejercicio 3 - TIR'!$E$22-'Ejercicio 3 - TIR'!$D$22)*(1-P64)))</f>
        <v>0.124864953215776</v>
      </c>
      <c r="R64" s="27">
        <f ca="1" t="shared" si="464"/>
        <v>0.485957099363176</v>
      </c>
      <c r="S64" s="29">
        <f ca="1">IF(R64&lt;=('Ejercicio 3 - TIR'!$D$23-'Ejercicio 3 - TIR'!$C$23)/('Ejercicio 3 - TIR'!$E$23-'Ejercicio 3 - TIR'!$C$23),'Ejercicio 3 - TIR'!$C$23+SQRT(('Ejercicio 3 - TIR'!$E$23-'Ejercicio 3 - TIR'!$C$23)*('Ejercicio 3 - TIR'!$D$23-'Ejercicio 3 - TIR'!$C$23)*R64),'Ejercicio 3 - TIR'!$E$23-SQRT(('Ejercicio 3 - TIR'!$E$23-'Ejercicio 3 - TIR'!$C$23)*('Ejercicio 3 - TIR'!$E$23-'Ejercicio 3 - TIR'!$D$23)*(1-R64)))</f>
        <v>0.149575712651663</v>
      </c>
      <c r="T64" s="27">
        <f ca="1" t="shared" ref="T64:X64" si="465">RAND()</f>
        <v>0.850413909604226</v>
      </c>
      <c r="U64" s="29">
        <f ca="1">IF(T64&lt;=('Ejercicio 3 - TIR'!$D$24-'Ejercicio 3 - TIR'!$C$24)/('Ejercicio 3 - TIR'!$E$24-'Ejercicio 3 - TIR'!$C$24),'Ejercicio 3 - TIR'!$C$24+SQRT(('Ejercicio 3 - TIR'!$E$24-'Ejercicio 3 - TIR'!$C$24)*('Ejercicio 3 - TIR'!$D$24-'Ejercicio 3 - TIR'!$C$24)*T64),'Ejercicio 3 - TIR'!$E$24-SQRT(('Ejercicio 3 - TIR'!$E$24-'Ejercicio 3 - TIR'!$C$24)*('Ejercicio 3 - TIR'!$E$24-'Ejercicio 3 - TIR'!$D$24)*(1-T64)))</f>
        <v>0.199534393409719</v>
      </c>
      <c r="V64" s="27">
        <f ca="1" t="shared" si="465"/>
        <v>0.993592892263939</v>
      </c>
      <c r="W64" s="29">
        <f ca="1">IF(V64&lt;=('Ejercicio 3 - TIR'!$D$25-'Ejercicio 3 - TIR'!$C$25)/('Ejercicio 3 - TIR'!$E$25-'Ejercicio 3 - TIR'!$C$25),'Ejercicio 3 - TIR'!$C$25+SQRT(('Ejercicio 3 - TIR'!$E$25-'Ejercicio 3 - TIR'!$C$25)*('Ejercicio 3 - TIR'!$D$25-'Ejercicio 3 - TIR'!$C$25)*V64),'Ejercicio 3 - TIR'!$E$25-SQRT(('Ejercicio 3 - TIR'!$E$25-'Ejercicio 3 - TIR'!$C$25)*('Ejercicio 3 - TIR'!$E$25-'Ejercicio 3 - TIR'!$D$25)*(1-V64)))</f>
        <v>0.245264508781952</v>
      </c>
      <c r="X64" s="27">
        <f ca="1" t="shared" si="465"/>
        <v>0.794953456566654</v>
      </c>
      <c r="Y64" s="29">
        <f ca="1">IF(X64&lt;=('Ejercicio 3 - TIR'!$D$26-'Ejercicio 3 - TIR'!$C$26)/('Ejercicio 3 - TIR'!$E$26-'Ejercicio 3 - TIR'!$C$26),'Ejercicio 3 - TIR'!$C$26+SQRT(('Ejercicio 3 - TIR'!$E$26-'Ejercicio 3 - TIR'!$C$26)*('Ejercicio 3 - TIR'!$D$26-'Ejercicio 3 - TIR'!$C$26)*X64),'Ejercicio 3 - TIR'!$E$26-SQRT(('Ejercicio 3 - TIR'!$E$26-'Ejercicio 3 - TIR'!$C$26)*('Ejercicio 3 - TIR'!$E$26-'Ejercicio 3 - TIR'!$D$26)*(1-X64)))</f>
        <v>0.246724613683083</v>
      </c>
      <c r="Z64" s="27">
        <f ca="1" t="shared" si="4"/>
        <v>1.12486495321578</v>
      </c>
      <c r="AA64" s="27">
        <f ca="1" t="shared" si="5"/>
        <v>1.29311743022991</v>
      </c>
      <c r="AB64" s="27">
        <f ca="1" t="shared" si="6"/>
        <v>1.55113883227836</v>
      </c>
      <c r="AC64" s="27">
        <f ca="1" t="shared" si="7"/>
        <v>1.93157813602973</v>
      </c>
      <c r="AD64" s="27">
        <f ca="1" t="shared" si="8"/>
        <v>2.40814600544035</v>
      </c>
      <c r="AE64" s="26">
        <f ca="1" t="shared" si="9"/>
        <v>4054.00097679372</v>
      </c>
      <c r="AF64" s="26">
        <f ca="1" t="shared" si="10"/>
        <v>4660.38106198817</v>
      </c>
      <c r="AG64" s="26">
        <f ca="1" t="shared" si="11"/>
        <v>5590.28737025012</v>
      </c>
      <c r="AH64" s="26">
        <f ca="1" t="shared" si="12"/>
        <v>6961.38645606447</v>
      </c>
      <c r="AI64" s="26">
        <f ca="1" t="shared" si="13"/>
        <v>8678.93184013562</v>
      </c>
      <c r="AJ64" s="28">
        <f ca="1" t="shared" si="14"/>
        <v>40122.3694070849</v>
      </c>
      <c r="AK64" s="28">
        <f ca="1" t="shared" si="15"/>
        <v>51204.1427696125</v>
      </c>
      <c r="AL64" s="28">
        <f ca="1" t="shared" si="16"/>
        <v>54648.8758118863</v>
      </c>
      <c r="AM64" s="28">
        <f ca="1" t="shared" si="17"/>
        <v>85264.729329776</v>
      </c>
      <c r="AN64" s="28">
        <f ca="1" t="shared" si="18"/>
        <v>78405.7353745226</v>
      </c>
      <c r="AO64" s="28">
        <f ca="1">C64/'Ejercicio 3 - TIR'!$D$7</f>
        <v>14157.1036320663</v>
      </c>
      <c r="AP64" s="28">
        <f ca="1" t="shared" si="19"/>
        <v>25965.2657750187</v>
      </c>
      <c r="AQ64" s="28">
        <f ca="1" t="shared" si="20"/>
        <v>37047.0391375462</v>
      </c>
      <c r="AR64" s="28">
        <f ca="1" t="shared" si="21"/>
        <v>40491.77217982</v>
      </c>
      <c r="AS64" s="28">
        <f ca="1" t="shared" si="22"/>
        <v>71107.6256977098</v>
      </c>
      <c r="AT64" s="28">
        <f ca="1" t="shared" si="23"/>
        <v>64248.6317424563</v>
      </c>
      <c r="AU64" s="28">
        <f ca="1">AP64*'Ejercicio 3 - TIR'!$D$5</f>
        <v>12982.6328875093</v>
      </c>
      <c r="AV64" s="28">
        <f ca="1">AQ64*'Ejercicio 3 - TIR'!$D$5</f>
        <v>18523.5195687731</v>
      </c>
      <c r="AW64" s="28">
        <f ca="1">AR64*'Ejercicio 3 - TIR'!$D$5</f>
        <v>20245.88608991</v>
      </c>
      <c r="AX64" s="28">
        <f ca="1">AS64*'Ejercicio 3 - TIR'!$D$5</f>
        <v>35553.8128488549</v>
      </c>
      <c r="AY64" s="28">
        <f ca="1">AT64*'Ejercicio 3 - TIR'!$D$5</f>
        <v>32124.3158712281</v>
      </c>
      <c r="AZ64" s="28">
        <f ca="1" t="shared" ref="AZ64:BD64" si="466">AJ64-AU64-AE64</f>
        <v>23085.7355427819</v>
      </c>
      <c r="BA64" s="28">
        <f ca="1" t="shared" si="466"/>
        <v>28020.2421388512</v>
      </c>
      <c r="BB64" s="28">
        <f ca="1" t="shared" si="466"/>
        <v>28812.7023517261</v>
      </c>
      <c r="BC64" s="28">
        <f ca="1" t="shared" si="466"/>
        <v>42749.5300248567</v>
      </c>
      <c r="BD64" s="28">
        <f ca="1" t="shared" si="466"/>
        <v>37602.4876631588</v>
      </c>
      <c r="BE64" s="28">
        <f ca="1" t="shared" ref="BE64:BI64" si="467">AZ64/Z64</f>
        <v>20523.1174433732</v>
      </c>
      <c r="BF64" s="28">
        <f ca="1" t="shared" si="467"/>
        <v>21668.7529560787</v>
      </c>
      <c r="BG64" s="28">
        <f ca="1" t="shared" si="467"/>
        <v>18575.1924664313</v>
      </c>
      <c r="BH64" s="28">
        <f ca="1" t="shared" si="467"/>
        <v>22131.9185734451</v>
      </c>
      <c r="BI64" s="28">
        <f ca="1" t="shared" si="467"/>
        <v>15614.7042489157</v>
      </c>
      <c r="BJ64" s="28">
        <f ca="1" t="shared" si="26"/>
        <v>78185.4796473313</v>
      </c>
      <c r="BK64" s="28">
        <f ca="1" t="shared" si="27"/>
        <v>34092.3725601655</v>
      </c>
      <c r="BL64" s="28">
        <f ca="1" t="shared" si="28"/>
        <v>112277.852207497</v>
      </c>
      <c r="BM64" s="28">
        <f ca="1">BK64*'Ejercicio 3 - TIR'!$D$5</f>
        <v>17046.1862800827</v>
      </c>
      <c r="BN64" s="28">
        <f ca="1" t="shared" si="29"/>
        <v>95231.665927414</v>
      </c>
      <c r="BO64" s="28">
        <f ca="1" t="shared" si="30"/>
        <v>39545.636233132</v>
      </c>
      <c r="BP64" s="28">
        <f ca="1" t="shared" si="31"/>
        <v>-103252.60257743</v>
      </c>
      <c r="BQ64" s="28">
        <f ca="1" t="shared" ref="BQ64:BT64" si="468">BE64</f>
        <v>20523.1174433732</v>
      </c>
      <c r="BR64" s="28">
        <f ca="1" t="shared" si="468"/>
        <v>21668.7529560787</v>
      </c>
      <c r="BS64" s="28">
        <f ca="1" t="shared" si="468"/>
        <v>18575.1924664313</v>
      </c>
      <c r="BT64" s="28">
        <f ca="1" t="shared" si="468"/>
        <v>22131.9185734451</v>
      </c>
      <c r="BU64" s="28">
        <f ca="1" t="shared" si="33"/>
        <v>55160.3404820477</v>
      </c>
      <c r="BV64" s="30">
        <f ca="1" t="shared" si="34"/>
        <v>8.89991339444503</v>
      </c>
    </row>
    <row r="65" ht="15" customHeight="1" spans="1:74">
      <c r="A65" s="26">
        <v>64</v>
      </c>
      <c r="B65" s="27">
        <f ca="1" t="shared" ref="B65:F65" si="469">RAND()</f>
        <v>0.949295548581552</v>
      </c>
      <c r="C65" s="28">
        <f ca="1">IF(B65&lt;=('Ejercicio 3 - TIR'!$D$13-'Ejercicio 3 - TIR'!$C$13)/('Ejercicio 3 - TIR'!$E$13-'Ejercicio 3 - TIR'!$C$13),'Ejercicio 3 - TIR'!$C$13+SQRT(('Ejercicio 3 - TIR'!$E$13-'Ejercicio 3 - TIR'!$C$13)*('Ejercicio 3 - TIR'!$D$13-'Ejercicio 3 - TIR'!$C$13)*B65),'Ejercicio 3 - TIR'!$E$13-SQRT(('Ejercicio 3 - TIR'!$E$13-'Ejercicio 3 - TIR'!$C$13)*('Ejercicio 3 - TIR'!$E$13-'Ejercicio 3 - TIR'!$D$13)*(1-B65)))</f>
        <v>92199.6575907119</v>
      </c>
      <c r="D65" s="27">
        <f ca="1" t="shared" si="469"/>
        <v>0.136199008386559</v>
      </c>
      <c r="E65" s="28">
        <f ca="1">IF(D65&lt;=('Ejercicio 3 - TIR'!$D$14-'Ejercicio 3 - TIR'!$C$14)/('Ejercicio 3 - TIR'!$E$14-'Ejercicio 3 - TIR'!$C$14),'Ejercicio 3 - TIR'!$C$14+SQRT(('Ejercicio 3 - TIR'!$E$14-'Ejercicio 3 - TIR'!$C$14)*('Ejercicio 3 - TIR'!$D$14-'Ejercicio 3 - TIR'!$C$14)*D65),'Ejercicio 3 - TIR'!$E$14-SQRT(('Ejercicio 3 - TIR'!$E$14-'Ejercicio 3 - TIR'!$C$14)*('Ejercicio 3 - TIR'!$E$14-'Ejercicio 3 - TIR'!$D$14)*(1-D65)))</f>
        <v>28196.079728197</v>
      </c>
      <c r="F65" s="27">
        <f ca="1" t="shared" si="469"/>
        <v>0.575933354582114</v>
      </c>
      <c r="G65" s="28">
        <f ca="1">IF(F65&lt;=('Ejercicio 3 - TIR'!$D$18-'Ejercicio 3 - TIR'!$C$18)/('Ejercicio 3 - TIR'!$E$18-'Ejercicio 3 - TIR'!$C$18),'Ejercicio 3 - TIR'!$C$18+SQRT(('Ejercicio 3 - TIR'!$E$18-'Ejercicio 3 - TIR'!$C$18)*('Ejercicio 3 - TIR'!$D$18-'Ejercicio 3 - TIR'!$C$18)*F65),'Ejercicio 3 - TIR'!$E$18-SQRT(('Ejercicio 3 - TIR'!$E$18-'Ejercicio 3 - TIR'!$C$18)*('Ejercicio 3 - TIR'!$E$18-'Ejercicio 3 - TIR'!$D$18)*(1-F65)))</f>
        <v>39294.6222724389</v>
      </c>
      <c r="H65" s="27">
        <f ca="1" t="shared" ref="H65:L65" si="470">RAND()</f>
        <v>0.0496918550918841</v>
      </c>
      <c r="I65" s="28">
        <f ca="1">IF(H65&lt;=('Ejercicio 3 - TIR'!$D$18-'Ejercicio 3 - TIR'!$C$18)/('Ejercicio 3 - TIR'!$E$18-'Ejercicio 3 - TIR'!$C$18),'Ejercicio 3 - TIR'!$C$18+SQRT(('Ejercicio 3 - TIR'!$E$18-'Ejercicio 3 - TIR'!$C$18)*('Ejercicio 3 - TIR'!$D$18-'Ejercicio 3 - TIR'!$C$18)*H65),'Ejercicio 3 - TIR'!$E$18-SQRT(('Ejercicio 3 - TIR'!$E$18-'Ejercicio 3 - TIR'!$C$18)*('Ejercicio 3 - TIR'!$E$18-'Ejercicio 3 - TIR'!$D$18)*(1-H65)))</f>
        <v>32730.1608494341</v>
      </c>
      <c r="J65" s="27">
        <f ca="1" t="shared" si="470"/>
        <v>0.3562341988013</v>
      </c>
      <c r="K65" s="28">
        <f ca="1">IF(J65&lt;=('Ejercicio 3 - TIR'!$D$18-'Ejercicio 3 - TIR'!$C$18)/('Ejercicio 3 - TIR'!$E$18-'Ejercicio 3 - TIR'!$C$18),'Ejercicio 3 - TIR'!$C$18+SQRT(('Ejercicio 3 - TIR'!$E$18-'Ejercicio 3 - TIR'!$C$18)*('Ejercicio 3 - TIR'!$D$18-'Ejercicio 3 - TIR'!$C$18)*J65),'Ejercicio 3 - TIR'!$E$18-SQRT(('Ejercicio 3 - TIR'!$E$18-'Ejercicio 3 - TIR'!$C$18)*('Ejercicio 3 - TIR'!$E$18-'Ejercicio 3 - TIR'!$D$18)*(1-J65)))</f>
        <v>37309.933639931</v>
      </c>
      <c r="L65" s="27">
        <f ca="1" t="shared" si="470"/>
        <v>0.709605626771403</v>
      </c>
      <c r="M65" s="28">
        <f ca="1">IF(L65&lt;=('Ejercicio 3 - TIR'!$D$18-'Ejercicio 3 - TIR'!$C$18)/('Ejercicio 3 - TIR'!$E$18-'Ejercicio 3 - TIR'!$C$18),'Ejercicio 3 - TIR'!$C$18+SQRT(('Ejercicio 3 - TIR'!$E$18-'Ejercicio 3 - TIR'!$C$18)*('Ejercicio 3 - TIR'!$D$18-'Ejercicio 3 - TIR'!$C$18)*L65),'Ejercicio 3 - TIR'!$E$18-SQRT(('Ejercicio 3 - TIR'!$E$18-'Ejercicio 3 - TIR'!$C$18)*('Ejercicio 3 - TIR'!$E$18-'Ejercicio 3 - TIR'!$D$18)*(1-L65)))</f>
        <v>40333.1404572084</v>
      </c>
      <c r="N65" s="27">
        <f ca="1" t="shared" ref="N65:R65" si="471">RAND()</f>
        <v>0.112213279339185</v>
      </c>
      <c r="O65" s="28">
        <f ca="1">IF(N65&lt;=('Ejercicio 3 - TIR'!$D$18-'Ejercicio 3 - TIR'!$C$18)/('Ejercicio 3 - TIR'!$E$18-'Ejercicio 3 - TIR'!$C$18),'Ejercicio 3 - TIR'!$C$18+SQRT(('Ejercicio 3 - TIR'!$E$18-'Ejercicio 3 - TIR'!$C$18)*('Ejercicio 3 - TIR'!$D$18-'Ejercicio 3 - TIR'!$C$18)*N65),'Ejercicio 3 - TIR'!$E$18-SQRT(('Ejercicio 3 - TIR'!$E$18-'Ejercicio 3 - TIR'!$C$18)*('Ejercicio 3 - TIR'!$E$18-'Ejercicio 3 - TIR'!$D$18)*(1-N65)))</f>
        <v>34102.6810625343</v>
      </c>
      <c r="P65" s="27">
        <f ca="1" t="shared" si="471"/>
        <v>0.437021238198917</v>
      </c>
      <c r="Q65" s="29">
        <f ca="1">IF(P65&lt;=('Ejercicio 3 - TIR'!$D$22-'Ejercicio 3 - TIR'!$C$22)/('Ejercicio 3 - TIR'!$E$22-'Ejercicio 3 - TIR'!$C$22),'Ejercicio 3 - TIR'!$C$22+SQRT(('Ejercicio 3 - TIR'!$E$22-'Ejercicio 3 - TIR'!$C$22)*('Ejercicio 3 - TIR'!$D$22-'Ejercicio 3 - TIR'!$C$22)*P65),'Ejercicio 3 - TIR'!$E$22-SQRT(('Ejercicio 3 - TIR'!$E$22-'Ejercicio 3 - TIR'!$C$22)*('Ejercicio 3 - TIR'!$E$22-'Ejercicio 3 - TIR'!$D$22)*(1-P65)))</f>
        <v>0.148047071661014</v>
      </c>
      <c r="R65" s="27">
        <f ca="1" t="shared" si="471"/>
        <v>0.113177996901392</v>
      </c>
      <c r="S65" s="29">
        <f ca="1">IF(R65&lt;=('Ejercicio 3 - TIR'!$D$23-'Ejercicio 3 - TIR'!$C$23)/('Ejercicio 3 - TIR'!$E$23-'Ejercicio 3 - TIR'!$C$23),'Ejercicio 3 - TIR'!$C$23+SQRT(('Ejercicio 3 - TIR'!$E$23-'Ejercicio 3 - TIR'!$C$23)*('Ejercicio 3 - TIR'!$D$23-'Ejercicio 3 - TIR'!$C$23)*R65),'Ejercicio 3 - TIR'!$E$23-SQRT(('Ejercicio 3 - TIR'!$E$23-'Ejercicio 3 - TIR'!$C$23)*('Ejercicio 3 - TIR'!$E$23-'Ejercicio 3 - TIR'!$D$23)*(1-R65)))</f>
        <v>0.134273065347798</v>
      </c>
      <c r="T65" s="27">
        <f ca="1" t="shared" ref="T65:X65" si="472">RAND()</f>
        <v>0.596324721755414</v>
      </c>
      <c r="U65" s="29">
        <f ca="1">IF(T65&lt;=('Ejercicio 3 - TIR'!$D$24-'Ejercicio 3 - TIR'!$C$24)/('Ejercicio 3 - TIR'!$E$24-'Ejercicio 3 - TIR'!$C$24),'Ejercicio 3 - TIR'!$C$24+SQRT(('Ejercicio 3 - TIR'!$E$24-'Ejercicio 3 - TIR'!$C$24)*('Ejercicio 3 - TIR'!$D$24-'Ejercicio 3 - TIR'!$C$24)*T65),'Ejercicio 3 - TIR'!$E$24-SQRT(('Ejercicio 3 - TIR'!$E$24-'Ejercicio 3 - TIR'!$C$24)*('Ejercicio 3 - TIR'!$E$24-'Ejercicio 3 - TIR'!$D$24)*(1-T65)))</f>
        <v>0.186380202572222</v>
      </c>
      <c r="V65" s="27">
        <f ca="1" t="shared" si="472"/>
        <v>0.321427234638799</v>
      </c>
      <c r="W65" s="29">
        <f ca="1">IF(V65&lt;=('Ejercicio 3 - TIR'!$D$25-'Ejercicio 3 - TIR'!$C$25)/('Ejercicio 3 - TIR'!$E$25-'Ejercicio 3 - TIR'!$C$25),'Ejercicio 3 - TIR'!$C$25+SQRT(('Ejercicio 3 - TIR'!$E$25-'Ejercicio 3 - TIR'!$C$25)*('Ejercicio 3 - TIR'!$D$25-'Ejercicio 3 - TIR'!$C$25)*V65),'Ejercicio 3 - TIR'!$E$25-SQRT(('Ejercicio 3 - TIR'!$E$25-'Ejercicio 3 - TIR'!$C$25)*('Ejercicio 3 - TIR'!$E$25-'Ejercicio 3 - TIR'!$D$25)*(1-V65)))</f>
        <v>0.201265980272871</v>
      </c>
      <c r="X65" s="27">
        <f ca="1" t="shared" si="472"/>
        <v>0.781397013402475</v>
      </c>
      <c r="Y65" s="29">
        <f ca="1">IF(X65&lt;=('Ejercicio 3 - TIR'!$D$26-'Ejercicio 3 - TIR'!$C$26)/('Ejercicio 3 - TIR'!$E$26-'Ejercicio 3 - TIR'!$C$26),'Ejercicio 3 - TIR'!$C$26+SQRT(('Ejercicio 3 - TIR'!$E$26-'Ejercicio 3 - TIR'!$C$26)*('Ejercicio 3 - TIR'!$D$26-'Ejercicio 3 - TIR'!$C$26)*X65),'Ejercicio 3 - TIR'!$E$26-SQRT(('Ejercicio 3 - TIR'!$E$26-'Ejercicio 3 - TIR'!$C$26)*('Ejercicio 3 - TIR'!$E$26-'Ejercicio 3 - TIR'!$D$26)*(1-X65)))</f>
        <v>0.245642233372545</v>
      </c>
      <c r="Z65" s="27">
        <f ca="1" t="shared" si="4"/>
        <v>1.14804707166101</v>
      </c>
      <c r="AA65" s="27">
        <f ca="1" t="shared" si="5"/>
        <v>1.3021988711365</v>
      </c>
      <c r="AB65" s="27">
        <f ca="1" t="shared" si="6"/>
        <v>1.54490296052824</v>
      </c>
      <c r="AC65" s="27">
        <f ca="1" t="shared" si="7"/>
        <v>1.85583936930542</v>
      </c>
      <c r="AD65" s="27">
        <f ca="1" t="shared" si="8"/>
        <v>2.3117118967623</v>
      </c>
      <c r="AE65" s="26">
        <f ca="1" t="shared" si="9"/>
        <v>4174.34703608004</v>
      </c>
      <c r="AF65" s="26">
        <f ca="1" t="shared" si="10"/>
        <v>4734.84940844001</v>
      </c>
      <c r="AG65" s="26">
        <f ca="1" t="shared" si="11"/>
        <v>5617.33160033402</v>
      </c>
      <c r="AH65" s="26">
        <f ca="1" t="shared" si="12"/>
        <v>6747.90935139302</v>
      </c>
      <c r="AI65" s="26">
        <f ca="1" t="shared" si="13"/>
        <v>8405.48087506469</v>
      </c>
      <c r="AJ65" s="28">
        <f ca="1" t="shared" si="14"/>
        <v>45112.0760318991</v>
      </c>
      <c r="AK65" s="28">
        <f ca="1" t="shared" si="15"/>
        <v>42621.1785102492</v>
      </c>
      <c r="AL65" s="28">
        <f ca="1" t="shared" si="16"/>
        <v>57640.2269374416</v>
      </c>
      <c r="AM65" s="28">
        <f ca="1" t="shared" si="17"/>
        <v>74851.8299482125</v>
      </c>
      <c r="AN65" s="28">
        <f ca="1" t="shared" si="18"/>
        <v>78835.5735237508</v>
      </c>
      <c r="AO65" s="28">
        <f ca="1">C65/'Ejercicio 3 - TIR'!$D$7</f>
        <v>18439.9315181424</v>
      </c>
      <c r="AP65" s="28">
        <f ca="1" t="shared" si="19"/>
        <v>26672.1445137567</v>
      </c>
      <c r="AQ65" s="28">
        <f ca="1" t="shared" si="20"/>
        <v>24181.2469921068</v>
      </c>
      <c r="AR65" s="28">
        <f ca="1" t="shared" si="21"/>
        <v>39200.2954192992</v>
      </c>
      <c r="AS65" s="28">
        <f ca="1" t="shared" si="22"/>
        <v>56411.8984300701</v>
      </c>
      <c r="AT65" s="28">
        <f ca="1" t="shared" si="23"/>
        <v>60395.6420056084</v>
      </c>
      <c r="AU65" s="28">
        <f ca="1">AP65*'Ejercicio 3 - TIR'!$D$5</f>
        <v>13336.0722568784</v>
      </c>
      <c r="AV65" s="28">
        <f ca="1">AQ65*'Ejercicio 3 - TIR'!$D$5</f>
        <v>12090.6234960534</v>
      </c>
      <c r="AW65" s="28">
        <f ca="1">AR65*'Ejercicio 3 - TIR'!$D$5</f>
        <v>19600.1477096496</v>
      </c>
      <c r="AX65" s="28">
        <f ca="1">AS65*'Ejercicio 3 - TIR'!$D$5</f>
        <v>28205.9492150351</v>
      </c>
      <c r="AY65" s="28">
        <f ca="1">AT65*'Ejercicio 3 - TIR'!$D$5</f>
        <v>30197.8210028042</v>
      </c>
      <c r="AZ65" s="28">
        <f ca="1" t="shared" ref="AZ65:BD65" si="473">AJ65-AU65-AE65</f>
        <v>27601.6567389407</v>
      </c>
      <c r="BA65" s="28">
        <f ca="1" t="shared" si="473"/>
        <v>25795.7056057558</v>
      </c>
      <c r="BB65" s="28">
        <f ca="1" t="shared" si="473"/>
        <v>32422.747627458</v>
      </c>
      <c r="BC65" s="28">
        <f ca="1" t="shared" si="473"/>
        <v>39897.9713817844</v>
      </c>
      <c r="BD65" s="28">
        <f ca="1" t="shared" si="473"/>
        <v>40232.2716458819</v>
      </c>
      <c r="BE65" s="28">
        <f ca="1" t="shared" ref="BE65:BI65" si="474">AZ65/Z65</f>
        <v>24042.2691893688</v>
      </c>
      <c r="BF65" s="28">
        <f ca="1" t="shared" si="474"/>
        <v>19809.3441620345</v>
      </c>
      <c r="BG65" s="28">
        <f ca="1" t="shared" si="474"/>
        <v>20986.9153311557</v>
      </c>
      <c r="BH65" s="28">
        <f ca="1" t="shared" si="474"/>
        <v>21498.6124562693</v>
      </c>
      <c r="BI65" s="28">
        <f ca="1" t="shared" si="474"/>
        <v>17403.670285311</v>
      </c>
      <c r="BJ65" s="28">
        <f ca="1" t="shared" si="26"/>
        <v>65181.2129497312</v>
      </c>
      <c r="BK65" s="28">
        <f ca="1" t="shared" si="27"/>
        <v>42627.8090659718</v>
      </c>
      <c r="BL65" s="28">
        <f ca="1" t="shared" si="28"/>
        <v>107809.022015703</v>
      </c>
      <c r="BM65" s="28">
        <f ca="1">BK65*'Ejercicio 3 - TIR'!$D$5</f>
        <v>21313.9045329859</v>
      </c>
      <c r="BN65" s="28">
        <f ca="1" t="shared" si="29"/>
        <v>86495.1174827171</v>
      </c>
      <c r="BO65" s="28">
        <f ca="1" t="shared" si="30"/>
        <v>37416.0454872682</v>
      </c>
      <c r="BP65" s="28">
        <f ca="1" t="shared" si="31"/>
        <v>-120395.737318909</v>
      </c>
      <c r="BQ65" s="28">
        <f ca="1" t="shared" ref="BQ65:BT65" si="475">BE65</f>
        <v>24042.2691893688</v>
      </c>
      <c r="BR65" s="28">
        <f ca="1" t="shared" si="475"/>
        <v>19809.3441620345</v>
      </c>
      <c r="BS65" s="28">
        <f ca="1" t="shared" si="475"/>
        <v>20986.9153311557</v>
      </c>
      <c r="BT65" s="28">
        <f ca="1" t="shared" si="475"/>
        <v>21498.6124562693</v>
      </c>
      <c r="BU65" s="28">
        <f ca="1" t="shared" si="33"/>
        <v>54819.7157725792</v>
      </c>
      <c r="BV65" s="30">
        <f ca="1" t="shared" si="34"/>
        <v>4.80036710197098</v>
      </c>
    </row>
    <row r="66" ht="15" customHeight="1" spans="1:74">
      <c r="A66" s="26">
        <v>65</v>
      </c>
      <c r="B66" s="27">
        <f ca="1" t="shared" ref="B66:F66" si="476">RAND()</f>
        <v>0.684337537966429</v>
      </c>
      <c r="C66" s="28">
        <f ca="1">IF(B66&lt;=('Ejercicio 3 - TIR'!$D$13-'Ejercicio 3 - TIR'!$C$13)/('Ejercicio 3 - TIR'!$E$13-'Ejercicio 3 - TIR'!$C$13),'Ejercicio 3 - TIR'!$C$13+SQRT(('Ejercicio 3 - TIR'!$E$13-'Ejercicio 3 - TIR'!$C$13)*('Ejercicio 3 - TIR'!$D$13-'Ejercicio 3 - TIR'!$C$13)*B66),'Ejercicio 3 - TIR'!$E$13-SQRT(('Ejercicio 3 - TIR'!$E$13-'Ejercicio 3 - TIR'!$C$13)*('Ejercicio 3 - TIR'!$E$13-'Ejercicio 3 - TIR'!$D$13)*(1-B66)))</f>
        <v>80537.3446200092</v>
      </c>
      <c r="D66" s="27">
        <f ca="1" t="shared" si="476"/>
        <v>0.959215957761249</v>
      </c>
      <c r="E66" s="28">
        <f ca="1">IF(D66&lt;=('Ejercicio 3 - TIR'!$D$14-'Ejercicio 3 - TIR'!$C$14)/('Ejercicio 3 - TIR'!$E$14-'Ejercicio 3 - TIR'!$C$14),'Ejercicio 3 - TIR'!$C$14+SQRT(('Ejercicio 3 - TIR'!$E$14-'Ejercicio 3 - TIR'!$C$14)*('Ejercicio 3 - TIR'!$D$14-'Ejercicio 3 - TIR'!$C$14)*D66),'Ejercicio 3 - TIR'!$E$14-SQRT(('Ejercicio 3 - TIR'!$E$14-'Ejercicio 3 - TIR'!$C$14)*('Ejercicio 3 - TIR'!$E$14-'Ejercicio 3 - TIR'!$D$14)*(1-D66)))</f>
        <v>37526.6204626437</v>
      </c>
      <c r="F66" s="27">
        <f ca="1" t="shared" si="476"/>
        <v>0.580356968375995</v>
      </c>
      <c r="G66" s="28">
        <f ca="1">IF(F66&lt;=('Ejercicio 3 - TIR'!$D$18-'Ejercicio 3 - TIR'!$C$18)/('Ejercicio 3 - TIR'!$E$18-'Ejercicio 3 - TIR'!$C$18),'Ejercicio 3 - TIR'!$C$18+SQRT(('Ejercicio 3 - TIR'!$E$18-'Ejercicio 3 - TIR'!$C$18)*('Ejercicio 3 - TIR'!$D$18-'Ejercicio 3 - TIR'!$C$18)*F66),'Ejercicio 3 - TIR'!$E$18-SQRT(('Ejercicio 3 - TIR'!$E$18-'Ejercicio 3 - TIR'!$C$18)*('Ejercicio 3 - TIR'!$E$18-'Ejercicio 3 - TIR'!$D$18)*(1-F66)))</f>
        <v>39330.2489386082</v>
      </c>
      <c r="H66" s="27">
        <f ca="1" t="shared" ref="H66:L66" si="477">RAND()</f>
        <v>0.865033588009392</v>
      </c>
      <c r="I66" s="28">
        <f ca="1">IF(H66&lt;=('Ejercicio 3 - TIR'!$D$18-'Ejercicio 3 - TIR'!$C$18)/('Ejercicio 3 - TIR'!$E$18-'Ejercicio 3 - TIR'!$C$18),'Ejercicio 3 - TIR'!$C$18+SQRT(('Ejercicio 3 - TIR'!$E$18-'Ejercicio 3 - TIR'!$C$18)*('Ejercicio 3 - TIR'!$D$18-'Ejercicio 3 - TIR'!$C$18)*H66),'Ejercicio 3 - TIR'!$E$18-SQRT(('Ejercicio 3 - TIR'!$E$18-'Ejercicio 3 - TIR'!$C$18)*('Ejercicio 3 - TIR'!$E$18-'Ejercicio 3 - TIR'!$D$18)*(1-H66)))</f>
        <v>41818.4153477716</v>
      </c>
      <c r="J66" s="27">
        <f ca="1" t="shared" si="477"/>
        <v>0.881021798409883</v>
      </c>
      <c r="K66" s="28">
        <f ca="1">IF(J66&lt;=('Ejercicio 3 - TIR'!$D$18-'Ejercicio 3 - TIR'!$C$18)/('Ejercicio 3 - TIR'!$E$18-'Ejercicio 3 - TIR'!$C$18),'Ejercicio 3 - TIR'!$C$18+SQRT(('Ejercicio 3 - TIR'!$E$18-'Ejercicio 3 - TIR'!$C$18)*('Ejercicio 3 - TIR'!$D$18-'Ejercicio 3 - TIR'!$C$18)*J66),'Ejercicio 3 - TIR'!$E$18-SQRT(('Ejercicio 3 - TIR'!$E$18-'Ejercicio 3 - TIR'!$C$18)*('Ejercicio 3 - TIR'!$E$18-'Ejercicio 3 - TIR'!$D$18)*(1-J66)))</f>
        <v>42012.7997858766</v>
      </c>
      <c r="L66" s="27">
        <f ca="1" t="shared" si="477"/>
        <v>0.121959094461331</v>
      </c>
      <c r="M66" s="28">
        <f ca="1">IF(L66&lt;=('Ejercicio 3 - TIR'!$D$18-'Ejercicio 3 - TIR'!$C$18)/('Ejercicio 3 - TIR'!$E$18-'Ejercicio 3 - TIR'!$C$18),'Ejercicio 3 - TIR'!$C$18+SQRT(('Ejercicio 3 - TIR'!$E$18-'Ejercicio 3 - TIR'!$C$18)*('Ejercicio 3 - TIR'!$D$18-'Ejercicio 3 - TIR'!$C$18)*L66),'Ejercicio 3 - TIR'!$E$18-SQRT(('Ejercicio 3 - TIR'!$E$18-'Ejercicio 3 - TIR'!$C$18)*('Ejercicio 3 - TIR'!$E$18-'Ejercicio 3 - TIR'!$D$18)*(1-L66)))</f>
        <v>34277.1327041839</v>
      </c>
      <c r="N66" s="27">
        <f ca="1" t="shared" ref="N66:R66" si="478">RAND()</f>
        <v>0.478712085406208</v>
      </c>
      <c r="O66" s="28">
        <f ca="1">IF(N66&lt;=('Ejercicio 3 - TIR'!$D$18-'Ejercicio 3 - TIR'!$C$18)/('Ejercicio 3 - TIR'!$E$18-'Ejercicio 3 - TIR'!$C$18),'Ejercicio 3 - TIR'!$C$18+SQRT(('Ejercicio 3 - TIR'!$E$18-'Ejercicio 3 - TIR'!$C$18)*('Ejercicio 3 - TIR'!$D$18-'Ejercicio 3 - TIR'!$C$18)*N66),'Ejercicio 3 - TIR'!$E$18-SQRT(('Ejercicio 3 - TIR'!$E$18-'Ejercicio 3 - TIR'!$C$18)*('Ejercicio 3 - TIR'!$E$18-'Ejercicio 3 - TIR'!$D$18)*(1-N66)))</f>
        <v>38473.8900636562</v>
      </c>
      <c r="P66" s="27">
        <f ca="1" t="shared" si="478"/>
        <v>0.933334126128005</v>
      </c>
      <c r="Q66" s="29">
        <f ca="1">IF(P66&lt;=('Ejercicio 3 - TIR'!$D$22-'Ejercicio 3 - TIR'!$C$22)/('Ejercicio 3 - TIR'!$E$22-'Ejercicio 3 - TIR'!$C$22),'Ejercicio 3 - TIR'!$C$22+SQRT(('Ejercicio 3 - TIR'!$E$22-'Ejercicio 3 - TIR'!$C$22)*('Ejercicio 3 - TIR'!$D$22-'Ejercicio 3 - TIR'!$C$22)*P66),'Ejercicio 3 - TIR'!$E$22-SQRT(('Ejercicio 3 - TIR'!$E$22-'Ejercicio 3 - TIR'!$C$22)*('Ejercicio 3 - TIR'!$E$22-'Ejercicio 3 - TIR'!$D$22)*(1-P66)))</f>
        <v>0.169045613984819</v>
      </c>
      <c r="R66" s="27">
        <f ca="1" t="shared" si="478"/>
        <v>0.568434504973218</v>
      </c>
      <c r="S66" s="29">
        <f ca="1">IF(R66&lt;=('Ejercicio 3 - TIR'!$D$23-'Ejercicio 3 - TIR'!$C$23)/('Ejercicio 3 - TIR'!$E$23-'Ejercicio 3 - TIR'!$C$23),'Ejercicio 3 - TIR'!$C$23+SQRT(('Ejercicio 3 - TIR'!$E$23-'Ejercicio 3 - TIR'!$C$23)*('Ejercicio 3 - TIR'!$D$23-'Ejercicio 3 - TIR'!$C$23)*R66),'Ejercicio 3 - TIR'!$E$23-SQRT(('Ejercicio 3 - TIR'!$E$23-'Ejercicio 3 - TIR'!$C$23)*('Ejercicio 3 - TIR'!$E$23-'Ejercicio 3 - TIR'!$D$23)*(1-R66)))</f>
        <v>0.152128547023016</v>
      </c>
      <c r="T66" s="27">
        <f ca="1" t="shared" ref="T66:X66" si="479">RAND()</f>
        <v>0.163772094394875</v>
      </c>
      <c r="U66" s="29">
        <f ca="1">IF(T66&lt;=('Ejercicio 3 - TIR'!$D$24-'Ejercicio 3 - TIR'!$C$24)/('Ejercicio 3 - TIR'!$E$24-'Ejercicio 3 - TIR'!$C$24),'Ejercicio 3 - TIR'!$C$24+SQRT(('Ejercicio 3 - TIR'!$E$24-'Ejercicio 3 - TIR'!$C$24)*('Ejercicio 3 - TIR'!$D$24-'Ejercicio 3 - TIR'!$C$24)*T66),'Ejercicio 3 - TIR'!$E$24-SQRT(('Ejercicio 3 - TIR'!$E$24-'Ejercicio 3 - TIR'!$C$24)*('Ejercicio 3 - TIR'!$E$24-'Ejercicio 3 - TIR'!$D$24)*(1-T66)))</f>
        <v>0.168545117908205</v>
      </c>
      <c r="V66" s="27">
        <f ca="1" t="shared" si="479"/>
        <v>0.164941592727195</v>
      </c>
      <c r="W66" s="29">
        <f ca="1">IF(V66&lt;=('Ejercicio 3 - TIR'!$D$25-'Ejercicio 3 - TIR'!$C$25)/('Ejercicio 3 - TIR'!$E$25-'Ejercicio 3 - TIR'!$C$25),'Ejercicio 3 - TIR'!$C$25+SQRT(('Ejercicio 3 - TIR'!$E$25-'Ejercicio 3 - TIR'!$C$25)*('Ejercicio 3 - TIR'!$D$25-'Ejercicio 3 - TIR'!$C$25)*V66),'Ejercicio 3 - TIR'!$E$25-SQRT(('Ejercicio 3 - TIR'!$E$25-'Ejercicio 3 - TIR'!$C$25)*('Ejercicio 3 - TIR'!$E$25-'Ejercicio 3 - TIR'!$D$25)*(1-V66)))</f>
        <v>0.195195993873981</v>
      </c>
      <c r="X66" s="27">
        <f ca="1" t="shared" si="479"/>
        <v>0.32120537759226</v>
      </c>
      <c r="Y66" s="29">
        <f ca="1">IF(X66&lt;=('Ejercicio 3 - TIR'!$D$26-'Ejercicio 3 - TIR'!$C$26)/('Ejercicio 3 - TIR'!$E$26-'Ejercicio 3 - TIR'!$C$26),'Ejercicio 3 - TIR'!$C$26+SQRT(('Ejercicio 3 - TIR'!$E$26-'Ejercicio 3 - TIR'!$C$26)*('Ejercicio 3 - TIR'!$D$26-'Ejercicio 3 - TIR'!$C$26)*X66),'Ejercicio 3 - TIR'!$E$26-SQRT(('Ejercicio 3 - TIR'!$E$26-'Ejercicio 3 - TIR'!$C$26)*('Ejercicio 3 - TIR'!$E$26-'Ejercicio 3 - TIR'!$D$26)*(1-X66)))</f>
        <v>0.21944918537921</v>
      </c>
      <c r="Z66" s="27">
        <f ca="1" t="shared" ref="Z66:Z129" si="480">(1+Q66)</f>
        <v>1.16904561398482</v>
      </c>
      <c r="AA66" s="27">
        <f ca="1" t="shared" ref="AA66:AA129" si="481">Z66*(1+S66)</f>
        <v>1.34689082464396</v>
      </c>
      <c r="AB66" s="27">
        <f ca="1" t="shared" ref="AB66:AB129" si="482">AA66*(1+U66)</f>
        <v>1.57390269749306</v>
      </c>
      <c r="AC66" s="27">
        <f ca="1" t="shared" ref="AC66:AC129" si="483">AB66*(1+W66)</f>
        <v>1.88112219879115</v>
      </c>
      <c r="AD66" s="27">
        <f ca="1" t="shared" ref="AD66:AD129" si="484">AC66*(1+Y66)</f>
        <v>2.29393293291462</v>
      </c>
      <c r="AE66" s="26">
        <f ca="1" t="shared" ref="AE66:AE129" si="485">E66*Q66</f>
        <v>6343.71059688289</v>
      </c>
      <c r="AF66" s="26">
        <f ca="1" t="shared" ref="AF66:AF129" si="486">AE66*(1+S66)</f>
        <v>7308.77007272119</v>
      </c>
      <c r="AG66" s="26">
        <f ca="1" t="shared" ref="AG66:AG129" si="487">AF66*(1+U66)</f>
        <v>8540.62758639195</v>
      </c>
      <c r="AH66" s="26">
        <f ca="1" t="shared" ref="AH66:AH129" si="488">AG66*(1+W66)</f>
        <v>10207.7238764253</v>
      </c>
      <c r="AI66" s="26">
        <f ca="1" t="shared" ref="AI66:AI129" si="489">AH66*(1+Y66)</f>
        <v>12447.8005656827</v>
      </c>
      <c r="AJ66" s="28">
        <f ca="1" t="shared" ref="AJ66:AJ129" si="490">G66*Z66</f>
        <v>45978.855018611</v>
      </c>
      <c r="AK66" s="28">
        <f ca="1" t="shared" ref="AK66:AK129" si="491">I66*AA66</f>
        <v>56324.8399330637</v>
      </c>
      <c r="AL66" s="28">
        <f ca="1" t="shared" ref="AL66:AL129" si="492">K66*AB66</f>
        <v>66124.0589122269</v>
      </c>
      <c r="AM66" s="28">
        <f ca="1" t="shared" ref="AM66:AM129" si="493">M66*AC66</f>
        <v>64479.4752407506</v>
      </c>
      <c r="AN66" s="28">
        <f ca="1" t="shared" ref="AN66:AN129" si="494">O66*AD66</f>
        <v>88256.5234743575</v>
      </c>
      <c r="AO66" s="28">
        <f ca="1">C66/'Ejercicio 3 - TIR'!$D$7</f>
        <v>16107.4689240018</v>
      </c>
      <c r="AP66" s="28">
        <f ca="1" t="shared" ref="AP66:AP129" si="495">AJ66-AO66</f>
        <v>29871.3860946092</v>
      </c>
      <c r="AQ66" s="28">
        <f ca="1" t="shared" ref="AQ66:AQ129" si="496">AK66-AO66</f>
        <v>40217.3710090618</v>
      </c>
      <c r="AR66" s="28">
        <f ca="1" t="shared" ref="AR66:AR129" si="497">AL66-AO66</f>
        <v>50016.5899882251</v>
      </c>
      <c r="AS66" s="28">
        <f ca="1" t="shared" ref="AS66:AS129" si="498">AM66-AO66</f>
        <v>48372.0063167488</v>
      </c>
      <c r="AT66" s="28">
        <f ca="1" t="shared" ref="AT66:AT129" si="499">AN66-AO66</f>
        <v>72149.0545503557</v>
      </c>
      <c r="AU66" s="28">
        <f ca="1">AP66*'Ejercicio 3 - TIR'!$D$5</f>
        <v>14935.6930473046</v>
      </c>
      <c r="AV66" s="28">
        <f ca="1">AQ66*'Ejercicio 3 - TIR'!$D$5</f>
        <v>20108.6855045309</v>
      </c>
      <c r="AW66" s="28">
        <f ca="1">AR66*'Ejercicio 3 - TIR'!$D$5</f>
        <v>25008.2949941125</v>
      </c>
      <c r="AX66" s="28">
        <f ca="1">AS66*'Ejercicio 3 - TIR'!$D$5</f>
        <v>24186.0031583744</v>
      </c>
      <c r="AY66" s="28">
        <f ca="1">AT66*'Ejercicio 3 - TIR'!$D$5</f>
        <v>36074.5272751778</v>
      </c>
      <c r="AZ66" s="28">
        <f ca="1" t="shared" ref="AZ66:BD66" si="500">AJ66-AU66-AE66</f>
        <v>24699.4513744235</v>
      </c>
      <c r="BA66" s="28">
        <f ca="1" t="shared" si="500"/>
        <v>28907.3843558116</v>
      </c>
      <c r="BB66" s="28">
        <f ca="1" t="shared" si="500"/>
        <v>32575.1363317224</v>
      </c>
      <c r="BC66" s="28">
        <f ca="1" t="shared" si="500"/>
        <v>30085.748205951</v>
      </c>
      <c r="BD66" s="28">
        <f ca="1" t="shared" si="500"/>
        <v>39734.195633497</v>
      </c>
      <c r="BE66" s="28">
        <f ca="1" t="shared" ref="BE66:BI66" si="501">AZ66/Z66</f>
        <v>21127.8765164969</v>
      </c>
      <c r="BF66" s="28">
        <f ca="1" t="shared" si="501"/>
        <v>21462.306986502</v>
      </c>
      <c r="BG66" s="28">
        <f ca="1" t="shared" si="501"/>
        <v>20697.0458743153</v>
      </c>
      <c r="BH66" s="28">
        <f ca="1" t="shared" si="501"/>
        <v>15993.5108018419</v>
      </c>
      <c r="BI66" s="28">
        <f ca="1" t="shared" si="501"/>
        <v>17321.4286535446</v>
      </c>
      <c r="BJ66" s="28">
        <f ca="1" t="shared" ref="BJ66:BJ129" si="502">E66*AD66</f>
        <v>86083.5505402462</v>
      </c>
      <c r="BK66" s="28">
        <f ca="1" t="shared" ref="BK66:BK129" si="503">0.2*C66*AD66</f>
        <v>36949.4534306666</v>
      </c>
      <c r="BL66" s="28">
        <f ca="1" t="shared" ref="BL66:BL129" si="504">BJ66+BK66</f>
        <v>123033.003970913</v>
      </c>
      <c r="BM66" s="28">
        <f ca="1">BK66*'Ejercicio 3 - TIR'!$D$5</f>
        <v>18474.7267153333</v>
      </c>
      <c r="BN66" s="28">
        <f ca="1" t="shared" ref="BN66:BN129" si="505">BL66-BM66</f>
        <v>104558.277255579</v>
      </c>
      <c r="BO66" s="28">
        <f ca="1" t="shared" ref="BO66:BO129" si="506">BN66/AD66</f>
        <v>45580.3549246447</v>
      </c>
      <c r="BP66" s="28">
        <f ca="1" t="shared" ref="BP66:BP129" si="507">-(C66+E66)</f>
        <v>-118063.965082653</v>
      </c>
      <c r="BQ66" s="28">
        <f ca="1" t="shared" ref="BQ66:BT66" si="508">BE66</f>
        <v>21127.8765164969</v>
      </c>
      <c r="BR66" s="28">
        <f ca="1" t="shared" si="508"/>
        <v>21462.306986502</v>
      </c>
      <c r="BS66" s="28">
        <f ca="1" t="shared" si="508"/>
        <v>20697.0458743153</v>
      </c>
      <c r="BT66" s="28">
        <f ca="1" t="shared" si="508"/>
        <v>15993.5108018419</v>
      </c>
      <c r="BU66" s="28">
        <f ca="1" t="shared" ref="BU66:BU129" si="509">BI66+BO66</f>
        <v>62901.7835781893</v>
      </c>
      <c r="BV66" s="30">
        <f ca="1" t="shared" ref="BV66:BV129" si="510">IFERROR(IRR(BP66:BU66,0.1),NA())*100</f>
        <v>5.47643180973223</v>
      </c>
    </row>
    <row r="67" ht="15" customHeight="1" spans="1:74">
      <c r="A67" s="26">
        <v>66</v>
      </c>
      <c r="B67" s="27">
        <f ca="1" t="shared" ref="B67:F67" si="511">RAND()</f>
        <v>0.969979179991842</v>
      </c>
      <c r="C67" s="28">
        <f ca="1">IF(B67&lt;=('Ejercicio 3 - TIR'!$D$13-'Ejercicio 3 - TIR'!$C$13)/('Ejercicio 3 - TIR'!$E$13-'Ejercicio 3 - TIR'!$C$13),'Ejercicio 3 - TIR'!$C$13+SQRT(('Ejercicio 3 - TIR'!$E$13-'Ejercicio 3 - TIR'!$C$13)*('Ejercicio 3 - TIR'!$D$13-'Ejercicio 3 - TIR'!$C$13)*B67),'Ejercicio 3 - TIR'!$E$13-SQRT(('Ejercicio 3 - TIR'!$E$13-'Ejercicio 3 - TIR'!$C$13)*('Ejercicio 3 - TIR'!$E$13-'Ejercicio 3 - TIR'!$D$13)*(1-B67)))</f>
        <v>93997.9183602861</v>
      </c>
      <c r="D67" s="27">
        <f ca="1" t="shared" si="511"/>
        <v>0.486173927529652</v>
      </c>
      <c r="E67" s="28">
        <f ca="1">IF(D67&lt;=('Ejercicio 3 - TIR'!$D$14-'Ejercicio 3 - TIR'!$C$14)/('Ejercicio 3 - TIR'!$E$14-'Ejercicio 3 - TIR'!$C$14),'Ejercicio 3 - TIR'!$C$14+SQRT(('Ejercicio 3 - TIR'!$E$14-'Ejercicio 3 - TIR'!$C$14)*('Ejercicio 3 - TIR'!$D$14-'Ejercicio 3 - TIR'!$C$14)*D67),'Ejercicio 3 - TIR'!$E$14-SQRT(('Ejercicio 3 - TIR'!$E$14-'Ejercicio 3 - TIR'!$C$14)*('Ejercicio 3 - TIR'!$E$14-'Ejercicio 3 - TIR'!$D$14)*(1-D67)))</f>
        <v>31220.825160042</v>
      </c>
      <c r="F67" s="27">
        <f ca="1" t="shared" si="511"/>
        <v>0.714645732976467</v>
      </c>
      <c r="G67" s="28">
        <f ca="1">IF(F67&lt;=('Ejercicio 3 - TIR'!$D$18-'Ejercicio 3 - TIR'!$C$18)/('Ejercicio 3 - TIR'!$E$18-'Ejercicio 3 - TIR'!$C$18),'Ejercicio 3 - TIR'!$C$18+SQRT(('Ejercicio 3 - TIR'!$E$18-'Ejercicio 3 - TIR'!$C$18)*('Ejercicio 3 - TIR'!$D$18-'Ejercicio 3 - TIR'!$C$18)*F67),'Ejercicio 3 - TIR'!$E$18-SQRT(('Ejercicio 3 - TIR'!$E$18-'Ejercicio 3 - TIR'!$C$18)*('Ejercicio 3 - TIR'!$E$18-'Ejercicio 3 - TIR'!$D$18)*(1-F67)))</f>
        <v>40373.8169051836</v>
      </c>
      <c r="H67" s="27">
        <f ca="1" t="shared" ref="H67:L67" si="512">RAND()</f>
        <v>0.698726257892595</v>
      </c>
      <c r="I67" s="28">
        <f ca="1">IF(H67&lt;=('Ejercicio 3 - TIR'!$D$18-'Ejercicio 3 - TIR'!$C$18)/('Ejercicio 3 - TIR'!$E$18-'Ejercicio 3 - TIR'!$C$18),'Ejercicio 3 - TIR'!$C$18+SQRT(('Ejercicio 3 - TIR'!$E$18-'Ejercicio 3 - TIR'!$C$18)*('Ejercicio 3 - TIR'!$D$18-'Ejercicio 3 - TIR'!$C$18)*H67),'Ejercicio 3 - TIR'!$E$18-SQRT(('Ejercicio 3 - TIR'!$E$18-'Ejercicio 3 - TIR'!$C$18)*('Ejercicio 3 - TIR'!$E$18-'Ejercicio 3 - TIR'!$D$18)*(1-H67)))</f>
        <v>40246.5243602123</v>
      </c>
      <c r="J67" s="27">
        <f ca="1" t="shared" si="512"/>
        <v>0.991347861156495</v>
      </c>
      <c r="K67" s="28">
        <f ca="1">IF(J67&lt;=('Ejercicio 3 - TIR'!$D$18-'Ejercicio 3 - TIR'!$C$18)/('Ejercicio 3 - TIR'!$E$18-'Ejercicio 3 - TIR'!$C$18),'Ejercicio 3 - TIR'!$C$18+SQRT(('Ejercicio 3 - TIR'!$E$18-'Ejercicio 3 - TIR'!$C$18)*('Ejercicio 3 - TIR'!$D$18-'Ejercicio 3 - TIR'!$C$18)*J67),'Ejercicio 3 - TIR'!$E$18-SQRT(('Ejercicio 3 - TIR'!$E$18-'Ejercicio 3 - TIR'!$C$18)*('Ejercicio 3 - TIR'!$E$18-'Ejercicio 3 - TIR'!$D$18)*(1-J67)))</f>
        <v>44194.4502415971</v>
      </c>
      <c r="L67" s="27">
        <f ca="1" t="shared" si="512"/>
        <v>0.212442354313848</v>
      </c>
      <c r="M67" s="28">
        <f ca="1">IF(L67&lt;=('Ejercicio 3 - TIR'!$D$18-'Ejercicio 3 - TIR'!$C$18)/('Ejercicio 3 - TIR'!$E$18-'Ejercicio 3 - TIR'!$C$18),'Ejercicio 3 - TIR'!$C$18+SQRT(('Ejercicio 3 - TIR'!$E$18-'Ejercicio 3 - TIR'!$C$18)*('Ejercicio 3 - TIR'!$D$18-'Ejercicio 3 - TIR'!$C$18)*L67),'Ejercicio 3 - TIR'!$E$18-SQRT(('Ejercicio 3 - TIR'!$E$18-'Ejercicio 3 - TIR'!$C$18)*('Ejercicio 3 - TIR'!$E$18-'Ejercicio 3 - TIR'!$D$18)*(1-L67)))</f>
        <v>35645.029065211</v>
      </c>
      <c r="N67" s="27">
        <f ca="1" t="shared" ref="N67:R67" si="513">RAND()</f>
        <v>0.384253344717731</v>
      </c>
      <c r="O67" s="28">
        <f ca="1">IF(N67&lt;=('Ejercicio 3 - TIR'!$D$18-'Ejercicio 3 - TIR'!$C$18)/('Ejercicio 3 - TIR'!$E$18-'Ejercicio 3 - TIR'!$C$18),'Ejercicio 3 - TIR'!$C$18+SQRT(('Ejercicio 3 - TIR'!$E$18-'Ejercicio 3 - TIR'!$C$18)*('Ejercicio 3 - TIR'!$D$18-'Ejercicio 3 - TIR'!$C$18)*N67),'Ejercicio 3 - TIR'!$E$18-SQRT(('Ejercicio 3 - TIR'!$E$18-'Ejercicio 3 - TIR'!$C$18)*('Ejercicio 3 - TIR'!$E$18-'Ejercicio 3 - TIR'!$D$18)*(1-N67)))</f>
        <v>37591.9695539207</v>
      </c>
      <c r="P67" s="27">
        <f ca="1" t="shared" si="513"/>
        <v>0.228535366902968</v>
      </c>
      <c r="Q67" s="29">
        <f ca="1">IF(P67&lt;=('Ejercicio 3 - TIR'!$D$22-'Ejercicio 3 - TIR'!$C$22)/('Ejercicio 3 - TIR'!$E$22-'Ejercicio 3 - TIR'!$C$22),'Ejercicio 3 - TIR'!$C$22+SQRT(('Ejercicio 3 - TIR'!$E$22-'Ejercicio 3 - TIR'!$C$22)*('Ejercicio 3 - TIR'!$D$22-'Ejercicio 3 - TIR'!$C$22)*P67),'Ejercicio 3 - TIR'!$E$22-SQRT(('Ejercicio 3 - TIR'!$E$22-'Ejercicio 3 - TIR'!$C$22)*('Ejercicio 3 - TIR'!$E$22-'Ejercicio 3 - TIR'!$D$22)*(1-P67)))</f>
        <v>0.14028210197256</v>
      </c>
      <c r="R67" s="27">
        <f ca="1" t="shared" si="513"/>
        <v>0.0585764907756414</v>
      </c>
      <c r="S67" s="29">
        <f ca="1">IF(R67&lt;=('Ejercicio 3 - TIR'!$D$23-'Ejercicio 3 - TIR'!$C$23)/('Ejercicio 3 - TIR'!$E$23-'Ejercicio 3 - TIR'!$C$23),'Ejercicio 3 - TIR'!$C$23+SQRT(('Ejercicio 3 - TIR'!$E$23-'Ejercicio 3 - TIR'!$C$23)*('Ejercicio 3 - TIR'!$D$23-'Ejercicio 3 - TIR'!$C$23)*R67),'Ejercicio 3 - TIR'!$E$23-SQRT(('Ejercicio 3 - TIR'!$E$23-'Ejercicio 3 - TIR'!$C$23)*('Ejercicio 3 - TIR'!$E$23-'Ejercicio 3 - TIR'!$D$23)*(1-R67)))</f>
        <v>0.130268285319183</v>
      </c>
      <c r="T67" s="27">
        <f ca="1" t="shared" ref="T67:X67" si="514">RAND()</f>
        <v>0.795121566406155</v>
      </c>
      <c r="U67" s="29">
        <f ca="1">IF(T67&lt;=('Ejercicio 3 - TIR'!$D$24-'Ejercicio 3 - TIR'!$C$24)/('Ejercicio 3 - TIR'!$E$24-'Ejercicio 3 - TIR'!$C$24),'Ejercicio 3 - TIR'!$C$24+SQRT(('Ejercicio 3 - TIR'!$E$24-'Ejercicio 3 - TIR'!$C$24)*('Ejercicio 3 - TIR'!$D$24-'Ejercicio 3 - TIR'!$C$24)*T67),'Ejercicio 3 - TIR'!$E$24-SQRT(('Ejercicio 3 - TIR'!$E$24-'Ejercicio 3 - TIR'!$C$24)*('Ejercicio 3 - TIR'!$E$24-'Ejercicio 3 - TIR'!$D$24)*(1-T67)))</f>
        <v>0.196048807669288</v>
      </c>
      <c r="V67" s="27">
        <f ca="1" t="shared" si="514"/>
        <v>0.221385133691538</v>
      </c>
      <c r="W67" s="29">
        <f ca="1">IF(V67&lt;=('Ejercicio 3 - TIR'!$D$25-'Ejercicio 3 - TIR'!$C$25)/('Ejercicio 3 - TIR'!$E$25-'Ejercicio 3 - TIR'!$C$25),'Ejercicio 3 - TIR'!$C$25+SQRT(('Ejercicio 3 - TIR'!$E$25-'Ejercicio 3 - TIR'!$C$25)*('Ejercicio 3 - TIR'!$D$25-'Ejercicio 3 - TIR'!$C$25)*V67),'Ejercicio 3 - TIR'!$E$25-SQRT(('Ejercicio 3 - TIR'!$E$25-'Ejercicio 3 - TIR'!$C$25)*('Ejercicio 3 - TIR'!$E$25-'Ejercicio 3 - TIR'!$D$25)*(1-V67)))</f>
        <v>0.19760508980858</v>
      </c>
      <c r="X67" s="27">
        <f ca="1" t="shared" si="514"/>
        <v>0.906822455403786</v>
      </c>
      <c r="Y67" s="29">
        <f ca="1">IF(X67&lt;=('Ejercicio 3 - TIR'!$D$26-'Ejercicio 3 - TIR'!$C$26)/('Ejercicio 3 - TIR'!$E$26-'Ejercicio 3 - TIR'!$C$26),'Ejercicio 3 - TIR'!$C$26+SQRT(('Ejercicio 3 - TIR'!$E$26-'Ejercicio 3 - TIR'!$C$26)*('Ejercicio 3 - TIR'!$D$26-'Ejercicio 3 - TIR'!$C$26)*X67),'Ejercicio 3 - TIR'!$E$26-SQRT(('Ejercicio 3 - TIR'!$E$26-'Ejercicio 3 - TIR'!$C$26)*('Ejercicio 3 - TIR'!$E$26-'Ejercicio 3 - TIR'!$D$26)*(1-X67)))</f>
        <v>0.257568799835507</v>
      </c>
      <c r="Z67" s="27">
        <f ca="1" t="shared" si="480"/>
        <v>1.14028210197256</v>
      </c>
      <c r="AA67" s="27">
        <f ca="1" t="shared" si="481"/>
        <v>1.28882469617668</v>
      </c>
      <c r="AB67" s="27">
        <f ca="1" t="shared" si="482"/>
        <v>1.54149724115685</v>
      </c>
      <c r="AC67" s="27">
        <f ca="1" t="shared" si="483"/>
        <v>1.84610494193533</v>
      </c>
      <c r="AD67" s="27">
        <f ca="1" t="shared" si="484"/>
        <v>2.32160397620001</v>
      </c>
      <c r="AE67" s="26">
        <f ca="1" t="shared" si="485"/>
        <v>4379.72297876849</v>
      </c>
      <c r="AF67" s="26">
        <f ca="1" t="shared" si="486"/>
        <v>4950.26198138568</v>
      </c>
      <c r="AG67" s="26">
        <f ca="1" t="shared" si="487"/>
        <v>5920.75494048695</v>
      </c>
      <c r="AH67" s="26">
        <f ca="1" t="shared" si="488"/>
        <v>7090.72625223647</v>
      </c>
      <c r="AI67" s="26">
        <f ca="1" t="shared" si="489"/>
        <v>8917.07610298714</v>
      </c>
      <c r="AJ67" s="28">
        <f ca="1" t="shared" si="490"/>
        <v>46037.540805298</v>
      </c>
      <c r="AK67" s="28">
        <f ca="1" t="shared" si="491"/>
        <v>51870.7145307179</v>
      </c>
      <c r="AL67" s="28">
        <f ca="1" t="shared" si="492"/>
        <v>68125.6231218657</v>
      </c>
      <c r="AM67" s="28">
        <f ca="1" t="shared" si="493"/>
        <v>65804.4643127145</v>
      </c>
      <c r="AN67" s="28">
        <f ca="1" t="shared" si="494"/>
        <v>87273.665989572</v>
      </c>
      <c r="AO67" s="28">
        <f ca="1">C67/'Ejercicio 3 - TIR'!$D$7</f>
        <v>18799.5836720572</v>
      </c>
      <c r="AP67" s="28">
        <f ca="1" t="shared" si="495"/>
        <v>27237.9571332408</v>
      </c>
      <c r="AQ67" s="28">
        <f ca="1" t="shared" si="496"/>
        <v>33071.1308586607</v>
      </c>
      <c r="AR67" s="28">
        <f ca="1" t="shared" si="497"/>
        <v>49326.0394498084</v>
      </c>
      <c r="AS67" s="28">
        <f ca="1" t="shared" si="498"/>
        <v>47004.8806406572</v>
      </c>
      <c r="AT67" s="28">
        <f ca="1" t="shared" si="499"/>
        <v>68474.0823175148</v>
      </c>
      <c r="AU67" s="28">
        <f ca="1">AP67*'Ejercicio 3 - TIR'!$D$5</f>
        <v>13618.9785666204</v>
      </c>
      <c r="AV67" s="28">
        <f ca="1">AQ67*'Ejercicio 3 - TIR'!$D$5</f>
        <v>16535.5654293303</v>
      </c>
      <c r="AW67" s="28">
        <f ca="1">AR67*'Ejercicio 3 - TIR'!$D$5</f>
        <v>24663.0197249042</v>
      </c>
      <c r="AX67" s="28">
        <f ca="1">AS67*'Ejercicio 3 - TIR'!$D$5</f>
        <v>23502.4403203286</v>
      </c>
      <c r="AY67" s="28">
        <f ca="1">AT67*'Ejercicio 3 - TIR'!$D$5</f>
        <v>34237.0411587574</v>
      </c>
      <c r="AZ67" s="28">
        <f ca="1" t="shared" ref="AZ67:BD67" si="515">AJ67-AU67-AE67</f>
        <v>28038.8392599091</v>
      </c>
      <c r="BA67" s="28">
        <f ca="1" t="shared" si="515"/>
        <v>30384.8871200019</v>
      </c>
      <c r="BB67" s="28">
        <f ca="1" t="shared" si="515"/>
        <v>37541.8484564745</v>
      </c>
      <c r="BC67" s="28">
        <f ca="1" t="shared" si="515"/>
        <v>35211.2977401494</v>
      </c>
      <c r="BD67" s="28">
        <f ca="1" t="shared" si="515"/>
        <v>44119.5487278275</v>
      </c>
      <c r="BE67" s="28">
        <f ca="1" t="shared" ref="BE67:BI67" si="516">AZ67/Z67</f>
        <v>24589.3881973637</v>
      </c>
      <c r="BF67" s="28">
        <f ca="1" t="shared" si="516"/>
        <v>23575.6555644373</v>
      </c>
      <c r="BG67" s="28">
        <f ca="1" t="shared" si="516"/>
        <v>24354.1457319122</v>
      </c>
      <c r="BH67" s="28">
        <f ca="1" t="shared" si="516"/>
        <v>19073.2915233065</v>
      </c>
      <c r="BI67" s="28">
        <f ca="1" t="shared" si="516"/>
        <v>19003.9081514851</v>
      </c>
      <c r="BJ67" s="28">
        <f ca="1" t="shared" si="502"/>
        <v>72482.3918317987</v>
      </c>
      <c r="BK67" s="28">
        <f ca="1" t="shared" si="503"/>
        <v>43645.1882039528</v>
      </c>
      <c r="BL67" s="28">
        <f ca="1" t="shared" si="504"/>
        <v>116127.580035751</v>
      </c>
      <c r="BM67" s="28">
        <f ca="1">BK67*'Ejercicio 3 - TIR'!$D$5</f>
        <v>21822.5941019764</v>
      </c>
      <c r="BN67" s="28">
        <f ca="1" t="shared" si="505"/>
        <v>94304.9859337751</v>
      </c>
      <c r="BO67" s="28">
        <f ca="1" t="shared" si="506"/>
        <v>40620.6169960706</v>
      </c>
      <c r="BP67" s="28">
        <f ca="1" t="shared" si="507"/>
        <v>-125218.743520328</v>
      </c>
      <c r="BQ67" s="28">
        <f ca="1" t="shared" ref="BQ67:BT67" si="517">BE67</f>
        <v>24589.3881973637</v>
      </c>
      <c r="BR67" s="28">
        <f ca="1" t="shared" si="517"/>
        <v>23575.6555644373</v>
      </c>
      <c r="BS67" s="28">
        <f ca="1" t="shared" si="517"/>
        <v>24354.1457319122</v>
      </c>
      <c r="BT67" s="28">
        <f ca="1" t="shared" si="517"/>
        <v>19073.2915233065</v>
      </c>
      <c r="BU67" s="28">
        <f ca="1" t="shared" si="509"/>
        <v>59624.5251475556</v>
      </c>
      <c r="BV67" s="30">
        <f ca="1" t="shared" si="510"/>
        <v>5.7612654428117</v>
      </c>
    </row>
    <row r="68" ht="15" customHeight="1" spans="1:74">
      <c r="A68" s="26">
        <v>67</v>
      </c>
      <c r="B68" s="27">
        <f ca="1" t="shared" ref="B68:F68" si="518">RAND()</f>
        <v>0.857152161647142</v>
      </c>
      <c r="C68" s="28">
        <f ca="1">IF(B68&lt;=('Ejercicio 3 - TIR'!$D$13-'Ejercicio 3 - TIR'!$C$13)/('Ejercicio 3 - TIR'!$E$13-'Ejercicio 3 - TIR'!$C$13),'Ejercicio 3 - TIR'!$C$13+SQRT(('Ejercicio 3 - TIR'!$E$13-'Ejercicio 3 - TIR'!$C$13)*('Ejercicio 3 - TIR'!$D$13-'Ejercicio 3 - TIR'!$C$13)*B68),'Ejercicio 3 - TIR'!$E$13-SQRT(('Ejercicio 3 - TIR'!$E$13-'Ejercicio 3 - TIR'!$C$13)*('Ejercicio 3 - TIR'!$E$13-'Ejercicio 3 - TIR'!$D$13)*(1-B68)))</f>
        <v>86907.3529787354</v>
      </c>
      <c r="D68" s="27">
        <f ca="1" t="shared" si="518"/>
        <v>0.973019001011607</v>
      </c>
      <c r="E68" s="28">
        <f ca="1">IF(D68&lt;=('Ejercicio 3 - TIR'!$D$14-'Ejercicio 3 - TIR'!$C$14)/('Ejercicio 3 - TIR'!$E$14-'Ejercicio 3 - TIR'!$C$14),'Ejercicio 3 - TIR'!$C$14+SQRT(('Ejercicio 3 - TIR'!$E$14-'Ejercicio 3 - TIR'!$C$14)*('Ejercicio 3 - TIR'!$D$14-'Ejercicio 3 - TIR'!$C$14)*D68),'Ejercicio 3 - TIR'!$E$14-SQRT(('Ejercicio 3 - TIR'!$E$14-'Ejercicio 3 - TIR'!$C$14)*('Ejercicio 3 - TIR'!$E$14-'Ejercicio 3 - TIR'!$D$14)*(1-D68)))</f>
        <v>37988.2470707716</v>
      </c>
      <c r="F68" s="27">
        <f ca="1" t="shared" si="518"/>
        <v>0.560508013208232</v>
      </c>
      <c r="G68" s="28">
        <f ca="1">IF(F68&lt;=('Ejercicio 3 - TIR'!$D$18-'Ejercicio 3 - TIR'!$C$18)/('Ejercicio 3 - TIR'!$E$18-'Ejercicio 3 - TIR'!$C$18),'Ejercicio 3 - TIR'!$C$18+SQRT(('Ejercicio 3 - TIR'!$E$18-'Ejercicio 3 - TIR'!$C$18)*('Ejercicio 3 - TIR'!$D$18-'Ejercicio 3 - TIR'!$C$18)*F68),'Ejercicio 3 - TIR'!$E$18-SQRT(('Ejercicio 3 - TIR'!$E$18-'Ejercicio 3 - TIR'!$C$18)*('Ejercicio 3 - TIR'!$E$18-'Ejercicio 3 - TIR'!$D$18)*(1-F68)))</f>
        <v>39169.3076064245</v>
      </c>
      <c r="H68" s="27">
        <f ca="1" t="shared" ref="H68:L68" si="519">RAND()</f>
        <v>0.97969767318555</v>
      </c>
      <c r="I68" s="28">
        <f ca="1">IF(H68&lt;=('Ejercicio 3 - TIR'!$D$18-'Ejercicio 3 - TIR'!$C$18)/('Ejercicio 3 - TIR'!$E$18-'Ejercicio 3 - TIR'!$C$18),'Ejercicio 3 - TIR'!$C$18+SQRT(('Ejercicio 3 - TIR'!$E$18-'Ejercicio 3 - TIR'!$C$18)*('Ejercicio 3 - TIR'!$D$18-'Ejercicio 3 - TIR'!$C$18)*H68),'Ejercicio 3 - TIR'!$E$18-SQRT(('Ejercicio 3 - TIR'!$E$18-'Ejercicio 3 - TIR'!$C$18)*('Ejercicio 3 - TIR'!$E$18-'Ejercicio 3 - TIR'!$D$18)*(1-H68)))</f>
        <v>43766.0330186412</v>
      </c>
      <c r="J68" s="27">
        <f ca="1" t="shared" si="519"/>
        <v>0.401931218386</v>
      </c>
      <c r="K68" s="28">
        <f ca="1">IF(J68&lt;=('Ejercicio 3 - TIR'!$D$18-'Ejercicio 3 - TIR'!$C$18)/('Ejercicio 3 - TIR'!$E$18-'Ejercicio 3 - TIR'!$C$18),'Ejercicio 3 - TIR'!$C$18+SQRT(('Ejercicio 3 - TIR'!$E$18-'Ejercicio 3 - TIR'!$C$18)*('Ejercicio 3 - TIR'!$D$18-'Ejercicio 3 - TIR'!$C$18)*J68),'Ejercicio 3 - TIR'!$E$18-SQRT(('Ejercicio 3 - TIR'!$E$18-'Ejercicio 3 - TIR'!$C$18)*('Ejercicio 3 - TIR'!$E$18-'Ejercicio 3 - TIR'!$D$18)*(1-J68)))</f>
        <v>37764.6431185148</v>
      </c>
      <c r="L68" s="27">
        <f ca="1" t="shared" si="519"/>
        <v>0.726345834057561</v>
      </c>
      <c r="M68" s="28">
        <f ca="1">IF(L68&lt;=('Ejercicio 3 - TIR'!$D$18-'Ejercicio 3 - TIR'!$C$18)/('Ejercicio 3 - TIR'!$E$18-'Ejercicio 3 - TIR'!$C$18),'Ejercicio 3 - TIR'!$C$18+SQRT(('Ejercicio 3 - TIR'!$E$18-'Ejercicio 3 - TIR'!$C$18)*('Ejercicio 3 - TIR'!$D$18-'Ejercicio 3 - TIR'!$C$18)*L68),'Ejercicio 3 - TIR'!$E$18-SQRT(('Ejercicio 3 - TIR'!$E$18-'Ejercicio 3 - TIR'!$C$18)*('Ejercicio 3 - TIR'!$E$18-'Ejercicio 3 - TIR'!$D$18)*(1-L68)))</f>
        <v>40469.6509576322</v>
      </c>
      <c r="N68" s="27">
        <f ca="1" t="shared" ref="N68:R68" si="520">RAND()</f>
        <v>0.99487533154434</v>
      </c>
      <c r="O68" s="28">
        <f ca="1">IF(N68&lt;=('Ejercicio 3 - TIR'!$D$18-'Ejercicio 3 - TIR'!$C$18)/('Ejercicio 3 - TIR'!$E$18-'Ejercicio 3 - TIR'!$C$18),'Ejercicio 3 - TIR'!$C$18+SQRT(('Ejercicio 3 - TIR'!$E$18-'Ejercicio 3 - TIR'!$C$18)*('Ejercicio 3 - TIR'!$D$18-'Ejercicio 3 - TIR'!$C$18)*N68),'Ejercicio 3 - TIR'!$E$18-SQRT(('Ejercicio 3 - TIR'!$E$18-'Ejercicio 3 - TIR'!$C$18)*('Ejercicio 3 - TIR'!$E$18-'Ejercicio 3 - TIR'!$D$18)*(1-N68)))</f>
        <v>44380.0402156797</v>
      </c>
      <c r="P68" s="27">
        <f ca="1" t="shared" si="520"/>
        <v>0.901150912789626</v>
      </c>
      <c r="Q68" s="29">
        <f ca="1">IF(P68&lt;=('Ejercicio 3 - TIR'!$D$22-'Ejercicio 3 - TIR'!$C$22)/('Ejercicio 3 - TIR'!$E$22-'Ejercicio 3 - TIR'!$C$22),'Ejercicio 3 - TIR'!$C$22+SQRT(('Ejercicio 3 - TIR'!$E$22-'Ejercicio 3 - TIR'!$C$22)*('Ejercicio 3 - TIR'!$D$22-'Ejercicio 3 - TIR'!$C$22)*P68),'Ejercicio 3 - TIR'!$E$22-SQRT(('Ejercicio 3 - TIR'!$E$22-'Ejercicio 3 - TIR'!$C$22)*('Ejercicio 3 - TIR'!$E$22-'Ejercicio 3 - TIR'!$D$22)*(1-P68)))</f>
        <v>0.166661021141831</v>
      </c>
      <c r="R68" s="27">
        <f ca="1" t="shared" si="520"/>
        <v>0.168981618085543</v>
      </c>
      <c r="S68" s="29">
        <f ca="1">IF(R68&lt;=('Ejercicio 3 - TIR'!$D$23-'Ejercicio 3 - TIR'!$C$23)/('Ejercicio 3 - TIR'!$E$23-'Ejercicio 3 - TIR'!$C$23),'Ejercicio 3 - TIR'!$C$23+SQRT(('Ejercicio 3 - TIR'!$E$23-'Ejercicio 3 - TIR'!$C$23)*('Ejercicio 3 - TIR'!$D$23-'Ejercicio 3 - TIR'!$C$23)*R68),'Ejercicio 3 - TIR'!$E$23-SQRT(('Ejercicio 3 - TIR'!$E$23-'Ejercicio 3 - TIR'!$C$23)*('Ejercicio 3 - TIR'!$E$23-'Ejercicio 3 - TIR'!$D$23)*(1-R68)))</f>
        <v>0.137440381663082</v>
      </c>
      <c r="T68" s="27">
        <f ca="1" t="shared" ref="T68:X68" si="521">RAND()</f>
        <v>0.522094999541637</v>
      </c>
      <c r="U68" s="29">
        <f ca="1">IF(T68&lt;=('Ejercicio 3 - TIR'!$D$24-'Ejercicio 3 - TIR'!$C$24)/('Ejercicio 3 - TIR'!$E$24-'Ejercicio 3 - TIR'!$C$24),'Ejercicio 3 - TIR'!$C$24+SQRT(('Ejercicio 3 - TIR'!$E$24-'Ejercicio 3 - TIR'!$C$24)*('Ejercicio 3 - TIR'!$D$24-'Ejercicio 3 - TIR'!$C$24)*T68),'Ejercicio 3 - TIR'!$E$24-SQRT(('Ejercicio 3 - TIR'!$E$24-'Ejercicio 3 - TIR'!$C$24)*('Ejercicio 3 - TIR'!$E$24-'Ejercicio 3 - TIR'!$D$24)*(1-T68)))</f>
        <v>0.183419486044023</v>
      </c>
      <c r="V68" s="27">
        <f ca="1" t="shared" si="521"/>
        <v>0.804979952517679</v>
      </c>
      <c r="W68" s="29">
        <f ca="1">IF(V68&lt;=('Ejercicio 3 - TIR'!$D$25-'Ejercicio 3 - TIR'!$C$25)/('Ejercicio 3 - TIR'!$E$25-'Ejercicio 3 - TIR'!$C$25),'Ejercicio 3 - TIR'!$C$25+SQRT(('Ejercicio 3 - TIR'!$E$25-'Ejercicio 3 - TIR'!$C$25)*('Ejercicio 3 - TIR'!$D$25-'Ejercicio 3 - TIR'!$C$25)*V68),'Ejercicio 3 - TIR'!$E$25-SQRT(('Ejercicio 3 - TIR'!$E$25-'Ejercicio 3 - TIR'!$C$25)*('Ejercicio 3 - TIR'!$E$25-'Ejercicio 3 - TIR'!$D$25)*(1-V68)))</f>
        <v>0.223873956170363</v>
      </c>
      <c r="X68" s="27">
        <f ca="1" t="shared" si="521"/>
        <v>0.894186572268552</v>
      </c>
      <c r="Y68" s="29">
        <f ca="1">IF(X68&lt;=('Ejercicio 3 - TIR'!$D$26-'Ejercicio 3 - TIR'!$C$26)/('Ejercicio 3 - TIR'!$E$26-'Ejercicio 3 - TIR'!$C$26),'Ejercicio 3 - TIR'!$C$26+SQRT(('Ejercicio 3 - TIR'!$E$26-'Ejercicio 3 - TIR'!$C$26)*('Ejercicio 3 - TIR'!$D$26-'Ejercicio 3 - TIR'!$C$26)*X68),'Ejercicio 3 - TIR'!$E$26-SQRT(('Ejercicio 3 - TIR'!$E$26-'Ejercicio 3 - TIR'!$C$26)*('Ejercicio 3 - TIR'!$E$26-'Ejercicio 3 - TIR'!$D$26)*(1-X68)))</f>
        <v>0.25609618210934</v>
      </c>
      <c r="Z68" s="27">
        <f ca="1" t="shared" si="480"/>
        <v>1.16666102114183</v>
      </c>
      <c r="AA68" s="27">
        <f ca="1" t="shared" si="481"/>
        <v>1.32700735715901</v>
      </c>
      <c r="AB68" s="27">
        <f ca="1" t="shared" si="482"/>
        <v>1.57040636458575</v>
      </c>
      <c r="AC68" s="27">
        <f ca="1" t="shared" si="483"/>
        <v>1.92197945022068</v>
      </c>
      <c r="AD68" s="27">
        <f ca="1" t="shared" si="484"/>
        <v>2.4141910495148</v>
      </c>
      <c r="AE68" s="26">
        <f ca="1" t="shared" si="485"/>
        <v>6331.16004820298</v>
      </c>
      <c r="AF68" s="26">
        <f ca="1" t="shared" si="486"/>
        <v>7201.31710159805</v>
      </c>
      <c r="AG68" s="26">
        <f ca="1" t="shared" si="487"/>
        <v>8522.1789832132</v>
      </c>
      <c r="AH68" s="26">
        <f ca="1" t="shared" si="488"/>
        <v>10430.0729073771</v>
      </c>
      <c r="AI68" s="26">
        <f ca="1" t="shared" si="489"/>
        <v>13101.1747580784</v>
      </c>
      <c r="AJ68" s="28">
        <f ca="1" t="shared" si="490"/>
        <v>45697.3044095298</v>
      </c>
      <c r="AK68" s="28">
        <f ca="1" t="shared" si="491"/>
        <v>58077.8478094009</v>
      </c>
      <c r="AL68" s="28">
        <f ca="1" t="shared" si="492"/>
        <v>59305.8359096251</v>
      </c>
      <c r="AM68" s="28">
        <f ca="1" t="shared" si="493"/>
        <v>77781.8374981726</v>
      </c>
      <c r="AN68" s="28">
        <f ca="1" t="shared" si="494"/>
        <v>107141.895865801</v>
      </c>
      <c r="AO68" s="28">
        <f ca="1">C68/'Ejercicio 3 - TIR'!$D$7</f>
        <v>17381.4705957471</v>
      </c>
      <c r="AP68" s="28">
        <f ca="1" t="shared" si="495"/>
        <v>28315.8338137827</v>
      </c>
      <c r="AQ68" s="28">
        <f ca="1" t="shared" si="496"/>
        <v>40696.3772136538</v>
      </c>
      <c r="AR68" s="28">
        <f ca="1" t="shared" si="497"/>
        <v>41924.365313878</v>
      </c>
      <c r="AS68" s="28">
        <f ca="1" t="shared" si="498"/>
        <v>60400.3669024256</v>
      </c>
      <c r="AT68" s="28">
        <f ca="1" t="shared" si="499"/>
        <v>89760.4252700538</v>
      </c>
      <c r="AU68" s="28">
        <f ca="1">AP68*'Ejercicio 3 - TIR'!$D$5</f>
        <v>14157.9169068913</v>
      </c>
      <c r="AV68" s="28">
        <f ca="1">AQ68*'Ejercicio 3 - TIR'!$D$5</f>
        <v>20348.1886068269</v>
      </c>
      <c r="AW68" s="28">
        <f ca="1">AR68*'Ejercicio 3 - TIR'!$D$5</f>
        <v>20962.182656939</v>
      </c>
      <c r="AX68" s="28">
        <f ca="1">AS68*'Ejercicio 3 - TIR'!$D$5</f>
        <v>30200.1834512128</v>
      </c>
      <c r="AY68" s="28">
        <f ca="1">AT68*'Ejercicio 3 - TIR'!$D$5</f>
        <v>44880.2126350269</v>
      </c>
      <c r="AZ68" s="28">
        <f ca="1" t="shared" ref="AZ68:BD68" si="522">AJ68-AU68-AE68</f>
        <v>25208.2274544354</v>
      </c>
      <c r="BA68" s="28">
        <f ca="1" t="shared" si="522"/>
        <v>30528.3421009759</v>
      </c>
      <c r="BB68" s="28">
        <f ca="1" t="shared" si="522"/>
        <v>29821.4742694729</v>
      </c>
      <c r="BC68" s="28">
        <f ca="1" t="shared" si="522"/>
        <v>37151.5811395828</v>
      </c>
      <c r="BD68" s="28">
        <f ca="1" t="shared" si="522"/>
        <v>49160.5084726956</v>
      </c>
      <c r="BE68" s="28">
        <f ca="1" t="shared" ref="BE68:BI68" si="523">AZ68/Z68</f>
        <v>21607.1566612928</v>
      </c>
      <c r="BF68" s="28">
        <f ca="1" t="shared" si="523"/>
        <v>23005.4053101364</v>
      </c>
      <c r="BG68" s="28">
        <f ca="1" t="shared" si="523"/>
        <v>18989.6544881486</v>
      </c>
      <c r="BH68" s="28">
        <f ca="1" t="shared" si="523"/>
        <v>19329.8534671206</v>
      </c>
      <c r="BI68" s="28">
        <f ca="1" t="shared" si="523"/>
        <v>20363.1392314936</v>
      </c>
      <c r="BJ68" s="28">
        <f ca="1" t="shared" si="502"/>
        <v>91710.8860650137</v>
      </c>
      <c r="BK68" s="28">
        <f ca="1" t="shared" si="503"/>
        <v>41962.1907396573</v>
      </c>
      <c r="BL68" s="28">
        <f ca="1" t="shared" si="504"/>
        <v>133673.076804671</v>
      </c>
      <c r="BM68" s="28">
        <f ca="1">BK68*'Ejercicio 3 - TIR'!$D$5</f>
        <v>20981.0953698286</v>
      </c>
      <c r="BN68" s="28">
        <f ca="1" t="shared" si="505"/>
        <v>112691.981434842</v>
      </c>
      <c r="BO68" s="28">
        <f ca="1" t="shared" si="506"/>
        <v>46678.9823686452</v>
      </c>
      <c r="BP68" s="28">
        <f ca="1" t="shared" si="507"/>
        <v>-124895.600049507</v>
      </c>
      <c r="BQ68" s="28">
        <f ca="1" t="shared" ref="BQ68:BT68" si="524">BE68</f>
        <v>21607.1566612928</v>
      </c>
      <c r="BR68" s="28">
        <f ca="1" t="shared" si="524"/>
        <v>23005.4053101364</v>
      </c>
      <c r="BS68" s="28">
        <f ca="1" t="shared" si="524"/>
        <v>18989.6544881486</v>
      </c>
      <c r="BT68" s="28">
        <f ca="1" t="shared" si="524"/>
        <v>19329.8534671206</v>
      </c>
      <c r="BU68" s="28">
        <f ca="1" t="shared" si="509"/>
        <v>67042.1216001388</v>
      </c>
      <c r="BV68" s="30">
        <f ca="1" t="shared" si="510"/>
        <v>5.33496558516489</v>
      </c>
    </row>
    <row r="69" ht="15" customHeight="1" spans="1:74">
      <c r="A69" s="26">
        <v>68</v>
      </c>
      <c r="B69" s="27">
        <f ca="1" t="shared" ref="B69:F69" si="525">RAND()</f>
        <v>0.627474772439428</v>
      </c>
      <c r="C69" s="28">
        <f ca="1">IF(B69&lt;=('Ejercicio 3 - TIR'!$D$13-'Ejercicio 3 - TIR'!$C$13)/('Ejercicio 3 - TIR'!$E$13-'Ejercicio 3 - TIR'!$C$13),'Ejercicio 3 - TIR'!$C$13+SQRT(('Ejercicio 3 - TIR'!$E$13-'Ejercicio 3 - TIR'!$C$13)*('Ejercicio 3 - TIR'!$D$13-'Ejercicio 3 - TIR'!$C$13)*B69),'Ejercicio 3 - TIR'!$E$13-SQRT(('Ejercicio 3 - TIR'!$E$13-'Ejercicio 3 - TIR'!$C$13)*('Ejercicio 3 - TIR'!$E$13-'Ejercicio 3 - TIR'!$D$13)*(1-B69)))</f>
        <v>78856.9095666531</v>
      </c>
      <c r="D69" s="27">
        <f ca="1" t="shared" si="525"/>
        <v>0.0812768340843795</v>
      </c>
      <c r="E69" s="28">
        <f ca="1">IF(D69&lt;=('Ejercicio 3 - TIR'!$D$14-'Ejercicio 3 - TIR'!$C$14)/('Ejercicio 3 - TIR'!$E$14-'Ejercicio 3 - TIR'!$C$14),'Ejercicio 3 - TIR'!$C$14+SQRT(('Ejercicio 3 - TIR'!$E$14-'Ejercicio 3 - TIR'!$C$14)*('Ejercicio 3 - TIR'!$D$14-'Ejercicio 3 - TIR'!$C$14)*D69),'Ejercicio 3 - TIR'!$E$14-SQRT(('Ejercicio 3 - TIR'!$E$14-'Ejercicio 3 - TIR'!$C$14)*('Ejercicio 3 - TIR'!$E$14-'Ejercicio 3 - TIR'!$D$14)*(1-D69)))</f>
        <v>27468.9598126192</v>
      </c>
      <c r="F69" s="27">
        <f ca="1" t="shared" si="525"/>
        <v>0.469654775184413</v>
      </c>
      <c r="G69" s="28">
        <f ca="1">IF(F69&lt;=('Ejercicio 3 - TIR'!$D$18-'Ejercicio 3 - TIR'!$C$18)/('Ejercicio 3 - TIR'!$E$18-'Ejercicio 3 - TIR'!$C$18),'Ejercicio 3 - TIR'!$C$18+SQRT(('Ejercicio 3 - TIR'!$E$18-'Ejercicio 3 - TIR'!$C$18)*('Ejercicio 3 - TIR'!$D$18-'Ejercicio 3 - TIR'!$C$18)*F69),'Ejercicio 3 - TIR'!$E$18-SQRT(('Ejercicio 3 - TIR'!$E$18-'Ejercicio 3 - TIR'!$C$18)*('Ejercicio 3 - TIR'!$E$18-'Ejercicio 3 - TIR'!$D$18)*(1-F69)))</f>
        <v>38393.3435696188</v>
      </c>
      <c r="H69" s="27">
        <f ca="1" t="shared" ref="H69:L69" si="526">RAND()</f>
        <v>0.682130255158216</v>
      </c>
      <c r="I69" s="28">
        <f ca="1">IF(H69&lt;=('Ejercicio 3 - TIR'!$D$18-'Ejercicio 3 - TIR'!$C$18)/('Ejercicio 3 - TIR'!$E$18-'Ejercicio 3 - TIR'!$C$18),'Ejercicio 3 - TIR'!$C$18+SQRT(('Ejercicio 3 - TIR'!$E$18-'Ejercicio 3 - TIR'!$C$18)*('Ejercicio 3 - TIR'!$D$18-'Ejercicio 3 - TIR'!$C$18)*H69),'Ejercicio 3 - TIR'!$E$18-SQRT(('Ejercicio 3 - TIR'!$E$18-'Ejercicio 3 - TIR'!$C$18)*('Ejercicio 3 - TIR'!$E$18-'Ejercicio 3 - TIR'!$D$18)*(1-H69)))</f>
        <v>40117.3541124577</v>
      </c>
      <c r="J69" s="27">
        <f ca="1" t="shared" si="526"/>
        <v>0.438233478521791</v>
      </c>
      <c r="K69" s="28">
        <f ca="1">IF(J69&lt;=('Ejercicio 3 - TIR'!$D$18-'Ejercicio 3 - TIR'!$C$18)/('Ejercicio 3 - TIR'!$E$18-'Ejercicio 3 - TIR'!$C$18),'Ejercicio 3 - TIR'!$C$18+SQRT(('Ejercicio 3 - TIR'!$E$18-'Ejercicio 3 - TIR'!$C$18)*('Ejercicio 3 - TIR'!$D$18-'Ejercicio 3 - TIR'!$C$18)*J69),'Ejercicio 3 - TIR'!$E$18-SQRT(('Ejercicio 3 - TIR'!$E$18-'Ejercicio 3 - TIR'!$C$18)*('Ejercicio 3 - TIR'!$E$18-'Ejercicio 3 - TIR'!$D$18)*(1-J69)))</f>
        <v>38107.7137207889</v>
      </c>
      <c r="L69" s="27">
        <f ca="1" t="shared" si="526"/>
        <v>0.440413763936885</v>
      </c>
      <c r="M69" s="28">
        <f ca="1">IF(L69&lt;=('Ejercicio 3 - TIR'!$D$18-'Ejercicio 3 - TIR'!$C$18)/('Ejercicio 3 - TIR'!$E$18-'Ejercicio 3 - TIR'!$C$18),'Ejercicio 3 - TIR'!$C$18+SQRT(('Ejercicio 3 - TIR'!$E$18-'Ejercicio 3 - TIR'!$C$18)*('Ejercicio 3 - TIR'!$D$18-'Ejercicio 3 - TIR'!$C$18)*L69),'Ejercicio 3 - TIR'!$E$18-SQRT(('Ejercicio 3 - TIR'!$E$18-'Ejercicio 3 - TIR'!$C$18)*('Ejercicio 3 - TIR'!$E$18-'Ejercicio 3 - TIR'!$D$18)*(1-L69)))</f>
        <v>38127.8573185393</v>
      </c>
      <c r="N69" s="27">
        <f ca="1" t="shared" ref="N69:R69" si="527">RAND()</f>
        <v>0.51635168368446</v>
      </c>
      <c r="O69" s="28">
        <f ca="1">IF(N69&lt;=('Ejercicio 3 - TIR'!$D$18-'Ejercicio 3 - TIR'!$C$18)/('Ejercicio 3 - TIR'!$E$18-'Ejercicio 3 - TIR'!$C$18),'Ejercicio 3 - TIR'!$C$18+SQRT(('Ejercicio 3 - TIR'!$E$18-'Ejercicio 3 - TIR'!$C$18)*('Ejercicio 3 - TIR'!$D$18-'Ejercicio 3 - TIR'!$C$18)*N69),'Ejercicio 3 - TIR'!$E$18-SQRT(('Ejercicio 3 - TIR'!$E$18-'Ejercicio 3 - TIR'!$C$18)*('Ejercicio 3 - TIR'!$E$18-'Ejercicio 3 - TIR'!$D$18)*(1-N69)))</f>
        <v>38800.7245470284</v>
      </c>
      <c r="P69" s="27">
        <f ca="1" t="shared" si="527"/>
        <v>0.311489337012623</v>
      </c>
      <c r="Q69" s="29">
        <f ca="1">IF(P69&lt;=('Ejercicio 3 - TIR'!$D$22-'Ejercicio 3 - TIR'!$C$22)/('Ejercicio 3 - TIR'!$E$22-'Ejercicio 3 - TIR'!$C$22),'Ejercicio 3 - TIR'!$C$22+SQRT(('Ejercicio 3 - TIR'!$E$22-'Ejercicio 3 - TIR'!$C$22)*('Ejercicio 3 - TIR'!$D$22-'Ejercicio 3 - TIR'!$C$22)*P69),'Ejercicio 3 - TIR'!$E$22-SQRT(('Ejercicio 3 - TIR'!$E$22-'Ejercicio 3 - TIR'!$C$22)*('Ejercicio 3 - TIR'!$E$22-'Ejercicio 3 - TIR'!$D$22)*(1-P69)))</f>
        <v>0.143678699428447</v>
      </c>
      <c r="R69" s="27">
        <f ca="1" t="shared" si="527"/>
        <v>0.598658358212788</v>
      </c>
      <c r="S69" s="29">
        <f ca="1">IF(R69&lt;=('Ejercicio 3 - TIR'!$D$23-'Ejercicio 3 - TIR'!$C$23)/('Ejercicio 3 - TIR'!$E$23-'Ejercicio 3 - TIR'!$C$23),'Ejercicio 3 - TIR'!$C$23+SQRT(('Ejercicio 3 - TIR'!$E$23-'Ejercicio 3 - TIR'!$C$23)*('Ejercicio 3 - TIR'!$D$23-'Ejercicio 3 - TIR'!$C$23)*R69),'Ejercicio 3 - TIR'!$E$23-SQRT(('Ejercicio 3 - TIR'!$E$23-'Ejercicio 3 - TIR'!$C$23)*('Ejercicio 3 - TIR'!$E$23-'Ejercicio 3 - TIR'!$D$23)*(1-R69)))</f>
        <v>0.153122221906992</v>
      </c>
      <c r="T69" s="27">
        <f ca="1" t="shared" ref="T69:X69" si="528">RAND()</f>
        <v>0.848866973090021</v>
      </c>
      <c r="U69" s="29">
        <f ca="1">IF(T69&lt;=('Ejercicio 3 - TIR'!$D$24-'Ejercicio 3 - TIR'!$C$24)/('Ejercicio 3 - TIR'!$E$24-'Ejercicio 3 - TIR'!$C$24),'Ejercicio 3 - TIR'!$C$24+SQRT(('Ejercicio 3 - TIR'!$E$24-'Ejercicio 3 - TIR'!$C$24)*('Ejercicio 3 - TIR'!$D$24-'Ejercicio 3 - TIR'!$C$24)*T69),'Ejercicio 3 - TIR'!$E$24-SQRT(('Ejercicio 3 - TIR'!$E$24-'Ejercicio 3 - TIR'!$C$24)*('Ejercicio 3 - TIR'!$E$24-'Ejercicio 3 - TIR'!$D$24)*(1-T69)))</f>
        <v>0.199428843606935</v>
      </c>
      <c r="V69" s="27">
        <f ca="1" t="shared" si="528"/>
        <v>0.240394719806615</v>
      </c>
      <c r="W69" s="29">
        <f ca="1">IF(V69&lt;=('Ejercicio 3 - TIR'!$D$25-'Ejercicio 3 - TIR'!$C$25)/('Ejercicio 3 - TIR'!$E$25-'Ejercicio 3 - TIR'!$C$25),'Ejercicio 3 - TIR'!$C$25+SQRT(('Ejercicio 3 - TIR'!$E$25-'Ejercicio 3 - TIR'!$C$25)*('Ejercicio 3 - TIR'!$D$25-'Ejercicio 3 - TIR'!$C$25)*V69),'Ejercicio 3 - TIR'!$E$25-SQRT(('Ejercicio 3 - TIR'!$E$25-'Ejercicio 3 - TIR'!$C$25)*('Ejercicio 3 - TIR'!$E$25-'Ejercicio 3 - TIR'!$D$25)*(1-V69)))</f>
        <v>0.198345370198752</v>
      </c>
      <c r="X69" s="27">
        <f ca="1" t="shared" si="528"/>
        <v>0.170795312984067</v>
      </c>
      <c r="Y69" s="29">
        <f ca="1">IF(X69&lt;=('Ejercicio 3 - TIR'!$D$26-'Ejercicio 3 - TIR'!$C$26)/('Ejercicio 3 - TIR'!$E$26-'Ejercicio 3 - TIR'!$C$26),'Ejercicio 3 - TIR'!$C$26+SQRT(('Ejercicio 3 - TIR'!$E$26-'Ejercicio 3 - TIR'!$C$26)*('Ejercicio 3 - TIR'!$D$26-'Ejercicio 3 - TIR'!$C$26)*X69),'Ejercicio 3 - TIR'!$E$26-SQRT(('Ejercicio 3 - TIR'!$E$26-'Ejercicio 3 - TIR'!$C$26)*('Ejercicio 3 - TIR'!$E$26-'Ejercicio 3 - TIR'!$D$26)*(1-X69)))</f>
        <v>0.211474341551186</v>
      </c>
      <c r="Z69" s="27">
        <f ca="1" t="shared" si="480"/>
        <v>1.14367869942845</v>
      </c>
      <c r="AA69" s="27">
        <f ca="1" t="shared" si="481"/>
        <v>1.31880132303263</v>
      </c>
      <c r="AB69" s="27">
        <f ca="1" t="shared" si="482"/>
        <v>1.58180834583232</v>
      </c>
      <c r="AC69" s="27">
        <f ca="1" t="shared" si="483"/>
        <v>1.89555270776991</v>
      </c>
      <c r="AD69" s="27">
        <f ca="1" t="shared" si="484"/>
        <v>2.29641346852112</v>
      </c>
      <c r="AE69" s="26">
        <f ca="1" t="shared" si="485"/>
        <v>3946.70442052939</v>
      </c>
      <c r="AF69" s="26">
        <f ca="1" t="shared" si="486"/>
        <v>4551.032570611</v>
      </c>
      <c r="AG69" s="26">
        <f ca="1" t="shared" si="487"/>
        <v>5458.63973338545</v>
      </c>
      <c r="AH69" s="26">
        <f ca="1" t="shared" si="488"/>
        <v>6541.3356520854</v>
      </c>
      <c r="AI69" s="26">
        <f ca="1" t="shared" si="489"/>
        <v>7924.66030197546</v>
      </c>
      <c r="AJ69" s="28">
        <f ca="1" t="shared" si="490"/>
        <v>43909.6492404112</v>
      </c>
      <c r="AK69" s="28">
        <f ca="1" t="shared" si="491"/>
        <v>52906.8196800777</v>
      </c>
      <c r="AL69" s="28">
        <f ca="1" t="shared" si="492"/>
        <v>60279.0996041328</v>
      </c>
      <c r="AM69" s="28">
        <f ca="1" t="shared" si="493"/>
        <v>72273.3631816219</v>
      </c>
      <c r="AN69" s="28">
        <f ca="1" t="shared" si="494"/>
        <v>89102.5064381741</v>
      </c>
      <c r="AO69" s="28">
        <f ca="1">C69/'Ejercicio 3 - TIR'!$D$7</f>
        <v>15771.3819133306</v>
      </c>
      <c r="AP69" s="28">
        <f ca="1" t="shared" si="495"/>
        <v>28138.2673270806</v>
      </c>
      <c r="AQ69" s="28">
        <f ca="1" t="shared" si="496"/>
        <v>37135.4377667471</v>
      </c>
      <c r="AR69" s="28">
        <f ca="1" t="shared" si="497"/>
        <v>44507.7176908022</v>
      </c>
      <c r="AS69" s="28">
        <f ca="1" t="shared" si="498"/>
        <v>56501.9812682913</v>
      </c>
      <c r="AT69" s="28">
        <f ca="1" t="shared" si="499"/>
        <v>73331.1245248435</v>
      </c>
      <c r="AU69" s="28">
        <f ca="1">AP69*'Ejercicio 3 - TIR'!$D$5</f>
        <v>14069.1336635403</v>
      </c>
      <c r="AV69" s="28">
        <f ca="1">AQ69*'Ejercicio 3 - TIR'!$D$5</f>
        <v>18567.7188833735</v>
      </c>
      <c r="AW69" s="28">
        <f ca="1">AR69*'Ejercicio 3 - TIR'!$D$5</f>
        <v>22253.8588454011</v>
      </c>
      <c r="AX69" s="28">
        <f ca="1">AS69*'Ejercicio 3 - TIR'!$D$5</f>
        <v>28250.9906341457</v>
      </c>
      <c r="AY69" s="28">
        <f ca="1">AT69*'Ejercicio 3 - TIR'!$D$5</f>
        <v>36665.5622624218</v>
      </c>
      <c r="AZ69" s="28">
        <f ca="1" t="shared" ref="AZ69:BD69" si="529">AJ69-AU69-AE69</f>
        <v>25893.8111563415</v>
      </c>
      <c r="BA69" s="28">
        <f ca="1" t="shared" si="529"/>
        <v>29788.0682260932</v>
      </c>
      <c r="BB69" s="28">
        <f ca="1" t="shared" si="529"/>
        <v>32566.6010253463</v>
      </c>
      <c r="BC69" s="28">
        <f ca="1" t="shared" si="529"/>
        <v>37481.0368953909</v>
      </c>
      <c r="BD69" s="28">
        <f ca="1" t="shared" si="529"/>
        <v>44512.2838737769</v>
      </c>
      <c r="BE69" s="28">
        <f ca="1" t="shared" ref="BE69:BI69" si="530">AZ69/Z69</f>
        <v>22640.8091444581</v>
      </c>
      <c r="BF69" s="28">
        <f ca="1" t="shared" si="530"/>
        <v>22587.229559032</v>
      </c>
      <c r="BG69" s="28">
        <f ca="1" t="shared" si="530"/>
        <v>20588.2091285909</v>
      </c>
      <c r="BH69" s="28">
        <f ca="1" t="shared" si="530"/>
        <v>19773.144129285</v>
      </c>
      <c r="BI69" s="28">
        <f ca="1" t="shared" si="530"/>
        <v>19383.3926180735</v>
      </c>
      <c r="BJ69" s="28">
        <f ca="1" t="shared" si="502"/>
        <v>63080.089279964</v>
      </c>
      <c r="BK69" s="28">
        <f ca="1" t="shared" si="503"/>
        <v>36217.6138429628</v>
      </c>
      <c r="BL69" s="28">
        <f ca="1" t="shared" si="504"/>
        <v>99297.7031229268</v>
      </c>
      <c r="BM69" s="28">
        <f ca="1">BK69*'Ejercicio 3 - TIR'!$D$5</f>
        <v>18108.8069214814</v>
      </c>
      <c r="BN69" s="28">
        <f ca="1" t="shared" si="505"/>
        <v>81188.8962014454</v>
      </c>
      <c r="BO69" s="28">
        <f ca="1" t="shared" si="506"/>
        <v>35354.6507692845</v>
      </c>
      <c r="BP69" s="28">
        <f ca="1" t="shared" si="507"/>
        <v>-106325.869379272</v>
      </c>
      <c r="BQ69" s="28">
        <f ca="1" t="shared" ref="BQ69:BT69" si="531">BE69</f>
        <v>22640.8091444581</v>
      </c>
      <c r="BR69" s="28">
        <f ca="1" t="shared" si="531"/>
        <v>22587.229559032</v>
      </c>
      <c r="BS69" s="28">
        <f ca="1" t="shared" si="531"/>
        <v>20588.2091285909</v>
      </c>
      <c r="BT69" s="28">
        <f ca="1" t="shared" si="531"/>
        <v>19773.144129285</v>
      </c>
      <c r="BU69" s="28">
        <f ca="1" t="shared" si="509"/>
        <v>54738.043387358</v>
      </c>
      <c r="BV69" s="30">
        <f ca="1" t="shared" si="510"/>
        <v>8.66266851352213</v>
      </c>
    </row>
    <row r="70" ht="15" customHeight="1" spans="1:74">
      <c r="A70" s="26">
        <v>69</v>
      </c>
      <c r="B70" s="27">
        <f ca="1" t="shared" ref="B70:F70" si="532">RAND()</f>
        <v>0.147324347009606</v>
      </c>
      <c r="C70" s="28">
        <f ca="1">IF(B70&lt;=('Ejercicio 3 - TIR'!$D$13-'Ejercicio 3 - TIR'!$C$13)/('Ejercicio 3 - TIR'!$E$13-'Ejercicio 3 - TIR'!$C$13),'Ejercicio 3 - TIR'!$C$13+SQRT(('Ejercicio 3 - TIR'!$E$13-'Ejercicio 3 - TIR'!$C$13)*('Ejercicio 3 - TIR'!$D$13-'Ejercicio 3 - TIR'!$C$13)*B70),'Ejercicio 3 - TIR'!$E$13-SQRT(('Ejercicio 3 - TIR'!$E$13-'Ejercicio 3 - TIR'!$C$13)*('Ejercicio 3 - TIR'!$E$13-'Ejercicio 3 - TIR'!$D$13)*(1-B70)))</f>
        <v>67676.5707711088</v>
      </c>
      <c r="D70" s="27">
        <f ca="1" t="shared" si="532"/>
        <v>0.622850125869164</v>
      </c>
      <c r="E70" s="28">
        <f ca="1">IF(D70&lt;=('Ejercicio 3 - TIR'!$D$14-'Ejercicio 3 - TIR'!$C$14)/('Ejercicio 3 - TIR'!$E$14-'Ejercicio 3 - TIR'!$C$14),'Ejercicio 3 - TIR'!$C$14+SQRT(('Ejercicio 3 - TIR'!$E$14-'Ejercicio 3 - TIR'!$C$14)*('Ejercicio 3 - TIR'!$D$14-'Ejercicio 3 - TIR'!$C$14)*D70),'Ejercicio 3 - TIR'!$E$14-SQRT(('Ejercicio 3 - TIR'!$E$14-'Ejercicio 3 - TIR'!$C$14)*('Ejercicio 3 - TIR'!$E$14-'Ejercicio 3 - TIR'!$D$14)*(1-D70)))</f>
        <v>32478.5319837398</v>
      </c>
      <c r="F70" s="27">
        <f ca="1" t="shared" si="532"/>
        <v>0.535860562279604</v>
      </c>
      <c r="G70" s="28">
        <f ca="1">IF(F70&lt;=('Ejercicio 3 - TIR'!$D$18-'Ejercicio 3 - TIR'!$C$18)/('Ejercicio 3 - TIR'!$E$18-'Ejercicio 3 - TIR'!$C$18),'Ejercicio 3 - TIR'!$C$18+SQRT(('Ejercicio 3 - TIR'!$E$18-'Ejercicio 3 - TIR'!$C$18)*('Ejercicio 3 - TIR'!$D$18-'Ejercicio 3 - TIR'!$C$18)*F70),'Ejercicio 3 - TIR'!$E$18-SQRT(('Ejercicio 3 - TIR'!$E$18-'Ejercicio 3 - TIR'!$C$18)*('Ejercicio 3 - TIR'!$E$18-'Ejercicio 3 - TIR'!$D$18)*(1-F70)))</f>
        <v>38965.4383240275</v>
      </c>
      <c r="H70" s="27">
        <f ca="1" t="shared" ref="H70:L70" si="533">RAND()</f>
        <v>0.643491701544556</v>
      </c>
      <c r="I70" s="28">
        <f ca="1">IF(H70&lt;=('Ejercicio 3 - TIR'!$D$18-'Ejercicio 3 - TIR'!$C$18)/('Ejercicio 3 - TIR'!$E$18-'Ejercicio 3 - TIR'!$C$18),'Ejercicio 3 - TIR'!$C$18+SQRT(('Ejercicio 3 - TIR'!$E$18-'Ejercicio 3 - TIR'!$C$18)*('Ejercicio 3 - TIR'!$D$18-'Ejercicio 3 - TIR'!$C$18)*H70),'Ejercicio 3 - TIR'!$E$18-SQRT(('Ejercicio 3 - TIR'!$E$18-'Ejercicio 3 - TIR'!$C$18)*('Ejercicio 3 - TIR'!$E$18-'Ejercicio 3 - TIR'!$D$18)*(1-H70)))</f>
        <v>39824.6503872496</v>
      </c>
      <c r="J70" s="27">
        <f ca="1" t="shared" si="533"/>
        <v>0.169551287504885</v>
      </c>
      <c r="K70" s="28">
        <f ca="1">IF(J70&lt;=('Ejercicio 3 - TIR'!$D$18-'Ejercicio 3 - TIR'!$C$18)/('Ejercicio 3 - TIR'!$E$18-'Ejercicio 3 - TIR'!$C$18),'Ejercicio 3 - TIR'!$C$18+SQRT(('Ejercicio 3 - TIR'!$E$18-'Ejercicio 3 - TIR'!$C$18)*('Ejercicio 3 - TIR'!$D$18-'Ejercicio 3 - TIR'!$C$18)*J70),'Ejercicio 3 - TIR'!$E$18-SQRT(('Ejercicio 3 - TIR'!$E$18-'Ejercicio 3 - TIR'!$C$18)*('Ejercicio 3 - TIR'!$E$18-'Ejercicio 3 - TIR'!$D$18)*(1-J70)))</f>
        <v>35043.0836921206</v>
      </c>
      <c r="L70" s="27">
        <f ca="1" t="shared" si="533"/>
        <v>0.0809617277092749</v>
      </c>
      <c r="M70" s="28">
        <f ca="1">IF(L70&lt;=('Ejercicio 3 - TIR'!$D$18-'Ejercicio 3 - TIR'!$C$18)/('Ejercicio 3 - TIR'!$E$18-'Ejercicio 3 - TIR'!$C$18),'Ejercicio 3 - TIR'!$C$18+SQRT(('Ejercicio 3 - TIR'!$E$18-'Ejercicio 3 - TIR'!$C$18)*('Ejercicio 3 - TIR'!$D$18-'Ejercicio 3 - TIR'!$C$18)*L70),'Ejercicio 3 - TIR'!$E$18-SQRT(('Ejercicio 3 - TIR'!$E$18-'Ejercicio 3 - TIR'!$C$18)*('Ejercicio 3 - TIR'!$E$18-'Ejercicio 3 - TIR'!$D$18)*(1-L70)))</f>
        <v>33484.8614257085</v>
      </c>
      <c r="N70" s="27">
        <f ca="1" t="shared" ref="N70:R70" si="534">RAND()</f>
        <v>0.376784481715065</v>
      </c>
      <c r="O70" s="28">
        <f ca="1">IF(N70&lt;=('Ejercicio 3 - TIR'!$D$18-'Ejercicio 3 - TIR'!$C$18)/('Ejercicio 3 - TIR'!$E$18-'Ejercicio 3 - TIR'!$C$18),'Ejercicio 3 - TIR'!$C$18+SQRT(('Ejercicio 3 - TIR'!$E$18-'Ejercicio 3 - TIR'!$C$18)*('Ejercicio 3 - TIR'!$D$18-'Ejercicio 3 - TIR'!$C$18)*N70),'Ejercicio 3 - TIR'!$E$18-SQRT(('Ejercicio 3 - TIR'!$E$18-'Ejercicio 3 - TIR'!$C$18)*('Ejercicio 3 - TIR'!$E$18-'Ejercicio 3 - TIR'!$D$18)*(1-N70)))</f>
        <v>37517.8236383451</v>
      </c>
      <c r="P70" s="27">
        <f ca="1" t="shared" si="534"/>
        <v>0.630966667694721</v>
      </c>
      <c r="Q70" s="29">
        <f ca="1">IF(P70&lt;=('Ejercicio 3 - TIR'!$D$22-'Ejercicio 3 - TIR'!$C$22)/('Ejercicio 3 - TIR'!$E$22-'Ejercicio 3 - TIR'!$C$22),'Ejercicio 3 - TIR'!$C$22+SQRT(('Ejercicio 3 - TIR'!$E$22-'Ejercicio 3 - TIR'!$C$22)*('Ejercicio 3 - TIR'!$D$22-'Ejercicio 3 - TIR'!$C$22)*P70),'Ejercicio 3 - TIR'!$E$22-SQRT(('Ejercicio 3 - TIR'!$E$22-'Ejercicio 3 - TIR'!$C$22)*('Ejercicio 3 - TIR'!$E$22-'Ejercicio 3 - TIR'!$D$22)*(1-P70)))</f>
        <v>0.154226758097796</v>
      </c>
      <c r="R70" s="27">
        <f ca="1" t="shared" si="534"/>
        <v>0.999405405771773</v>
      </c>
      <c r="S70" s="29">
        <f ca="1">IF(R70&lt;=('Ejercicio 3 - TIR'!$D$23-'Ejercicio 3 - TIR'!$C$23)/('Ejercicio 3 - TIR'!$E$23-'Ejercicio 3 - TIR'!$C$23),'Ejercicio 3 - TIR'!$C$23+SQRT(('Ejercicio 3 - TIR'!$E$23-'Ejercicio 3 - TIR'!$C$23)*('Ejercicio 3 - TIR'!$D$23-'Ejercicio 3 - TIR'!$C$23)*R70),'Ejercicio 3 - TIR'!$E$23-SQRT(('Ejercicio 3 - TIR'!$E$23-'Ejercicio 3 - TIR'!$C$23)*('Ejercicio 3 - TIR'!$E$23-'Ejercicio 3 - TIR'!$D$23)*(1-R70)))</f>
        <v>0.178965461643627</v>
      </c>
      <c r="T70" s="27">
        <f ca="1" t="shared" ref="T70:X70" si="535">RAND()</f>
        <v>0.748449797681814</v>
      </c>
      <c r="U70" s="29">
        <f ca="1">IF(T70&lt;=('Ejercicio 3 - TIR'!$D$24-'Ejercicio 3 - TIR'!$C$24)/('Ejercicio 3 - TIR'!$E$24-'Ejercicio 3 - TIR'!$C$24),'Ejercicio 3 - TIR'!$C$24+SQRT(('Ejercicio 3 - TIR'!$E$24-'Ejercicio 3 - TIR'!$C$24)*('Ejercicio 3 - TIR'!$D$24-'Ejercicio 3 - TIR'!$C$24)*T70),'Ejercicio 3 - TIR'!$E$24-SQRT(('Ejercicio 3 - TIR'!$E$24-'Ejercicio 3 - TIR'!$C$24)*('Ejercicio 3 - TIR'!$E$24-'Ejercicio 3 - TIR'!$D$24)*(1-T70)))</f>
        <v>0.193460584661848</v>
      </c>
      <c r="V70" s="27">
        <f ca="1" t="shared" si="535"/>
        <v>0.0220680823167223</v>
      </c>
      <c r="W70" s="29">
        <f ca="1">IF(V70&lt;=('Ejercicio 3 - TIR'!$D$25-'Ejercicio 3 - TIR'!$C$25)/('Ejercicio 3 - TIR'!$E$25-'Ejercicio 3 - TIR'!$C$25),'Ejercicio 3 - TIR'!$C$25+SQRT(('Ejercicio 3 - TIR'!$E$25-'Ejercicio 3 - TIR'!$C$25)*('Ejercicio 3 - TIR'!$D$25-'Ejercicio 3 - TIR'!$C$25)*V70),'Ejercicio 3 - TIR'!$E$25-SQRT(('Ejercicio 3 - TIR'!$E$25-'Ejercicio 3 - TIR'!$C$25)*('Ejercicio 3 - TIR'!$E$25-'Ejercicio 3 - TIR'!$D$25)*(1-V70)))</f>
        <v>0.185558355444141</v>
      </c>
      <c r="X70" s="27">
        <f ca="1" t="shared" si="535"/>
        <v>0.31721302416522</v>
      </c>
      <c r="Y70" s="29">
        <f ca="1">IF(X70&lt;=('Ejercicio 3 - TIR'!$D$26-'Ejercicio 3 - TIR'!$C$26)/('Ejercicio 3 - TIR'!$E$26-'Ejercicio 3 - TIR'!$C$26),'Ejercicio 3 - TIR'!$C$26+SQRT(('Ejercicio 3 - TIR'!$E$26-'Ejercicio 3 - TIR'!$C$26)*('Ejercicio 3 - TIR'!$D$26-'Ejercicio 3 - TIR'!$C$26)*X70),'Ejercicio 3 - TIR'!$E$26-SQRT(('Ejercicio 3 - TIR'!$E$26-'Ejercicio 3 - TIR'!$C$26)*('Ejercicio 3 - TIR'!$E$26-'Ejercicio 3 - TIR'!$D$26)*(1-X70)))</f>
        <v>0.219265596956941</v>
      </c>
      <c r="Z70" s="27">
        <f ca="1" t="shared" si="480"/>
        <v>1.1542267580978</v>
      </c>
      <c r="AA70" s="27">
        <f ca="1" t="shared" si="481"/>
        <v>1.3607934827022</v>
      </c>
      <c r="AB70" s="27">
        <f ca="1" t="shared" si="482"/>
        <v>1.62405338546979</v>
      </c>
      <c r="AC70" s="27">
        <f ca="1" t="shared" si="483"/>
        <v>1.92541006083106</v>
      </c>
      <c r="AD70" s="27">
        <f ca="1" t="shared" si="484"/>
        <v>2.34758624720608</v>
      </c>
      <c r="AE70" s="26">
        <f ca="1" t="shared" si="485"/>
        <v>5009.05869562778</v>
      </c>
      <c r="AF70" s="26">
        <f ca="1" t="shared" si="486"/>
        <v>5905.50719749083</v>
      </c>
      <c r="AG70" s="26">
        <f ca="1" t="shared" si="487"/>
        <v>7047.99007264215</v>
      </c>
      <c r="AH70" s="26">
        <f ca="1" t="shared" si="488"/>
        <v>8355.80351970826</v>
      </c>
      <c r="AI70" s="26">
        <f ca="1" t="shared" si="489"/>
        <v>10187.943766512</v>
      </c>
      <c r="AJ70" s="28">
        <f ca="1" t="shared" si="490"/>
        <v>44974.9515546019</v>
      </c>
      <c r="AK70" s="28">
        <f ca="1" t="shared" si="491"/>
        <v>54193.1246978627</v>
      </c>
      <c r="AL70" s="28">
        <f ca="1" t="shared" si="492"/>
        <v>56911.8387074898</v>
      </c>
      <c r="AM70" s="28">
        <f ca="1" t="shared" si="493"/>
        <v>64472.089074593</v>
      </c>
      <c r="AN70" s="28">
        <f ca="1" t="shared" si="494"/>
        <v>88076.326798482</v>
      </c>
      <c r="AO70" s="28">
        <f ca="1">C70/'Ejercicio 3 - TIR'!$D$7</f>
        <v>13535.3141542218</v>
      </c>
      <c r="AP70" s="28">
        <f ca="1" t="shared" si="495"/>
        <v>31439.6374003801</v>
      </c>
      <c r="AQ70" s="28">
        <f ca="1" t="shared" si="496"/>
        <v>40657.8105436409</v>
      </c>
      <c r="AR70" s="28">
        <f ca="1" t="shared" si="497"/>
        <v>43376.524553268</v>
      </c>
      <c r="AS70" s="28">
        <f ca="1" t="shared" si="498"/>
        <v>50936.7749203712</v>
      </c>
      <c r="AT70" s="28">
        <f ca="1" t="shared" si="499"/>
        <v>74541.0126442603</v>
      </c>
      <c r="AU70" s="28">
        <f ca="1">AP70*'Ejercicio 3 - TIR'!$D$5</f>
        <v>15719.8187001901</v>
      </c>
      <c r="AV70" s="28">
        <f ca="1">AQ70*'Ejercicio 3 - TIR'!$D$5</f>
        <v>20328.9052718205</v>
      </c>
      <c r="AW70" s="28">
        <f ca="1">AR70*'Ejercicio 3 - TIR'!$D$5</f>
        <v>21688.262276634</v>
      </c>
      <c r="AX70" s="28">
        <f ca="1">AS70*'Ejercicio 3 - TIR'!$D$5</f>
        <v>25468.3874601856</v>
      </c>
      <c r="AY70" s="28">
        <f ca="1">AT70*'Ejercicio 3 - TIR'!$D$5</f>
        <v>37270.5063221301</v>
      </c>
      <c r="AZ70" s="28">
        <f ca="1" t="shared" ref="AZ70:BD70" si="536">AJ70-AU70-AE70</f>
        <v>24246.074158784</v>
      </c>
      <c r="BA70" s="28">
        <f ca="1" t="shared" si="536"/>
        <v>27958.7122285514</v>
      </c>
      <c r="BB70" s="28">
        <f ca="1" t="shared" si="536"/>
        <v>28175.5863582136</v>
      </c>
      <c r="BC70" s="28">
        <f ca="1" t="shared" si="536"/>
        <v>30647.8980946991</v>
      </c>
      <c r="BD70" s="28">
        <f ca="1" t="shared" si="536"/>
        <v>40617.8767098399</v>
      </c>
      <c r="BE70" s="28">
        <f ca="1" t="shared" ref="BE70:BI70" si="537">AZ70/Z70</f>
        <v>21006.3351838614</v>
      </c>
      <c r="BF70" s="28">
        <f ca="1" t="shared" si="537"/>
        <v>20545.8892800048</v>
      </c>
      <c r="BG70" s="28">
        <f ca="1" t="shared" si="537"/>
        <v>17348.92868073</v>
      </c>
      <c r="BH70" s="28">
        <f ca="1" t="shared" si="537"/>
        <v>15917.5952791431</v>
      </c>
      <c r="BI70" s="28">
        <f ca="1" t="shared" si="537"/>
        <v>17301.9742120999</v>
      </c>
      <c r="BJ70" s="28">
        <f ca="1" t="shared" si="502"/>
        <v>76246.1550144703</v>
      </c>
      <c r="BK70" s="28">
        <f ca="1" t="shared" si="503"/>
        <v>31775.3173600648</v>
      </c>
      <c r="BL70" s="28">
        <f ca="1" t="shared" si="504"/>
        <v>108021.472374535</v>
      </c>
      <c r="BM70" s="28">
        <f ca="1">BK70*'Ejercicio 3 - TIR'!$D$5</f>
        <v>15887.6586800324</v>
      </c>
      <c r="BN70" s="28">
        <f ca="1" t="shared" si="505"/>
        <v>92133.8136945027</v>
      </c>
      <c r="BO70" s="28">
        <f ca="1" t="shared" si="506"/>
        <v>39246.1890608507</v>
      </c>
      <c r="BP70" s="28">
        <f ca="1" t="shared" si="507"/>
        <v>-100155.102754849</v>
      </c>
      <c r="BQ70" s="28">
        <f ca="1" t="shared" ref="BQ70:BT70" si="538">BE70</f>
        <v>21006.3351838614</v>
      </c>
      <c r="BR70" s="28">
        <f ca="1" t="shared" si="538"/>
        <v>20545.8892800048</v>
      </c>
      <c r="BS70" s="28">
        <f ca="1" t="shared" si="538"/>
        <v>17348.92868073</v>
      </c>
      <c r="BT70" s="28">
        <f ca="1" t="shared" si="538"/>
        <v>15917.5952791431</v>
      </c>
      <c r="BU70" s="28">
        <f ca="1" t="shared" si="509"/>
        <v>56548.1632729505</v>
      </c>
      <c r="BV70" s="30">
        <f ca="1" t="shared" si="510"/>
        <v>8.2814194551716</v>
      </c>
    </row>
    <row r="71" ht="15" customHeight="1" spans="1:74">
      <c r="A71" s="26">
        <v>70</v>
      </c>
      <c r="B71" s="27">
        <f ca="1" t="shared" ref="B71:F71" si="539">RAND()</f>
        <v>0.762302337640771</v>
      </c>
      <c r="C71" s="28">
        <f ca="1">IF(B71&lt;=('Ejercicio 3 - TIR'!$D$13-'Ejercicio 3 - TIR'!$C$13)/('Ejercicio 3 - TIR'!$E$13-'Ejercicio 3 - TIR'!$C$13),'Ejercicio 3 - TIR'!$C$13+SQRT(('Ejercicio 3 - TIR'!$E$13-'Ejercicio 3 - TIR'!$C$13)*('Ejercicio 3 - TIR'!$D$13-'Ejercicio 3 - TIR'!$C$13)*B71),'Ejercicio 3 - TIR'!$E$13-SQRT(('Ejercicio 3 - TIR'!$E$13-'Ejercicio 3 - TIR'!$C$13)*('Ejercicio 3 - TIR'!$E$13-'Ejercicio 3 - TIR'!$D$13)*(1-B71)))</f>
        <v>83111.0333403409</v>
      </c>
      <c r="D71" s="27">
        <f ca="1" t="shared" si="539"/>
        <v>0.332917593619467</v>
      </c>
      <c r="E71" s="28">
        <f ca="1">IF(D71&lt;=('Ejercicio 3 - TIR'!$D$14-'Ejercicio 3 - TIR'!$C$14)/('Ejercicio 3 - TIR'!$E$14-'Ejercicio 3 - TIR'!$C$14),'Ejercicio 3 - TIR'!$C$14+SQRT(('Ejercicio 3 - TIR'!$E$14-'Ejercicio 3 - TIR'!$C$14)*('Ejercicio 3 - TIR'!$D$14-'Ejercicio 3 - TIR'!$C$14)*D71),'Ejercicio 3 - TIR'!$E$14-SQRT(('Ejercicio 3 - TIR'!$E$14-'Ejercicio 3 - TIR'!$C$14)*('Ejercicio 3 - TIR'!$E$14-'Ejercicio 3 - TIR'!$D$14)*(1-D71)))</f>
        <v>29996.880979317</v>
      </c>
      <c r="F71" s="27">
        <f ca="1" t="shared" si="539"/>
        <v>0.385580651439676</v>
      </c>
      <c r="G71" s="28">
        <f ca="1">IF(F71&lt;=('Ejercicio 3 - TIR'!$D$18-'Ejercicio 3 - TIR'!$C$18)/('Ejercicio 3 - TIR'!$E$18-'Ejercicio 3 - TIR'!$C$18),'Ejercicio 3 - TIR'!$C$18+SQRT(('Ejercicio 3 - TIR'!$E$18-'Ejercicio 3 - TIR'!$C$18)*('Ejercicio 3 - TIR'!$D$18-'Ejercicio 3 - TIR'!$C$18)*F71),'Ejercicio 3 - TIR'!$E$18-SQRT(('Ejercicio 3 - TIR'!$E$18-'Ejercicio 3 - TIR'!$C$18)*('Ejercicio 3 - TIR'!$E$18-'Ejercicio 3 - TIR'!$D$18)*(1-F71)))</f>
        <v>37605.0705266915</v>
      </c>
      <c r="H71" s="27">
        <f ca="1" t="shared" ref="H71:L71" si="540">RAND()</f>
        <v>0.0381559042271868</v>
      </c>
      <c r="I71" s="28">
        <f ca="1">IF(H71&lt;=('Ejercicio 3 - TIR'!$D$18-'Ejercicio 3 - TIR'!$C$18)/('Ejercicio 3 - TIR'!$E$18-'Ejercicio 3 - TIR'!$C$18),'Ejercicio 3 - TIR'!$C$18+SQRT(('Ejercicio 3 - TIR'!$E$18-'Ejercicio 3 - TIR'!$C$18)*('Ejercicio 3 - TIR'!$D$18-'Ejercicio 3 - TIR'!$C$18)*H71),'Ejercicio 3 - TIR'!$E$18-SQRT(('Ejercicio 3 - TIR'!$E$18-'Ejercicio 3 - TIR'!$C$18)*('Ejercicio 3 - TIR'!$E$18-'Ejercicio 3 - TIR'!$D$18)*(1-H71)))</f>
        <v>32392.3598462769</v>
      </c>
      <c r="J71" s="27">
        <f ca="1" t="shared" si="540"/>
        <v>0.0790869463626143</v>
      </c>
      <c r="K71" s="28">
        <f ca="1">IF(J71&lt;=('Ejercicio 3 - TIR'!$D$18-'Ejercicio 3 - TIR'!$C$18)/('Ejercicio 3 - TIR'!$E$18-'Ejercicio 3 - TIR'!$C$18),'Ejercicio 3 - TIR'!$C$18+SQRT(('Ejercicio 3 - TIR'!$E$18-'Ejercicio 3 - TIR'!$C$18)*('Ejercicio 3 - TIR'!$D$18-'Ejercicio 3 - TIR'!$C$18)*J71),'Ejercicio 3 - TIR'!$E$18-SQRT(('Ejercicio 3 - TIR'!$E$18-'Ejercicio 3 - TIR'!$C$18)*('Ejercicio 3 - TIR'!$E$18-'Ejercicio 3 - TIR'!$D$18)*(1-J71)))</f>
        <v>33444.2766953879</v>
      </c>
      <c r="L71" s="27">
        <f ca="1" t="shared" si="540"/>
        <v>0.0892526576303823</v>
      </c>
      <c r="M71" s="28">
        <f ca="1">IF(L71&lt;=('Ejercicio 3 - TIR'!$D$18-'Ejercicio 3 - TIR'!$C$18)/('Ejercicio 3 - TIR'!$E$18-'Ejercicio 3 - TIR'!$C$18),'Ejercicio 3 - TIR'!$C$18+SQRT(('Ejercicio 3 - TIR'!$E$18-'Ejercicio 3 - TIR'!$C$18)*('Ejercicio 3 - TIR'!$D$18-'Ejercicio 3 - TIR'!$C$18)*L71),'Ejercicio 3 - TIR'!$E$18-SQRT(('Ejercicio 3 - TIR'!$E$18-'Ejercicio 3 - TIR'!$C$18)*('Ejercicio 3 - TIR'!$E$18-'Ejercicio 3 - TIR'!$D$18)*(1-L71)))</f>
        <v>33658.9477510013</v>
      </c>
      <c r="N71" s="27">
        <f ca="1" t="shared" ref="N71:R71" si="541">RAND()</f>
        <v>0.599766630551388</v>
      </c>
      <c r="O71" s="28">
        <f ca="1">IF(N71&lt;=('Ejercicio 3 - TIR'!$D$18-'Ejercicio 3 - TIR'!$C$18)/('Ejercicio 3 - TIR'!$E$18-'Ejercicio 3 - TIR'!$C$18),'Ejercicio 3 - TIR'!$C$18+SQRT(('Ejercicio 3 - TIR'!$E$18-'Ejercicio 3 - TIR'!$C$18)*('Ejercicio 3 - TIR'!$D$18-'Ejercicio 3 - TIR'!$C$18)*N71),'Ejercicio 3 - TIR'!$E$18-SQRT(('Ejercicio 3 - TIR'!$E$18-'Ejercicio 3 - TIR'!$C$18)*('Ejercicio 3 - TIR'!$E$18-'Ejercicio 3 - TIR'!$D$18)*(1-N71)))</f>
        <v>39484.9878535878</v>
      </c>
      <c r="P71" s="27">
        <f ca="1" t="shared" si="541"/>
        <v>0.944399476389632</v>
      </c>
      <c r="Q71" s="29">
        <f ca="1">IF(P71&lt;=('Ejercicio 3 - TIR'!$D$22-'Ejercicio 3 - TIR'!$C$22)/('Ejercicio 3 - TIR'!$E$22-'Ejercicio 3 - TIR'!$C$22),'Ejercicio 3 - TIR'!$C$22+SQRT(('Ejercicio 3 - TIR'!$E$22-'Ejercicio 3 - TIR'!$C$22)*('Ejercicio 3 - TIR'!$D$22-'Ejercicio 3 - TIR'!$C$22)*P71),'Ejercicio 3 - TIR'!$E$22-SQRT(('Ejercicio 3 - TIR'!$E$22-'Ejercicio 3 - TIR'!$C$22)*('Ejercicio 3 - TIR'!$E$22-'Ejercicio 3 - TIR'!$D$22)*(1-P71)))</f>
        <v>0.169995953693697</v>
      </c>
      <c r="R71" s="27">
        <f ca="1" t="shared" si="541"/>
        <v>0.0449893283305496</v>
      </c>
      <c r="S71" s="29">
        <f ca="1">IF(R71&lt;=('Ejercicio 3 - TIR'!$D$23-'Ejercicio 3 - TIR'!$C$23)/('Ejercicio 3 - TIR'!$E$23-'Ejercicio 3 - TIR'!$C$23),'Ejercicio 3 - TIR'!$C$23+SQRT(('Ejercicio 3 - TIR'!$E$23-'Ejercicio 3 - TIR'!$C$23)*('Ejercicio 3 - TIR'!$D$23-'Ejercicio 3 - TIR'!$C$23)*R71),'Ejercicio 3 - TIR'!$E$23-SQRT(('Ejercicio 3 - TIR'!$E$23-'Ejercicio 3 - TIR'!$C$23)*('Ejercicio 3 - TIR'!$E$23-'Ejercicio 3 - TIR'!$D$23)*(1-R71)))</f>
        <v>0.128998932769778</v>
      </c>
      <c r="T71" s="27">
        <f ca="1" t="shared" ref="T71:X71" si="542">RAND()</f>
        <v>0.530287997580901</v>
      </c>
      <c r="U71" s="29">
        <f ca="1">IF(T71&lt;=('Ejercicio 3 - TIR'!$D$24-'Ejercicio 3 - TIR'!$C$24)/('Ejercicio 3 - TIR'!$E$24-'Ejercicio 3 - TIR'!$C$24),'Ejercicio 3 - TIR'!$C$24+SQRT(('Ejercicio 3 - TIR'!$E$24-'Ejercicio 3 - TIR'!$C$24)*('Ejercicio 3 - TIR'!$D$24-'Ejercicio 3 - TIR'!$C$24)*T71),'Ejercicio 3 - TIR'!$E$24-SQRT(('Ejercicio 3 - TIR'!$E$24-'Ejercicio 3 - TIR'!$C$24)*('Ejercicio 3 - TIR'!$E$24-'Ejercicio 3 - TIR'!$D$24)*(1-T71)))</f>
        <v>0.183734401883142</v>
      </c>
      <c r="V71" s="27">
        <f ca="1" t="shared" si="542"/>
        <v>0.250926559431559</v>
      </c>
      <c r="W71" s="29">
        <f ca="1">IF(V71&lt;=('Ejercicio 3 - TIR'!$D$25-'Ejercicio 3 - TIR'!$C$25)/('Ejercicio 3 - TIR'!$E$25-'Ejercicio 3 - TIR'!$C$25),'Ejercicio 3 - TIR'!$C$25+SQRT(('Ejercicio 3 - TIR'!$E$25-'Ejercicio 3 - TIR'!$C$25)*('Ejercicio 3 - TIR'!$D$25-'Ejercicio 3 - TIR'!$C$25)*V71),'Ejercicio 3 - TIR'!$E$25-SQRT(('Ejercicio 3 - TIR'!$E$25-'Ejercicio 3 - TIR'!$C$25)*('Ejercicio 3 - TIR'!$E$25-'Ejercicio 3 - TIR'!$D$25)*(1-V71)))</f>
        <v>0.198742923550081</v>
      </c>
      <c r="X71" s="27">
        <f ca="1" t="shared" si="542"/>
        <v>0.888500197202885</v>
      </c>
      <c r="Y71" s="29">
        <f ca="1">IF(X71&lt;=('Ejercicio 3 - TIR'!$D$26-'Ejercicio 3 - TIR'!$C$26)/('Ejercicio 3 - TIR'!$E$26-'Ejercicio 3 - TIR'!$C$26),'Ejercicio 3 - TIR'!$C$26+SQRT(('Ejercicio 3 - TIR'!$E$26-'Ejercicio 3 - TIR'!$C$26)*('Ejercicio 3 - TIR'!$D$26-'Ejercicio 3 - TIR'!$C$26)*X71),'Ejercicio 3 - TIR'!$E$26-SQRT(('Ejercicio 3 - TIR'!$E$26-'Ejercicio 3 - TIR'!$C$26)*('Ejercicio 3 - TIR'!$E$26-'Ejercicio 3 - TIR'!$D$26)*(1-X71)))</f>
        <v>0.255462295643145</v>
      </c>
      <c r="Z71" s="27">
        <f ca="1" t="shared" si="480"/>
        <v>1.1699959536937</v>
      </c>
      <c r="AA71" s="27">
        <f ca="1" t="shared" si="481"/>
        <v>1.32092418306514</v>
      </c>
      <c r="AB71" s="27">
        <f ca="1" t="shared" si="482"/>
        <v>1.56362339777359</v>
      </c>
      <c r="AC71" s="27">
        <f ca="1" t="shared" si="483"/>
        <v>1.87438248317843</v>
      </c>
      <c r="AD71" s="27">
        <f ca="1" t="shared" si="484"/>
        <v>2.35321653524449</v>
      </c>
      <c r="AE71" s="26">
        <f ca="1" t="shared" si="485"/>
        <v>5099.3483899153</v>
      </c>
      <c r="AF71" s="26">
        <f ca="1" t="shared" si="486"/>
        <v>5757.15889003566</v>
      </c>
      <c r="AG71" s="26">
        <f ca="1" t="shared" si="487"/>
        <v>6814.94703524258</v>
      </c>
      <c r="AH71" s="26">
        <f ca="1" t="shared" si="488"/>
        <v>8169.36953286565</v>
      </c>
      <c r="AI71" s="26">
        <f ca="1" t="shared" si="489"/>
        <v>10256.3354276887</v>
      </c>
      <c r="AJ71" s="28">
        <f ca="1" t="shared" si="490"/>
        <v>43997.7803545951</v>
      </c>
      <c r="AK71" s="28">
        <f ca="1" t="shared" si="491"/>
        <v>42787.8514674954</v>
      </c>
      <c r="AL71" s="28">
        <f ca="1" t="shared" si="492"/>
        <v>52294.2535625226</v>
      </c>
      <c r="AM71" s="28">
        <f ca="1" t="shared" si="493"/>
        <v>63089.7420666948</v>
      </c>
      <c r="AN71" s="28">
        <f ca="1" t="shared" si="494"/>
        <v>92916.7263109907</v>
      </c>
      <c r="AO71" s="28">
        <f ca="1">C71/'Ejercicio 3 - TIR'!$D$7</f>
        <v>16622.2066680682</v>
      </c>
      <c r="AP71" s="28">
        <f ca="1" t="shared" si="495"/>
        <v>27375.5736865269</v>
      </c>
      <c r="AQ71" s="28">
        <f ca="1" t="shared" si="496"/>
        <v>26165.6447994272</v>
      </c>
      <c r="AR71" s="28">
        <f ca="1" t="shared" si="497"/>
        <v>35672.0468944544</v>
      </c>
      <c r="AS71" s="28">
        <f ca="1" t="shared" si="498"/>
        <v>46467.5353986266</v>
      </c>
      <c r="AT71" s="28">
        <f ca="1" t="shared" si="499"/>
        <v>76294.5196429225</v>
      </c>
      <c r="AU71" s="28">
        <f ca="1">AP71*'Ejercicio 3 - TIR'!$D$5</f>
        <v>13687.7868432635</v>
      </c>
      <c r="AV71" s="28">
        <f ca="1">AQ71*'Ejercicio 3 - TIR'!$D$5</f>
        <v>13082.8223997136</v>
      </c>
      <c r="AW71" s="28">
        <f ca="1">AR71*'Ejercicio 3 - TIR'!$D$5</f>
        <v>17836.0234472272</v>
      </c>
      <c r="AX71" s="28">
        <f ca="1">AS71*'Ejercicio 3 - TIR'!$D$5</f>
        <v>23233.7676993133</v>
      </c>
      <c r="AY71" s="28">
        <f ca="1">AT71*'Ejercicio 3 - TIR'!$D$5</f>
        <v>38147.2598214612</v>
      </c>
      <c r="AZ71" s="28">
        <f ca="1" t="shared" ref="AZ71:BD71" si="543">AJ71-AU71-AE71</f>
        <v>25210.6451214163</v>
      </c>
      <c r="BA71" s="28">
        <f ca="1" t="shared" si="543"/>
        <v>23947.8701777461</v>
      </c>
      <c r="BB71" s="28">
        <f ca="1" t="shared" si="543"/>
        <v>27643.2830800528</v>
      </c>
      <c r="BC71" s="28">
        <f ca="1" t="shared" si="543"/>
        <v>31686.6048345158</v>
      </c>
      <c r="BD71" s="28">
        <f ca="1" t="shared" si="543"/>
        <v>44513.1310618408</v>
      </c>
      <c r="BE71" s="28">
        <f ca="1" t="shared" ref="BE71:BI71" si="544">AZ71/Z71</f>
        <v>21547.6344527739</v>
      </c>
      <c r="BF71" s="28">
        <f ca="1" t="shared" si="544"/>
        <v>18129.6326350663</v>
      </c>
      <c r="BG71" s="28">
        <f ca="1" t="shared" si="544"/>
        <v>17678.9904266036</v>
      </c>
      <c r="BH71" s="28">
        <f ca="1" t="shared" si="544"/>
        <v>16905.0901397586</v>
      </c>
      <c r="BI71" s="28">
        <f ca="1" t="shared" si="544"/>
        <v>18915.867025053</v>
      </c>
      <c r="BJ71" s="28">
        <f ca="1" t="shared" si="502"/>
        <v>70589.1563262897</v>
      </c>
      <c r="BK71" s="28">
        <f ca="1" t="shared" si="503"/>
        <v>39115.6515835493</v>
      </c>
      <c r="BL71" s="28">
        <f ca="1" t="shared" si="504"/>
        <v>109704.807909839</v>
      </c>
      <c r="BM71" s="28">
        <f ca="1">BK71*'Ejercicio 3 - TIR'!$D$5</f>
        <v>19557.8257917746</v>
      </c>
      <c r="BN71" s="28">
        <f ca="1" t="shared" si="505"/>
        <v>90146.9821180643</v>
      </c>
      <c r="BO71" s="28">
        <f ca="1" t="shared" si="506"/>
        <v>38307.9843133511</v>
      </c>
      <c r="BP71" s="28">
        <f ca="1" t="shared" si="507"/>
        <v>-113107.914319658</v>
      </c>
      <c r="BQ71" s="28">
        <f ca="1" t="shared" ref="BQ71:BT71" si="545">BE71</f>
        <v>21547.6344527739</v>
      </c>
      <c r="BR71" s="28">
        <f ca="1" t="shared" si="545"/>
        <v>18129.6326350663</v>
      </c>
      <c r="BS71" s="28">
        <f ca="1" t="shared" si="545"/>
        <v>17678.9904266036</v>
      </c>
      <c r="BT71" s="28">
        <f ca="1" t="shared" si="545"/>
        <v>16905.0901397586</v>
      </c>
      <c r="BU71" s="28">
        <f ca="1" t="shared" si="509"/>
        <v>57223.8513384041</v>
      </c>
      <c r="BV71" s="30">
        <f ca="1" t="shared" si="510"/>
        <v>4.41934257126229</v>
      </c>
    </row>
    <row r="72" ht="15" customHeight="1" spans="1:74">
      <c r="A72" s="26">
        <v>71</v>
      </c>
      <c r="B72" s="27">
        <f ca="1" t="shared" ref="B72:F72" si="546">RAND()</f>
        <v>0.233131608141082</v>
      </c>
      <c r="C72" s="28">
        <f ca="1">IF(B72&lt;=('Ejercicio 3 - TIR'!$D$13-'Ejercicio 3 - TIR'!$C$13)/('Ejercicio 3 - TIR'!$E$13-'Ejercicio 3 - TIR'!$C$13),'Ejercicio 3 - TIR'!$C$13+SQRT(('Ejercicio 3 - TIR'!$E$13-'Ejercicio 3 - TIR'!$C$13)*('Ejercicio 3 - TIR'!$D$13-'Ejercicio 3 - TIR'!$C$13)*B72),'Ejercicio 3 - TIR'!$E$13-SQRT(('Ejercicio 3 - TIR'!$E$13-'Ejercicio 3 - TIR'!$C$13)*('Ejercicio 3 - TIR'!$E$13-'Ejercicio 3 - TIR'!$D$13)*(1-B72)))</f>
        <v>69656.7408195743</v>
      </c>
      <c r="D72" s="27">
        <f ca="1" t="shared" si="546"/>
        <v>0.22131933323135</v>
      </c>
      <c r="E72" s="28">
        <f ca="1">IF(D72&lt;=('Ejercicio 3 - TIR'!$D$14-'Ejercicio 3 - TIR'!$C$14)/('Ejercicio 3 - TIR'!$E$14-'Ejercicio 3 - TIR'!$C$14),'Ejercicio 3 - TIR'!$C$14+SQRT(('Ejercicio 3 - TIR'!$E$14-'Ejercicio 3 - TIR'!$C$14)*('Ejercicio 3 - TIR'!$D$14-'Ejercicio 3 - TIR'!$C$14)*D72),'Ejercicio 3 - TIR'!$E$14-SQRT(('Ejercicio 3 - TIR'!$E$14-'Ejercicio 3 - TIR'!$C$14)*('Ejercicio 3 - TIR'!$E$14-'Ejercicio 3 - TIR'!$D$14)*(1-D72)))</f>
        <v>29074.1808983342</v>
      </c>
      <c r="F72" s="27">
        <f ca="1" t="shared" si="546"/>
        <v>0.0258173583453971</v>
      </c>
      <c r="G72" s="28">
        <f ca="1">IF(F72&lt;=('Ejercicio 3 - TIR'!$D$18-'Ejercicio 3 - TIR'!$C$18)/('Ejercicio 3 - TIR'!$E$18-'Ejercicio 3 - TIR'!$C$18),'Ejercicio 3 - TIR'!$C$18+SQRT(('Ejercicio 3 - TIR'!$E$18-'Ejercicio 3 - TIR'!$C$18)*('Ejercicio 3 - TIR'!$D$18-'Ejercicio 3 - TIR'!$C$18)*F72),'Ejercicio 3 - TIR'!$E$18-SQRT(('Ejercicio 3 - TIR'!$E$18-'Ejercicio 3 - TIR'!$C$18)*('Ejercicio 3 - TIR'!$E$18-'Ejercicio 3 - TIR'!$D$18)*(1-F72)))</f>
        <v>31967.8932267299</v>
      </c>
      <c r="H72" s="27">
        <f ca="1" t="shared" ref="H72:L72" si="547">RAND()</f>
        <v>0.80545515212594</v>
      </c>
      <c r="I72" s="28">
        <f ca="1">IF(H72&lt;=('Ejercicio 3 - TIR'!$D$18-'Ejercicio 3 - TIR'!$C$18)/('Ejercicio 3 - TIR'!$E$18-'Ejercicio 3 - TIR'!$C$18),'Ejercicio 3 - TIR'!$C$18+SQRT(('Ejercicio 3 - TIR'!$E$18-'Ejercicio 3 - TIR'!$C$18)*('Ejercicio 3 - TIR'!$D$18-'Ejercicio 3 - TIR'!$C$18)*H72),'Ejercicio 3 - TIR'!$E$18-SQRT(('Ejercicio 3 - TIR'!$E$18-'Ejercicio 3 - TIR'!$C$18)*('Ejercicio 3 - TIR'!$E$18-'Ejercicio 3 - TIR'!$D$18)*(1-H72)))</f>
        <v>41180.2011060064</v>
      </c>
      <c r="J72" s="27">
        <f ca="1" t="shared" si="547"/>
        <v>0.972792690999319</v>
      </c>
      <c r="K72" s="28">
        <f ca="1">IF(J72&lt;=('Ejercicio 3 - TIR'!$D$18-'Ejercicio 3 - TIR'!$C$18)/('Ejercicio 3 - TIR'!$E$18-'Ejercicio 3 - TIR'!$C$18),'Ejercicio 3 - TIR'!$C$18+SQRT(('Ejercicio 3 - TIR'!$E$18-'Ejercicio 3 - TIR'!$C$18)*('Ejercicio 3 - TIR'!$D$18-'Ejercicio 3 - TIR'!$C$18)*J72),'Ejercicio 3 - TIR'!$E$18-SQRT(('Ejercicio 3 - TIR'!$E$18-'Ejercicio 3 - TIR'!$C$18)*('Ejercicio 3 - TIR'!$E$18-'Ejercicio 3 - TIR'!$D$18)*(1-J72)))</f>
        <v>43571.5224275296</v>
      </c>
      <c r="L72" s="27">
        <f ca="1" t="shared" si="547"/>
        <v>0.56605884390229</v>
      </c>
      <c r="M72" s="28">
        <f ca="1">IF(L72&lt;=('Ejercicio 3 - TIR'!$D$18-'Ejercicio 3 - TIR'!$C$18)/('Ejercicio 3 - TIR'!$E$18-'Ejercicio 3 - TIR'!$C$18),'Ejercicio 3 - TIR'!$C$18+SQRT(('Ejercicio 3 - TIR'!$E$18-'Ejercicio 3 - TIR'!$C$18)*('Ejercicio 3 - TIR'!$D$18-'Ejercicio 3 - TIR'!$C$18)*L72),'Ejercicio 3 - TIR'!$E$18-SQRT(('Ejercicio 3 - TIR'!$E$18-'Ejercicio 3 - TIR'!$C$18)*('Ejercicio 3 - TIR'!$E$18-'Ejercicio 3 - TIR'!$D$18)*(1-L72)))</f>
        <v>39214.5985580134</v>
      </c>
      <c r="N72" s="27">
        <f ca="1" t="shared" ref="N72:R72" si="548">RAND()</f>
        <v>0.26178224605537</v>
      </c>
      <c r="O72" s="28">
        <f ca="1">IF(N72&lt;=('Ejercicio 3 - TIR'!$D$18-'Ejercicio 3 - TIR'!$C$18)/('Ejercicio 3 - TIR'!$E$18-'Ejercicio 3 - TIR'!$C$18),'Ejercicio 3 - TIR'!$C$18+SQRT(('Ejercicio 3 - TIR'!$E$18-'Ejercicio 3 - TIR'!$C$18)*('Ejercicio 3 - TIR'!$D$18-'Ejercicio 3 - TIR'!$C$18)*N72),'Ejercicio 3 - TIR'!$E$18-SQRT(('Ejercicio 3 - TIR'!$E$18-'Ejercicio 3 - TIR'!$C$18)*('Ejercicio 3 - TIR'!$E$18-'Ejercicio 3 - TIR'!$D$18)*(1-N72)))</f>
        <v>36266.3655262285</v>
      </c>
      <c r="P72" s="27">
        <f ca="1" t="shared" si="548"/>
        <v>0.907508615519312</v>
      </c>
      <c r="Q72" s="29">
        <f ca="1">IF(P72&lt;=('Ejercicio 3 - TIR'!$D$22-'Ejercicio 3 - TIR'!$C$22)/('Ejercicio 3 - TIR'!$E$22-'Ejercicio 3 - TIR'!$C$22),'Ejercicio 3 - TIR'!$C$22+SQRT(('Ejercicio 3 - TIR'!$E$22-'Ejercicio 3 - TIR'!$C$22)*('Ejercicio 3 - TIR'!$D$22-'Ejercicio 3 - TIR'!$C$22)*P72),'Ejercicio 3 - TIR'!$E$22-SQRT(('Ejercicio 3 - TIR'!$E$22-'Ejercicio 3 - TIR'!$C$22)*('Ejercicio 3 - TIR'!$E$22-'Ejercicio 3 - TIR'!$D$22)*(1-P72)))</f>
        <v>0.167097113033695</v>
      </c>
      <c r="R72" s="27">
        <f ca="1" t="shared" si="548"/>
        <v>0.15992592305908</v>
      </c>
      <c r="S72" s="29">
        <f ca="1">IF(R72&lt;=('Ejercicio 3 - TIR'!$D$23-'Ejercicio 3 - TIR'!$C$23)/('Ejercicio 3 - TIR'!$E$23-'Ejercicio 3 - TIR'!$C$23),'Ejercicio 3 - TIR'!$C$23+SQRT(('Ejercicio 3 - TIR'!$E$23-'Ejercicio 3 - TIR'!$C$23)*('Ejercicio 3 - TIR'!$D$23-'Ejercicio 3 - TIR'!$C$23)*R72),'Ejercicio 3 - TIR'!$E$23-SQRT(('Ejercicio 3 - TIR'!$E$23-'Ejercicio 3 - TIR'!$C$23)*('Ejercicio 3 - TIR'!$E$23-'Ejercicio 3 - TIR'!$D$23)*(1-R72)))</f>
        <v>0.13696663377062</v>
      </c>
      <c r="T72" s="27">
        <f ca="1" t="shared" ref="T72:X72" si="549">RAND()</f>
        <v>0.920178580153058</v>
      </c>
      <c r="U72" s="29">
        <f ca="1">IF(T72&lt;=('Ejercicio 3 - TIR'!$D$24-'Ejercicio 3 - TIR'!$C$24)/('Ejercicio 3 - TIR'!$E$24-'Ejercicio 3 - TIR'!$C$24),'Ejercicio 3 - TIR'!$C$24+SQRT(('Ejercicio 3 - TIR'!$E$24-'Ejercicio 3 - TIR'!$C$24)*('Ejercicio 3 - TIR'!$D$24-'Ejercicio 3 - TIR'!$C$24)*T72),'Ejercicio 3 - TIR'!$E$24-SQRT(('Ejercicio 3 - TIR'!$E$24-'Ejercicio 3 - TIR'!$C$24)*('Ejercicio 3 - TIR'!$E$24-'Ejercicio 3 - TIR'!$D$24)*(1-T72)))</f>
        <v>0.205050084429287</v>
      </c>
      <c r="V72" s="27">
        <f ca="1" t="shared" si="549"/>
        <v>0.597906821747386</v>
      </c>
      <c r="W72" s="29">
        <f ca="1">IF(V72&lt;=('Ejercicio 3 - TIR'!$D$25-'Ejercicio 3 - TIR'!$C$25)/('Ejercicio 3 - TIR'!$E$25-'Ejercicio 3 - TIR'!$C$25),'Ejercicio 3 - TIR'!$C$25+SQRT(('Ejercicio 3 - TIR'!$E$25-'Ejercicio 3 - TIR'!$C$25)*('Ejercicio 3 - TIR'!$D$25-'Ejercicio 3 - TIR'!$C$25)*V72),'Ejercicio 3 - TIR'!$E$25-SQRT(('Ejercicio 3 - TIR'!$E$25-'Ejercicio 3 - TIR'!$C$25)*('Ejercicio 3 - TIR'!$E$25-'Ejercicio 3 - TIR'!$D$25)*(1-V72)))</f>
        <v>0.212485654425485</v>
      </c>
      <c r="X72" s="27">
        <f ca="1" t="shared" si="549"/>
        <v>0.585725400033862</v>
      </c>
      <c r="Y72" s="29">
        <f ca="1">IF(X72&lt;=('Ejercicio 3 - TIR'!$D$26-'Ejercicio 3 - TIR'!$C$26)/('Ejercicio 3 - TIR'!$E$26-'Ejercicio 3 - TIR'!$C$26),'Ejercicio 3 - TIR'!$C$26+SQRT(('Ejercicio 3 - TIR'!$E$26-'Ejercicio 3 - TIR'!$C$26)*('Ejercicio 3 - TIR'!$D$26-'Ejercicio 3 - TIR'!$C$26)*X72),'Ejercicio 3 - TIR'!$E$26-SQRT(('Ejercicio 3 - TIR'!$E$26-'Ejercicio 3 - TIR'!$C$26)*('Ejercicio 3 - TIR'!$E$26-'Ejercicio 3 - TIR'!$D$26)*(1-X72)))</f>
        <v>0.232702189904636</v>
      </c>
      <c r="Z72" s="27">
        <f ca="1" t="shared" si="480"/>
        <v>1.1670971130337</v>
      </c>
      <c r="AA72" s="27">
        <f ca="1" t="shared" si="481"/>
        <v>1.32695047588933</v>
      </c>
      <c r="AB72" s="27">
        <f ca="1" t="shared" si="482"/>
        <v>1.59904178300392</v>
      </c>
      <c r="AC72" s="27">
        <f ca="1" t="shared" si="483"/>
        <v>1.9388152227192</v>
      </c>
      <c r="AD72" s="27">
        <f ca="1" t="shared" si="484"/>
        <v>2.3899817708664</v>
      </c>
      <c r="AE72" s="26">
        <f ca="1" t="shared" si="485"/>
        <v>4858.21169193105</v>
      </c>
      <c r="AF72" s="26">
        <f ca="1" t="shared" si="486"/>
        <v>5523.62459351991</v>
      </c>
      <c r="AG72" s="26">
        <f ca="1" t="shared" si="487"/>
        <v>6656.24428277686</v>
      </c>
      <c r="AH72" s="26">
        <f ca="1" t="shared" si="488"/>
        <v>8070.60070521859</v>
      </c>
      <c r="AI72" s="26">
        <f ca="1" t="shared" si="489"/>
        <v>9948.64716316886</v>
      </c>
      <c r="AJ72" s="28">
        <f ca="1" t="shared" si="490"/>
        <v>37309.6358946859</v>
      </c>
      <c r="AK72" s="28">
        <f ca="1" t="shared" si="491"/>
        <v>54644.0874548335</v>
      </c>
      <c r="AL72" s="28">
        <f ca="1" t="shared" si="492"/>
        <v>69672.6849107121</v>
      </c>
      <c r="AM72" s="28">
        <f ca="1" t="shared" si="493"/>
        <v>76029.8606370989</v>
      </c>
      <c r="AN72" s="28">
        <f ca="1" t="shared" si="494"/>
        <v>86675.952503264</v>
      </c>
      <c r="AO72" s="28">
        <f ca="1">C72/'Ejercicio 3 - TIR'!$D$7</f>
        <v>13931.3481639149</v>
      </c>
      <c r="AP72" s="28">
        <f ca="1" t="shared" si="495"/>
        <v>23378.2877307711</v>
      </c>
      <c r="AQ72" s="28">
        <f ca="1" t="shared" si="496"/>
        <v>40712.7392909186</v>
      </c>
      <c r="AR72" s="28">
        <f ca="1" t="shared" si="497"/>
        <v>55741.3367467972</v>
      </c>
      <c r="AS72" s="28">
        <f ca="1" t="shared" si="498"/>
        <v>62098.512473184</v>
      </c>
      <c r="AT72" s="28">
        <f ca="1" t="shared" si="499"/>
        <v>72744.6043393491</v>
      </c>
      <c r="AU72" s="28">
        <f ca="1">AP72*'Ejercicio 3 - TIR'!$D$5</f>
        <v>11689.1438653855</v>
      </c>
      <c r="AV72" s="28">
        <f ca="1">AQ72*'Ejercicio 3 - TIR'!$D$5</f>
        <v>20356.3696454593</v>
      </c>
      <c r="AW72" s="28">
        <f ca="1">AR72*'Ejercicio 3 - TIR'!$D$5</f>
        <v>27870.6683733986</v>
      </c>
      <c r="AX72" s="28">
        <f ca="1">AS72*'Ejercicio 3 - TIR'!$D$5</f>
        <v>31049.256236592</v>
      </c>
      <c r="AY72" s="28">
        <f ca="1">AT72*'Ejercicio 3 - TIR'!$D$5</f>
        <v>36372.3021696745</v>
      </c>
      <c r="AZ72" s="28">
        <f ca="1" t="shared" ref="AZ72:BD72" si="550">AJ72-AU72-AE72</f>
        <v>20762.2803373693</v>
      </c>
      <c r="BA72" s="28">
        <f ca="1" t="shared" si="550"/>
        <v>28764.0932158543</v>
      </c>
      <c r="BB72" s="28">
        <f ca="1" t="shared" si="550"/>
        <v>35145.7722545366</v>
      </c>
      <c r="BC72" s="28">
        <f ca="1" t="shared" si="550"/>
        <v>36910.0036952883</v>
      </c>
      <c r="BD72" s="28">
        <f ca="1" t="shared" si="550"/>
        <v>40355.0031704206</v>
      </c>
      <c r="BE72" s="28">
        <f ca="1" t="shared" ref="BE72:BI72" si="551">AZ72/Z72</f>
        <v>17789.6767162768</v>
      </c>
      <c r="BF72" s="28">
        <f ca="1" t="shared" si="551"/>
        <v>21676.840046782</v>
      </c>
      <c r="BG72" s="28">
        <f ca="1" t="shared" si="551"/>
        <v>21979.2707283187</v>
      </c>
      <c r="BH72" s="28">
        <f ca="1" t="shared" si="551"/>
        <v>19037.4014309222</v>
      </c>
      <c r="BI72" s="28">
        <f ca="1" t="shared" si="551"/>
        <v>16885.0673517026</v>
      </c>
      <c r="BJ72" s="28">
        <f ca="1" t="shared" si="502"/>
        <v>69486.7623498909</v>
      </c>
      <c r="BK72" s="28">
        <f ca="1" t="shared" si="503"/>
        <v>33295.6681553497</v>
      </c>
      <c r="BL72" s="28">
        <f ca="1" t="shared" si="504"/>
        <v>102782.430505241</v>
      </c>
      <c r="BM72" s="28">
        <f ca="1">BK72*'Ejercicio 3 - TIR'!$D$5</f>
        <v>16647.8340776748</v>
      </c>
      <c r="BN72" s="28">
        <f ca="1" t="shared" si="505"/>
        <v>86134.5964275657</v>
      </c>
      <c r="BO72" s="28">
        <f ca="1" t="shared" si="506"/>
        <v>36039.8549802916</v>
      </c>
      <c r="BP72" s="28">
        <f ca="1" t="shared" si="507"/>
        <v>-98730.9217179085</v>
      </c>
      <c r="BQ72" s="28">
        <f ca="1" t="shared" ref="BQ72:BT72" si="552">BE72</f>
        <v>17789.6767162768</v>
      </c>
      <c r="BR72" s="28">
        <f ca="1" t="shared" si="552"/>
        <v>21676.840046782</v>
      </c>
      <c r="BS72" s="28">
        <f ca="1" t="shared" si="552"/>
        <v>21979.2707283187</v>
      </c>
      <c r="BT72" s="28">
        <f ca="1" t="shared" si="552"/>
        <v>19037.4014309222</v>
      </c>
      <c r="BU72" s="28">
        <f ca="1" t="shared" si="509"/>
        <v>52924.9223319942</v>
      </c>
      <c r="BV72" s="30">
        <f ca="1" t="shared" si="510"/>
        <v>9.22968414610219</v>
      </c>
    </row>
    <row r="73" ht="15" customHeight="1" spans="1:74">
      <c r="A73" s="26">
        <v>72</v>
      </c>
      <c r="B73" s="27">
        <f ca="1" t="shared" ref="B73:F73" si="553">RAND()</f>
        <v>0.767807096048463</v>
      </c>
      <c r="C73" s="28">
        <f ca="1">IF(B73&lt;=('Ejercicio 3 - TIR'!$D$13-'Ejercicio 3 - TIR'!$C$13)/('Ejercicio 3 - TIR'!$E$13-'Ejercicio 3 - TIR'!$C$13),'Ejercicio 3 - TIR'!$C$13+SQRT(('Ejercicio 3 - TIR'!$E$13-'Ejercicio 3 - TIR'!$C$13)*('Ejercicio 3 - TIR'!$D$13-'Ejercicio 3 - TIR'!$C$13)*B73),'Ejercicio 3 - TIR'!$E$13-SQRT(('Ejercicio 3 - TIR'!$E$13-'Ejercicio 3 - TIR'!$C$13)*('Ejercicio 3 - TIR'!$E$13-'Ejercicio 3 - TIR'!$D$13)*(1-B73)))</f>
        <v>83307.7417722513</v>
      </c>
      <c r="D73" s="27">
        <f ca="1" t="shared" si="553"/>
        <v>0.622375495788528</v>
      </c>
      <c r="E73" s="28">
        <f ca="1">IF(D73&lt;=('Ejercicio 3 - TIR'!$D$14-'Ejercicio 3 - TIR'!$C$14)/('Ejercicio 3 - TIR'!$E$14-'Ejercicio 3 - TIR'!$C$14),'Ejercicio 3 - TIR'!$C$14+SQRT(('Ejercicio 3 - TIR'!$E$14-'Ejercicio 3 - TIR'!$C$14)*('Ejercicio 3 - TIR'!$D$14-'Ejercicio 3 - TIR'!$C$14)*D73),'Ejercicio 3 - TIR'!$E$14-SQRT(('Ejercicio 3 - TIR'!$E$14-'Ejercicio 3 - TIR'!$C$14)*('Ejercicio 3 - TIR'!$E$14-'Ejercicio 3 - TIR'!$D$14)*(1-D73)))</f>
        <v>32473.8007180436</v>
      </c>
      <c r="F73" s="27">
        <f ca="1" t="shared" si="553"/>
        <v>0.87281510993597</v>
      </c>
      <c r="G73" s="28">
        <f ca="1">IF(F73&lt;=('Ejercicio 3 - TIR'!$D$18-'Ejercicio 3 - TIR'!$C$18)/('Ejercicio 3 - TIR'!$E$18-'Ejercicio 3 - TIR'!$C$18),'Ejercicio 3 - TIR'!$C$18+SQRT(('Ejercicio 3 - TIR'!$E$18-'Ejercicio 3 - TIR'!$C$18)*('Ejercicio 3 - TIR'!$D$18-'Ejercicio 3 - TIR'!$C$18)*F73),'Ejercicio 3 - TIR'!$E$18-SQRT(('Ejercicio 3 - TIR'!$E$18-'Ejercicio 3 - TIR'!$C$18)*('Ejercicio 3 - TIR'!$E$18-'Ejercicio 3 - TIR'!$D$18)*(1-F73)))</f>
        <v>41911.4944139921</v>
      </c>
      <c r="H73" s="27">
        <f ca="1" t="shared" ref="H73:L73" si="554">RAND()</f>
        <v>0.0156116734286587</v>
      </c>
      <c r="I73" s="28">
        <f ca="1">IF(H73&lt;=('Ejercicio 3 - TIR'!$D$18-'Ejercicio 3 - TIR'!$C$18)/('Ejercicio 3 - TIR'!$E$18-'Ejercicio 3 - TIR'!$C$18),'Ejercicio 3 - TIR'!$C$18+SQRT(('Ejercicio 3 - TIR'!$E$18-'Ejercicio 3 - TIR'!$C$18)*('Ejercicio 3 - TIR'!$D$18-'Ejercicio 3 - TIR'!$C$18)*H73),'Ejercicio 3 - TIR'!$E$18-SQRT(('Ejercicio 3 - TIR'!$E$18-'Ejercicio 3 - TIR'!$C$18)*('Ejercicio 3 - TIR'!$E$18-'Ejercicio 3 - TIR'!$D$18)*(1-H73)))</f>
        <v>31530.2780839765</v>
      </c>
      <c r="J73" s="27">
        <f ca="1" t="shared" si="554"/>
        <v>0.725979873659141</v>
      </c>
      <c r="K73" s="28">
        <f ca="1">IF(J73&lt;=('Ejercicio 3 - TIR'!$D$18-'Ejercicio 3 - TIR'!$C$18)/('Ejercicio 3 - TIR'!$E$18-'Ejercicio 3 - TIR'!$C$18),'Ejercicio 3 - TIR'!$C$18+SQRT(('Ejercicio 3 - TIR'!$E$18-'Ejercicio 3 - TIR'!$C$18)*('Ejercicio 3 - TIR'!$D$18-'Ejercicio 3 - TIR'!$C$18)*J73),'Ejercicio 3 - TIR'!$E$18-SQRT(('Ejercicio 3 - TIR'!$E$18-'Ejercicio 3 - TIR'!$C$18)*('Ejercicio 3 - TIR'!$E$18-'Ejercicio 3 - TIR'!$D$18)*(1-J73)))</f>
        <v>40466.6227296237</v>
      </c>
      <c r="L73" s="27">
        <f ca="1" t="shared" si="554"/>
        <v>0.842139165072428</v>
      </c>
      <c r="M73" s="28">
        <f ca="1">IF(L73&lt;=('Ejercicio 3 - TIR'!$D$18-'Ejercicio 3 - TIR'!$C$18)/('Ejercicio 3 - TIR'!$E$18-'Ejercicio 3 - TIR'!$C$18),'Ejercicio 3 - TIR'!$C$18+SQRT(('Ejercicio 3 - TIR'!$E$18-'Ejercicio 3 - TIR'!$C$18)*('Ejercicio 3 - TIR'!$D$18-'Ejercicio 3 - TIR'!$C$18)*L73),'Ejercicio 3 - TIR'!$E$18-SQRT(('Ejercicio 3 - TIR'!$E$18-'Ejercicio 3 - TIR'!$C$18)*('Ejercicio 3 - TIR'!$E$18-'Ejercicio 3 - TIR'!$D$18)*(1-L73)))</f>
        <v>41559.133449323</v>
      </c>
      <c r="N73" s="27">
        <f ca="1" t="shared" ref="N73:R73" si="555">RAND()</f>
        <v>0.712926585616364</v>
      </c>
      <c r="O73" s="28">
        <f ca="1">IF(N73&lt;=('Ejercicio 3 - TIR'!$D$18-'Ejercicio 3 - TIR'!$C$18)/('Ejercicio 3 - TIR'!$E$18-'Ejercicio 3 - TIR'!$C$18),'Ejercicio 3 - TIR'!$C$18+SQRT(('Ejercicio 3 - TIR'!$E$18-'Ejercicio 3 - TIR'!$C$18)*('Ejercicio 3 - TIR'!$D$18-'Ejercicio 3 - TIR'!$C$18)*N73),'Ejercicio 3 - TIR'!$E$18-SQRT(('Ejercicio 3 - TIR'!$E$18-'Ejercicio 3 - TIR'!$C$18)*('Ejercicio 3 - TIR'!$E$18-'Ejercicio 3 - TIR'!$D$18)*(1-N73)))</f>
        <v>40359.9023632285</v>
      </c>
      <c r="P73" s="27">
        <f ca="1" t="shared" si="555"/>
        <v>0.689220254646188</v>
      </c>
      <c r="Q73" s="29">
        <f ca="1">IF(P73&lt;=('Ejercicio 3 - TIR'!$D$22-'Ejercicio 3 - TIR'!$C$22)/('Ejercicio 3 - TIR'!$E$22-'Ejercicio 3 - TIR'!$C$22),'Ejercicio 3 - TIR'!$C$22+SQRT(('Ejercicio 3 - TIR'!$E$22-'Ejercicio 3 - TIR'!$C$22)*('Ejercicio 3 - TIR'!$D$22-'Ejercicio 3 - TIR'!$C$22)*P73),'Ejercicio 3 - TIR'!$E$22-SQRT(('Ejercicio 3 - TIR'!$E$22-'Ejercicio 3 - TIR'!$C$22)*('Ejercicio 3 - TIR'!$E$22-'Ejercicio 3 - TIR'!$D$22)*(1-P73)))</f>
        <v>0.156348286708214</v>
      </c>
      <c r="R73" s="27">
        <f ca="1" t="shared" si="555"/>
        <v>0.992055609994947</v>
      </c>
      <c r="S73" s="29">
        <f ca="1">IF(R73&lt;=('Ejercicio 3 - TIR'!$D$23-'Ejercicio 3 - TIR'!$C$23)/('Ejercicio 3 - TIR'!$E$23-'Ejercicio 3 - TIR'!$C$23),'Ejercicio 3 - TIR'!$C$23+SQRT(('Ejercicio 3 - TIR'!$E$23-'Ejercicio 3 - TIR'!$C$23)*('Ejercicio 3 - TIR'!$D$23-'Ejercicio 3 - TIR'!$C$23)*R73),'Ejercicio 3 - TIR'!$E$23-SQRT(('Ejercicio 3 - TIR'!$E$23-'Ejercicio 3 - TIR'!$C$23)*('Ejercicio 3 - TIR'!$E$23-'Ejercicio 3 - TIR'!$D$23)*(1-R73)))</f>
        <v>0.176218478876286</v>
      </c>
      <c r="T73" s="27">
        <f ca="1" t="shared" ref="T73:X73" si="556">RAND()</f>
        <v>0.666494416231323</v>
      </c>
      <c r="U73" s="29">
        <f ca="1">IF(T73&lt;=('Ejercicio 3 - TIR'!$D$24-'Ejercicio 3 - TIR'!$C$24)/('Ejercicio 3 - TIR'!$E$24-'Ejercicio 3 - TIR'!$C$24),'Ejercicio 3 - TIR'!$C$24+SQRT(('Ejercicio 3 - TIR'!$E$24-'Ejercicio 3 - TIR'!$C$24)*('Ejercicio 3 - TIR'!$D$24-'Ejercicio 3 - TIR'!$C$24)*T73),'Ejercicio 3 - TIR'!$E$24-SQRT(('Ejercicio 3 - TIR'!$E$24-'Ejercicio 3 - TIR'!$C$24)*('Ejercicio 3 - TIR'!$E$24-'Ejercicio 3 - TIR'!$D$24)*(1-T73)))</f>
        <v>0.189441602879858</v>
      </c>
      <c r="V73" s="27">
        <f ca="1" t="shared" si="556"/>
        <v>0.864954268757948</v>
      </c>
      <c r="W73" s="29">
        <f ca="1">IF(V73&lt;=('Ejercicio 3 - TIR'!$D$25-'Ejercicio 3 - TIR'!$C$25)/('Ejercicio 3 - TIR'!$E$25-'Ejercicio 3 - TIR'!$C$25),'Ejercicio 3 - TIR'!$C$25+SQRT(('Ejercicio 3 - TIR'!$E$25-'Ejercicio 3 - TIR'!$C$25)*('Ejercicio 3 - TIR'!$D$25-'Ejercicio 3 - TIR'!$C$25)*V73),'Ejercicio 3 - TIR'!$E$25-SQRT(('Ejercicio 3 - TIR'!$E$25-'Ejercicio 3 - TIR'!$C$25)*('Ejercicio 3 - TIR'!$E$25-'Ejercicio 3 - TIR'!$D$25)*(1-V73)))</f>
        <v>0.228259253477693</v>
      </c>
      <c r="X73" s="27">
        <f ca="1" t="shared" si="556"/>
        <v>0.212610580692306</v>
      </c>
      <c r="Y73" s="29">
        <f ca="1">IF(X73&lt;=('Ejercicio 3 - TIR'!$D$26-'Ejercicio 3 - TIR'!$C$26)/('Ejercicio 3 - TIR'!$E$26-'Ejercicio 3 - TIR'!$C$26),'Ejercicio 3 - TIR'!$C$26+SQRT(('Ejercicio 3 - TIR'!$E$26-'Ejercicio 3 - TIR'!$C$26)*('Ejercicio 3 - TIR'!$D$26-'Ejercicio 3 - TIR'!$C$26)*X73),'Ejercicio 3 - TIR'!$E$26-SQRT(('Ejercicio 3 - TIR'!$E$26-'Ejercicio 3 - TIR'!$C$26)*('Ejercicio 3 - TIR'!$E$26-'Ejercicio 3 - TIR'!$D$26)*(1-X73)))</f>
        <v>0.213959310671829</v>
      </c>
      <c r="Z73" s="27">
        <f ca="1" t="shared" si="480"/>
        <v>1.15634828670821</v>
      </c>
      <c r="AA73" s="27">
        <f ca="1" t="shared" si="481"/>
        <v>1.36011822284313</v>
      </c>
      <c r="AB73" s="27">
        <f ca="1" t="shared" si="482"/>
        <v>1.61778119908464</v>
      </c>
      <c r="AC73" s="27">
        <f ca="1" t="shared" si="483"/>
        <v>1.98705472787795</v>
      </c>
      <c r="AD73" s="27">
        <f ca="1" t="shared" si="484"/>
        <v>2.41220358772191</v>
      </c>
      <c r="AE73" s="26">
        <f ca="1" t="shared" si="485"/>
        <v>5077.22310517008</v>
      </c>
      <c r="AF73" s="26">
        <f ca="1" t="shared" si="486"/>
        <v>5971.92363767868</v>
      </c>
      <c r="AG73" s="26">
        <f ca="1" t="shared" si="487"/>
        <v>7103.25442387664</v>
      </c>
      <c r="AH73" s="26">
        <f ca="1" t="shared" si="488"/>
        <v>8724.63797593285</v>
      </c>
      <c r="AI73" s="26">
        <f ca="1" t="shared" si="489"/>
        <v>10591.3555031247</v>
      </c>
      <c r="AJ73" s="28">
        <f ca="1" t="shared" si="490"/>
        <v>48464.2847590006</v>
      </c>
      <c r="AK73" s="28">
        <f ca="1" t="shared" si="491"/>
        <v>42884.9057933279</v>
      </c>
      <c r="AL73" s="28">
        <f ca="1" t="shared" si="492"/>
        <v>65466.1414424364</v>
      </c>
      <c r="AM73" s="28">
        <f ca="1" t="shared" si="493"/>
        <v>82580.2726069879</v>
      </c>
      <c r="AN73" s="28">
        <f ca="1" t="shared" si="494"/>
        <v>97356.3012806859</v>
      </c>
      <c r="AO73" s="28">
        <f ca="1">C73/'Ejercicio 3 - TIR'!$D$7</f>
        <v>16661.5483544503</v>
      </c>
      <c r="AP73" s="28">
        <f ca="1" t="shared" si="495"/>
        <v>31802.7364045503</v>
      </c>
      <c r="AQ73" s="28">
        <f ca="1" t="shared" si="496"/>
        <v>26223.3574388777</v>
      </c>
      <c r="AR73" s="28">
        <f ca="1" t="shared" si="497"/>
        <v>48804.5930879862</v>
      </c>
      <c r="AS73" s="28">
        <f ca="1" t="shared" si="498"/>
        <v>65918.7242525376</v>
      </c>
      <c r="AT73" s="28">
        <f ca="1" t="shared" si="499"/>
        <v>80694.7529262357</v>
      </c>
      <c r="AU73" s="28">
        <f ca="1">AP73*'Ejercicio 3 - TIR'!$D$5</f>
        <v>15901.3682022752</v>
      </c>
      <c r="AV73" s="28">
        <f ca="1">AQ73*'Ejercicio 3 - TIR'!$D$5</f>
        <v>13111.6787194388</v>
      </c>
      <c r="AW73" s="28">
        <f ca="1">AR73*'Ejercicio 3 - TIR'!$D$5</f>
        <v>24402.2965439931</v>
      </c>
      <c r="AX73" s="28">
        <f ca="1">AS73*'Ejercicio 3 - TIR'!$D$5</f>
        <v>32959.3621262688</v>
      </c>
      <c r="AY73" s="28">
        <f ca="1">AT73*'Ejercicio 3 - TIR'!$D$5</f>
        <v>40347.3764631178</v>
      </c>
      <c r="AZ73" s="28">
        <f ca="1" t="shared" ref="AZ73:BD73" si="557">AJ73-AU73-AE73</f>
        <v>27485.6934515553</v>
      </c>
      <c r="BA73" s="28">
        <f ca="1" t="shared" si="557"/>
        <v>23801.3034362104</v>
      </c>
      <c r="BB73" s="28">
        <f ca="1" t="shared" si="557"/>
        <v>33960.5904745667</v>
      </c>
      <c r="BC73" s="28">
        <f ca="1" t="shared" si="557"/>
        <v>40896.2725047862</v>
      </c>
      <c r="BD73" s="28">
        <f ca="1" t="shared" si="557"/>
        <v>46417.5693144434</v>
      </c>
      <c r="BE73" s="28">
        <f ca="1" t="shared" ref="BE73:BI73" si="558">AZ73/Z73</f>
        <v>23769.3900423367</v>
      </c>
      <c r="BF73" s="28">
        <f ca="1" t="shared" si="558"/>
        <v>17499.4372080812</v>
      </c>
      <c r="BG73" s="28">
        <f ca="1" t="shared" si="558"/>
        <v>20992.0788384622</v>
      </c>
      <c r="BH73" s="28">
        <f ca="1" t="shared" si="558"/>
        <v>20581.3518525788</v>
      </c>
      <c r="BI73" s="28">
        <f ca="1" t="shared" si="558"/>
        <v>19242.8075104059</v>
      </c>
      <c r="BJ73" s="28">
        <f ca="1" t="shared" si="502"/>
        <v>78333.4185990313</v>
      </c>
      <c r="BK73" s="28">
        <f ca="1" t="shared" si="503"/>
        <v>40191.0467176071</v>
      </c>
      <c r="BL73" s="28">
        <f ca="1" t="shared" si="504"/>
        <v>118524.465316638</v>
      </c>
      <c r="BM73" s="28">
        <f ca="1">BK73*'Ejercicio 3 - TIR'!$D$5</f>
        <v>20095.5233588035</v>
      </c>
      <c r="BN73" s="28">
        <f ca="1" t="shared" si="505"/>
        <v>98428.9419578349</v>
      </c>
      <c r="BO73" s="28">
        <f ca="1" t="shared" si="506"/>
        <v>40804.5748952687</v>
      </c>
      <c r="BP73" s="28">
        <f ca="1" t="shared" si="507"/>
        <v>-115781.542490295</v>
      </c>
      <c r="BQ73" s="28">
        <f ca="1" t="shared" ref="BQ73:BT73" si="559">BE73</f>
        <v>23769.3900423367</v>
      </c>
      <c r="BR73" s="28">
        <f ca="1" t="shared" si="559"/>
        <v>17499.4372080812</v>
      </c>
      <c r="BS73" s="28">
        <f ca="1" t="shared" si="559"/>
        <v>20992.0788384622</v>
      </c>
      <c r="BT73" s="28">
        <f ca="1" t="shared" si="559"/>
        <v>20581.3518525788</v>
      </c>
      <c r="BU73" s="28">
        <f ca="1" t="shared" si="509"/>
        <v>60047.3824056747</v>
      </c>
      <c r="BV73" s="30">
        <f ca="1" t="shared" si="510"/>
        <v>6.27359842134072</v>
      </c>
    </row>
    <row r="74" ht="15" customHeight="1" spans="1:74">
      <c r="A74" s="26">
        <v>73</v>
      </c>
      <c r="B74" s="27">
        <f ca="1" t="shared" ref="B74:F74" si="560">RAND()</f>
        <v>0.675400633976076</v>
      </c>
      <c r="C74" s="28">
        <f ca="1">IF(B74&lt;=('Ejercicio 3 - TIR'!$D$13-'Ejercicio 3 - TIR'!$C$13)/('Ejercicio 3 - TIR'!$E$13-'Ejercicio 3 - TIR'!$C$13),'Ejercicio 3 - TIR'!$C$13+SQRT(('Ejercicio 3 - TIR'!$E$13-'Ejercicio 3 - TIR'!$C$13)*('Ejercicio 3 - TIR'!$D$13-'Ejercicio 3 - TIR'!$C$13)*B74),'Ejercicio 3 - TIR'!$E$13-SQRT(('Ejercicio 3 - TIR'!$E$13-'Ejercicio 3 - TIR'!$C$13)*('Ejercicio 3 - TIR'!$E$13-'Ejercicio 3 - TIR'!$D$13)*(1-B74)))</f>
        <v>80263.7582293713</v>
      </c>
      <c r="D74" s="27">
        <f ca="1" t="shared" si="560"/>
        <v>0.797995274527154</v>
      </c>
      <c r="E74" s="28">
        <f ca="1">IF(D74&lt;=('Ejercicio 3 - TIR'!$D$14-'Ejercicio 3 - TIR'!$C$14)/('Ejercicio 3 - TIR'!$E$14-'Ejercicio 3 - TIR'!$C$14),'Ejercicio 3 - TIR'!$C$14+SQRT(('Ejercicio 3 - TIR'!$E$14-'Ejercicio 3 - TIR'!$C$14)*('Ejercicio 3 - TIR'!$D$14-'Ejercicio 3 - TIR'!$C$14)*D74),'Ejercicio 3 - TIR'!$E$14-SQRT(('Ejercicio 3 - TIR'!$E$14-'Ejercicio 3 - TIR'!$C$14)*('Ejercicio 3 - TIR'!$E$14-'Ejercicio 3 - TIR'!$D$14)*(1-D74)))</f>
        <v>34495.3920374901</v>
      </c>
      <c r="F74" s="27">
        <f ca="1" t="shared" si="560"/>
        <v>0.443061836212802</v>
      </c>
      <c r="G74" s="28">
        <f ca="1">IF(F74&lt;=('Ejercicio 3 - TIR'!$D$18-'Ejercicio 3 - TIR'!$C$18)/('Ejercicio 3 - TIR'!$E$18-'Ejercicio 3 - TIR'!$C$18),'Ejercicio 3 - TIR'!$C$18+SQRT(('Ejercicio 3 - TIR'!$E$18-'Ejercicio 3 - TIR'!$C$18)*('Ejercicio 3 - TIR'!$D$18-'Ejercicio 3 - TIR'!$C$18)*F74),'Ejercicio 3 - TIR'!$E$18-SQRT(('Ejercicio 3 - TIR'!$E$18-'Ejercicio 3 - TIR'!$C$18)*('Ejercicio 3 - TIR'!$E$18-'Ejercicio 3 - TIR'!$D$18)*(1-F74)))</f>
        <v>38152.2558492678</v>
      </c>
      <c r="H74" s="27">
        <f ca="1" t="shared" ref="H74:L74" si="561">RAND()</f>
        <v>0.275004082257505</v>
      </c>
      <c r="I74" s="28">
        <f ca="1">IF(H74&lt;=('Ejercicio 3 - TIR'!$D$18-'Ejercicio 3 - TIR'!$C$18)/('Ejercicio 3 - TIR'!$E$18-'Ejercicio 3 - TIR'!$C$18),'Ejercicio 3 - TIR'!$C$18+SQRT(('Ejercicio 3 - TIR'!$E$18-'Ejercicio 3 - TIR'!$C$18)*('Ejercicio 3 - TIR'!$D$18-'Ejercicio 3 - TIR'!$C$18)*H74),'Ejercicio 3 - TIR'!$E$18-SQRT(('Ejercicio 3 - TIR'!$E$18-'Ejercicio 3 - TIR'!$C$18)*('Ejercicio 3 - TIR'!$E$18-'Ejercicio 3 - TIR'!$D$18)*(1-H74)))</f>
        <v>36422.663959653</v>
      </c>
      <c r="J74" s="27">
        <f ca="1" t="shared" si="561"/>
        <v>0.592920252770968</v>
      </c>
      <c r="K74" s="28">
        <f ca="1">IF(J74&lt;=('Ejercicio 3 - TIR'!$D$18-'Ejercicio 3 - TIR'!$C$18)/('Ejercicio 3 - TIR'!$E$18-'Ejercicio 3 - TIR'!$C$18),'Ejercicio 3 - TIR'!$C$18+SQRT(('Ejercicio 3 - TIR'!$E$18-'Ejercicio 3 - TIR'!$C$18)*('Ejercicio 3 - TIR'!$D$18-'Ejercicio 3 - TIR'!$C$18)*J74),'Ejercicio 3 - TIR'!$E$18-SQRT(('Ejercicio 3 - TIR'!$E$18-'Ejercicio 3 - TIR'!$C$18)*('Ejercicio 3 - TIR'!$E$18-'Ejercicio 3 - TIR'!$D$18)*(1-J74)))</f>
        <v>39430.6965763747</v>
      </c>
      <c r="L74" s="27">
        <f ca="1" t="shared" si="561"/>
        <v>0.612655220794296</v>
      </c>
      <c r="M74" s="28">
        <f ca="1">IF(L74&lt;=('Ejercicio 3 - TIR'!$D$18-'Ejercicio 3 - TIR'!$C$18)/('Ejercicio 3 - TIR'!$E$18-'Ejercicio 3 - TIR'!$C$18),'Ejercicio 3 - TIR'!$C$18+SQRT(('Ejercicio 3 - TIR'!$E$18-'Ejercicio 3 - TIR'!$C$18)*('Ejercicio 3 - TIR'!$D$18-'Ejercicio 3 - TIR'!$C$18)*L74),'Ejercicio 3 - TIR'!$E$18-SQRT(('Ejercicio 3 - TIR'!$E$18-'Ejercicio 3 - TIR'!$C$18)*('Ejercicio 3 - TIR'!$E$18-'Ejercicio 3 - TIR'!$D$18)*(1-L74)))</f>
        <v>39586.3592212656</v>
      </c>
      <c r="N74" s="27">
        <f ca="1" t="shared" ref="N74:R74" si="562">RAND()</f>
        <v>0.197373850151893</v>
      </c>
      <c r="O74" s="28">
        <f ca="1">IF(N74&lt;=('Ejercicio 3 - TIR'!$D$18-'Ejercicio 3 - TIR'!$C$18)/('Ejercicio 3 - TIR'!$E$18-'Ejercicio 3 - TIR'!$C$18),'Ejercicio 3 - TIR'!$C$18+SQRT(('Ejercicio 3 - TIR'!$E$18-'Ejercicio 3 - TIR'!$C$18)*('Ejercicio 3 - TIR'!$D$18-'Ejercicio 3 - TIR'!$C$18)*N74),'Ejercicio 3 - TIR'!$E$18-SQRT(('Ejercicio 3 - TIR'!$E$18-'Ejercicio 3 - TIR'!$C$18)*('Ejercicio 3 - TIR'!$E$18-'Ejercicio 3 - TIR'!$D$18)*(1-N74)))</f>
        <v>35441.1467102794</v>
      </c>
      <c r="P74" s="27">
        <f ca="1" t="shared" si="562"/>
        <v>0.21677987089934</v>
      </c>
      <c r="Q74" s="29">
        <f ca="1">IF(P74&lt;=('Ejercicio 3 - TIR'!$D$22-'Ejercicio 3 - TIR'!$C$22)/('Ejercicio 3 - TIR'!$E$22-'Ejercicio 3 - TIR'!$C$22),'Ejercicio 3 - TIR'!$C$22+SQRT(('Ejercicio 3 - TIR'!$E$22-'Ejercicio 3 - TIR'!$C$22)*('Ejercicio 3 - TIR'!$D$22-'Ejercicio 3 - TIR'!$C$22)*P74),'Ejercicio 3 - TIR'!$E$22-SQRT(('Ejercicio 3 - TIR'!$E$22-'Ejercicio 3 - TIR'!$C$22)*('Ejercicio 3 - TIR'!$E$22-'Ejercicio 3 - TIR'!$D$22)*(1-P74)))</f>
        <v>0.139753576071659</v>
      </c>
      <c r="R74" s="27">
        <f ca="1" t="shared" si="562"/>
        <v>0.856403524281254</v>
      </c>
      <c r="S74" s="29">
        <f ca="1">IF(R74&lt;=('Ejercicio 3 - TIR'!$D$23-'Ejercicio 3 - TIR'!$C$23)/('Ejercicio 3 - TIR'!$E$23-'Ejercicio 3 - TIR'!$C$23),'Ejercicio 3 - TIR'!$C$23+SQRT(('Ejercicio 3 - TIR'!$E$23-'Ejercicio 3 - TIR'!$C$23)*('Ejercicio 3 - TIR'!$D$23-'Ejercicio 3 - TIR'!$C$23)*R74),'Ejercicio 3 - TIR'!$E$23-SQRT(('Ejercicio 3 - TIR'!$E$23-'Ejercicio 3 - TIR'!$C$23)*('Ejercicio 3 - TIR'!$E$23-'Ejercicio 3 - TIR'!$D$23)*(1-R74)))</f>
        <v>0.163922884080354</v>
      </c>
      <c r="T74" s="27">
        <f ca="1" t="shared" ref="T74:X74" si="563">RAND()</f>
        <v>0.371200172188472</v>
      </c>
      <c r="U74" s="29">
        <f ca="1">IF(T74&lt;=('Ejercicio 3 - TIR'!$D$24-'Ejercicio 3 - TIR'!$C$24)/('Ejercicio 3 - TIR'!$E$24-'Ejercicio 3 - TIR'!$C$24),'Ejercicio 3 - TIR'!$C$24+SQRT(('Ejercicio 3 - TIR'!$E$24-'Ejercicio 3 - TIR'!$C$24)*('Ejercicio 3 - TIR'!$D$24-'Ejercicio 3 - TIR'!$C$24)*T74),'Ejercicio 3 - TIR'!$E$24-SQRT(('Ejercicio 3 - TIR'!$E$24-'Ejercicio 3 - TIR'!$C$24)*('Ejercicio 3 - TIR'!$E$24-'Ejercicio 3 - TIR'!$D$24)*(1-T74)))</f>
        <v>0.177919891862179</v>
      </c>
      <c r="V74" s="27">
        <f ca="1" t="shared" si="563"/>
        <v>0.646525082331844</v>
      </c>
      <c r="W74" s="29">
        <f ca="1">IF(V74&lt;=('Ejercicio 3 - TIR'!$D$25-'Ejercicio 3 - TIR'!$C$25)/('Ejercicio 3 - TIR'!$E$25-'Ejercicio 3 - TIR'!$C$25),'Ejercicio 3 - TIR'!$C$25+SQRT(('Ejercicio 3 - TIR'!$E$25-'Ejercicio 3 - TIR'!$C$25)*('Ejercicio 3 - TIR'!$D$25-'Ejercicio 3 - TIR'!$C$25)*V74),'Ejercicio 3 - TIR'!$E$25-SQRT(('Ejercicio 3 - TIR'!$E$25-'Ejercicio 3 - TIR'!$C$25)*('Ejercicio 3 - TIR'!$E$25-'Ejercicio 3 - TIR'!$D$25)*(1-V74)))</f>
        <v>0.214826683240864</v>
      </c>
      <c r="X74" s="27">
        <f ca="1" t="shared" si="563"/>
        <v>0.445248711488145</v>
      </c>
      <c r="Y74" s="29">
        <f ca="1">IF(X74&lt;=('Ejercicio 3 - TIR'!$D$26-'Ejercicio 3 - TIR'!$C$26)/('Ejercicio 3 - TIR'!$E$26-'Ejercicio 3 - TIR'!$C$26),'Ejercicio 3 - TIR'!$C$26+SQRT(('Ejercicio 3 - TIR'!$E$26-'Ejercicio 3 - TIR'!$C$26)*('Ejercicio 3 - TIR'!$D$26-'Ejercicio 3 - TIR'!$C$26)*X74),'Ejercicio 3 - TIR'!$E$26-SQRT(('Ejercicio 3 - TIR'!$E$26-'Ejercicio 3 - TIR'!$C$26)*('Ejercicio 3 - TIR'!$E$26-'Ejercicio 3 - TIR'!$D$26)*(1-X74)))</f>
        <v>0.225267404976888</v>
      </c>
      <c r="Z74" s="27">
        <f ca="1" t="shared" si="480"/>
        <v>1.13975357607166</v>
      </c>
      <c r="AA74" s="27">
        <f ca="1" t="shared" si="481"/>
        <v>1.32658526940222</v>
      </c>
      <c r="AB74" s="27">
        <f ca="1" t="shared" si="482"/>
        <v>1.56261117708023</v>
      </c>
      <c r="AC74" s="27">
        <f ca="1" t="shared" si="483"/>
        <v>1.89830175344747</v>
      </c>
      <c r="AD74" s="27">
        <f ca="1" t="shared" si="484"/>
        <v>2.32592726330966</v>
      </c>
      <c r="AE74" s="26">
        <f ca="1" t="shared" si="485"/>
        <v>4820.85439523307</v>
      </c>
      <c r="AF74" s="26">
        <f ca="1" t="shared" si="486"/>
        <v>5611.10275143113</v>
      </c>
      <c r="AG74" s="26">
        <f ca="1" t="shared" si="487"/>
        <v>6609.42954619333</v>
      </c>
      <c r="AH74" s="26">
        <f ca="1" t="shared" si="488"/>
        <v>8029.31137371621</v>
      </c>
      <c r="AI74" s="26">
        <f ca="1" t="shared" si="489"/>
        <v>9838.05351062467</v>
      </c>
      <c r="AJ74" s="28">
        <f ca="1" t="shared" si="490"/>
        <v>43484.1700394038</v>
      </c>
      <c r="AK74" s="28">
        <f ca="1" t="shared" si="491"/>
        <v>48317.7694812629</v>
      </c>
      <c r="AL74" s="28">
        <f ca="1" t="shared" si="492"/>
        <v>61614.8471903021</v>
      </c>
      <c r="AM74" s="28">
        <f ca="1" t="shared" si="493"/>
        <v>75146.85512233</v>
      </c>
      <c r="AN74" s="28">
        <f ca="1" t="shared" si="494"/>
        <v>82433.5293763962</v>
      </c>
      <c r="AO74" s="28">
        <f ca="1">C74/'Ejercicio 3 - TIR'!$D$7</f>
        <v>16052.7516458743</v>
      </c>
      <c r="AP74" s="28">
        <f ca="1" t="shared" si="495"/>
        <v>27431.4183935295</v>
      </c>
      <c r="AQ74" s="28">
        <f ca="1" t="shared" si="496"/>
        <v>32265.0178353886</v>
      </c>
      <c r="AR74" s="28">
        <f ca="1" t="shared" si="497"/>
        <v>45562.0955444278</v>
      </c>
      <c r="AS74" s="28">
        <f ca="1" t="shared" si="498"/>
        <v>59094.1034764558</v>
      </c>
      <c r="AT74" s="28">
        <f ca="1" t="shared" si="499"/>
        <v>66380.777730522</v>
      </c>
      <c r="AU74" s="28">
        <f ca="1">AP74*'Ejercicio 3 - TIR'!$D$5</f>
        <v>13715.7091967648</v>
      </c>
      <c r="AV74" s="28">
        <f ca="1">AQ74*'Ejercicio 3 - TIR'!$D$5</f>
        <v>16132.5089176943</v>
      </c>
      <c r="AW74" s="28">
        <f ca="1">AR74*'Ejercicio 3 - TIR'!$D$5</f>
        <v>22781.0477722139</v>
      </c>
      <c r="AX74" s="28">
        <f ca="1">AS74*'Ejercicio 3 - TIR'!$D$5</f>
        <v>29547.0517382279</v>
      </c>
      <c r="AY74" s="28">
        <f ca="1">AT74*'Ejercicio 3 - TIR'!$D$5</f>
        <v>33190.388865261</v>
      </c>
      <c r="AZ74" s="28">
        <f ca="1" t="shared" ref="AZ74:BD74" si="564">AJ74-AU74-AE74</f>
        <v>24947.606447406</v>
      </c>
      <c r="BA74" s="28">
        <f ca="1" t="shared" si="564"/>
        <v>26574.1578121375</v>
      </c>
      <c r="BB74" s="28">
        <f ca="1" t="shared" si="564"/>
        <v>32224.3698718948</v>
      </c>
      <c r="BC74" s="28">
        <f ca="1" t="shared" si="564"/>
        <v>37570.4920103859</v>
      </c>
      <c r="BD74" s="28">
        <f ca="1" t="shared" si="564"/>
        <v>39405.0870005106</v>
      </c>
      <c r="BE74" s="28">
        <f ca="1" t="shared" ref="BE74:BI74" si="565">AZ74/Z74</f>
        <v>21888.5967731655</v>
      </c>
      <c r="BF74" s="28">
        <f ca="1" t="shared" si="565"/>
        <v>20032.0012780725</v>
      </c>
      <c r="BG74" s="28">
        <f ca="1" t="shared" si="565"/>
        <v>20622.1293848076</v>
      </c>
      <c r="BH74" s="28">
        <f ca="1" t="shared" si="565"/>
        <v>19791.6332017051</v>
      </c>
      <c r="BI74" s="28">
        <f ca="1" t="shared" si="565"/>
        <v>16941.6677907801</v>
      </c>
      <c r="BJ74" s="28">
        <f ca="1" t="shared" si="502"/>
        <v>80233.7727985533</v>
      </c>
      <c r="BK74" s="28">
        <f ca="1" t="shared" si="503"/>
        <v>37337.532704278</v>
      </c>
      <c r="BL74" s="28">
        <f ca="1" t="shared" si="504"/>
        <v>117571.305502831</v>
      </c>
      <c r="BM74" s="28">
        <f ca="1">BK74*'Ejercicio 3 - TIR'!$D$5</f>
        <v>18668.766352139</v>
      </c>
      <c r="BN74" s="28">
        <f ca="1" t="shared" si="505"/>
        <v>98902.5391506923</v>
      </c>
      <c r="BO74" s="28">
        <f ca="1" t="shared" si="506"/>
        <v>42521.7678604273</v>
      </c>
      <c r="BP74" s="28">
        <f ca="1" t="shared" si="507"/>
        <v>-114759.150266861</v>
      </c>
      <c r="BQ74" s="28">
        <f ca="1" t="shared" ref="BQ74:BT74" si="566">BE74</f>
        <v>21888.5967731655</v>
      </c>
      <c r="BR74" s="28">
        <f ca="1" t="shared" si="566"/>
        <v>20032.0012780725</v>
      </c>
      <c r="BS74" s="28">
        <f ca="1" t="shared" si="566"/>
        <v>20622.1293848076</v>
      </c>
      <c r="BT74" s="28">
        <f ca="1" t="shared" si="566"/>
        <v>19791.6332017051</v>
      </c>
      <c r="BU74" s="28">
        <f ca="1" t="shared" si="509"/>
        <v>59463.4356512074</v>
      </c>
      <c r="BV74" s="30">
        <f ca="1" t="shared" si="510"/>
        <v>6.31103215189392</v>
      </c>
    </row>
    <row r="75" ht="15" customHeight="1" spans="1:74">
      <c r="A75" s="26">
        <v>74</v>
      </c>
      <c r="B75" s="27">
        <f ca="1" t="shared" ref="B75:F75" si="567">RAND()</f>
        <v>0.873797343067458</v>
      </c>
      <c r="C75" s="28">
        <f ca="1">IF(B75&lt;=('Ejercicio 3 - TIR'!$D$13-'Ejercicio 3 - TIR'!$C$13)/('Ejercicio 3 - TIR'!$E$13-'Ejercicio 3 - TIR'!$C$13),'Ejercicio 3 - TIR'!$C$13+SQRT(('Ejercicio 3 - TIR'!$E$13-'Ejercicio 3 - TIR'!$C$13)*('Ejercicio 3 - TIR'!$D$13-'Ejercicio 3 - TIR'!$C$13)*B75),'Ejercicio 3 - TIR'!$E$13-SQRT(('Ejercicio 3 - TIR'!$E$13-'Ejercicio 3 - TIR'!$C$13)*('Ejercicio 3 - TIR'!$E$13-'Ejercicio 3 - TIR'!$D$13)*(1-B75)))</f>
        <v>87693.7744080872</v>
      </c>
      <c r="D75" s="27">
        <f ca="1" t="shared" si="567"/>
        <v>0.639249749836902</v>
      </c>
      <c r="E75" s="28">
        <f ca="1">IF(D75&lt;=('Ejercicio 3 - TIR'!$D$14-'Ejercicio 3 - TIR'!$C$14)/('Ejercicio 3 - TIR'!$E$14-'Ejercicio 3 - TIR'!$C$14),'Ejercicio 3 - TIR'!$C$14+SQRT(('Ejercicio 3 - TIR'!$E$14-'Ejercicio 3 - TIR'!$C$14)*('Ejercicio 3 - TIR'!$D$14-'Ejercicio 3 - TIR'!$C$14)*D75),'Ejercicio 3 - TIR'!$E$14-SQRT(('Ejercicio 3 - TIR'!$E$14-'Ejercicio 3 - TIR'!$C$14)*('Ejercicio 3 - TIR'!$E$14-'Ejercicio 3 - TIR'!$D$14)*(1-D75)))</f>
        <v>32643.8775482959</v>
      </c>
      <c r="F75" s="27">
        <f ca="1" t="shared" si="567"/>
        <v>0.808360910459794</v>
      </c>
      <c r="G75" s="28">
        <f ca="1">IF(F75&lt;=('Ejercicio 3 - TIR'!$D$18-'Ejercicio 3 - TIR'!$C$18)/('Ejercicio 3 - TIR'!$E$18-'Ejercicio 3 - TIR'!$C$18),'Ejercicio 3 - TIR'!$C$18+SQRT(('Ejercicio 3 - TIR'!$E$18-'Ejercicio 3 - TIR'!$C$18)*('Ejercicio 3 - TIR'!$D$18-'Ejercicio 3 - TIR'!$C$18)*F75),'Ejercicio 3 - TIR'!$E$18-SQRT(('Ejercicio 3 - TIR'!$E$18-'Ejercicio 3 - TIR'!$C$18)*('Ejercicio 3 - TIR'!$E$18-'Ejercicio 3 - TIR'!$D$18)*(1-F75)))</f>
        <v>41208.8350450666</v>
      </c>
      <c r="H75" s="27">
        <f ca="1" t="shared" ref="H75:L75" si="568">RAND()</f>
        <v>0.450521834633309</v>
      </c>
      <c r="I75" s="28">
        <f ca="1">IF(H75&lt;=('Ejercicio 3 - TIR'!$D$18-'Ejercicio 3 - TIR'!$C$18)/('Ejercicio 3 - TIR'!$E$18-'Ejercicio 3 - TIR'!$C$18),'Ejercicio 3 - TIR'!$C$18+SQRT(('Ejercicio 3 - TIR'!$E$18-'Ejercicio 3 - TIR'!$C$18)*('Ejercicio 3 - TIR'!$D$18-'Ejercicio 3 - TIR'!$C$18)*H75),'Ejercicio 3 - TIR'!$E$18-SQRT(('Ejercicio 3 - TIR'!$E$18-'Ejercicio 3 - TIR'!$C$18)*('Ejercicio 3 - TIR'!$E$18-'Ejercicio 3 - TIR'!$D$18)*(1-H75)))</f>
        <v>38220.6006590149</v>
      </c>
      <c r="J75" s="27">
        <f ca="1" t="shared" si="568"/>
        <v>0.497033722483058</v>
      </c>
      <c r="K75" s="28">
        <f ca="1">IF(J75&lt;=('Ejercicio 3 - TIR'!$D$18-'Ejercicio 3 - TIR'!$C$18)/('Ejercicio 3 - TIR'!$E$18-'Ejercicio 3 - TIR'!$C$18),'Ejercicio 3 - TIR'!$C$18+SQRT(('Ejercicio 3 - TIR'!$E$18-'Ejercicio 3 - TIR'!$C$18)*('Ejercicio 3 - TIR'!$D$18-'Ejercicio 3 - TIR'!$C$18)*J75),'Ejercicio 3 - TIR'!$E$18-SQRT(('Ejercicio 3 - TIR'!$E$18-'Ejercicio 3 - TIR'!$C$18)*('Ejercicio 3 - TIR'!$E$18-'Ejercicio 3 - TIR'!$D$18)*(1-J75)))</f>
        <v>38634.5271076336</v>
      </c>
      <c r="L75" s="27">
        <f ca="1" t="shared" si="568"/>
        <v>0.0732786545470885</v>
      </c>
      <c r="M75" s="28">
        <f ca="1">IF(L75&lt;=('Ejercicio 3 - TIR'!$D$18-'Ejercicio 3 - TIR'!$C$18)/('Ejercicio 3 - TIR'!$E$18-'Ejercicio 3 - TIR'!$C$18),'Ejercicio 3 - TIR'!$C$18+SQRT(('Ejercicio 3 - TIR'!$E$18-'Ejercicio 3 - TIR'!$C$18)*('Ejercicio 3 - TIR'!$D$18-'Ejercicio 3 - TIR'!$C$18)*L75),'Ejercicio 3 - TIR'!$E$18-SQRT(('Ejercicio 3 - TIR'!$E$18-'Ejercicio 3 - TIR'!$C$18)*('Ejercicio 3 - TIR'!$E$18-'Ejercicio 3 - TIR'!$D$18)*(1-L75)))</f>
        <v>33315.3880892082</v>
      </c>
      <c r="N75" s="27">
        <f ca="1" t="shared" ref="N75:R75" si="569">RAND()</f>
        <v>0.52499040980539</v>
      </c>
      <c r="O75" s="28">
        <f ca="1">IF(N75&lt;=('Ejercicio 3 - TIR'!$D$18-'Ejercicio 3 - TIR'!$C$18)/('Ejercicio 3 - TIR'!$E$18-'Ejercicio 3 - TIR'!$C$18),'Ejercicio 3 - TIR'!$C$18+SQRT(('Ejercicio 3 - TIR'!$E$18-'Ejercicio 3 - TIR'!$C$18)*('Ejercicio 3 - TIR'!$D$18-'Ejercicio 3 - TIR'!$C$18)*N75),'Ejercicio 3 - TIR'!$E$18-SQRT(('Ejercicio 3 - TIR'!$E$18-'Ejercicio 3 - TIR'!$C$18)*('Ejercicio 3 - TIR'!$E$18-'Ejercicio 3 - TIR'!$D$18)*(1-N75)))</f>
        <v>38874.0386223415</v>
      </c>
      <c r="P75" s="27">
        <f ca="1" t="shared" si="569"/>
        <v>0.139835506320948</v>
      </c>
      <c r="Q75" s="29">
        <f ca="1">IF(P75&lt;=('Ejercicio 3 - TIR'!$D$22-'Ejercicio 3 - TIR'!$C$22)/('Ejercicio 3 - TIR'!$E$22-'Ejercicio 3 - TIR'!$C$22),'Ejercicio 3 - TIR'!$C$22+SQRT(('Ejercicio 3 - TIR'!$E$22-'Ejercicio 3 - TIR'!$C$22)*('Ejercicio 3 - TIR'!$D$22-'Ejercicio 3 - TIR'!$C$22)*P75),'Ejercicio 3 - TIR'!$E$22-SQRT(('Ejercicio 3 - TIR'!$E$22-'Ejercicio 3 - TIR'!$C$22)*('Ejercicio 3 - TIR'!$E$22-'Ejercicio 3 - TIR'!$D$22)*(1-P75)))</f>
        <v>0.135865179210387</v>
      </c>
      <c r="R75" s="27">
        <f ca="1" t="shared" si="569"/>
        <v>0.0391745698809334</v>
      </c>
      <c r="S75" s="29">
        <f ca="1">IF(R75&lt;=('Ejercicio 3 - TIR'!$D$23-'Ejercicio 3 - TIR'!$C$23)/('Ejercicio 3 - TIR'!$E$23-'Ejercicio 3 - TIR'!$C$23),'Ejercicio 3 - TIR'!$C$23+SQRT(('Ejercicio 3 - TIR'!$E$23-'Ejercicio 3 - TIR'!$C$23)*('Ejercicio 3 - TIR'!$D$23-'Ejercicio 3 - TIR'!$C$23)*R75),'Ejercicio 3 - TIR'!$E$23-SQRT(('Ejercicio 3 - TIR'!$E$23-'Ejercicio 3 - TIR'!$C$23)*('Ejercicio 3 - TIR'!$E$23-'Ejercicio 3 - TIR'!$D$23)*(1-R75)))</f>
        <v>0.128397274902353</v>
      </c>
      <c r="T75" s="27">
        <f ca="1" t="shared" ref="T75:X75" si="570">RAND()</f>
        <v>0.386169487844935</v>
      </c>
      <c r="U75" s="29">
        <f ca="1">IF(T75&lt;=('Ejercicio 3 - TIR'!$D$24-'Ejercicio 3 - TIR'!$C$24)/('Ejercicio 3 - TIR'!$E$24-'Ejercicio 3 - TIR'!$C$24),'Ejercicio 3 - TIR'!$C$24+SQRT(('Ejercicio 3 - TIR'!$E$24-'Ejercicio 3 - TIR'!$C$24)*('Ejercicio 3 - TIR'!$D$24-'Ejercicio 3 - TIR'!$C$24)*T75),'Ejercicio 3 - TIR'!$E$24-SQRT(('Ejercicio 3 - TIR'!$E$24-'Ejercicio 3 - TIR'!$C$24)*('Ejercicio 3 - TIR'!$E$24-'Ejercicio 3 - TIR'!$D$24)*(1-T75)))</f>
        <v>0.178477287870764</v>
      </c>
      <c r="V75" s="27">
        <f ca="1" t="shared" si="570"/>
        <v>0.881791706860693</v>
      </c>
      <c r="W75" s="29">
        <f ca="1">IF(V75&lt;=('Ejercicio 3 - TIR'!$D$25-'Ejercicio 3 - TIR'!$C$25)/('Ejercicio 3 - TIR'!$E$25-'Ejercicio 3 - TIR'!$C$25),'Ejercicio 3 - TIR'!$C$25+SQRT(('Ejercicio 3 - TIR'!$E$25-'Ejercicio 3 - TIR'!$C$25)*('Ejercicio 3 - TIR'!$D$25-'Ejercicio 3 - TIR'!$C$25)*V75),'Ejercicio 3 - TIR'!$E$25-SQRT(('Ejercicio 3 - TIR'!$E$25-'Ejercicio 3 - TIR'!$C$25)*('Ejercicio 3 - TIR'!$E$25-'Ejercicio 3 - TIR'!$D$25)*(1-V75)))</f>
        <v>0.229659669963652</v>
      </c>
      <c r="X75" s="27">
        <f ca="1" t="shared" si="570"/>
        <v>0.557496737600528</v>
      </c>
      <c r="Y75" s="29">
        <f ca="1">IF(X75&lt;=('Ejercicio 3 - TIR'!$D$26-'Ejercicio 3 - TIR'!$C$26)/('Ejercicio 3 - TIR'!$E$26-'Ejercicio 3 - TIR'!$C$26),'Ejercicio 3 - TIR'!$C$26+SQRT(('Ejercicio 3 - TIR'!$E$26-'Ejercicio 3 - TIR'!$C$26)*('Ejercicio 3 - TIR'!$D$26-'Ejercicio 3 - TIR'!$C$26)*X75),'Ejercicio 3 - TIR'!$E$26-SQRT(('Ejercicio 3 - TIR'!$E$26-'Ejercicio 3 - TIR'!$C$26)*('Ejercicio 3 - TIR'!$E$26-'Ejercicio 3 - TIR'!$D$26)*(1-X75)))</f>
        <v>0.231117307593002</v>
      </c>
      <c r="Z75" s="27">
        <f ca="1" t="shared" si="480"/>
        <v>1.13586517921039</v>
      </c>
      <c r="AA75" s="27">
        <f ca="1" t="shared" si="481"/>
        <v>1.28170717287747</v>
      </c>
      <c r="AB75" s="27">
        <f ca="1" t="shared" si="482"/>
        <v>1.51046279293715</v>
      </c>
      <c r="AC75" s="27">
        <f ca="1" t="shared" si="483"/>
        <v>1.85735517945547</v>
      </c>
      <c r="AD75" s="27">
        <f ca="1" t="shared" si="484"/>
        <v>2.28662210777514</v>
      </c>
      <c r="AE75" s="26">
        <f ca="1" t="shared" si="485"/>
        <v>4435.16627322116</v>
      </c>
      <c r="AF75" s="26">
        <f ca="1" t="shared" si="486"/>
        <v>5004.62953644158</v>
      </c>
      <c r="AG75" s="26">
        <f ca="1" t="shared" si="487"/>
        <v>5897.8422429036</v>
      </c>
      <c r="AH75" s="26">
        <f ca="1" t="shared" si="488"/>
        <v>7252.33874590652</v>
      </c>
      <c r="AI75" s="26">
        <f ca="1" t="shared" si="489"/>
        <v>8928.47975061285</v>
      </c>
      <c r="AJ75" s="28">
        <f ca="1" t="shared" si="490"/>
        <v>46807.6808035158</v>
      </c>
      <c r="AK75" s="28">
        <f ca="1" t="shared" si="491"/>
        <v>48987.6180163449</v>
      </c>
      <c r="AL75" s="28">
        <f ca="1" t="shared" si="492"/>
        <v>58356.0157188022</v>
      </c>
      <c r="AM75" s="28">
        <f ca="1" t="shared" si="493"/>
        <v>61878.5086230599</v>
      </c>
      <c r="AN75" s="28">
        <f ca="1" t="shared" si="494"/>
        <v>88890.2361323506</v>
      </c>
      <c r="AO75" s="28">
        <f ca="1">C75/'Ejercicio 3 - TIR'!$D$7</f>
        <v>17538.7548816174</v>
      </c>
      <c r="AP75" s="28">
        <f ca="1" t="shared" si="495"/>
        <v>29268.9259218984</v>
      </c>
      <c r="AQ75" s="28">
        <f ca="1" t="shared" si="496"/>
        <v>31448.8631347275</v>
      </c>
      <c r="AR75" s="28">
        <f ca="1" t="shared" si="497"/>
        <v>40817.2608371848</v>
      </c>
      <c r="AS75" s="28">
        <f ca="1" t="shared" si="498"/>
        <v>44339.7537414424</v>
      </c>
      <c r="AT75" s="28">
        <f ca="1" t="shared" si="499"/>
        <v>71351.4812507332</v>
      </c>
      <c r="AU75" s="28">
        <f ca="1">AP75*'Ejercicio 3 - TIR'!$D$5</f>
        <v>14634.4629609492</v>
      </c>
      <c r="AV75" s="28">
        <f ca="1">AQ75*'Ejercicio 3 - TIR'!$D$5</f>
        <v>15724.4315673637</v>
      </c>
      <c r="AW75" s="28">
        <f ca="1">AR75*'Ejercicio 3 - TIR'!$D$5</f>
        <v>20408.6304185924</v>
      </c>
      <c r="AX75" s="28">
        <f ca="1">AS75*'Ejercicio 3 - TIR'!$D$5</f>
        <v>22169.8768707212</v>
      </c>
      <c r="AY75" s="28">
        <f ca="1">AT75*'Ejercicio 3 - TIR'!$D$5</f>
        <v>35675.7406253666</v>
      </c>
      <c r="AZ75" s="28">
        <f ca="1" t="shared" ref="AZ75:BD75" si="571">AJ75-AU75-AE75</f>
        <v>27738.0515693455</v>
      </c>
      <c r="BA75" s="28">
        <f ca="1" t="shared" si="571"/>
        <v>28258.5569125396</v>
      </c>
      <c r="BB75" s="28">
        <f ca="1" t="shared" si="571"/>
        <v>32049.5430573062</v>
      </c>
      <c r="BC75" s="28">
        <f ca="1" t="shared" si="571"/>
        <v>32456.2930064321</v>
      </c>
      <c r="BD75" s="28">
        <f ca="1" t="shared" si="571"/>
        <v>44286.0157563712</v>
      </c>
      <c r="BE75" s="28">
        <f ca="1" t="shared" ref="BE75:BI75" si="572">AZ75/Z75</f>
        <v>24420.1971123263</v>
      </c>
      <c r="BF75" s="28">
        <f ca="1" t="shared" si="572"/>
        <v>22047.5920791628</v>
      </c>
      <c r="BG75" s="28">
        <f ca="1" t="shared" si="572"/>
        <v>21218.3598345939</v>
      </c>
      <c r="BH75" s="28">
        <f ca="1" t="shared" si="572"/>
        <v>17474.4676545643</v>
      </c>
      <c r="BI75" s="28">
        <f ca="1" t="shared" si="572"/>
        <v>19367.439685721</v>
      </c>
      <c r="BJ75" s="28">
        <f ca="1" t="shared" si="502"/>
        <v>74644.2120854379</v>
      </c>
      <c r="BK75" s="28">
        <f ca="1" t="shared" si="503"/>
        <v>40104.5046551555</v>
      </c>
      <c r="BL75" s="28">
        <f ca="1" t="shared" si="504"/>
        <v>114748.716740593</v>
      </c>
      <c r="BM75" s="28">
        <f ca="1">BK75*'Ejercicio 3 - TIR'!$D$5</f>
        <v>20052.2523275778</v>
      </c>
      <c r="BN75" s="28">
        <f ca="1" t="shared" si="505"/>
        <v>94696.4644130157</v>
      </c>
      <c r="BO75" s="28">
        <f ca="1" t="shared" si="506"/>
        <v>41413.2549891047</v>
      </c>
      <c r="BP75" s="28">
        <f ca="1" t="shared" si="507"/>
        <v>-120337.651956383</v>
      </c>
      <c r="BQ75" s="28">
        <f ca="1" t="shared" ref="BQ75:BT75" si="573">BE75</f>
        <v>24420.1971123263</v>
      </c>
      <c r="BR75" s="28">
        <f ca="1" t="shared" si="573"/>
        <v>22047.5920791628</v>
      </c>
      <c r="BS75" s="28">
        <f ca="1" t="shared" si="573"/>
        <v>21218.3598345939</v>
      </c>
      <c r="BT75" s="28">
        <f ca="1" t="shared" si="573"/>
        <v>17474.4676545643</v>
      </c>
      <c r="BU75" s="28">
        <f ca="1" t="shared" si="509"/>
        <v>60780.6946748256</v>
      </c>
      <c r="BV75" s="30">
        <f ca="1" t="shared" si="510"/>
        <v>5.84040227930271</v>
      </c>
    </row>
    <row r="76" ht="15" customHeight="1" spans="1:74">
      <c r="A76" s="26">
        <v>75</v>
      </c>
      <c r="B76" s="27">
        <f ca="1" t="shared" ref="B76:F76" si="574">RAND()</f>
        <v>0.687673990619599</v>
      </c>
      <c r="C76" s="28">
        <f ca="1">IF(B76&lt;=('Ejercicio 3 - TIR'!$D$13-'Ejercicio 3 - TIR'!$C$13)/('Ejercicio 3 - TIR'!$E$13-'Ejercicio 3 - TIR'!$C$13),'Ejercicio 3 - TIR'!$C$13+SQRT(('Ejercicio 3 - TIR'!$E$13-'Ejercicio 3 - TIR'!$C$13)*('Ejercicio 3 - TIR'!$D$13-'Ejercicio 3 - TIR'!$C$13)*B76),'Ejercicio 3 - TIR'!$E$13-SQRT(('Ejercicio 3 - TIR'!$E$13-'Ejercicio 3 - TIR'!$C$13)*('Ejercicio 3 - TIR'!$E$13-'Ejercicio 3 - TIR'!$D$13)*(1-B76)))</f>
        <v>80640.4749217218</v>
      </c>
      <c r="D76" s="27">
        <f ca="1" t="shared" si="574"/>
        <v>0.414508329087093</v>
      </c>
      <c r="E76" s="28">
        <f ca="1">IF(D76&lt;=('Ejercicio 3 - TIR'!$D$14-'Ejercicio 3 - TIR'!$C$14)/('Ejercicio 3 - TIR'!$E$14-'Ejercicio 3 - TIR'!$C$14),'Ejercicio 3 - TIR'!$C$14+SQRT(('Ejercicio 3 - TIR'!$E$14-'Ejercicio 3 - TIR'!$C$14)*('Ejercicio 3 - TIR'!$D$14-'Ejercicio 3 - TIR'!$C$14)*D76),'Ejercicio 3 - TIR'!$E$14-SQRT(('Ejercicio 3 - TIR'!$E$14-'Ejercicio 3 - TIR'!$C$14)*('Ejercicio 3 - TIR'!$E$14-'Ejercicio 3 - TIR'!$D$14)*(1-D76)))</f>
        <v>30628.5673114013</v>
      </c>
      <c r="F76" s="27">
        <f ca="1" t="shared" si="574"/>
        <v>0.598661048298027</v>
      </c>
      <c r="G76" s="28">
        <f ca="1">IF(F76&lt;=('Ejercicio 3 - TIR'!$D$18-'Ejercicio 3 - TIR'!$C$18)/('Ejercicio 3 - TIR'!$E$18-'Ejercicio 3 - TIR'!$C$18),'Ejercicio 3 - TIR'!$C$18+SQRT(('Ejercicio 3 - TIR'!$E$18-'Ejercicio 3 - TIR'!$C$18)*('Ejercicio 3 - TIR'!$D$18-'Ejercicio 3 - TIR'!$C$18)*F76),'Ejercicio 3 - TIR'!$E$18-SQRT(('Ejercicio 3 - TIR'!$E$18-'Ejercicio 3 - TIR'!$C$18)*('Ejercicio 3 - TIR'!$E$18-'Ejercicio 3 - TIR'!$D$18)*(1-F76)))</f>
        <v>39476.2417257425</v>
      </c>
      <c r="H76" s="27">
        <f ca="1" t="shared" ref="H76:L76" si="575">RAND()</f>
        <v>0.978785533458333</v>
      </c>
      <c r="I76" s="28">
        <f ca="1">IF(H76&lt;=('Ejercicio 3 - TIR'!$D$18-'Ejercicio 3 - TIR'!$C$18)/('Ejercicio 3 - TIR'!$E$18-'Ejercicio 3 - TIR'!$C$18),'Ejercicio 3 - TIR'!$C$18+SQRT(('Ejercicio 3 - TIR'!$E$18-'Ejercicio 3 - TIR'!$C$18)*('Ejercicio 3 - TIR'!$D$18-'Ejercicio 3 - TIR'!$C$18)*H76),'Ejercicio 3 - TIR'!$E$18-SQRT(('Ejercicio 3 - TIR'!$E$18-'Ejercicio 3 - TIR'!$C$18)*('Ejercicio 3 - TIR'!$E$18-'Ejercicio 3 - TIR'!$D$18)*(1-H76)))</f>
        <v>43738.6178253103</v>
      </c>
      <c r="J76" s="27">
        <f ca="1" t="shared" si="575"/>
        <v>0.999403967269478</v>
      </c>
      <c r="K76" s="28">
        <f ca="1">IF(J76&lt;=('Ejercicio 3 - TIR'!$D$18-'Ejercicio 3 - TIR'!$C$18)/('Ejercicio 3 - TIR'!$E$18-'Ejercicio 3 - TIR'!$C$18),'Ejercicio 3 - TIR'!$C$18+SQRT(('Ejercicio 3 - TIR'!$E$18-'Ejercicio 3 - TIR'!$C$18)*('Ejercicio 3 - TIR'!$D$18-'Ejercicio 3 - TIR'!$C$18)*J76),'Ejercicio 3 - TIR'!$E$18-SQRT(('Ejercicio 3 - TIR'!$E$18-'Ejercicio 3 - TIR'!$C$18)*('Ejercicio 3 - TIR'!$E$18-'Ejercicio 3 - TIR'!$D$18)*(1-J76)))</f>
        <v>44788.570449584</v>
      </c>
      <c r="L76" s="27">
        <f ca="1" t="shared" si="575"/>
        <v>0.0402670376112351</v>
      </c>
      <c r="M76" s="28">
        <f ca="1">IF(L76&lt;=('Ejercicio 3 - TIR'!$D$18-'Ejercicio 3 - TIR'!$C$18)/('Ejercicio 3 - TIR'!$E$18-'Ejercicio 3 - TIR'!$C$18),'Ejercicio 3 - TIR'!$C$18+SQRT(('Ejercicio 3 - TIR'!$E$18-'Ejercicio 3 - TIR'!$C$18)*('Ejercicio 3 - TIR'!$D$18-'Ejercicio 3 - TIR'!$C$18)*L76),'Ejercicio 3 - TIR'!$E$18-SQRT(('Ejercicio 3 - TIR'!$E$18-'Ejercicio 3 - TIR'!$C$18)*('Ejercicio 3 - TIR'!$E$18-'Ejercicio 3 - TIR'!$D$18)*(1-L76)))</f>
        <v>32457.6524656032</v>
      </c>
      <c r="N76" s="27">
        <f ca="1" t="shared" ref="N76:R76" si="576">RAND()</f>
        <v>0.353578783029334</v>
      </c>
      <c r="O76" s="28">
        <f ca="1">IF(N76&lt;=('Ejercicio 3 - TIR'!$D$18-'Ejercicio 3 - TIR'!$C$18)/('Ejercicio 3 - TIR'!$E$18-'Ejercicio 3 - TIR'!$C$18),'Ejercicio 3 - TIR'!$C$18+SQRT(('Ejercicio 3 - TIR'!$E$18-'Ejercicio 3 - TIR'!$C$18)*('Ejercicio 3 - TIR'!$D$18-'Ejercicio 3 - TIR'!$C$18)*N76),'Ejercicio 3 - TIR'!$E$18-SQRT(('Ejercicio 3 - TIR'!$E$18-'Ejercicio 3 - TIR'!$C$18)*('Ejercicio 3 - TIR'!$E$18-'Ejercicio 3 - TIR'!$D$18)*(1-N76)))</f>
        <v>37282.638083442</v>
      </c>
      <c r="P76" s="27">
        <f ca="1" t="shared" si="576"/>
        <v>0.937065570807621</v>
      </c>
      <c r="Q76" s="29">
        <f ca="1">IF(P76&lt;=('Ejercicio 3 - TIR'!$D$22-'Ejercicio 3 - TIR'!$C$22)/('Ejercicio 3 - TIR'!$E$22-'Ejercicio 3 - TIR'!$C$22),'Ejercicio 3 - TIR'!$C$22+SQRT(('Ejercicio 3 - TIR'!$E$22-'Ejercicio 3 - TIR'!$C$22)*('Ejercicio 3 - TIR'!$D$22-'Ejercicio 3 - TIR'!$C$22)*P76),'Ejercicio 3 - TIR'!$E$22-SQRT(('Ejercicio 3 - TIR'!$E$22-'Ejercicio 3 - TIR'!$C$22)*('Ejercicio 3 - TIR'!$E$22-'Ejercicio 3 - TIR'!$D$22)*(1-P76)))</f>
        <v>0.169356599577847</v>
      </c>
      <c r="R76" s="27">
        <f ca="1" t="shared" si="576"/>
        <v>0.121858704104866</v>
      </c>
      <c r="S76" s="29">
        <f ca="1">IF(R76&lt;=('Ejercicio 3 - TIR'!$D$23-'Ejercicio 3 - TIR'!$C$23)/('Ejercicio 3 - TIR'!$E$23-'Ejercicio 3 - TIR'!$C$23),'Ejercicio 3 - TIR'!$C$23+SQRT(('Ejercicio 3 - TIR'!$E$23-'Ejercicio 3 - TIR'!$C$23)*('Ejercicio 3 - TIR'!$D$23-'Ejercicio 3 - TIR'!$C$23)*R76),'Ejercicio 3 - TIR'!$E$23-SQRT(('Ejercicio 3 - TIR'!$E$23-'Ejercicio 3 - TIR'!$C$23)*('Ejercicio 3 - TIR'!$E$23-'Ejercicio 3 - TIR'!$D$23)*(1-R76)))</f>
        <v>0.134810323000825</v>
      </c>
      <c r="T76" s="27">
        <f ca="1" t="shared" ref="T76:X76" si="577">RAND()</f>
        <v>0.354329812827005</v>
      </c>
      <c r="U76" s="29">
        <f ca="1">IF(T76&lt;=('Ejercicio 3 - TIR'!$D$24-'Ejercicio 3 - TIR'!$C$24)/('Ejercicio 3 - TIR'!$E$24-'Ejercicio 3 - TIR'!$C$24),'Ejercicio 3 - TIR'!$C$24+SQRT(('Ejercicio 3 - TIR'!$E$24-'Ejercicio 3 - TIR'!$C$24)*('Ejercicio 3 - TIR'!$D$24-'Ejercicio 3 - TIR'!$C$24)*T76),'Ejercicio 3 - TIR'!$E$24-SQRT(('Ejercicio 3 - TIR'!$E$24-'Ejercicio 3 - TIR'!$C$24)*('Ejercicio 3 - TIR'!$E$24-'Ejercicio 3 - TIR'!$D$24)*(1-T76)))</f>
        <v>0.177278060908663</v>
      </c>
      <c r="V76" s="27">
        <f ca="1" t="shared" si="577"/>
        <v>0.716492601883138</v>
      </c>
      <c r="W76" s="29">
        <f ca="1">IF(V76&lt;=('Ejercicio 3 - TIR'!$D$25-'Ejercicio 3 - TIR'!$C$25)/('Ejercicio 3 - TIR'!$E$25-'Ejercicio 3 - TIR'!$C$25),'Ejercicio 3 - TIR'!$C$25+SQRT(('Ejercicio 3 - TIR'!$E$25-'Ejercicio 3 - TIR'!$C$25)*('Ejercicio 3 - TIR'!$D$25-'Ejercicio 3 - TIR'!$C$25)*V76),'Ejercicio 3 - TIR'!$E$25-SQRT(('Ejercicio 3 - TIR'!$E$25-'Ejercicio 3 - TIR'!$C$25)*('Ejercicio 3 - TIR'!$E$25-'Ejercicio 3 - TIR'!$D$25)*(1-V76)))</f>
        <v>0.218499588996189</v>
      </c>
      <c r="X76" s="27">
        <f ca="1" t="shared" si="577"/>
        <v>0.642013700290013</v>
      </c>
      <c r="Y76" s="29">
        <f ca="1">IF(X76&lt;=('Ejercicio 3 - TIR'!$D$26-'Ejercicio 3 - TIR'!$C$26)/('Ejercicio 3 - TIR'!$E$26-'Ejercicio 3 - TIR'!$C$26),'Ejercicio 3 - TIR'!$C$26+SQRT(('Ejercicio 3 - TIR'!$E$26-'Ejercicio 3 - TIR'!$C$26)*('Ejercicio 3 - TIR'!$D$26-'Ejercicio 3 - TIR'!$C$26)*X76),'Ejercicio 3 - TIR'!$E$26-SQRT(('Ejercicio 3 - TIR'!$E$26-'Ejercicio 3 - TIR'!$C$26)*('Ejercicio 3 - TIR'!$E$26-'Ejercicio 3 - TIR'!$D$26)*(1-X76)))</f>
        <v>0.236032671010921</v>
      </c>
      <c r="Z76" s="27">
        <f ca="1" t="shared" si="480"/>
        <v>1.16935659957785</v>
      </c>
      <c r="AA76" s="27">
        <f ca="1" t="shared" si="481"/>
        <v>1.32699794047008</v>
      </c>
      <c r="AB76" s="27">
        <f ca="1" t="shared" si="482"/>
        <v>1.56224556218641</v>
      </c>
      <c r="AC76" s="27">
        <f ca="1" t="shared" si="483"/>
        <v>1.90359557543526</v>
      </c>
      <c r="AD76" s="27">
        <f ca="1" t="shared" si="484"/>
        <v>2.35290632362981</v>
      </c>
      <c r="AE76" s="26">
        <f ca="1" t="shared" si="485"/>
        <v>5187.15000980013</v>
      </c>
      <c r="AF76" s="26">
        <f ca="1" t="shared" si="486"/>
        <v>5886.43137807502</v>
      </c>
      <c r="AG76" s="26">
        <f ca="1" t="shared" si="487"/>
        <v>6929.96651845206</v>
      </c>
      <c r="AH76" s="26">
        <f ca="1" t="shared" si="488"/>
        <v>8444.16135449119</v>
      </c>
      <c r="AI76" s="26">
        <f ca="1" t="shared" si="489"/>
        <v>10437.2593134389</v>
      </c>
      <c r="AJ76" s="28">
        <f ca="1" t="shared" si="490"/>
        <v>46161.8037885274</v>
      </c>
      <c r="AK76" s="28">
        <f ca="1" t="shared" si="491"/>
        <v>58041.0557731948</v>
      </c>
      <c r="AL76" s="28">
        <f ca="1" t="shared" si="492"/>
        <v>69970.7454215358</v>
      </c>
      <c r="AM76" s="28">
        <f ca="1" t="shared" si="493"/>
        <v>61786.2436225375</v>
      </c>
      <c r="AN76" s="28">
        <f ca="1" t="shared" si="494"/>
        <v>87722.5549081324</v>
      </c>
      <c r="AO76" s="28">
        <f ca="1">C76/'Ejercicio 3 - TIR'!$D$7</f>
        <v>16128.0949843444</v>
      </c>
      <c r="AP76" s="28">
        <f ca="1" t="shared" si="495"/>
        <v>30033.7088041831</v>
      </c>
      <c r="AQ76" s="28">
        <f ca="1" t="shared" si="496"/>
        <v>41912.9607888504</v>
      </c>
      <c r="AR76" s="28">
        <f ca="1" t="shared" si="497"/>
        <v>53842.6504371915</v>
      </c>
      <c r="AS76" s="28">
        <f ca="1" t="shared" si="498"/>
        <v>45658.1486381931</v>
      </c>
      <c r="AT76" s="28">
        <f ca="1" t="shared" si="499"/>
        <v>71594.459923788</v>
      </c>
      <c r="AU76" s="28">
        <f ca="1">AP76*'Ejercicio 3 - TIR'!$D$5</f>
        <v>15016.8544020915</v>
      </c>
      <c r="AV76" s="28">
        <f ca="1">AQ76*'Ejercicio 3 - TIR'!$D$5</f>
        <v>20956.4803944252</v>
      </c>
      <c r="AW76" s="28">
        <f ca="1">AR76*'Ejercicio 3 - TIR'!$D$5</f>
        <v>26921.3252185957</v>
      </c>
      <c r="AX76" s="28">
        <f ca="1">AS76*'Ejercicio 3 - TIR'!$D$5</f>
        <v>22829.0743190965</v>
      </c>
      <c r="AY76" s="28">
        <f ca="1">AT76*'Ejercicio 3 - TIR'!$D$5</f>
        <v>35797.229961894</v>
      </c>
      <c r="AZ76" s="28">
        <f ca="1" t="shared" ref="AZ76:BD76" si="578">AJ76-AU76-AE76</f>
        <v>25957.7993766358</v>
      </c>
      <c r="BA76" s="28">
        <f ca="1" t="shared" si="578"/>
        <v>31198.1440006945</v>
      </c>
      <c r="BB76" s="28">
        <f ca="1" t="shared" si="578"/>
        <v>36119.453684488</v>
      </c>
      <c r="BC76" s="28">
        <f ca="1" t="shared" si="578"/>
        <v>30513.0079489497</v>
      </c>
      <c r="BD76" s="28">
        <f ca="1" t="shared" si="578"/>
        <v>41488.0656327995</v>
      </c>
      <c r="BE76" s="28">
        <f ca="1" t="shared" ref="BE76:BI76" si="579">AZ76/Z76</f>
        <v>22198.3605223649</v>
      </c>
      <c r="BF76" s="28">
        <f ca="1" t="shared" si="579"/>
        <v>23510.3183277306</v>
      </c>
      <c r="BG76" s="28">
        <f ca="1" t="shared" si="579"/>
        <v>23120.2152585653</v>
      </c>
      <c r="BH76" s="28">
        <f ca="1" t="shared" si="579"/>
        <v>16029.1441851943</v>
      </c>
      <c r="BI76" s="28">
        <f ca="1" t="shared" si="579"/>
        <v>17632.6890773943</v>
      </c>
      <c r="BJ76" s="28">
        <f ca="1" t="shared" si="502"/>
        <v>72066.1497107175</v>
      </c>
      <c r="BK76" s="28">
        <f ca="1" t="shared" si="503"/>
        <v>37947.8966767661</v>
      </c>
      <c r="BL76" s="28">
        <f ca="1" t="shared" si="504"/>
        <v>110014.046387484</v>
      </c>
      <c r="BM76" s="28">
        <f ca="1">BK76*'Ejercicio 3 - TIR'!$D$5</f>
        <v>18973.9483383831</v>
      </c>
      <c r="BN76" s="28">
        <f ca="1" t="shared" si="505"/>
        <v>91040.0980491006</v>
      </c>
      <c r="BO76" s="28">
        <f ca="1" t="shared" si="506"/>
        <v>38692.6148035735</v>
      </c>
      <c r="BP76" s="28">
        <f ca="1" t="shared" si="507"/>
        <v>-111269.042233123</v>
      </c>
      <c r="BQ76" s="28">
        <f ca="1" t="shared" ref="BQ76:BT76" si="580">BE76</f>
        <v>22198.3605223649</v>
      </c>
      <c r="BR76" s="28">
        <f ca="1" t="shared" si="580"/>
        <v>23510.3183277306</v>
      </c>
      <c r="BS76" s="28">
        <f ca="1" t="shared" si="580"/>
        <v>23120.2152585653</v>
      </c>
      <c r="BT76" s="28">
        <f ca="1" t="shared" si="580"/>
        <v>16029.1441851943</v>
      </c>
      <c r="BU76" s="28">
        <f ca="1" t="shared" si="509"/>
        <v>56325.3038809678</v>
      </c>
      <c r="BV76" s="30">
        <f ca="1" t="shared" si="510"/>
        <v>7.37310954744161</v>
      </c>
    </row>
    <row r="77" ht="15" customHeight="1" spans="1:74">
      <c r="A77" s="26">
        <v>76</v>
      </c>
      <c r="B77" s="27">
        <f ca="1" t="shared" ref="B77:F77" si="581">RAND()</f>
        <v>0.449247149728598</v>
      </c>
      <c r="C77" s="28">
        <f ca="1">IF(B77&lt;=('Ejercicio 3 - TIR'!$D$13-'Ejercicio 3 - TIR'!$C$13)/('Ejercicio 3 - TIR'!$E$13-'Ejercicio 3 - TIR'!$C$13),'Ejercicio 3 - TIR'!$C$13+SQRT(('Ejercicio 3 - TIR'!$E$13-'Ejercicio 3 - TIR'!$C$13)*('Ejercicio 3 - TIR'!$D$13-'Ejercicio 3 - TIR'!$C$13)*B77),'Ejercicio 3 - TIR'!$E$13-SQRT(('Ejercicio 3 - TIR'!$E$13-'Ejercicio 3 - TIR'!$C$13)*('Ejercicio 3 - TIR'!$E$13-'Ejercicio 3 - TIR'!$D$13)*(1-B77)))</f>
        <v>74291.9580612276</v>
      </c>
      <c r="D77" s="27">
        <f ca="1" t="shared" si="581"/>
        <v>0.671691269959933</v>
      </c>
      <c r="E77" s="28">
        <f ca="1">IF(D77&lt;=('Ejercicio 3 - TIR'!$D$14-'Ejercicio 3 - TIR'!$C$14)/('Ejercicio 3 - TIR'!$E$14-'Ejercicio 3 - TIR'!$C$14),'Ejercicio 3 - TIR'!$C$14+SQRT(('Ejercicio 3 - TIR'!$E$14-'Ejercicio 3 - TIR'!$C$14)*('Ejercicio 3 - TIR'!$D$14-'Ejercicio 3 - TIR'!$C$14)*D77),'Ejercicio 3 - TIR'!$E$14-SQRT(('Ejercicio 3 - TIR'!$E$14-'Ejercicio 3 - TIR'!$C$14)*('Ejercicio 3 - TIR'!$E$14-'Ejercicio 3 - TIR'!$D$14)*(1-D77)))</f>
        <v>32982.4285179266</v>
      </c>
      <c r="F77" s="27">
        <f ca="1" t="shared" si="581"/>
        <v>0.641425149971089</v>
      </c>
      <c r="G77" s="28">
        <f ca="1">IF(F77&lt;=('Ejercicio 3 - TIR'!$D$18-'Ejercicio 3 - TIR'!$C$18)/('Ejercicio 3 - TIR'!$E$18-'Ejercicio 3 - TIR'!$C$18),'Ejercicio 3 - TIR'!$C$18+SQRT(('Ejercicio 3 - TIR'!$E$18-'Ejercicio 3 - TIR'!$C$18)*('Ejercicio 3 - TIR'!$D$18-'Ejercicio 3 - TIR'!$C$18)*F77),'Ejercicio 3 - TIR'!$E$18-SQRT(('Ejercicio 3 - TIR'!$E$18-'Ejercicio 3 - TIR'!$C$18)*('Ejercicio 3 - TIR'!$E$18-'Ejercicio 3 - TIR'!$D$18)*(1-F77)))</f>
        <v>39808.8619368234</v>
      </c>
      <c r="H77" s="27">
        <f ca="1" t="shared" ref="H77:L77" si="582">RAND()</f>
        <v>0.73521852984501</v>
      </c>
      <c r="I77" s="28">
        <f ca="1">IF(H77&lt;=('Ejercicio 3 - TIR'!$D$18-'Ejercicio 3 - TIR'!$C$18)/('Ejercicio 3 - TIR'!$E$18-'Ejercicio 3 - TIR'!$C$18),'Ejercicio 3 - TIR'!$C$18+SQRT(('Ejercicio 3 - TIR'!$E$18-'Ejercicio 3 - TIR'!$C$18)*('Ejercicio 3 - TIR'!$D$18-'Ejercicio 3 - TIR'!$C$18)*H77),'Ejercicio 3 - TIR'!$E$18-SQRT(('Ejercicio 3 - TIR'!$E$18-'Ejercicio 3 - TIR'!$C$18)*('Ejercicio 3 - TIR'!$E$18-'Ejercicio 3 - TIR'!$D$18)*(1-H77)))</f>
        <v>40543.6999358634</v>
      </c>
      <c r="J77" s="27">
        <f ca="1" t="shared" si="582"/>
        <v>0.774043964160901</v>
      </c>
      <c r="K77" s="28">
        <f ca="1">IF(J77&lt;=('Ejercicio 3 - TIR'!$D$18-'Ejercicio 3 - TIR'!$C$18)/('Ejercicio 3 - TIR'!$E$18-'Ejercicio 3 - TIR'!$C$18),'Ejercicio 3 - TIR'!$C$18+SQRT(('Ejercicio 3 - TIR'!$E$18-'Ejercicio 3 - TIR'!$C$18)*('Ejercicio 3 - TIR'!$D$18-'Ejercicio 3 - TIR'!$C$18)*J77),'Ejercicio 3 - TIR'!$E$18-SQRT(('Ejercicio 3 - TIR'!$E$18-'Ejercicio 3 - TIR'!$C$18)*('Ejercicio 3 - TIR'!$E$18-'Ejercicio 3 - TIR'!$D$18)*(1-J77)))</f>
        <v>40883.3626965772</v>
      </c>
      <c r="L77" s="27">
        <f ca="1" t="shared" si="582"/>
        <v>0.78571096703924</v>
      </c>
      <c r="M77" s="28">
        <f ca="1">IF(L77&lt;=('Ejercicio 3 - TIR'!$D$18-'Ejercicio 3 - TIR'!$C$18)/('Ejercicio 3 - TIR'!$E$18-'Ejercicio 3 - TIR'!$C$18),'Ejercicio 3 - TIR'!$C$18+SQRT(('Ejercicio 3 - TIR'!$E$18-'Ejercicio 3 - TIR'!$C$18)*('Ejercicio 3 - TIR'!$D$18-'Ejercicio 3 - TIR'!$C$18)*L77),'Ejercicio 3 - TIR'!$E$18-SQRT(('Ejercicio 3 - TIR'!$E$18-'Ejercicio 3 - TIR'!$C$18)*('Ejercicio 3 - TIR'!$E$18-'Ejercicio 3 - TIR'!$D$18)*(1-L77)))</f>
        <v>40991.0503280713</v>
      </c>
      <c r="N77" s="27">
        <f ca="1" t="shared" ref="N77:R77" si="583">RAND()</f>
        <v>0.560883267268833</v>
      </c>
      <c r="O77" s="28">
        <f ca="1">IF(N77&lt;=('Ejercicio 3 - TIR'!$D$18-'Ejercicio 3 - TIR'!$C$18)/('Ejercicio 3 - TIR'!$E$18-'Ejercicio 3 - TIR'!$C$18),'Ejercicio 3 - TIR'!$C$18+SQRT(('Ejercicio 3 - TIR'!$E$18-'Ejercicio 3 - TIR'!$C$18)*('Ejercicio 3 - TIR'!$D$18-'Ejercicio 3 - TIR'!$C$18)*N77),'Ejercicio 3 - TIR'!$E$18-SQRT(('Ejercicio 3 - TIR'!$E$18-'Ejercicio 3 - TIR'!$C$18)*('Ejercicio 3 - TIR'!$E$18-'Ejercicio 3 - TIR'!$D$18)*(1-N77)))</f>
        <v>39172.3764690687</v>
      </c>
      <c r="P77" s="27">
        <f ca="1" t="shared" si="583"/>
        <v>0.907849257740922</v>
      </c>
      <c r="Q77" s="29">
        <f ca="1">IF(P77&lt;=('Ejercicio 3 - TIR'!$D$22-'Ejercicio 3 - TIR'!$C$22)/('Ejercicio 3 - TIR'!$E$22-'Ejercicio 3 - TIR'!$C$22),'Ejercicio 3 - TIR'!$C$22+SQRT(('Ejercicio 3 - TIR'!$E$22-'Ejercicio 3 - TIR'!$C$22)*('Ejercicio 3 - TIR'!$D$22-'Ejercicio 3 - TIR'!$C$22)*P77),'Ejercicio 3 - TIR'!$E$22-SQRT(('Ejercicio 3 - TIR'!$E$22-'Ejercicio 3 - TIR'!$C$22)*('Ejercicio 3 - TIR'!$E$22-'Ejercicio 3 - TIR'!$D$22)*(1-P77)))</f>
        <v>0.167120895370161</v>
      </c>
      <c r="R77" s="27">
        <f ca="1" t="shared" si="583"/>
        <v>0.0654720447272501</v>
      </c>
      <c r="S77" s="29">
        <f ca="1">IF(R77&lt;=('Ejercicio 3 - TIR'!$D$23-'Ejercicio 3 - TIR'!$C$23)/('Ejercicio 3 - TIR'!$E$23-'Ejercicio 3 - TIR'!$C$23),'Ejercicio 3 - TIR'!$C$23+SQRT(('Ejercicio 3 - TIR'!$E$23-'Ejercicio 3 - TIR'!$C$23)*('Ejercicio 3 - TIR'!$D$23-'Ejercicio 3 - TIR'!$C$23)*R77),'Ejercicio 3 - TIR'!$E$23-SQRT(('Ejercicio 3 - TIR'!$E$23-'Ejercicio 3 - TIR'!$C$23)*('Ejercicio 3 - TIR'!$E$23-'Ejercicio 3 - TIR'!$D$23)*(1-R77)))</f>
        <v>0.130855859270875</v>
      </c>
      <c r="T77" s="27">
        <f ca="1" t="shared" ref="T77:X77" si="584">RAND()</f>
        <v>0.803273737068802</v>
      </c>
      <c r="U77" s="29">
        <f ca="1">IF(T77&lt;=('Ejercicio 3 - TIR'!$D$24-'Ejercicio 3 - TIR'!$C$24)/('Ejercicio 3 - TIR'!$E$24-'Ejercicio 3 - TIR'!$C$24),'Ejercicio 3 - TIR'!$C$24+SQRT(('Ejercicio 3 - TIR'!$E$24-'Ejercicio 3 - TIR'!$C$24)*('Ejercicio 3 - TIR'!$D$24-'Ejercicio 3 - TIR'!$C$24)*T77),'Ejercicio 3 - TIR'!$E$24-SQRT(('Ejercicio 3 - TIR'!$E$24-'Ejercicio 3 - TIR'!$C$24)*('Ejercicio 3 - TIR'!$E$24-'Ejercicio 3 - TIR'!$D$24)*(1-T77)))</f>
        <v>0.196530156877232</v>
      </c>
      <c r="V77" s="27">
        <f ca="1" t="shared" si="584"/>
        <v>0.364999279993587</v>
      </c>
      <c r="W77" s="29">
        <f ca="1">IF(V77&lt;=('Ejercicio 3 - TIR'!$D$25-'Ejercicio 3 - TIR'!$C$25)/('Ejercicio 3 - TIR'!$E$25-'Ejercicio 3 - TIR'!$C$25),'Ejercicio 3 - TIR'!$C$25+SQRT(('Ejercicio 3 - TIR'!$E$25-'Ejercicio 3 - TIR'!$C$25)*('Ejercicio 3 - TIR'!$D$25-'Ejercicio 3 - TIR'!$C$25)*V77),'Ejercicio 3 - TIR'!$E$25-SQRT(('Ejercicio 3 - TIR'!$E$25-'Ejercicio 3 - TIR'!$C$25)*('Ejercicio 3 - TIR'!$E$25-'Ejercicio 3 - TIR'!$D$25)*(1-V77)))</f>
        <v>0.202856575007511</v>
      </c>
      <c r="X77" s="27">
        <f ca="1" t="shared" si="584"/>
        <v>0.68052051247749</v>
      </c>
      <c r="Y77" s="29">
        <f ca="1">IF(X77&lt;=('Ejercicio 3 - TIR'!$D$26-'Ejercicio 3 - TIR'!$C$26)/('Ejercicio 3 - TIR'!$E$26-'Ejercicio 3 - TIR'!$C$26),'Ejercicio 3 - TIR'!$C$26+SQRT(('Ejercicio 3 - TIR'!$E$26-'Ejercicio 3 - TIR'!$C$26)*('Ejercicio 3 - TIR'!$D$26-'Ejercicio 3 - TIR'!$C$26)*X77),'Ejercicio 3 - TIR'!$E$26-SQRT(('Ejercicio 3 - TIR'!$E$26-'Ejercicio 3 - TIR'!$C$26)*('Ejercicio 3 - TIR'!$E$26-'Ejercicio 3 - TIR'!$D$26)*(1-X77)))</f>
        <v>0.238464602654825</v>
      </c>
      <c r="Z77" s="27">
        <f ca="1" t="shared" si="480"/>
        <v>1.16712089537016</v>
      </c>
      <c r="AA77" s="27">
        <f ca="1" t="shared" si="481"/>
        <v>1.31984550300682</v>
      </c>
      <c r="AB77" s="27">
        <f ca="1" t="shared" si="482"/>
        <v>1.57923494676646</v>
      </c>
      <c r="AC77" s="27">
        <f ca="1" t="shared" si="483"/>
        <v>1.89959313919967</v>
      </c>
      <c r="AD77" s="27">
        <f ca="1" t="shared" si="484"/>
        <v>2.35257886234475</v>
      </c>
      <c r="AE77" s="26">
        <f ca="1" t="shared" si="485"/>
        <v>5512.05298539822</v>
      </c>
      <c r="AF77" s="26">
        <f ca="1" t="shared" si="486"/>
        <v>6233.3374151491</v>
      </c>
      <c r="AG77" s="26">
        <f ca="1" t="shared" si="487"/>
        <v>7458.37619521707</v>
      </c>
      <c r="AH77" s="26">
        <f ca="1" t="shared" si="488"/>
        <v>8971.35684529636</v>
      </c>
      <c r="AI77" s="26">
        <f ca="1" t="shared" si="489"/>
        <v>11110.7078906846</v>
      </c>
      <c r="AJ77" s="28">
        <f ca="1" t="shared" si="490"/>
        <v>46461.7545873725</v>
      </c>
      <c r="AK77" s="28">
        <f ca="1" t="shared" si="491"/>
        <v>53511.420035607</v>
      </c>
      <c r="AL77" s="28">
        <f ca="1" t="shared" si="492"/>
        <v>64564.4351117627</v>
      </c>
      <c r="AM77" s="28">
        <f ca="1" t="shared" si="493"/>
        <v>77866.3179717926</v>
      </c>
      <c r="AN77" s="28">
        <f ca="1" t="shared" si="494"/>
        <v>92156.1048689418</v>
      </c>
      <c r="AO77" s="28">
        <f ca="1">C77/'Ejercicio 3 - TIR'!$D$7</f>
        <v>14858.3916122455</v>
      </c>
      <c r="AP77" s="28">
        <f ca="1" t="shared" si="495"/>
        <v>31603.362975127</v>
      </c>
      <c r="AQ77" s="28">
        <f ca="1" t="shared" si="496"/>
        <v>38653.0284233615</v>
      </c>
      <c r="AR77" s="28">
        <f ca="1" t="shared" si="497"/>
        <v>49706.0434995172</v>
      </c>
      <c r="AS77" s="28">
        <f ca="1" t="shared" si="498"/>
        <v>63007.9263595471</v>
      </c>
      <c r="AT77" s="28">
        <f ca="1" t="shared" si="499"/>
        <v>77297.7132566963</v>
      </c>
      <c r="AU77" s="28">
        <f ca="1">AP77*'Ejercicio 3 - TIR'!$D$5</f>
        <v>15801.6814875635</v>
      </c>
      <c r="AV77" s="28">
        <f ca="1">AQ77*'Ejercicio 3 - TIR'!$D$5</f>
        <v>19326.5142116808</v>
      </c>
      <c r="AW77" s="28">
        <f ca="1">AR77*'Ejercicio 3 - TIR'!$D$5</f>
        <v>24853.0217497586</v>
      </c>
      <c r="AX77" s="28">
        <f ca="1">AS77*'Ejercicio 3 - TIR'!$D$5</f>
        <v>31503.9631797735</v>
      </c>
      <c r="AY77" s="28">
        <f ca="1">AT77*'Ejercicio 3 - TIR'!$D$5</f>
        <v>38648.8566283481</v>
      </c>
      <c r="AZ77" s="28">
        <f ca="1" t="shared" ref="AZ77:BD77" si="585">AJ77-AU77-AE77</f>
        <v>25148.0201144108</v>
      </c>
      <c r="BA77" s="28">
        <f ca="1" t="shared" si="585"/>
        <v>27951.5684087772</v>
      </c>
      <c r="BB77" s="28">
        <f ca="1" t="shared" si="585"/>
        <v>32253.037166787</v>
      </c>
      <c r="BC77" s="28">
        <f ca="1" t="shared" si="585"/>
        <v>37390.9979467227</v>
      </c>
      <c r="BD77" s="28">
        <f ca="1" t="shared" si="585"/>
        <v>42396.540349909</v>
      </c>
      <c r="BE77" s="28">
        <f ca="1" t="shared" ref="BE77:BI77" si="586">AZ77/Z77</f>
        <v>21547.0567052395</v>
      </c>
      <c r="BF77" s="28">
        <f ca="1" t="shared" si="586"/>
        <v>21177.9093424943</v>
      </c>
      <c r="BG77" s="28">
        <f ca="1" t="shared" si="586"/>
        <v>20423.2038005658</v>
      </c>
      <c r="BH77" s="28">
        <f ca="1" t="shared" si="586"/>
        <v>19683.6876145363</v>
      </c>
      <c r="BI77" s="28">
        <f ca="1" t="shared" si="586"/>
        <v>18021.304632336</v>
      </c>
      <c r="BJ77" s="28">
        <f ca="1" t="shared" si="502"/>
        <v>77593.7641600707</v>
      </c>
      <c r="BK77" s="28">
        <f ca="1" t="shared" si="503"/>
        <v>34955.5380354093</v>
      </c>
      <c r="BL77" s="28">
        <f ca="1" t="shared" si="504"/>
        <v>112549.30219548</v>
      </c>
      <c r="BM77" s="28">
        <f ca="1">BK77*'Ejercicio 3 - TIR'!$D$5</f>
        <v>17477.7690177046</v>
      </c>
      <c r="BN77" s="28">
        <f ca="1" t="shared" si="505"/>
        <v>95071.5331777753</v>
      </c>
      <c r="BO77" s="28">
        <f ca="1" t="shared" si="506"/>
        <v>40411.6243240493</v>
      </c>
      <c r="BP77" s="28">
        <f ca="1" t="shared" si="507"/>
        <v>-107274.386579154</v>
      </c>
      <c r="BQ77" s="28">
        <f ca="1" t="shared" ref="BQ77:BT77" si="587">BE77</f>
        <v>21547.0567052395</v>
      </c>
      <c r="BR77" s="28">
        <f ca="1" t="shared" si="587"/>
        <v>21177.9093424943</v>
      </c>
      <c r="BS77" s="28">
        <f ca="1" t="shared" si="587"/>
        <v>20423.2038005658</v>
      </c>
      <c r="BT77" s="28">
        <f ca="1" t="shared" si="587"/>
        <v>19683.6876145363</v>
      </c>
      <c r="BU77" s="28">
        <f ca="1" t="shared" si="509"/>
        <v>58432.9289563853</v>
      </c>
      <c r="BV77" s="30">
        <f ca="1" t="shared" si="510"/>
        <v>8.38646505379899</v>
      </c>
    </row>
    <row r="78" ht="15" customHeight="1" spans="1:74">
      <c r="A78" s="26">
        <v>77</v>
      </c>
      <c r="B78" s="27">
        <f ca="1" t="shared" ref="B78:F78" si="588">RAND()</f>
        <v>0.427333043829504</v>
      </c>
      <c r="C78" s="28">
        <f ca="1">IF(B78&lt;=('Ejercicio 3 - TIR'!$D$13-'Ejercicio 3 - TIR'!$C$13)/('Ejercicio 3 - TIR'!$E$13-'Ejercicio 3 - TIR'!$C$13),'Ejercicio 3 - TIR'!$C$13+SQRT(('Ejercicio 3 - TIR'!$E$13-'Ejercicio 3 - TIR'!$C$13)*('Ejercicio 3 - TIR'!$D$13-'Ejercicio 3 - TIR'!$C$13)*B78),'Ejercicio 3 - TIR'!$E$13-SQRT(('Ejercicio 3 - TIR'!$E$13-'Ejercicio 3 - TIR'!$C$13)*('Ejercicio 3 - TIR'!$E$13-'Ejercicio 3 - TIR'!$D$13)*(1-B78)))</f>
        <v>73785.4935693118</v>
      </c>
      <c r="D78" s="27">
        <f ca="1" t="shared" si="588"/>
        <v>0.663734389369865</v>
      </c>
      <c r="E78" s="28">
        <f ca="1">IF(D78&lt;=('Ejercicio 3 - TIR'!$D$14-'Ejercicio 3 - TIR'!$C$14)/('Ejercicio 3 - TIR'!$E$14-'Ejercicio 3 - TIR'!$C$14),'Ejercicio 3 - TIR'!$C$14+SQRT(('Ejercicio 3 - TIR'!$E$14-'Ejercicio 3 - TIR'!$C$14)*('Ejercicio 3 - TIR'!$D$14-'Ejercicio 3 - TIR'!$C$14)*D78),'Ejercicio 3 - TIR'!$E$14-SQRT(('Ejercicio 3 - TIR'!$E$14-'Ejercicio 3 - TIR'!$C$14)*('Ejercicio 3 - TIR'!$E$14-'Ejercicio 3 - TIR'!$D$14)*(1-D78)))</f>
        <v>32897.8987901805</v>
      </c>
      <c r="F78" s="27">
        <f ca="1" t="shared" si="588"/>
        <v>0.957322621286698</v>
      </c>
      <c r="G78" s="28">
        <f ca="1">IF(F78&lt;=('Ejercicio 3 - TIR'!$D$18-'Ejercicio 3 - TIR'!$C$18)/('Ejercicio 3 - TIR'!$E$18-'Ejercicio 3 - TIR'!$C$18),'Ejercicio 3 - TIR'!$C$18+SQRT(('Ejercicio 3 - TIR'!$E$18-'Ejercicio 3 - TIR'!$C$18)*('Ejercicio 3 - TIR'!$D$18-'Ejercicio 3 - TIR'!$C$18)*F78),'Ejercicio 3 - TIR'!$E$18-SQRT(('Ejercicio 3 - TIR'!$E$18-'Ejercicio 3 - TIR'!$C$18)*('Ejercicio 3 - TIR'!$E$18-'Ejercicio 3 - TIR'!$D$18)*(1-F78)))</f>
        <v>43210.9210739887</v>
      </c>
      <c r="H78" s="27">
        <f ca="1" t="shared" ref="H78:L78" si="589">RAND()</f>
        <v>0.830997281662043</v>
      </c>
      <c r="I78" s="28">
        <f ca="1">IF(H78&lt;=('Ejercicio 3 - TIR'!$D$18-'Ejercicio 3 - TIR'!$C$18)/('Ejercicio 3 - TIR'!$E$18-'Ejercicio 3 - TIR'!$C$18),'Ejercicio 3 - TIR'!$C$18+SQRT(('Ejercicio 3 - TIR'!$E$18-'Ejercicio 3 - TIR'!$C$18)*('Ejercicio 3 - TIR'!$D$18-'Ejercicio 3 - TIR'!$C$18)*H78),'Ejercicio 3 - TIR'!$E$18-SQRT(('Ejercicio 3 - TIR'!$E$18-'Ejercicio 3 - TIR'!$C$18)*('Ejercicio 3 - TIR'!$E$18-'Ejercicio 3 - TIR'!$D$18)*(1-H78)))</f>
        <v>41439.7747437351</v>
      </c>
      <c r="J78" s="27">
        <f ca="1" t="shared" si="589"/>
        <v>0.748462346640507</v>
      </c>
      <c r="K78" s="28">
        <f ca="1">IF(J78&lt;=('Ejercicio 3 - TIR'!$D$18-'Ejercicio 3 - TIR'!$C$18)/('Ejercicio 3 - TIR'!$E$18-'Ejercicio 3 - TIR'!$C$18),'Ejercicio 3 - TIR'!$C$18+SQRT(('Ejercicio 3 - TIR'!$E$18-'Ejercicio 3 - TIR'!$C$18)*('Ejercicio 3 - TIR'!$D$18-'Ejercicio 3 - TIR'!$C$18)*J78),'Ejercicio 3 - TIR'!$E$18-SQRT(('Ejercicio 3 - TIR'!$E$18-'Ejercicio 3 - TIR'!$C$18)*('Ejercicio 3 - TIR'!$E$18-'Ejercicio 3 - TIR'!$D$18)*(1-J78)))</f>
        <v>40656.576925746</v>
      </c>
      <c r="L78" s="27">
        <f ca="1" t="shared" si="589"/>
        <v>0.901190473758107</v>
      </c>
      <c r="M78" s="28">
        <f ca="1">IF(L78&lt;=('Ejercicio 3 - TIR'!$D$18-'Ejercicio 3 - TIR'!$C$18)/('Ejercicio 3 - TIR'!$E$18-'Ejercicio 3 - TIR'!$C$18),'Ejercicio 3 - TIR'!$C$18+SQRT(('Ejercicio 3 - TIR'!$E$18-'Ejercicio 3 - TIR'!$C$18)*('Ejercicio 3 - TIR'!$D$18-'Ejercicio 3 - TIR'!$C$18)*L78),'Ejercicio 3 - TIR'!$E$18-SQRT(('Ejercicio 3 - TIR'!$E$18-'Ejercicio 3 - TIR'!$C$18)*('Ejercicio 3 - TIR'!$E$18-'Ejercicio 3 - TIR'!$D$18)*(1-L78)))</f>
        <v>42277.7372521849</v>
      </c>
      <c r="N78" s="27">
        <f ca="1" t="shared" ref="N78:R78" si="590">RAND()</f>
        <v>0.0676592050798372</v>
      </c>
      <c r="O78" s="28">
        <f ca="1">IF(N78&lt;=('Ejercicio 3 - TIR'!$D$18-'Ejercicio 3 - TIR'!$C$18)/('Ejercicio 3 - TIR'!$E$18-'Ejercicio 3 - TIR'!$C$18),'Ejercicio 3 - TIR'!$C$18+SQRT(('Ejercicio 3 - TIR'!$E$18-'Ejercicio 3 - TIR'!$C$18)*('Ejercicio 3 - TIR'!$D$18-'Ejercicio 3 - TIR'!$C$18)*N78),'Ejercicio 3 - TIR'!$E$18-SQRT(('Ejercicio 3 - TIR'!$E$18-'Ejercicio 3 - TIR'!$C$18)*('Ejercicio 3 - TIR'!$E$18-'Ejercicio 3 - TIR'!$D$18)*(1-N78)))</f>
        <v>33185.7308050078</v>
      </c>
      <c r="P78" s="27">
        <f ca="1" t="shared" si="590"/>
        <v>0.854090623763848</v>
      </c>
      <c r="Q78" s="29">
        <f ca="1">IF(P78&lt;=('Ejercicio 3 - TIR'!$D$22-'Ejercicio 3 - TIR'!$C$22)/('Ejercicio 3 - TIR'!$E$22-'Ejercicio 3 - TIR'!$C$22),'Ejercicio 3 - TIR'!$C$22+SQRT(('Ejercicio 3 - TIR'!$E$22-'Ejercicio 3 - TIR'!$C$22)*('Ejercicio 3 - TIR'!$D$22-'Ejercicio 3 - TIR'!$C$22)*P78),'Ejercicio 3 - TIR'!$E$22-SQRT(('Ejercicio 3 - TIR'!$E$22-'Ejercicio 3 - TIR'!$C$22)*('Ejercicio 3 - TIR'!$E$22-'Ejercicio 3 - TIR'!$D$22)*(1-P78)))</f>
        <v>0.163793924681618</v>
      </c>
      <c r="R78" s="27">
        <f ca="1" t="shared" si="590"/>
        <v>0.829945187914064</v>
      </c>
      <c r="S78" s="29">
        <f ca="1">IF(R78&lt;=('Ejercicio 3 - TIR'!$D$23-'Ejercicio 3 - TIR'!$C$23)/('Ejercicio 3 - TIR'!$E$23-'Ejercicio 3 - TIR'!$C$23),'Ejercicio 3 - TIR'!$C$23+SQRT(('Ejercicio 3 - TIR'!$E$23-'Ejercicio 3 - TIR'!$C$23)*('Ejercicio 3 - TIR'!$D$23-'Ejercicio 3 - TIR'!$C$23)*R78),'Ejercicio 3 - TIR'!$E$23-SQRT(('Ejercicio 3 - TIR'!$E$23-'Ejercicio 3 - TIR'!$C$23)*('Ejercicio 3 - TIR'!$E$23-'Ejercicio 3 - TIR'!$D$23)*(1-R78)))</f>
        <v>0.162504324484185</v>
      </c>
      <c r="T78" s="27">
        <f ca="1" t="shared" ref="T78:X78" si="591">RAND()</f>
        <v>0.174140377759278</v>
      </c>
      <c r="U78" s="29">
        <f ca="1">IF(T78&lt;=('Ejercicio 3 - TIR'!$D$24-'Ejercicio 3 - TIR'!$C$24)/('Ejercicio 3 - TIR'!$E$24-'Ejercicio 3 - TIR'!$C$24),'Ejercicio 3 - TIR'!$C$24+SQRT(('Ejercicio 3 - TIR'!$E$24-'Ejercicio 3 - TIR'!$C$24)*('Ejercicio 3 - TIR'!$D$24-'Ejercicio 3 - TIR'!$C$24)*T78),'Ejercicio 3 - TIR'!$E$24-SQRT(('Ejercicio 3 - TIR'!$E$24-'Ejercicio 3 - TIR'!$C$24)*('Ejercicio 3 - TIR'!$E$24-'Ejercicio 3 - TIR'!$D$24)*(1-T78)))</f>
        <v>0.169123148101045</v>
      </c>
      <c r="V78" s="27">
        <f ca="1" t="shared" si="591"/>
        <v>0.683419767267267</v>
      </c>
      <c r="W78" s="29">
        <f ca="1">IF(V78&lt;=('Ejercicio 3 - TIR'!$D$25-'Ejercicio 3 - TIR'!$C$25)/('Ejercicio 3 - TIR'!$E$25-'Ejercicio 3 - TIR'!$C$25),'Ejercicio 3 - TIR'!$C$25+SQRT(('Ejercicio 3 - TIR'!$E$25-'Ejercicio 3 - TIR'!$C$25)*('Ejercicio 3 - TIR'!$D$25-'Ejercicio 3 - TIR'!$C$25)*V78),'Ejercicio 3 - TIR'!$E$25-SQRT(('Ejercicio 3 - TIR'!$E$25-'Ejercicio 3 - TIR'!$C$25)*('Ejercicio 3 - TIR'!$E$25-'Ejercicio 3 - TIR'!$D$25)*(1-V78)))</f>
        <v>0.216712903182095</v>
      </c>
      <c r="X78" s="27">
        <f ca="1" t="shared" si="591"/>
        <v>0.128458788242766</v>
      </c>
      <c r="Y78" s="29">
        <f ca="1">IF(X78&lt;=('Ejercicio 3 - TIR'!$D$26-'Ejercicio 3 - TIR'!$C$26)/('Ejercicio 3 - TIR'!$E$26-'Ejercicio 3 - TIR'!$C$26),'Ejercicio 3 - TIR'!$C$26+SQRT(('Ejercicio 3 - TIR'!$E$26-'Ejercicio 3 - TIR'!$C$26)*('Ejercicio 3 - TIR'!$D$26-'Ejercicio 3 - TIR'!$C$26)*X78),'Ejercicio 3 - TIR'!$E$26-SQRT(('Ejercicio 3 - TIR'!$E$26-'Ejercicio 3 - TIR'!$C$26)*('Ejercicio 3 - TIR'!$E$26-'Ejercicio 3 - TIR'!$D$26)*(1-X78)))</f>
        <v>0.208623606746693</v>
      </c>
      <c r="Z78" s="27">
        <f ca="1" t="shared" si="480"/>
        <v>1.16379392468162</v>
      </c>
      <c r="AA78" s="27">
        <f ca="1" t="shared" si="481"/>
        <v>1.3529154702508</v>
      </c>
      <c r="AB78" s="27">
        <f ca="1" t="shared" si="482"/>
        <v>1.58172479369422</v>
      </c>
      <c r="AC78" s="27">
        <f ca="1" t="shared" si="483"/>
        <v>1.9245049657708</v>
      </c>
      <c r="AD78" s="27">
        <f ca="1" t="shared" si="484"/>
        <v>2.32600213293182</v>
      </c>
      <c r="AE78" s="26">
        <f ca="1" t="shared" si="485"/>
        <v>5388.47595662231</v>
      </c>
      <c r="AF78" s="26">
        <f ca="1" t="shared" si="486"/>
        <v>6264.12660195249</v>
      </c>
      <c r="AG78" s="26">
        <f ca="1" t="shared" si="487"/>
        <v>7323.53541297819</v>
      </c>
      <c r="AH78" s="26">
        <f ca="1" t="shared" si="488"/>
        <v>8910.64003388158</v>
      </c>
      <c r="AI78" s="26">
        <f ca="1" t="shared" si="489"/>
        <v>10769.6098961714</v>
      </c>
      <c r="AJ78" s="28">
        <f ca="1" t="shared" si="490"/>
        <v>50288.607425805</v>
      </c>
      <c r="AK78" s="28">
        <f ca="1" t="shared" si="491"/>
        <v>56064.5123345077</v>
      </c>
      <c r="AL78" s="28">
        <f ca="1" t="shared" si="492"/>
        <v>64307.5157501889</v>
      </c>
      <c r="AM78" s="28">
        <f ca="1" t="shared" si="493"/>
        <v>81363.7152833829</v>
      </c>
      <c r="AN78" s="28">
        <f ca="1" t="shared" si="494"/>
        <v>77190.0806353495</v>
      </c>
      <c r="AO78" s="28">
        <f ca="1">C78/'Ejercicio 3 - TIR'!$D$7</f>
        <v>14757.0987138624</v>
      </c>
      <c r="AP78" s="28">
        <f ca="1" t="shared" si="495"/>
        <v>35531.5087119426</v>
      </c>
      <c r="AQ78" s="28">
        <f ca="1" t="shared" si="496"/>
        <v>41307.4136206453</v>
      </c>
      <c r="AR78" s="28">
        <f ca="1" t="shared" si="497"/>
        <v>49550.4170363266</v>
      </c>
      <c r="AS78" s="28">
        <f ca="1" t="shared" si="498"/>
        <v>66606.6165695206</v>
      </c>
      <c r="AT78" s="28">
        <f ca="1" t="shared" si="499"/>
        <v>62432.9819214871</v>
      </c>
      <c r="AU78" s="28">
        <f ca="1">AP78*'Ejercicio 3 - TIR'!$D$5</f>
        <v>17765.7543559713</v>
      </c>
      <c r="AV78" s="28">
        <f ca="1">AQ78*'Ejercicio 3 - TIR'!$D$5</f>
        <v>20653.7068103227</v>
      </c>
      <c r="AW78" s="28">
        <f ca="1">AR78*'Ejercicio 3 - TIR'!$D$5</f>
        <v>24775.2085181633</v>
      </c>
      <c r="AX78" s="28">
        <f ca="1">AS78*'Ejercicio 3 - TIR'!$D$5</f>
        <v>33303.3082847603</v>
      </c>
      <c r="AY78" s="28">
        <f ca="1">AT78*'Ejercicio 3 - TIR'!$D$5</f>
        <v>31216.4909607436</v>
      </c>
      <c r="AZ78" s="28">
        <f ca="1" t="shared" ref="AZ78:BD78" si="592">AJ78-AU78-AE78</f>
        <v>27134.3771132114</v>
      </c>
      <c r="BA78" s="28">
        <f ca="1" t="shared" si="592"/>
        <v>29146.6789222325</v>
      </c>
      <c r="BB78" s="28">
        <f ca="1" t="shared" si="592"/>
        <v>32208.7718190475</v>
      </c>
      <c r="BC78" s="28">
        <f ca="1" t="shared" si="592"/>
        <v>39149.766964741</v>
      </c>
      <c r="BD78" s="28">
        <f ca="1" t="shared" si="592"/>
        <v>35203.9797784345</v>
      </c>
      <c r="BE78" s="28">
        <f ca="1" t="shared" ref="BE78:BI78" si="593">AZ78/Z78</f>
        <v>23315.4483261584</v>
      </c>
      <c r="BF78" s="28">
        <f ca="1" t="shared" si="593"/>
        <v>21543.6067981611</v>
      </c>
      <c r="BG78" s="28">
        <f ca="1" t="shared" si="593"/>
        <v>20363.0694463743</v>
      </c>
      <c r="BH78" s="28">
        <f ca="1" t="shared" si="593"/>
        <v>20342.7726407871</v>
      </c>
      <c r="BI78" s="28">
        <f ca="1" t="shared" si="593"/>
        <v>15134.9731283614</v>
      </c>
      <c r="BJ78" s="28">
        <f ca="1" t="shared" si="502"/>
        <v>76520.582754935</v>
      </c>
      <c r="BK78" s="28">
        <f ca="1" t="shared" si="503"/>
        <v>34325.0430843293</v>
      </c>
      <c r="BL78" s="28">
        <f ca="1" t="shared" si="504"/>
        <v>110845.625839264</v>
      </c>
      <c r="BM78" s="28">
        <f ca="1">BK78*'Ejercicio 3 - TIR'!$D$5</f>
        <v>17162.5215421647</v>
      </c>
      <c r="BN78" s="28">
        <f ca="1" t="shared" si="505"/>
        <v>93683.1042970997</v>
      </c>
      <c r="BO78" s="28">
        <f ca="1" t="shared" si="506"/>
        <v>40276.4481471116</v>
      </c>
      <c r="BP78" s="28">
        <f ca="1" t="shared" si="507"/>
        <v>-106683.392359492</v>
      </c>
      <c r="BQ78" s="28">
        <f ca="1" t="shared" ref="BQ78:BT78" si="594">BE78</f>
        <v>23315.4483261584</v>
      </c>
      <c r="BR78" s="28">
        <f ca="1" t="shared" si="594"/>
        <v>21543.6067981611</v>
      </c>
      <c r="BS78" s="28">
        <f ca="1" t="shared" si="594"/>
        <v>20363.0694463743</v>
      </c>
      <c r="BT78" s="28">
        <f ca="1" t="shared" si="594"/>
        <v>20342.7726407871</v>
      </c>
      <c r="BU78" s="28">
        <f ca="1" t="shared" si="509"/>
        <v>55411.421275473</v>
      </c>
      <c r="BV78" s="30">
        <f ca="1" t="shared" si="510"/>
        <v>8.68055416088105</v>
      </c>
    </row>
    <row r="79" ht="15" customHeight="1" spans="1:74">
      <c r="A79" s="26">
        <v>78</v>
      </c>
      <c r="B79" s="27">
        <f ca="1" t="shared" ref="B79:F79" si="595">RAND()</f>
        <v>0.33320793898414</v>
      </c>
      <c r="C79" s="28">
        <f ca="1">IF(B79&lt;=('Ejercicio 3 - TIR'!$D$13-'Ejercicio 3 - TIR'!$C$13)/('Ejercicio 3 - TIR'!$E$13-'Ejercicio 3 - TIR'!$C$13),'Ejercicio 3 - TIR'!$C$13+SQRT(('Ejercicio 3 - TIR'!$E$13-'Ejercicio 3 - TIR'!$C$13)*('Ejercicio 3 - TIR'!$D$13-'Ejercicio 3 - TIR'!$C$13)*B79),'Ejercicio 3 - TIR'!$E$13-SQRT(('Ejercicio 3 - TIR'!$E$13-'Ejercicio 3 - TIR'!$C$13)*('Ejercicio 3 - TIR'!$E$13-'Ejercicio 3 - TIR'!$D$13)*(1-B79)))</f>
        <v>71713.0688617688</v>
      </c>
      <c r="D79" s="27">
        <f ca="1" t="shared" si="595"/>
        <v>0.128465588678366</v>
      </c>
      <c r="E79" s="28">
        <f ca="1">IF(D79&lt;=('Ejercicio 3 - TIR'!$D$14-'Ejercicio 3 - TIR'!$C$14)/('Ejercicio 3 - TIR'!$E$14-'Ejercicio 3 - TIR'!$C$14),'Ejercicio 3 - TIR'!$C$14+SQRT(('Ejercicio 3 - TIR'!$E$14-'Ejercicio 3 - TIR'!$C$14)*('Ejercicio 3 - TIR'!$D$14-'Ejercicio 3 - TIR'!$C$14)*D79),'Ejercicio 3 - TIR'!$E$14-SQRT(('Ejercicio 3 - TIR'!$E$14-'Ejercicio 3 - TIR'!$C$14)*('Ejercicio 3 - TIR'!$E$14-'Ejercicio 3 - TIR'!$D$14)*(1-D79)))</f>
        <v>28104.0166157541</v>
      </c>
      <c r="F79" s="27">
        <f ca="1" t="shared" si="595"/>
        <v>0.595984542909229</v>
      </c>
      <c r="G79" s="28">
        <f ca="1">IF(F79&lt;=('Ejercicio 3 - TIR'!$D$18-'Ejercicio 3 - TIR'!$C$18)/('Ejercicio 3 - TIR'!$E$18-'Ejercicio 3 - TIR'!$C$18),'Ejercicio 3 - TIR'!$C$18+SQRT(('Ejercicio 3 - TIR'!$E$18-'Ejercicio 3 - TIR'!$C$18)*('Ejercicio 3 - TIR'!$D$18-'Ejercicio 3 - TIR'!$C$18)*F79),'Ejercicio 3 - TIR'!$E$18-SQRT(('Ejercicio 3 - TIR'!$E$18-'Ejercicio 3 - TIR'!$C$18)*('Ejercicio 3 - TIR'!$E$18-'Ejercicio 3 - TIR'!$D$18)*(1-F79)))</f>
        <v>39455.0347136531</v>
      </c>
      <c r="H79" s="27">
        <f ca="1" t="shared" ref="H79:L79" si="596">RAND()</f>
        <v>0.819525121533527</v>
      </c>
      <c r="I79" s="28">
        <f ca="1">IF(H79&lt;=('Ejercicio 3 - TIR'!$D$18-'Ejercicio 3 - TIR'!$C$18)/('Ejercicio 3 - TIR'!$E$18-'Ejercicio 3 - TIR'!$C$18),'Ejercicio 3 - TIR'!$C$18+SQRT(('Ejercicio 3 - TIR'!$E$18-'Ejercicio 3 - TIR'!$C$18)*('Ejercicio 3 - TIR'!$D$18-'Ejercicio 3 - TIR'!$C$18)*H79),'Ejercicio 3 - TIR'!$E$18-SQRT(('Ejercicio 3 - TIR'!$E$18-'Ejercicio 3 - TIR'!$C$18)*('Ejercicio 3 - TIR'!$E$18-'Ejercicio 3 - TIR'!$D$18)*(1-H79)))</f>
        <v>41320.9218702254</v>
      </c>
      <c r="J79" s="27">
        <f ca="1" t="shared" si="596"/>
        <v>0.976805126298696</v>
      </c>
      <c r="K79" s="28">
        <f ca="1">IF(J79&lt;=('Ejercicio 3 - TIR'!$D$18-'Ejercicio 3 - TIR'!$C$18)/('Ejercicio 3 - TIR'!$E$18-'Ejercicio 3 - TIR'!$C$18),'Ejercicio 3 - TIR'!$C$18+SQRT(('Ejercicio 3 - TIR'!$E$18-'Ejercicio 3 - TIR'!$C$18)*('Ejercicio 3 - TIR'!$D$18-'Ejercicio 3 - TIR'!$C$18)*J79),'Ejercicio 3 - TIR'!$E$18-SQRT(('Ejercicio 3 - TIR'!$E$18-'Ejercicio 3 - TIR'!$C$18)*('Ejercicio 3 - TIR'!$E$18-'Ejercicio 3 - TIR'!$D$18)*(1-J79)))</f>
        <v>43681.0551461119</v>
      </c>
      <c r="L79" s="27">
        <f ca="1" t="shared" si="596"/>
        <v>0.0664335399749092</v>
      </c>
      <c r="M79" s="28">
        <f ca="1">IF(L79&lt;=('Ejercicio 3 - TIR'!$D$18-'Ejercicio 3 - TIR'!$C$18)/('Ejercicio 3 - TIR'!$E$18-'Ejercicio 3 - TIR'!$C$18),'Ejercicio 3 - TIR'!$C$18+SQRT(('Ejercicio 3 - TIR'!$E$18-'Ejercicio 3 - TIR'!$C$18)*('Ejercicio 3 - TIR'!$D$18-'Ejercicio 3 - TIR'!$C$18)*L79),'Ejercicio 3 - TIR'!$E$18-SQRT(('Ejercicio 3 - TIR'!$E$18-'Ejercicio 3 - TIR'!$C$18)*('Ejercicio 3 - TIR'!$E$18-'Ejercicio 3 - TIR'!$D$18)*(1-L79)))</f>
        <v>33156.7437330636</v>
      </c>
      <c r="N79" s="27">
        <f ca="1" t="shared" ref="N79:R79" si="597">RAND()</f>
        <v>0.300962745740522</v>
      </c>
      <c r="O79" s="28">
        <f ca="1">IF(N79&lt;=('Ejercicio 3 - TIR'!$D$18-'Ejercicio 3 - TIR'!$C$18)/('Ejercicio 3 - TIR'!$E$18-'Ejercicio 3 - TIR'!$C$18),'Ejercicio 3 - TIR'!$C$18+SQRT(('Ejercicio 3 - TIR'!$E$18-'Ejercicio 3 - TIR'!$C$18)*('Ejercicio 3 - TIR'!$D$18-'Ejercicio 3 - TIR'!$C$18)*N79),'Ejercicio 3 - TIR'!$E$18-SQRT(('Ejercicio 3 - TIR'!$E$18-'Ejercicio 3 - TIR'!$C$18)*('Ejercicio 3 - TIR'!$E$18-'Ejercicio 3 - TIR'!$D$18)*(1-N79)))</f>
        <v>36718.959135244</v>
      </c>
      <c r="P79" s="27">
        <f ca="1" t="shared" si="597"/>
        <v>0.99221962030185</v>
      </c>
      <c r="Q79" s="29">
        <f ca="1">IF(P79&lt;=('Ejercicio 3 - TIR'!$D$22-'Ejercicio 3 - TIR'!$C$22)/('Ejercicio 3 - TIR'!$E$22-'Ejercicio 3 - TIR'!$C$22),'Ejercicio 3 - TIR'!$C$22+SQRT(('Ejercicio 3 - TIR'!$E$22-'Ejercicio 3 - TIR'!$C$22)*('Ejercicio 3 - TIR'!$D$22-'Ejercicio 3 - TIR'!$C$22)*P79),'Ejercicio 3 - TIR'!$E$22-SQRT(('Ejercicio 3 - TIR'!$E$22-'Ejercicio 3 - TIR'!$C$22)*('Ejercicio 3 - TIR'!$E$22-'Ejercicio 3 - TIR'!$D$22)*(1-P79)))</f>
        <v>0.176257716812336</v>
      </c>
      <c r="R79" s="27">
        <f ca="1" t="shared" si="597"/>
        <v>0.935244469405789</v>
      </c>
      <c r="S79" s="29">
        <f ca="1">IF(R79&lt;=('Ejercicio 3 - TIR'!$D$23-'Ejercicio 3 - TIR'!$C$23)/('Ejercicio 3 - TIR'!$E$23-'Ejercicio 3 - TIR'!$C$23),'Ejercicio 3 - TIR'!$C$23+SQRT(('Ejercicio 3 - TIR'!$E$23-'Ejercicio 3 - TIR'!$C$23)*('Ejercicio 3 - TIR'!$D$23-'Ejercicio 3 - TIR'!$C$23)*R79),'Ejercicio 3 - TIR'!$E$23-SQRT(('Ejercicio 3 - TIR'!$E$23-'Ejercicio 3 - TIR'!$C$23)*('Ejercicio 3 - TIR'!$E$23-'Ejercicio 3 - TIR'!$D$23)*(1-R79)))</f>
        <v>0.169203706419813</v>
      </c>
      <c r="T79" s="27">
        <f ca="1" t="shared" ref="T79:X79" si="598">RAND()</f>
        <v>0.111323888880103</v>
      </c>
      <c r="U79" s="29">
        <f ca="1">IF(T79&lt;=('Ejercicio 3 - TIR'!$D$24-'Ejercicio 3 - TIR'!$C$24)/('Ejercicio 3 - TIR'!$E$24-'Ejercicio 3 - TIR'!$C$24),'Ejercicio 3 - TIR'!$C$24+SQRT(('Ejercicio 3 - TIR'!$E$24-'Ejercicio 3 - TIR'!$C$24)*('Ejercicio 3 - TIR'!$D$24-'Ejercicio 3 - TIR'!$C$24)*T79),'Ejercicio 3 - TIR'!$E$24-SQRT(('Ejercicio 3 - TIR'!$E$24-'Ejercicio 3 - TIR'!$C$24)*('Ejercicio 3 - TIR'!$E$24-'Ejercicio 3 - TIR'!$D$24)*(1-T79)))</f>
        <v>0.165289871374482</v>
      </c>
      <c r="V79" s="27">
        <f ca="1" t="shared" si="598"/>
        <v>0.928709313885684</v>
      </c>
      <c r="W79" s="29">
        <f ca="1">IF(V79&lt;=('Ejercicio 3 - TIR'!$D$25-'Ejercicio 3 - TIR'!$C$25)/('Ejercicio 3 - TIR'!$E$25-'Ejercicio 3 - TIR'!$C$25),'Ejercicio 3 - TIR'!$C$25+SQRT(('Ejercicio 3 - TIR'!$E$25-'Ejercicio 3 - TIR'!$C$25)*('Ejercicio 3 - TIR'!$D$25-'Ejercicio 3 - TIR'!$C$25)*V79),'Ejercicio 3 - TIR'!$E$25-SQRT(('Ejercicio 3 - TIR'!$E$25-'Ejercicio 3 - TIR'!$C$25)*('Ejercicio 3 - TIR'!$E$25-'Ejercicio 3 - TIR'!$D$25)*(1-V79)))</f>
        <v>0.234203880178977</v>
      </c>
      <c r="X79" s="27">
        <f ca="1" t="shared" si="598"/>
        <v>0.952560408559499</v>
      </c>
      <c r="Y79" s="29">
        <f ca="1">IF(X79&lt;=('Ejercicio 3 - TIR'!$D$26-'Ejercicio 3 - TIR'!$C$26)/('Ejercicio 3 - TIR'!$E$26-'Ejercicio 3 - TIR'!$C$26),'Ejercicio 3 - TIR'!$C$26+SQRT(('Ejercicio 3 - TIR'!$E$26-'Ejercicio 3 - TIR'!$C$26)*('Ejercicio 3 - TIR'!$D$26-'Ejercicio 3 - TIR'!$C$26)*X79),'Ejercicio 3 - TIR'!$E$26-SQRT(('Ejercicio 3 - TIR'!$E$26-'Ejercicio 3 - TIR'!$C$26)*('Ejercicio 3 - TIR'!$E$26-'Ejercicio 3 - TIR'!$D$26)*(1-X79)))</f>
        <v>0.263994569865864</v>
      </c>
      <c r="Z79" s="27">
        <f ca="1" t="shared" si="480"/>
        <v>1.17625771681234</v>
      </c>
      <c r="AA79" s="27">
        <f ca="1" t="shared" si="481"/>
        <v>1.37528488220189</v>
      </c>
      <c r="AB79" s="27">
        <f ca="1" t="shared" si="482"/>
        <v>1.60260554348431</v>
      </c>
      <c r="AC79" s="27">
        <f ca="1" t="shared" si="483"/>
        <v>1.97794198016468</v>
      </c>
      <c r="AD79" s="27">
        <f ca="1" t="shared" si="484"/>
        <v>2.50010792243788</v>
      </c>
      <c r="AE79" s="26">
        <f ca="1" t="shared" si="485"/>
        <v>4953.54980194878</v>
      </c>
      <c r="AF79" s="26">
        <f ca="1" t="shared" si="486"/>
        <v>5791.70878837364</v>
      </c>
      <c r="AG79" s="26">
        <f ca="1" t="shared" si="487"/>
        <v>6749.01958904238</v>
      </c>
      <c r="AH79" s="26">
        <f ca="1" t="shared" si="488"/>
        <v>8329.66616420004</v>
      </c>
      <c r="AI79" s="26">
        <f ca="1" t="shared" si="489"/>
        <v>10528.6528003443</v>
      </c>
      <c r="AJ79" s="28">
        <f ca="1" t="shared" si="490"/>
        <v>46409.289049033</v>
      </c>
      <c r="AK79" s="28">
        <f ca="1" t="shared" si="491"/>
        <v>56828.0391667665</v>
      </c>
      <c r="AL79" s="28">
        <f ca="1" t="shared" si="492"/>
        <v>70003.5011224029</v>
      </c>
      <c r="AM79" s="28">
        <f ca="1" t="shared" si="493"/>
        <v>65582.1153551885</v>
      </c>
      <c r="AN79" s="28">
        <f ca="1" t="shared" si="494"/>
        <v>91801.3606376964</v>
      </c>
      <c r="AO79" s="28">
        <f ca="1">C79/'Ejercicio 3 - TIR'!$D$7</f>
        <v>14342.6137723538</v>
      </c>
      <c r="AP79" s="28">
        <f ca="1" t="shared" si="495"/>
        <v>32066.6752766793</v>
      </c>
      <c r="AQ79" s="28">
        <f ca="1" t="shared" si="496"/>
        <v>42485.4253944128</v>
      </c>
      <c r="AR79" s="28">
        <f ca="1" t="shared" si="497"/>
        <v>55660.8873500491</v>
      </c>
      <c r="AS79" s="28">
        <f ca="1" t="shared" si="498"/>
        <v>51239.5015828348</v>
      </c>
      <c r="AT79" s="28">
        <f ca="1" t="shared" si="499"/>
        <v>77458.7468653426</v>
      </c>
      <c r="AU79" s="28">
        <f ca="1">AP79*'Ejercicio 3 - TIR'!$D$5</f>
        <v>16033.3376383396</v>
      </c>
      <c r="AV79" s="28">
        <f ca="1">AQ79*'Ejercicio 3 - TIR'!$D$5</f>
        <v>21242.7126972064</v>
      </c>
      <c r="AW79" s="28">
        <f ca="1">AR79*'Ejercicio 3 - TIR'!$D$5</f>
        <v>27830.4436750246</v>
      </c>
      <c r="AX79" s="28">
        <f ca="1">AS79*'Ejercicio 3 - TIR'!$D$5</f>
        <v>25619.7507914174</v>
      </c>
      <c r="AY79" s="28">
        <f ca="1">AT79*'Ejercicio 3 - TIR'!$D$5</f>
        <v>38729.3734326713</v>
      </c>
      <c r="AZ79" s="28">
        <f ca="1" t="shared" ref="AZ79:BD79" si="599">AJ79-AU79-AE79</f>
        <v>25422.4016087446</v>
      </c>
      <c r="BA79" s="28">
        <f ca="1" t="shared" si="599"/>
        <v>29793.6176811865</v>
      </c>
      <c r="BB79" s="28">
        <f ca="1" t="shared" si="599"/>
        <v>35424.0378583359</v>
      </c>
      <c r="BC79" s="28">
        <f ca="1" t="shared" si="599"/>
        <v>31632.6983995711</v>
      </c>
      <c r="BD79" s="28">
        <f ca="1" t="shared" si="599"/>
        <v>42543.3344046808</v>
      </c>
      <c r="BE79" s="28">
        <f ca="1" t="shared" ref="BE79:BI79" si="600">AZ79/Z79</f>
        <v>21612.952030308</v>
      </c>
      <c r="BF79" s="28">
        <f ca="1" t="shared" si="600"/>
        <v>21663.5971693993</v>
      </c>
      <c r="BG79" s="28">
        <f ca="1" t="shared" si="600"/>
        <v>22104.0280325741</v>
      </c>
      <c r="BH79" s="28">
        <f ca="1" t="shared" si="600"/>
        <v>15992.7332130023</v>
      </c>
      <c r="BI79" s="28">
        <f ca="1" t="shared" si="600"/>
        <v>17016.5991727254</v>
      </c>
      <c r="BJ79" s="28">
        <f ca="1" t="shared" si="502"/>
        <v>70263.0745933727</v>
      </c>
      <c r="BK79" s="28">
        <f ca="1" t="shared" si="503"/>
        <v>35858.0823207284</v>
      </c>
      <c r="BL79" s="28">
        <f ca="1" t="shared" si="504"/>
        <v>106121.156914101</v>
      </c>
      <c r="BM79" s="28">
        <f ca="1">BK79*'Ejercicio 3 - TIR'!$D$5</f>
        <v>17929.0411603642</v>
      </c>
      <c r="BN79" s="28">
        <f ca="1" t="shared" si="505"/>
        <v>88192.1157537369</v>
      </c>
      <c r="BO79" s="28">
        <f ca="1" t="shared" si="506"/>
        <v>35275.323501931</v>
      </c>
      <c r="BP79" s="28">
        <f ca="1" t="shared" si="507"/>
        <v>-99817.0854775229</v>
      </c>
      <c r="BQ79" s="28">
        <f ca="1" t="shared" ref="BQ79:BT79" si="601">BE79</f>
        <v>21612.952030308</v>
      </c>
      <c r="BR79" s="28">
        <f ca="1" t="shared" si="601"/>
        <v>21663.5971693993</v>
      </c>
      <c r="BS79" s="28">
        <f ca="1" t="shared" si="601"/>
        <v>22104.0280325741</v>
      </c>
      <c r="BT79" s="28">
        <f ca="1" t="shared" si="601"/>
        <v>15992.7332130023</v>
      </c>
      <c r="BU79" s="28">
        <f ca="1" t="shared" si="509"/>
        <v>52291.9226746564</v>
      </c>
      <c r="BV79" s="30">
        <f ca="1" t="shared" si="510"/>
        <v>9.21356476893365</v>
      </c>
    </row>
    <row r="80" ht="15" customHeight="1" spans="1:74">
      <c r="A80" s="26">
        <v>79</v>
      </c>
      <c r="B80" s="27">
        <f ca="1" t="shared" ref="B80:F80" si="602">RAND()</f>
        <v>0.829929716896232</v>
      </c>
      <c r="C80" s="28">
        <f ca="1">IF(B80&lt;=('Ejercicio 3 - TIR'!$D$13-'Ejercicio 3 - TIR'!$C$13)/('Ejercicio 3 - TIR'!$E$13-'Ejercicio 3 - TIR'!$C$13),'Ejercicio 3 - TIR'!$C$13+SQRT(('Ejercicio 3 - TIR'!$E$13-'Ejercicio 3 - TIR'!$C$13)*('Ejercicio 3 - TIR'!$D$13-'Ejercicio 3 - TIR'!$C$13)*B80),'Ejercicio 3 - TIR'!$E$13-SQRT(('Ejercicio 3 - TIR'!$E$13-'Ejercicio 3 - TIR'!$C$13)*('Ejercicio 3 - TIR'!$E$13-'Ejercicio 3 - TIR'!$D$13)*(1-B80)))</f>
        <v>85714.1909670988</v>
      </c>
      <c r="D80" s="27">
        <f ca="1" t="shared" si="602"/>
        <v>0.339477733987326</v>
      </c>
      <c r="E80" s="28">
        <f ca="1">IF(D80&lt;=('Ejercicio 3 - TIR'!$D$14-'Ejercicio 3 - TIR'!$C$14)/('Ejercicio 3 - TIR'!$E$14-'Ejercicio 3 - TIR'!$C$14),'Ejercicio 3 - TIR'!$C$14+SQRT(('Ejercicio 3 - TIR'!$E$14-'Ejercicio 3 - TIR'!$C$14)*('Ejercicio 3 - TIR'!$D$14-'Ejercicio 3 - TIR'!$C$14)*D80),'Ejercicio 3 - TIR'!$E$14-SQRT(('Ejercicio 3 - TIR'!$E$14-'Ejercicio 3 - TIR'!$C$14)*('Ejercicio 3 - TIR'!$E$14-'Ejercicio 3 - TIR'!$D$14)*(1-D80)))</f>
        <v>30046.1896792283</v>
      </c>
      <c r="F80" s="27">
        <f ca="1" t="shared" si="602"/>
        <v>0.947171309643028</v>
      </c>
      <c r="G80" s="28">
        <f ca="1">IF(F80&lt;=('Ejercicio 3 - TIR'!$D$18-'Ejercicio 3 - TIR'!$C$18)/('Ejercicio 3 - TIR'!$E$18-'Ejercicio 3 - TIR'!$C$18),'Ejercicio 3 - TIR'!$C$18+SQRT(('Ejercicio 3 - TIR'!$E$18-'Ejercicio 3 - TIR'!$C$18)*('Ejercicio 3 - TIR'!$D$18-'Ejercicio 3 - TIR'!$C$18)*F80),'Ejercicio 3 - TIR'!$E$18-SQRT(('Ejercicio 3 - TIR'!$E$18-'Ejercicio 3 - TIR'!$C$18)*('Ejercicio 3 - TIR'!$E$18-'Ejercicio 3 - TIR'!$D$18)*(1-F80)))</f>
        <v>43009.484544955</v>
      </c>
      <c r="H80" s="27">
        <f ca="1" t="shared" ref="H80:L80" si="603">RAND()</f>
        <v>0.78669395540996</v>
      </c>
      <c r="I80" s="28">
        <f ca="1">IF(H80&lt;=('Ejercicio 3 - TIR'!$D$18-'Ejercicio 3 - TIR'!$C$18)/('Ejercicio 3 - TIR'!$E$18-'Ejercicio 3 - TIR'!$C$18),'Ejercicio 3 - TIR'!$C$18+SQRT(('Ejercicio 3 - TIR'!$E$18-'Ejercicio 3 - TIR'!$C$18)*('Ejercicio 3 - TIR'!$D$18-'Ejercicio 3 - TIR'!$C$18)*H80),'Ejercicio 3 - TIR'!$E$18-SQRT(('Ejercicio 3 - TIR'!$E$18-'Ejercicio 3 - TIR'!$C$18)*('Ejercicio 3 - TIR'!$E$18-'Ejercicio 3 - TIR'!$D$18)*(1-H80)))</f>
        <v>41000.2558401501</v>
      </c>
      <c r="J80" s="27">
        <f ca="1" t="shared" si="603"/>
        <v>0.935266741344876</v>
      </c>
      <c r="K80" s="28">
        <f ca="1">IF(J80&lt;=('Ejercicio 3 - TIR'!$D$18-'Ejercicio 3 - TIR'!$C$18)/('Ejercicio 3 - TIR'!$E$18-'Ejercicio 3 - TIR'!$C$18),'Ejercicio 3 - TIR'!$C$18+SQRT(('Ejercicio 3 - TIR'!$E$18-'Ejercicio 3 - TIR'!$C$18)*('Ejercicio 3 - TIR'!$D$18-'Ejercicio 3 - TIR'!$C$18)*J80),'Ejercicio 3 - TIR'!$E$18-SQRT(('Ejercicio 3 - TIR'!$E$18-'Ejercicio 3 - TIR'!$C$18)*('Ejercicio 3 - TIR'!$E$18-'Ejercicio 3 - TIR'!$D$18)*(1-J80)))</f>
        <v>42796.5948173034</v>
      </c>
      <c r="L80" s="27">
        <f ca="1" t="shared" si="603"/>
        <v>0.74836598369921</v>
      </c>
      <c r="M80" s="28">
        <f ca="1">IF(L80&lt;=('Ejercicio 3 - TIR'!$D$18-'Ejercicio 3 - TIR'!$C$18)/('Ejercicio 3 - TIR'!$E$18-'Ejercicio 3 - TIR'!$C$18),'Ejercicio 3 - TIR'!$C$18+SQRT(('Ejercicio 3 - TIR'!$E$18-'Ejercicio 3 - TIR'!$C$18)*('Ejercicio 3 - TIR'!$D$18-'Ejercicio 3 - TIR'!$C$18)*L80),'Ejercicio 3 - TIR'!$E$18-SQRT(('Ejercicio 3 - TIR'!$E$18-'Ejercicio 3 - TIR'!$C$18)*('Ejercicio 3 - TIR'!$E$18-'Ejercicio 3 - TIR'!$D$18)*(1-L80)))</f>
        <v>40655.7450325103</v>
      </c>
      <c r="N80" s="27">
        <f ca="1" t="shared" ref="N80:R80" si="604">RAND()</f>
        <v>0.287271151989133</v>
      </c>
      <c r="O80" s="28">
        <f ca="1">IF(N80&lt;=('Ejercicio 3 - TIR'!$D$18-'Ejercicio 3 - TIR'!$C$18)/('Ejercicio 3 - TIR'!$E$18-'Ejercicio 3 - TIR'!$C$18),'Ejercicio 3 - TIR'!$C$18+SQRT(('Ejercicio 3 - TIR'!$E$18-'Ejercicio 3 - TIR'!$C$18)*('Ejercicio 3 - TIR'!$D$18-'Ejercicio 3 - TIR'!$C$18)*N80),'Ejercicio 3 - TIR'!$E$18-SQRT(('Ejercicio 3 - TIR'!$E$18-'Ejercicio 3 - TIR'!$C$18)*('Ejercicio 3 - TIR'!$E$18-'Ejercicio 3 - TIR'!$D$18)*(1-N80)))</f>
        <v>36564.3486195029</v>
      </c>
      <c r="P80" s="27">
        <f ca="1" t="shared" si="604"/>
        <v>0.819639220611848</v>
      </c>
      <c r="Q80" s="29">
        <f ca="1">IF(P80&lt;=('Ejercicio 3 - TIR'!$D$22-'Ejercicio 3 - TIR'!$C$22)/('Ejercicio 3 - TIR'!$E$22-'Ejercicio 3 - TIR'!$C$22),'Ejercicio 3 - TIR'!$C$22+SQRT(('Ejercicio 3 - TIR'!$E$22-'Ejercicio 3 - TIR'!$C$22)*('Ejercicio 3 - TIR'!$D$22-'Ejercicio 3 - TIR'!$C$22)*P80),'Ejercicio 3 - TIR'!$E$22-SQRT(('Ejercicio 3 - TIR'!$E$22-'Ejercicio 3 - TIR'!$C$22)*('Ejercicio 3 - TIR'!$E$22-'Ejercicio 3 - TIR'!$D$22)*(1-P80)))</f>
        <v>0.161981970060557</v>
      </c>
      <c r="R80" s="27">
        <f ca="1" t="shared" si="604"/>
        <v>0.0717841426403534</v>
      </c>
      <c r="S80" s="29">
        <f ca="1">IF(R80&lt;=('Ejercicio 3 - TIR'!$D$23-'Ejercicio 3 - TIR'!$C$23)/('Ejercicio 3 - TIR'!$E$23-'Ejercicio 3 - TIR'!$C$23),'Ejercicio 3 - TIR'!$C$23+SQRT(('Ejercicio 3 - TIR'!$E$23-'Ejercicio 3 - TIR'!$C$23)*('Ejercicio 3 - TIR'!$D$23-'Ejercicio 3 - TIR'!$C$23)*R80),'Ejercicio 3 - TIR'!$E$23-SQRT(('Ejercicio 3 - TIR'!$E$23-'Ejercicio 3 - TIR'!$C$23)*('Ejercicio 3 - TIR'!$E$23-'Ejercicio 3 - TIR'!$D$23)*(1-R80)))</f>
        <v>0.131367121744427</v>
      </c>
      <c r="T80" s="27">
        <f ca="1" t="shared" ref="T80:X80" si="605">RAND()</f>
        <v>0.415748140081</v>
      </c>
      <c r="U80" s="29">
        <f ca="1">IF(T80&lt;=('Ejercicio 3 - TIR'!$D$24-'Ejercicio 3 - TIR'!$C$24)/('Ejercicio 3 - TIR'!$E$24-'Ejercicio 3 - TIR'!$C$24),'Ejercicio 3 - TIR'!$C$24+SQRT(('Ejercicio 3 - TIR'!$E$24-'Ejercicio 3 - TIR'!$C$24)*('Ejercicio 3 - TIR'!$D$24-'Ejercicio 3 - TIR'!$C$24)*T80),'Ejercicio 3 - TIR'!$E$24-SQRT(('Ejercicio 3 - TIR'!$E$24-'Ejercicio 3 - TIR'!$C$24)*('Ejercicio 3 - TIR'!$E$24-'Ejercicio 3 - TIR'!$D$24)*(1-T80)))</f>
        <v>0.179547776467445</v>
      </c>
      <c r="V80" s="27">
        <f ca="1" t="shared" si="605"/>
        <v>0.53985159315944</v>
      </c>
      <c r="W80" s="29">
        <f ca="1">IF(V80&lt;=('Ejercicio 3 - TIR'!$D$25-'Ejercicio 3 - TIR'!$C$25)/('Ejercicio 3 - TIR'!$E$25-'Ejercicio 3 - TIR'!$C$25),'Ejercicio 3 - TIR'!$C$25+SQRT(('Ejercicio 3 - TIR'!$E$25-'Ejercicio 3 - TIR'!$C$25)*('Ejercicio 3 - TIR'!$D$25-'Ejercicio 3 - TIR'!$C$25)*V80),'Ejercicio 3 - TIR'!$E$25-SQRT(('Ejercicio 3 - TIR'!$E$25-'Ejercicio 3 - TIR'!$C$25)*('Ejercicio 3 - TIR'!$E$25-'Ejercicio 3 - TIR'!$D$25)*(1-V80)))</f>
        <v>0.209868722622598</v>
      </c>
      <c r="X80" s="27">
        <f ca="1" t="shared" si="605"/>
        <v>0.875382684239174</v>
      </c>
      <c r="Y80" s="29">
        <f ca="1">IF(X80&lt;=('Ejercicio 3 - TIR'!$D$26-'Ejercicio 3 - TIR'!$C$26)/('Ejercicio 3 - TIR'!$E$26-'Ejercicio 3 - TIR'!$C$26),'Ejercicio 3 - TIR'!$C$26+SQRT(('Ejercicio 3 - TIR'!$E$26-'Ejercicio 3 - TIR'!$C$26)*('Ejercicio 3 - TIR'!$D$26-'Ejercicio 3 - TIR'!$C$26)*X80),'Ejercicio 3 - TIR'!$E$26-SQRT(('Ejercicio 3 - TIR'!$E$26-'Ejercicio 3 - TIR'!$C$26)*('Ejercicio 3 - TIR'!$E$26-'Ejercicio 3 - TIR'!$D$26)*(1-X80)))</f>
        <v>0.254059038084364</v>
      </c>
      <c r="Z80" s="27">
        <f ca="1" t="shared" si="480"/>
        <v>1.16198197006056</v>
      </c>
      <c r="AA80" s="27">
        <f ca="1" t="shared" si="481"/>
        <v>1.31462819698633</v>
      </c>
      <c r="AB80" s="27">
        <f ca="1" t="shared" si="482"/>
        <v>1.55066676663663</v>
      </c>
      <c r="AC80" s="27">
        <f ca="1" t="shared" si="483"/>
        <v>1.87610322016398</v>
      </c>
      <c r="AD80" s="27">
        <f ca="1" t="shared" si="484"/>
        <v>2.35274419962582</v>
      </c>
      <c r="AE80" s="26">
        <f ca="1" t="shared" si="485"/>
        <v>4866.94099705457</v>
      </c>
      <c r="AF80" s="26">
        <f ca="1" t="shared" si="486"/>
        <v>5506.29702753758</v>
      </c>
      <c r="AG80" s="26">
        <f ca="1" t="shared" si="487"/>
        <v>6494.94041540126</v>
      </c>
      <c r="AH80" s="26">
        <f ca="1" t="shared" si="488"/>
        <v>7858.0252638914</v>
      </c>
      <c r="AI80" s="26">
        <f ca="1" t="shared" si="489"/>
        <v>9854.42760367829</v>
      </c>
      <c r="AJ80" s="28">
        <f ca="1" t="shared" si="490"/>
        <v>49976.2455828359</v>
      </c>
      <c r="AK80" s="28">
        <f ca="1" t="shared" si="491"/>
        <v>53900.0924111149</v>
      </c>
      <c r="AL80" s="28">
        <f ca="1" t="shared" si="492"/>
        <v>66363.257308406</v>
      </c>
      <c r="AM80" s="28">
        <f ca="1" t="shared" si="493"/>
        <v>76274.3741736582</v>
      </c>
      <c r="AN80" s="28">
        <f ca="1" t="shared" si="494"/>
        <v>86026.5591276318</v>
      </c>
      <c r="AO80" s="28">
        <f ca="1">C80/'Ejercicio 3 - TIR'!$D$7</f>
        <v>17142.8381934198</v>
      </c>
      <c r="AP80" s="28">
        <f ca="1" t="shared" si="495"/>
        <v>32833.4073894162</v>
      </c>
      <c r="AQ80" s="28">
        <f ca="1" t="shared" si="496"/>
        <v>36757.2542176951</v>
      </c>
      <c r="AR80" s="28">
        <f ca="1" t="shared" si="497"/>
        <v>49220.4191149862</v>
      </c>
      <c r="AS80" s="28">
        <f ca="1" t="shared" si="498"/>
        <v>59131.5359802384</v>
      </c>
      <c r="AT80" s="28">
        <f ca="1" t="shared" si="499"/>
        <v>68883.720934212</v>
      </c>
      <c r="AU80" s="28">
        <f ca="1">AP80*'Ejercicio 3 - TIR'!$D$5</f>
        <v>16416.7036947081</v>
      </c>
      <c r="AV80" s="28">
        <f ca="1">AQ80*'Ejercicio 3 - TIR'!$D$5</f>
        <v>18378.6271088476</v>
      </c>
      <c r="AW80" s="28">
        <f ca="1">AR80*'Ejercicio 3 - TIR'!$D$5</f>
        <v>24610.2095574931</v>
      </c>
      <c r="AX80" s="28">
        <f ca="1">AS80*'Ejercicio 3 - TIR'!$D$5</f>
        <v>29565.7679901192</v>
      </c>
      <c r="AY80" s="28">
        <f ca="1">AT80*'Ejercicio 3 - TIR'!$D$5</f>
        <v>34441.860467106</v>
      </c>
      <c r="AZ80" s="28">
        <f ca="1" t="shared" ref="AZ80:BD80" si="606">AJ80-AU80-AE80</f>
        <v>28692.6008910733</v>
      </c>
      <c r="BA80" s="28">
        <f ca="1" t="shared" si="606"/>
        <v>30015.1682747297</v>
      </c>
      <c r="BB80" s="28">
        <f ca="1" t="shared" si="606"/>
        <v>35258.1073355116</v>
      </c>
      <c r="BC80" s="28">
        <f ca="1" t="shared" si="606"/>
        <v>38850.5809196476</v>
      </c>
      <c r="BD80" s="28">
        <f ca="1" t="shared" si="606"/>
        <v>41730.2710568475</v>
      </c>
      <c r="BE80" s="28">
        <f ca="1" t="shared" ref="BE80:BI80" si="607">AZ80/Z80</f>
        <v>24692.8107581376</v>
      </c>
      <c r="BF80" s="28">
        <f ca="1" t="shared" si="607"/>
        <v>22831.6784498742</v>
      </c>
      <c r="BG80" s="28">
        <f ca="1" t="shared" si="607"/>
        <v>22737.3850359776</v>
      </c>
      <c r="BH80" s="28">
        <f ca="1" t="shared" si="607"/>
        <v>20708.1254922913</v>
      </c>
      <c r="BI80" s="28">
        <f ca="1" t="shared" si="607"/>
        <v>17736.8500423821</v>
      </c>
      <c r="BJ80" s="28">
        <f ca="1" t="shared" si="502"/>
        <v>70690.9984886615</v>
      </c>
      <c r="BK80" s="28">
        <f ca="1" t="shared" si="503"/>
        <v>40332.7131246923</v>
      </c>
      <c r="BL80" s="28">
        <f ca="1" t="shared" si="504"/>
        <v>111023.711613354</v>
      </c>
      <c r="BM80" s="28">
        <f ca="1">BK80*'Ejercicio 3 - TIR'!$D$5</f>
        <v>20166.3565623461</v>
      </c>
      <c r="BN80" s="28">
        <f ca="1" t="shared" si="505"/>
        <v>90857.3550510076</v>
      </c>
      <c r="BO80" s="28">
        <f ca="1" t="shared" si="506"/>
        <v>38617.6087759382</v>
      </c>
      <c r="BP80" s="28">
        <f ca="1" t="shared" si="507"/>
        <v>-115760.380646327</v>
      </c>
      <c r="BQ80" s="28">
        <f ca="1" t="shared" ref="BQ80:BT80" si="608">BE80</f>
        <v>24692.8107581376</v>
      </c>
      <c r="BR80" s="28">
        <f ca="1" t="shared" si="608"/>
        <v>22831.6784498742</v>
      </c>
      <c r="BS80" s="28">
        <f ca="1" t="shared" si="608"/>
        <v>22737.3850359776</v>
      </c>
      <c r="BT80" s="28">
        <f ca="1" t="shared" si="608"/>
        <v>20708.1254922913</v>
      </c>
      <c r="BU80" s="28">
        <f ca="1" t="shared" si="509"/>
        <v>56354.4588183203</v>
      </c>
      <c r="BV80" s="30">
        <f ca="1" t="shared" si="510"/>
        <v>7.50853166444121</v>
      </c>
    </row>
    <row r="81" ht="15" customHeight="1" spans="1:74">
      <c r="A81" s="26">
        <v>80</v>
      </c>
      <c r="B81" s="27">
        <f ca="1" t="shared" ref="B81:F81" si="609">RAND()</f>
        <v>0.583031156152154</v>
      </c>
      <c r="C81" s="28">
        <f ca="1">IF(B81&lt;=('Ejercicio 3 - TIR'!$D$13-'Ejercicio 3 - TIR'!$C$13)/('Ejercicio 3 - TIR'!$E$13-'Ejercicio 3 - TIR'!$C$13),'Ejercicio 3 - TIR'!$C$13+SQRT(('Ejercicio 3 - TIR'!$E$13-'Ejercicio 3 - TIR'!$C$13)*('Ejercicio 3 - TIR'!$D$13-'Ejercicio 3 - TIR'!$C$13)*B81),'Ejercicio 3 - TIR'!$E$13-SQRT(('Ejercicio 3 - TIR'!$E$13-'Ejercicio 3 - TIR'!$C$13)*('Ejercicio 3 - TIR'!$E$13-'Ejercicio 3 - TIR'!$D$13)*(1-B81)))</f>
        <v>77631.2134299284</v>
      </c>
      <c r="D81" s="27">
        <f ca="1" t="shared" si="609"/>
        <v>0.290206327521035</v>
      </c>
      <c r="E81" s="28">
        <f ca="1">IF(D81&lt;=('Ejercicio 3 - TIR'!$D$14-'Ejercicio 3 - TIR'!$C$14)/('Ejercicio 3 - TIR'!$E$14-'Ejercicio 3 - TIR'!$C$14),'Ejercicio 3 - TIR'!$C$14+SQRT(('Ejercicio 3 - TIR'!$E$14-'Ejercicio 3 - TIR'!$C$14)*('Ejercicio 3 - TIR'!$D$14-'Ejercicio 3 - TIR'!$C$14)*D81),'Ejercicio 3 - TIR'!$E$14-SQRT(('Ejercicio 3 - TIR'!$E$14-'Ejercicio 3 - TIR'!$C$14)*('Ejercicio 3 - TIR'!$E$14-'Ejercicio 3 - TIR'!$D$14)*(1-D81)))</f>
        <v>29665.3482789689</v>
      </c>
      <c r="F81" s="27">
        <f ca="1" t="shared" si="609"/>
        <v>0.829220221315735</v>
      </c>
      <c r="G81" s="28">
        <f ca="1">IF(F81&lt;=('Ejercicio 3 - TIR'!$D$18-'Ejercicio 3 - TIR'!$C$18)/('Ejercicio 3 - TIR'!$E$18-'Ejercicio 3 - TIR'!$C$18),'Ejercicio 3 - TIR'!$C$18+SQRT(('Ejercicio 3 - TIR'!$E$18-'Ejercicio 3 - TIR'!$C$18)*('Ejercicio 3 - TIR'!$D$18-'Ejercicio 3 - TIR'!$C$18)*F81),'Ejercicio 3 - TIR'!$E$18-SQRT(('Ejercicio 3 - TIR'!$E$18-'Ejercicio 3 - TIR'!$C$18)*('Ejercicio 3 - TIR'!$E$18-'Ejercicio 3 - TIR'!$D$18)*(1-F81)))</f>
        <v>41421.1058410006</v>
      </c>
      <c r="H81" s="27">
        <f ca="1" t="shared" ref="H81:L81" si="610">RAND()</f>
        <v>0.26460889018715</v>
      </c>
      <c r="I81" s="28">
        <f ca="1">IF(H81&lt;=('Ejercicio 3 - TIR'!$D$18-'Ejercicio 3 - TIR'!$C$18)/('Ejercicio 3 - TIR'!$E$18-'Ejercicio 3 - TIR'!$C$18),'Ejercicio 3 - TIR'!$C$18+SQRT(('Ejercicio 3 - TIR'!$E$18-'Ejercicio 3 - TIR'!$C$18)*('Ejercicio 3 - TIR'!$D$18-'Ejercicio 3 - TIR'!$C$18)*H81),'Ejercicio 3 - TIR'!$E$18-SQRT(('Ejercicio 3 - TIR'!$E$18-'Ejercicio 3 - TIR'!$C$18)*('Ejercicio 3 - TIR'!$E$18-'Ejercicio 3 - TIR'!$D$18)*(1-H81)))</f>
        <v>36300.1058346723</v>
      </c>
      <c r="J81" s="27">
        <f ca="1" t="shared" si="610"/>
        <v>0.670292940152006</v>
      </c>
      <c r="K81" s="28">
        <f ca="1">IF(J81&lt;=('Ejercicio 3 - TIR'!$D$18-'Ejercicio 3 - TIR'!$C$18)/('Ejercicio 3 - TIR'!$E$18-'Ejercicio 3 - TIR'!$C$18),'Ejercicio 3 - TIR'!$C$18+SQRT(('Ejercicio 3 - TIR'!$E$18-'Ejercicio 3 - TIR'!$C$18)*('Ejercicio 3 - TIR'!$D$18-'Ejercicio 3 - TIR'!$C$18)*J81),'Ejercicio 3 - TIR'!$E$18-SQRT(('Ejercicio 3 - TIR'!$E$18-'Ejercicio 3 - TIR'!$C$18)*('Ejercicio 3 - TIR'!$E$18-'Ejercicio 3 - TIR'!$D$18)*(1-J81)))</f>
        <v>40027.2714241978</v>
      </c>
      <c r="L81" s="27">
        <f ca="1" t="shared" si="610"/>
        <v>0.384736603487995</v>
      </c>
      <c r="M81" s="28">
        <f ca="1">IF(L81&lt;=('Ejercicio 3 - TIR'!$D$18-'Ejercicio 3 - TIR'!$C$18)/('Ejercicio 3 - TIR'!$E$18-'Ejercicio 3 - TIR'!$C$18),'Ejercicio 3 - TIR'!$C$18+SQRT(('Ejercicio 3 - TIR'!$E$18-'Ejercicio 3 - TIR'!$C$18)*('Ejercicio 3 - TIR'!$D$18-'Ejercicio 3 - TIR'!$C$18)*L81),'Ejercicio 3 - TIR'!$E$18-SQRT(('Ejercicio 3 - TIR'!$E$18-'Ejercicio 3 - TIR'!$C$18)*('Ejercicio 3 - TIR'!$E$18-'Ejercicio 3 - TIR'!$D$18)*(1-L81)))</f>
        <v>37596.7420992949</v>
      </c>
      <c r="N81" s="27">
        <f ca="1" t="shared" ref="N81:R81" si="611">RAND()</f>
        <v>0.992888880582173</v>
      </c>
      <c r="O81" s="28">
        <f ca="1">IF(N81&lt;=('Ejercicio 3 - TIR'!$D$18-'Ejercicio 3 - TIR'!$C$18)/('Ejercicio 3 - TIR'!$E$18-'Ejercicio 3 - TIR'!$C$18),'Ejercicio 3 - TIR'!$C$18+SQRT(('Ejercicio 3 - TIR'!$E$18-'Ejercicio 3 - TIR'!$C$18)*('Ejercicio 3 - TIR'!$D$18-'Ejercicio 3 - TIR'!$C$18)*N81),'Ejercicio 3 - TIR'!$E$18-SQRT(('Ejercicio 3 - TIR'!$E$18-'Ejercicio 3 - TIR'!$C$18)*('Ejercicio 3 - TIR'!$E$18-'Ejercicio 3 - TIR'!$D$18)*(1-N81)))</f>
        <v>44269.7028301185</v>
      </c>
      <c r="P81" s="27">
        <f ca="1" t="shared" si="611"/>
        <v>0.354606886053003</v>
      </c>
      <c r="Q81" s="29">
        <f ca="1">IF(P81&lt;=('Ejercicio 3 - TIR'!$D$22-'Ejercicio 3 - TIR'!$C$22)/('Ejercicio 3 - TIR'!$E$22-'Ejercicio 3 - TIR'!$C$22),'Ejercicio 3 - TIR'!$C$22+SQRT(('Ejercicio 3 - TIR'!$E$22-'Ejercicio 3 - TIR'!$C$22)*('Ejercicio 3 - TIR'!$D$22-'Ejercicio 3 - TIR'!$C$22)*P81),'Ejercicio 3 - TIR'!$E$22-SQRT(('Ejercicio 3 - TIR'!$E$22-'Ejercicio 3 - TIR'!$C$22)*('Ejercicio 3 - TIR'!$E$22-'Ejercicio 3 - TIR'!$D$22)*(1-P81)))</f>
        <v>0.145264449230003</v>
      </c>
      <c r="R81" s="27">
        <f ca="1" t="shared" si="611"/>
        <v>0.0379309747919727</v>
      </c>
      <c r="S81" s="29">
        <f ca="1">IF(R81&lt;=('Ejercicio 3 - TIR'!$D$23-'Ejercicio 3 - TIR'!$C$23)/('Ejercicio 3 - TIR'!$E$23-'Ejercicio 3 - TIR'!$C$23),'Ejercicio 3 - TIR'!$C$23+SQRT(('Ejercicio 3 - TIR'!$E$23-'Ejercicio 3 - TIR'!$C$23)*('Ejercicio 3 - TIR'!$D$23-'Ejercicio 3 - TIR'!$C$23)*R81),'Ejercicio 3 - TIR'!$E$23-SQRT(('Ejercicio 3 - TIR'!$E$23-'Ejercicio 3 - TIR'!$C$23)*('Ejercicio 3 - TIR'!$E$23-'Ejercicio 3 - TIR'!$D$23)*(1-R81)))</f>
        <v>0.128262914414754</v>
      </c>
      <c r="T81" s="27">
        <f ca="1" t="shared" ref="T81:X81" si="612">RAND()</f>
        <v>0.452848255990939</v>
      </c>
      <c r="U81" s="29">
        <f ca="1">IF(T81&lt;=('Ejercicio 3 - TIR'!$D$24-'Ejercicio 3 - TIR'!$C$24)/('Ejercicio 3 - TIR'!$E$24-'Ejercicio 3 - TIR'!$C$24),'Ejercicio 3 - TIR'!$C$24+SQRT(('Ejercicio 3 - TIR'!$E$24-'Ejercicio 3 - TIR'!$C$24)*('Ejercicio 3 - TIR'!$D$24-'Ejercicio 3 - TIR'!$C$24)*T81),'Ejercicio 3 - TIR'!$E$24-SQRT(('Ejercicio 3 - TIR'!$E$24-'Ejercicio 3 - TIR'!$C$24)*('Ejercicio 3 - TIR'!$E$24-'Ejercicio 3 - TIR'!$D$24)*(1-T81)))</f>
        <v>0.180858910551374</v>
      </c>
      <c r="V81" s="27">
        <f ca="1" t="shared" si="612"/>
        <v>0.366410731603677</v>
      </c>
      <c r="W81" s="29">
        <f ca="1">IF(V81&lt;=('Ejercicio 3 - TIR'!$D$25-'Ejercicio 3 - TIR'!$C$25)/('Ejercicio 3 - TIR'!$E$25-'Ejercicio 3 - TIR'!$C$25),'Ejercicio 3 - TIR'!$C$25+SQRT(('Ejercicio 3 - TIR'!$E$25-'Ejercicio 3 - TIR'!$C$25)*('Ejercicio 3 - TIR'!$D$25-'Ejercicio 3 - TIR'!$C$25)*V81),'Ejercicio 3 - TIR'!$E$25-SQRT(('Ejercicio 3 - TIR'!$E$25-'Ejercicio 3 - TIR'!$C$25)*('Ejercicio 3 - TIR'!$E$25-'Ejercicio 3 - TIR'!$D$25)*(1-V81)))</f>
        <v>0.202908998318287</v>
      </c>
      <c r="X81" s="27">
        <f ca="1" t="shared" si="612"/>
        <v>0.354433676650725</v>
      </c>
      <c r="Y81" s="29">
        <f ca="1">IF(X81&lt;=('Ejercicio 3 - TIR'!$D$26-'Ejercicio 3 - TIR'!$C$26)/('Ejercicio 3 - TIR'!$E$26-'Ejercicio 3 - TIR'!$C$26),'Ejercicio 3 - TIR'!$C$26+SQRT(('Ejercicio 3 - TIR'!$E$26-'Ejercicio 3 - TIR'!$C$26)*('Ejercicio 3 - TIR'!$D$26-'Ejercicio 3 - TIR'!$C$26)*X81),'Ejercicio 3 - TIR'!$E$26-SQRT(('Ejercicio 3 - TIR'!$E$26-'Ejercicio 3 - TIR'!$C$26)*('Ejercicio 3 - TIR'!$E$26-'Ejercicio 3 - TIR'!$D$26)*(1-X81)))</f>
        <v>0.220957149915624</v>
      </c>
      <c r="Z81" s="27">
        <f ca="1" t="shared" si="480"/>
        <v>1.14526444923</v>
      </c>
      <c r="AA81" s="27">
        <f ca="1" t="shared" si="481"/>
        <v>1.29215940526385</v>
      </c>
      <c r="AB81" s="27">
        <f ca="1" t="shared" si="482"/>
        <v>1.52585794755858</v>
      </c>
      <c r="AC81" s="27">
        <f ca="1" t="shared" si="483"/>
        <v>1.83546825527369</v>
      </c>
      <c r="AD81" s="27">
        <f ca="1" t="shared" si="484"/>
        <v>2.24102808971957</v>
      </c>
      <c r="AE81" s="26">
        <f ca="1" t="shared" si="485"/>
        <v>4309.32047896063</v>
      </c>
      <c r="AF81" s="26">
        <f ca="1" t="shared" si="486"/>
        <v>4862.04648273931</v>
      </c>
      <c r="AG81" s="26">
        <f ca="1" t="shared" si="487"/>
        <v>5741.39091265768</v>
      </c>
      <c r="AH81" s="26">
        <f ca="1" t="shared" si="488"/>
        <v>6906.37079169876</v>
      </c>
      <c r="AI81" s="26">
        <f ca="1" t="shared" si="489"/>
        <v>8432.38279809303</v>
      </c>
      <c r="AJ81" s="28">
        <f ca="1" t="shared" si="490"/>
        <v>47438.1199674912</v>
      </c>
      <c r="AK81" s="28">
        <f ca="1" t="shared" si="491"/>
        <v>46905.5231663451</v>
      </c>
      <c r="AL81" s="28">
        <f ca="1" t="shared" si="492"/>
        <v>61075.9302216968</v>
      </c>
      <c r="AM81" s="28">
        <f ca="1" t="shared" si="493"/>
        <v>69007.6266249677</v>
      </c>
      <c r="AN81" s="28">
        <f ca="1" t="shared" si="494"/>
        <v>99209.6475658333</v>
      </c>
      <c r="AO81" s="28">
        <f ca="1">C81/'Ejercicio 3 - TIR'!$D$7</f>
        <v>15526.2426859857</v>
      </c>
      <c r="AP81" s="28">
        <f ca="1" t="shared" si="495"/>
        <v>31911.8772815056</v>
      </c>
      <c r="AQ81" s="28">
        <f ca="1" t="shared" si="496"/>
        <v>31379.2804803594</v>
      </c>
      <c r="AR81" s="28">
        <f ca="1" t="shared" si="497"/>
        <v>45549.6875357111</v>
      </c>
      <c r="AS81" s="28">
        <f ca="1" t="shared" si="498"/>
        <v>53481.383938982</v>
      </c>
      <c r="AT81" s="28">
        <f ca="1" t="shared" si="499"/>
        <v>83683.4048798477</v>
      </c>
      <c r="AU81" s="28">
        <f ca="1">AP81*'Ejercicio 3 - TIR'!$D$5</f>
        <v>15955.9386407528</v>
      </c>
      <c r="AV81" s="28">
        <f ca="1">AQ81*'Ejercicio 3 - TIR'!$D$5</f>
        <v>15689.6402401797</v>
      </c>
      <c r="AW81" s="28">
        <f ca="1">AR81*'Ejercicio 3 - TIR'!$D$5</f>
        <v>22774.8437678555</v>
      </c>
      <c r="AX81" s="28">
        <f ca="1">AS81*'Ejercicio 3 - TIR'!$D$5</f>
        <v>26740.691969491</v>
      </c>
      <c r="AY81" s="28">
        <f ca="1">AT81*'Ejercicio 3 - TIR'!$D$5</f>
        <v>41841.7024399238</v>
      </c>
      <c r="AZ81" s="28">
        <f ca="1" t="shared" ref="AZ81:BD81" si="613">AJ81-AU81-AE81</f>
        <v>27172.8608477778</v>
      </c>
      <c r="BA81" s="28">
        <f ca="1" t="shared" si="613"/>
        <v>26353.8364434261</v>
      </c>
      <c r="BB81" s="28">
        <f ca="1" t="shared" si="613"/>
        <v>32559.6955411836</v>
      </c>
      <c r="BC81" s="28">
        <f ca="1" t="shared" si="613"/>
        <v>35360.5638637779</v>
      </c>
      <c r="BD81" s="28">
        <f ca="1" t="shared" si="613"/>
        <v>48935.5623278165</v>
      </c>
      <c r="BE81" s="28">
        <f ca="1" t="shared" ref="BE81:BI81" si="614">AZ81/Z81</f>
        <v>23726.2763775187</v>
      </c>
      <c r="BF81" s="28">
        <f ca="1" t="shared" si="614"/>
        <v>20395.1898938079</v>
      </c>
      <c r="BG81" s="28">
        <f ca="1" t="shared" si="614"/>
        <v>21338.6151661628</v>
      </c>
      <c r="BH81" s="28">
        <f ca="1" t="shared" si="614"/>
        <v>19265.1459714324</v>
      </c>
      <c r="BI81" s="28">
        <f ca="1" t="shared" si="614"/>
        <v>21836.211046306</v>
      </c>
      <c r="BJ81" s="28">
        <f ca="1" t="shared" si="502"/>
        <v>66480.8787844833</v>
      </c>
      <c r="BK81" s="28">
        <f ca="1" t="shared" si="503"/>
        <v>34794.7459870969</v>
      </c>
      <c r="BL81" s="28">
        <f ca="1" t="shared" si="504"/>
        <v>101275.62477158</v>
      </c>
      <c r="BM81" s="28">
        <f ca="1">BK81*'Ejercicio 3 - TIR'!$D$5</f>
        <v>17397.3729935485</v>
      </c>
      <c r="BN81" s="28">
        <f ca="1" t="shared" si="505"/>
        <v>83878.2517780317</v>
      </c>
      <c r="BO81" s="28">
        <f ca="1" t="shared" si="506"/>
        <v>37428.4696219617</v>
      </c>
      <c r="BP81" s="28">
        <f ca="1" t="shared" si="507"/>
        <v>-107296.561708897</v>
      </c>
      <c r="BQ81" s="28">
        <f ca="1" t="shared" ref="BQ81:BT81" si="615">BE81</f>
        <v>23726.2763775187</v>
      </c>
      <c r="BR81" s="28">
        <f ca="1" t="shared" si="615"/>
        <v>20395.1898938079</v>
      </c>
      <c r="BS81" s="28">
        <f ca="1" t="shared" si="615"/>
        <v>21338.6151661628</v>
      </c>
      <c r="BT81" s="28">
        <f ca="1" t="shared" si="615"/>
        <v>19265.1459714324</v>
      </c>
      <c r="BU81" s="28">
        <f ca="1" t="shared" si="509"/>
        <v>59264.6806682677</v>
      </c>
      <c r="BV81" s="30">
        <f ca="1" t="shared" si="510"/>
        <v>9.08673479765973</v>
      </c>
    </row>
    <row r="82" ht="15" customHeight="1" spans="1:74">
      <c r="A82" s="26">
        <v>81</v>
      </c>
      <c r="B82" s="27">
        <f ca="1" t="shared" ref="B82:F82" si="616">RAND()</f>
        <v>0.827381649865499</v>
      </c>
      <c r="C82" s="28">
        <f ca="1">IF(B82&lt;=('Ejercicio 3 - TIR'!$D$13-'Ejercicio 3 - TIR'!$C$13)/('Ejercicio 3 - TIR'!$E$13-'Ejercicio 3 - TIR'!$C$13),'Ejercicio 3 - TIR'!$C$13+SQRT(('Ejercicio 3 - TIR'!$E$13-'Ejercicio 3 - TIR'!$C$13)*('Ejercicio 3 - TIR'!$D$13-'Ejercicio 3 - TIR'!$C$13)*B82),'Ejercicio 3 - TIR'!$E$13-SQRT(('Ejercicio 3 - TIR'!$E$13-'Ejercicio 3 - TIR'!$C$13)*('Ejercicio 3 - TIR'!$E$13-'Ejercicio 3 - TIR'!$D$13)*(1-B82)))</f>
        <v>85607.5707345354</v>
      </c>
      <c r="D82" s="27">
        <f ca="1" t="shared" si="616"/>
        <v>0.849852913799915</v>
      </c>
      <c r="E82" s="28">
        <f ca="1">IF(D82&lt;=('Ejercicio 3 - TIR'!$D$14-'Ejercicio 3 - TIR'!$C$14)/('Ejercicio 3 - TIR'!$E$14-'Ejercicio 3 - TIR'!$C$14),'Ejercicio 3 - TIR'!$C$14+SQRT(('Ejercicio 3 - TIR'!$E$14-'Ejercicio 3 - TIR'!$C$14)*('Ejercicio 3 - TIR'!$D$14-'Ejercicio 3 - TIR'!$C$14)*D82),'Ejercicio 3 - TIR'!$E$14-SQRT(('Ejercicio 3 - TIR'!$E$14-'Ejercicio 3 - TIR'!$C$14)*('Ejercicio 3 - TIR'!$E$14-'Ejercicio 3 - TIR'!$D$14)*(1-D82)))</f>
        <v>35254.25844256</v>
      </c>
      <c r="F82" s="27">
        <f ca="1" t="shared" si="616"/>
        <v>0.111326565930464</v>
      </c>
      <c r="G82" s="28">
        <f ca="1">IF(F82&lt;=('Ejercicio 3 - TIR'!$D$18-'Ejercicio 3 - TIR'!$C$18)/('Ejercicio 3 - TIR'!$E$18-'Ejercicio 3 - TIR'!$C$18),'Ejercicio 3 - TIR'!$C$18+SQRT(('Ejercicio 3 - TIR'!$E$18-'Ejercicio 3 - TIR'!$C$18)*('Ejercicio 3 - TIR'!$D$18-'Ejercicio 3 - TIR'!$C$18)*F82),'Ejercicio 3 - TIR'!$E$18-SQRT(('Ejercicio 3 - TIR'!$E$18-'Ejercicio 3 - TIR'!$C$18)*('Ejercicio 3 - TIR'!$E$18-'Ejercicio 3 - TIR'!$D$18)*(1-F82)))</f>
        <v>34086.4391454627</v>
      </c>
      <c r="H82" s="27">
        <f ca="1" t="shared" ref="H82:L82" si="617">RAND()</f>
        <v>0.505978135734201</v>
      </c>
      <c r="I82" s="28">
        <f ca="1">IF(H82&lt;=('Ejercicio 3 - TIR'!$D$18-'Ejercicio 3 - TIR'!$C$18)/('Ejercicio 3 - TIR'!$E$18-'Ejercicio 3 - TIR'!$C$18),'Ejercicio 3 - TIR'!$C$18+SQRT(('Ejercicio 3 - TIR'!$E$18-'Ejercicio 3 - TIR'!$C$18)*('Ejercicio 3 - TIR'!$D$18-'Ejercicio 3 - TIR'!$C$18)*H82),'Ejercicio 3 - TIR'!$E$18-SQRT(('Ejercicio 3 - TIR'!$E$18-'Ejercicio 3 - TIR'!$C$18)*('Ejercicio 3 - TIR'!$E$18-'Ejercicio 3 - TIR'!$D$18)*(1-H82)))</f>
        <v>38711.8723796972</v>
      </c>
      <c r="J82" s="27">
        <f ca="1" t="shared" si="617"/>
        <v>0.738937598965792</v>
      </c>
      <c r="K82" s="28">
        <f ca="1">IF(J82&lt;=('Ejercicio 3 - TIR'!$D$18-'Ejercicio 3 - TIR'!$C$18)/('Ejercicio 3 - TIR'!$E$18-'Ejercicio 3 - TIR'!$C$18),'Ejercicio 3 - TIR'!$C$18+SQRT(('Ejercicio 3 - TIR'!$E$18-'Ejercicio 3 - TIR'!$C$18)*('Ejercicio 3 - TIR'!$D$18-'Ejercicio 3 - TIR'!$C$18)*J82),'Ejercicio 3 - TIR'!$E$18-SQRT(('Ejercicio 3 - TIR'!$E$18-'Ejercicio 3 - TIR'!$C$18)*('Ejercicio 3 - TIR'!$E$18-'Ejercicio 3 - TIR'!$D$18)*(1-J82)))</f>
        <v>40575.1067721847</v>
      </c>
      <c r="L82" s="27">
        <f ca="1" t="shared" si="617"/>
        <v>0.945394491985354</v>
      </c>
      <c r="M82" s="28">
        <f ca="1">IF(L82&lt;=('Ejercicio 3 - TIR'!$D$18-'Ejercicio 3 - TIR'!$C$18)/('Ejercicio 3 - TIR'!$E$18-'Ejercicio 3 - TIR'!$C$18),'Ejercicio 3 - TIR'!$C$18+SQRT(('Ejercicio 3 - TIR'!$E$18-'Ejercicio 3 - TIR'!$C$18)*('Ejercicio 3 - TIR'!$D$18-'Ejercicio 3 - TIR'!$C$18)*L82),'Ejercicio 3 - TIR'!$E$18-SQRT(('Ejercicio 3 - TIR'!$E$18-'Ejercicio 3 - TIR'!$C$18)*('Ejercicio 3 - TIR'!$E$18-'Ejercicio 3 - TIR'!$D$18)*(1-L82)))</f>
        <v>42976.2872977869</v>
      </c>
      <c r="N82" s="27">
        <f ca="1" t="shared" ref="N82:R82" si="618">RAND()</f>
        <v>0.452843744835372</v>
      </c>
      <c r="O82" s="28">
        <f ca="1">IF(N82&lt;=('Ejercicio 3 - TIR'!$D$18-'Ejercicio 3 - TIR'!$C$18)/('Ejercicio 3 - TIR'!$E$18-'Ejercicio 3 - TIR'!$C$18),'Ejercicio 3 - TIR'!$C$18+SQRT(('Ejercicio 3 - TIR'!$E$18-'Ejercicio 3 - TIR'!$C$18)*('Ejercicio 3 - TIR'!$D$18-'Ejercicio 3 - TIR'!$C$18)*N82),'Ejercicio 3 - TIR'!$E$18-SQRT(('Ejercicio 3 - TIR'!$E$18-'Ejercicio 3 - TIR'!$C$18)*('Ejercicio 3 - TIR'!$E$18-'Ejercicio 3 - TIR'!$D$18)*(1-N82)))</f>
        <v>38241.7571988809</v>
      </c>
      <c r="P82" s="27">
        <f ca="1" t="shared" si="618"/>
        <v>0.935462304763803</v>
      </c>
      <c r="Q82" s="29">
        <f ca="1">IF(P82&lt;=('Ejercicio 3 - TIR'!$D$22-'Ejercicio 3 - TIR'!$C$22)/('Ejercicio 3 - TIR'!$E$22-'Ejercicio 3 - TIR'!$C$22),'Ejercicio 3 - TIR'!$C$22+SQRT(('Ejercicio 3 - TIR'!$E$22-'Ejercicio 3 - TIR'!$C$22)*('Ejercicio 3 - TIR'!$D$22-'Ejercicio 3 - TIR'!$C$22)*P82),'Ejercicio 3 - TIR'!$E$22-SQRT(('Ejercicio 3 - TIR'!$E$22-'Ejercicio 3 - TIR'!$C$22)*('Ejercicio 3 - TIR'!$E$22-'Ejercicio 3 - TIR'!$D$22)*(1-P82)))</f>
        <v>0.169221880895761</v>
      </c>
      <c r="R82" s="27">
        <f ca="1" t="shared" si="618"/>
        <v>0.0110335990991037</v>
      </c>
      <c r="S82" s="29">
        <f ca="1">IF(R82&lt;=('Ejercicio 3 - TIR'!$D$23-'Ejercicio 3 - TIR'!$C$23)/('Ejercicio 3 - TIR'!$E$23-'Ejercicio 3 - TIR'!$C$23),'Ejercicio 3 - TIR'!$C$23+SQRT(('Ejercicio 3 - TIR'!$E$23-'Ejercicio 3 - TIR'!$C$23)*('Ejercicio 3 - TIR'!$D$23-'Ejercicio 3 - TIR'!$C$23)*R82),'Ejercicio 3 - TIR'!$E$23-SQRT(('Ejercicio 3 - TIR'!$E$23-'Ejercicio 3 - TIR'!$C$23)*('Ejercicio 3 - TIR'!$E$23-'Ejercicio 3 - TIR'!$D$23)*(1-R82)))</f>
        <v>0.124456509663222</v>
      </c>
      <c r="T82" s="27">
        <f ca="1" t="shared" ref="T82:X82" si="619">RAND()</f>
        <v>0.744749596349987</v>
      </c>
      <c r="U82" s="29">
        <f ca="1">IF(T82&lt;=('Ejercicio 3 - TIR'!$D$24-'Ejercicio 3 - TIR'!$C$24)/('Ejercicio 3 - TIR'!$E$24-'Ejercicio 3 - TIR'!$C$24),'Ejercicio 3 - TIR'!$C$24+SQRT(('Ejercicio 3 - TIR'!$E$24-'Ejercicio 3 - TIR'!$C$24)*('Ejercicio 3 - TIR'!$D$24-'Ejercicio 3 - TIR'!$C$24)*T82),'Ejercicio 3 - TIR'!$E$24-SQRT(('Ejercicio 3 - TIR'!$E$24-'Ejercicio 3 - TIR'!$C$24)*('Ejercicio 3 - TIR'!$E$24-'Ejercicio 3 - TIR'!$D$24)*(1-T82)))</f>
        <v>0.193266105217907</v>
      </c>
      <c r="V82" s="27">
        <f ca="1" t="shared" si="619"/>
        <v>0.115719369953901</v>
      </c>
      <c r="W82" s="29">
        <f ca="1">IF(V82&lt;=('Ejercicio 3 - TIR'!$D$25-'Ejercicio 3 - TIR'!$C$25)/('Ejercicio 3 - TIR'!$E$25-'Ejercicio 3 - TIR'!$C$25),'Ejercicio 3 - TIR'!$C$25+SQRT(('Ejercicio 3 - TIR'!$E$25-'Ejercicio 3 - TIR'!$C$25)*('Ejercicio 3 - TIR'!$D$25-'Ejercicio 3 - TIR'!$C$25)*V82),'Ejercicio 3 - TIR'!$E$25-SQRT(('Ejercicio 3 - TIR'!$E$25-'Ejercicio 3 - TIR'!$C$25)*('Ejercicio 3 - TIR'!$E$25-'Ejercicio 3 - TIR'!$D$25)*(1-V82)))</f>
        <v>0.192728201677199</v>
      </c>
      <c r="X82" s="27">
        <f ca="1" t="shared" si="619"/>
        <v>0.245881042833316</v>
      </c>
      <c r="Y82" s="29">
        <f ca="1">IF(X82&lt;=('Ejercicio 3 - TIR'!$D$26-'Ejercicio 3 - TIR'!$C$26)/('Ejercicio 3 - TIR'!$E$26-'Ejercicio 3 - TIR'!$C$26),'Ejercicio 3 - TIR'!$C$26+SQRT(('Ejercicio 3 - TIR'!$E$26-'Ejercicio 3 - TIR'!$C$26)*('Ejercicio 3 - TIR'!$D$26-'Ejercicio 3 - TIR'!$C$26)*X82),'Ejercicio 3 - TIR'!$E$26-SQRT(('Ejercicio 3 - TIR'!$E$26-'Ejercicio 3 - TIR'!$C$26)*('Ejercicio 3 - TIR'!$E$26-'Ejercicio 3 - TIR'!$D$26)*(1-X82)))</f>
        <v>0.215765845913728</v>
      </c>
      <c r="Z82" s="27">
        <f ca="1" t="shared" si="480"/>
        <v>1.16922188089576</v>
      </c>
      <c r="AA82" s="27">
        <f ca="1" t="shared" si="481"/>
        <v>1.31473915521391</v>
      </c>
      <c r="AB82" s="27">
        <f ca="1" t="shared" si="482"/>
        <v>1.56883367111959</v>
      </c>
      <c r="AC82" s="27">
        <f ca="1" t="shared" si="483"/>
        <v>1.87119216328511</v>
      </c>
      <c r="AD82" s="27">
        <f ca="1" t="shared" si="484"/>
        <v>2.27493152326346</v>
      </c>
      <c r="AE82" s="26">
        <f ca="1" t="shared" si="485"/>
        <v>5965.79192323528</v>
      </c>
      <c r="AF82" s="26">
        <f ca="1" t="shared" si="486"/>
        <v>6708.27356337818</v>
      </c>
      <c r="AG82" s="26">
        <f ca="1" t="shared" si="487"/>
        <v>8004.75546770853</v>
      </c>
      <c r="AH82" s="26">
        <f ca="1" t="shared" si="488"/>
        <v>9547.49759386572</v>
      </c>
      <c r="AI82" s="26">
        <f ca="1" t="shared" si="489"/>
        <v>11607.5214885654</v>
      </c>
      <c r="AJ82" s="28">
        <f ca="1" t="shared" si="490"/>
        <v>39854.6104906968</v>
      </c>
      <c r="AK82" s="28">
        <f ca="1" t="shared" si="491"/>
        <v>50896.0143892319</v>
      </c>
      <c r="AL82" s="28">
        <f ca="1" t="shared" si="492"/>
        <v>63655.5937134758</v>
      </c>
      <c r="AM82" s="28">
        <f ca="1" t="shared" si="493"/>
        <v>80416.8919987082</v>
      </c>
      <c r="AN82" s="28">
        <f ca="1" t="shared" si="494"/>
        <v>86997.3789567214</v>
      </c>
      <c r="AO82" s="28">
        <f ca="1">C82/'Ejercicio 3 - TIR'!$D$7</f>
        <v>17121.5141469071</v>
      </c>
      <c r="AP82" s="28">
        <f ca="1" t="shared" si="495"/>
        <v>22733.0963437897</v>
      </c>
      <c r="AQ82" s="28">
        <f ca="1" t="shared" si="496"/>
        <v>33774.5002423248</v>
      </c>
      <c r="AR82" s="28">
        <f ca="1" t="shared" si="497"/>
        <v>46534.0795665687</v>
      </c>
      <c r="AS82" s="28">
        <f ca="1" t="shared" si="498"/>
        <v>63295.3778518011</v>
      </c>
      <c r="AT82" s="28">
        <f ca="1" t="shared" si="499"/>
        <v>69875.8648098143</v>
      </c>
      <c r="AU82" s="28">
        <f ca="1">AP82*'Ejercicio 3 - TIR'!$D$5</f>
        <v>11366.5481718948</v>
      </c>
      <c r="AV82" s="28">
        <f ca="1">AQ82*'Ejercicio 3 - TIR'!$D$5</f>
        <v>16887.2501211624</v>
      </c>
      <c r="AW82" s="28">
        <f ca="1">AR82*'Ejercicio 3 - TIR'!$D$5</f>
        <v>23267.0397832844</v>
      </c>
      <c r="AX82" s="28">
        <f ca="1">AS82*'Ejercicio 3 - TIR'!$D$5</f>
        <v>31647.6889259006</v>
      </c>
      <c r="AY82" s="28">
        <f ca="1">AT82*'Ejercicio 3 - TIR'!$D$5</f>
        <v>34937.9324049072</v>
      </c>
      <c r="AZ82" s="28">
        <f ca="1" t="shared" ref="AZ82:BD82" si="620">AJ82-AU82-AE82</f>
        <v>22522.2703955666</v>
      </c>
      <c r="BA82" s="28">
        <f ca="1" t="shared" si="620"/>
        <v>27300.4907046913</v>
      </c>
      <c r="BB82" s="28">
        <f ca="1" t="shared" si="620"/>
        <v>32383.7984624829</v>
      </c>
      <c r="BC82" s="28">
        <f ca="1" t="shared" si="620"/>
        <v>39221.7054789419</v>
      </c>
      <c r="BD82" s="28">
        <f ca="1" t="shared" si="620"/>
        <v>40451.9250632488</v>
      </c>
      <c r="BE82" s="28">
        <f ca="1" t="shared" ref="BE82:BI82" si="621">AZ82/Z82</f>
        <v>19262.6145332757</v>
      </c>
      <c r="BF82" s="28">
        <f ca="1" t="shared" si="621"/>
        <v>20764.9483902755</v>
      </c>
      <c r="BG82" s="28">
        <f ca="1" t="shared" si="621"/>
        <v>20641.9578178561</v>
      </c>
      <c r="BH82" s="28">
        <f ca="1" t="shared" si="621"/>
        <v>20960.8111066922</v>
      </c>
      <c r="BI82" s="28">
        <f ca="1" t="shared" si="621"/>
        <v>17781.601182096</v>
      </c>
      <c r="BJ82" s="28">
        <f ca="1" t="shared" si="502"/>
        <v>80201.0238602566</v>
      </c>
      <c r="BK82" s="28">
        <f ca="1" t="shared" si="503"/>
        <v>38950.2722588001</v>
      </c>
      <c r="BL82" s="28">
        <f ca="1" t="shared" si="504"/>
        <v>119151.296119057</v>
      </c>
      <c r="BM82" s="28">
        <f ca="1">BK82*'Ejercicio 3 - TIR'!$D$5</f>
        <v>19475.1361294001</v>
      </c>
      <c r="BN82" s="28">
        <f ca="1" t="shared" si="505"/>
        <v>99676.1599896567</v>
      </c>
      <c r="BO82" s="28">
        <f ca="1" t="shared" si="506"/>
        <v>43815.0155160136</v>
      </c>
      <c r="BP82" s="28">
        <f ca="1" t="shared" si="507"/>
        <v>-120861.829177095</v>
      </c>
      <c r="BQ82" s="28">
        <f ca="1" t="shared" ref="BQ82:BT82" si="622">BE82</f>
        <v>19262.6145332757</v>
      </c>
      <c r="BR82" s="28">
        <f ca="1" t="shared" si="622"/>
        <v>20764.9483902755</v>
      </c>
      <c r="BS82" s="28">
        <f ca="1" t="shared" si="622"/>
        <v>20641.9578178561</v>
      </c>
      <c r="BT82" s="28">
        <f ca="1" t="shared" si="622"/>
        <v>20960.8111066922</v>
      </c>
      <c r="BU82" s="28">
        <f ca="1" t="shared" si="509"/>
        <v>61596.6166981095</v>
      </c>
      <c r="BV82" s="30">
        <f ca="1" t="shared" si="510"/>
        <v>4.91421659054128</v>
      </c>
    </row>
    <row r="83" ht="15" customHeight="1" spans="1:74">
      <c r="A83" s="26">
        <v>82</v>
      </c>
      <c r="B83" s="27">
        <f ca="1" t="shared" ref="B83:F83" si="623">RAND()</f>
        <v>0.566633888581632</v>
      </c>
      <c r="C83" s="28">
        <f ca="1">IF(B83&lt;=('Ejercicio 3 - TIR'!$D$13-'Ejercicio 3 - TIR'!$C$13)/('Ejercicio 3 - TIR'!$E$13-'Ejercicio 3 - TIR'!$C$13),'Ejercicio 3 - TIR'!$C$13+SQRT(('Ejercicio 3 - TIR'!$E$13-'Ejercicio 3 - TIR'!$C$13)*('Ejercicio 3 - TIR'!$D$13-'Ejercicio 3 - TIR'!$C$13)*B83),'Ejercicio 3 - TIR'!$E$13-SQRT(('Ejercicio 3 - TIR'!$E$13-'Ejercicio 3 - TIR'!$C$13)*('Ejercicio 3 - TIR'!$E$13-'Ejercicio 3 - TIR'!$D$13)*(1-B83)))</f>
        <v>77195.6290658558</v>
      </c>
      <c r="D83" s="27">
        <f ca="1" t="shared" si="623"/>
        <v>0.726184023085142</v>
      </c>
      <c r="E83" s="28">
        <f ca="1">IF(D83&lt;=('Ejercicio 3 - TIR'!$D$14-'Ejercicio 3 - TIR'!$C$14)/('Ejercicio 3 - TIR'!$E$14-'Ejercicio 3 - TIR'!$C$14),'Ejercicio 3 - TIR'!$C$14+SQRT(('Ejercicio 3 - TIR'!$E$14-'Ejercicio 3 - TIR'!$C$14)*('Ejercicio 3 - TIR'!$D$14-'Ejercicio 3 - TIR'!$C$14)*D83),'Ejercicio 3 - TIR'!$E$14-SQRT(('Ejercicio 3 - TIR'!$E$14-'Ejercicio 3 - TIR'!$C$14)*('Ejercicio 3 - TIR'!$E$14-'Ejercicio 3 - TIR'!$D$14)*(1-D83)))</f>
        <v>33591.2250361533</v>
      </c>
      <c r="F83" s="27">
        <f ca="1" t="shared" si="623"/>
        <v>0.862344954439125</v>
      </c>
      <c r="G83" s="28">
        <f ca="1">IF(F83&lt;=('Ejercicio 3 - TIR'!$D$18-'Ejercicio 3 - TIR'!$C$18)/('Ejercicio 3 - TIR'!$E$18-'Ejercicio 3 - TIR'!$C$18),'Ejercicio 3 - TIR'!$C$18+SQRT(('Ejercicio 3 - TIR'!$E$18-'Ejercicio 3 - TIR'!$C$18)*('Ejercicio 3 - TIR'!$D$18-'Ejercicio 3 - TIR'!$C$18)*F83),'Ejercicio 3 - TIR'!$E$18-SQRT(('Ejercicio 3 - TIR'!$E$18-'Ejercicio 3 - TIR'!$C$18)*('Ejercicio 3 - TIR'!$E$18-'Ejercicio 3 - TIR'!$D$18)*(1-F83)))</f>
        <v>41786.8818233582</v>
      </c>
      <c r="H83" s="27">
        <f ca="1" t="shared" ref="H83:L83" si="624">RAND()</f>
        <v>0.744746531165486</v>
      </c>
      <c r="I83" s="28">
        <f ca="1">IF(H83&lt;=('Ejercicio 3 - TIR'!$D$18-'Ejercicio 3 - TIR'!$C$18)/('Ejercicio 3 - TIR'!$E$18-'Ejercicio 3 - TIR'!$C$18),'Ejercicio 3 - TIR'!$C$18+SQRT(('Ejercicio 3 - TIR'!$E$18-'Ejercicio 3 - TIR'!$C$18)*('Ejercicio 3 - TIR'!$D$18-'Ejercicio 3 - TIR'!$C$18)*H83),'Ejercicio 3 - TIR'!$E$18-SQRT(('Ejercicio 3 - TIR'!$E$18-'Ejercicio 3 - TIR'!$C$18)*('Ejercicio 3 - TIR'!$E$18-'Ejercicio 3 - TIR'!$D$18)*(1-H83)))</f>
        <v>40624.6131413795</v>
      </c>
      <c r="J83" s="27">
        <f ca="1" t="shared" si="624"/>
        <v>0.637995592501629</v>
      </c>
      <c r="K83" s="28">
        <f ca="1">IF(J83&lt;=('Ejercicio 3 - TIR'!$D$18-'Ejercicio 3 - TIR'!$C$18)/('Ejercicio 3 - TIR'!$E$18-'Ejercicio 3 - TIR'!$C$18),'Ejercicio 3 - TIR'!$C$18+SQRT(('Ejercicio 3 - TIR'!$E$18-'Ejercicio 3 - TIR'!$C$18)*('Ejercicio 3 - TIR'!$D$18-'Ejercicio 3 - TIR'!$C$18)*J83),'Ejercicio 3 - TIR'!$E$18-SQRT(('Ejercicio 3 - TIR'!$E$18-'Ejercicio 3 - TIR'!$C$18)*('Ejercicio 3 - TIR'!$E$18-'Ejercicio 3 - TIR'!$D$18)*(1-J83)))</f>
        <v>39782.6038903374</v>
      </c>
      <c r="L83" s="27">
        <f ca="1" t="shared" si="624"/>
        <v>0.494894028166062</v>
      </c>
      <c r="M83" s="28">
        <f ca="1">IF(L83&lt;=('Ejercicio 3 - TIR'!$D$18-'Ejercicio 3 - TIR'!$C$18)/('Ejercicio 3 - TIR'!$E$18-'Ejercicio 3 - TIR'!$C$18),'Ejercicio 3 - TIR'!$C$18+SQRT(('Ejercicio 3 - TIR'!$E$18-'Ejercicio 3 - TIR'!$C$18)*('Ejercicio 3 - TIR'!$D$18-'Ejercicio 3 - TIR'!$C$18)*L83),'Ejercicio 3 - TIR'!$E$18-SQRT(('Ejercicio 3 - TIR'!$E$18-'Ejercicio 3 - TIR'!$C$18)*('Ejercicio 3 - TIR'!$E$18-'Ejercicio 3 - TIR'!$D$18)*(1-L83)))</f>
        <v>38615.9215540132</v>
      </c>
      <c r="N83" s="27">
        <f ca="1" t="shared" ref="N83:R83" si="625">RAND()</f>
        <v>0.156799287522825</v>
      </c>
      <c r="O83" s="28">
        <f ca="1">IF(N83&lt;=('Ejercicio 3 - TIR'!$D$18-'Ejercicio 3 - TIR'!$C$18)/('Ejercicio 3 - TIR'!$E$18-'Ejercicio 3 - TIR'!$C$18),'Ejercicio 3 - TIR'!$C$18+SQRT(('Ejercicio 3 - TIR'!$E$18-'Ejercicio 3 - TIR'!$C$18)*('Ejercicio 3 - TIR'!$D$18-'Ejercicio 3 - TIR'!$C$18)*N83),'Ejercicio 3 - TIR'!$E$18-SQRT(('Ejercicio 3 - TIR'!$E$18-'Ejercicio 3 - TIR'!$C$18)*('Ejercicio 3 - TIR'!$E$18-'Ejercicio 3 - TIR'!$D$18)*(1-N83)))</f>
        <v>34849.7312429065</v>
      </c>
      <c r="P83" s="27">
        <f ca="1" t="shared" si="625"/>
        <v>0.0771751475868192</v>
      </c>
      <c r="Q83" s="29">
        <f ca="1">IF(P83&lt;=('Ejercicio 3 - TIR'!$D$22-'Ejercicio 3 - TIR'!$C$22)/('Ejercicio 3 - TIR'!$E$22-'Ejercicio 3 - TIR'!$C$22),'Ejercicio 3 - TIR'!$C$22+SQRT(('Ejercicio 3 - TIR'!$E$22-'Ejercicio 3 - TIR'!$C$22)*('Ejercicio 3 - TIR'!$D$22-'Ejercicio 3 - TIR'!$C$22)*P83),'Ejercicio 3 - TIR'!$E$22-SQRT(('Ejercicio 3 - TIR'!$E$22-'Ejercicio 3 - TIR'!$C$22)*('Ejercicio 3 - TIR'!$E$22-'Ejercicio 3 - TIR'!$D$22)*(1-P83)))</f>
        <v>0.131786232038114</v>
      </c>
      <c r="R83" s="27">
        <f ca="1" t="shared" si="625"/>
        <v>0.605703256765186</v>
      </c>
      <c r="S83" s="29">
        <f ca="1">IF(R83&lt;=('Ejercicio 3 - TIR'!$D$23-'Ejercicio 3 - TIR'!$C$23)/('Ejercicio 3 - TIR'!$E$23-'Ejercicio 3 - TIR'!$C$23),'Ejercicio 3 - TIR'!$C$23+SQRT(('Ejercicio 3 - TIR'!$E$23-'Ejercicio 3 - TIR'!$C$23)*('Ejercicio 3 - TIR'!$D$23-'Ejercicio 3 - TIR'!$C$23)*R83),'Ejercicio 3 - TIR'!$E$23-SQRT(('Ejercicio 3 - TIR'!$E$23-'Ejercicio 3 - TIR'!$C$23)*('Ejercicio 3 - TIR'!$E$23-'Ejercicio 3 - TIR'!$D$23)*(1-R83)))</f>
        <v>0.153359164093019</v>
      </c>
      <c r="T83" s="27">
        <f ca="1" t="shared" ref="T83:X83" si="626">RAND()</f>
        <v>0.969697106002027</v>
      </c>
      <c r="U83" s="29">
        <f ca="1">IF(T83&lt;=('Ejercicio 3 - TIR'!$D$24-'Ejercicio 3 - TIR'!$C$24)/('Ejercicio 3 - TIR'!$E$24-'Ejercicio 3 - TIR'!$C$24),'Ejercicio 3 - TIR'!$C$24+SQRT(('Ejercicio 3 - TIR'!$E$24-'Ejercicio 3 - TIR'!$C$24)*('Ejercicio 3 - TIR'!$D$24-'Ejercicio 3 - TIR'!$C$24)*T83),'Ejercicio 3 - TIR'!$E$24-SQRT(('Ejercicio 3 - TIR'!$E$24-'Ejercicio 3 - TIR'!$C$24)*('Ejercicio 3 - TIR'!$E$24-'Ejercicio 3 - TIR'!$D$24)*(1-T83)))</f>
        <v>0.210788696987162</v>
      </c>
      <c r="V83" s="27">
        <f ca="1" t="shared" si="626"/>
        <v>0.491690253027161</v>
      </c>
      <c r="W83" s="29">
        <f ca="1">IF(V83&lt;=('Ejercicio 3 - TIR'!$D$25-'Ejercicio 3 - TIR'!$C$25)/('Ejercicio 3 - TIR'!$E$25-'Ejercicio 3 - TIR'!$C$25),'Ejercicio 3 - TIR'!$C$25+SQRT(('Ejercicio 3 - TIR'!$E$25-'Ejercicio 3 - TIR'!$C$25)*('Ejercicio 3 - TIR'!$D$25-'Ejercicio 3 - TIR'!$C$25)*V83),'Ejercicio 3 - TIR'!$E$25-SQRT(('Ejercicio 3 - TIR'!$E$25-'Ejercicio 3 - TIR'!$C$25)*('Ejercicio 3 - TIR'!$E$25-'Ejercicio 3 - TIR'!$D$25)*(1-V83)))</f>
        <v>0.207820809462426</v>
      </c>
      <c r="X83" s="27">
        <f ca="1" t="shared" si="626"/>
        <v>0.944361596413235</v>
      </c>
      <c r="Y83" s="29">
        <f ca="1">IF(X83&lt;=('Ejercicio 3 - TIR'!$D$26-'Ejercicio 3 - TIR'!$C$26)/('Ejercicio 3 - TIR'!$E$26-'Ejercicio 3 - TIR'!$C$26),'Ejercicio 3 - TIR'!$C$26+SQRT(('Ejercicio 3 - TIR'!$E$26-'Ejercicio 3 - TIR'!$C$26)*('Ejercicio 3 - TIR'!$D$26-'Ejercicio 3 - TIR'!$C$26)*X83),'Ejercicio 3 - TIR'!$E$26-SQRT(('Ejercicio 3 - TIR'!$E$26-'Ejercicio 3 - TIR'!$C$26)*('Ejercicio 3 - TIR'!$E$26-'Ejercicio 3 - TIR'!$D$26)*(1-X83)))</f>
        <v>0.262666582005602</v>
      </c>
      <c r="Z83" s="27">
        <f ca="1" t="shared" si="480"/>
        <v>1.13178623203811</v>
      </c>
      <c r="AA83" s="27">
        <f ca="1" t="shared" si="481"/>
        <v>1.30535602251547</v>
      </c>
      <c r="AB83" s="27">
        <f ca="1" t="shared" si="482"/>
        <v>1.58051031760585</v>
      </c>
      <c r="AC83" s="27">
        <f ca="1" t="shared" si="483"/>
        <v>1.90897325117441</v>
      </c>
      <c r="AD83" s="27">
        <f ca="1" t="shared" si="484"/>
        <v>2.41039673020052</v>
      </c>
      <c r="AE83" s="26">
        <f ca="1" t="shared" si="485"/>
        <v>4426.86097705901</v>
      </c>
      <c r="AF83" s="26">
        <f ca="1" t="shared" si="486"/>
        <v>5105.76067605679</v>
      </c>
      <c r="AG83" s="26">
        <f ca="1" t="shared" si="487"/>
        <v>6181.99731609109</v>
      </c>
      <c r="AH83" s="26">
        <f ca="1" t="shared" si="488"/>
        <v>7466.74500241569</v>
      </c>
      <c r="AI83" s="26">
        <f ca="1" t="shared" si="489"/>
        <v>9428.00939090763</v>
      </c>
      <c r="AJ83" s="28">
        <f ca="1" t="shared" si="490"/>
        <v>47293.8175274806</v>
      </c>
      <c r="AK83" s="28">
        <f ca="1" t="shared" si="491"/>
        <v>53029.5834264608</v>
      </c>
      <c r="AL83" s="28">
        <f ca="1" t="shared" si="492"/>
        <v>62876.8159099048</v>
      </c>
      <c r="AM83" s="28">
        <f ca="1" t="shared" si="493"/>
        <v>73716.7613160606</v>
      </c>
      <c r="AN83" s="28">
        <f ca="1" t="shared" si="494"/>
        <v>84001.6782362686</v>
      </c>
      <c r="AO83" s="28">
        <f ca="1">C83/'Ejercicio 3 - TIR'!$D$7</f>
        <v>15439.1258131712</v>
      </c>
      <c r="AP83" s="28">
        <f ca="1" t="shared" si="495"/>
        <v>31854.6917143094</v>
      </c>
      <c r="AQ83" s="28">
        <f ca="1" t="shared" si="496"/>
        <v>37590.4576132897</v>
      </c>
      <c r="AR83" s="28">
        <f ca="1" t="shared" si="497"/>
        <v>47437.6900967336</v>
      </c>
      <c r="AS83" s="28">
        <f ca="1" t="shared" si="498"/>
        <v>58277.6355028895</v>
      </c>
      <c r="AT83" s="28">
        <f ca="1" t="shared" si="499"/>
        <v>68562.5524230975</v>
      </c>
      <c r="AU83" s="28">
        <f ca="1">AP83*'Ejercicio 3 - TIR'!$D$5</f>
        <v>15927.3458571547</v>
      </c>
      <c r="AV83" s="28">
        <f ca="1">AQ83*'Ejercicio 3 - TIR'!$D$5</f>
        <v>18795.2288066448</v>
      </c>
      <c r="AW83" s="28">
        <f ca="1">AR83*'Ejercicio 3 - TIR'!$D$5</f>
        <v>23718.8450483668</v>
      </c>
      <c r="AX83" s="28">
        <f ca="1">AS83*'Ejercicio 3 - TIR'!$D$5</f>
        <v>29138.8177514447</v>
      </c>
      <c r="AY83" s="28">
        <f ca="1">AT83*'Ejercicio 3 - TIR'!$D$5</f>
        <v>34281.2762115487</v>
      </c>
      <c r="AZ83" s="28">
        <f ca="1" t="shared" ref="AZ83:BD83" si="627">AJ83-AU83-AE83</f>
        <v>26939.6106932669</v>
      </c>
      <c r="BA83" s="28">
        <f ca="1" t="shared" si="627"/>
        <v>29128.5939437592</v>
      </c>
      <c r="BB83" s="28">
        <f ca="1" t="shared" si="627"/>
        <v>32975.9735454469</v>
      </c>
      <c r="BC83" s="28">
        <f ca="1" t="shared" si="627"/>
        <v>37111.1985622002</v>
      </c>
      <c r="BD83" s="28">
        <f ca="1" t="shared" si="627"/>
        <v>40292.3926338123</v>
      </c>
      <c r="BE83" s="28">
        <f ca="1" t="shared" ref="BE83:BI83" si="628">AZ83/Z83</f>
        <v>23802.7375936127</v>
      </c>
      <c r="BF83" s="28">
        <f ca="1" t="shared" si="628"/>
        <v>22314.6738830893</v>
      </c>
      <c r="BG83" s="28">
        <f ca="1" t="shared" si="628"/>
        <v>20864.1305141233</v>
      </c>
      <c r="BH83" s="28">
        <f ca="1" t="shared" si="628"/>
        <v>19440.3973651119</v>
      </c>
      <c r="BI83" s="28">
        <f ca="1" t="shared" si="628"/>
        <v>16716.0833438653</v>
      </c>
      <c r="BJ83" s="28">
        <f ca="1" t="shared" si="502"/>
        <v>80968.1789905735</v>
      </c>
      <c r="BK83" s="28">
        <f ca="1" t="shared" si="503"/>
        <v>37214.4183772221</v>
      </c>
      <c r="BL83" s="28">
        <f ca="1" t="shared" si="504"/>
        <v>118182.597367796</v>
      </c>
      <c r="BM83" s="28">
        <f ca="1">BK83*'Ejercicio 3 - TIR'!$D$5</f>
        <v>18607.2091886111</v>
      </c>
      <c r="BN83" s="28">
        <f ca="1" t="shared" si="505"/>
        <v>99575.3881791846</v>
      </c>
      <c r="BO83" s="28">
        <f ca="1" t="shared" si="506"/>
        <v>41310.7879427388</v>
      </c>
      <c r="BP83" s="28">
        <f ca="1" t="shared" si="507"/>
        <v>-110786.854102009</v>
      </c>
      <c r="BQ83" s="28">
        <f ca="1" t="shared" ref="BQ83:BT83" si="629">BE83</f>
        <v>23802.7375936127</v>
      </c>
      <c r="BR83" s="28">
        <f ca="1" t="shared" si="629"/>
        <v>22314.6738830893</v>
      </c>
      <c r="BS83" s="28">
        <f ca="1" t="shared" si="629"/>
        <v>20864.1305141233</v>
      </c>
      <c r="BT83" s="28">
        <f ca="1" t="shared" si="629"/>
        <v>19440.3973651119</v>
      </c>
      <c r="BU83" s="28">
        <f ca="1" t="shared" si="509"/>
        <v>58026.8712866042</v>
      </c>
      <c r="BV83" s="30">
        <f ca="1" t="shared" si="510"/>
        <v>8.21671364359522</v>
      </c>
    </row>
    <row r="84" ht="15" customHeight="1" spans="1:74">
      <c r="A84" s="26">
        <v>83</v>
      </c>
      <c r="B84" s="27">
        <f ca="1" t="shared" ref="B84:F84" si="630">RAND()</f>
        <v>0.386668966980704</v>
      </c>
      <c r="C84" s="28">
        <f ca="1">IF(B84&lt;=('Ejercicio 3 - TIR'!$D$13-'Ejercicio 3 - TIR'!$C$13)/('Ejercicio 3 - TIR'!$E$13-'Ejercicio 3 - TIR'!$C$13),'Ejercicio 3 - TIR'!$C$13+SQRT(('Ejercicio 3 - TIR'!$E$13-'Ejercicio 3 - TIR'!$C$13)*('Ejercicio 3 - TIR'!$D$13-'Ejercicio 3 - TIR'!$C$13)*B84),'Ejercicio 3 - TIR'!$E$13-SQRT(('Ejercicio 3 - TIR'!$E$13-'Ejercicio 3 - TIR'!$C$13)*('Ejercicio 3 - TIR'!$E$13-'Ejercicio 3 - TIR'!$D$13)*(1-B84)))</f>
        <v>72870.7309419668</v>
      </c>
      <c r="D84" s="27">
        <f ca="1" t="shared" si="630"/>
        <v>0.903105007512504</v>
      </c>
      <c r="E84" s="28">
        <f ca="1">IF(D84&lt;=('Ejercicio 3 - TIR'!$D$14-'Ejercicio 3 - TIR'!$C$14)/('Ejercicio 3 - TIR'!$E$14-'Ejercicio 3 - TIR'!$C$14),'Ejercicio 3 - TIR'!$C$14+SQRT(('Ejercicio 3 - TIR'!$E$14-'Ejercicio 3 - TIR'!$C$14)*('Ejercicio 3 - TIR'!$D$14-'Ejercicio 3 - TIR'!$C$14)*D84),'Ejercicio 3 - TIR'!$E$14-SQRT(('Ejercicio 3 - TIR'!$E$14-'Ejercicio 3 - TIR'!$C$14)*('Ejercicio 3 - TIR'!$E$14-'Ejercicio 3 - TIR'!$D$14)*(1-D84)))</f>
        <v>36187.6190021032</v>
      </c>
      <c r="F84" s="27">
        <f ca="1" t="shared" si="630"/>
        <v>0.969700703808453</v>
      </c>
      <c r="G84" s="28">
        <f ca="1">IF(F84&lt;=('Ejercicio 3 - TIR'!$D$18-'Ejercicio 3 - TIR'!$C$18)/('Ejercicio 3 - TIR'!$E$18-'Ejercicio 3 - TIR'!$C$18),'Ejercicio 3 - TIR'!$C$18+SQRT(('Ejercicio 3 - TIR'!$E$18-'Ejercicio 3 - TIR'!$C$18)*('Ejercicio 3 - TIR'!$D$18-'Ejercicio 3 - TIR'!$C$18)*F84),'Ejercicio 3 - TIR'!$E$18-SQRT(('Ejercicio 3 - TIR'!$E$18-'Ejercicio 3 - TIR'!$C$18)*('Ejercicio 3 - TIR'!$E$18-'Ejercicio 3 - TIR'!$D$18)*(1-F84)))</f>
        <v>43492.5361648232</v>
      </c>
      <c r="H84" s="27">
        <f ca="1" t="shared" ref="H84:L84" si="631">RAND()</f>
        <v>0.811686827042311</v>
      </c>
      <c r="I84" s="28">
        <f ca="1">IF(H84&lt;=('Ejercicio 3 - TIR'!$D$18-'Ejercicio 3 - TIR'!$C$18)/('Ejercicio 3 - TIR'!$E$18-'Ejercicio 3 - TIR'!$C$18),'Ejercicio 3 - TIR'!$C$18+SQRT(('Ejercicio 3 - TIR'!$E$18-'Ejercicio 3 - TIR'!$C$18)*('Ejercicio 3 - TIR'!$D$18-'Ejercicio 3 - TIR'!$C$18)*H84),'Ejercicio 3 - TIR'!$E$18-SQRT(('Ejercicio 3 - TIR'!$E$18-'Ejercicio 3 - TIR'!$C$18)*('Ejercicio 3 - TIR'!$E$18-'Ejercicio 3 - TIR'!$D$18)*(1-H84)))</f>
        <v>41241.8770680263</v>
      </c>
      <c r="J84" s="27">
        <f ca="1" t="shared" si="631"/>
        <v>0.87161887149387</v>
      </c>
      <c r="K84" s="28">
        <f ca="1">IF(J84&lt;=('Ejercicio 3 - TIR'!$D$18-'Ejercicio 3 - TIR'!$C$18)/('Ejercicio 3 - TIR'!$E$18-'Ejercicio 3 - TIR'!$C$18),'Ejercicio 3 - TIR'!$C$18+SQRT(('Ejercicio 3 - TIR'!$E$18-'Ejercicio 3 - TIR'!$C$18)*('Ejercicio 3 - TIR'!$D$18-'Ejercicio 3 - TIR'!$C$18)*J84),'Ejercicio 3 - TIR'!$E$18-SQRT(('Ejercicio 3 - TIR'!$E$18-'Ejercicio 3 - TIR'!$C$18)*('Ejercicio 3 - TIR'!$E$18-'Ejercicio 3 - TIR'!$D$18)*(1-J84)))</f>
        <v>41897.0039255649</v>
      </c>
      <c r="L84" s="27">
        <f ca="1" t="shared" si="631"/>
        <v>0.714363709904113</v>
      </c>
      <c r="M84" s="28">
        <f ca="1">IF(L84&lt;=('Ejercicio 3 - TIR'!$D$18-'Ejercicio 3 - TIR'!$C$18)/('Ejercicio 3 - TIR'!$E$18-'Ejercicio 3 - TIR'!$C$18),'Ejercicio 3 - TIR'!$C$18+SQRT(('Ejercicio 3 - TIR'!$E$18-'Ejercicio 3 - TIR'!$C$18)*('Ejercicio 3 - TIR'!$D$18-'Ejercicio 3 - TIR'!$C$18)*L84),'Ejercicio 3 - TIR'!$E$18-SQRT(('Ejercicio 3 - TIR'!$E$18-'Ejercicio 3 - TIR'!$C$18)*('Ejercicio 3 - TIR'!$E$18-'Ejercicio 3 - TIR'!$D$18)*(1-L84)))</f>
        <v>40371.5313809866</v>
      </c>
      <c r="N84" s="27">
        <f ca="1" t="shared" ref="N84:R84" si="632">RAND()</f>
        <v>0.139904852500929</v>
      </c>
      <c r="O84" s="28">
        <f ca="1">IF(N84&lt;=('Ejercicio 3 - TIR'!$D$18-'Ejercicio 3 - TIR'!$C$18)/('Ejercicio 3 - TIR'!$E$18-'Ejercicio 3 - TIR'!$C$18),'Ejercicio 3 - TIR'!$C$18+SQRT(('Ejercicio 3 - TIR'!$E$18-'Ejercicio 3 - TIR'!$C$18)*('Ejercicio 3 - TIR'!$D$18-'Ejercicio 3 - TIR'!$C$18)*N84),'Ejercicio 3 - TIR'!$E$18-SQRT(('Ejercicio 3 - TIR'!$E$18-'Ejercicio 3 - TIR'!$C$18)*('Ejercicio 3 - TIR'!$E$18-'Ejercicio 3 - TIR'!$D$18)*(1-N84)))</f>
        <v>34581.0182137969</v>
      </c>
      <c r="P84" s="27">
        <f ca="1" t="shared" si="632"/>
        <v>0.984907540205567</v>
      </c>
      <c r="Q84" s="29">
        <f ca="1">IF(P84&lt;=('Ejercicio 3 - TIR'!$D$22-'Ejercicio 3 - TIR'!$C$22)/('Ejercicio 3 - TIR'!$E$22-'Ejercicio 3 - TIR'!$C$22),'Ejercicio 3 - TIR'!$C$22+SQRT(('Ejercicio 3 - TIR'!$E$22-'Ejercicio 3 - TIR'!$C$22)*('Ejercicio 3 - TIR'!$D$22-'Ejercicio 3 - TIR'!$C$22)*P84),'Ejercicio 3 - TIR'!$E$22-SQRT(('Ejercicio 3 - TIR'!$E$22-'Ejercicio 3 - TIR'!$C$22)*('Ejercicio 3 - TIR'!$E$22-'Ejercicio 3 - TIR'!$D$22)*(1-P84)))</f>
        <v>0.174787857673664</v>
      </c>
      <c r="R84" s="27">
        <f ca="1" t="shared" si="632"/>
        <v>0.648477069320216</v>
      </c>
      <c r="S84" s="29">
        <f ca="1">IF(R84&lt;=('Ejercicio 3 - TIR'!$D$23-'Ejercicio 3 - TIR'!$C$23)/('Ejercicio 3 - TIR'!$E$23-'Ejercicio 3 - TIR'!$C$23),'Ejercicio 3 - TIR'!$C$23+SQRT(('Ejercicio 3 - TIR'!$E$23-'Ejercicio 3 - TIR'!$C$23)*('Ejercicio 3 - TIR'!$D$23-'Ejercicio 3 - TIR'!$C$23)*R84),'Ejercicio 3 - TIR'!$E$23-SQRT(('Ejercicio 3 - TIR'!$E$23-'Ejercicio 3 - TIR'!$C$23)*('Ejercicio 3 - TIR'!$E$23-'Ejercicio 3 - TIR'!$D$23)*(1-R84)))</f>
        <v>0.154845650968001</v>
      </c>
      <c r="T84" s="27">
        <f ca="1" t="shared" ref="T84:X84" si="633">RAND()</f>
        <v>0.416239610799994</v>
      </c>
      <c r="U84" s="29">
        <f ca="1">IF(T84&lt;=('Ejercicio 3 - TIR'!$D$24-'Ejercicio 3 - TIR'!$C$24)/('Ejercicio 3 - TIR'!$E$24-'Ejercicio 3 - TIR'!$C$24),'Ejercicio 3 - TIR'!$C$24+SQRT(('Ejercicio 3 - TIR'!$E$24-'Ejercicio 3 - TIR'!$C$24)*('Ejercicio 3 - TIR'!$D$24-'Ejercicio 3 - TIR'!$C$24)*T84),'Ejercicio 3 - TIR'!$E$24-SQRT(('Ejercicio 3 - TIR'!$E$24-'Ejercicio 3 - TIR'!$C$24)*('Ejercicio 3 - TIR'!$E$24-'Ejercicio 3 - TIR'!$D$24)*(1-T84)))</f>
        <v>0.179565236049793</v>
      </c>
      <c r="V84" s="27">
        <f ca="1" t="shared" si="633"/>
        <v>0.717589069741945</v>
      </c>
      <c r="W84" s="29">
        <f ca="1">IF(V84&lt;=('Ejercicio 3 - TIR'!$D$25-'Ejercicio 3 - TIR'!$C$25)/('Ejercicio 3 - TIR'!$E$25-'Ejercicio 3 - TIR'!$C$25),'Ejercicio 3 - TIR'!$C$25+SQRT(('Ejercicio 3 - TIR'!$E$25-'Ejercicio 3 - TIR'!$C$25)*('Ejercicio 3 - TIR'!$D$25-'Ejercicio 3 - TIR'!$C$25)*V84),'Ejercicio 3 - TIR'!$E$25-SQRT(('Ejercicio 3 - TIR'!$E$25-'Ejercicio 3 - TIR'!$C$25)*('Ejercicio 3 - TIR'!$E$25-'Ejercicio 3 - TIR'!$D$25)*(1-V84)))</f>
        <v>0.218560562093078</v>
      </c>
      <c r="X84" s="27">
        <f ca="1" t="shared" si="633"/>
        <v>0.0627550993425188</v>
      </c>
      <c r="Y84" s="29">
        <f ca="1">IF(X84&lt;=('Ejercicio 3 - TIR'!$D$26-'Ejercicio 3 - TIR'!$C$26)/('Ejercicio 3 - TIR'!$E$26-'Ejercicio 3 - TIR'!$C$26),'Ejercicio 3 - TIR'!$C$26+SQRT(('Ejercicio 3 - TIR'!$E$26-'Ejercicio 3 - TIR'!$C$26)*('Ejercicio 3 - TIR'!$D$26-'Ejercicio 3 - TIR'!$C$26)*X84),'Ejercicio 3 - TIR'!$E$26-SQRT(('Ejercicio 3 - TIR'!$E$26-'Ejercicio 3 - TIR'!$C$26)*('Ejercicio 3 - TIR'!$E$26-'Ejercicio 3 - TIR'!$D$26)*(1-X84)))</f>
        <v>0.203016864761716</v>
      </c>
      <c r="Z84" s="27">
        <f ca="1" t="shared" si="480"/>
        <v>1.17478785767366</v>
      </c>
      <c r="AA84" s="27">
        <f ca="1" t="shared" si="481"/>
        <v>1.35669864824445</v>
      </c>
      <c r="AB84" s="27">
        <f ca="1" t="shared" si="482"/>
        <v>1.6003145612649</v>
      </c>
      <c r="AC84" s="27">
        <f ca="1" t="shared" si="483"/>
        <v>1.95008021130069</v>
      </c>
      <c r="AD84" s="27">
        <f ca="1" t="shared" si="484"/>
        <v>2.34597938183282</v>
      </c>
      <c r="AE84" s="26">
        <f ca="1" t="shared" si="485"/>
        <v>6325.15639968841</v>
      </c>
      <c r="AF84" s="26">
        <f ca="1" t="shared" si="486"/>
        <v>7304.57935987258</v>
      </c>
      <c r="AG84" s="26">
        <f ca="1" t="shared" si="487"/>
        <v>8616.22787687255</v>
      </c>
      <c r="AH84" s="26">
        <f ca="1" t="shared" si="488"/>
        <v>10499.3954847639</v>
      </c>
      <c r="AI84" s="26">
        <f ca="1" t="shared" si="489"/>
        <v>12630.9498379739</v>
      </c>
      <c r="AJ84" s="28">
        <f ca="1" t="shared" si="490"/>
        <v>51094.503385867</v>
      </c>
      <c r="AK84" s="28">
        <f ca="1" t="shared" si="491"/>
        <v>55952.7988692549</v>
      </c>
      <c r="AL84" s="28">
        <f ca="1" t="shared" si="492"/>
        <v>67048.385455454</v>
      </c>
      <c r="AM84" s="28">
        <f ca="1" t="shared" si="493"/>
        <v>78727.7244459668</v>
      </c>
      <c r="AN84" s="28">
        <f ca="1" t="shared" si="494"/>
        <v>81126.3557323528</v>
      </c>
      <c r="AO84" s="28">
        <f ca="1">C84/'Ejercicio 3 - TIR'!$D$7</f>
        <v>14574.1461883934</v>
      </c>
      <c r="AP84" s="28">
        <f ca="1" t="shared" si="495"/>
        <v>36520.3571974736</v>
      </c>
      <c r="AQ84" s="28">
        <f ca="1" t="shared" si="496"/>
        <v>41378.6526808615</v>
      </c>
      <c r="AR84" s="28">
        <f ca="1" t="shared" si="497"/>
        <v>52474.2392670606</v>
      </c>
      <c r="AS84" s="28">
        <f ca="1" t="shared" si="498"/>
        <v>64153.5782575735</v>
      </c>
      <c r="AT84" s="28">
        <f ca="1" t="shared" si="499"/>
        <v>66552.2095439595</v>
      </c>
      <c r="AU84" s="28">
        <f ca="1">AP84*'Ejercicio 3 - TIR'!$D$5</f>
        <v>18260.1785987368</v>
      </c>
      <c r="AV84" s="28">
        <f ca="1">AQ84*'Ejercicio 3 - TIR'!$D$5</f>
        <v>20689.3263404308</v>
      </c>
      <c r="AW84" s="28">
        <f ca="1">AR84*'Ejercicio 3 - TIR'!$D$5</f>
        <v>26237.1196335303</v>
      </c>
      <c r="AX84" s="28">
        <f ca="1">AS84*'Ejercicio 3 - TIR'!$D$5</f>
        <v>32076.7891287867</v>
      </c>
      <c r="AY84" s="28">
        <f ca="1">AT84*'Ejercicio 3 - TIR'!$D$5</f>
        <v>33276.1047719797</v>
      </c>
      <c r="AZ84" s="28">
        <f ca="1" t="shared" ref="AZ84:BD84" si="634">AJ84-AU84-AE84</f>
        <v>26509.1683874418</v>
      </c>
      <c r="BA84" s="28">
        <f ca="1" t="shared" si="634"/>
        <v>27958.8931689516</v>
      </c>
      <c r="BB84" s="28">
        <f ca="1" t="shared" si="634"/>
        <v>32195.0379450511</v>
      </c>
      <c r="BC84" s="28">
        <f ca="1" t="shared" si="634"/>
        <v>36151.5398324162</v>
      </c>
      <c r="BD84" s="28">
        <f ca="1" t="shared" si="634"/>
        <v>35219.3011223992</v>
      </c>
      <c r="BE84" s="28">
        <f ca="1" t="shared" ref="BE84:BI84" si="635">AZ84/Z84</f>
        <v>22565.0684200428</v>
      </c>
      <c r="BF84" s="28">
        <f ca="1" t="shared" si="635"/>
        <v>20608.0349568639</v>
      </c>
      <c r="BG84" s="28">
        <f ca="1" t="shared" si="635"/>
        <v>20117.943512058</v>
      </c>
      <c r="BH84" s="28">
        <f ca="1" t="shared" si="635"/>
        <v>18538.4886339129</v>
      </c>
      <c r="BI84" s="28">
        <f ca="1" t="shared" si="635"/>
        <v>15012.6217626362</v>
      </c>
      <c r="BJ84" s="28">
        <f ca="1" t="shared" si="502"/>
        <v>84895.4080565557</v>
      </c>
      <c r="BK84" s="28">
        <f ca="1" t="shared" si="503"/>
        <v>34190.6464657882</v>
      </c>
      <c r="BL84" s="28">
        <f ca="1" t="shared" si="504"/>
        <v>119086.054522344</v>
      </c>
      <c r="BM84" s="28">
        <f ca="1">BK84*'Ejercicio 3 - TIR'!$D$5</f>
        <v>17095.3232328941</v>
      </c>
      <c r="BN84" s="28">
        <f ca="1" t="shared" si="505"/>
        <v>101990.73128945</v>
      </c>
      <c r="BO84" s="28">
        <f ca="1" t="shared" si="506"/>
        <v>43474.6920962999</v>
      </c>
      <c r="BP84" s="28">
        <f ca="1" t="shared" si="507"/>
        <v>-109058.34994407</v>
      </c>
      <c r="BQ84" s="28">
        <f ca="1" t="shared" ref="BQ84:BT84" si="636">BE84</f>
        <v>22565.0684200428</v>
      </c>
      <c r="BR84" s="28">
        <f ca="1" t="shared" si="636"/>
        <v>20608.0349568639</v>
      </c>
      <c r="BS84" s="28">
        <f ca="1" t="shared" si="636"/>
        <v>20117.943512058</v>
      </c>
      <c r="BT84" s="28">
        <f ca="1" t="shared" si="636"/>
        <v>18538.4886339129</v>
      </c>
      <c r="BU84" s="28">
        <f ca="1" t="shared" si="509"/>
        <v>58487.3138589361</v>
      </c>
      <c r="BV84" s="30">
        <f ca="1" t="shared" si="510"/>
        <v>7.67201449502291</v>
      </c>
    </row>
    <row r="85" ht="15" customHeight="1" spans="1:74">
      <c r="A85" s="26">
        <v>84</v>
      </c>
      <c r="B85" s="27">
        <f ca="1" t="shared" ref="B85:F85" si="637">RAND()</f>
        <v>0.692423898194711</v>
      </c>
      <c r="C85" s="28">
        <f ca="1">IF(B85&lt;=('Ejercicio 3 - TIR'!$D$13-'Ejercicio 3 - TIR'!$C$13)/('Ejercicio 3 - TIR'!$E$13-'Ejercicio 3 - TIR'!$C$13),'Ejercicio 3 - TIR'!$C$13+SQRT(('Ejercicio 3 - TIR'!$E$13-'Ejercicio 3 - TIR'!$C$13)*('Ejercicio 3 - TIR'!$D$13-'Ejercicio 3 - TIR'!$C$13)*B85),'Ejercicio 3 - TIR'!$E$13-SQRT(('Ejercicio 3 - TIR'!$E$13-'Ejercicio 3 - TIR'!$C$13)*('Ejercicio 3 - TIR'!$E$13-'Ejercicio 3 - TIR'!$D$13)*(1-B85)))</f>
        <v>80788.2504137092</v>
      </c>
      <c r="D85" s="27">
        <f ca="1" t="shared" si="637"/>
        <v>0.24361637743908</v>
      </c>
      <c r="E85" s="28">
        <f ca="1">IF(D85&lt;=('Ejercicio 3 - TIR'!$D$14-'Ejercicio 3 - TIR'!$C$14)/('Ejercicio 3 - TIR'!$E$14-'Ejercicio 3 - TIR'!$C$14),'Ejercicio 3 - TIR'!$C$14+SQRT(('Ejercicio 3 - TIR'!$E$14-'Ejercicio 3 - TIR'!$C$14)*('Ejercicio 3 - TIR'!$D$14-'Ejercicio 3 - TIR'!$C$14)*D85),'Ejercicio 3 - TIR'!$E$14-SQRT(('Ejercicio 3 - TIR'!$E$14-'Ejercicio 3 - TIR'!$C$14)*('Ejercicio 3 - TIR'!$E$14-'Ejercicio 3 - TIR'!$D$14)*(1-D85)))</f>
        <v>29274.4857360776</v>
      </c>
      <c r="F85" s="27">
        <f ca="1" t="shared" si="637"/>
        <v>0.422460384506461</v>
      </c>
      <c r="G85" s="28">
        <f ca="1">IF(F85&lt;=('Ejercicio 3 - TIR'!$D$18-'Ejercicio 3 - TIR'!$C$18)/('Ejercicio 3 - TIR'!$E$18-'Ejercicio 3 - TIR'!$C$18),'Ejercicio 3 - TIR'!$C$18+SQRT(('Ejercicio 3 - TIR'!$E$18-'Ejercicio 3 - TIR'!$C$18)*('Ejercicio 3 - TIR'!$D$18-'Ejercicio 3 - TIR'!$C$18)*F85),'Ejercicio 3 - TIR'!$E$18-SQRT(('Ejercicio 3 - TIR'!$E$18-'Ejercicio 3 - TIR'!$C$18)*('Ejercicio 3 - TIR'!$E$18-'Ejercicio 3 - TIR'!$D$18)*(1-F85)))</f>
        <v>37960.4684331997</v>
      </c>
      <c r="H85" s="27">
        <f ca="1" t="shared" ref="H85:L85" si="638">RAND()</f>
        <v>0.917747523356932</v>
      </c>
      <c r="I85" s="28">
        <f ca="1">IF(H85&lt;=('Ejercicio 3 - TIR'!$D$18-'Ejercicio 3 - TIR'!$C$18)/('Ejercicio 3 - TIR'!$E$18-'Ejercicio 3 - TIR'!$C$18),'Ejercicio 3 - TIR'!$C$18+SQRT(('Ejercicio 3 - TIR'!$E$18-'Ejercicio 3 - TIR'!$C$18)*('Ejercicio 3 - TIR'!$D$18-'Ejercicio 3 - TIR'!$C$18)*H85),'Ejercicio 3 - TIR'!$E$18-SQRT(('Ejercicio 3 - TIR'!$E$18-'Ejercicio 3 - TIR'!$C$18)*('Ejercicio 3 - TIR'!$E$18-'Ejercicio 3 - TIR'!$D$18)*(1-H85)))</f>
        <v>42516.2657653786</v>
      </c>
      <c r="J85" s="27">
        <f ca="1" t="shared" si="638"/>
        <v>0.984285441892493</v>
      </c>
      <c r="K85" s="28">
        <f ca="1">IF(J85&lt;=('Ejercicio 3 - TIR'!$D$18-'Ejercicio 3 - TIR'!$C$18)/('Ejercicio 3 - TIR'!$E$18-'Ejercicio 3 - TIR'!$C$18),'Ejercicio 3 - TIR'!$C$18+SQRT(('Ejercicio 3 - TIR'!$E$18-'Ejercicio 3 - TIR'!$C$18)*('Ejercicio 3 - TIR'!$D$18-'Ejercicio 3 - TIR'!$C$18)*J85),'Ejercicio 3 - TIR'!$E$18-SQRT(('Ejercicio 3 - TIR'!$E$18-'Ejercicio 3 - TIR'!$C$18)*('Ejercicio 3 - TIR'!$E$18-'Ejercicio 3 - TIR'!$D$18)*(1-J85)))</f>
        <v>43914.3702942241</v>
      </c>
      <c r="L85" s="27">
        <f ca="1" t="shared" si="638"/>
        <v>0.925383833525666</v>
      </c>
      <c r="M85" s="28">
        <f ca="1">IF(L85&lt;=('Ejercicio 3 - TIR'!$D$18-'Ejercicio 3 - TIR'!$C$18)/('Ejercicio 3 - TIR'!$E$18-'Ejercicio 3 - TIR'!$C$18),'Ejercicio 3 - TIR'!$C$18+SQRT(('Ejercicio 3 - TIR'!$E$18-'Ejercicio 3 - TIR'!$C$18)*('Ejercicio 3 - TIR'!$D$18-'Ejercicio 3 - TIR'!$C$18)*L85),'Ejercicio 3 - TIR'!$E$18-SQRT(('Ejercicio 3 - TIR'!$E$18-'Ejercicio 3 - TIR'!$C$18)*('Ejercicio 3 - TIR'!$E$18-'Ejercicio 3 - TIR'!$D$18)*(1-L85)))</f>
        <v>42634.3684806008</v>
      </c>
      <c r="N85" s="27">
        <f ca="1" t="shared" ref="N85:R85" si="639">RAND()</f>
        <v>0.298879660812241</v>
      </c>
      <c r="O85" s="28">
        <f ca="1">IF(N85&lt;=('Ejercicio 3 - TIR'!$D$18-'Ejercicio 3 - TIR'!$C$18)/('Ejercicio 3 - TIR'!$E$18-'Ejercicio 3 - TIR'!$C$18),'Ejercicio 3 - TIR'!$C$18+SQRT(('Ejercicio 3 - TIR'!$E$18-'Ejercicio 3 - TIR'!$C$18)*('Ejercicio 3 - TIR'!$D$18-'Ejercicio 3 - TIR'!$C$18)*N85),'Ejercicio 3 - TIR'!$E$18-SQRT(('Ejercicio 3 - TIR'!$E$18-'Ejercicio 3 - TIR'!$C$18)*('Ejercicio 3 - TIR'!$E$18-'Ejercicio 3 - TIR'!$D$18)*(1-N85)))</f>
        <v>36695.6664434421</v>
      </c>
      <c r="P85" s="27">
        <f ca="1" t="shared" si="639"/>
        <v>0.661880567205828</v>
      </c>
      <c r="Q85" s="29">
        <f ca="1">IF(P85&lt;=('Ejercicio 3 - TIR'!$D$22-'Ejercicio 3 - TIR'!$C$22)/('Ejercicio 3 - TIR'!$E$22-'Ejercicio 3 - TIR'!$C$22),'Ejercicio 3 - TIR'!$C$22+SQRT(('Ejercicio 3 - TIR'!$E$22-'Ejercicio 3 - TIR'!$C$22)*('Ejercicio 3 - TIR'!$D$22-'Ejercicio 3 - TIR'!$C$22)*P85),'Ejercicio 3 - TIR'!$E$22-SQRT(('Ejercicio 3 - TIR'!$E$22-'Ejercicio 3 - TIR'!$C$22)*('Ejercicio 3 - TIR'!$E$22-'Ejercicio 3 - TIR'!$D$22)*(1-P85)))</f>
        <v>0.155329876793386</v>
      </c>
      <c r="R85" s="27">
        <f ca="1" t="shared" si="639"/>
        <v>0.152570219093395</v>
      </c>
      <c r="S85" s="29">
        <f ca="1">IF(R85&lt;=('Ejercicio 3 - TIR'!$D$23-'Ejercicio 3 - TIR'!$C$23)/('Ejercicio 3 - TIR'!$E$23-'Ejercicio 3 - TIR'!$C$23),'Ejercicio 3 - TIR'!$C$23+SQRT(('Ejercicio 3 - TIR'!$E$23-'Ejercicio 3 - TIR'!$C$23)*('Ejercicio 3 - TIR'!$D$23-'Ejercicio 3 - TIR'!$C$23)*R85),'Ejercicio 3 - TIR'!$E$23-SQRT(('Ejercicio 3 - TIR'!$E$23-'Ejercicio 3 - TIR'!$C$23)*('Ejercicio 3 - TIR'!$E$23-'Ejercicio 3 - TIR'!$D$23)*(1-R85)))</f>
        <v>0.136571855489598</v>
      </c>
      <c r="T85" s="27">
        <f ca="1" t="shared" ref="T85:X85" si="640">RAND()</f>
        <v>0.353497950072711</v>
      </c>
      <c r="U85" s="29">
        <f ca="1">IF(T85&lt;=('Ejercicio 3 - TIR'!$D$24-'Ejercicio 3 - TIR'!$C$24)/('Ejercicio 3 - TIR'!$E$24-'Ejercicio 3 - TIR'!$C$24),'Ejercicio 3 - TIR'!$C$24+SQRT(('Ejercicio 3 - TIR'!$E$24-'Ejercicio 3 - TIR'!$C$24)*('Ejercicio 3 - TIR'!$D$24-'Ejercicio 3 - TIR'!$C$24)*T85),'Ejercicio 3 - TIR'!$E$24-SQRT(('Ejercicio 3 - TIR'!$E$24-'Ejercicio 3 - TIR'!$C$24)*('Ejercicio 3 - TIR'!$E$24-'Ejercicio 3 - TIR'!$D$24)*(1-T85)))</f>
        <v>0.177246021638997</v>
      </c>
      <c r="V85" s="27">
        <f ca="1" t="shared" si="640"/>
        <v>0.111522152595435</v>
      </c>
      <c r="W85" s="29">
        <f ca="1">IF(V85&lt;=('Ejercicio 3 - TIR'!$D$25-'Ejercicio 3 - TIR'!$C$25)/('Ejercicio 3 - TIR'!$E$25-'Ejercicio 3 - TIR'!$C$25),'Ejercicio 3 - TIR'!$C$25+SQRT(('Ejercicio 3 - TIR'!$E$25-'Ejercicio 3 - TIR'!$C$25)*('Ejercicio 3 - TIR'!$D$25-'Ejercicio 3 - TIR'!$C$25)*V85),'Ejercicio 3 - TIR'!$E$25-SQRT(('Ejercicio 3 - TIR'!$E$25-'Ejercicio 3 - TIR'!$C$25)*('Ejercicio 3 - TIR'!$E$25-'Ejercicio 3 - TIR'!$D$25)*(1-V85)))</f>
        <v>0.192495239638903</v>
      </c>
      <c r="X85" s="27">
        <f ca="1" t="shared" si="640"/>
        <v>0.79863963500059</v>
      </c>
      <c r="Y85" s="29">
        <f ca="1">IF(X85&lt;=('Ejercicio 3 - TIR'!$D$26-'Ejercicio 3 - TIR'!$C$26)/('Ejercicio 3 - TIR'!$E$26-'Ejercicio 3 - TIR'!$C$26),'Ejercicio 3 - TIR'!$C$26+SQRT(('Ejercicio 3 - TIR'!$E$26-'Ejercicio 3 - TIR'!$C$26)*('Ejercicio 3 - TIR'!$D$26-'Ejercicio 3 - TIR'!$C$26)*X85),'Ejercicio 3 - TIR'!$E$26-SQRT(('Ejercicio 3 - TIR'!$E$26-'Ejercicio 3 - TIR'!$C$26)*('Ejercicio 3 - TIR'!$E$26-'Ejercicio 3 - TIR'!$D$26)*(1-X85)))</f>
        <v>0.247025070568736</v>
      </c>
      <c r="Z85" s="27">
        <f ca="1" t="shared" si="480"/>
        <v>1.15532987679339</v>
      </c>
      <c r="AA85" s="27">
        <f ca="1" t="shared" si="481"/>
        <v>1.31311542176963</v>
      </c>
      <c r="AB85" s="27">
        <f ca="1" t="shared" si="482"/>
        <v>1.54585990623111</v>
      </c>
      <c r="AC85" s="27">
        <f ca="1" t="shared" si="483"/>
        <v>1.84343057932924</v>
      </c>
      <c r="AD85" s="27">
        <f ca="1" t="shared" si="484"/>
        <v>2.29880414827661</v>
      </c>
      <c r="AE85" s="26">
        <f ca="1" t="shared" si="485"/>
        <v>4547.20226257467</v>
      </c>
      <c r="AF85" s="26">
        <f ca="1" t="shared" si="486"/>
        <v>5168.22211286099</v>
      </c>
      <c r="AG85" s="26">
        <f ca="1" t="shared" si="487"/>
        <v>6084.2689213123</v>
      </c>
      <c r="AH85" s="26">
        <f ca="1" t="shared" si="488"/>
        <v>7255.46172534784</v>
      </c>
      <c r="AI85" s="26">
        <f ca="1" t="shared" si="489"/>
        <v>9047.74267006065</v>
      </c>
      <c r="AJ85" s="28">
        <f ca="1" t="shared" si="490"/>
        <v>43856.8633179479</v>
      </c>
      <c r="AK85" s="28">
        <f ca="1" t="shared" si="491"/>
        <v>55828.7642525747</v>
      </c>
      <c r="AL85" s="28">
        <f ca="1" t="shared" si="492"/>
        <v>67885.4643452274</v>
      </c>
      <c r="AM85" s="28">
        <f ca="1" t="shared" si="493"/>
        <v>78593.49858753</v>
      </c>
      <c r="AN85" s="28">
        <f ca="1" t="shared" si="494"/>
        <v>84356.1502439593</v>
      </c>
      <c r="AO85" s="28">
        <f ca="1">C85/'Ejercicio 3 - TIR'!$D$7</f>
        <v>16157.6500827418</v>
      </c>
      <c r="AP85" s="28">
        <f ca="1" t="shared" si="495"/>
        <v>27699.213235206</v>
      </c>
      <c r="AQ85" s="28">
        <f ca="1" t="shared" si="496"/>
        <v>39671.1141698329</v>
      </c>
      <c r="AR85" s="28">
        <f ca="1" t="shared" si="497"/>
        <v>51727.8142624856</v>
      </c>
      <c r="AS85" s="28">
        <f ca="1" t="shared" si="498"/>
        <v>62435.8485047882</v>
      </c>
      <c r="AT85" s="28">
        <f ca="1" t="shared" si="499"/>
        <v>68198.5001612175</v>
      </c>
      <c r="AU85" s="28">
        <f ca="1">AP85*'Ejercicio 3 - TIR'!$D$5</f>
        <v>13849.606617603</v>
      </c>
      <c r="AV85" s="28">
        <f ca="1">AQ85*'Ejercicio 3 - TIR'!$D$5</f>
        <v>19835.5570849165</v>
      </c>
      <c r="AW85" s="28">
        <f ca="1">AR85*'Ejercicio 3 - TIR'!$D$5</f>
        <v>25863.9071312428</v>
      </c>
      <c r="AX85" s="28">
        <f ca="1">AS85*'Ejercicio 3 - TIR'!$D$5</f>
        <v>31217.9242523941</v>
      </c>
      <c r="AY85" s="28">
        <f ca="1">AT85*'Ejercicio 3 - TIR'!$D$5</f>
        <v>34099.2500806088</v>
      </c>
      <c r="AZ85" s="28">
        <f ca="1" t="shared" ref="AZ85:BD85" si="641">AJ85-AU85-AE85</f>
        <v>25460.0544377702</v>
      </c>
      <c r="BA85" s="28">
        <f ca="1" t="shared" si="641"/>
        <v>30824.9850547973</v>
      </c>
      <c r="BB85" s="28">
        <f ca="1" t="shared" si="641"/>
        <v>35937.2882926723</v>
      </c>
      <c r="BC85" s="28">
        <f ca="1" t="shared" si="641"/>
        <v>40120.1126097881</v>
      </c>
      <c r="BD85" s="28">
        <f ca="1" t="shared" si="641"/>
        <v>41209.1574932899</v>
      </c>
      <c r="BE85" s="28">
        <f ca="1" t="shared" ref="BE85:BI85" si="642">AZ85/Z85</f>
        <v>22037.0432282375</v>
      </c>
      <c r="BF85" s="28">
        <f ca="1" t="shared" si="642"/>
        <v>23474.6957836013</v>
      </c>
      <c r="BG85" s="28">
        <f ca="1" t="shared" si="642"/>
        <v>23247.4418592623</v>
      </c>
      <c r="BH85" s="28">
        <f ca="1" t="shared" si="642"/>
        <v>21763.8315538774</v>
      </c>
      <c r="BI85" s="28">
        <f ca="1" t="shared" si="642"/>
        <v>17926.3455410867</v>
      </c>
      <c r="BJ85" s="28">
        <f ca="1" t="shared" si="502"/>
        <v>67296.3092487596</v>
      </c>
      <c r="BK85" s="28">
        <f ca="1" t="shared" si="503"/>
        <v>37143.2730366088</v>
      </c>
      <c r="BL85" s="28">
        <f ca="1" t="shared" si="504"/>
        <v>104439.582285368</v>
      </c>
      <c r="BM85" s="28">
        <f ca="1">BK85*'Ejercicio 3 - TIR'!$D$5</f>
        <v>18571.6365183044</v>
      </c>
      <c r="BN85" s="28">
        <f ca="1" t="shared" si="505"/>
        <v>85867.945767064</v>
      </c>
      <c r="BO85" s="28">
        <f ca="1" t="shared" si="506"/>
        <v>37353.3107774485</v>
      </c>
      <c r="BP85" s="28">
        <f ca="1" t="shared" si="507"/>
        <v>-110062.736149787</v>
      </c>
      <c r="BQ85" s="28">
        <f ca="1" t="shared" ref="BQ85:BT85" si="643">BE85</f>
        <v>22037.0432282375</v>
      </c>
      <c r="BR85" s="28">
        <f ca="1" t="shared" si="643"/>
        <v>23474.6957836013</v>
      </c>
      <c r="BS85" s="28">
        <f ca="1" t="shared" si="643"/>
        <v>23247.4418592623</v>
      </c>
      <c r="BT85" s="28">
        <f ca="1" t="shared" si="643"/>
        <v>21763.8315538774</v>
      </c>
      <c r="BU85" s="28">
        <f ca="1" t="shared" si="509"/>
        <v>55279.6563185352</v>
      </c>
      <c r="BV85" s="30">
        <f ca="1" t="shared" si="510"/>
        <v>8.75877151398507</v>
      </c>
    </row>
    <row r="86" ht="15" customHeight="1" spans="1:74">
      <c r="A86" s="26">
        <v>85</v>
      </c>
      <c r="B86" s="27">
        <f ca="1" t="shared" ref="B86:F86" si="644">RAND()</f>
        <v>0.626686097652338</v>
      </c>
      <c r="C86" s="28">
        <f ca="1">IF(B86&lt;=('Ejercicio 3 - TIR'!$D$13-'Ejercicio 3 - TIR'!$C$13)/('Ejercicio 3 - TIR'!$E$13-'Ejercicio 3 - TIR'!$C$13),'Ejercicio 3 - TIR'!$C$13+SQRT(('Ejercicio 3 - TIR'!$E$13-'Ejercicio 3 - TIR'!$C$13)*('Ejercicio 3 - TIR'!$D$13-'Ejercicio 3 - TIR'!$C$13)*B86),'Ejercicio 3 - TIR'!$E$13-SQRT(('Ejercicio 3 - TIR'!$E$13-'Ejercicio 3 - TIR'!$C$13)*('Ejercicio 3 - TIR'!$E$13-'Ejercicio 3 - TIR'!$D$13)*(1-B86)))</f>
        <v>78834.5403353201</v>
      </c>
      <c r="D86" s="27">
        <f ca="1" t="shared" si="644"/>
        <v>0.148743773108886</v>
      </c>
      <c r="E86" s="28">
        <f ca="1">IF(D86&lt;=('Ejercicio 3 - TIR'!$D$14-'Ejercicio 3 - TIR'!$C$14)/('Ejercicio 3 - TIR'!$E$14-'Ejercicio 3 - TIR'!$C$14),'Ejercicio 3 - TIR'!$C$14+SQRT(('Ejercicio 3 - TIR'!$E$14-'Ejercicio 3 - TIR'!$C$14)*('Ejercicio 3 - TIR'!$D$14-'Ejercicio 3 - TIR'!$C$14)*D86),'Ejercicio 3 - TIR'!$E$14-SQRT(('Ejercicio 3 - TIR'!$E$14-'Ejercicio 3 - TIR'!$C$14)*('Ejercicio 3 - TIR'!$E$14-'Ejercicio 3 - TIR'!$D$14)*(1-D86)))</f>
        <v>28340.0273925773</v>
      </c>
      <c r="F86" s="27">
        <f ca="1" t="shared" si="644"/>
        <v>0.869054653466691</v>
      </c>
      <c r="G86" s="28">
        <f ca="1">IF(F86&lt;=('Ejercicio 3 - TIR'!$D$18-'Ejercicio 3 - TIR'!$C$18)/('Ejercicio 3 - TIR'!$E$18-'Ejercicio 3 - TIR'!$C$18),'Ejercicio 3 - TIR'!$C$18+SQRT(('Ejercicio 3 - TIR'!$E$18-'Ejercicio 3 - TIR'!$C$18)*('Ejercicio 3 - TIR'!$D$18-'Ejercicio 3 - TIR'!$C$18)*F86),'Ejercicio 3 - TIR'!$E$18-SQRT(('Ejercicio 3 - TIR'!$E$18-'Ejercicio 3 - TIR'!$C$18)*('Ejercicio 3 - TIR'!$E$18-'Ejercicio 3 - TIR'!$D$18)*(1-F86)))</f>
        <v>41866.1683213679</v>
      </c>
      <c r="H86" s="27">
        <f ca="1" t="shared" ref="H86:L86" si="645">RAND()</f>
        <v>0.350866729554565</v>
      </c>
      <c r="I86" s="28">
        <f ca="1">IF(H86&lt;=('Ejercicio 3 - TIR'!$D$18-'Ejercicio 3 - TIR'!$C$18)/('Ejercicio 3 - TIR'!$E$18-'Ejercicio 3 - TIR'!$C$18),'Ejercicio 3 - TIR'!$C$18+SQRT(('Ejercicio 3 - TIR'!$E$18-'Ejercicio 3 - TIR'!$C$18)*('Ejercicio 3 - TIR'!$D$18-'Ejercicio 3 - TIR'!$C$18)*H86),'Ejercicio 3 - TIR'!$E$18-SQRT(('Ejercicio 3 - TIR'!$E$18-'Ejercicio 3 - TIR'!$C$18)*('Ejercicio 3 - TIR'!$E$18-'Ejercicio 3 - TIR'!$D$18)*(1-H86)))</f>
        <v>37254.6543289935</v>
      </c>
      <c r="J86" s="27">
        <f ca="1" t="shared" si="645"/>
        <v>0.886064327671791</v>
      </c>
      <c r="K86" s="28">
        <f ca="1">IF(J86&lt;=('Ejercicio 3 - TIR'!$D$18-'Ejercicio 3 - TIR'!$C$18)/('Ejercicio 3 - TIR'!$E$18-'Ejercicio 3 - TIR'!$C$18),'Ejercicio 3 - TIR'!$C$18+SQRT(('Ejercicio 3 - TIR'!$E$18-'Ejercicio 3 - TIR'!$C$18)*('Ejercicio 3 - TIR'!$D$18-'Ejercicio 3 - TIR'!$C$18)*J86),'Ejercicio 3 - TIR'!$E$18-SQRT(('Ejercicio 3 - TIR'!$E$18-'Ejercicio 3 - TIR'!$C$18)*('Ejercicio 3 - TIR'!$E$18-'Ejercicio 3 - TIR'!$D$18)*(1-J86)))</f>
        <v>42076.7867979541</v>
      </c>
      <c r="L86" s="27">
        <f ca="1" t="shared" si="645"/>
        <v>0.765577292351924</v>
      </c>
      <c r="M86" s="28">
        <f ca="1">IF(L86&lt;=('Ejercicio 3 - TIR'!$D$18-'Ejercicio 3 - TIR'!$C$18)/('Ejercicio 3 - TIR'!$E$18-'Ejercicio 3 - TIR'!$C$18),'Ejercicio 3 - TIR'!$C$18+SQRT(('Ejercicio 3 - TIR'!$E$18-'Ejercicio 3 - TIR'!$C$18)*('Ejercicio 3 - TIR'!$D$18-'Ejercicio 3 - TIR'!$C$18)*L86),'Ejercicio 3 - TIR'!$E$18-SQRT(('Ejercicio 3 - TIR'!$E$18-'Ejercicio 3 - TIR'!$C$18)*('Ejercicio 3 - TIR'!$E$18-'Ejercicio 3 - TIR'!$D$18)*(1-L86)))</f>
        <v>40806.9458537236</v>
      </c>
      <c r="N86" s="27">
        <f ca="1" t="shared" ref="N86:R86" si="646">RAND()</f>
        <v>0.515657464972181</v>
      </c>
      <c r="O86" s="28">
        <f ca="1">IF(N86&lt;=('Ejercicio 3 - TIR'!$D$18-'Ejercicio 3 - TIR'!$C$18)/('Ejercicio 3 - TIR'!$E$18-'Ejercicio 3 - TIR'!$C$18),'Ejercicio 3 - TIR'!$C$18+SQRT(('Ejercicio 3 - TIR'!$E$18-'Ejercicio 3 - TIR'!$C$18)*('Ejercicio 3 - TIR'!$D$18-'Ejercicio 3 - TIR'!$C$18)*N86),'Ejercicio 3 - TIR'!$E$18-SQRT(('Ejercicio 3 - TIR'!$E$18-'Ejercicio 3 - TIR'!$C$18)*('Ejercicio 3 - TIR'!$E$18-'Ejercicio 3 - TIR'!$D$18)*(1-N86)))</f>
        <v>38794.8064075241</v>
      </c>
      <c r="P86" s="27">
        <f ca="1" t="shared" si="646"/>
        <v>0.309046909361298</v>
      </c>
      <c r="Q86" s="29">
        <f ca="1">IF(P86&lt;=('Ejercicio 3 - TIR'!$D$22-'Ejercicio 3 - TIR'!$C$22)/('Ejercicio 3 - TIR'!$E$22-'Ejercicio 3 - TIR'!$C$22),'Ejercicio 3 - TIR'!$C$22+SQRT(('Ejercicio 3 - TIR'!$E$22-'Ejercicio 3 - TIR'!$C$22)*('Ejercicio 3 - TIR'!$D$22-'Ejercicio 3 - TIR'!$C$22)*P86),'Ejercicio 3 - TIR'!$E$22-SQRT(('Ejercicio 3 - TIR'!$E$22-'Ejercicio 3 - TIR'!$C$22)*('Ejercicio 3 - TIR'!$E$22-'Ejercicio 3 - TIR'!$D$22)*(1-P86)))</f>
        <v>0.14358568287861</v>
      </c>
      <c r="R86" s="27">
        <f ca="1" t="shared" si="646"/>
        <v>0.383544128799802</v>
      </c>
      <c r="S86" s="29">
        <f ca="1">IF(R86&lt;=('Ejercicio 3 - TIR'!$D$23-'Ejercicio 3 - TIR'!$C$23)/('Ejercicio 3 - TIR'!$E$23-'Ejercicio 3 - TIR'!$C$23),'Ejercicio 3 - TIR'!$C$23+SQRT(('Ejercicio 3 - TIR'!$E$23-'Ejercicio 3 - TIR'!$C$23)*('Ejercicio 3 - TIR'!$D$23-'Ejercicio 3 - TIR'!$C$23)*R86),'Ejercicio 3 - TIR'!$E$23-SQRT(('Ejercicio 3 - TIR'!$E$23-'Ejercicio 3 - TIR'!$C$23)*('Ejercicio 3 - TIR'!$E$23-'Ejercicio 3 - TIR'!$D$23)*(1-R86)))</f>
        <v>0.146275072442139</v>
      </c>
      <c r="T86" s="27">
        <f ca="1" t="shared" ref="T86:X86" si="647">RAND()</f>
        <v>0.282127136324117</v>
      </c>
      <c r="U86" s="29">
        <f ca="1">IF(T86&lt;=('Ejercicio 3 - TIR'!$D$24-'Ejercicio 3 - TIR'!$C$24)/('Ejercicio 3 - TIR'!$E$24-'Ejercicio 3 - TIR'!$C$24),'Ejercicio 3 - TIR'!$C$24+SQRT(('Ejercicio 3 - TIR'!$E$24-'Ejercicio 3 - TIR'!$C$24)*('Ejercicio 3 - TIR'!$D$24-'Ejercicio 3 - TIR'!$C$24)*T86),'Ejercicio 3 - TIR'!$E$24-SQRT(('Ejercicio 3 - TIR'!$E$24-'Ejercicio 3 - TIR'!$C$24)*('Ejercicio 3 - TIR'!$E$24-'Ejercicio 3 - TIR'!$D$24)*(1-T86)))</f>
        <v>0.174340644738393</v>
      </c>
      <c r="V86" s="27">
        <f ca="1" t="shared" si="647"/>
        <v>0.0246126449406214</v>
      </c>
      <c r="W86" s="29">
        <f ca="1">IF(V86&lt;=('Ejercicio 3 - TIR'!$D$25-'Ejercicio 3 - TIR'!$C$25)/('Ejercicio 3 - TIR'!$E$25-'Ejercicio 3 - TIR'!$C$25),'Ejercicio 3 - TIR'!$C$25+SQRT(('Ejercicio 3 - TIR'!$E$25-'Ejercicio 3 - TIR'!$C$25)*('Ejercicio 3 - TIR'!$D$25-'Ejercicio 3 - TIR'!$C$25)*V86),'Ejercicio 3 - TIR'!$E$25-SQRT(('Ejercicio 3 - TIR'!$E$25-'Ejercicio 3 - TIR'!$C$25)*('Ejercicio 3 - TIR'!$E$25-'Ejercicio 3 - TIR'!$D$25)*(1-V86)))</f>
        <v>0.185870068391158</v>
      </c>
      <c r="X86" s="27">
        <f ca="1" t="shared" si="647"/>
        <v>0.562309352318749</v>
      </c>
      <c r="Y86" s="29">
        <f ca="1">IF(X86&lt;=('Ejercicio 3 - TIR'!$D$26-'Ejercicio 3 - TIR'!$C$26)/('Ejercicio 3 - TIR'!$E$26-'Ejercicio 3 - TIR'!$C$26),'Ejercicio 3 - TIR'!$C$26+SQRT(('Ejercicio 3 - TIR'!$E$26-'Ejercicio 3 - TIR'!$C$26)*('Ejercicio 3 - TIR'!$D$26-'Ejercicio 3 - TIR'!$C$26)*X86),'Ejercicio 3 - TIR'!$E$26-SQRT(('Ejercicio 3 - TIR'!$E$26-'Ejercicio 3 - TIR'!$C$26)*('Ejercicio 3 - TIR'!$E$26-'Ejercicio 3 - TIR'!$D$26)*(1-X86)))</f>
        <v>0.2313838555881</v>
      </c>
      <c r="Z86" s="27">
        <f ca="1" t="shared" si="480"/>
        <v>1.14358568287861</v>
      </c>
      <c r="AA86" s="27">
        <f ca="1" t="shared" si="481"/>
        <v>1.31086376148547</v>
      </c>
      <c r="AB86" s="27">
        <f ca="1" t="shared" si="482"/>
        <v>1.53940059482704</v>
      </c>
      <c r="AC86" s="27">
        <f ca="1" t="shared" si="483"/>
        <v>1.82552908866893</v>
      </c>
      <c r="AD86" s="27">
        <f ca="1" t="shared" si="484"/>
        <v>2.24792704769338</v>
      </c>
      <c r="AE86" s="26">
        <f ca="1" t="shared" si="485"/>
        <v>4069.22218596171</v>
      </c>
      <c r="AF86" s="26">
        <f ca="1" t="shared" si="486"/>
        <v>4664.44795599641</v>
      </c>
      <c r="AG86" s="26">
        <f ca="1" t="shared" si="487"/>
        <v>5477.65081999351</v>
      </c>
      <c r="AH86" s="26">
        <f ca="1" t="shared" si="488"/>
        <v>6495.78215252858</v>
      </c>
      <c r="AI86" s="26">
        <f ca="1" t="shared" si="489"/>
        <v>7998.80127204101</v>
      </c>
      <c r="AJ86" s="28">
        <f ca="1" t="shared" si="490"/>
        <v>47877.5506893023</v>
      </c>
      <c r="AK86" s="28">
        <f ca="1" t="shared" si="491"/>
        <v>48835.7763065455</v>
      </c>
      <c r="AL86" s="28">
        <f ca="1" t="shared" si="492"/>
        <v>64773.0306251811</v>
      </c>
      <c r="AM86" s="28">
        <f ca="1" t="shared" si="493"/>
        <v>74494.2666757106</v>
      </c>
      <c r="AN86" s="28">
        <f ca="1" t="shared" si="494"/>
        <v>87207.894633502</v>
      </c>
      <c r="AO86" s="28">
        <f ca="1">C86/'Ejercicio 3 - TIR'!$D$7</f>
        <v>15766.908067064</v>
      </c>
      <c r="AP86" s="28">
        <f ca="1" t="shared" si="495"/>
        <v>32110.6426222383</v>
      </c>
      <c r="AQ86" s="28">
        <f ca="1" t="shared" si="496"/>
        <v>33068.8682394815</v>
      </c>
      <c r="AR86" s="28">
        <f ca="1" t="shared" si="497"/>
        <v>49006.1225581171</v>
      </c>
      <c r="AS86" s="28">
        <f ca="1" t="shared" si="498"/>
        <v>58727.3586086466</v>
      </c>
      <c r="AT86" s="28">
        <f ca="1" t="shared" si="499"/>
        <v>71440.986566438</v>
      </c>
      <c r="AU86" s="28">
        <f ca="1">AP86*'Ejercicio 3 - TIR'!$D$5</f>
        <v>16055.3213111192</v>
      </c>
      <c r="AV86" s="28">
        <f ca="1">AQ86*'Ejercicio 3 - TIR'!$D$5</f>
        <v>16534.4341197407</v>
      </c>
      <c r="AW86" s="28">
        <f ca="1">AR86*'Ejercicio 3 - TIR'!$D$5</f>
        <v>24503.0612790586</v>
      </c>
      <c r="AX86" s="28">
        <f ca="1">AS86*'Ejercicio 3 - TIR'!$D$5</f>
        <v>29363.6793043233</v>
      </c>
      <c r="AY86" s="28">
        <f ca="1">AT86*'Ejercicio 3 - TIR'!$D$5</f>
        <v>35720.493283219</v>
      </c>
      <c r="AZ86" s="28">
        <f ca="1" t="shared" ref="AZ86:BD86" si="648">AJ86-AU86-AE86</f>
        <v>27753.0071922215</v>
      </c>
      <c r="BA86" s="28">
        <f ca="1" t="shared" si="648"/>
        <v>27636.8942308083</v>
      </c>
      <c r="BB86" s="28">
        <f ca="1" t="shared" si="648"/>
        <v>34792.3185261291</v>
      </c>
      <c r="BC86" s="28">
        <f ca="1" t="shared" si="648"/>
        <v>38634.8052188587</v>
      </c>
      <c r="BD86" s="28">
        <f ca="1" t="shared" si="648"/>
        <v>43488.600078242</v>
      </c>
      <c r="BE86" s="28">
        <f ca="1" t="shared" ref="BE86:BI86" si="649">AZ86/Z86</f>
        <v>24268.4108482035</v>
      </c>
      <c r="BF86" s="28">
        <f ca="1" t="shared" si="649"/>
        <v>21082.9645633732</v>
      </c>
      <c r="BG86" s="28">
        <f ca="1" t="shared" si="649"/>
        <v>22601.2115644519</v>
      </c>
      <c r="BH86" s="28">
        <f ca="1" t="shared" si="649"/>
        <v>21163.6207051781</v>
      </c>
      <c r="BI86" s="28">
        <f ca="1" t="shared" si="649"/>
        <v>19346.0904893982</v>
      </c>
      <c r="BJ86" s="28">
        <f ca="1" t="shared" si="502"/>
        <v>63706.3141081458</v>
      </c>
      <c r="BK86" s="28">
        <f ca="1" t="shared" si="503"/>
        <v>35442.8591024482</v>
      </c>
      <c r="BL86" s="28">
        <f ca="1" t="shared" si="504"/>
        <v>99149.173210594</v>
      </c>
      <c r="BM86" s="28">
        <f ca="1">BK86*'Ejercicio 3 - TIR'!$D$5</f>
        <v>17721.4295512241</v>
      </c>
      <c r="BN86" s="28">
        <f ca="1" t="shared" si="505"/>
        <v>81427.7436593699</v>
      </c>
      <c r="BO86" s="28">
        <f ca="1" t="shared" si="506"/>
        <v>36223.4814261093</v>
      </c>
      <c r="BP86" s="28">
        <f ca="1" t="shared" si="507"/>
        <v>-107174.567727897</v>
      </c>
      <c r="BQ86" s="28">
        <f ca="1" t="shared" ref="BQ86:BT86" si="650">BE86</f>
        <v>24268.4108482035</v>
      </c>
      <c r="BR86" s="28">
        <f ca="1" t="shared" si="650"/>
        <v>21082.9645633732</v>
      </c>
      <c r="BS86" s="28">
        <f ca="1" t="shared" si="650"/>
        <v>22601.2115644519</v>
      </c>
      <c r="BT86" s="28">
        <f ca="1" t="shared" si="650"/>
        <v>21163.6207051781</v>
      </c>
      <c r="BU86" s="28">
        <f ca="1" t="shared" si="509"/>
        <v>55569.5719155075</v>
      </c>
      <c r="BV86" s="30">
        <f ca="1" t="shared" si="510"/>
        <v>9.43848783143175</v>
      </c>
    </row>
    <row r="87" ht="15" customHeight="1" spans="1:74">
      <c r="A87" s="26">
        <v>86</v>
      </c>
      <c r="B87" s="27">
        <f ca="1" t="shared" ref="B87:F87" si="651">RAND()</f>
        <v>0.106049734668789</v>
      </c>
      <c r="C87" s="28">
        <f ca="1">IF(B87&lt;=('Ejercicio 3 - TIR'!$D$13-'Ejercicio 3 - TIR'!$C$13)/('Ejercicio 3 - TIR'!$E$13-'Ejercicio 3 - TIR'!$C$13),'Ejercicio 3 - TIR'!$C$13+SQRT(('Ejercicio 3 - TIR'!$E$13-'Ejercicio 3 - TIR'!$C$13)*('Ejercicio 3 - TIR'!$D$13-'Ejercicio 3 - TIR'!$C$13)*B87),'Ejercicio 3 - TIR'!$E$13-SQRT(('Ejercicio 3 - TIR'!$E$13-'Ejercicio 3 - TIR'!$C$13)*('Ejercicio 3 - TIR'!$E$13-'Ejercicio 3 - TIR'!$D$13)*(1-B87)))</f>
        <v>66513.0556475064</v>
      </c>
      <c r="D87" s="27">
        <f ca="1" t="shared" si="651"/>
        <v>0.555119319977853</v>
      </c>
      <c r="E87" s="28">
        <f ca="1">IF(D87&lt;=('Ejercicio 3 - TIR'!$D$14-'Ejercicio 3 - TIR'!$C$14)/('Ejercicio 3 - TIR'!$E$14-'Ejercicio 3 - TIR'!$C$14),'Ejercicio 3 - TIR'!$C$14+SQRT(('Ejercicio 3 - TIR'!$E$14-'Ejercicio 3 - TIR'!$C$14)*('Ejercicio 3 - TIR'!$D$14-'Ejercicio 3 - TIR'!$C$14)*D87),'Ejercicio 3 - TIR'!$E$14-SQRT(('Ejercicio 3 - TIR'!$E$14-'Ejercicio 3 - TIR'!$C$14)*('Ejercicio 3 - TIR'!$E$14-'Ejercicio 3 - TIR'!$D$14)*(1-D87)))</f>
        <v>31831.0280938589</v>
      </c>
      <c r="F87" s="27">
        <f ca="1" t="shared" si="651"/>
        <v>0.20456933219958</v>
      </c>
      <c r="G87" s="28">
        <f ca="1">IF(F87&lt;=('Ejercicio 3 - TIR'!$D$18-'Ejercicio 3 - TIR'!$C$18)/('Ejercicio 3 - TIR'!$E$18-'Ejercicio 3 - TIR'!$C$18),'Ejercicio 3 - TIR'!$C$18+SQRT(('Ejercicio 3 - TIR'!$E$18-'Ejercicio 3 - TIR'!$C$18)*('Ejercicio 3 - TIR'!$D$18-'Ejercicio 3 - TIR'!$C$18)*F87),'Ejercicio 3 - TIR'!$E$18-SQRT(('Ejercicio 3 - TIR'!$E$18-'Ejercicio 3 - TIR'!$C$18)*('Ejercicio 3 - TIR'!$E$18-'Ejercicio 3 - TIR'!$D$18)*(1-F87)))</f>
        <v>35539.4403896005</v>
      </c>
      <c r="H87" s="27">
        <f ca="1" t="shared" ref="H87:L87" si="652">RAND()</f>
        <v>0.663735682650007</v>
      </c>
      <c r="I87" s="28">
        <f ca="1">IF(H87&lt;=('Ejercicio 3 - TIR'!$D$18-'Ejercicio 3 - TIR'!$C$18)/('Ejercicio 3 - TIR'!$E$18-'Ejercicio 3 - TIR'!$C$18),'Ejercicio 3 - TIR'!$C$18+SQRT(('Ejercicio 3 - TIR'!$E$18-'Ejercicio 3 - TIR'!$C$18)*('Ejercicio 3 - TIR'!$D$18-'Ejercicio 3 - TIR'!$C$18)*H87),'Ejercicio 3 - TIR'!$E$18-SQRT(('Ejercicio 3 - TIR'!$E$18-'Ejercicio 3 - TIR'!$C$18)*('Ejercicio 3 - TIR'!$E$18-'Ejercicio 3 - TIR'!$D$18)*(1-H87)))</f>
        <v>39977.9934053647</v>
      </c>
      <c r="J87" s="27">
        <f ca="1" t="shared" si="652"/>
        <v>0.361784395989552</v>
      </c>
      <c r="K87" s="28">
        <f ca="1">IF(J87&lt;=('Ejercicio 3 - TIR'!$D$18-'Ejercicio 3 - TIR'!$C$18)/('Ejercicio 3 - TIR'!$E$18-'Ejercicio 3 - TIR'!$C$18),'Ejercicio 3 - TIR'!$C$18+SQRT(('Ejercicio 3 - TIR'!$E$18-'Ejercicio 3 - TIR'!$C$18)*('Ejercicio 3 - TIR'!$D$18-'Ejercicio 3 - TIR'!$C$18)*J87),'Ejercicio 3 - TIR'!$E$18-SQRT(('Ejercicio 3 - TIR'!$E$18-'Ejercicio 3 - TIR'!$C$18)*('Ejercicio 3 - TIR'!$E$18-'Ejercicio 3 - TIR'!$D$18)*(1-J87)))</f>
        <v>37366.6586318651</v>
      </c>
      <c r="L87" s="27">
        <f ca="1" t="shared" si="652"/>
        <v>0.0482336709730056</v>
      </c>
      <c r="M87" s="28">
        <f ca="1">IF(L87&lt;=('Ejercicio 3 - TIR'!$D$18-'Ejercicio 3 - TIR'!$C$18)/('Ejercicio 3 - TIR'!$E$18-'Ejercicio 3 - TIR'!$C$18),'Ejercicio 3 - TIR'!$C$18+SQRT(('Ejercicio 3 - TIR'!$E$18-'Ejercicio 3 - TIR'!$C$18)*('Ejercicio 3 - TIR'!$D$18-'Ejercicio 3 - TIR'!$C$18)*L87),'Ejercicio 3 - TIR'!$E$18-SQRT(('Ejercicio 3 - TIR'!$E$18-'Ejercicio 3 - TIR'!$C$18)*('Ejercicio 3 - TIR'!$E$18-'Ejercicio 3 - TIR'!$D$18)*(1-L87)))</f>
        <v>32689.8049457072</v>
      </c>
      <c r="N87" s="27">
        <f ca="1" t="shared" ref="N87:R87" si="653">RAND()</f>
        <v>0.814859523801686</v>
      </c>
      <c r="O87" s="28">
        <f ca="1">IF(N87&lt;=('Ejercicio 3 - TIR'!$D$18-'Ejercicio 3 - TIR'!$C$18)/('Ejercicio 3 - TIR'!$E$18-'Ejercicio 3 - TIR'!$C$18),'Ejercicio 3 - TIR'!$C$18+SQRT(('Ejercicio 3 - TIR'!$E$18-'Ejercicio 3 - TIR'!$C$18)*('Ejercicio 3 - TIR'!$D$18-'Ejercicio 3 - TIR'!$C$18)*N87),'Ejercicio 3 - TIR'!$E$18-SQRT(('Ejercicio 3 - TIR'!$E$18-'Ejercicio 3 - TIR'!$C$18)*('Ejercicio 3 - TIR'!$E$18-'Ejercicio 3 - TIR'!$D$18)*(1-N87)))</f>
        <v>41273.6699401591</v>
      </c>
      <c r="P87" s="27">
        <f ca="1" t="shared" si="653"/>
        <v>0.318756567113672</v>
      </c>
      <c r="Q87" s="29">
        <f ca="1">IF(P87&lt;=('Ejercicio 3 - TIR'!$D$22-'Ejercicio 3 - TIR'!$C$22)/('Ejercicio 3 - TIR'!$E$22-'Ejercicio 3 - TIR'!$C$22),'Ejercicio 3 - TIR'!$C$22+SQRT(('Ejercicio 3 - TIR'!$E$22-'Ejercicio 3 - TIR'!$C$22)*('Ejercicio 3 - TIR'!$D$22-'Ejercicio 3 - TIR'!$C$22)*P87),'Ejercicio 3 - TIR'!$E$22-SQRT(('Ejercicio 3 - TIR'!$E$22-'Ejercicio 3 - TIR'!$C$22)*('Ejercicio 3 - TIR'!$E$22-'Ejercicio 3 - TIR'!$D$22)*(1-P87)))</f>
        <v>0.143953325881902</v>
      </c>
      <c r="R87" s="27">
        <f ca="1" t="shared" si="653"/>
        <v>0.198543320480465</v>
      </c>
      <c r="S87" s="29">
        <f ca="1">IF(R87&lt;=('Ejercicio 3 - TIR'!$D$23-'Ejercicio 3 - TIR'!$C$23)/('Ejercicio 3 - TIR'!$E$23-'Ejercicio 3 - TIR'!$C$23),'Ejercicio 3 - TIR'!$C$23+SQRT(('Ejercicio 3 - TIR'!$E$23-'Ejercicio 3 - TIR'!$C$23)*('Ejercicio 3 - TIR'!$D$23-'Ejercicio 3 - TIR'!$C$23)*R87),'Ejercicio 3 - TIR'!$E$23-SQRT(('Ejercicio 3 - TIR'!$E$23-'Ejercicio 3 - TIR'!$C$23)*('Ejercicio 3 - TIR'!$E$23-'Ejercicio 3 - TIR'!$D$23)*(1-R87)))</f>
        <v>0.138904443310101</v>
      </c>
      <c r="T87" s="27">
        <f ca="1" t="shared" ref="T87:X87" si="654">RAND()</f>
        <v>0.564084241937089</v>
      </c>
      <c r="U87" s="29">
        <f ca="1">IF(T87&lt;=('Ejercicio 3 - TIR'!$D$24-'Ejercicio 3 - TIR'!$C$24)/('Ejercicio 3 - TIR'!$E$24-'Ejercicio 3 - TIR'!$C$24),'Ejercicio 3 - TIR'!$C$24+SQRT(('Ejercicio 3 - TIR'!$E$24-'Ejercicio 3 - TIR'!$C$24)*('Ejercicio 3 - TIR'!$D$24-'Ejercicio 3 - TIR'!$C$24)*T87),'Ejercicio 3 - TIR'!$E$24-SQRT(('Ejercicio 3 - TIR'!$E$24-'Ejercicio 3 - TIR'!$C$24)*('Ejercicio 3 - TIR'!$E$24-'Ejercicio 3 - TIR'!$D$24)*(1-T87)))</f>
        <v>0.185063427148958</v>
      </c>
      <c r="V87" s="27">
        <f ca="1" t="shared" si="654"/>
        <v>0.976206997955528</v>
      </c>
      <c r="W87" s="29">
        <f ca="1">IF(V87&lt;=('Ejercicio 3 - TIR'!$D$25-'Ejercicio 3 - TIR'!$C$25)/('Ejercicio 3 - TIR'!$E$25-'Ejercicio 3 - TIR'!$C$25),'Ejercicio 3 - TIR'!$C$25+SQRT(('Ejercicio 3 - TIR'!$E$25-'Ejercicio 3 - TIR'!$C$25)*('Ejercicio 3 - TIR'!$D$25-'Ejercicio 3 - TIR'!$C$25)*V87),'Ejercicio 3 - TIR'!$E$25-SQRT(('Ejercicio 3 - TIR'!$E$25-'Ejercicio 3 - TIR'!$C$25)*('Ejercicio 3 - TIR'!$E$25-'Ejercicio 3 - TIR'!$D$25)*(1-V87)))</f>
        <v>0.240874458528084</v>
      </c>
      <c r="X87" s="27">
        <f ca="1" t="shared" si="654"/>
        <v>0.26275956281488</v>
      </c>
      <c r="Y87" s="29">
        <f ca="1">IF(X87&lt;=('Ejercicio 3 - TIR'!$D$26-'Ejercicio 3 - TIR'!$C$26)/('Ejercicio 3 - TIR'!$E$26-'Ejercicio 3 - TIR'!$C$26),'Ejercicio 3 - TIR'!$C$26+SQRT(('Ejercicio 3 - TIR'!$E$26-'Ejercicio 3 - TIR'!$C$26)*('Ejercicio 3 - TIR'!$D$26-'Ejercicio 3 - TIR'!$C$26)*X87),'Ejercicio 3 - TIR'!$E$26-SQRT(('Ejercicio 3 - TIR'!$E$26-'Ejercicio 3 - TIR'!$C$26)*('Ejercicio 3 - TIR'!$E$26-'Ejercicio 3 - TIR'!$D$26)*(1-X87)))</f>
        <v>0.216635518008858</v>
      </c>
      <c r="Z87" s="27">
        <f ca="1" t="shared" si="480"/>
        <v>1.1439533258819</v>
      </c>
      <c r="AA87" s="27">
        <f ca="1" t="shared" si="481"/>
        <v>1.30285352578627</v>
      </c>
      <c r="AB87" s="27">
        <f ca="1" t="shared" si="482"/>
        <v>1.54396406434138</v>
      </c>
      <c r="AC87" s="27">
        <f ca="1" t="shared" si="483"/>
        <v>1.91586557232643</v>
      </c>
      <c r="AD87" s="27">
        <f ca="1" t="shared" si="484"/>
        <v>2.3309101030227</v>
      </c>
      <c r="AE87" s="26">
        <f ca="1" t="shared" si="485"/>
        <v>4582.18236035126</v>
      </c>
      <c r="AF87" s="26">
        <f ca="1" t="shared" si="486"/>
        <v>5218.66785026122</v>
      </c>
      <c r="AG87" s="26">
        <f ca="1" t="shared" si="487"/>
        <v>6184.45240778265</v>
      </c>
      <c r="AH87" s="26">
        <f ca="1" t="shared" si="488"/>
        <v>7674.1290328</v>
      </c>
      <c r="AI87" s="26">
        <f ca="1" t="shared" si="489"/>
        <v>9336.61795108744</v>
      </c>
      <c r="AJ87" s="28">
        <f ca="1" t="shared" si="490"/>
        <v>40655.4610336651</v>
      </c>
      <c r="AK87" s="28">
        <f ca="1" t="shared" si="491"/>
        <v>52085.4696620395</v>
      </c>
      <c r="AL87" s="28">
        <f ca="1" t="shared" si="492"/>
        <v>57692.7781321113</v>
      </c>
      <c r="AM87" s="28">
        <f ca="1" t="shared" si="493"/>
        <v>62629.2718615465</v>
      </c>
      <c r="AN87" s="28">
        <f ca="1" t="shared" si="494"/>
        <v>96205.2142523412</v>
      </c>
      <c r="AO87" s="28">
        <f ca="1">C87/'Ejercicio 3 - TIR'!$D$7</f>
        <v>13302.6111295013</v>
      </c>
      <c r="AP87" s="28">
        <f ca="1" t="shared" si="495"/>
        <v>27352.8499041638</v>
      </c>
      <c r="AQ87" s="28">
        <f ca="1" t="shared" si="496"/>
        <v>38782.8585325382</v>
      </c>
      <c r="AR87" s="28">
        <f ca="1" t="shared" si="497"/>
        <v>44390.16700261</v>
      </c>
      <c r="AS87" s="28">
        <f ca="1" t="shared" si="498"/>
        <v>49326.6607320453</v>
      </c>
      <c r="AT87" s="28">
        <f ca="1" t="shared" si="499"/>
        <v>82902.6031228399</v>
      </c>
      <c r="AU87" s="28">
        <f ca="1">AP87*'Ejercicio 3 - TIR'!$D$5</f>
        <v>13676.4249520819</v>
      </c>
      <c r="AV87" s="28">
        <f ca="1">AQ87*'Ejercicio 3 - TIR'!$D$5</f>
        <v>19391.4292662691</v>
      </c>
      <c r="AW87" s="28">
        <f ca="1">AR87*'Ejercicio 3 - TIR'!$D$5</f>
        <v>22195.083501305</v>
      </c>
      <c r="AX87" s="28">
        <f ca="1">AS87*'Ejercicio 3 - TIR'!$D$5</f>
        <v>24663.3303660226</v>
      </c>
      <c r="AY87" s="28">
        <f ca="1">AT87*'Ejercicio 3 - TIR'!$D$5</f>
        <v>41451.30156142</v>
      </c>
      <c r="AZ87" s="28">
        <f ca="1" t="shared" ref="AZ87:BD87" si="655">AJ87-AU87-AE87</f>
        <v>22396.8537212319</v>
      </c>
      <c r="BA87" s="28">
        <f ca="1" t="shared" si="655"/>
        <v>27475.3725455092</v>
      </c>
      <c r="BB87" s="28">
        <f ca="1" t="shared" si="655"/>
        <v>29313.2422230236</v>
      </c>
      <c r="BC87" s="28">
        <f ca="1" t="shared" si="655"/>
        <v>30291.8124627239</v>
      </c>
      <c r="BD87" s="28">
        <f ca="1" t="shared" si="655"/>
        <v>45417.2947398338</v>
      </c>
      <c r="BE87" s="28">
        <f ca="1" t="shared" ref="BE87:BI87" si="656">AZ87/Z87</f>
        <v>19578.4681197247</v>
      </c>
      <c r="BF87" s="28">
        <f ca="1" t="shared" si="656"/>
        <v>21088.6120363591</v>
      </c>
      <c r="BG87" s="28">
        <f ca="1" t="shared" si="656"/>
        <v>18985.7023877871</v>
      </c>
      <c r="BH87" s="28">
        <f ca="1" t="shared" si="656"/>
        <v>15811.0323084624</v>
      </c>
      <c r="BI87" s="28">
        <f ca="1" t="shared" si="656"/>
        <v>19484.7903747713</v>
      </c>
      <c r="BJ87" s="28">
        <f ca="1" t="shared" si="502"/>
        <v>74195.2649735751</v>
      </c>
      <c r="BK87" s="28">
        <f ca="1" t="shared" si="503"/>
        <v>31007.1906783367</v>
      </c>
      <c r="BL87" s="28">
        <f ca="1" t="shared" si="504"/>
        <v>105202.455651912</v>
      </c>
      <c r="BM87" s="28">
        <f ca="1">BK87*'Ejercicio 3 - TIR'!$D$5</f>
        <v>15503.5953391684</v>
      </c>
      <c r="BN87" s="28">
        <f ca="1" t="shared" si="505"/>
        <v>89698.8603127435</v>
      </c>
      <c r="BO87" s="28">
        <f ca="1" t="shared" si="506"/>
        <v>38482.3336586096</v>
      </c>
      <c r="BP87" s="28">
        <f ca="1" t="shared" si="507"/>
        <v>-98344.0837413654</v>
      </c>
      <c r="BQ87" s="28">
        <f ca="1" t="shared" ref="BQ87:BT87" si="657">BE87</f>
        <v>19578.4681197247</v>
      </c>
      <c r="BR87" s="28">
        <f ca="1" t="shared" si="657"/>
        <v>21088.6120363591</v>
      </c>
      <c r="BS87" s="28">
        <f ca="1" t="shared" si="657"/>
        <v>18985.7023877871</v>
      </c>
      <c r="BT87" s="28">
        <f ca="1" t="shared" si="657"/>
        <v>15811.0323084624</v>
      </c>
      <c r="BU87" s="28">
        <f ca="1" t="shared" si="509"/>
        <v>57967.1240333809</v>
      </c>
      <c r="BV87" s="30">
        <f ca="1" t="shared" si="510"/>
        <v>9.30001484087495</v>
      </c>
    </row>
    <row r="88" ht="15" customHeight="1" spans="1:74">
      <c r="A88" s="26">
        <v>87</v>
      </c>
      <c r="B88" s="27">
        <f ca="1" t="shared" ref="B88:F88" si="658">RAND()</f>
        <v>0.181246791349433</v>
      </c>
      <c r="C88" s="28">
        <f ca="1">IF(B88&lt;=('Ejercicio 3 - TIR'!$D$13-'Ejercicio 3 - TIR'!$C$13)/('Ejercicio 3 - TIR'!$E$13-'Ejercicio 3 - TIR'!$C$13),'Ejercicio 3 - TIR'!$C$13+SQRT(('Ejercicio 3 - TIR'!$E$13-'Ejercicio 3 - TIR'!$C$13)*('Ejercicio 3 - TIR'!$D$13-'Ejercicio 3 - TIR'!$C$13)*B88),'Ejercicio 3 - TIR'!$E$13-SQRT(('Ejercicio 3 - TIR'!$E$13-'Ejercicio 3 - TIR'!$C$13)*('Ejercicio 3 - TIR'!$E$13-'Ejercicio 3 - TIR'!$D$13)*(1-B88)))</f>
        <v>68514.61781525</v>
      </c>
      <c r="D88" s="27">
        <f ca="1" t="shared" si="658"/>
        <v>0.556606585889204</v>
      </c>
      <c r="E88" s="28">
        <f ca="1">IF(D88&lt;=('Ejercicio 3 - TIR'!$D$14-'Ejercicio 3 - TIR'!$C$14)/('Ejercicio 3 - TIR'!$E$14-'Ejercicio 3 - TIR'!$C$14),'Ejercicio 3 - TIR'!$C$14+SQRT(('Ejercicio 3 - TIR'!$E$14-'Ejercicio 3 - TIR'!$C$14)*('Ejercicio 3 - TIR'!$D$14-'Ejercicio 3 - TIR'!$C$14)*D88),'Ejercicio 3 - TIR'!$E$14-SQRT(('Ejercicio 3 - TIR'!$E$14-'Ejercicio 3 - TIR'!$C$14)*('Ejercicio 3 - TIR'!$E$14-'Ejercicio 3 - TIR'!$D$14)*(1-D88)))</f>
        <v>31844.6942352466</v>
      </c>
      <c r="F88" s="27">
        <f ca="1" t="shared" si="658"/>
        <v>0.469266314590361</v>
      </c>
      <c r="G88" s="28">
        <f ca="1">IF(F88&lt;=('Ejercicio 3 - TIR'!$D$18-'Ejercicio 3 - TIR'!$C$18)/('Ejercicio 3 - TIR'!$E$18-'Ejercicio 3 - TIR'!$C$18),'Ejercicio 3 - TIR'!$C$18+SQRT(('Ejercicio 3 - TIR'!$E$18-'Ejercicio 3 - TIR'!$C$18)*('Ejercicio 3 - TIR'!$D$18-'Ejercicio 3 - TIR'!$C$18)*F88),'Ejercicio 3 - TIR'!$E$18-SQRT(('Ejercicio 3 - TIR'!$E$18-'Ejercicio 3 - TIR'!$C$18)*('Ejercicio 3 - TIR'!$E$18-'Ejercicio 3 - TIR'!$D$18)*(1-F88)))</f>
        <v>38389.871702747</v>
      </c>
      <c r="H88" s="27">
        <f ca="1" t="shared" ref="H88:L88" si="659">RAND()</f>
        <v>0.28155426244778</v>
      </c>
      <c r="I88" s="28">
        <f ca="1">IF(H88&lt;=('Ejercicio 3 - TIR'!$D$18-'Ejercicio 3 - TIR'!$C$18)/('Ejercicio 3 - TIR'!$E$18-'Ejercicio 3 - TIR'!$C$18),'Ejercicio 3 - TIR'!$C$18+SQRT(('Ejercicio 3 - TIR'!$E$18-'Ejercicio 3 - TIR'!$C$18)*('Ejercicio 3 - TIR'!$D$18-'Ejercicio 3 - TIR'!$C$18)*H88),'Ejercicio 3 - TIR'!$E$18-SQRT(('Ejercicio 3 - TIR'!$E$18-'Ejercicio 3 - TIR'!$C$18)*('Ejercicio 3 - TIR'!$E$18-'Ejercicio 3 - TIR'!$D$18)*(1-H88)))</f>
        <v>36498.7028988227</v>
      </c>
      <c r="J88" s="27">
        <f ca="1" t="shared" si="659"/>
        <v>0.255560506530574</v>
      </c>
      <c r="K88" s="28">
        <f ca="1">IF(J88&lt;=('Ejercicio 3 - TIR'!$D$18-'Ejercicio 3 - TIR'!$C$18)/('Ejercicio 3 - TIR'!$E$18-'Ejercicio 3 - TIR'!$C$18),'Ejercicio 3 - TIR'!$C$18+SQRT(('Ejercicio 3 - TIR'!$E$18-'Ejercicio 3 - TIR'!$C$18)*('Ejercicio 3 - TIR'!$D$18-'Ejercicio 3 - TIR'!$C$18)*J88),'Ejercicio 3 - TIR'!$E$18-SQRT(('Ejercicio 3 - TIR'!$E$18-'Ejercicio 3 - TIR'!$C$18)*('Ejercicio 3 - TIR'!$E$18-'Ejercicio 3 - TIR'!$D$18)*(1-J88)))</f>
        <v>36191.4518474737</v>
      </c>
      <c r="L88" s="27">
        <f ca="1" t="shared" si="659"/>
        <v>0.875582467160445</v>
      </c>
      <c r="M88" s="28">
        <f ca="1">IF(L88&lt;=('Ejercicio 3 - TIR'!$D$18-'Ejercicio 3 - TIR'!$C$18)/('Ejercicio 3 - TIR'!$E$18-'Ejercicio 3 - TIR'!$C$18),'Ejercicio 3 - TIR'!$C$18+SQRT(('Ejercicio 3 - TIR'!$E$18-'Ejercicio 3 - TIR'!$C$18)*('Ejercicio 3 - TIR'!$D$18-'Ejercicio 3 - TIR'!$C$18)*L88),'Ejercicio 3 - TIR'!$E$18-SQRT(('Ejercicio 3 - TIR'!$E$18-'Ejercicio 3 - TIR'!$C$18)*('Ejercicio 3 - TIR'!$E$18-'Ejercicio 3 - TIR'!$D$18)*(1-L88)))</f>
        <v>41945.2798879494</v>
      </c>
      <c r="N88" s="27">
        <f ca="1" t="shared" ref="N88:R88" si="660">RAND()</f>
        <v>0.981296617890205</v>
      </c>
      <c r="O88" s="28">
        <f ca="1">IF(N88&lt;=('Ejercicio 3 - TIR'!$D$18-'Ejercicio 3 - TIR'!$C$18)/('Ejercicio 3 - TIR'!$E$18-'Ejercicio 3 - TIR'!$C$18),'Ejercicio 3 - TIR'!$C$18+SQRT(('Ejercicio 3 - TIR'!$E$18-'Ejercicio 3 - TIR'!$C$18)*('Ejercicio 3 - TIR'!$D$18-'Ejercicio 3 - TIR'!$C$18)*N88),'Ejercicio 3 - TIR'!$E$18-SQRT(('Ejercicio 3 - TIR'!$E$18-'Ejercicio 3 - TIR'!$C$18)*('Ejercicio 3 - TIR'!$E$18-'Ejercicio 3 - TIR'!$D$18)*(1-N88)))</f>
        <v>43815.6209820186</v>
      </c>
      <c r="P88" s="27">
        <f ca="1" t="shared" si="660"/>
        <v>0.489013611229634</v>
      </c>
      <c r="Q88" s="29">
        <f ca="1">IF(P88&lt;=('Ejercicio 3 - TIR'!$D$22-'Ejercicio 3 - TIR'!$C$22)/('Ejercicio 3 - TIR'!$E$22-'Ejercicio 3 - TIR'!$C$22),'Ejercicio 3 - TIR'!$C$22+SQRT(('Ejercicio 3 - TIR'!$E$22-'Ejercicio 3 - TIR'!$C$22)*('Ejercicio 3 - TIR'!$D$22-'Ejercicio 3 - TIR'!$C$22)*P88),'Ejercicio 3 - TIR'!$E$22-SQRT(('Ejercicio 3 - TIR'!$E$22-'Ejercicio 3 - TIR'!$C$22)*('Ejercicio 3 - TIR'!$E$22-'Ejercicio 3 - TIR'!$D$22)*(1-P88)))</f>
        <v>0.149668577657403</v>
      </c>
      <c r="R88" s="27">
        <f ca="1" t="shared" si="660"/>
        <v>0.141923026965995</v>
      </c>
      <c r="S88" s="29">
        <f ca="1">IF(R88&lt;=('Ejercicio 3 - TIR'!$D$23-'Ejercicio 3 - TIR'!$C$23)/('Ejercicio 3 - TIR'!$E$23-'Ejercicio 3 - TIR'!$C$23),'Ejercicio 3 - TIR'!$C$23+SQRT(('Ejercicio 3 - TIR'!$E$23-'Ejercicio 3 - TIR'!$C$23)*('Ejercicio 3 - TIR'!$D$23-'Ejercicio 3 - TIR'!$C$23)*R88),'Ejercicio 3 - TIR'!$E$23-SQRT(('Ejercicio 3 - TIR'!$E$23-'Ejercicio 3 - TIR'!$C$23)*('Ejercicio 3 - TIR'!$E$23-'Ejercicio 3 - TIR'!$D$23)*(1-R88)))</f>
        <v>0.135983161406267</v>
      </c>
      <c r="T88" s="27">
        <f ca="1" t="shared" ref="T88:X88" si="661">RAND()</f>
        <v>0.36229559766786</v>
      </c>
      <c r="U88" s="29">
        <f ca="1">IF(T88&lt;=('Ejercicio 3 - TIR'!$D$24-'Ejercicio 3 - TIR'!$C$24)/('Ejercicio 3 - TIR'!$E$24-'Ejercicio 3 - TIR'!$C$24),'Ejercicio 3 - TIR'!$C$24+SQRT(('Ejercicio 3 - TIR'!$E$24-'Ejercicio 3 - TIR'!$C$24)*('Ejercicio 3 - TIR'!$D$24-'Ejercicio 3 - TIR'!$C$24)*T88),'Ejercicio 3 - TIR'!$E$24-SQRT(('Ejercicio 3 - TIR'!$E$24-'Ejercicio 3 - TIR'!$C$24)*('Ejercicio 3 - TIR'!$E$24-'Ejercicio 3 - TIR'!$D$24)*(1-T88)))</f>
        <v>0.177582979445711</v>
      </c>
      <c r="V88" s="27">
        <f ca="1" t="shared" si="661"/>
        <v>0.851487251898788</v>
      </c>
      <c r="W88" s="29">
        <f ca="1">IF(V88&lt;=('Ejercicio 3 - TIR'!$D$25-'Ejercicio 3 - TIR'!$C$25)/('Ejercicio 3 - TIR'!$E$25-'Ejercicio 3 - TIR'!$C$25),'Ejercicio 3 - TIR'!$C$25+SQRT(('Ejercicio 3 - TIR'!$E$25-'Ejercicio 3 - TIR'!$C$25)*('Ejercicio 3 - TIR'!$D$25-'Ejercicio 3 - TIR'!$C$25)*V88),'Ejercicio 3 - TIR'!$E$25-SQRT(('Ejercicio 3 - TIR'!$E$25-'Ejercicio 3 - TIR'!$C$25)*('Ejercicio 3 - TIR'!$E$25-'Ejercicio 3 - TIR'!$D$25)*(1-V88)))</f>
        <v>0.227200995233251</v>
      </c>
      <c r="X88" s="27">
        <f ca="1" t="shared" si="661"/>
        <v>0.397631023060516</v>
      </c>
      <c r="Y88" s="29">
        <f ca="1">IF(X88&lt;=('Ejercicio 3 - TIR'!$D$26-'Ejercicio 3 - TIR'!$C$26)/('Ejercicio 3 - TIR'!$E$26-'Ejercicio 3 - TIR'!$C$26),'Ejercicio 3 - TIR'!$C$26+SQRT(('Ejercicio 3 - TIR'!$E$26-'Ejercicio 3 - TIR'!$C$26)*('Ejercicio 3 - TIR'!$D$26-'Ejercicio 3 - TIR'!$C$26)*X88),'Ejercicio 3 - TIR'!$E$26-SQRT(('Ejercicio 3 - TIR'!$E$26-'Ejercicio 3 - TIR'!$C$26)*('Ejercicio 3 - TIR'!$E$26-'Ejercicio 3 - TIR'!$D$26)*(1-X88)))</f>
        <v>0.222966742373653</v>
      </c>
      <c r="Z88" s="27">
        <f ca="1" t="shared" si="480"/>
        <v>1.1496685776574</v>
      </c>
      <c r="AA88" s="27">
        <f ca="1" t="shared" si="481"/>
        <v>1.3060041454167</v>
      </c>
      <c r="AB88" s="27">
        <f ca="1" t="shared" si="482"/>
        <v>1.53792825272825</v>
      </c>
      <c r="AC88" s="27">
        <f ca="1" t="shared" si="483"/>
        <v>1.88734708234544</v>
      </c>
      <c r="AD88" s="27">
        <f ca="1" t="shared" si="484"/>
        <v>2.30816271302443</v>
      </c>
      <c r="AE88" s="26">
        <f ca="1" t="shared" si="485"/>
        <v>4766.15009212426</v>
      </c>
      <c r="AF88" s="26">
        <f ca="1" t="shared" si="486"/>
        <v>5414.26624938809</v>
      </c>
      <c r="AG88" s="26">
        <f ca="1" t="shared" si="487"/>
        <v>6375.74778146678</v>
      </c>
      <c r="AH88" s="26">
        <f ca="1" t="shared" si="488"/>
        <v>7824.32402277222</v>
      </c>
      <c r="AI88" s="26">
        <f ca="1" t="shared" si="489"/>
        <v>9568.88806140567</v>
      </c>
      <c r="AJ88" s="28">
        <f ca="1" t="shared" si="490"/>
        <v>44135.6291969473</v>
      </c>
      <c r="AK88" s="28">
        <f ca="1" t="shared" si="491"/>
        <v>47667.4572881951</v>
      </c>
      <c r="AL88" s="28">
        <f ca="1" t="shared" si="492"/>
        <v>55659.8563034839</v>
      </c>
      <c r="AM88" s="28">
        <f ca="1" t="shared" si="493"/>
        <v>79165.3016146843</v>
      </c>
      <c r="AN88" s="28">
        <f ca="1" t="shared" si="494"/>
        <v>101133.582598706</v>
      </c>
      <c r="AO88" s="28">
        <f ca="1">C88/'Ejercicio 3 - TIR'!$D$7</f>
        <v>13702.92356305</v>
      </c>
      <c r="AP88" s="28">
        <f ca="1" t="shared" si="495"/>
        <v>30432.7056338973</v>
      </c>
      <c r="AQ88" s="28">
        <f ca="1" t="shared" si="496"/>
        <v>33964.5337251451</v>
      </c>
      <c r="AR88" s="28">
        <f ca="1" t="shared" si="497"/>
        <v>41956.9327404339</v>
      </c>
      <c r="AS88" s="28">
        <f ca="1" t="shared" si="498"/>
        <v>65462.3780516343</v>
      </c>
      <c r="AT88" s="28">
        <f ca="1" t="shared" si="499"/>
        <v>87430.659035656</v>
      </c>
      <c r="AU88" s="28">
        <f ca="1">AP88*'Ejercicio 3 - TIR'!$D$5</f>
        <v>15216.3528169486</v>
      </c>
      <c r="AV88" s="28">
        <f ca="1">AQ88*'Ejercicio 3 - TIR'!$D$5</f>
        <v>16982.2668625726</v>
      </c>
      <c r="AW88" s="28">
        <f ca="1">AR88*'Ejercicio 3 - TIR'!$D$5</f>
        <v>20978.466370217</v>
      </c>
      <c r="AX88" s="28">
        <f ca="1">AS88*'Ejercicio 3 - TIR'!$D$5</f>
        <v>32731.1890258171</v>
      </c>
      <c r="AY88" s="28">
        <f ca="1">AT88*'Ejercicio 3 - TIR'!$D$5</f>
        <v>43715.329517828</v>
      </c>
      <c r="AZ88" s="28">
        <f ca="1" t="shared" ref="AZ88:BD88" si="662">AJ88-AU88-AE88</f>
        <v>24153.1262878744</v>
      </c>
      <c r="BA88" s="28">
        <f ca="1" t="shared" si="662"/>
        <v>25270.9241762345</v>
      </c>
      <c r="BB88" s="28">
        <f ca="1" t="shared" si="662"/>
        <v>28305.6421518002</v>
      </c>
      <c r="BC88" s="28">
        <f ca="1" t="shared" si="662"/>
        <v>38609.7885660949</v>
      </c>
      <c r="BD88" s="28">
        <f ca="1" t="shared" si="662"/>
        <v>47849.3650194723</v>
      </c>
      <c r="BE88" s="28">
        <f ca="1" t="shared" ref="BE88:BI88" si="663">AZ88/Z88</f>
        <v>21008.7730997132</v>
      </c>
      <c r="BF88" s="28">
        <f ca="1" t="shared" si="663"/>
        <v>19349.8039534716</v>
      </c>
      <c r="BG88" s="28">
        <f ca="1" t="shared" si="663"/>
        <v>18405.0472455959</v>
      </c>
      <c r="BH88" s="28">
        <f ca="1" t="shared" si="663"/>
        <v>20457.174479065</v>
      </c>
      <c r="BI88" s="28">
        <f ca="1" t="shared" si="663"/>
        <v>20730.4990889375</v>
      </c>
      <c r="BJ88" s="28">
        <f ca="1" t="shared" si="502"/>
        <v>73502.7358414602</v>
      </c>
      <c r="BK88" s="28">
        <f ca="1" t="shared" si="503"/>
        <v>31628.5772276558</v>
      </c>
      <c r="BL88" s="28">
        <f ca="1" t="shared" si="504"/>
        <v>105131.313069116</v>
      </c>
      <c r="BM88" s="28">
        <f ca="1">BK88*'Ejercicio 3 - TIR'!$D$5</f>
        <v>15814.2886138279</v>
      </c>
      <c r="BN88" s="28">
        <f ca="1" t="shared" si="505"/>
        <v>89317.0244552881</v>
      </c>
      <c r="BO88" s="28">
        <f ca="1" t="shared" si="506"/>
        <v>38696.1560167716</v>
      </c>
      <c r="BP88" s="28">
        <f ca="1" t="shared" si="507"/>
        <v>-100359.312050497</v>
      </c>
      <c r="BQ88" s="28">
        <f ca="1" t="shared" ref="BQ88:BT88" si="664">BE88</f>
        <v>21008.7730997132</v>
      </c>
      <c r="BR88" s="28">
        <f ca="1" t="shared" si="664"/>
        <v>19349.8039534716</v>
      </c>
      <c r="BS88" s="28">
        <f ca="1" t="shared" si="664"/>
        <v>18405.0472455959</v>
      </c>
      <c r="BT88" s="28">
        <f ca="1" t="shared" si="664"/>
        <v>20457.174479065</v>
      </c>
      <c r="BU88" s="28">
        <f ca="1" t="shared" si="509"/>
        <v>59426.6551057091</v>
      </c>
      <c r="BV88" s="30">
        <f ca="1" t="shared" si="510"/>
        <v>9.81280291799602</v>
      </c>
    </row>
    <row r="89" ht="15" customHeight="1" spans="1:74">
      <c r="A89" s="26">
        <v>88</v>
      </c>
      <c r="B89" s="27">
        <f ca="1" t="shared" ref="B89:F89" si="665">RAND()</f>
        <v>0.217179523637689</v>
      </c>
      <c r="C89" s="28">
        <f ca="1">IF(B89&lt;=('Ejercicio 3 - TIR'!$D$13-'Ejercicio 3 - TIR'!$C$13)/('Ejercicio 3 - TIR'!$E$13-'Ejercicio 3 - TIR'!$C$13),'Ejercicio 3 - TIR'!$C$13+SQRT(('Ejercicio 3 - TIR'!$E$13-'Ejercicio 3 - TIR'!$C$13)*('Ejercicio 3 - TIR'!$D$13-'Ejercicio 3 - TIR'!$C$13)*B89),'Ejercicio 3 - TIR'!$E$13-SQRT(('Ejercicio 3 - TIR'!$E$13-'Ejercicio 3 - TIR'!$C$13)*('Ejercicio 3 - TIR'!$E$13-'Ejercicio 3 - TIR'!$D$13)*(1-B89)))</f>
        <v>69320.5047854221</v>
      </c>
      <c r="D89" s="27">
        <f ca="1" t="shared" si="665"/>
        <v>0.254339379611197</v>
      </c>
      <c r="E89" s="28">
        <f ca="1">IF(D89&lt;=('Ejercicio 3 - TIR'!$D$14-'Ejercicio 3 - TIR'!$C$14)/('Ejercicio 3 - TIR'!$E$14-'Ejercicio 3 - TIR'!$C$14),'Ejercicio 3 - TIR'!$C$14+SQRT(('Ejercicio 3 - TIR'!$E$14-'Ejercicio 3 - TIR'!$C$14)*('Ejercicio 3 - TIR'!$D$14-'Ejercicio 3 - TIR'!$C$14)*D89),'Ejercicio 3 - TIR'!$E$14-SQRT(('Ejercicio 3 - TIR'!$E$14-'Ejercicio 3 - TIR'!$C$14)*('Ejercicio 3 - TIR'!$E$14-'Ejercicio 3 - TIR'!$D$14)*(1-D89)))</f>
        <v>29367.5454743872</v>
      </c>
      <c r="F89" s="27">
        <f ca="1" t="shared" si="665"/>
        <v>0.454505194539364</v>
      </c>
      <c r="G89" s="28">
        <f ca="1">IF(F89&lt;=('Ejercicio 3 - TIR'!$D$18-'Ejercicio 3 - TIR'!$C$18)/('Ejercicio 3 - TIR'!$E$18-'Ejercicio 3 - TIR'!$C$18),'Ejercicio 3 - TIR'!$C$18+SQRT(('Ejercicio 3 - TIR'!$E$18-'Ejercicio 3 - TIR'!$C$18)*('Ejercicio 3 - TIR'!$D$18-'Ejercicio 3 - TIR'!$C$18)*F89),'Ejercicio 3 - TIR'!$E$18-SQRT(('Ejercicio 3 - TIR'!$E$18-'Ejercicio 3 - TIR'!$C$18)*('Ejercicio 3 - TIR'!$E$18-'Ejercicio 3 - TIR'!$D$18)*(1-F89)))</f>
        <v>38256.862550685</v>
      </c>
      <c r="H89" s="27">
        <f ca="1" t="shared" ref="H89:L89" si="666">RAND()</f>
        <v>0.0391508362901241</v>
      </c>
      <c r="I89" s="28">
        <f ca="1">IF(H89&lt;=('Ejercicio 3 - TIR'!$D$18-'Ejercicio 3 - TIR'!$C$18)/('Ejercicio 3 - TIR'!$E$18-'Ejercicio 3 - TIR'!$C$18),'Ejercicio 3 - TIR'!$C$18+SQRT(('Ejercicio 3 - TIR'!$E$18-'Ejercicio 3 - TIR'!$C$18)*('Ejercicio 3 - TIR'!$D$18-'Ejercicio 3 - TIR'!$C$18)*H89),'Ejercicio 3 - TIR'!$E$18-SQRT(('Ejercicio 3 - TIR'!$E$18-'Ejercicio 3 - TIR'!$C$18)*('Ejercicio 3 - TIR'!$E$18-'Ejercicio 3 - TIR'!$D$18)*(1-H89)))</f>
        <v>32423.3500456019</v>
      </c>
      <c r="J89" s="27">
        <f ca="1" t="shared" si="666"/>
        <v>0.342655820576558</v>
      </c>
      <c r="K89" s="28">
        <f ca="1">IF(J89&lt;=('Ejercicio 3 - TIR'!$D$18-'Ejercicio 3 - TIR'!$C$18)/('Ejercicio 3 - TIR'!$E$18-'Ejercicio 3 - TIR'!$C$18),'Ejercicio 3 - TIR'!$C$18+SQRT(('Ejercicio 3 - TIR'!$E$18-'Ejercicio 3 - TIR'!$C$18)*('Ejercicio 3 - TIR'!$D$18-'Ejercicio 3 - TIR'!$C$18)*J89),'Ejercicio 3 - TIR'!$E$18-SQRT(('Ejercicio 3 - TIR'!$E$18-'Ejercicio 3 - TIR'!$C$18)*('Ejercicio 3 - TIR'!$E$18-'Ejercicio 3 - TIR'!$D$18)*(1-J89)))</f>
        <v>37169.2658680289</v>
      </c>
      <c r="L89" s="27">
        <f ca="1" t="shared" si="666"/>
        <v>0.00813683793621234</v>
      </c>
      <c r="M89" s="28">
        <f ca="1">IF(L89&lt;=('Ejercicio 3 - TIR'!$D$18-'Ejercicio 3 - TIR'!$C$18)/('Ejercicio 3 - TIR'!$E$18-'Ejercicio 3 - TIR'!$C$18),'Ejercicio 3 - TIR'!$C$18+SQRT(('Ejercicio 3 - TIR'!$E$18-'Ejercicio 3 - TIR'!$C$18)*('Ejercicio 3 - TIR'!$D$18-'Ejercicio 3 - TIR'!$C$18)*L89),'Ejercicio 3 - TIR'!$E$18-SQRT(('Ejercicio 3 - TIR'!$E$18-'Ejercicio 3 - TIR'!$C$18)*('Ejercicio 3 - TIR'!$E$18-'Ejercicio 3 - TIR'!$D$18)*(1-L89)))</f>
        <v>31104.7740449666</v>
      </c>
      <c r="N89" s="27">
        <f ca="1" t="shared" ref="N89:R89" si="667">RAND()</f>
        <v>0.620082723551201</v>
      </c>
      <c r="O89" s="28">
        <f ca="1">IF(N89&lt;=('Ejercicio 3 - TIR'!$D$18-'Ejercicio 3 - TIR'!$C$18)/('Ejercicio 3 - TIR'!$E$18-'Ejercicio 3 - TIR'!$C$18),'Ejercicio 3 - TIR'!$C$18+SQRT(('Ejercicio 3 - TIR'!$E$18-'Ejercicio 3 - TIR'!$C$18)*('Ejercicio 3 - TIR'!$D$18-'Ejercicio 3 - TIR'!$C$18)*N89),'Ejercicio 3 - TIR'!$E$18-SQRT(('Ejercicio 3 - TIR'!$E$18-'Ejercicio 3 - TIR'!$C$18)*('Ejercicio 3 - TIR'!$E$18-'Ejercicio 3 - TIR'!$D$18)*(1-N89)))</f>
        <v>39644.2940919841</v>
      </c>
      <c r="P89" s="27">
        <f ca="1" t="shared" si="667"/>
        <v>0.953078444796497</v>
      </c>
      <c r="Q89" s="29">
        <f ca="1">IF(P89&lt;=('Ejercicio 3 - TIR'!$D$22-'Ejercicio 3 - TIR'!$C$22)/('Ejercicio 3 - TIR'!$E$22-'Ejercicio 3 - TIR'!$C$22),'Ejercicio 3 - TIR'!$C$22+SQRT(('Ejercicio 3 - TIR'!$E$22-'Ejercicio 3 - TIR'!$C$22)*('Ejercicio 3 - TIR'!$D$22-'Ejercicio 3 - TIR'!$C$22)*P89),'Ejercicio 3 - TIR'!$E$22-SQRT(('Ejercicio 3 - TIR'!$E$22-'Ejercicio 3 - TIR'!$C$22)*('Ejercicio 3 - TIR'!$E$22-'Ejercicio 3 - TIR'!$D$22)*(1-P89)))</f>
        <v>0.170809853136848</v>
      </c>
      <c r="R89" s="27">
        <f ca="1" t="shared" si="667"/>
        <v>0.613466667350385</v>
      </c>
      <c r="S89" s="29">
        <f ca="1">IF(R89&lt;=('Ejercicio 3 - TIR'!$D$23-'Ejercicio 3 - TIR'!$C$23)/('Ejercicio 3 - TIR'!$E$23-'Ejercicio 3 - TIR'!$C$23),'Ejercicio 3 - TIR'!$C$23+SQRT(('Ejercicio 3 - TIR'!$E$23-'Ejercicio 3 - TIR'!$C$23)*('Ejercicio 3 - TIR'!$D$23-'Ejercicio 3 - TIR'!$C$23)*R89),'Ejercicio 3 - TIR'!$E$23-SQRT(('Ejercicio 3 - TIR'!$E$23-'Ejercicio 3 - TIR'!$C$23)*('Ejercicio 3 - TIR'!$E$23-'Ejercicio 3 - TIR'!$D$23)*(1-R89)))</f>
        <v>0.153622737087232</v>
      </c>
      <c r="T89" s="27">
        <f ca="1" t="shared" ref="T89:X89" si="668">RAND()</f>
        <v>0.425470232184703</v>
      </c>
      <c r="U89" s="29">
        <f ca="1">IF(T89&lt;=('Ejercicio 3 - TIR'!$D$24-'Ejercicio 3 - TIR'!$C$24)/('Ejercicio 3 - TIR'!$E$24-'Ejercicio 3 - TIR'!$C$24),'Ejercicio 3 - TIR'!$C$24+SQRT(('Ejercicio 3 - TIR'!$E$24-'Ejercicio 3 - TIR'!$C$24)*('Ejercicio 3 - TIR'!$D$24-'Ejercicio 3 - TIR'!$C$24)*T89),'Ejercicio 3 - TIR'!$E$24-SQRT(('Ejercicio 3 - TIR'!$E$24-'Ejercicio 3 - TIR'!$C$24)*('Ejercicio 3 - TIR'!$E$24-'Ejercicio 3 - TIR'!$D$24)*(1-T89)))</f>
        <v>0.17989126105717</v>
      </c>
      <c r="V89" s="27">
        <f ca="1" t="shared" si="668"/>
        <v>0.328128084785165</v>
      </c>
      <c r="W89" s="29">
        <f ca="1">IF(V89&lt;=('Ejercicio 3 - TIR'!$D$25-'Ejercicio 3 - TIR'!$C$25)/('Ejercicio 3 - TIR'!$E$25-'Ejercicio 3 - TIR'!$C$25),'Ejercicio 3 - TIR'!$C$25+SQRT(('Ejercicio 3 - TIR'!$E$25-'Ejercicio 3 - TIR'!$C$25)*('Ejercicio 3 - TIR'!$D$25-'Ejercicio 3 - TIR'!$C$25)*V89),'Ejercicio 3 - TIR'!$E$25-SQRT(('Ejercicio 3 - TIR'!$E$25-'Ejercicio 3 - TIR'!$C$25)*('Ejercicio 3 - TIR'!$E$25-'Ejercicio 3 - TIR'!$D$25)*(1-V89)))</f>
        <v>0.201507199469901</v>
      </c>
      <c r="X89" s="27">
        <f ca="1" t="shared" si="668"/>
        <v>0.13433047825662</v>
      </c>
      <c r="Y89" s="29">
        <f ca="1">IF(X89&lt;=('Ejercicio 3 - TIR'!$D$26-'Ejercicio 3 - TIR'!$C$26)/('Ejercicio 3 - TIR'!$E$26-'Ejercicio 3 - TIR'!$C$26),'Ejercicio 3 - TIR'!$C$26+SQRT(('Ejercicio 3 - TIR'!$E$26-'Ejercicio 3 - TIR'!$C$26)*('Ejercicio 3 - TIR'!$D$26-'Ejercicio 3 - TIR'!$C$26)*X89),'Ejercicio 3 - TIR'!$E$26-SQRT(('Ejercicio 3 - TIR'!$E$26-'Ejercicio 3 - TIR'!$C$26)*('Ejercicio 3 - TIR'!$E$26-'Ejercicio 3 - TIR'!$D$26)*(1-X89)))</f>
        <v>0.209044481911905</v>
      </c>
      <c r="Z89" s="27">
        <f ca="1" t="shared" si="480"/>
        <v>1.17080985313685</v>
      </c>
      <c r="AA89" s="27">
        <f ca="1" t="shared" si="481"/>
        <v>1.35067286738443</v>
      </c>
      <c r="AB89" s="27">
        <f ca="1" t="shared" si="482"/>
        <v>1.59364711277392</v>
      </c>
      <c r="AC89" s="27">
        <f ca="1" t="shared" si="483"/>
        <v>1.91477847941229</v>
      </c>
      <c r="AD89" s="27">
        <f ca="1" t="shared" si="484"/>
        <v>2.31505235461709</v>
      </c>
      <c r="AE89" s="26">
        <f ca="1" t="shared" si="485"/>
        <v>5016.26612946977</v>
      </c>
      <c r="AF89" s="26">
        <f ca="1" t="shared" si="486"/>
        <v>5786.87866223689</v>
      </c>
      <c r="AG89" s="26">
        <f ca="1" t="shared" si="487"/>
        <v>6827.88756237151</v>
      </c>
      <c r="AH89" s="26">
        <f ca="1" t="shared" si="488"/>
        <v>8203.75606336037</v>
      </c>
      <c r="AI89" s="26">
        <f ca="1" t="shared" si="489"/>
        <v>9918.70599935719</v>
      </c>
      <c r="AJ89" s="28">
        <f ca="1" t="shared" si="490"/>
        <v>44791.5116244441</v>
      </c>
      <c r="AK89" s="28">
        <f ca="1" t="shared" si="491"/>
        <v>43793.3391763022</v>
      </c>
      <c r="AL89" s="28">
        <f ca="1" t="shared" si="492"/>
        <v>59234.6932345104</v>
      </c>
      <c r="AM89" s="28">
        <f ca="1" t="shared" si="493"/>
        <v>59558.7519482839</v>
      </c>
      <c r="AN89" s="28">
        <f ca="1" t="shared" si="494"/>
        <v>91778.6163847803</v>
      </c>
      <c r="AO89" s="28">
        <f ca="1">C89/'Ejercicio 3 - TIR'!$D$7</f>
        <v>13864.1009570844</v>
      </c>
      <c r="AP89" s="28">
        <f ca="1" t="shared" si="495"/>
        <v>30927.4106673597</v>
      </c>
      <c r="AQ89" s="28">
        <f ca="1" t="shared" si="496"/>
        <v>29929.2382192178</v>
      </c>
      <c r="AR89" s="28">
        <f ca="1" t="shared" si="497"/>
        <v>45370.592277426</v>
      </c>
      <c r="AS89" s="28">
        <f ca="1" t="shared" si="498"/>
        <v>45694.6509911994</v>
      </c>
      <c r="AT89" s="28">
        <f ca="1" t="shared" si="499"/>
        <v>77914.5154276959</v>
      </c>
      <c r="AU89" s="28">
        <f ca="1">AP89*'Ejercicio 3 - TIR'!$D$5</f>
        <v>15463.7053336798</v>
      </c>
      <c r="AV89" s="28">
        <f ca="1">AQ89*'Ejercicio 3 - TIR'!$D$5</f>
        <v>14964.6191096089</v>
      </c>
      <c r="AW89" s="28">
        <f ca="1">AR89*'Ejercicio 3 - TIR'!$D$5</f>
        <v>22685.296138713</v>
      </c>
      <c r="AX89" s="28">
        <f ca="1">AS89*'Ejercicio 3 - TIR'!$D$5</f>
        <v>22847.3254955997</v>
      </c>
      <c r="AY89" s="28">
        <f ca="1">AT89*'Ejercicio 3 - TIR'!$D$5</f>
        <v>38957.257713848</v>
      </c>
      <c r="AZ89" s="28">
        <f ca="1" t="shared" ref="AZ89:BD89" si="669">AJ89-AU89-AE89</f>
        <v>24311.5401612945</v>
      </c>
      <c r="BA89" s="28">
        <f ca="1" t="shared" si="669"/>
        <v>23041.8414044564</v>
      </c>
      <c r="BB89" s="28">
        <f ca="1" t="shared" si="669"/>
        <v>29721.5095334259</v>
      </c>
      <c r="BC89" s="28">
        <f ca="1" t="shared" si="669"/>
        <v>28507.6703893238</v>
      </c>
      <c r="BD89" s="28">
        <f ca="1" t="shared" si="669"/>
        <v>42902.6526715752</v>
      </c>
      <c r="BE89" s="28">
        <f ca="1" t="shared" ref="BE89:BI89" si="670">AZ89/Z89</f>
        <v>20764.7211852195</v>
      </c>
      <c r="BF89" s="28">
        <f ca="1" t="shared" si="670"/>
        <v>17059.5278552362</v>
      </c>
      <c r="BG89" s="28">
        <f ca="1" t="shared" si="670"/>
        <v>18649.9942773983</v>
      </c>
      <c r="BH89" s="28">
        <f ca="1" t="shared" si="670"/>
        <v>14888.2341721711</v>
      </c>
      <c r="BI89" s="28">
        <f ca="1" t="shared" si="670"/>
        <v>18532.0442477299</v>
      </c>
      <c r="BJ89" s="28">
        <f ca="1" t="shared" si="502"/>
        <v>67987.4052998045</v>
      </c>
      <c r="BK89" s="28">
        <f ca="1" t="shared" si="503"/>
        <v>32096.1195653474</v>
      </c>
      <c r="BL89" s="28">
        <f ca="1" t="shared" si="504"/>
        <v>100083.524865152</v>
      </c>
      <c r="BM89" s="28">
        <f ca="1">BK89*'Ejercicio 3 - TIR'!$D$5</f>
        <v>16048.0597826737</v>
      </c>
      <c r="BN89" s="28">
        <f ca="1" t="shared" si="505"/>
        <v>84035.4650824782</v>
      </c>
      <c r="BO89" s="28">
        <f ca="1" t="shared" si="506"/>
        <v>36299.5959529294</v>
      </c>
      <c r="BP89" s="28">
        <f ca="1" t="shared" si="507"/>
        <v>-98688.0502598092</v>
      </c>
      <c r="BQ89" s="28">
        <f ca="1" t="shared" ref="BQ89:BT89" si="671">BE89</f>
        <v>20764.7211852195</v>
      </c>
      <c r="BR89" s="28">
        <f ca="1" t="shared" si="671"/>
        <v>17059.5278552362</v>
      </c>
      <c r="BS89" s="28">
        <f ca="1" t="shared" si="671"/>
        <v>18649.9942773983</v>
      </c>
      <c r="BT89" s="28">
        <f ca="1" t="shared" si="671"/>
        <v>14888.2341721711</v>
      </c>
      <c r="BU89" s="28">
        <f ca="1" t="shared" si="509"/>
        <v>54831.6402006592</v>
      </c>
      <c r="BV89" s="30">
        <f ca="1" t="shared" si="510"/>
        <v>7.41676361297301</v>
      </c>
    </row>
    <row r="90" ht="15" customHeight="1" spans="1:74">
      <c r="A90" s="26">
        <v>89</v>
      </c>
      <c r="B90" s="27">
        <f ca="1" t="shared" ref="B90:F90" si="672">RAND()</f>
        <v>0.574462337338639</v>
      </c>
      <c r="C90" s="28">
        <f ca="1">IF(B90&lt;=('Ejercicio 3 - TIR'!$D$13-'Ejercicio 3 - TIR'!$C$13)/('Ejercicio 3 - TIR'!$E$13-'Ejercicio 3 - TIR'!$C$13),'Ejercicio 3 - TIR'!$C$13+SQRT(('Ejercicio 3 - TIR'!$E$13-'Ejercicio 3 - TIR'!$C$13)*('Ejercicio 3 - TIR'!$D$13-'Ejercicio 3 - TIR'!$C$13)*B90),'Ejercicio 3 - TIR'!$E$13-SQRT(('Ejercicio 3 - TIR'!$E$13-'Ejercicio 3 - TIR'!$C$13)*('Ejercicio 3 - TIR'!$E$13-'Ejercicio 3 - TIR'!$D$13)*(1-B90)))</f>
        <v>77402.540072087</v>
      </c>
      <c r="D90" s="27">
        <f ca="1" t="shared" si="672"/>
        <v>0.991978321570351</v>
      </c>
      <c r="E90" s="28">
        <f ca="1">IF(D90&lt;=('Ejercicio 3 - TIR'!$D$14-'Ejercicio 3 - TIR'!$C$14)/('Ejercicio 3 - TIR'!$E$14-'Ejercicio 3 - TIR'!$C$14),'Ejercicio 3 - TIR'!$C$14+SQRT(('Ejercicio 3 - TIR'!$E$14-'Ejercicio 3 - TIR'!$C$14)*('Ejercicio 3 - TIR'!$D$14-'Ejercicio 3 - TIR'!$C$14)*D90),'Ejercicio 3 - TIR'!$E$14-SQRT(('Ejercicio 3 - TIR'!$E$14-'Ejercicio 3 - TIR'!$C$14)*('Ejercicio 3 - TIR'!$E$14-'Ejercicio 3 - TIR'!$D$14)*(1-D90)))</f>
        <v>38903.0716685</v>
      </c>
      <c r="F90" s="27">
        <f ca="1" t="shared" si="672"/>
        <v>0.288775954099325</v>
      </c>
      <c r="G90" s="28">
        <f ca="1">IF(F90&lt;=('Ejercicio 3 - TIR'!$D$18-'Ejercicio 3 - TIR'!$C$18)/('Ejercicio 3 - TIR'!$E$18-'Ejercicio 3 - TIR'!$C$18),'Ejercicio 3 - TIR'!$C$18+SQRT(('Ejercicio 3 - TIR'!$E$18-'Ejercicio 3 - TIR'!$C$18)*('Ejercicio 3 - TIR'!$D$18-'Ejercicio 3 - TIR'!$C$18)*F90),'Ejercicio 3 - TIR'!$E$18-SQRT(('Ejercicio 3 - TIR'!$E$18-'Ejercicio 3 - TIR'!$C$18)*('Ejercicio 3 - TIR'!$E$18-'Ejercicio 3 - TIR'!$D$18)*(1-F90)))</f>
        <v>36581.5190583101</v>
      </c>
      <c r="H90" s="27">
        <f ca="1" t="shared" ref="H90:L90" si="673">RAND()</f>
        <v>0.672426476774188</v>
      </c>
      <c r="I90" s="28">
        <f ca="1">IF(H90&lt;=('Ejercicio 3 - TIR'!$D$18-'Ejercicio 3 - TIR'!$C$18)/('Ejercicio 3 - TIR'!$E$18-'Ejercicio 3 - TIR'!$C$18),'Ejercicio 3 - TIR'!$C$18+SQRT(('Ejercicio 3 - TIR'!$E$18-'Ejercicio 3 - TIR'!$C$18)*('Ejercicio 3 - TIR'!$D$18-'Ejercicio 3 - TIR'!$C$18)*H90),'Ejercicio 3 - TIR'!$E$18-SQRT(('Ejercicio 3 - TIR'!$E$18-'Ejercicio 3 - TIR'!$C$18)*('Ejercicio 3 - TIR'!$E$18-'Ejercicio 3 - TIR'!$D$18)*(1-H90)))</f>
        <v>40043.3868173988</v>
      </c>
      <c r="J90" s="27">
        <f ca="1" t="shared" si="673"/>
        <v>0.818496612670421</v>
      </c>
      <c r="K90" s="28">
        <f ca="1">IF(J90&lt;=('Ejercicio 3 - TIR'!$D$18-'Ejercicio 3 - TIR'!$C$18)/('Ejercicio 3 - TIR'!$E$18-'Ejercicio 3 - TIR'!$C$18),'Ejercicio 3 - TIR'!$C$18+SQRT(('Ejercicio 3 - TIR'!$E$18-'Ejercicio 3 - TIR'!$C$18)*('Ejercicio 3 - TIR'!$D$18-'Ejercicio 3 - TIR'!$C$18)*J90),'Ejercicio 3 - TIR'!$E$18-SQRT(('Ejercicio 3 - TIR'!$E$18-'Ejercicio 3 - TIR'!$C$18)*('Ejercicio 3 - TIR'!$E$18-'Ejercicio 3 - TIR'!$D$18)*(1-J90)))</f>
        <v>41310.4534086532</v>
      </c>
      <c r="L90" s="27">
        <f ca="1" t="shared" si="673"/>
        <v>0.182437359362955</v>
      </c>
      <c r="M90" s="28">
        <f ca="1">IF(L90&lt;=('Ejercicio 3 - TIR'!$D$18-'Ejercicio 3 - TIR'!$C$18)/('Ejercicio 3 - TIR'!$E$18-'Ejercicio 3 - TIR'!$C$18),'Ejercicio 3 - TIR'!$C$18+SQRT(('Ejercicio 3 - TIR'!$E$18-'Ejercicio 3 - TIR'!$C$18)*('Ejercicio 3 - TIR'!$D$18-'Ejercicio 3 - TIR'!$C$18)*L90),'Ejercicio 3 - TIR'!$E$18-SQRT(('Ejercicio 3 - TIR'!$E$18-'Ejercicio 3 - TIR'!$C$18)*('Ejercicio 3 - TIR'!$E$18-'Ejercicio 3 - TIR'!$D$18)*(1-L90)))</f>
        <v>35231.2143814265</v>
      </c>
      <c r="N90" s="27">
        <f ca="1" t="shared" ref="N90:R90" si="674">RAND()</f>
        <v>0.221849669133972</v>
      </c>
      <c r="O90" s="28">
        <f ca="1">IF(N90&lt;=('Ejercicio 3 - TIR'!$D$18-'Ejercicio 3 - TIR'!$C$18)/('Ejercicio 3 - TIR'!$E$18-'Ejercicio 3 - TIR'!$C$18),'Ejercicio 3 - TIR'!$C$18+SQRT(('Ejercicio 3 - TIR'!$E$18-'Ejercicio 3 - TIR'!$C$18)*('Ejercicio 3 - TIR'!$D$18-'Ejercicio 3 - TIR'!$C$18)*N90),'Ejercicio 3 - TIR'!$E$18-SQRT(('Ejercicio 3 - TIR'!$E$18-'Ejercicio 3 - TIR'!$C$18)*('Ejercicio 3 - TIR'!$E$18-'Ejercicio 3 - TIR'!$D$18)*(1-N90)))</f>
        <v>35768.6610552273</v>
      </c>
      <c r="P90" s="27">
        <f ca="1" t="shared" si="674"/>
        <v>0.612964573214833</v>
      </c>
      <c r="Q90" s="29">
        <f ca="1">IF(P90&lt;=('Ejercicio 3 - TIR'!$D$22-'Ejercicio 3 - TIR'!$C$22)/('Ejercicio 3 - TIR'!$E$22-'Ejercicio 3 - TIR'!$C$22),'Ejercicio 3 - TIR'!$C$22+SQRT(('Ejercicio 3 - TIR'!$E$22-'Ejercicio 3 - TIR'!$C$22)*('Ejercicio 3 - TIR'!$D$22-'Ejercicio 3 - TIR'!$C$22)*P90),'Ejercicio 3 - TIR'!$E$22-SQRT(('Ejercicio 3 - TIR'!$E$22-'Ejercicio 3 - TIR'!$C$22)*('Ejercicio 3 - TIR'!$E$22-'Ejercicio 3 - TIR'!$D$22)*(1-P90)))</f>
        <v>0.153605611046791</v>
      </c>
      <c r="R90" s="27">
        <f ca="1" t="shared" si="674"/>
        <v>0.305378843945198</v>
      </c>
      <c r="S90" s="29">
        <f ca="1">IF(R90&lt;=('Ejercicio 3 - TIR'!$D$23-'Ejercicio 3 - TIR'!$C$23)/('Ejercicio 3 - TIR'!$E$23-'Ejercicio 3 - TIR'!$C$23),'Ejercicio 3 - TIR'!$C$23+SQRT(('Ejercicio 3 - TIR'!$E$23-'Ejercicio 3 - TIR'!$C$23)*('Ejercicio 3 - TIR'!$D$23-'Ejercicio 3 - TIR'!$C$23)*R90),'Ejercicio 3 - TIR'!$E$23-SQRT(('Ejercicio 3 - TIR'!$E$23-'Ejercicio 3 - TIR'!$C$23)*('Ejercicio 3 - TIR'!$E$23-'Ejercicio 3 - TIR'!$D$23)*(1-R90)))</f>
        <v>0.143445296310803</v>
      </c>
      <c r="T90" s="27">
        <f ca="1" t="shared" ref="T90:X90" si="675">RAND()</f>
        <v>0.449482890853941</v>
      </c>
      <c r="U90" s="29">
        <f ca="1">IF(T90&lt;=('Ejercicio 3 - TIR'!$D$24-'Ejercicio 3 - TIR'!$C$24)/('Ejercicio 3 - TIR'!$E$24-'Ejercicio 3 - TIR'!$C$24),'Ejercicio 3 - TIR'!$C$24+SQRT(('Ejercicio 3 - TIR'!$E$24-'Ejercicio 3 - TIR'!$C$24)*('Ejercicio 3 - TIR'!$D$24-'Ejercicio 3 - TIR'!$C$24)*T90),'Ejercicio 3 - TIR'!$E$24-SQRT(('Ejercicio 3 - TIR'!$E$24-'Ejercicio 3 - TIR'!$C$24)*('Ejercicio 3 - TIR'!$E$24-'Ejercicio 3 - TIR'!$D$24)*(1-T90)))</f>
        <v>0.18073872256779</v>
      </c>
      <c r="V90" s="27">
        <f ca="1" t="shared" si="675"/>
        <v>0.773218791809354</v>
      </c>
      <c r="W90" s="29">
        <f ca="1">IF(V90&lt;=('Ejercicio 3 - TIR'!$D$25-'Ejercicio 3 - TIR'!$C$25)/('Ejercicio 3 - TIR'!$E$25-'Ejercicio 3 - TIR'!$C$25),'Ejercicio 3 - TIR'!$C$25+SQRT(('Ejercicio 3 - TIR'!$E$25-'Ejercicio 3 - TIR'!$C$25)*('Ejercicio 3 - TIR'!$D$25-'Ejercicio 3 - TIR'!$C$25)*V90),'Ejercicio 3 - TIR'!$E$25-SQRT(('Ejercicio 3 - TIR'!$E$25-'Ejercicio 3 - TIR'!$C$25)*('Ejercicio 3 - TIR'!$E$25-'Ejercicio 3 - TIR'!$D$25)*(1-V90)))</f>
        <v>0.221826710723324</v>
      </c>
      <c r="X90" s="27">
        <f ca="1" t="shared" si="675"/>
        <v>0.981047280351576</v>
      </c>
      <c r="Y90" s="29">
        <f ca="1">IF(X90&lt;=('Ejercicio 3 - TIR'!$D$26-'Ejercicio 3 - TIR'!$C$26)/('Ejercicio 3 - TIR'!$E$26-'Ejercicio 3 - TIR'!$C$26),'Ejercicio 3 - TIR'!$C$26+SQRT(('Ejercicio 3 - TIR'!$E$26-'Ejercicio 3 - TIR'!$C$26)*('Ejercicio 3 - TIR'!$D$26-'Ejercicio 3 - TIR'!$C$26)*X90),'Ejercicio 3 - TIR'!$E$26-SQRT(('Ejercicio 3 - TIR'!$E$26-'Ejercicio 3 - TIR'!$C$26)*('Ejercicio 3 - TIR'!$E$26-'Ejercicio 3 - TIR'!$D$26)*(1-X90)))</f>
        <v>0.269883444948922</v>
      </c>
      <c r="Z90" s="27">
        <f ca="1" t="shared" si="480"/>
        <v>1.15360561104679</v>
      </c>
      <c r="AA90" s="27">
        <f ca="1" t="shared" si="481"/>
        <v>1.3190849097492</v>
      </c>
      <c r="AB90" s="27">
        <f ca="1" t="shared" si="482"/>
        <v>1.55749463129572</v>
      </c>
      <c r="AC90" s="27">
        <f ca="1" t="shared" si="483"/>
        <v>1.90298854232529</v>
      </c>
      <c r="AD90" s="27">
        <f ca="1" t="shared" si="484"/>
        <v>2.41657364582636</v>
      </c>
      <c r="AE90" s="26">
        <f ca="1" t="shared" si="485"/>
        <v>5975.73009523704</v>
      </c>
      <c r="AF90" s="26">
        <f ca="1" t="shared" si="486"/>
        <v>6832.9204694217</v>
      </c>
      <c r="AG90" s="26">
        <f ca="1" t="shared" si="487"/>
        <v>8067.89378647228</v>
      </c>
      <c r="AH90" s="26">
        <f ca="1" t="shared" si="488"/>
        <v>9857.56812759057</v>
      </c>
      <c r="AI90" s="26">
        <f ca="1" t="shared" si="489"/>
        <v>12517.9625726834</v>
      </c>
      <c r="AJ90" s="28">
        <f ca="1" t="shared" si="490"/>
        <v>42200.6456462816</v>
      </c>
      <c r="AK90" s="28">
        <f ca="1" t="shared" si="491"/>
        <v>52820.6272860809</v>
      </c>
      <c r="AL90" s="28">
        <f ca="1" t="shared" si="492"/>
        <v>64340.8094003695</v>
      </c>
      <c r="AM90" s="28">
        <f ca="1" t="shared" si="493"/>
        <v>67044.5973000605</v>
      </c>
      <c r="AN90" s="28">
        <f ca="1" t="shared" si="494"/>
        <v>86437.603652558</v>
      </c>
      <c r="AO90" s="28">
        <f ca="1">C90/'Ejercicio 3 - TIR'!$D$7</f>
        <v>15480.5080144174</v>
      </c>
      <c r="AP90" s="28">
        <f ca="1" t="shared" si="495"/>
        <v>26720.1376318642</v>
      </c>
      <c r="AQ90" s="28">
        <f ca="1" t="shared" si="496"/>
        <v>37340.1192716635</v>
      </c>
      <c r="AR90" s="28">
        <f ca="1" t="shared" si="497"/>
        <v>48860.3013859521</v>
      </c>
      <c r="AS90" s="28">
        <f ca="1" t="shared" si="498"/>
        <v>51564.0892856431</v>
      </c>
      <c r="AT90" s="28">
        <f ca="1" t="shared" si="499"/>
        <v>70957.0956381406</v>
      </c>
      <c r="AU90" s="28">
        <f ca="1">AP90*'Ejercicio 3 - TIR'!$D$5</f>
        <v>13360.0688159321</v>
      </c>
      <c r="AV90" s="28">
        <f ca="1">AQ90*'Ejercicio 3 - TIR'!$D$5</f>
        <v>18670.0596358318</v>
      </c>
      <c r="AW90" s="28">
        <f ca="1">AR90*'Ejercicio 3 - TIR'!$D$5</f>
        <v>24430.150692976</v>
      </c>
      <c r="AX90" s="28">
        <f ca="1">AS90*'Ejercicio 3 - TIR'!$D$5</f>
        <v>25782.0446428216</v>
      </c>
      <c r="AY90" s="28">
        <f ca="1">AT90*'Ejercicio 3 - TIR'!$D$5</f>
        <v>35478.5478190703</v>
      </c>
      <c r="AZ90" s="28">
        <f ca="1" t="shared" ref="AZ90:BD90" si="676">AJ90-AU90-AE90</f>
        <v>22864.8467351125</v>
      </c>
      <c r="BA90" s="28">
        <f ca="1" t="shared" si="676"/>
        <v>27317.6471808275</v>
      </c>
      <c r="BB90" s="28">
        <f ca="1" t="shared" si="676"/>
        <v>31842.7649209212</v>
      </c>
      <c r="BC90" s="28">
        <f ca="1" t="shared" si="676"/>
        <v>31404.9845296484</v>
      </c>
      <c r="BD90" s="28">
        <f ca="1" t="shared" si="676"/>
        <v>38441.0932608043</v>
      </c>
      <c r="BE90" s="28">
        <f ca="1" t="shared" ref="BE90:BI90" si="677">AZ90/Z90</f>
        <v>19820.3324569172</v>
      </c>
      <c r="BF90" s="28">
        <f ca="1" t="shared" si="677"/>
        <v>20709.5441536219</v>
      </c>
      <c r="BG90" s="28">
        <f ca="1" t="shared" si="677"/>
        <v>20444.8633600941</v>
      </c>
      <c r="BH90" s="28">
        <f ca="1" t="shared" si="677"/>
        <v>16502.981405907</v>
      </c>
      <c r="BI90" s="28">
        <f ca="1" t="shared" si="677"/>
        <v>15907.2715732026</v>
      </c>
      <c r="BJ90" s="28">
        <f ca="1" t="shared" si="502"/>
        <v>94012.1377357915</v>
      </c>
      <c r="BK90" s="28">
        <f ca="1" t="shared" si="503"/>
        <v>37409.7876916449</v>
      </c>
      <c r="BL90" s="28">
        <f ca="1" t="shared" si="504"/>
        <v>131421.925427436</v>
      </c>
      <c r="BM90" s="28">
        <f ca="1">BK90*'Ejercicio 3 - TIR'!$D$5</f>
        <v>18704.8938458225</v>
      </c>
      <c r="BN90" s="28">
        <f ca="1" t="shared" si="505"/>
        <v>112717.031581614</v>
      </c>
      <c r="BO90" s="28">
        <f ca="1" t="shared" si="506"/>
        <v>46643.3256757087</v>
      </c>
      <c r="BP90" s="28">
        <f ca="1" t="shared" si="507"/>
        <v>-116305.611740587</v>
      </c>
      <c r="BQ90" s="28">
        <f ca="1" t="shared" ref="BQ90:BT90" si="678">BE90</f>
        <v>19820.3324569172</v>
      </c>
      <c r="BR90" s="28">
        <f ca="1" t="shared" si="678"/>
        <v>20709.5441536219</v>
      </c>
      <c r="BS90" s="28">
        <f ca="1" t="shared" si="678"/>
        <v>20444.8633600941</v>
      </c>
      <c r="BT90" s="28">
        <f ca="1" t="shared" si="678"/>
        <v>16502.981405907</v>
      </c>
      <c r="BU90" s="28">
        <f ca="1" t="shared" si="509"/>
        <v>62550.5972489113</v>
      </c>
      <c r="BV90" s="30">
        <f ca="1" t="shared" si="510"/>
        <v>5.4159948697166</v>
      </c>
    </row>
    <row r="91" ht="15" customHeight="1" spans="1:74">
      <c r="A91" s="26">
        <v>90</v>
      </c>
      <c r="B91" s="27">
        <f ca="1" t="shared" ref="B91:F91" si="679">RAND()</f>
        <v>0.174685037150123</v>
      </c>
      <c r="C91" s="28">
        <f ca="1">IF(B91&lt;=('Ejercicio 3 - TIR'!$D$13-'Ejercicio 3 - TIR'!$C$13)/('Ejercicio 3 - TIR'!$E$13-'Ejercicio 3 - TIR'!$C$13),'Ejercicio 3 - TIR'!$C$13+SQRT(('Ejercicio 3 - TIR'!$E$13-'Ejercicio 3 - TIR'!$C$13)*('Ejercicio 3 - TIR'!$D$13-'Ejercicio 3 - TIR'!$C$13)*B91),'Ejercicio 3 - TIR'!$E$13-SQRT(('Ejercicio 3 - TIR'!$E$13-'Ejercicio 3 - TIR'!$C$13)*('Ejercicio 3 - TIR'!$E$13-'Ejercicio 3 - TIR'!$D$13)*(1-B91)))</f>
        <v>68359.0678224338</v>
      </c>
      <c r="D91" s="27">
        <f ca="1" t="shared" si="679"/>
        <v>0.106751093113358</v>
      </c>
      <c r="E91" s="28">
        <f ca="1">IF(D91&lt;=('Ejercicio 3 - TIR'!$D$14-'Ejercicio 3 - TIR'!$C$14)/('Ejercicio 3 - TIR'!$E$14-'Ejercicio 3 - TIR'!$C$14),'Ejercicio 3 - TIR'!$C$14+SQRT(('Ejercicio 3 - TIR'!$E$14-'Ejercicio 3 - TIR'!$C$14)*('Ejercicio 3 - TIR'!$D$14-'Ejercicio 3 - TIR'!$C$14)*D91),'Ejercicio 3 - TIR'!$E$14-SQRT(('Ejercicio 3 - TIR'!$E$14-'Ejercicio 3 - TIR'!$C$14)*('Ejercicio 3 - TIR'!$E$14-'Ejercicio 3 - TIR'!$D$14)*(1-D91)))</f>
        <v>27829.5462504617</v>
      </c>
      <c r="F91" s="27">
        <f ca="1" t="shared" si="679"/>
        <v>0.84283189016261</v>
      </c>
      <c r="G91" s="28">
        <f ca="1">IF(F91&lt;=('Ejercicio 3 - TIR'!$D$18-'Ejercicio 3 - TIR'!$C$18)/('Ejercicio 3 - TIR'!$E$18-'Ejercicio 3 - TIR'!$C$18),'Ejercicio 3 - TIR'!$C$18+SQRT(('Ejercicio 3 - TIR'!$E$18-'Ejercicio 3 - TIR'!$C$18)*('Ejercicio 3 - TIR'!$D$18-'Ejercicio 3 - TIR'!$C$18)*F91),'Ejercicio 3 - TIR'!$E$18-SQRT(('Ejercicio 3 - TIR'!$E$18-'Ejercicio 3 - TIR'!$C$18)*('Ejercicio 3 - TIR'!$E$18-'Ejercicio 3 - TIR'!$D$18)*(1-F91)))</f>
        <v>41566.6913570429</v>
      </c>
      <c r="H91" s="27">
        <f ca="1" t="shared" ref="H91:L91" si="680">RAND()</f>
        <v>0.0310534670077147</v>
      </c>
      <c r="I91" s="28">
        <f ca="1">IF(H91&lt;=('Ejercicio 3 - TIR'!$D$18-'Ejercicio 3 - TIR'!$C$18)/('Ejercicio 3 - TIR'!$E$18-'Ejercicio 3 - TIR'!$C$18),'Ejercicio 3 - TIR'!$C$18+SQRT(('Ejercicio 3 - TIR'!$E$18-'Ejercicio 3 - TIR'!$C$18)*('Ejercicio 3 - TIR'!$D$18-'Ejercicio 3 - TIR'!$C$18)*H91),'Ejercicio 3 - TIR'!$E$18-SQRT(('Ejercicio 3 - TIR'!$E$18-'Ejercicio 3 - TIR'!$C$18)*('Ejercicio 3 - TIR'!$E$18-'Ejercicio 3 - TIR'!$D$18)*(1-H91)))</f>
        <v>32158.2446689746</v>
      </c>
      <c r="J91" s="27">
        <f ca="1" t="shared" si="680"/>
        <v>0.15321065539445</v>
      </c>
      <c r="K91" s="28">
        <f ca="1">IF(J91&lt;=('Ejercicio 3 - TIR'!$D$18-'Ejercicio 3 - TIR'!$C$18)/('Ejercicio 3 - TIR'!$E$18-'Ejercicio 3 - TIR'!$C$18),'Ejercicio 3 - TIR'!$C$18+SQRT(('Ejercicio 3 - TIR'!$E$18-'Ejercicio 3 - TIR'!$C$18)*('Ejercicio 3 - TIR'!$D$18-'Ejercicio 3 - TIR'!$C$18)*J91),'Ejercicio 3 - TIR'!$E$18-SQRT(('Ejercicio 3 - TIR'!$E$18-'Ejercicio 3 - TIR'!$C$18)*('Ejercicio 3 - TIR'!$E$18-'Ejercicio 3 - TIR'!$D$18)*(1-J91)))</f>
        <v>34793.9126305313</v>
      </c>
      <c r="L91" s="27">
        <f ca="1" t="shared" si="680"/>
        <v>0.224811592302743</v>
      </c>
      <c r="M91" s="28">
        <f ca="1">IF(L91&lt;=('Ejercicio 3 - TIR'!$D$18-'Ejercicio 3 - TIR'!$C$18)/('Ejercicio 3 - TIR'!$E$18-'Ejercicio 3 - TIR'!$C$18),'Ejercicio 3 - TIR'!$C$18+SQRT(('Ejercicio 3 - TIR'!$E$18-'Ejercicio 3 - TIR'!$C$18)*('Ejercicio 3 - TIR'!$D$18-'Ejercicio 3 - TIR'!$C$18)*L91),'Ejercicio 3 - TIR'!$E$18-SQRT(('Ejercicio 3 - TIR'!$E$18-'Ejercicio 3 - TIR'!$C$18)*('Ejercicio 3 - TIR'!$E$18-'Ejercicio 3 - TIR'!$D$18)*(1-L91)))</f>
        <v>35807.0421769961</v>
      </c>
      <c r="N91" s="27">
        <f ca="1" t="shared" ref="N91:R91" si="681">RAND()</f>
        <v>0.949308832399231</v>
      </c>
      <c r="O91" s="28">
        <f ca="1">IF(N91&lt;=('Ejercicio 3 - TIR'!$D$18-'Ejercicio 3 - TIR'!$C$18)/('Ejercicio 3 - TIR'!$E$18-'Ejercicio 3 - TIR'!$C$18),'Ejercicio 3 - TIR'!$C$18+SQRT(('Ejercicio 3 - TIR'!$E$18-'Ejercicio 3 - TIR'!$C$18)*('Ejercicio 3 - TIR'!$D$18-'Ejercicio 3 - TIR'!$C$18)*N91),'Ejercicio 3 - TIR'!$E$18-SQRT(('Ejercicio 3 - TIR'!$E$18-'Ejercicio 3 - TIR'!$C$18)*('Ejercicio 3 - TIR'!$E$18-'Ejercicio 3 - TIR'!$D$18)*(1-N91)))</f>
        <v>43050.1698612295</v>
      </c>
      <c r="P91" s="27">
        <f ca="1" t="shared" si="681"/>
        <v>0.254596746053634</v>
      </c>
      <c r="Q91" s="29">
        <f ca="1">IF(P91&lt;=('Ejercicio 3 - TIR'!$D$22-'Ejercicio 3 - TIR'!$C$22)/('Ejercicio 3 - TIR'!$E$22-'Ejercicio 3 - TIR'!$C$22),'Ejercicio 3 - TIR'!$C$22+SQRT(('Ejercicio 3 - TIR'!$E$22-'Ejercicio 3 - TIR'!$C$22)*('Ejercicio 3 - TIR'!$D$22-'Ejercicio 3 - TIR'!$C$22)*P91),'Ejercicio 3 - TIR'!$E$22-SQRT(('Ejercicio 3 - TIR'!$E$22-'Ejercicio 3 - TIR'!$C$22)*('Ejercicio 3 - TIR'!$E$22-'Ejercicio 3 - TIR'!$D$22)*(1-P91)))</f>
        <v>0.141407338529031</v>
      </c>
      <c r="R91" s="27">
        <f ca="1" t="shared" si="681"/>
        <v>0.377503550592427</v>
      </c>
      <c r="S91" s="29">
        <f ca="1">IF(R91&lt;=('Ejercicio 3 - TIR'!$D$23-'Ejercicio 3 - TIR'!$C$23)/('Ejercicio 3 - TIR'!$E$23-'Ejercicio 3 - TIR'!$C$23),'Ejercicio 3 - TIR'!$C$23+SQRT(('Ejercicio 3 - TIR'!$E$23-'Ejercicio 3 - TIR'!$C$23)*('Ejercicio 3 - TIR'!$D$23-'Ejercicio 3 - TIR'!$C$23)*R91),'Ejercicio 3 - TIR'!$E$23-SQRT(('Ejercicio 3 - TIR'!$E$23-'Ejercicio 3 - TIR'!$C$23)*('Ejercicio 3 - TIR'!$E$23-'Ejercicio 3 - TIR'!$D$23)*(1-R91)))</f>
        <v>0.146067343383367</v>
      </c>
      <c r="T91" s="27">
        <f ca="1" t="shared" ref="T91:X91" si="682">RAND()</f>
        <v>0.753290055826394</v>
      </c>
      <c r="U91" s="29">
        <f ca="1">IF(T91&lt;=('Ejercicio 3 - TIR'!$D$24-'Ejercicio 3 - TIR'!$C$24)/('Ejercicio 3 - TIR'!$E$24-'Ejercicio 3 - TIR'!$C$24),'Ejercicio 3 - TIR'!$C$24+SQRT(('Ejercicio 3 - TIR'!$E$24-'Ejercicio 3 - TIR'!$C$24)*('Ejercicio 3 - TIR'!$D$24-'Ejercicio 3 - TIR'!$C$24)*T91),'Ejercicio 3 - TIR'!$E$24-SQRT(('Ejercicio 3 - TIR'!$E$24-'Ejercicio 3 - TIR'!$C$24)*('Ejercicio 3 - TIR'!$E$24-'Ejercicio 3 - TIR'!$D$24)*(1-T91)))</f>
        <v>0.193717156856875</v>
      </c>
      <c r="V91" s="27">
        <f ca="1" t="shared" si="682"/>
        <v>0.664158964883776</v>
      </c>
      <c r="W91" s="29">
        <f ca="1">IF(V91&lt;=('Ejercicio 3 - TIR'!$D$25-'Ejercicio 3 - TIR'!$C$25)/('Ejercicio 3 - TIR'!$E$25-'Ejercicio 3 - TIR'!$C$25),'Ejercicio 3 - TIR'!$C$25+SQRT(('Ejercicio 3 - TIR'!$E$25-'Ejercicio 3 - TIR'!$C$25)*('Ejercicio 3 - TIR'!$D$25-'Ejercicio 3 - TIR'!$C$25)*V91),'Ejercicio 3 - TIR'!$E$25-SQRT(('Ejercicio 3 - TIR'!$E$25-'Ejercicio 3 - TIR'!$C$25)*('Ejercicio 3 - TIR'!$E$25-'Ejercicio 3 - TIR'!$D$25)*(1-V91)))</f>
        <v>0.215715256703502</v>
      </c>
      <c r="X91" s="27">
        <f ca="1" t="shared" si="682"/>
        <v>0.872304979386192</v>
      </c>
      <c r="Y91" s="29">
        <f ca="1">IF(X91&lt;=('Ejercicio 3 - TIR'!$D$26-'Ejercicio 3 - TIR'!$C$26)/('Ejercicio 3 - TIR'!$E$26-'Ejercicio 3 - TIR'!$C$26),'Ejercicio 3 - TIR'!$C$26+SQRT(('Ejercicio 3 - TIR'!$E$26-'Ejercicio 3 - TIR'!$C$26)*('Ejercicio 3 - TIR'!$D$26-'Ejercicio 3 - TIR'!$C$26)*X91),'Ejercicio 3 - TIR'!$E$26-SQRT(('Ejercicio 3 - TIR'!$E$26-'Ejercicio 3 - TIR'!$C$26)*('Ejercicio 3 - TIR'!$E$26-'Ejercicio 3 - TIR'!$D$26)*(1-X91)))</f>
        <v>0.25374065668539</v>
      </c>
      <c r="Z91" s="27">
        <f ca="1" t="shared" si="480"/>
        <v>1.14140733852903</v>
      </c>
      <c r="AA91" s="27">
        <f ca="1" t="shared" si="481"/>
        <v>1.30812967618625</v>
      </c>
      <c r="AB91" s="27">
        <f ca="1" t="shared" si="482"/>
        <v>1.56153683785715</v>
      </c>
      <c r="AC91" s="27">
        <f ca="1" t="shared" si="483"/>
        <v>1.89838415768748</v>
      </c>
      <c r="AD91" s="27">
        <f ca="1" t="shared" si="484"/>
        <v>2.38008140050024</v>
      </c>
      <c r="AE91" s="26">
        <f ca="1" t="shared" si="485"/>
        <v>3935.30206774837</v>
      </c>
      <c r="AF91" s="26">
        <f ca="1" t="shared" si="486"/>
        <v>4510.12118619544</v>
      </c>
      <c r="AG91" s="26">
        <f ca="1" t="shared" si="487"/>
        <v>5383.80903946518</v>
      </c>
      <c r="AH91" s="26">
        <f ca="1" t="shared" si="488"/>
        <v>6545.17878845604</v>
      </c>
      <c r="AI91" s="26">
        <f ca="1" t="shared" si="489"/>
        <v>8205.95675236216</v>
      </c>
      <c r="AJ91" s="28">
        <f ca="1" t="shared" si="490"/>
        <v>47444.5265533</v>
      </c>
      <c r="AK91" s="28">
        <f ca="1" t="shared" si="491"/>
        <v>42067.1541855438</v>
      </c>
      <c r="AL91" s="28">
        <f ca="1" t="shared" si="492"/>
        <v>54331.9763057578</v>
      </c>
      <c r="AM91" s="28">
        <f ca="1" t="shared" si="493"/>
        <v>67975.5216024568</v>
      </c>
      <c r="AN91" s="28">
        <f ca="1" t="shared" si="494"/>
        <v>102462.908575088</v>
      </c>
      <c r="AO91" s="28">
        <f ca="1">C91/'Ejercicio 3 - TIR'!$D$7</f>
        <v>13671.8135644868</v>
      </c>
      <c r="AP91" s="28">
        <f ca="1" t="shared" si="495"/>
        <v>33772.7129888132</v>
      </c>
      <c r="AQ91" s="28">
        <f ca="1" t="shared" si="496"/>
        <v>28395.340621057</v>
      </c>
      <c r="AR91" s="28">
        <f ca="1" t="shared" si="497"/>
        <v>40660.1627412711</v>
      </c>
      <c r="AS91" s="28">
        <f ca="1" t="shared" si="498"/>
        <v>54303.70803797</v>
      </c>
      <c r="AT91" s="28">
        <f ca="1" t="shared" si="499"/>
        <v>88791.0950106017</v>
      </c>
      <c r="AU91" s="28">
        <f ca="1">AP91*'Ejercicio 3 - TIR'!$D$5</f>
        <v>16886.3564944066</v>
      </c>
      <c r="AV91" s="28">
        <f ca="1">AQ91*'Ejercicio 3 - TIR'!$D$5</f>
        <v>14197.6703105285</v>
      </c>
      <c r="AW91" s="28">
        <f ca="1">AR91*'Ejercicio 3 - TIR'!$D$5</f>
        <v>20330.0813706355</v>
      </c>
      <c r="AX91" s="28">
        <f ca="1">AS91*'Ejercicio 3 - TIR'!$D$5</f>
        <v>27151.854018985</v>
      </c>
      <c r="AY91" s="28">
        <f ca="1">AT91*'Ejercicio 3 - TIR'!$D$5</f>
        <v>44395.5475053009</v>
      </c>
      <c r="AZ91" s="28">
        <f ca="1" t="shared" ref="AZ91:BD91" si="683">AJ91-AU91-AE91</f>
        <v>26622.867991145</v>
      </c>
      <c r="BA91" s="28">
        <f ca="1" t="shared" si="683"/>
        <v>23359.3626888198</v>
      </c>
      <c r="BB91" s="28">
        <f ca="1" t="shared" si="683"/>
        <v>28618.0858956571</v>
      </c>
      <c r="BC91" s="28">
        <f ca="1" t="shared" si="683"/>
        <v>34278.4887950157</v>
      </c>
      <c r="BD91" s="28">
        <f ca="1" t="shared" si="683"/>
        <v>49861.4043174255</v>
      </c>
      <c r="BE91" s="28">
        <f ca="1" t="shared" ref="BE91:BI91" si="684">AZ91/Z91</f>
        <v>23324.5985832321</v>
      </c>
      <c r="BF91" s="28">
        <f ca="1" t="shared" si="684"/>
        <v>17857.0696117241</v>
      </c>
      <c r="BG91" s="28">
        <f ca="1" t="shared" si="684"/>
        <v>18326.8720928344</v>
      </c>
      <c r="BH91" s="28">
        <f ca="1" t="shared" si="684"/>
        <v>18056.6660631914</v>
      </c>
      <c r="BI91" s="28">
        <f ca="1" t="shared" si="684"/>
        <v>20949.4533703535</v>
      </c>
      <c r="BJ91" s="28">
        <f ca="1" t="shared" si="502"/>
        <v>66236.5854150851</v>
      </c>
      <c r="BK91" s="28">
        <f ca="1" t="shared" si="503"/>
        <v>32540.0291759419</v>
      </c>
      <c r="BL91" s="28">
        <f ca="1" t="shared" si="504"/>
        <v>98776.614591027</v>
      </c>
      <c r="BM91" s="28">
        <f ca="1">BK91*'Ejercicio 3 - TIR'!$D$5</f>
        <v>16270.0145879709</v>
      </c>
      <c r="BN91" s="28">
        <f ca="1" t="shared" si="505"/>
        <v>82506.6000030561</v>
      </c>
      <c r="BO91" s="28">
        <f ca="1" t="shared" si="506"/>
        <v>34665.4530327051</v>
      </c>
      <c r="BP91" s="28">
        <f ca="1" t="shared" si="507"/>
        <v>-96188.6140728955</v>
      </c>
      <c r="BQ91" s="28">
        <f ca="1" t="shared" ref="BQ91:BT91" si="685">BE91</f>
        <v>23324.5985832321</v>
      </c>
      <c r="BR91" s="28">
        <f ca="1" t="shared" si="685"/>
        <v>17857.0696117241</v>
      </c>
      <c r="BS91" s="28">
        <f ca="1" t="shared" si="685"/>
        <v>18326.8720928344</v>
      </c>
      <c r="BT91" s="28">
        <f ca="1" t="shared" si="685"/>
        <v>18056.6660631914</v>
      </c>
      <c r="BU91" s="28">
        <f ca="1" t="shared" si="509"/>
        <v>55614.9064030586</v>
      </c>
      <c r="BV91" s="30">
        <f ca="1" t="shared" si="510"/>
        <v>10.1434423437661</v>
      </c>
    </row>
    <row r="92" ht="15" customHeight="1" spans="1:74">
      <c r="A92" s="26">
        <v>91</v>
      </c>
      <c r="B92" s="27">
        <f ca="1" t="shared" ref="B92:F92" si="686">RAND()</f>
        <v>0.905699819629361</v>
      </c>
      <c r="C92" s="28">
        <f ca="1">IF(B92&lt;=('Ejercicio 3 - TIR'!$D$13-'Ejercicio 3 - TIR'!$C$13)/('Ejercicio 3 - TIR'!$E$13-'Ejercicio 3 - TIR'!$C$13),'Ejercicio 3 - TIR'!$C$13+SQRT(('Ejercicio 3 - TIR'!$E$13-'Ejercicio 3 - TIR'!$C$13)*('Ejercicio 3 - TIR'!$D$13-'Ejercicio 3 - TIR'!$C$13)*B92),'Ejercicio 3 - TIR'!$E$13-SQRT(('Ejercicio 3 - TIR'!$E$13-'Ejercicio 3 - TIR'!$C$13)*('Ejercicio 3 - TIR'!$E$13-'Ejercicio 3 - TIR'!$D$13)*(1-B92)))</f>
        <v>89362.3209089216</v>
      </c>
      <c r="D92" s="27">
        <f ca="1" t="shared" si="686"/>
        <v>0.922753266567562</v>
      </c>
      <c r="E92" s="28">
        <f ca="1">IF(D92&lt;=('Ejercicio 3 - TIR'!$D$14-'Ejercicio 3 - TIR'!$C$14)/('Ejercicio 3 - TIR'!$E$14-'Ejercicio 3 - TIR'!$C$14),'Ejercicio 3 - TIR'!$C$14+SQRT(('Ejercicio 3 - TIR'!$E$14-'Ejercicio 3 - TIR'!$C$14)*('Ejercicio 3 - TIR'!$D$14-'Ejercicio 3 - TIR'!$C$14)*D92),'Ejercicio 3 - TIR'!$E$14-SQRT(('Ejercicio 3 - TIR'!$E$14-'Ejercicio 3 - TIR'!$C$14)*('Ejercicio 3 - TIR'!$E$14-'Ejercicio 3 - TIR'!$D$14)*(1-D92)))</f>
        <v>36596.0302564703</v>
      </c>
      <c r="F92" s="27">
        <f ca="1" t="shared" si="686"/>
        <v>0.575939924604492</v>
      </c>
      <c r="G92" s="28">
        <f ca="1">IF(F92&lt;=('Ejercicio 3 - TIR'!$D$18-'Ejercicio 3 - TIR'!$C$18)/('Ejercicio 3 - TIR'!$E$18-'Ejercicio 3 - TIR'!$C$18),'Ejercicio 3 - TIR'!$C$18+SQRT(('Ejercicio 3 - TIR'!$E$18-'Ejercicio 3 - TIR'!$C$18)*('Ejercicio 3 - TIR'!$D$18-'Ejercicio 3 - TIR'!$C$18)*F92),'Ejercicio 3 - TIR'!$E$18-SQRT(('Ejercicio 3 - TIR'!$E$18-'Ejercicio 3 - TIR'!$C$18)*('Ejercicio 3 - TIR'!$E$18-'Ejercicio 3 - TIR'!$D$18)*(1-F92)))</f>
        <v>39294.6752869949</v>
      </c>
      <c r="H92" s="27">
        <f ca="1" t="shared" ref="H92:L92" si="687">RAND()</f>
        <v>0.465486651561501</v>
      </c>
      <c r="I92" s="28">
        <f ca="1">IF(H92&lt;=('Ejercicio 3 - TIR'!$D$18-'Ejercicio 3 - TIR'!$C$18)/('Ejercicio 3 - TIR'!$E$18-'Ejercicio 3 - TIR'!$C$18),'Ejercicio 3 - TIR'!$C$18+SQRT(('Ejercicio 3 - TIR'!$E$18-'Ejercicio 3 - TIR'!$C$18)*('Ejercicio 3 - TIR'!$D$18-'Ejercicio 3 - TIR'!$C$18)*H92),'Ejercicio 3 - TIR'!$E$18-SQRT(('Ejercicio 3 - TIR'!$E$18-'Ejercicio 3 - TIR'!$C$18)*('Ejercicio 3 - TIR'!$E$18-'Ejercicio 3 - TIR'!$D$18)*(1-H92)))</f>
        <v>38356.0156614397</v>
      </c>
      <c r="J92" s="27">
        <f ca="1" t="shared" si="687"/>
        <v>0.25062855675835</v>
      </c>
      <c r="K92" s="28">
        <f ca="1">IF(J92&lt;=('Ejercicio 3 - TIR'!$D$18-'Ejercicio 3 - TIR'!$C$18)/('Ejercicio 3 - TIR'!$E$18-'Ejercicio 3 - TIR'!$C$18),'Ejercicio 3 - TIR'!$C$18+SQRT(('Ejercicio 3 - TIR'!$E$18-'Ejercicio 3 - TIR'!$C$18)*('Ejercicio 3 - TIR'!$D$18-'Ejercicio 3 - TIR'!$C$18)*J92),'Ejercicio 3 - TIR'!$E$18-SQRT(('Ejercicio 3 - TIR'!$E$18-'Ejercicio 3 - TIR'!$C$18)*('Ejercicio 3 - TIR'!$E$18-'Ejercicio 3 - TIR'!$D$18)*(1-J92)))</f>
        <v>36131.4177409268</v>
      </c>
      <c r="L92" s="27">
        <f ca="1" t="shared" si="687"/>
        <v>0.313572663413224</v>
      </c>
      <c r="M92" s="28">
        <f ca="1">IF(L92&lt;=('Ejercicio 3 - TIR'!$D$18-'Ejercicio 3 - TIR'!$C$18)/('Ejercicio 3 - TIR'!$E$18-'Ejercicio 3 - TIR'!$C$18),'Ejercicio 3 - TIR'!$C$18+SQRT(('Ejercicio 3 - TIR'!$E$18-'Ejercicio 3 - TIR'!$C$18)*('Ejercicio 3 - TIR'!$D$18-'Ejercicio 3 - TIR'!$C$18)*L92),'Ejercicio 3 - TIR'!$E$18-SQRT(('Ejercicio 3 - TIR'!$E$18-'Ejercicio 3 - TIR'!$C$18)*('Ejercicio 3 - TIR'!$E$18-'Ejercicio 3 - TIR'!$D$18)*(1-L92)))</f>
        <v>36858.2723416312</v>
      </c>
      <c r="N92" s="27">
        <f ca="1" t="shared" ref="N92:R92" si="688">RAND()</f>
        <v>0.709623255121582</v>
      </c>
      <c r="O92" s="28">
        <f ca="1">IF(N92&lt;=('Ejercicio 3 - TIR'!$D$18-'Ejercicio 3 - TIR'!$C$18)/('Ejercicio 3 - TIR'!$E$18-'Ejercicio 3 - TIR'!$C$18),'Ejercicio 3 - TIR'!$C$18+SQRT(('Ejercicio 3 - TIR'!$E$18-'Ejercicio 3 - TIR'!$C$18)*('Ejercicio 3 - TIR'!$D$18-'Ejercicio 3 - TIR'!$C$18)*N92),'Ejercicio 3 - TIR'!$E$18-SQRT(('Ejercicio 3 - TIR'!$E$18-'Ejercicio 3 - TIR'!$C$18)*('Ejercicio 3 - TIR'!$E$18-'Ejercicio 3 - TIR'!$D$18)*(1-N92)))</f>
        <v>40333.2821098891</v>
      </c>
      <c r="P92" s="27">
        <f ca="1" t="shared" si="688"/>
        <v>0.568238395309646</v>
      </c>
      <c r="Q92" s="29">
        <f ca="1">IF(P92&lt;=('Ejercicio 3 - TIR'!$D$22-'Ejercicio 3 - TIR'!$C$22)/('Ejercicio 3 - TIR'!$E$22-'Ejercicio 3 - TIR'!$C$22),'Ejercicio 3 - TIR'!$C$22+SQRT(('Ejercicio 3 - TIR'!$E$22-'Ejercicio 3 - TIR'!$C$22)*('Ejercicio 3 - TIR'!$D$22-'Ejercicio 3 - TIR'!$C$22)*P92),'Ejercicio 3 - TIR'!$E$22-SQRT(('Ejercicio 3 - TIR'!$E$22-'Ejercicio 3 - TIR'!$C$22)*('Ejercicio 3 - TIR'!$E$22-'Ejercicio 3 - TIR'!$D$22)*(1-P92)))</f>
        <v>0.152122215144624</v>
      </c>
      <c r="R92" s="27">
        <f ca="1" t="shared" si="688"/>
        <v>0.184226521290368</v>
      </c>
      <c r="S92" s="29">
        <f ca="1">IF(R92&lt;=('Ejercicio 3 - TIR'!$D$23-'Ejercicio 3 - TIR'!$C$23)/('Ejercicio 3 - TIR'!$E$23-'Ejercicio 3 - TIR'!$C$23),'Ejercicio 3 - TIR'!$C$23+SQRT(('Ejercicio 3 - TIR'!$E$23-'Ejercicio 3 - TIR'!$C$23)*('Ejercicio 3 - TIR'!$D$23-'Ejercicio 3 - TIR'!$C$23)*R92),'Ejercicio 3 - TIR'!$E$23-SQRT(('Ejercicio 3 - TIR'!$E$23-'Ejercicio 3 - TIR'!$C$23)*('Ejercicio 3 - TIR'!$E$23-'Ejercicio 3 - TIR'!$D$23)*(1-R92)))</f>
        <v>0.138210099898756</v>
      </c>
      <c r="T92" s="27">
        <f ca="1" t="shared" ref="T92:X92" si="689">RAND()</f>
        <v>0.656326998340431</v>
      </c>
      <c r="U92" s="29">
        <f ca="1">IF(T92&lt;=('Ejercicio 3 - TIR'!$D$24-'Ejercicio 3 - TIR'!$C$24)/('Ejercicio 3 - TIR'!$E$24-'Ejercicio 3 - TIR'!$C$24),'Ejercicio 3 - TIR'!$C$24+SQRT(('Ejercicio 3 - TIR'!$E$24-'Ejercicio 3 - TIR'!$C$24)*('Ejercicio 3 - TIR'!$D$24-'Ejercicio 3 - TIR'!$C$24)*T92),'Ejercicio 3 - TIR'!$E$24-SQRT(('Ejercicio 3 - TIR'!$E$24-'Ejercicio 3 - TIR'!$C$24)*('Ejercicio 3 - TIR'!$E$24-'Ejercicio 3 - TIR'!$D$24)*(1-T92)))</f>
        <v>0.188979290713351</v>
      </c>
      <c r="V92" s="27">
        <f ca="1" t="shared" si="689"/>
        <v>0.663954469188418</v>
      </c>
      <c r="W92" s="29">
        <f ca="1">IF(V92&lt;=('Ejercicio 3 - TIR'!$D$25-'Ejercicio 3 - TIR'!$C$25)/('Ejercicio 3 - TIR'!$E$25-'Ejercicio 3 - TIR'!$C$25),'Ejercicio 3 - TIR'!$C$25+SQRT(('Ejercicio 3 - TIR'!$E$25-'Ejercicio 3 - TIR'!$C$25)*('Ejercicio 3 - TIR'!$D$25-'Ejercicio 3 - TIR'!$C$25)*V92),'Ejercicio 3 - TIR'!$E$25-SQRT(('Ejercicio 3 - TIR'!$E$25-'Ejercicio 3 - TIR'!$C$25)*('Ejercicio 3 - TIR'!$E$25-'Ejercicio 3 - TIR'!$D$25)*(1-V92)))</f>
        <v>0.215704820195244</v>
      </c>
      <c r="X92" s="27">
        <f ca="1" t="shared" si="689"/>
        <v>0.800769760945532</v>
      </c>
      <c r="Y92" s="29">
        <f ca="1">IF(X92&lt;=('Ejercicio 3 - TIR'!$D$26-'Ejercicio 3 - TIR'!$C$26)/('Ejercicio 3 - TIR'!$E$26-'Ejercicio 3 - TIR'!$C$26),'Ejercicio 3 - TIR'!$C$26+SQRT(('Ejercicio 3 - TIR'!$E$26-'Ejercicio 3 - TIR'!$C$26)*('Ejercicio 3 - TIR'!$D$26-'Ejercicio 3 - TIR'!$C$26)*X92),'Ejercicio 3 - TIR'!$E$26-SQRT(('Ejercicio 3 - TIR'!$E$26-'Ejercicio 3 - TIR'!$C$26)*('Ejercicio 3 - TIR'!$E$26-'Ejercicio 3 - TIR'!$D$26)*(1-X92)))</f>
        <v>0.247199949833969</v>
      </c>
      <c r="Z92" s="27">
        <f ca="1" t="shared" si="480"/>
        <v>1.15212221514462</v>
      </c>
      <c r="AA92" s="27">
        <f ca="1" t="shared" si="481"/>
        <v>1.31135714159534</v>
      </c>
      <c r="AB92" s="27">
        <f ca="1" t="shared" si="482"/>
        <v>1.55917648408591</v>
      </c>
      <c r="AC92" s="27">
        <f ca="1" t="shared" si="483"/>
        <v>1.89549836723832</v>
      </c>
      <c r="AD92" s="27">
        <f ca="1" t="shared" si="484"/>
        <v>2.36406546853</v>
      </c>
      <c r="AE92" s="26">
        <f ca="1" t="shared" si="485"/>
        <v>5567.06918811394</v>
      </c>
      <c r="AF92" s="26">
        <f ca="1" t="shared" si="486"/>
        <v>6336.49437674645</v>
      </c>
      <c r="AG92" s="26">
        <f ca="1" t="shared" si="487"/>
        <v>7533.96058967313</v>
      </c>
      <c r="AH92" s="26">
        <f ca="1" t="shared" si="488"/>
        <v>9159.07220402663</v>
      </c>
      <c r="AI92" s="26">
        <f ca="1" t="shared" si="489"/>
        <v>11423.1943933877</v>
      </c>
      <c r="AJ92" s="28">
        <f ca="1" t="shared" si="490"/>
        <v>45272.2683350413</v>
      </c>
      <c r="AK92" s="28">
        <f ca="1" t="shared" si="491"/>
        <v>50298.4350607716</v>
      </c>
      <c r="AL92" s="28">
        <f ca="1" t="shared" si="492"/>
        <v>56335.2568783377</v>
      </c>
      <c r="AM92" s="28">
        <f ca="1" t="shared" si="493"/>
        <v>69864.7950427872</v>
      </c>
      <c r="AN92" s="28">
        <f ca="1" t="shared" si="494"/>
        <v>95350.5194684676</v>
      </c>
      <c r="AO92" s="28">
        <f ca="1">C92/'Ejercicio 3 - TIR'!$D$7</f>
        <v>17872.4641817843</v>
      </c>
      <c r="AP92" s="28">
        <f ca="1" t="shared" si="495"/>
        <v>27399.804153257</v>
      </c>
      <c r="AQ92" s="28">
        <f ca="1" t="shared" si="496"/>
        <v>32425.9708789872</v>
      </c>
      <c r="AR92" s="28">
        <f ca="1" t="shared" si="497"/>
        <v>38462.7926965534</v>
      </c>
      <c r="AS92" s="28">
        <f ca="1" t="shared" si="498"/>
        <v>51992.3308610029</v>
      </c>
      <c r="AT92" s="28">
        <f ca="1" t="shared" si="499"/>
        <v>77478.0552866833</v>
      </c>
      <c r="AU92" s="28">
        <f ca="1">AP92*'Ejercicio 3 - TIR'!$D$5</f>
        <v>13699.9020766285</v>
      </c>
      <c r="AV92" s="28">
        <f ca="1">AQ92*'Ejercicio 3 - TIR'!$D$5</f>
        <v>16212.9854394936</v>
      </c>
      <c r="AW92" s="28">
        <f ca="1">AR92*'Ejercicio 3 - TIR'!$D$5</f>
        <v>19231.3963482767</v>
      </c>
      <c r="AX92" s="28">
        <f ca="1">AS92*'Ejercicio 3 - TIR'!$D$5</f>
        <v>25996.1654305014</v>
      </c>
      <c r="AY92" s="28">
        <f ca="1">AT92*'Ejercicio 3 - TIR'!$D$5</f>
        <v>38739.0276433416</v>
      </c>
      <c r="AZ92" s="28">
        <f ca="1" t="shared" ref="AZ92:BD92" si="690">AJ92-AU92-AE92</f>
        <v>26005.2970702989</v>
      </c>
      <c r="BA92" s="28">
        <f ca="1" t="shared" si="690"/>
        <v>27748.9552445315</v>
      </c>
      <c r="BB92" s="28">
        <f ca="1" t="shared" si="690"/>
        <v>29569.8999403879</v>
      </c>
      <c r="BC92" s="28">
        <f ca="1" t="shared" si="690"/>
        <v>34709.5574082591</v>
      </c>
      <c r="BD92" s="28">
        <f ca="1" t="shared" si="690"/>
        <v>45188.2974317382</v>
      </c>
      <c r="BE92" s="28">
        <f ca="1" t="shared" ref="BE92:BI92" si="691">AZ92/Z92</f>
        <v>22571.6479801012</v>
      </c>
      <c r="BF92" s="28">
        <f ca="1" t="shared" si="691"/>
        <v>21160.4866167681</v>
      </c>
      <c r="BG92" s="28">
        <f ca="1" t="shared" si="691"/>
        <v>18965.0756294748</v>
      </c>
      <c r="BH92" s="28">
        <f ca="1" t="shared" si="691"/>
        <v>18311.5733614848</v>
      </c>
      <c r="BI92" s="28">
        <f ca="1" t="shared" si="691"/>
        <v>19114.6556782274</v>
      </c>
      <c r="BJ92" s="28">
        <f ca="1" t="shared" si="502"/>
        <v>86515.4114146005</v>
      </c>
      <c r="BK92" s="28">
        <f ca="1" t="shared" si="503"/>
        <v>42251.6754096956</v>
      </c>
      <c r="BL92" s="28">
        <f ca="1" t="shared" si="504"/>
        <v>128767.086824296</v>
      </c>
      <c r="BM92" s="28">
        <f ca="1">BK92*'Ejercicio 3 - TIR'!$D$5</f>
        <v>21125.8377048478</v>
      </c>
      <c r="BN92" s="28">
        <f ca="1" t="shared" si="505"/>
        <v>107641.249119448</v>
      </c>
      <c r="BO92" s="28">
        <f ca="1" t="shared" si="506"/>
        <v>45532.2623473624</v>
      </c>
      <c r="BP92" s="28">
        <f ca="1" t="shared" si="507"/>
        <v>-125958.351165392</v>
      </c>
      <c r="BQ92" s="28">
        <f ca="1" t="shared" ref="BQ92:BT92" si="692">BE92</f>
        <v>22571.6479801012</v>
      </c>
      <c r="BR92" s="28">
        <f ca="1" t="shared" si="692"/>
        <v>21160.4866167681</v>
      </c>
      <c r="BS92" s="28">
        <f ca="1" t="shared" si="692"/>
        <v>18965.0756294748</v>
      </c>
      <c r="BT92" s="28">
        <f ca="1" t="shared" si="692"/>
        <v>18311.5733614848</v>
      </c>
      <c r="BU92" s="28">
        <f ca="1" t="shared" si="509"/>
        <v>64646.9180255898</v>
      </c>
      <c r="BV92" s="30">
        <f ca="1" t="shared" si="510"/>
        <v>4.22762685793054</v>
      </c>
    </row>
    <row r="93" ht="15" customHeight="1" spans="1:74">
      <c r="A93" s="26">
        <v>92</v>
      </c>
      <c r="B93" s="27">
        <f ca="1" t="shared" ref="B93:F93" si="693">RAND()</f>
        <v>0.119599295812421</v>
      </c>
      <c r="C93" s="28">
        <f ca="1">IF(B93&lt;=('Ejercicio 3 - TIR'!$D$13-'Ejercicio 3 - TIR'!$C$13)/('Ejercicio 3 - TIR'!$E$13-'Ejercicio 3 - TIR'!$C$13),'Ejercicio 3 - TIR'!$C$13+SQRT(('Ejercicio 3 - TIR'!$E$13-'Ejercicio 3 - TIR'!$C$13)*('Ejercicio 3 - TIR'!$D$13-'Ejercicio 3 - TIR'!$C$13)*B93),'Ejercicio 3 - TIR'!$E$13-SQRT(('Ejercicio 3 - TIR'!$E$13-'Ejercicio 3 - TIR'!$C$13)*('Ejercicio 3 - TIR'!$E$13-'Ejercicio 3 - TIR'!$D$13)*(1-B93)))</f>
        <v>66916.6262241767</v>
      </c>
      <c r="D93" s="27">
        <f ca="1" t="shared" si="693"/>
        <v>0.25440926071558</v>
      </c>
      <c r="E93" s="28">
        <f ca="1">IF(D93&lt;=('Ejercicio 3 - TIR'!$D$14-'Ejercicio 3 - TIR'!$C$14)/('Ejercicio 3 - TIR'!$E$14-'Ejercicio 3 - TIR'!$C$14),'Ejercicio 3 - TIR'!$C$14+SQRT(('Ejercicio 3 - TIR'!$E$14-'Ejercicio 3 - TIR'!$C$14)*('Ejercicio 3 - TIR'!$D$14-'Ejercicio 3 - TIR'!$C$14)*D93),'Ejercicio 3 - TIR'!$E$14-SQRT(('Ejercicio 3 - TIR'!$E$14-'Ejercicio 3 - TIR'!$C$14)*('Ejercicio 3 - TIR'!$E$14-'Ejercicio 3 - TIR'!$D$14)*(1-D93)))</f>
        <v>29368.1454364145</v>
      </c>
      <c r="F93" s="27">
        <f ca="1" t="shared" si="693"/>
        <v>0.662279431120639</v>
      </c>
      <c r="G93" s="28">
        <f ca="1">IF(F93&lt;=('Ejercicio 3 - TIR'!$D$18-'Ejercicio 3 - TIR'!$C$18)/('Ejercicio 3 - TIR'!$E$18-'Ejercicio 3 - TIR'!$C$18),'Ejercicio 3 - TIR'!$C$18+SQRT(('Ejercicio 3 - TIR'!$E$18-'Ejercicio 3 - TIR'!$C$18)*('Ejercicio 3 - TIR'!$D$18-'Ejercicio 3 - TIR'!$C$18)*F93),'Ejercicio 3 - TIR'!$E$18-SQRT(('Ejercicio 3 - TIR'!$E$18-'Ejercicio 3 - TIR'!$C$18)*('Ejercicio 3 - TIR'!$E$18-'Ejercicio 3 - TIR'!$D$18)*(1-F93)))</f>
        <v>39967.041420005</v>
      </c>
      <c r="H93" s="27">
        <f ca="1" t="shared" ref="H93:L93" si="694">RAND()</f>
        <v>0.172000586714432</v>
      </c>
      <c r="I93" s="28">
        <f ca="1">IF(H93&lt;=('Ejercicio 3 - TIR'!$D$18-'Ejercicio 3 - TIR'!$C$18)/('Ejercicio 3 - TIR'!$E$18-'Ejercicio 3 - TIR'!$C$18),'Ejercicio 3 - TIR'!$C$18+SQRT(('Ejercicio 3 - TIR'!$E$18-'Ejercicio 3 - TIR'!$C$18)*('Ejercicio 3 - TIR'!$D$18-'Ejercicio 3 - TIR'!$C$18)*H93),'Ejercicio 3 - TIR'!$E$18-SQRT(('Ejercicio 3 - TIR'!$E$18-'Ejercicio 3 - TIR'!$C$18)*('Ejercicio 3 - TIR'!$E$18-'Ejercicio 3 - TIR'!$D$18)*(1-H93)))</f>
        <v>35079.3787028696</v>
      </c>
      <c r="J93" s="27">
        <f ca="1" t="shared" si="694"/>
        <v>0.105468782731689</v>
      </c>
      <c r="K93" s="28">
        <f ca="1">IF(J93&lt;=('Ejercicio 3 - TIR'!$D$18-'Ejercicio 3 - TIR'!$C$18)/('Ejercicio 3 - TIR'!$E$18-'Ejercicio 3 - TIR'!$C$18),'Ejercicio 3 - TIR'!$C$18+SQRT(('Ejercicio 3 - TIR'!$E$18-'Ejercicio 3 - TIR'!$C$18)*('Ejercicio 3 - TIR'!$D$18-'Ejercicio 3 - TIR'!$C$18)*J93),'Ejercicio 3 - TIR'!$E$18-SQRT(('Ejercicio 3 - TIR'!$E$18-'Ejercicio 3 - TIR'!$C$18)*('Ejercicio 3 - TIR'!$E$18-'Ejercicio 3 - TIR'!$D$18)*(1-J93)))</f>
        <v>33977.4762613689</v>
      </c>
      <c r="L93" s="27">
        <f ca="1" t="shared" si="694"/>
        <v>0.649116592923187</v>
      </c>
      <c r="M93" s="28">
        <f ca="1">IF(L93&lt;=('Ejercicio 3 - TIR'!$D$18-'Ejercicio 3 - TIR'!$C$18)/('Ejercicio 3 - TIR'!$E$18-'Ejercicio 3 - TIR'!$C$18),'Ejercicio 3 - TIR'!$C$18+SQRT(('Ejercicio 3 - TIR'!$E$18-'Ejercicio 3 - TIR'!$C$18)*('Ejercicio 3 - TIR'!$D$18-'Ejercicio 3 - TIR'!$C$18)*L93),'Ejercicio 3 - TIR'!$E$18-SQRT(('Ejercicio 3 - TIR'!$E$18-'Ejercicio 3 - TIR'!$C$18)*('Ejercicio 3 - TIR'!$E$18-'Ejercicio 3 - TIR'!$D$18)*(1-L93)))</f>
        <v>39867.4965892306</v>
      </c>
      <c r="N93" s="27">
        <f ca="1" t="shared" ref="N93:R93" si="695">RAND()</f>
        <v>0.998929789881499</v>
      </c>
      <c r="O93" s="28">
        <f ca="1">IF(N93&lt;=('Ejercicio 3 - TIR'!$D$18-'Ejercicio 3 - TIR'!$C$18)/('Ejercicio 3 - TIR'!$E$18-'Ejercicio 3 - TIR'!$C$18),'Ejercicio 3 - TIR'!$C$18+SQRT(('Ejercicio 3 - TIR'!$E$18-'Ejercicio 3 - TIR'!$C$18)*('Ejercicio 3 - TIR'!$D$18-'Ejercicio 3 - TIR'!$C$18)*N93),'Ejercicio 3 - TIR'!$E$18-SQRT(('Ejercicio 3 - TIR'!$E$18-'Ejercicio 3 - TIR'!$C$18)*('Ejercicio 3 - TIR'!$E$18-'Ejercicio 3 - TIR'!$D$18)*(1-N93)))</f>
        <v>44716.6878772668</v>
      </c>
      <c r="P93" s="27">
        <f ca="1" t="shared" si="695"/>
        <v>0.223108118103099</v>
      </c>
      <c r="Q93" s="29">
        <f ca="1">IF(P93&lt;=('Ejercicio 3 - TIR'!$D$22-'Ejercicio 3 - TIR'!$C$22)/('Ejercicio 3 - TIR'!$E$22-'Ejercicio 3 - TIR'!$C$22),'Ejercicio 3 - TIR'!$C$22+SQRT(('Ejercicio 3 - TIR'!$E$22-'Ejercicio 3 - TIR'!$C$22)*('Ejercicio 3 - TIR'!$D$22-'Ejercicio 3 - TIR'!$C$22)*P93),'Ejercicio 3 - TIR'!$E$22-SQRT(('Ejercicio 3 - TIR'!$E$22-'Ejercicio 3 - TIR'!$C$22)*('Ejercicio 3 - TIR'!$E$22-'Ejercicio 3 - TIR'!$D$22)*(1-P93)))</f>
        <v>0.140039825662555</v>
      </c>
      <c r="R93" s="27">
        <f ca="1" t="shared" si="695"/>
        <v>0.848268407121379</v>
      </c>
      <c r="S93" s="29">
        <f ca="1">IF(R93&lt;=('Ejercicio 3 - TIR'!$D$23-'Ejercicio 3 - TIR'!$C$23)/('Ejercicio 3 - TIR'!$E$23-'Ejercicio 3 - TIR'!$C$23),'Ejercicio 3 - TIR'!$C$23+SQRT(('Ejercicio 3 - TIR'!$E$23-'Ejercicio 3 - TIR'!$C$23)*('Ejercicio 3 - TIR'!$D$23-'Ejercicio 3 - TIR'!$C$23)*R93),'Ejercicio 3 - TIR'!$E$23-SQRT(('Ejercicio 3 - TIR'!$E$23-'Ejercicio 3 - TIR'!$C$23)*('Ejercicio 3 - TIR'!$E$23-'Ejercicio 3 - TIR'!$D$23)*(1-R93)))</f>
        <v>0.163473752174752</v>
      </c>
      <c r="T93" s="27">
        <f ca="1" t="shared" ref="T93:X93" si="696">RAND()</f>
        <v>0.189862292783757</v>
      </c>
      <c r="U93" s="29">
        <f ca="1">IF(T93&lt;=('Ejercicio 3 - TIR'!$D$24-'Ejercicio 3 - TIR'!$C$24)/('Ejercicio 3 - TIR'!$E$24-'Ejercicio 3 - TIR'!$C$24),'Ejercicio 3 - TIR'!$C$24+SQRT(('Ejercicio 3 - TIR'!$E$24-'Ejercicio 3 - TIR'!$C$24)*('Ejercicio 3 - TIR'!$D$24-'Ejercicio 3 - TIR'!$C$24)*T93),'Ejercicio 3 - TIR'!$E$24-SQRT(('Ejercicio 3 - TIR'!$E$24-'Ejercicio 3 - TIR'!$C$24)*('Ejercicio 3 - TIR'!$E$24-'Ejercicio 3 - TIR'!$D$24)*(1-T93)))</f>
        <v>0.16996774436049</v>
      </c>
      <c r="V93" s="27">
        <f ca="1" t="shared" si="696"/>
        <v>0.351452583754991</v>
      </c>
      <c r="W93" s="29">
        <f ca="1">IF(V93&lt;=('Ejercicio 3 - TIR'!$D$25-'Ejercicio 3 - TIR'!$C$25)/('Ejercicio 3 - TIR'!$E$25-'Ejercicio 3 - TIR'!$C$25),'Ejercicio 3 - TIR'!$C$25+SQRT(('Ejercicio 3 - TIR'!$E$25-'Ejercicio 3 - TIR'!$C$25)*('Ejercicio 3 - TIR'!$D$25-'Ejercicio 3 - TIR'!$C$25)*V93),'Ejercicio 3 - TIR'!$E$25-SQRT(('Ejercicio 3 - TIR'!$E$25-'Ejercicio 3 - TIR'!$C$25)*('Ejercicio 3 - TIR'!$E$25-'Ejercicio 3 - TIR'!$D$25)*(1-V93)))</f>
        <v>0.202356364991139</v>
      </c>
      <c r="X93" s="27">
        <f ca="1" t="shared" si="696"/>
        <v>0.945441718658269</v>
      </c>
      <c r="Y93" s="29">
        <f ca="1">IF(X93&lt;=('Ejercicio 3 - TIR'!$D$26-'Ejercicio 3 - TIR'!$C$26)/('Ejercicio 3 - TIR'!$E$26-'Ejercicio 3 - TIR'!$C$26),'Ejercicio 3 - TIR'!$C$26+SQRT(('Ejercicio 3 - TIR'!$E$26-'Ejercicio 3 - TIR'!$C$26)*('Ejercicio 3 - TIR'!$D$26-'Ejercicio 3 - TIR'!$C$26)*X93),'Ejercicio 3 - TIR'!$E$26-SQRT(('Ejercicio 3 - TIR'!$E$26-'Ejercicio 3 - TIR'!$C$26)*('Ejercicio 3 - TIR'!$E$26-'Ejercicio 3 - TIR'!$D$26)*(1-X93)))</f>
        <v>0.262835655583584</v>
      </c>
      <c r="Z93" s="27">
        <f ca="1" t="shared" si="480"/>
        <v>1.14003982566255</v>
      </c>
      <c r="AA93" s="27">
        <f ca="1" t="shared" si="481"/>
        <v>1.32640641359226</v>
      </c>
      <c r="AB93" s="27">
        <f ca="1" t="shared" si="482"/>
        <v>1.55185271981583</v>
      </c>
      <c r="AC93" s="27">
        <f ca="1" t="shared" si="483"/>
        <v>1.86587999519937</v>
      </c>
      <c r="AD93" s="27">
        <f ca="1" t="shared" si="484"/>
        <v>2.35629978697789</v>
      </c>
      <c r="AE93" s="26">
        <f ca="1" t="shared" si="485"/>
        <v>4112.70996694803</v>
      </c>
      <c r="AF93" s="26">
        <f ca="1" t="shared" si="486"/>
        <v>4785.03009685152</v>
      </c>
      <c r="AG93" s="26">
        <f ca="1" t="shared" si="487"/>
        <v>5598.33086911043</v>
      </c>
      <c r="AH93" s="26">
        <f ca="1" t="shared" si="488"/>
        <v>6731.18875380131</v>
      </c>
      <c r="AI93" s="26">
        <f ca="1" t="shared" si="489"/>
        <v>8500.38516276352</v>
      </c>
      <c r="AJ93" s="28">
        <f ca="1" t="shared" si="490"/>
        <v>45564.0189327106</v>
      </c>
      <c r="AK93" s="28">
        <f ca="1" t="shared" si="491"/>
        <v>46529.512896318</v>
      </c>
      <c r="AL93" s="28">
        <f ca="1" t="shared" si="492"/>
        <v>52728.0389486831</v>
      </c>
      <c r="AM93" s="28">
        <f ca="1" t="shared" si="493"/>
        <v>74387.9643445246</v>
      </c>
      <c r="AN93" s="28">
        <f ca="1" t="shared" si="494"/>
        <v>105365.922119561</v>
      </c>
      <c r="AO93" s="28">
        <f ca="1">C93/'Ejercicio 3 - TIR'!$D$7</f>
        <v>13383.3252448353</v>
      </c>
      <c r="AP93" s="28">
        <f ca="1" t="shared" si="495"/>
        <v>32180.6936878753</v>
      </c>
      <c r="AQ93" s="28">
        <f ca="1" t="shared" si="496"/>
        <v>33146.1876514827</v>
      </c>
      <c r="AR93" s="28">
        <f ca="1" t="shared" si="497"/>
        <v>39344.7137038477</v>
      </c>
      <c r="AS93" s="28">
        <f ca="1" t="shared" si="498"/>
        <v>61004.6390996892</v>
      </c>
      <c r="AT93" s="28">
        <f ca="1" t="shared" si="499"/>
        <v>91982.5968747253</v>
      </c>
      <c r="AU93" s="28">
        <f ca="1">AP93*'Ejercicio 3 - TIR'!$D$5</f>
        <v>16090.3468439376</v>
      </c>
      <c r="AV93" s="28">
        <f ca="1">AQ93*'Ejercicio 3 - TIR'!$D$5</f>
        <v>16573.0938257413</v>
      </c>
      <c r="AW93" s="28">
        <f ca="1">AR93*'Ejercicio 3 - TIR'!$D$5</f>
        <v>19672.3568519239</v>
      </c>
      <c r="AX93" s="28">
        <f ca="1">AS93*'Ejercicio 3 - TIR'!$D$5</f>
        <v>30502.3195498446</v>
      </c>
      <c r="AY93" s="28">
        <f ca="1">AT93*'Ejercicio 3 - TIR'!$D$5</f>
        <v>45991.2984373627</v>
      </c>
      <c r="AZ93" s="28">
        <f ca="1" t="shared" ref="AZ93:BD93" si="697">AJ93-AU93-AE93</f>
        <v>25360.962121825</v>
      </c>
      <c r="BA93" s="28">
        <f ca="1" t="shared" si="697"/>
        <v>25171.3889737251</v>
      </c>
      <c r="BB93" s="28">
        <f ca="1" t="shared" si="697"/>
        <v>27457.3512276488</v>
      </c>
      <c r="BC93" s="28">
        <f ca="1" t="shared" si="697"/>
        <v>37154.4560408786</v>
      </c>
      <c r="BD93" s="28">
        <f ca="1" t="shared" si="697"/>
        <v>50874.2385194345</v>
      </c>
      <c r="BE93" s="28">
        <f ca="1" t="shared" ref="BE93:BI93" si="698">AZ93/Z93</f>
        <v>22245.6808533737</v>
      </c>
      <c r="BF93" s="28">
        <f ca="1" t="shared" si="698"/>
        <v>18977.1315305648</v>
      </c>
      <c r="BG93" s="28">
        <f ca="1" t="shared" si="698"/>
        <v>17693.271324683</v>
      </c>
      <c r="BH93" s="28">
        <f ca="1" t="shared" si="698"/>
        <v>19912.5646539282</v>
      </c>
      <c r="BI93" s="28">
        <f ca="1" t="shared" si="698"/>
        <v>21590.7325547417</v>
      </c>
      <c r="BJ93" s="28">
        <f ca="1" t="shared" si="502"/>
        <v>69200.1548357591</v>
      </c>
      <c r="BK93" s="28">
        <f ca="1" t="shared" si="503"/>
        <v>31535.1264234613</v>
      </c>
      <c r="BL93" s="28">
        <f ca="1" t="shared" si="504"/>
        <v>100735.28125922</v>
      </c>
      <c r="BM93" s="28">
        <f ca="1">BK93*'Ejercicio 3 - TIR'!$D$5</f>
        <v>15767.5632117307</v>
      </c>
      <c r="BN93" s="28">
        <f ca="1" t="shared" si="505"/>
        <v>84967.7180474898</v>
      </c>
      <c r="BO93" s="28">
        <f ca="1" t="shared" si="506"/>
        <v>36059.8080588321</v>
      </c>
      <c r="BP93" s="28">
        <f ca="1" t="shared" si="507"/>
        <v>-96284.7716605911</v>
      </c>
      <c r="BQ93" s="28">
        <f ca="1" t="shared" ref="BQ93:BT93" si="699">BE93</f>
        <v>22245.6808533737</v>
      </c>
      <c r="BR93" s="28">
        <f ca="1" t="shared" si="699"/>
        <v>18977.1315305648</v>
      </c>
      <c r="BS93" s="28">
        <f ca="1" t="shared" si="699"/>
        <v>17693.271324683</v>
      </c>
      <c r="BT93" s="28">
        <f ca="1" t="shared" si="699"/>
        <v>19912.5646539282</v>
      </c>
      <c r="BU93" s="28">
        <f ca="1" t="shared" si="509"/>
        <v>57650.5406135738</v>
      </c>
      <c r="BV93" s="30">
        <f ca="1" t="shared" si="510"/>
        <v>10.7973668022192</v>
      </c>
    </row>
    <row r="94" ht="15" customHeight="1" spans="1:74">
      <c r="A94" s="26">
        <v>93</v>
      </c>
      <c r="B94" s="27">
        <f ca="1" t="shared" ref="B94:F94" si="700">RAND()</f>
        <v>0.925836696049038</v>
      </c>
      <c r="C94" s="28">
        <f ca="1">IF(B94&lt;=('Ejercicio 3 - TIR'!$D$13-'Ejercicio 3 - TIR'!$C$13)/('Ejercicio 3 - TIR'!$E$13-'Ejercicio 3 - TIR'!$C$13),'Ejercicio 3 - TIR'!$C$13+SQRT(('Ejercicio 3 - TIR'!$E$13-'Ejercicio 3 - TIR'!$C$13)*('Ejercicio 3 - TIR'!$D$13-'Ejercicio 3 - TIR'!$C$13)*B94),'Ejercicio 3 - TIR'!$E$13-SQRT(('Ejercicio 3 - TIR'!$E$13-'Ejercicio 3 - TIR'!$C$13)*('Ejercicio 3 - TIR'!$E$13-'Ejercicio 3 - TIR'!$D$13)*(1-B94)))</f>
        <v>90566.2327386587</v>
      </c>
      <c r="D94" s="27">
        <f ca="1" t="shared" si="700"/>
        <v>0.219226765623141</v>
      </c>
      <c r="E94" s="28">
        <f ca="1">IF(D94&lt;=('Ejercicio 3 - TIR'!$D$14-'Ejercicio 3 - TIR'!$C$14)/('Ejercicio 3 - TIR'!$E$14-'Ejercicio 3 - TIR'!$C$14),'Ejercicio 3 - TIR'!$C$14+SQRT(('Ejercicio 3 - TIR'!$E$14-'Ejercicio 3 - TIR'!$C$14)*('Ejercicio 3 - TIR'!$D$14-'Ejercicio 3 - TIR'!$C$14)*D94),'Ejercicio 3 - TIR'!$E$14-SQRT(('Ejercicio 3 - TIR'!$E$14-'Ejercicio 3 - TIR'!$C$14)*('Ejercicio 3 - TIR'!$E$14-'Ejercicio 3 - TIR'!$D$14)*(1-D94)))</f>
        <v>29054.8745260163</v>
      </c>
      <c r="F94" s="27">
        <f ca="1" t="shared" si="700"/>
        <v>0.181502175846505</v>
      </c>
      <c r="G94" s="28">
        <f ca="1">IF(F94&lt;=('Ejercicio 3 - TIR'!$D$18-'Ejercicio 3 - TIR'!$C$18)/('Ejercicio 3 - TIR'!$E$18-'Ejercicio 3 - TIR'!$C$18),'Ejercicio 3 - TIR'!$C$18+SQRT(('Ejercicio 3 - TIR'!$E$18-'Ejercicio 3 - TIR'!$C$18)*('Ejercicio 3 - TIR'!$D$18-'Ejercicio 3 - TIR'!$C$18)*F94),'Ejercicio 3 - TIR'!$E$18-SQRT(('Ejercicio 3 - TIR'!$E$18-'Ejercicio 3 - TIR'!$C$18)*('Ejercicio 3 - TIR'!$E$18-'Ejercicio 3 - TIR'!$D$18)*(1-F94)))</f>
        <v>35217.7894147786</v>
      </c>
      <c r="H94" s="27">
        <f ca="1" t="shared" ref="H94:L94" si="701">RAND()</f>
        <v>0.968251651770173</v>
      </c>
      <c r="I94" s="28">
        <f ca="1">IF(H94&lt;=('Ejercicio 3 - TIR'!$D$18-'Ejercicio 3 - TIR'!$C$18)/('Ejercicio 3 - TIR'!$E$18-'Ejercicio 3 - TIR'!$C$18),'Ejercicio 3 - TIR'!$C$18+SQRT(('Ejercicio 3 - TIR'!$E$18-'Ejercicio 3 - TIR'!$C$18)*('Ejercicio 3 - TIR'!$D$18-'Ejercicio 3 - TIR'!$C$18)*H94),'Ejercicio 3 - TIR'!$E$18-SQRT(('Ejercicio 3 - TIR'!$E$18-'Ejercicio 3 - TIR'!$C$18)*('Ejercicio 3 - TIR'!$E$18-'Ejercicio 3 - TIR'!$D$18)*(1-H94)))</f>
        <v>43456.9102044155</v>
      </c>
      <c r="J94" s="27">
        <f ca="1" t="shared" si="701"/>
        <v>0.162562631242094</v>
      </c>
      <c r="K94" s="28">
        <f ca="1">IF(J94&lt;=('Ejercicio 3 - TIR'!$D$18-'Ejercicio 3 - TIR'!$C$18)/('Ejercicio 3 - TIR'!$E$18-'Ejercicio 3 - TIR'!$C$18),'Ejercicio 3 - TIR'!$C$18+SQRT(('Ejercicio 3 - TIR'!$E$18-'Ejercicio 3 - TIR'!$C$18)*('Ejercicio 3 - TIR'!$D$18-'Ejercicio 3 - TIR'!$C$18)*J94),'Ejercicio 3 - TIR'!$E$18-SQRT(('Ejercicio 3 - TIR'!$E$18-'Ejercicio 3 - TIR'!$C$18)*('Ejercicio 3 - TIR'!$E$18-'Ejercicio 3 - TIR'!$D$18)*(1-J94)))</f>
        <v>34938.0557597413</v>
      </c>
      <c r="L94" s="27">
        <f ca="1" t="shared" si="701"/>
        <v>0.780288539006303</v>
      </c>
      <c r="M94" s="28">
        <f ca="1">IF(L94&lt;=('Ejercicio 3 - TIR'!$D$18-'Ejercicio 3 - TIR'!$C$18)/('Ejercicio 3 - TIR'!$E$18-'Ejercicio 3 - TIR'!$C$18),'Ejercicio 3 - TIR'!$C$18+SQRT(('Ejercicio 3 - TIR'!$E$18-'Ejercicio 3 - TIR'!$C$18)*('Ejercicio 3 - TIR'!$D$18-'Ejercicio 3 - TIR'!$C$18)*L94),'Ejercicio 3 - TIR'!$E$18-SQRT(('Ejercicio 3 - TIR'!$E$18-'Ejercicio 3 - TIR'!$C$18)*('Ejercicio 3 - TIR'!$E$18-'Ejercicio 3 - TIR'!$D$18)*(1-L94)))</f>
        <v>40940.6454238971</v>
      </c>
      <c r="N94" s="27">
        <f ca="1" t="shared" ref="N94:R94" si="702">RAND()</f>
        <v>0.223974505644618</v>
      </c>
      <c r="O94" s="28">
        <f ca="1">IF(N94&lt;=('Ejercicio 3 - TIR'!$D$18-'Ejercicio 3 - TIR'!$C$18)/('Ejercicio 3 - TIR'!$E$18-'Ejercicio 3 - TIR'!$C$18),'Ejercicio 3 - TIR'!$C$18+SQRT(('Ejercicio 3 - TIR'!$E$18-'Ejercicio 3 - TIR'!$C$18)*('Ejercicio 3 - TIR'!$D$18-'Ejercicio 3 - TIR'!$C$18)*N94),'Ejercicio 3 - TIR'!$E$18-SQRT(('Ejercicio 3 - TIR'!$E$18-'Ejercicio 3 - TIR'!$C$18)*('Ejercicio 3 - TIR'!$E$18-'Ejercicio 3 - TIR'!$D$18)*(1-N94)))</f>
        <v>35796.2208245281</v>
      </c>
      <c r="P94" s="27">
        <f ca="1" t="shared" si="702"/>
        <v>0.905693225617322</v>
      </c>
      <c r="Q94" s="29">
        <f ca="1">IF(P94&lt;=('Ejercicio 3 - TIR'!$D$22-'Ejercicio 3 - TIR'!$C$22)/('Ejercicio 3 - TIR'!$E$22-'Ejercicio 3 - TIR'!$C$22),'Ejercicio 3 - TIR'!$C$22+SQRT(('Ejercicio 3 - TIR'!$E$22-'Ejercicio 3 - TIR'!$C$22)*('Ejercicio 3 - TIR'!$D$22-'Ejercicio 3 - TIR'!$C$22)*P94),'Ejercicio 3 - TIR'!$E$22-SQRT(('Ejercicio 3 - TIR'!$E$22-'Ejercicio 3 - TIR'!$C$22)*('Ejercicio 3 - TIR'!$E$22-'Ejercicio 3 - TIR'!$D$22)*(1-P94)))</f>
        <v>0.166971101585751</v>
      </c>
      <c r="R94" s="27">
        <f ca="1" t="shared" si="702"/>
        <v>0.829195791065685</v>
      </c>
      <c r="S94" s="29">
        <f ca="1">IF(R94&lt;=('Ejercicio 3 - TIR'!$D$23-'Ejercicio 3 - TIR'!$C$23)/('Ejercicio 3 - TIR'!$E$23-'Ejercicio 3 - TIR'!$C$23),'Ejercicio 3 - TIR'!$C$23+SQRT(('Ejercicio 3 - TIR'!$E$23-'Ejercicio 3 - TIR'!$C$23)*('Ejercicio 3 - TIR'!$D$23-'Ejercicio 3 - TIR'!$C$23)*R94),'Ejercicio 3 - TIR'!$E$23-SQRT(('Ejercicio 3 - TIR'!$E$23-'Ejercicio 3 - TIR'!$C$23)*('Ejercicio 3 - TIR'!$E$23-'Ejercicio 3 - TIR'!$D$23)*(1-R94)))</f>
        <v>0.162465816925737</v>
      </c>
      <c r="T94" s="27">
        <f ca="1" t="shared" ref="T94:X94" si="703">RAND()</f>
        <v>0.298911710623122</v>
      </c>
      <c r="U94" s="29">
        <f ca="1">IF(T94&lt;=('Ejercicio 3 - TIR'!$D$24-'Ejercicio 3 - TIR'!$C$24)/('Ejercicio 3 - TIR'!$E$24-'Ejercicio 3 - TIR'!$C$24),'Ejercicio 3 - TIR'!$C$24+SQRT(('Ejercicio 3 - TIR'!$E$24-'Ejercicio 3 - TIR'!$C$24)*('Ejercicio 3 - TIR'!$D$24-'Ejercicio 3 - TIR'!$C$24)*T94),'Ejercicio 3 - TIR'!$E$24-SQRT(('Ejercicio 3 - TIR'!$E$24-'Ejercicio 3 - TIR'!$C$24)*('Ejercicio 3 - TIR'!$E$24-'Ejercicio 3 - TIR'!$D$24)*(1-T94)))</f>
        <v>0.175054233021758</v>
      </c>
      <c r="V94" s="27">
        <f ca="1" t="shared" si="703"/>
        <v>0.206253246986527</v>
      </c>
      <c r="W94" s="29">
        <f ca="1">IF(V94&lt;=('Ejercicio 3 - TIR'!$D$25-'Ejercicio 3 - TIR'!$C$25)/('Ejercicio 3 - TIR'!$E$25-'Ejercicio 3 - TIR'!$C$25),'Ejercicio 3 - TIR'!$C$25+SQRT(('Ejercicio 3 - TIR'!$E$25-'Ejercicio 3 - TIR'!$C$25)*('Ejercicio 3 - TIR'!$D$25-'Ejercicio 3 - TIR'!$C$25)*V94),'Ejercicio 3 - TIR'!$E$25-SQRT(('Ejercicio 3 - TIR'!$E$25-'Ejercicio 3 - TIR'!$C$25)*('Ejercicio 3 - TIR'!$E$25-'Ejercicio 3 - TIR'!$D$25)*(1-V94)))</f>
        <v>0.196992779224751</v>
      </c>
      <c r="X94" s="27">
        <f ca="1" t="shared" si="703"/>
        <v>0.0897199467764576</v>
      </c>
      <c r="Y94" s="29">
        <f ca="1">IF(X94&lt;=('Ejercicio 3 - TIR'!$D$26-'Ejercicio 3 - TIR'!$C$26)/('Ejercicio 3 - TIR'!$E$26-'Ejercicio 3 - TIR'!$C$26),'Ejercicio 3 - TIR'!$C$26+SQRT(('Ejercicio 3 - TIR'!$E$26-'Ejercicio 3 - TIR'!$C$26)*('Ejercicio 3 - TIR'!$D$26-'Ejercicio 3 - TIR'!$C$26)*X94),'Ejercicio 3 - TIR'!$E$26-SQRT(('Ejercicio 3 - TIR'!$E$26-'Ejercicio 3 - TIR'!$C$26)*('Ejercicio 3 - TIR'!$E$26-'Ejercicio 3 - TIR'!$D$26)*(1-X94)))</f>
        <v>0.205564185050829</v>
      </c>
      <c r="Z94" s="27">
        <f ca="1" t="shared" si="480"/>
        <v>1.16697110158575</v>
      </c>
      <c r="AA94" s="27">
        <f ca="1" t="shared" si="481"/>
        <v>1.35656401493361</v>
      </c>
      <c r="AB94" s="27">
        <f ca="1" t="shared" si="482"/>
        <v>1.59403628811273</v>
      </c>
      <c r="AC94" s="27">
        <f ca="1" t="shared" si="483"/>
        <v>1.90804992669316</v>
      </c>
      <c r="AD94" s="27">
        <f ca="1" t="shared" si="484"/>
        <v>2.30027665491013</v>
      </c>
      <c r="AE94" s="26">
        <f ca="1" t="shared" si="485"/>
        <v>4851.32440604471</v>
      </c>
      <c r="AF94" s="26">
        <f ca="1" t="shared" si="486"/>
        <v>5639.49878884453</v>
      </c>
      <c r="AG94" s="26">
        <f ca="1" t="shared" si="487"/>
        <v>6626.71692395284</v>
      </c>
      <c r="AH94" s="26">
        <f ca="1" t="shared" si="488"/>
        <v>7932.13230793801</v>
      </c>
      <c r="AI94" s="26">
        <f ca="1" t="shared" si="489"/>
        <v>9562.69462153463</v>
      </c>
      <c r="AJ94" s="28">
        <f ca="1" t="shared" si="490"/>
        <v>41098.1425087792</v>
      </c>
      <c r="AK94" s="28">
        <f ca="1" t="shared" si="491"/>
        <v>58952.0805835111</v>
      </c>
      <c r="AL94" s="28">
        <f ca="1" t="shared" si="492"/>
        <v>55692.5287171335</v>
      </c>
      <c r="AM94" s="28">
        <f ca="1" t="shared" si="493"/>
        <v>78116.7954998376</v>
      </c>
      <c r="AN94" s="28">
        <f ca="1" t="shared" si="494"/>
        <v>82341.2110966698</v>
      </c>
      <c r="AO94" s="28">
        <f ca="1">C94/'Ejercicio 3 - TIR'!$D$7</f>
        <v>18113.2465477317</v>
      </c>
      <c r="AP94" s="28">
        <f ca="1" t="shared" si="495"/>
        <v>22984.8959610475</v>
      </c>
      <c r="AQ94" s="28">
        <f ca="1" t="shared" si="496"/>
        <v>40838.8340357794</v>
      </c>
      <c r="AR94" s="28">
        <f ca="1" t="shared" si="497"/>
        <v>37579.2821694017</v>
      </c>
      <c r="AS94" s="28">
        <f ca="1" t="shared" si="498"/>
        <v>60003.5489521058</v>
      </c>
      <c r="AT94" s="28">
        <f ca="1" t="shared" si="499"/>
        <v>64227.9645489381</v>
      </c>
      <c r="AU94" s="28">
        <f ca="1">AP94*'Ejercicio 3 - TIR'!$D$5</f>
        <v>11492.4479805237</v>
      </c>
      <c r="AV94" s="28">
        <f ca="1">AQ94*'Ejercicio 3 - TIR'!$D$5</f>
        <v>20419.4170178897</v>
      </c>
      <c r="AW94" s="28">
        <f ca="1">AR94*'Ejercicio 3 - TIR'!$D$5</f>
        <v>18789.6410847009</v>
      </c>
      <c r="AX94" s="28">
        <f ca="1">AS94*'Ejercicio 3 - TIR'!$D$5</f>
        <v>30001.7744760529</v>
      </c>
      <c r="AY94" s="28">
        <f ca="1">AT94*'Ejercicio 3 - TIR'!$D$5</f>
        <v>32113.982274469</v>
      </c>
      <c r="AZ94" s="28">
        <f ca="1" t="shared" ref="AZ94:BD94" si="704">AJ94-AU94-AE94</f>
        <v>24754.3701222108</v>
      </c>
      <c r="BA94" s="28">
        <f ca="1" t="shared" si="704"/>
        <v>32893.1647767769</v>
      </c>
      <c r="BB94" s="28">
        <f ca="1" t="shared" si="704"/>
        <v>30276.1707084798</v>
      </c>
      <c r="BC94" s="28">
        <f ca="1" t="shared" si="704"/>
        <v>40182.8887158466</v>
      </c>
      <c r="BD94" s="28">
        <f ca="1" t="shared" si="704"/>
        <v>40664.5342006661</v>
      </c>
      <c r="BE94" s="28">
        <f ca="1" t="shared" ref="BE94:BI94" si="705">AZ94/Z94</f>
        <v>21212.4962551112</v>
      </c>
      <c r="BF94" s="28">
        <f ca="1" t="shared" si="705"/>
        <v>24247.4106748193</v>
      </c>
      <c r="BG94" s="28">
        <f ca="1" t="shared" si="705"/>
        <v>18993.4011755313</v>
      </c>
      <c r="BH94" s="28">
        <f ca="1" t="shared" si="705"/>
        <v>21059.6631428233</v>
      </c>
      <c r="BI94" s="28">
        <f ca="1" t="shared" si="705"/>
        <v>17678.1058547303</v>
      </c>
      <c r="BJ94" s="28">
        <f ca="1" t="shared" si="502"/>
        <v>66834.2495835383</v>
      </c>
      <c r="BK94" s="28">
        <f ca="1" t="shared" si="503"/>
        <v>41665.4781783789</v>
      </c>
      <c r="BL94" s="28">
        <f ca="1" t="shared" si="504"/>
        <v>108499.727761917</v>
      </c>
      <c r="BM94" s="28">
        <f ca="1">BK94*'Ejercicio 3 - TIR'!$D$5</f>
        <v>20832.7390891894</v>
      </c>
      <c r="BN94" s="28">
        <f ca="1" t="shared" si="505"/>
        <v>87666.9886727277</v>
      </c>
      <c r="BO94" s="28">
        <f ca="1" t="shared" si="506"/>
        <v>38111.4977998821</v>
      </c>
      <c r="BP94" s="28">
        <f ca="1" t="shared" si="507"/>
        <v>-119621.107264675</v>
      </c>
      <c r="BQ94" s="28">
        <f ca="1" t="shared" ref="BQ94:BT94" si="706">BE94</f>
        <v>21212.4962551112</v>
      </c>
      <c r="BR94" s="28">
        <f ca="1" t="shared" si="706"/>
        <v>24247.4106748193</v>
      </c>
      <c r="BS94" s="28">
        <f ca="1" t="shared" si="706"/>
        <v>18993.4011755313</v>
      </c>
      <c r="BT94" s="28">
        <f ca="1" t="shared" si="706"/>
        <v>21059.6631428233</v>
      </c>
      <c r="BU94" s="28">
        <f ca="1" t="shared" si="509"/>
        <v>55789.6036546124</v>
      </c>
      <c r="BV94" s="30">
        <f ca="1" t="shared" si="510"/>
        <v>5.00524748873605</v>
      </c>
    </row>
    <row r="95" ht="15" customHeight="1" spans="1:74">
      <c r="A95" s="26">
        <v>94</v>
      </c>
      <c r="B95" s="27">
        <f ca="1" t="shared" ref="B95:F95" si="707">RAND()</f>
        <v>0.562263991446948</v>
      </c>
      <c r="C95" s="28">
        <f ca="1">IF(B95&lt;=('Ejercicio 3 - TIR'!$D$13-'Ejercicio 3 - TIR'!$C$13)/('Ejercicio 3 - TIR'!$E$13-'Ejercicio 3 - TIR'!$C$13),'Ejercicio 3 - TIR'!$C$13+SQRT(('Ejercicio 3 - TIR'!$E$13-'Ejercicio 3 - TIR'!$C$13)*('Ejercicio 3 - TIR'!$D$13-'Ejercicio 3 - TIR'!$C$13)*B95),'Ejercicio 3 - TIR'!$E$13-SQRT(('Ejercicio 3 - TIR'!$E$13-'Ejercicio 3 - TIR'!$C$13)*('Ejercicio 3 - TIR'!$E$13-'Ejercicio 3 - TIR'!$D$13)*(1-B95)))</f>
        <v>77080.9422038413</v>
      </c>
      <c r="D95" s="27">
        <f ca="1" t="shared" si="707"/>
        <v>0.768686377758711</v>
      </c>
      <c r="E95" s="28">
        <f ca="1">IF(D95&lt;=('Ejercicio 3 - TIR'!$D$14-'Ejercicio 3 - TIR'!$C$14)/('Ejercicio 3 - TIR'!$E$14-'Ejercicio 3 - TIR'!$C$14),'Ejercicio 3 - TIR'!$C$14+SQRT(('Ejercicio 3 - TIR'!$E$14-'Ejercicio 3 - TIR'!$C$14)*('Ejercicio 3 - TIR'!$D$14-'Ejercicio 3 - TIR'!$C$14)*D95),'Ejercicio 3 - TIR'!$E$14-SQRT(('Ejercicio 3 - TIR'!$E$14-'Ejercicio 3 - TIR'!$C$14)*('Ejercicio 3 - TIR'!$E$14-'Ejercicio 3 - TIR'!$D$14)*(1-D95)))</f>
        <v>34109.5803769007</v>
      </c>
      <c r="F95" s="27">
        <f ca="1" t="shared" si="707"/>
        <v>0.33107833466746</v>
      </c>
      <c r="G95" s="28">
        <f ca="1">IF(F95&lt;=('Ejercicio 3 - TIR'!$D$18-'Ejercicio 3 - TIR'!$C$18)/('Ejercicio 3 - TIR'!$E$18-'Ejercicio 3 - TIR'!$C$18),'Ejercicio 3 - TIR'!$C$18+SQRT(('Ejercicio 3 - TIR'!$E$18-'Ejercicio 3 - TIR'!$C$18)*('Ejercicio 3 - TIR'!$D$18-'Ejercicio 3 - TIR'!$C$18)*F95),'Ejercicio 3 - TIR'!$E$18-SQRT(('Ejercicio 3 - TIR'!$E$18-'Ejercicio 3 - TIR'!$C$18)*('Ejercicio 3 - TIR'!$E$18-'Ejercicio 3 - TIR'!$D$18)*(1-F95)))</f>
        <v>37047.1093506571</v>
      </c>
      <c r="H95" s="27">
        <f ca="1" t="shared" ref="H95:L95" si="708">RAND()</f>
        <v>0.656973283001746</v>
      </c>
      <c r="I95" s="28">
        <f ca="1">IF(H95&lt;=('Ejercicio 3 - TIR'!$D$18-'Ejercicio 3 - TIR'!$C$18)/('Ejercicio 3 - TIR'!$E$18-'Ejercicio 3 - TIR'!$C$18),'Ejercicio 3 - TIR'!$C$18+SQRT(('Ejercicio 3 - TIR'!$E$18-'Ejercicio 3 - TIR'!$C$18)*('Ejercicio 3 - TIR'!$D$18-'Ejercicio 3 - TIR'!$C$18)*H95),'Ejercicio 3 - TIR'!$E$18-SQRT(('Ejercicio 3 - TIR'!$E$18-'Ejercicio 3 - TIR'!$C$18)*('Ejercicio 3 - TIR'!$E$18-'Ejercicio 3 - TIR'!$D$18)*(1-H95)))</f>
        <v>39927.033416397</v>
      </c>
      <c r="J95" s="27">
        <f ca="1" t="shared" si="708"/>
        <v>0.608051401354701</v>
      </c>
      <c r="K95" s="28">
        <f ca="1">IF(J95&lt;=('Ejercicio 3 - TIR'!$D$18-'Ejercicio 3 - TIR'!$C$18)/('Ejercicio 3 - TIR'!$E$18-'Ejercicio 3 - TIR'!$C$18),'Ejercicio 3 - TIR'!$C$18+SQRT(('Ejercicio 3 - TIR'!$E$18-'Ejercicio 3 - TIR'!$C$18)*('Ejercicio 3 - TIR'!$D$18-'Ejercicio 3 - TIR'!$C$18)*J95),'Ejercicio 3 - TIR'!$E$18-SQRT(('Ejercicio 3 - TIR'!$E$18-'Ejercicio 3 - TIR'!$C$18)*('Ejercicio 3 - TIR'!$E$18-'Ejercicio 3 - TIR'!$D$18)*(1-J95)))</f>
        <v>39550.2727816123</v>
      </c>
      <c r="L95" s="27">
        <f ca="1" t="shared" si="708"/>
        <v>0.857965063976624</v>
      </c>
      <c r="M95" s="28">
        <f ca="1">IF(L95&lt;=('Ejercicio 3 - TIR'!$D$18-'Ejercicio 3 - TIR'!$C$18)/('Ejercicio 3 - TIR'!$E$18-'Ejercicio 3 - TIR'!$C$18),'Ejercicio 3 - TIR'!$C$18+SQRT(('Ejercicio 3 - TIR'!$E$18-'Ejercicio 3 - TIR'!$C$18)*('Ejercicio 3 - TIR'!$D$18-'Ejercicio 3 - TIR'!$C$18)*L95),'Ejercicio 3 - TIR'!$E$18-SQRT(('Ejercicio 3 - TIR'!$E$18-'Ejercicio 3 - TIR'!$C$18)*('Ejercicio 3 - TIR'!$E$18-'Ejercicio 3 - TIR'!$D$18)*(1-L95)))</f>
        <v>41736.164801686</v>
      </c>
      <c r="N95" s="27">
        <f ca="1" t="shared" ref="N95:R95" si="709">RAND()</f>
        <v>0.919049550192407</v>
      </c>
      <c r="O95" s="28">
        <f ca="1">IF(N95&lt;=('Ejercicio 3 - TIR'!$D$18-'Ejercicio 3 - TIR'!$C$18)/('Ejercicio 3 - TIR'!$E$18-'Ejercicio 3 - TIR'!$C$18),'Ejercicio 3 - TIR'!$C$18+SQRT(('Ejercicio 3 - TIR'!$E$18-'Ejercicio 3 - TIR'!$C$18)*('Ejercicio 3 - TIR'!$D$18-'Ejercicio 3 - TIR'!$C$18)*N95),'Ejercicio 3 - TIR'!$E$18-SQRT(('Ejercicio 3 - TIR'!$E$18-'Ejercicio 3 - TIR'!$C$18)*('Ejercicio 3 - TIR'!$E$18-'Ejercicio 3 - TIR'!$D$18)*(1-N95)))</f>
        <v>42536.002488725</v>
      </c>
      <c r="P95" s="27">
        <f ca="1" t="shared" si="709"/>
        <v>0.552677053439197</v>
      </c>
      <c r="Q95" s="29">
        <f ca="1">IF(P95&lt;=('Ejercicio 3 - TIR'!$D$22-'Ejercicio 3 - TIR'!$C$22)/('Ejercicio 3 - TIR'!$E$22-'Ejercicio 3 - TIR'!$C$22),'Ejercicio 3 - TIR'!$C$22+SQRT(('Ejercicio 3 - TIR'!$E$22-'Ejercicio 3 - TIR'!$C$22)*('Ejercicio 3 - TIR'!$D$22-'Ejercicio 3 - TIR'!$C$22)*P95),'Ejercicio 3 - TIR'!$E$22-SQRT(('Ejercicio 3 - TIR'!$E$22-'Ejercicio 3 - TIR'!$C$22)*('Ejercicio 3 - TIR'!$E$22-'Ejercicio 3 - TIR'!$D$22)*(1-P95)))</f>
        <v>0.151624283201839</v>
      </c>
      <c r="R95" s="27">
        <f ca="1" t="shared" si="709"/>
        <v>0.670316239463585</v>
      </c>
      <c r="S95" s="29">
        <f ca="1">IF(R95&lt;=('Ejercicio 3 - TIR'!$D$23-'Ejercicio 3 - TIR'!$C$23)/('Ejercicio 3 - TIR'!$E$23-'Ejercicio 3 - TIR'!$C$23),'Ejercicio 3 - TIR'!$C$23+SQRT(('Ejercicio 3 - TIR'!$E$23-'Ejercicio 3 - TIR'!$C$23)*('Ejercicio 3 - TIR'!$D$23-'Ejercicio 3 - TIR'!$C$23)*R95),'Ejercicio 3 - TIR'!$E$23-SQRT(('Ejercicio 3 - TIR'!$E$23-'Ejercicio 3 - TIR'!$C$23)*('Ejercicio 3 - TIR'!$E$23-'Ejercicio 3 - TIR'!$D$23)*(1-R95)))</f>
        <v>0.155639565501298</v>
      </c>
      <c r="T95" s="27">
        <f ca="1" t="shared" ref="T95:X95" si="710">RAND()</f>
        <v>0.84964635591738</v>
      </c>
      <c r="U95" s="29">
        <f ca="1">IF(T95&lt;=('Ejercicio 3 - TIR'!$D$24-'Ejercicio 3 - TIR'!$C$24)/('Ejercicio 3 - TIR'!$E$24-'Ejercicio 3 - TIR'!$C$24),'Ejercicio 3 - TIR'!$C$24+SQRT(('Ejercicio 3 - TIR'!$E$24-'Ejercicio 3 - TIR'!$C$24)*('Ejercicio 3 - TIR'!$D$24-'Ejercicio 3 - TIR'!$C$24)*T95),'Ejercicio 3 - TIR'!$E$24-SQRT(('Ejercicio 3 - TIR'!$E$24-'Ejercicio 3 - TIR'!$C$24)*('Ejercicio 3 - TIR'!$E$24-'Ejercicio 3 - TIR'!$D$24)*(1-T95)))</f>
        <v>0.199481954200477</v>
      </c>
      <c r="V95" s="27">
        <f ca="1" t="shared" si="710"/>
        <v>0.0171955822001011</v>
      </c>
      <c r="W95" s="29">
        <f ca="1">IF(V95&lt;=('Ejercicio 3 - TIR'!$D$25-'Ejercicio 3 - TIR'!$C$25)/('Ejercicio 3 - TIR'!$E$25-'Ejercicio 3 - TIR'!$C$25),'Ejercicio 3 - TIR'!$C$25+SQRT(('Ejercicio 3 - TIR'!$E$25-'Ejercicio 3 - TIR'!$C$25)*('Ejercicio 3 - TIR'!$D$25-'Ejercicio 3 - TIR'!$C$25)*V95),'Ejercicio 3 - TIR'!$E$25-SQRT(('Ejercicio 3 - TIR'!$E$25-'Ejercicio 3 - TIR'!$C$25)*('Ejercicio 3 - TIR'!$E$25-'Ejercicio 3 - TIR'!$D$25)*(1-V95)))</f>
        <v>0.184906507421796</v>
      </c>
      <c r="X95" s="27">
        <f ca="1" t="shared" si="710"/>
        <v>0.511746614352551</v>
      </c>
      <c r="Y95" s="29">
        <f ca="1">IF(X95&lt;=('Ejercicio 3 - TIR'!$D$26-'Ejercicio 3 - TIR'!$C$26)/('Ejercicio 3 - TIR'!$E$26-'Ejercicio 3 - TIR'!$C$26),'Ejercicio 3 - TIR'!$C$26+SQRT(('Ejercicio 3 - TIR'!$E$26-'Ejercicio 3 - TIR'!$C$26)*('Ejercicio 3 - TIR'!$D$26-'Ejercicio 3 - TIR'!$C$26)*X95),'Ejercicio 3 - TIR'!$E$26-SQRT(('Ejercicio 3 - TIR'!$E$26-'Ejercicio 3 - TIR'!$C$26)*('Ejercicio 3 - TIR'!$E$26-'Ejercicio 3 - TIR'!$D$26)*(1-X95)))</f>
        <v>0.2286524754005</v>
      </c>
      <c r="Z95" s="27">
        <f ca="1" t="shared" si="480"/>
        <v>1.15162428320184</v>
      </c>
      <c r="AA95" s="27">
        <f ca="1" t="shared" si="481"/>
        <v>1.33086258626012</v>
      </c>
      <c r="AB95" s="27">
        <f ca="1" t="shared" si="482"/>
        <v>1.59634565573959</v>
      </c>
      <c r="AC95" s="27">
        <f ca="1" t="shared" si="483"/>
        <v>1.89152035558035</v>
      </c>
      <c r="AD95" s="27">
        <f ca="1" t="shared" si="484"/>
        <v>2.32402116715423</v>
      </c>
      <c r="AE95" s="26">
        <f ca="1" t="shared" si="485"/>
        <v>5171.84067496307</v>
      </c>
      <c r="AF95" s="26">
        <f ca="1" t="shared" si="486"/>
        <v>5976.78371045627</v>
      </c>
      <c r="AG95" s="26">
        <f ca="1" t="shared" si="487"/>
        <v>7169.04420485166</v>
      </c>
      <c r="AH95" s="26">
        <f ca="1" t="shared" si="488"/>
        <v>8494.64713032325</v>
      </c>
      <c r="AI95" s="26">
        <f ca="1" t="shared" si="489"/>
        <v>10436.9692243254</v>
      </c>
      <c r="AJ95" s="28">
        <f ca="1" t="shared" si="490"/>
        <v>42664.3507506507</v>
      </c>
      <c r="AK95" s="28">
        <f ca="1" t="shared" si="491"/>
        <v>53137.3949542402</v>
      </c>
      <c r="AL95" s="28">
        <f ca="1" t="shared" si="492"/>
        <v>63135.9061382424</v>
      </c>
      <c r="AM95" s="28">
        <f ca="1" t="shared" si="493"/>
        <v>78944.8052862452</v>
      </c>
      <c r="AN95" s="28">
        <f ca="1" t="shared" si="494"/>
        <v>98854.5701499219</v>
      </c>
      <c r="AO95" s="28">
        <f ca="1">C95/'Ejercicio 3 - TIR'!$D$7</f>
        <v>15416.1884407683</v>
      </c>
      <c r="AP95" s="28">
        <f ca="1" t="shared" si="495"/>
        <v>27248.1623098824</v>
      </c>
      <c r="AQ95" s="28">
        <f ca="1" t="shared" si="496"/>
        <v>37721.2065134719</v>
      </c>
      <c r="AR95" s="28">
        <f ca="1" t="shared" si="497"/>
        <v>47719.7176974741</v>
      </c>
      <c r="AS95" s="28">
        <f ca="1" t="shared" si="498"/>
        <v>63528.6168454769</v>
      </c>
      <c r="AT95" s="28">
        <f ca="1" t="shared" si="499"/>
        <v>83438.3817091536</v>
      </c>
      <c r="AU95" s="28">
        <f ca="1">AP95*'Ejercicio 3 - TIR'!$D$5</f>
        <v>13624.0811549412</v>
      </c>
      <c r="AV95" s="28">
        <f ca="1">AQ95*'Ejercicio 3 - TIR'!$D$5</f>
        <v>18860.603256736</v>
      </c>
      <c r="AW95" s="28">
        <f ca="1">AR95*'Ejercicio 3 - TIR'!$D$5</f>
        <v>23859.8588487371</v>
      </c>
      <c r="AX95" s="28">
        <f ca="1">AS95*'Ejercicio 3 - TIR'!$D$5</f>
        <v>31764.3084227385</v>
      </c>
      <c r="AY95" s="28">
        <f ca="1">AT95*'Ejercicio 3 - TIR'!$D$5</f>
        <v>41719.1908545768</v>
      </c>
      <c r="AZ95" s="28">
        <f ca="1" t="shared" ref="AZ95:BD95" si="711">AJ95-AU95-AE95</f>
        <v>23868.4289207464</v>
      </c>
      <c r="BA95" s="28">
        <f ca="1" t="shared" si="711"/>
        <v>28300.0079870479</v>
      </c>
      <c r="BB95" s="28">
        <f ca="1" t="shared" si="711"/>
        <v>32107.0030846537</v>
      </c>
      <c r="BC95" s="28">
        <f ca="1" t="shared" si="711"/>
        <v>38685.8497331835</v>
      </c>
      <c r="BD95" s="28">
        <f ca="1" t="shared" si="711"/>
        <v>46698.4100710197</v>
      </c>
      <c r="BE95" s="28">
        <f ca="1" t="shared" ref="BE95:BI95" si="712">AZ95/Z95</f>
        <v>20725.8819294653</v>
      </c>
      <c r="BF95" s="28">
        <f ca="1" t="shared" si="712"/>
        <v>21264.4102247809</v>
      </c>
      <c r="BG95" s="28">
        <f ca="1" t="shared" si="712"/>
        <v>20112.8138941679</v>
      </c>
      <c r="BH95" s="28">
        <f ca="1" t="shared" si="712"/>
        <v>20452.2513432397</v>
      </c>
      <c r="BI95" s="28">
        <f ca="1" t="shared" si="712"/>
        <v>20093.7972213919</v>
      </c>
      <c r="BJ95" s="28">
        <f ca="1" t="shared" si="502"/>
        <v>79271.3867986658</v>
      </c>
      <c r="BK95" s="28">
        <f ca="1" t="shared" si="503"/>
        <v>35827.5482531838</v>
      </c>
      <c r="BL95" s="28">
        <f ca="1" t="shared" si="504"/>
        <v>115098.93505185</v>
      </c>
      <c r="BM95" s="28">
        <f ca="1">BK95*'Ejercicio 3 - TIR'!$D$5</f>
        <v>17913.7741265919</v>
      </c>
      <c r="BN95" s="28">
        <f ca="1" t="shared" si="505"/>
        <v>97185.1609252577</v>
      </c>
      <c r="BO95" s="28">
        <f ca="1" t="shared" si="506"/>
        <v>41817.6745972848</v>
      </c>
      <c r="BP95" s="28">
        <f ca="1" t="shared" si="507"/>
        <v>-111190.522580742</v>
      </c>
      <c r="BQ95" s="28">
        <f ca="1" t="shared" ref="BQ95:BT95" si="713">BE95</f>
        <v>20725.8819294653</v>
      </c>
      <c r="BR95" s="28">
        <f ca="1" t="shared" si="713"/>
        <v>21264.4102247809</v>
      </c>
      <c r="BS95" s="28">
        <f ca="1" t="shared" si="713"/>
        <v>20112.8138941679</v>
      </c>
      <c r="BT95" s="28">
        <f ca="1" t="shared" si="713"/>
        <v>20452.2513432397</v>
      </c>
      <c r="BU95" s="28">
        <f ca="1" t="shared" si="509"/>
        <v>61911.4718186767</v>
      </c>
      <c r="BV95" s="30">
        <f ca="1" t="shared" si="510"/>
        <v>7.81789116757461</v>
      </c>
    </row>
    <row r="96" ht="15" customHeight="1" spans="1:74">
      <c r="A96" s="26">
        <v>95</v>
      </c>
      <c r="B96" s="27">
        <f ca="1" t="shared" ref="B96:F96" si="714">RAND()</f>
        <v>0.10036047710318</v>
      </c>
      <c r="C96" s="28">
        <f ca="1">IF(B96&lt;=('Ejercicio 3 - TIR'!$D$13-'Ejercicio 3 - TIR'!$C$13)/('Ejercicio 3 - TIR'!$E$13-'Ejercicio 3 - TIR'!$C$13),'Ejercicio 3 - TIR'!$C$13+SQRT(('Ejercicio 3 - TIR'!$E$13-'Ejercicio 3 - TIR'!$C$13)*('Ejercicio 3 - TIR'!$D$13-'Ejercicio 3 - TIR'!$C$13)*B96),'Ejercicio 3 - TIR'!$E$13-SQRT(('Ejercicio 3 - TIR'!$E$13-'Ejercicio 3 - TIR'!$C$13)*('Ejercicio 3 - TIR'!$E$13-'Ejercicio 3 - TIR'!$D$13)*(1-B96)))</f>
        <v>66335.94435276</v>
      </c>
      <c r="D96" s="27">
        <f ca="1" t="shared" si="714"/>
        <v>0.790220902574802</v>
      </c>
      <c r="E96" s="28">
        <f ca="1">IF(D96&lt;=('Ejercicio 3 - TIR'!$D$14-'Ejercicio 3 - TIR'!$C$14)/('Ejercicio 3 - TIR'!$E$14-'Ejercicio 3 - TIR'!$C$14),'Ejercicio 3 - TIR'!$C$14+SQRT(('Ejercicio 3 - TIR'!$E$14-'Ejercicio 3 - TIR'!$C$14)*('Ejercicio 3 - TIR'!$D$14-'Ejercicio 3 - TIR'!$C$14)*D96),'Ejercicio 3 - TIR'!$E$14-SQRT(('Ejercicio 3 - TIR'!$E$14-'Ejercicio 3 - TIR'!$C$14)*('Ejercicio 3 - TIR'!$E$14-'Ejercicio 3 - TIR'!$D$14)*(1-D96)))</f>
        <v>34390.4666313694</v>
      </c>
      <c r="F96" s="27">
        <f ca="1" t="shared" si="714"/>
        <v>0.266591224411494</v>
      </c>
      <c r="G96" s="28">
        <f ca="1">IF(F96&lt;=('Ejercicio 3 - TIR'!$D$18-'Ejercicio 3 - TIR'!$C$18)/('Ejercicio 3 - TIR'!$E$18-'Ejercicio 3 - TIR'!$C$18),'Ejercicio 3 - TIR'!$C$18+SQRT(('Ejercicio 3 - TIR'!$E$18-'Ejercicio 3 - TIR'!$C$18)*('Ejercicio 3 - TIR'!$D$18-'Ejercicio 3 - TIR'!$C$18)*F96),'Ejercicio 3 - TIR'!$E$18-SQRT(('Ejercicio 3 - TIR'!$E$18-'Ejercicio 3 - TIR'!$C$18)*('Ejercicio 3 - TIR'!$E$18-'Ejercicio 3 - TIR'!$D$18)*(1-F96)))</f>
        <v>36323.6606219597</v>
      </c>
      <c r="H96" s="27">
        <f ca="1" t="shared" ref="H96:L96" si="715">RAND()</f>
        <v>0.192143167540992</v>
      </c>
      <c r="I96" s="28">
        <f ca="1">IF(H96&lt;=('Ejercicio 3 - TIR'!$D$18-'Ejercicio 3 - TIR'!$C$18)/('Ejercicio 3 - TIR'!$E$18-'Ejercicio 3 - TIR'!$C$18),'Ejercicio 3 - TIR'!$C$18+SQRT(('Ejercicio 3 - TIR'!$E$18-'Ejercicio 3 - TIR'!$C$18)*('Ejercicio 3 - TIR'!$D$18-'Ejercicio 3 - TIR'!$C$18)*H96),'Ejercicio 3 - TIR'!$E$18-SQRT(('Ejercicio 3 - TIR'!$E$18-'Ejercicio 3 - TIR'!$C$18)*('Ejercicio 3 - TIR'!$E$18-'Ejercicio 3 - TIR'!$D$18)*(1-H96)))</f>
        <v>35368.5636003636</v>
      </c>
      <c r="J96" s="27">
        <f ca="1" t="shared" si="715"/>
        <v>0.592907667938166</v>
      </c>
      <c r="K96" s="28">
        <f ca="1">IF(J96&lt;=('Ejercicio 3 - TIR'!$D$18-'Ejercicio 3 - TIR'!$C$18)/('Ejercicio 3 - TIR'!$E$18-'Ejercicio 3 - TIR'!$C$18),'Ejercicio 3 - TIR'!$C$18+SQRT(('Ejercicio 3 - TIR'!$E$18-'Ejercicio 3 - TIR'!$C$18)*('Ejercicio 3 - TIR'!$D$18-'Ejercicio 3 - TIR'!$C$18)*J96),'Ejercicio 3 - TIR'!$E$18-SQRT(('Ejercicio 3 - TIR'!$E$18-'Ejercicio 3 - TIR'!$C$18)*('Ejercicio 3 - TIR'!$E$18-'Ejercicio 3 - TIR'!$D$18)*(1-J96)))</f>
        <v>39430.5964917774</v>
      </c>
      <c r="L96" s="27">
        <f ca="1" t="shared" si="715"/>
        <v>0.96465500472791</v>
      </c>
      <c r="M96" s="28">
        <f ca="1">IF(L96&lt;=('Ejercicio 3 - TIR'!$D$18-'Ejercicio 3 - TIR'!$C$18)/('Ejercicio 3 - TIR'!$E$18-'Ejercicio 3 - TIR'!$C$18),'Ejercicio 3 - TIR'!$C$18+SQRT(('Ejercicio 3 - TIR'!$E$18-'Ejercicio 3 - TIR'!$C$18)*('Ejercicio 3 - TIR'!$D$18-'Ejercicio 3 - TIR'!$C$18)*L96),'Ejercicio 3 - TIR'!$E$18-SQRT(('Ejercicio 3 - TIR'!$E$18-'Ejercicio 3 - TIR'!$C$18)*('Ejercicio 3 - TIR'!$E$18-'Ejercicio 3 - TIR'!$D$18)*(1-L96)))</f>
        <v>43371.8493173521</v>
      </c>
      <c r="N96" s="27">
        <f ca="1" t="shared" ref="N96:R96" si="716">RAND()</f>
        <v>0.873798173898144</v>
      </c>
      <c r="O96" s="28">
        <f ca="1">IF(N96&lt;=('Ejercicio 3 - TIR'!$D$18-'Ejercicio 3 - TIR'!$C$18)/('Ejercicio 3 - TIR'!$E$18-'Ejercicio 3 - TIR'!$C$18),'Ejercicio 3 - TIR'!$C$18+SQRT(('Ejercicio 3 - TIR'!$E$18-'Ejercicio 3 - TIR'!$C$18)*('Ejercicio 3 - TIR'!$D$18-'Ejercicio 3 - TIR'!$C$18)*N96),'Ejercicio 3 - TIR'!$E$18-SQRT(('Ejercicio 3 - TIR'!$E$18-'Ejercicio 3 - TIR'!$C$18)*('Ejercicio 3 - TIR'!$E$18-'Ejercicio 3 - TIR'!$D$18)*(1-N96)))</f>
        <v>41923.4537289943</v>
      </c>
      <c r="P96" s="27">
        <f ca="1" t="shared" si="716"/>
        <v>0.754010035663059</v>
      </c>
      <c r="Q96" s="29">
        <f ca="1">IF(P96&lt;=('Ejercicio 3 - TIR'!$D$22-'Ejercicio 3 - TIR'!$C$22)/('Ejercicio 3 - TIR'!$E$22-'Ejercicio 3 - TIR'!$C$22),'Ejercicio 3 - TIR'!$C$22+SQRT(('Ejercicio 3 - TIR'!$E$22-'Ejercicio 3 - TIR'!$C$22)*('Ejercicio 3 - TIR'!$D$22-'Ejercicio 3 - TIR'!$C$22)*P96),'Ejercicio 3 - TIR'!$E$22-SQRT(('Ejercicio 3 - TIR'!$E$22-'Ejercicio 3 - TIR'!$C$22)*('Ejercicio 3 - TIR'!$E$22-'Ejercicio 3 - TIR'!$D$22)*(1-P96)))</f>
        <v>0.158957615729046</v>
      </c>
      <c r="R96" s="27">
        <f ca="1" t="shared" si="716"/>
        <v>0.262056440103756</v>
      </c>
      <c r="S96" s="29">
        <f ca="1">IF(R96&lt;=('Ejercicio 3 - TIR'!$D$23-'Ejercicio 3 - TIR'!$C$23)/('Ejercicio 3 - TIR'!$E$23-'Ejercicio 3 - TIR'!$C$23),'Ejercicio 3 - TIR'!$C$23+SQRT(('Ejercicio 3 - TIR'!$E$23-'Ejercicio 3 - TIR'!$C$23)*('Ejercicio 3 - TIR'!$D$23-'Ejercicio 3 - TIR'!$C$23)*R96),'Ejercicio 3 - TIR'!$E$23-SQRT(('Ejercicio 3 - TIR'!$E$23-'Ejercicio 3 - TIR'!$C$23)*('Ejercicio 3 - TIR'!$E$23-'Ejercicio 3 - TIR'!$D$23)*(1-R96)))</f>
        <v>0.141718692230122</v>
      </c>
      <c r="T96" s="27">
        <f ca="1" t="shared" ref="T96:X96" si="717">RAND()</f>
        <v>0.121658008706385</v>
      </c>
      <c r="U96" s="29">
        <f ca="1">IF(T96&lt;=('Ejercicio 3 - TIR'!$D$24-'Ejercicio 3 - TIR'!$C$24)/('Ejercicio 3 - TIR'!$E$24-'Ejercicio 3 - TIR'!$C$24),'Ejercicio 3 - TIR'!$C$24+SQRT(('Ejercicio 3 - TIR'!$E$24-'Ejercicio 3 - TIR'!$C$24)*('Ejercicio 3 - TIR'!$D$24-'Ejercicio 3 - TIR'!$C$24)*T96),'Ejercicio 3 - TIR'!$E$24-SQRT(('Ejercicio 3 - TIR'!$E$24-'Ejercicio 3 - TIR'!$C$24)*('Ejercicio 3 - TIR'!$E$24-'Ejercicio 3 - TIR'!$D$24)*(1-T96)))</f>
        <v>0.165983798618708</v>
      </c>
      <c r="V96" s="27">
        <f ca="1" t="shared" si="717"/>
        <v>0.823535363066723</v>
      </c>
      <c r="W96" s="29">
        <f ca="1">IF(V96&lt;=('Ejercicio 3 - TIR'!$D$25-'Ejercicio 3 - TIR'!$C$25)/('Ejercicio 3 - TIR'!$E$25-'Ejercicio 3 - TIR'!$C$25),'Ejercicio 3 - TIR'!$C$25+SQRT(('Ejercicio 3 - TIR'!$E$25-'Ejercicio 3 - TIR'!$C$25)*('Ejercicio 3 - TIR'!$D$25-'Ejercicio 3 - TIR'!$C$25)*V96),'Ejercicio 3 - TIR'!$E$25-SQRT(('Ejercicio 3 - TIR'!$E$25-'Ejercicio 3 - TIR'!$C$25)*('Ejercicio 3 - TIR'!$E$25-'Ejercicio 3 - TIR'!$D$25)*(1-V96)))</f>
        <v>0.225147912979662</v>
      </c>
      <c r="X96" s="27">
        <f ca="1" t="shared" si="717"/>
        <v>0.142712128976243</v>
      </c>
      <c r="Y96" s="29">
        <f ca="1">IF(X96&lt;=('Ejercicio 3 - TIR'!$D$26-'Ejercicio 3 - TIR'!$C$26)/('Ejercicio 3 - TIR'!$E$26-'Ejercicio 3 - TIR'!$C$26),'Ejercicio 3 - TIR'!$C$26+SQRT(('Ejercicio 3 - TIR'!$E$26-'Ejercicio 3 - TIR'!$C$26)*('Ejercicio 3 - TIR'!$D$26-'Ejercicio 3 - TIR'!$C$26)*X96),'Ejercicio 3 - TIR'!$E$26-SQRT(('Ejercicio 3 - TIR'!$E$26-'Ejercicio 3 - TIR'!$C$26)*('Ejercicio 3 - TIR'!$E$26-'Ejercicio 3 - TIR'!$D$26)*(1-X96)))</f>
        <v>0.209629639534028</v>
      </c>
      <c r="Z96" s="27">
        <f ca="1" t="shared" si="480"/>
        <v>1.15895761572905</v>
      </c>
      <c r="AA96" s="27">
        <f ca="1" t="shared" si="481"/>
        <v>1.32320357338031</v>
      </c>
      <c r="AB96" s="27">
        <f ca="1" t="shared" si="482"/>
        <v>1.54283392883582</v>
      </c>
      <c r="AC96" s="27">
        <f ca="1" t="shared" si="483"/>
        <v>1.89019976798741</v>
      </c>
      <c r="AD96" s="27">
        <f ca="1" t="shared" si="484"/>
        <v>2.28644166399792</v>
      </c>
      <c r="AE96" s="26">
        <f ca="1" t="shared" si="485"/>
        <v>5466.6265795318</v>
      </c>
      <c r="AF96" s="26">
        <f ca="1" t="shared" si="486"/>
        <v>6241.34974929347</v>
      </c>
      <c r="AG96" s="26">
        <f ca="1" t="shared" si="487"/>
        <v>7277.31268918912</v>
      </c>
      <c r="AH96" s="26">
        <f ca="1" t="shared" si="488"/>
        <v>8915.78445326046</v>
      </c>
      <c r="AI96" s="26">
        <f ca="1" t="shared" si="489"/>
        <v>10784.7971343605</v>
      </c>
      <c r="AJ96" s="28">
        <f ca="1" t="shared" si="490"/>
        <v>42097.5831089775</v>
      </c>
      <c r="AK96" s="28">
        <f ca="1" t="shared" si="491"/>
        <v>46799.8097413297</v>
      </c>
      <c r="AL96" s="28">
        <f ca="1" t="shared" si="492"/>
        <v>60834.8621017488</v>
      </c>
      <c r="AM96" s="28">
        <f ca="1" t="shared" si="493"/>
        <v>81981.4595168441</v>
      </c>
      <c r="AN96" s="28">
        <f ca="1" t="shared" si="494"/>
        <v>95855.5313046614</v>
      </c>
      <c r="AO96" s="28">
        <f ca="1">C96/'Ejercicio 3 - TIR'!$D$7</f>
        <v>13267.188870552</v>
      </c>
      <c r="AP96" s="28">
        <f ca="1" t="shared" si="495"/>
        <v>28830.3942384255</v>
      </c>
      <c r="AQ96" s="28">
        <f ca="1" t="shared" si="496"/>
        <v>33532.6208707777</v>
      </c>
      <c r="AR96" s="28">
        <f ca="1" t="shared" si="497"/>
        <v>47567.6732311968</v>
      </c>
      <c r="AS96" s="28">
        <f ca="1" t="shared" si="498"/>
        <v>68714.2706462921</v>
      </c>
      <c r="AT96" s="28">
        <f ca="1" t="shared" si="499"/>
        <v>82588.3424341094</v>
      </c>
      <c r="AU96" s="28">
        <f ca="1">AP96*'Ejercicio 3 - TIR'!$D$5</f>
        <v>14415.1971192127</v>
      </c>
      <c r="AV96" s="28">
        <f ca="1">AQ96*'Ejercicio 3 - TIR'!$D$5</f>
        <v>16766.3104353889</v>
      </c>
      <c r="AW96" s="28">
        <f ca="1">AR96*'Ejercicio 3 - TIR'!$D$5</f>
        <v>23783.8366155984</v>
      </c>
      <c r="AX96" s="28">
        <f ca="1">AS96*'Ejercicio 3 - TIR'!$D$5</f>
        <v>34357.135323146</v>
      </c>
      <c r="AY96" s="28">
        <f ca="1">AT96*'Ejercicio 3 - TIR'!$D$5</f>
        <v>41294.1712170547</v>
      </c>
      <c r="AZ96" s="28">
        <f ca="1" t="shared" ref="AZ96:BD96" si="718">AJ96-AU96-AE96</f>
        <v>22215.7594102329</v>
      </c>
      <c r="BA96" s="28">
        <f ca="1" t="shared" si="718"/>
        <v>23792.1495566474</v>
      </c>
      <c r="BB96" s="28">
        <f ca="1" t="shared" si="718"/>
        <v>29773.7127969613</v>
      </c>
      <c r="BC96" s="28">
        <f ca="1" t="shared" si="718"/>
        <v>38708.5397404376</v>
      </c>
      <c r="BD96" s="28">
        <f ca="1" t="shared" si="718"/>
        <v>43776.5629532462</v>
      </c>
      <c r="BE96" s="28">
        <f ca="1" t="shared" ref="BE96:BI96" si="719">AZ96/Z96</f>
        <v>19168.7419011074</v>
      </c>
      <c r="BF96" s="28">
        <f ca="1" t="shared" si="719"/>
        <v>17980.717431005</v>
      </c>
      <c r="BG96" s="28">
        <f ca="1" t="shared" si="719"/>
        <v>19298.0671739749</v>
      </c>
      <c r="BH96" s="28">
        <f ca="1" t="shared" si="719"/>
        <v>20478.5443295512</v>
      </c>
      <c r="BI96" s="28">
        <f ca="1" t="shared" si="719"/>
        <v>19146.1534499426</v>
      </c>
      <c r="BJ96" s="28">
        <f ca="1" t="shared" si="502"/>
        <v>78631.7957502932</v>
      </c>
      <c r="BK96" s="28">
        <f ca="1" t="shared" si="503"/>
        <v>30334.6533977596</v>
      </c>
      <c r="BL96" s="28">
        <f ca="1" t="shared" si="504"/>
        <v>108966.449148053</v>
      </c>
      <c r="BM96" s="28">
        <f ca="1">BK96*'Ejercicio 3 - TIR'!$D$5</f>
        <v>15167.3266988798</v>
      </c>
      <c r="BN96" s="28">
        <f ca="1" t="shared" si="505"/>
        <v>93799.122449173</v>
      </c>
      <c r="BO96" s="28">
        <f ca="1" t="shared" si="506"/>
        <v>41024.0610666454</v>
      </c>
      <c r="BP96" s="28">
        <f ca="1" t="shared" si="507"/>
        <v>-100726.410984129</v>
      </c>
      <c r="BQ96" s="28">
        <f ca="1" t="shared" ref="BQ96:BT96" si="720">BE96</f>
        <v>19168.7419011074</v>
      </c>
      <c r="BR96" s="28">
        <f ca="1" t="shared" si="720"/>
        <v>17980.717431005</v>
      </c>
      <c r="BS96" s="28">
        <f ca="1" t="shared" si="720"/>
        <v>19298.0671739749</v>
      </c>
      <c r="BT96" s="28">
        <f ca="1" t="shared" si="720"/>
        <v>20478.5443295512</v>
      </c>
      <c r="BU96" s="28">
        <f ca="1" t="shared" si="509"/>
        <v>60170.214516588</v>
      </c>
      <c r="BV96" s="30">
        <f ca="1" t="shared" si="510"/>
        <v>9.16098619538586</v>
      </c>
    </row>
    <row r="97" ht="15" customHeight="1" spans="1:74">
      <c r="A97" s="26">
        <v>96</v>
      </c>
      <c r="B97" s="27">
        <f ca="1" t="shared" ref="B97:F97" si="721">RAND()</f>
        <v>0.338597645426788</v>
      </c>
      <c r="C97" s="28">
        <f ca="1">IF(B97&lt;=('Ejercicio 3 - TIR'!$D$13-'Ejercicio 3 - TIR'!$C$13)/('Ejercicio 3 - TIR'!$E$13-'Ejercicio 3 - TIR'!$C$13),'Ejercicio 3 - TIR'!$C$13+SQRT(('Ejercicio 3 - TIR'!$E$13-'Ejercicio 3 - TIR'!$C$13)*('Ejercicio 3 - TIR'!$D$13-'Ejercicio 3 - TIR'!$C$13)*B97),'Ejercicio 3 - TIR'!$E$13-SQRT(('Ejercicio 3 - TIR'!$E$13-'Ejercicio 3 - TIR'!$C$13)*('Ejercicio 3 - TIR'!$E$13-'Ejercicio 3 - TIR'!$D$13)*(1-B97)))</f>
        <v>71827.6230060746</v>
      </c>
      <c r="D97" s="27">
        <f ca="1" t="shared" si="721"/>
        <v>0.658720022072616</v>
      </c>
      <c r="E97" s="28">
        <f ca="1">IF(D97&lt;=('Ejercicio 3 - TIR'!$D$14-'Ejercicio 3 - TIR'!$C$14)/('Ejercicio 3 - TIR'!$E$14-'Ejercicio 3 - TIR'!$C$14),'Ejercicio 3 - TIR'!$C$14+SQRT(('Ejercicio 3 - TIR'!$E$14-'Ejercicio 3 - TIR'!$C$14)*('Ejercicio 3 - TIR'!$D$14-'Ejercicio 3 - TIR'!$C$14)*D97),'Ejercicio 3 - TIR'!$E$14-SQRT(('Ejercicio 3 - TIR'!$E$14-'Ejercicio 3 - TIR'!$C$14)*('Ejercicio 3 - TIR'!$E$14-'Ejercicio 3 - TIR'!$D$14)*(1-D97)))</f>
        <v>32845.1417422071</v>
      </c>
      <c r="F97" s="27">
        <f ca="1" t="shared" si="721"/>
        <v>0.450524490401494</v>
      </c>
      <c r="G97" s="28">
        <f ca="1">IF(F97&lt;=('Ejercicio 3 - TIR'!$D$18-'Ejercicio 3 - TIR'!$C$18)/('Ejercicio 3 - TIR'!$E$18-'Ejercicio 3 - TIR'!$C$18),'Ejercicio 3 - TIR'!$C$18+SQRT(('Ejercicio 3 - TIR'!$E$18-'Ejercicio 3 - TIR'!$C$18)*('Ejercicio 3 - TIR'!$D$18-'Ejercicio 3 - TIR'!$C$18)*F97),'Ejercicio 3 - TIR'!$E$18-SQRT(('Ejercicio 3 - TIR'!$E$18-'Ejercicio 3 - TIR'!$C$18)*('Ejercicio 3 - TIR'!$E$18-'Ejercicio 3 - TIR'!$D$18)*(1-F97)))</f>
        <v>38220.6248886702</v>
      </c>
      <c r="H97" s="27">
        <f ca="1" t="shared" ref="H97:L97" si="722">RAND()</f>
        <v>0.782662380695059</v>
      </c>
      <c r="I97" s="28">
        <f ca="1">IF(H97&lt;=('Ejercicio 3 - TIR'!$D$18-'Ejercicio 3 - TIR'!$C$18)/('Ejercicio 3 - TIR'!$E$18-'Ejercicio 3 - TIR'!$C$18),'Ejercicio 3 - TIR'!$C$18+SQRT(('Ejercicio 3 - TIR'!$E$18-'Ejercicio 3 - TIR'!$C$18)*('Ejercicio 3 - TIR'!$D$18-'Ejercicio 3 - TIR'!$C$18)*H97),'Ejercicio 3 - TIR'!$E$18-SQRT(('Ejercicio 3 - TIR'!$E$18-'Ejercicio 3 - TIR'!$C$18)*('Ejercicio 3 - TIR'!$E$18-'Ejercicio 3 - TIR'!$D$18)*(1-H97)))</f>
        <v>40962.634343056</v>
      </c>
      <c r="J97" s="27">
        <f ca="1" t="shared" si="722"/>
        <v>0.154418648619224</v>
      </c>
      <c r="K97" s="28">
        <f ca="1">IF(J97&lt;=('Ejercicio 3 - TIR'!$D$18-'Ejercicio 3 - TIR'!$C$18)/('Ejercicio 3 - TIR'!$E$18-'Ejercicio 3 - TIR'!$C$18),'Ejercicio 3 - TIR'!$C$18+SQRT(('Ejercicio 3 - TIR'!$E$18-'Ejercicio 3 - TIR'!$C$18)*('Ejercicio 3 - TIR'!$D$18-'Ejercicio 3 - TIR'!$C$18)*J97),'Ejercicio 3 - TIR'!$E$18-SQRT(('Ejercicio 3 - TIR'!$E$18-'Ejercicio 3 - TIR'!$C$18)*('Ejercicio 3 - TIR'!$E$18-'Ejercicio 3 - TIR'!$D$18)*(1-J97)))</f>
        <v>34812.7743862437</v>
      </c>
      <c r="L97" s="27">
        <f ca="1" t="shared" si="722"/>
        <v>0.978770683616287</v>
      </c>
      <c r="M97" s="28">
        <f ca="1">IF(L97&lt;=('Ejercicio 3 - TIR'!$D$18-'Ejercicio 3 - TIR'!$C$18)/('Ejercicio 3 - TIR'!$E$18-'Ejercicio 3 - TIR'!$C$18),'Ejercicio 3 - TIR'!$C$18+SQRT(('Ejercicio 3 - TIR'!$E$18-'Ejercicio 3 - TIR'!$C$18)*('Ejercicio 3 - TIR'!$D$18-'Ejercicio 3 - TIR'!$C$18)*L97),'Ejercicio 3 - TIR'!$E$18-SQRT(('Ejercicio 3 - TIR'!$E$18-'Ejercicio 3 - TIR'!$C$18)*('Ejercicio 3 - TIR'!$E$18-'Ejercicio 3 - TIR'!$D$18)*(1-L97)))</f>
        <v>43738.1764272378</v>
      </c>
      <c r="N97" s="27">
        <f ca="1" t="shared" ref="N97:R97" si="723">RAND()</f>
        <v>0.280314883313768</v>
      </c>
      <c r="O97" s="28">
        <f ca="1">IF(N97&lt;=('Ejercicio 3 - TIR'!$D$18-'Ejercicio 3 - TIR'!$C$18)/('Ejercicio 3 - TIR'!$E$18-'Ejercicio 3 - TIR'!$C$18),'Ejercicio 3 - TIR'!$C$18+SQRT(('Ejercicio 3 - TIR'!$E$18-'Ejercicio 3 - TIR'!$C$18)*('Ejercicio 3 - TIR'!$D$18-'Ejercicio 3 - TIR'!$C$18)*N97),'Ejercicio 3 - TIR'!$E$18-SQRT(('Ejercicio 3 - TIR'!$E$18-'Ejercicio 3 - TIR'!$C$18)*('Ejercicio 3 - TIR'!$E$18-'Ejercicio 3 - TIR'!$D$18)*(1-N97)))</f>
        <v>36484.3837407317</v>
      </c>
      <c r="P97" s="27">
        <f ca="1" t="shared" si="723"/>
        <v>0.0901691371168469</v>
      </c>
      <c r="Q97" s="29">
        <f ca="1">IF(P97&lt;=('Ejercicio 3 - TIR'!$D$22-'Ejercicio 3 - TIR'!$C$22)/('Ejercicio 3 - TIR'!$E$22-'Ejercicio 3 - TIR'!$C$22),'Ejercicio 3 - TIR'!$C$22+SQRT(('Ejercicio 3 - TIR'!$E$22-'Ejercicio 3 - TIR'!$C$22)*('Ejercicio 3 - TIR'!$D$22-'Ejercicio 3 - TIR'!$C$22)*P97),'Ejercicio 3 - TIR'!$E$22-SQRT(('Ejercicio 3 - TIR'!$E$22-'Ejercicio 3 - TIR'!$C$22)*('Ejercicio 3 - TIR'!$E$22-'Ejercicio 3 - TIR'!$D$22)*(1-P97)))</f>
        <v>0.132739876247842</v>
      </c>
      <c r="R97" s="27">
        <f ca="1" t="shared" si="723"/>
        <v>0.952521606879429</v>
      </c>
      <c r="S97" s="29">
        <f ca="1">IF(R97&lt;=('Ejercicio 3 - TIR'!$D$23-'Ejercicio 3 - TIR'!$C$23)/('Ejercicio 3 - TIR'!$E$23-'Ejercicio 3 - TIR'!$C$23),'Ejercicio 3 - TIR'!$C$23+SQRT(('Ejercicio 3 - TIR'!$E$23-'Ejercicio 3 - TIR'!$C$23)*('Ejercicio 3 - TIR'!$D$23-'Ejercicio 3 - TIR'!$C$23)*R97),'Ejercicio 3 - TIR'!$E$23-SQRT(('Ejercicio 3 - TIR'!$E$23-'Ejercicio 3 - TIR'!$C$23)*('Ejercicio 3 - TIR'!$E$23-'Ejercicio 3 - TIR'!$D$23)*(1-R97)))</f>
        <v>0.170755482293974</v>
      </c>
      <c r="T97" s="27">
        <f ca="1" t="shared" ref="T97:X97" si="724">RAND()</f>
        <v>0.301452478979711</v>
      </c>
      <c r="U97" s="29">
        <f ca="1">IF(T97&lt;=('Ejercicio 3 - TIR'!$D$24-'Ejercicio 3 - TIR'!$C$24)/('Ejercicio 3 - TIR'!$E$24-'Ejercicio 3 - TIR'!$C$24),'Ejercicio 3 - TIR'!$C$24+SQRT(('Ejercicio 3 - TIR'!$E$24-'Ejercicio 3 - TIR'!$C$24)*('Ejercicio 3 - TIR'!$D$24-'Ejercicio 3 - TIR'!$C$24)*T97),'Ejercicio 3 - TIR'!$E$24-SQRT(('Ejercicio 3 - TIR'!$E$24-'Ejercicio 3 - TIR'!$C$24)*('Ejercicio 3 - TIR'!$E$24-'Ejercicio 3 - TIR'!$D$24)*(1-T97)))</f>
        <v>0.175160488982875</v>
      </c>
      <c r="V97" s="27">
        <f ca="1" t="shared" si="724"/>
        <v>0.22695377890084</v>
      </c>
      <c r="W97" s="29">
        <f ca="1">IF(V97&lt;=('Ejercicio 3 - TIR'!$D$25-'Ejercicio 3 - TIR'!$C$25)/('Ejercicio 3 - TIR'!$E$25-'Ejercicio 3 - TIR'!$C$25),'Ejercicio 3 - TIR'!$C$25+SQRT(('Ejercicio 3 - TIR'!$E$25-'Ejercicio 3 - TIR'!$C$25)*('Ejercicio 3 - TIR'!$D$25-'Ejercicio 3 - TIR'!$C$25)*V97),'Ejercicio 3 - TIR'!$E$25-SQRT(('Ejercicio 3 - TIR'!$E$25-'Ejercicio 3 - TIR'!$C$25)*('Ejercicio 3 - TIR'!$E$25-'Ejercicio 3 - TIR'!$D$25)*(1-V97)))</f>
        <v>0.197825130867996</v>
      </c>
      <c r="X97" s="27">
        <f ca="1" t="shared" si="724"/>
        <v>0.834315099430312</v>
      </c>
      <c r="Y97" s="29">
        <f ca="1">IF(X97&lt;=('Ejercicio 3 - TIR'!$D$26-'Ejercicio 3 - TIR'!$C$26)/('Ejercicio 3 - TIR'!$E$26-'Ejercicio 3 - TIR'!$C$26),'Ejercicio 3 - TIR'!$C$26+SQRT(('Ejercicio 3 - TIR'!$E$26-'Ejercicio 3 - TIR'!$C$26)*('Ejercicio 3 - TIR'!$D$26-'Ejercicio 3 - TIR'!$C$26)*X97),'Ejercicio 3 - TIR'!$E$26-SQRT(('Ejercicio 3 - TIR'!$E$26-'Ejercicio 3 - TIR'!$C$26)*('Ejercicio 3 - TIR'!$E$26-'Ejercicio 3 - TIR'!$D$26)*(1-X97)))</f>
        <v>0.250088489455123</v>
      </c>
      <c r="Z97" s="27">
        <f ca="1" t="shared" si="480"/>
        <v>1.13273987624784</v>
      </c>
      <c r="AA97" s="27">
        <f ca="1" t="shared" si="481"/>
        <v>1.32616142013016</v>
      </c>
      <c r="AB97" s="27">
        <f ca="1" t="shared" si="482"/>
        <v>1.55845250295038</v>
      </c>
      <c r="AC97" s="27">
        <f ca="1" t="shared" si="483"/>
        <v>1.8667535732981</v>
      </c>
      <c r="AD97" s="27">
        <f ca="1" t="shared" si="484"/>
        <v>2.33360715462917</v>
      </c>
      <c r="AE97" s="26">
        <f ca="1" t="shared" si="485"/>
        <v>4359.86005020339</v>
      </c>
      <c r="AF97" s="26">
        <f ca="1" t="shared" si="486"/>
        <v>5104.3300558101</v>
      </c>
      <c r="AG97" s="26">
        <f ca="1" t="shared" si="487"/>
        <v>5998.40700431579</v>
      </c>
      <c r="AH97" s="26">
        <f ca="1" t="shared" si="488"/>
        <v>7185.04265494406</v>
      </c>
      <c r="AI97" s="26">
        <f ca="1" t="shared" si="489"/>
        <v>8981.93911918964</v>
      </c>
      <c r="AJ97" s="28">
        <f ca="1" t="shared" si="490"/>
        <v>43294.0259065075</v>
      </c>
      <c r="AK97" s="28">
        <f ca="1" t="shared" si="491"/>
        <v>54323.0653326596</v>
      </c>
      <c r="AL97" s="28">
        <f ca="1" t="shared" si="492"/>
        <v>54254.0553768884</v>
      </c>
      <c r="AM97" s="28">
        <f ca="1" t="shared" si="493"/>
        <v>81648.3971350887</v>
      </c>
      <c r="AN97" s="28">
        <f ca="1" t="shared" si="494"/>
        <v>85140.2189296076</v>
      </c>
      <c r="AO97" s="28">
        <f ca="1">C97/'Ejercicio 3 - TIR'!$D$7</f>
        <v>14365.5246012149</v>
      </c>
      <c r="AP97" s="28">
        <f ca="1" t="shared" si="495"/>
        <v>28928.5013052925</v>
      </c>
      <c r="AQ97" s="28">
        <f ca="1" t="shared" si="496"/>
        <v>39957.5407314447</v>
      </c>
      <c r="AR97" s="28">
        <f ca="1" t="shared" si="497"/>
        <v>39888.5307756735</v>
      </c>
      <c r="AS97" s="28">
        <f ca="1" t="shared" si="498"/>
        <v>67282.8725338737</v>
      </c>
      <c r="AT97" s="28">
        <f ca="1" t="shared" si="499"/>
        <v>70774.6943283926</v>
      </c>
      <c r="AU97" s="28">
        <f ca="1">AP97*'Ejercicio 3 - TIR'!$D$5</f>
        <v>14464.2506526463</v>
      </c>
      <c r="AV97" s="28">
        <f ca="1">AQ97*'Ejercicio 3 - TIR'!$D$5</f>
        <v>19978.7703657223</v>
      </c>
      <c r="AW97" s="28">
        <f ca="1">AR97*'Ejercicio 3 - TIR'!$D$5</f>
        <v>19944.2653878368</v>
      </c>
      <c r="AX97" s="28">
        <f ca="1">AS97*'Ejercicio 3 - TIR'!$D$5</f>
        <v>33641.4362669369</v>
      </c>
      <c r="AY97" s="28">
        <f ca="1">AT97*'Ejercicio 3 - TIR'!$D$5</f>
        <v>35387.3471641963</v>
      </c>
      <c r="AZ97" s="28">
        <f ca="1" t="shared" ref="AZ97:BD97" si="725">AJ97-AU97-AE97</f>
        <v>24469.9152036578</v>
      </c>
      <c r="BA97" s="28">
        <f ca="1" t="shared" si="725"/>
        <v>29239.9649111272</v>
      </c>
      <c r="BB97" s="28">
        <f ca="1" t="shared" si="725"/>
        <v>28311.3829847359</v>
      </c>
      <c r="BC97" s="28">
        <f ca="1" t="shared" si="725"/>
        <v>40821.9182132077</v>
      </c>
      <c r="BD97" s="28">
        <f ca="1" t="shared" si="725"/>
        <v>40770.9326462216</v>
      </c>
      <c r="BE97" s="28">
        <f ca="1" t="shared" ref="BE97:BI97" si="726">AZ97/Z97</f>
        <v>21602.4135079569</v>
      </c>
      <c r="BF97" s="28">
        <f ca="1" t="shared" si="726"/>
        <v>22048.5715142108</v>
      </c>
      <c r="BG97" s="28">
        <f ca="1" t="shared" si="726"/>
        <v>18166.3431712794</v>
      </c>
      <c r="BH97" s="28">
        <f ca="1" t="shared" si="726"/>
        <v>21867.8666520967</v>
      </c>
      <c r="BI97" s="28">
        <f ca="1" t="shared" si="726"/>
        <v>17471.2065676283</v>
      </c>
      <c r="BJ97" s="28">
        <f ca="1" t="shared" si="502"/>
        <v>76647.6577644236</v>
      </c>
      <c r="BK97" s="28">
        <f ca="1" t="shared" si="503"/>
        <v>33523.4909893965</v>
      </c>
      <c r="BL97" s="28">
        <f ca="1" t="shared" si="504"/>
        <v>110171.14875382</v>
      </c>
      <c r="BM97" s="28">
        <f ca="1">BK97*'Ejercicio 3 - TIR'!$D$5</f>
        <v>16761.7454946983</v>
      </c>
      <c r="BN97" s="28">
        <f ca="1" t="shared" si="505"/>
        <v>93409.4032591219</v>
      </c>
      <c r="BO97" s="28">
        <f ca="1" t="shared" si="506"/>
        <v>40027.9040428146</v>
      </c>
      <c r="BP97" s="28">
        <f ca="1" t="shared" si="507"/>
        <v>-104672.764748282</v>
      </c>
      <c r="BQ97" s="28">
        <f ca="1" t="shared" ref="BQ97:BT97" si="727">BE97</f>
        <v>21602.4135079569</v>
      </c>
      <c r="BR97" s="28">
        <f ca="1" t="shared" si="727"/>
        <v>22048.5715142108</v>
      </c>
      <c r="BS97" s="28">
        <f ca="1" t="shared" si="727"/>
        <v>18166.3431712794</v>
      </c>
      <c r="BT97" s="28">
        <f ca="1" t="shared" si="727"/>
        <v>21867.8666520967</v>
      </c>
      <c r="BU97" s="28">
        <f ca="1" t="shared" si="509"/>
        <v>57499.1106104429</v>
      </c>
      <c r="BV97" s="30">
        <f ca="1" t="shared" si="510"/>
        <v>9.18687295597005</v>
      </c>
    </row>
    <row r="98" ht="15" customHeight="1" spans="1:74">
      <c r="A98" s="26">
        <v>97</v>
      </c>
      <c r="B98" s="27">
        <f ca="1" t="shared" ref="B98:F98" si="728">RAND()</f>
        <v>0.769329877367034</v>
      </c>
      <c r="C98" s="28">
        <f ca="1">IF(B98&lt;=('Ejercicio 3 - TIR'!$D$13-'Ejercicio 3 - TIR'!$C$13)/('Ejercicio 3 - TIR'!$E$13-'Ejercicio 3 - TIR'!$C$13),'Ejercicio 3 - TIR'!$C$13+SQRT(('Ejercicio 3 - TIR'!$E$13-'Ejercicio 3 - TIR'!$C$13)*('Ejercicio 3 - TIR'!$D$13-'Ejercicio 3 - TIR'!$C$13)*B98),'Ejercicio 3 - TIR'!$E$13-SQRT(('Ejercicio 3 - TIR'!$E$13-'Ejercicio 3 - TIR'!$C$13)*('Ejercicio 3 - TIR'!$E$13-'Ejercicio 3 - TIR'!$D$13)*(1-B98)))</f>
        <v>83362.5678916619</v>
      </c>
      <c r="D98" s="27">
        <f ca="1" t="shared" si="728"/>
        <v>0.40747568566922</v>
      </c>
      <c r="E98" s="28">
        <f ca="1">IF(D98&lt;=('Ejercicio 3 - TIR'!$D$14-'Ejercicio 3 - TIR'!$C$14)/('Ejercicio 3 - TIR'!$E$14-'Ejercicio 3 - TIR'!$C$14),'Ejercicio 3 - TIR'!$C$14+SQRT(('Ejercicio 3 - TIR'!$E$14-'Ejercicio 3 - TIR'!$C$14)*('Ejercicio 3 - TIR'!$D$14-'Ejercicio 3 - TIR'!$C$14)*D98),'Ejercicio 3 - TIR'!$E$14-SQRT(('Ejercicio 3 - TIR'!$E$14-'Ejercicio 3 - TIR'!$C$14)*('Ejercicio 3 - TIR'!$E$14-'Ejercicio 3 - TIR'!$D$14)*(1-D98)))</f>
        <v>30572.4527500724</v>
      </c>
      <c r="F98" s="27">
        <f ca="1" t="shared" si="728"/>
        <v>0.353581161023285</v>
      </c>
      <c r="G98" s="28">
        <f ca="1">IF(F98&lt;=('Ejercicio 3 - TIR'!$D$18-'Ejercicio 3 - TIR'!$C$18)/('Ejercicio 3 - TIR'!$E$18-'Ejercicio 3 - TIR'!$C$18),'Ejercicio 3 - TIR'!$C$18+SQRT(('Ejercicio 3 - TIR'!$E$18-'Ejercicio 3 - TIR'!$C$18)*('Ejercicio 3 - TIR'!$D$18-'Ejercicio 3 - TIR'!$C$18)*F98),'Ejercicio 3 - TIR'!$E$18-SQRT(('Ejercicio 3 - TIR'!$E$18-'Ejercicio 3 - TIR'!$C$18)*('Ejercicio 3 - TIR'!$E$18-'Ejercicio 3 - TIR'!$D$18)*(1-F98)))</f>
        <v>37282.6625730905</v>
      </c>
      <c r="H98" s="27">
        <f ca="1" t="shared" ref="H98:L98" si="729">RAND()</f>
        <v>0.422128335174817</v>
      </c>
      <c r="I98" s="28">
        <f ca="1">IF(H98&lt;=('Ejercicio 3 - TIR'!$D$18-'Ejercicio 3 - TIR'!$C$18)/('Ejercicio 3 - TIR'!$E$18-'Ejercicio 3 - TIR'!$C$18),'Ejercicio 3 - TIR'!$C$18+SQRT(('Ejercicio 3 - TIR'!$E$18-'Ejercicio 3 - TIR'!$C$18)*('Ejercicio 3 - TIR'!$D$18-'Ejercicio 3 - TIR'!$C$18)*H98),'Ejercicio 3 - TIR'!$E$18-SQRT(('Ejercicio 3 - TIR'!$E$18-'Ejercicio 3 - TIR'!$C$18)*('Ejercicio 3 - TIR'!$E$18-'Ejercicio 3 - TIR'!$D$18)*(1-H98)))</f>
        <v>37957.3393968224</v>
      </c>
      <c r="J98" s="27">
        <f ca="1" t="shared" si="729"/>
        <v>0.735200067726478</v>
      </c>
      <c r="K98" s="28">
        <f ca="1">IF(J98&lt;=('Ejercicio 3 - TIR'!$D$18-'Ejercicio 3 - TIR'!$C$18)/('Ejercicio 3 - TIR'!$E$18-'Ejercicio 3 - TIR'!$C$18),'Ejercicio 3 - TIR'!$C$18+SQRT(('Ejercicio 3 - TIR'!$E$18-'Ejercicio 3 - TIR'!$C$18)*('Ejercicio 3 - TIR'!$D$18-'Ejercicio 3 - TIR'!$C$18)*J98),'Ejercicio 3 - TIR'!$E$18-SQRT(('Ejercicio 3 - TIR'!$E$18-'Ejercicio 3 - TIR'!$C$18)*('Ejercicio 3 - TIR'!$E$18-'Ejercicio 3 - TIR'!$D$18)*(1-J98)))</f>
        <v>40543.5445788705</v>
      </c>
      <c r="L98" s="27">
        <f ca="1" t="shared" si="729"/>
        <v>0.367864474928461</v>
      </c>
      <c r="M98" s="28">
        <f ca="1">IF(L98&lt;=('Ejercicio 3 - TIR'!$D$18-'Ejercicio 3 - TIR'!$C$18)/('Ejercicio 3 - TIR'!$E$18-'Ejercicio 3 - TIR'!$C$18),'Ejercicio 3 - TIR'!$C$18+SQRT(('Ejercicio 3 - TIR'!$E$18-'Ejercicio 3 - TIR'!$C$18)*('Ejercicio 3 - TIR'!$D$18-'Ejercicio 3 - TIR'!$C$18)*L98),'Ejercicio 3 - TIR'!$E$18-SQRT(('Ejercicio 3 - TIR'!$E$18-'Ejercicio 3 - TIR'!$C$18)*('Ejercicio 3 - TIR'!$E$18-'Ejercicio 3 - TIR'!$D$18)*(1-L98)))</f>
        <v>37428.3020428136</v>
      </c>
      <c r="N98" s="27">
        <f ca="1" t="shared" ref="N98:R98" si="730">RAND()</f>
        <v>0.407905078858355</v>
      </c>
      <c r="O98" s="28">
        <f ca="1">IF(N98&lt;=('Ejercicio 3 - TIR'!$D$18-'Ejercicio 3 - TIR'!$C$18)/('Ejercicio 3 - TIR'!$E$18-'Ejercicio 3 - TIR'!$C$18),'Ejercicio 3 - TIR'!$C$18+SQRT(('Ejercicio 3 - TIR'!$E$18-'Ejercicio 3 - TIR'!$C$18)*('Ejercicio 3 - TIR'!$D$18-'Ejercicio 3 - TIR'!$C$18)*N98),'Ejercicio 3 - TIR'!$E$18-SQRT(('Ejercicio 3 - TIR'!$E$18-'Ejercicio 3 - TIR'!$C$18)*('Ejercicio 3 - TIR'!$E$18-'Ejercicio 3 - TIR'!$D$18)*(1-N98)))</f>
        <v>37822.132818404</v>
      </c>
      <c r="P98" s="27">
        <f ca="1" t="shared" si="730"/>
        <v>0.517817264777944</v>
      </c>
      <c r="Q98" s="29">
        <f ca="1">IF(P98&lt;=('Ejercicio 3 - TIR'!$D$22-'Ejercicio 3 - TIR'!$C$22)/('Ejercicio 3 - TIR'!$E$22-'Ejercicio 3 - TIR'!$C$22),'Ejercicio 3 - TIR'!$C$22+SQRT(('Ejercicio 3 - TIR'!$E$22-'Ejercicio 3 - TIR'!$C$22)*('Ejercicio 3 - TIR'!$D$22-'Ejercicio 3 - TIR'!$C$22)*P98),'Ejercicio 3 - TIR'!$E$22-SQRT(('Ejercicio 3 - TIR'!$E$22-'Ejercicio 3 - TIR'!$C$22)*('Ejercicio 3 - TIR'!$E$22-'Ejercicio 3 - TIR'!$D$22)*(1-P98)))</f>
        <v>0.150539366547888</v>
      </c>
      <c r="R98" s="27">
        <f ca="1" t="shared" si="730"/>
        <v>0.327933305631551</v>
      </c>
      <c r="S98" s="29">
        <f ca="1">IF(R98&lt;=('Ejercicio 3 - TIR'!$D$23-'Ejercicio 3 - TIR'!$C$23)/('Ejercicio 3 - TIR'!$E$23-'Ejercicio 3 - TIR'!$C$23),'Ejercicio 3 - TIR'!$C$23+SQRT(('Ejercicio 3 - TIR'!$E$23-'Ejercicio 3 - TIR'!$C$23)*('Ejercicio 3 - TIR'!$D$23-'Ejercicio 3 - TIR'!$C$23)*R98),'Ejercicio 3 - TIR'!$E$23-SQRT(('Ejercicio 3 - TIR'!$E$23-'Ejercicio 3 - TIR'!$C$23)*('Ejercicio 3 - TIR'!$E$23-'Ejercicio 3 - TIR'!$D$23)*(1-R98)))</f>
        <v>0.144295677601927</v>
      </c>
      <c r="T98" s="27">
        <f ca="1" t="shared" ref="T98:X98" si="731">RAND()</f>
        <v>0.300273386694196</v>
      </c>
      <c r="U98" s="29">
        <f ca="1">IF(T98&lt;=('Ejercicio 3 - TIR'!$D$24-'Ejercicio 3 - TIR'!$C$24)/('Ejercicio 3 - TIR'!$E$24-'Ejercicio 3 - TIR'!$C$24),'Ejercicio 3 - TIR'!$C$24+SQRT(('Ejercicio 3 - TIR'!$E$24-'Ejercicio 3 - TIR'!$C$24)*('Ejercicio 3 - TIR'!$D$24-'Ejercicio 3 - TIR'!$C$24)*T98),'Ejercicio 3 - TIR'!$E$24-SQRT(('Ejercicio 3 - TIR'!$E$24-'Ejercicio 3 - TIR'!$C$24)*('Ejercicio 3 - TIR'!$E$24-'Ejercicio 3 - TIR'!$D$24)*(1-T98)))</f>
        <v>0.175111234777641</v>
      </c>
      <c r="V98" s="27">
        <f ca="1" t="shared" si="731"/>
        <v>0.493837833196816</v>
      </c>
      <c r="W98" s="29">
        <f ca="1">IF(V98&lt;=('Ejercicio 3 - TIR'!$D$25-'Ejercicio 3 - TIR'!$C$25)/('Ejercicio 3 - TIR'!$E$25-'Ejercicio 3 - TIR'!$C$25),'Ejercicio 3 - TIR'!$C$25+SQRT(('Ejercicio 3 - TIR'!$E$25-'Ejercicio 3 - TIR'!$C$25)*('Ejercicio 3 - TIR'!$D$25-'Ejercicio 3 - TIR'!$C$25)*V98),'Ejercicio 3 - TIR'!$E$25-SQRT(('Ejercicio 3 - TIR'!$E$25-'Ejercicio 3 - TIR'!$C$25)*('Ejercicio 3 - TIR'!$E$25-'Ejercicio 3 - TIR'!$D$25)*(1-V98)))</f>
        <v>0.207910006131966</v>
      </c>
      <c r="X98" s="27">
        <f ca="1" t="shared" si="731"/>
        <v>0.537008882962439</v>
      </c>
      <c r="Y98" s="29">
        <f ca="1">IF(X98&lt;=('Ejercicio 3 - TIR'!$D$26-'Ejercicio 3 - TIR'!$C$26)/('Ejercicio 3 - TIR'!$E$26-'Ejercicio 3 - TIR'!$C$26),'Ejercicio 3 - TIR'!$C$26+SQRT(('Ejercicio 3 - TIR'!$E$26-'Ejercicio 3 - TIR'!$C$26)*('Ejercicio 3 - TIR'!$D$26-'Ejercicio 3 - TIR'!$C$26)*X98),'Ejercicio 3 - TIR'!$E$26-SQRT(('Ejercicio 3 - TIR'!$E$26-'Ejercicio 3 - TIR'!$C$26)*('Ejercicio 3 - TIR'!$E$26-'Ejercicio 3 - TIR'!$D$26)*(1-X98)))</f>
        <v>0.229998479703085</v>
      </c>
      <c r="Z98" s="27">
        <f ca="1" t="shared" si="480"/>
        <v>1.15053936654789</v>
      </c>
      <c r="AA98" s="27">
        <f ca="1" t="shared" si="481"/>
        <v>1.31655722405161</v>
      </c>
      <c r="AB98" s="27">
        <f ca="1" t="shared" si="482"/>
        <v>1.54710118521071</v>
      </c>
      <c r="AC98" s="27">
        <f ca="1" t="shared" si="483"/>
        <v>1.86875900211464</v>
      </c>
      <c r="AD98" s="27">
        <f ca="1" t="shared" si="484"/>
        <v>2.29857073153246</v>
      </c>
      <c r="AE98" s="26">
        <f ca="1" t="shared" si="485"/>
        <v>4602.35767081114</v>
      </c>
      <c r="AF98" s="26">
        <f ca="1" t="shared" si="486"/>
        <v>5266.45798948726</v>
      </c>
      <c r="AG98" s="26">
        <f ca="1" t="shared" si="487"/>
        <v>6188.67395093095</v>
      </c>
      <c r="AH98" s="26">
        <f ca="1" t="shared" si="488"/>
        <v>7475.36119001774</v>
      </c>
      <c r="AI98" s="26">
        <f ca="1" t="shared" si="489"/>
        <v>9194.68289895326</v>
      </c>
      <c r="AJ98" s="28">
        <f ca="1" t="shared" si="490"/>
        <v>42895.1709800622</v>
      </c>
      <c r="AK98" s="28">
        <f ca="1" t="shared" si="491"/>
        <v>49973.0093886653</v>
      </c>
      <c r="AL98" s="28">
        <f ca="1" t="shared" si="492"/>
        <v>62724.9658706138</v>
      </c>
      <c r="AM98" s="28">
        <f ca="1" t="shared" si="493"/>
        <v>69944.4763763737</v>
      </c>
      <c r="AN98" s="28">
        <f ca="1" t="shared" si="494"/>
        <v>86936.8475005167</v>
      </c>
      <c r="AO98" s="28">
        <f ca="1">C98/'Ejercicio 3 - TIR'!$D$7</f>
        <v>16672.5135783324</v>
      </c>
      <c r="AP98" s="28">
        <f ca="1" t="shared" si="495"/>
        <v>26222.6574017298</v>
      </c>
      <c r="AQ98" s="28">
        <f ca="1" t="shared" si="496"/>
        <v>33300.4958103329</v>
      </c>
      <c r="AR98" s="28">
        <f ca="1" t="shared" si="497"/>
        <v>46052.4522922814</v>
      </c>
      <c r="AS98" s="28">
        <f ca="1" t="shared" si="498"/>
        <v>53271.9627980413</v>
      </c>
      <c r="AT98" s="28">
        <f ca="1" t="shared" si="499"/>
        <v>70264.3339221843</v>
      </c>
      <c r="AU98" s="28">
        <f ca="1">AP98*'Ejercicio 3 - TIR'!$D$5</f>
        <v>13111.3287008649</v>
      </c>
      <c r="AV98" s="28">
        <f ca="1">AQ98*'Ejercicio 3 - TIR'!$D$5</f>
        <v>16650.2479051664</v>
      </c>
      <c r="AW98" s="28">
        <f ca="1">AR98*'Ejercicio 3 - TIR'!$D$5</f>
        <v>23026.2261461407</v>
      </c>
      <c r="AX98" s="28">
        <f ca="1">AS98*'Ejercicio 3 - TIR'!$D$5</f>
        <v>26635.9813990207</v>
      </c>
      <c r="AY98" s="28">
        <f ca="1">AT98*'Ejercicio 3 - TIR'!$D$5</f>
        <v>35132.1669610922</v>
      </c>
      <c r="AZ98" s="28">
        <f ca="1" t="shared" ref="AZ98:BD98" si="732">AJ98-AU98-AE98</f>
        <v>25181.4846083861</v>
      </c>
      <c r="BA98" s="28">
        <f ca="1" t="shared" si="732"/>
        <v>28056.3034940116</v>
      </c>
      <c r="BB98" s="28">
        <f ca="1" t="shared" si="732"/>
        <v>33510.0657735421</v>
      </c>
      <c r="BC98" s="28">
        <f ca="1" t="shared" si="732"/>
        <v>35833.1337873353</v>
      </c>
      <c r="BD98" s="28">
        <f ca="1" t="shared" si="732"/>
        <v>42609.9976404713</v>
      </c>
      <c r="BE98" s="28">
        <f ca="1" t="shared" ref="BE98:BI98" si="733">AZ98/Z98</f>
        <v>21886.6779708211</v>
      </c>
      <c r="BF98" s="28">
        <f ca="1" t="shared" si="733"/>
        <v>21310.3562697187</v>
      </c>
      <c r="BG98" s="28">
        <f ca="1" t="shared" si="733"/>
        <v>21659.9056958115</v>
      </c>
      <c r="BH98" s="28">
        <f ca="1" t="shared" si="733"/>
        <v>19174.8287215138</v>
      </c>
      <c r="BI98" s="28">
        <f ca="1" t="shared" si="733"/>
        <v>18537.605589393</v>
      </c>
      <c r="BJ98" s="28">
        <f ca="1" t="shared" si="502"/>
        <v>70272.9450824755</v>
      </c>
      <c r="BK98" s="28">
        <f ca="1" t="shared" si="503"/>
        <v>38322.9517322323</v>
      </c>
      <c r="BL98" s="28">
        <f ca="1" t="shared" si="504"/>
        <v>108595.896814708</v>
      </c>
      <c r="BM98" s="28">
        <f ca="1">BK98*'Ejercicio 3 - TIR'!$D$5</f>
        <v>19161.4758661162</v>
      </c>
      <c r="BN98" s="28">
        <f ca="1" t="shared" si="505"/>
        <v>89434.4209485916</v>
      </c>
      <c r="BO98" s="28">
        <f ca="1" t="shared" si="506"/>
        <v>38908.7095392386</v>
      </c>
      <c r="BP98" s="28">
        <f ca="1" t="shared" si="507"/>
        <v>-113935.020641734</v>
      </c>
      <c r="BQ98" s="28">
        <f ca="1" t="shared" ref="BQ98:BT98" si="734">BE98</f>
        <v>21886.6779708211</v>
      </c>
      <c r="BR98" s="28">
        <f ca="1" t="shared" si="734"/>
        <v>21310.3562697187</v>
      </c>
      <c r="BS98" s="28">
        <f ca="1" t="shared" si="734"/>
        <v>21659.9056958115</v>
      </c>
      <c r="BT98" s="28">
        <f ca="1" t="shared" si="734"/>
        <v>19174.8287215138</v>
      </c>
      <c r="BU98" s="28">
        <f ca="1" t="shared" si="509"/>
        <v>57446.3151286316</v>
      </c>
      <c r="BV98" s="30">
        <f ca="1" t="shared" si="510"/>
        <v>6.54739855084359</v>
      </c>
    </row>
    <row r="99" ht="15" customHeight="1" spans="1:74">
      <c r="A99" s="26">
        <v>98</v>
      </c>
      <c r="B99" s="27">
        <f ca="1" t="shared" ref="B99:F99" si="735">RAND()</f>
        <v>0.560898132746912</v>
      </c>
      <c r="C99" s="28">
        <f ca="1">IF(B99&lt;=('Ejercicio 3 - TIR'!$D$13-'Ejercicio 3 - TIR'!$C$13)/('Ejercicio 3 - TIR'!$E$13-'Ejercicio 3 - TIR'!$C$13),'Ejercicio 3 - TIR'!$C$13+SQRT(('Ejercicio 3 - TIR'!$E$13-'Ejercicio 3 - TIR'!$C$13)*('Ejercicio 3 - TIR'!$D$13-'Ejercicio 3 - TIR'!$C$13)*B99),'Ejercicio 3 - TIR'!$E$13-SQRT(('Ejercicio 3 - TIR'!$E$13-'Ejercicio 3 - TIR'!$C$13)*('Ejercicio 3 - TIR'!$E$13-'Ejercicio 3 - TIR'!$D$13)*(1-B99)))</f>
        <v>77045.2131200548</v>
      </c>
      <c r="D99" s="27">
        <f ca="1" t="shared" si="735"/>
        <v>0.0498697049768262</v>
      </c>
      <c r="E99" s="28">
        <f ca="1">IF(D99&lt;=('Ejercicio 3 - TIR'!$D$14-'Ejercicio 3 - TIR'!$C$14)/('Ejercicio 3 - TIR'!$E$14-'Ejercicio 3 - TIR'!$C$14),'Ejercicio 3 - TIR'!$C$14+SQRT(('Ejercicio 3 - TIR'!$E$14-'Ejercicio 3 - TIR'!$C$14)*('Ejercicio 3 - TIR'!$D$14-'Ejercicio 3 - TIR'!$C$14)*D99),'Ejercicio 3 - TIR'!$E$14-SQRT(('Ejercicio 3 - TIR'!$E$14-'Ejercicio 3 - TIR'!$C$14)*('Ejercicio 3 - TIR'!$E$14-'Ejercicio 3 - TIR'!$D$14)*(1-D99)))</f>
        <v>26933.9668749133</v>
      </c>
      <c r="F99" s="27">
        <f ca="1" t="shared" si="735"/>
        <v>0.503350572739497</v>
      </c>
      <c r="G99" s="28">
        <f ca="1">IF(F99&lt;=('Ejercicio 3 - TIR'!$D$18-'Ejercicio 3 - TIR'!$C$18)/('Ejercicio 3 - TIR'!$E$18-'Ejercicio 3 - TIR'!$C$18),'Ejercicio 3 - TIR'!$C$18+SQRT(('Ejercicio 3 - TIR'!$E$18-'Ejercicio 3 - TIR'!$C$18)*('Ejercicio 3 - TIR'!$D$18-'Ejercicio 3 - TIR'!$C$18)*F99),'Ejercicio 3 - TIR'!$E$18-SQRT(('Ejercicio 3 - TIR'!$E$18-'Ejercicio 3 - TIR'!$C$18)*('Ejercicio 3 - TIR'!$E$18-'Ejercicio 3 - TIR'!$D$18)*(1-F99)))</f>
        <v>38689.2223996699</v>
      </c>
      <c r="H99" s="27">
        <f ca="1" t="shared" ref="H99:L99" si="736">RAND()</f>
        <v>0.427312473838766</v>
      </c>
      <c r="I99" s="28">
        <f ca="1">IF(H99&lt;=('Ejercicio 3 - TIR'!$D$18-'Ejercicio 3 - TIR'!$C$18)/('Ejercicio 3 - TIR'!$E$18-'Ejercicio 3 - TIR'!$C$18),'Ejercicio 3 - TIR'!$C$18+SQRT(('Ejercicio 3 - TIR'!$E$18-'Ejercicio 3 - TIR'!$C$18)*('Ejercicio 3 - TIR'!$D$18-'Ejercicio 3 - TIR'!$C$18)*H99),'Ejercicio 3 - TIR'!$E$18-SQRT(('Ejercicio 3 - TIR'!$E$18-'Ejercicio 3 - TIR'!$C$18)*('Ejercicio 3 - TIR'!$E$18-'Ejercicio 3 - TIR'!$D$18)*(1-H99)))</f>
        <v>38006.0521529537</v>
      </c>
      <c r="J99" s="27">
        <f ca="1" t="shared" si="736"/>
        <v>0.470101183681096</v>
      </c>
      <c r="K99" s="28">
        <f ca="1">IF(J99&lt;=('Ejercicio 3 - TIR'!$D$18-'Ejercicio 3 - TIR'!$C$18)/('Ejercicio 3 - TIR'!$E$18-'Ejercicio 3 - TIR'!$C$18),'Ejercicio 3 - TIR'!$C$18+SQRT(('Ejercicio 3 - TIR'!$E$18-'Ejercicio 3 - TIR'!$C$18)*('Ejercicio 3 - TIR'!$D$18-'Ejercicio 3 - TIR'!$C$18)*J99),'Ejercicio 3 - TIR'!$E$18-SQRT(('Ejercicio 3 - TIR'!$E$18-'Ejercicio 3 - TIR'!$C$18)*('Ejercicio 3 - TIR'!$E$18-'Ejercicio 3 - TIR'!$D$18)*(1-J99)))</f>
        <v>38397.3315733133</v>
      </c>
      <c r="L99" s="27">
        <f ca="1" t="shared" si="736"/>
        <v>0.758498389152098</v>
      </c>
      <c r="M99" s="28">
        <f ca="1">IF(L99&lt;=('Ejercicio 3 - TIR'!$D$18-'Ejercicio 3 - TIR'!$C$18)/('Ejercicio 3 - TIR'!$E$18-'Ejercicio 3 - TIR'!$C$18),'Ejercicio 3 - TIR'!$C$18+SQRT(('Ejercicio 3 - TIR'!$E$18-'Ejercicio 3 - TIR'!$C$18)*('Ejercicio 3 - TIR'!$D$18-'Ejercicio 3 - TIR'!$C$18)*L99),'Ejercicio 3 - TIR'!$E$18-SQRT(('Ejercicio 3 - TIR'!$E$18-'Ejercicio 3 - TIR'!$C$18)*('Ejercicio 3 - TIR'!$E$18-'Ejercicio 3 - TIR'!$D$18)*(1-L99)))</f>
        <v>40744.1075185582</v>
      </c>
      <c r="N99" s="27">
        <f ca="1" t="shared" ref="N99:R99" si="737">RAND()</f>
        <v>0.957331128225382</v>
      </c>
      <c r="O99" s="28">
        <f ca="1">IF(N99&lt;=('Ejercicio 3 - TIR'!$D$18-'Ejercicio 3 - TIR'!$C$18)/('Ejercicio 3 - TIR'!$E$18-'Ejercicio 3 - TIR'!$C$18),'Ejercicio 3 - TIR'!$C$18+SQRT(('Ejercicio 3 - TIR'!$E$18-'Ejercicio 3 - TIR'!$C$18)*('Ejercicio 3 - TIR'!$D$18-'Ejercicio 3 - TIR'!$C$18)*N99),'Ejercicio 3 - TIR'!$E$18-SQRT(('Ejercicio 3 - TIR'!$E$18-'Ejercicio 3 - TIR'!$C$18)*('Ejercicio 3 - TIR'!$E$18-'Ejercicio 3 - TIR'!$D$18)*(1-N99)))</f>
        <v>43211.0993926167</v>
      </c>
      <c r="P99" s="27">
        <f ca="1" t="shared" si="737"/>
        <v>0.00627297993109655</v>
      </c>
      <c r="Q99" s="29">
        <f ca="1">IF(P99&lt;=('Ejercicio 3 - TIR'!$D$22-'Ejercicio 3 - TIR'!$C$22)/('Ejercicio 3 - TIR'!$E$22-'Ejercicio 3 - TIR'!$C$22),'Ejercicio 3 - TIR'!$C$22+SQRT(('Ejercicio 3 - TIR'!$E$22-'Ejercicio 3 - TIR'!$C$22)*('Ejercicio 3 - TIR'!$D$22-'Ejercicio 3 - TIR'!$C$22)*P99),'Ejercicio 3 - TIR'!$E$22-SQRT(('Ejercicio 3 - TIR'!$E$22-'Ejercicio 3 - TIR'!$C$22)*('Ejercicio 3 - TIR'!$E$22-'Ejercicio 3 - TIR'!$D$22)*(1-P99)))</f>
        <v>0.123360262471292</v>
      </c>
      <c r="R99" s="27">
        <f ca="1" t="shared" si="737"/>
        <v>0.224232518453268</v>
      </c>
      <c r="S99" s="29">
        <f ca="1">IF(R99&lt;=('Ejercicio 3 - TIR'!$D$23-'Ejercicio 3 - TIR'!$C$23)/('Ejercicio 3 - TIR'!$E$23-'Ejercicio 3 - TIR'!$C$23),'Ejercicio 3 - TIR'!$C$23+SQRT(('Ejercicio 3 - TIR'!$E$23-'Ejercicio 3 - TIR'!$C$23)*('Ejercicio 3 - TIR'!$D$23-'Ejercicio 3 - TIR'!$C$23)*R99),'Ejercicio 3 - TIR'!$E$23-SQRT(('Ejercicio 3 - TIR'!$E$23-'Ejercicio 3 - TIR'!$C$23)*('Ejercicio 3 - TIR'!$E$23-'Ejercicio 3 - TIR'!$D$23)*(1-R99)))</f>
        <v>0.14009025966024</v>
      </c>
      <c r="T99" s="27">
        <f ca="1" t="shared" ref="T99:X99" si="738">RAND()</f>
        <v>0.104184538637428</v>
      </c>
      <c r="U99" s="29">
        <f ca="1">IF(T99&lt;=('Ejercicio 3 - TIR'!$D$24-'Ejercicio 3 - TIR'!$C$24)/('Ejercicio 3 - TIR'!$E$24-'Ejercicio 3 - TIR'!$C$24),'Ejercicio 3 - TIR'!$C$24+SQRT(('Ejercicio 3 - TIR'!$E$24-'Ejercicio 3 - TIR'!$C$24)*('Ejercicio 3 - TIR'!$D$24-'Ejercicio 3 - TIR'!$C$24)*T99),'Ejercicio 3 - TIR'!$E$24-SQRT(('Ejercicio 3 - TIR'!$E$24-'Ejercicio 3 - TIR'!$C$24)*('Ejercicio 3 - TIR'!$E$24-'Ejercicio 3 - TIR'!$D$24)*(1-T99)))</f>
        <v>0.164791468187391</v>
      </c>
      <c r="V99" s="27">
        <f ca="1" t="shared" si="738"/>
        <v>0.77623622464544</v>
      </c>
      <c r="W99" s="29">
        <f ca="1">IF(V99&lt;=('Ejercicio 3 - TIR'!$D$25-'Ejercicio 3 - TIR'!$C$25)/('Ejercicio 3 - TIR'!$E$25-'Ejercicio 3 - TIR'!$C$25),'Ejercicio 3 - TIR'!$C$25+SQRT(('Ejercicio 3 - TIR'!$E$25-'Ejercicio 3 - TIR'!$C$25)*('Ejercicio 3 - TIR'!$D$25-'Ejercicio 3 - TIR'!$C$25)*V99),'Ejercicio 3 - TIR'!$E$25-SQRT(('Ejercicio 3 - TIR'!$E$25-'Ejercicio 3 - TIR'!$C$25)*('Ejercicio 3 - TIR'!$E$25-'Ejercicio 3 - TIR'!$D$25)*(1-V99)))</f>
        <v>0.222014767934838</v>
      </c>
      <c r="X99" s="27">
        <f ca="1" t="shared" si="738"/>
        <v>0.626890301040202</v>
      </c>
      <c r="Y99" s="29">
        <f ca="1">IF(X99&lt;=('Ejercicio 3 - TIR'!$D$26-'Ejercicio 3 - TIR'!$C$26)/('Ejercicio 3 - TIR'!$E$26-'Ejercicio 3 - TIR'!$C$26),'Ejercicio 3 - TIR'!$C$26+SQRT(('Ejercicio 3 - TIR'!$E$26-'Ejercicio 3 - TIR'!$C$26)*('Ejercicio 3 - TIR'!$D$26-'Ejercicio 3 - TIR'!$C$26)*X99),'Ejercicio 3 - TIR'!$E$26-SQRT(('Ejercicio 3 - TIR'!$E$26-'Ejercicio 3 - TIR'!$C$26)*('Ejercicio 3 - TIR'!$E$26-'Ejercicio 3 - TIR'!$D$26)*(1-X99)))</f>
        <v>0.235113561353312</v>
      </c>
      <c r="Z99" s="27">
        <f ca="1" t="shared" si="480"/>
        <v>1.12336026247129</v>
      </c>
      <c r="AA99" s="27">
        <f ca="1" t="shared" si="481"/>
        <v>1.28073209333289</v>
      </c>
      <c r="AB99" s="27">
        <f ca="1" t="shared" si="482"/>
        <v>1.49178581534793</v>
      </c>
      <c r="AC99" s="27">
        <f ca="1" t="shared" si="483"/>
        <v>1.82298429695088</v>
      </c>
      <c r="AD99" s="27">
        <f ca="1" t="shared" si="484"/>
        <v>2.25159262729817</v>
      </c>
      <c r="AE99" s="26">
        <f ca="1" t="shared" si="485"/>
        <v>3322.58122308239</v>
      </c>
      <c r="AF99" s="26">
        <f ca="1" t="shared" si="486"/>
        <v>3788.04248936624</v>
      </c>
      <c r="AG99" s="26">
        <f ca="1" t="shared" si="487"/>
        <v>4412.27957274513</v>
      </c>
      <c r="AH99" s="26">
        <f ca="1" t="shared" si="488"/>
        <v>5391.87079815176</v>
      </c>
      <c r="AI99" s="26">
        <f ca="1" t="shared" si="489"/>
        <v>6659.57274386215</v>
      </c>
      <c r="AJ99" s="28">
        <f ca="1" t="shared" si="490"/>
        <v>43461.9350297033</v>
      </c>
      <c r="AK99" s="28">
        <f ca="1" t="shared" si="491"/>
        <v>48675.5707331715</v>
      </c>
      <c r="AL99" s="28">
        <f ca="1" t="shared" si="492"/>
        <v>57280.5945882799</v>
      </c>
      <c r="AM99" s="28">
        <f ca="1" t="shared" si="493"/>
        <v>74275.86819961</v>
      </c>
      <c r="AN99" s="28">
        <f ca="1" t="shared" si="494"/>
        <v>97293.7928098641</v>
      </c>
      <c r="AO99" s="28">
        <f ca="1">C99/'Ejercicio 3 - TIR'!$D$7</f>
        <v>15409.042624011</v>
      </c>
      <c r="AP99" s="28">
        <f ca="1" t="shared" si="495"/>
        <v>28052.8924056924</v>
      </c>
      <c r="AQ99" s="28">
        <f ca="1" t="shared" si="496"/>
        <v>33266.5281091605</v>
      </c>
      <c r="AR99" s="28">
        <f ca="1" t="shared" si="497"/>
        <v>41871.551964269</v>
      </c>
      <c r="AS99" s="28">
        <f ca="1" t="shared" si="498"/>
        <v>58866.8255755991</v>
      </c>
      <c r="AT99" s="28">
        <f ca="1" t="shared" si="499"/>
        <v>81884.7501858531</v>
      </c>
      <c r="AU99" s="28">
        <f ca="1">AP99*'Ejercicio 3 - TIR'!$D$5</f>
        <v>14026.4462028462</v>
      </c>
      <c r="AV99" s="28">
        <f ca="1">AQ99*'Ejercicio 3 - TIR'!$D$5</f>
        <v>16633.2640545802</v>
      </c>
      <c r="AW99" s="28">
        <f ca="1">AR99*'Ejercicio 3 - TIR'!$D$5</f>
        <v>20935.7759821345</v>
      </c>
      <c r="AX99" s="28">
        <f ca="1">AS99*'Ejercicio 3 - TIR'!$D$5</f>
        <v>29433.4127877995</v>
      </c>
      <c r="AY99" s="28">
        <f ca="1">AT99*'Ejercicio 3 - TIR'!$D$5</f>
        <v>40942.3750929266</v>
      </c>
      <c r="AZ99" s="28">
        <f ca="1" t="shared" ref="AZ99:BD99" si="739">AJ99-AU99-AE99</f>
        <v>26112.9076037748</v>
      </c>
      <c r="BA99" s="28">
        <f ca="1" t="shared" si="739"/>
        <v>28254.264189225</v>
      </c>
      <c r="BB99" s="28">
        <f ca="1" t="shared" si="739"/>
        <v>31932.5390334003</v>
      </c>
      <c r="BC99" s="28">
        <f ca="1" t="shared" si="739"/>
        <v>39450.5846136587</v>
      </c>
      <c r="BD99" s="28">
        <f ca="1" t="shared" si="739"/>
        <v>49691.8449730754</v>
      </c>
      <c r="BE99" s="28">
        <f ca="1" t="shared" ref="BE99:BI99" si="740">AZ99/Z99</f>
        <v>23245.354563574</v>
      </c>
      <c r="BF99" s="28">
        <f ca="1" t="shared" si="740"/>
        <v>22061.0261398994</v>
      </c>
      <c r="BG99" s="28">
        <f ca="1" t="shared" si="740"/>
        <v>21405.5789409371</v>
      </c>
      <c r="BH99" s="28">
        <f ca="1" t="shared" si="740"/>
        <v>21640.6606900803</v>
      </c>
      <c r="BI99" s="28">
        <f ca="1" t="shared" si="740"/>
        <v>22069.6427811206</v>
      </c>
      <c r="BJ99" s="28">
        <f ca="1" t="shared" si="502"/>
        <v>60644.3212394479</v>
      </c>
      <c r="BK99" s="28">
        <f ca="1" t="shared" si="503"/>
        <v>34694.8867659463</v>
      </c>
      <c r="BL99" s="28">
        <f ca="1" t="shared" si="504"/>
        <v>95339.2080053942</v>
      </c>
      <c r="BM99" s="28">
        <f ca="1">BK99*'Ejercicio 3 - TIR'!$D$5</f>
        <v>17347.4433829731</v>
      </c>
      <c r="BN99" s="28">
        <f ca="1" t="shared" si="505"/>
        <v>77991.764622421</v>
      </c>
      <c r="BO99" s="28">
        <f ca="1" t="shared" si="506"/>
        <v>34638.4881869188</v>
      </c>
      <c r="BP99" s="28">
        <f ca="1" t="shared" si="507"/>
        <v>-103979.179994968</v>
      </c>
      <c r="BQ99" s="28">
        <f ca="1" t="shared" ref="BQ99:BT99" si="741">BE99</f>
        <v>23245.354563574</v>
      </c>
      <c r="BR99" s="28">
        <f ca="1" t="shared" si="741"/>
        <v>22061.0261398994</v>
      </c>
      <c r="BS99" s="28">
        <f ca="1" t="shared" si="741"/>
        <v>21405.5789409371</v>
      </c>
      <c r="BT99" s="28">
        <f ca="1" t="shared" si="741"/>
        <v>21640.6606900803</v>
      </c>
      <c r="BU99" s="28">
        <f ca="1" t="shared" si="509"/>
        <v>56708.1309680394</v>
      </c>
      <c r="BV99" s="30">
        <f ca="1" t="shared" si="510"/>
        <v>10.4759115287894</v>
      </c>
    </row>
    <row r="100" ht="15" customHeight="1" spans="1:74">
      <c r="A100" s="26">
        <v>99</v>
      </c>
      <c r="B100" s="27">
        <f ca="1" t="shared" ref="B100:F100" si="742">RAND()</f>
        <v>0.137610586571724</v>
      </c>
      <c r="C100" s="28">
        <f ca="1">IF(B100&lt;=('Ejercicio 3 - TIR'!$D$13-'Ejercicio 3 - TIR'!$C$13)/('Ejercicio 3 - TIR'!$E$13-'Ejercicio 3 - TIR'!$C$13),'Ejercicio 3 - TIR'!$C$13+SQRT(('Ejercicio 3 - TIR'!$E$13-'Ejercicio 3 - TIR'!$C$13)*('Ejercicio 3 - TIR'!$D$13-'Ejercicio 3 - TIR'!$C$13)*B100),'Ejercicio 3 - TIR'!$E$13-SQRT(('Ejercicio 3 - TIR'!$E$13-'Ejercicio 3 - TIR'!$C$13)*('Ejercicio 3 - TIR'!$E$13-'Ejercicio 3 - TIR'!$D$13)*(1-B100)))</f>
        <v>67419.1801857543</v>
      </c>
      <c r="D100" s="27">
        <f ca="1" t="shared" si="742"/>
        <v>0.724474496674049</v>
      </c>
      <c r="E100" s="28">
        <f ca="1">IF(D100&lt;=('Ejercicio 3 - TIR'!$D$14-'Ejercicio 3 - TIR'!$C$14)/('Ejercicio 3 - TIR'!$E$14-'Ejercicio 3 - TIR'!$C$14),'Ejercicio 3 - TIR'!$C$14+SQRT(('Ejercicio 3 - TIR'!$E$14-'Ejercicio 3 - TIR'!$C$14)*('Ejercicio 3 - TIR'!$D$14-'Ejercicio 3 - TIR'!$C$14)*D100),'Ejercicio 3 - TIR'!$E$14-SQRT(('Ejercicio 3 - TIR'!$E$14-'Ejercicio 3 - TIR'!$C$14)*('Ejercicio 3 - TIR'!$E$14-'Ejercicio 3 - TIR'!$D$14)*(1-D100)))</f>
        <v>33571.2500827227</v>
      </c>
      <c r="F100" s="27">
        <f ca="1" t="shared" si="742"/>
        <v>0.953094870687589</v>
      </c>
      <c r="G100" s="28">
        <f ca="1">IF(F100&lt;=('Ejercicio 3 - TIR'!$D$18-'Ejercicio 3 - TIR'!$C$18)/('Ejercicio 3 - TIR'!$E$18-'Ejercicio 3 - TIR'!$C$18),'Ejercicio 3 - TIR'!$C$18+SQRT(('Ejercicio 3 - TIR'!$E$18-'Ejercicio 3 - TIR'!$C$18)*('Ejercicio 3 - TIR'!$D$18-'Ejercicio 3 - TIR'!$C$18)*F100),'Ejercicio 3 - TIR'!$E$18-SQRT(('Ejercicio 3 - TIR'!$E$18-'Ejercicio 3 - TIR'!$C$18)*('Ejercicio 3 - TIR'!$E$18-'Ejercicio 3 - TIR'!$D$18)*(1-F100)))</f>
        <v>43124.3975105501</v>
      </c>
      <c r="H100" s="27">
        <f ca="1" t="shared" ref="H100:L100" si="743">RAND()</f>
        <v>0.639478848347493</v>
      </c>
      <c r="I100" s="28">
        <f ca="1">IF(H100&lt;=('Ejercicio 3 - TIR'!$D$18-'Ejercicio 3 - TIR'!$C$18)/('Ejercicio 3 - TIR'!$E$18-'Ejercicio 3 - TIR'!$C$18),'Ejercicio 3 - TIR'!$C$18+SQRT(('Ejercicio 3 - TIR'!$E$18-'Ejercicio 3 - TIR'!$C$18)*('Ejercicio 3 - TIR'!$D$18-'Ejercicio 3 - TIR'!$C$18)*H100),'Ejercicio 3 - TIR'!$E$18-SQRT(('Ejercicio 3 - TIR'!$E$18-'Ejercicio 3 - TIR'!$C$18)*('Ejercicio 3 - TIR'!$E$18-'Ejercicio 3 - TIR'!$D$18)*(1-H100)))</f>
        <v>39793.9689223585</v>
      </c>
      <c r="J100" s="27">
        <f ca="1" t="shared" si="743"/>
        <v>0.190978135029377</v>
      </c>
      <c r="K100" s="28">
        <f ca="1">IF(J100&lt;=('Ejercicio 3 - TIR'!$D$18-'Ejercicio 3 - TIR'!$C$18)/('Ejercicio 3 - TIR'!$E$18-'Ejercicio 3 - TIR'!$C$18),'Ejercicio 3 - TIR'!$C$18+SQRT(('Ejercicio 3 - TIR'!$E$18-'Ejercicio 3 - TIR'!$C$18)*('Ejercicio 3 - TIR'!$D$18-'Ejercicio 3 - TIR'!$C$18)*J100),'Ejercicio 3 - TIR'!$E$18-SQRT(('Ejercicio 3 - TIR'!$E$18-'Ejercicio 3 - TIR'!$C$18)*('Ejercicio 3 - TIR'!$E$18-'Ejercicio 3 - TIR'!$D$18)*(1-J100)))</f>
        <v>35352.2630965234</v>
      </c>
      <c r="L100" s="27">
        <f ca="1" t="shared" si="743"/>
        <v>0.837666247545291</v>
      </c>
      <c r="M100" s="28">
        <f ca="1">IF(L100&lt;=('Ejercicio 3 - TIR'!$D$18-'Ejercicio 3 - TIR'!$C$18)/('Ejercicio 3 - TIR'!$E$18-'Ejercicio 3 - TIR'!$C$18),'Ejercicio 3 - TIR'!$C$18+SQRT(('Ejercicio 3 - TIR'!$E$18-'Ejercicio 3 - TIR'!$C$18)*('Ejercicio 3 - TIR'!$D$18-'Ejercicio 3 - TIR'!$C$18)*L100),'Ejercicio 3 - TIR'!$E$18-SQRT(('Ejercicio 3 - TIR'!$E$18-'Ejercicio 3 - TIR'!$C$18)*('Ejercicio 3 - TIR'!$E$18-'Ejercicio 3 - TIR'!$D$18)*(1-L100)))</f>
        <v>41510.726231133</v>
      </c>
      <c r="N100" s="27">
        <f ca="1" t="shared" ref="N100:R100" si="744">RAND()</f>
        <v>0.586683788198108</v>
      </c>
      <c r="O100" s="28">
        <f ca="1">IF(N100&lt;=('Ejercicio 3 - TIR'!$D$18-'Ejercicio 3 - TIR'!$C$18)/('Ejercicio 3 - TIR'!$E$18-'Ejercicio 3 - TIR'!$C$18),'Ejercicio 3 - TIR'!$C$18+SQRT(('Ejercicio 3 - TIR'!$E$18-'Ejercicio 3 - TIR'!$C$18)*('Ejercicio 3 - TIR'!$D$18-'Ejercicio 3 - TIR'!$C$18)*N100),'Ejercicio 3 - TIR'!$E$18-SQRT(('Ejercicio 3 - TIR'!$E$18-'Ejercicio 3 - TIR'!$C$18)*('Ejercicio 3 - TIR'!$E$18-'Ejercicio 3 - TIR'!$D$18)*(1-N100)))</f>
        <v>39380.9684057519</v>
      </c>
      <c r="P100" s="27">
        <f ca="1" t="shared" si="744"/>
        <v>0.220058834064008</v>
      </c>
      <c r="Q100" s="29">
        <f ca="1">IF(P100&lt;=('Ejercicio 3 - TIR'!$D$22-'Ejercicio 3 - TIR'!$C$22)/('Ejercicio 3 - TIR'!$E$22-'Ejercicio 3 - TIR'!$C$22),'Ejercicio 3 - TIR'!$C$22+SQRT(('Ejercicio 3 - TIR'!$E$22-'Ejercicio 3 - TIR'!$C$22)*('Ejercicio 3 - TIR'!$D$22-'Ejercicio 3 - TIR'!$C$22)*P100),'Ejercicio 3 - TIR'!$E$22-SQRT(('Ejercicio 3 - TIR'!$E$22-'Ejercicio 3 - TIR'!$C$22)*('Ejercicio 3 - TIR'!$E$22-'Ejercicio 3 - TIR'!$D$22)*(1-P100)))</f>
        <v>0.139902409434921</v>
      </c>
      <c r="R100" s="27">
        <f ca="1" t="shared" si="744"/>
        <v>0.731417505084006</v>
      </c>
      <c r="S100" s="29">
        <f ca="1">IF(R100&lt;=('Ejercicio 3 - TIR'!$D$23-'Ejercicio 3 - TIR'!$C$23)/('Ejercicio 3 - TIR'!$E$23-'Ejercicio 3 - TIR'!$C$23),'Ejercicio 3 - TIR'!$C$23+SQRT(('Ejercicio 3 - TIR'!$E$23-'Ejercicio 3 - TIR'!$C$23)*('Ejercicio 3 - TIR'!$D$23-'Ejercicio 3 - TIR'!$C$23)*R100),'Ejercicio 3 - TIR'!$E$23-SQRT(('Ejercicio 3 - TIR'!$E$23-'Ejercicio 3 - TIR'!$C$23)*('Ejercicio 3 - TIR'!$E$23-'Ejercicio 3 - TIR'!$D$23)*(1-R100)))</f>
        <v>0.158012537871578</v>
      </c>
      <c r="T100" s="27">
        <f ca="1" t="shared" ref="T100:X100" si="745">RAND()</f>
        <v>0.871636136882903</v>
      </c>
      <c r="U100" s="29">
        <f ca="1">IF(T100&lt;=('Ejercicio 3 - TIR'!$D$24-'Ejercicio 3 - TIR'!$C$24)/('Ejercicio 3 - TIR'!$E$24-'Ejercicio 3 - TIR'!$C$24),'Ejercicio 3 - TIR'!$C$24+SQRT(('Ejercicio 3 - TIR'!$E$24-'Ejercicio 3 - TIR'!$C$24)*('Ejercicio 3 - TIR'!$D$24-'Ejercicio 3 - TIR'!$C$24)*T100),'Ejercicio 3 - TIR'!$E$24-SQRT(('Ejercicio 3 - TIR'!$E$24-'Ejercicio 3 - TIR'!$C$24)*('Ejercicio 3 - TIR'!$E$24-'Ejercicio 3 - TIR'!$D$24)*(1-T100)))</f>
        <v>0.201041655749305</v>
      </c>
      <c r="V100" s="27">
        <f ca="1" t="shared" si="745"/>
        <v>0.504597292151314</v>
      </c>
      <c r="W100" s="29">
        <f ca="1">IF(V100&lt;=('Ejercicio 3 - TIR'!$D$25-'Ejercicio 3 - TIR'!$C$25)/('Ejercicio 3 - TIR'!$E$25-'Ejercicio 3 - TIR'!$C$25),'Ejercicio 3 - TIR'!$C$25+SQRT(('Ejercicio 3 - TIR'!$E$25-'Ejercicio 3 - TIR'!$C$25)*('Ejercicio 3 - TIR'!$D$25-'Ejercicio 3 - TIR'!$C$25)*V100),'Ejercicio 3 - TIR'!$E$25-SQRT(('Ejercicio 3 - TIR'!$E$25-'Ejercicio 3 - TIR'!$C$25)*('Ejercicio 3 - TIR'!$E$25-'Ejercicio 3 - TIR'!$D$25)*(1-V100)))</f>
        <v>0.208359761318282</v>
      </c>
      <c r="X100" s="27">
        <f ca="1" t="shared" si="745"/>
        <v>0.580678716927566</v>
      </c>
      <c r="Y100" s="29">
        <f ca="1">IF(X100&lt;=('Ejercicio 3 - TIR'!$D$26-'Ejercicio 3 - TIR'!$C$26)/('Ejercicio 3 - TIR'!$E$26-'Ejercicio 3 - TIR'!$C$26),'Ejercicio 3 - TIR'!$C$26+SQRT(('Ejercicio 3 - TIR'!$E$26-'Ejercicio 3 - TIR'!$C$26)*('Ejercicio 3 - TIR'!$D$26-'Ejercicio 3 - TIR'!$C$26)*X100),'Ejercicio 3 - TIR'!$E$26-SQRT(('Ejercicio 3 - TIR'!$E$26-'Ejercicio 3 - TIR'!$C$26)*('Ejercicio 3 - TIR'!$E$26-'Ejercicio 3 - TIR'!$D$26)*(1-X100)))</f>
        <v>0.23241497159199</v>
      </c>
      <c r="Z100" s="27">
        <f ca="1" t="shared" si="480"/>
        <v>1.13990240943492</v>
      </c>
      <c r="AA100" s="27">
        <f ca="1" t="shared" si="481"/>
        <v>1.32002128207566</v>
      </c>
      <c r="AB100" s="27">
        <f ca="1" t="shared" si="482"/>
        <v>1.58540054624847</v>
      </c>
      <c r="AC100" s="27">
        <f ca="1" t="shared" si="483"/>
        <v>1.91573422565867</v>
      </c>
      <c r="AD100" s="27">
        <f ca="1" t="shared" si="484"/>
        <v>2.36097954129294</v>
      </c>
      <c r="AE100" s="26">
        <f ca="1" t="shared" si="485"/>
        <v>4696.69877431518</v>
      </c>
      <c r="AF100" s="26">
        <f ca="1" t="shared" si="486"/>
        <v>5438.83606726306</v>
      </c>
      <c r="AG100" s="26">
        <f ca="1" t="shared" si="487"/>
        <v>6532.26867557466</v>
      </c>
      <c r="AH100" s="26">
        <f ca="1" t="shared" si="488"/>
        <v>7893.33061768429</v>
      </c>
      <c r="AI100" s="26">
        <f ca="1" t="shared" si="489"/>
        <v>9727.85882895956</v>
      </c>
      <c r="AJ100" s="28">
        <f ca="1" t="shared" si="490"/>
        <v>49157.6046277053</v>
      </c>
      <c r="AK100" s="28">
        <f ca="1" t="shared" si="491"/>
        <v>52528.8858757706</v>
      </c>
      <c r="AL100" s="28">
        <f ca="1" t="shared" si="492"/>
        <v>56047.4972243478</v>
      </c>
      <c r="AM100" s="28">
        <f ca="1" t="shared" si="493"/>
        <v>79523.5189729289</v>
      </c>
      <c r="AN100" s="28">
        <f ca="1" t="shared" si="494"/>
        <v>92977.6607222839</v>
      </c>
      <c r="AO100" s="28">
        <f ca="1">C100/'Ejercicio 3 - TIR'!$D$7</f>
        <v>13483.8360371509</v>
      </c>
      <c r="AP100" s="28">
        <f ca="1" t="shared" si="495"/>
        <v>35673.7685905544</v>
      </c>
      <c r="AQ100" s="28">
        <f ca="1" t="shared" si="496"/>
        <v>39045.0498386197</v>
      </c>
      <c r="AR100" s="28">
        <f ca="1" t="shared" si="497"/>
        <v>42563.661187197</v>
      </c>
      <c r="AS100" s="28">
        <f ca="1" t="shared" si="498"/>
        <v>66039.682935778</v>
      </c>
      <c r="AT100" s="28">
        <f ca="1" t="shared" si="499"/>
        <v>79493.8246851331</v>
      </c>
      <c r="AU100" s="28">
        <f ca="1">AP100*'Ejercicio 3 - TIR'!$D$5</f>
        <v>17836.8842952772</v>
      </c>
      <c r="AV100" s="28">
        <f ca="1">AQ100*'Ejercicio 3 - TIR'!$D$5</f>
        <v>19522.5249193099</v>
      </c>
      <c r="AW100" s="28">
        <f ca="1">AR100*'Ejercicio 3 - TIR'!$D$5</f>
        <v>21281.8305935985</v>
      </c>
      <c r="AX100" s="28">
        <f ca="1">AS100*'Ejercicio 3 - TIR'!$D$5</f>
        <v>33019.841467889</v>
      </c>
      <c r="AY100" s="28">
        <f ca="1">AT100*'Ejercicio 3 - TIR'!$D$5</f>
        <v>39746.9123425665</v>
      </c>
      <c r="AZ100" s="28">
        <f ca="1" t="shared" ref="AZ100:BD100" si="746">AJ100-AU100-AE100</f>
        <v>26624.0215581129</v>
      </c>
      <c r="BA100" s="28">
        <f ca="1" t="shared" si="746"/>
        <v>27567.5248891977</v>
      </c>
      <c r="BB100" s="28">
        <f ca="1" t="shared" si="746"/>
        <v>28233.3979551747</v>
      </c>
      <c r="BC100" s="28">
        <f ca="1" t="shared" si="746"/>
        <v>38610.3468873556</v>
      </c>
      <c r="BD100" s="28">
        <f ca="1" t="shared" si="746"/>
        <v>43502.8895507578</v>
      </c>
      <c r="BE100" s="28">
        <f ca="1" t="shared" ref="BE100:BI100" si="747">AZ100/Z100</f>
        <v>23356.4043182531</v>
      </c>
      <c r="BF100" s="28">
        <f ca="1" t="shared" si="747"/>
        <v>20884.151841741</v>
      </c>
      <c r="BG100" s="28">
        <f ca="1" t="shared" si="747"/>
        <v>17808.3690093228</v>
      </c>
      <c r="BH100" s="28">
        <f ca="1" t="shared" si="747"/>
        <v>20154.3337119638</v>
      </c>
      <c r="BI100" s="28">
        <f ca="1" t="shared" si="747"/>
        <v>18425.7799739063</v>
      </c>
      <c r="BJ100" s="28">
        <f ca="1" t="shared" si="502"/>
        <v>79261.0346209372</v>
      </c>
      <c r="BK100" s="28">
        <f ca="1" t="shared" si="503"/>
        <v>31835.0610218616</v>
      </c>
      <c r="BL100" s="28">
        <f ca="1" t="shared" si="504"/>
        <v>111096.095642799</v>
      </c>
      <c r="BM100" s="28">
        <f ca="1">BK100*'Ejercicio 3 - TIR'!$D$5</f>
        <v>15917.5305109308</v>
      </c>
      <c r="BN100" s="28">
        <f ca="1" t="shared" si="505"/>
        <v>95178.565131868</v>
      </c>
      <c r="BO100" s="28">
        <f ca="1" t="shared" si="506"/>
        <v>40313.1681012982</v>
      </c>
      <c r="BP100" s="28">
        <f ca="1" t="shared" si="507"/>
        <v>-100990.430268477</v>
      </c>
      <c r="BQ100" s="28">
        <f ca="1" t="shared" ref="BQ100:BT100" si="748">BE100</f>
        <v>23356.4043182531</v>
      </c>
      <c r="BR100" s="28">
        <f ca="1" t="shared" si="748"/>
        <v>20884.151841741</v>
      </c>
      <c r="BS100" s="28">
        <f ca="1" t="shared" si="748"/>
        <v>17808.3690093228</v>
      </c>
      <c r="BT100" s="28">
        <f ca="1" t="shared" si="748"/>
        <v>20154.3337119638</v>
      </c>
      <c r="BU100" s="28">
        <f ca="1" t="shared" si="509"/>
        <v>58738.9480752044</v>
      </c>
      <c r="BV100" s="30">
        <f ca="1" t="shared" si="510"/>
        <v>10.3727504158896</v>
      </c>
    </row>
    <row r="101" ht="15" customHeight="1" spans="1:74">
      <c r="A101" s="26">
        <v>100</v>
      </c>
      <c r="B101" s="27">
        <f ca="1" t="shared" ref="B101:F101" si="749">RAND()</f>
        <v>0.338608445886455</v>
      </c>
      <c r="C101" s="28">
        <f ca="1">IF(B101&lt;=('Ejercicio 3 - TIR'!$D$13-'Ejercicio 3 - TIR'!$C$13)/('Ejercicio 3 - TIR'!$E$13-'Ejercicio 3 - TIR'!$C$13),'Ejercicio 3 - TIR'!$C$13+SQRT(('Ejercicio 3 - TIR'!$E$13-'Ejercicio 3 - TIR'!$C$13)*('Ejercicio 3 - TIR'!$D$13-'Ejercicio 3 - TIR'!$C$13)*B101),'Ejercicio 3 - TIR'!$E$13-SQRT(('Ejercicio 3 - TIR'!$E$13-'Ejercicio 3 - TIR'!$C$13)*('Ejercicio 3 - TIR'!$E$13-'Ejercicio 3 - TIR'!$D$13)*(1-B101)))</f>
        <v>71827.8530293438</v>
      </c>
      <c r="D101" s="27">
        <f ca="1" t="shared" si="749"/>
        <v>0.997792282153372</v>
      </c>
      <c r="E101" s="28">
        <f ca="1">IF(D101&lt;=('Ejercicio 3 - TIR'!$D$14-'Ejercicio 3 - TIR'!$C$14)/('Ejercicio 3 - TIR'!$E$14-'Ejercicio 3 - TIR'!$C$14),'Ejercicio 3 - TIR'!$C$14+SQRT(('Ejercicio 3 - TIR'!$E$14-'Ejercicio 3 - TIR'!$C$14)*('Ejercicio 3 - TIR'!$D$14-'Ejercicio 3 - TIR'!$C$14)*D101),'Ejercicio 3 - TIR'!$E$14-SQRT(('Ejercicio 3 - TIR'!$E$14-'Ejercicio 3 - TIR'!$C$14)*('Ejercicio 3 - TIR'!$E$14-'Ejercicio 3 - TIR'!$D$14)*(1-D101)))</f>
        <v>39424.5369890305</v>
      </c>
      <c r="F101" s="27">
        <f ca="1" t="shared" si="749"/>
        <v>0.636764033705963</v>
      </c>
      <c r="G101" s="28">
        <f ca="1">IF(F101&lt;=('Ejercicio 3 - TIR'!$D$18-'Ejercicio 3 - TIR'!$C$18)/('Ejercicio 3 - TIR'!$E$18-'Ejercicio 3 - TIR'!$C$18),'Ejercicio 3 - TIR'!$C$18+SQRT(('Ejercicio 3 - TIR'!$E$18-'Ejercicio 3 - TIR'!$C$18)*('Ejercicio 3 - TIR'!$D$18-'Ejercicio 3 - TIR'!$C$18)*F101),'Ejercicio 3 - TIR'!$E$18-SQRT(('Ejercicio 3 - TIR'!$E$18-'Ejercicio 3 - TIR'!$C$18)*('Ejercicio 3 - TIR'!$E$18-'Ejercicio 3 - TIR'!$D$18)*(1-F101)))</f>
        <v>39773.1573739449</v>
      </c>
      <c r="H101" s="27">
        <f ca="1" t="shared" ref="H101:L101" si="750">RAND()</f>
        <v>0.723301066712093</v>
      </c>
      <c r="I101" s="28">
        <f ca="1">IF(H101&lt;=('Ejercicio 3 - TIR'!$D$18-'Ejercicio 3 - TIR'!$C$18)/('Ejercicio 3 - TIR'!$E$18-'Ejercicio 3 - TIR'!$C$18),'Ejercicio 3 - TIR'!$C$18+SQRT(('Ejercicio 3 - TIR'!$E$18-'Ejercicio 3 - TIR'!$C$18)*('Ejercicio 3 - TIR'!$D$18-'Ejercicio 3 - TIR'!$C$18)*H101),'Ejercicio 3 - TIR'!$E$18-SQRT(('Ejercicio 3 - TIR'!$E$18-'Ejercicio 3 - TIR'!$C$18)*('Ejercicio 3 - TIR'!$E$18-'Ejercicio 3 - TIR'!$D$18)*(1-H101)))</f>
        <v>40444.517589037</v>
      </c>
      <c r="J101" s="27">
        <f ca="1" t="shared" si="750"/>
        <v>0.952289538548512</v>
      </c>
      <c r="K101" s="28">
        <f ca="1">IF(J101&lt;=('Ejercicio 3 - TIR'!$D$18-'Ejercicio 3 - TIR'!$C$18)/('Ejercicio 3 - TIR'!$E$18-'Ejercicio 3 - TIR'!$C$18),'Ejercicio 3 - TIR'!$C$18+SQRT(('Ejercicio 3 - TIR'!$E$18-'Ejercicio 3 - TIR'!$C$18)*('Ejercicio 3 - TIR'!$D$18-'Ejercicio 3 - TIR'!$C$18)*J101),'Ejercicio 3 - TIR'!$E$18-SQRT(('Ejercicio 3 - TIR'!$E$18-'Ejercicio 3 - TIR'!$C$18)*('Ejercicio 3 - TIR'!$E$18-'Ejercicio 3 - TIR'!$D$18)*(1-J101)))</f>
        <v>43108.364567666</v>
      </c>
      <c r="L101" s="27">
        <f ca="1" t="shared" si="750"/>
        <v>0.898314654406381</v>
      </c>
      <c r="M101" s="28">
        <f ca="1">IF(L101&lt;=('Ejercicio 3 - TIR'!$D$18-'Ejercicio 3 - TIR'!$C$18)/('Ejercicio 3 - TIR'!$E$18-'Ejercicio 3 - TIR'!$C$18),'Ejercicio 3 - TIR'!$C$18+SQRT(('Ejercicio 3 - TIR'!$E$18-'Ejercicio 3 - TIR'!$C$18)*('Ejercicio 3 - TIR'!$D$18-'Ejercicio 3 - TIR'!$C$18)*L101),'Ejercicio 3 - TIR'!$E$18-SQRT(('Ejercicio 3 - TIR'!$E$18-'Ejercicio 3 - TIR'!$C$18)*('Ejercicio 3 - TIR'!$E$18-'Ejercicio 3 - TIR'!$D$18)*(1-L101)))</f>
        <v>42238.4060907654</v>
      </c>
      <c r="N101" s="27">
        <f ca="1" t="shared" ref="N101:R101" si="751">RAND()</f>
        <v>0.976678140405591</v>
      </c>
      <c r="O101" s="28">
        <f ca="1">IF(N101&lt;=('Ejercicio 3 - TIR'!$D$18-'Ejercicio 3 - TIR'!$C$18)/('Ejercicio 3 - TIR'!$E$18-'Ejercicio 3 - TIR'!$C$18),'Ejercicio 3 - TIR'!$C$18+SQRT(('Ejercicio 3 - TIR'!$E$18-'Ejercicio 3 - TIR'!$C$18)*('Ejercicio 3 - TIR'!$D$18-'Ejercicio 3 - TIR'!$C$18)*N101),'Ejercicio 3 - TIR'!$E$18-SQRT(('Ejercicio 3 - TIR'!$E$18-'Ejercicio 3 - TIR'!$C$18)*('Ejercicio 3 - TIR'!$E$18-'Ejercicio 3 - TIR'!$D$18)*(1-N101)))</f>
        <v>43677.4496343879</v>
      </c>
      <c r="P101" s="27">
        <f ca="1" t="shared" si="751"/>
        <v>0.712966860559353</v>
      </c>
      <c r="Q101" s="29">
        <f ca="1">IF(P101&lt;=('Ejercicio 3 - TIR'!$D$22-'Ejercicio 3 - TIR'!$C$22)/('Ejercicio 3 - TIR'!$E$22-'Ejercicio 3 - TIR'!$C$22),'Ejercicio 3 - TIR'!$C$22+SQRT(('Ejercicio 3 - TIR'!$E$22-'Ejercicio 3 - TIR'!$C$22)*('Ejercicio 3 - TIR'!$D$22-'Ejercicio 3 - TIR'!$C$22)*P101),'Ejercicio 3 - TIR'!$E$22-SQRT(('Ejercicio 3 - TIR'!$E$22-'Ejercicio 3 - TIR'!$C$22)*('Ejercicio 3 - TIR'!$E$22-'Ejercicio 3 - TIR'!$D$22)*(1-P101)))</f>
        <v>0.157269851496456</v>
      </c>
      <c r="R101" s="27">
        <f ca="1" t="shared" si="751"/>
        <v>0.9414567464686</v>
      </c>
      <c r="S101" s="29">
        <f ca="1">IF(R101&lt;=('Ejercicio 3 - TIR'!$D$23-'Ejercicio 3 - TIR'!$C$23)/('Ejercicio 3 - TIR'!$E$23-'Ejercicio 3 - TIR'!$C$23),'Ejercicio 3 - TIR'!$C$23+SQRT(('Ejercicio 3 - TIR'!$E$23-'Ejercicio 3 - TIR'!$C$23)*('Ejercicio 3 - TIR'!$D$23-'Ejercicio 3 - TIR'!$C$23)*R101),'Ejercicio 3 - TIR'!$E$23-SQRT(('Ejercicio 3 - TIR'!$E$23-'Ejercicio 3 - TIR'!$C$23)*('Ejercicio 3 - TIR'!$E$23-'Ejercicio 3 - TIR'!$D$23)*(1-R101)))</f>
        <v>0.169734628289413</v>
      </c>
      <c r="T101" s="27">
        <f ca="1" t="shared" ref="T101:X101" si="752">RAND()</f>
        <v>0.278378078781102</v>
      </c>
      <c r="U101" s="29">
        <f ca="1">IF(T101&lt;=('Ejercicio 3 - TIR'!$D$24-'Ejercicio 3 - TIR'!$C$24)/('Ejercicio 3 - TIR'!$E$24-'Ejercicio 3 - TIR'!$C$24),'Ejercicio 3 - TIR'!$C$24+SQRT(('Ejercicio 3 - TIR'!$E$24-'Ejercicio 3 - TIR'!$C$24)*('Ejercicio 3 - TIR'!$D$24-'Ejercicio 3 - TIR'!$C$24)*T101),'Ejercicio 3 - TIR'!$E$24-SQRT(('Ejercicio 3 - TIR'!$E$24-'Ejercicio 3 - TIR'!$C$24)*('Ejercicio 3 - TIR'!$E$24-'Ejercicio 3 - TIR'!$D$24)*(1-T101)))</f>
        <v>0.174178378056444</v>
      </c>
      <c r="V101" s="27">
        <f ca="1" t="shared" si="752"/>
        <v>0.665226401703491</v>
      </c>
      <c r="W101" s="29">
        <f ca="1">IF(V101&lt;=('Ejercicio 3 - TIR'!$D$25-'Ejercicio 3 - TIR'!$C$25)/('Ejercicio 3 - TIR'!$E$25-'Ejercicio 3 - TIR'!$C$25),'Ejercicio 3 - TIR'!$C$25+SQRT(('Ejercicio 3 - TIR'!$E$25-'Ejercicio 3 - TIR'!$C$25)*('Ejercicio 3 - TIR'!$D$25-'Ejercicio 3 - TIR'!$C$25)*V101),'Ejercicio 3 - TIR'!$E$25-SQRT(('Ejercicio 3 - TIR'!$E$25-'Ejercicio 3 - TIR'!$C$25)*('Ejercicio 3 - TIR'!$E$25-'Ejercicio 3 - TIR'!$D$25)*(1-V101)))</f>
        <v>0.215769785363837</v>
      </c>
      <c r="X101" s="27">
        <f ca="1" t="shared" si="752"/>
        <v>0.118059968902835</v>
      </c>
      <c r="Y101" s="29">
        <f ca="1">IF(X101&lt;=('Ejercicio 3 - TIR'!$D$26-'Ejercicio 3 - TIR'!$C$26)/('Ejercicio 3 - TIR'!$E$26-'Ejercicio 3 - TIR'!$C$26),'Ejercicio 3 - TIR'!$C$26+SQRT(('Ejercicio 3 - TIR'!$E$26-'Ejercicio 3 - TIR'!$C$26)*('Ejercicio 3 - TIR'!$D$26-'Ejercicio 3 - TIR'!$C$26)*X101),'Ejercicio 3 - TIR'!$E$26-SQRT(('Ejercicio 3 - TIR'!$E$26-'Ejercicio 3 - TIR'!$C$26)*('Ejercicio 3 - TIR'!$E$26-'Ejercicio 3 - TIR'!$D$26)*(1-X101)))</f>
        <v>0.207853904784043</v>
      </c>
      <c r="Z101" s="27">
        <f ca="1" t="shared" si="480"/>
        <v>1.15726985149646</v>
      </c>
      <c r="AA101" s="27">
        <f ca="1" t="shared" si="481"/>
        <v>1.35369861957075</v>
      </c>
      <c r="AB101" s="27">
        <f ca="1" t="shared" si="482"/>
        <v>1.58948364950483</v>
      </c>
      <c r="AC101" s="27">
        <f ca="1" t="shared" si="483"/>
        <v>1.93244619539782</v>
      </c>
      <c r="AD101" s="27">
        <f ca="1" t="shared" si="484"/>
        <v>2.33411268289632</v>
      </c>
      <c r="AE101" s="26">
        <f ca="1" t="shared" si="485"/>
        <v>6200.29107758136</v>
      </c>
      <c r="AF101" s="26">
        <f ca="1" t="shared" si="486"/>
        <v>7252.69517892079</v>
      </c>
      <c r="AG101" s="26">
        <f ca="1" t="shared" si="487"/>
        <v>8515.957861723</v>
      </c>
      <c r="AH101" s="26">
        <f ca="1" t="shared" si="488"/>
        <v>10353.4442617145</v>
      </c>
      <c r="AI101" s="26">
        <f ca="1" t="shared" si="489"/>
        <v>12505.4480794757</v>
      </c>
      <c r="AJ101" s="28">
        <f ca="1" t="shared" si="490"/>
        <v>46028.2759276904</v>
      </c>
      <c r="AK101" s="28">
        <f ca="1" t="shared" si="491"/>
        <v>54749.6876294844</v>
      </c>
      <c r="AL101" s="28">
        <f ca="1" t="shared" si="492"/>
        <v>68520.0406371984</v>
      </c>
      <c r="AM101" s="28">
        <f ca="1" t="shared" si="493"/>
        <v>81623.4471497677</v>
      </c>
      <c r="AN101" s="28">
        <f ca="1" t="shared" si="494"/>
        <v>101948.08914819</v>
      </c>
      <c r="AO101" s="28">
        <f ca="1">C101/'Ejercicio 3 - TIR'!$D$7</f>
        <v>14365.5706058688</v>
      </c>
      <c r="AP101" s="28">
        <f ca="1" t="shared" si="495"/>
        <v>31662.7053218217</v>
      </c>
      <c r="AQ101" s="28">
        <f ca="1" t="shared" si="496"/>
        <v>40384.1170236156</v>
      </c>
      <c r="AR101" s="28">
        <f ca="1" t="shared" si="497"/>
        <v>54154.4700313297</v>
      </c>
      <c r="AS101" s="28">
        <f ca="1" t="shared" si="498"/>
        <v>67257.8765438989</v>
      </c>
      <c r="AT101" s="28">
        <f ca="1" t="shared" si="499"/>
        <v>87582.5185423213</v>
      </c>
      <c r="AU101" s="28">
        <f ca="1">AP101*'Ejercicio 3 - TIR'!$D$5</f>
        <v>15831.3526609108</v>
      </c>
      <c r="AV101" s="28">
        <f ca="1">AQ101*'Ejercicio 3 - TIR'!$D$5</f>
        <v>20192.0585118078</v>
      </c>
      <c r="AW101" s="28">
        <f ca="1">AR101*'Ejercicio 3 - TIR'!$D$5</f>
        <v>27077.2350156648</v>
      </c>
      <c r="AX101" s="28">
        <f ca="1">AS101*'Ejercicio 3 - TIR'!$D$5</f>
        <v>33628.9382719495</v>
      </c>
      <c r="AY101" s="28">
        <f ca="1">AT101*'Ejercicio 3 - TIR'!$D$5</f>
        <v>43791.2592711607</v>
      </c>
      <c r="AZ101" s="28">
        <f ca="1" t="shared" ref="AZ101:BD101" si="753">AJ101-AU101-AE101</f>
        <v>23996.6321891982</v>
      </c>
      <c r="BA101" s="28">
        <f ca="1" t="shared" si="753"/>
        <v>27304.9339387558</v>
      </c>
      <c r="BB101" s="28">
        <f ca="1" t="shared" si="753"/>
        <v>32926.8477598106</v>
      </c>
      <c r="BC101" s="28">
        <f ca="1" t="shared" si="753"/>
        <v>37641.0646161038</v>
      </c>
      <c r="BD101" s="28">
        <f ca="1" t="shared" si="753"/>
        <v>45651.3817975537</v>
      </c>
      <c r="BE101" s="28">
        <f ca="1" t="shared" ref="BE101:BI101" si="754">AZ101/Z101</f>
        <v>20735.5545970271</v>
      </c>
      <c r="BF101" s="28">
        <f ca="1" t="shared" si="754"/>
        <v>20170.6151901182</v>
      </c>
      <c r="BG101" s="28">
        <f ca="1" t="shared" si="754"/>
        <v>20715.4365948138</v>
      </c>
      <c r="BH101" s="28">
        <f ca="1" t="shared" si="754"/>
        <v>19478.4541508825</v>
      </c>
      <c r="BI101" s="28">
        <f ca="1" t="shared" si="754"/>
        <v>19558.3452898711</v>
      </c>
      <c r="BJ101" s="28">
        <f ca="1" t="shared" si="502"/>
        <v>92021.3118034111</v>
      </c>
      <c r="BK101" s="28">
        <f ca="1" t="shared" si="503"/>
        <v>33530.8605482008</v>
      </c>
      <c r="BL101" s="28">
        <f ca="1" t="shared" si="504"/>
        <v>125552.172351612</v>
      </c>
      <c r="BM101" s="28">
        <f ca="1">BK101*'Ejercicio 3 - TIR'!$D$5</f>
        <v>16765.4302741004</v>
      </c>
      <c r="BN101" s="28">
        <f ca="1" t="shared" si="505"/>
        <v>108786.742077512</v>
      </c>
      <c r="BO101" s="28">
        <f ca="1" t="shared" si="506"/>
        <v>46607.3222919648</v>
      </c>
      <c r="BP101" s="28">
        <f ca="1" t="shared" si="507"/>
        <v>-111252.390018374</v>
      </c>
      <c r="BQ101" s="28">
        <f ca="1" t="shared" ref="BQ101:BT101" si="755">BE101</f>
        <v>20735.5545970271</v>
      </c>
      <c r="BR101" s="28">
        <f ca="1" t="shared" si="755"/>
        <v>20170.6151901182</v>
      </c>
      <c r="BS101" s="28">
        <f ca="1" t="shared" si="755"/>
        <v>20715.4365948138</v>
      </c>
      <c r="BT101" s="28">
        <f ca="1" t="shared" si="755"/>
        <v>19478.4541508825</v>
      </c>
      <c r="BU101" s="28">
        <f ca="1" t="shared" si="509"/>
        <v>66165.667581836</v>
      </c>
      <c r="BV101" s="30">
        <f ca="1" t="shared" si="510"/>
        <v>8.2914610457463</v>
      </c>
    </row>
    <row r="102" ht="15" customHeight="1" spans="1:74">
      <c r="A102" s="26">
        <v>101</v>
      </c>
      <c r="B102" s="27">
        <f ca="1" t="shared" ref="B102:F102" si="756">RAND()</f>
        <v>0.633849777912658</v>
      </c>
      <c r="C102" s="28">
        <f ca="1">IF(B102&lt;=('Ejercicio 3 - TIR'!$D$13-'Ejercicio 3 - TIR'!$C$13)/('Ejercicio 3 - TIR'!$E$13-'Ejercicio 3 - TIR'!$C$13),'Ejercicio 3 - TIR'!$C$13+SQRT(('Ejercicio 3 - TIR'!$E$13-'Ejercicio 3 - TIR'!$C$13)*('Ejercicio 3 - TIR'!$D$13-'Ejercicio 3 - TIR'!$C$13)*B102),'Ejercicio 3 - TIR'!$E$13-SQRT(('Ejercicio 3 - TIR'!$E$13-'Ejercicio 3 - TIR'!$C$13)*('Ejercicio 3 - TIR'!$E$13-'Ejercicio 3 - TIR'!$D$13)*(1-B102)))</f>
        <v>79038.6005594853</v>
      </c>
      <c r="D102" s="27">
        <f ca="1" t="shared" si="756"/>
        <v>0.137049878875562</v>
      </c>
      <c r="E102" s="28">
        <f ca="1">IF(D102&lt;=('Ejercicio 3 - TIR'!$D$14-'Ejercicio 3 - TIR'!$C$14)/('Ejercicio 3 - TIR'!$E$14-'Ejercicio 3 - TIR'!$C$14),'Ejercicio 3 - TIR'!$C$14+SQRT(('Ejercicio 3 - TIR'!$E$14-'Ejercicio 3 - TIR'!$C$14)*('Ejercicio 3 - TIR'!$D$14-'Ejercicio 3 - TIR'!$C$14)*D102),'Ejercicio 3 - TIR'!$E$14-SQRT(('Ejercicio 3 - TIR'!$E$14-'Ejercicio 3 - TIR'!$C$14)*('Ejercicio 3 - TIR'!$E$14-'Ejercicio 3 - TIR'!$D$14)*(1-D102)))</f>
        <v>28206.0475535567</v>
      </c>
      <c r="F102" s="27">
        <f ca="1" t="shared" si="756"/>
        <v>0.775239560879806</v>
      </c>
      <c r="G102" s="28">
        <f ca="1">IF(F102&lt;=('Ejercicio 3 - TIR'!$D$18-'Ejercicio 3 - TIR'!$C$18)/('Ejercicio 3 - TIR'!$E$18-'Ejercicio 3 - TIR'!$C$18),'Ejercicio 3 - TIR'!$C$18+SQRT(('Ejercicio 3 - TIR'!$E$18-'Ejercicio 3 - TIR'!$C$18)*('Ejercicio 3 - TIR'!$D$18-'Ejercicio 3 - TIR'!$C$18)*F102),'Ejercicio 3 - TIR'!$E$18-SQRT(('Ejercicio 3 - TIR'!$E$18-'Ejercicio 3 - TIR'!$C$18)*('Ejercicio 3 - TIR'!$E$18-'Ejercicio 3 - TIR'!$D$18)*(1-F102)))</f>
        <v>40894.2682827522</v>
      </c>
      <c r="H102" s="27">
        <f ca="1" t="shared" ref="H102:L102" si="757">RAND()</f>
        <v>0.0188015315839543</v>
      </c>
      <c r="I102" s="28">
        <f ca="1">IF(H102&lt;=('Ejercicio 3 - TIR'!$D$18-'Ejercicio 3 - TIR'!$C$18)/('Ejercicio 3 - TIR'!$E$18-'Ejercicio 3 - TIR'!$C$18),'Ejercicio 3 - TIR'!$C$18+SQRT(('Ejercicio 3 - TIR'!$E$18-'Ejercicio 3 - TIR'!$C$18)*('Ejercicio 3 - TIR'!$D$18-'Ejercicio 3 - TIR'!$C$18)*H102),'Ejercicio 3 - TIR'!$E$18-SQRT(('Ejercicio 3 - TIR'!$E$18-'Ejercicio 3 - TIR'!$C$18)*('Ejercicio 3 - TIR'!$E$18-'Ejercicio 3 - TIR'!$D$18)*(1-H102)))</f>
        <v>31679.3539643545</v>
      </c>
      <c r="J102" s="27">
        <f ca="1" t="shared" si="757"/>
        <v>0.131137424262296</v>
      </c>
      <c r="K102" s="28">
        <f ca="1">IF(J102&lt;=('Ejercicio 3 - TIR'!$D$18-'Ejercicio 3 - TIR'!$C$18)/('Ejercicio 3 - TIR'!$E$18-'Ejercicio 3 - TIR'!$C$18),'Ejercicio 3 - TIR'!$C$18+SQRT(('Ejercicio 3 - TIR'!$E$18-'Ejercicio 3 - TIR'!$C$18)*('Ejercicio 3 - TIR'!$D$18-'Ejercicio 3 - TIR'!$C$18)*J102),'Ejercicio 3 - TIR'!$E$18-SQRT(('Ejercicio 3 - TIR'!$E$18-'Ejercicio 3 - TIR'!$C$18)*('Ejercicio 3 - TIR'!$E$18-'Ejercicio 3 - TIR'!$D$18)*(1-J102)))</f>
        <v>34435.1565518417</v>
      </c>
      <c r="L102" s="27">
        <f ca="1" t="shared" si="757"/>
        <v>0.171694530766156</v>
      </c>
      <c r="M102" s="28">
        <f ca="1">IF(L102&lt;=('Ejercicio 3 - TIR'!$D$18-'Ejercicio 3 - TIR'!$C$18)/('Ejercicio 3 - TIR'!$E$18-'Ejercicio 3 - TIR'!$C$18),'Ejercicio 3 - TIR'!$C$18+SQRT(('Ejercicio 3 - TIR'!$E$18-'Ejercicio 3 - TIR'!$C$18)*('Ejercicio 3 - TIR'!$D$18-'Ejercicio 3 - TIR'!$C$18)*L102),'Ejercicio 3 - TIR'!$E$18-SQRT(('Ejercicio 3 - TIR'!$E$18-'Ejercicio 3 - TIR'!$C$18)*('Ejercicio 3 - TIR'!$E$18-'Ejercicio 3 - TIR'!$D$18)*(1-L102)))</f>
        <v>35074.8575955315</v>
      </c>
      <c r="N102" s="27">
        <f ca="1" t="shared" ref="N102:R102" si="758">RAND()</f>
        <v>0.520349515318361</v>
      </c>
      <c r="O102" s="28">
        <f ca="1">IF(N102&lt;=('Ejercicio 3 - TIR'!$D$18-'Ejercicio 3 - TIR'!$C$18)/('Ejercicio 3 - TIR'!$E$18-'Ejercicio 3 - TIR'!$C$18),'Ejercicio 3 - TIR'!$C$18+SQRT(('Ejercicio 3 - TIR'!$E$18-'Ejercicio 3 - TIR'!$C$18)*('Ejercicio 3 - TIR'!$D$18-'Ejercicio 3 - TIR'!$C$18)*N102),'Ejercicio 3 - TIR'!$E$18-SQRT(('Ejercicio 3 - TIR'!$E$18-'Ejercicio 3 - TIR'!$C$18)*('Ejercicio 3 - TIR'!$E$18-'Ejercicio 3 - TIR'!$D$18)*(1-N102)))</f>
        <v>38834.7284790057</v>
      </c>
      <c r="P102" s="27">
        <f ca="1" t="shared" si="758"/>
        <v>0.148044463251391</v>
      </c>
      <c r="Q102" s="29">
        <f ca="1">IF(P102&lt;=('Ejercicio 3 - TIR'!$D$22-'Ejercicio 3 - TIR'!$C$22)/('Ejercicio 3 - TIR'!$E$22-'Ejercicio 3 - TIR'!$C$22),'Ejercicio 3 - TIR'!$C$22+SQRT(('Ejercicio 3 - TIR'!$E$22-'Ejercicio 3 - TIR'!$C$22)*('Ejercicio 3 - TIR'!$D$22-'Ejercicio 3 - TIR'!$C$22)*P102),'Ejercicio 3 - TIR'!$E$22-SQRT(('Ejercicio 3 - TIR'!$E$22-'Ejercicio 3 - TIR'!$C$22)*('Ejercicio 3 - TIR'!$E$22-'Ejercicio 3 - TIR'!$D$22)*(1-P102)))</f>
        <v>0.136324216178809</v>
      </c>
      <c r="R102" s="27">
        <f ca="1" t="shared" si="758"/>
        <v>0.433434899061508</v>
      </c>
      <c r="S102" s="29">
        <f ca="1">IF(R102&lt;=('Ejercicio 3 - TIR'!$D$23-'Ejercicio 3 - TIR'!$C$23)/('Ejercicio 3 - TIR'!$E$23-'Ejercicio 3 - TIR'!$C$23),'Ejercicio 3 - TIR'!$C$23+SQRT(('Ejercicio 3 - TIR'!$E$23-'Ejercicio 3 - TIR'!$C$23)*('Ejercicio 3 - TIR'!$D$23-'Ejercicio 3 - TIR'!$C$23)*R102),'Ejercicio 3 - TIR'!$E$23-SQRT(('Ejercicio 3 - TIR'!$E$23-'Ejercicio 3 - TIR'!$C$23)*('Ejercicio 3 - TIR'!$E$23-'Ejercicio 3 - TIR'!$D$23)*(1-R102)))</f>
        <v>0.147931752868567</v>
      </c>
      <c r="T102" s="27">
        <f ca="1" t="shared" ref="T102:X102" si="759">RAND()</f>
        <v>0.26286179792331</v>
      </c>
      <c r="U102" s="29">
        <f ca="1">IF(T102&lt;=('Ejercicio 3 - TIR'!$D$24-'Ejercicio 3 - TIR'!$C$24)/('Ejercicio 3 - TIR'!$E$24-'Ejercicio 3 - TIR'!$C$24),'Ejercicio 3 - TIR'!$C$24+SQRT(('Ejercicio 3 - TIR'!$E$24-'Ejercicio 3 - TIR'!$C$24)*('Ejercicio 3 - TIR'!$D$24-'Ejercicio 3 - TIR'!$C$24)*T102),'Ejercicio 3 - TIR'!$E$24-SQRT(('Ejercicio 3 - TIR'!$E$24-'Ejercicio 3 - TIR'!$C$24)*('Ejercicio 3 - TIR'!$E$24-'Ejercicio 3 - TIR'!$D$24)*(1-T102)))</f>
        <v>0.173494888287433</v>
      </c>
      <c r="V102" s="27">
        <f ca="1" t="shared" si="759"/>
        <v>0.180368217125607</v>
      </c>
      <c r="W102" s="29">
        <f ca="1">IF(V102&lt;=('Ejercicio 3 - TIR'!$D$25-'Ejercicio 3 - TIR'!$C$25)/('Ejercicio 3 - TIR'!$E$25-'Ejercicio 3 - TIR'!$C$25),'Ejercicio 3 - TIR'!$C$25+SQRT(('Ejercicio 3 - TIR'!$E$25-'Ejercicio 3 - TIR'!$C$25)*('Ejercicio 3 - TIR'!$D$25-'Ejercicio 3 - TIR'!$C$25)*V102),'Ejercicio 3 - TIR'!$E$25-SQRT(('Ejercicio 3 - TIR'!$E$25-'Ejercicio 3 - TIR'!$C$25)*('Ejercicio 3 - TIR'!$E$25-'Ejercicio 3 - TIR'!$D$25)*(1-V102)))</f>
        <v>0.195890736420187</v>
      </c>
      <c r="X102" s="27">
        <f ca="1" t="shared" si="759"/>
        <v>0.735710577861035</v>
      </c>
      <c r="Y102" s="29">
        <f ca="1">IF(X102&lt;=('Ejercicio 3 - TIR'!$D$26-'Ejercicio 3 - TIR'!$C$26)/('Ejercicio 3 - TIR'!$E$26-'Ejercicio 3 - TIR'!$C$26),'Ejercicio 3 - TIR'!$C$26+SQRT(('Ejercicio 3 - TIR'!$E$26-'Ejercicio 3 - TIR'!$C$26)*('Ejercicio 3 - TIR'!$D$26-'Ejercicio 3 - TIR'!$C$26)*X102),'Ejercicio 3 - TIR'!$E$26-SQRT(('Ejercicio 3 - TIR'!$E$26-'Ejercicio 3 - TIR'!$C$26)*('Ejercicio 3 - TIR'!$E$26-'Ejercicio 3 - TIR'!$D$26)*(1-X102)))</f>
        <v>0.242222190646487</v>
      </c>
      <c r="Z102" s="27">
        <f ca="1" t="shared" si="480"/>
        <v>1.13632421617881</v>
      </c>
      <c r="AA102" s="27">
        <f ca="1" t="shared" si="481"/>
        <v>1.30442264930514</v>
      </c>
      <c r="AB102" s="27">
        <f ca="1" t="shared" si="482"/>
        <v>1.53073331112593</v>
      </c>
      <c r="AC102" s="27">
        <f ca="1" t="shared" si="483"/>
        <v>1.8305897867053</v>
      </c>
      <c r="AD102" s="27">
        <f ca="1" t="shared" si="484"/>
        <v>2.27399925501615</v>
      </c>
      <c r="AE102" s="26">
        <f ca="1" t="shared" si="485"/>
        <v>3845.16732424085</v>
      </c>
      <c r="AF102" s="26">
        <f ca="1" t="shared" si="486"/>
        <v>4413.98966658874</v>
      </c>
      <c r="AG102" s="26">
        <f ca="1" t="shared" si="487"/>
        <v>5179.79431069543</v>
      </c>
      <c r="AH102" s="26">
        <f ca="1" t="shared" si="488"/>
        <v>6194.46803272265</v>
      </c>
      <c r="AI102" s="26">
        <f ca="1" t="shared" si="489"/>
        <v>7694.90564949837</v>
      </c>
      <c r="AJ102" s="28">
        <f ca="1" t="shared" si="490"/>
        <v>46469.1473526043</v>
      </c>
      <c r="AK102" s="28">
        <f ca="1" t="shared" si="491"/>
        <v>41323.2668264586</v>
      </c>
      <c r="AL102" s="28">
        <f ca="1" t="shared" si="492"/>
        <v>52711.0412077406</v>
      </c>
      <c r="AM102" s="28">
        <f ca="1" t="shared" si="493"/>
        <v>64207.6760845229</v>
      </c>
      <c r="AN102" s="28">
        <f ca="1" t="shared" si="494"/>
        <v>88310.1436300133</v>
      </c>
      <c r="AO102" s="28">
        <f ca="1">C102/'Ejercicio 3 - TIR'!$D$7</f>
        <v>15807.7201118971</v>
      </c>
      <c r="AP102" s="28">
        <f ca="1" t="shared" si="495"/>
        <v>30661.4272407073</v>
      </c>
      <c r="AQ102" s="28">
        <f ca="1" t="shared" si="496"/>
        <v>25515.5467145616</v>
      </c>
      <c r="AR102" s="28">
        <f ca="1" t="shared" si="497"/>
        <v>36903.3210958435</v>
      </c>
      <c r="AS102" s="28">
        <f ca="1" t="shared" si="498"/>
        <v>48399.9559726258</v>
      </c>
      <c r="AT102" s="28">
        <f ca="1" t="shared" si="499"/>
        <v>72502.4235181163</v>
      </c>
      <c r="AU102" s="28">
        <f ca="1">AP102*'Ejercicio 3 - TIR'!$D$5</f>
        <v>15330.7136203536</v>
      </c>
      <c r="AV102" s="28">
        <f ca="1">AQ102*'Ejercicio 3 - TIR'!$D$5</f>
        <v>12757.7733572808</v>
      </c>
      <c r="AW102" s="28">
        <f ca="1">AR102*'Ejercicio 3 - TIR'!$D$5</f>
        <v>18451.6605479218</v>
      </c>
      <c r="AX102" s="28">
        <f ca="1">AS102*'Ejercicio 3 - TIR'!$D$5</f>
        <v>24199.9779863129</v>
      </c>
      <c r="AY102" s="28">
        <f ca="1">AT102*'Ejercicio 3 - TIR'!$D$5</f>
        <v>36251.2117590581</v>
      </c>
      <c r="AZ102" s="28">
        <f ca="1" t="shared" ref="AZ102:BD102" si="760">AJ102-AU102-AE102</f>
        <v>27293.2664080099</v>
      </c>
      <c r="BA102" s="28">
        <f ca="1" t="shared" si="760"/>
        <v>24151.5038025891</v>
      </c>
      <c r="BB102" s="28">
        <f ca="1" t="shared" si="760"/>
        <v>29079.5863491234</v>
      </c>
      <c r="BC102" s="28">
        <f ca="1" t="shared" si="760"/>
        <v>33813.2300654873</v>
      </c>
      <c r="BD102" s="28">
        <f ca="1" t="shared" si="760"/>
        <v>44364.0262214568</v>
      </c>
      <c r="BE102" s="28">
        <f ca="1" t="shared" ref="BE102:BI102" si="761">AZ102/Z102</f>
        <v>24018.9076492541</v>
      </c>
      <c r="BF102" s="28">
        <f ca="1" t="shared" si="761"/>
        <v>18515.0908069976</v>
      </c>
      <c r="BG102" s="28">
        <f ca="1" t="shared" si="761"/>
        <v>18997.1604705811</v>
      </c>
      <c r="BH102" s="28">
        <f ca="1" t="shared" si="761"/>
        <v>18471.2218494043</v>
      </c>
      <c r="BI102" s="28">
        <f ca="1" t="shared" si="761"/>
        <v>19509.2527508949</v>
      </c>
      <c r="BJ102" s="28">
        <f ca="1" t="shared" si="502"/>
        <v>64140.5311237381</v>
      </c>
      <c r="BK102" s="28">
        <f ca="1" t="shared" si="503"/>
        <v>35946.7437579577</v>
      </c>
      <c r="BL102" s="28">
        <f ca="1" t="shared" si="504"/>
        <v>100087.274881696</v>
      </c>
      <c r="BM102" s="28">
        <f ca="1">BK102*'Ejercicio 3 - TIR'!$D$5</f>
        <v>17973.3718789788</v>
      </c>
      <c r="BN102" s="28">
        <f ca="1" t="shared" si="505"/>
        <v>82113.9030027169</v>
      </c>
      <c r="BO102" s="28">
        <f ca="1" t="shared" si="506"/>
        <v>36109.9076095053</v>
      </c>
      <c r="BP102" s="28">
        <f ca="1" t="shared" si="507"/>
        <v>-107244.648113042</v>
      </c>
      <c r="BQ102" s="28">
        <f ca="1" t="shared" ref="BQ102:BT102" si="762">BE102</f>
        <v>24018.9076492541</v>
      </c>
      <c r="BR102" s="28">
        <f ca="1" t="shared" si="762"/>
        <v>18515.0908069976</v>
      </c>
      <c r="BS102" s="28">
        <f ca="1" t="shared" si="762"/>
        <v>18997.1604705811</v>
      </c>
      <c r="BT102" s="28">
        <f ca="1" t="shared" si="762"/>
        <v>18471.2218494043</v>
      </c>
      <c r="BU102" s="28">
        <f ca="1" t="shared" si="509"/>
        <v>55619.1603604002</v>
      </c>
      <c r="BV102" s="30">
        <f ca="1" t="shared" si="510"/>
        <v>7.19003605709831</v>
      </c>
    </row>
    <row r="103" ht="15" customHeight="1" spans="1:74">
      <c r="A103" s="26">
        <v>102</v>
      </c>
      <c r="B103" s="27">
        <f ca="1" t="shared" ref="B103:F103" si="763">RAND()</f>
        <v>0.952731549697355</v>
      </c>
      <c r="C103" s="28">
        <f ca="1">IF(B103&lt;=('Ejercicio 3 - TIR'!$D$13-'Ejercicio 3 - TIR'!$C$13)/('Ejercicio 3 - TIR'!$E$13-'Ejercicio 3 - TIR'!$C$13),'Ejercicio 3 - TIR'!$C$13+SQRT(('Ejercicio 3 - TIR'!$E$13-'Ejercicio 3 - TIR'!$C$13)*('Ejercicio 3 - TIR'!$D$13-'Ejercicio 3 - TIR'!$C$13)*B103),'Ejercicio 3 - TIR'!$E$13-SQRT(('Ejercicio 3 - TIR'!$E$13-'Ejercicio 3 - TIR'!$C$13)*('Ejercicio 3 - TIR'!$E$13-'Ejercicio 3 - TIR'!$D$13)*(1-B103)))</f>
        <v>92468.589749378</v>
      </c>
      <c r="D103" s="27">
        <f ca="1" t="shared" si="763"/>
        <v>0.687008096095344</v>
      </c>
      <c r="E103" s="28">
        <f ca="1">IF(D103&lt;=('Ejercicio 3 - TIR'!$D$14-'Ejercicio 3 - TIR'!$C$14)/('Ejercicio 3 - TIR'!$E$14-'Ejercicio 3 - TIR'!$C$14),'Ejercicio 3 - TIR'!$C$14+SQRT(('Ejercicio 3 - TIR'!$E$14-'Ejercicio 3 - TIR'!$C$14)*('Ejercicio 3 - TIR'!$D$14-'Ejercicio 3 - TIR'!$C$14)*D103),'Ejercicio 3 - TIR'!$E$14-SQRT(('Ejercicio 3 - TIR'!$E$14-'Ejercicio 3 - TIR'!$C$14)*('Ejercicio 3 - TIR'!$E$14-'Ejercicio 3 - TIR'!$D$14)*(1-D103)))</f>
        <v>33148.0816127381</v>
      </c>
      <c r="F103" s="27">
        <f ca="1" t="shared" si="763"/>
        <v>0.901187701405435</v>
      </c>
      <c r="G103" s="28">
        <f ca="1">IF(F103&lt;=('Ejercicio 3 - TIR'!$D$18-'Ejercicio 3 - TIR'!$C$18)/('Ejercicio 3 - TIR'!$E$18-'Ejercicio 3 - TIR'!$C$18),'Ejercicio 3 - TIR'!$C$18+SQRT(('Ejercicio 3 - TIR'!$E$18-'Ejercicio 3 - TIR'!$C$18)*('Ejercicio 3 - TIR'!$D$18-'Ejercicio 3 - TIR'!$C$18)*F103),'Ejercicio 3 - TIR'!$E$18-SQRT(('Ejercicio 3 - TIR'!$E$18-'Ejercicio 3 - TIR'!$C$18)*('Ejercicio 3 - TIR'!$E$18-'Ejercicio 3 - TIR'!$D$18)*(1-F103)))</f>
        <v>42277.6990624488</v>
      </c>
      <c r="H103" s="27">
        <f ca="1" t="shared" ref="H103:L103" si="764">RAND()</f>
        <v>0.613223633284728</v>
      </c>
      <c r="I103" s="28">
        <f ca="1">IF(H103&lt;=('Ejercicio 3 - TIR'!$D$18-'Ejercicio 3 - TIR'!$C$18)/('Ejercicio 3 - TIR'!$E$18-'Ejercicio 3 - TIR'!$C$18),'Ejercicio 3 - TIR'!$C$18+SQRT(('Ejercicio 3 - TIR'!$E$18-'Ejercicio 3 - TIR'!$C$18)*('Ejercicio 3 - TIR'!$D$18-'Ejercicio 3 - TIR'!$C$18)*H103),'Ejercicio 3 - TIR'!$E$18-SQRT(('Ejercicio 3 - TIR'!$E$18-'Ejercicio 3 - TIR'!$C$18)*('Ejercicio 3 - TIR'!$E$18-'Ejercicio 3 - TIR'!$D$18)*(1-H103)))</f>
        <v>39590.8052317159</v>
      </c>
      <c r="J103" s="27">
        <f ca="1" t="shared" si="764"/>
        <v>0.441906219808727</v>
      </c>
      <c r="K103" s="28">
        <f ca="1">IF(J103&lt;=('Ejercicio 3 - TIR'!$D$18-'Ejercicio 3 - TIR'!$C$18)/('Ejercicio 3 - TIR'!$E$18-'Ejercicio 3 - TIR'!$C$18),'Ejercicio 3 - TIR'!$C$18+SQRT(('Ejercicio 3 - TIR'!$E$18-'Ejercicio 3 - TIR'!$C$18)*('Ejercicio 3 - TIR'!$D$18-'Ejercicio 3 - TIR'!$C$18)*J103),'Ejercicio 3 - TIR'!$E$18-SQRT(('Ejercicio 3 - TIR'!$E$18-'Ejercicio 3 - TIR'!$C$18)*('Ejercicio 3 - TIR'!$E$18-'Ejercicio 3 - TIR'!$D$18)*(1-J103)))</f>
        <v>38141.6173437044</v>
      </c>
      <c r="L103" s="27">
        <f ca="1" t="shared" si="764"/>
        <v>0.97616874755485</v>
      </c>
      <c r="M103" s="28">
        <f ca="1">IF(L103&lt;=('Ejercicio 3 - TIR'!$D$18-'Ejercicio 3 - TIR'!$C$18)/('Ejercicio 3 - TIR'!$E$18-'Ejercicio 3 - TIR'!$C$18),'Ejercicio 3 - TIR'!$C$18+SQRT(('Ejercicio 3 - TIR'!$E$18-'Ejercicio 3 - TIR'!$C$18)*('Ejercicio 3 - TIR'!$D$18-'Ejercicio 3 - TIR'!$C$18)*L103),'Ejercicio 3 - TIR'!$E$18-SQRT(('Ejercicio 3 - TIR'!$E$18-'Ejercicio 3 - TIR'!$C$18)*('Ejercicio 3 - TIR'!$E$18-'Ejercicio 3 - TIR'!$D$18)*(1-L103)))</f>
        <v>43663.0841711662</v>
      </c>
      <c r="N103" s="27">
        <f ca="1" t="shared" ref="N103:R103" si="765">RAND()</f>
        <v>0.595996807023277</v>
      </c>
      <c r="O103" s="28">
        <f ca="1">IF(N103&lt;=('Ejercicio 3 - TIR'!$D$18-'Ejercicio 3 - TIR'!$C$18)/('Ejercicio 3 - TIR'!$E$18-'Ejercicio 3 - TIR'!$C$18),'Ejercicio 3 - TIR'!$C$18+SQRT(('Ejercicio 3 - TIR'!$E$18-'Ejercicio 3 - TIR'!$C$18)*('Ejercicio 3 - TIR'!$D$18-'Ejercicio 3 - TIR'!$C$18)*N103),'Ejercicio 3 - TIR'!$E$18-SQRT(('Ejercicio 3 - TIR'!$E$18-'Ejercicio 3 - TIR'!$C$18)*('Ejercicio 3 - TIR'!$E$18-'Ejercicio 3 - TIR'!$D$18)*(1-N103)))</f>
        <v>39455.1319955615</v>
      </c>
      <c r="P103" s="27">
        <f ca="1" t="shared" si="765"/>
        <v>0.622224784223803</v>
      </c>
      <c r="Q103" s="29">
        <f ca="1">IF(P103&lt;=('Ejercicio 3 - TIR'!$D$22-'Ejercicio 3 - TIR'!$C$22)/('Ejercicio 3 - TIR'!$E$22-'Ejercicio 3 - TIR'!$C$22),'Ejercicio 3 - TIR'!$C$22+SQRT(('Ejercicio 3 - TIR'!$E$22-'Ejercicio 3 - TIR'!$C$22)*('Ejercicio 3 - TIR'!$D$22-'Ejercicio 3 - TIR'!$C$22)*P103),'Ejercicio 3 - TIR'!$E$22-SQRT(('Ejercicio 3 - TIR'!$E$22-'Ejercicio 3 - TIR'!$C$22)*('Ejercicio 3 - TIR'!$E$22-'Ejercicio 3 - TIR'!$D$22)*(1-P103)))</f>
        <v>0.153923278802787</v>
      </c>
      <c r="R103" s="27">
        <f ca="1" t="shared" si="765"/>
        <v>0.692418230647554</v>
      </c>
      <c r="S103" s="29">
        <f ca="1">IF(R103&lt;=('Ejercicio 3 - TIR'!$D$23-'Ejercicio 3 - TIR'!$C$23)/('Ejercicio 3 - TIR'!$E$23-'Ejercicio 3 - TIR'!$C$23),'Ejercicio 3 - TIR'!$C$23+SQRT(('Ejercicio 3 - TIR'!$E$23-'Ejercicio 3 - TIR'!$C$23)*('Ejercicio 3 - TIR'!$D$23-'Ejercicio 3 - TIR'!$C$23)*R103),'Ejercicio 3 - TIR'!$E$23-SQRT(('Ejercicio 3 - TIR'!$E$23-'Ejercicio 3 - TIR'!$C$23)*('Ejercicio 3 - TIR'!$E$23-'Ejercicio 3 - TIR'!$D$23)*(1-R103)))</f>
        <v>0.156470291441788</v>
      </c>
      <c r="T103" s="27">
        <f ca="1" t="shared" ref="T103:X103" si="766">RAND()</f>
        <v>0.227741752981414</v>
      </c>
      <c r="U103" s="29">
        <f ca="1">IF(T103&lt;=('Ejercicio 3 - TIR'!$D$24-'Ejercicio 3 - TIR'!$C$24)/('Ejercicio 3 - TIR'!$E$24-'Ejercicio 3 - TIR'!$C$24),'Ejercicio 3 - TIR'!$C$24+SQRT(('Ejercicio 3 - TIR'!$E$24-'Ejercicio 3 - TIR'!$C$24)*('Ejercicio 3 - TIR'!$D$24-'Ejercicio 3 - TIR'!$C$24)*T103),'Ejercicio 3 - TIR'!$E$24-SQRT(('Ejercicio 3 - TIR'!$E$24-'Ejercicio 3 - TIR'!$C$24)*('Ejercicio 3 - TIR'!$E$24-'Ejercicio 3 - TIR'!$D$24)*(1-T103)))</f>
        <v>0.171869103348354</v>
      </c>
      <c r="V103" s="27">
        <f ca="1" t="shared" si="766"/>
        <v>0.756275751599431</v>
      </c>
      <c r="W103" s="29">
        <f ca="1">IF(V103&lt;=('Ejercicio 3 - TIR'!$D$25-'Ejercicio 3 - TIR'!$C$25)/('Ejercicio 3 - TIR'!$E$25-'Ejercicio 3 - TIR'!$C$25),'Ejercicio 3 - TIR'!$C$25+SQRT(('Ejercicio 3 - TIR'!$E$25-'Ejercicio 3 - TIR'!$C$25)*('Ejercicio 3 - TIR'!$D$25-'Ejercicio 3 - TIR'!$C$25)*V103),'Ejercicio 3 - TIR'!$E$25-SQRT(('Ejercicio 3 - TIR'!$E$25-'Ejercicio 3 - TIR'!$C$25)*('Ejercicio 3 - TIR'!$E$25-'Ejercicio 3 - TIR'!$D$25)*(1-V103)))</f>
        <v>0.220793239320288</v>
      </c>
      <c r="X103" s="27">
        <f ca="1" t="shared" si="766"/>
        <v>0.270346233675264</v>
      </c>
      <c r="Y103" s="29">
        <f ca="1">IF(X103&lt;=('Ejercicio 3 - TIR'!$D$26-'Ejercicio 3 - TIR'!$C$26)/('Ejercicio 3 - TIR'!$E$26-'Ejercicio 3 - TIR'!$C$26),'Ejercicio 3 - TIR'!$C$26+SQRT(('Ejercicio 3 - TIR'!$E$26-'Ejercicio 3 - TIR'!$C$26)*('Ejercicio 3 - TIR'!$D$26-'Ejercicio 3 - TIR'!$C$26)*X103),'Ejercicio 3 - TIR'!$E$26-SQRT(('Ejercicio 3 - TIR'!$E$26-'Ejercicio 3 - TIR'!$C$26)*('Ejercicio 3 - TIR'!$E$26-'Ejercicio 3 - TIR'!$D$26)*(1-X103)))</f>
        <v>0.217017306137423</v>
      </c>
      <c r="Z103" s="27">
        <f ca="1" t="shared" si="480"/>
        <v>1.15392327880279</v>
      </c>
      <c r="AA103" s="27">
        <f ca="1" t="shared" si="481"/>
        <v>1.33447799053852</v>
      </c>
      <c r="AB103" s="27">
        <f ca="1" t="shared" si="482"/>
        <v>1.56383352621049</v>
      </c>
      <c r="AC103" s="27">
        <f ca="1" t="shared" si="483"/>
        <v>1.90911739622017</v>
      </c>
      <c r="AD103" s="27">
        <f ca="1" t="shared" si="484"/>
        <v>2.32342891064797</v>
      </c>
      <c r="AE103" s="26">
        <f ca="1" t="shared" si="485"/>
        <v>5102.26140785503</v>
      </c>
      <c r="AF103" s="26">
        <f ca="1" t="shared" si="486"/>
        <v>5900.6137373543</v>
      </c>
      <c r="AG103" s="26">
        <f ca="1" t="shared" si="487"/>
        <v>6914.74692959835</v>
      </c>
      <c r="AH103" s="26">
        <f ca="1" t="shared" si="488"/>
        <v>8441.47630326439</v>
      </c>
      <c r="AI103" s="26">
        <f ca="1" t="shared" si="489"/>
        <v>10273.4227504217</v>
      </c>
      <c r="AJ103" s="28">
        <f ca="1" t="shared" si="490"/>
        <v>48785.2211223784</v>
      </c>
      <c r="AK103" s="28">
        <f ca="1" t="shared" si="491"/>
        <v>52833.0582094223</v>
      </c>
      <c r="AL103" s="28">
        <f ca="1" t="shared" si="492"/>
        <v>59647.1399459766</v>
      </c>
      <c r="AM103" s="28">
        <f ca="1" t="shared" si="493"/>
        <v>83357.9535637992</v>
      </c>
      <c r="AN103" s="28">
        <f ca="1" t="shared" si="494"/>
        <v>91671.1943519193</v>
      </c>
      <c r="AO103" s="28">
        <f ca="1">C103/'Ejercicio 3 - TIR'!$D$7</f>
        <v>18493.7179498756</v>
      </c>
      <c r="AP103" s="28">
        <f ca="1" t="shared" si="495"/>
        <v>30291.5031725028</v>
      </c>
      <c r="AQ103" s="28">
        <f ca="1" t="shared" si="496"/>
        <v>34339.3402595467</v>
      </c>
      <c r="AR103" s="28">
        <f ca="1" t="shared" si="497"/>
        <v>41153.421996101</v>
      </c>
      <c r="AS103" s="28">
        <f ca="1" t="shared" si="498"/>
        <v>64864.2356139236</v>
      </c>
      <c r="AT103" s="28">
        <f ca="1" t="shared" si="499"/>
        <v>73177.4764020437</v>
      </c>
      <c r="AU103" s="28">
        <f ca="1">AP103*'Ejercicio 3 - TIR'!$D$5</f>
        <v>15145.7515862514</v>
      </c>
      <c r="AV103" s="28">
        <f ca="1">AQ103*'Ejercicio 3 - TIR'!$D$5</f>
        <v>17169.6701297733</v>
      </c>
      <c r="AW103" s="28">
        <f ca="1">AR103*'Ejercicio 3 - TIR'!$D$5</f>
        <v>20576.7109980505</v>
      </c>
      <c r="AX103" s="28">
        <f ca="1">AS103*'Ejercicio 3 - TIR'!$D$5</f>
        <v>32432.1178069618</v>
      </c>
      <c r="AY103" s="28">
        <f ca="1">AT103*'Ejercicio 3 - TIR'!$D$5</f>
        <v>36588.7382010218</v>
      </c>
      <c r="AZ103" s="28">
        <f ca="1" t="shared" ref="AZ103:BD103" si="767">AJ103-AU103-AE103</f>
        <v>28537.208128272</v>
      </c>
      <c r="BA103" s="28">
        <f ca="1" t="shared" si="767"/>
        <v>29762.7743422946</v>
      </c>
      <c r="BB103" s="28">
        <f ca="1" t="shared" si="767"/>
        <v>32155.6820183277</v>
      </c>
      <c r="BC103" s="28">
        <f ca="1" t="shared" si="767"/>
        <v>42484.359453573</v>
      </c>
      <c r="BD103" s="28">
        <f ca="1" t="shared" si="767"/>
        <v>44809.0334004757</v>
      </c>
      <c r="BE103" s="28">
        <f ca="1" t="shared" ref="BE103:BI103" si="768">AZ103/Z103</f>
        <v>24730.5940113105</v>
      </c>
      <c r="BF103" s="28">
        <f ca="1" t="shared" si="768"/>
        <v>22302.933846278</v>
      </c>
      <c r="BG103" s="28">
        <f ca="1" t="shared" si="768"/>
        <v>20562.0876387322</v>
      </c>
      <c r="BH103" s="28">
        <f ca="1" t="shared" si="768"/>
        <v>22253.4033463249</v>
      </c>
      <c r="BI103" s="28">
        <f ca="1" t="shared" si="768"/>
        <v>19285.7346291603</v>
      </c>
      <c r="BJ103" s="28">
        <f ca="1" t="shared" si="502"/>
        <v>77017.2111515539</v>
      </c>
      <c r="BK103" s="28">
        <f ca="1" t="shared" si="503"/>
        <v>42968.8389501102</v>
      </c>
      <c r="BL103" s="28">
        <f ca="1" t="shared" si="504"/>
        <v>119986.050101664</v>
      </c>
      <c r="BM103" s="28">
        <f ca="1">BK103*'Ejercicio 3 - TIR'!$D$5</f>
        <v>21484.4194750551</v>
      </c>
      <c r="BN103" s="28">
        <f ca="1" t="shared" si="505"/>
        <v>98501.630626609</v>
      </c>
      <c r="BO103" s="28">
        <f ca="1" t="shared" si="506"/>
        <v>42394.9405876759</v>
      </c>
      <c r="BP103" s="28">
        <f ca="1" t="shared" si="507"/>
        <v>-125616.671362116</v>
      </c>
      <c r="BQ103" s="28">
        <f ca="1" t="shared" ref="BQ103:BT103" si="769">BE103</f>
        <v>24730.5940113105</v>
      </c>
      <c r="BR103" s="28">
        <f ca="1" t="shared" si="769"/>
        <v>22302.933846278</v>
      </c>
      <c r="BS103" s="28">
        <f ca="1" t="shared" si="769"/>
        <v>20562.0876387322</v>
      </c>
      <c r="BT103" s="28">
        <f ca="1" t="shared" si="769"/>
        <v>22253.4033463249</v>
      </c>
      <c r="BU103" s="28">
        <f ca="1" t="shared" si="509"/>
        <v>61680.6752168362</v>
      </c>
      <c r="BV103" s="30">
        <f ca="1" t="shared" si="510"/>
        <v>5.6325983435604</v>
      </c>
    </row>
    <row r="104" ht="15" customHeight="1" spans="1:74">
      <c r="A104" s="26">
        <v>103</v>
      </c>
      <c r="B104" s="27">
        <f ca="1" t="shared" ref="B104:F104" si="770">RAND()</f>
        <v>0.367165580096107</v>
      </c>
      <c r="C104" s="28">
        <f ca="1">IF(B104&lt;=('Ejercicio 3 - TIR'!$D$13-'Ejercicio 3 - TIR'!$C$13)/('Ejercicio 3 - TIR'!$E$13-'Ejercicio 3 - TIR'!$C$13),'Ejercicio 3 - TIR'!$C$13+SQRT(('Ejercicio 3 - TIR'!$E$13-'Ejercicio 3 - TIR'!$C$13)*('Ejercicio 3 - TIR'!$D$13-'Ejercicio 3 - TIR'!$C$13)*B104),'Ejercicio 3 - TIR'!$E$13-SQRT(('Ejercicio 3 - TIR'!$E$13-'Ejercicio 3 - TIR'!$C$13)*('Ejercicio 3 - TIR'!$E$13-'Ejercicio 3 - TIR'!$D$13)*(1-B104)))</f>
        <v>72442.7631304466</v>
      </c>
      <c r="D104" s="27">
        <f ca="1" t="shared" si="770"/>
        <v>0.585356806884215</v>
      </c>
      <c r="E104" s="28">
        <f ca="1">IF(D104&lt;=('Ejercicio 3 - TIR'!$D$14-'Ejercicio 3 - TIR'!$C$14)/('Ejercicio 3 - TIR'!$E$14-'Ejercicio 3 - TIR'!$C$14),'Ejercicio 3 - TIR'!$C$14+SQRT(('Ejercicio 3 - TIR'!$E$14-'Ejercicio 3 - TIR'!$C$14)*('Ejercicio 3 - TIR'!$D$14-'Ejercicio 3 - TIR'!$C$14)*D104),'Ejercicio 3 - TIR'!$E$14-SQRT(('Ejercicio 3 - TIR'!$E$14-'Ejercicio 3 - TIR'!$C$14)*('Ejercicio 3 - TIR'!$E$14-'Ejercicio 3 - TIR'!$D$14)*(1-D104)))</f>
        <v>32113.5255679507</v>
      </c>
      <c r="F104" s="27">
        <f ca="1" t="shared" si="770"/>
        <v>0.806399578154559</v>
      </c>
      <c r="G104" s="28">
        <f ca="1">IF(F104&lt;=('Ejercicio 3 - TIR'!$D$18-'Ejercicio 3 - TIR'!$C$18)/('Ejercicio 3 - TIR'!$E$18-'Ejercicio 3 - TIR'!$C$18),'Ejercicio 3 - TIR'!$C$18+SQRT(('Ejercicio 3 - TIR'!$E$18-'Ejercicio 3 - TIR'!$C$18)*('Ejercicio 3 - TIR'!$D$18-'Ejercicio 3 - TIR'!$C$18)*F104),'Ejercicio 3 - TIR'!$E$18-SQRT(('Ejercicio 3 - TIR'!$E$18-'Ejercicio 3 - TIR'!$C$18)*('Ejercicio 3 - TIR'!$E$18-'Ejercicio 3 - TIR'!$D$18)*(1-F104)))</f>
        <v>41189.4840718863</v>
      </c>
      <c r="H104" s="27">
        <f ca="1" t="shared" ref="H104:L104" si="771">RAND()</f>
        <v>0.310876672542724</v>
      </c>
      <c r="I104" s="28">
        <f ca="1">IF(H104&lt;=('Ejercicio 3 - TIR'!$D$18-'Ejercicio 3 - TIR'!$C$18)/('Ejercicio 3 - TIR'!$E$18-'Ejercicio 3 - TIR'!$C$18),'Ejercicio 3 - TIR'!$C$18+SQRT(('Ejercicio 3 - TIR'!$E$18-'Ejercicio 3 - TIR'!$C$18)*('Ejercicio 3 - TIR'!$D$18-'Ejercicio 3 - TIR'!$C$18)*H104),'Ejercicio 3 - TIR'!$E$18-SQRT(('Ejercicio 3 - TIR'!$E$18-'Ejercicio 3 - TIR'!$C$18)*('Ejercicio 3 - TIR'!$E$18-'Ejercicio 3 - TIR'!$D$18)*(1-H104)))</f>
        <v>36828.7261536401</v>
      </c>
      <c r="J104" s="27">
        <f ca="1" t="shared" si="771"/>
        <v>0.786859624405074</v>
      </c>
      <c r="K104" s="28">
        <f ca="1">IF(J104&lt;=('Ejercicio 3 - TIR'!$D$18-'Ejercicio 3 - TIR'!$C$18)/('Ejercicio 3 - TIR'!$E$18-'Ejercicio 3 - TIR'!$C$18),'Ejercicio 3 - TIR'!$C$18+SQRT(('Ejercicio 3 - TIR'!$E$18-'Ejercicio 3 - TIR'!$C$18)*('Ejercicio 3 - TIR'!$D$18-'Ejercicio 3 - TIR'!$C$18)*J104),'Ejercicio 3 - TIR'!$E$18-SQRT(('Ejercicio 3 - TIR'!$E$18-'Ejercicio 3 - TIR'!$C$18)*('Ejercicio 3 - TIR'!$E$18-'Ejercicio 3 - TIR'!$D$18)*(1-J104)))</f>
        <v>41001.8093880332</v>
      </c>
      <c r="L104" s="27">
        <f ca="1" t="shared" si="771"/>
        <v>0.354671186219007</v>
      </c>
      <c r="M104" s="28">
        <f ca="1">IF(L104&lt;=('Ejercicio 3 - TIR'!$D$18-'Ejercicio 3 - TIR'!$C$18)/('Ejercicio 3 - TIR'!$E$18-'Ejercicio 3 - TIR'!$C$18),'Ejercicio 3 - TIR'!$C$18+SQRT(('Ejercicio 3 - TIR'!$E$18-'Ejercicio 3 - TIR'!$C$18)*('Ejercicio 3 - TIR'!$D$18-'Ejercicio 3 - TIR'!$C$18)*L104),'Ejercicio 3 - TIR'!$E$18-SQRT(('Ejercicio 3 - TIR'!$E$18-'Ejercicio 3 - TIR'!$C$18)*('Ejercicio 3 - TIR'!$E$18-'Ejercicio 3 - TIR'!$D$18)*(1-L104)))</f>
        <v>37293.8794843931</v>
      </c>
      <c r="N104" s="27">
        <f ca="1" t="shared" ref="N104:R104" si="772">RAND()</f>
        <v>0.0445676870515528</v>
      </c>
      <c r="O104" s="28">
        <f ca="1">IF(N104&lt;=('Ejercicio 3 - TIR'!$D$18-'Ejercicio 3 - TIR'!$C$18)/('Ejercicio 3 - TIR'!$E$18-'Ejercicio 3 - TIR'!$C$18),'Ejercicio 3 - TIR'!$C$18+SQRT(('Ejercicio 3 - TIR'!$E$18-'Ejercicio 3 - TIR'!$C$18)*('Ejercicio 3 - TIR'!$D$18-'Ejercicio 3 - TIR'!$C$18)*N104),'Ejercicio 3 - TIR'!$E$18-SQRT(('Ejercicio 3 - TIR'!$E$18-'Ejercicio 3 - TIR'!$C$18)*('Ejercicio 3 - TIR'!$E$18-'Ejercicio 3 - TIR'!$D$18)*(1-N104)))</f>
        <v>32585.5662934322</v>
      </c>
      <c r="P104" s="27">
        <f ca="1" t="shared" si="772"/>
        <v>0.47355870677347</v>
      </c>
      <c r="Q104" s="29">
        <f ca="1">IF(P104&lt;=('Ejercicio 3 - TIR'!$D$22-'Ejercicio 3 - TIR'!$C$22)/('Ejercicio 3 - TIR'!$E$22-'Ejercicio 3 - TIR'!$C$22),'Ejercicio 3 - TIR'!$C$22+SQRT(('Ejercicio 3 - TIR'!$E$22-'Ejercicio 3 - TIR'!$C$22)*('Ejercicio 3 - TIR'!$D$22-'Ejercicio 3 - TIR'!$C$22)*P104),'Ejercicio 3 - TIR'!$E$22-SQRT(('Ejercicio 3 - TIR'!$E$22-'Ejercicio 3 - TIR'!$C$22)*('Ejercicio 3 - TIR'!$E$22-'Ejercicio 3 - TIR'!$D$22)*(1-P104)))</f>
        <v>0.149195987261818</v>
      </c>
      <c r="R104" s="27">
        <f ca="1" t="shared" si="772"/>
        <v>0.917754801631938</v>
      </c>
      <c r="S104" s="29">
        <f ca="1">IF(R104&lt;=('Ejercicio 3 - TIR'!$D$23-'Ejercicio 3 - TIR'!$C$23)/('Ejercicio 3 - TIR'!$E$23-'Ejercicio 3 - TIR'!$C$23),'Ejercicio 3 - TIR'!$C$23+SQRT(('Ejercicio 3 - TIR'!$E$23-'Ejercicio 3 - TIR'!$C$23)*('Ejercicio 3 - TIR'!$D$23-'Ejercicio 3 - TIR'!$C$23)*R104),'Ejercicio 3 - TIR'!$E$23-SQRT(('Ejercicio 3 - TIR'!$E$23-'Ejercicio 3 - TIR'!$C$23)*('Ejercicio 3 - TIR'!$E$23-'Ejercicio 3 - TIR'!$D$23)*(1-R104)))</f>
        <v>0.167832775293334</v>
      </c>
      <c r="T104" s="27">
        <f ca="1" t="shared" ref="T104:X104" si="773">RAND()</f>
        <v>0.226189102886303</v>
      </c>
      <c r="U104" s="29">
        <f ca="1">IF(T104&lt;=('Ejercicio 3 - TIR'!$D$24-'Ejercicio 3 - TIR'!$C$24)/('Ejercicio 3 - TIR'!$E$24-'Ejercicio 3 - TIR'!$C$24),'Ejercicio 3 - TIR'!$C$24+SQRT(('Ejercicio 3 - TIR'!$E$24-'Ejercicio 3 - TIR'!$C$24)*('Ejercicio 3 - TIR'!$D$24-'Ejercicio 3 - TIR'!$C$24)*T104),'Ejercicio 3 - TIR'!$E$24-SQRT(('Ejercicio 3 - TIR'!$E$24-'Ejercicio 3 - TIR'!$C$24)*('Ejercicio 3 - TIR'!$E$24-'Ejercicio 3 - TIR'!$D$24)*(1-T104)))</f>
        <v>0.17179442855551</v>
      </c>
      <c r="V104" s="27">
        <f ca="1" t="shared" si="773"/>
        <v>0.955616630320948</v>
      </c>
      <c r="W104" s="29">
        <f ca="1">IF(V104&lt;=('Ejercicio 3 - TIR'!$D$25-'Ejercicio 3 - TIR'!$C$25)/('Ejercicio 3 - TIR'!$E$25-'Ejercicio 3 - TIR'!$C$25),'Ejercicio 3 - TIR'!$C$25+SQRT(('Ejercicio 3 - TIR'!$E$25-'Ejercicio 3 - TIR'!$C$25)*('Ejercicio 3 - TIR'!$D$25-'Ejercicio 3 - TIR'!$C$25)*V104),'Ejercicio 3 - TIR'!$E$25-SQRT(('Ejercicio 3 - TIR'!$E$25-'Ejercicio 3 - TIR'!$C$25)*('Ejercicio 3 - TIR'!$E$25-'Ejercicio 3 - TIR'!$D$25)*(1-V104)))</f>
        <v>0.237536381188568</v>
      </c>
      <c r="X104" s="27">
        <f ca="1" t="shared" si="773"/>
        <v>0.616085374712259</v>
      </c>
      <c r="Y104" s="29">
        <f ca="1">IF(X104&lt;=('Ejercicio 3 - TIR'!$D$26-'Ejercicio 3 - TIR'!$C$26)/('Ejercicio 3 - TIR'!$E$26-'Ejercicio 3 - TIR'!$C$26),'Ejercicio 3 - TIR'!$C$26+SQRT(('Ejercicio 3 - TIR'!$E$26-'Ejercicio 3 - TIR'!$C$26)*('Ejercicio 3 - TIR'!$D$26-'Ejercicio 3 - TIR'!$C$26)*X104),'Ejercicio 3 - TIR'!$E$26-SQRT(('Ejercicio 3 - TIR'!$E$26-'Ejercicio 3 - TIR'!$C$26)*('Ejercicio 3 - TIR'!$E$26-'Ejercicio 3 - TIR'!$D$26)*(1-X104)))</f>
        <v>0.234468264072695</v>
      </c>
      <c r="Z104" s="27">
        <f ca="1" t="shared" si="480"/>
        <v>1.14919598726182</v>
      </c>
      <c r="AA104" s="27">
        <f ca="1" t="shared" si="481"/>
        <v>1.34206873915993</v>
      </c>
      <c r="AB104" s="27">
        <f ca="1" t="shared" si="482"/>
        <v>1.57262867128613</v>
      </c>
      <c r="AC104" s="27">
        <f ca="1" t="shared" si="483"/>
        <v>1.94618519481682</v>
      </c>
      <c r="AD104" s="27">
        <f ca="1" t="shared" si="484"/>
        <v>2.4025038590095</v>
      </c>
      <c r="AE104" s="26">
        <f ca="1" t="shared" si="485"/>
        <v>4791.20915156804</v>
      </c>
      <c r="AF104" s="26">
        <f ca="1" t="shared" si="486"/>
        <v>5595.33108048652</v>
      </c>
      <c r="AG104" s="26">
        <f ca="1" t="shared" si="487"/>
        <v>6556.57778603759</v>
      </c>
      <c r="AH104" s="26">
        <f ca="1" t="shared" si="488"/>
        <v>8114.00354631431</v>
      </c>
      <c r="AI104" s="26">
        <f ca="1" t="shared" si="489"/>
        <v>10016.4798724983</v>
      </c>
      <c r="AJ104" s="28">
        <f ca="1" t="shared" si="490"/>
        <v>47334.7898127963</v>
      </c>
      <c r="AK104" s="28">
        <f ca="1" t="shared" si="491"/>
        <v>49426.6820738822</v>
      </c>
      <c r="AL104" s="28">
        <f ca="1" t="shared" si="492"/>
        <v>64480.6210182296</v>
      </c>
      <c r="AM104" s="28">
        <f ca="1" t="shared" si="493"/>
        <v>72580.7961098086</v>
      </c>
      <c r="AN104" s="28">
        <f ca="1" t="shared" si="494"/>
        <v>78286.9487679808</v>
      </c>
      <c r="AO104" s="28">
        <f ca="1">C104/'Ejercicio 3 - TIR'!$D$7</f>
        <v>14488.5526260893</v>
      </c>
      <c r="AP104" s="28">
        <f ca="1" t="shared" si="495"/>
        <v>32846.237186707</v>
      </c>
      <c r="AQ104" s="28">
        <f ca="1" t="shared" si="496"/>
        <v>34938.1294477929</v>
      </c>
      <c r="AR104" s="28">
        <f ca="1" t="shared" si="497"/>
        <v>49992.0683921403</v>
      </c>
      <c r="AS104" s="28">
        <f ca="1" t="shared" si="498"/>
        <v>58092.2434837193</v>
      </c>
      <c r="AT104" s="28">
        <f ca="1" t="shared" si="499"/>
        <v>63798.3961418915</v>
      </c>
      <c r="AU104" s="28">
        <f ca="1">AP104*'Ejercicio 3 - TIR'!$D$5</f>
        <v>16423.1185933535</v>
      </c>
      <c r="AV104" s="28">
        <f ca="1">AQ104*'Ejercicio 3 - TIR'!$D$5</f>
        <v>17469.0647238964</v>
      </c>
      <c r="AW104" s="28">
        <f ca="1">AR104*'Ejercicio 3 - TIR'!$D$5</f>
        <v>24996.0341960702</v>
      </c>
      <c r="AX104" s="28">
        <f ca="1">AS104*'Ejercicio 3 - TIR'!$D$5</f>
        <v>29046.1217418596</v>
      </c>
      <c r="AY104" s="28">
        <f ca="1">AT104*'Ejercicio 3 - TIR'!$D$5</f>
        <v>31899.1980709457</v>
      </c>
      <c r="AZ104" s="28">
        <f ca="1" t="shared" ref="AZ104:BD104" si="774">AJ104-AU104-AE104</f>
        <v>26120.4620678748</v>
      </c>
      <c r="BA104" s="28">
        <f ca="1" t="shared" si="774"/>
        <v>26362.2862694992</v>
      </c>
      <c r="BB104" s="28">
        <f ca="1" t="shared" si="774"/>
        <v>32928.0090361219</v>
      </c>
      <c r="BC104" s="28">
        <f ca="1" t="shared" si="774"/>
        <v>35420.6708216346</v>
      </c>
      <c r="BD104" s="28">
        <f ca="1" t="shared" si="774"/>
        <v>36371.2708245367</v>
      </c>
      <c r="BE104" s="28">
        <f ca="1" t="shared" ref="BE104:BI104" si="775">AZ104/Z104</f>
        <v>22729.3362989474</v>
      </c>
      <c r="BF104" s="28">
        <f ca="1" t="shared" si="775"/>
        <v>19643.0223730572</v>
      </c>
      <c r="BG104" s="28">
        <f ca="1" t="shared" si="775"/>
        <v>20938.1970692374</v>
      </c>
      <c r="BH104" s="28">
        <f ca="1" t="shared" si="775"/>
        <v>18200.0515243713</v>
      </c>
      <c r="BI104" s="28">
        <f ca="1" t="shared" si="775"/>
        <v>15138.9021450029</v>
      </c>
      <c r="BJ104" s="28">
        <f ca="1" t="shared" si="502"/>
        <v>77152.8691034017</v>
      </c>
      <c r="BK104" s="28">
        <f ca="1" t="shared" si="503"/>
        <v>34808.8035956418</v>
      </c>
      <c r="BL104" s="28">
        <f ca="1" t="shared" si="504"/>
        <v>111961.672699043</v>
      </c>
      <c r="BM104" s="28">
        <f ca="1">BK104*'Ejercicio 3 - TIR'!$D$5</f>
        <v>17404.4017978209</v>
      </c>
      <c r="BN104" s="28">
        <f ca="1" t="shared" si="505"/>
        <v>94557.2709012226</v>
      </c>
      <c r="BO104" s="28">
        <f ca="1" t="shared" si="506"/>
        <v>39357.8018809953</v>
      </c>
      <c r="BP104" s="28">
        <f ca="1" t="shared" si="507"/>
        <v>-104556.288698397</v>
      </c>
      <c r="BQ104" s="28">
        <f ca="1" t="shared" ref="BQ104:BT104" si="776">BE104</f>
        <v>22729.3362989474</v>
      </c>
      <c r="BR104" s="28">
        <f ca="1" t="shared" si="776"/>
        <v>19643.0223730572</v>
      </c>
      <c r="BS104" s="28">
        <f ca="1" t="shared" si="776"/>
        <v>20938.1970692374</v>
      </c>
      <c r="BT104" s="28">
        <f ca="1" t="shared" si="776"/>
        <v>18200.0515243713</v>
      </c>
      <c r="BU104" s="28">
        <f ca="1" t="shared" si="509"/>
        <v>54496.7040259983</v>
      </c>
      <c r="BV104" s="30">
        <f ca="1" t="shared" si="510"/>
        <v>8.132014740309</v>
      </c>
    </row>
    <row r="105" ht="15" customHeight="1" spans="1:74">
      <c r="A105" s="26">
        <v>104</v>
      </c>
      <c r="B105" s="27">
        <f ca="1" t="shared" ref="B105:F105" si="777">RAND()</f>
        <v>0.305643013045636</v>
      </c>
      <c r="C105" s="28">
        <f ca="1">IF(B105&lt;=('Ejercicio 3 - TIR'!$D$13-'Ejercicio 3 - TIR'!$C$13)/('Ejercicio 3 - TIR'!$E$13-'Ejercicio 3 - TIR'!$C$13),'Ejercicio 3 - TIR'!$C$13+SQRT(('Ejercicio 3 - TIR'!$E$13-'Ejercicio 3 - TIR'!$C$13)*('Ejercicio 3 - TIR'!$D$13-'Ejercicio 3 - TIR'!$C$13)*B105),'Ejercicio 3 - TIR'!$E$13-SQRT(('Ejercicio 3 - TIR'!$E$13-'Ejercicio 3 - TIR'!$C$13)*('Ejercicio 3 - TIR'!$E$13-'Ejercicio 3 - TIR'!$D$13)*(1-B105)))</f>
        <v>71134.3043675501</v>
      </c>
      <c r="D105" s="27">
        <f ca="1" t="shared" si="777"/>
        <v>0.372078390557365</v>
      </c>
      <c r="E105" s="28">
        <f ca="1">IF(D105&lt;=('Ejercicio 3 - TIR'!$D$14-'Ejercicio 3 - TIR'!$C$14)/('Ejercicio 3 - TIR'!$E$14-'Ejercicio 3 - TIR'!$C$14),'Ejercicio 3 - TIR'!$C$14+SQRT(('Ejercicio 3 - TIR'!$E$14-'Ejercicio 3 - TIR'!$C$14)*('Ejercicio 3 - TIR'!$D$14-'Ejercicio 3 - TIR'!$C$14)*D105),'Ejercicio 3 - TIR'!$E$14-SQRT(('Ejercicio 3 - TIR'!$E$14-'Ejercicio 3 - TIR'!$C$14)*('Ejercicio 3 - TIR'!$E$14-'Ejercicio 3 - TIR'!$D$14)*(1-D105)))</f>
        <v>30294.9373306302</v>
      </c>
      <c r="F105" s="27">
        <f ca="1" t="shared" si="777"/>
        <v>0.777117166761033</v>
      </c>
      <c r="G105" s="28">
        <f ca="1">IF(F105&lt;=('Ejercicio 3 - TIR'!$D$18-'Ejercicio 3 - TIR'!$C$18)/('Ejercicio 3 - TIR'!$E$18-'Ejercicio 3 - TIR'!$C$18),'Ejercicio 3 - TIR'!$C$18+SQRT(('Ejercicio 3 - TIR'!$E$18-'Ejercicio 3 - TIR'!$C$18)*('Ejercicio 3 - TIR'!$D$18-'Ejercicio 3 - TIR'!$C$18)*F105),'Ejercicio 3 - TIR'!$E$18-SQRT(('Ejercicio 3 - TIR'!$E$18-'Ejercicio 3 - TIR'!$C$18)*('Ejercicio 3 - TIR'!$E$18-'Ejercicio 3 - TIR'!$D$18)*(1-F105)))</f>
        <v>40911.4534987452</v>
      </c>
      <c r="H105" s="27">
        <f ca="1" t="shared" ref="H105:L105" si="778">RAND()</f>
        <v>0.442382325006009</v>
      </c>
      <c r="I105" s="28">
        <f ca="1">IF(H105&lt;=('Ejercicio 3 - TIR'!$D$18-'Ejercicio 3 - TIR'!$C$18)/('Ejercicio 3 - TIR'!$E$18-'Ejercicio 3 - TIR'!$C$18),'Ejercicio 3 - TIR'!$C$18+SQRT(('Ejercicio 3 - TIR'!$E$18-'Ejercicio 3 - TIR'!$C$18)*('Ejercicio 3 - TIR'!$D$18-'Ejercicio 3 - TIR'!$C$18)*H105),'Ejercicio 3 - TIR'!$E$18-SQRT(('Ejercicio 3 - TIR'!$E$18-'Ejercicio 3 - TIR'!$C$18)*('Ejercicio 3 - TIR'!$E$18-'Ejercicio 3 - TIR'!$D$18)*(1-H105)))</f>
        <v>38146.0020102441</v>
      </c>
      <c r="J105" s="27">
        <f ca="1" t="shared" si="778"/>
        <v>0.529451196526653</v>
      </c>
      <c r="K105" s="28">
        <f ca="1">IF(J105&lt;=('Ejercicio 3 - TIR'!$D$18-'Ejercicio 3 - TIR'!$C$18)/('Ejercicio 3 - TIR'!$E$18-'Ejercicio 3 - TIR'!$C$18),'Ejercicio 3 - TIR'!$C$18+SQRT(('Ejercicio 3 - TIR'!$E$18-'Ejercicio 3 - TIR'!$C$18)*('Ejercicio 3 - TIR'!$D$18-'Ejercicio 3 - TIR'!$C$18)*J105),'Ejercicio 3 - TIR'!$E$18-SQRT(('Ejercicio 3 - TIR'!$E$18-'Ejercicio 3 - TIR'!$C$18)*('Ejercicio 3 - TIR'!$E$18-'Ejercicio 3 - TIR'!$D$18)*(1-J105)))</f>
        <v>38911.6597488346</v>
      </c>
      <c r="L105" s="27">
        <f ca="1" t="shared" si="778"/>
        <v>0.190746398913729</v>
      </c>
      <c r="M105" s="28">
        <f ca="1">IF(L105&lt;=('Ejercicio 3 - TIR'!$D$18-'Ejercicio 3 - TIR'!$C$18)/('Ejercicio 3 - TIR'!$E$18-'Ejercicio 3 - TIR'!$C$18),'Ejercicio 3 - TIR'!$C$18+SQRT(('Ejercicio 3 - TIR'!$E$18-'Ejercicio 3 - TIR'!$C$18)*('Ejercicio 3 - TIR'!$D$18-'Ejercicio 3 - TIR'!$C$18)*L105),'Ejercicio 3 - TIR'!$E$18-SQRT(('Ejercicio 3 - TIR'!$E$18-'Ejercicio 3 - TIR'!$C$18)*('Ejercicio 3 - TIR'!$E$18-'Ejercicio 3 - TIR'!$D$18)*(1-L105)))</f>
        <v>35349.0148473396</v>
      </c>
      <c r="N105" s="27">
        <f ca="1" t="shared" ref="N105:R105" si="779">RAND()</f>
        <v>0.189532277662978</v>
      </c>
      <c r="O105" s="28">
        <f ca="1">IF(N105&lt;=('Ejercicio 3 - TIR'!$D$18-'Ejercicio 3 - TIR'!$C$18)/('Ejercicio 3 - TIR'!$E$18-'Ejercicio 3 - TIR'!$C$18),'Ejercicio 3 - TIR'!$C$18+SQRT(('Ejercicio 3 - TIR'!$E$18-'Ejercicio 3 - TIR'!$C$18)*('Ejercicio 3 - TIR'!$D$18-'Ejercicio 3 - TIR'!$C$18)*N105),'Ejercicio 3 - TIR'!$E$18-SQRT(('Ejercicio 3 - TIR'!$E$18-'Ejercicio 3 - TIR'!$C$18)*('Ejercicio 3 - TIR'!$E$18-'Ejercicio 3 - TIR'!$D$18)*(1-N105)))</f>
        <v>35331.9641455515</v>
      </c>
      <c r="P105" s="27">
        <f ca="1" t="shared" si="779"/>
        <v>0.930039761492931</v>
      </c>
      <c r="Q105" s="29">
        <f ca="1">IF(P105&lt;=('Ejercicio 3 - TIR'!$D$22-'Ejercicio 3 - TIR'!$C$22)/('Ejercicio 3 - TIR'!$E$22-'Ejercicio 3 - TIR'!$C$22),'Ejercicio 3 - TIR'!$C$22+SQRT(('Ejercicio 3 - TIR'!$E$22-'Ejercicio 3 - TIR'!$C$22)*('Ejercicio 3 - TIR'!$D$22-'Ejercicio 3 - TIR'!$C$22)*P105),'Ejercicio 3 - TIR'!$E$22-SQRT(('Ejercicio 3 - TIR'!$E$22-'Ejercicio 3 - TIR'!$C$22)*('Ejercicio 3 - TIR'!$E$22-'Ejercicio 3 - TIR'!$D$22)*(1-P105)))</f>
        <v>0.168778216304316</v>
      </c>
      <c r="R105" s="27">
        <f ca="1" t="shared" si="779"/>
        <v>0.765578500153612</v>
      </c>
      <c r="S105" s="29">
        <f ca="1">IF(R105&lt;=('Ejercicio 3 - TIR'!$D$23-'Ejercicio 3 - TIR'!$C$23)/('Ejercicio 3 - TIR'!$E$23-'Ejercicio 3 - TIR'!$C$23),'Ejercicio 3 - TIR'!$C$23+SQRT(('Ejercicio 3 - TIR'!$E$23-'Ejercicio 3 - TIR'!$C$23)*('Ejercicio 3 - TIR'!$D$23-'Ejercicio 3 - TIR'!$C$23)*R105),'Ejercicio 3 - TIR'!$E$23-SQRT(('Ejercicio 3 - TIR'!$E$23-'Ejercicio 3 - TIR'!$C$23)*('Ejercicio 3 - TIR'!$E$23-'Ejercicio 3 - TIR'!$D$23)*(1-R105)))</f>
        <v>0.159458366673424</v>
      </c>
      <c r="T105" s="27">
        <f ca="1" t="shared" ref="T105:X105" si="780">RAND()</f>
        <v>0.196480139104546</v>
      </c>
      <c r="U105" s="29">
        <f ca="1">IF(T105&lt;=('Ejercicio 3 - TIR'!$D$24-'Ejercicio 3 - TIR'!$C$24)/('Ejercicio 3 - TIR'!$E$24-'Ejercicio 3 - TIR'!$C$24),'Ejercicio 3 - TIR'!$C$24+SQRT(('Ejercicio 3 - TIR'!$E$24-'Ejercicio 3 - TIR'!$C$24)*('Ejercicio 3 - TIR'!$D$24-'Ejercicio 3 - TIR'!$C$24)*T105),'Ejercicio 3 - TIR'!$E$24-SQRT(('Ejercicio 3 - TIR'!$E$24-'Ejercicio 3 - TIR'!$C$24)*('Ejercicio 3 - TIR'!$E$24-'Ejercicio 3 - TIR'!$D$24)*(1-T105)))</f>
        <v>0.170312761804332</v>
      </c>
      <c r="V105" s="27">
        <f ca="1" t="shared" si="780"/>
        <v>0.181393925837385</v>
      </c>
      <c r="W105" s="29">
        <f ca="1">IF(V105&lt;=('Ejercicio 3 - TIR'!$D$25-'Ejercicio 3 - TIR'!$C$25)/('Ejercicio 3 - TIR'!$E$25-'Ejercicio 3 - TIR'!$C$25),'Ejercicio 3 - TIR'!$C$25+SQRT(('Ejercicio 3 - TIR'!$E$25-'Ejercicio 3 - TIR'!$C$25)*('Ejercicio 3 - TIR'!$D$25-'Ejercicio 3 - TIR'!$C$25)*V105),'Ejercicio 3 - TIR'!$E$25-SQRT(('Ejercicio 3 - TIR'!$E$25-'Ejercicio 3 - TIR'!$C$25)*('Ejercicio 3 - TIR'!$E$25-'Ejercicio 3 - TIR'!$D$25)*(1-V105)))</f>
        <v>0.195935855677444</v>
      </c>
      <c r="X105" s="27">
        <f ca="1" t="shared" si="780"/>
        <v>0.376043596487199</v>
      </c>
      <c r="Y105" s="29">
        <f ca="1">IF(X105&lt;=('Ejercicio 3 - TIR'!$D$26-'Ejercicio 3 - TIR'!$C$26)/('Ejercicio 3 - TIR'!$E$26-'Ejercicio 3 - TIR'!$C$26),'Ejercicio 3 - TIR'!$C$26+SQRT(('Ejercicio 3 - TIR'!$E$26-'Ejercicio 3 - TIR'!$C$26)*('Ejercicio 3 - TIR'!$D$26-'Ejercicio 3 - TIR'!$C$26)*X105),'Ejercicio 3 - TIR'!$E$26-SQRT(('Ejercicio 3 - TIR'!$E$26-'Ejercicio 3 - TIR'!$C$26)*('Ejercicio 3 - TIR'!$E$26-'Ejercicio 3 - TIR'!$D$26)*(1-X105)))</f>
        <v>0.22195377205219</v>
      </c>
      <c r="Z105" s="27">
        <f ca="1" t="shared" si="480"/>
        <v>1.16877821630432</v>
      </c>
      <c r="AA105" s="27">
        <f ca="1" t="shared" si="481"/>
        <v>1.35514968167968</v>
      </c>
      <c r="AB105" s="27">
        <f ca="1" t="shared" si="482"/>
        <v>1.58594896662481</v>
      </c>
      <c r="AC105" s="27">
        <f ca="1" t="shared" si="483"/>
        <v>1.8966932344612</v>
      </c>
      <c r="AD105" s="27">
        <f ca="1" t="shared" si="484"/>
        <v>2.31767145227573</v>
      </c>
      <c r="AE105" s="26">
        <f ca="1" t="shared" si="485"/>
        <v>5113.12548571479</v>
      </c>
      <c r="AF105" s="26">
        <f ca="1" t="shared" si="486"/>
        <v>5928.45612426313</v>
      </c>
      <c r="AG105" s="26">
        <f ca="1" t="shared" si="487"/>
        <v>6938.1478600222</v>
      </c>
      <c r="AH105" s="26">
        <f ca="1" t="shared" si="488"/>
        <v>8297.57979779228</v>
      </c>
      <c r="AI105" s="26">
        <f ca="1" t="shared" si="489"/>
        <v>10139.2589328163</v>
      </c>
      <c r="AJ105" s="28">
        <f ca="1" t="shared" si="490"/>
        <v>47816.4156466804</v>
      </c>
      <c r="AK105" s="28">
        <f ca="1" t="shared" si="491"/>
        <v>51693.5424815347</v>
      </c>
      <c r="AL105" s="28">
        <f ca="1" t="shared" si="492"/>
        <v>61711.9065683203</v>
      </c>
      <c r="AM105" s="28">
        <f ca="1" t="shared" si="493"/>
        <v>67046.2373058174</v>
      </c>
      <c r="AN105" s="28">
        <f ca="1" t="shared" si="494"/>
        <v>81887.8846529744</v>
      </c>
      <c r="AO105" s="28">
        <f ca="1">C105/'Ejercicio 3 - TIR'!$D$7</f>
        <v>14226.86087351</v>
      </c>
      <c r="AP105" s="28">
        <f ca="1" t="shared" si="495"/>
        <v>33589.5547731704</v>
      </c>
      <c r="AQ105" s="28">
        <f ca="1" t="shared" si="496"/>
        <v>37466.6816080247</v>
      </c>
      <c r="AR105" s="28">
        <f ca="1" t="shared" si="497"/>
        <v>47485.0456948103</v>
      </c>
      <c r="AS105" s="28">
        <f ca="1" t="shared" si="498"/>
        <v>52819.3764323074</v>
      </c>
      <c r="AT105" s="28">
        <f ca="1" t="shared" si="499"/>
        <v>67661.0237794644</v>
      </c>
      <c r="AU105" s="28">
        <f ca="1">AP105*'Ejercicio 3 - TIR'!$D$5</f>
        <v>16794.7773865852</v>
      </c>
      <c r="AV105" s="28">
        <f ca="1">AQ105*'Ejercicio 3 - TIR'!$D$5</f>
        <v>18733.3408040124</v>
      </c>
      <c r="AW105" s="28">
        <f ca="1">AR105*'Ejercicio 3 - TIR'!$D$5</f>
        <v>23742.5228474051</v>
      </c>
      <c r="AX105" s="28">
        <f ca="1">AS105*'Ejercicio 3 - TIR'!$D$5</f>
        <v>26409.6882161537</v>
      </c>
      <c r="AY105" s="28">
        <f ca="1">AT105*'Ejercicio 3 - TIR'!$D$5</f>
        <v>33830.5118897322</v>
      </c>
      <c r="AZ105" s="28">
        <f ca="1" t="shared" ref="AZ105:BD105" si="781">AJ105-AU105-AE105</f>
        <v>25908.5127743804</v>
      </c>
      <c r="BA105" s="28">
        <f ca="1" t="shared" si="781"/>
        <v>27031.7455532593</v>
      </c>
      <c r="BB105" s="28">
        <f ca="1" t="shared" si="781"/>
        <v>31031.235860893</v>
      </c>
      <c r="BC105" s="28">
        <f ca="1" t="shared" si="781"/>
        <v>32338.9692918715</v>
      </c>
      <c r="BD105" s="28">
        <f ca="1" t="shared" si="781"/>
        <v>37918.1138304259</v>
      </c>
      <c r="BE105" s="28">
        <f ca="1" t="shared" ref="BE105:BI105" si="782">AZ105/Z105</f>
        <v>22167.1762982573</v>
      </c>
      <c r="BF105" s="28">
        <f ca="1" t="shared" si="782"/>
        <v>19947.4241987453</v>
      </c>
      <c r="BG105" s="28">
        <f ca="1" t="shared" si="782"/>
        <v>19566.3520793693</v>
      </c>
      <c r="BH105" s="28">
        <f ca="1" t="shared" si="782"/>
        <v>17050.1843441531</v>
      </c>
      <c r="BI105" s="28">
        <f ca="1" t="shared" si="782"/>
        <v>16360.4352951726</v>
      </c>
      <c r="BJ105" s="28">
        <f ca="1" t="shared" si="502"/>
        <v>70213.7113996839</v>
      </c>
      <c r="BK105" s="28">
        <f ca="1" t="shared" si="503"/>
        <v>32973.1893020327</v>
      </c>
      <c r="BL105" s="28">
        <f ca="1" t="shared" si="504"/>
        <v>103186.900701717</v>
      </c>
      <c r="BM105" s="28">
        <f ca="1">BK105*'Ejercicio 3 - TIR'!$D$5</f>
        <v>16486.5946510164</v>
      </c>
      <c r="BN105" s="28">
        <f ca="1" t="shared" si="505"/>
        <v>86700.3060507003</v>
      </c>
      <c r="BO105" s="28">
        <f ca="1" t="shared" si="506"/>
        <v>37408.3677673852</v>
      </c>
      <c r="BP105" s="28">
        <f ca="1" t="shared" si="507"/>
        <v>-101429.24169818</v>
      </c>
      <c r="BQ105" s="28">
        <f ca="1" t="shared" ref="BQ105:BT105" si="783">BE105</f>
        <v>22167.1762982573</v>
      </c>
      <c r="BR105" s="28">
        <f ca="1" t="shared" si="783"/>
        <v>19947.4241987453</v>
      </c>
      <c r="BS105" s="28">
        <f ca="1" t="shared" si="783"/>
        <v>19566.3520793693</v>
      </c>
      <c r="BT105" s="28">
        <f ca="1" t="shared" si="783"/>
        <v>17050.1843441531</v>
      </c>
      <c r="BU105" s="28">
        <f ca="1" t="shared" si="509"/>
        <v>53768.8030625579</v>
      </c>
      <c r="BV105" s="30">
        <f ca="1" t="shared" si="510"/>
        <v>8.27841068229209</v>
      </c>
    </row>
    <row r="106" ht="15" customHeight="1" spans="1:74">
      <c r="A106" s="26">
        <v>105</v>
      </c>
      <c r="B106" s="27">
        <f ca="1" t="shared" ref="B106:F106" si="784">RAND()</f>
        <v>0.332493676470138</v>
      </c>
      <c r="C106" s="28">
        <f ca="1">IF(B106&lt;=('Ejercicio 3 - TIR'!$D$13-'Ejercicio 3 - TIR'!$C$13)/('Ejercicio 3 - TIR'!$E$13-'Ejercicio 3 - TIR'!$C$13),'Ejercicio 3 - TIR'!$C$13+SQRT(('Ejercicio 3 - TIR'!$E$13-'Ejercicio 3 - TIR'!$C$13)*('Ejercicio 3 - TIR'!$D$13-'Ejercicio 3 - TIR'!$C$13)*B106),'Ejercicio 3 - TIR'!$E$13-SQRT(('Ejercicio 3 - TIR'!$E$13-'Ejercicio 3 - TIR'!$C$13)*('Ejercicio 3 - TIR'!$E$13-'Ejercicio 3 - TIR'!$D$13)*(1-B106)))</f>
        <v>71697.9225455827</v>
      </c>
      <c r="D106" s="27">
        <f ca="1" t="shared" si="784"/>
        <v>0.779801065916646</v>
      </c>
      <c r="E106" s="28">
        <f ca="1">IF(D106&lt;=('Ejercicio 3 - TIR'!$D$14-'Ejercicio 3 - TIR'!$C$14)/('Ejercicio 3 - TIR'!$E$14-'Ejercicio 3 - TIR'!$C$14),'Ejercicio 3 - TIR'!$C$14+SQRT(('Ejercicio 3 - TIR'!$E$14-'Ejercicio 3 - TIR'!$C$14)*('Ejercicio 3 - TIR'!$D$14-'Ejercicio 3 - TIR'!$C$14)*D106),'Ejercicio 3 - TIR'!$E$14-SQRT(('Ejercicio 3 - TIR'!$E$14-'Ejercicio 3 - TIR'!$C$14)*('Ejercicio 3 - TIR'!$E$14-'Ejercicio 3 - TIR'!$D$14)*(1-D106)))</f>
        <v>34252.8406919154</v>
      </c>
      <c r="F106" s="27">
        <f ca="1" t="shared" si="784"/>
        <v>0.105638660942077</v>
      </c>
      <c r="G106" s="28">
        <f ca="1">IF(F106&lt;=('Ejercicio 3 - TIR'!$D$18-'Ejercicio 3 - TIR'!$C$18)/('Ejercicio 3 - TIR'!$E$18-'Ejercicio 3 - TIR'!$C$18),'Ejercicio 3 - TIR'!$C$18+SQRT(('Ejercicio 3 - TIR'!$E$18-'Ejercicio 3 - TIR'!$C$18)*('Ejercicio 3 - TIR'!$D$18-'Ejercicio 3 - TIR'!$C$18)*F106),'Ejercicio 3 - TIR'!$E$18-SQRT(('Ejercicio 3 - TIR'!$E$18-'Ejercicio 3 - TIR'!$C$18)*('Ejercicio 3 - TIR'!$E$18-'Ejercicio 3 - TIR'!$D$18)*(1-F106)))</f>
        <v>33980.6782262966</v>
      </c>
      <c r="H106" s="27">
        <f ca="1" t="shared" ref="H106:L106" si="785">RAND()</f>
        <v>0.142007249670961</v>
      </c>
      <c r="I106" s="28">
        <f ca="1">IF(H106&lt;=('Ejercicio 3 - TIR'!$D$18-'Ejercicio 3 - TIR'!$C$18)/('Ejercicio 3 - TIR'!$E$18-'Ejercicio 3 - TIR'!$C$18),'Ejercicio 3 - TIR'!$C$18+SQRT(('Ejercicio 3 - TIR'!$E$18-'Ejercicio 3 - TIR'!$C$18)*('Ejercicio 3 - TIR'!$D$18-'Ejercicio 3 - TIR'!$C$18)*H106),'Ejercicio 3 - TIR'!$E$18-SQRT(('Ejercicio 3 - TIR'!$E$18-'Ejercicio 3 - TIR'!$C$18)*('Ejercicio 3 - TIR'!$E$18-'Ejercicio 3 - TIR'!$D$18)*(1-H106)))</f>
        <v>34615.3101142441</v>
      </c>
      <c r="J106" s="27">
        <f ca="1" t="shared" si="785"/>
        <v>0.448206895340059</v>
      </c>
      <c r="K106" s="28">
        <f ca="1">IF(J106&lt;=('Ejercicio 3 - TIR'!$D$18-'Ejercicio 3 - TIR'!$C$18)/('Ejercicio 3 - TIR'!$E$18-'Ejercicio 3 - TIR'!$C$18),'Ejercicio 3 - TIR'!$C$18+SQRT(('Ejercicio 3 - TIR'!$E$18-'Ejercicio 3 - TIR'!$C$18)*('Ejercicio 3 - TIR'!$D$18-'Ejercicio 3 - TIR'!$C$18)*J106),'Ejercicio 3 - TIR'!$E$18-SQRT(('Ejercicio 3 - TIR'!$E$18-'Ejercicio 3 - TIR'!$C$18)*('Ejercicio 3 - TIR'!$E$18-'Ejercicio 3 - TIR'!$D$18)*(1-J106)))</f>
        <v>38199.4532928122</v>
      </c>
      <c r="L106" s="27">
        <f ca="1" t="shared" si="785"/>
        <v>0.314575013518599</v>
      </c>
      <c r="M106" s="28">
        <f ca="1">IF(L106&lt;=('Ejercicio 3 - TIR'!$D$18-'Ejercicio 3 - TIR'!$C$18)/('Ejercicio 3 - TIR'!$E$18-'Ejercicio 3 - TIR'!$C$18),'Ejercicio 3 - TIR'!$C$18+SQRT(('Ejercicio 3 - TIR'!$E$18-'Ejercicio 3 - TIR'!$C$18)*('Ejercicio 3 - TIR'!$D$18-'Ejercicio 3 - TIR'!$C$18)*L106),'Ejercicio 3 - TIR'!$E$18-SQRT(('Ejercicio 3 - TIR'!$E$18-'Ejercicio 3 - TIR'!$C$18)*('Ejercicio 3 - TIR'!$E$18-'Ejercicio 3 - TIR'!$D$18)*(1-L106)))</f>
        <v>36869.2249946984</v>
      </c>
      <c r="N106" s="27">
        <f ca="1" t="shared" ref="N106:R106" si="786">RAND()</f>
        <v>0.659640738290025</v>
      </c>
      <c r="O106" s="28">
        <f ca="1">IF(N106&lt;=('Ejercicio 3 - TIR'!$D$18-'Ejercicio 3 - TIR'!$C$18)/('Ejercicio 3 - TIR'!$E$18-'Ejercicio 3 - TIR'!$C$18),'Ejercicio 3 - TIR'!$C$18+SQRT(('Ejercicio 3 - TIR'!$E$18-'Ejercicio 3 - TIR'!$C$18)*('Ejercicio 3 - TIR'!$D$18-'Ejercicio 3 - TIR'!$C$18)*N106),'Ejercicio 3 - TIR'!$E$18-SQRT(('Ejercicio 3 - TIR'!$E$18-'Ejercicio 3 - TIR'!$C$18)*('Ejercicio 3 - TIR'!$E$18-'Ejercicio 3 - TIR'!$D$18)*(1-N106)))</f>
        <v>39947.1659654147</v>
      </c>
      <c r="P106" s="27">
        <f ca="1" t="shared" si="786"/>
        <v>0.137734121822968</v>
      </c>
      <c r="Q106" s="29">
        <f ca="1">IF(P106&lt;=('Ejercicio 3 - TIR'!$D$22-'Ejercicio 3 - TIR'!$C$22)/('Ejercicio 3 - TIR'!$E$22-'Ejercicio 3 - TIR'!$C$22),'Ejercicio 3 - TIR'!$C$22+SQRT(('Ejercicio 3 - TIR'!$E$22-'Ejercicio 3 - TIR'!$C$22)*('Ejercicio 3 - TIR'!$D$22-'Ejercicio 3 - TIR'!$C$22)*P106),'Ejercicio 3 - TIR'!$E$22-SQRT(('Ejercicio 3 - TIR'!$E$22-'Ejercicio 3 - TIR'!$C$22)*('Ejercicio 3 - TIR'!$E$22-'Ejercicio 3 - TIR'!$D$22)*(1-P106)))</f>
        <v>0.135745520610045</v>
      </c>
      <c r="R106" s="27">
        <f ca="1" t="shared" si="786"/>
        <v>0.918032343939531</v>
      </c>
      <c r="S106" s="29">
        <f ca="1">IF(R106&lt;=('Ejercicio 3 - TIR'!$D$23-'Ejercicio 3 - TIR'!$C$23)/('Ejercicio 3 - TIR'!$E$23-'Ejercicio 3 - TIR'!$C$23),'Ejercicio 3 - TIR'!$C$23+SQRT(('Ejercicio 3 - TIR'!$E$23-'Ejercicio 3 - TIR'!$C$23)*('Ejercicio 3 - TIR'!$D$23-'Ejercicio 3 - TIR'!$C$23)*R106),'Ejercicio 3 - TIR'!$E$23-SQRT(('Ejercicio 3 - TIR'!$E$23-'Ejercicio 3 - TIR'!$C$23)*('Ejercicio 3 - TIR'!$E$23-'Ejercicio 3 - TIR'!$D$23)*(1-R106)))</f>
        <v>0.167853322227504</v>
      </c>
      <c r="T106" s="27">
        <f ca="1" t="shared" ref="T106:X106" si="787">RAND()</f>
        <v>0.932758244847564</v>
      </c>
      <c r="U106" s="29">
        <f ca="1">IF(T106&lt;=('Ejercicio 3 - TIR'!$D$24-'Ejercicio 3 - TIR'!$C$24)/('Ejercicio 3 - TIR'!$E$24-'Ejercicio 3 - TIR'!$C$24),'Ejercicio 3 - TIR'!$C$24+SQRT(('Ejercicio 3 - TIR'!$E$24-'Ejercicio 3 - TIR'!$C$24)*('Ejercicio 3 - TIR'!$D$24-'Ejercicio 3 - TIR'!$C$24)*T106),'Ejercicio 3 - TIR'!$E$24-SQRT(('Ejercicio 3 - TIR'!$E$24-'Ejercicio 3 - TIR'!$C$24)*('Ejercicio 3 - TIR'!$E$24-'Ejercicio 3 - TIR'!$D$24)*(1-T106)))</f>
        <v>0.206278596484804</v>
      </c>
      <c r="V106" s="27">
        <f ca="1" t="shared" si="787"/>
        <v>0.496077919189946</v>
      </c>
      <c r="W106" s="29">
        <f ca="1">IF(V106&lt;=('Ejercicio 3 - TIR'!$D$25-'Ejercicio 3 - TIR'!$C$25)/('Ejercicio 3 - TIR'!$E$25-'Ejercicio 3 - TIR'!$C$25),'Ejercicio 3 - TIR'!$C$25+SQRT(('Ejercicio 3 - TIR'!$E$25-'Ejercicio 3 - TIR'!$C$25)*('Ejercicio 3 - TIR'!$D$25-'Ejercicio 3 - TIR'!$C$25)*V106),'Ejercicio 3 - TIR'!$E$25-SQRT(('Ejercicio 3 - TIR'!$E$25-'Ejercicio 3 - TIR'!$C$25)*('Ejercicio 3 - TIR'!$E$25-'Ejercicio 3 - TIR'!$D$25)*(1-V106)))</f>
        <v>0.208003246758408</v>
      </c>
      <c r="X106" s="27">
        <f ca="1" t="shared" si="787"/>
        <v>0.80734760138114</v>
      </c>
      <c r="Y106" s="29">
        <f ca="1">IF(X106&lt;=('Ejercicio 3 - TIR'!$D$26-'Ejercicio 3 - TIR'!$C$26)/('Ejercicio 3 - TIR'!$E$26-'Ejercicio 3 - TIR'!$C$26),'Ejercicio 3 - TIR'!$C$26+SQRT(('Ejercicio 3 - TIR'!$E$26-'Ejercicio 3 - TIR'!$C$26)*('Ejercicio 3 - TIR'!$D$26-'Ejercicio 3 - TIR'!$C$26)*X106),'Ejercicio 3 - TIR'!$E$26-SQRT(('Ejercicio 3 - TIR'!$E$26-'Ejercicio 3 - TIR'!$C$26)*('Ejercicio 3 - TIR'!$E$26-'Ejercicio 3 - TIR'!$D$26)*(1-X106)))</f>
        <v>0.247745962228864</v>
      </c>
      <c r="Z106" s="27">
        <f ca="1" t="shared" si="480"/>
        <v>1.13574552061004</v>
      </c>
      <c r="AA106" s="27">
        <f ca="1" t="shared" si="481"/>
        <v>1.32638417944945</v>
      </c>
      <c r="AB106" s="27">
        <f ca="1" t="shared" si="482"/>
        <v>1.59998884638593</v>
      </c>
      <c r="AC106" s="27">
        <f ca="1" t="shared" si="483"/>
        <v>1.93279172121144</v>
      </c>
      <c r="AD106" s="27">
        <f ca="1" t="shared" si="484"/>
        <v>2.41163306597095</v>
      </c>
      <c r="AE106" s="26">
        <f ca="1" t="shared" si="485"/>
        <v>4649.66969209698</v>
      </c>
      <c r="AF106" s="26">
        <f ca="1" t="shared" si="486"/>
        <v>5430.132197176</v>
      </c>
      <c r="AG106" s="26">
        <f ca="1" t="shared" si="487"/>
        <v>6550.25224553641</v>
      </c>
      <c r="AH106" s="26">
        <f ca="1" t="shared" si="488"/>
        <v>7912.72597969454</v>
      </c>
      <c r="AI106" s="26">
        <f ca="1" t="shared" si="489"/>
        <v>9873.07189138729</v>
      </c>
      <c r="AJ106" s="28">
        <f ca="1" t="shared" si="490"/>
        <v>38593.4030828076</v>
      </c>
      <c r="AK106" s="28">
        <f ca="1" t="shared" si="491"/>
        <v>45913.1997022698</v>
      </c>
      <c r="AL106" s="28">
        <f ca="1" t="shared" si="492"/>
        <v>61118.6992065397</v>
      </c>
      <c r="AM106" s="28">
        <f ca="1" t="shared" si="493"/>
        <v>71260.532837235</v>
      </c>
      <c r="AN106" s="28">
        <f ca="1" t="shared" si="494"/>
        <v>96337.9063340234</v>
      </c>
      <c r="AO106" s="28">
        <f ca="1">C106/'Ejercicio 3 - TIR'!$D$7</f>
        <v>14339.5845091165</v>
      </c>
      <c r="AP106" s="28">
        <f ca="1" t="shared" si="495"/>
        <v>24253.8185736911</v>
      </c>
      <c r="AQ106" s="28">
        <f ca="1" t="shared" si="496"/>
        <v>31573.6151931533</v>
      </c>
      <c r="AR106" s="28">
        <f ca="1" t="shared" si="497"/>
        <v>46779.1146974232</v>
      </c>
      <c r="AS106" s="28">
        <f ca="1" t="shared" si="498"/>
        <v>56920.9483281185</v>
      </c>
      <c r="AT106" s="28">
        <f ca="1" t="shared" si="499"/>
        <v>81998.3218249069</v>
      </c>
      <c r="AU106" s="28">
        <f ca="1">AP106*'Ejercicio 3 - TIR'!$D$5</f>
        <v>12126.9092868455</v>
      </c>
      <c r="AV106" s="28">
        <f ca="1">AQ106*'Ejercicio 3 - TIR'!$D$5</f>
        <v>15786.8075965767</v>
      </c>
      <c r="AW106" s="28">
        <f ca="1">AR106*'Ejercicio 3 - TIR'!$D$5</f>
        <v>23389.5573487116</v>
      </c>
      <c r="AX106" s="28">
        <f ca="1">AS106*'Ejercicio 3 - TIR'!$D$5</f>
        <v>28460.4741640593</v>
      </c>
      <c r="AY106" s="28">
        <f ca="1">AT106*'Ejercicio 3 - TIR'!$D$5</f>
        <v>40999.1609124534</v>
      </c>
      <c r="AZ106" s="28">
        <f ca="1" t="shared" ref="AZ106:BD106" si="788">AJ106-AU106-AE106</f>
        <v>21816.8241038651</v>
      </c>
      <c r="BA106" s="28">
        <f ca="1" t="shared" si="788"/>
        <v>24696.2599085172</v>
      </c>
      <c r="BB106" s="28">
        <f ca="1" t="shared" si="788"/>
        <v>31178.8896122917</v>
      </c>
      <c r="BC106" s="28">
        <f ca="1" t="shared" si="788"/>
        <v>34887.3326934813</v>
      </c>
      <c r="BD106" s="28">
        <f ca="1" t="shared" si="788"/>
        <v>45465.6735301827</v>
      </c>
      <c r="BE106" s="28">
        <f ca="1" t="shared" ref="BE106:BI106" si="789">AZ106/Z106</f>
        <v>19209.2539287732</v>
      </c>
      <c r="BF106" s="28">
        <f ca="1" t="shared" si="789"/>
        <v>18619.2358829009</v>
      </c>
      <c r="BG106" s="28">
        <f ca="1" t="shared" si="789"/>
        <v>19486.9418513254</v>
      </c>
      <c r="BH106" s="28">
        <f ca="1" t="shared" si="789"/>
        <v>18050.2287497457</v>
      </c>
      <c r="BI106" s="28">
        <f ca="1" t="shared" si="789"/>
        <v>18852.6497549401</v>
      </c>
      <c r="BJ106" s="28">
        <f ca="1" t="shared" si="502"/>
        <v>82605.2832160586</v>
      </c>
      <c r="BK106" s="28">
        <f ca="1" t="shared" si="503"/>
        <v>34581.8161544703</v>
      </c>
      <c r="BL106" s="28">
        <f ca="1" t="shared" si="504"/>
        <v>117187.099370529</v>
      </c>
      <c r="BM106" s="28">
        <f ca="1">BK106*'Ejercicio 3 - TIR'!$D$5</f>
        <v>17290.9080772351</v>
      </c>
      <c r="BN106" s="28">
        <f ca="1" t="shared" si="505"/>
        <v>99896.1912932937</v>
      </c>
      <c r="BO106" s="28">
        <f ca="1" t="shared" si="506"/>
        <v>41422.6329464737</v>
      </c>
      <c r="BP106" s="28">
        <f ca="1" t="shared" si="507"/>
        <v>-105950.763237498</v>
      </c>
      <c r="BQ106" s="28">
        <f ca="1" t="shared" ref="BQ106:BT106" si="790">BE106</f>
        <v>19209.2539287732</v>
      </c>
      <c r="BR106" s="28">
        <f ca="1" t="shared" si="790"/>
        <v>18619.2358829009</v>
      </c>
      <c r="BS106" s="28">
        <f ca="1" t="shared" si="790"/>
        <v>19486.9418513254</v>
      </c>
      <c r="BT106" s="28">
        <f ca="1" t="shared" si="790"/>
        <v>18050.2287497457</v>
      </c>
      <c r="BU106" s="28">
        <f ca="1" t="shared" si="509"/>
        <v>60275.2827014138</v>
      </c>
      <c r="BV106" s="30">
        <f ca="1" t="shared" si="510"/>
        <v>7.26840485826206</v>
      </c>
    </row>
    <row r="107" ht="15" customHeight="1" spans="1:74">
      <c r="A107" s="26">
        <v>106</v>
      </c>
      <c r="B107" s="27">
        <f ca="1" t="shared" ref="B107:F107" si="791">RAND()</f>
        <v>0.115881203856694</v>
      </c>
      <c r="C107" s="28">
        <f ca="1">IF(B107&lt;=('Ejercicio 3 - TIR'!$D$13-'Ejercicio 3 - TIR'!$C$13)/('Ejercicio 3 - TIR'!$E$13-'Ejercicio 3 - TIR'!$C$13),'Ejercicio 3 - TIR'!$C$13+SQRT(('Ejercicio 3 - TIR'!$E$13-'Ejercicio 3 - TIR'!$C$13)*('Ejercicio 3 - TIR'!$D$13-'Ejercicio 3 - TIR'!$C$13)*B107),'Ejercicio 3 - TIR'!$E$13-SQRT(('Ejercicio 3 - TIR'!$E$13-'Ejercicio 3 - TIR'!$C$13)*('Ejercicio 3 - TIR'!$E$13-'Ejercicio 3 - TIR'!$D$13)*(1-B107)))</f>
        <v>66808.2656780327</v>
      </c>
      <c r="D107" s="27">
        <f ca="1" t="shared" si="791"/>
        <v>0.761108006215078</v>
      </c>
      <c r="E107" s="28">
        <f ca="1">IF(D107&lt;=('Ejercicio 3 - TIR'!$D$14-'Ejercicio 3 - TIR'!$C$14)/('Ejercicio 3 - TIR'!$E$14-'Ejercicio 3 - TIR'!$C$14),'Ejercicio 3 - TIR'!$C$14+SQRT(('Ejercicio 3 - TIR'!$E$14-'Ejercicio 3 - TIR'!$C$14)*('Ejercicio 3 - TIR'!$D$14-'Ejercicio 3 - TIR'!$C$14)*D107),'Ejercicio 3 - TIR'!$E$14-SQRT(('Ejercicio 3 - TIR'!$E$14-'Ejercicio 3 - TIR'!$C$14)*('Ejercicio 3 - TIR'!$E$14-'Ejercicio 3 - TIR'!$D$14)*(1-D107)))</f>
        <v>34013.8661000828</v>
      </c>
      <c r="F107" s="27">
        <f ca="1" t="shared" si="791"/>
        <v>0.641162849470416</v>
      </c>
      <c r="G107" s="28">
        <f ca="1">IF(F107&lt;=('Ejercicio 3 - TIR'!$D$18-'Ejercicio 3 - TIR'!$C$18)/('Ejercicio 3 - TIR'!$E$18-'Ejercicio 3 - TIR'!$C$18),'Ejercicio 3 - TIR'!$C$18+SQRT(('Ejercicio 3 - TIR'!$E$18-'Ejercicio 3 - TIR'!$C$18)*('Ejercicio 3 - TIR'!$D$18-'Ejercicio 3 - TIR'!$C$18)*F107),'Ejercicio 3 - TIR'!$E$18-SQRT(('Ejercicio 3 - TIR'!$E$18-'Ejercicio 3 - TIR'!$C$18)*('Ejercicio 3 - TIR'!$E$18-'Ejercicio 3 - TIR'!$D$18)*(1-F107)))</f>
        <v>39806.8561435642</v>
      </c>
      <c r="H107" s="27">
        <f ca="1" t="shared" ref="H107:L107" si="792">RAND()</f>
        <v>0.544610126163503</v>
      </c>
      <c r="I107" s="28">
        <f ca="1">IF(H107&lt;=('Ejercicio 3 - TIR'!$D$18-'Ejercicio 3 - TIR'!$C$18)/('Ejercicio 3 - TIR'!$E$18-'Ejercicio 3 - TIR'!$C$18),'Ejercicio 3 - TIR'!$C$18+SQRT(('Ejercicio 3 - TIR'!$E$18-'Ejercicio 3 - TIR'!$C$18)*('Ejercicio 3 - TIR'!$D$18-'Ejercicio 3 - TIR'!$C$18)*H107),'Ejercicio 3 - TIR'!$E$18-SQRT(('Ejercicio 3 - TIR'!$E$18-'Ejercicio 3 - TIR'!$C$18)*('Ejercicio 3 - TIR'!$E$18-'Ejercicio 3 - TIR'!$D$18)*(1-H107)))</f>
        <v>39038.3360705677</v>
      </c>
      <c r="J107" s="27">
        <f ca="1" t="shared" si="792"/>
        <v>0.308871861376699</v>
      </c>
      <c r="K107" s="28">
        <f ca="1">IF(J107&lt;=('Ejercicio 3 - TIR'!$D$18-'Ejercicio 3 - TIR'!$C$18)/('Ejercicio 3 - TIR'!$E$18-'Ejercicio 3 - TIR'!$C$18),'Ejercicio 3 - TIR'!$C$18+SQRT(('Ejercicio 3 - TIR'!$E$18-'Ejercicio 3 - TIR'!$C$18)*('Ejercicio 3 - TIR'!$D$18-'Ejercicio 3 - TIR'!$C$18)*J107),'Ejercicio 3 - TIR'!$E$18-SQRT(('Ejercicio 3 - TIR'!$E$18-'Ejercicio 3 - TIR'!$C$18)*('Ejercicio 3 - TIR'!$E$18-'Ejercicio 3 - TIR'!$D$18)*(1-J107)))</f>
        <v>36806.671668775</v>
      </c>
      <c r="L107" s="27">
        <f ca="1" t="shared" si="792"/>
        <v>0.300940806338163</v>
      </c>
      <c r="M107" s="28">
        <f ca="1">IF(L107&lt;=('Ejercicio 3 - TIR'!$D$18-'Ejercicio 3 - TIR'!$C$18)/('Ejercicio 3 - TIR'!$E$18-'Ejercicio 3 - TIR'!$C$18),'Ejercicio 3 - TIR'!$C$18+SQRT(('Ejercicio 3 - TIR'!$E$18-'Ejercicio 3 - TIR'!$C$18)*('Ejercicio 3 - TIR'!$D$18-'Ejercicio 3 - TIR'!$C$18)*L107),'Ejercicio 3 - TIR'!$E$18-SQRT(('Ejercicio 3 - TIR'!$E$18-'Ejercicio 3 - TIR'!$C$18)*('Ejercicio 3 - TIR'!$E$18-'Ejercicio 3 - TIR'!$D$18)*(1-L107)))</f>
        <v>36718.7142334471</v>
      </c>
      <c r="N107" s="27">
        <f ca="1" t="shared" ref="N107:R107" si="793">RAND()</f>
        <v>0.0203258337449317</v>
      </c>
      <c r="O107" s="28">
        <f ca="1">IF(N107&lt;=('Ejercicio 3 - TIR'!$D$18-'Ejercicio 3 - TIR'!$C$18)/('Ejercicio 3 - TIR'!$E$18-'Ejercicio 3 - TIR'!$C$18),'Ejercicio 3 - TIR'!$C$18+SQRT(('Ejercicio 3 - TIR'!$E$18-'Ejercicio 3 - TIR'!$C$18)*('Ejercicio 3 - TIR'!$D$18-'Ejercicio 3 - TIR'!$C$18)*N107),'Ejercicio 3 - TIR'!$E$18-SQRT(('Ejercicio 3 - TIR'!$E$18-'Ejercicio 3 - TIR'!$C$18)*('Ejercicio 3 - TIR'!$E$18-'Ejercicio 3 - TIR'!$D$18)*(1-N107)))</f>
        <v>31746.1028210675</v>
      </c>
      <c r="P107" s="27">
        <f ca="1" t="shared" si="793"/>
        <v>0.623136547505245</v>
      </c>
      <c r="Q107" s="29">
        <f ca="1">IF(P107&lt;=('Ejercicio 3 - TIR'!$D$22-'Ejercicio 3 - TIR'!$C$22)/('Ejercicio 3 - TIR'!$E$22-'Ejercicio 3 - TIR'!$C$22),'Ejercicio 3 - TIR'!$C$22+SQRT(('Ejercicio 3 - TIR'!$E$22-'Ejercicio 3 - TIR'!$C$22)*('Ejercicio 3 - TIR'!$D$22-'Ejercicio 3 - TIR'!$C$22)*P107),'Ejercicio 3 - TIR'!$E$22-SQRT(('Ejercicio 3 - TIR'!$E$22-'Ejercicio 3 - TIR'!$C$22)*('Ejercicio 3 - TIR'!$E$22-'Ejercicio 3 - TIR'!$D$22)*(1-P107)))</f>
        <v>0.153954765992786</v>
      </c>
      <c r="R107" s="27">
        <f ca="1" t="shared" si="793"/>
        <v>0.429909147651245</v>
      </c>
      <c r="S107" s="29">
        <f ca="1">IF(R107&lt;=('Ejercicio 3 - TIR'!$D$23-'Ejercicio 3 - TIR'!$C$23)/('Ejercicio 3 - TIR'!$E$23-'Ejercicio 3 - TIR'!$C$23),'Ejercicio 3 - TIR'!$C$23+SQRT(('Ejercicio 3 - TIR'!$E$23-'Ejercicio 3 - TIR'!$C$23)*('Ejercicio 3 - TIR'!$D$23-'Ejercicio 3 - TIR'!$C$23)*R107),'Ejercicio 3 - TIR'!$E$23-SQRT(('Ejercicio 3 - TIR'!$E$23-'Ejercicio 3 - TIR'!$C$23)*('Ejercicio 3 - TIR'!$E$23-'Ejercicio 3 - TIR'!$D$23)*(1-R107)))</f>
        <v>0.147817916273011</v>
      </c>
      <c r="T107" s="27">
        <f ca="1" t="shared" ref="T107:X107" si="794">RAND()</f>
        <v>0.761789999097827</v>
      </c>
      <c r="U107" s="29">
        <f ca="1">IF(T107&lt;=('Ejercicio 3 - TIR'!$D$24-'Ejercicio 3 - TIR'!$C$24)/('Ejercicio 3 - TIR'!$E$24-'Ejercicio 3 - TIR'!$C$24),'Ejercicio 3 - TIR'!$C$24+SQRT(('Ejercicio 3 - TIR'!$E$24-'Ejercicio 3 - TIR'!$C$24)*('Ejercicio 3 - TIR'!$D$24-'Ejercicio 3 - TIR'!$C$24)*T107),'Ejercicio 3 - TIR'!$E$24-SQRT(('Ejercicio 3 - TIR'!$E$24-'Ejercicio 3 - TIR'!$C$24)*('Ejercicio 3 - TIR'!$E$24-'Ejercicio 3 - TIR'!$D$24)*(1-T107)))</f>
        <v>0.194173889132777</v>
      </c>
      <c r="V107" s="27">
        <f ca="1" t="shared" si="794"/>
        <v>0.0261651689920805</v>
      </c>
      <c r="W107" s="29">
        <f ca="1">IF(V107&lt;=('Ejercicio 3 - TIR'!$D$25-'Ejercicio 3 - TIR'!$C$25)/('Ejercicio 3 - TIR'!$E$25-'Ejercicio 3 - TIR'!$C$25),'Ejercicio 3 - TIR'!$C$25+SQRT(('Ejercicio 3 - TIR'!$E$25-'Ejercicio 3 - TIR'!$C$25)*('Ejercicio 3 - TIR'!$D$25-'Ejercicio 3 - TIR'!$C$25)*V107),'Ejercicio 3 - TIR'!$E$25-SQRT(('Ejercicio 3 - TIR'!$E$25-'Ejercicio 3 - TIR'!$C$25)*('Ejercicio 3 - TIR'!$E$25-'Ejercicio 3 - TIR'!$D$25)*(1-V107)))</f>
        <v>0.186052374458749</v>
      </c>
      <c r="X107" s="27">
        <f ca="1" t="shared" si="794"/>
        <v>0.108137870909588</v>
      </c>
      <c r="Y107" s="29">
        <f ca="1">IF(X107&lt;=('Ejercicio 3 - TIR'!$D$26-'Ejercicio 3 - TIR'!$C$26)/('Ejercicio 3 - TIR'!$E$26-'Ejercicio 3 - TIR'!$C$26),'Ejercicio 3 - TIR'!$C$26+SQRT(('Ejercicio 3 - TIR'!$E$26-'Ejercicio 3 - TIR'!$C$26)*('Ejercicio 3 - TIR'!$D$26-'Ejercicio 3 - TIR'!$C$26)*X107),'Ejercicio 3 - TIR'!$E$26-SQRT(('Ejercicio 3 - TIR'!$E$26-'Ejercicio 3 - TIR'!$C$26)*('Ejercicio 3 - TIR'!$E$26-'Ejercicio 3 - TIR'!$D$26)*(1-X107)))</f>
        <v>0.207087195540986</v>
      </c>
      <c r="Z107" s="27">
        <f ca="1" t="shared" si="480"/>
        <v>1.15395476599279</v>
      </c>
      <c r="AA107" s="27">
        <f ca="1" t="shared" si="481"/>
        <v>1.32452995497515</v>
      </c>
      <c r="AB107" s="27">
        <f ca="1" t="shared" si="482"/>
        <v>1.58171908760554</v>
      </c>
      <c r="AC107" s="27">
        <f ca="1" t="shared" si="483"/>
        <v>1.87600167958127</v>
      </c>
      <c r="AD107" s="27">
        <f ca="1" t="shared" si="484"/>
        <v>2.26449760623594</v>
      </c>
      <c r="AE107" s="26">
        <f ca="1" t="shared" si="485"/>
        <v>5236.59679594818</v>
      </c>
      <c r="AF107" s="26">
        <f ca="1" t="shared" si="486"/>
        <v>6010.65962268717</v>
      </c>
      <c r="AG107" s="26">
        <f ca="1" t="shared" si="487"/>
        <v>7177.77277787769</v>
      </c>
      <c r="AH107" s="26">
        <f ca="1" t="shared" si="488"/>
        <v>8513.2144465272</v>
      </c>
      <c r="AI107" s="26">
        <f ca="1" t="shared" si="489"/>
        <v>10276.1921512975</v>
      </c>
      <c r="AJ107" s="28">
        <f ca="1" t="shared" si="490"/>
        <v>45935.3113660551</v>
      </c>
      <c r="AK107" s="28">
        <f ca="1" t="shared" si="491"/>
        <v>51707.4455178538</v>
      </c>
      <c r="AL107" s="28">
        <f ca="1" t="shared" si="492"/>
        <v>58217.8151297314</v>
      </c>
      <c r="AM107" s="28">
        <f ca="1" t="shared" si="493"/>
        <v>68884.3695740114</v>
      </c>
      <c r="AN107" s="28">
        <f ca="1" t="shared" si="494"/>
        <v>71888.9738456272</v>
      </c>
      <c r="AO107" s="28">
        <f ca="1">C107/'Ejercicio 3 - TIR'!$D$7</f>
        <v>13361.6531356065</v>
      </c>
      <c r="AP107" s="28">
        <f ca="1" t="shared" si="495"/>
        <v>32573.6582304485</v>
      </c>
      <c r="AQ107" s="28">
        <f ca="1" t="shared" si="496"/>
        <v>38345.7923822473</v>
      </c>
      <c r="AR107" s="28">
        <f ca="1" t="shared" si="497"/>
        <v>44856.1619941248</v>
      </c>
      <c r="AS107" s="28">
        <f ca="1" t="shared" si="498"/>
        <v>55522.7164384049</v>
      </c>
      <c r="AT107" s="28">
        <f ca="1" t="shared" si="499"/>
        <v>58527.3207100206</v>
      </c>
      <c r="AU107" s="28">
        <f ca="1">AP107*'Ejercicio 3 - TIR'!$D$5</f>
        <v>16286.8291152243</v>
      </c>
      <c r="AV107" s="28">
        <f ca="1">AQ107*'Ejercicio 3 - TIR'!$D$5</f>
        <v>19172.8961911236</v>
      </c>
      <c r="AW107" s="28">
        <f ca="1">AR107*'Ejercicio 3 - TIR'!$D$5</f>
        <v>22428.0809970624</v>
      </c>
      <c r="AX107" s="28">
        <f ca="1">AS107*'Ejercicio 3 - TIR'!$D$5</f>
        <v>27761.3582192025</v>
      </c>
      <c r="AY107" s="28">
        <f ca="1">AT107*'Ejercicio 3 - TIR'!$D$5</f>
        <v>29263.6603550103</v>
      </c>
      <c r="AZ107" s="28">
        <f ca="1" t="shared" ref="AZ107:BD107" si="795">AJ107-AU107-AE107</f>
        <v>24411.8854548826</v>
      </c>
      <c r="BA107" s="28">
        <f ca="1" t="shared" si="795"/>
        <v>26523.889704043</v>
      </c>
      <c r="BB107" s="28">
        <f ca="1" t="shared" si="795"/>
        <v>28611.9613547913</v>
      </c>
      <c r="BC107" s="28">
        <f ca="1" t="shared" si="795"/>
        <v>32609.7969082818</v>
      </c>
      <c r="BD107" s="28">
        <f ca="1" t="shared" si="795"/>
        <v>32349.1213393193</v>
      </c>
      <c r="BE107" s="28">
        <f ca="1" t="shared" ref="BE107:BI107" si="796">AZ107/Z107</f>
        <v>21154.9760651842</v>
      </c>
      <c r="BF107" s="28">
        <f ca="1" t="shared" si="796"/>
        <v>20025.133900834</v>
      </c>
      <c r="BG107" s="28">
        <f ca="1" t="shared" si="796"/>
        <v>18089.1547550995</v>
      </c>
      <c r="BH107" s="28">
        <f ca="1" t="shared" si="796"/>
        <v>17382.6053906095</v>
      </c>
      <c r="BI107" s="28">
        <f ca="1" t="shared" si="796"/>
        <v>14285.3413711884</v>
      </c>
      <c r="BJ107" s="28">
        <f ca="1" t="shared" si="502"/>
        <v>77024.3183624671</v>
      </c>
      <c r="BK107" s="28">
        <f ca="1" t="shared" si="503"/>
        <v>30257.4315409359</v>
      </c>
      <c r="BL107" s="28">
        <f ca="1" t="shared" si="504"/>
        <v>107281.749903403</v>
      </c>
      <c r="BM107" s="28">
        <f ca="1">BK107*'Ejercicio 3 - TIR'!$D$5</f>
        <v>15128.7157704679</v>
      </c>
      <c r="BN107" s="28">
        <f ca="1" t="shared" si="505"/>
        <v>92153.034132935</v>
      </c>
      <c r="BO107" s="28">
        <f ca="1" t="shared" si="506"/>
        <v>40694.692667886</v>
      </c>
      <c r="BP107" s="28">
        <f ca="1" t="shared" si="507"/>
        <v>-100822.131778115</v>
      </c>
      <c r="BQ107" s="28">
        <f ca="1" t="shared" ref="BQ107:BT107" si="797">BE107</f>
        <v>21154.9760651842</v>
      </c>
      <c r="BR107" s="28">
        <f ca="1" t="shared" si="797"/>
        <v>20025.133900834</v>
      </c>
      <c r="BS107" s="28">
        <f ca="1" t="shared" si="797"/>
        <v>18089.1547550995</v>
      </c>
      <c r="BT107" s="28">
        <f ca="1" t="shared" si="797"/>
        <v>17382.6053906095</v>
      </c>
      <c r="BU107" s="28">
        <f ca="1" t="shared" si="509"/>
        <v>54980.0340390744</v>
      </c>
      <c r="BV107" s="30">
        <f ca="1" t="shared" si="510"/>
        <v>8.15817039034012</v>
      </c>
    </row>
    <row r="108" ht="15" customHeight="1" spans="1:74">
      <c r="A108" s="26">
        <v>107</v>
      </c>
      <c r="B108" s="27">
        <f ca="1" t="shared" ref="B108:F108" si="798">RAND()</f>
        <v>0.34207070746316</v>
      </c>
      <c r="C108" s="28">
        <f ca="1">IF(B108&lt;=('Ejercicio 3 - TIR'!$D$13-'Ejercicio 3 - TIR'!$C$13)/('Ejercicio 3 - TIR'!$E$13-'Ejercicio 3 - TIR'!$C$13),'Ejercicio 3 - TIR'!$C$13+SQRT(('Ejercicio 3 - TIR'!$E$13-'Ejercicio 3 - TIR'!$C$13)*('Ejercicio 3 - TIR'!$D$13-'Ejercicio 3 - TIR'!$C$13)*B108),'Ejercicio 3 - TIR'!$E$13-SQRT(('Ejercicio 3 - TIR'!$E$13-'Ejercicio 3 - TIR'!$C$13)*('Ejercicio 3 - TIR'!$E$13-'Ejercicio 3 - TIR'!$D$13)*(1-B108)))</f>
        <v>71901.687754525</v>
      </c>
      <c r="D108" s="27">
        <f ca="1" t="shared" si="798"/>
        <v>0.950981938056162</v>
      </c>
      <c r="E108" s="28">
        <f ca="1">IF(D108&lt;=('Ejercicio 3 - TIR'!$D$14-'Ejercicio 3 - TIR'!$C$14)/('Ejercicio 3 - TIR'!$E$14-'Ejercicio 3 - TIR'!$C$14),'Ejercicio 3 - TIR'!$C$14+SQRT(('Ejercicio 3 - TIR'!$E$14-'Ejercicio 3 - TIR'!$C$14)*('Ejercicio 3 - TIR'!$D$14-'Ejercicio 3 - TIR'!$C$14)*D108),'Ejercicio 3 - TIR'!$E$14-SQRT(('Ejercicio 3 - TIR'!$E$14-'Ejercicio 3 - TIR'!$C$14)*('Ejercicio 3 - TIR'!$E$14-'Ejercicio 3 - TIR'!$D$14)*(1-D108)))</f>
        <v>37288.4120350659</v>
      </c>
      <c r="F108" s="27">
        <f ca="1" t="shared" si="798"/>
        <v>0.144051763579678</v>
      </c>
      <c r="G108" s="28">
        <f ca="1">IF(F108&lt;=('Ejercicio 3 - TIR'!$D$18-'Ejercicio 3 - TIR'!$C$18)/('Ejercicio 3 - TIR'!$E$18-'Ejercicio 3 - TIR'!$C$18),'Ejercicio 3 - TIR'!$C$18+SQRT(('Ejercicio 3 - TIR'!$E$18-'Ejercicio 3 - TIR'!$C$18)*('Ejercicio 3 - TIR'!$D$18-'Ejercicio 3 - TIR'!$C$18)*F108),'Ejercicio 3 - TIR'!$E$18-SQRT(('Ejercicio 3 - TIR'!$E$18-'Ejercicio 3 - TIR'!$C$18)*('Ejercicio 3 - TIR'!$E$18-'Ejercicio 3 - TIR'!$D$18)*(1-F108)))</f>
        <v>34648.4152715685</v>
      </c>
      <c r="H108" s="27">
        <f ca="1" t="shared" ref="H108:L108" si="799">RAND()</f>
        <v>0.123271505073874</v>
      </c>
      <c r="I108" s="28">
        <f ca="1">IF(H108&lt;=('Ejercicio 3 - TIR'!$D$18-'Ejercicio 3 - TIR'!$C$18)/('Ejercicio 3 - TIR'!$E$18-'Ejercicio 3 - TIR'!$C$18),'Ejercicio 3 - TIR'!$C$18+SQRT(('Ejercicio 3 - TIR'!$E$18-'Ejercicio 3 - TIR'!$C$18)*('Ejercicio 3 - TIR'!$D$18-'Ejercicio 3 - TIR'!$C$18)*H108),'Ejercicio 3 - TIR'!$E$18-SQRT(('Ejercicio 3 - TIR'!$E$18-'Ejercicio 3 - TIR'!$C$18)*('Ejercicio 3 - TIR'!$E$18-'Ejercicio 3 - TIR'!$D$18)*(1-H108)))</f>
        <v>34300.0843899953</v>
      </c>
      <c r="J108" s="27">
        <f ca="1" t="shared" si="799"/>
        <v>0.136061324985575</v>
      </c>
      <c r="K108" s="28">
        <f ca="1">IF(J108&lt;=('Ejercicio 3 - TIR'!$D$18-'Ejercicio 3 - TIR'!$C$18)/('Ejercicio 3 - TIR'!$E$18-'Ejercicio 3 - TIR'!$C$18),'Ejercicio 3 - TIR'!$C$18+SQRT(('Ejercicio 3 - TIR'!$E$18-'Ejercicio 3 - TIR'!$C$18)*('Ejercicio 3 - TIR'!$D$18-'Ejercicio 3 - TIR'!$C$18)*J108),'Ejercicio 3 - TIR'!$E$18-SQRT(('Ejercicio 3 - TIR'!$E$18-'Ejercicio 3 - TIR'!$C$18)*('Ejercicio 3 - TIR'!$E$18-'Ejercicio 3 - TIR'!$D$18)*(1-J108)))</f>
        <v>34517.6541199871</v>
      </c>
      <c r="L108" s="27">
        <f ca="1" t="shared" si="799"/>
        <v>0.947162482482174</v>
      </c>
      <c r="M108" s="28">
        <f ca="1">IF(L108&lt;=('Ejercicio 3 - TIR'!$D$18-'Ejercicio 3 - TIR'!$C$18)/('Ejercicio 3 - TIR'!$E$18-'Ejercicio 3 - TIR'!$C$18),'Ejercicio 3 - TIR'!$C$18+SQRT(('Ejercicio 3 - TIR'!$E$18-'Ejercicio 3 - TIR'!$C$18)*('Ejercicio 3 - TIR'!$D$18-'Ejercicio 3 - TIR'!$C$18)*L108),'Ejercicio 3 - TIR'!$E$18-SQRT(('Ejercicio 3 - TIR'!$E$18-'Ejercicio 3 - TIR'!$C$18)*('Ejercicio 3 - TIR'!$E$18-'Ejercicio 3 - TIR'!$D$18)*(1-L108)))</f>
        <v>43009.3182540052</v>
      </c>
      <c r="N108" s="27">
        <f ca="1" t="shared" ref="N108:R108" si="800">RAND()</f>
        <v>0.678028483922195</v>
      </c>
      <c r="O108" s="28">
        <f ca="1">IF(N108&lt;=('Ejercicio 3 - TIR'!$D$18-'Ejercicio 3 - TIR'!$C$18)/('Ejercicio 3 - TIR'!$E$18-'Ejercicio 3 - TIR'!$C$18),'Ejercicio 3 - TIR'!$C$18+SQRT(('Ejercicio 3 - TIR'!$E$18-'Ejercicio 3 - TIR'!$C$18)*('Ejercicio 3 - TIR'!$D$18-'Ejercicio 3 - TIR'!$C$18)*N108),'Ejercicio 3 - TIR'!$E$18-SQRT(('Ejercicio 3 - TIR'!$E$18-'Ejercicio 3 - TIR'!$C$18)*('Ejercicio 3 - TIR'!$E$18-'Ejercicio 3 - TIR'!$D$18)*(1-N108)))</f>
        <v>40085.9524111141</v>
      </c>
      <c r="P108" s="27">
        <f ca="1" t="shared" si="800"/>
        <v>0.602997399429114</v>
      </c>
      <c r="Q108" s="29">
        <f ca="1">IF(P108&lt;=('Ejercicio 3 - TIR'!$D$22-'Ejercicio 3 - TIR'!$C$22)/('Ejercicio 3 - TIR'!$E$22-'Ejercicio 3 - TIR'!$C$22),'Ejercicio 3 - TIR'!$C$22+SQRT(('Ejercicio 3 - TIR'!$E$22-'Ejercicio 3 - TIR'!$C$22)*('Ejercicio 3 - TIR'!$D$22-'Ejercicio 3 - TIR'!$C$22)*P108),'Ejercicio 3 - TIR'!$E$22-SQRT(('Ejercicio 3 - TIR'!$E$22-'Ejercicio 3 - TIR'!$C$22)*('Ejercicio 3 - TIR'!$E$22-'Ejercicio 3 - TIR'!$D$22)*(1-P108)))</f>
        <v>0.153267909153461</v>
      </c>
      <c r="R108" s="27">
        <f ca="1" t="shared" si="800"/>
        <v>0.601162194768176</v>
      </c>
      <c r="S108" s="29">
        <f ca="1">IF(R108&lt;=('Ejercicio 3 - TIR'!$D$23-'Ejercicio 3 - TIR'!$C$23)/('Ejercicio 3 - TIR'!$E$23-'Ejercicio 3 - TIR'!$C$23),'Ejercicio 3 - TIR'!$C$23+SQRT(('Ejercicio 3 - TIR'!$E$23-'Ejercicio 3 - TIR'!$C$23)*('Ejercicio 3 - TIR'!$D$23-'Ejercicio 3 - TIR'!$C$23)*R108),'Ejercicio 3 - TIR'!$E$23-SQRT(('Ejercicio 3 - TIR'!$E$23-'Ejercicio 3 - TIR'!$C$23)*('Ejercicio 3 - TIR'!$E$23-'Ejercicio 3 - TIR'!$D$23)*(1-R108)))</f>
        <v>0.153206193823623</v>
      </c>
      <c r="T108" s="27">
        <f ca="1" t="shared" ref="T108:X108" si="801">RAND()</f>
        <v>0.33721705261363</v>
      </c>
      <c r="U108" s="29">
        <f ca="1">IF(T108&lt;=('Ejercicio 3 - TIR'!$D$24-'Ejercicio 3 - TIR'!$C$24)/('Ejercicio 3 - TIR'!$E$24-'Ejercicio 3 - TIR'!$C$24),'Ejercicio 3 - TIR'!$C$24+SQRT(('Ejercicio 3 - TIR'!$E$24-'Ejercicio 3 - TIR'!$C$24)*('Ejercicio 3 - TIR'!$D$24-'Ejercicio 3 - TIR'!$C$24)*T108),'Ejercicio 3 - TIR'!$E$24-SQRT(('Ejercicio 3 - TIR'!$E$24-'Ejercicio 3 - TIR'!$C$24)*('Ejercicio 3 - TIR'!$E$24-'Ejercicio 3 - TIR'!$D$24)*(1-T108)))</f>
        <v>0.176611197088606</v>
      </c>
      <c r="V108" s="27">
        <f ca="1" t="shared" si="801"/>
        <v>0.0888731139807042</v>
      </c>
      <c r="W108" s="29">
        <f ca="1">IF(V108&lt;=('Ejercicio 3 - TIR'!$D$25-'Ejercicio 3 - TIR'!$C$25)/('Ejercicio 3 - TIR'!$E$25-'Ejercicio 3 - TIR'!$C$25),'Ejercicio 3 - TIR'!$C$25+SQRT(('Ejercicio 3 - TIR'!$E$25-'Ejercicio 3 - TIR'!$C$25)*('Ejercicio 3 - TIR'!$D$25-'Ejercicio 3 - TIR'!$C$25)*V108),'Ejercicio 3 - TIR'!$E$25-SQRT(('Ejercicio 3 - TIR'!$E$25-'Ejercicio 3 - TIR'!$C$25)*('Ejercicio 3 - TIR'!$E$25-'Ejercicio 3 - TIR'!$D$25)*(1-V108)))</f>
        <v>0.191154477108901</v>
      </c>
      <c r="X108" s="27">
        <f ca="1" t="shared" si="801"/>
        <v>0.352548551619157</v>
      </c>
      <c r="Y108" s="29">
        <f ca="1">IF(X108&lt;=('Ejercicio 3 - TIR'!$D$26-'Ejercicio 3 - TIR'!$C$26)/('Ejercicio 3 - TIR'!$E$26-'Ejercicio 3 - TIR'!$C$26),'Ejercicio 3 - TIR'!$C$26+SQRT(('Ejercicio 3 - TIR'!$E$26-'Ejercicio 3 - TIR'!$C$26)*('Ejercicio 3 - TIR'!$D$26-'Ejercicio 3 - TIR'!$C$26)*X108),'Ejercicio 3 - TIR'!$E$26-SQRT(('Ejercicio 3 - TIR'!$E$26-'Ejercicio 3 - TIR'!$C$26)*('Ejercicio 3 - TIR'!$E$26-'Ejercicio 3 - TIR'!$D$26)*(1-X108)))</f>
        <v>0.220871006931823</v>
      </c>
      <c r="Z108" s="27">
        <f ca="1" t="shared" si="480"/>
        <v>1.15326790915346</v>
      </c>
      <c r="AA108" s="27">
        <f ca="1" t="shared" si="481"/>
        <v>1.32995569597379</v>
      </c>
      <c r="AB108" s="27">
        <f ca="1" t="shared" si="482"/>
        <v>1.56484076351453</v>
      </c>
      <c r="AC108" s="27">
        <f ca="1" t="shared" si="483"/>
        <v>1.86396708142284</v>
      </c>
      <c r="AD108" s="27">
        <f ca="1" t="shared" si="484"/>
        <v>2.27566336758448</v>
      </c>
      <c r="AE108" s="26">
        <f ca="1" t="shared" si="485"/>
        <v>5715.11694826731</v>
      </c>
      <c r="AF108" s="26">
        <f ca="1" t="shared" si="486"/>
        <v>6590.70826316822</v>
      </c>
      <c r="AG108" s="26">
        <f ca="1" t="shared" si="487"/>
        <v>7754.70113918812</v>
      </c>
      <c r="AH108" s="26">
        <f ca="1" t="shared" si="488"/>
        <v>9237.04698058542</v>
      </c>
      <c r="AI108" s="26">
        <f ca="1" t="shared" si="489"/>
        <v>11277.2428482639</v>
      </c>
      <c r="AJ108" s="28">
        <f ca="1" t="shared" si="490"/>
        <v>39958.9054357227</v>
      </c>
      <c r="AK108" s="28">
        <f ca="1" t="shared" si="491"/>
        <v>45617.5926068559</v>
      </c>
      <c r="AL108" s="28">
        <f ca="1" t="shared" si="492"/>
        <v>54014.6322278511</v>
      </c>
      <c r="AM108" s="28">
        <f ca="1" t="shared" si="493"/>
        <v>80167.9534199043</v>
      </c>
      <c r="AN108" s="28">
        <f ca="1" t="shared" si="494"/>
        <v>91222.133456707</v>
      </c>
      <c r="AO108" s="28">
        <f ca="1">C108/'Ejercicio 3 - TIR'!$D$7</f>
        <v>14380.337550905</v>
      </c>
      <c r="AP108" s="28">
        <f ca="1" t="shared" si="495"/>
        <v>25578.5678848177</v>
      </c>
      <c r="AQ108" s="28">
        <f ca="1" t="shared" si="496"/>
        <v>31237.2550559509</v>
      </c>
      <c r="AR108" s="28">
        <f ca="1" t="shared" si="497"/>
        <v>39634.2946769461</v>
      </c>
      <c r="AS108" s="28">
        <f ca="1" t="shared" si="498"/>
        <v>65787.6158689993</v>
      </c>
      <c r="AT108" s="28">
        <f ca="1" t="shared" si="499"/>
        <v>76841.795905802</v>
      </c>
      <c r="AU108" s="28">
        <f ca="1">AP108*'Ejercicio 3 - TIR'!$D$5</f>
        <v>12789.2839424089</v>
      </c>
      <c r="AV108" s="28">
        <f ca="1">AQ108*'Ejercicio 3 - TIR'!$D$5</f>
        <v>15618.6275279755</v>
      </c>
      <c r="AW108" s="28">
        <f ca="1">AR108*'Ejercicio 3 - TIR'!$D$5</f>
        <v>19817.147338473</v>
      </c>
      <c r="AX108" s="28">
        <f ca="1">AS108*'Ejercicio 3 - TIR'!$D$5</f>
        <v>32893.8079344996</v>
      </c>
      <c r="AY108" s="28">
        <f ca="1">AT108*'Ejercicio 3 - TIR'!$D$5</f>
        <v>38420.897952901</v>
      </c>
      <c r="AZ108" s="28">
        <f ca="1" t="shared" ref="AZ108:BD108" si="802">AJ108-AU108-AE108</f>
        <v>21454.5045450466</v>
      </c>
      <c r="BA108" s="28">
        <f ca="1" t="shared" si="802"/>
        <v>23408.2568157122</v>
      </c>
      <c r="BB108" s="28">
        <f ca="1" t="shared" si="802"/>
        <v>26442.7837501899</v>
      </c>
      <c r="BC108" s="28">
        <f ca="1" t="shared" si="802"/>
        <v>38037.0985048192</v>
      </c>
      <c r="BD108" s="28">
        <f ca="1" t="shared" si="802"/>
        <v>41523.9926555421</v>
      </c>
      <c r="BE108" s="28">
        <f ca="1" t="shared" ref="BE108:BI108" si="803">AZ108/Z108</f>
        <v>18603.2268606129</v>
      </c>
      <c r="BF108" s="28">
        <f ca="1" t="shared" si="803"/>
        <v>17600.7793993264</v>
      </c>
      <c r="BG108" s="28">
        <f ca="1" t="shared" si="803"/>
        <v>16898.0667980563</v>
      </c>
      <c r="BH108" s="28">
        <f ca="1" t="shared" si="803"/>
        <v>20406.5291087565</v>
      </c>
      <c r="BI108" s="28">
        <f ca="1" t="shared" si="803"/>
        <v>18246.9838232788</v>
      </c>
      <c r="BJ108" s="28">
        <f ca="1" t="shared" si="502"/>
        <v>84855.8733035956</v>
      </c>
      <c r="BK108" s="28">
        <f ca="1" t="shared" si="503"/>
        <v>32724.807378094</v>
      </c>
      <c r="BL108" s="28">
        <f ca="1" t="shared" si="504"/>
        <v>117580.68068169</v>
      </c>
      <c r="BM108" s="28">
        <f ca="1">BK108*'Ejercicio 3 - TIR'!$D$5</f>
        <v>16362.403689047</v>
      </c>
      <c r="BN108" s="28">
        <f ca="1" t="shared" si="505"/>
        <v>101218.276992643</v>
      </c>
      <c r="BO108" s="28">
        <f ca="1" t="shared" si="506"/>
        <v>44478.5808105184</v>
      </c>
      <c r="BP108" s="28">
        <f ca="1" t="shared" si="507"/>
        <v>-109190.099789591</v>
      </c>
      <c r="BQ108" s="28">
        <f ca="1" t="shared" ref="BQ108:BT108" si="804">BE108</f>
        <v>18603.2268606129</v>
      </c>
      <c r="BR108" s="28">
        <f ca="1" t="shared" si="804"/>
        <v>17600.7793993264</v>
      </c>
      <c r="BS108" s="28">
        <f ca="1" t="shared" si="804"/>
        <v>16898.0667980563</v>
      </c>
      <c r="BT108" s="28">
        <f ca="1" t="shared" si="804"/>
        <v>20406.5291087565</v>
      </c>
      <c r="BU108" s="28">
        <f ca="1" t="shared" si="509"/>
        <v>62725.5646337972</v>
      </c>
      <c r="BV108" s="30">
        <f ca="1" t="shared" si="510"/>
        <v>6.34185160661569</v>
      </c>
    </row>
    <row r="109" ht="15" customHeight="1" spans="1:74">
      <c r="A109" s="26">
        <v>108</v>
      </c>
      <c r="B109" s="27">
        <f ca="1" t="shared" ref="B109:F109" si="805">RAND()</f>
        <v>0.439169549118025</v>
      </c>
      <c r="C109" s="28">
        <f ca="1">IF(B109&lt;=('Ejercicio 3 - TIR'!$D$13-'Ejercicio 3 - TIR'!$C$13)/('Ejercicio 3 - TIR'!$E$13-'Ejercicio 3 - TIR'!$C$13),'Ejercicio 3 - TIR'!$C$13+SQRT(('Ejercicio 3 - TIR'!$E$13-'Ejercicio 3 - TIR'!$C$13)*('Ejercicio 3 - TIR'!$D$13-'Ejercicio 3 - TIR'!$C$13)*B109),'Ejercicio 3 - TIR'!$E$13-SQRT(('Ejercicio 3 - TIR'!$E$13-'Ejercicio 3 - TIR'!$C$13)*('Ejercicio 3 - TIR'!$E$13-'Ejercicio 3 - TIR'!$D$13)*(1-B109)))</f>
        <v>74057.8231241407</v>
      </c>
      <c r="D109" s="27">
        <f ca="1" t="shared" si="805"/>
        <v>0.404412445936974</v>
      </c>
      <c r="E109" s="28">
        <f ca="1">IF(D109&lt;=('Ejercicio 3 - TIR'!$D$14-'Ejercicio 3 - TIR'!$C$14)/('Ejercicio 3 - TIR'!$E$14-'Ejercicio 3 - TIR'!$C$14),'Ejercicio 3 - TIR'!$C$14+SQRT(('Ejercicio 3 - TIR'!$E$14-'Ejercicio 3 - TIR'!$C$14)*('Ejercicio 3 - TIR'!$D$14-'Ejercicio 3 - TIR'!$C$14)*D109),'Ejercicio 3 - TIR'!$E$14-SQRT(('Ejercicio 3 - TIR'!$E$14-'Ejercicio 3 - TIR'!$C$14)*('Ejercicio 3 - TIR'!$E$14-'Ejercicio 3 - TIR'!$D$14)*(1-D109)))</f>
        <v>30548.114838327</v>
      </c>
      <c r="F109" s="27">
        <f ca="1" t="shared" si="805"/>
        <v>0.50847474144594</v>
      </c>
      <c r="G109" s="28">
        <f ca="1">IF(F109&lt;=('Ejercicio 3 - TIR'!$D$18-'Ejercicio 3 - TIR'!$C$18)/('Ejercicio 3 - TIR'!$E$18-'Ejercicio 3 - TIR'!$C$18),'Ejercicio 3 - TIR'!$C$18+SQRT(('Ejercicio 3 - TIR'!$E$18-'Ejercicio 3 - TIR'!$C$18)*('Ejercicio 3 - TIR'!$D$18-'Ejercicio 3 - TIR'!$C$18)*F109),'Ejercicio 3 - TIR'!$E$18-SQRT(('Ejercicio 3 - TIR'!$E$18-'Ejercicio 3 - TIR'!$C$18)*('Ejercicio 3 - TIR'!$E$18-'Ejercicio 3 - TIR'!$D$18)*(1-F109)))</f>
        <v>38733.3390645784</v>
      </c>
      <c r="H109" s="27">
        <f ca="1" t="shared" ref="H109:L109" si="806">RAND()</f>
        <v>0.22428681596583</v>
      </c>
      <c r="I109" s="28">
        <f ca="1">IF(H109&lt;=('Ejercicio 3 - TIR'!$D$18-'Ejercicio 3 - TIR'!$C$18)/('Ejercicio 3 - TIR'!$E$18-'Ejercicio 3 - TIR'!$C$18),'Ejercicio 3 - TIR'!$C$18+SQRT(('Ejercicio 3 - TIR'!$E$18-'Ejercicio 3 - TIR'!$C$18)*('Ejercicio 3 - TIR'!$D$18-'Ejercicio 3 - TIR'!$C$18)*H109),'Ejercicio 3 - TIR'!$E$18-SQRT(('Ejercicio 3 - TIR'!$E$18-'Ejercicio 3 - TIR'!$C$18)*('Ejercicio 3 - TIR'!$E$18-'Ejercicio 3 - TIR'!$D$18)*(1-H109)))</f>
        <v>35800.2605454302</v>
      </c>
      <c r="J109" s="27">
        <f ca="1" t="shared" si="806"/>
        <v>0.284518729670784</v>
      </c>
      <c r="K109" s="28">
        <f ca="1">IF(J109&lt;=('Ejercicio 3 - TIR'!$D$18-'Ejercicio 3 - TIR'!$C$18)/('Ejercicio 3 - TIR'!$E$18-'Ejercicio 3 - TIR'!$C$18),'Ejercicio 3 - TIR'!$C$18+SQRT(('Ejercicio 3 - TIR'!$E$18-'Ejercicio 3 - TIR'!$C$18)*('Ejercicio 3 - TIR'!$D$18-'Ejercicio 3 - TIR'!$C$18)*J109),'Ejercicio 3 - TIR'!$E$18-SQRT(('Ejercicio 3 - TIR'!$E$18-'Ejercicio 3 - TIR'!$C$18)*('Ejercicio 3 - TIR'!$E$18-'Ejercicio 3 - TIR'!$D$18)*(1-J109)))</f>
        <v>36532.8255334593</v>
      </c>
      <c r="L109" s="27">
        <f ca="1" t="shared" si="806"/>
        <v>0.352760481144672</v>
      </c>
      <c r="M109" s="28">
        <f ca="1">IF(L109&lt;=('Ejercicio 3 - TIR'!$D$18-'Ejercicio 3 - TIR'!$C$18)/('Ejercicio 3 - TIR'!$E$18-'Ejercicio 3 - TIR'!$C$18),'Ejercicio 3 - TIR'!$C$18+SQRT(('Ejercicio 3 - TIR'!$E$18-'Ejercicio 3 - TIR'!$C$18)*('Ejercicio 3 - TIR'!$D$18-'Ejercicio 3 - TIR'!$C$18)*L109),'Ejercicio 3 - TIR'!$E$18-SQRT(('Ejercicio 3 - TIR'!$E$18-'Ejercicio 3 - TIR'!$C$18)*('Ejercicio 3 - TIR'!$E$18-'Ejercicio 3 - TIR'!$D$18)*(1-L109)))</f>
        <v>37274.2059478476</v>
      </c>
      <c r="N109" s="27">
        <f ca="1" t="shared" ref="N109:R109" si="807">RAND()</f>
        <v>0.593106957688998</v>
      </c>
      <c r="O109" s="28">
        <f ca="1">IF(N109&lt;=('Ejercicio 3 - TIR'!$D$18-'Ejercicio 3 - TIR'!$C$18)/('Ejercicio 3 - TIR'!$E$18-'Ejercicio 3 - TIR'!$C$18),'Ejercicio 3 - TIR'!$C$18+SQRT(('Ejercicio 3 - TIR'!$E$18-'Ejercicio 3 - TIR'!$C$18)*('Ejercicio 3 - TIR'!$D$18-'Ejercicio 3 - TIR'!$C$18)*N109),'Ejercicio 3 - TIR'!$E$18-SQRT(('Ejercicio 3 - TIR'!$E$18-'Ejercicio 3 - TIR'!$C$18)*('Ejercicio 3 - TIR'!$E$18-'Ejercicio 3 - TIR'!$D$18)*(1-N109)))</f>
        <v>39432.1812775916</v>
      </c>
      <c r="P109" s="27">
        <f ca="1" t="shared" si="807"/>
        <v>0.774293007346788</v>
      </c>
      <c r="Q109" s="29">
        <f ca="1">IF(P109&lt;=('Ejercicio 3 - TIR'!$D$22-'Ejercicio 3 - TIR'!$C$22)/('Ejercicio 3 - TIR'!$E$22-'Ejercicio 3 - TIR'!$C$22),'Ejercicio 3 - TIR'!$C$22+SQRT(('Ejercicio 3 - TIR'!$E$22-'Ejercicio 3 - TIR'!$C$22)*('Ejercicio 3 - TIR'!$D$22-'Ejercicio 3 - TIR'!$C$22)*P109),'Ejercicio 3 - TIR'!$E$22-SQRT(('Ejercicio 3 - TIR'!$E$22-'Ejercicio 3 - TIR'!$C$22)*('Ejercicio 3 - TIR'!$E$22-'Ejercicio 3 - TIR'!$D$22)*(1-P109)))</f>
        <v>0.159843795328094</v>
      </c>
      <c r="R109" s="27">
        <f ca="1" t="shared" si="807"/>
        <v>0.456260101321204</v>
      </c>
      <c r="S109" s="29">
        <f ca="1">IF(R109&lt;=('Ejercicio 3 - TIR'!$D$23-'Ejercicio 3 - TIR'!$C$23)/('Ejercicio 3 - TIR'!$E$23-'Ejercicio 3 - TIR'!$C$23),'Ejercicio 3 - TIR'!$C$23+SQRT(('Ejercicio 3 - TIR'!$E$23-'Ejercicio 3 - TIR'!$C$23)*('Ejercicio 3 - TIR'!$D$23-'Ejercicio 3 - TIR'!$C$23)*R109),'Ejercicio 3 - TIR'!$E$23-SQRT(('Ejercicio 3 - TIR'!$E$23-'Ejercicio 3 - TIR'!$C$23)*('Ejercicio 3 - TIR'!$E$23-'Ejercicio 3 - TIR'!$D$23)*(1-R109)))</f>
        <v>0.148657776996448</v>
      </c>
      <c r="T109" s="27">
        <f ca="1" t="shared" ref="T109:X109" si="808">RAND()</f>
        <v>0.147362842854669</v>
      </c>
      <c r="U109" s="29">
        <f ca="1">IF(T109&lt;=('Ejercicio 3 - TIR'!$D$24-'Ejercicio 3 - TIR'!$C$24)/('Ejercicio 3 - TIR'!$E$24-'Ejercicio 3 - TIR'!$C$24),'Ejercicio 3 - TIR'!$C$24+SQRT(('Ejercicio 3 - TIR'!$E$24-'Ejercicio 3 - TIR'!$C$24)*('Ejercicio 3 - TIR'!$D$24-'Ejercicio 3 - TIR'!$C$24)*T109),'Ejercicio 3 - TIR'!$E$24-SQRT(('Ejercicio 3 - TIR'!$E$24-'Ejercicio 3 - TIR'!$C$24)*('Ejercicio 3 - TIR'!$E$24-'Ejercicio 3 - TIR'!$D$24)*(1-T109)))</f>
        <v>0.167591531200973</v>
      </c>
      <c r="V109" s="27">
        <f ca="1" t="shared" si="808"/>
        <v>0.456286238555918</v>
      </c>
      <c r="W109" s="29">
        <f ca="1">IF(V109&lt;=('Ejercicio 3 - TIR'!$D$25-'Ejercicio 3 - TIR'!$C$25)/('Ejercicio 3 - TIR'!$E$25-'Ejercicio 3 - TIR'!$C$25),'Ejercicio 3 - TIR'!$C$25+SQRT(('Ejercicio 3 - TIR'!$E$25-'Ejercicio 3 - TIR'!$C$25)*('Ejercicio 3 - TIR'!$D$25-'Ejercicio 3 - TIR'!$C$25)*V109),'Ejercicio 3 - TIR'!$E$25-SQRT(('Ejercicio 3 - TIR'!$E$25-'Ejercicio 3 - TIR'!$C$25)*('Ejercicio 3 - TIR'!$E$25-'Ejercicio 3 - TIR'!$D$25)*(1-V109)))</f>
        <v>0.206376632809304</v>
      </c>
      <c r="X109" s="27">
        <f ca="1" t="shared" si="808"/>
        <v>0.359655037558689</v>
      </c>
      <c r="Y109" s="29">
        <f ca="1">IF(X109&lt;=('Ejercicio 3 - TIR'!$D$26-'Ejercicio 3 - TIR'!$C$26)/('Ejercicio 3 - TIR'!$E$26-'Ejercicio 3 - TIR'!$C$26),'Ejercicio 3 - TIR'!$C$26+SQRT(('Ejercicio 3 - TIR'!$E$26-'Ejercicio 3 - TIR'!$C$26)*('Ejercicio 3 - TIR'!$D$26-'Ejercicio 3 - TIR'!$C$26)*X109),'Ejercicio 3 - TIR'!$E$26-SQRT(('Ejercicio 3 - TIR'!$E$26-'Ejercicio 3 - TIR'!$C$26)*('Ejercicio 3 - TIR'!$E$26-'Ejercicio 3 - TIR'!$D$26)*(1-X109)))</f>
        <v>0.221196404895763</v>
      </c>
      <c r="Z109" s="27">
        <f ca="1" t="shared" si="480"/>
        <v>1.15984379532809</v>
      </c>
      <c r="AA109" s="27">
        <f ca="1" t="shared" si="481"/>
        <v>1.33226359560469</v>
      </c>
      <c r="AB109" s="27">
        <f ca="1" t="shared" si="482"/>
        <v>1.5555396915554</v>
      </c>
      <c r="AC109" s="27">
        <f ca="1" t="shared" si="483"/>
        <v>1.87656673529982</v>
      </c>
      <c r="AD109" s="27">
        <f ca="1" t="shared" si="484"/>
        <v>2.29165655069512</v>
      </c>
      <c r="AE109" s="26">
        <f ca="1" t="shared" si="485"/>
        <v>4882.92661587664</v>
      </c>
      <c r="AF109" s="26">
        <f ca="1" t="shared" si="486"/>
        <v>5608.81163182966</v>
      </c>
      <c r="AG109" s="26">
        <f ca="1" t="shared" si="487"/>
        <v>6548.80096142582</v>
      </c>
      <c r="AH109" s="26">
        <f ca="1" t="shared" si="488"/>
        <v>7900.32045278321</v>
      </c>
      <c r="AI109" s="26">
        <f ca="1" t="shared" si="489"/>
        <v>9647.84293446332</v>
      </c>
      <c r="AJ109" s="28">
        <f ca="1" t="shared" si="490"/>
        <v>44924.6229863905</v>
      </c>
      <c r="AK109" s="28">
        <f ca="1" t="shared" si="491"/>
        <v>47695.3838378396</v>
      </c>
      <c r="AL109" s="28">
        <f ca="1" t="shared" si="492"/>
        <v>56828.2601619643</v>
      </c>
      <c r="AM109" s="28">
        <f ca="1" t="shared" si="493"/>
        <v>69947.5349664455</v>
      </c>
      <c r="AN109" s="28">
        <f ca="1" t="shared" si="494"/>
        <v>90365.0165329903</v>
      </c>
      <c r="AO109" s="28">
        <f ca="1">C109/'Ejercicio 3 - TIR'!$D$7</f>
        <v>14811.5646248281</v>
      </c>
      <c r="AP109" s="28">
        <f ca="1" t="shared" si="495"/>
        <v>30113.0583615624</v>
      </c>
      <c r="AQ109" s="28">
        <f ca="1" t="shared" si="496"/>
        <v>32883.8192130115</v>
      </c>
      <c r="AR109" s="28">
        <f ca="1" t="shared" si="497"/>
        <v>42016.6955371362</v>
      </c>
      <c r="AS109" s="28">
        <f ca="1" t="shared" si="498"/>
        <v>55135.9703416174</v>
      </c>
      <c r="AT109" s="28">
        <f ca="1" t="shared" si="499"/>
        <v>75553.4519081622</v>
      </c>
      <c r="AU109" s="28">
        <f ca="1">AP109*'Ejercicio 3 - TIR'!$D$5</f>
        <v>15056.5291807812</v>
      </c>
      <c r="AV109" s="28">
        <f ca="1">AQ109*'Ejercicio 3 - TIR'!$D$5</f>
        <v>16441.9096065058</v>
      </c>
      <c r="AW109" s="28">
        <f ca="1">AR109*'Ejercicio 3 - TIR'!$D$5</f>
        <v>21008.3477685681</v>
      </c>
      <c r="AX109" s="28">
        <f ca="1">AS109*'Ejercicio 3 - TIR'!$D$5</f>
        <v>27567.9851708087</v>
      </c>
      <c r="AY109" s="28">
        <f ca="1">AT109*'Ejercicio 3 - TIR'!$D$5</f>
        <v>37776.7259540811</v>
      </c>
      <c r="AZ109" s="28">
        <f ca="1" t="shared" ref="AZ109:BD109" si="809">AJ109-AU109-AE109</f>
        <v>24985.1671897327</v>
      </c>
      <c r="BA109" s="28">
        <f ca="1" t="shared" si="809"/>
        <v>25644.6625995042</v>
      </c>
      <c r="BB109" s="28">
        <f ca="1" t="shared" si="809"/>
        <v>29271.1114319704</v>
      </c>
      <c r="BC109" s="28">
        <f ca="1" t="shared" si="809"/>
        <v>34479.2293428536</v>
      </c>
      <c r="BD109" s="28">
        <f ca="1" t="shared" si="809"/>
        <v>42940.4476444459</v>
      </c>
      <c r="BE109" s="28">
        <f ca="1" t="shared" ref="BE109:BI109" si="810">AZ109/Z109</f>
        <v>21541.8380392033</v>
      </c>
      <c r="BF109" s="28">
        <f ca="1" t="shared" si="810"/>
        <v>19248.9404379954</v>
      </c>
      <c r="BG109" s="28">
        <f ca="1" t="shared" si="810"/>
        <v>18817.3349679699</v>
      </c>
      <c r="BH109" s="28">
        <f ca="1" t="shared" si="810"/>
        <v>18373.5695055603</v>
      </c>
      <c r="BI109" s="28">
        <f ca="1" t="shared" si="810"/>
        <v>18737.7325941014</v>
      </c>
      <c r="BJ109" s="28">
        <f ca="1" t="shared" si="502"/>
        <v>70005.7874806389</v>
      </c>
      <c r="BK109" s="28">
        <f ca="1" t="shared" si="503"/>
        <v>33943.0190985315</v>
      </c>
      <c r="BL109" s="28">
        <f ca="1" t="shared" si="504"/>
        <v>103948.80657917</v>
      </c>
      <c r="BM109" s="28">
        <f ca="1">BK109*'Ejercicio 3 - TIR'!$D$5</f>
        <v>16971.5095492658</v>
      </c>
      <c r="BN109" s="28">
        <f ca="1" t="shared" si="505"/>
        <v>86977.2970299047</v>
      </c>
      <c r="BO109" s="28">
        <f ca="1" t="shared" si="506"/>
        <v>37953.8971507411</v>
      </c>
      <c r="BP109" s="28">
        <f ca="1" t="shared" si="507"/>
        <v>-104605.937962468</v>
      </c>
      <c r="BQ109" s="28">
        <f ca="1" t="shared" ref="BQ109:BT109" si="811">BE109</f>
        <v>21541.8380392033</v>
      </c>
      <c r="BR109" s="28">
        <f ca="1" t="shared" si="811"/>
        <v>19248.9404379954</v>
      </c>
      <c r="BS109" s="28">
        <f ca="1" t="shared" si="811"/>
        <v>18817.3349679699</v>
      </c>
      <c r="BT109" s="28">
        <f ca="1" t="shared" si="811"/>
        <v>18373.5695055603</v>
      </c>
      <c r="BU109" s="28">
        <f ca="1" t="shared" si="509"/>
        <v>56691.6297448425</v>
      </c>
      <c r="BV109" s="30">
        <f ca="1" t="shared" si="510"/>
        <v>7.64867321638565</v>
      </c>
    </row>
    <row r="110" ht="15" customHeight="1" spans="1:74">
      <c r="A110" s="26">
        <v>109</v>
      </c>
      <c r="B110" s="27">
        <f ca="1" t="shared" ref="B110:F110" si="812">RAND()</f>
        <v>0.737930341827904</v>
      </c>
      <c r="C110" s="28">
        <f ca="1">IF(B110&lt;=('Ejercicio 3 - TIR'!$D$13-'Ejercicio 3 - TIR'!$C$13)/('Ejercicio 3 - TIR'!$E$13-'Ejercicio 3 - TIR'!$C$13),'Ejercicio 3 - TIR'!$C$13+SQRT(('Ejercicio 3 - TIR'!$E$13-'Ejercicio 3 - TIR'!$C$13)*('Ejercicio 3 - TIR'!$D$13-'Ejercicio 3 - TIR'!$C$13)*B110),'Ejercicio 3 - TIR'!$E$13-SQRT(('Ejercicio 3 - TIR'!$E$13-'Ejercicio 3 - TIR'!$C$13)*('Ejercicio 3 - TIR'!$E$13-'Ejercicio 3 - TIR'!$D$13)*(1-B110)))</f>
        <v>82266.3148272415</v>
      </c>
      <c r="D110" s="27">
        <f ca="1" t="shared" si="812"/>
        <v>0.326831903949962</v>
      </c>
      <c r="E110" s="28">
        <f ca="1">IF(D110&lt;=('Ejercicio 3 - TIR'!$D$14-'Ejercicio 3 - TIR'!$C$14)/('Ejercicio 3 - TIR'!$E$14-'Ejercicio 3 - TIR'!$C$14),'Ejercicio 3 - TIR'!$C$14+SQRT(('Ejercicio 3 - TIR'!$E$14-'Ejercicio 3 - TIR'!$C$14)*('Ejercicio 3 - TIR'!$D$14-'Ejercicio 3 - TIR'!$C$14)*D110),'Ejercicio 3 - TIR'!$E$14-SQRT(('Ejercicio 3 - TIR'!$E$14-'Ejercicio 3 - TIR'!$C$14)*('Ejercicio 3 - TIR'!$E$14-'Ejercicio 3 - TIR'!$D$14)*(1-D110)))</f>
        <v>29950.9991715054</v>
      </c>
      <c r="F110" s="27">
        <f ca="1" t="shared" si="812"/>
        <v>0.8119366448428</v>
      </c>
      <c r="G110" s="28">
        <f ca="1">IF(F110&lt;=('Ejercicio 3 - TIR'!$D$18-'Ejercicio 3 - TIR'!$C$18)/('Ejercicio 3 - TIR'!$E$18-'Ejercicio 3 - TIR'!$C$18),'Ejercicio 3 - TIR'!$C$18+SQRT(('Ejercicio 3 - TIR'!$E$18-'Ejercicio 3 - TIR'!$C$18)*('Ejercicio 3 - TIR'!$D$18-'Ejercicio 3 - TIR'!$C$18)*F110),'Ejercicio 3 - TIR'!$E$18-SQRT(('Ejercicio 3 - TIR'!$E$18-'Ejercicio 3 - TIR'!$C$18)*('Ejercicio 3 - TIR'!$E$18-'Ejercicio 3 - TIR'!$D$18)*(1-F110)))</f>
        <v>41244.37067367</v>
      </c>
      <c r="H110" s="27">
        <f ca="1" t="shared" ref="H110:L110" si="813">RAND()</f>
        <v>0.514221322054097</v>
      </c>
      <c r="I110" s="28">
        <f ca="1">IF(H110&lt;=('Ejercicio 3 - TIR'!$D$18-'Ejercicio 3 - TIR'!$C$18)/('Ejercicio 3 - TIR'!$E$18-'Ejercicio 3 - TIR'!$C$18),'Ejercicio 3 - TIR'!$C$18+SQRT(('Ejercicio 3 - TIR'!$E$18-'Ejercicio 3 - TIR'!$C$18)*('Ejercicio 3 - TIR'!$D$18-'Ejercicio 3 - TIR'!$C$18)*H110),'Ejercicio 3 - TIR'!$E$18-SQRT(('Ejercicio 3 - TIR'!$E$18-'Ejercicio 3 - TIR'!$C$18)*('Ejercicio 3 - TIR'!$E$18-'Ejercicio 3 - TIR'!$D$18)*(1-H110)))</f>
        <v>38782.5507859684</v>
      </c>
      <c r="J110" s="27">
        <f ca="1" t="shared" si="813"/>
        <v>0.330356664143408</v>
      </c>
      <c r="K110" s="28">
        <f ca="1">IF(J110&lt;=('Ejercicio 3 - TIR'!$D$18-'Ejercicio 3 - TIR'!$C$18)/('Ejercicio 3 - TIR'!$E$18-'Ejercicio 3 - TIR'!$C$18),'Ejercicio 3 - TIR'!$C$18+SQRT(('Ejercicio 3 - TIR'!$E$18-'Ejercicio 3 - TIR'!$C$18)*('Ejercicio 3 - TIR'!$D$18-'Ejercicio 3 - TIR'!$C$18)*J110),'Ejercicio 3 - TIR'!$E$18-SQRT(('Ejercicio 3 - TIR'!$E$18-'Ejercicio 3 - TIR'!$C$18)*('Ejercicio 3 - TIR'!$E$18-'Ejercicio 3 - TIR'!$D$18)*(1-J110)))</f>
        <v>37039.4246655186</v>
      </c>
      <c r="L110" s="27">
        <f ca="1" t="shared" si="813"/>
        <v>0.967919082464956</v>
      </c>
      <c r="M110" s="28">
        <f ca="1">IF(L110&lt;=('Ejercicio 3 - TIR'!$D$18-'Ejercicio 3 - TIR'!$C$18)/('Ejercicio 3 - TIR'!$E$18-'Ejercicio 3 - TIR'!$C$18),'Ejercicio 3 - TIR'!$C$18+SQRT(('Ejercicio 3 - TIR'!$E$18-'Ejercicio 3 - TIR'!$C$18)*('Ejercicio 3 - TIR'!$D$18-'Ejercicio 3 - TIR'!$C$18)*L110),'Ejercicio 3 - TIR'!$E$18-SQRT(('Ejercicio 3 - TIR'!$E$18-'Ejercicio 3 - TIR'!$C$18)*('Ejercicio 3 - TIR'!$E$18-'Ejercicio 3 - TIR'!$D$18)*(1-L110)))</f>
        <v>43448.8491965227</v>
      </c>
      <c r="N110" s="27">
        <f ca="1" t="shared" ref="N110:R110" si="814">RAND()</f>
        <v>0.814090705147529</v>
      </c>
      <c r="O110" s="28">
        <f ca="1">IF(N110&lt;=('Ejercicio 3 - TIR'!$D$18-'Ejercicio 3 - TIR'!$C$18)/('Ejercicio 3 - TIR'!$E$18-'Ejercicio 3 - TIR'!$C$18),'Ejercicio 3 - TIR'!$C$18+SQRT(('Ejercicio 3 - TIR'!$E$18-'Ejercicio 3 - TIR'!$C$18)*('Ejercicio 3 - TIR'!$D$18-'Ejercicio 3 - TIR'!$C$18)*N110),'Ejercicio 3 - TIR'!$E$18-SQRT(('Ejercicio 3 - TIR'!$E$18-'Ejercicio 3 - TIR'!$C$18)*('Ejercicio 3 - TIR'!$E$18-'Ejercicio 3 - TIR'!$D$18)*(1-N110)))</f>
        <v>41265.9409332557</v>
      </c>
      <c r="P110" s="27">
        <f ca="1" t="shared" si="814"/>
        <v>0.111297993012824</v>
      </c>
      <c r="Q110" s="29">
        <f ca="1">IF(P110&lt;=('Ejercicio 3 - TIR'!$D$22-'Ejercicio 3 - TIR'!$C$22)/('Ejercicio 3 - TIR'!$E$22-'Ejercicio 3 - TIR'!$C$22),'Ejercicio 3 - TIR'!$C$22+SQRT(('Ejercicio 3 - TIR'!$E$22-'Ejercicio 3 - TIR'!$C$22)*('Ejercicio 3 - TIR'!$D$22-'Ejercicio 3 - TIR'!$C$22)*P110),'Ejercicio 3 - TIR'!$E$22-SQRT(('Ejercicio 3 - TIR'!$E$22-'Ejercicio 3 - TIR'!$C$22)*('Ejercicio 3 - TIR'!$E$22-'Ejercicio 3 - TIR'!$D$22)*(1-P110)))</f>
        <v>0.134154023718473</v>
      </c>
      <c r="R110" s="27">
        <f ca="1" t="shared" si="814"/>
        <v>0.770927740041936</v>
      </c>
      <c r="S110" s="29">
        <f ca="1">IF(R110&lt;=('Ejercicio 3 - TIR'!$D$23-'Ejercicio 3 - TIR'!$C$23)/('Ejercicio 3 - TIR'!$E$23-'Ejercicio 3 - TIR'!$C$23),'Ejercicio 3 - TIR'!$C$23+SQRT(('Ejercicio 3 - TIR'!$E$23-'Ejercicio 3 - TIR'!$C$23)*('Ejercicio 3 - TIR'!$D$23-'Ejercicio 3 - TIR'!$C$23)*R110),'Ejercicio 3 - TIR'!$E$23-SQRT(('Ejercicio 3 - TIR'!$E$23-'Ejercicio 3 - TIR'!$C$23)*('Ejercicio 3 - TIR'!$E$23-'Ejercicio 3 - TIR'!$D$23)*(1-R110)))</f>
        <v>0.159694087857855</v>
      </c>
      <c r="T110" s="27">
        <f ca="1" t="shared" ref="T110:X110" si="815">RAND()</f>
        <v>0.425561337352168</v>
      </c>
      <c r="U110" s="29">
        <f ca="1">IF(T110&lt;=('Ejercicio 3 - TIR'!$D$24-'Ejercicio 3 - TIR'!$C$24)/('Ejercicio 3 - TIR'!$E$24-'Ejercicio 3 - TIR'!$C$24),'Ejercicio 3 - TIR'!$C$24+SQRT(('Ejercicio 3 - TIR'!$E$24-'Ejercicio 3 - TIR'!$C$24)*('Ejercicio 3 - TIR'!$D$24-'Ejercicio 3 - TIR'!$C$24)*T110),'Ejercicio 3 - TIR'!$E$24-SQRT(('Ejercicio 3 - TIR'!$E$24-'Ejercicio 3 - TIR'!$C$24)*('Ejercicio 3 - TIR'!$E$24-'Ejercicio 3 - TIR'!$D$24)*(1-T110)))</f>
        <v>0.17989446116657</v>
      </c>
      <c r="V110" s="27">
        <f ca="1" t="shared" si="815"/>
        <v>0.194407529081549</v>
      </c>
      <c r="W110" s="29">
        <f ca="1">IF(V110&lt;=('Ejercicio 3 - TIR'!$D$25-'Ejercicio 3 - TIR'!$C$25)/('Ejercicio 3 - TIR'!$E$25-'Ejercicio 3 - TIR'!$C$25),'Ejercicio 3 - TIR'!$C$25+SQRT(('Ejercicio 3 - TIR'!$E$25-'Ejercicio 3 - TIR'!$C$25)*('Ejercicio 3 - TIR'!$D$25-'Ejercicio 3 - TIR'!$C$25)*V110),'Ejercicio 3 - TIR'!$E$25-SQRT(('Ejercicio 3 - TIR'!$E$25-'Ejercicio 3 - TIR'!$C$25)*('Ejercicio 3 - TIR'!$E$25-'Ejercicio 3 - TIR'!$D$25)*(1-V110)))</f>
        <v>0.196497591967138</v>
      </c>
      <c r="X110" s="27">
        <f ca="1" t="shared" si="815"/>
        <v>0.634283662158235</v>
      </c>
      <c r="Y110" s="29">
        <f ca="1">IF(X110&lt;=('Ejercicio 3 - TIR'!$D$26-'Ejercicio 3 - TIR'!$C$26)/('Ejercicio 3 - TIR'!$E$26-'Ejercicio 3 - TIR'!$C$26),'Ejercicio 3 - TIR'!$C$26+SQRT(('Ejercicio 3 - TIR'!$E$26-'Ejercicio 3 - TIR'!$C$26)*('Ejercicio 3 - TIR'!$D$26-'Ejercicio 3 - TIR'!$C$26)*X110),'Ejercicio 3 - TIR'!$E$26-SQRT(('Ejercicio 3 - TIR'!$E$26-'Ejercicio 3 - TIR'!$C$26)*('Ejercicio 3 - TIR'!$E$26-'Ejercicio 3 - TIR'!$D$26)*(1-X110)))</f>
        <v>0.235560510530098</v>
      </c>
      <c r="Z110" s="27">
        <f ca="1" t="shared" si="480"/>
        <v>1.13415402371847</v>
      </c>
      <c r="AA110" s="27">
        <f ca="1" t="shared" si="481"/>
        <v>1.31527171602651</v>
      </c>
      <c r="AB110" s="27">
        <f ca="1" t="shared" si="482"/>
        <v>1.55188181266873</v>
      </c>
      <c r="AC110" s="27">
        <f ca="1" t="shared" si="483"/>
        <v>1.85682285187573</v>
      </c>
      <c r="AD110" s="27">
        <f ca="1" t="shared" si="484"/>
        <v>2.29421699082753</v>
      </c>
      <c r="AE110" s="26">
        <f ca="1" t="shared" si="485"/>
        <v>4018.04705324609</v>
      </c>
      <c r="AF110" s="26">
        <f ca="1" t="shared" si="486"/>
        <v>4659.70541238416</v>
      </c>
      <c r="AG110" s="26">
        <f ca="1" t="shared" si="487"/>
        <v>5497.96060673996</v>
      </c>
      <c r="AH110" s="26">
        <f ca="1" t="shared" si="488"/>
        <v>6578.29662669455</v>
      </c>
      <c r="AI110" s="26">
        <f ca="1" t="shared" si="489"/>
        <v>8127.88353849714</v>
      </c>
      <c r="AJ110" s="28">
        <f ca="1" t="shared" si="490"/>
        <v>46777.468955279</v>
      </c>
      <c r="AK110" s="28">
        <f ca="1" t="shared" si="491"/>
        <v>51009.592124146</v>
      </c>
      <c r="AL110" s="28">
        <f ca="1" t="shared" si="492"/>
        <v>57480.8094901318</v>
      </c>
      <c r="AM110" s="28">
        <f ca="1" t="shared" si="493"/>
        <v>80676.8160758058</v>
      </c>
      <c r="AN110" s="28">
        <f ca="1" t="shared" si="494"/>
        <v>94673.0228315605</v>
      </c>
      <c r="AO110" s="28">
        <f ca="1">C110/'Ejercicio 3 - TIR'!$D$7</f>
        <v>16453.2629654483</v>
      </c>
      <c r="AP110" s="28">
        <f ca="1" t="shared" si="495"/>
        <v>30324.2059898307</v>
      </c>
      <c r="AQ110" s="28">
        <f ca="1" t="shared" si="496"/>
        <v>34556.3291586977</v>
      </c>
      <c r="AR110" s="28">
        <f ca="1" t="shared" si="497"/>
        <v>41027.5465246835</v>
      </c>
      <c r="AS110" s="28">
        <f ca="1" t="shared" si="498"/>
        <v>64223.5531103575</v>
      </c>
      <c r="AT110" s="28">
        <f ca="1" t="shared" si="499"/>
        <v>78219.7598661122</v>
      </c>
      <c r="AU110" s="28">
        <f ca="1">AP110*'Ejercicio 3 - TIR'!$D$5</f>
        <v>15162.1029949154</v>
      </c>
      <c r="AV110" s="28">
        <f ca="1">AQ110*'Ejercicio 3 - TIR'!$D$5</f>
        <v>17278.1645793488</v>
      </c>
      <c r="AW110" s="28">
        <f ca="1">AR110*'Ejercicio 3 - TIR'!$D$5</f>
        <v>20513.7732623417</v>
      </c>
      <c r="AX110" s="28">
        <f ca="1">AS110*'Ejercicio 3 - TIR'!$D$5</f>
        <v>32111.7765551788</v>
      </c>
      <c r="AY110" s="28">
        <f ca="1">AT110*'Ejercicio 3 - TIR'!$D$5</f>
        <v>39109.8799330561</v>
      </c>
      <c r="AZ110" s="28">
        <f ca="1" t="shared" ref="AZ110:BD110" si="816">AJ110-AU110-AE110</f>
        <v>27597.3189071176</v>
      </c>
      <c r="BA110" s="28">
        <f ca="1" t="shared" si="816"/>
        <v>29071.722132413</v>
      </c>
      <c r="BB110" s="28">
        <f ca="1" t="shared" si="816"/>
        <v>31469.0756210501</v>
      </c>
      <c r="BC110" s="28">
        <f ca="1" t="shared" si="816"/>
        <v>41986.7428939325</v>
      </c>
      <c r="BD110" s="28">
        <f ca="1" t="shared" si="816"/>
        <v>47435.2593600073</v>
      </c>
      <c r="BE110" s="28">
        <f ca="1" t="shared" ref="BE110:BI110" si="817">AZ110/Z110</f>
        <v>24332.9550748638</v>
      </c>
      <c r="BF110" s="28">
        <f ca="1" t="shared" si="817"/>
        <v>22103.206339934</v>
      </c>
      <c r="BG110" s="28">
        <f ca="1" t="shared" si="817"/>
        <v>20278.0104542456</v>
      </c>
      <c r="BH110" s="28">
        <f ca="1" t="shared" si="817"/>
        <v>22612.1424838768</v>
      </c>
      <c r="BI110" s="28">
        <f ca="1" t="shared" si="817"/>
        <v>20676.0125784341</v>
      </c>
      <c r="BJ110" s="28">
        <f ca="1" t="shared" si="502"/>
        <v>68714.091191529</v>
      </c>
      <c r="BK110" s="28">
        <f ca="1" t="shared" si="503"/>
        <v>37747.3554498849</v>
      </c>
      <c r="BL110" s="28">
        <f ca="1" t="shared" si="504"/>
        <v>106461.446641414</v>
      </c>
      <c r="BM110" s="28">
        <f ca="1">BK110*'Ejercicio 3 - TIR'!$D$5</f>
        <v>18873.6777249424</v>
      </c>
      <c r="BN110" s="28">
        <f ca="1" t="shared" si="505"/>
        <v>87587.7689164714</v>
      </c>
      <c r="BO110" s="28">
        <f ca="1" t="shared" si="506"/>
        <v>38177.6306542295</v>
      </c>
      <c r="BP110" s="28">
        <f ca="1" t="shared" si="507"/>
        <v>-112217.313998747</v>
      </c>
      <c r="BQ110" s="28">
        <f ca="1" t="shared" ref="BQ110:BT110" si="818">BE110</f>
        <v>24332.9550748638</v>
      </c>
      <c r="BR110" s="28">
        <f ca="1" t="shared" si="818"/>
        <v>22103.206339934</v>
      </c>
      <c r="BS110" s="28">
        <f ca="1" t="shared" si="818"/>
        <v>20278.0104542456</v>
      </c>
      <c r="BT110" s="28">
        <f ca="1" t="shared" si="818"/>
        <v>22612.1424838768</v>
      </c>
      <c r="BU110" s="28">
        <f ca="1" t="shared" si="509"/>
        <v>58853.6432326636</v>
      </c>
      <c r="BV110" s="30">
        <f ca="1" t="shared" si="510"/>
        <v>8.59368645828105</v>
      </c>
    </row>
    <row r="111" ht="15" customHeight="1" spans="1:74">
      <c r="A111" s="26">
        <v>110</v>
      </c>
      <c r="B111" s="27">
        <f ca="1" t="shared" ref="B111:F111" si="819">RAND()</f>
        <v>0.155732630390021</v>
      </c>
      <c r="C111" s="28">
        <f ca="1">IF(B111&lt;=('Ejercicio 3 - TIR'!$D$13-'Ejercicio 3 - TIR'!$C$13)/('Ejercicio 3 - TIR'!$E$13-'Ejercicio 3 - TIR'!$C$13),'Ejercicio 3 - TIR'!$C$13+SQRT(('Ejercicio 3 - TIR'!$E$13-'Ejercicio 3 - TIR'!$C$13)*('Ejercicio 3 - TIR'!$D$13-'Ejercicio 3 - TIR'!$C$13)*B111),'Ejercicio 3 - TIR'!$E$13-SQRT(('Ejercicio 3 - TIR'!$E$13-'Ejercicio 3 - TIR'!$C$13)*('Ejercicio 3 - TIR'!$E$13-'Ejercicio 3 - TIR'!$D$13)*(1-B111)))</f>
        <v>67892.5947669957</v>
      </c>
      <c r="D111" s="27">
        <f ca="1" t="shared" si="819"/>
        <v>0.0527410553387591</v>
      </c>
      <c r="E111" s="28">
        <f ca="1">IF(D111&lt;=('Ejercicio 3 - TIR'!$D$14-'Ejercicio 3 - TIR'!$C$14)/('Ejercicio 3 - TIR'!$E$14-'Ejercicio 3 - TIR'!$C$14),'Ejercicio 3 - TIR'!$C$14+SQRT(('Ejercicio 3 - TIR'!$E$14-'Ejercicio 3 - TIR'!$C$14)*('Ejercicio 3 - TIR'!$D$14-'Ejercicio 3 - TIR'!$C$14)*D111),'Ejercicio 3 - TIR'!$E$14-SQRT(('Ejercicio 3 - TIR'!$E$14-'Ejercicio 3 - TIR'!$C$14)*('Ejercicio 3 - TIR'!$E$14-'Ejercicio 3 - TIR'!$D$14)*(1-D111)))</f>
        <v>26988.8637837738</v>
      </c>
      <c r="F111" s="27">
        <f ca="1" t="shared" si="819"/>
        <v>0.721431587390613</v>
      </c>
      <c r="G111" s="28">
        <f ca="1">IF(F111&lt;=('Ejercicio 3 - TIR'!$D$18-'Ejercicio 3 - TIR'!$C$18)/('Ejercicio 3 - TIR'!$E$18-'Ejercicio 3 - TIR'!$C$18),'Ejercicio 3 - TIR'!$C$18+SQRT(('Ejercicio 3 - TIR'!$E$18-'Ejercicio 3 - TIR'!$C$18)*('Ejercicio 3 - TIR'!$D$18-'Ejercicio 3 - TIR'!$C$18)*F111),'Ejercicio 3 - TIR'!$E$18-SQRT(('Ejercicio 3 - TIR'!$E$18-'Ejercicio 3 - TIR'!$C$18)*('Ejercicio 3 - TIR'!$E$18-'Ejercicio 3 - TIR'!$D$18)*(1-F111)))</f>
        <v>40429.1542417509</v>
      </c>
      <c r="H111" s="27">
        <f ca="1" t="shared" ref="H111:L111" si="820">RAND()</f>
        <v>0.279081694650207</v>
      </c>
      <c r="I111" s="28">
        <f ca="1">IF(H111&lt;=('Ejercicio 3 - TIR'!$D$18-'Ejercicio 3 - TIR'!$C$18)/('Ejercicio 3 - TIR'!$E$18-'Ejercicio 3 - TIR'!$C$18),'Ejercicio 3 - TIR'!$C$18+SQRT(('Ejercicio 3 - TIR'!$E$18-'Ejercicio 3 - TIR'!$C$18)*('Ejercicio 3 - TIR'!$D$18-'Ejercicio 3 - TIR'!$C$18)*H111),'Ejercicio 3 - TIR'!$E$18-SQRT(('Ejercicio 3 - TIR'!$E$18-'Ejercicio 3 - TIR'!$C$18)*('Ejercicio 3 - TIR'!$E$18-'Ejercicio 3 - TIR'!$D$18)*(1-H111)))</f>
        <v>36470.104651204</v>
      </c>
      <c r="J111" s="27">
        <f ca="1" t="shared" si="820"/>
        <v>0.553234997024369</v>
      </c>
      <c r="K111" s="28">
        <f ca="1">IF(J111&lt;=('Ejercicio 3 - TIR'!$D$18-'Ejercicio 3 - TIR'!$C$18)/('Ejercicio 3 - TIR'!$E$18-'Ejercicio 3 - TIR'!$C$18),'Ejercicio 3 - TIR'!$C$18+SQRT(('Ejercicio 3 - TIR'!$E$18-'Ejercicio 3 - TIR'!$C$18)*('Ejercicio 3 - TIR'!$D$18-'Ejercicio 3 - TIR'!$C$18)*J111),'Ejercicio 3 - TIR'!$E$18-SQRT(('Ejercicio 3 - TIR'!$E$18-'Ejercicio 3 - TIR'!$C$18)*('Ejercicio 3 - TIR'!$E$18-'Ejercicio 3 - TIR'!$D$18)*(1-J111)))</f>
        <v>39109.6240072604</v>
      </c>
      <c r="L111" s="27">
        <f ca="1" t="shared" si="820"/>
        <v>0.255599614305561</v>
      </c>
      <c r="M111" s="28">
        <f ca="1">IF(L111&lt;=('Ejercicio 3 - TIR'!$D$18-'Ejercicio 3 - TIR'!$C$18)/('Ejercicio 3 - TIR'!$E$18-'Ejercicio 3 - TIR'!$C$18),'Ejercicio 3 - TIR'!$C$18+SQRT(('Ejercicio 3 - TIR'!$E$18-'Ejercicio 3 - TIR'!$C$18)*('Ejercicio 3 - TIR'!$D$18-'Ejercicio 3 - TIR'!$C$18)*L111),'Ejercicio 3 - TIR'!$E$18-SQRT(('Ejercicio 3 - TIR'!$E$18-'Ejercicio 3 - TIR'!$C$18)*('Ejercicio 3 - TIR'!$E$18-'Ejercicio 3 - TIR'!$D$18)*(1-L111)))</f>
        <v>36191.9255604242</v>
      </c>
      <c r="N111" s="27">
        <f ca="1" t="shared" ref="N111:R111" si="821">RAND()</f>
        <v>0.918381871708455</v>
      </c>
      <c r="O111" s="28">
        <f ca="1">IF(N111&lt;=('Ejercicio 3 - TIR'!$D$18-'Ejercicio 3 - TIR'!$C$18)/('Ejercicio 3 - TIR'!$E$18-'Ejercicio 3 - TIR'!$C$18),'Ejercicio 3 - TIR'!$C$18+SQRT(('Ejercicio 3 - TIR'!$E$18-'Ejercicio 3 - TIR'!$C$18)*('Ejercicio 3 - TIR'!$D$18-'Ejercicio 3 - TIR'!$C$18)*N111),'Ejercicio 3 - TIR'!$E$18-SQRT(('Ejercicio 3 - TIR'!$E$18-'Ejercicio 3 - TIR'!$C$18)*('Ejercicio 3 - TIR'!$E$18-'Ejercicio 3 - TIR'!$D$18)*(1-N111)))</f>
        <v>42525.8618426074</v>
      </c>
      <c r="P111" s="27">
        <f ca="1" t="shared" si="821"/>
        <v>0.189674663774857</v>
      </c>
      <c r="Q111" s="29">
        <f ca="1">IF(P111&lt;=('Ejercicio 3 - TIR'!$D$22-'Ejercicio 3 - TIR'!$C$22)/('Ejercicio 3 - TIR'!$E$22-'Ejercicio 3 - TIR'!$C$22),'Ejercicio 3 - TIR'!$C$22+SQRT(('Ejercicio 3 - TIR'!$E$22-'Ejercicio 3 - TIR'!$C$22)*('Ejercicio 3 - TIR'!$D$22-'Ejercicio 3 - TIR'!$C$22)*P111),'Ejercicio 3 - TIR'!$E$22-SQRT(('Ejercicio 3 - TIR'!$E$22-'Ejercicio 3 - TIR'!$C$22)*('Ejercicio 3 - TIR'!$E$22-'Ejercicio 3 - TIR'!$D$22)*(1-P111)))</f>
        <v>0.138477402273987</v>
      </c>
      <c r="R111" s="27">
        <f ca="1" t="shared" si="821"/>
        <v>0.0101212426384372</v>
      </c>
      <c r="S111" s="29">
        <f ca="1">IF(R111&lt;=('Ejercicio 3 - TIR'!$D$23-'Ejercicio 3 - TIR'!$C$23)/('Ejercicio 3 - TIR'!$E$23-'Ejercicio 3 - TIR'!$C$23),'Ejercicio 3 - TIR'!$C$23+SQRT(('Ejercicio 3 - TIR'!$E$23-'Ejercicio 3 - TIR'!$C$23)*('Ejercicio 3 - TIR'!$D$23-'Ejercicio 3 - TIR'!$C$23)*R111),'Ejercicio 3 - TIR'!$E$23-SQRT(('Ejercicio 3 - TIR'!$E$23-'Ejercicio 3 - TIR'!$C$23)*('Ejercicio 3 - TIR'!$E$23-'Ejercicio 3 - TIR'!$D$23)*(1-R111)))</f>
        <v>0.124268282646356</v>
      </c>
      <c r="T111" s="27">
        <f ca="1" t="shared" ref="T111:X111" si="822">RAND()</f>
        <v>0.015124764766923</v>
      </c>
      <c r="U111" s="29">
        <f ca="1">IF(T111&lt;=('Ejercicio 3 - TIR'!$D$24-'Ejercicio 3 - TIR'!$C$24)/('Ejercicio 3 - TIR'!$E$24-'Ejercicio 3 - TIR'!$C$24),'Ejercicio 3 - TIR'!$C$24+SQRT(('Ejercicio 3 - TIR'!$E$24-'Ejercicio 3 - TIR'!$C$24)*('Ejercicio 3 - TIR'!$D$24-'Ejercicio 3 - TIR'!$C$24)*T111),'Ejercicio 3 - TIR'!$E$24-SQRT(('Ejercicio 3 - TIR'!$E$24-'Ejercicio 3 - TIR'!$C$24)*('Ejercicio 3 - TIR'!$E$24-'Ejercicio 3 - TIR'!$D$24)*(1-T111)))</f>
        <v>0.155635779095257</v>
      </c>
      <c r="V111" s="27">
        <f ca="1" t="shared" si="822"/>
        <v>0.266119961943904</v>
      </c>
      <c r="W111" s="29">
        <f ca="1">IF(V111&lt;=('Ejercicio 3 - TIR'!$D$25-'Ejercicio 3 - TIR'!$C$25)/('Ejercicio 3 - TIR'!$E$25-'Ejercicio 3 - TIR'!$C$25),'Ejercicio 3 - TIR'!$C$25+SQRT(('Ejercicio 3 - TIR'!$E$25-'Ejercicio 3 - TIR'!$C$25)*('Ejercicio 3 - TIR'!$D$25-'Ejercicio 3 - TIR'!$C$25)*V111),'Ejercicio 3 - TIR'!$E$25-SQRT(('Ejercicio 3 - TIR'!$E$25-'Ejercicio 3 - TIR'!$C$25)*('Ejercicio 3 - TIR'!$E$25-'Ejercicio 3 - TIR'!$D$25)*(1-V111)))</f>
        <v>0.199302019239485</v>
      </c>
      <c r="X111" s="27">
        <f ca="1" t="shared" si="822"/>
        <v>0.388120128238657</v>
      </c>
      <c r="Y111" s="29">
        <f ca="1">IF(X111&lt;=('Ejercicio 3 - TIR'!$D$26-'Ejercicio 3 - TIR'!$C$26)/('Ejercicio 3 - TIR'!$E$26-'Ejercicio 3 - TIR'!$C$26),'Ejercicio 3 - TIR'!$C$26+SQRT(('Ejercicio 3 - TIR'!$E$26-'Ejercicio 3 - TIR'!$C$26)*('Ejercicio 3 - TIR'!$D$26-'Ejercicio 3 - TIR'!$C$26)*X111),'Ejercicio 3 - TIR'!$E$26-SQRT(('Ejercicio 3 - TIR'!$E$26-'Ejercicio 3 - TIR'!$C$26)*('Ejercicio 3 - TIR'!$E$26-'Ejercicio 3 - TIR'!$D$26)*(1-X111)))</f>
        <v>0.222518252396859</v>
      </c>
      <c r="Z111" s="27">
        <f ca="1" t="shared" si="480"/>
        <v>1.13847740227399</v>
      </c>
      <c r="AA111" s="27">
        <f ca="1" t="shared" si="481"/>
        <v>1.27995403388626</v>
      </c>
      <c r="AB111" s="27">
        <f ca="1" t="shared" si="482"/>
        <v>1.47916067715627</v>
      </c>
      <c r="AC111" s="27">
        <f ca="1" t="shared" si="483"/>
        <v>1.77396038689315</v>
      </c>
      <c r="AD111" s="27">
        <f ca="1" t="shared" si="484"/>
        <v>2.16869895200587</v>
      </c>
      <c r="AE111" s="26">
        <f ca="1" t="shared" si="485"/>
        <v>3737.34774710348</v>
      </c>
      <c r="AF111" s="26">
        <f ca="1" t="shared" si="486"/>
        <v>4201.78153328826</v>
      </c>
      <c r="AG111" s="26">
        <f ca="1" t="shared" si="487"/>
        <v>4855.72907580964</v>
      </c>
      <c r="AH111" s="26">
        <f ca="1" t="shared" si="488"/>
        <v>5823.48568549839</v>
      </c>
      <c r="AI111" s="26">
        <f ca="1" t="shared" si="489"/>
        <v>7119.31754309361</v>
      </c>
      <c r="AJ111" s="28">
        <f ca="1" t="shared" si="490"/>
        <v>46027.6784972829</v>
      </c>
      <c r="AK111" s="28">
        <f ca="1" t="shared" si="491"/>
        <v>46680.0575645626</v>
      </c>
      <c r="AL111" s="28">
        <f ca="1" t="shared" si="492"/>
        <v>57849.4179299063</v>
      </c>
      <c r="AM111" s="28">
        <f ca="1" t="shared" si="493"/>
        <v>64203.0422695783</v>
      </c>
      <c r="AN111" s="28">
        <f ca="1" t="shared" si="494"/>
        <v>92225.7920112093</v>
      </c>
      <c r="AO111" s="28">
        <f ca="1">C111/'Ejercicio 3 - TIR'!$D$7</f>
        <v>13578.5189533991</v>
      </c>
      <c r="AP111" s="28">
        <f ca="1" t="shared" si="495"/>
        <v>32449.1595438837</v>
      </c>
      <c r="AQ111" s="28">
        <f ca="1" t="shared" si="496"/>
        <v>33101.5386111634</v>
      </c>
      <c r="AR111" s="28">
        <f ca="1" t="shared" si="497"/>
        <v>44270.8989765071</v>
      </c>
      <c r="AS111" s="28">
        <f ca="1" t="shared" si="498"/>
        <v>50624.5233161791</v>
      </c>
      <c r="AT111" s="28">
        <f ca="1" t="shared" si="499"/>
        <v>78647.2730578102</v>
      </c>
      <c r="AU111" s="28">
        <f ca="1">AP111*'Ejercicio 3 - TIR'!$D$5</f>
        <v>16224.5797719419</v>
      </c>
      <c r="AV111" s="28">
        <f ca="1">AQ111*'Ejercicio 3 - TIR'!$D$5</f>
        <v>16550.7693055817</v>
      </c>
      <c r="AW111" s="28">
        <f ca="1">AR111*'Ejercicio 3 - TIR'!$D$5</f>
        <v>22135.4494882536</v>
      </c>
      <c r="AX111" s="28">
        <f ca="1">AS111*'Ejercicio 3 - TIR'!$D$5</f>
        <v>25312.2616580896</v>
      </c>
      <c r="AY111" s="28">
        <f ca="1">AT111*'Ejercicio 3 - TIR'!$D$5</f>
        <v>39323.6365289051</v>
      </c>
      <c r="AZ111" s="28">
        <f ca="1" t="shared" ref="AZ111:BD111" si="823">AJ111-AU111-AE111</f>
        <v>26065.7509782375</v>
      </c>
      <c r="BA111" s="28">
        <f ca="1" t="shared" si="823"/>
        <v>25927.5067256926</v>
      </c>
      <c r="BB111" s="28">
        <f ca="1" t="shared" si="823"/>
        <v>30858.2393658431</v>
      </c>
      <c r="BC111" s="28">
        <f ca="1" t="shared" si="823"/>
        <v>33067.2949259903</v>
      </c>
      <c r="BD111" s="28">
        <f ca="1" t="shared" si="823"/>
        <v>45782.8379392106</v>
      </c>
      <c r="BE111" s="28">
        <f ca="1" t="shared" ref="BE111:BI111" si="824">AZ111/Z111</f>
        <v>22895.2730429027</v>
      </c>
      <c r="BF111" s="28">
        <f ca="1" t="shared" si="824"/>
        <v>20256.5920644589</v>
      </c>
      <c r="BG111" s="28">
        <f ca="1" t="shared" si="824"/>
        <v>20861.9927790191</v>
      </c>
      <c r="BH111" s="28">
        <f ca="1" t="shared" si="824"/>
        <v>18640.3795543051</v>
      </c>
      <c r="BI111" s="28">
        <f ca="1" t="shared" si="824"/>
        <v>21110.7391816025</v>
      </c>
      <c r="BJ111" s="28">
        <f ca="1" t="shared" si="502"/>
        <v>58530.7206036995</v>
      </c>
      <c r="BK111" s="28">
        <f ca="1" t="shared" si="503"/>
        <v>29447.7198240286</v>
      </c>
      <c r="BL111" s="28">
        <f ca="1" t="shared" si="504"/>
        <v>87978.4404277281</v>
      </c>
      <c r="BM111" s="28">
        <f ca="1">BK111*'Ejercicio 3 - TIR'!$D$5</f>
        <v>14723.8599120143</v>
      </c>
      <c r="BN111" s="28">
        <f ca="1" t="shared" si="505"/>
        <v>73254.5805157138</v>
      </c>
      <c r="BO111" s="28">
        <f ca="1" t="shared" si="506"/>
        <v>33778.1232604733</v>
      </c>
      <c r="BP111" s="28">
        <f ca="1" t="shared" si="507"/>
        <v>-94881.4585507695</v>
      </c>
      <c r="BQ111" s="28">
        <f ca="1" t="shared" ref="BQ111:BT111" si="825">BE111</f>
        <v>22895.2730429027</v>
      </c>
      <c r="BR111" s="28">
        <f ca="1" t="shared" si="825"/>
        <v>20256.5920644589</v>
      </c>
      <c r="BS111" s="28">
        <f ca="1" t="shared" si="825"/>
        <v>20861.9927790191</v>
      </c>
      <c r="BT111" s="28">
        <f ca="1" t="shared" si="825"/>
        <v>18640.3795543051</v>
      </c>
      <c r="BU111" s="28">
        <f ca="1" t="shared" si="509"/>
        <v>54888.8624420758</v>
      </c>
      <c r="BV111" s="30">
        <f ca="1" t="shared" si="510"/>
        <v>11.8328602783414</v>
      </c>
    </row>
    <row r="112" ht="15" customHeight="1" spans="1:74">
      <c r="A112" s="26">
        <v>111</v>
      </c>
      <c r="B112" s="27">
        <f ca="1" t="shared" ref="B112:F112" si="826">RAND()</f>
        <v>0.228578943863963</v>
      </c>
      <c r="C112" s="28">
        <f ca="1">IF(B112&lt;=('Ejercicio 3 - TIR'!$D$13-'Ejercicio 3 - TIR'!$C$13)/('Ejercicio 3 - TIR'!$E$13-'Ejercicio 3 - TIR'!$C$13),'Ejercicio 3 - TIR'!$C$13+SQRT(('Ejercicio 3 - TIR'!$E$13-'Ejercicio 3 - TIR'!$C$13)*('Ejercicio 3 - TIR'!$D$13-'Ejercicio 3 - TIR'!$C$13)*B112),'Ejercicio 3 - TIR'!$E$13-SQRT(('Ejercicio 3 - TIR'!$E$13-'Ejercicio 3 - TIR'!$C$13)*('Ejercicio 3 - TIR'!$E$13-'Ejercicio 3 - TIR'!$D$13)*(1-B112)))</f>
        <v>69561.9860670043</v>
      </c>
      <c r="D112" s="27">
        <f ca="1" t="shared" si="826"/>
        <v>0.686532149951869</v>
      </c>
      <c r="E112" s="28">
        <f ca="1">IF(D112&lt;=('Ejercicio 3 - TIR'!$D$14-'Ejercicio 3 - TIR'!$C$14)/('Ejercicio 3 - TIR'!$E$14-'Ejercicio 3 - TIR'!$C$14),'Ejercicio 3 - TIR'!$C$14+SQRT(('Ejercicio 3 - TIR'!$E$14-'Ejercicio 3 - TIR'!$C$14)*('Ejercicio 3 - TIR'!$D$14-'Ejercicio 3 - TIR'!$C$14)*D112),'Ejercicio 3 - TIR'!$E$14-SQRT(('Ejercicio 3 - TIR'!$E$14-'Ejercicio 3 - TIR'!$C$14)*('Ejercicio 3 - TIR'!$E$14-'Ejercicio 3 - TIR'!$D$14)*(1-D112)))</f>
        <v>33142.8739615478</v>
      </c>
      <c r="F112" s="27">
        <f ca="1" t="shared" si="826"/>
        <v>0.358323023370145</v>
      </c>
      <c r="G112" s="28">
        <f ca="1">IF(F112&lt;=('Ejercicio 3 - TIR'!$D$18-'Ejercicio 3 - TIR'!$C$18)/('Ejercicio 3 - TIR'!$E$18-'Ejercicio 3 - TIR'!$C$18),'Ejercicio 3 - TIR'!$C$18+SQRT(('Ejercicio 3 - TIR'!$E$18-'Ejercicio 3 - TIR'!$C$18)*('Ejercicio 3 - TIR'!$D$18-'Ejercicio 3 - TIR'!$C$18)*F112),'Ejercicio 3 - TIR'!$E$18-SQRT(('Ejercicio 3 - TIR'!$E$18-'Ejercicio 3 - TIR'!$C$18)*('Ejercicio 3 - TIR'!$E$18-'Ejercicio 3 - TIR'!$D$18)*(1-F112)))</f>
        <v>37331.3336785009</v>
      </c>
      <c r="H112" s="27">
        <f ca="1" t="shared" ref="H112:L112" si="827">RAND()</f>
        <v>0.750219315872208</v>
      </c>
      <c r="I112" s="28">
        <f ca="1">IF(H112&lt;=('Ejercicio 3 - TIR'!$D$18-'Ejercicio 3 - TIR'!$C$18)/('Ejercicio 3 - TIR'!$E$18-'Ejercicio 3 - TIR'!$C$18),'Ejercicio 3 - TIR'!$C$18+SQRT(('Ejercicio 3 - TIR'!$E$18-'Ejercicio 3 - TIR'!$C$18)*('Ejercicio 3 - TIR'!$D$18-'Ejercicio 3 - TIR'!$C$18)*H112),'Ejercicio 3 - TIR'!$E$18-SQRT(('Ejercicio 3 - TIR'!$E$18-'Ejercicio 3 - TIR'!$C$18)*('Ejercicio 3 - TIR'!$E$18-'Ejercicio 3 - TIR'!$D$18)*(1-H112)))</f>
        <v>40671.7727289819</v>
      </c>
      <c r="J112" s="27">
        <f ca="1" t="shared" si="827"/>
        <v>0.843779936523981</v>
      </c>
      <c r="K112" s="28">
        <f ca="1">IF(J112&lt;=('Ejercicio 3 - TIR'!$D$18-'Ejercicio 3 - TIR'!$C$18)/('Ejercicio 3 - TIR'!$E$18-'Ejercicio 3 - TIR'!$C$18),'Ejercicio 3 - TIR'!$C$18+SQRT(('Ejercicio 3 - TIR'!$E$18-'Ejercicio 3 - TIR'!$C$18)*('Ejercicio 3 - TIR'!$D$18-'Ejercicio 3 - TIR'!$C$18)*J112),'Ejercicio 3 - TIR'!$E$18-SQRT(('Ejercicio 3 - TIR'!$E$18-'Ejercicio 3 - TIR'!$C$18)*('Ejercicio 3 - TIR'!$E$18-'Ejercicio 3 - TIR'!$D$18)*(1-J112)))</f>
        <v>41577.0619694915</v>
      </c>
      <c r="L112" s="27">
        <f ca="1" t="shared" si="827"/>
        <v>0.682044084248601</v>
      </c>
      <c r="M112" s="28">
        <f ca="1">IF(L112&lt;=('Ejercicio 3 - TIR'!$D$18-'Ejercicio 3 - TIR'!$C$18)/('Ejercicio 3 - TIR'!$E$18-'Ejercicio 3 - TIR'!$C$18),'Ejercicio 3 - TIR'!$C$18+SQRT(('Ejercicio 3 - TIR'!$E$18-'Ejercicio 3 - TIR'!$C$18)*('Ejercicio 3 - TIR'!$D$18-'Ejercicio 3 - TIR'!$C$18)*L112),'Ejercicio 3 - TIR'!$E$18-SQRT(('Ejercicio 3 - TIR'!$E$18-'Ejercicio 3 - TIR'!$C$18)*('Ejercicio 3 - TIR'!$E$18-'Ejercicio 3 - TIR'!$D$18)*(1-L112)))</f>
        <v>40116.6923421358</v>
      </c>
      <c r="N112" s="27">
        <f ca="1" t="shared" ref="N112:R112" si="828">RAND()</f>
        <v>0.231042785500759</v>
      </c>
      <c r="O112" s="28">
        <f ca="1">IF(N112&lt;=('Ejercicio 3 - TIR'!$D$18-'Ejercicio 3 - TIR'!$C$18)/('Ejercicio 3 - TIR'!$E$18-'Ejercicio 3 - TIR'!$C$18),'Ejercicio 3 - TIR'!$C$18+SQRT(('Ejercicio 3 - TIR'!$E$18-'Ejercicio 3 - TIR'!$C$18)*('Ejercicio 3 - TIR'!$D$18-'Ejercicio 3 - TIR'!$C$18)*N112),'Ejercicio 3 - TIR'!$E$18-SQRT(('Ejercicio 3 - TIR'!$E$18-'Ejercicio 3 - TIR'!$C$18)*('Ejercicio 3 - TIR'!$E$18-'Ejercicio 3 - TIR'!$D$18)*(1-N112)))</f>
        <v>35886.9701736219</v>
      </c>
      <c r="P112" s="27">
        <f ca="1" t="shared" si="828"/>
        <v>0.0719205397993401</v>
      </c>
      <c r="Q112" s="29">
        <f ca="1">IF(P112&lt;=('Ejercicio 3 - TIR'!$D$22-'Ejercicio 3 - TIR'!$C$22)/('Ejercicio 3 - TIR'!$E$22-'Ejercicio 3 - TIR'!$C$22),'Ejercicio 3 - TIR'!$C$22+SQRT(('Ejercicio 3 - TIR'!$E$22-'Ejercicio 3 - TIR'!$C$22)*('Ejercicio 3 - TIR'!$D$22-'Ejercicio 3 - TIR'!$C$22)*P112),'Ejercicio 3 - TIR'!$E$22-SQRT(('Ejercicio 3 - TIR'!$E$22-'Ejercicio 3 - TIR'!$C$22)*('Ejercicio 3 - TIR'!$E$22-'Ejercicio 3 - TIR'!$D$22)*(1-P112)))</f>
        <v>0.131377915962021</v>
      </c>
      <c r="R112" s="27">
        <f ca="1" t="shared" si="828"/>
        <v>0.497070917053489</v>
      </c>
      <c r="S112" s="29">
        <f ca="1">IF(R112&lt;=('Ejercicio 3 - TIR'!$D$23-'Ejercicio 3 - TIR'!$C$23)/('Ejercicio 3 - TIR'!$E$23-'Ejercicio 3 - TIR'!$C$23),'Ejercicio 3 - TIR'!$C$23+SQRT(('Ejercicio 3 - TIR'!$E$23-'Ejercicio 3 - TIR'!$C$23)*('Ejercicio 3 - TIR'!$D$23-'Ejercicio 3 - TIR'!$C$23)*R112),'Ejercicio 3 - TIR'!$E$23-SQRT(('Ejercicio 3 - TIR'!$E$23-'Ejercicio 3 - TIR'!$C$23)*('Ejercicio 3 - TIR'!$E$23-'Ejercicio 3 - TIR'!$D$23)*(1-R112)))</f>
        <v>0.149911998440363</v>
      </c>
      <c r="T112" s="27">
        <f ca="1" t="shared" ref="T112:X112" si="829">RAND()</f>
        <v>0.425984459079581</v>
      </c>
      <c r="U112" s="29">
        <f ca="1">IF(T112&lt;=('Ejercicio 3 - TIR'!$D$24-'Ejercicio 3 - TIR'!$C$24)/('Ejercicio 3 - TIR'!$E$24-'Ejercicio 3 - TIR'!$C$24),'Ejercicio 3 - TIR'!$C$24+SQRT(('Ejercicio 3 - TIR'!$E$24-'Ejercicio 3 - TIR'!$C$24)*('Ejercicio 3 - TIR'!$D$24-'Ejercicio 3 - TIR'!$C$24)*T112),'Ejercicio 3 - TIR'!$E$24-SQRT(('Ejercicio 3 - TIR'!$E$24-'Ejercicio 3 - TIR'!$C$24)*('Ejercicio 3 - TIR'!$E$24-'Ejercicio 3 - TIR'!$D$24)*(1-T112)))</f>
        <v>0.179909319017108</v>
      </c>
      <c r="V112" s="27">
        <f ca="1" t="shared" si="829"/>
        <v>0.139521357852205</v>
      </c>
      <c r="W112" s="29">
        <f ca="1">IF(V112&lt;=('Ejercicio 3 - TIR'!$D$25-'Ejercicio 3 - TIR'!$C$25)/('Ejercicio 3 - TIR'!$E$25-'Ejercicio 3 - TIR'!$C$25),'Ejercicio 3 - TIR'!$C$25+SQRT(('Ejercicio 3 - TIR'!$E$25-'Ejercicio 3 - TIR'!$C$25)*('Ejercicio 3 - TIR'!$D$25-'Ejercicio 3 - TIR'!$C$25)*V112),'Ejercicio 3 - TIR'!$E$25-SQRT(('Ejercicio 3 - TIR'!$E$25-'Ejercicio 3 - TIR'!$C$25)*('Ejercicio 3 - TIR'!$E$25-'Ejercicio 3 - TIR'!$D$25)*(1-V112)))</f>
        <v>0.193976047402363</v>
      </c>
      <c r="X112" s="27">
        <f ca="1" t="shared" si="829"/>
        <v>0.624222142840673</v>
      </c>
      <c r="Y112" s="29">
        <f ca="1">IF(X112&lt;=('Ejercicio 3 - TIR'!$D$26-'Ejercicio 3 - TIR'!$C$26)/('Ejercicio 3 - TIR'!$E$26-'Ejercicio 3 - TIR'!$C$26),'Ejercicio 3 - TIR'!$C$26+SQRT(('Ejercicio 3 - TIR'!$E$26-'Ejercicio 3 - TIR'!$C$26)*('Ejercicio 3 - TIR'!$D$26-'Ejercicio 3 - TIR'!$C$26)*X112),'Ejercicio 3 - TIR'!$E$26-SQRT(('Ejercicio 3 - TIR'!$E$26-'Ejercicio 3 - TIR'!$C$26)*('Ejercicio 3 - TIR'!$E$26-'Ejercicio 3 - TIR'!$D$26)*(1-X112)))</f>
        <v>0.234953352747842</v>
      </c>
      <c r="Z112" s="27">
        <f ca="1" t="shared" si="480"/>
        <v>1.13137791596202</v>
      </c>
      <c r="AA112" s="27">
        <f ca="1" t="shared" si="481"/>
        <v>1.30098504033518</v>
      </c>
      <c r="AB112" s="27">
        <f ca="1" t="shared" si="482"/>
        <v>1.53504437299333</v>
      </c>
      <c r="AC112" s="27">
        <f ca="1" t="shared" si="483"/>
        <v>1.83280621305381</v>
      </c>
      <c r="AD112" s="27">
        <f ca="1" t="shared" si="484"/>
        <v>2.26343017774788</v>
      </c>
      <c r="AE112" s="26">
        <f ca="1" t="shared" si="485"/>
        <v>4354.24171006008</v>
      </c>
      <c r="AF112" s="26">
        <f ca="1" t="shared" si="486"/>
        <v>5006.99478650757</v>
      </c>
      <c r="AG112" s="26">
        <f ca="1" t="shared" si="487"/>
        <v>5907.79980887035</v>
      </c>
      <c r="AH112" s="26">
        <f ca="1" t="shared" si="488"/>
        <v>7053.77146463946</v>
      </c>
      <c r="AI112" s="26">
        <f ca="1" t="shared" si="489"/>
        <v>8711.07871977355</v>
      </c>
      <c r="AJ112" s="28">
        <f ca="1" t="shared" si="490"/>
        <v>42235.8464972652</v>
      </c>
      <c r="AK112" s="28">
        <f ca="1" t="shared" si="491"/>
        <v>52913.3678843179</v>
      </c>
      <c r="AL112" s="28">
        <f ca="1" t="shared" si="492"/>
        <v>63822.6350218628</v>
      </c>
      <c r="AM112" s="28">
        <f ca="1" t="shared" si="493"/>
        <v>73526.1229718348</v>
      </c>
      <c r="AN112" s="28">
        <f ca="1" t="shared" si="494"/>
        <v>81227.6512789139</v>
      </c>
      <c r="AO112" s="28">
        <f ca="1">C112/'Ejercicio 3 - TIR'!$D$7</f>
        <v>13912.3972134009</v>
      </c>
      <c r="AP112" s="28">
        <f ca="1" t="shared" si="495"/>
        <v>28323.4492838643</v>
      </c>
      <c r="AQ112" s="28">
        <f ca="1" t="shared" si="496"/>
        <v>39000.970670917</v>
      </c>
      <c r="AR112" s="28">
        <f ca="1" t="shared" si="497"/>
        <v>49910.2378084619</v>
      </c>
      <c r="AS112" s="28">
        <f ca="1" t="shared" si="498"/>
        <v>59613.7257584339</v>
      </c>
      <c r="AT112" s="28">
        <f ca="1" t="shared" si="499"/>
        <v>67315.254065513</v>
      </c>
      <c r="AU112" s="28">
        <f ca="1">AP112*'Ejercicio 3 - TIR'!$D$5</f>
        <v>14161.7246419322</v>
      </c>
      <c r="AV112" s="28">
        <f ca="1">AQ112*'Ejercicio 3 - TIR'!$D$5</f>
        <v>19500.4853354585</v>
      </c>
      <c r="AW112" s="28">
        <f ca="1">AR112*'Ejercicio 3 - TIR'!$D$5</f>
        <v>24955.118904231</v>
      </c>
      <c r="AX112" s="28">
        <f ca="1">AS112*'Ejercicio 3 - TIR'!$D$5</f>
        <v>29806.862879217</v>
      </c>
      <c r="AY112" s="28">
        <f ca="1">AT112*'Ejercicio 3 - TIR'!$D$5</f>
        <v>33657.6270327565</v>
      </c>
      <c r="AZ112" s="28">
        <f ca="1" t="shared" ref="AZ112:BD112" si="830">AJ112-AU112-AE112</f>
        <v>23719.8801452729</v>
      </c>
      <c r="BA112" s="28">
        <f ca="1" t="shared" si="830"/>
        <v>28405.8877623518</v>
      </c>
      <c r="BB112" s="28">
        <f ca="1" t="shared" si="830"/>
        <v>32959.7163087615</v>
      </c>
      <c r="BC112" s="28">
        <f ca="1" t="shared" si="830"/>
        <v>36665.4886279784</v>
      </c>
      <c r="BD112" s="28">
        <f ca="1" t="shared" si="830"/>
        <v>38858.9455263838</v>
      </c>
      <c r="BE112" s="28">
        <f ca="1" t="shared" ref="BE112:BI112" si="831">AZ112/Z112</f>
        <v>20965.4791830577</v>
      </c>
      <c r="BF112" s="28">
        <f ca="1" t="shared" si="831"/>
        <v>21834.1386577615</v>
      </c>
      <c r="BG112" s="28">
        <f ca="1" t="shared" si="831"/>
        <v>21471.5072011177</v>
      </c>
      <c r="BH112" s="28">
        <f ca="1" t="shared" si="831"/>
        <v>20005.1093055204</v>
      </c>
      <c r="BI112" s="28">
        <f ca="1" t="shared" si="831"/>
        <v>17168.1662232888</v>
      </c>
      <c r="BJ112" s="28">
        <f ca="1" t="shared" si="502"/>
        <v>75016.5811018616</v>
      </c>
      <c r="BK112" s="28">
        <f ca="1" t="shared" si="503"/>
        <v>31489.739697627</v>
      </c>
      <c r="BL112" s="28">
        <f ca="1" t="shared" si="504"/>
        <v>106506.320799489</v>
      </c>
      <c r="BM112" s="28">
        <f ca="1">BK112*'Ejercicio 3 - TIR'!$D$5</f>
        <v>15744.8698488135</v>
      </c>
      <c r="BN112" s="28">
        <f ca="1" t="shared" si="505"/>
        <v>90761.4509506751</v>
      </c>
      <c r="BO112" s="28">
        <f ca="1" t="shared" si="506"/>
        <v>40099.0725682482</v>
      </c>
      <c r="BP112" s="28">
        <f ca="1" t="shared" si="507"/>
        <v>-102704.860028552</v>
      </c>
      <c r="BQ112" s="28">
        <f ca="1" t="shared" ref="BQ112:BT112" si="832">BE112</f>
        <v>20965.4791830577</v>
      </c>
      <c r="BR112" s="28">
        <f ca="1" t="shared" si="832"/>
        <v>21834.1386577615</v>
      </c>
      <c r="BS112" s="28">
        <f ca="1" t="shared" si="832"/>
        <v>21471.5072011177</v>
      </c>
      <c r="BT112" s="28">
        <f ca="1" t="shared" si="832"/>
        <v>20005.1093055204</v>
      </c>
      <c r="BU112" s="28">
        <f ca="1" t="shared" si="509"/>
        <v>57267.238791537</v>
      </c>
      <c r="BV112" s="30">
        <f ca="1" t="shared" si="510"/>
        <v>9.91943945579434</v>
      </c>
    </row>
    <row r="113" ht="15" customHeight="1" spans="1:74">
      <c r="A113" s="26">
        <v>112</v>
      </c>
      <c r="B113" s="27">
        <f ca="1" t="shared" ref="B113:F113" si="833">RAND()</f>
        <v>0.699615517340992</v>
      </c>
      <c r="C113" s="28">
        <f ca="1">IF(B113&lt;=('Ejercicio 3 - TIR'!$D$13-'Ejercicio 3 - TIR'!$C$13)/('Ejercicio 3 - TIR'!$E$13-'Ejercicio 3 - TIR'!$C$13),'Ejercicio 3 - TIR'!$C$13+SQRT(('Ejercicio 3 - TIR'!$E$13-'Ejercicio 3 - TIR'!$C$13)*('Ejercicio 3 - TIR'!$D$13-'Ejercicio 3 - TIR'!$C$13)*B113),'Ejercicio 3 - TIR'!$E$13-SQRT(('Ejercicio 3 - TIR'!$E$13-'Ejercicio 3 - TIR'!$C$13)*('Ejercicio 3 - TIR'!$E$13-'Ejercicio 3 - TIR'!$D$13)*(1-B113)))</f>
        <v>81014.1795228436</v>
      </c>
      <c r="D113" s="27">
        <f ca="1" t="shared" si="833"/>
        <v>0.0164321765015447</v>
      </c>
      <c r="E113" s="28">
        <f ca="1">IF(D113&lt;=('Ejercicio 3 - TIR'!$D$14-'Ejercicio 3 - TIR'!$C$14)/('Ejercicio 3 - TIR'!$E$14-'Ejercicio 3 - TIR'!$C$14),'Ejercicio 3 - TIR'!$C$14+SQRT(('Ejercicio 3 - TIR'!$E$14-'Ejercicio 3 - TIR'!$C$14)*('Ejercicio 3 - TIR'!$D$14-'Ejercicio 3 - TIR'!$C$14)*D113),'Ejercicio 3 - TIR'!$E$14-SQRT(('Ejercicio 3 - TIR'!$E$14-'Ejercicio 3 - TIR'!$C$14)*('Ejercicio 3 - TIR'!$E$14-'Ejercicio 3 - TIR'!$D$14)*(1-D113)))</f>
        <v>26110.1410890584</v>
      </c>
      <c r="F113" s="27">
        <f ca="1" t="shared" si="833"/>
        <v>0.786699731026915</v>
      </c>
      <c r="G113" s="28">
        <f ca="1">IF(F113&lt;=('Ejercicio 3 - TIR'!$D$18-'Ejercicio 3 - TIR'!$C$18)/('Ejercicio 3 - TIR'!$E$18-'Ejercicio 3 - TIR'!$C$18),'Ejercicio 3 - TIR'!$C$18+SQRT(('Ejercicio 3 - TIR'!$E$18-'Ejercicio 3 - TIR'!$C$18)*('Ejercicio 3 - TIR'!$D$18-'Ejercicio 3 - TIR'!$C$18)*F113),'Ejercicio 3 - TIR'!$E$18-SQRT(('Ejercicio 3 - TIR'!$E$18-'Ejercicio 3 - TIR'!$C$18)*('Ejercicio 3 - TIR'!$E$18-'Ejercicio 3 - TIR'!$D$18)*(1-F113)))</f>
        <v>41000.3099903891</v>
      </c>
      <c r="H113" s="27">
        <f ca="1" t="shared" ref="H113:L113" si="834">RAND()</f>
        <v>0.764015886085423</v>
      </c>
      <c r="I113" s="28">
        <f ca="1">IF(H113&lt;=('Ejercicio 3 - TIR'!$D$18-'Ejercicio 3 - TIR'!$C$18)/('Ejercicio 3 - TIR'!$E$18-'Ejercicio 3 - TIR'!$C$18),'Ejercicio 3 - TIR'!$C$18+SQRT(('Ejercicio 3 - TIR'!$E$18-'Ejercicio 3 - TIR'!$C$18)*('Ejercicio 3 - TIR'!$D$18-'Ejercicio 3 - TIR'!$C$18)*H113),'Ejercicio 3 - TIR'!$E$18-SQRT(('Ejercicio 3 - TIR'!$E$18-'Ejercicio 3 - TIR'!$C$18)*('Ejercicio 3 - TIR'!$E$18-'Ejercicio 3 - TIR'!$D$18)*(1-H113)))</f>
        <v>40793.0048082279</v>
      </c>
      <c r="J113" s="27">
        <f ca="1" t="shared" si="834"/>
        <v>0.192887323826354</v>
      </c>
      <c r="K113" s="28">
        <f ca="1">IF(J113&lt;=('Ejercicio 3 - TIR'!$D$18-'Ejercicio 3 - TIR'!$C$18)/('Ejercicio 3 - TIR'!$E$18-'Ejercicio 3 - TIR'!$C$18),'Ejercicio 3 - TIR'!$C$18+SQRT(('Ejercicio 3 - TIR'!$E$18-'Ejercicio 3 - TIR'!$C$18)*('Ejercicio 3 - TIR'!$D$18-'Ejercicio 3 - TIR'!$C$18)*J113),'Ejercicio 3 - TIR'!$E$18-SQRT(('Ejercicio 3 - TIR'!$E$18-'Ejercicio 3 - TIR'!$C$18)*('Ejercicio 3 - TIR'!$E$18-'Ejercicio 3 - TIR'!$D$18)*(1-J113)))</f>
        <v>35378.9495790492</v>
      </c>
      <c r="L113" s="27">
        <f ca="1" t="shared" si="834"/>
        <v>0.25574392332979</v>
      </c>
      <c r="M113" s="28">
        <f ca="1">IF(L113&lt;=('Ejercicio 3 - TIR'!$D$18-'Ejercicio 3 - TIR'!$C$18)/('Ejercicio 3 - TIR'!$E$18-'Ejercicio 3 - TIR'!$C$18),'Ejercicio 3 - TIR'!$C$18+SQRT(('Ejercicio 3 - TIR'!$E$18-'Ejercicio 3 - TIR'!$C$18)*('Ejercicio 3 - TIR'!$D$18-'Ejercicio 3 - TIR'!$C$18)*L113),'Ejercicio 3 - TIR'!$E$18-SQRT(('Ejercicio 3 - TIR'!$E$18-'Ejercicio 3 - TIR'!$C$18)*('Ejercicio 3 - TIR'!$E$18-'Ejercicio 3 - TIR'!$D$18)*(1-L113)))</f>
        <v>36193.6732638612</v>
      </c>
      <c r="N113" s="27">
        <f ca="1" t="shared" ref="N113:R113" si="835">RAND()</f>
        <v>0.583010732279015</v>
      </c>
      <c r="O113" s="28">
        <f ca="1">IF(N113&lt;=('Ejercicio 3 - TIR'!$D$18-'Ejercicio 3 - TIR'!$C$18)/('Ejercicio 3 - TIR'!$E$18-'Ejercicio 3 - TIR'!$C$18),'Ejercicio 3 - TIR'!$C$18+SQRT(('Ejercicio 3 - TIR'!$E$18-'Ejercicio 3 - TIR'!$C$18)*('Ejercicio 3 - TIR'!$D$18-'Ejercicio 3 - TIR'!$C$18)*N113),'Ejercicio 3 - TIR'!$E$18-SQRT(('Ejercicio 3 - TIR'!$E$18-'Ejercicio 3 - TIR'!$C$18)*('Ejercicio 3 - TIR'!$E$18-'Ejercicio 3 - TIR'!$D$18)*(1-N113)))</f>
        <v>39351.5565464714</v>
      </c>
      <c r="P113" s="27">
        <f ca="1" t="shared" si="835"/>
        <v>0.577800994339694</v>
      </c>
      <c r="Q113" s="29">
        <f ca="1">IF(P113&lt;=('Ejercicio 3 - TIR'!$D$22-'Ejercicio 3 - TIR'!$C$22)/('Ejercicio 3 - TIR'!$E$22-'Ejercicio 3 - TIR'!$C$22),'Ejercicio 3 - TIR'!$C$22+SQRT(('Ejercicio 3 - TIR'!$E$22-'Ejercicio 3 - TIR'!$C$22)*('Ejercicio 3 - TIR'!$D$22-'Ejercicio 3 - TIR'!$C$22)*P113),'Ejercicio 3 - TIR'!$E$22-SQRT(('Ejercicio 3 - TIR'!$E$22-'Ejercicio 3 - TIR'!$C$22)*('Ejercicio 3 - TIR'!$E$22-'Ejercicio 3 - TIR'!$D$22)*(1-P113)))</f>
        <v>0.152432660444132</v>
      </c>
      <c r="R113" s="27">
        <f ca="1" t="shared" si="835"/>
        <v>0.284292609900032</v>
      </c>
      <c r="S113" s="29">
        <f ca="1">IF(R113&lt;=('Ejercicio 3 - TIR'!$D$23-'Ejercicio 3 - TIR'!$C$23)/('Ejercicio 3 - TIR'!$E$23-'Ejercicio 3 - TIR'!$C$23),'Ejercicio 3 - TIR'!$C$23+SQRT(('Ejercicio 3 - TIR'!$E$23-'Ejercicio 3 - TIR'!$C$23)*('Ejercicio 3 - TIR'!$D$23-'Ejercicio 3 - TIR'!$C$23)*R113),'Ejercicio 3 - TIR'!$E$23-SQRT(('Ejercicio 3 - TIR'!$E$23-'Ejercicio 3 - TIR'!$C$23)*('Ejercicio 3 - TIR'!$E$23-'Ejercicio 3 - TIR'!$D$23)*(1-R113)))</f>
        <v>0.142621377009812</v>
      </c>
      <c r="T113" s="27">
        <f ca="1" t="shared" ref="T113:X113" si="836">RAND()</f>
        <v>0.327657667182314</v>
      </c>
      <c r="U113" s="29">
        <f ca="1">IF(T113&lt;=('Ejercicio 3 - TIR'!$D$24-'Ejercicio 3 - TIR'!$C$24)/('Ejercicio 3 - TIR'!$E$24-'Ejercicio 3 - TIR'!$C$24),'Ejercicio 3 - TIR'!$C$24+SQRT(('Ejercicio 3 - TIR'!$E$24-'Ejercicio 3 - TIR'!$C$24)*('Ejercicio 3 - TIR'!$D$24-'Ejercicio 3 - TIR'!$C$24)*T113),'Ejercicio 3 - TIR'!$E$24-SQRT(('Ejercicio 3 - TIR'!$E$24-'Ejercicio 3 - TIR'!$C$24)*('Ejercicio 3 - TIR'!$E$24-'Ejercicio 3 - TIR'!$D$24)*(1-T113)))</f>
        <v>0.17623130002655</v>
      </c>
      <c r="V113" s="27">
        <f ca="1" t="shared" si="836"/>
        <v>0.863686787479609</v>
      </c>
      <c r="W113" s="29">
        <f ca="1">IF(V113&lt;=('Ejercicio 3 - TIR'!$D$25-'Ejercicio 3 - TIR'!$C$25)/('Ejercicio 3 - TIR'!$E$25-'Ejercicio 3 - TIR'!$C$25),'Ejercicio 3 - TIR'!$C$25+SQRT(('Ejercicio 3 - TIR'!$E$25-'Ejercicio 3 - TIR'!$C$25)*('Ejercicio 3 - TIR'!$D$25-'Ejercicio 3 - TIR'!$C$25)*V113),'Ejercicio 3 - TIR'!$E$25-SQRT(('Ejercicio 3 - TIR'!$E$25-'Ejercicio 3 - TIR'!$C$25)*('Ejercicio 3 - TIR'!$E$25-'Ejercicio 3 - TIR'!$D$25)*(1-V113)))</f>
        <v>0.228157467092359</v>
      </c>
      <c r="X113" s="27">
        <f ca="1" t="shared" si="836"/>
        <v>0.288356423054038</v>
      </c>
      <c r="Y113" s="29">
        <f ca="1">IF(X113&lt;=('Ejercicio 3 - TIR'!$D$26-'Ejercicio 3 - TIR'!$C$26)/('Ejercicio 3 - TIR'!$E$26-'Ejercicio 3 - TIR'!$C$26),'Ejercicio 3 - TIR'!$C$26+SQRT(('Ejercicio 3 - TIR'!$E$26-'Ejercicio 3 - TIR'!$C$26)*('Ejercicio 3 - TIR'!$D$26-'Ejercicio 3 - TIR'!$C$26)*X113),'Ejercicio 3 - TIR'!$E$26-SQRT(('Ejercicio 3 - TIR'!$E$26-'Ejercicio 3 - TIR'!$C$26)*('Ejercicio 3 - TIR'!$E$26-'Ejercicio 3 - TIR'!$D$26)*(1-X113)))</f>
        <v>0.21790273001421</v>
      </c>
      <c r="Z113" s="27">
        <f ca="1" t="shared" si="480"/>
        <v>1.15243266044413</v>
      </c>
      <c r="AA113" s="27">
        <f ca="1" t="shared" si="481"/>
        <v>1.31679419338775</v>
      </c>
      <c r="AB113" s="27">
        <f ca="1" t="shared" si="482"/>
        <v>1.54885454595589</v>
      </c>
      <c r="AC113" s="27">
        <f ca="1" t="shared" si="483"/>
        <v>1.90223727605567</v>
      </c>
      <c r="AD113" s="27">
        <f ca="1" t="shared" si="484"/>
        <v>2.316739971643</v>
      </c>
      <c r="AE113" s="26">
        <f ca="1" t="shared" si="485"/>
        <v>3980.03827077681</v>
      </c>
      <c r="AF113" s="26">
        <f ca="1" t="shared" si="486"/>
        <v>4547.67680950675</v>
      </c>
      <c r="AG113" s="26">
        <f ca="1" t="shared" si="487"/>
        <v>5349.11980574672</v>
      </c>
      <c r="AH113" s="26">
        <f ca="1" t="shared" si="488"/>
        <v>6569.56143179946</v>
      </c>
      <c r="AI113" s="26">
        <f ca="1" t="shared" si="489"/>
        <v>8001.08680278463</v>
      </c>
      <c r="AJ113" s="28">
        <f ca="1" t="shared" si="490"/>
        <v>47250.0963212582</v>
      </c>
      <c r="AK113" s="28">
        <f ca="1" t="shared" si="491"/>
        <v>53715.9918623133</v>
      </c>
      <c r="AL113" s="28">
        <f ca="1" t="shared" si="492"/>
        <v>54796.8468866545</v>
      </c>
      <c r="AM113" s="28">
        <f ca="1" t="shared" si="493"/>
        <v>68848.9544398963</v>
      </c>
      <c r="AN113" s="28">
        <f ca="1" t="shared" si="494"/>
        <v>91167.32399758</v>
      </c>
      <c r="AO113" s="28">
        <f ca="1">C113/'Ejercicio 3 - TIR'!$D$7</f>
        <v>16202.8359045687</v>
      </c>
      <c r="AP113" s="28">
        <f ca="1" t="shared" si="495"/>
        <v>31047.2604166895</v>
      </c>
      <c r="AQ113" s="28">
        <f ca="1" t="shared" si="496"/>
        <v>37513.1559577446</v>
      </c>
      <c r="AR113" s="28">
        <f ca="1" t="shared" si="497"/>
        <v>38594.0109820858</v>
      </c>
      <c r="AS113" s="28">
        <f ca="1" t="shared" si="498"/>
        <v>52646.1185353276</v>
      </c>
      <c r="AT113" s="28">
        <f ca="1" t="shared" si="499"/>
        <v>74964.4880930113</v>
      </c>
      <c r="AU113" s="28">
        <f ca="1">AP113*'Ejercicio 3 - TIR'!$D$5</f>
        <v>15523.6302083447</v>
      </c>
      <c r="AV113" s="28">
        <f ca="1">AQ113*'Ejercicio 3 - TIR'!$D$5</f>
        <v>18756.5779788723</v>
      </c>
      <c r="AW113" s="28">
        <f ca="1">AR113*'Ejercicio 3 - TIR'!$D$5</f>
        <v>19297.0054910429</v>
      </c>
      <c r="AX113" s="28">
        <f ca="1">AS113*'Ejercicio 3 - TIR'!$D$5</f>
        <v>26323.0592676638</v>
      </c>
      <c r="AY113" s="28">
        <f ca="1">AT113*'Ejercicio 3 - TIR'!$D$5</f>
        <v>37482.2440465056</v>
      </c>
      <c r="AZ113" s="28">
        <f ca="1" t="shared" ref="AZ113:BD113" si="837">AJ113-AU113-AE113</f>
        <v>27746.4278421367</v>
      </c>
      <c r="BA113" s="28">
        <f ca="1" t="shared" si="837"/>
        <v>30411.7370739343</v>
      </c>
      <c r="BB113" s="28">
        <f ca="1" t="shared" si="837"/>
        <v>30150.7215898649</v>
      </c>
      <c r="BC113" s="28">
        <f ca="1" t="shared" si="837"/>
        <v>35956.333740433</v>
      </c>
      <c r="BD113" s="28">
        <f ca="1" t="shared" si="837"/>
        <v>45683.9931482898</v>
      </c>
      <c r="BE113" s="28">
        <f ca="1" t="shared" ref="BE113:BI113" si="838">AZ113/Z113</f>
        <v>24076.3983827424</v>
      </c>
      <c r="BF113" s="28">
        <f ca="1" t="shared" si="838"/>
        <v>23095.2849174502</v>
      </c>
      <c r="BG113" s="28">
        <f ca="1" t="shared" si="838"/>
        <v>19466.4642129175</v>
      </c>
      <c r="BH113" s="28">
        <f ca="1" t="shared" si="838"/>
        <v>18902.1286634595</v>
      </c>
      <c r="BI113" s="28">
        <f ca="1" t="shared" si="838"/>
        <v>19719.0853127515</v>
      </c>
      <c r="BJ113" s="28">
        <f ca="1" t="shared" si="502"/>
        <v>60490.4075262599</v>
      </c>
      <c r="BK113" s="28">
        <f ca="1" t="shared" si="503"/>
        <v>37537.7575940867</v>
      </c>
      <c r="BL113" s="28">
        <f ca="1" t="shared" si="504"/>
        <v>98028.1651203466</v>
      </c>
      <c r="BM113" s="28">
        <f ca="1">BK113*'Ejercicio 3 - TIR'!$D$5</f>
        <v>18768.8787970434</v>
      </c>
      <c r="BN113" s="28">
        <f ca="1" t="shared" si="505"/>
        <v>79259.2863233033</v>
      </c>
      <c r="BO113" s="28">
        <f ca="1" t="shared" si="506"/>
        <v>34211.5590413428</v>
      </c>
      <c r="BP113" s="28">
        <f ca="1" t="shared" si="507"/>
        <v>-107124.320611902</v>
      </c>
      <c r="BQ113" s="28">
        <f ca="1" t="shared" ref="BQ113:BT113" si="839">BE113</f>
        <v>24076.3983827424</v>
      </c>
      <c r="BR113" s="28">
        <f ca="1" t="shared" si="839"/>
        <v>23095.2849174502</v>
      </c>
      <c r="BS113" s="28">
        <f ca="1" t="shared" si="839"/>
        <v>19466.4642129175</v>
      </c>
      <c r="BT113" s="28">
        <f ca="1" t="shared" si="839"/>
        <v>18902.1286634595</v>
      </c>
      <c r="BU113" s="28">
        <f ca="1" t="shared" si="509"/>
        <v>53930.6443540943</v>
      </c>
      <c r="BV113" s="30">
        <f ca="1" t="shared" si="510"/>
        <v>8.3195285372023</v>
      </c>
    </row>
    <row r="114" ht="15" customHeight="1" spans="1:74">
      <c r="A114" s="26">
        <v>113</v>
      </c>
      <c r="B114" s="27">
        <f ca="1" t="shared" ref="B114:F114" si="840">RAND()</f>
        <v>0.264601784110414</v>
      </c>
      <c r="C114" s="28">
        <f ca="1">IF(B114&lt;=('Ejercicio 3 - TIR'!$D$13-'Ejercicio 3 - TIR'!$C$13)/('Ejercicio 3 - TIR'!$E$13-'Ejercicio 3 - TIR'!$C$13),'Ejercicio 3 - TIR'!$C$13+SQRT(('Ejercicio 3 - TIR'!$E$13-'Ejercicio 3 - TIR'!$C$13)*('Ejercicio 3 - TIR'!$D$13-'Ejercicio 3 - TIR'!$C$13)*B114),'Ejercicio 3 - TIR'!$E$13-SQRT(('Ejercicio 3 - TIR'!$E$13-'Ejercicio 3 - TIR'!$C$13)*('Ejercicio 3 - TIR'!$E$13-'Ejercicio 3 - TIR'!$D$13)*(1-B114)))</f>
        <v>70293.4711036866</v>
      </c>
      <c r="D114" s="27">
        <f ca="1" t="shared" si="840"/>
        <v>0.990993588176855</v>
      </c>
      <c r="E114" s="28">
        <f ca="1">IF(D114&lt;=('Ejercicio 3 - TIR'!$D$14-'Ejercicio 3 - TIR'!$C$14)/('Ejercicio 3 - TIR'!$E$14-'Ejercicio 3 - TIR'!$C$14),'Ejercicio 3 - TIR'!$C$14+SQRT(('Ejercicio 3 - TIR'!$E$14-'Ejercicio 3 - TIR'!$C$14)*('Ejercicio 3 - TIR'!$D$14-'Ejercicio 3 - TIR'!$C$14)*D114),'Ejercicio 3 - TIR'!$E$14-SQRT(('Ejercicio 3 - TIR'!$E$14-'Ejercicio 3 - TIR'!$C$14)*('Ejercicio 3 - TIR'!$E$14-'Ejercicio 3 - TIR'!$D$14)*(1-D114)))</f>
        <v>38837.6911884221</v>
      </c>
      <c r="F114" s="27">
        <f ca="1" t="shared" si="840"/>
        <v>0.127944982171751</v>
      </c>
      <c r="G114" s="28">
        <f ca="1">IF(F114&lt;=('Ejercicio 3 - TIR'!$D$18-'Ejercicio 3 - TIR'!$C$18)/('Ejercicio 3 - TIR'!$E$18-'Ejercicio 3 - TIR'!$C$18),'Ejercicio 3 - TIR'!$C$18+SQRT(('Ejercicio 3 - TIR'!$E$18-'Ejercicio 3 - TIR'!$C$18)*('Ejercicio 3 - TIR'!$D$18-'Ejercicio 3 - TIR'!$C$18)*F114),'Ejercicio 3 - TIR'!$E$18-SQRT(('Ejercicio 3 - TIR'!$E$18-'Ejercicio 3 - TIR'!$C$18)*('Ejercicio 3 - TIR'!$E$18-'Ejercicio 3 - TIR'!$D$18)*(1-F114)))</f>
        <v>34380.8386555274</v>
      </c>
      <c r="H114" s="27">
        <f ca="1" t="shared" ref="H114:L114" si="841">RAND()</f>
        <v>0.632445579173592</v>
      </c>
      <c r="I114" s="28">
        <f ca="1">IF(H114&lt;=('Ejercicio 3 - TIR'!$D$18-'Ejercicio 3 - TIR'!$C$18)/('Ejercicio 3 - TIR'!$E$18-'Ejercicio 3 - TIR'!$C$18),'Ejercicio 3 - TIR'!$C$18+SQRT(('Ejercicio 3 - TIR'!$E$18-'Ejercicio 3 - TIR'!$C$18)*('Ejercicio 3 - TIR'!$D$18-'Ejercicio 3 - TIR'!$C$18)*H114),'Ejercicio 3 - TIR'!$E$18-SQRT(('Ejercicio 3 - TIR'!$E$18-'Ejercicio 3 - TIR'!$C$18)*('Ejercicio 3 - TIR'!$E$18-'Ejercicio 3 - TIR'!$D$18)*(1-H114)))</f>
        <v>39739.9608251799</v>
      </c>
      <c r="J114" s="27">
        <f ca="1" t="shared" si="841"/>
        <v>0.156795097518933</v>
      </c>
      <c r="K114" s="28">
        <f ca="1">IF(J114&lt;=('Ejercicio 3 - TIR'!$D$18-'Ejercicio 3 - TIR'!$C$18)/('Ejercicio 3 - TIR'!$E$18-'Ejercicio 3 - TIR'!$C$18),'Ejercicio 3 - TIR'!$C$18+SQRT(('Ejercicio 3 - TIR'!$E$18-'Ejercicio 3 - TIR'!$C$18)*('Ejercicio 3 - TIR'!$D$18-'Ejercicio 3 - TIR'!$C$18)*J114),'Ejercicio 3 - TIR'!$E$18-SQRT(('Ejercicio 3 - TIR'!$E$18-'Ejercicio 3 - TIR'!$C$18)*('Ejercicio 3 - TIR'!$E$18-'Ejercicio 3 - TIR'!$D$18)*(1-J114)))</f>
        <v>34849.6664450083</v>
      </c>
      <c r="L114" s="27">
        <f ca="1" t="shared" si="841"/>
        <v>0.210312533839607</v>
      </c>
      <c r="M114" s="28">
        <f ca="1">IF(L114&lt;=('Ejercicio 3 - TIR'!$D$18-'Ejercicio 3 - TIR'!$C$18)/('Ejercicio 3 - TIR'!$E$18-'Ejercicio 3 - TIR'!$C$18),'Ejercicio 3 - TIR'!$C$18+SQRT(('Ejercicio 3 - TIR'!$E$18-'Ejercicio 3 - TIR'!$C$18)*('Ejercicio 3 - TIR'!$D$18-'Ejercicio 3 - TIR'!$C$18)*L114),'Ejercicio 3 - TIR'!$E$18-SQRT(('Ejercicio 3 - TIR'!$E$18-'Ejercicio 3 - TIR'!$C$18)*('Ejercicio 3 - TIR'!$E$18-'Ejercicio 3 - TIR'!$D$18)*(1-L114)))</f>
        <v>35616.6609365299</v>
      </c>
      <c r="N114" s="27">
        <f ca="1" t="shared" ref="N114:R114" si="842">RAND()</f>
        <v>0.23825165289823</v>
      </c>
      <c r="O114" s="28">
        <f ca="1">IF(N114&lt;=('Ejercicio 3 - TIR'!$D$18-'Ejercicio 3 - TIR'!$C$18)/('Ejercicio 3 - TIR'!$E$18-'Ejercicio 3 - TIR'!$C$18),'Ejercicio 3 - TIR'!$C$18+SQRT(('Ejercicio 3 - TIR'!$E$18-'Ejercicio 3 - TIR'!$C$18)*('Ejercicio 3 - TIR'!$D$18-'Ejercicio 3 - TIR'!$C$18)*N114),'Ejercicio 3 - TIR'!$E$18-SQRT(('Ejercicio 3 - TIR'!$E$18-'Ejercicio 3 - TIR'!$C$18)*('Ejercicio 3 - TIR'!$E$18-'Ejercicio 3 - TIR'!$D$18)*(1-N114)))</f>
        <v>35978.1057145834</v>
      </c>
      <c r="P114" s="27">
        <f ca="1" t="shared" si="842"/>
        <v>0.512254829263354</v>
      </c>
      <c r="Q114" s="29">
        <f ca="1">IF(P114&lt;=('Ejercicio 3 - TIR'!$D$22-'Ejercicio 3 - TIR'!$C$22)/('Ejercicio 3 - TIR'!$E$22-'Ejercicio 3 - TIR'!$C$22),'Ejercicio 3 - TIR'!$C$22+SQRT(('Ejercicio 3 - TIR'!$E$22-'Ejercicio 3 - TIR'!$C$22)*('Ejercicio 3 - TIR'!$D$22-'Ejercicio 3 - TIR'!$C$22)*P114),'Ejercicio 3 - TIR'!$E$22-SQRT(('Ejercicio 3 - TIR'!$E$22-'Ejercicio 3 - TIR'!$C$22)*('Ejercicio 3 - TIR'!$E$22-'Ejercicio 3 - TIR'!$D$22)*(1-P114)))</f>
        <v>0.150369925627397</v>
      </c>
      <c r="R114" s="27">
        <f ca="1" t="shared" si="842"/>
        <v>0.256102822519752</v>
      </c>
      <c r="S114" s="29">
        <f ca="1">IF(R114&lt;=('Ejercicio 3 - TIR'!$D$23-'Ejercicio 3 - TIR'!$C$23)/('Ejercicio 3 - TIR'!$E$23-'Ejercicio 3 - TIR'!$C$23),'Ejercicio 3 - TIR'!$C$23+SQRT(('Ejercicio 3 - TIR'!$E$23-'Ejercicio 3 - TIR'!$C$23)*('Ejercicio 3 - TIR'!$D$23-'Ejercicio 3 - TIR'!$C$23)*R114),'Ejercicio 3 - TIR'!$E$23-SQRT(('Ejercicio 3 - TIR'!$E$23-'Ejercicio 3 - TIR'!$C$23)*('Ejercicio 3 - TIR'!$E$23-'Ejercicio 3 - TIR'!$D$23)*(1-R114)))</f>
        <v>0.141470563116406</v>
      </c>
      <c r="T114" s="27">
        <f ca="1" t="shared" ref="T114:X114" si="843">RAND()</f>
        <v>0.318379474541252</v>
      </c>
      <c r="U114" s="29">
        <f ca="1">IF(T114&lt;=('Ejercicio 3 - TIR'!$D$24-'Ejercicio 3 - TIR'!$C$24)/('Ejercicio 3 - TIR'!$E$24-'Ejercicio 3 - TIR'!$C$24),'Ejercicio 3 - TIR'!$C$24+SQRT(('Ejercicio 3 - TIR'!$E$24-'Ejercicio 3 - TIR'!$C$24)*('Ejercicio 3 - TIR'!$D$24-'Ejercicio 3 - TIR'!$C$24)*T114),'Ejercicio 3 - TIR'!$E$24-SQRT(('Ejercicio 3 - TIR'!$E$24-'Ejercicio 3 - TIR'!$C$24)*('Ejercicio 3 - TIR'!$E$24-'Ejercicio 3 - TIR'!$D$24)*(1-T114)))</f>
        <v>0.175857240698432</v>
      </c>
      <c r="V114" s="27">
        <f ca="1" t="shared" si="843"/>
        <v>0.0274215403898146</v>
      </c>
      <c r="W114" s="29">
        <f ca="1">IF(V114&lt;=('Ejercicio 3 - TIR'!$D$25-'Ejercicio 3 - TIR'!$C$25)/('Ejercicio 3 - TIR'!$E$25-'Ejercicio 3 - TIR'!$C$25),'Ejercicio 3 - TIR'!$C$25+SQRT(('Ejercicio 3 - TIR'!$E$25-'Ejercicio 3 - TIR'!$C$25)*('Ejercicio 3 - TIR'!$D$25-'Ejercicio 3 - TIR'!$C$25)*V114),'Ejercicio 3 - TIR'!$E$25-SQRT(('Ejercicio 3 - TIR'!$E$25-'Ejercicio 3 - TIR'!$C$25)*('Ejercicio 3 - TIR'!$E$25-'Ejercicio 3 - TIR'!$D$25)*(1-V114)))</f>
        <v>0.186195979062726</v>
      </c>
      <c r="X114" s="27">
        <f ca="1" t="shared" si="843"/>
        <v>0.928462941583295</v>
      </c>
      <c r="Y114" s="29">
        <f ca="1">IF(X114&lt;=('Ejercicio 3 - TIR'!$D$26-'Ejercicio 3 - TIR'!$C$26)/('Ejercicio 3 - TIR'!$E$26-'Ejercicio 3 - TIR'!$C$26),'Ejercicio 3 - TIR'!$C$26+SQRT(('Ejercicio 3 - TIR'!$E$26-'Ejercicio 3 - TIR'!$C$26)*('Ejercicio 3 - TIR'!$D$26-'Ejercicio 3 - TIR'!$C$26)*X114),'Ejercicio 3 - TIR'!$E$26-SQRT(('Ejercicio 3 - TIR'!$E$26-'Ejercicio 3 - TIR'!$C$26)*('Ejercicio 3 - TIR'!$E$26-'Ejercicio 3 - TIR'!$D$26)*(1-X114)))</f>
        <v>0.260345481042513</v>
      </c>
      <c r="Z114" s="27">
        <f ca="1" t="shared" si="480"/>
        <v>1.1503699256274</v>
      </c>
      <c r="AA114" s="27">
        <f ca="1" t="shared" si="481"/>
        <v>1.31311340679808</v>
      </c>
      <c r="AB114" s="27">
        <f ca="1" t="shared" si="482"/>
        <v>1.54403390724171</v>
      </c>
      <c r="AC114" s="27">
        <f ca="1" t="shared" si="483"/>
        <v>1.83152681230663</v>
      </c>
      <c r="AD114" s="27">
        <f ca="1" t="shared" si="484"/>
        <v>2.30835654129886</v>
      </c>
      <c r="AE114" s="26">
        <f ca="1" t="shared" si="485"/>
        <v>5840.02073554285</v>
      </c>
      <c r="AF114" s="26">
        <f ca="1" t="shared" si="486"/>
        <v>6666.21175761158</v>
      </c>
      <c r="AG114" s="26">
        <f ca="1" t="shared" si="487"/>
        <v>7838.5133632166</v>
      </c>
      <c r="AH114" s="26">
        <f ca="1" t="shared" si="488"/>
        <v>9298.01303327697</v>
      </c>
      <c r="AI114" s="26">
        <f ca="1" t="shared" si="489"/>
        <v>11718.708709165</v>
      </c>
      <c r="AJ114" s="28">
        <f ca="1" t="shared" si="490"/>
        <v>39550.6828071666</v>
      </c>
      <c r="AK114" s="28">
        <f ca="1" t="shared" si="491"/>
        <v>52183.0753451743</v>
      </c>
      <c r="AL114" s="28">
        <f ca="1" t="shared" si="492"/>
        <v>53809.0666471566</v>
      </c>
      <c r="AM114" s="28">
        <f ca="1" t="shared" si="493"/>
        <v>65232.8694700886</v>
      </c>
      <c r="AN114" s="28">
        <f ca="1" t="shared" si="494"/>
        <v>83050.2956698003</v>
      </c>
      <c r="AO114" s="28">
        <f ca="1">C114/'Ejercicio 3 - TIR'!$D$7</f>
        <v>14058.6942207373</v>
      </c>
      <c r="AP114" s="28">
        <f ca="1" t="shared" si="495"/>
        <v>25491.9885864292</v>
      </c>
      <c r="AQ114" s="28">
        <f ca="1" t="shared" si="496"/>
        <v>38124.381124437</v>
      </c>
      <c r="AR114" s="28">
        <f ca="1" t="shared" si="497"/>
        <v>39750.3724264193</v>
      </c>
      <c r="AS114" s="28">
        <f ca="1" t="shared" si="498"/>
        <v>51174.1752493513</v>
      </c>
      <c r="AT114" s="28">
        <f ca="1" t="shared" si="499"/>
        <v>68991.601449063</v>
      </c>
      <c r="AU114" s="28">
        <f ca="1">AP114*'Ejercicio 3 - TIR'!$D$5</f>
        <v>12745.9942932146</v>
      </c>
      <c r="AV114" s="28">
        <f ca="1">AQ114*'Ejercicio 3 - TIR'!$D$5</f>
        <v>19062.1905622185</v>
      </c>
      <c r="AW114" s="28">
        <f ca="1">AR114*'Ejercicio 3 - TIR'!$D$5</f>
        <v>19875.1862132096</v>
      </c>
      <c r="AX114" s="28">
        <f ca="1">AS114*'Ejercicio 3 - TIR'!$D$5</f>
        <v>25587.0876246756</v>
      </c>
      <c r="AY114" s="28">
        <f ca="1">AT114*'Ejercicio 3 - TIR'!$D$5</f>
        <v>34495.8007245315</v>
      </c>
      <c r="AZ114" s="28">
        <f ca="1" t="shared" ref="AZ114:BD114" si="844">AJ114-AU114-AE114</f>
        <v>20964.6677784091</v>
      </c>
      <c r="BA114" s="28">
        <f ca="1" t="shared" si="844"/>
        <v>26454.6730253442</v>
      </c>
      <c r="BB114" s="28">
        <f ca="1" t="shared" si="844"/>
        <v>26095.3670707304</v>
      </c>
      <c r="BC114" s="28">
        <f ca="1" t="shared" si="844"/>
        <v>30347.768812136</v>
      </c>
      <c r="BD114" s="28">
        <f ca="1" t="shared" si="844"/>
        <v>36835.7862361038</v>
      </c>
      <c r="BE114" s="28">
        <f ca="1" t="shared" ref="BE114:BI114" si="845">AZ114/Z114</f>
        <v>18224.2836077058</v>
      </c>
      <c r="BF114" s="28">
        <f ca="1" t="shared" si="845"/>
        <v>20146.5257215306</v>
      </c>
      <c r="BG114" s="28">
        <f ca="1" t="shared" si="845"/>
        <v>16900.7733239146</v>
      </c>
      <c r="BH114" s="28">
        <f ca="1" t="shared" si="845"/>
        <v>16569.6557692846</v>
      </c>
      <c r="BI114" s="28">
        <f ca="1" t="shared" si="845"/>
        <v>15957.5808923249</v>
      </c>
      <c r="BJ114" s="28">
        <f ca="1" t="shared" si="502"/>
        <v>89651.238503739</v>
      </c>
      <c r="BK114" s="28">
        <f ca="1" t="shared" si="503"/>
        <v>32452.4787665594</v>
      </c>
      <c r="BL114" s="28">
        <f ca="1" t="shared" si="504"/>
        <v>122103.717270298</v>
      </c>
      <c r="BM114" s="28">
        <f ca="1">BK114*'Ejercicio 3 - TIR'!$D$5</f>
        <v>16226.2393832797</v>
      </c>
      <c r="BN114" s="28">
        <f ca="1" t="shared" si="505"/>
        <v>105877.477887019</v>
      </c>
      <c r="BO114" s="28">
        <f ca="1" t="shared" si="506"/>
        <v>45867.0382987907</v>
      </c>
      <c r="BP114" s="28">
        <f ca="1" t="shared" si="507"/>
        <v>-109131.162292109</v>
      </c>
      <c r="BQ114" s="28">
        <f ca="1" t="shared" ref="BQ114:BT114" si="846">BE114</f>
        <v>18224.2836077058</v>
      </c>
      <c r="BR114" s="28">
        <f ca="1" t="shared" si="846"/>
        <v>20146.5257215306</v>
      </c>
      <c r="BS114" s="28">
        <f ca="1" t="shared" si="846"/>
        <v>16900.7733239146</v>
      </c>
      <c r="BT114" s="28">
        <f ca="1" t="shared" si="846"/>
        <v>16569.6557692846</v>
      </c>
      <c r="BU114" s="28">
        <f ca="1" t="shared" si="509"/>
        <v>61824.6191911156</v>
      </c>
      <c r="BV114" s="30">
        <f ca="1" t="shared" si="510"/>
        <v>5.86228197921741</v>
      </c>
    </row>
    <row r="115" ht="15" customHeight="1" spans="1:74">
      <c r="A115" s="26">
        <v>114</v>
      </c>
      <c r="B115" s="27">
        <f ca="1" t="shared" ref="B115:F115" si="847">RAND()</f>
        <v>0.221503404751058</v>
      </c>
      <c r="C115" s="28">
        <f ca="1">IF(B115&lt;=('Ejercicio 3 - TIR'!$D$13-'Ejercicio 3 - TIR'!$C$13)/('Ejercicio 3 - TIR'!$E$13-'Ejercicio 3 - TIR'!$C$13),'Ejercicio 3 - TIR'!$C$13+SQRT(('Ejercicio 3 - TIR'!$E$13-'Ejercicio 3 - TIR'!$C$13)*('Ejercicio 3 - TIR'!$D$13-'Ejercicio 3 - TIR'!$C$13)*B115),'Ejercicio 3 - TIR'!$E$13-SQRT(('Ejercicio 3 - TIR'!$E$13-'Ejercicio 3 - TIR'!$C$13)*('Ejercicio 3 - TIR'!$E$13-'Ejercicio 3 - TIR'!$D$13)*(1-B115)))</f>
        <v>69412.8296436525</v>
      </c>
      <c r="D115" s="27">
        <f ca="1" t="shared" si="847"/>
        <v>0.141851770935497</v>
      </c>
      <c r="E115" s="28">
        <f ca="1">IF(D115&lt;=('Ejercicio 3 - TIR'!$D$14-'Ejercicio 3 - TIR'!$C$14)/('Ejercicio 3 - TIR'!$E$14-'Ejercicio 3 - TIR'!$C$14),'Ejercicio 3 - TIR'!$C$14+SQRT(('Ejercicio 3 - TIR'!$E$14-'Ejercicio 3 - TIR'!$C$14)*('Ejercicio 3 - TIR'!$D$14-'Ejercicio 3 - TIR'!$C$14)*D115),'Ejercicio 3 - TIR'!$E$14-SQRT(('Ejercicio 3 - TIR'!$E$14-'Ejercicio 3 - TIR'!$C$14)*('Ejercicio 3 - TIR'!$E$14-'Ejercicio 3 - TIR'!$D$14)*(1-D115)))</f>
        <v>28261.7300348377</v>
      </c>
      <c r="F115" s="27">
        <f ca="1" t="shared" si="847"/>
        <v>0.873136326320815</v>
      </c>
      <c r="G115" s="28">
        <f ca="1">IF(F115&lt;=('Ejercicio 3 - TIR'!$D$18-'Ejercicio 3 - TIR'!$C$18)/('Ejercicio 3 - TIR'!$E$18-'Ejercicio 3 - TIR'!$C$18),'Ejercicio 3 - TIR'!$C$18+SQRT(('Ejercicio 3 - TIR'!$E$18-'Ejercicio 3 - TIR'!$C$18)*('Ejercicio 3 - TIR'!$D$18-'Ejercicio 3 - TIR'!$C$18)*F115),'Ejercicio 3 - TIR'!$E$18-SQRT(('Ejercicio 3 - TIR'!$E$18-'Ejercicio 3 - TIR'!$C$18)*('Ejercicio 3 - TIR'!$E$18-'Ejercicio 3 - TIR'!$D$18)*(1-F115)))</f>
        <v>41915.3970229641</v>
      </c>
      <c r="H115" s="27">
        <f ca="1" t="shared" ref="H115:L115" si="848">RAND()</f>
        <v>0.342167054180767</v>
      </c>
      <c r="I115" s="28">
        <f ca="1">IF(H115&lt;=('Ejercicio 3 - TIR'!$D$18-'Ejercicio 3 - TIR'!$C$18)/('Ejercicio 3 - TIR'!$E$18-'Ejercicio 3 - TIR'!$C$18),'Ejercicio 3 - TIR'!$C$18+SQRT(('Ejercicio 3 - TIR'!$E$18-'Ejercicio 3 - TIR'!$C$18)*('Ejercicio 3 - TIR'!$D$18-'Ejercicio 3 - TIR'!$C$18)*H115),'Ejercicio 3 - TIR'!$E$18-SQRT(('Ejercicio 3 - TIR'!$E$18-'Ejercicio 3 - TIR'!$C$18)*('Ejercicio 3 - TIR'!$E$18-'Ejercicio 3 - TIR'!$D$18)*(1-H115)))</f>
        <v>37164.1509006382</v>
      </c>
      <c r="J115" s="27">
        <f ca="1" t="shared" si="848"/>
        <v>0.139913424795902</v>
      </c>
      <c r="K115" s="28">
        <f ca="1">IF(J115&lt;=('Ejercicio 3 - TIR'!$D$18-'Ejercicio 3 - TIR'!$C$18)/('Ejercicio 3 - TIR'!$E$18-'Ejercicio 3 - TIR'!$C$18),'Ejercicio 3 - TIR'!$C$18+SQRT(('Ejercicio 3 - TIR'!$E$18-'Ejercicio 3 - TIR'!$C$18)*('Ejercicio 3 - TIR'!$D$18-'Ejercicio 3 - TIR'!$C$18)*J115),'Ejercicio 3 - TIR'!$E$18-SQRT(('Ejercicio 3 - TIR'!$E$18-'Ejercicio 3 - TIR'!$C$18)*('Ejercicio 3 - TIR'!$E$18-'Ejercicio 3 - TIR'!$D$18)*(1-J115)))</f>
        <v>34581.1585564555</v>
      </c>
      <c r="L115" s="27">
        <f ca="1" t="shared" si="848"/>
        <v>0.197722748440781</v>
      </c>
      <c r="M115" s="28">
        <f ca="1">IF(L115&lt;=('Ejercicio 3 - TIR'!$D$18-'Ejercicio 3 - TIR'!$C$18)/('Ejercicio 3 - TIR'!$E$18-'Ejercicio 3 - TIR'!$C$18),'Ejercicio 3 - TIR'!$C$18+SQRT(('Ejercicio 3 - TIR'!$E$18-'Ejercicio 3 - TIR'!$C$18)*('Ejercicio 3 - TIR'!$D$18-'Ejercicio 3 - TIR'!$C$18)*L115),'Ejercicio 3 - TIR'!$E$18-SQRT(('Ejercicio 3 - TIR'!$E$18-'Ejercicio 3 - TIR'!$C$18)*('Ejercicio 3 - TIR'!$E$18-'Ejercicio 3 - TIR'!$D$18)*(1-L115)))</f>
        <v>35445.9537517424</v>
      </c>
      <c r="N115" s="27">
        <f ca="1" t="shared" ref="N115:R115" si="849">RAND()</f>
        <v>0.984571337342185</v>
      </c>
      <c r="O115" s="28">
        <f ca="1">IF(N115&lt;=('Ejercicio 3 - TIR'!$D$18-'Ejercicio 3 - TIR'!$C$18)/('Ejercicio 3 - TIR'!$E$18-'Ejercicio 3 - TIR'!$C$18),'Ejercicio 3 - TIR'!$C$18+SQRT(('Ejercicio 3 - TIR'!$E$18-'Ejercicio 3 - TIR'!$C$18)*('Ejercicio 3 - TIR'!$D$18-'Ejercicio 3 - TIR'!$C$18)*N115),'Ejercicio 3 - TIR'!$E$18-SQRT(('Ejercicio 3 - TIR'!$E$18-'Ejercicio 3 - TIR'!$C$18)*('Ejercicio 3 - TIR'!$E$18-'Ejercicio 3 - TIR'!$D$18)*(1-N115)))</f>
        <v>43924.2910712762</v>
      </c>
      <c r="P115" s="27">
        <f ca="1" t="shared" si="849"/>
        <v>0.0570785298732162</v>
      </c>
      <c r="Q115" s="29">
        <f ca="1">IF(P115&lt;=('Ejercicio 3 - TIR'!$D$22-'Ejercicio 3 - TIR'!$C$22)/('Ejercicio 3 - TIR'!$E$22-'Ejercicio 3 - TIR'!$C$22),'Ejercicio 3 - TIR'!$C$22+SQRT(('Ejercicio 3 - TIR'!$E$22-'Ejercicio 3 - TIR'!$C$22)*('Ejercicio 3 - TIR'!$D$22-'Ejercicio 3 - TIR'!$C$22)*P115),'Ejercicio 3 - TIR'!$E$22-SQRT(('Ejercicio 3 - TIR'!$E$22-'Ejercicio 3 - TIR'!$C$22)*('Ejercicio 3 - TIR'!$E$22-'Ejercicio 3 - TIR'!$D$22)*(1-P115)))</f>
        <v>0.130136140970398</v>
      </c>
      <c r="R115" s="27">
        <f ca="1" t="shared" si="849"/>
        <v>0.22184531877343</v>
      </c>
      <c r="S115" s="29">
        <f ca="1">IF(R115&lt;=('Ejercicio 3 - TIR'!$D$23-'Ejercicio 3 - TIR'!$C$23)/('Ejercicio 3 - TIR'!$E$23-'Ejercicio 3 - TIR'!$C$23),'Ejercicio 3 - TIR'!$C$23+SQRT(('Ejercicio 3 - TIR'!$E$23-'Ejercicio 3 - TIR'!$C$23)*('Ejercicio 3 - TIR'!$D$23-'Ejercicio 3 - TIR'!$C$23)*R115),'Ejercicio 3 - TIR'!$E$23-SQRT(('Ejercicio 3 - TIR'!$E$23-'Ejercicio 3 - TIR'!$C$23)*('Ejercicio 3 - TIR'!$E$23-'Ejercicio 3 - TIR'!$D$23)*(1-R115)))</f>
        <v>0.139983032147104</v>
      </c>
      <c r="T115" s="27">
        <f ca="1" t="shared" ref="T115:X115" si="850">RAND()</f>
        <v>0.984286843249205</v>
      </c>
      <c r="U115" s="29">
        <f ca="1">IF(T115&lt;=('Ejercicio 3 - TIR'!$D$24-'Ejercicio 3 - TIR'!$C$24)/('Ejercicio 3 - TIR'!$E$24-'Ejercicio 3 - TIR'!$C$24),'Ejercicio 3 - TIR'!$C$24+SQRT(('Ejercicio 3 - TIR'!$E$24-'Ejercicio 3 - TIR'!$C$24)*('Ejercicio 3 - TIR'!$D$24-'Ejercicio 3 - TIR'!$C$24)*T115),'Ejercicio 3 - TIR'!$E$24-SQRT(('Ejercicio 3 - TIR'!$E$24-'Ejercicio 3 - TIR'!$C$24)*('Ejercicio 3 - TIR'!$E$24-'Ejercicio 3 - TIR'!$D$24)*(1-T115)))</f>
        <v>0.213366988700279</v>
      </c>
      <c r="V115" s="27">
        <f ca="1" t="shared" si="850"/>
        <v>0.427994763270031</v>
      </c>
      <c r="W115" s="29">
        <f ca="1">IF(V115&lt;=('Ejercicio 3 - TIR'!$D$25-'Ejercicio 3 - TIR'!$C$25)/('Ejercicio 3 - TIR'!$E$25-'Ejercicio 3 - TIR'!$C$25),'Ejercicio 3 - TIR'!$C$25+SQRT(('Ejercicio 3 - TIR'!$E$25-'Ejercicio 3 - TIR'!$C$25)*('Ejercicio 3 - TIR'!$D$25-'Ejercicio 3 - TIR'!$C$25)*V115),'Ejercicio 3 - TIR'!$E$25-SQRT(('Ejercicio 3 - TIR'!$E$25-'Ejercicio 3 - TIR'!$C$25)*('Ejercicio 3 - TIR'!$E$25-'Ejercicio 3 - TIR'!$D$25)*(1-V115)))</f>
        <v>0.205256080540984</v>
      </c>
      <c r="X115" s="27">
        <f ca="1" t="shared" si="850"/>
        <v>0.0860038526758791</v>
      </c>
      <c r="Y115" s="29">
        <f ca="1">IF(X115&lt;=('Ejercicio 3 - TIR'!$D$26-'Ejercicio 3 - TIR'!$C$26)/('Ejercicio 3 - TIR'!$E$26-'Ejercicio 3 - TIR'!$C$26),'Ejercicio 3 - TIR'!$C$26+SQRT(('Ejercicio 3 - TIR'!$E$26-'Ejercicio 3 - TIR'!$C$26)*('Ejercicio 3 - TIR'!$D$26-'Ejercicio 3 - TIR'!$C$26)*X115),'Ejercicio 3 - TIR'!$E$26-SQRT(('Ejercicio 3 - TIR'!$E$26-'Ejercicio 3 - TIR'!$C$26)*('Ejercicio 3 - TIR'!$E$26-'Ejercicio 3 - TIR'!$D$26)*(1-X115)))</f>
        <v>0.205238451437888</v>
      </c>
      <c r="Z115" s="27">
        <f ca="1" t="shared" si="480"/>
        <v>1.1301361409704</v>
      </c>
      <c r="AA115" s="27">
        <f ca="1" t="shared" si="481"/>
        <v>1.28833602472246</v>
      </c>
      <c r="AB115" s="27">
        <f ca="1" t="shared" si="482"/>
        <v>1.56322440275158</v>
      </c>
      <c r="AC115" s="27">
        <f ca="1" t="shared" si="483"/>
        <v>1.88408571666639</v>
      </c>
      <c r="AD115" s="27">
        <f ca="1" t="shared" si="484"/>
        <v>2.27077255153124</v>
      </c>
      <c r="AE115" s="26">
        <f ca="1" t="shared" si="485"/>
        <v>3677.87248388098</v>
      </c>
      <c r="AF115" s="26">
        <f ca="1" t="shared" si="486"/>
        <v>4192.71222602504</v>
      </c>
      <c r="AG115" s="26">
        <f ca="1" t="shared" si="487"/>
        <v>5087.29860817885</v>
      </c>
      <c r="AH115" s="26">
        <f ca="1" t="shared" si="488"/>
        <v>6131.49758103524</v>
      </c>
      <c r="AI115" s="26">
        <f ca="1" t="shared" si="489"/>
        <v>7389.91664956207</v>
      </c>
      <c r="AJ115" s="28">
        <f ca="1" t="shared" si="490"/>
        <v>47370.1050387747</v>
      </c>
      <c r="AK115" s="28">
        <f ca="1" t="shared" si="491"/>
        <v>47879.9144335139</v>
      </c>
      <c r="AL115" s="28">
        <f ca="1" t="shared" si="492"/>
        <v>54058.1109308728</v>
      </c>
      <c r="AM115" s="28">
        <f ca="1" t="shared" si="493"/>
        <v>66783.2151772753</v>
      </c>
      <c r="AN115" s="28">
        <f ca="1" t="shared" si="494"/>
        <v>99742.0745101229</v>
      </c>
      <c r="AO115" s="28">
        <f ca="1">C115/'Ejercicio 3 - TIR'!$D$7</f>
        <v>13882.5659287305</v>
      </c>
      <c r="AP115" s="28">
        <f ca="1" t="shared" si="495"/>
        <v>33487.5391100442</v>
      </c>
      <c r="AQ115" s="28">
        <f ca="1" t="shared" si="496"/>
        <v>33997.3485047834</v>
      </c>
      <c r="AR115" s="28">
        <f ca="1" t="shared" si="497"/>
        <v>40175.5450021423</v>
      </c>
      <c r="AS115" s="28">
        <f ca="1" t="shared" si="498"/>
        <v>52900.6492485448</v>
      </c>
      <c r="AT115" s="28">
        <f ca="1" t="shared" si="499"/>
        <v>85859.5085813924</v>
      </c>
      <c r="AU115" s="28">
        <f ca="1">AP115*'Ejercicio 3 - TIR'!$D$5</f>
        <v>16743.7695550221</v>
      </c>
      <c r="AV115" s="28">
        <f ca="1">AQ115*'Ejercicio 3 - TIR'!$D$5</f>
        <v>16998.6742523917</v>
      </c>
      <c r="AW115" s="28">
        <f ca="1">AR115*'Ejercicio 3 - TIR'!$D$5</f>
        <v>20087.7725010712</v>
      </c>
      <c r="AX115" s="28">
        <f ca="1">AS115*'Ejercicio 3 - TIR'!$D$5</f>
        <v>26450.3246242724</v>
      </c>
      <c r="AY115" s="28">
        <f ca="1">AT115*'Ejercicio 3 - TIR'!$D$5</f>
        <v>42929.7542906962</v>
      </c>
      <c r="AZ115" s="28">
        <f ca="1" t="shared" ref="AZ115:BD115" si="851">AJ115-AU115-AE115</f>
        <v>26948.4629998716</v>
      </c>
      <c r="BA115" s="28">
        <f ca="1" t="shared" si="851"/>
        <v>26688.5279550972</v>
      </c>
      <c r="BB115" s="28">
        <f ca="1" t="shared" si="851"/>
        <v>28883.0398216228</v>
      </c>
      <c r="BC115" s="28">
        <f ca="1" t="shared" si="851"/>
        <v>34201.3929719677</v>
      </c>
      <c r="BD115" s="28">
        <f ca="1" t="shared" si="851"/>
        <v>49422.4035698646</v>
      </c>
      <c r="BE115" s="28">
        <f ca="1" t="shared" ref="BE115:BI115" si="852">AZ115/Z115</f>
        <v>23845.3244904921</v>
      </c>
      <c r="BF115" s="28">
        <f ca="1" t="shared" si="852"/>
        <v>20715.5023557201</v>
      </c>
      <c r="BG115" s="28">
        <f ca="1" t="shared" si="852"/>
        <v>18476.5794154589</v>
      </c>
      <c r="BH115" s="28">
        <f ca="1" t="shared" si="852"/>
        <v>18152.7797113615</v>
      </c>
      <c r="BI115" s="28">
        <f ca="1" t="shared" si="852"/>
        <v>21764.5767897528</v>
      </c>
      <c r="BJ115" s="28">
        <f ca="1" t="shared" si="502"/>
        <v>64175.9608218956</v>
      </c>
      <c r="BK115" s="28">
        <f ca="1" t="shared" si="503"/>
        <v>31524.1496557841</v>
      </c>
      <c r="BL115" s="28">
        <f ca="1" t="shared" si="504"/>
        <v>95700.1104776797</v>
      </c>
      <c r="BM115" s="28">
        <f ca="1">BK115*'Ejercicio 3 - TIR'!$D$5</f>
        <v>15762.074827892</v>
      </c>
      <c r="BN115" s="28">
        <f ca="1" t="shared" si="505"/>
        <v>79938.0356497876</v>
      </c>
      <c r="BO115" s="28">
        <f ca="1" t="shared" si="506"/>
        <v>35203.0129992029</v>
      </c>
      <c r="BP115" s="28">
        <f ca="1" t="shared" si="507"/>
        <v>-97674.5596784902</v>
      </c>
      <c r="BQ115" s="28">
        <f ca="1" t="shared" ref="BQ115:BT115" si="853">BE115</f>
        <v>23845.3244904921</v>
      </c>
      <c r="BR115" s="28">
        <f ca="1" t="shared" si="853"/>
        <v>20715.5023557201</v>
      </c>
      <c r="BS115" s="28">
        <f ca="1" t="shared" si="853"/>
        <v>18476.5794154589</v>
      </c>
      <c r="BT115" s="28">
        <f ca="1" t="shared" si="853"/>
        <v>18152.7797113615</v>
      </c>
      <c r="BU115" s="28">
        <f ca="1" t="shared" si="509"/>
        <v>56967.5897889557</v>
      </c>
      <c r="BV115" s="30">
        <f ca="1" t="shared" si="510"/>
        <v>10.9631214379476</v>
      </c>
    </row>
    <row r="116" ht="15" customHeight="1" spans="1:74">
      <c r="A116" s="26">
        <v>115</v>
      </c>
      <c r="B116" s="27">
        <f ca="1" t="shared" ref="B116:F116" si="854">RAND()</f>
        <v>0.42248076714311</v>
      </c>
      <c r="C116" s="28">
        <f ca="1">IF(B116&lt;=('Ejercicio 3 - TIR'!$D$13-'Ejercicio 3 - TIR'!$C$13)/('Ejercicio 3 - TIR'!$E$13-'Ejercicio 3 - TIR'!$C$13),'Ejercicio 3 - TIR'!$C$13+SQRT(('Ejercicio 3 - TIR'!$E$13-'Ejercicio 3 - TIR'!$C$13)*('Ejercicio 3 - TIR'!$D$13-'Ejercicio 3 - TIR'!$C$13)*B116),'Ejercicio 3 - TIR'!$E$13-SQRT(('Ejercicio 3 - TIR'!$E$13-'Ejercicio 3 - TIR'!$C$13)*('Ejercicio 3 - TIR'!$E$13-'Ejercicio 3 - TIR'!$D$13)*(1-B116)))</f>
        <v>73674.6684839817</v>
      </c>
      <c r="D116" s="27">
        <f ca="1" t="shared" si="854"/>
        <v>0.275932233440937</v>
      </c>
      <c r="E116" s="28">
        <f ca="1">IF(D116&lt;=('Ejercicio 3 - TIR'!$D$14-'Ejercicio 3 - TIR'!$C$14)/('Ejercicio 3 - TIR'!$E$14-'Ejercicio 3 - TIR'!$C$14),'Ejercicio 3 - TIR'!$C$14+SQRT(('Ejercicio 3 - TIR'!$E$14-'Ejercicio 3 - TIR'!$C$14)*('Ejercicio 3 - TIR'!$D$14-'Ejercicio 3 - TIR'!$C$14)*D116),'Ejercicio 3 - TIR'!$E$14-SQRT(('Ejercicio 3 - TIR'!$E$14-'Ejercicio 3 - TIR'!$C$14)*('Ejercicio 3 - TIR'!$E$14-'Ejercicio 3 - TIR'!$D$14)*(1-D116)))</f>
        <v>29549.166682819</v>
      </c>
      <c r="F116" s="27">
        <f ca="1" t="shared" si="854"/>
        <v>0.534576861332611</v>
      </c>
      <c r="G116" s="28">
        <f ca="1">IF(F116&lt;=('Ejercicio 3 - TIR'!$D$18-'Ejercicio 3 - TIR'!$C$18)/('Ejercicio 3 - TIR'!$E$18-'Ejercicio 3 - TIR'!$C$18),'Ejercicio 3 - TIR'!$C$18+SQRT(('Ejercicio 3 - TIR'!$E$18-'Ejercicio 3 - TIR'!$C$18)*('Ejercicio 3 - TIR'!$D$18-'Ejercicio 3 - TIR'!$C$18)*F116),'Ejercicio 3 - TIR'!$E$18-SQRT(('Ejercicio 3 - TIR'!$E$18-'Ejercicio 3 - TIR'!$C$18)*('Ejercicio 3 - TIR'!$E$18-'Ejercicio 3 - TIR'!$D$18)*(1-F116)))</f>
        <v>38954.6931382316</v>
      </c>
      <c r="H116" s="27">
        <f ca="1" t="shared" ref="H116:L116" si="855">RAND()</f>
        <v>0.976401128653498</v>
      </c>
      <c r="I116" s="28">
        <f ca="1">IF(H116&lt;=('Ejercicio 3 - TIR'!$D$18-'Ejercicio 3 - TIR'!$C$18)/('Ejercicio 3 - TIR'!$E$18-'Ejercicio 3 - TIR'!$C$18),'Ejercicio 3 - TIR'!$C$18+SQRT(('Ejercicio 3 - TIR'!$E$18-'Ejercicio 3 - TIR'!$C$18)*('Ejercicio 3 - TIR'!$D$18-'Ejercicio 3 - TIR'!$C$18)*H116),'Ejercicio 3 - TIR'!$E$18-SQRT(('Ejercicio 3 - TIR'!$E$18-'Ejercicio 3 - TIR'!$C$18)*('Ejercicio 3 - TIR'!$E$18-'Ejercicio 3 - TIR'!$D$18)*(1-H116)))</f>
        <v>43669.6183438623</v>
      </c>
      <c r="J116" s="27">
        <f ca="1" t="shared" si="855"/>
        <v>0.147858201474084</v>
      </c>
      <c r="K116" s="28">
        <f ca="1">IF(J116&lt;=('Ejercicio 3 - TIR'!$D$18-'Ejercicio 3 - TIR'!$C$18)/('Ejercicio 3 - TIR'!$E$18-'Ejercicio 3 - TIR'!$C$18),'Ejercicio 3 - TIR'!$C$18+SQRT(('Ejercicio 3 - TIR'!$E$18-'Ejercicio 3 - TIR'!$C$18)*('Ejercicio 3 - TIR'!$D$18-'Ejercicio 3 - TIR'!$C$18)*J116),'Ejercicio 3 - TIR'!$E$18-SQRT(('Ejercicio 3 - TIR'!$E$18-'Ejercicio 3 - TIR'!$C$18)*('Ejercicio 3 - TIR'!$E$18-'Ejercicio 3 - TIR'!$D$18)*(1-J116)))</f>
        <v>34709.4299252789</v>
      </c>
      <c r="L116" s="27">
        <f ca="1" t="shared" si="855"/>
        <v>0.298860323021296</v>
      </c>
      <c r="M116" s="28">
        <f ca="1">IF(L116&lt;=('Ejercicio 3 - TIR'!$D$18-'Ejercicio 3 - TIR'!$C$18)/('Ejercicio 3 - TIR'!$E$18-'Ejercicio 3 - TIR'!$C$18),'Ejercicio 3 - TIR'!$C$18+SQRT(('Ejercicio 3 - TIR'!$E$18-'Ejercicio 3 - TIR'!$C$18)*('Ejercicio 3 - TIR'!$D$18-'Ejercicio 3 - TIR'!$C$18)*L116),'Ejercicio 3 - TIR'!$E$18-SQRT(('Ejercicio 3 - TIR'!$E$18-'Ejercicio 3 - TIR'!$C$18)*('Ejercicio 3 - TIR'!$E$18-'Ejercicio 3 - TIR'!$D$18)*(1-L116)))</f>
        <v>36695.4498320273</v>
      </c>
      <c r="N116" s="27">
        <f ca="1" t="shared" ref="N116:R116" si="856">RAND()</f>
        <v>0.832664076739874</v>
      </c>
      <c r="O116" s="28">
        <f ca="1">IF(N116&lt;=('Ejercicio 3 - TIR'!$D$18-'Ejercicio 3 - TIR'!$C$18)/('Ejercicio 3 - TIR'!$E$18-'Ejercicio 3 - TIR'!$C$18),'Ejercicio 3 - TIR'!$C$18+SQRT(('Ejercicio 3 - TIR'!$E$18-'Ejercicio 3 - TIR'!$C$18)*('Ejercicio 3 - TIR'!$D$18-'Ejercicio 3 - TIR'!$C$18)*N116),'Ejercicio 3 - TIR'!$E$18-SQRT(('Ejercicio 3 - TIR'!$E$18-'Ejercicio 3 - TIR'!$C$18)*('Ejercicio 3 - TIR'!$E$18-'Ejercicio 3 - TIR'!$D$18)*(1-N116)))</f>
        <v>41457.3746677768</v>
      </c>
      <c r="P116" s="27">
        <f ca="1" t="shared" si="856"/>
        <v>0.692380727406879</v>
      </c>
      <c r="Q116" s="29">
        <f ca="1">IF(P116&lt;=('Ejercicio 3 - TIR'!$D$22-'Ejercicio 3 - TIR'!$C$22)/('Ejercicio 3 - TIR'!$E$22-'Ejercicio 3 - TIR'!$C$22),'Ejercicio 3 - TIR'!$C$22+SQRT(('Ejercicio 3 - TIR'!$E$22-'Ejercicio 3 - TIR'!$C$22)*('Ejercicio 3 - TIR'!$D$22-'Ejercicio 3 - TIR'!$C$22)*P116),'Ejercicio 3 - TIR'!$E$22-SQRT(('Ejercicio 3 - TIR'!$E$22-'Ejercicio 3 - TIR'!$C$22)*('Ejercicio 3 - TIR'!$E$22-'Ejercicio 3 - TIR'!$D$22)*(1-P116)))</f>
        <v>0.15646885700465</v>
      </c>
      <c r="R116" s="27">
        <f ca="1" t="shared" si="856"/>
        <v>0.0188466119204622</v>
      </c>
      <c r="S116" s="29">
        <f ca="1">IF(R116&lt;=('Ejercicio 3 - TIR'!$D$23-'Ejercicio 3 - TIR'!$C$23)/('Ejercicio 3 - TIR'!$E$23-'Ejercicio 3 - TIR'!$C$23),'Ejercicio 3 - TIR'!$C$23+SQRT(('Ejercicio 3 - TIR'!$E$23-'Ejercicio 3 - TIR'!$C$23)*('Ejercicio 3 - TIR'!$D$23-'Ejercicio 3 - TIR'!$C$23)*R116),'Ejercicio 3 - TIR'!$E$23-SQRT(('Ejercicio 3 - TIR'!$E$23-'Ejercicio 3 - TIR'!$C$23)*('Ejercicio 3 - TIR'!$E$23-'Ejercicio 3 - TIR'!$D$23)*(1-R116)))</f>
        <v>0.125824422843238</v>
      </c>
      <c r="T116" s="27">
        <f ca="1" t="shared" ref="T116:X116" si="857">RAND()</f>
        <v>0.218841140045646</v>
      </c>
      <c r="U116" s="29">
        <f ca="1">IF(T116&lt;=('Ejercicio 3 - TIR'!$D$24-'Ejercicio 3 - TIR'!$C$24)/('Ejercicio 3 - TIR'!$E$24-'Ejercicio 3 - TIR'!$C$24),'Ejercicio 3 - TIR'!$C$24+SQRT(('Ejercicio 3 - TIR'!$E$24-'Ejercicio 3 - TIR'!$C$24)*('Ejercicio 3 - TIR'!$D$24-'Ejercicio 3 - TIR'!$C$24)*T116),'Ejercicio 3 - TIR'!$E$24-SQRT(('Ejercicio 3 - TIR'!$E$24-'Ejercicio 3 - TIR'!$C$24)*('Ejercicio 3 - TIR'!$E$24-'Ejercicio 3 - TIR'!$D$24)*(1-T116)))</f>
        <v>0.171437499716521</v>
      </c>
      <c r="V116" s="27">
        <f ca="1" t="shared" si="857"/>
        <v>0.664294083521689</v>
      </c>
      <c r="W116" s="29">
        <f ca="1">IF(V116&lt;=('Ejercicio 3 - TIR'!$D$25-'Ejercicio 3 - TIR'!$C$25)/('Ejercicio 3 - TIR'!$E$25-'Ejercicio 3 - TIR'!$C$25),'Ejercicio 3 - TIR'!$C$25+SQRT(('Ejercicio 3 - TIR'!$E$25-'Ejercicio 3 - TIR'!$C$25)*('Ejercicio 3 - TIR'!$D$25-'Ejercicio 3 - TIR'!$C$25)*V116),'Ejercicio 3 - TIR'!$E$25-SQRT(('Ejercicio 3 - TIR'!$E$25-'Ejercicio 3 - TIR'!$C$25)*('Ejercicio 3 - TIR'!$E$25-'Ejercicio 3 - TIR'!$D$25)*(1-V116)))</f>
        <v>0.215722154273145</v>
      </c>
      <c r="X116" s="27">
        <f ca="1" t="shared" si="857"/>
        <v>0.206905348549518</v>
      </c>
      <c r="Y116" s="29">
        <f ca="1">IF(X116&lt;=('Ejercicio 3 - TIR'!$D$26-'Ejercicio 3 - TIR'!$C$26)/('Ejercicio 3 - TIR'!$E$26-'Ejercicio 3 - TIR'!$C$26),'Ejercicio 3 - TIR'!$C$26+SQRT(('Ejercicio 3 - TIR'!$E$26-'Ejercicio 3 - TIR'!$C$26)*('Ejercicio 3 - TIR'!$D$26-'Ejercicio 3 - TIR'!$C$26)*X116),'Ejercicio 3 - TIR'!$E$26-SQRT(('Ejercicio 3 - TIR'!$E$26-'Ejercicio 3 - TIR'!$C$26)*('Ejercicio 3 - TIR'!$E$26-'Ejercicio 3 - TIR'!$D$26)*(1-X116)))</f>
        <v>0.213635660369105</v>
      </c>
      <c r="Z116" s="27">
        <f ca="1" t="shared" si="480"/>
        <v>1.15646885700465</v>
      </c>
      <c r="AA116" s="27">
        <f ca="1" t="shared" si="481"/>
        <v>1.30198088347344</v>
      </c>
      <c r="AB116" s="27">
        <f ca="1" t="shared" si="482"/>
        <v>1.52518923081483</v>
      </c>
      <c r="AC116" s="27">
        <f ca="1" t="shared" si="483"/>
        <v>1.85420633736041</v>
      </c>
      <c r="AD116" s="27">
        <f ca="1" t="shared" si="484"/>
        <v>2.25033093270298</v>
      </c>
      <c r="AE116" s="26">
        <f ca="1" t="shared" si="485"/>
        <v>4623.52433630057</v>
      </c>
      <c r="AF116" s="26">
        <f ca="1" t="shared" si="486"/>
        <v>5205.27661741725</v>
      </c>
      <c r="AG116" s="26">
        <f ca="1" t="shared" si="487"/>
        <v>6097.65622604014</v>
      </c>
      <c r="AH116" s="26">
        <f ca="1" t="shared" si="488"/>
        <v>7413.05576313857</v>
      </c>
      <c r="AI116" s="26">
        <f ca="1" t="shared" si="489"/>
        <v>8996.74882644968</v>
      </c>
      <c r="AJ116" s="28">
        <f ca="1" t="shared" si="490"/>
        <v>45049.8894485375</v>
      </c>
      <c r="AK116" s="28">
        <f ca="1" t="shared" si="491"/>
        <v>56857.0082722897</v>
      </c>
      <c r="AL116" s="28">
        <f ca="1" t="shared" si="492"/>
        <v>52938.4487297575</v>
      </c>
      <c r="AM116" s="28">
        <f ca="1" t="shared" si="493"/>
        <v>68040.935630836</v>
      </c>
      <c r="AN116" s="28">
        <f ca="1" t="shared" si="494"/>
        <v>93292.8126035551</v>
      </c>
      <c r="AO116" s="28">
        <f ca="1">C116/'Ejercicio 3 - TIR'!$D$7</f>
        <v>14734.9336967963</v>
      </c>
      <c r="AP116" s="28">
        <f ca="1" t="shared" si="495"/>
        <v>30314.9557517412</v>
      </c>
      <c r="AQ116" s="28">
        <f ca="1" t="shared" si="496"/>
        <v>42122.0745754934</v>
      </c>
      <c r="AR116" s="28">
        <f ca="1" t="shared" si="497"/>
        <v>38203.5150329612</v>
      </c>
      <c r="AS116" s="28">
        <f ca="1" t="shared" si="498"/>
        <v>53306.0019340396</v>
      </c>
      <c r="AT116" s="28">
        <f ca="1" t="shared" si="499"/>
        <v>78557.8789067588</v>
      </c>
      <c r="AU116" s="28">
        <f ca="1">AP116*'Ejercicio 3 - TIR'!$D$5</f>
        <v>15157.4778758706</v>
      </c>
      <c r="AV116" s="28">
        <f ca="1">AQ116*'Ejercicio 3 - TIR'!$D$5</f>
        <v>21061.0372877467</v>
      </c>
      <c r="AW116" s="28">
        <f ca="1">AR116*'Ejercicio 3 - TIR'!$D$5</f>
        <v>19101.7575164806</v>
      </c>
      <c r="AX116" s="28">
        <f ca="1">AS116*'Ejercicio 3 - TIR'!$D$5</f>
        <v>26653.0009670198</v>
      </c>
      <c r="AY116" s="28">
        <f ca="1">AT116*'Ejercicio 3 - TIR'!$D$5</f>
        <v>39278.9394533794</v>
      </c>
      <c r="AZ116" s="28">
        <f ca="1" t="shared" ref="AZ116:BD116" si="858">AJ116-AU116-AE116</f>
        <v>25268.8872363664</v>
      </c>
      <c r="BA116" s="28">
        <f ca="1" t="shared" si="858"/>
        <v>30590.6943671258</v>
      </c>
      <c r="BB116" s="28">
        <f ca="1" t="shared" si="858"/>
        <v>27739.0349872368</v>
      </c>
      <c r="BC116" s="28">
        <f ca="1" t="shared" si="858"/>
        <v>33974.8789006776</v>
      </c>
      <c r="BD116" s="28">
        <f ca="1" t="shared" si="858"/>
        <v>45017.124323726</v>
      </c>
      <c r="BE116" s="28">
        <f ca="1" t="shared" ref="BE116:BI116" si="859">AZ116/Z116</f>
        <v>21850.0369320925</v>
      </c>
      <c r="BF116" s="28">
        <f ca="1" t="shared" si="859"/>
        <v>23495.5019351095</v>
      </c>
      <c r="BG116" s="28">
        <f ca="1" t="shared" si="859"/>
        <v>18187.274357043</v>
      </c>
      <c r="BH116" s="28">
        <f ca="1" t="shared" si="859"/>
        <v>18323.1381621978</v>
      </c>
      <c r="BI116" s="28">
        <f ca="1" t="shared" si="859"/>
        <v>20004.6684998698</v>
      </c>
      <c r="BJ116" s="28">
        <f ca="1" t="shared" si="502"/>
        <v>66495.4038219439</v>
      </c>
      <c r="BK116" s="28">
        <f ca="1" t="shared" si="503"/>
        <v>33158.4770892283</v>
      </c>
      <c r="BL116" s="28">
        <f ca="1" t="shared" si="504"/>
        <v>99653.8809111721</v>
      </c>
      <c r="BM116" s="28">
        <f ca="1">BK116*'Ejercicio 3 - TIR'!$D$5</f>
        <v>16579.2385446141</v>
      </c>
      <c r="BN116" s="28">
        <f ca="1" t="shared" si="505"/>
        <v>83074.642366558</v>
      </c>
      <c r="BO116" s="28">
        <f ca="1" t="shared" si="506"/>
        <v>36916.6335312172</v>
      </c>
      <c r="BP116" s="28">
        <f ca="1" t="shared" si="507"/>
        <v>-103223.835166801</v>
      </c>
      <c r="BQ116" s="28">
        <f ca="1" t="shared" ref="BQ116:BT116" si="860">BE116</f>
        <v>21850.0369320925</v>
      </c>
      <c r="BR116" s="28">
        <f ca="1" t="shared" si="860"/>
        <v>23495.5019351095</v>
      </c>
      <c r="BS116" s="28">
        <f ca="1" t="shared" si="860"/>
        <v>18187.274357043</v>
      </c>
      <c r="BT116" s="28">
        <f ca="1" t="shared" si="860"/>
        <v>18323.1381621978</v>
      </c>
      <c r="BU116" s="28">
        <f ca="1" t="shared" si="509"/>
        <v>56921.302031087</v>
      </c>
      <c r="BV116" s="30">
        <f ca="1" t="shared" si="510"/>
        <v>9.19957890885092</v>
      </c>
    </row>
    <row r="117" ht="15" customHeight="1" spans="1:74">
      <c r="A117" s="26">
        <v>116</v>
      </c>
      <c r="B117" s="27">
        <f ca="1" t="shared" ref="B117:F117" si="861">RAND()</f>
        <v>0.626699076620127</v>
      </c>
      <c r="C117" s="28">
        <f ca="1">IF(B117&lt;=('Ejercicio 3 - TIR'!$D$13-'Ejercicio 3 - TIR'!$C$13)/('Ejercicio 3 - TIR'!$E$13-'Ejercicio 3 - TIR'!$C$13),'Ejercicio 3 - TIR'!$C$13+SQRT(('Ejercicio 3 - TIR'!$E$13-'Ejercicio 3 - TIR'!$C$13)*('Ejercicio 3 - TIR'!$D$13-'Ejercicio 3 - TIR'!$C$13)*B117),'Ejercicio 3 - TIR'!$E$13-SQRT(('Ejercicio 3 - TIR'!$E$13-'Ejercicio 3 - TIR'!$C$13)*('Ejercicio 3 - TIR'!$E$13-'Ejercicio 3 - TIR'!$D$13)*(1-B117)))</f>
        <v>78834.908267247</v>
      </c>
      <c r="D117" s="27">
        <f ca="1" t="shared" si="861"/>
        <v>0.452740127221582</v>
      </c>
      <c r="E117" s="28">
        <f ca="1">IF(D117&lt;=('Ejercicio 3 - TIR'!$D$14-'Ejercicio 3 - TIR'!$C$14)/('Ejercicio 3 - TIR'!$E$14-'Ejercicio 3 - TIR'!$C$14),'Ejercicio 3 - TIR'!$C$14+SQRT(('Ejercicio 3 - TIR'!$E$14-'Ejercicio 3 - TIR'!$C$14)*('Ejercicio 3 - TIR'!$D$14-'Ejercicio 3 - TIR'!$C$14)*D117),'Ejercicio 3 - TIR'!$E$14-SQRT(('Ejercicio 3 - TIR'!$E$14-'Ejercicio 3 - TIR'!$C$14)*('Ejercicio 3 - TIR'!$E$14-'Ejercicio 3 - TIR'!$D$14)*(1-D117)))</f>
        <v>30939.7030447803</v>
      </c>
      <c r="F117" s="27">
        <f ca="1" t="shared" si="861"/>
        <v>0.736464247905993</v>
      </c>
      <c r="G117" s="28">
        <f ca="1">IF(F117&lt;=('Ejercicio 3 - TIR'!$D$18-'Ejercicio 3 - TIR'!$C$18)/('Ejercicio 3 - TIR'!$E$18-'Ejercicio 3 - TIR'!$C$18),'Ejercicio 3 - TIR'!$C$18+SQRT(('Ejercicio 3 - TIR'!$E$18-'Ejercicio 3 - TIR'!$C$18)*('Ejercicio 3 - TIR'!$D$18-'Ejercicio 3 - TIR'!$C$18)*F117),'Ejercicio 3 - TIR'!$E$18-SQRT(('Ejercicio 3 - TIR'!$E$18-'Ejercicio 3 - TIR'!$C$18)*('Ejercicio 3 - TIR'!$E$18-'Ejercicio 3 - TIR'!$D$18)*(1-F117)))</f>
        <v>40554.1950777108</v>
      </c>
      <c r="H117" s="27">
        <f ca="1" t="shared" ref="H117:L117" si="862">RAND()</f>
        <v>0.482906747254379</v>
      </c>
      <c r="I117" s="28">
        <f ca="1">IF(H117&lt;=('Ejercicio 3 - TIR'!$D$18-'Ejercicio 3 - TIR'!$C$18)/('Ejercicio 3 - TIR'!$E$18-'Ejercicio 3 - TIR'!$C$18),'Ejercicio 3 - TIR'!$C$18+SQRT(('Ejercicio 3 - TIR'!$E$18-'Ejercicio 3 - TIR'!$C$18)*('Ejercicio 3 - TIR'!$D$18-'Ejercicio 3 - TIR'!$C$18)*H117),'Ejercicio 3 - TIR'!$E$18-SQRT(('Ejercicio 3 - TIR'!$E$18-'Ejercicio 3 - TIR'!$C$18)*('Ejercicio 3 - TIR'!$E$18-'Ejercicio 3 - TIR'!$D$18)*(1-H117)))</f>
        <v>38510.9348539486</v>
      </c>
      <c r="J117" s="27">
        <f ca="1" t="shared" si="862"/>
        <v>0.172958300652557</v>
      </c>
      <c r="K117" s="28">
        <f ca="1">IF(J117&lt;=('Ejercicio 3 - TIR'!$D$18-'Ejercicio 3 - TIR'!$C$18)/('Ejercicio 3 - TIR'!$E$18-'Ejercicio 3 - TIR'!$C$18),'Ejercicio 3 - TIR'!$C$18+SQRT(('Ejercicio 3 - TIR'!$E$18-'Ejercicio 3 - TIR'!$C$18)*('Ejercicio 3 - TIR'!$D$18-'Ejercicio 3 - TIR'!$C$18)*J117),'Ejercicio 3 - TIR'!$E$18-SQRT(('Ejercicio 3 - TIR'!$E$18-'Ejercicio 3 - TIR'!$C$18)*('Ejercicio 3 - TIR'!$E$18-'Ejercicio 3 - TIR'!$D$18)*(1-J117)))</f>
        <v>35093.5002795606</v>
      </c>
      <c r="L117" s="27">
        <f ca="1" t="shared" si="862"/>
        <v>0.350884489572292</v>
      </c>
      <c r="M117" s="28">
        <f ca="1">IF(L117&lt;=('Ejercicio 3 - TIR'!$D$18-'Ejercicio 3 - TIR'!$C$18)/('Ejercicio 3 - TIR'!$E$18-'Ejercicio 3 - TIR'!$C$18),'Ejercicio 3 - TIR'!$C$18+SQRT(('Ejercicio 3 - TIR'!$E$18-'Ejercicio 3 - TIR'!$C$18)*('Ejercicio 3 - TIR'!$D$18-'Ejercicio 3 - TIR'!$C$18)*L117),'Ejercicio 3 - TIR'!$E$18-SQRT(('Ejercicio 3 - TIR'!$E$18-'Ejercicio 3 - TIR'!$C$18)*('Ejercicio 3 - TIR'!$E$18-'Ejercicio 3 - TIR'!$D$18)*(1-L117)))</f>
        <v>37254.8379331205</v>
      </c>
      <c r="N117" s="27">
        <f ca="1" t="shared" ref="N117:R117" si="863">RAND()</f>
        <v>0.0387806008928668</v>
      </c>
      <c r="O117" s="28">
        <f ca="1">IF(N117&lt;=('Ejercicio 3 - TIR'!$D$18-'Ejercicio 3 - TIR'!$C$18)/('Ejercicio 3 - TIR'!$E$18-'Ejercicio 3 - TIR'!$C$18),'Ejercicio 3 - TIR'!$C$18+SQRT(('Ejercicio 3 - TIR'!$E$18-'Ejercicio 3 - TIR'!$C$18)*('Ejercicio 3 - TIR'!$D$18-'Ejercicio 3 - TIR'!$C$18)*N117),'Ejercicio 3 - TIR'!$E$18-SQRT(('Ejercicio 3 - TIR'!$E$18-'Ejercicio 3 - TIR'!$C$18)*('Ejercicio 3 - TIR'!$E$18-'Ejercicio 3 - TIR'!$D$18)*(1-N117)))</f>
        <v>32411.8644518152</v>
      </c>
      <c r="P117" s="27">
        <f ca="1" t="shared" si="863"/>
        <v>0.208182746883739</v>
      </c>
      <c r="Q117" s="29">
        <f ca="1">IF(P117&lt;=('Ejercicio 3 - TIR'!$D$22-'Ejercicio 3 - TIR'!$C$22)/('Ejercicio 3 - TIR'!$E$22-'Ejercicio 3 - TIR'!$C$22),'Ejercicio 3 - TIR'!$C$22+SQRT(('Ejercicio 3 - TIR'!$E$22-'Ejercicio 3 - TIR'!$C$22)*('Ejercicio 3 - TIR'!$D$22-'Ejercicio 3 - TIR'!$C$22)*P117),'Ejercicio 3 - TIR'!$E$22-SQRT(('Ejercicio 3 - TIR'!$E$22-'Ejercicio 3 - TIR'!$C$22)*('Ejercicio 3 - TIR'!$E$22-'Ejercicio 3 - TIR'!$D$22)*(1-P117)))</f>
        <v>0.139357916840165</v>
      </c>
      <c r="R117" s="27">
        <f ca="1" t="shared" si="863"/>
        <v>0.248488454788805</v>
      </c>
      <c r="S117" s="29">
        <f ca="1">IF(R117&lt;=('Ejercicio 3 - TIR'!$D$23-'Ejercicio 3 - TIR'!$C$23)/('Ejercicio 3 - TIR'!$E$23-'Ejercicio 3 - TIR'!$C$23),'Ejercicio 3 - TIR'!$C$23+SQRT(('Ejercicio 3 - TIR'!$E$23-'Ejercicio 3 - TIR'!$C$23)*('Ejercicio 3 - TIR'!$D$23-'Ejercicio 3 - TIR'!$C$23)*R117),'Ejercicio 3 - TIR'!$E$23-SQRT(('Ejercicio 3 - TIR'!$E$23-'Ejercicio 3 - TIR'!$C$23)*('Ejercicio 3 - TIR'!$E$23-'Ejercicio 3 - TIR'!$D$23)*(1-R117)))</f>
        <v>0.141148976774772</v>
      </c>
      <c r="T117" s="27">
        <f ca="1" t="shared" ref="T117:X117" si="864">RAND()</f>
        <v>0.479181409789117</v>
      </c>
      <c r="U117" s="29">
        <f ca="1">IF(T117&lt;=('Ejercicio 3 - TIR'!$D$24-'Ejercicio 3 - TIR'!$C$24)/('Ejercicio 3 - TIR'!$E$24-'Ejercicio 3 - TIR'!$C$24),'Ejercicio 3 - TIR'!$C$24+SQRT(('Ejercicio 3 - TIR'!$E$24-'Ejercicio 3 - TIR'!$C$24)*('Ejercicio 3 - TIR'!$D$24-'Ejercicio 3 - TIR'!$C$24)*T117),'Ejercicio 3 - TIR'!$E$24-SQRT(('Ejercicio 3 - TIR'!$E$24-'Ejercicio 3 - TIR'!$C$24)*('Ejercicio 3 - TIR'!$E$24-'Ejercicio 3 - TIR'!$D$24)*(1-T117)))</f>
        <v>0.181812409704323</v>
      </c>
      <c r="V117" s="27">
        <f ca="1" t="shared" si="864"/>
        <v>0.488325455680481</v>
      </c>
      <c r="W117" s="29">
        <f ca="1">IF(V117&lt;=('Ejercicio 3 - TIR'!$D$25-'Ejercicio 3 - TIR'!$C$25)/('Ejercicio 3 - TIR'!$E$25-'Ejercicio 3 - TIR'!$C$25),'Ejercicio 3 - TIR'!$C$25+SQRT(('Ejercicio 3 - TIR'!$E$25-'Ejercicio 3 - TIR'!$C$25)*('Ejercicio 3 - TIR'!$D$25-'Ejercicio 3 - TIR'!$C$25)*V117),'Ejercicio 3 - TIR'!$E$25-SQRT(('Ejercicio 3 - TIR'!$E$25-'Ejercicio 3 - TIR'!$C$25)*('Ejercicio 3 - TIR'!$E$25-'Ejercicio 3 - TIR'!$D$25)*(1-V117)))</f>
        <v>0.207681435455366</v>
      </c>
      <c r="X117" s="27">
        <f ca="1" t="shared" si="864"/>
        <v>0.397373170804036</v>
      </c>
      <c r="Y117" s="29">
        <f ca="1">IF(X117&lt;=('Ejercicio 3 - TIR'!$D$26-'Ejercicio 3 - TIR'!$C$26)/('Ejercicio 3 - TIR'!$E$26-'Ejercicio 3 - TIR'!$C$26),'Ejercicio 3 - TIR'!$C$26+SQRT(('Ejercicio 3 - TIR'!$E$26-'Ejercicio 3 - TIR'!$C$26)*('Ejercicio 3 - TIR'!$D$26-'Ejercicio 3 - TIR'!$C$26)*X117),'Ejercicio 3 - TIR'!$E$26-SQRT(('Ejercicio 3 - TIR'!$E$26-'Ejercicio 3 - TIR'!$C$26)*('Ejercicio 3 - TIR'!$E$26-'Ejercicio 3 - TIR'!$D$26)*(1-X117)))</f>
        <v>0.222954536747799</v>
      </c>
      <c r="Z117" s="27">
        <f ca="1" t="shared" si="480"/>
        <v>1.13935791684016</v>
      </c>
      <c r="AA117" s="27">
        <f ca="1" t="shared" si="481"/>
        <v>1.30017712098239</v>
      </c>
      <c r="AB117" s="27">
        <f ca="1" t="shared" si="482"/>
        <v>1.53656545639063</v>
      </c>
      <c r="AC117" s="27">
        <f ca="1" t="shared" si="483"/>
        <v>1.85568157604496</v>
      </c>
      <c r="AD117" s="27">
        <f ca="1" t="shared" si="484"/>
        <v>2.26941420218349</v>
      </c>
      <c r="AE117" s="26">
        <f ca="1" t="shared" si="485"/>
        <v>4311.69256397389</v>
      </c>
      <c r="AF117" s="26">
        <f ca="1" t="shared" si="486"/>
        <v>4920.28355754619</v>
      </c>
      <c r="AG117" s="26">
        <f ca="1" t="shared" si="487"/>
        <v>5814.85216757223</v>
      </c>
      <c r="AH117" s="26">
        <f ca="1" t="shared" si="488"/>
        <v>7022.48901269438</v>
      </c>
      <c r="AI117" s="26">
        <f ca="1" t="shared" si="489"/>
        <v>8588.18479733616</v>
      </c>
      <c r="AJ117" s="28">
        <f ca="1" t="shared" si="490"/>
        <v>46205.7432228703</v>
      </c>
      <c r="AK117" s="28">
        <f ca="1" t="shared" si="491"/>
        <v>50071.0364047472</v>
      </c>
      <c r="AL117" s="28">
        <f ca="1" t="shared" si="492"/>
        <v>53923.4602734076</v>
      </c>
      <c r="AM117" s="28">
        <f ca="1" t="shared" si="493"/>
        <v>69133.1163710327</v>
      </c>
      <c r="AN117" s="28">
        <f ca="1" t="shared" si="494"/>
        <v>73555.9455061958</v>
      </c>
      <c r="AO117" s="28">
        <f ca="1">C117/'Ejercicio 3 - TIR'!$D$7</f>
        <v>15766.9816534494</v>
      </c>
      <c r="AP117" s="28">
        <f ca="1" t="shared" si="495"/>
        <v>30438.7615694209</v>
      </c>
      <c r="AQ117" s="28">
        <f ca="1" t="shared" si="496"/>
        <v>34304.0547512978</v>
      </c>
      <c r="AR117" s="28">
        <f ca="1" t="shared" si="497"/>
        <v>38156.4786199582</v>
      </c>
      <c r="AS117" s="28">
        <f ca="1" t="shared" si="498"/>
        <v>53366.1347175833</v>
      </c>
      <c r="AT117" s="28">
        <f ca="1" t="shared" si="499"/>
        <v>57788.9638527464</v>
      </c>
      <c r="AU117" s="28">
        <f ca="1">AP117*'Ejercicio 3 - TIR'!$D$5</f>
        <v>15219.3807847104</v>
      </c>
      <c r="AV117" s="28">
        <f ca="1">AQ117*'Ejercicio 3 - TIR'!$D$5</f>
        <v>17152.0273756489</v>
      </c>
      <c r="AW117" s="28">
        <f ca="1">AR117*'Ejercicio 3 - TIR'!$D$5</f>
        <v>19078.2393099791</v>
      </c>
      <c r="AX117" s="28">
        <f ca="1">AS117*'Ejercicio 3 - TIR'!$D$5</f>
        <v>26683.0673587916</v>
      </c>
      <c r="AY117" s="28">
        <f ca="1">AT117*'Ejercicio 3 - TIR'!$D$5</f>
        <v>28894.4819263732</v>
      </c>
      <c r="AZ117" s="28">
        <f ca="1" t="shared" ref="AZ117:BD117" si="865">AJ117-AU117-AE117</f>
        <v>26674.669874186</v>
      </c>
      <c r="BA117" s="28">
        <f ca="1" t="shared" si="865"/>
        <v>27998.7254715521</v>
      </c>
      <c r="BB117" s="28">
        <f ca="1" t="shared" si="865"/>
        <v>29030.3687958563</v>
      </c>
      <c r="BC117" s="28">
        <f ca="1" t="shared" si="865"/>
        <v>35427.5599995467</v>
      </c>
      <c r="BD117" s="28">
        <f ca="1" t="shared" si="865"/>
        <v>36073.2787824865</v>
      </c>
      <c r="BE117" s="28">
        <f ca="1" t="shared" ref="BE117:BI117" si="866">AZ117/Z117</f>
        <v>23412.0195944783</v>
      </c>
      <c r="BF117" s="28">
        <f ca="1" t="shared" si="866"/>
        <v>21534.5471164704</v>
      </c>
      <c r="BG117" s="28">
        <f ca="1" t="shared" si="866"/>
        <v>18893.0244885553</v>
      </c>
      <c r="BH117" s="28">
        <f ca="1" t="shared" si="866"/>
        <v>19091.4004088211</v>
      </c>
      <c r="BI117" s="28">
        <f ca="1" t="shared" si="866"/>
        <v>15895.4142208941</v>
      </c>
      <c r="BJ117" s="28">
        <f ca="1" t="shared" si="502"/>
        <v>70215.0015011644</v>
      </c>
      <c r="BK117" s="28">
        <f ca="1" t="shared" si="503"/>
        <v>35781.8120899047</v>
      </c>
      <c r="BL117" s="28">
        <f ca="1" t="shared" si="504"/>
        <v>105996.813591069</v>
      </c>
      <c r="BM117" s="28">
        <f ca="1">BK117*'Ejercicio 3 - TIR'!$D$5</f>
        <v>17890.9060449523</v>
      </c>
      <c r="BN117" s="28">
        <f ca="1" t="shared" si="505"/>
        <v>88105.9075461167</v>
      </c>
      <c r="BO117" s="28">
        <f ca="1" t="shared" si="506"/>
        <v>38823.193871505</v>
      </c>
      <c r="BP117" s="28">
        <f ca="1" t="shared" si="507"/>
        <v>-109774.611312027</v>
      </c>
      <c r="BQ117" s="28">
        <f ca="1" t="shared" ref="BQ117:BT117" si="867">BE117</f>
        <v>23412.0195944783</v>
      </c>
      <c r="BR117" s="28">
        <f ca="1" t="shared" si="867"/>
        <v>21534.5471164704</v>
      </c>
      <c r="BS117" s="28">
        <f ca="1" t="shared" si="867"/>
        <v>18893.0244885553</v>
      </c>
      <c r="BT117" s="28">
        <f ca="1" t="shared" si="867"/>
        <v>19091.4004088211</v>
      </c>
      <c r="BU117" s="28">
        <f ca="1" t="shared" si="509"/>
        <v>54718.6080923991</v>
      </c>
      <c r="BV117" s="30">
        <f ca="1" t="shared" si="510"/>
        <v>6.97485795792778</v>
      </c>
    </row>
    <row r="118" ht="15" customHeight="1" spans="1:74">
      <c r="A118" s="26">
        <v>117</v>
      </c>
      <c r="B118" s="27">
        <f ca="1" t="shared" ref="B118:F118" si="868">RAND()</f>
        <v>0.814852321351253</v>
      </c>
      <c r="C118" s="28">
        <f ca="1">IF(B118&lt;=('Ejercicio 3 - TIR'!$D$13-'Ejercicio 3 - TIR'!$C$13)/('Ejercicio 3 - TIR'!$E$13-'Ejercicio 3 - TIR'!$C$13),'Ejercicio 3 - TIR'!$C$13+SQRT(('Ejercicio 3 - TIR'!$E$13-'Ejercicio 3 - TIR'!$C$13)*('Ejercicio 3 - TIR'!$D$13-'Ejercicio 3 - TIR'!$C$13)*B118),'Ejercicio 3 - TIR'!$E$13-SQRT(('Ejercicio 3 - TIR'!$E$13-'Ejercicio 3 - TIR'!$C$13)*('Ejercicio 3 - TIR'!$E$13-'Ejercicio 3 - TIR'!$D$13)*(1-B118)))</f>
        <v>85094.3898354178</v>
      </c>
      <c r="D118" s="27">
        <f ca="1" t="shared" si="868"/>
        <v>0.225775291898688</v>
      </c>
      <c r="E118" s="28">
        <f ca="1">IF(D118&lt;=('Ejercicio 3 - TIR'!$D$14-'Ejercicio 3 - TIR'!$C$14)/('Ejercicio 3 - TIR'!$E$14-'Ejercicio 3 - TIR'!$C$14),'Ejercicio 3 - TIR'!$C$14+SQRT(('Ejercicio 3 - TIR'!$E$14-'Ejercicio 3 - TIR'!$C$14)*('Ejercicio 3 - TIR'!$D$14-'Ejercicio 3 - TIR'!$C$14)*D118),'Ejercicio 3 - TIR'!$E$14-SQRT(('Ejercicio 3 - TIR'!$E$14-'Ejercicio 3 - TIR'!$C$14)*('Ejercicio 3 - TIR'!$E$14-'Ejercicio 3 - TIR'!$D$14)*(1-D118)))</f>
        <v>29114.9905093939</v>
      </c>
      <c r="F118" s="27">
        <f ca="1" t="shared" si="868"/>
        <v>0.24181682325001</v>
      </c>
      <c r="G118" s="28">
        <f ca="1">IF(F118&lt;=('Ejercicio 3 - TIR'!$D$18-'Ejercicio 3 - TIR'!$C$18)/('Ejercicio 3 - TIR'!$E$18-'Ejercicio 3 - TIR'!$C$18),'Ejercicio 3 - TIR'!$C$18+SQRT(('Ejercicio 3 - TIR'!$E$18-'Ejercicio 3 - TIR'!$C$18)*('Ejercicio 3 - TIR'!$D$18-'Ejercicio 3 - TIR'!$C$18)*F118),'Ejercicio 3 - TIR'!$E$18-SQRT(('Ejercicio 3 - TIR'!$E$18-'Ejercicio 3 - TIR'!$C$18)*('Ejercicio 3 - TIR'!$E$18-'Ejercicio 3 - TIR'!$D$18)*(1-F118)))</f>
        <v>36022.667472765</v>
      </c>
      <c r="H118" s="27">
        <f ca="1" t="shared" ref="H118:L118" si="869">RAND()</f>
        <v>0.561158379177876</v>
      </c>
      <c r="I118" s="28">
        <f ca="1">IF(H118&lt;=('Ejercicio 3 - TIR'!$D$18-'Ejercicio 3 - TIR'!$C$18)/('Ejercicio 3 - TIR'!$E$18-'Ejercicio 3 - TIR'!$C$18),'Ejercicio 3 - TIR'!$C$18+SQRT(('Ejercicio 3 - TIR'!$E$18-'Ejercicio 3 - TIR'!$C$18)*('Ejercicio 3 - TIR'!$D$18-'Ejercicio 3 - TIR'!$C$18)*H118),'Ejercicio 3 - TIR'!$E$18-SQRT(('Ejercicio 3 - TIR'!$E$18-'Ejercicio 3 - TIR'!$C$18)*('Ejercicio 3 - TIR'!$E$18-'Ejercicio 3 - TIR'!$D$18)*(1-H118)))</f>
        <v>39174.6257077159</v>
      </c>
      <c r="J118" s="27">
        <f ca="1" t="shared" si="869"/>
        <v>0.255581585021619</v>
      </c>
      <c r="K118" s="28">
        <f ca="1">IF(J118&lt;=('Ejercicio 3 - TIR'!$D$18-'Ejercicio 3 - TIR'!$C$18)/('Ejercicio 3 - TIR'!$E$18-'Ejercicio 3 - TIR'!$C$18),'Ejercicio 3 - TIR'!$C$18+SQRT(('Ejercicio 3 - TIR'!$E$18-'Ejercicio 3 - TIR'!$C$18)*('Ejercicio 3 - TIR'!$D$18-'Ejercicio 3 - TIR'!$C$18)*J118),'Ejercicio 3 - TIR'!$E$18-SQRT(('Ejercicio 3 - TIR'!$E$18-'Ejercicio 3 - TIR'!$C$18)*('Ejercicio 3 - TIR'!$E$18-'Ejercicio 3 - TIR'!$D$18)*(1-J118)))</f>
        <v>36191.707175993</v>
      </c>
      <c r="L118" s="27">
        <f ca="1" t="shared" si="869"/>
        <v>0.533783981084015</v>
      </c>
      <c r="M118" s="28">
        <f ca="1">IF(L118&lt;=('Ejercicio 3 - TIR'!$D$18-'Ejercicio 3 - TIR'!$C$18)/('Ejercicio 3 - TIR'!$E$18-'Ejercicio 3 - TIR'!$C$18),'Ejercicio 3 - TIR'!$C$18+SQRT(('Ejercicio 3 - TIR'!$E$18-'Ejercicio 3 - TIR'!$C$18)*('Ejercicio 3 - TIR'!$D$18-'Ejercicio 3 - TIR'!$C$18)*L118),'Ejercicio 3 - TIR'!$E$18-SQRT(('Ejercicio 3 - TIR'!$E$18-'Ejercicio 3 - TIR'!$C$18)*('Ejercicio 3 - TIR'!$E$18-'Ejercicio 3 - TIR'!$D$18)*(1-L118)))</f>
        <v>38948.0499083656</v>
      </c>
      <c r="N118" s="27">
        <f ca="1" t="shared" ref="N118:R118" si="870">RAND()</f>
        <v>0.285072565026599</v>
      </c>
      <c r="O118" s="28">
        <f ca="1">IF(N118&lt;=('Ejercicio 3 - TIR'!$D$18-'Ejercicio 3 - TIR'!$C$18)/('Ejercicio 3 - TIR'!$E$18-'Ejercicio 3 - TIR'!$C$18),'Ejercicio 3 - TIR'!$C$18+SQRT(('Ejercicio 3 - TIR'!$E$18-'Ejercicio 3 - TIR'!$C$18)*('Ejercicio 3 - TIR'!$D$18-'Ejercicio 3 - TIR'!$C$18)*N118),'Ejercicio 3 - TIR'!$E$18-SQRT(('Ejercicio 3 - TIR'!$E$18-'Ejercicio 3 - TIR'!$C$18)*('Ejercicio 3 - TIR'!$E$18-'Ejercicio 3 - TIR'!$D$18)*(1-N118)))</f>
        <v>36539.1807402755</v>
      </c>
      <c r="P118" s="27">
        <f ca="1" t="shared" si="870"/>
        <v>0.136231210937372</v>
      </c>
      <c r="Q118" s="29">
        <f ca="1">IF(P118&lt;=('Ejercicio 3 - TIR'!$D$22-'Ejercicio 3 - TIR'!$C$22)/('Ejercicio 3 - TIR'!$E$22-'Ejercicio 3 - TIR'!$C$22),'Ejercicio 3 - TIR'!$C$22+SQRT(('Ejercicio 3 - TIR'!$E$22-'Ejercicio 3 - TIR'!$C$22)*('Ejercicio 3 - TIR'!$D$22-'Ejercicio 3 - TIR'!$C$22)*P118),'Ejercicio 3 - TIR'!$E$22-SQRT(('Ejercicio 3 - TIR'!$E$22-'Ejercicio 3 - TIR'!$C$22)*('Ejercicio 3 - TIR'!$E$22-'Ejercicio 3 - TIR'!$D$22)*(1-P118)))</f>
        <v>0.135659379926653</v>
      </c>
      <c r="R118" s="27">
        <f ca="1" t="shared" si="870"/>
        <v>0.689528753467229</v>
      </c>
      <c r="S118" s="29">
        <f ca="1">IF(R118&lt;=('Ejercicio 3 - TIR'!$D$23-'Ejercicio 3 - TIR'!$C$23)/('Ejercicio 3 - TIR'!$E$23-'Ejercicio 3 - TIR'!$C$23),'Ejercicio 3 - TIR'!$C$23+SQRT(('Ejercicio 3 - TIR'!$E$23-'Ejercicio 3 - TIR'!$C$23)*('Ejercicio 3 - TIR'!$D$23-'Ejercicio 3 - TIR'!$C$23)*R118),'Ejercicio 3 - TIR'!$E$23-SQRT(('Ejercicio 3 - TIR'!$E$23-'Ejercicio 3 - TIR'!$C$23)*('Ejercicio 3 - TIR'!$E$23-'Ejercicio 3 - TIR'!$D$23)*(1-R118)))</f>
        <v>0.156360028685318</v>
      </c>
      <c r="T118" s="27">
        <f ca="1" t="shared" ref="T118:X118" si="871">RAND()</f>
        <v>0.0444338992167963</v>
      </c>
      <c r="U118" s="29">
        <f ca="1">IF(T118&lt;=('Ejercicio 3 - TIR'!$D$24-'Ejercicio 3 - TIR'!$C$24)/('Ejercicio 3 - TIR'!$E$24-'Ejercicio 3 - TIR'!$C$24),'Ejercicio 3 - TIR'!$C$24+SQRT(('Ejercicio 3 - TIR'!$E$24-'Ejercicio 3 - TIR'!$C$24)*('Ejercicio 3 - TIR'!$D$24-'Ejercicio 3 - TIR'!$C$24)*T118),'Ejercicio 3 - TIR'!$E$24-SQRT(('Ejercicio 3 - TIR'!$E$24-'Ejercicio 3 - TIR'!$C$24)*('Ejercicio 3 - TIR'!$E$24-'Ejercicio 3 - TIR'!$D$24)*(1-T118)))</f>
        <v>0.159659771651301</v>
      </c>
      <c r="V118" s="27">
        <f ca="1" t="shared" si="871"/>
        <v>0.287039318698377</v>
      </c>
      <c r="W118" s="29">
        <f ca="1">IF(V118&lt;=('Ejercicio 3 - TIR'!$D$25-'Ejercicio 3 - TIR'!$C$25)/('Ejercicio 3 - TIR'!$E$25-'Ejercicio 3 - TIR'!$C$25),'Ejercicio 3 - TIR'!$C$25+SQRT(('Ejercicio 3 - TIR'!$E$25-'Ejercicio 3 - TIR'!$C$25)*('Ejercicio 3 - TIR'!$D$25-'Ejercicio 3 - TIR'!$C$25)*V118),'Ejercicio 3 - TIR'!$E$25-SQRT(('Ejercicio 3 - TIR'!$E$25-'Ejercicio 3 - TIR'!$C$25)*('Ejercicio 3 - TIR'!$E$25-'Ejercicio 3 - TIR'!$D$25)*(1-V118)))</f>
        <v>0.200046397681892</v>
      </c>
      <c r="X118" s="27">
        <f ca="1" t="shared" si="871"/>
        <v>0.421545375149895</v>
      </c>
      <c r="Y118" s="29">
        <f ca="1">IF(X118&lt;=('Ejercicio 3 - TIR'!$D$26-'Ejercicio 3 - TIR'!$C$26)/('Ejercicio 3 - TIR'!$E$26-'Ejercicio 3 - TIR'!$C$26),'Ejercicio 3 - TIR'!$C$26+SQRT(('Ejercicio 3 - TIR'!$E$26-'Ejercicio 3 - TIR'!$C$26)*('Ejercicio 3 - TIR'!$D$26-'Ejercicio 3 - TIR'!$C$26)*X118),'Ejercicio 3 - TIR'!$E$26-SQRT(('Ejercicio 3 - TIR'!$E$26-'Ejercicio 3 - TIR'!$C$26)*('Ejercicio 3 - TIR'!$E$26-'Ejercicio 3 - TIR'!$D$26)*(1-X118)))</f>
        <v>0.224110332133832</v>
      </c>
      <c r="Z118" s="27">
        <f ca="1" t="shared" si="480"/>
        <v>1.13565937992665</v>
      </c>
      <c r="AA118" s="27">
        <f ca="1" t="shared" si="481"/>
        <v>1.31323111314874</v>
      </c>
      <c r="AB118" s="27">
        <f ca="1" t="shared" si="482"/>
        <v>1.52290129279945</v>
      </c>
      <c r="AC118" s="27">
        <f ca="1" t="shared" si="483"/>
        <v>1.82755221044907</v>
      </c>
      <c r="AD118" s="27">
        <f ca="1" t="shared" si="484"/>
        <v>2.23712554332473</v>
      </c>
      <c r="AE118" s="26">
        <f ca="1" t="shared" si="485"/>
        <v>3949.72155907477</v>
      </c>
      <c r="AF118" s="26">
        <f ca="1" t="shared" si="486"/>
        <v>4567.30013535071</v>
      </c>
      <c r="AG118" s="26">
        <f ca="1" t="shared" si="487"/>
        <v>5296.51423202376</v>
      </c>
      <c r="AH118" s="26">
        <f ca="1" t="shared" si="488"/>
        <v>6356.06282441099</v>
      </c>
      <c r="AI118" s="26">
        <f ca="1" t="shared" si="489"/>
        <v>7780.52217505324</v>
      </c>
      <c r="AJ118" s="28">
        <f ca="1" t="shared" si="490"/>
        <v>40909.4802054243</v>
      </c>
      <c r="AK118" s="28">
        <f ca="1" t="shared" si="491"/>
        <v>51445.3373253288</v>
      </c>
      <c r="AL118" s="28">
        <f ca="1" t="shared" si="492"/>
        <v>55116.3976469387</v>
      </c>
      <c r="AM118" s="28">
        <f ca="1" t="shared" si="493"/>
        <v>71179.5947027143</v>
      </c>
      <c r="AN118" s="28">
        <f ca="1" t="shared" si="494"/>
        <v>81742.7345662293</v>
      </c>
      <c r="AO118" s="28">
        <f ca="1">C118/'Ejercicio 3 - TIR'!$D$7</f>
        <v>17018.8779670836</v>
      </c>
      <c r="AP118" s="28">
        <f ca="1" t="shared" si="495"/>
        <v>23890.6022383408</v>
      </c>
      <c r="AQ118" s="28">
        <f ca="1" t="shared" si="496"/>
        <v>34426.4593582452</v>
      </c>
      <c r="AR118" s="28">
        <f ca="1" t="shared" si="497"/>
        <v>38097.5196798551</v>
      </c>
      <c r="AS118" s="28">
        <f ca="1" t="shared" si="498"/>
        <v>54160.7167356308</v>
      </c>
      <c r="AT118" s="28">
        <f ca="1" t="shared" si="499"/>
        <v>64723.8565991458</v>
      </c>
      <c r="AU118" s="28">
        <f ca="1">AP118*'Ejercicio 3 - TIR'!$D$5</f>
        <v>11945.3011191704</v>
      </c>
      <c r="AV118" s="28">
        <f ca="1">AQ118*'Ejercicio 3 - TIR'!$D$5</f>
        <v>17213.2296791226</v>
      </c>
      <c r="AW118" s="28">
        <f ca="1">AR118*'Ejercicio 3 - TIR'!$D$5</f>
        <v>19048.7598399275</v>
      </c>
      <c r="AX118" s="28">
        <f ca="1">AS118*'Ejercicio 3 - TIR'!$D$5</f>
        <v>27080.3583678154</v>
      </c>
      <c r="AY118" s="28">
        <f ca="1">AT118*'Ejercicio 3 - TIR'!$D$5</f>
        <v>32361.9282995729</v>
      </c>
      <c r="AZ118" s="28">
        <f ca="1" t="shared" ref="AZ118:BD118" si="872">AJ118-AU118-AE118</f>
        <v>25014.4575271792</v>
      </c>
      <c r="BA118" s="28">
        <f ca="1" t="shared" si="872"/>
        <v>29664.8075108555</v>
      </c>
      <c r="BB118" s="28">
        <f ca="1" t="shared" si="872"/>
        <v>30771.1235749873</v>
      </c>
      <c r="BC118" s="28">
        <f ca="1" t="shared" si="872"/>
        <v>37743.173510488</v>
      </c>
      <c r="BD118" s="28">
        <f ca="1" t="shared" si="872"/>
        <v>41600.2840916032</v>
      </c>
      <c r="BE118" s="28">
        <f ca="1" t="shared" ref="BE118:BI118" si="873">AZ118/Z118</f>
        <v>22026.3733733214</v>
      </c>
      <c r="BF118" s="28">
        <f ca="1" t="shared" si="873"/>
        <v>22589.1750612945</v>
      </c>
      <c r="BG118" s="28">
        <f ca="1" t="shared" si="873"/>
        <v>20205.5929169401</v>
      </c>
      <c r="BH118" s="28">
        <f ca="1" t="shared" si="873"/>
        <v>20652.3092991218</v>
      </c>
      <c r="BI118" s="28">
        <f ca="1" t="shared" si="873"/>
        <v>18595.4177742651</v>
      </c>
      <c r="BJ118" s="28">
        <f ca="1" t="shared" si="502"/>
        <v>65133.8889622221</v>
      </c>
      <c r="BK118" s="28">
        <f ca="1" t="shared" si="503"/>
        <v>38073.3666188891</v>
      </c>
      <c r="BL118" s="28">
        <f ca="1" t="shared" si="504"/>
        <v>103207.255581111</v>
      </c>
      <c r="BM118" s="28">
        <f ca="1">BK118*'Ejercicio 3 - TIR'!$D$5</f>
        <v>19036.6833094445</v>
      </c>
      <c r="BN118" s="28">
        <f ca="1" t="shared" si="505"/>
        <v>84170.5722716667</v>
      </c>
      <c r="BO118" s="28">
        <f ca="1" t="shared" si="506"/>
        <v>37624.4294929356</v>
      </c>
      <c r="BP118" s="28">
        <f ca="1" t="shared" si="507"/>
        <v>-114209.380344812</v>
      </c>
      <c r="BQ118" s="28">
        <f ca="1" t="shared" ref="BQ118:BT118" si="874">BE118</f>
        <v>22026.3733733214</v>
      </c>
      <c r="BR118" s="28">
        <f ca="1" t="shared" si="874"/>
        <v>22589.1750612945</v>
      </c>
      <c r="BS118" s="28">
        <f ca="1" t="shared" si="874"/>
        <v>20205.5929169401</v>
      </c>
      <c r="BT118" s="28">
        <f ca="1" t="shared" si="874"/>
        <v>20652.3092991218</v>
      </c>
      <c r="BU118" s="28">
        <f ca="1" t="shared" si="509"/>
        <v>56219.8472672008</v>
      </c>
      <c r="BV118" s="30">
        <f ca="1" t="shared" si="510"/>
        <v>6.55698750719038</v>
      </c>
    </row>
    <row r="119" ht="15" customHeight="1" spans="1:74">
      <c r="A119" s="26">
        <v>118</v>
      </c>
      <c r="B119" s="27">
        <f ca="1" t="shared" ref="B119:F119" si="875">RAND()</f>
        <v>0.405367663628939</v>
      </c>
      <c r="C119" s="28">
        <f ca="1">IF(B119&lt;=('Ejercicio 3 - TIR'!$D$13-'Ejercicio 3 - TIR'!$C$13)/('Ejercicio 3 - TIR'!$E$13-'Ejercicio 3 - TIR'!$C$13),'Ejercicio 3 - TIR'!$C$13+SQRT(('Ejercicio 3 - TIR'!$E$13-'Ejercicio 3 - TIR'!$C$13)*('Ejercicio 3 - TIR'!$D$13-'Ejercicio 3 - TIR'!$C$13)*B119),'Ejercicio 3 - TIR'!$E$13-SQRT(('Ejercicio 3 - TIR'!$E$13-'Ejercicio 3 - TIR'!$C$13)*('Ejercicio 3 - TIR'!$E$13-'Ejercicio 3 - TIR'!$D$13)*(1-B119)))</f>
        <v>73287.4785232604</v>
      </c>
      <c r="D119" s="27">
        <f ca="1" t="shared" si="875"/>
        <v>0.759986198971181</v>
      </c>
      <c r="E119" s="28">
        <f ca="1">IF(D119&lt;=('Ejercicio 3 - TIR'!$D$14-'Ejercicio 3 - TIR'!$C$14)/('Ejercicio 3 - TIR'!$E$14-'Ejercicio 3 - TIR'!$C$14),'Ejercicio 3 - TIR'!$C$14+SQRT(('Ejercicio 3 - TIR'!$E$14-'Ejercicio 3 - TIR'!$C$14)*('Ejercicio 3 - TIR'!$D$14-'Ejercicio 3 - TIR'!$C$14)*D119),'Ejercicio 3 - TIR'!$E$14-SQRT(('Ejercicio 3 - TIR'!$E$14-'Ejercicio 3 - TIR'!$C$14)*('Ejercicio 3 - TIR'!$E$14-'Ejercicio 3 - TIR'!$D$14)*(1-D119)))</f>
        <v>33999.8274896198</v>
      </c>
      <c r="F119" s="27">
        <f ca="1" t="shared" si="875"/>
        <v>0.79484835847857</v>
      </c>
      <c r="G119" s="28">
        <f ca="1">IF(F119&lt;=('Ejercicio 3 - TIR'!$D$18-'Ejercicio 3 - TIR'!$C$18)/('Ejercicio 3 - TIR'!$E$18-'Ejercicio 3 - TIR'!$C$18),'Ejercicio 3 - TIR'!$C$18+SQRT(('Ejercicio 3 - TIR'!$E$18-'Ejercicio 3 - TIR'!$C$18)*('Ejercicio 3 - TIR'!$D$18-'Ejercicio 3 - TIR'!$C$18)*F119),'Ejercicio 3 - TIR'!$E$18-SQRT(('Ejercicio 3 - TIR'!$E$18-'Ejercicio 3 - TIR'!$C$18)*('Ejercicio 3 - TIR'!$E$18-'Ejercicio 3 - TIR'!$D$18)*(1-F119)))</f>
        <v>41077.4532362115</v>
      </c>
      <c r="H119" s="27">
        <f ca="1" t="shared" ref="H119:L119" si="876">RAND()</f>
        <v>0.290094647867327</v>
      </c>
      <c r="I119" s="28">
        <f ca="1">IF(H119&lt;=('Ejercicio 3 - TIR'!$D$18-'Ejercicio 3 - TIR'!$C$18)/('Ejercicio 3 - TIR'!$E$18-'Ejercicio 3 - TIR'!$C$18),'Ejercicio 3 - TIR'!$C$18+SQRT(('Ejercicio 3 - TIR'!$E$18-'Ejercicio 3 - TIR'!$C$18)*('Ejercicio 3 - TIR'!$D$18-'Ejercicio 3 - TIR'!$C$18)*H119),'Ejercicio 3 - TIR'!$E$18-SQRT(('Ejercicio 3 - TIR'!$E$18-'Ejercicio 3 - TIR'!$C$18)*('Ejercicio 3 - TIR'!$E$18-'Ejercicio 3 - TIR'!$D$18)*(1-H119)))</f>
        <v>36596.5291767792</v>
      </c>
      <c r="J119" s="27">
        <f ca="1" t="shared" si="876"/>
        <v>0.0391425140570809</v>
      </c>
      <c r="K119" s="28">
        <f ca="1">IF(J119&lt;=('Ejercicio 3 - TIR'!$D$18-'Ejercicio 3 - TIR'!$C$18)/('Ejercicio 3 - TIR'!$E$18-'Ejercicio 3 - TIR'!$C$18),'Ejercicio 3 - TIR'!$C$18+SQRT(('Ejercicio 3 - TIR'!$E$18-'Ejercicio 3 - TIR'!$C$18)*('Ejercicio 3 - TIR'!$D$18-'Ejercicio 3 - TIR'!$C$18)*J119),'Ejercicio 3 - TIR'!$E$18-SQRT(('Ejercicio 3 - TIR'!$E$18-'Ejercicio 3 - TIR'!$C$18)*('Ejercicio 3 - TIR'!$E$18-'Ejercicio 3 - TIR'!$D$18)*(1-J119)))</f>
        <v>32423.0924680173</v>
      </c>
      <c r="L119" s="27">
        <f ca="1" t="shared" si="876"/>
        <v>0.263105353550196</v>
      </c>
      <c r="M119" s="28">
        <f ca="1">IF(L119&lt;=('Ejercicio 3 - TIR'!$D$18-'Ejercicio 3 - TIR'!$C$18)/('Ejercicio 3 - TIR'!$E$18-'Ejercicio 3 - TIR'!$C$18),'Ejercicio 3 - TIR'!$C$18+SQRT(('Ejercicio 3 - TIR'!$E$18-'Ejercicio 3 - TIR'!$C$18)*('Ejercicio 3 - TIR'!$D$18-'Ejercicio 3 - TIR'!$C$18)*L119),'Ejercicio 3 - TIR'!$E$18-SQRT(('Ejercicio 3 - TIR'!$E$18-'Ejercicio 3 - TIR'!$C$18)*('Ejercicio 3 - TIR'!$E$18-'Ejercicio 3 - TIR'!$D$18)*(1-L119)))</f>
        <v>36282.1813912469</v>
      </c>
      <c r="N119" s="27">
        <f ca="1" t="shared" ref="N119:R119" si="877">RAND()</f>
        <v>0.608893434416156</v>
      </c>
      <c r="O119" s="28">
        <f ca="1">IF(N119&lt;=('Ejercicio 3 - TIR'!$D$18-'Ejercicio 3 - TIR'!$C$18)/('Ejercicio 3 - TIR'!$E$18-'Ejercicio 3 - TIR'!$C$18),'Ejercicio 3 - TIR'!$C$18+SQRT(('Ejercicio 3 - TIR'!$E$18-'Ejercicio 3 - TIR'!$C$18)*('Ejercicio 3 - TIR'!$D$18-'Ejercicio 3 - TIR'!$C$18)*N119),'Ejercicio 3 - TIR'!$E$18-SQRT(('Ejercicio 3 - TIR'!$E$18-'Ejercicio 3 - TIR'!$C$18)*('Ejercicio 3 - TIR'!$E$18-'Ejercicio 3 - TIR'!$D$18)*(1-N119)))</f>
        <v>39556.8831301017</v>
      </c>
      <c r="P119" s="27">
        <f ca="1" t="shared" si="877"/>
        <v>0.858351729295084</v>
      </c>
      <c r="Q119" s="29">
        <f ca="1">IF(P119&lt;=('Ejercicio 3 - TIR'!$D$22-'Ejercicio 3 - TIR'!$C$22)/('Ejercicio 3 - TIR'!$E$22-'Ejercicio 3 - TIR'!$C$22),'Ejercicio 3 - TIR'!$C$22+SQRT(('Ejercicio 3 - TIR'!$E$22-'Ejercicio 3 - TIR'!$C$22)*('Ejercicio 3 - TIR'!$D$22-'Ejercicio 3 - TIR'!$C$22)*P119),'Ejercicio 3 - TIR'!$E$22-SQRT(('Ejercicio 3 - TIR'!$E$22-'Ejercicio 3 - TIR'!$C$22)*('Ejercicio 3 - TIR'!$E$22-'Ejercicio 3 - TIR'!$D$22)*(1-P119)))</f>
        <v>0.164032317410819</v>
      </c>
      <c r="R119" s="27">
        <f ca="1" t="shared" si="877"/>
        <v>0.786432996764892</v>
      </c>
      <c r="S119" s="29">
        <f ca="1">IF(R119&lt;=('Ejercicio 3 - TIR'!$D$23-'Ejercicio 3 - TIR'!$C$23)/('Ejercicio 3 - TIR'!$E$23-'Ejercicio 3 - TIR'!$C$23),'Ejercicio 3 - TIR'!$C$23+SQRT(('Ejercicio 3 - TIR'!$E$23-'Ejercicio 3 - TIR'!$C$23)*('Ejercicio 3 - TIR'!$D$23-'Ejercicio 3 - TIR'!$C$23)*R119),'Ejercicio 3 - TIR'!$E$23-SQRT(('Ejercicio 3 - TIR'!$E$23-'Ejercicio 3 - TIR'!$C$23)*('Ejercicio 3 - TIR'!$E$23-'Ejercicio 3 - TIR'!$D$23)*(1-R119)))</f>
        <v>0.160393353019366</v>
      </c>
      <c r="T119" s="27">
        <f ca="1" t="shared" ref="T119:X119" si="878">RAND()</f>
        <v>0.62008560635291</v>
      </c>
      <c r="U119" s="29">
        <f ca="1">IF(T119&lt;=('Ejercicio 3 - TIR'!$D$24-'Ejercicio 3 - TIR'!$C$24)/('Ejercicio 3 - TIR'!$E$24-'Ejercicio 3 - TIR'!$C$24),'Ejercicio 3 - TIR'!$C$24+SQRT(('Ejercicio 3 - TIR'!$E$24-'Ejercicio 3 - TIR'!$C$24)*('Ejercicio 3 - TIR'!$D$24-'Ejercicio 3 - TIR'!$C$24)*T119),'Ejercicio 3 - TIR'!$E$24-SQRT(('Ejercicio 3 - TIR'!$E$24-'Ejercicio 3 - TIR'!$C$24)*('Ejercicio 3 - TIR'!$E$24-'Ejercicio 3 - TIR'!$D$24)*(1-T119)))</f>
        <v>0.187384661549942</v>
      </c>
      <c r="V119" s="27">
        <f ca="1" t="shared" si="878"/>
        <v>0.678589713065948</v>
      </c>
      <c r="W119" s="29">
        <f ca="1">IF(V119&lt;=('Ejercicio 3 - TIR'!$D$25-'Ejercicio 3 - TIR'!$C$25)/('Ejercicio 3 - TIR'!$E$25-'Ejercicio 3 - TIR'!$C$25),'Ejercicio 3 - TIR'!$C$25+SQRT(('Ejercicio 3 - TIR'!$E$25-'Ejercicio 3 - TIR'!$C$25)*('Ejercicio 3 - TIR'!$D$25-'Ejercicio 3 - TIR'!$C$25)*V119),'Ejercicio 3 - TIR'!$E$25-SQRT(('Ejercicio 3 - TIR'!$E$25-'Ejercicio 3 - TIR'!$C$25)*('Ejercicio 3 - TIR'!$E$25-'Ejercicio 3 - TIR'!$D$25)*(1-V119)))</f>
        <v>0.2164599343431</v>
      </c>
      <c r="X119" s="27">
        <f ca="1" t="shared" si="878"/>
        <v>0.126003695212327</v>
      </c>
      <c r="Y119" s="29">
        <f ca="1">IF(X119&lt;=('Ejercicio 3 - TIR'!$D$26-'Ejercicio 3 - TIR'!$C$26)/('Ejercicio 3 - TIR'!$E$26-'Ejercicio 3 - TIR'!$C$26),'Ejercicio 3 - TIR'!$C$26+SQRT(('Ejercicio 3 - TIR'!$E$26-'Ejercicio 3 - TIR'!$C$26)*('Ejercicio 3 - TIR'!$D$26-'Ejercicio 3 - TIR'!$C$26)*X119),'Ejercicio 3 - TIR'!$E$26-SQRT(('Ejercicio 3 - TIR'!$E$26-'Ejercicio 3 - TIR'!$C$26)*('Ejercicio 3 - TIR'!$E$26-'Ejercicio 3 - TIR'!$D$26)*(1-X119)))</f>
        <v>0.208444781838593</v>
      </c>
      <c r="Z119" s="27">
        <f ca="1" t="shared" si="480"/>
        <v>1.16403231741082</v>
      </c>
      <c r="AA119" s="27">
        <f ca="1" t="shared" si="481"/>
        <v>1.35073536382324</v>
      </c>
      <c r="AB119" s="27">
        <f ca="1" t="shared" si="482"/>
        <v>1.6038424528168</v>
      </c>
      <c r="AC119" s="27">
        <f ca="1" t="shared" si="483"/>
        <v>1.9510100848502</v>
      </c>
      <c r="AD119" s="27">
        <f ca="1" t="shared" si="484"/>
        <v>2.35768795635169</v>
      </c>
      <c r="AE119" s="26">
        <f ca="1" t="shared" si="485"/>
        <v>5577.07049469038</v>
      </c>
      <c r="AF119" s="26">
        <f ca="1" t="shared" si="486"/>
        <v>6471.59553135915</v>
      </c>
      <c r="AG119" s="26">
        <f ca="1" t="shared" si="487"/>
        <v>7684.27326969099</v>
      </c>
      <c r="AH119" s="26">
        <f ca="1" t="shared" si="488"/>
        <v>9347.61055712274</v>
      </c>
      <c r="AI119" s="26">
        <f ca="1" t="shared" si="489"/>
        <v>11296.0712004143</v>
      </c>
      <c r="AJ119" s="28">
        <f ca="1" t="shared" si="490"/>
        <v>47815.4830838819</v>
      </c>
      <c r="AK119" s="28">
        <f ca="1" t="shared" si="491"/>
        <v>49432.2261522648</v>
      </c>
      <c r="AL119" s="28">
        <f ca="1" t="shared" si="492"/>
        <v>52001.5321518107</v>
      </c>
      <c r="AM119" s="28">
        <f ca="1" t="shared" si="493"/>
        <v>70786.901794687</v>
      </c>
      <c r="AN119" s="28">
        <f ca="1" t="shared" si="494"/>
        <v>93262.7869466524</v>
      </c>
      <c r="AO119" s="28">
        <f ca="1">C119/'Ejercicio 3 - TIR'!$D$7</f>
        <v>14657.4957046521</v>
      </c>
      <c r="AP119" s="28">
        <f ca="1" t="shared" si="495"/>
        <v>33157.9873792298</v>
      </c>
      <c r="AQ119" s="28">
        <f ca="1" t="shared" si="496"/>
        <v>34774.7304476127</v>
      </c>
      <c r="AR119" s="28">
        <f ca="1" t="shared" si="497"/>
        <v>37344.0364471587</v>
      </c>
      <c r="AS119" s="28">
        <f ca="1" t="shared" si="498"/>
        <v>56129.4060900349</v>
      </c>
      <c r="AT119" s="28">
        <f ca="1" t="shared" si="499"/>
        <v>78605.2912420003</v>
      </c>
      <c r="AU119" s="28">
        <f ca="1">AP119*'Ejercicio 3 - TIR'!$D$5</f>
        <v>16578.9936896149</v>
      </c>
      <c r="AV119" s="28">
        <f ca="1">AQ119*'Ejercicio 3 - TIR'!$D$5</f>
        <v>17387.3652238063</v>
      </c>
      <c r="AW119" s="28">
        <f ca="1">AR119*'Ejercicio 3 - TIR'!$D$5</f>
        <v>18672.0182235793</v>
      </c>
      <c r="AX119" s="28">
        <f ca="1">AS119*'Ejercicio 3 - TIR'!$D$5</f>
        <v>28064.7030450175</v>
      </c>
      <c r="AY119" s="28">
        <f ca="1">AT119*'Ejercicio 3 - TIR'!$D$5</f>
        <v>39302.6456210001</v>
      </c>
      <c r="AZ119" s="28">
        <f ca="1" t="shared" ref="AZ119:BD119" si="879">AJ119-AU119-AE119</f>
        <v>25659.4188995766</v>
      </c>
      <c r="BA119" s="28">
        <f ca="1" t="shared" si="879"/>
        <v>25573.2653970993</v>
      </c>
      <c r="BB119" s="28">
        <f ca="1" t="shared" si="879"/>
        <v>25645.2406585404</v>
      </c>
      <c r="BC119" s="28">
        <f ca="1" t="shared" si="879"/>
        <v>33374.5881925468</v>
      </c>
      <c r="BD119" s="28">
        <f ca="1" t="shared" si="879"/>
        <v>42664.0701252379</v>
      </c>
      <c r="BE119" s="28">
        <f ca="1" t="shared" ref="BE119:BI119" si="880">AZ119/Z119</f>
        <v>22043.5622927131</v>
      </c>
      <c r="BF119" s="28">
        <f ca="1" t="shared" si="880"/>
        <v>18932.846567898</v>
      </c>
      <c r="BG119" s="28">
        <f ca="1" t="shared" si="880"/>
        <v>15989.8751984649</v>
      </c>
      <c r="BH119" s="28">
        <f ca="1" t="shared" si="880"/>
        <v>17106.312495104</v>
      </c>
      <c r="BI119" s="28">
        <f ca="1" t="shared" si="880"/>
        <v>18095.7238256655</v>
      </c>
      <c r="BJ119" s="28">
        <f ca="1" t="shared" si="502"/>
        <v>80160.9837903117</v>
      </c>
      <c r="BK119" s="28">
        <f ca="1" t="shared" si="503"/>
        <v>34557.8010931349</v>
      </c>
      <c r="BL119" s="28">
        <f ca="1" t="shared" si="504"/>
        <v>114718.784883447</v>
      </c>
      <c r="BM119" s="28">
        <f ca="1">BK119*'Ejercicio 3 - TIR'!$D$5</f>
        <v>17278.9005465674</v>
      </c>
      <c r="BN119" s="28">
        <f ca="1" t="shared" si="505"/>
        <v>97439.8843368792</v>
      </c>
      <c r="BO119" s="28">
        <f ca="1" t="shared" si="506"/>
        <v>41328.5753419458</v>
      </c>
      <c r="BP119" s="28">
        <f ca="1" t="shared" si="507"/>
        <v>-107287.30601288</v>
      </c>
      <c r="BQ119" s="28">
        <f ca="1" t="shared" ref="BQ119:BT119" si="881">BE119</f>
        <v>22043.5622927131</v>
      </c>
      <c r="BR119" s="28">
        <f ca="1" t="shared" si="881"/>
        <v>18932.846567898</v>
      </c>
      <c r="BS119" s="28">
        <f ca="1" t="shared" si="881"/>
        <v>15989.8751984649</v>
      </c>
      <c r="BT119" s="28">
        <f ca="1" t="shared" si="881"/>
        <v>17106.312495104</v>
      </c>
      <c r="BU119" s="28">
        <f ca="1" t="shared" si="509"/>
        <v>59424.2991676113</v>
      </c>
      <c r="BV119" s="30">
        <f ca="1" t="shared" si="510"/>
        <v>6.50298201651771</v>
      </c>
    </row>
    <row r="120" ht="15" customHeight="1" spans="1:74">
      <c r="A120" s="26">
        <v>119</v>
      </c>
      <c r="B120" s="27">
        <f ca="1" t="shared" ref="B120:F120" si="882">RAND()</f>
        <v>0.818488325967697</v>
      </c>
      <c r="C120" s="28">
        <f ca="1">IF(B120&lt;=('Ejercicio 3 - TIR'!$D$13-'Ejercicio 3 - TIR'!$C$13)/('Ejercicio 3 - TIR'!$E$13-'Ejercicio 3 - TIR'!$C$13),'Ejercicio 3 - TIR'!$C$13+SQRT(('Ejercicio 3 - TIR'!$E$13-'Ejercicio 3 - TIR'!$C$13)*('Ejercicio 3 - TIR'!$D$13-'Ejercicio 3 - TIR'!$C$13)*B120),'Ejercicio 3 - TIR'!$E$13-SQRT(('Ejercicio 3 - TIR'!$E$13-'Ejercicio 3 - TIR'!$C$13)*('Ejercicio 3 - TIR'!$E$13-'Ejercicio 3 - TIR'!$D$13)*(1-B120)))</f>
        <v>85241.4767392275</v>
      </c>
      <c r="D120" s="27">
        <f ca="1" t="shared" si="882"/>
        <v>0.798398604212514</v>
      </c>
      <c r="E120" s="28">
        <f ca="1">IF(D120&lt;=('Ejercicio 3 - TIR'!$D$14-'Ejercicio 3 - TIR'!$C$14)/('Ejercicio 3 - TIR'!$E$14-'Ejercicio 3 - TIR'!$C$14),'Ejercicio 3 - TIR'!$C$14+SQRT(('Ejercicio 3 - TIR'!$E$14-'Ejercicio 3 - TIR'!$C$14)*('Ejercicio 3 - TIR'!$D$14-'Ejercicio 3 - TIR'!$C$14)*D120),'Ejercicio 3 - TIR'!$E$14-SQRT(('Ejercicio 3 - TIR'!$E$14-'Ejercicio 3 - TIR'!$C$14)*('Ejercicio 3 - TIR'!$E$14-'Ejercicio 3 - TIR'!$D$14)*(1-D120)))</f>
        <v>34500.8901294734</v>
      </c>
      <c r="F120" s="27">
        <f ca="1" t="shared" si="882"/>
        <v>0.181509951173099</v>
      </c>
      <c r="G120" s="28">
        <f ca="1">IF(F120&lt;=('Ejercicio 3 - TIR'!$D$18-'Ejercicio 3 - TIR'!$C$18)/('Ejercicio 3 - TIR'!$E$18-'Ejercicio 3 - TIR'!$C$18),'Ejercicio 3 - TIR'!$C$18+SQRT(('Ejercicio 3 - TIR'!$E$18-'Ejercicio 3 - TIR'!$C$18)*('Ejercicio 3 - TIR'!$D$18-'Ejercicio 3 - TIR'!$C$18)*F120),'Ejercicio 3 - TIR'!$E$18-SQRT(('Ejercicio 3 - TIR'!$E$18-'Ejercicio 3 - TIR'!$C$18)*('Ejercicio 3 - TIR'!$E$18-'Ejercicio 3 - TIR'!$D$18)*(1-F120)))</f>
        <v>35217.9011753736</v>
      </c>
      <c r="H120" s="27">
        <f ca="1" t="shared" ref="H120:L120" si="883">RAND()</f>
        <v>0.22115409301283</v>
      </c>
      <c r="I120" s="28">
        <f ca="1">IF(H120&lt;=('Ejercicio 3 - TIR'!$D$18-'Ejercicio 3 - TIR'!$C$18)/('Ejercicio 3 - TIR'!$E$18-'Ejercicio 3 - TIR'!$C$18),'Ejercicio 3 - TIR'!$C$18+SQRT(('Ejercicio 3 - TIR'!$E$18-'Ejercicio 3 - TIR'!$C$18)*('Ejercicio 3 - TIR'!$D$18-'Ejercicio 3 - TIR'!$C$18)*H120),'Ejercicio 3 - TIR'!$E$18-SQRT(('Ejercicio 3 - TIR'!$E$18-'Ejercicio 3 - TIR'!$C$18)*('Ejercicio 3 - TIR'!$E$18-'Ejercicio 3 - TIR'!$D$18)*(1-H120)))</f>
        <v>35759.6105729402</v>
      </c>
      <c r="J120" s="27">
        <f ca="1" t="shared" si="883"/>
        <v>0.00247085158033999</v>
      </c>
      <c r="K120" s="28">
        <f ca="1">IF(J120&lt;=('Ejercicio 3 - TIR'!$D$18-'Ejercicio 3 - TIR'!$C$18)/('Ejercicio 3 - TIR'!$E$18-'Ejercicio 3 - TIR'!$C$18),'Ejercicio 3 - TIR'!$C$18+SQRT(('Ejercicio 3 - TIR'!$E$18-'Ejercicio 3 - TIR'!$C$18)*('Ejercicio 3 - TIR'!$D$18-'Ejercicio 3 - TIR'!$C$18)*J120),'Ejercicio 3 - TIR'!$E$18-SQRT(('Ejercicio 3 - TIR'!$E$18-'Ejercicio 3 - TIR'!$C$18)*('Ejercicio 3 - TIR'!$E$18-'Ejercicio 3 - TIR'!$D$18)*(1-J120)))</f>
        <v>30608.7920310344</v>
      </c>
      <c r="L120" s="27">
        <f ca="1" t="shared" si="883"/>
        <v>0.248914060047978</v>
      </c>
      <c r="M120" s="28">
        <f ca="1">IF(L120&lt;=('Ejercicio 3 - TIR'!$D$18-'Ejercicio 3 - TIR'!$C$18)/('Ejercicio 3 - TIR'!$E$18-'Ejercicio 3 - TIR'!$C$18),'Ejercicio 3 - TIR'!$C$18+SQRT(('Ejercicio 3 - TIR'!$E$18-'Ejercicio 3 - TIR'!$C$18)*('Ejercicio 3 - TIR'!$D$18-'Ejercicio 3 - TIR'!$C$18)*L120),'Ejercicio 3 - TIR'!$E$18-SQRT(('Ejercicio 3 - TIR'!$E$18-'Ejercicio 3 - TIR'!$C$18)*('Ejercicio 3 - TIR'!$E$18-'Ejercicio 3 - TIR'!$D$18)*(1-L120)))</f>
        <v>36110.4098886406</v>
      </c>
      <c r="N120" s="27">
        <f ca="1" t="shared" ref="N120:R120" si="884">RAND()</f>
        <v>0.434548633281699</v>
      </c>
      <c r="O120" s="28">
        <f ca="1">IF(N120&lt;=('Ejercicio 3 - TIR'!$D$18-'Ejercicio 3 - TIR'!$C$18)/('Ejercicio 3 - TIR'!$E$18-'Ejercicio 3 - TIR'!$C$18),'Ejercicio 3 - TIR'!$C$18+SQRT(('Ejercicio 3 - TIR'!$E$18-'Ejercicio 3 - TIR'!$C$18)*('Ejercicio 3 - TIR'!$D$18-'Ejercicio 3 - TIR'!$C$18)*N120),'Ejercicio 3 - TIR'!$E$18-SQRT(('Ejercicio 3 - TIR'!$E$18-'Ejercicio 3 - TIR'!$C$18)*('Ejercicio 3 - TIR'!$E$18-'Ejercicio 3 - TIR'!$D$18)*(1-N120)))</f>
        <v>38073.5552882392</v>
      </c>
      <c r="P120" s="27">
        <f ca="1" t="shared" si="884"/>
        <v>0.630974804544534</v>
      </c>
      <c r="Q120" s="29">
        <f ca="1">IF(P120&lt;=('Ejercicio 3 - TIR'!$D$22-'Ejercicio 3 - TIR'!$C$22)/('Ejercicio 3 - TIR'!$E$22-'Ejercicio 3 - TIR'!$C$22),'Ejercicio 3 - TIR'!$C$22+SQRT(('Ejercicio 3 - TIR'!$E$22-'Ejercicio 3 - TIR'!$C$22)*('Ejercicio 3 - TIR'!$D$22-'Ejercicio 3 - TIR'!$C$22)*P120),'Ejercicio 3 - TIR'!$E$22-SQRT(('Ejercicio 3 - TIR'!$E$22-'Ejercicio 3 - TIR'!$C$22)*('Ejercicio 3 - TIR'!$E$22-'Ejercicio 3 - TIR'!$D$22)*(1-P120)))</f>
        <v>0.154227042237651</v>
      </c>
      <c r="R120" s="27">
        <f ca="1" t="shared" si="884"/>
        <v>0.200755224200981</v>
      </c>
      <c r="S120" s="29">
        <f ca="1">IF(R120&lt;=('Ejercicio 3 - TIR'!$D$23-'Ejercicio 3 - TIR'!$C$23)/('Ejercicio 3 - TIR'!$E$23-'Ejercicio 3 - TIR'!$C$23),'Ejercicio 3 - TIR'!$C$23+SQRT(('Ejercicio 3 - TIR'!$E$23-'Ejercicio 3 - TIR'!$C$23)*('Ejercicio 3 - TIR'!$D$23-'Ejercicio 3 - TIR'!$C$23)*R120),'Ejercicio 3 - TIR'!$E$23-SQRT(('Ejercicio 3 - TIR'!$E$23-'Ejercicio 3 - TIR'!$C$23)*('Ejercicio 3 - TIR'!$E$23-'Ejercicio 3 - TIR'!$D$23)*(1-R120)))</f>
        <v>0.139009455635598</v>
      </c>
      <c r="T120" s="27">
        <f ca="1" t="shared" ref="T120:X120" si="885">RAND()</f>
        <v>0.427133028389399</v>
      </c>
      <c r="U120" s="29">
        <f ca="1">IF(T120&lt;=('Ejercicio 3 - TIR'!$D$24-'Ejercicio 3 - TIR'!$C$24)/('Ejercicio 3 - TIR'!$E$24-'Ejercicio 3 - TIR'!$C$24),'Ejercicio 3 - TIR'!$C$24+SQRT(('Ejercicio 3 - TIR'!$E$24-'Ejercicio 3 - TIR'!$C$24)*('Ejercicio 3 - TIR'!$D$24-'Ejercicio 3 - TIR'!$C$24)*T120),'Ejercicio 3 - TIR'!$E$24-SQRT(('Ejercicio 3 - TIR'!$E$24-'Ejercicio 3 - TIR'!$C$24)*('Ejercicio 3 - TIR'!$E$24-'Ejercicio 3 - TIR'!$D$24)*(1-T120)))</f>
        <v>0.179949613680609</v>
      </c>
      <c r="V120" s="27">
        <f ca="1" t="shared" si="885"/>
        <v>0.937870153517938</v>
      </c>
      <c r="W120" s="29">
        <f ca="1">IF(V120&lt;=('Ejercicio 3 - TIR'!$D$25-'Ejercicio 3 - TIR'!$C$25)/('Ejercicio 3 - TIR'!$E$25-'Ejercicio 3 - TIR'!$C$25),'Ejercicio 3 - TIR'!$C$25+SQRT(('Ejercicio 3 - TIR'!$E$25-'Ejercicio 3 - TIR'!$C$25)*('Ejercicio 3 - TIR'!$D$25-'Ejercicio 3 - TIR'!$C$25)*V120),'Ejercicio 3 - TIR'!$E$25-SQRT(('Ejercicio 3 - TIR'!$E$25-'Ejercicio 3 - TIR'!$C$25)*('Ejercicio 3 - TIR'!$E$25-'Ejercicio 3 - TIR'!$D$25)*(1-V120)))</f>
        <v>0.235253662736557</v>
      </c>
      <c r="X120" s="27">
        <f ca="1" t="shared" si="885"/>
        <v>0.536327585512546</v>
      </c>
      <c r="Y120" s="29">
        <f ca="1">IF(X120&lt;=('Ejercicio 3 - TIR'!$D$26-'Ejercicio 3 - TIR'!$C$26)/('Ejercicio 3 - TIR'!$E$26-'Ejercicio 3 - TIR'!$C$26),'Ejercicio 3 - TIR'!$C$26+SQRT(('Ejercicio 3 - TIR'!$E$26-'Ejercicio 3 - TIR'!$C$26)*('Ejercicio 3 - TIR'!$D$26-'Ejercicio 3 - TIR'!$C$26)*X120),'Ejercicio 3 - TIR'!$E$26-SQRT(('Ejercicio 3 - TIR'!$E$26-'Ejercicio 3 - TIR'!$C$26)*('Ejercicio 3 - TIR'!$E$26-'Ejercicio 3 - TIR'!$D$26)*(1-X120)))</f>
        <v>0.229961704283297</v>
      </c>
      <c r="Z120" s="27">
        <f ca="1" t="shared" si="480"/>
        <v>1.15422704223765</v>
      </c>
      <c r="AA120" s="27">
        <f ca="1" t="shared" si="481"/>
        <v>1.31467551505899</v>
      </c>
      <c r="AB120" s="27">
        <f ca="1" t="shared" si="482"/>
        <v>1.55125086610921</v>
      </c>
      <c r="AC120" s="27">
        <f ca="1" t="shared" si="483"/>
        <v>1.91618831418466</v>
      </c>
      <c r="AD120" s="27">
        <f ca="1" t="shared" si="484"/>
        <v>2.35683824464231</v>
      </c>
      <c r="AE120" s="26">
        <f ca="1" t="shared" si="485"/>
        <v>5320.97023923484</v>
      </c>
      <c r="AF120" s="26">
        <f ca="1" t="shared" si="486"/>
        <v>6060.63541564409</v>
      </c>
      <c r="AG120" s="26">
        <f ca="1" t="shared" si="487"/>
        <v>7151.24441734827</v>
      </c>
      <c r="AH120" s="26">
        <f ca="1" t="shared" si="488"/>
        <v>8833.6008596538</v>
      </c>
      <c r="AI120" s="26">
        <f ca="1" t="shared" si="489"/>
        <v>10864.9907682982</v>
      </c>
      <c r="AJ120" s="28">
        <f ca="1" t="shared" si="490"/>
        <v>40649.4539074693</v>
      </c>
      <c r="AK120" s="28">
        <f ca="1" t="shared" si="491"/>
        <v>47012.2844482892</v>
      </c>
      <c r="AL120" s="28">
        <f ca="1" t="shared" si="492"/>
        <v>47481.915148699</v>
      </c>
      <c r="AM120" s="28">
        <f ca="1" t="shared" si="493"/>
        <v>69194.3454490314</v>
      </c>
      <c r="AN120" s="28">
        <f ca="1" t="shared" si="494"/>
        <v>89733.2112128254</v>
      </c>
      <c r="AO120" s="28">
        <f ca="1">C120/'Ejercicio 3 - TIR'!$D$7</f>
        <v>17048.2953478455</v>
      </c>
      <c r="AP120" s="28">
        <f ca="1" t="shared" si="495"/>
        <v>23601.1585596238</v>
      </c>
      <c r="AQ120" s="28">
        <f ca="1" t="shared" si="496"/>
        <v>29963.9891004437</v>
      </c>
      <c r="AR120" s="28">
        <f ca="1" t="shared" si="497"/>
        <v>30433.6198008535</v>
      </c>
      <c r="AS120" s="28">
        <f ca="1" t="shared" si="498"/>
        <v>52146.0501011859</v>
      </c>
      <c r="AT120" s="28">
        <f ca="1" t="shared" si="499"/>
        <v>72684.9158649799</v>
      </c>
      <c r="AU120" s="28">
        <f ca="1">AP120*'Ejercicio 3 - TIR'!$D$5</f>
        <v>11800.5792798119</v>
      </c>
      <c r="AV120" s="28">
        <f ca="1">AQ120*'Ejercicio 3 - TIR'!$D$5</f>
        <v>14981.9945502218</v>
      </c>
      <c r="AW120" s="28">
        <f ca="1">AR120*'Ejercicio 3 - TIR'!$D$5</f>
        <v>15216.8099004267</v>
      </c>
      <c r="AX120" s="28">
        <f ca="1">AS120*'Ejercicio 3 - TIR'!$D$5</f>
        <v>26073.025050593</v>
      </c>
      <c r="AY120" s="28">
        <f ca="1">AT120*'Ejercicio 3 - TIR'!$D$5</f>
        <v>36342.45793249</v>
      </c>
      <c r="AZ120" s="28">
        <f ca="1" t="shared" ref="AZ120:BD120" si="886">AJ120-AU120-AE120</f>
        <v>23527.9043884226</v>
      </c>
      <c r="BA120" s="28">
        <f ca="1" t="shared" si="886"/>
        <v>25969.6544824232</v>
      </c>
      <c r="BB120" s="28">
        <f ca="1" t="shared" si="886"/>
        <v>25113.860830924</v>
      </c>
      <c r="BC120" s="28">
        <f ca="1" t="shared" si="886"/>
        <v>34287.7195387847</v>
      </c>
      <c r="BD120" s="28">
        <f ca="1" t="shared" si="886"/>
        <v>42525.7625120373</v>
      </c>
      <c r="BE120" s="28">
        <f ca="1" t="shared" ref="BE120:BI120" si="887">AZ120/Z120</f>
        <v>20384.1216047148</v>
      </c>
      <c r="BF120" s="28">
        <f ca="1" t="shared" si="887"/>
        <v>19753.6610250613</v>
      </c>
      <c r="BG120" s="28">
        <f ca="1" t="shared" si="887"/>
        <v>16189.4258237635</v>
      </c>
      <c r="BH120" s="28">
        <f ca="1" t="shared" si="887"/>
        <v>17893.7108033529</v>
      </c>
      <c r="BI120" s="28">
        <f ca="1" t="shared" si="887"/>
        <v>18043.5643424869</v>
      </c>
      <c r="BJ120" s="28">
        <f ca="1" t="shared" si="502"/>
        <v>81313.0173313452</v>
      </c>
      <c r="BK120" s="28">
        <f ca="1" t="shared" si="503"/>
        <v>40180.0744817598</v>
      </c>
      <c r="BL120" s="28">
        <f ca="1" t="shared" si="504"/>
        <v>121493.091813105</v>
      </c>
      <c r="BM120" s="28">
        <f ca="1">BK120*'Ejercicio 3 - TIR'!$D$5</f>
        <v>20090.0372408799</v>
      </c>
      <c r="BN120" s="28">
        <f ca="1" t="shared" si="505"/>
        <v>101403.054572225</v>
      </c>
      <c r="BO120" s="28">
        <f ca="1" t="shared" si="506"/>
        <v>43025.0378033962</v>
      </c>
      <c r="BP120" s="28">
        <f ca="1" t="shared" si="507"/>
        <v>-119742.366868701</v>
      </c>
      <c r="BQ120" s="28">
        <f ca="1" t="shared" ref="BQ120:BT120" si="888">BE120</f>
        <v>20384.1216047148</v>
      </c>
      <c r="BR120" s="28">
        <f ca="1" t="shared" si="888"/>
        <v>19753.6610250613</v>
      </c>
      <c r="BS120" s="28">
        <f ca="1" t="shared" si="888"/>
        <v>16189.4258237635</v>
      </c>
      <c r="BT120" s="28">
        <f ca="1" t="shared" si="888"/>
        <v>17893.7108033529</v>
      </c>
      <c r="BU120" s="28">
        <f ca="1" t="shared" si="509"/>
        <v>61068.602145883</v>
      </c>
      <c r="BV120" s="30">
        <f ca="1" t="shared" si="510"/>
        <v>3.50150003683554</v>
      </c>
    </row>
    <row r="121" ht="15" customHeight="1" spans="1:74">
      <c r="A121" s="26">
        <v>120</v>
      </c>
      <c r="B121" s="27">
        <f ca="1" t="shared" ref="B121:F121" si="889">RAND()</f>
        <v>0.62532266804824</v>
      </c>
      <c r="C121" s="28">
        <f ca="1">IF(B121&lt;=('Ejercicio 3 - TIR'!$D$13-'Ejercicio 3 - TIR'!$C$13)/('Ejercicio 3 - TIR'!$E$13-'Ejercicio 3 - TIR'!$C$13),'Ejercicio 3 - TIR'!$C$13+SQRT(('Ejercicio 3 - TIR'!$E$13-'Ejercicio 3 - TIR'!$C$13)*('Ejercicio 3 - TIR'!$D$13-'Ejercicio 3 - TIR'!$C$13)*B121),'Ejercicio 3 - TIR'!$E$13-SQRT(('Ejercicio 3 - TIR'!$E$13-'Ejercicio 3 - TIR'!$C$13)*('Ejercicio 3 - TIR'!$E$13-'Ejercicio 3 - TIR'!$D$13)*(1-B121)))</f>
        <v>78795.924959053</v>
      </c>
      <c r="D121" s="27">
        <f ca="1" t="shared" si="889"/>
        <v>0.0411579542995251</v>
      </c>
      <c r="E121" s="28">
        <f ca="1">IF(D121&lt;=('Ejercicio 3 - TIR'!$D$14-'Ejercicio 3 - TIR'!$C$14)/('Ejercicio 3 - TIR'!$E$14-'Ejercicio 3 - TIR'!$C$14),'Ejercicio 3 - TIR'!$C$14+SQRT(('Ejercicio 3 - TIR'!$E$14-'Ejercicio 3 - TIR'!$C$14)*('Ejercicio 3 - TIR'!$D$14-'Ejercicio 3 - TIR'!$C$14)*D121),'Ejercicio 3 - TIR'!$E$14-SQRT(('Ejercicio 3 - TIR'!$E$14-'Ejercicio 3 - TIR'!$C$14)*('Ejercicio 3 - TIR'!$E$14-'Ejercicio 3 - TIR'!$D$14)*(1-D121)))</f>
        <v>26756.9423930409</v>
      </c>
      <c r="F121" s="27">
        <f ca="1" t="shared" si="889"/>
        <v>0.483812308614908</v>
      </c>
      <c r="G121" s="28">
        <f ca="1">IF(F121&lt;=('Ejercicio 3 - TIR'!$D$18-'Ejercicio 3 - TIR'!$C$18)/('Ejercicio 3 - TIR'!$E$18-'Ejercicio 3 - TIR'!$C$18),'Ejercicio 3 - TIR'!$C$18+SQRT(('Ejercicio 3 - TIR'!$E$18-'Ejercicio 3 - TIR'!$C$18)*('Ejercicio 3 - TIR'!$D$18-'Ejercicio 3 - TIR'!$C$18)*F121),'Ejercicio 3 - TIR'!$E$18-SQRT(('Ejercicio 3 - TIR'!$E$18-'Ejercicio 3 - TIR'!$C$18)*('Ejercicio 3 - TIR'!$E$18-'Ejercicio 3 - TIR'!$D$18)*(1-F121)))</f>
        <v>38518.9110978009</v>
      </c>
      <c r="H121" s="27">
        <f ca="1" t="shared" ref="H121:L121" si="890">RAND()</f>
        <v>0.367299764395715</v>
      </c>
      <c r="I121" s="28">
        <f ca="1">IF(H121&lt;=('Ejercicio 3 - TIR'!$D$18-'Ejercicio 3 - TIR'!$C$18)/('Ejercicio 3 - TIR'!$E$18-'Ejercicio 3 - TIR'!$C$18),'Ejercicio 3 - TIR'!$C$18+SQRT(('Ejercicio 3 - TIR'!$E$18-'Ejercicio 3 - TIR'!$C$18)*('Ejercicio 3 - TIR'!$D$18-'Ejercicio 3 - TIR'!$C$18)*H121),'Ejercicio 3 - TIR'!$E$18-SQRT(('Ejercicio 3 - TIR'!$E$18-'Ejercicio 3 - TIR'!$C$18)*('Ejercicio 3 - TIR'!$E$18-'Ejercicio 3 - TIR'!$D$18)*(1-H121)))</f>
        <v>37422.5982418124</v>
      </c>
      <c r="J121" s="27">
        <f ca="1" t="shared" si="890"/>
        <v>0.108095326107433</v>
      </c>
      <c r="K121" s="28">
        <f ca="1">IF(J121&lt;=('Ejercicio 3 - TIR'!$D$18-'Ejercicio 3 - TIR'!$C$18)/('Ejercicio 3 - TIR'!$E$18-'Ejercicio 3 - TIR'!$C$18),'Ejercicio 3 - TIR'!$C$18+SQRT(('Ejercicio 3 - TIR'!$E$18-'Ejercicio 3 - TIR'!$C$18)*('Ejercicio 3 - TIR'!$D$18-'Ejercicio 3 - TIR'!$C$18)*J121),'Ejercicio 3 - TIR'!$E$18-SQRT(('Ejercicio 3 - TIR'!$E$18-'Ejercicio 3 - TIR'!$C$18)*('Ejercicio 3 - TIR'!$E$18-'Ejercicio 3 - TIR'!$D$18)*(1-J121)))</f>
        <v>34026.6982648461</v>
      </c>
      <c r="L121" s="27">
        <f ca="1" t="shared" si="890"/>
        <v>0.780288748102773</v>
      </c>
      <c r="M121" s="28">
        <f ca="1">IF(L121&lt;=('Ejercicio 3 - TIR'!$D$18-'Ejercicio 3 - TIR'!$C$18)/('Ejercicio 3 - TIR'!$E$18-'Ejercicio 3 - TIR'!$C$18),'Ejercicio 3 - TIR'!$C$18+SQRT(('Ejercicio 3 - TIR'!$E$18-'Ejercicio 3 - TIR'!$C$18)*('Ejercicio 3 - TIR'!$D$18-'Ejercicio 3 - TIR'!$C$18)*L121),'Ejercicio 3 - TIR'!$E$18-SQRT(('Ejercicio 3 - TIR'!$E$18-'Ejercicio 3 - TIR'!$C$18)*('Ejercicio 3 - TIR'!$E$18-'Ejercicio 3 - TIR'!$D$18)*(1-L121)))</f>
        <v>40940.6473555144</v>
      </c>
      <c r="N121" s="27">
        <f ca="1" t="shared" ref="N121:R121" si="891">RAND()</f>
        <v>0.610062190039889</v>
      </c>
      <c r="O121" s="28">
        <f ca="1">IF(N121&lt;=('Ejercicio 3 - TIR'!$D$18-'Ejercicio 3 - TIR'!$C$18)/('Ejercicio 3 - TIR'!$E$18-'Ejercicio 3 - TIR'!$C$18),'Ejercicio 3 - TIR'!$C$18+SQRT(('Ejercicio 3 - TIR'!$E$18-'Ejercicio 3 - TIR'!$C$18)*('Ejercicio 3 - TIR'!$D$18-'Ejercicio 3 - TIR'!$C$18)*N121),'Ejercicio 3 - TIR'!$E$18-SQRT(('Ejercicio 3 - TIR'!$E$18-'Ejercicio 3 - TIR'!$C$18)*('Ejercicio 3 - TIR'!$E$18-'Ejercicio 3 - TIR'!$D$18)*(1-N121)))</f>
        <v>39566.0508312461</v>
      </c>
      <c r="P121" s="27">
        <f ca="1" t="shared" si="891"/>
        <v>0.958265422664238</v>
      </c>
      <c r="Q121" s="29">
        <f ca="1">IF(P121&lt;=('Ejercicio 3 - TIR'!$D$22-'Ejercicio 3 - TIR'!$C$22)/('Ejercicio 3 - TIR'!$E$22-'Ejercicio 3 - TIR'!$C$22),'Ejercicio 3 - TIR'!$C$22+SQRT(('Ejercicio 3 - TIR'!$E$22-'Ejercicio 3 - TIR'!$C$22)*('Ejercicio 3 - TIR'!$D$22-'Ejercicio 3 - TIR'!$C$22)*P121),'Ejercicio 3 - TIR'!$E$22-SQRT(('Ejercicio 3 - TIR'!$E$22-'Ejercicio 3 - TIR'!$C$22)*('Ejercicio 3 - TIR'!$E$22-'Ejercicio 3 - TIR'!$D$22)*(1-P121)))</f>
        <v>0.17133269135173</v>
      </c>
      <c r="R121" s="27">
        <f ca="1" t="shared" si="891"/>
        <v>0.658044911817241</v>
      </c>
      <c r="S121" s="29">
        <f ca="1">IF(R121&lt;=('Ejercicio 3 - TIR'!$D$23-'Ejercicio 3 - TIR'!$C$23)/('Ejercicio 3 - TIR'!$E$23-'Ejercicio 3 - TIR'!$C$23),'Ejercicio 3 - TIR'!$C$23+SQRT(('Ejercicio 3 - TIR'!$E$23-'Ejercicio 3 - TIR'!$C$23)*('Ejercicio 3 - TIR'!$D$23-'Ejercicio 3 - TIR'!$C$23)*R121),'Ejercicio 3 - TIR'!$E$23-SQRT(('Ejercicio 3 - TIR'!$E$23-'Ejercicio 3 - TIR'!$C$23)*('Ejercicio 3 - TIR'!$E$23-'Ejercicio 3 - TIR'!$D$23)*(1-R121)))</f>
        <v>0.155190341422564</v>
      </c>
      <c r="T121" s="27">
        <f ca="1" t="shared" ref="T121:X121" si="892">RAND()</f>
        <v>0.231435713971594</v>
      </c>
      <c r="U121" s="29">
        <f ca="1">IF(T121&lt;=('Ejercicio 3 - TIR'!$D$24-'Ejercicio 3 - TIR'!$C$24)/('Ejercicio 3 - TIR'!$E$24-'Ejercicio 3 - TIR'!$C$24),'Ejercicio 3 - TIR'!$C$24+SQRT(('Ejercicio 3 - TIR'!$E$24-'Ejercicio 3 - TIR'!$C$24)*('Ejercicio 3 - TIR'!$D$24-'Ejercicio 3 - TIR'!$C$24)*T121),'Ejercicio 3 - TIR'!$E$24-SQRT(('Ejercicio 3 - TIR'!$E$24-'Ejercicio 3 - TIR'!$C$24)*('Ejercicio 3 - TIR'!$E$24-'Ejercicio 3 - TIR'!$D$24)*(1-T121)))</f>
        <v>0.172045747874371</v>
      </c>
      <c r="V121" s="27">
        <f ca="1" t="shared" si="892"/>
        <v>0.131893894967144</v>
      </c>
      <c r="W121" s="29">
        <f ca="1">IF(V121&lt;=('Ejercicio 3 - TIR'!$D$25-'Ejercicio 3 - TIR'!$C$25)/('Ejercicio 3 - TIR'!$E$25-'Ejercicio 3 - TIR'!$C$25),'Ejercicio 3 - TIR'!$C$25+SQRT(('Ejercicio 3 - TIR'!$E$25-'Ejercicio 3 - TIR'!$C$25)*('Ejercicio 3 - TIR'!$D$25-'Ejercicio 3 - TIR'!$C$25)*V121),'Ejercicio 3 - TIR'!$E$25-SQRT(('Ejercicio 3 - TIR'!$E$25-'Ejercicio 3 - TIR'!$C$25)*('Ejercicio 3 - TIR'!$E$25-'Ejercicio 3 - TIR'!$D$25)*(1-V121)))</f>
        <v>0.193588651623837</v>
      </c>
      <c r="X121" s="27">
        <f ca="1" t="shared" si="892"/>
        <v>0.804665431851914</v>
      </c>
      <c r="Y121" s="29">
        <f ca="1">IF(X121&lt;=('Ejercicio 3 - TIR'!$D$26-'Ejercicio 3 - TIR'!$C$26)/('Ejercicio 3 - TIR'!$E$26-'Ejercicio 3 - TIR'!$C$26),'Ejercicio 3 - TIR'!$C$26+SQRT(('Ejercicio 3 - TIR'!$E$26-'Ejercicio 3 - TIR'!$C$26)*('Ejercicio 3 - TIR'!$D$26-'Ejercicio 3 - TIR'!$C$26)*X121),'Ejercicio 3 - TIR'!$E$26-SQRT(('Ejercicio 3 - TIR'!$E$26-'Ejercicio 3 - TIR'!$C$26)*('Ejercicio 3 - TIR'!$E$26-'Ejercicio 3 - TIR'!$D$26)*(1-X121)))</f>
        <v>0.247522212698528</v>
      </c>
      <c r="Z121" s="27">
        <f ca="1" t="shared" si="480"/>
        <v>1.17133269135173</v>
      </c>
      <c r="AA121" s="27">
        <f ca="1" t="shared" si="481"/>
        <v>1.35311221164202</v>
      </c>
      <c r="AB121" s="27">
        <f ca="1" t="shared" si="482"/>
        <v>1.58590941405191</v>
      </c>
      <c r="AC121" s="27">
        <f ca="1" t="shared" si="483"/>
        <v>1.89292347911577</v>
      </c>
      <c r="AD121" s="27">
        <f ca="1" t="shared" si="484"/>
        <v>2.3614640871355</v>
      </c>
      <c r="AE121" s="26">
        <f ca="1" t="shared" si="485"/>
        <v>4584.33895254291</v>
      </c>
      <c r="AF121" s="26">
        <f ca="1" t="shared" si="486"/>
        <v>5295.7840797848</v>
      </c>
      <c r="AG121" s="26">
        <f ca="1" t="shared" si="487"/>
        <v>6206.90121237256</v>
      </c>
      <c r="AH121" s="26">
        <f ca="1" t="shared" si="488"/>
        <v>7408.48684883813</v>
      </c>
      <c r="AI121" s="26">
        <f ca="1" t="shared" si="489"/>
        <v>9242.25190641048</v>
      </c>
      <c r="AJ121" s="28">
        <f ca="1" t="shared" si="490"/>
        <v>45118.4598041252</v>
      </c>
      <c r="AK121" s="28">
        <f ca="1" t="shared" si="491"/>
        <v>50636.9746723694</v>
      </c>
      <c r="AL121" s="28">
        <f ca="1" t="shared" si="492"/>
        <v>53963.2611073233</v>
      </c>
      <c r="AM121" s="28">
        <f ca="1" t="shared" si="493"/>
        <v>77497.5126294522</v>
      </c>
      <c r="AN121" s="28">
        <f ca="1" t="shared" si="494"/>
        <v>93433.8081077652</v>
      </c>
      <c r="AO121" s="28">
        <f ca="1">C121/'Ejercicio 3 - TIR'!$D$7</f>
        <v>15759.1849918106</v>
      </c>
      <c r="AP121" s="28">
        <f ca="1" t="shared" si="495"/>
        <v>29359.2748123146</v>
      </c>
      <c r="AQ121" s="28">
        <f ca="1" t="shared" si="496"/>
        <v>34877.7896805588</v>
      </c>
      <c r="AR121" s="28">
        <f ca="1" t="shared" si="497"/>
        <v>38204.0761155127</v>
      </c>
      <c r="AS121" s="28">
        <f ca="1" t="shared" si="498"/>
        <v>61738.3276376416</v>
      </c>
      <c r="AT121" s="28">
        <f ca="1" t="shared" si="499"/>
        <v>77674.6231159546</v>
      </c>
      <c r="AU121" s="28">
        <f ca="1">AP121*'Ejercicio 3 - TIR'!$D$5</f>
        <v>14679.6374061573</v>
      </c>
      <c r="AV121" s="28">
        <f ca="1">AQ121*'Ejercicio 3 - TIR'!$D$5</f>
        <v>17438.8948402794</v>
      </c>
      <c r="AW121" s="28">
        <f ca="1">AR121*'Ejercicio 3 - TIR'!$D$5</f>
        <v>19102.0380577564</v>
      </c>
      <c r="AX121" s="28">
        <f ca="1">AS121*'Ejercicio 3 - TIR'!$D$5</f>
        <v>30869.1638188208</v>
      </c>
      <c r="AY121" s="28">
        <f ca="1">AT121*'Ejercicio 3 - TIR'!$D$5</f>
        <v>38837.3115579773</v>
      </c>
      <c r="AZ121" s="28">
        <f ca="1" t="shared" ref="AZ121:BD121" si="893">AJ121-AU121-AE121</f>
        <v>25854.483445425</v>
      </c>
      <c r="BA121" s="28">
        <f ca="1" t="shared" si="893"/>
        <v>27902.2957523052</v>
      </c>
      <c r="BB121" s="28">
        <f ca="1" t="shared" si="893"/>
        <v>28654.3218371944</v>
      </c>
      <c r="BC121" s="28">
        <f ca="1" t="shared" si="893"/>
        <v>39219.8619617933</v>
      </c>
      <c r="BD121" s="28">
        <f ca="1" t="shared" si="893"/>
        <v>45354.2446433774</v>
      </c>
      <c r="BE121" s="28">
        <f ca="1" t="shared" ref="BE121:BI121" si="894">AZ121/Z121</f>
        <v>22072.7071278004</v>
      </c>
      <c r="BF121" s="28">
        <f ca="1" t="shared" si="894"/>
        <v>20620.8291612752</v>
      </c>
      <c r="BG121" s="28">
        <f ca="1" t="shared" si="894"/>
        <v>18068.069703921</v>
      </c>
      <c r="BH121" s="28">
        <f ca="1" t="shared" si="894"/>
        <v>20719.2009579351</v>
      </c>
      <c r="BI121" s="28">
        <f ca="1" t="shared" si="894"/>
        <v>19205.985342082</v>
      </c>
      <c r="BJ121" s="28">
        <f ca="1" t="shared" si="502"/>
        <v>63185.5585427196</v>
      </c>
      <c r="BK121" s="28">
        <f ca="1" t="shared" si="503"/>
        <v>37214.7494006855</v>
      </c>
      <c r="BL121" s="28">
        <f ca="1" t="shared" si="504"/>
        <v>100400.307943405</v>
      </c>
      <c r="BM121" s="28">
        <f ca="1">BK121*'Ejercicio 3 - TIR'!$D$5</f>
        <v>18607.3747003427</v>
      </c>
      <c r="BN121" s="28">
        <f ca="1" t="shared" si="505"/>
        <v>81792.9332430623</v>
      </c>
      <c r="BO121" s="28">
        <f ca="1" t="shared" si="506"/>
        <v>34636.5348889462</v>
      </c>
      <c r="BP121" s="28">
        <f ca="1" t="shared" si="507"/>
        <v>-105552.867352094</v>
      </c>
      <c r="BQ121" s="28">
        <f ca="1" t="shared" ref="BQ121:BT121" si="895">BE121</f>
        <v>22072.7071278004</v>
      </c>
      <c r="BR121" s="28">
        <f ca="1" t="shared" si="895"/>
        <v>20620.8291612752</v>
      </c>
      <c r="BS121" s="28">
        <f ca="1" t="shared" si="895"/>
        <v>18068.069703921</v>
      </c>
      <c r="BT121" s="28">
        <f ca="1" t="shared" si="895"/>
        <v>20719.2009579351</v>
      </c>
      <c r="BU121" s="28">
        <f ca="1" t="shared" si="509"/>
        <v>53842.5202310282</v>
      </c>
      <c r="BV121" s="30">
        <f ca="1" t="shared" si="510"/>
        <v>7.61934775987598</v>
      </c>
    </row>
    <row r="122" ht="15" customHeight="1" spans="1:74">
      <c r="A122" s="26">
        <v>121</v>
      </c>
      <c r="B122" s="27">
        <f ca="1" t="shared" ref="B122:F122" si="896">RAND()</f>
        <v>0.572880236020459</v>
      </c>
      <c r="C122" s="28">
        <f ca="1">IF(B122&lt;=('Ejercicio 3 - TIR'!$D$13-'Ejercicio 3 - TIR'!$C$13)/('Ejercicio 3 - TIR'!$E$13-'Ejercicio 3 - TIR'!$C$13),'Ejercicio 3 - TIR'!$C$13+SQRT(('Ejercicio 3 - TIR'!$E$13-'Ejercicio 3 - TIR'!$C$13)*('Ejercicio 3 - TIR'!$D$13-'Ejercicio 3 - TIR'!$C$13)*B122),'Ejercicio 3 - TIR'!$E$13-SQRT(('Ejercicio 3 - TIR'!$E$13-'Ejercicio 3 - TIR'!$C$13)*('Ejercicio 3 - TIR'!$E$13-'Ejercicio 3 - TIR'!$D$13)*(1-B122)))</f>
        <v>77360.5716332004</v>
      </c>
      <c r="D122" s="27">
        <f ca="1" t="shared" si="896"/>
        <v>0.967772323589444</v>
      </c>
      <c r="E122" s="28">
        <f ca="1">IF(D122&lt;=('Ejercicio 3 - TIR'!$D$14-'Ejercicio 3 - TIR'!$C$14)/('Ejercicio 3 - TIR'!$E$14-'Ejercicio 3 - TIR'!$C$14),'Ejercicio 3 - TIR'!$C$14+SQRT(('Ejercicio 3 - TIR'!$E$14-'Ejercicio 3 - TIR'!$C$14)*('Ejercicio 3 - TIR'!$D$14-'Ejercicio 3 - TIR'!$C$14)*D122),'Ejercicio 3 - TIR'!$E$14-SQRT(('Ejercicio 3 - TIR'!$E$14-'Ejercicio 3 - TIR'!$C$14)*('Ejercicio 3 - TIR'!$E$14-'Ejercicio 3 - TIR'!$D$14)*(1-D122)))</f>
        <v>37801.3296150666</v>
      </c>
      <c r="F122" s="27">
        <f ca="1" t="shared" si="896"/>
        <v>0.438096274066566</v>
      </c>
      <c r="G122" s="28">
        <f ca="1">IF(F122&lt;=('Ejercicio 3 - TIR'!$D$18-'Ejercicio 3 - TIR'!$C$18)/('Ejercicio 3 - TIR'!$E$18-'Ejercicio 3 - TIR'!$C$18),'Ejercicio 3 - TIR'!$C$18+SQRT(('Ejercicio 3 - TIR'!$E$18-'Ejercicio 3 - TIR'!$C$18)*('Ejercicio 3 - TIR'!$D$18-'Ejercicio 3 - TIR'!$C$18)*F122),'Ejercicio 3 - TIR'!$E$18-SQRT(('Ejercicio 3 - TIR'!$E$18-'Ejercicio 3 - TIR'!$C$18)*('Ejercicio 3 - TIR'!$E$18-'Ejercicio 3 - TIR'!$D$18)*(1-F122)))</f>
        <v>38106.4444184849</v>
      </c>
      <c r="H122" s="27">
        <f ca="1" t="shared" ref="H122:L122" si="897">RAND()</f>
        <v>0.421806237568629</v>
      </c>
      <c r="I122" s="28">
        <f ca="1">IF(H122&lt;=('Ejercicio 3 - TIR'!$D$18-'Ejercicio 3 - TIR'!$C$18)/('Ejercicio 3 - TIR'!$E$18-'Ejercicio 3 - TIR'!$C$18),'Ejercicio 3 - TIR'!$C$18+SQRT(('Ejercicio 3 - TIR'!$E$18-'Ejercicio 3 - TIR'!$C$18)*('Ejercicio 3 - TIR'!$D$18-'Ejercicio 3 - TIR'!$C$18)*H122),'Ejercicio 3 - TIR'!$E$18-SQRT(('Ejercicio 3 - TIR'!$E$18-'Ejercicio 3 - TIR'!$C$18)*('Ejercicio 3 - TIR'!$E$18-'Ejercicio 3 - TIR'!$D$18)*(1-H122)))</f>
        <v>37954.3029635094</v>
      </c>
      <c r="J122" s="27">
        <f ca="1" t="shared" si="897"/>
        <v>0.223986278569682</v>
      </c>
      <c r="K122" s="28">
        <f ca="1">IF(J122&lt;=('Ejercicio 3 - TIR'!$D$18-'Ejercicio 3 - TIR'!$C$18)/('Ejercicio 3 - TIR'!$E$18-'Ejercicio 3 - TIR'!$C$18),'Ejercicio 3 - TIR'!$C$18+SQRT(('Ejercicio 3 - TIR'!$E$18-'Ejercicio 3 - TIR'!$C$18)*('Ejercicio 3 - TIR'!$D$18-'Ejercicio 3 - TIR'!$C$18)*J122),'Ejercicio 3 - TIR'!$E$18-SQRT(('Ejercicio 3 - TIR'!$E$18-'Ejercicio 3 - TIR'!$C$18)*('Ejercicio 3 - TIR'!$E$18-'Ejercicio 3 - TIR'!$D$18)*(1-J122)))</f>
        <v>35796.3731578852</v>
      </c>
      <c r="L122" s="27">
        <f ca="1" t="shared" si="897"/>
        <v>0.534368291561674</v>
      </c>
      <c r="M122" s="28">
        <f ca="1">IF(L122&lt;=('Ejercicio 3 - TIR'!$D$18-'Ejercicio 3 - TIR'!$C$18)/('Ejercicio 3 - TIR'!$E$18-'Ejercicio 3 - TIR'!$C$18),'Ejercicio 3 - TIR'!$C$18+SQRT(('Ejercicio 3 - TIR'!$E$18-'Ejercicio 3 - TIR'!$C$18)*('Ejercicio 3 - TIR'!$D$18-'Ejercicio 3 - TIR'!$C$18)*L122),'Ejercicio 3 - TIR'!$E$18-SQRT(('Ejercicio 3 - TIR'!$E$18-'Ejercicio 3 - TIR'!$C$18)*('Ejercicio 3 - TIR'!$E$18-'Ejercicio 3 - TIR'!$D$18)*(1-L122)))</f>
        <v>38952.9460924464</v>
      </c>
      <c r="N122" s="27">
        <f ca="1" t="shared" ref="N122:R122" si="898">RAND()</f>
        <v>0.223027670706314</v>
      </c>
      <c r="O122" s="28">
        <f ca="1">IF(N122&lt;=('Ejercicio 3 - TIR'!$D$18-'Ejercicio 3 - TIR'!$C$18)/('Ejercicio 3 - TIR'!$E$18-'Ejercicio 3 - TIR'!$C$18),'Ejercicio 3 - TIR'!$C$18+SQRT(('Ejercicio 3 - TIR'!$E$18-'Ejercicio 3 - TIR'!$C$18)*('Ejercicio 3 - TIR'!$D$18-'Ejercicio 3 - TIR'!$C$18)*N122),'Ejercicio 3 - TIR'!$E$18-SQRT(('Ejercicio 3 - TIR'!$E$18-'Ejercicio 3 - TIR'!$C$18)*('Ejercicio 3 - TIR'!$E$18-'Ejercicio 3 - TIR'!$D$18)*(1-N122)))</f>
        <v>35783.9563108609</v>
      </c>
      <c r="P122" s="27">
        <f ca="1" t="shared" si="898"/>
        <v>0.199376139857621</v>
      </c>
      <c r="Q122" s="29">
        <f ca="1">IF(P122&lt;=('Ejercicio 3 - TIR'!$D$22-'Ejercicio 3 - TIR'!$C$22)/('Ejercicio 3 - TIR'!$E$22-'Ejercicio 3 - TIR'!$C$22),'Ejercicio 3 - TIR'!$C$22+SQRT(('Ejercicio 3 - TIR'!$E$22-'Ejercicio 3 - TIR'!$C$22)*('Ejercicio 3 - TIR'!$D$22-'Ejercicio 3 - TIR'!$C$22)*P122),'Ejercicio 3 - TIR'!$E$22-SQRT(('Ejercicio 3 - TIR'!$E$22-'Ejercicio 3 - TIR'!$C$22)*('Ejercicio 3 - TIR'!$E$22-'Ejercicio 3 - TIR'!$D$22)*(1-P122)))</f>
        <v>0.13894405056327</v>
      </c>
      <c r="R122" s="27">
        <f ca="1" t="shared" si="898"/>
        <v>0.33938883847424</v>
      </c>
      <c r="S122" s="29">
        <f ca="1">IF(R122&lt;=('Ejercicio 3 - TIR'!$D$23-'Ejercicio 3 - TIR'!$C$23)/('Ejercicio 3 - TIR'!$E$23-'Ejercicio 3 - TIR'!$C$23),'Ejercicio 3 - TIR'!$C$23+SQRT(('Ejercicio 3 - TIR'!$E$23-'Ejercicio 3 - TIR'!$C$23)*('Ejercicio 3 - TIR'!$D$23-'Ejercicio 3 - TIR'!$C$23)*R122),'Ejercicio 3 - TIR'!$E$23-SQRT(('Ejercicio 3 - TIR'!$E$23-'Ejercicio 3 - TIR'!$C$23)*('Ejercicio 3 - TIR'!$E$23-'Ejercicio 3 - TIR'!$D$23)*(1-R122)))</f>
        <v>0.144716389486607</v>
      </c>
      <c r="T122" s="27">
        <f ca="1" t="shared" ref="T122:X122" si="899">RAND()</f>
        <v>0.574447917596637</v>
      </c>
      <c r="U122" s="29">
        <f ca="1">IF(T122&lt;=('Ejercicio 3 - TIR'!$D$24-'Ejercicio 3 - TIR'!$C$24)/('Ejercicio 3 - TIR'!$E$24-'Ejercicio 3 - TIR'!$C$24),'Ejercicio 3 - TIR'!$C$24+SQRT(('Ejercicio 3 - TIR'!$E$24-'Ejercicio 3 - TIR'!$C$24)*('Ejercicio 3 - TIR'!$D$24-'Ejercicio 3 - TIR'!$C$24)*T122),'Ejercicio 3 - TIR'!$E$24-SQRT(('Ejercicio 3 - TIR'!$E$24-'Ejercicio 3 - TIR'!$C$24)*('Ejercicio 3 - TIR'!$E$24-'Ejercicio 3 - TIR'!$D$24)*(1-T122)))</f>
        <v>0.185481224953231</v>
      </c>
      <c r="V122" s="27">
        <f ca="1" t="shared" si="899"/>
        <v>0.962928336469886</v>
      </c>
      <c r="W122" s="29">
        <f ca="1">IF(V122&lt;=('Ejercicio 3 - TIR'!$D$25-'Ejercicio 3 - TIR'!$C$25)/('Ejercicio 3 - TIR'!$E$25-'Ejercicio 3 - TIR'!$C$25),'Ejercicio 3 - TIR'!$C$25+SQRT(('Ejercicio 3 - TIR'!$E$25-'Ejercicio 3 - TIR'!$C$25)*('Ejercicio 3 - TIR'!$D$25-'Ejercicio 3 - TIR'!$C$25)*V122),'Ejercicio 3 - TIR'!$E$25-SQRT(('Ejercicio 3 - TIR'!$E$25-'Ejercicio 3 - TIR'!$C$25)*('Ejercicio 3 - TIR'!$E$25-'Ejercicio 3 - TIR'!$D$25)*(1-V122)))</f>
        <v>0.238609178152767</v>
      </c>
      <c r="X122" s="27">
        <f ca="1" t="shared" si="899"/>
        <v>0.536663063883164</v>
      </c>
      <c r="Y122" s="29">
        <f ca="1">IF(X122&lt;=('Ejercicio 3 - TIR'!$D$26-'Ejercicio 3 - TIR'!$C$26)/('Ejercicio 3 - TIR'!$E$26-'Ejercicio 3 - TIR'!$C$26),'Ejercicio 3 - TIR'!$C$26+SQRT(('Ejercicio 3 - TIR'!$E$26-'Ejercicio 3 - TIR'!$C$26)*('Ejercicio 3 - TIR'!$D$26-'Ejercicio 3 - TIR'!$C$26)*X122),'Ejercicio 3 - TIR'!$E$26-SQRT(('Ejercicio 3 - TIR'!$E$26-'Ejercicio 3 - TIR'!$C$26)*('Ejercicio 3 - TIR'!$E$26-'Ejercicio 3 - TIR'!$D$26)*(1-X122)))</f>
        <v>0.229979809526243</v>
      </c>
      <c r="Z122" s="27">
        <f ca="1" t="shared" si="480"/>
        <v>1.13894405056327</v>
      </c>
      <c r="AA122" s="27">
        <f ca="1" t="shared" si="481"/>
        <v>1.30376792138804</v>
      </c>
      <c r="AB122" s="27">
        <f ca="1" t="shared" si="482"/>
        <v>1.54559239250182</v>
      </c>
      <c r="AC122" s="27">
        <f ca="1" t="shared" si="483"/>
        <v>1.91438492303585</v>
      </c>
      <c r="AD122" s="27">
        <f ca="1" t="shared" si="484"/>
        <v>2.35465480299554</v>
      </c>
      <c r="AE122" s="26">
        <f ca="1" t="shared" si="485"/>
        <v>5252.26985339463</v>
      </c>
      <c r="AF122" s="26">
        <f ca="1" t="shared" si="486"/>
        <v>6012.35938318725</v>
      </c>
      <c r="AG122" s="26">
        <f ca="1" t="shared" si="487"/>
        <v>7127.53916643988</v>
      </c>
      <c r="AH122" s="26">
        <f ca="1" t="shared" si="488"/>
        <v>8828.23542919576</v>
      </c>
      <c r="AI122" s="26">
        <f ca="1" t="shared" si="489"/>
        <v>10858.551331655</v>
      </c>
      <c r="AJ122" s="28">
        <f ca="1" t="shared" si="490"/>
        <v>43401.1081585533</v>
      </c>
      <c r="AK122" s="28">
        <f ca="1" t="shared" si="491"/>
        <v>49483.6026824665</v>
      </c>
      <c r="AL122" s="28">
        <f ca="1" t="shared" si="492"/>
        <v>55326.6020319837</v>
      </c>
      <c r="AM122" s="28">
        <f ca="1" t="shared" si="493"/>
        <v>74570.9327072075</v>
      </c>
      <c r="AN122" s="28">
        <f ca="1" t="shared" si="494"/>
        <v>84258.8645975512</v>
      </c>
      <c r="AO122" s="28">
        <f ca="1">C122/'Ejercicio 3 - TIR'!$D$7</f>
        <v>15472.1143266401</v>
      </c>
      <c r="AP122" s="28">
        <f ca="1" t="shared" si="495"/>
        <v>27928.9938319132</v>
      </c>
      <c r="AQ122" s="28">
        <f ca="1" t="shared" si="496"/>
        <v>34011.4883558264</v>
      </c>
      <c r="AR122" s="28">
        <f ca="1" t="shared" si="497"/>
        <v>39854.4877053436</v>
      </c>
      <c r="AS122" s="28">
        <f ca="1" t="shared" si="498"/>
        <v>59098.8183805674</v>
      </c>
      <c r="AT122" s="28">
        <f ca="1" t="shared" si="499"/>
        <v>68786.7502709111</v>
      </c>
      <c r="AU122" s="28">
        <f ca="1">AP122*'Ejercicio 3 - TIR'!$D$5</f>
        <v>13964.4969159566</v>
      </c>
      <c r="AV122" s="28">
        <f ca="1">AQ122*'Ejercicio 3 - TIR'!$D$5</f>
        <v>17005.7441779132</v>
      </c>
      <c r="AW122" s="28">
        <f ca="1">AR122*'Ejercicio 3 - TIR'!$D$5</f>
        <v>19927.2438526718</v>
      </c>
      <c r="AX122" s="28">
        <f ca="1">AS122*'Ejercicio 3 - TIR'!$D$5</f>
        <v>29549.4091902837</v>
      </c>
      <c r="AY122" s="28">
        <f ca="1">AT122*'Ejercicio 3 - TIR'!$D$5</f>
        <v>34393.3751354555</v>
      </c>
      <c r="AZ122" s="28">
        <f ca="1" t="shared" ref="AZ122:BD122" si="900">AJ122-AU122-AE122</f>
        <v>24184.3413892021</v>
      </c>
      <c r="BA122" s="28">
        <f ca="1" t="shared" si="900"/>
        <v>26465.499121366</v>
      </c>
      <c r="BB122" s="28">
        <f ca="1" t="shared" si="900"/>
        <v>28271.819012872</v>
      </c>
      <c r="BC122" s="28">
        <f ca="1" t="shared" si="900"/>
        <v>36193.288087728</v>
      </c>
      <c r="BD122" s="28">
        <f ca="1" t="shared" si="900"/>
        <v>39006.9381304406</v>
      </c>
      <c r="BE122" s="28">
        <f ca="1" t="shared" ref="BE122:BI122" si="901">AZ122/Z122</f>
        <v>21234.0030023789</v>
      </c>
      <c r="BF122" s="28">
        <f ca="1" t="shared" si="901"/>
        <v>20299.2409056897</v>
      </c>
      <c r="BG122" s="28">
        <f ca="1" t="shared" si="901"/>
        <v>18291.898400916</v>
      </c>
      <c r="BH122" s="28">
        <f ca="1" t="shared" si="901"/>
        <v>18905.9617280794</v>
      </c>
      <c r="BI122" s="28">
        <f ca="1" t="shared" si="901"/>
        <v>16565.8839167494</v>
      </c>
      <c r="BJ122" s="28">
        <f ca="1" t="shared" si="502"/>
        <v>89009.0823377341</v>
      </c>
      <c r="BK122" s="28">
        <f ca="1" t="shared" si="503"/>
        <v>36431.4883117192</v>
      </c>
      <c r="BL122" s="28">
        <f ca="1" t="shared" si="504"/>
        <v>125440.570649453</v>
      </c>
      <c r="BM122" s="28">
        <f ca="1">BK122*'Ejercicio 3 - TIR'!$D$5</f>
        <v>18215.7441558596</v>
      </c>
      <c r="BN122" s="28">
        <f ca="1" t="shared" si="505"/>
        <v>107224.826493594</v>
      </c>
      <c r="BO122" s="28">
        <f ca="1" t="shared" si="506"/>
        <v>45537.3867783866</v>
      </c>
      <c r="BP122" s="28">
        <f ca="1" t="shared" si="507"/>
        <v>-115161.901248267</v>
      </c>
      <c r="BQ122" s="28">
        <f ca="1" t="shared" ref="BQ122:BT122" si="902">BE122</f>
        <v>21234.0030023789</v>
      </c>
      <c r="BR122" s="28">
        <f ca="1" t="shared" si="902"/>
        <v>20299.2409056897</v>
      </c>
      <c r="BS122" s="28">
        <f ca="1" t="shared" si="902"/>
        <v>18291.898400916</v>
      </c>
      <c r="BT122" s="28">
        <f ca="1" t="shared" si="902"/>
        <v>18905.9617280794</v>
      </c>
      <c r="BU122" s="28">
        <f ca="1" t="shared" si="509"/>
        <v>62103.270695136</v>
      </c>
      <c r="BV122" s="30">
        <f ca="1" t="shared" si="510"/>
        <v>5.91335724061779</v>
      </c>
    </row>
    <row r="123" ht="15" customHeight="1" spans="1:74">
      <c r="A123" s="26">
        <v>122</v>
      </c>
      <c r="B123" s="27">
        <f ca="1" t="shared" ref="B123:F123" si="903">RAND()</f>
        <v>0.351704114227849</v>
      </c>
      <c r="C123" s="28">
        <f ca="1">IF(B123&lt;=('Ejercicio 3 - TIR'!$D$13-'Ejercicio 3 - TIR'!$C$13)/('Ejercicio 3 - TIR'!$E$13-'Ejercicio 3 - TIR'!$C$13),'Ejercicio 3 - TIR'!$C$13+SQRT(('Ejercicio 3 - TIR'!$E$13-'Ejercicio 3 - TIR'!$C$13)*('Ejercicio 3 - TIR'!$D$13-'Ejercicio 3 - TIR'!$C$13)*B123),'Ejercicio 3 - TIR'!$E$13-SQRT(('Ejercicio 3 - TIR'!$E$13-'Ejercicio 3 - TIR'!$C$13)*('Ejercicio 3 - TIR'!$E$13-'Ejercicio 3 - TIR'!$D$13)*(1-B123)))</f>
        <v>72108.1541857377</v>
      </c>
      <c r="D123" s="27">
        <f ca="1" t="shared" si="903"/>
        <v>0.893637689903775</v>
      </c>
      <c r="E123" s="28">
        <f ca="1">IF(D123&lt;=('Ejercicio 3 - TIR'!$D$14-'Ejercicio 3 - TIR'!$C$14)/('Ejercicio 3 - TIR'!$E$14-'Ejercicio 3 - TIR'!$C$14),'Ejercicio 3 - TIR'!$C$14+SQRT(('Ejercicio 3 - TIR'!$E$14-'Ejercicio 3 - TIR'!$C$14)*('Ejercicio 3 - TIR'!$D$14-'Ejercicio 3 - TIR'!$C$14)*D123),'Ejercicio 3 - TIR'!$E$14-SQRT(('Ejercicio 3 - TIR'!$E$14-'Ejercicio 3 - TIR'!$C$14)*('Ejercicio 3 - TIR'!$E$14-'Ejercicio 3 - TIR'!$D$14)*(1-D123)))</f>
        <v>36005.7107622965</v>
      </c>
      <c r="F123" s="27">
        <f ca="1" t="shared" si="903"/>
        <v>0.1786308644217</v>
      </c>
      <c r="G123" s="28">
        <f ca="1">IF(F123&lt;=('Ejercicio 3 - TIR'!$D$18-'Ejercicio 3 - TIR'!$C$18)/('Ejercicio 3 - TIR'!$E$18-'Ejercicio 3 - TIR'!$C$18),'Ejercicio 3 - TIR'!$C$18+SQRT(('Ejercicio 3 - TIR'!$E$18-'Ejercicio 3 - TIR'!$C$18)*('Ejercicio 3 - TIR'!$D$18-'Ejercicio 3 - TIR'!$C$18)*F123),'Ejercicio 3 - TIR'!$E$18-SQRT(('Ejercicio 3 - TIR'!$E$18-'Ejercicio 3 - TIR'!$C$18)*('Ejercicio 3 - TIR'!$E$18-'Ejercicio 3 - TIR'!$D$18)*(1-F123)))</f>
        <v>35176.3529307086</v>
      </c>
      <c r="H123" s="27">
        <f ca="1" t="shared" ref="H123:L123" si="904">RAND()</f>
        <v>0.0187760134199901</v>
      </c>
      <c r="I123" s="28">
        <f ca="1">IF(H123&lt;=('Ejercicio 3 - TIR'!$D$18-'Ejercicio 3 - TIR'!$C$18)/('Ejercicio 3 - TIR'!$E$18-'Ejercicio 3 - TIR'!$C$18),'Ejercicio 3 - TIR'!$C$18+SQRT(('Ejercicio 3 - TIR'!$E$18-'Ejercicio 3 - TIR'!$C$18)*('Ejercicio 3 - TIR'!$D$18-'Ejercicio 3 - TIR'!$C$18)*H123),'Ejercicio 3 - TIR'!$E$18-SQRT(('Ejercicio 3 - TIR'!$E$18-'Ejercicio 3 - TIR'!$C$18)*('Ejercicio 3 - TIR'!$E$18-'Ejercicio 3 - TIR'!$D$18)*(1-H123)))</f>
        <v>31678.2139354083</v>
      </c>
      <c r="J123" s="27">
        <f ca="1" t="shared" si="904"/>
        <v>0.50899246509789</v>
      </c>
      <c r="K123" s="28">
        <f ca="1">IF(J123&lt;=('Ejercicio 3 - TIR'!$D$18-'Ejercicio 3 - TIR'!$C$18)/('Ejercicio 3 - TIR'!$E$18-'Ejercicio 3 - TIR'!$C$18),'Ejercicio 3 - TIR'!$C$18+SQRT(('Ejercicio 3 - TIR'!$E$18-'Ejercicio 3 - TIR'!$C$18)*('Ejercicio 3 - TIR'!$D$18-'Ejercicio 3 - TIR'!$C$18)*J123),'Ejercicio 3 - TIR'!$E$18-SQRT(('Ejercicio 3 - TIR'!$E$18-'Ejercicio 3 - TIR'!$C$18)*('Ejercicio 3 - TIR'!$E$18-'Ejercicio 3 - TIR'!$D$18)*(1-J123)))</f>
        <v>38737.7840305585</v>
      </c>
      <c r="L123" s="27">
        <f ca="1" t="shared" si="904"/>
        <v>0.697701715102297</v>
      </c>
      <c r="M123" s="28">
        <f ca="1">IF(L123&lt;=('Ejercicio 3 - TIR'!$D$18-'Ejercicio 3 - TIR'!$C$18)/('Ejercicio 3 - TIR'!$E$18-'Ejercicio 3 - TIR'!$C$18),'Ejercicio 3 - TIR'!$C$18+SQRT(('Ejercicio 3 - TIR'!$E$18-'Ejercicio 3 - TIR'!$C$18)*('Ejercicio 3 - TIR'!$D$18-'Ejercicio 3 - TIR'!$C$18)*L123),'Ejercicio 3 - TIR'!$E$18-SQRT(('Ejercicio 3 - TIR'!$E$18-'Ejercicio 3 - TIR'!$C$18)*('Ejercicio 3 - TIR'!$E$18-'Ejercicio 3 - TIR'!$D$18)*(1-L123)))</f>
        <v>40238.4486385919</v>
      </c>
      <c r="N123" s="27">
        <f ca="1" t="shared" ref="N123:R123" si="905">RAND()</f>
        <v>0.638065242686003</v>
      </c>
      <c r="O123" s="28">
        <f ca="1">IF(N123&lt;=('Ejercicio 3 - TIR'!$D$18-'Ejercicio 3 - TIR'!$C$18)/('Ejercicio 3 - TIR'!$E$18-'Ejercicio 3 - TIR'!$C$18),'Ejercicio 3 - TIR'!$C$18+SQRT(('Ejercicio 3 - TIR'!$E$18-'Ejercicio 3 - TIR'!$C$18)*('Ejercicio 3 - TIR'!$D$18-'Ejercicio 3 - TIR'!$C$18)*N123),'Ejercicio 3 - TIR'!$E$18-SQRT(('Ejercicio 3 - TIR'!$E$18-'Ejercicio 3 - TIR'!$C$18)*('Ejercicio 3 - TIR'!$E$18-'Ejercicio 3 - TIR'!$D$18)*(1-N123)))</f>
        <v>39783.1378607735</v>
      </c>
      <c r="P123" s="27">
        <f ca="1" t="shared" si="905"/>
        <v>0.3479419695899</v>
      </c>
      <c r="Q123" s="29">
        <f ca="1">IF(P123&lt;=('Ejercicio 3 - TIR'!$D$22-'Ejercicio 3 - TIR'!$C$22)/('Ejercicio 3 - TIR'!$E$22-'Ejercicio 3 - TIR'!$C$22),'Ejercicio 3 - TIR'!$C$22+SQRT(('Ejercicio 3 - TIR'!$E$22-'Ejercicio 3 - TIR'!$C$22)*('Ejercicio 3 - TIR'!$D$22-'Ejercicio 3 - TIR'!$C$22)*P123),'Ejercicio 3 - TIR'!$E$22-SQRT(('Ejercicio 3 - TIR'!$E$22-'Ejercicio 3 - TIR'!$C$22)*('Ejercicio 3 - TIR'!$E$22-'Ejercicio 3 - TIR'!$D$22)*(1-P123)))</f>
        <v>0.145025897491635</v>
      </c>
      <c r="R123" s="27">
        <f ca="1" t="shared" si="905"/>
        <v>0.84281847497024</v>
      </c>
      <c r="S123" s="29">
        <f ca="1">IF(R123&lt;=('Ejercicio 3 - TIR'!$D$23-'Ejercicio 3 - TIR'!$C$23)/('Ejercicio 3 - TIR'!$E$23-'Ejercicio 3 - TIR'!$C$23),'Ejercicio 3 - TIR'!$C$23+SQRT(('Ejercicio 3 - TIR'!$E$23-'Ejercicio 3 - TIR'!$C$23)*('Ejercicio 3 - TIR'!$D$23-'Ejercicio 3 - TIR'!$C$23)*R123),'Ejercicio 3 - TIR'!$E$23-SQRT(('Ejercicio 3 - TIR'!$E$23-'Ejercicio 3 - TIR'!$C$23)*('Ejercicio 3 - TIR'!$E$23-'Ejercicio 3 - TIR'!$D$23)*(1-R123)))</f>
        <v>0.16317957357694</v>
      </c>
      <c r="T123" s="27">
        <f ca="1" t="shared" ref="T123:X123" si="906">RAND()</f>
        <v>0.5988878020518</v>
      </c>
      <c r="U123" s="29">
        <f ca="1">IF(T123&lt;=('Ejercicio 3 - TIR'!$D$24-'Ejercicio 3 - TIR'!$C$24)/('Ejercicio 3 - TIR'!$E$24-'Ejercicio 3 - TIR'!$C$24),'Ejercicio 3 - TIR'!$C$24+SQRT(('Ejercicio 3 - TIR'!$E$24-'Ejercicio 3 - TIR'!$C$24)*('Ejercicio 3 - TIR'!$D$24-'Ejercicio 3 - TIR'!$C$24)*T123),'Ejercicio 3 - TIR'!$E$24-SQRT(('Ejercicio 3 - TIR'!$E$24-'Ejercicio 3 - TIR'!$C$24)*('Ejercicio 3 - TIR'!$E$24-'Ejercicio 3 - TIR'!$D$24)*(1-T123)))</f>
        <v>0.186487104657237</v>
      </c>
      <c r="V123" s="27">
        <f ca="1" t="shared" si="906"/>
        <v>0.487923042341288</v>
      </c>
      <c r="W123" s="29">
        <f ca="1">IF(V123&lt;=('Ejercicio 3 - TIR'!$D$25-'Ejercicio 3 - TIR'!$C$25)/('Ejercicio 3 - TIR'!$E$25-'Ejercicio 3 - TIR'!$C$25),'Ejercicio 3 - TIR'!$C$25+SQRT(('Ejercicio 3 - TIR'!$E$25-'Ejercicio 3 - TIR'!$C$25)*('Ejercicio 3 - TIR'!$D$25-'Ejercicio 3 - TIR'!$C$25)*V123),'Ejercicio 3 - TIR'!$E$25-SQRT(('Ejercicio 3 - TIR'!$E$25-'Ejercicio 3 - TIR'!$C$25)*('Ejercicio 3 - TIR'!$E$25-'Ejercicio 3 - TIR'!$D$25)*(1-V123)))</f>
        <v>0.207664797723343</v>
      </c>
      <c r="X123" s="27">
        <f ca="1" t="shared" si="906"/>
        <v>0.834742925623861</v>
      </c>
      <c r="Y123" s="29">
        <f ca="1">IF(X123&lt;=('Ejercicio 3 - TIR'!$D$26-'Ejercicio 3 - TIR'!$C$26)/('Ejercicio 3 - TIR'!$E$26-'Ejercicio 3 - TIR'!$C$26),'Ejercicio 3 - TIR'!$C$26+SQRT(('Ejercicio 3 - TIR'!$E$26-'Ejercicio 3 - TIR'!$C$26)*('Ejercicio 3 - TIR'!$D$26-'Ejercicio 3 - TIR'!$C$26)*X123),'Ejercicio 3 - TIR'!$E$26-SQRT(('Ejercicio 3 - TIR'!$E$26-'Ejercicio 3 - TIR'!$C$26)*('Ejercicio 3 - TIR'!$E$26-'Ejercicio 3 - TIR'!$D$26)*(1-X123)))</f>
        <v>0.250127132684807</v>
      </c>
      <c r="Z123" s="27">
        <f ca="1" t="shared" si="480"/>
        <v>1.14502589749163</v>
      </c>
      <c r="AA123" s="27">
        <f ca="1" t="shared" si="481"/>
        <v>1.33187073517887</v>
      </c>
      <c r="AB123" s="27">
        <f ca="1" t="shared" si="482"/>
        <v>1.58024745236009</v>
      </c>
      <c r="AC123" s="27">
        <f ca="1" t="shared" si="483"/>
        <v>1.90840921990727</v>
      </c>
      <c r="AD123" s="27">
        <f ca="1" t="shared" si="484"/>
        <v>2.38575414607193</v>
      </c>
      <c r="AE123" s="26">
        <f ca="1" t="shared" si="485"/>
        <v>5221.76051812627</v>
      </c>
      <c r="AF123" s="26">
        <f ca="1" t="shared" si="486"/>
        <v>6073.84517279502</v>
      </c>
      <c r="AG123" s="26">
        <f ca="1" t="shared" si="487"/>
        <v>7206.5389732059</v>
      </c>
      <c r="AH123" s="26">
        <f ca="1" t="shared" si="488"/>
        <v>8703.08343136209</v>
      </c>
      <c r="AI123" s="26">
        <f ca="1" t="shared" si="489"/>
        <v>10879.9607355653</v>
      </c>
      <c r="AJ123" s="28">
        <f ca="1" t="shared" si="490"/>
        <v>40277.8350849671</v>
      </c>
      <c r="AK123" s="28">
        <f ca="1" t="shared" si="491"/>
        <v>42191.2860833058</v>
      </c>
      <c r="AL123" s="28">
        <f ca="1" t="shared" si="492"/>
        <v>61215.2845243654</v>
      </c>
      <c r="AM123" s="28">
        <f ca="1" t="shared" si="493"/>
        <v>76791.426376654</v>
      </c>
      <c r="AN123" s="28">
        <f ca="1" t="shared" si="494"/>
        <v>94912.7860950915</v>
      </c>
      <c r="AO123" s="28">
        <f ca="1">C123/'Ejercicio 3 - TIR'!$D$7</f>
        <v>14421.6308371475</v>
      </c>
      <c r="AP123" s="28">
        <f ca="1" t="shared" si="495"/>
        <v>25856.2042478195</v>
      </c>
      <c r="AQ123" s="28">
        <f ca="1" t="shared" si="496"/>
        <v>27769.6552461583</v>
      </c>
      <c r="AR123" s="28">
        <f ca="1" t="shared" si="497"/>
        <v>46793.6536872178</v>
      </c>
      <c r="AS123" s="28">
        <f ca="1" t="shared" si="498"/>
        <v>62369.7955395064</v>
      </c>
      <c r="AT123" s="28">
        <f ca="1" t="shared" si="499"/>
        <v>80491.155257944</v>
      </c>
      <c r="AU123" s="28">
        <f ca="1">AP123*'Ejercicio 3 - TIR'!$D$5</f>
        <v>12928.1021239098</v>
      </c>
      <c r="AV123" s="28">
        <f ca="1">AQ123*'Ejercicio 3 - TIR'!$D$5</f>
        <v>13884.8276230792</v>
      </c>
      <c r="AW123" s="28">
        <f ca="1">AR123*'Ejercicio 3 - TIR'!$D$5</f>
        <v>23396.8268436089</v>
      </c>
      <c r="AX123" s="28">
        <f ca="1">AS123*'Ejercicio 3 - TIR'!$D$5</f>
        <v>31184.8977697532</v>
      </c>
      <c r="AY123" s="28">
        <f ca="1">AT123*'Ejercicio 3 - TIR'!$D$5</f>
        <v>40245.577628972</v>
      </c>
      <c r="AZ123" s="28">
        <f ca="1" t="shared" ref="AZ123:BD123" si="907">AJ123-AU123-AE123</f>
        <v>22127.972442931</v>
      </c>
      <c r="BA123" s="28">
        <f ca="1" t="shared" si="907"/>
        <v>22232.6132874317</v>
      </c>
      <c r="BB123" s="28">
        <f ca="1" t="shared" si="907"/>
        <v>30611.9187075506</v>
      </c>
      <c r="BC123" s="28">
        <f ca="1" t="shared" si="907"/>
        <v>36903.4451755386</v>
      </c>
      <c r="BD123" s="28">
        <f ca="1" t="shared" si="907"/>
        <v>43787.2477305542</v>
      </c>
      <c r="BE123" s="28">
        <f ca="1" t="shared" ref="BE123:BI123" si="908">AZ123/Z123</f>
        <v>19325.3030271245</v>
      </c>
      <c r="BF123" s="28">
        <f ca="1" t="shared" si="908"/>
        <v>16692.7710777021</v>
      </c>
      <c r="BG123" s="28">
        <f ca="1" t="shared" si="908"/>
        <v>19371.5982024409</v>
      </c>
      <c r="BH123" s="28">
        <f ca="1" t="shared" si="908"/>
        <v>19337.2809094539</v>
      </c>
      <c r="BI123" s="28">
        <f ca="1" t="shared" si="908"/>
        <v>18353.6295232468</v>
      </c>
      <c r="BJ123" s="28">
        <f ca="1" t="shared" si="502"/>
        <v>85900.7737334156</v>
      </c>
      <c r="BK123" s="28">
        <f ca="1" t="shared" si="503"/>
        <v>34406.4655628435</v>
      </c>
      <c r="BL123" s="28">
        <f ca="1" t="shared" si="504"/>
        <v>120307.239296259</v>
      </c>
      <c r="BM123" s="28">
        <f ca="1">BK123*'Ejercicio 3 - TIR'!$D$5</f>
        <v>17203.2327814218</v>
      </c>
      <c r="BN123" s="28">
        <f ca="1" t="shared" si="505"/>
        <v>103104.006514837</v>
      </c>
      <c r="BO123" s="28">
        <f ca="1" t="shared" si="506"/>
        <v>43216.5261808703</v>
      </c>
      <c r="BP123" s="28">
        <f ca="1" t="shared" si="507"/>
        <v>-108113.864948034</v>
      </c>
      <c r="BQ123" s="28">
        <f ca="1" t="shared" ref="BQ123:BT123" si="909">BE123</f>
        <v>19325.3030271245</v>
      </c>
      <c r="BR123" s="28">
        <f ca="1" t="shared" si="909"/>
        <v>16692.7710777021</v>
      </c>
      <c r="BS123" s="28">
        <f ca="1" t="shared" si="909"/>
        <v>19371.5982024409</v>
      </c>
      <c r="BT123" s="28">
        <f ca="1" t="shared" si="909"/>
        <v>19337.2809094539</v>
      </c>
      <c r="BU123" s="28">
        <f ca="1" t="shared" si="509"/>
        <v>61570.1557041171</v>
      </c>
      <c r="BV123" s="30">
        <f ca="1" t="shared" si="510"/>
        <v>6.71275729781213</v>
      </c>
    </row>
    <row r="124" ht="15" customHeight="1" spans="1:74">
      <c r="A124" s="26">
        <v>123</v>
      </c>
      <c r="B124" s="27">
        <f ca="1" t="shared" ref="B124:F124" si="910">RAND()</f>
        <v>0.552180625697263</v>
      </c>
      <c r="C124" s="28">
        <f ca="1">IF(B124&lt;=('Ejercicio 3 - TIR'!$D$13-'Ejercicio 3 - TIR'!$C$13)/('Ejercicio 3 - TIR'!$E$13-'Ejercicio 3 - TIR'!$C$13),'Ejercicio 3 - TIR'!$C$13+SQRT(('Ejercicio 3 - TIR'!$E$13-'Ejercicio 3 - TIR'!$C$13)*('Ejercicio 3 - TIR'!$D$13-'Ejercicio 3 - TIR'!$C$13)*B124),'Ejercicio 3 - TIR'!$E$13-SQRT(('Ejercicio 3 - TIR'!$E$13-'Ejercicio 3 - TIR'!$C$13)*('Ejercicio 3 - TIR'!$E$13-'Ejercicio 3 - TIR'!$D$13)*(1-B124)))</f>
        <v>76818.4718113045</v>
      </c>
      <c r="D124" s="27">
        <f ca="1" t="shared" si="910"/>
        <v>0.593810492488239</v>
      </c>
      <c r="E124" s="28">
        <f ca="1">IF(D124&lt;=('Ejercicio 3 - TIR'!$D$14-'Ejercicio 3 - TIR'!$C$14)/('Ejercicio 3 - TIR'!$E$14-'Ejercicio 3 - TIR'!$C$14),'Ejercicio 3 - TIR'!$C$14+SQRT(('Ejercicio 3 - TIR'!$E$14-'Ejercicio 3 - TIR'!$C$14)*('Ejercicio 3 - TIR'!$D$14-'Ejercicio 3 - TIR'!$C$14)*D124),'Ejercicio 3 - TIR'!$E$14-SQRT(('Ejercicio 3 - TIR'!$E$14-'Ejercicio 3 - TIR'!$C$14)*('Ejercicio 3 - TIR'!$E$14-'Ejercicio 3 - TIR'!$D$14)*(1-D124)))</f>
        <v>32194.3337166668</v>
      </c>
      <c r="F124" s="27">
        <f ca="1" t="shared" si="910"/>
        <v>0.75901418713646</v>
      </c>
      <c r="G124" s="28">
        <f ca="1">IF(F124&lt;=('Ejercicio 3 - TIR'!$D$18-'Ejercicio 3 - TIR'!$C$18)/('Ejercicio 3 - TIR'!$E$18-'Ejercicio 3 - TIR'!$C$18),'Ejercicio 3 - TIR'!$C$18+SQRT(('Ejercicio 3 - TIR'!$E$18-'Ejercicio 3 - TIR'!$C$18)*('Ejercicio 3 - TIR'!$D$18-'Ejercicio 3 - TIR'!$C$18)*F124),'Ejercicio 3 - TIR'!$E$18-SQRT(('Ejercicio 3 - TIR'!$E$18-'Ejercicio 3 - TIR'!$C$18)*('Ejercicio 3 - TIR'!$E$18-'Ejercicio 3 - TIR'!$D$18)*(1-F124)))</f>
        <v>40748.6548052686</v>
      </c>
      <c r="H124" s="27">
        <f ca="1" t="shared" ref="H124:L124" si="911">RAND()</f>
        <v>0.245794484757686</v>
      </c>
      <c r="I124" s="28">
        <f ca="1">IF(H124&lt;=('Ejercicio 3 - TIR'!$D$18-'Ejercicio 3 - TIR'!$C$18)/('Ejercicio 3 - TIR'!$E$18-'Ejercicio 3 - TIR'!$C$18),'Ejercicio 3 - TIR'!$C$18+SQRT(('Ejercicio 3 - TIR'!$E$18-'Ejercicio 3 - TIR'!$C$18)*('Ejercicio 3 - TIR'!$D$18-'Ejercicio 3 - TIR'!$C$18)*H124),'Ejercicio 3 - TIR'!$E$18-SQRT(('Ejercicio 3 - TIR'!$E$18-'Ejercicio 3 - TIR'!$C$18)*('Ejercicio 3 - TIR'!$E$18-'Ejercicio 3 - TIR'!$D$18)*(1-H124)))</f>
        <v>36071.9990706235</v>
      </c>
      <c r="J124" s="27">
        <f ca="1" t="shared" si="911"/>
        <v>0.983208706560707</v>
      </c>
      <c r="K124" s="28">
        <f ca="1">IF(J124&lt;=('Ejercicio 3 - TIR'!$D$18-'Ejercicio 3 - TIR'!$C$18)/('Ejercicio 3 - TIR'!$E$18-'Ejercicio 3 - TIR'!$C$18),'Ejercicio 3 - TIR'!$C$18+SQRT(('Ejercicio 3 - TIR'!$E$18-'Ejercicio 3 - TIR'!$C$18)*('Ejercicio 3 - TIR'!$D$18-'Ejercicio 3 - TIR'!$C$18)*J124),'Ejercicio 3 - TIR'!$E$18-SQRT(('Ejercicio 3 - TIR'!$E$18-'Ejercicio 3 - TIR'!$C$18)*('Ejercicio 3 - TIR'!$E$18-'Ejercicio 3 - TIR'!$D$18)*(1-J124)))</f>
        <v>43877.7936874411</v>
      </c>
      <c r="L124" s="27">
        <f ca="1" t="shared" si="911"/>
        <v>0.967309252918248</v>
      </c>
      <c r="M124" s="28">
        <f ca="1">IF(L124&lt;=('Ejercicio 3 - TIR'!$D$18-'Ejercicio 3 - TIR'!$C$18)/('Ejercicio 3 - TIR'!$E$18-'Ejercicio 3 - TIR'!$C$18),'Ejercicio 3 - TIR'!$C$18+SQRT(('Ejercicio 3 - TIR'!$E$18-'Ejercicio 3 - TIR'!$C$18)*('Ejercicio 3 - TIR'!$D$18-'Ejercicio 3 - TIR'!$C$18)*L124),'Ejercicio 3 - TIR'!$E$18-SQRT(('Ejercicio 3 - TIR'!$E$18-'Ejercicio 3 - TIR'!$C$18)*('Ejercicio 3 - TIR'!$E$18-'Ejercicio 3 - TIR'!$D$18)*(1-L124)))</f>
        <v>43434.1756065473</v>
      </c>
      <c r="N124" s="27">
        <f ca="1" t="shared" ref="N124:R124" si="912">RAND()</f>
        <v>0.941352234368408</v>
      </c>
      <c r="O124" s="28">
        <f ca="1">IF(N124&lt;=('Ejercicio 3 - TIR'!$D$18-'Ejercicio 3 - TIR'!$C$18)/('Ejercicio 3 - TIR'!$E$18-'Ejercicio 3 - TIR'!$C$18),'Ejercicio 3 - TIR'!$C$18+SQRT(('Ejercicio 3 - TIR'!$E$18-'Ejercicio 3 - TIR'!$C$18)*('Ejercicio 3 - TIR'!$D$18-'Ejercicio 3 - TIR'!$C$18)*N124),'Ejercicio 3 - TIR'!$E$18-SQRT(('Ejercicio 3 - TIR'!$E$18-'Ejercicio 3 - TIR'!$C$18)*('Ejercicio 3 - TIR'!$E$18-'Ejercicio 3 - TIR'!$D$18)*(1-N124)))</f>
        <v>42902.7202326896</v>
      </c>
      <c r="P124" s="27">
        <f ca="1" t="shared" si="912"/>
        <v>0.923908924560685</v>
      </c>
      <c r="Q124" s="29">
        <f ca="1">IF(P124&lt;=('Ejercicio 3 - TIR'!$D$22-'Ejercicio 3 - TIR'!$C$22)/('Ejercicio 3 - TIR'!$E$22-'Ejercicio 3 - TIR'!$C$22),'Ejercicio 3 - TIR'!$C$22+SQRT(('Ejercicio 3 - TIR'!$E$22-'Ejercicio 3 - TIR'!$C$22)*('Ejercicio 3 - TIR'!$D$22-'Ejercicio 3 - TIR'!$C$22)*P124),'Ejercicio 3 - TIR'!$E$22-SQRT(('Ejercicio 3 - TIR'!$E$22-'Ejercicio 3 - TIR'!$C$22)*('Ejercicio 3 - TIR'!$E$22-'Ejercicio 3 - TIR'!$D$22)*(1-P124)))</f>
        <v>0.168296840777347</v>
      </c>
      <c r="R124" s="27">
        <f ca="1" t="shared" si="912"/>
        <v>0.313576765488988</v>
      </c>
      <c r="S124" s="29">
        <f ca="1">IF(R124&lt;=('Ejercicio 3 - TIR'!$D$23-'Ejercicio 3 - TIR'!$C$23)/('Ejercicio 3 - TIR'!$E$23-'Ejercicio 3 - TIR'!$C$23),'Ejercicio 3 - TIR'!$C$23+SQRT(('Ejercicio 3 - TIR'!$E$23-'Ejercicio 3 - TIR'!$C$23)*('Ejercicio 3 - TIR'!$D$23-'Ejercicio 3 - TIR'!$C$23)*R124),'Ejercicio 3 - TIR'!$E$23-SQRT(('Ejercicio 3 - TIR'!$E$23-'Ejercicio 3 - TIR'!$C$23)*('Ejercicio 3 - TIR'!$E$23-'Ejercicio 3 - TIR'!$D$23)*(1-R124)))</f>
        <v>0.143757907691549</v>
      </c>
      <c r="T124" s="27">
        <f ca="1" t="shared" ref="T124:X124" si="913">RAND()</f>
        <v>0.468091211860356</v>
      </c>
      <c r="U124" s="29">
        <f ca="1">IF(T124&lt;=('Ejercicio 3 - TIR'!$D$24-'Ejercicio 3 - TIR'!$C$24)/('Ejercicio 3 - TIR'!$E$24-'Ejercicio 3 - TIR'!$C$24),'Ejercicio 3 - TIR'!$C$24+SQRT(('Ejercicio 3 - TIR'!$E$24-'Ejercicio 3 - TIR'!$C$24)*('Ejercicio 3 - TIR'!$D$24-'Ejercicio 3 - TIR'!$C$24)*T124),'Ejercicio 3 - TIR'!$E$24-SQRT(('Ejercicio 3 - TIR'!$E$24-'Ejercicio 3 - TIR'!$C$24)*('Ejercicio 3 - TIR'!$E$24-'Ejercicio 3 - TIR'!$D$24)*(1-T124)))</f>
        <v>0.181407972237896</v>
      </c>
      <c r="V124" s="27">
        <f ca="1" t="shared" si="913"/>
        <v>0.467551919451149</v>
      </c>
      <c r="W124" s="29">
        <f ca="1">IF(V124&lt;=('Ejercicio 3 - TIR'!$D$25-'Ejercicio 3 - TIR'!$C$25)/('Ejercicio 3 - TIR'!$E$25-'Ejercicio 3 - TIR'!$C$25),'Ejercicio 3 - TIR'!$C$25+SQRT(('Ejercicio 3 - TIR'!$E$25-'Ejercicio 3 - TIR'!$C$25)*('Ejercicio 3 - TIR'!$D$25-'Ejercicio 3 - TIR'!$C$25)*V124),'Ejercicio 3 - TIR'!$E$25-SQRT(('Ejercicio 3 - TIR'!$E$25-'Ejercicio 3 - TIR'!$C$25)*('Ejercicio 3 - TIR'!$E$25-'Ejercicio 3 - TIR'!$D$25)*(1-V124)))</f>
        <v>0.206830933738139</v>
      </c>
      <c r="X124" s="27">
        <f ca="1" t="shared" si="913"/>
        <v>0.168355602215637</v>
      </c>
      <c r="Y124" s="29">
        <f ca="1">IF(X124&lt;=('Ejercicio 3 - TIR'!$D$26-'Ejercicio 3 - TIR'!$C$26)/('Ejercicio 3 - TIR'!$E$26-'Ejercicio 3 - TIR'!$C$26),'Ejercicio 3 - TIR'!$C$26+SQRT(('Ejercicio 3 - TIR'!$E$26-'Ejercicio 3 - TIR'!$C$26)*('Ejercicio 3 - TIR'!$D$26-'Ejercicio 3 - TIR'!$C$26)*X124),'Ejercicio 3 - TIR'!$E$26-SQRT(('Ejercicio 3 - TIR'!$E$26-'Ejercicio 3 - TIR'!$C$26)*('Ejercicio 3 - TIR'!$E$26-'Ejercicio 3 - TIR'!$D$26)*(1-X124)))</f>
        <v>0.211320415708476</v>
      </c>
      <c r="Z124" s="27">
        <f ca="1" t="shared" si="480"/>
        <v>1.16829684077735</v>
      </c>
      <c r="AA124" s="27">
        <f ca="1" t="shared" si="481"/>
        <v>1.33624875017015</v>
      </c>
      <c r="AB124" s="27">
        <f ca="1" t="shared" si="482"/>
        <v>1.57865492634393</v>
      </c>
      <c r="AC124" s="27">
        <f ca="1" t="shared" si="483"/>
        <v>1.90516959880996</v>
      </c>
      <c r="AD124" s="27">
        <f ca="1" t="shared" si="484"/>
        <v>2.30777083042563</v>
      </c>
      <c r="AE124" s="26">
        <f ca="1" t="shared" si="485"/>
        <v>5418.20465544665</v>
      </c>
      <c r="AF124" s="26">
        <f ca="1" t="shared" si="486"/>
        <v>6197.11442015828</v>
      </c>
      <c r="AG124" s="26">
        <f ca="1" t="shared" si="487"/>
        <v>7321.32038084541</v>
      </c>
      <c r="AH124" s="26">
        <f ca="1" t="shared" si="488"/>
        <v>8835.59591141174</v>
      </c>
      <c r="AI124" s="26">
        <f ca="1" t="shared" si="489"/>
        <v>10702.7377124434</v>
      </c>
      <c r="AJ124" s="28">
        <f ca="1" t="shared" si="490"/>
        <v>47606.524674922</v>
      </c>
      <c r="AK124" s="28">
        <f ca="1" t="shared" si="491"/>
        <v>48201.1636742593</v>
      </c>
      <c r="AL124" s="28">
        <f ca="1" t="shared" si="492"/>
        <v>69267.8951617817</v>
      </c>
      <c r="AM124" s="28">
        <f ca="1" t="shared" si="493"/>
        <v>82749.4709149673</v>
      </c>
      <c r="AN124" s="28">
        <f ca="1" t="shared" si="494"/>
        <v>99009.6462989129</v>
      </c>
      <c r="AO124" s="28">
        <f ca="1">C124/'Ejercicio 3 - TIR'!$D$7</f>
        <v>15363.6943622609</v>
      </c>
      <c r="AP124" s="28">
        <f ca="1" t="shared" si="495"/>
        <v>32242.8303126611</v>
      </c>
      <c r="AQ124" s="28">
        <f ca="1" t="shared" si="496"/>
        <v>32837.4693119984</v>
      </c>
      <c r="AR124" s="28">
        <f ca="1" t="shared" si="497"/>
        <v>53904.2007995208</v>
      </c>
      <c r="AS124" s="28">
        <f ca="1" t="shared" si="498"/>
        <v>67385.7765527064</v>
      </c>
      <c r="AT124" s="28">
        <f ca="1" t="shared" si="499"/>
        <v>83645.951936652</v>
      </c>
      <c r="AU124" s="28">
        <f ca="1">AP124*'Ejercicio 3 - TIR'!$D$5</f>
        <v>16121.4151563306</v>
      </c>
      <c r="AV124" s="28">
        <f ca="1">AQ124*'Ejercicio 3 - TIR'!$D$5</f>
        <v>16418.7346559992</v>
      </c>
      <c r="AW124" s="28">
        <f ca="1">AR124*'Ejercicio 3 - TIR'!$D$5</f>
        <v>26952.1003997604</v>
      </c>
      <c r="AX124" s="28">
        <f ca="1">AS124*'Ejercicio 3 - TIR'!$D$5</f>
        <v>33692.8882763532</v>
      </c>
      <c r="AY124" s="28">
        <f ca="1">AT124*'Ejercicio 3 - TIR'!$D$5</f>
        <v>41822.975968326</v>
      </c>
      <c r="AZ124" s="28">
        <f ca="1" t="shared" ref="AZ124:BD124" si="914">AJ124-AU124-AE124</f>
        <v>26066.9048631448</v>
      </c>
      <c r="BA124" s="28">
        <f ca="1" t="shared" si="914"/>
        <v>25585.3145981018</v>
      </c>
      <c r="BB124" s="28">
        <f ca="1" t="shared" si="914"/>
        <v>34994.4743811759</v>
      </c>
      <c r="BC124" s="28">
        <f ca="1" t="shared" si="914"/>
        <v>40220.9867272024</v>
      </c>
      <c r="BD124" s="28">
        <f ca="1" t="shared" si="914"/>
        <v>46483.9326181435</v>
      </c>
      <c r="BE124" s="28">
        <f ca="1" t="shared" ref="BE124:BI124" si="915">AZ124/Z124</f>
        <v>22311.8850906082</v>
      </c>
      <c r="BF124" s="28">
        <f ca="1" t="shared" si="915"/>
        <v>19147.1195724928</v>
      </c>
      <c r="BG124" s="28">
        <f ca="1" t="shared" si="915"/>
        <v>22167.2727821658</v>
      </c>
      <c r="BH124" s="28">
        <f ca="1" t="shared" si="915"/>
        <v>21111.4993396524</v>
      </c>
      <c r="BI124" s="28">
        <f ca="1" t="shared" si="915"/>
        <v>20142.3520937606</v>
      </c>
      <c r="BJ124" s="28">
        <f ca="1" t="shared" si="502"/>
        <v>74297.1442563122</v>
      </c>
      <c r="BK124" s="28">
        <f ca="1" t="shared" si="503"/>
        <v>35455.8856968005</v>
      </c>
      <c r="BL124" s="28">
        <f ca="1" t="shared" si="504"/>
        <v>109753.029953113</v>
      </c>
      <c r="BM124" s="28">
        <f ca="1">BK124*'Ejercicio 3 - TIR'!$D$5</f>
        <v>17727.9428484002</v>
      </c>
      <c r="BN124" s="28">
        <f ca="1" t="shared" si="505"/>
        <v>92025.0871047125</v>
      </c>
      <c r="BO124" s="28">
        <f ca="1" t="shared" si="506"/>
        <v>39876.1808977973</v>
      </c>
      <c r="BP124" s="28">
        <f ca="1" t="shared" si="507"/>
        <v>-109012.805527971</v>
      </c>
      <c r="BQ124" s="28">
        <f ca="1" t="shared" ref="BQ124:BT124" si="916">BE124</f>
        <v>22311.8850906082</v>
      </c>
      <c r="BR124" s="28">
        <f ca="1" t="shared" si="916"/>
        <v>19147.1195724928</v>
      </c>
      <c r="BS124" s="28">
        <f ca="1" t="shared" si="916"/>
        <v>22167.2727821658</v>
      </c>
      <c r="BT124" s="28">
        <f ca="1" t="shared" si="916"/>
        <v>21111.4993396524</v>
      </c>
      <c r="BU124" s="28">
        <f ca="1" t="shared" si="509"/>
        <v>60018.5329915579</v>
      </c>
      <c r="BV124" s="30">
        <f ca="1" t="shared" si="510"/>
        <v>8.59494242932164</v>
      </c>
    </row>
    <row r="125" ht="15" customHeight="1" spans="1:74">
      <c r="A125" s="26">
        <v>124</v>
      </c>
      <c r="B125" s="27">
        <f ca="1" t="shared" ref="B125:F125" si="917">RAND()</f>
        <v>0.613309793217181</v>
      </c>
      <c r="C125" s="28">
        <f ca="1">IF(B125&lt;=('Ejercicio 3 - TIR'!$D$13-'Ejercicio 3 - TIR'!$C$13)/('Ejercicio 3 - TIR'!$E$13-'Ejercicio 3 - TIR'!$C$13),'Ejercicio 3 - TIR'!$C$13+SQRT(('Ejercicio 3 - TIR'!$E$13-'Ejercicio 3 - TIR'!$C$13)*('Ejercicio 3 - TIR'!$D$13-'Ejercicio 3 - TIR'!$C$13)*B125),'Ejercicio 3 - TIR'!$E$13-SQRT(('Ejercicio 3 - TIR'!$E$13-'Ejercicio 3 - TIR'!$C$13)*('Ejercicio 3 - TIR'!$E$13-'Ejercicio 3 - TIR'!$D$13)*(1-B125)))</f>
        <v>78458.6850879668</v>
      </c>
      <c r="D125" s="27">
        <f ca="1" t="shared" si="917"/>
        <v>0.630560816776098</v>
      </c>
      <c r="E125" s="28">
        <f ca="1">IF(D125&lt;=('Ejercicio 3 - TIR'!$D$14-'Ejercicio 3 - TIR'!$C$14)/('Ejercicio 3 - TIR'!$E$14-'Ejercicio 3 - TIR'!$C$14),'Ejercicio 3 - TIR'!$C$14+SQRT(('Ejercicio 3 - TIR'!$E$14-'Ejercicio 3 - TIR'!$C$14)*('Ejercicio 3 - TIR'!$D$14-'Ejercicio 3 - TIR'!$C$14)*D125),'Ejercicio 3 - TIR'!$E$14-SQRT(('Ejercicio 3 - TIR'!$E$14-'Ejercicio 3 - TIR'!$C$14)*('Ejercicio 3 - TIR'!$E$14-'Ejercicio 3 - TIR'!$D$14)*(1-D125)))</f>
        <v>32555.8158617895</v>
      </c>
      <c r="F125" s="27">
        <f ca="1" t="shared" si="917"/>
        <v>0.699081441575841</v>
      </c>
      <c r="G125" s="28">
        <f ca="1">IF(F125&lt;=('Ejercicio 3 - TIR'!$D$18-'Ejercicio 3 - TIR'!$C$18)/('Ejercicio 3 - TIR'!$E$18-'Ejercicio 3 - TIR'!$C$18),'Ejercicio 3 - TIR'!$C$18+SQRT(('Ejercicio 3 - TIR'!$E$18-'Ejercicio 3 - TIR'!$C$18)*('Ejercicio 3 - TIR'!$D$18-'Ejercicio 3 - TIR'!$C$18)*F125),'Ejercicio 3 - TIR'!$E$18-SQRT(('Ejercicio 3 - TIR'!$E$18-'Ejercicio 3 - TIR'!$C$18)*('Ejercicio 3 - TIR'!$E$18-'Ejercicio 3 - TIR'!$D$18)*(1-F125)))</f>
        <v>40249.3272179814</v>
      </c>
      <c r="H125" s="27">
        <f ca="1" t="shared" ref="H125:L125" si="918">RAND()</f>
        <v>0.481134419078556</v>
      </c>
      <c r="I125" s="28">
        <f ca="1">IF(H125&lt;=('Ejercicio 3 - TIR'!$D$18-'Ejercicio 3 - TIR'!$C$18)/('Ejercicio 3 - TIR'!$E$18-'Ejercicio 3 - TIR'!$C$18),'Ejercicio 3 - TIR'!$C$18+SQRT(('Ejercicio 3 - TIR'!$E$18-'Ejercicio 3 - TIR'!$C$18)*('Ejercicio 3 - TIR'!$D$18-'Ejercicio 3 - TIR'!$C$18)*H125),'Ejercicio 3 - TIR'!$E$18-SQRT(('Ejercicio 3 - TIR'!$E$18-'Ejercicio 3 - TIR'!$C$18)*('Ejercicio 3 - TIR'!$E$18-'Ejercicio 3 - TIR'!$D$18)*(1-H125)))</f>
        <v>38495.3023996667</v>
      </c>
      <c r="J125" s="27">
        <f ca="1" t="shared" si="918"/>
        <v>0.0212038034850757</v>
      </c>
      <c r="K125" s="28">
        <f ca="1">IF(J125&lt;=('Ejercicio 3 - TIR'!$D$18-'Ejercicio 3 - TIR'!$C$18)/('Ejercicio 3 - TIR'!$E$18-'Ejercicio 3 - TIR'!$C$18),'Ejercicio 3 - TIR'!$C$18+SQRT(('Ejercicio 3 - TIR'!$E$18-'Ejercicio 3 - TIR'!$C$18)*('Ejercicio 3 - TIR'!$D$18-'Ejercicio 3 - TIR'!$C$18)*J125),'Ejercicio 3 - TIR'!$E$18-SQRT(('Ejercicio 3 - TIR'!$E$18-'Ejercicio 3 - TIR'!$C$18)*('Ejercicio 3 - TIR'!$E$18-'Ejercicio 3 - TIR'!$D$18)*(1-J125)))</f>
        <v>31783.4154094774</v>
      </c>
      <c r="L125" s="27">
        <f ca="1" t="shared" si="918"/>
        <v>0.581479865055518</v>
      </c>
      <c r="M125" s="28">
        <f ca="1">IF(L125&lt;=('Ejercicio 3 - TIR'!$D$18-'Ejercicio 3 - TIR'!$C$18)/('Ejercicio 3 - TIR'!$E$18-'Ejercicio 3 - TIR'!$C$18),'Ejercicio 3 - TIR'!$C$18+SQRT(('Ejercicio 3 - TIR'!$E$18-'Ejercicio 3 - TIR'!$C$18)*('Ejercicio 3 - TIR'!$D$18-'Ejercicio 3 - TIR'!$C$18)*L125),'Ejercicio 3 - TIR'!$E$18-SQRT(('Ejercicio 3 - TIR'!$E$18-'Ejercicio 3 - TIR'!$C$18)*('Ejercicio 3 - TIR'!$E$18-'Ejercicio 3 - TIR'!$D$18)*(1-L125)))</f>
        <v>39339.2708365443</v>
      </c>
      <c r="N125" s="27">
        <f ca="1" t="shared" ref="N125:R125" si="919">RAND()</f>
        <v>0.253470779187969</v>
      </c>
      <c r="O125" s="28">
        <f ca="1">IF(N125&lt;=('Ejercicio 3 - TIR'!$D$18-'Ejercicio 3 - TIR'!$C$18)/('Ejercicio 3 - TIR'!$E$18-'Ejercicio 3 - TIR'!$C$18),'Ejercicio 3 - TIR'!$C$18+SQRT(('Ejercicio 3 - TIR'!$E$18-'Ejercicio 3 - TIR'!$C$18)*('Ejercicio 3 - TIR'!$D$18-'Ejercicio 3 - TIR'!$C$18)*N125),'Ejercicio 3 - TIR'!$E$18-SQRT(('Ejercicio 3 - TIR'!$E$18-'Ejercicio 3 - TIR'!$C$18)*('Ejercicio 3 - TIR'!$E$18-'Ejercicio 3 - TIR'!$D$18)*(1-N125)))</f>
        <v>36166.086025851</v>
      </c>
      <c r="P125" s="27">
        <f ca="1" t="shared" si="919"/>
        <v>0.547419207446629</v>
      </c>
      <c r="Q125" s="29">
        <f ca="1">IF(P125&lt;=('Ejercicio 3 - TIR'!$D$22-'Ejercicio 3 - TIR'!$C$22)/('Ejercicio 3 - TIR'!$E$22-'Ejercicio 3 - TIR'!$C$22),'Ejercicio 3 - TIR'!$C$22+SQRT(('Ejercicio 3 - TIR'!$E$22-'Ejercicio 3 - TIR'!$C$22)*('Ejercicio 3 - TIR'!$D$22-'Ejercicio 3 - TIR'!$C$22)*P125),'Ejercicio 3 - TIR'!$E$22-SQRT(('Ejercicio 3 - TIR'!$E$22-'Ejercicio 3 - TIR'!$C$22)*('Ejercicio 3 - TIR'!$E$22-'Ejercicio 3 - TIR'!$D$22)*(1-P125)))</f>
        <v>0.151458005910657</v>
      </c>
      <c r="R125" s="27">
        <f ca="1" t="shared" si="919"/>
        <v>0.331056167511257</v>
      </c>
      <c r="S125" s="29">
        <f ca="1">IF(R125&lt;=('Ejercicio 3 - TIR'!$D$23-'Ejercicio 3 - TIR'!$C$23)/('Ejercicio 3 - TIR'!$E$23-'Ejercicio 3 - TIR'!$C$23),'Ejercicio 3 - TIR'!$C$23+SQRT(('Ejercicio 3 - TIR'!$E$23-'Ejercicio 3 - TIR'!$C$23)*('Ejercicio 3 - TIR'!$D$23-'Ejercicio 3 - TIR'!$C$23)*R125),'Ejercicio 3 - TIR'!$E$23-SQRT(('Ejercicio 3 - TIR'!$E$23-'Ejercicio 3 - TIR'!$C$23)*('Ejercicio 3 - TIR'!$E$23-'Ejercicio 3 - TIR'!$D$23)*(1-R125)))</f>
        <v>0.144411085627646</v>
      </c>
      <c r="T125" s="27">
        <f ca="1" t="shared" ref="T125:X125" si="920">RAND()</f>
        <v>0.456277132059271</v>
      </c>
      <c r="U125" s="29">
        <f ca="1">IF(T125&lt;=('Ejercicio 3 - TIR'!$D$24-'Ejercicio 3 - TIR'!$C$24)/('Ejercicio 3 - TIR'!$E$24-'Ejercicio 3 - TIR'!$C$24),'Ejercicio 3 - TIR'!$C$24+SQRT(('Ejercicio 3 - TIR'!$E$24-'Ejercicio 3 - TIR'!$C$24)*('Ejercicio 3 - TIR'!$D$24-'Ejercicio 3 - TIR'!$C$24)*T125),'Ejercicio 3 - TIR'!$E$24-SQRT(('Ejercicio 3 - TIR'!$E$24-'Ejercicio 3 - TIR'!$C$24)*('Ejercicio 3 - TIR'!$E$24-'Ejercicio 3 - TIR'!$D$24)*(1-T125)))</f>
        <v>0.180981747473342</v>
      </c>
      <c r="V125" s="27">
        <f ca="1" t="shared" si="920"/>
        <v>0.14178353351182</v>
      </c>
      <c r="W125" s="29">
        <f ca="1">IF(V125&lt;=('Ejercicio 3 - TIR'!$D$25-'Ejercicio 3 - TIR'!$C$25)/('Ejercicio 3 - TIR'!$E$25-'Ejercicio 3 - TIR'!$C$25),'Ejercicio 3 - TIR'!$C$25+SQRT(('Ejercicio 3 - TIR'!$E$25-'Ejercicio 3 - TIR'!$C$25)*('Ejercicio 3 - TIR'!$D$25-'Ejercicio 3 - TIR'!$C$25)*V125),'Ejercicio 3 - TIR'!$E$25-SQRT(('Ejercicio 3 - TIR'!$E$25-'Ejercicio 3 - TIR'!$C$25)*('Ejercicio 3 - TIR'!$E$25-'Ejercicio 3 - TIR'!$D$25)*(1-V125)))</f>
        <v>0.194088894453311</v>
      </c>
      <c r="X125" s="27">
        <f ca="1" t="shared" si="920"/>
        <v>0.472046619463161</v>
      </c>
      <c r="Y125" s="29">
        <f ca="1">IF(X125&lt;=('Ejercicio 3 - TIR'!$D$26-'Ejercicio 3 - TIR'!$C$26)/('Ejercicio 3 - TIR'!$E$26-'Ejercicio 3 - TIR'!$C$26),'Ejercicio 3 - TIR'!$C$26+SQRT(('Ejercicio 3 - TIR'!$E$26-'Ejercicio 3 - TIR'!$C$26)*('Ejercicio 3 - TIR'!$D$26-'Ejercicio 3 - TIR'!$C$26)*X125),'Ejercicio 3 - TIR'!$E$26-SQRT(('Ejercicio 3 - TIR'!$E$26-'Ejercicio 3 - TIR'!$C$26)*('Ejercicio 3 - TIR'!$E$26-'Ejercicio 3 - TIR'!$D$26)*(1-X125)))</f>
        <v>0.226605728257622</v>
      </c>
      <c r="Z125" s="27">
        <f ca="1" t="shared" si="480"/>
        <v>1.15145800591066</v>
      </c>
      <c r="AA125" s="27">
        <f ca="1" t="shared" si="481"/>
        <v>1.31774130659886</v>
      </c>
      <c r="AB125" s="27">
        <f ca="1" t="shared" si="482"/>
        <v>1.55622843098493</v>
      </c>
      <c r="AC125" s="27">
        <f ca="1" t="shared" si="483"/>
        <v>1.8582750866716</v>
      </c>
      <c r="AD125" s="27">
        <f ca="1" t="shared" si="484"/>
        <v>2.27937086598981</v>
      </c>
      <c r="AE125" s="26">
        <f ca="1" t="shared" si="485"/>
        <v>4930.83895122118</v>
      </c>
      <c r="AF125" s="26">
        <f ca="1" t="shared" si="486"/>
        <v>5642.90675722212</v>
      </c>
      <c r="AG125" s="26">
        <f ca="1" t="shared" si="487"/>
        <v>6664.16988297331</v>
      </c>
      <c r="AH125" s="26">
        <f ca="1" t="shared" si="488"/>
        <v>7957.61124800865</v>
      </c>
      <c r="AI125" s="26">
        <f ca="1" t="shared" si="489"/>
        <v>9760.85154005469</v>
      </c>
      <c r="AJ125" s="28">
        <f ca="1" t="shared" si="490"/>
        <v>46345.4100576625</v>
      </c>
      <c r="AK125" s="28">
        <f ca="1" t="shared" si="491"/>
        <v>50726.8500820551</v>
      </c>
      <c r="AL125" s="28">
        <f ca="1" t="shared" si="492"/>
        <v>49462.2546940331</v>
      </c>
      <c r="AM125" s="28">
        <f ca="1" t="shared" si="493"/>
        <v>73103.1869233771</v>
      </c>
      <c r="AN125" s="28">
        <f ca="1" t="shared" si="494"/>
        <v>82435.9228242062</v>
      </c>
      <c r="AO125" s="28">
        <f ca="1">C125/'Ejercicio 3 - TIR'!$D$7</f>
        <v>15691.7370175934</v>
      </c>
      <c r="AP125" s="28">
        <f ca="1" t="shared" si="495"/>
        <v>30653.6730400691</v>
      </c>
      <c r="AQ125" s="28">
        <f ca="1" t="shared" si="496"/>
        <v>35035.1130644617</v>
      </c>
      <c r="AR125" s="28">
        <f ca="1" t="shared" si="497"/>
        <v>33770.5176764397</v>
      </c>
      <c r="AS125" s="28">
        <f ca="1" t="shared" si="498"/>
        <v>57411.4499057837</v>
      </c>
      <c r="AT125" s="28">
        <f ca="1" t="shared" si="499"/>
        <v>66744.1858066129</v>
      </c>
      <c r="AU125" s="28">
        <f ca="1">AP125*'Ejercicio 3 - TIR'!$D$5</f>
        <v>15326.8365200345</v>
      </c>
      <c r="AV125" s="28">
        <f ca="1">AQ125*'Ejercicio 3 - TIR'!$D$5</f>
        <v>17517.5565322308</v>
      </c>
      <c r="AW125" s="28">
        <f ca="1">AR125*'Ejercicio 3 - TIR'!$D$5</f>
        <v>16885.2588382199</v>
      </c>
      <c r="AX125" s="28">
        <f ca="1">AS125*'Ejercicio 3 - TIR'!$D$5</f>
        <v>28705.7249528918</v>
      </c>
      <c r="AY125" s="28">
        <f ca="1">AT125*'Ejercicio 3 - TIR'!$D$5</f>
        <v>33372.0929033064</v>
      </c>
      <c r="AZ125" s="28">
        <f ca="1" t="shared" ref="AZ125:BD125" si="921">AJ125-AU125-AE125</f>
        <v>26087.7345864067</v>
      </c>
      <c r="BA125" s="28">
        <f ca="1" t="shared" si="921"/>
        <v>27566.3867926021</v>
      </c>
      <c r="BB125" s="28">
        <f ca="1" t="shared" si="921"/>
        <v>25912.8259728399</v>
      </c>
      <c r="BC125" s="28">
        <f ca="1" t="shared" si="921"/>
        <v>36439.8507224766</v>
      </c>
      <c r="BD125" s="28">
        <f ca="1" t="shared" si="921"/>
        <v>39302.9783808451</v>
      </c>
      <c r="BE125" s="28">
        <f ca="1" t="shared" ref="BE125:BI125" si="922">AZ125/Z125</f>
        <v>22656.2622800774</v>
      </c>
      <c r="BF125" s="28">
        <f ca="1" t="shared" si="922"/>
        <v>20919.4222375498</v>
      </c>
      <c r="BG125" s="28">
        <f ca="1" t="shared" si="922"/>
        <v>16651.0426470231</v>
      </c>
      <c r="BH125" s="28">
        <f ca="1" t="shared" si="922"/>
        <v>19609.5029115118</v>
      </c>
      <c r="BI125" s="28">
        <f ca="1" t="shared" si="922"/>
        <v>17242.9063507302</v>
      </c>
      <c r="BJ125" s="28">
        <f ca="1" t="shared" si="502"/>
        <v>74206.778193892</v>
      </c>
      <c r="BK125" s="28">
        <f ca="1" t="shared" si="503"/>
        <v>35767.2881946762</v>
      </c>
      <c r="BL125" s="28">
        <f ca="1" t="shared" si="504"/>
        <v>109974.066388568</v>
      </c>
      <c r="BM125" s="28">
        <f ca="1">BK125*'Ejercicio 3 - TIR'!$D$5</f>
        <v>17883.6440973381</v>
      </c>
      <c r="BN125" s="28">
        <f ca="1" t="shared" si="505"/>
        <v>92090.4222912301</v>
      </c>
      <c r="BO125" s="28">
        <f ca="1" t="shared" si="506"/>
        <v>40401.6843705862</v>
      </c>
      <c r="BP125" s="28">
        <f ca="1" t="shared" si="507"/>
        <v>-111014.500949756</v>
      </c>
      <c r="BQ125" s="28">
        <f ca="1" t="shared" ref="BQ125:BT125" si="923">BE125</f>
        <v>22656.2622800774</v>
      </c>
      <c r="BR125" s="28">
        <f ca="1" t="shared" si="923"/>
        <v>20919.4222375498</v>
      </c>
      <c r="BS125" s="28">
        <f ca="1" t="shared" si="923"/>
        <v>16651.0426470231</v>
      </c>
      <c r="BT125" s="28">
        <f ca="1" t="shared" si="923"/>
        <v>19609.5029115118</v>
      </c>
      <c r="BU125" s="28">
        <f ca="1" t="shared" si="509"/>
        <v>57644.5907213163</v>
      </c>
      <c r="BV125" s="30">
        <f ca="1" t="shared" si="510"/>
        <v>6.44377204010482</v>
      </c>
    </row>
    <row r="126" ht="15" customHeight="1" spans="1:74">
      <c r="A126" s="26">
        <v>125</v>
      </c>
      <c r="B126" s="27">
        <f ca="1" t="shared" ref="B126:F126" si="924">RAND()</f>
        <v>0.751026762556094</v>
      </c>
      <c r="C126" s="28">
        <f ca="1">IF(B126&lt;=('Ejercicio 3 - TIR'!$D$13-'Ejercicio 3 - TIR'!$C$13)/('Ejercicio 3 - TIR'!$E$13-'Ejercicio 3 - TIR'!$C$13),'Ejercicio 3 - TIR'!$C$13+SQRT(('Ejercicio 3 - TIR'!$E$13-'Ejercicio 3 - TIR'!$C$13)*('Ejercicio 3 - TIR'!$D$13-'Ejercicio 3 - TIR'!$C$13)*B126),'Ejercicio 3 - TIR'!$E$13-SQRT(('Ejercicio 3 - TIR'!$E$13-'Ejercicio 3 - TIR'!$C$13)*('Ejercicio 3 - TIR'!$E$13-'Ejercicio 3 - TIR'!$D$13)*(1-B126)))</f>
        <v>82715.0966177798</v>
      </c>
      <c r="D126" s="27">
        <f ca="1" t="shared" si="924"/>
        <v>0.344614341972921</v>
      </c>
      <c r="E126" s="28">
        <f ca="1">IF(D126&lt;=('Ejercicio 3 - TIR'!$D$14-'Ejercicio 3 - TIR'!$C$14)/('Ejercicio 3 - TIR'!$E$14-'Ejercicio 3 - TIR'!$C$14),'Ejercicio 3 - TIR'!$C$14+SQRT(('Ejercicio 3 - TIR'!$E$14-'Ejercicio 3 - TIR'!$C$14)*('Ejercicio 3 - TIR'!$D$14-'Ejercicio 3 - TIR'!$C$14)*D126),'Ejercicio 3 - TIR'!$E$14-SQRT(('Ejercicio 3 - TIR'!$E$14-'Ejercicio 3 - TIR'!$C$14)*('Ejercicio 3 - TIR'!$E$14-'Ejercicio 3 - TIR'!$D$14)*(1-D126)))</f>
        <v>30084.9685475001</v>
      </c>
      <c r="F126" s="27">
        <f ca="1" t="shared" si="924"/>
        <v>0.121472931907531</v>
      </c>
      <c r="G126" s="28">
        <f ca="1">IF(F126&lt;=('Ejercicio 3 - TIR'!$D$18-'Ejercicio 3 - TIR'!$C$18)/('Ejercicio 3 - TIR'!$E$18-'Ejercicio 3 - TIR'!$C$18),'Ejercicio 3 - TIR'!$C$18+SQRT(('Ejercicio 3 - TIR'!$E$18-'Ejercicio 3 - TIR'!$C$18)*('Ejercicio 3 - TIR'!$D$18-'Ejercicio 3 - TIR'!$C$18)*F126),'Ejercicio 3 - TIR'!$E$18-SQRT(('Ejercicio 3 - TIR'!$E$18-'Ejercicio 3 - TIR'!$C$18)*('Ejercicio 3 - TIR'!$E$18-'Ejercicio 3 - TIR'!$D$18)*(1-F126)))</f>
        <v>34268.5992768272</v>
      </c>
      <c r="H126" s="27">
        <f ca="1" t="shared" ref="H126:L126" si="925">RAND()</f>
        <v>0.0851279987598799</v>
      </c>
      <c r="I126" s="28">
        <f ca="1">IF(H126&lt;=('Ejercicio 3 - TIR'!$D$18-'Ejercicio 3 - TIR'!$C$18)/('Ejercicio 3 - TIR'!$E$18-'Ejercicio 3 - TIR'!$C$18),'Ejercicio 3 - TIR'!$C$18+SQRT(('Ejercicio 3 - TIR'!$E$18-'Ejercicio 3 - TIR'!$C$18)*('Ejercicio 3 - TIR'!$D$18-'Ejercicio 3 - TIR'!$C$18)*H126),'Ejercicio 3 - TIR'!$E$18-SQRT(('Ejercicio 3 - TIR'!$E$18-'Ejercicio 3 - TIR'!$C$18)*('Ejercicio 3 - TIR'!$E$18-'Ejercicio 3 - TIR'!$D$18)*(1-H126)))</f>
        <v>33573.4017146106</v>
      </c>
      <c r="J126" s="27">
        <f ca="1" t="shared" si="925"/>
        <v>0.0545299229453367</v>
      </c>
      <c r="K126" s="28">
        <f ca="1">IF(J126&lt;=('Ejercicio 3 - TIR'!$D$18-'Ejercicio 3 - TIR'!$C$18)/('Ejercicio 3 - TIR'!$E$18-'Ejercicio 3 - TIR'!$C$18),'Ejercicio 3 - TIR'!$C$18+SQRT(('Ejercicio 3 - TIR'!$E$18-'Ejercicio 3 - TIR'!$C$18)*('Ejercicio 3 - TIR'!$D$18-'Ejercicio 3 - TIR'!$C$18)*J126),'Ejercicio 3 - TIR'!$E$18-SQRT(('Ejercicio 3 - TIR'!$E$18-'Ejercicio 3 - TIR'!$C$18)*('Ejercicio 3 - TIR'!$E$18-'Ejercicio 3 - TIR'!$D$18)*(1-J126)))</f>
        <v>32859.9804967518</v>
      </c>
      <c r="L126" s="27">
        <f ca="1" t="shared" si="925"/>
        <v>0.267656834239046</v>
      </c>
      <c r="M126" s="28">
        <f ca="1">IF(L126&lt;=('Ejercicio 3 - TIR'!$D$18-'Ejercicio 3 - TIR'!$C$18)/('Ejercicio 3 - TIR'!$E$18-'Ejercicio 3 - TIR'!$C$18),'Ejercicio 3 - TIR'!$C$18+SQRT(('Ejercicio 3 - TIR'!$E$18-'Ejercicio 3 - TIR'!$C$18)*('Ejercicio 3 - TIR'!$D$18-'Ejercicio 3 - TIR'!$C$18)*L126),'Ejercicio 3 - TIR'!$E$18-SQRT(('Ejercicio 3 - TIR'!$E$18-'Ejercicio 3 - TIR'!$C$18)*('Ejercicio 3 - TIR'!$E$18-'Ejercicio 3 - TIR'!$D$18)*(1-L126)))</f>
        <v>36336.286383668</v>
      </c>
      <c r="N126" s="27">
        <f ca="1" t="shared" ref="N126:R126" si="926">RAND()</f>
        <v>0.125817433198349</v>
      </c>
      <c r="O126" s="28">
        <f ca="1">IF(N126&lt;=('Ejercicio 3 - TIR'!$D$18-'Ejercicio 3 - TIR'!$C$18)/('Ejercicio 3 - TIR'!$E$18-'Ejercicio 3 - TIR'!$C$18),'Ejercicio 3 - TIR'!$C$18+SQRT(('Ejercicio 3 - TIR'!$E$18-'Ejercicio 3 - TIR'!$C$18)*('Ejercicio 3 - TIR'!$D$18-'Ejercicio 3 - TIR'!$C$18)*N126),'Ejercicio 3 - TIR'!$E$18-SQRT(('Ejercicio 3 - TIR'!$E$18-'Ejercicio 3 - TIR'!$C$18)*('Ejercicio 3 - TIR'!$E$18-'Ejercicio 3 - TIR'!$D$18)*(1-N126)))</f>
        <v>34344.262305588</v>
      </c>
      <c r="P126" s="27">
        <f ca="1" t="shared" si="926"/>
        <v>0.704019637947773</v>
      </c>
      <c r="Q126" s="29">
        <f ca="1">IF(P126&lt;=('Ejercicio 3 - TIR'!$D$22-'Ejercicio 3 - TIR'!$C$22)/('Ejercicio 3 - TIR'!$E$22-'Ejercicio 3 - TIR'!$C$22),'Ejercicio 3 - TIR'!$C$22+SQRT(('Ejercicio 3 - TIR'!$E$22-'Ejercicio 3 - TIR'!$C$22)*('Ejercicio 3 - TIR'!$D$22-'Ejercicio 3 - TIR'!$C$22)*P126),'Ejercicio 3 - TIR'!$E$22-SQRT(('Ejercicio 3 - TIR'!$E$22-'Ejercicio 3 - TIR'!$C$22)*('Ejercicio 3 - TIR'!$E$22-'Ejercicio 3 - TIR'!$D$22)*(1-P126)))</f>
        <v>0.156918304834913</v>
      </c>
      <c r="R126" s="27">
        <f ca="1" t="shared" si="926"/>
        <v>0.608052933709573</v>
      </c>
      <c r="S126" s="29">
        <f ca="1">IF(R126&lt;=('Ejercicio 3 - TIR'!$D$23-'Ejercicio 3 - TIR'!$C$23)/('Ejercicio 3 - TIR'!$E$23-'Ejercicio 3 - TIR'!$C$23),'Ejercicio 3 - TIR'!$C$23+SQRT(('Ejercicio 3 - TIR'!$E$23-'Ejercicio 3 - TIR'!$C$23)*('Ejercicio 3 - TIR'!$D$23-'Ejercicio 3 - TIR'!$C$23)*R126),'Ejercicio 3 - TIR'!$E$23-SQRT(('Ejercicio 3 - TIR'!$E$23-'Ejercicio 3 - TIR'!$C$23)*('Ejercicio 3 - TIR'!$E$23-'Ejercicio 3 - TIR'!$D$23)*(1-R126)))</f>
        <v>0.15343866119107</v>
      </c>
      <c r="T126" s="27">
        <f ca="1" t="shared" ref="T126:X126" si="927">RAND()</f>
        <v>0.685546240598212</v>
      </c>
      <c r="U126" s="29">
        <f ca="1">IF(T126&lt;=('Ejercicio 3 - TIR'!$D$24-'Ejercicio 3 - TIR'!$C$24)/('Ejercicio 3 - TIR'!$E$24-'Ejercicio 3 - TIR'!$C$24),'Ejercicio 3 - TIR'!$C$24+SQRT(('Ejercicio 3 - TIR'!$E$24-'Ejercicio 3 - TIR'!$C$24)*('Ejercicio 3 - TIR'!$D$24-'Ejercicio 3 - TIR'!$C$24)*T126),'Ejercicio 3 - TIR'!$E$24-SQRT(('Ejercicio 3 - TIR'!$E$24-'Ejercicio 3 - TIR'!$C$24)*('Ejercicio 3 - TIR'!$E$24-'Ejercicio 3 - TIR'!$D$24)*(1-T126)))</f>
        <v>0.190327276391861</v>
      </c>
      <c r="V126" s="27">
        <f ca="1" t="shared" si="927"/>
        <v>0.207298985159762</v>
      </c>
      <c r="W126" s="29">
        <f ca="1">IF(V126&lt;=('Ejercicio 3 - TIR'!$D$25-'Ejercicio 3 - TIR'!$C$25)/('Ejercicio 3 - TIR'!$E$25-'Ejercicio 3 - TIR'!$C$25),'Ejercicio 3 - TIR'!$C$25+SQRT(('Ejercicio 3 - TIR'!$E$25-'Ejercicio 3 - TIR'!$C$25)*('Ejercicio 3 - TIR'!$D$25-'Ejercicio 3 - TIR'!$C$25)*V126),'Ejercicio 3 - TIR'!$E$25-SQRT(('Ejercicio 3 - TIR'!$E$25-'Ejercicio 3 - TIR'!$C$25)*('Ejercicio 3 - TIR'!$E$25-'Ejercicio 3 - TIR'!$D$25)*(1-V126)))</f>
        <v>0.197035802864076</v>
      </c>
      <c r="X126" s="27">
        <f ca="1" t="shared" si="927"/>
        <v>0.37211694952131</v>
      </c>
      <c r="Y126" s="29">
        <f ca="1">IF(X126&lt;=('Ejercicio 3 - TIR'!$D$26-'Ejercicio 3 - TIR'!$C$26)/('Ejercicio 3 - TIR'!$E$26-'Ejercicio 3 - TIR'!$C$26),'Ejercicio 3 - TIR'!$C$26+SQRT(('Ejercicio 3 - TIR'!$E$26-'Ejercicio 3 - TIR'!$C$26)*('Ejercicio 3 - TIR'!$D$26-'Ejercicio 3 - TIR'!$C$26)*X126),'Ejercicio 3 - TIR'!$E$26-SQRT(('Ejercicio 3 - TIR'!$E$26-'Ejercicio 3 - TIR'!$C$26)*('Ejercicio 3 - TIR'!$E$26-'Ejercicio 3 - TIR'!$D$26)*(1-X126)))</f>
        <v>0.221771411896003</v>
      </c>
      <c r="Z126" s="27">
        <f ca="1" t="shared" si="480"/>
        <v>1.15691830483491</v>
      </c>
      <c r="AA126" s="27">
        <f ca="1" t="shared" si="481"/>
        <v>1.33443430063622</v>
      </c>
      <c r="AB126" s="27">
        <f ca="1" t="shared" si="482"/>
        <v>1.58841354660019</v>
      </c>
      <c r="AC126" s="27">
        <f ca="1" t="shared" si="483"/>
        <v>1.90138788503474</v>
      </c>
      <c r="AD126" s="27">
        <f ca="1" t="shared" si="484"/>
        <v>2.32306136086085</v>
      </c>
      <c r="AE126" s="26">
        <f ca="1" t="shared" si="485"/>
        <v>4720.88226548539</v>
      </c>
      <c r="AF126" s="26">
        <f ca="1" t="shared" si="486"/>
        <v>5445.24811994213</v>
      </c>
      <c r="AG126" s="26">
        <f ca="1" t="shared" si="487"/>
        <v>6481.62736388862</v>
      </c>
      <c r="AH126" s="26">
        <f ca="1" t="shared" si="488"/>
        <v>7758.74001539818</v>
      </c>
      <c r="AI126" s="26">
        <f ca="1" t="shared" si="489"/>
        <v>9479.40674314705</v>
      </c>
      <c r="AJ126" s="28">
        <f ca="1" t="shared" si="490"/>
        <v>39645.9697844138</v>
      </c>
      <c r="AK126" s="28">
        <f ca="1" t="shared" si="491"/>
        <v>44801.4988370154</v>
      </c>
      <c r="AL126" s="28">
        <f ca="1" t="shared" si="492"/>
        <v>52195.2381620587</v>
      </c>
      <c r="AM126" s="28">
        <f ca="1" t="shared" si="493"/>
        <v>69089.3747170591</v>
      </c>
      <c r="AN126" s="28">
        <f ca="1" t="shared" si="494"/>
        <v>79783.8287293811</v>
      </c>
      <c r="AO126" s="28">
        <f ca="1">C126/'Ejercicio 3 - TIR'!$D$7</f>
        <v>16543.019323556</v>
      </c>
      <c r="AP126" s="28">
        <f ca="1" t="shared" si="495"/>
        <v>23102.9504608579</v>
      </c>
      <c r="AQ126" s="28">
        <f ca="1" t="shared" si="496"/>
        <v>28258.4795134594</v>
      </c>
      <c r="AR126" s="28">
        <f ca="1" t="shared" si="497"/>
        <v>35652.2188385027</v>
      </c>
      <c r="AS126" s="28">
        <f ca="1" t="shared" si="498"/>
        <v>52546.3553935032</v>
      </c>
      <c r="AT126" s="28">
        <f ca="1" t="shared" si="499"/>
        <v>63240.8094058251</v>
      </c>
      <c r="AU126" s="28">
        <f ca="1">AP126*'Ejercicio 3 - TIR'!$D$5</f>
        <v>11551.4752304289</v>
      </c>
      <c r="AV126" s="28">
        <f ca="1">AQ126*'Ejercicio 3 - TIR'!$D$5</f>
        <v>14129.2397567297</v>
      </c>
      <c r="AW126" s="28">
        <f ca="1">AR126*'Ejercicio 3 - TIR'!$D$5</f>
        <v>17826.1094192514</v>
      </c>
      <c r="AX126" s="28">
        <f ca="1">AS126*'Ejercicio 3 - TIR'!$D$5</f>
        <v>26273.1776967516</v>
      </c>
      <c r="AY126" s="28">
        <f ca="1">AT126*'Ejercicio 3 - TIR'!$D$5</f>
        <v>31620.4047029126</v>
      </c>
      <c r="AZ126" s="28">
        <f ca="1" t="shared" ref="AZ126:BD126" si="928">AJ126-AU126-AE126</f>
        <v>23373.6122884995</v>
      </c>
      <c r="BA126" s="28">
        <f ca="1" t="shared" si="928"/>
        <v>25227.0109603435</v>
      </c>
      <c r="BB126" s="28">
        <f ca="1" t="shared" si="928"/>
        <v>27887.5013789187</v>
      </c>
      <c r="BC126" s="28">
        <f ca="1" t="shared" si="928"/>
        <v>35057.4570049094</v>
      </c>
      <c r="BD126" s="28">
        <f ca="1" t="shared" si="928"/>
        <v>38684.0172833215</v>
      </c>
      <c r="BE126" s="28">
        <f ca="1" t="shared" ref="BE126:BI126" si="929">AZ126/Z126</f>
        <v>20203.3386374977</v>
      </c>
      <c r="BF126" s="28">
        <f ca="1" t="shared" si="929"/>
        <v>18904.6481706263</v>
      </c>
      <c r="BG126" s="28">
        <f ca="1" t="shared" si="929"/>
        <v>17556.82670839</v>
      </c>
      <c r="BH126" s="28">
        <f ca="1" t="shared" si="929"/>
        <v>18437.8249597761</v>
      </c>
      <c r="BI126" s="28">
        <f ca="1" t="shared" si="929"/>
        <v>16652.1719723264</v>
      </c>
      <c r="BJ126" s="28">
        <f ca="1" t="shared" si="502"/>
        <v>69889.2279754114</v>
      </c>
      <c r="BK126" s="28">
        <f ca="1" t="shared" si="503"/>
        <v>38430.4489825272</v>
      </c>
      <c r="BL126" s="28">
        <f ca="1" t="shared" si="504"/>
        <v>108319.676957939</v>
      </c>
      <c r="BM126" s="28">
        <f ca="1">BK126*'Ejercicio 3 - TIR'!$D$5</f>
        <v>19215.2244912636</v>
      </c>
      <c r="BN126" s="28">
        <f ca="1" t="shared" si="505"/>
        <v>89104.452466675</v>
      </c>
      <c r="BO126" s="28">
        <f ca="1" t="shared" si="506"/>
        <v>38356.4782092781</v>
      </c>
      <c r="BP126" s="28">
        <f ca="1" t="shared" si="507"/>
        <v>-112800.06516528</v>
      </c>
      <c r="BQ126" s="28">
        <f ca="1" t="shared" ref="BQ126:BT126" si="930">BE126</f>
        <v>20203.3386374977</v>
      </c>
      <c r="BR126" s="28">
        <f ca="1" t="shared" si="930"/>
        <v>18904.6481706263</v>
      </c>
      <c r="BS126" s="28">
        <f ca="1" t="shared" si="930"/>
        <v>17556.82670839</v>
      </c>
      <c r="BT126" s="28">
        <f ca="1" t="shared" si="930"/>
        <v>18437.8249597761</v>
      </c>
      <c r="BU126" s="28">
        <f ca="1" t="shared" si="509"/>
        <v>55008.6501816045</v>
      </c>
      <c r="BV126" s="30">
        <f ca="1" t="shared" si="510"/>
        <v>4.18372631386181</v>
      </c>
    </row>
    <row r="127" ht="15" customHeight="1" spans="1:74">
      <c r="A127" s="26">
        <v>126</v>
      </c>
      <c r="B127" s="27">
        <f ca="1" t="shared" ref="B127:F127" si="931">RAND()</f>
        <v>0.280323590492263</v>
      </c>
      <c r="C127" s="28">
        <f ca="1">IF(B127&lt;=('Ejercicio 3 - TIR'!$D$13-'Ejercicio 3 - TIR'!$C$13)/('Ejercicio 3 - TIR'!$E$13-'Ejercicio 3 - TIR'!$C$13),'Ejercicio 3 - TIR'!$C$13+SQRT(('Ejercicio 3 - TIR'!$E$13-'Ejercicio 3 - TIR'!$C$13)*('Ejercicio 3 - TIR'!$D$13-'Ejercicio 3 - TIR'!$C$13)*B127),'Ejercicio 3 - TIR'!$E$13-SQRT(('Ejercicio 3 - TIR'!$E$13-'Ejercicio 3 - TIR'!$C$13)*('Ejercicio 3 - TIR'!$E$13-'Ejercicio 3 - TIR'!$D$13)*(1-B127)))</f>
        <v>70612.7290921854</v>
      </c>
      <c r="D127" s="27">
        <f ca="1" t="shared" si="931"/>
        <v>0.990751338260993</v>
      </c>
      <c r="E127" s="28">
        <f ca="1">IF(D127&lt;=('Ejercicio 3 - TIR'!$D$14-'Ejercicio 3 - TIR'!$C$14)/('Ejercicio 3 - TIR'!$E$14-'Ejercicio 3 - TIR'!$C$14),'Ejercicio 3 - TIR'!$C$14+SQRT(('Ejercicio 3 - TIR'!$E$14-'Ejercicio 3 - TIR'!$C$14)*('Ejercicio 3 - TIR'!$D$14-'Ejercicio 3 - TIR'!$C$14)*D127),'Ejercicio 3 - TIR'!$E$14-SQRT(('Ejercicio 3 - TIR'!$E$14-'Ejercicio 3 - TIR'!$C$14)*('Ejercicio 3 - TIR'!$E$14-'Ejercicio 3 - TIR'!$D$14)*(1-D127)))</f>
        <v>38822.1633131664</v>
      </c>
      <c r="F127" s="27">
        <f ca="1" t="shared" si="931"/>
        <v>0.0153750869993872</v>
      </c>
      <c r="G127" s="28">
        <f ca="1">IF(F127&lt;=('Ejercicio 3 - TIR'!$D$18-'Ejercicio 3 - TIR'!$C$18)/('Ejercicio 3 - TIR'!$E$18-'Ejercicio 3 - TIR'!$C$18),'Ejercicio 3 - TIR'!$C$18+SQRT(('Ejercicio 3 - TIR'!$E$18-'Ejercicio 3 - TIR'!$C$18)*('Ejercicio 3 - TIR'!$D$18-'Ejercicio 3 - TIR'!$C$18)*F127),'Ejercicio 3 - TIR'!$E$18-SQRT(('Ejercicio 3 - TIR'!$E$18-'Ejercicio 3 - TIR'!$C$18)*('Ejercicio 3 - TIR'!$E$18-'Ejercicio 3 - TIR'!$D$18)*(1-F127)))</f>
        <v>31518.6385514361</v>
      </c>
      <c r="H127" s="27">
        <f ca="1" t="shared" ref="H127:L127" si="932">RAND()</f>
        <v>0.692088812151572</v>
      </c>
      <c r="I127" s="28">
        <f ca="1">IF(H127&lt;=('Ejercicio 3 - TIR'!$D$18-'Ejercicio 3 - TIR'!$C$18)/('Ejercicio 3 - TIR'!$E$18-'Ejercicio 3 - TIR'!$C$18),'Ejercicio 3 - TIR'!$C$18+SQRT(('Ejercicio 3 - TIR'!$E$18-'Ejercicio 3 - TIR'!$C$18)*('Ejercicio 3 - TIR'!$D$18-'Ejercicio 3 - TIR'!$C$18)*H127),'Ejercicio 3 - TIR'!$E$18-SQRT(('Ejercicio 3 - TIR'!$E$18-'Ejercicio 3 - TIR'!$C$18)*('Ejercicio 3 - TIR'!$E$18-'Ejercicio 3 - TIR'!$D$18)*(1-H127)))</f>
        <v>40194.4470569317</v>
      </c>
      <c r="J127" s="27">
        <f ca="1" t="shared" si="932"/>
        <v>0.612099513944534</v>
      </c>
      <c r="K127" s="28">
        <f ca="1">IF(J127&lt;=('Ejercicio 3 - TIR'!$D$18-'Ejercicio 3 - TIR'!$C$18)/('Ejercicio 3 - TIR'!$E$18-'Ejercicio 3 - TIR'!$C$18),'Ejercicio 3 - TIR'!$C$18+SQRT(('Ejercicio 3 - TIR'!$E$18-'Ejercicio 3 - TIR'!$C$18)*('Ejercicio 3 - TIR'!$D$18-'Ejercicio 3 - TIR'!$C$18)*J127),'Ejercicio 3 - TIR'!$E$18-SQRT(('Ejercicio 3 - TIR'!$E$18-'Ejercicio 3 - TIR'!$C$18)*('Ejercicio 3 - TIR'!$E$18-'Ejercicio 3 - TIR'!$D$18)*(1-J127)))</f>
        <v>39582.0105975562</v>
      </c>
      <c r="L127" s="27">
        <f ca="1" t="shared" si="932"/>
        <v>0.367858965102238</v>
      </c>
      <c r="M127" s="28">
        <f ca="1">IF(L127&lt;=('Ejercicio 3 - TIR'!$D$18-'Ejercicio 3 - TIR'!$C$18)/('Ejercicio 3 - TIR'!$E$18-'Ejercicio 3 - TIR'!$C$18),'Ejercicio 3 - TIR'!$C$18+SQRT(('Ejercicio 3 - TIR'!$E$18-'Ejercicio 3 - TIR'!$C$18)*('Ejercicio 3 - TIR'!$D$18-'Ejercicio 3 - TIR'!$C$18)*L127),'Ejercicio 3 - TIR'!$E$18-SQRT(('Ejercicio 3 - TIR'!$E$18-'Ejercicio 3 - TIR'!$C$18)*('Ejercicio 3 - TIR'!$E$18-'Ejercicio 3 - TIR'!$D$18)*(1-L127)))</f>
        <v>37428.2464125348</v>
      </c>
      <c r="N127" s="27">
        <f ca="1" t="shared" ref="N127:R127" si="933">RAND()</f>
        <v>0.240417603960982</v>
      </c>
      <c r="O127" s="28">
        <f ca="1">IF(N127&lt;=('Ejercicio 3 - TIR'!$D$18-'Ejercicio 3 - TIR'!$C$18)/('Ejercicio 3 - TIR'!$E$18-'Ejercicio 3 - TIR'!$C$18),'Ejercicio 3 - TIR'!$C$18+SQRT(('Ejercicio 3 - TIR'!$E$18-'Ejercicio 3 - TIR'!$C$18)*('Ejercicio 3 - TIR'!$D$18-'Ejercicio 3 - TIR'!$C$18)*N127),'Ejercicio 3 - TIR'!$E$18-SQRT(('Ejercicio 3 - TIR'!$E$18-'Ejercicio 3 - TIR'!$C$18)*('Ejercicio 3 - TIR'!$E$18-'Ejercicio 3 - TIR'!$D$18)*(1-N127)))</f>
        <v>36005.2177807426</v>
      </c>
      <c r="P127" s="27">
        <f ca="1" t="shared" si="933"/>
        <v>0.924822320719893</v>
      </c>
      <c r="Q127" s="29">
        <f ca="1">IF(P127&lt;=('Ejercicio 3 - TIR'!$D$22-'Ejercicio 3 - TIR'!$C$22)/('Ejercicio 3 - TIR'!$E$22-'Ejercicio 3 - TIR'!$C$22),'Ejercicio 3 - TIR'!$C$22+SQRT(('Ejercicio 3 - TIR'!$E$22-'Ejercicio 3 - TIR'!$C$22)*('Ejercicio 3 - TIR'!$D$22-'Ejercicio 3 - TIR'!$C$22)*P127),'Ejercicio 3 - TIR'!$E$22-SQRT(('Ejercicio 3 - TIR'!$E$22-'Ejercicio 3 - TIR'!$C$22)*('Ejercicio 3 - TIR'!$E$22-'Ejercicio 3 - TIR'!$D$22)*(1-P127)))</f>
        <v>0.1683672951252</v>
      </c>
      <c r="R127" s="27">
        <f ca="1" t="shared" si="933"/>
        <v>0.0293598203353915</v>
      </c>
      <c r="S127" s="29">
        <f ca="1">IF(R127&lt;=('Ejercicio 3 - TIR'!$D$23-'Ejercicio 3 - TIR'!$C$23)/('Ejercicio 3 - TIR'!$E$23-'Ejercicio 3 - TIR'!$C$23),'Ejercicio 3 - TIR'!$C$23+SQRT(('Ejercicio 3 - TIR'!$E$23-'Ejercicio 3 - TIR'!$C$23)*('Ejercicio 3 - TIR'!$D$23-'Ejercicio 3 - TIR'!$C$23)*R127),'Ejercicio 3 - TIR'!$E$23-SQRT(('Ejercicio 3 - TIR'!$E$23-'Ejercicio 3 - TIR'!$C$23)*('Ejercicio 3 - TIR'!$E$23-'Ejercicio 3 - TIR'!$D$23)*(1-R127)))</f>
        <v>0.127269640747912</v>
      </c>
      <c r="T127" s="27">
        <f ca="1" t="shared" ref="T127:X127" si="934">RAND()</f>
        <v>0.61224542384804</v>
      </c>
      <c r="U127" s="29">
        <f ca="1">IF(T127&lt;=('Ejercicio 3 - TIR'!$D$24-'Ejercicio 3 - TIR'!$C$24)/('Ejercicio 3 - TIR'!$E$24-'Ejercicio 3 - TIR'!$C$24),'Ejercicio 3 - TIR'!$C$24+SQRT(('Ejercicio 3 - TIR'!$E$24-'Ejercicio 3 - TIR'!$C$24)*('Ejercicio 3 - TIR'!$D$24-'Ejercicio 3 - TIR'!$C$24)*T127),'Ejercicio 3 - TIR'!$E$24-SQRT(('Ejercicio 3 - TIR'!$E$24-'Ejercicio 3 - TIR'!$C$24)*('Ejercicio 3 - TIR'!$E$24-'Ejercicio 3 - TIR'!$D$24)*(1-T127)))</f>
        <v>0.187049843502261</v>
      </c>
      <c r="V127" s="27">
        <f ca="1" t="shared" si="934"/>
        <v>0.11660313794684</v>
      </c>
      <c r="W127" s="29">
        <f ca="1">IF(V127&lt;=('Ejercicio 3 - TIR'!$D$25-'Ejercicio 3 - TIR'!$C$25)/('Ejercicio 3 - TIR'!$E$25-'Ejercicio 3 - TIR'!$C$25),'Ejercicio 3 - TIR'!$C$25+SQRT(('Ejercicio 3 - TIR'!$E$25-'Ejercicio 3 - TIR'!$C$25)*('Ejercicio 3 - TIR'!$D$25-'Ejercicio 3 - TIR'!$C$25)*V127),'Ejercicio 3 - TIR'!$E$25-SQRT(('Ejercicio 3 - TIR'!$E$25-'Ejercicio 3 - TIR'!$C$25)*('Ejercicio 3 - TIR'!$E$25-'Ejercicio 3 - TIR'!$D$25)*(1-V127)))</f>
        <v>0.192776712923345</v>
      </c>
      <c r="X127" s="27">
        <f ca="1" t="shared" si="934"/>
        <v>0.90517094041001</v>
      </c>
      <c r="Y127" s="29">
        <f ca="1">IF(X127&lt;=('Ejercicio 3 - TIR'!$D$26-'Ejercicio 3 - TIR'!$C$26)/('Ejercicio 3 - TIR'!$E$26-'Ejercicio 3 - TIR'!$C$26),'Ejercicio 3 - TIR'!$C$26+SQRT(('Ejercicio 3 - TIR'!$E$26-'Ejercicio 3 - TIR'!$C$26)*('Ejercicio 3 - TIR'!$D$26-'Ejercicio 3 - TIR'!$C$26)*X127),'Ejercicio 3 - TIR'!$E$26-SQRT(('Ejercicio 3 - TIR'!$E$26-'Ejercicio 3 - TIR'!$C$26)*('Ejercicio 3 - TIR'!$E$26-'Ejercicio 3 - TIR'!$D$26)*(1-X127)))</f>
        <v>0.257370883318478</v>
      </c>
      <c r="Z127" s="27">
        <f ca="1" t="shared" si="480"/>
        <v>1.1683672951252</v>
      </c>
      <c r="AA127" s="27">
        <f ca="1" t="shared" si="481"/>
        <v>1.31706498103739</v>
      </c>
      <c r="AB127" s="27">
        <f ca="1" t="shared" si="482"/>
        <v>1.56342177962275</v>
      </c>
      <c r="AC127" s="27">
        <f ca="1" t="shared" si="483"/>
        <v>1.86481309121119</v>
      </c>
      <c r="AD127" s="27">
        <f ca="1" t="shared" si="484"/>
        <v>2.34476168372007</v>
      </c>
      <c r="AE127" s="26">
        <f ca="1" t="shared" si="485"/>
        <v>6536.38262794661</v>
      </c>
      <c r="AF127" s="26">
        <f ca="1" t="shared" si="486"/>
        <v>7368.26569679627</v>
      </c>
      <c r="AG127" s="26">
        <f ca="1" t="shared" si="487"/>
        <v>8746.49864226509</v>
      </c>
      <c r="AH127" s="26">
        <f ca="1" t="shared" si="488"/>
        <v>10432.6199001095</v>
      </c>
      <c r="AI127" s="26">
        <f ca="1" t="shared" si="489"/>
        <v>13117.6724991266</v>
      </c>
      <c r="AJ127" s="28">
        <f ca="1" t="shared" si="490"/>
        <v>36825.3464703703</v>
      </c>
      <c r="AK127" s="28">
        <f ca="1" t="shared" si="491"/>
        <v>52938.6986508463</v>
      </c>
      <c r="AL127" s="28">
        <f ca="1" t="shared" si="492"/>
        <v>61883.3774494778</v>
      </c>
      <c r="AM127" s="28">
        <f ca="1" t="shared" si="493"/>
        <v>69796.683891173</v>
      </c>
      <c r="AN127" s="28">
        <f ca="1" t="shared" si="494"/>
        <v>84423.6550662819</v>
      </c>
      <c r="AO127" s="28">
        <f ca="1">C127/'Ejercicio 3 - TIR'!$D$7</f>
        <v>14122.5458184371</v>
      </c>
      <c r="AP127" s="28">
        <f ca="1" t="shared" si="495"/>
        <v>22702.8006519332</v>
      </c>
      <c r="AQ127" s="28">
        <f ca="1" t="shared" si="496"/>
        <v>38816.1528324093</v>
      </c>
      <c r="AR127" s="28">
        <f ca="1" t="shared" si="497"/>
        <v>47760.8316310407</v>
      </c>
      <c r="AS127" s="28">
        <f ca="1" t="shared" si="498"/>
        <v>55674.1380727359</v>
      </c>
      <c r="AT127" s="28">
        <f ca="1" t="shared" si="499"/>
        <v>70301.1092478449</v>
      </c>
      <c r="AU127" s="28">
        <f ca="1">AP127*'Ejercicio 3 - TIR'!$D$5</f>
        <v>11351.4003259666</v>
      </c>
      <c r="AV127" s="28">
        <f ca="1">AQ127*'Ejercicio 3 - TIR'!$D$5</f>
        <v>19408.0764162046</v>
      </c>
      <c r="AW127" s="28">
        <f ca="1">AR127*'Ejercicio 3 - TIR'!$D$5</f>
        <v>23880.4158155204</v>
      </c>
      <c r="AX127" s="28">
        <f ca="1">AS127*'Ejercicio 3 - TIR'!$D$5</f>
        <v>27837.0690363679</v>
      </c>
      <c r="AY127" s="28">
        <f ca="1">AT127*'Ejercicio 3 - TIR'!$D$5</f>
        <v>35150.5546239224</v>
      </c>
      <c r="AZ127" s="28">
        <f ca="1" t="shared" ref="AZ127:BD127" si="935">AJ127-AU127-AE127</f>
        <v>18937.5635164571</v>
      </c>
      <c r="BA127" s="28">
        <f ca="1" t="shared" si="935"/>
        <v>26162.3565378454</v>
      </c>
      <c r="BB127" s="28">
        <f ca="1" t="shared" si="935"/>
        <v>29256.4629916924</v>
      </c>
      <c r="BC127" s="28">
        <f ca="1" t="shared" si="935"/>
        <v>31526.9949546956</v>
      </c>
      <c r="BD127" s="28">
        <f ca="1" t="shared" si="935"/>
        <v>36155.427943233</v>
      </c>
      <c r="BE127" s="28">
        <f ca="1" t="shared" ref="BE127:BI127" si="936">AZ127/Z127</f>
        <v>16208.5703660746</v>
      </c>
      <c r="BF127" s="28">
        <f ca="1" t="shared" si="936"/>
        <v>19864.1349626034</v>
      </c>
      <c r="BG127" s="28">
        <f ca="1" t="shared" si="936"/>
        <v>18713.0967298869</v>
      </c>
      <c r="BH127" s="28">
        <f ca="1" t="shared" si="936"/>
        <v>16906.2492660961</v>
      </c>
      <c r="BI127" s="28">
        <f ca="1" t="shared" si="936"/>
        <v>15419.6599996767</v>
      </c>
      <c r="BJ127" s="28">
        <f ca="1" t="shared" si="502"/>
        <v>91028.7210158357</v>
      </c>
      <c r="BK127" s="28">
        <f ca="1" t="shared" si="503"/>
        <v>33114.0043116524</v>
      </c>
      <c r="BL127" s="28">
        <f ca="1" t="shared" si="504"/>
        <v>124142.725327488</v>
      </c>
      <c r="BM127" s="28">
        <f ca="1">BK127*'Ejercicio 3 - TIR'!$D$5</f>
        <v>16557.0021558262</v>
      </c>
      <c r="BN127" s="28">
        <f ca="1" t="shared" si="505"/>
        <v>107585.723171662</v>
      </c>
      <c r="BO127" s="28">
        <f ca="1" t="shared" si="506"/>
        <v>45883.436222385</v>
      </c>
      <c r="BP127" s="28">
        <f ca="1" t="shared" si="507"/>
        <v>-109434.892405352</v>
      </c>
      <c r="BQ127" s="28">
        <f ca="1" t="shared" ref="BQ127:BT127" si="937">BE127</f>
        <v>16208.5703660746</v>
      </c>
      <c r="BR127" s="28">
        <f ca="1" t="shared" si="937"/>
        <v>19864.1349626034</v>
      </c>
      <c r="BS127" s="28">
        <f ca="1" t="shared" si="937"/>
        <v>18713.0967298869</v>
      </c>
      <c r="BT127" s="28">
        <f ca="1" t="shared" si="937"/>
        <v>16906.2492660961</v>
      </c>
      <c r="BU127" s="28">
        <f ca="1" t="shared" si="509"/>
        <v>61303.0962220617</v>
      </c>
      <c r="BV127" s="30">
        <f ca="1" t="shared" si="510"/>
        <v>5.57194195743735</v>
      </c>
    </row>
    <row r="128" ht="15" customHeight="1" spans="1:74">
      <c r="A128" s="26">
        <v>127</v>
      </c>
      <c r="B128" s="27">
        <f ca="1" t="shared" ref="B128:F128" si="938">RAND()</f>
        <v>0.598673242528642</v>
      </c>
      <c r="C128" s="28">
        <f ca="1">IF(B128&lt;=('Ejercicio 3 - TIR'!$D$13-'Ejercicio 3 - TIR'!$C$13)/('Ejercicio 3 - TIR'!$E$13-'Ejercicio 3 - TIR'!$C$13),'Ejercicio 3 - TIR'!$C$13+SQRT(('Ejercicio 3 - TIR'!$E$13-'Ejercicio 3 - TIR'!$C$13)*('Ejercicio 3 - TIR'!$D$13-'Ejercicio 3 - TIR'!$C$13)*B128),'Ejercicio 3 - TIR'!$E$13-SQRT(('Ejercicio 3 - TIR'!$E$13-'Ejercicio 3 - TIR'!$C$13)*('Ejercicio 3 - TIR'!$E$13-'Ejercicio 3 - TIR'!$D$13)*(1-B128)))</f>
        <v>78054.7930297837</v>
      </c>
      <c r="D128" s="27">
        <f ca="1" t="shared" si="938"/>
        <v>0.771086307163751</v>
      </c>
      <c r="E128" s="28">
        <f ca="1">IF(D128&lt;=('Ejercicio 3 - TIR'!$D$14-'Ejercicio 3 - TIR'!$C$14)/('Ejercicio 3 - TIR'!$E$14-'Ejercicio 3 - TIR'!$C$14),'Ejercicio 3 - TIR'!$C$14+SQRT(('Ejercicio 3 - TIR'!$E$14-'Ejercicio 3 - TIR'!$C$14)*('Ejercicio 3 - TIR'!$D$14-'Ejercicio 3 - TIR'!$C$14)*D128),'Ejercicio 3 - TIR'!$E$14-SQRT(('Ejercicio 3 - TIR'!$E$14-'Ejercicio 3 - TIR'!$C$14)*('Ejercicio 3 - TIR'!$E$14-'Ejercicio 3 - TIR'!$D$14)*(1-D128)))</f>
        <v>34140.2172458838</v>
      </c>
      <c r="F128" s="27">
        <f ca="1" t="shared" si="938"/>
        <v>0.332043357181256</v>
      </c>
      <c r="G128" s="28">
        <f ca="1">IF(F128&lt;=('Ejercicio 3 - TIR'!$D$18-'Ejercicio 3 - TIR'!$C$18)/('Ejercicio 3 - TIR'!$E$18-'Ejercicio 3 - TIR'!$C$18),'Ejercicio 3 - TIR'!$C$18+SQRT(('Ejercicio 3 - TIR'!$E$18-'Ejercicio 3 - TIR'!$C$18)*('Ejercicio 3 - TIR'!$D$18-'Ejercicio 3 - TIR'!$C$18)*F128),'Ejercicio 3 - TIR'!$E$18-SQRT(('Ejercicio 3 - TIR'!$E$18-'Ejercicio 3 - TIR'!$C$18)*('Ejercicio 3 - TIR'!$E$18-'Ejercicio 3 - TIR'!$D$18)*(1-F128)))</f>
        <v>37057.372285574</v>
      </c>
      <c r="H128" s="27">
        <f ca="1" t="shared" ref="H128:L128" si="939">RAND()</f>
        <v>0.470104487765746</v>
      </c>
      <c r="I128" s="28">
        <f ca="1">IF(H128&lt;=('Ejercicio 3 - TIR'!$D$18-'Ejercicio 3 - TIR'!$C$18)/('Ejercicio 3 - TIR'!$E$18-'Ejercicio 3 - TIR'!$C$18),'Ejercicio 3 - TIR'!$C$18+SQRT(('Ejercicio 3 - TIR'!$E$18-'Ejercicio 3 - TIR'!$C$18)*('Ejercicio 3 - TIR'!$D$18-'Ejercicio 3 - TIR'!$C$18)*H128),'Ejercicio 3 - TIR'!$E$18-SQRT(('Ejercicio 3 - TIR'!$E$18-'Ejercicio 3 - TIR'!$C$18)*('Ejercicio 3 - TIR'!$E$18-'Ejercicio 3 - TIR'!$D$18)*(1-H128)))</f>
        <v>38397.3610833917</v>
      </c>
      <c r="J128" s="27">
        <f ca="1" t="shared" si="939"/>
        <v>0.0882938071135175</v>
      </c>
      <c r="K128" s="28">
        <f ca="1">IF(J128&lt;=('Ejercicio 3 - TIR'!$D$18-'Ejercicio 3 - TIR'!$C$18)/('Ejercicio 3 - TIR'!$E$18-'Ejercicio 3 - TIR'!$C$18),'Ejercicio 3 - TIR'!$C$18+SQRT(('Ejercicio 3 - TIR'!$E$18-'Ejercicio 3 - TIR'!$C$18)*('Ejercicio 3 - TIR'!$D$18-'Ejercicio 3 - TIR'!$C$18)*J128),'Ejercicio 3 - TIR'!$E$18-SQRT(('Ejercicio 3 - TIR'!$E$18-'Ejercicio 3 - TIR'!$C$18)*('Ejercicio 3 - TIR'!$E$18-'Ejercicio 3 - TIR'!$D$18)*(1-J128)))</f>
        <v>33639.2404519388</v>
      </c>
      <c r="L128" s="27">
        <f ca="1" t="shared" si="939"/>
        <v>0.918080589960347</v>
      </c>
      <c r="M128" s="28">
        <f ca="1">IF(L128&lt;=('Ejercicio 3 - TIR'!$D$18-'Ejercicio 3 - TIR'!$C$18)/('Ejercicio 3 - TIR'!$E$18-'Ejercicio 3 - TIR'!$C$18),'Ejercicio 3 - TIR'!$C$18+SQRT(('Ejercicio 3 - TIR'!$E$18-'Ejercicio 3 - TIR'!$C$18)*('Ejercicio 3 - TIR'!$D$18-'Ejercicio 3 - TIR'!$C$18)*L128),'Ejercicio 3 - TIR'!$E$18-SQRT(('Ejercicio 3 - TIR'!$E$18-'Ejercicio 3 - TIR'!$C$18)*('Ejercicio 3 - TIR'!$E$18-'Ejercicio 3 - TIR'!$D$18)*(1-L128)))</f>
        <v>42521.2995838597</v>
      </c>
      <c r="N128" s="27">
        <f ca="1" t="shared" ref="N128:R128" si="940">RAND()</f>
        <v>0.832311423858401</v>
      </c>
      <c r="O128" s="28">
        <f ca="1">IF(N128&lt;=('Ejercicio 3 - TIR'!$D$18-'Ejercicio 3 - TIR'!$C$18)/('Ejercicio 3 - TIR'!$E$18-'Ejercicio 3 - TIR'!$C$18),'Ejercicio 3 - TIR'!$C$18+SQRT(('Ejercicio 3 - TIR'!$E$18-'Ejercicio 3 - TIR'!$C$18)*('Ejercicio 3 - TIR'!$D$18-'Ejercicio 3 - TIR'!$C$18)*N128),'Ejercicio 3 - TIR'!$E$18-SQRT(('Ejercicio 3 - TIR'!$E$18-'Ejercicio 3 - TIR'!$C$18)*('Ejercicio 3 - TIR'!$E$18-'Ejercicio 3 - TIR'!$D$18)*(1-N128)))</f>
        <v>41453.6436712282</v>
      </c>
      <c r="P128" s="27">
        <f ca="1" t="shared" si="940"/>
        <v>0.935237690266242</v>
      </c>
      <c r="Q128" s="29">
        <f ca="1">IF(P128&lt;=('Ejercicio 3 - TIR'!$D$22-'Ejercicio 3 - TIR'!$C$22)/('Ejercicio 3 - TIR'!$E$22-'Ejercicio 3 - TIR'!$C$22),'Ejercicio 3 - TIR'!$C$22+SQRT(('Ejercicio 3 - TIR'!$E$22-'Ejercicio 3 - TIR'!$C$22)*('Ejercicio 3 - TIR'!$D$22-'Ejercicio 3 - TIR'!$C$22)*P128),'Ejercicio 3 - TIR'!$E$22-SQRT(('Ejercicio 3 - TIR'!$E$22-'Ejercicio 3 - TIR'!$C$22)*('Ejercicio 3 - TIR'!$E$22-'Ejercicio 3 - TIR'!$D$22)*(1-P128)))</f>
        <v>0.169203141312365</v>
      </c>
      <c r="R128" s="27">
        <f ca="1" t="shared" si="940"/>
        <v>0.794969834510775</v>
      </c>
      <c r="S128" s="29">
        <f ca="1">IF(R128&lt;=('Ejercicio 3 - TIR'!$D$23-'Ejercicio 3 - TIR'!$C$23)/('Ejercicio 3 - TIR'!$E$23-'Ejercicio 3 - TIR'!$C$23),'Ejercicio 3 - TIR'!$C$23+SQRT(('Ejercicio 3 - TIR'!$E$23-'Ejercicio 3 - TIR'!$C$23)*('Ejercicio 3 - TIR'!$D$23-'Ejercicio 3 - TIR'!$C$23)*R128),'Ejercicio 3 - TIR'!$E$23-SQRT(('Ejercicio 3 - TIR'!$E$23-'Ejercicio 3 - TIR'!$C$23)*('Ejercicio 3 - TIR'!$E$23-'Ejercicio 3 - TIR'!$D$23)*(1-R128)))</f>
        <v>0.16078921402231</v>
      </c>
      <c r="T128" s="27">
        <f ca="1" t="shared" ref="T128:X128" si="941">RAND()</f>
        <v>0.323522565132821</v>
      </c>
      <c r="U128" s="29">
        <f ca="1">IF(T128&lt;=('Ejercicio 3 - TIR'!$D$24-'Ejercicio 3 - TIR'!$C$24)/('Ejercicio 3 - TIR'!$E$24-'Ejercicio 3 - TIR'!$C$24),'Ejercicio 3 - TIR'!$C$24+SQRT(('Ejercicio 3 - TIR'!$E$24-'Ejercicio 3 - TIR'!$C$24)*('Ejercicio 3 - TIR'!$D$24-'Ejercicio 3 - TIR'!$C$24)*T128),'Ejercicio 3 - TIR'!$E$24-SQRT(('Ejercicio 3 - TIR'!$E$24-'Ejercicio 3 - TIR'!$C$24)*('Ejercicio 3 - TIR'!$E$24-'Ejercicio 3 - TIR'!$D$24)*(1-T128)))</f>
        <v>0.17606525247871</v>
      </c>
      <c r="V128" s="27">
        <f ca="1" t="shared" si="941"/>
        <v>0.70430349147448</v>
      </c>
      <c r="W128" s="29">
        <f ca="1">IF(V128&lt;=('Ejercicio 3 - TIR'!$D$25-'Ejercicio 3 - TIR'!$C$25)/('Ejercicio 3 - TIR'!$E$25-'Ejercicio 3 - TIR'!$C$25),'Ejercicio 3 - TIR'!$C$25+SQRT(('Ejercicio 3 - TIR'!$E$25-'Ejercicio 3 - TIR'!$C$25)*('Ejercicio 3 - TIR'!$D$25-'Ejercicio 3 - TIR'!$C$25)*V128),'Ejercicio 3 - TIR'!$E$25-SQRT(('Ejercicio 3 - TIR'!$E$25-'Ejercicio 3 - TIR'!$C$25)*('Ejercicio 3 - TIR'!$E$25-'Ejercicio 3 - TIR'!$D$25)*(1-V128)))</f>
        <v>0.217829551140226</v>
      </c>
      <c r="X128" s="27">
        <f ca="1" t="shared" si="941"/>
        <v>0.925266678872137</v>
      </c>
      <c r="Y128" s="29">
        <f ca="1">IF(X128&lt;=('Ejercicio 3 - TIR'!$D$26-'Ejercicio 3 - TIR'!$C$26)/('Ejercicio 3 - TIR'!$E$26-'Ejercicio 3 - TIR'!$C$26),'Ejercicio 3 - TIR'!$C$26+SQRT(('Ejercicio 3 - TIR'!$E$26-'Ejercicio 3 - TIR'!$C$26)*('Ejercicio 3 - TIR'!$D$26-'Ejercicio 3 - TIR'!$C$26)*X128),'Ejercicio 3 - TIR'!$E$26-SQRT(('Ejercicio 3 - TIR'!$E$26-'Ejercicio 3 - TIR'!$C$26)*('Ejercicio 3 - TIR'!$E$26-'Ejercicio 3 - TIR'!$D$26)*(1-X128)))</f>
        <v>0.259911198789115</v>
      </c>
      <c r="Z128" s="27">
        <f ca="1" t="shared" si="480"/>
        <v>1.16920314131236</v>
      </c>
      <c r="AA128" s="27">
        <f ca="1" t="shared" si="481"/>
        <v>1.3571983954364</v>
      </c>
      <c r="AB128" s="27">
        <f ca="1" t="shared" si="482"/>
        <v>1.59615387359261</v>
      </c>
      <c r="AC128" s="27">
        <f ca="1" t="shared" si="483"/>
        <v>1.94384335542802</v>
      </c>
      <c r="AD128" s="27">
        <f ca="1" t="shared" si="484"/>
        <v>2.44907001219557</v>
      </c>
      <c r="AE128" s="26">
        <f ca="1" t="shared" si="485"/>
        <v>5776.63200309011</v>
      </c>
      <c r="AF128" s="26">
        <f ca="1" t="shared" si="486"/>
        <v>6705.45212256309</v>
      </c>
      <c r="AG128" s="26">
        <f ca="1" t="shared" si="487"/>
        <v>7886.04924350607</v>
      </c>
      <c r="AH128" s="26">
        <f ca="1" t="shared" si="488"/>
        <v>9603.86381048872</v>
      </c>
      <c r="AI128" s="26">
        <f ca="1" t="shared" si="489"/>
        <v>12100.0155664802</v>
      </c>
      <c r="AJ128" s="28">
        <f ca="1" t="shared" si="490"/>
        <v>43327.5960850749</v>
      </c>
      <c r="AK128" s="28">
        <f ca="1" t="shared" si="491"/>
        <v>52112.8368513712</v>
      </c>
      <c r="AL128" s="28">
        <f ca="1" t="shared" si="492"/>
        <v>53693.4039520752</v>
      </c>
      <c r="AM128" s="28">
        <f ca="1" t="shared" si="493"/>
        <v>82654.7456602498</v>
      </c>
      <c r="AN128" s="28">
        <f ca="1" t="shared" si="494"/>
        <v>101522.875611445</v>
      </c>
      <c r="AO128" s="28">
        <f ca="1">C128/'Ejercicio 3 - TIR'!$D$7</f>
        <v>15610.9586059567</v>
      </c>
      <c r="AP128" s="28">
        <f ca="1" t="shared" si="495"/>
        <v>27716.6374791182</v>
      </c>
      <c r="AQ128" s="28">
        <f ca="1" t="shared" si="496"/>
        <v>36501.8782454144</v>
      </c>
      <c r="AR128" s="28">
        <f ca="1" t="shared" si="497"/>
        <v>38082.4453461184</v>
      </c>
      <c r="AS128" s="28">
        <f ca="1" t="shared" si="498"/>
        <v>67043.7870542931</v>
      </c>
      <c r="AT128" s="28">
        <f ca="1" t="shared" si="499"/>
        <v>85911.9170054888</v>
      </c>
      <c r="AU128" s="28">
        <f ca="1">AP128*'Ejercicio 3 - TIR'!$D$5</f>
        <v>13858.3187395591</v>
      </c>
      <c r="AV128" s="28">
        <f ca="1">AQ128*'Ejercicio 3 - TIR'!$D$5</f>
        <v>18250.9391227072</v>
      </c>
      <c r="AW128" s="28">
        <f ca="1">AR128*'Ejercicio 3 - TIR'!$D$5</f>
        <v>19041.2226730592</v>
      </c>
      <c r="AX128" s="28">
        <f ca="1">AS128*'Ejercicio 3 - TIR'!$D$5</f>
        <v>33521.8935271465</v>
      </c>
      <c r="AY128" s="28">
        <f ca="1">AT128*'Ejercicio 3 - TIR'!$D$5</f>
        <v>42955.9585027444</v>
      </c>
      <c r="AZ128" s="28">
        <f ca="1" t="shared" ref="AZ128:BD128" si="942">AJ128-AU128-AE128</f>
        <v>23692.6453424257</v>
      </c>
      <c r="BA128" s="28">
        <f ca="1" t="shared" si="942"/>
        <v>27156.4456061009</v>
      </c>
      <c r="BB128" s="28">
        <f ca="1" t="shared" si="942"/>
        <v>26766.1320355099</v>
      </c>
      <c r="BC128" s="28">
        <f ca="1" t="shared" si="942"/>
        <v>39528.9883226145</v>
      </c>
      <c r="BD128" s="28">
        <f ca="1" t="shared" si="942"/>
        <v>46466.9015422209</v>
      </c>
      <c r="BE128" s="28">
        <f ca="1" t="shared" ref="BE128:BI128" si="943">AZ128/Z128</f>
        <v>20263.9254935905</v>
      </c>
      <c r="BF128" s="28">
        <f ca="1" t="shared" si="943"/>
        <v>20009.1937165671</v>
      </c>
      <c r="BG128" s="28">
        <f ca="1" t="shared" si="943"/>
        <v>16769.1426737354</v>
      </c>
      <c r="BH128" s="28">
        <f ca="1" t="shared" si="943"/>
        <v>20335.480331907</v>
      </c>
      <c r="BI128" s="28">
        <f ca="1" t="shared" si="943"/>
        <v>18973.2842715116</v>
      </c>
      <c r="BJ128" s="28">
        <f ca="1" t="shared" si="502"/>
        <v>83611.782266736</v>
      </c>
      <c r="BK128" s="28">
        <f ca="1" t="shared" si="503"/>
        <v>38232.330583475</v>
      </c>
      <c r="BL128" s="28">
        <f ca="1" t="shared" si="504"/>
        <v>121844.112850211</v>
      </c>
      <c r="BM128" s="28">
        <f ca="1">BK128*'Ejercicio 3 - TIR'!$D$5</f>
        <v>19116.1652917375</v>
      </c>
      <c r="BN128" s="28">
        <f ca="1" t="shared" si="505"/>
        <v>102727.947558473</v>
      </c>
      <c r="BO128" s="28">
        <f ca="1" t="shared" si="506"/>
        <v>41945.6965488622</v>
      </c>
      <c r="BP128" s="28">
        <f ca="1" t="shared" si="507"/>
        <v>-112195.010275668</v>
      </c>
      <c r="BQ128" s="28">
        <f ca="1" t="shared" ref="BQ128:BT128" si="944">BE128</f>
        <v>20263.9254935905</v>
      </c>
      <c r="BR128" s="28">
        <f ca="1" t="shared" si="944"/>
        <v>20009.1937165671</v>
      </c>
      <c r="BS128" s="28">
        <f ca="1" t="shared" si="944"/>
        <v>16769.1426737354</v>
      </c>
      <c r="BT128" s="28">
        <f ca="1" t="shared" si="944"/>
        <v>20335.480331907</v>
      </c>
      <c r="BU128" s="28">
        <f ca="1" t="shared" si="509"/>
        <v>60918.9808203738</v>
      </c>
      <c r="BV128" s="30">
        <f ca="1" t="shared" si="510"/>
        <v>6.12011114948183</v>
      </c>
    </row>
    <row r="129" ht="15" customHeight="1" spans="1:74">
      <c r="A129" s="26">
        <v>128</v>
      </c>
      <c r="B129" s="27">
        <f ca="1" t="shared" ref="B129:F129" si="945">RAND()</f>
        <v>0.101292047665877</v>
      </c>
      <c r="C129" s="28">
        <f ca="1">IF(B129&lt;=('Ejercicio 3 - TIR'!$D$13-'Ejercicio 3 - TIR'!$C$13)/('Ejercicio 3 - TIR'!$E$13-'Ejercicio 3 - TIR'!$C$13),'Ejercicio 3 - TIR'!$C$13+SQRT(('Ejercicio 3 - TIR'!$E$13-'Ejercicio 3 - TIR'!$C$13)*('Ejercicio 3 - TIR'!$D$13-'Ejercicio 3 - TIR'!$C$13)*B129),'Ejercicio 3 - TIR'!$E$13-SQRT(('Ejercicio 3 - TIR'!$E$13-'Ejercicio 3 - TIR'!$C$13)*('Ejercicio 3 - TIR'!$E$13-'Ejercicio 3 - TIR'!$D$13)*(1-B129)))</f>
        <v>66365.2823241668</v>
      </c>
      <c r="D129" s="27">
        <f ca="1" t="shared" si="945"/>
        <v>0.711637062113829</v>
      </c>
      <c r="E129" s="28">
        <f ca="1">IF(D129&lt;=('Ejercicio 3 - TIR'!$D$14-'Ejercicio 3 - TIR'!$C$14)/('Ejercicio 3 - TIR'!$E$14-'Ejercicio 3 - TIR'!$C$14),'Ejercicio 3 - TIR'!$C$14+SQRT(('Ejercicio 3 - TIR'!$E$14-'Ejercicio 3 - TIR'!$C$14)*('Ejercicio 3 - TIR'!$D$14-'Ejercicio 3 - TIR'!$C$14)*D129),'Ejercicio 3 - TIR'!$E$14-SQRT(('Ejercicio 3 - TIR'!$E$14-'Ejercicio 3 - TIR'!$C$14)*('Ejercicio 3 - TIR'!$E$14-'Ejercicio 3 - TIR'!$D$14)*(1-D129)))</f>
        <v>33423.1891708119</v>
      </c>
      <c r="F129" s="27">
        <f ca="1" t="shared" si="945"/>
        <v>0.759795247249414</v>
      </c>
      <c r="G129" s="28">
        <f ca="1">IF(F129&lt;=('Ejercicio 3 - TIR'!$D$18-'Ejercicio 3 - TIR'!$C$18)/('Ejercicio 3 - TIR'!$E$18-'Ejercicio 3 - TIR'!$C$18),'Ejercicio 3 - TIR'!$C$18+SQRT(('Ejercicio 3 - TIR'!$E$18-'Ejercicio 3 - TIR'!$C$18)*('Ejercicio 3 - TIR'!$D$18-'Ejercicio 3 - TIR'!$C$18)*F129),'Ejercicio 3 - TIR'!$E$18-SQRT(('Ejercicio 3 - TIR'!$E$18-'Ejercicio 3 - TIR'!$C$18)*('Ejercicio 3 - TIR'!$E$18-'Ejercicio 3 - TIR'!$D$18)*(1-F129)))</f>
        <v>40755.5499229825</v>
      </c>
      <c r="H129" s="27">
        <f ca="1" t="shared" ref="H129:L129" si="946">RAND()</f>
        <v>0.0403790292995756</v>
      </c>
      <c r="I129" s="28">
        <f ca="1">IF(H129&lt;=('Ejercicio 3 - TIR'!$D$18-'Ejercicio 3 - TIR'!$C$18)/('Ejercicio 3 - TIR'!$E$18-'Ejercicio 3 - TIR'!$C$18),'Ejercicio 3 - TIR'!$C$18+SQRT(('Ejercicio 3 - TIR'!$E$18-'Ejercicio 3 - TIR'!$C$18)*('Ejercicio 3 - TIR'!$D$18-'Ejercicio 3 - TIR'!$C$18)*H129),'Ejercicio 3 - TIR'!$E$18-SQRT(('Ejercicio 3 - TIR'!$E$18-'Ejercicio 3 - TIR'!$C$18)*('Ejercicio 3 - TIR'!$E$18-'Ejercicio 3 - TIR'!$D$18)*(1-H129)))</f>
        <v>32461.0677347315</v>
      </c>
      <c r="J129" s="27">
        <f ca="1" t="shared" si="946"/>
        <v>0.622020144987783</v>
      </c>
      <c r="K129" s="28">
        <f ca="1">IF(J129&lt;=('Ejercicio 3 - TIR'!$D$18-'Ejercicio 3 - TIR'!$C$18)/('Ejercicio 3 - TIR'!$E$18-'Ejercicio 3 - TIR'!$C$18),'Ejercicio 3 - TIR'!$C$18+SQRT(('Ejercicio 3 - TIR'!$E$18-'Ejercicio 3 - TIR'!$C$18)*('Ejercicio 3 - TIR'!$D$18-'Ejercicio 3 - TIR'!$C$18)*J129),'Ejercicio 3 - TIR'!$E$18-SQRT(('Ejercicio 3 - TIR'!$E$18-'Ejercicio 3 - TIR'!$C$18)*('Ejercicio 3 - TIR'!$E$18-'Ejercicio 3 - TIR'!$D$18)*(1-J129)))</f>
        <v>39659.3489298279</v>
      </c>
      <c r="L129" s="27">
        <f ca="1" t="shared" si="946"/>
        <v>0.354665659738116</v>
      </c>
      <c r="M129" s="28">
        <f ca="1">IF(L129&lt;=('Ejercicio 3 - TIR'!$D$18-'Ejercicio 3 - TIR'!$C$18)/('Ejercicio 3 - TIR'!$E$18-'Ejercicio 3 - TIR'!$C$18),'Ejercicio 3 - TIR'!$C$18+SQRT(('Ejercicio 3 - TIR'!$E$18-'Ejercicio 3 - TIR'!$C$18)*('Ejercicio 3 - TIR'!$D$18-'Ejercicio 3 - TIR'!$C$18)*L129),'Ejercicio 3 - TIR'!$E$18-SQRT(('Ejercicio 3 - TIR'!$E$18-'Ejercicio 3 - TIR'!$C$18)*('Ejercicio 3 - TIR'!$E$18-'Ejercicio 3 - TIR'!$D$18)*(1-L129)))</f>
        <v>37293.8226576136</v>
      </c>
      <c r="N129" s="27">
        <f ca="1" t="shared" ref="N129:R129" si="947">RAND()</f>
        <v>0.634772848830793</v>
      </c>
      <c r="O129" s="28">
        <f ca="1">IF(N129&lt;=('Ejercicio 3 - TIR'!$D$18-'Ejercicio 3 - TIR'!$C$18)/('Ejercicio 3 - TIR'!$E$18-'Ejercicio 3 - TIR'!$C$18),'Ejercicio 3 - TIR'!$C$18+SQRT(('Ejercicio 3 - TIR'!$E$18-'Ejercicio 3 - TIR'!$C$18)*('Ejercicio 3 - TIR'!$D$18-'Ejercicio 3 - TIR'!$C$18)*N129),'Ejercicio 3 - TIR'!$E$18-SQRT(('Ejercicio 3 - TIR'!$E$18-'Ejercicio 3 - TIR'!$C$18)*('Ejercicio 3 - TIR'!$E$18-'Ejercicio 3 - TIR'!$D$18)*(1-N129)))</f>
        <v>39757.8648957966</v>
      </c>
      <c r="P129" s="27">
        <f ca="1" t="shared" si="947"/>
        <v>0.0770839042031388</v>
      </c>
      <c r="Q129" s="29">
        <f ca="1">IF(P129&lt;=('Ejercicio 3 - TIR'!$D$22-'Ejercicio 3 - TIR'!$C$22)/('Ejercicio 3 - TIR'!$E$22-'Ejercicio 3 - TIR'!$C$22),'Ejercicio 3 - TIR'!$C$22+SQRT(('Ejercicio 3 - TIR'!$E$22-'Ejercicio 3 - TIR'!$C$22)*('Ejercicio 3 - TIR'!$D$22-'Ejercicio 3 - TIR'!$C$22)*P129),'Ejercicio 3 - TIR'!$E$22-SQRT(('Ejercicio 3 - TIR'!$E$22-'Ejercicio 3 - TIR'!$C$22)*('Ejercicio 3 - TIR'!$E$22-'Ejercicio 3 - TIR'!$D$22)*(1-P129)))</f>
        <v>0.131779262607042</v>
      </c>
      <c r="R129" s="27">
        <f ca="1" t="shared" si="947"/>
        <v>0.680511487343285</v>
      </c>
      <c r="S129" s="29">
        <f ca="1">IF(R129&lt;=('Ejercicio 3 - TIR'!$D$23-'Ejercicio 3 - TIR'!$C$23)/('Ejercicio 3 - TIR'!$E$23-'Ejercicio 3 - TIR'!$C$23),'Ejercicio 3 - TIR'!$C$23+SQRT(('Ejercicio 3 - TIR'!$E$23-'Ejercicio 3 - TIR'!$C$23)*('Ejercicio 3 - TIR'!$D$23-'Ejercicio 3 - TIR'!$C$23)*R129),'Ejercicio 3 - TIR'!$E$23-SQRT(('Ejercicio 3 - TIR'!$E$23-'Ejercicio 3 - TIR'!$C$23)*('Ejercicio 3 - TIR'!$E$23-'Ejercicio 3 - TIR'!$D$23)*(1-R129)))</f>
        <v>0.156019188446133</v>
      </c>
      <c r="T129" s="27">
        <f ca="1" t="shared" ref="T129:X129" si="948">RAND()</f>
        <v>0.395223688939247</v>
      </c>
      <c r="U129" s="29">
        <f ca="1">IF(T129&lt;=('Ejercicio 3 - TIR'!$D$24-'Ejercicio 3 - TIR'!$C$24)/('Ejercicio 3 - TIR'!$E$24-'Ejercicio 3 - TIR'!$C$24),'Ejercicio 3 - TIR'!$C$24+SQRT(('Ejercicio 3 - TIR'!$E$24-'Ejercicio 3 - TIR'!$C$24)*('Ejercicio 3 - TIR'!$D$24-'Ejercicio 3 - TIR'!$C$24)*T129),'Ejercicio 3 - TIR'!$E$24-SQRT(('Ejercicio 3 - TIR'!$E$24-'Ejercicio 3 - TIR'!$C$24)*('Ejercicio 3 - TIR'!$E$24-'Ejercicio 3 - TIR'!$D$24)*(1-T129)))</f>
        <v>0.178809195524562</v>
      </c>
      <c r="V129" s="27">
        <f ca="1" t="shared" si="948"/>
        <v>0.300284387915728</v>
      </c>
      <c r="W129" s="29">
        <f ca="1">IF(V129&lt;=('Ejercicio 3 - TIR'!$D$25-'Ejercicio 3 - TIR'!$C$25)/('Ejercicio 3 - TIR'!$E$25-'Ejercicio 3 - TIR'!$C$25),'Ejercicio 3 - TIR'!$C$25+SQRT(('Ejercicio 3 - TIR'!$E$25-'Ejercicio 3 - TIR'!$C$25)*('Ejercicio 3 - TIR'!$D$25-'Ejercicio 3 - TIR'!$C$25)*V129),'Ejercicio 3 - TIR'!$E$25-SQRT(('Ejercicio 3 - TIR'!$E$25-'Ejercicio 3 - TIR'!$C$25)*('Ejercicio 3 - TIR'!$E$25-'Ejercicio 3 - TIR'!$D$25)*(1-V129)))</f>
        <v>0.200512580969554</v>
      </c>
      <c r="X129" s="27">
        <f ca="1" t="shared" si="948"/>
        <v>0.649944384153509</v>
      </c>
      <c r="Y129" s="29">
        <f ca="1">IF(X129&lt;=('Ejercicio 3 - TIR'!$D$26-'Ejercicio 3 - TIR'!$C$26)/('Ejercicio 3 - TIR'!$E$26-'Ejercicio 3 - TIR'!$C$26),'Ejercicio 3 - TIR'!$C$26+SQRT(('Ejercicio 3 - TIR'!$E$26-'Ejercicio 3 - TIR'!$C$26)*('Ejercicio 3 - TIR'!$D$26-'Ejercicio 3 - TIR'!$C$26)*X129),'Ejercicio 3 - TIR'!$E$26-SQRT(('Ejercicio 3 - TIR'!$E$26-'Ejercicio 3 - TIR'!$C$26)*('Ejercicio 3 - TIR'!$E$26-'Ejercicio 3 - TIR'!$D$26)*(1-X129)))</f>
        <v>0.236522415826416</v>
      </c>
      <c r="Z129" s="27">
        <f ca="1" t="shared" si="480"/>
        <v>1.13177926260704</v>
      </c>
      <c r="AA129" s="27">
        <f ca="1" t="shared" si="481"/>
        <v>1.30835854465916</v>
      </c>
      <c r="AB129" s="27">
        <f ca="1" t="shared" si="482"/>
        <v>1.54230508348734</v>
      </c>
      <c r="AC129" s="27">
        <f ca="1" t="shared" si="483"/>
        <v>1.85155665641986</v>
      </c>
      <c r="AD129" s="27">
        <f ca="1" t="shared" si="484"/>
        <v>2.28949130983576</v>
      </c>
      <c r="AE129" s="26">
        <f ca="1" t="shared" si="485"/>
        <v>4404.48322290525</v>
      </c>
      <c r="AF129" s="26">
        <f ca="1" t="shared" si="486"/>
        <v>5091.66712086754</v>
      </c>
      <c r="AG129" s="26">
        <f ca="1" t="shared" si="487"/>
        <v>6002.10402262872</v>
      </c>
      <c r="AH129" s="26">
        <f ca="1" t="shared" si="488"/>
        <v>7205.60139145375</v>
      </c>
      <c r="AI129" s="26">
        <f ca="1" t="shared" si="489"/>
        <v>8909.88764004258</v>
      </c>
      <c r="AJ129" s="28">
        <f ca="1" t="shared" si="490"/>
        <v>46126.2862389776</v>
      </c>
      <c r="AK129" s="28">
        <f ca="1" t="shared" si="491"/>
        <v>42470.7153394955</v>
      </c>
      <c r="AL129" s="28">
        <f ca="1" t="shared" si="492"/>
        <v>61166.815462272</v>
      </c>
      <c r="AM129" s="28">
        <f ca="1" t="shared" si="493"/>
        <v>69051.6255850461</v>
      </c>
      <c r="AN129" s="28">
        <f ca="1" t="shared" si="494"/>
        <v>91025.2861765506</v>
      </c>
      <c r="AO129" s="28">
        <f ca="1">C129/'Ejercicio 3 - TIR'!$D$7</f>
        <v>13273.0564648334</v>
      </c>
      <c r="AP129" s="28">
        <f ca="1" t="shared" si="495"/>
        <v>32853.2297741442</v>
      </c>
      <c r="AQ129" s="28">
        <f ca="1" t="shared" si="496"/>
        <v>29197.6588746622</v>
      </c>
      <c r="AR129" s="28">
        <f ca="1" t="shared" si="497"/>
        <v>47893.7589974386</v>
      </c>
      <c r="AS129" s="28">
        <f ca="1" t="shared" si="498"/>
        <v>55778.5691202127</v>
      </c>
      <c r="AT129" s="28">
        <f ca="1" t="shared" si="499"/>
        <v>77752.2297117172</v>
      </c>
      <c r="AU129" s="28">
        <f ca="1">AP129*'Ejercicio 3 - TIR'!$D$5</f>
        <v>16426.6148870721</v>
      </c>
      <c r="AV129" s="28">
        <f ca="1">AQ129*'Ejercicio 3 - TIR'!$D$5</f>
        <v>14598.8294373311</v>
      </c>
      <c r="AW129" s="28">
        <f ca="1">AR129*'Ejercicio 3 - TIR'!$D$5</f>
        <v>23946.8794987193</v>
      </c>
      <c r="AX129" s="28">
        <f ca="1">AS129*'Ejercicio 3 - TIR'!$D$5</f>
        <v>27889.2845601064</v>
      </c>
      <c r="AY129" s="28">
        <f ca="1">AT129*'Ejercicio 3 - TIR'!$D$5</f>
        <v>38876.1148558586</v>
      </c>
      <c r="AZ129" s="28">
        <f ca="1" t="shared" ref="AZ129:BD129" si="949">AJ129-AU129-AE129</f>
        <v>25295.1881290002</v>
      </c>
      <c r="BA129" s="28">
        <f ca="1" t="shared" si="949"/>
        <v>22780.2187812969</v>
      </c>
      <c r="BB129" s="28">
        <f ca="1" t="shared" si="949"/>
        <v>31217.8319409239</v>
      </c>
      <c r="BC129" s="28">
        <f ca="1" t="shared" si="949"/>
        <v>33956.739633486</v>
      </c>
      <c r="BD129" s="28">
        <f ca="1" t="shared" si="949"/>
        <v>43239.2836806494</v>
      </c>
      <c r="BE129" s="28">
        <f ca="1" t="shared" ref="BE129:BI129" si="950">AZ129/Z129</f>
        <v>22349.9307371413</v>
      </c>
      <c r="BF129" s="28">
        <f ca="1" t="shared" si="950"/>
        <v>17411.2966772663</v>
      </c>
      <c r="BG129" s="28">
        <f ca="1" t="shared" si="950"/>
        <v>20241.0225286534</v>
      </c>
      <c r="BH129" s="28">
        <f ca="1" t="shared" si="950"/>
        <v>18339.5628298754</v>
      </c>
      <c r="BI129" s="28">
        <f ca="1" t="shared" si="950"/>
        <v>18885.9785118604</v>
      </c>
      <c r="BJ129" s="28">
        <f ca="1" t="shared" si="502"/>
        <v>76522.1011535706</v>
      </c>
      <c r="BK129" s="28">
        <f ca="1" t="shared" si="503"/>
        <v>30388.5474311954</v>
      </c>
      <c r="BL129" s="28">
        <f ca="1" t="shared" si="504"/>
        <v>106910.648584766</v>
      </c>
      <c r="BM129" s="28">
        <f ca="1">BK129*'Ejercicio 3 - TIR'!$D$5</f>
        <v>15194.2737155977</v>
      </c>
      <c r="BN129" s="28">
        <f ca="1" t="shared" si="505"/>
        <v>91716.3748691683</v>
      </c>
      <c r="BO129" s="28">
        <f ca="1" t="shared" si="506"/>
        <v>40059.7174032286</v>
      </c>
      <c r="BP129" s="28">
        <f ca="1" t="shared" si="507"/>
        <v>-99788.4714949787</v>
      </c>
      <c r="BQ129" s="28">
        <f ca="1" t="shared" ref="BQ129:BT129" si="951">BE129</f>
        <v>22349.9307371413</v>
      </c>
      <c r="BR129" s="28">
        <f ca="1" t="shared" si="951"/>
        <v>17411.2966772663</v>
      </c>
      <c r="BS129" s="28">
        <f ca="1" t="shared" si="951"/>
        <v>20241.0225286534</v>
      </c>
      <c r="BT129" s="28">
        <f ca="1" t="shared" si="951"/>
        <v>18339.5628298754</v>
      </c>
      <c r="BU129" s="28">
        <f ca="1" t="shared" si="509"/>
        <v>58945.695915089</v>
      </c>
      <c r="BV129" s="30">
        <f ca="1" t="shared" si="510"/>
        <v>9.75089584477431</v>
      </c>
    </row>
    <row r="130" ht="15" customHeight="1" spans="1:74">
      <c r="A130" s="26">
        <v>129</v>
      </c>
      <c r="B130" s="27">
        <f ca="1" t="shared" ref="B130:F130" si="952">RAND()</f>
        <v>0.834120411115107</v>
      </c>
      <c r="C130" s="28">
        <f ca="1">IF(B130&lt;=('Ejercicio 3 - TIR'!$D$13-'Ejercicio 3 - TIR'!$C$13)/('Ejercicio 3 - TIR'!$E$13-'Ejercicio 3 - TIR'!$C$13),'Ejercicio 3 - TIR'!$C$13+SQRT(('Ejercicio 3 - TIR'!$E$13-'Ejercicio 3 - TIR'!$C$13)*('Ejercicio 3 - TIR'!$D$13-'Ejercicio 3 - TIR'!$C$13)*B130),'Ejercicio 3 - TIR'!$E$13-SQRT(('Ejercicio 3 - TIR'!$E$13-'Ejercicio 3 - TIR'!$C$13)*('Ejercicio 3 - TIR'!$E$13-'Ejercicio 3 - TIR'!$D$13)*(1-B130)))</f>
        <v>85891.2967760367</v>
      </c>
      <c r="D130" s="27">
        <f ca="1" t="shared" si="952"/>
        <v>0.505245009773106</v>
      </c>
      <c r="E130" s="28">
        <f ca="1">IF(D130&lt;=('Ejercicio 3 - TIR'!$D$14-'Ejercicio 3 - TIR'!$C$14)/('Ejercicio 3 - TIR'!$E$14-'Ejercicio 3 - TIR'!$C$14),'Ejercicio 3 - TIR'!$C$14+SQRT(('Ejercicio 3 - TIR'!$E$14-'Ejercicio 3 - TIR'!$C$14)*('Ejercicio 3 - TIR'!$D$14-'Ejercicio 3 - TIR'!$C$14)*D130),'Ejercicio 3 - TIR'!$E$14-SQRT(('Ejercicio 3 - TIR'!$E$14-'Ejercicio 3 - TIR'!$C$14)*('Ejercicio 3 - TIR'!$E$14-'Ejercicio 3 - TIR'!$D$14)*(1-D130)))</f>
        <v>31385.2888304927</v>
      </c>
      <c r="F130" s="27">
        <f ca="1" t="shared" si="952"/>
        <v>0.937012684587106</v>
      </c>
      <c r="G130" s="28">
        <f ca="1">IF(F130&lt;=('Ejercicio 3 - TIR'!$D$18-'Ejercicio 3 - TIR'!$C$18)/('Ejercicio 3 - TIR'!$E$18-'Ejercicio 3 - TIR'!$C$18),'Ejercicio 3 - TIR'!$C$18+SQRT(('Ejercicio 3 - TIR'!$E$18-'Ejercicio 3 - TIR'!$C$18)*('Ejercicio 3 - TIR'!$D$18-'Ejercicio 3 - TIR'!$C$18)*F130),'Ejercicio 3 - TIR'!$E$18-SQRT(('Ejercicio 3 - TIR'!$E$18-'Ejercicio 3 - TIR'!$C$18)*('Ejercicio 3 - TIR'!$E$18-'Ejercicio 3 - TIR'!$D$18)*(1-F130)))</f>
        <v>42826.5123290051</v>
      </c>
      <c r="H130" s="27">
        <f ca="1" t="shared" ref="H130:L130" si="953">RAND()</f>
        <v>0.0773126840819487</v>
      </c>
      <c r="I130" s="28">
        <f ca="1">IF(H130&lt;=('Ejercicio 3 - TIR'!$D$18-'Ejercicio 3 - TIR'!$C$18)/('Ejercicio 3 - TIR'!$E$18-'Ejercicio 3 - TIR'!$C$18),'Ejercicio 3 - TIR'!$C$18+SQRT(('Ejercicio 3 - TIR'!$E$18-'Ejercicio 3 - TIR'!$C$18)*('Ejercicio 3 - TIR'!$D$18-'Ejercicio 3 - TIR'!$C$18)*H130),'Ejercicio 3 - TIR'!$E$18-SQRT(('Ejercicio 3 - TIR'!$E$18-'Ejercicio 3 - TIR'!$C$18)*('Ejercicio 3 - TIR'!$E$18-'Ejercicio 3 - TIR'!$D$18)*(1-H130)))</f>
        <v>33405.4225306549</v>
      </c>
      <c r="J130" s="27">
        <f ca="1" t="shared" si="953"/>
        <v>0.603811088520985</v>
      </c>
      <c r="K130" s="28">
        <f ca="1">IF(J130&lt;=('Ejercicio 3 - TIR'!$D$18-'Ejercicio 3 - TIR'!$C$18)/('Ejercicio 3 - TIR'!$E$18-'Ejercicio 3 - TIR'!$C$18),'Ejercicio 3 - TIR'!$C$18+SQRT(('Ejercicio 3 - TIR'!$E$18-'Ejercicio 3 - TIR'!$C$18)*('Ejercicio 3 - TIR'!$D$18-'Ejercicio 3 - TIR'!$C$18)*J130),'Ejercicio 3 - TIR'!$E$18-SQRT(('Ejercicio 3 - TIR'!$E$18-'Ejercicio 3 - TIR'!$C$18)*('Ejercicio 3 - TIR'!$E$18-'Ejercicio 3 - TIR'!$D$18)*(1-J130)))</f>
        <v>39516.9145881503</v>
      </c>
      <c r="L130" s="27">
        <f ca="1" t="shared" si="953"/>
        <v>0.342060411612062</v>
      </c>
      <c r="M130" s="28">
        <f ca="1">IF(L130&lt;=('Ejercicio 3 - TIR'!$D$18-'Ejercicio 3 - TIR'!$C$18)/('Ejercicio 3 - TIR'!$E$18-'Ejercicio 3 - TIR'!$C$18),'Ejercicio 3 - TIR'!$C$18+SQRT(('Ejercicio 3 - TIR'!$E$18-'Ejercicio 3 - TIR'!$C$18)*('Ejercicio 3 - TIR'!$D$18-'Ejercicio 3 - TIR'!$C$18)*L130),'Ejercicio 3 - TIR'!$E$18-SQRT(('Ejercicio 3 - TIR'!$E$18-'Ejercicio 3 - TIR'!$C$18)*('Ejercicio 3 - TIR'!$E$18-'Ejercicio 3 - TIR'!$D$18)*(1-L130)))</f>
        <v>37163.0343948504</v>
      </c>
      <c r="N130" s="27">
        <f ca="1" t="shared" ref="N130:R130" si="954">RAND()</f>
        <v>0.894046284547879</v>
      </c>
      <c r="O130" s="28">
        <f ca="1">IF(N130&lt;=('Ejercicio 3 - TIR'!$D$18-'Ejercicio 3 - TIR'!$C$18)/('Ejercicio 3 - TIR'!$E$18-'Ejercicio 3 - TIR'!$C$18),'Ejercicio 3 - TIR'!$C$18+SQRT(('Ejercicio 3 - TIR'!$E$18-'Ejercicio 3 - TIR'!$C$18)*('Ejercicio 3 - TIR'!$D$18-'Ejercicio 3 - TIR'!$C$18)*N130),'Ejercicio 3 - TIR'!$E$18-SQRT(('Ejercicio 3 - TIR'!$E$18-'Ejercicio 3 - TIR'!$C$18)*('Ejercicio 3 - TIR'!$E$18-'Ejercicio 3 - TIR'!$D$18)*(1-N130)))</f>
        <v>42181.0412101435</v>
      </c>
      <c r="P130" s="27">
        <f ca="1" t="shared" si="954"/>
        <v>0.861260679205374</v>
      </c>
      <c r="Q130" s="29">
        <f ca="1">IF(P130&lt;=('Ejercicio 3 - TIR'!$D$22-'Ejercicio 3 - TIR'!$C$22)/('Ejercicio 3 - TIR'!$E$22-'Ejercicio 3 - TIR'!$C$22),'Ejercicio 3 - TIR'!$C$22+SQRT(('Ejercicio 3 - TIR'!$E$22-'Ejercicio 3 - TIR'!$C$22)*('Ejercicio 3 - TIR'!$D$22-'Ejercicio 3 - TIR'!$C$22)*P130),'Ejercicio 3 - TIR'!$E$22-SQRT(('Ejercicio 3 - TIR'!$E$22-'Ejercicio 3 - TIR'!$C$22)*('Ejercicio 3 - TIR'!$E$22-'Ejercicio 3 - TIR'!$D$22)*(1-P130)))</f>
        <v>0.164197127557614</v>
      </c>
      <c r="R130" s="27">
        <f ca="1" t="shared" si="954"/>
        <v>0.465155793276459</v>
      </c>
      <c r="S130" s="29">
        <f ca="1">IF(R130&lt;=('Ejercicio 3 - TIR'!$D$23-'Ejercicio 3 - TIR'!$C$23)/('Ejercicio 3 - TIR'!$E$23-'Ejercicio 3 - TIR'!$C$23),'Ejercicio 3 - TIR'!$C$23+SQRT(('Ejercicio 3 - TIR'!$E$23-'Ejercicio 3 - TIR'!$C$23)*('Ejercicio 3 - TIR'!$D$23-'Ejercicio 3 - TIR'!$C$23)*R130),'Ejercicio 3 - TIR'!$E$23-SQRT(('Ejercicio 3 - TIR'!$E$23-'Ejercicio 3 - TIR'!$C$23)*('Ejercicio 3 - TIR'!$E$23-'Ejercicio 3 - TIR'!$D$23)*(1-R130)))</f>
        <v>0.148935798380166</v>
      </c>
      <c r="T130" s="27">
        <f ca="1" t="shared" ref="T130:X130" si="955">RAND()</f>
        <v>0.873408851033704</v>
      </c>
      <c r="U130" s="29">
        <f ca="1">IF(T130&lt;=('Ejercicio 3 - TIR'!$D$24-'Ejercicio 3 - TIR'!$C$24)/('Ejercicio 3 - TIR'!$E$24-'Ejercicio 3 - TIR'!$C$24),'Ejercicio 3 - TIR'!$C$24+SQRT(('Ejercicio 3 - TIR'!$E$24-'Ejercicio 3 - TIR'!$C$24)*('Ejercicio 3 - TIR'!$D$24-'Ejercicio 3 - TIR'!$C$24)*T130),'Ejercicio 3 - TIR'!$E$24-SQRT(('Ejercicio 3 - TIR'!$E$24-'Ejercicio 3 - TIR'!$C$24)*('Ejercicio 3 - TIR'!$E$24-'Ejercicio 3 - TIR'!$D$24)*(1-T130)))</f>
        <v>0.201173018906218</v>
      </c>
      <c r="V130" s="27">
        <f ca="1" t="shared" si="955"/>
        <v>0.213467343335901</v>
      </c>
      <c r="W130" s="29">
        <f ca="1">IF(V130&lt;=('Ejercicio 3 - TIR'!$D$25-'Ejercicio 3 - TIR'!$C$25)/('Ejercicio 3 - TIR'!$E$25-'Ejercicio 3 - TIR'!$C$25),'Ejercicio 3 - TIR'!$C$25+SQRT(('Ejercicio 3 - TIR'!$E$25-'Ejercicio 3 - TIR'!$C$25)*('Ejercicio 3 - TIR'!$D$25-'Ejercicio 3 - TIR'!$C$25)*V130),'Ejercicio 3 - TIR'!$E$25-SQRT(('Ejercicio 3 - TIR'!$E$25-'Ejercicio 3 - TIR'!$C$25)*('Ejercicio 3 - TIR'!$E$25-'Ejercicio 3 - TIR'!$D$25)*(1-V130)))</f>
        <v>0.197287402369074</v>
      </c>
      <c r="X130" s="27">
        <f ca="1" t="shared" si="955"/>
        <v>0.203611089929492</v>
      </c>
      <c r="Y130" s="29">
        <f ca="1">IF(X130&lt;=('Ejercicio 3 - TIR'!$D$26-'Ejercicio 3 - TIR'!$C$26)/('Ejercicio 3 - TIR'!$E$26-'Ejercicio 3 - TIR'!$C$26),'Ejercicio 3 - TIR'!$C$26+SQRT(('Ejercicio 3 - TIR'!$E$26-'Ejercicio 3 - TIR'!$C$26)*('Ejercicio 3 - TIR'!$D$26-'Ejercicio 3 - TIR'!$C$26)*X130),'Ejercicio 3 - TIR'!$E$26-SQRT(('Ejercicio 3 - TIR'!$E$26-'Ejercicio 3 - TIR'!$C$26)*('Ejercicio 3 - TIR'!$E$26-'Ejercicio 3 - TIR'!$D$26)*(1-X130)))</f>
        <v>0.213446746955807</v>
      </c>
      <c r="Z130" s="27">
        <f ca="1" t="shared" ref="Z130:Z193" si="956">(1+Q130)</f>
        <v>1.16419712755761</v>
      </c>
      <c r="AA130" s="27">
        <f ca="1" t="shared" ref="AA130:AA193" si="957">Z130*(1+S130)</f>
        <v>1.3375877562223</v>
      </c>
      <c r="AB130" s="27">
        <f ca="1" t="shared" ref="AB130:AB193" si="958">AA130*(1+U130)</f>
        <v>1.60667432319354</v>
      </c>
      <c r="AC130" s="27">
        <f ca="1" t="shared" ref="AC130:AC193" si="959">AB130*(1+W130)</f>
        <v>1.92365092686948</v>
      </c>
      <c r="AD130" s="27">
        <f ca="1" t="shared" ref="AD130:AD193" si="960">AC130*(1+Y130)</f>
        <v>2.33424795948829</v>
      </c>
      <c r="AE130" s="26">
        <f ca="1" t="shared" ref="AE130:AE193" si="961">E130*Q130</f>
        <v>5153.37427353296</v>
      </c>
      <c r="AF130" s="26">
        <f ca="1" t="shared" ref="AF130:AF193" si="962">AE130*(1+S130)</f>
        <v>5920.8961853134</v>
      </c>
      <c r="AG130" s="26">
        <f ca="1" t="shared" ref="AG130:AG193" si="963">AF130*(1+U130)</f>
        <v>7112.02074554321</v>
      </c>
      <c r="AH130" s="26">
        <f ca="1" t="shared" ref="AH130:AH193" si="964">AG130*(1+W130)</f>
        <v>8515.13284402639</v>
      </c>
      <c r="AI130" s="26">
        <f ca="1" t="shared" ref="AI130:AI193" si="965">AH130*(1+Y130)</f>
        <v>10332.6602494804</v>
      </c>
      <c r="AJ130" s="28">
        <f ca="1" t="shared" ref="AJ130:AJ193" si="966">G130*Z130</f>
        <v>49858.5026367384</v>
      </c>
      <c r="AK130" s="28">
        <f ca="1" t="shared" ref="AK130:AK193" si="967">I130*AA130</f>
        <v>44682.6841684367</v>
      </c>
      <c r="AL130" s="28">
        <f ca="1" t="shared" ref="AL130:AL193" si="968">K130*AB130</f>
        <v>63490.8120006132</v>
      </c>
      <c r="AM130" s="28">
        <f ca="1" t="shared" ref="AM130:AM193" si="969">M130*AC130</f>
        <v>71488.7055589363</v>
      </c>
      <c r="AN130" s="28">
        <f ca="1" t="shared" ref="AN130:AN193" si="970">O130*AD130</f>
        <v>98461.0093738692</v>
      </c>
      <c r="AO130" s="28">
        <f ca="1">C130/'Ejercicio 3 - TIR'!$D$7</f>
        <v>17178.2593552073</v>
      </c>
      <c r="AP130" s="28">
        <f ca="1" t="shared" ref="AP130:AP193" si="971">AJ130-AO130</f>
        <v>32680.2432815311</v>
      </c>
      <c r="AQ130" s="28">
        <f ca="1" t="shared" ref="AQ130:AQ193" si="972">AK130-AO130</f>
        <v>27504.4248132294</v>
      </c>
      <c r="AR130" s="28">
        <f ca="1" t="shared" ref="AR130:AR193" si="973">AL130-AO130</f>
        <v>46312.5526454059</v>
      </c>
      <c r="AS130" s="28">
        <f ca="1" t="shared" ref="AS130:AS193" si="974">AM130-AO130</f>
        <v>54310.446203729</v>
      </c>
      <c r="AT130" s="28">
        <f ca="1" t="shared" ref="AT130:AT193" si="975">AN130-AO130</f>
        <v>81282.7500186618</v>
      </c>
      <c r="AU130" s="28">
        <f ca="1">AP130*'Ejercicio 3 - TIR'!$D$5</f>
        <v>16340.1216407655</v>
      </c>
      <c r="AV130" s="28">
        <f ca="1">AQ130*'Ejercicio 3 - TIR'!$D$5</f>
        <v>13752.2124066147</v>
      </c>
      <c r="AW130" s="28">
        <f ca="1">AR130*'Ejercicio 3 - TIR'!$D$5</f>
        <v>23156.2763227029</v>
      </c>
      <c r="AX130" s="28">
        <f ca="1">AS130*'Ejercicio 3 - TIR'!$D$5</f>
        <v>27155.2231018645</v>
      </c>
      <c r="AY130" s="28">
        <f ca="1">AT130*'Ejercicio 3 - TIR'!$D$5</f>
        <v>40641.3750093309</v>
      </c>
      <c r="AZ130" s="28">
        <f ca="1" t="shared" ref="AZ130:BD130" si="976">AJ130-AU130-AE130</f>
        <v>28365.0067224399</v>
      </c>
      <c r="BA130" s="28">
        <f ca="1" t="shared" si="976"/>
        <v>25009.5755765086</v>
      </c>
      <c r="BB130" s="28">
        <f ca="1" t="shared" si="976"/>
        <v>33222.5149323671</v>
      </c>
      <c r="BC130" s="28">
        <f ca="1" t="shared" si="976"/>
        <v>35818.3496130454</v>
      </c>
      <c r="BD130" s="28">
        <f ca="1" t="shared" si="976"/>
        <v>47486.9741150579</v>
      </c>
      <c r="BE130" s="28">
        <f ca="1" t="shared" ref="BE130:BI130" si="977">AZ130/Z130</f>
        <v>24364.4362720146</v>
      </c>
      <c r="BF130" s="28">
        <f ca="1" t="shared" si="977"/>
        <v>18697.521310409</v>
      </c>
      <c r="BG130" s="28">
        <f ca="1" t="shared" si="977"/>
        <v>20677.8153187459</v>
      </c>
      <c r="BH130" s="28">
        <f ca="1" t="shared" si="977"/>
        <v>18619.9840692176</v>
      </c>
      <c r="BI130" s="28">
        <f ca="1" t="shared" si="977"/>
        <v>20343.5860025204</v>
      </c>
      <c r="BJ130" s="28">
        <f ca="1" t="shared" ref="BJ130:BJ193" si="978">E130*AD130</f>
        <v>73261.0464105283</v>
      </c>
      <c r="BK130" s="28">
        <f ca="1" t="shared" ref="BK130:BK193" si="979">0.2*C130*AD130</f>
        <v>40098.3168474535</v>
      </c>
      <c r="BL130" s="28">
        <f ca="1" t="shared" ref="BL130:BL193" si="980">BJ130+BK130</f>
        <v>113359.363257982</v>
      </c>
      <c r="BM130" s="28">
        <f ca="1">BK130*'Ejercicio 3 - TIR'!$D$5</f>
        <v>20049.1584237267</v>
      </c>
      <c r="BN130" s="28">
        <f ca="1" t="shared" ref="BN130:BN193" si="981">BL130-BM130</f>
        <v>93310.204834255</v>
      </c>
      <c r="BO130" s="28">
        <f ca="1" t="shared" ref="BO130:BO193" si="982">BN130/AD130</f>
        <v>39974.4185080964</v>
      </c>
      <c r="BP130" s="28">
        <f ca="1" t="shared" ref="BP130:BP193" si="983">-(C130+E130)</f>
        <v>-117276.585606529</v>
      </c>
      <c r="BQ130" s="28">
        <f ca="1" t="shared" ref="BQ130:BT130" si="984">BE130</f>
        <v>24364.4362720146</v>
      </c>
      <c r="BR130" s="28">
        <f ca="1" t="shared" si="984"/>
        <v>18697.521310409</v>
      </c>
      <c r="BS130" s="28">
        <f ca="1" t="shared" si="984"/>
        <v>20677.8153187459</v>
      </c>
      <c r="BT130" s="28">
        <f ca="1" t="shared" si="984"/>
        <v>18619.9840692176</v>
      </c>
      <c r="BU130" s="28">
        <f ca="1" t="shared" ref="BU130:BU193" si="985">BI130+BO130</f>
        <v>60318.0045106168</v>
      </c>
      <c r="BV130" s="30">
        <f ca="1" t="shared" ref="BV130:BV193" si="986">IFERROR(IRR(BP130:BU130,0.1),NA())*100</f>
        <v>5.87428727366792</v>
      </c>
    </row>
    <row r="131" ht="15" customHeight="1" spans="1:74">
      <c r="A131" s="26">
        <v>130</v>
      </c>
      <c r="B131" s="27">
        <f ca="1" t="shared" ref="B131:F131" si="987">RAND()</f>
        <v>0.123286658305163</v>
      </c>
      <c r="C131" s="28">
        <f ca="1">IF(B131&lt;=('Ejercicio 3 - TIR'!$D$13-'Ejercicio 3 - TIR'!$C$13)/('Ejercicio 3 - TIR'!$E$13-'Ejercicio 3 - TIR'!$C$13),'Ejercicio 3 - TIR'!$C$13+SQRT(('Ejercicio 3 - TIR'!$E$13-'Ejercicio 3 - TIR'!$C$13)*('Ejercicio 3 - TIR'!$D$13-'Ejercicio 3 - TIR'!$C$13)*B131),'Ejercicio 3 - TIR'!$E$13-SQRT(('Ejercicio 3 - TIR'!$E$13-'Ejercicio 3 - TIR'!$C$13)*('Ejercicio 3 - TIR'!$E$13-'Ejercicio 3 - TIR'!$D$13)*(1-B131)))</f>
        <v>67022.4399835146</v>
      </c>
      <c r="D131" s="27">
        <f ca="1" t="shared" si="987"/>
        <v>0.334527215681621</v>
      </c>
      <c r="E131" s="28">
        <f ca="1">IF(D131&lt;=('Ejercicio 3 - TIR'!$D$14-'Ejercicio 3 - TIR'!$C$14)/('Ejercicio 3 - TIR'!$E$14-'Ejercicio 3 - TIR'!$C$14),'Ejercicio 3 - TIR'!$C$14+SQRT(('Ejercicio 3 - TIR'!$E$14-'Ejercicio 3 - TIR'!$C$14)*('Ejercicio 3 - TIR'!$D$14-'Ejercicio 3 - TIR'!$C$14)*D131),'Ejercicio 3 - TIR'!$E$14-SQRT(('Ejercicio 3 - TIR'!$E$14-'Ejercicio 3 - TIR'!$C$14)*('Ejercicio 3 - TIR'!$E$14-'Ejercicio 3 - TIR'!$D$14)*(1-D131)))</f>
        <v>30008.9581300168</v>
      </c>
      <c r="F131" s="27">
        <f ca="1" t="shared" si="987"/>
        <v>0.166584314618397</v>
      </c>
      <c r="G131" s="28">
        <f ca="1">IF(F131&lt;=('Ejercicio 3 - TIR'!$D$18-'Ejercicio 3 - TIR'!$C$18)/('Ejercicio 3 - TIR'!$E$18-'Ejercicio 3 - TIR'!$C$18),'Ejercicio 3 - TIR'!$C$18+SQRT(('Ejercicio 3 - TIR'!$E$18-'Ejercicio 3 - TIR'!$C$18)*('Ejercicio 3 - TIR'!$D$18-'Ejercicio 3 - TIR'!$C$18)*F131),'Ejercicio 3 - TIR'!$E$18-SQRT(('Ejercicio 3 - TIR'!$E$18-'Ejercicio 3 - TIR'!$C$18)*('Ejercicio 3 - TIR'!$E$18-'Ejercicio 3 - TIR'!$D$18)*(1-F131)))</f>
        <v>34998.7645666464</v>
      </c>
      <c r="H131" s="27">
        <f ca="1" t="shared" ref="H131:L131" si="988">RAND()</f>
        <v>0.67802918759097</v>
      </c>
      <c r="I131" s="28">
        <f ca="1">IF(H131&lt;=('Ejercicio 3 - TIR'!$D$18-'Ejercicio 3 - TIR'!$C$18)/('Ejercicio 3 - TIR'!$E$18-'Ejercicio 3 - TIR'!$C$18),'Ejercicio 3 - TIR'!$C$18+SQRT(('Ejercicio 3 - TIR'!$E$18-'Ejercicio 3 - TIR'!$C$18)*('Ejercicio 3 - TIR'!$D$18-'Ejercicio 3 - TIR'!$C$18)*H131),'Ejercicio 3 - TIR'!$E$18-SQRT(('Ejercicio 3 - TIR'!$E$18-'Ejercicio 3 - TIR'!$C$18)*('Ejercicio 3 - TIR'!$E$18-'Ejercicio 3 - TIR'!$D$18)*(1-H131)))</f>
        <v>40085.9577809427</v>
      </c>
      <c r="J131" s="27">
        <f ca="1" t="shared" si="988"/>
        <v>0.660590427662374</v>
      </c>
      <c r="K131" s="28">
        <f ca="1">IF(J131&lt;=('Ejercicio 3 - TIR'!$D$18-'Ejercicio 3 - TIR'!$C$18)/('Ejercicio 3 - TIR'!$E$18-'Ejercicio 3 - TIR'!$C$18),'Ejercicio 3 - TIR'!$C$18+SQRT(('Ejercicio 3 - TIR'!$E$18-'Ejercicio 3 - TIR'!$C$18)*('Ejercicio 3 - TIR'!$D$18-'Ejercicio 3 - TIR'!$C$18)*J131),'Ejercicio 3 - TIR'!$E$18-SQRT(('Ejercicio 3 - TIR'!$E$18-'Ejercicio 3 - TIR'!$C$18)*('Ejercicio 3 - TIR'!$E$18-'Ejercicio 3 - TIR'!$D$18)*(1-J131)))</f>
        <v>39954.3238921263</v>
      </c>
      <c r="L131" s="27">
        <f ca="1" t="shared" si="988"/>
        <v>0.812124285406211</v>
      </c>
      <c r="M131" s="28">
        <f ca="1">IF(L131&lt;=('Ejercicio 3 - TIR'!$D$18-'Ejercicio 3 - TIR'!$C$18)/('Ejercicio 3 - TIR'!$E$18-'Ejercicio 3 - TIR'!$C$18),'Ejercicio 3 - TIR'!$C$18+SQRT(('Ejercicio 3 - TIR'!$E$18-'Ejercicio 3 - TIR'!$C$18)*('Ejercicio 3 - TIR'!$D$18-'Ejercicio 3 - TIR'!$C$18)*L131),'Ejercicio 3 - TIR'!$E$18-SQRT(('Ejercicio 3 - TIR'!$E$18-'Ejercicio 3 - TIR'!$C$18)*('Ejercicio 3 - TIR'!$E$18-'Ejercicio 3 - TIR'!$D$18)*(1-L131)))</f>
        <v>41246.2447343315</v>
      </c>
      <c r="N131" s="27">
        <f ca="1" t="shared" ref="N131:R131" si="989">RAND()</f>
        <v>0.961951177443872</v>
      </c>
      <c r="O131" s="28">
        <f ca="1">IF(N131&lt;=('Ejercicio 3 - TIR'!$D$18-'Ejercicio 3 - TIR'!$C$18)/('Ejercicio 3 - TIR'!$E$18-'Ejercicio 3 - TIR'!$C$18),'Ejercicio 3 - TIR'!$C$18+SQRT(('Ejercicio 3 - TIR'!$E$18-'Ejercicio 3 - TIR'!$C$18)*('Ejercicio 3 - TIR'!$D$18-'Ejercicio 3 - TIR'!$C$18)*N131),'Ejercicio 3 - TIR'!$E$18-SQRT(('Ejercicio 3 - TIR'!$E$18-'Ejercicio 3 - TIR'!$C$18)*('Ejercicio 3 - TIR'!$E$18-'Ejercicio 3 - TIR'!$D$18)*(1-N131)))</f>
        <v>43310.7215470179</v>
      </c>
      <c r="P131" s="27">
        <f ca="1" t="shared" si="989"/>
        <v>0.785533285915088</v>
      </c>
      <c r="Q131" s="29">
        <f ca="1">IF(P131&lt;=('Ejercicio 3 - TIR'!$D$22-'Ejercicio 3 - TIR'!$C$22)/('Ejercicio 3 - TIR'!$E$22-'Ejercicio 3 - TIR'!$C$22),'Ejercicio 3 - TIR'!$C$22+SQRT(('Ejercicio 3 - TIR'!$E$22-'Ejercicio 3 - TIR'!$C$22)*('Ejercicio 3 - TIR'!$D$22-'Ejercicio 3 - TIR'!$C$22)*P131),'Ejercicio 3 - TIR'!$E$22-SQRT(('Ejercicio 3 - TIR'!$E$22-'Ejercicio 3 - TIR'!$C$22)*('Ejercicio 3 - TIR'!$E$22-'Ejercicio 3 - TIR'!$D$22)*(1-P131)))</f>
        <v>0.160352097176725</v>
      </c>
      <c r="R131" s="27">
        <f ca="1" t="shared" si="989"/>
        <v>0.531306058987308</v>
      </c>
      <c r="S131" s="29">
        <f ca="1">IF(R131&lt;=('Ejercicio 3 - TIR'!$D$23-'Ejercicio 3 - TIR'!$C$23)/('Ejercicio 3 - TIR'!$E$23-'Ejercicio 3 - TIR'!$C$23),'Ejercicio 3 - TIR'!$C$23+SQRT(('Ejercicio 3 - TIR'!$E$23-'Ejercicio 3 - TIR'!$C$23)*('Ejercicio 3 - TIR'!$D$23-'Ejercicio 3 - TIR'!$C$23)*R131),'Ejercicio 3 - TIR'!$E$23-SQRT(('Ejercicio 3 - TIR'!$E$23-'Ejercicio 3 - TIR'!$C$23)*('Ejercicio 3 - TIR'!$E$23-'Ejercicio 3 - TIR'!$D$23)*(1-R131)))</f>
        <v>0.150954361879572</v>
      </c>
      <c r="T131" s="27">
        <f ca="1" t="shared" ref="T131:X131" si="990">RAND()</f>
        <v>0.955477707604852</v>
      </c>
      <c r="U131" s="29">
        <f ca="1">IF(T131&lt;=('Ejercicio 3 - TIR'!$D$24-'Ejercicio 3 - TIR'!$C$24)/('Ejercicio 3 - TIR'!$E$24-'Ejercicio 3 - TIR'!$C$24),'Ejercicio 3 - TIR'!$C$24+SQRT(('Ejercicio 3 - TIR'!$E$24-'Ejercicio 3 - TIR'!$C$24)*('Ejercicio 3 - TIR'!$D$24-'Ejercicio 3 - TIR'!$C$24)*T131),'Ejercicio 3 - TIR'!$E$24-SQRT(('Ejercicio 3 - TIR'!$E$24-'Ejercicio 3 - TIR'!$C$24)*('Ejercicio 3 - TIR'!$E$24-'Ejercicio 3 - TIR'!$D$24)*(1-T131)))</f>
        <v>0.208834767413689</v>
      </c>
      <c r="V131" s="27">
        <f ca="1" t="shared" si="990"/>
        <v>0.105284648330491</v>
      </c>
      <c r="W131" s="29">
        <f ca="1">IF(V131&lt;=('Ejercicio 3 - TIR'!$D$25-'Ejercicio 3 - TIR'!$C$25)/('Ejercicio 3 - TIR'!$E$25-'Ejercicio 3 - TIR'!$C$25),'Ejercicio 3 - TIR'!$C$25+SQRT(('Ejercicio 3 - TIR'!$E$25-'Ejercicio 3 - TIR'!$C$25)*('Ejercicio 3 - TIR'!$D$25-'Ejercicio 3 - TIR'!$C$25)*V131),'Ejercicio 3 - TIR'!$E$25-SQRT(('Ejercicio 3 - TIR'!$E$25-'Ejercicio 3 - TIR'!$C$25)*('Ejercicio 3 - TIR'!$E$25-'Ejercicio 3 - TIR'!$D$25)*(1-V131)))</f>
        <v>0.192140778709073</v>
      </c>
      <c r="X131" s="27">
        <f ca="1" t="shared" si="990"/>
        <v>0.737510007617434</v>
      </c>
      <c r="Y131" s="29">
        <f ca="1">IF(X131&lt;=('Ejercicio 3 - TIR'!$D$26-'Ejercicio 3 - TIR'!$C$26)/('Ejercicio 3 - TIR'!$E$26-'Ejercicio 3 - TIR'!$C$26),'Ejercicio 3 - TIR'!$C$26+SQRT(('Ejercicio 3 - TIR'!$E$26-'Ejercicio 3 - TIR'!$C$26)*('Ejercicio 3 - TIR'!$D$26-'Ejercicio 3 - TIR'!$C$26)*X131),'Ejercicio 3 - TIR'!$E$26-SQRT(('Ejercicio 3 - TIR'!$E$26-'Ejercicio 3 - TIR'!$C$26)*('Ejercicio 3 - TIR'!$E$26-'Ejercicio 3 - TIR'!$D$26)*(1-X131)))</f>
        <v>0.242351016496247</v>
      </c>
      <c r="Z131" s="27">
        <f ca="1" t="shared" si="956"/>
        <v>1.16035209717673</v>
      </c>
      <c r="AA131" s="27">
        <f ca="1" t="shared" si="957"/>
        <v>1.33551230756166</v>
      </c>
      <c r="AB131" s="27">
        <f ca="1" t="shared" si="958"/>
        <v>1.61441370968942</v>
      </c>
      <c r="AC131" s="27">
        <f ca="1" t="shared" si="959"/>
        <v>1.92460841702775</v>
      </c>
      <c r="AD131" s="27">
        <f ca="1" t="shared" si="960"/>
        <v>2.39103922325166</v>
      </c>
      <c r="AE131" s="26">
        <f ca="1" t="shared" si="961"/>
        <v>4811.99937023674</v>
      </c>
      <c r="AF131" s="26">
        <f ca="1" t="shared" si="962"/>
        <v>5538.39166453573</v>
      </c>
      <c r="AG131" s="26">
        <f ca="1" t="shared" si="963"/>
        <v>6695.00039964497</v>
      </c>
      <c r="AH131" s="26">
        <f ca="1" t="shared" si="964"/>
        <v>7981.38298989031</v>
      </c>
      <c r="AI131" s="26">
        <f ca="1" t="shared" si="965"/>
        <v>9915.67927053608</v>
      </c>
      <c r="AJ131" s="28">
        <f ca="1" t="shared" si="966"/>
        <v>40610.8898635026</v>
      </c>
      <c r="AK131" s="28">
        <f ca="1" t="shared" si="967"/>
        <v>53535.2899768462</v>
      </c>
      <c r="AL131" s="28">
        <f ca="1" t="shared" si="968"/>
        <v>64502.8082528202</v>
      </c>
      <c r="AM131" s="28">
        <f ca="1" t="shared" si="969"/>
        <v>79382.8697864808</v>
      </c>
      <c r="AN131" s="28">
        <f ca="1" t="shared" si="970"/>
        <v>103557.634006251</v>
      </c>
      <c r="AO131" s="28">
        <f ca="1">C131/'Ejercicio 3 - TIR'!$D$7</f>
        <v>13404.4879967029</v>
      </c>
      <c r="AP131" s="28">
        <f ca="1" t="shared" si="971"/>
        <v>27206.4018667997</v>
      </c>
      <c r="AQ131" s="28">
        <f ca="1" t="shared" si="972"/>
        <v>40130.8019801432</v>
      </c>
      <c r="AR131" s="28">
        <f ca="1" t="shared" si="973"/>
        <v>51098.3202561173</v>
      </c>
      <c r="AS131" s="28">
        <f ca="1" t="shared" si="974"/>
        <v>65978.3817897779</v>
      </c>
      <c r="AT131" s="28">
        <f ca="1" t="shared" si="975"/>
        <v>90153.1460095476</v>
      </c>
      <c r="AU131" s="28">
        <f ca="1">AP131*'Ejercicio 3 - TIR'!$D$5</f>
        <v>13603.2009333998</v>
      </c>
      <c r="AV131" s="28">
        <f ca="1">AQ131*'Ejercicio 3 - TIR'!$D$5</f>
        <v>20065.4009900716</v>
      </c>
      <c r="AW131" s="28">
        <f ca="1">AR131*'Ejercicio 3 - TIR'!$D$5</f>
        <v>25549.1601280587</v>
      </c>
      <c r="AX131" s="28">
        <f ca="1">AS131*'Ejercicio 3 - TIR'!$D$5</f>
        <v>32989.190894889</v>
      </c>
      <c r="AY131" s="28">
        <f ca="1">AT131*'Ejercicio 3 - TIR'!$D$5</f>
        <v>45076.5730047738</v>
      </c>
      <c r="AZ131" s="28">
        <f ca="1" t="shared" ref="AZ131:BD131" si="991">AJ131-AU131-AE131</f>
        <v>22195.689559866</v>
      </c>
      <c r="BA131" s="28">
        <f ca="1" t="shared" si="991"/>
        <v>27931.4973222388</v>
      </c>
      <c r="BB131" s="28">
        <f ca="1" t="shared" si="991"/>
        <v>32258.6477251166</v>
      </c>
      <c r="BC131" s="28">
        <f ca="1" t="shared" si="991"/>
        <v>38412.2959017016</v>
      </c>
      <c r="BD131" s="28">
        <f ca="1" t="shared" si="991"/>
        <v>48565.3817309407</v>
      </c>
      <c r="BE131" s="28">
        <f ca="1" t="shared" ref="BE131:BI131" si="992">AZ131/Z131</f>
        <v>19128.4090526236</v>
      </c>
      <c r="BF131" s="28">
        <f ca="1" t="shared" si="992"/>
        <v>20914.443965878</v>
      </c>
      <c r="BG131" s="28">
        <f ca="1" t="shared" si="992"/>
        <v>19981.6487753455</v>
      </c>
      <c r="BH131" s="28">
        <f ca="1" t="shared" si="992"/>
        <v>19958.4993819279</v>
      </c>
      <c r="BI131" s="28">
        <f ca="1" t="shared" si="992"/>
        <v>20311.4115647567</v>
      </c>
      <c r="BJ131" s="28">
        <f ca="1" t="shared" si="978"/>
        <v>71752.595937787</v>
      </c>
      <c r="BK131" s="28">
        <f ca="1" t="shared" si="979"/>
        <v>32050.6565677227</v>
      </c>
      <c r="BL131" s="28">
        <f ca="1" t="shared" si="980"/>
        <v>103803.25250551</v>
      </c>
      <c r="BM131" s="28">
        <f ca="1">BK131*'Ejercicio 3 - TIR'!$D$5</f>
        <v>16025.3282838614</v>
      </c>
      <c r="BN131" s="28">
        <f ca="1" t="shared" si="981"/>
        <v>87777.9242216483</v>
      </c>
      <c r="BO131" s="28">
        <f ca="1" t="shared" si="982"/>
        <v>36711.2021283683</v>
      </c>
      <c r="BP131" s="28">
        <f ca="1" t="shared" si="983"/>
        <v>-97031.3981135315</v>
      </c>
      <c r="BQ131" s="28">
        <f ca="1" t="shared" ref="BQ131:BT131" si="993">BE131</f>
        <v>19128.4090526236</v>
      </c>
      <c r="BR131" s="28">
        <f ca="1" t="shared" si="993"/>
        <v>20914.443965878</v>
      </c>
      <c r="BS131" s="28">
        <f ca="1" t="shared" si="993"/>
        <v>19981.6487753455</v>
      </c>
      <c r="BT131" s="28">
        <f ca="1" t="shared" si="993"/>
        <v>19958.4993819279</v>
      </c>
      <c r="BU131" s="28">
        <f ca="1" t="shared" si="985"/>
        <v>57022.613693125</v>
      </c>
      <c r="BV131" s="30">
        <f ca="1" t="shared" si="986"/>
        <v>10.5745204516327</v>
      </c>
    </row>
    <row r="132" ht="15" customHeight="1" spans="1:74">
      <c r="A132" s="26">
        <v>131</v>
      </c>
      <c r="B132" s="27">
        <f ca="1" t="shared" ref="B132:F132" si="994">RAND()</f>
        <v>0.284813085618535</v>
      </c>
      <c r="C132" s="28">
        <f ca="1">IF(B132&lt;=('Ejercicio 3 - TIR'!$D$13-'Ejercicio 3 - TIR'!$C$13)/('Ejercicio 3 - TIR'!$E$13-'Ejercicio 3 - TIR'!$C$13),'Ejercicio 3 - TIR'!$C$13+SQRT(('Ejercicio 3 - TIR'!$E$13-'Ejercicio 3 - TIR'!$C$13)*('Ejercicio 3 - TIR'!$D$13-'Ejercicio 3 - TIR'!$C$13)*B132),'Ejercicio 3 - TIR'!$E$13-SQRT(('Ejercicio 3 - TIR'!$E$13-'Ejercicio 3 - TIR'!$C$13)*('Ejercicio 3 - TIR'!$E$13-'Ejercicio 3 - TIR'!$D$13)*(1-B132)))</f>
        <v>70704.5345273751</v>
      </c>
      <c r="D132" s="27">
        <f ca="1" t="shared" si="994"/>
        <v>0.544818745260225</v>
      </c>
      <c r="E132" s="28">
        <f ca="1">IF(D132&lt;=('Ejercicio 3 - TIR'!$D$14-'Ejercicio 3 - TIR'!$C$14)/('Ejercicio 3 - TIR'!$E$14-'Ejercicio 3 - TIR'!$C$14),'Ejercicio 3 - TIR'!$C$14+SQRT(('Ejercicio 3 - TIR'!$E$14-'Ejercicio 3 - TIR'!$C$14)*('Ejercicio 3 - TIR'!$D$14-'Ejercicio 3 - TIR'!$C$14)*D132),'Ejercicio 3 - TIR'!$E$14-SQRT(('Ejercicio 3 - TIR'!$E$14-'Ejercicio 3 - TIR'!$C$14)*('Ejercicio 3 - TIR'!$E$14-'Ejercicio 3 - TIR'!$D$14)*(1-D132)))</f>
        <v>31736.9988375309</v>
      </c>
      <c r="F132" s="27">
        <f ca="1" t="shared" si="994"/>
        <v>0.150205716694304</v>
      </c>
      <c r="G132" s="28">
        <f ca="1">IF(F132&lt;=('Ejercicio 3 - TIR'!$D$18-'Ejercicio 3 - TIR'!$C$18)/('Ejercicio 3 - TIR'!$E$18-'Ejercicio 3 - TIR'!$C$18),'Ejercicio 3 - TIR'!$C$18+SQRT(('Ejercicio 3 - TIR'!$E$18-'Ejercicio 3 - TIR'!$C$18)*('Ejercicio 3 - TIR'!$D$18-'Ejercicio 3 - TIR'!$C$18)*F132),'Ejercicio 3 - TIR'!$E$18-SQRT(('Ejercicio 3 - TIR'!$E$18-'Ejercicio 3 - TIR'!$C$18)*('Ejercicio 3 - TIR'!$E$18-'Ejercicio 3 - TIR'!$D$18)*(1-F132)))</f>
        <v>34746.6680423372</v>
      </c>
      <c r="H132" s="27">
        <f ca="1" t="shared" ref="H132:L132" si="995">RAND()</f>
        <v>0.215485195355308</v>
      </c>
      <c r="I132" s="28">
        <f ca="1">IF(H132&lt;=('Ejercicio 3 - TIR'!$D$18-'Ejercicio 3 - TIR'!$C$18)/('Ejercicio 3 - TIR'!$E$18-'Ejercicio 3 - TIR'!$C$18),'Ejercicio 3 - TIR'!$C$18+SQRT(('Ejercicio 3 - TIR'!$E$18-'Ejercicio 3 - TIR'!$C$18)*('Ejercicio 3 - TIR'!$D$18-'Ejercicio 3 - TIR'!$C$18)*H132),'Ejercicio 3 - TIR'!$E$18-SQRT(('Ejercicio 3 - TIR'!$E$18-'Ejercicio 3 - TIR'!$C$18)*('Ejercicio 3 - TIR'!$E$18-'Ejercicio 3 - TIR'!$D$18)*(1-H132)))</f>
        <v>35685.3125950379</v>
      </c>
      <c r="J132" s="27">
        <f ca="1" t="shared" si="995"/>
        <v>0.513207991152028</v>
      </c>
      <c r="K132" s="28">
        <f ca="1">IF(J132&lt;=('Ejercicio 3 - TIR'!$D$18-'Ejercicio 3 - TIR'!$C$18)/('Ejercicio 3 - TIR'!$E$18-'Ejercicio 3 - TIR'!$C$18),'Ejercicio 3 - TIR'!$C$18+SQRT(('Ejercicio 3 - TIR'!$E$18-'Ejercicio 3 - TIR'!$C$18)*('Ejercicio 3 - TIR'!$D$18-'Ejercicio 3 - TIR'!$C$18)*J132),'Ejercicio 3 - TIR'!$E$18-SQRT(('Ejercicio 3 - TIR'!$E$18-'Ejercicio 3 - TIR'!$C$18)*('Ejercicio 3 - TIR'!$E$18-'Ejercicio 3 - TIR'!$D$18)*(1-J132)))</f>
        <v>38773.8930169455</v>
      </c>
      <c r="L132" s="27">
        <f ca="1" t="shared" si="995"/>
        <v>0.352777543741852</v>
      </c>
      <c r="M132" s="28">
        <f ca="1">IF(L132&lt;=('Ejercicio 3 - TIR'!$D$18-'Ejercicio 3 - TIR'!$C$18)/('Ejercicio 3 - TIR'!$E$18-'Ejercicio 3 - TIR'!$C$18),'Ejercicio 3 - TIR'!$C$18+SQRT(('Ejercicio 3 - TIR'!$E$18-'Ejercicio 3 - TIR'!$C$18)*('Ejercicio 3 - TIR'!$D$18-'Ejercicio 3 - TIR'!$C$18)*L132),'Ejercicio 3 - TIR'!$E$18-SQRT(('Ejercicio 3 - TIR'!$E$18-'Ejercicio 3 - TIR'!$C$18)*('Ejercicio 3 - TIR'!$E$18-'Ejercicio 3 - TIR'!$D$18)*(1-L132)))</f>
        <v>37274.3818679856</v>
      </c>
      <c r="N132" s="27">
        <f ca="1" t="shared" ref="N132:R132" si="996">RAND()</f>
        <v>0.962160904357615</v>
      </c>
      <c r="O132" s="28">
        <f ca="1">IF(N132&lt;=('Ejercicio 3 - TIR'!$D$18-'Ejercicio 3 - TIR'!$C$18)/('Ejercicio 3 - TIR'!$E$18-'Ejercicio 3 - TIR'!$C$18),'Ejercicio 3 - TIR'!$C$18+SQRT(('Ejercicio 3 - TIR'!$E$18-'Ejercicio 3 - TIR'!$C$18)*('Ejercicio 3 - TIR'!$D$18-'Ejercicio 3 - TIR'!$C$18)*N132),'Ejercicio 3 - TIR'!$E$18-SQRT(('Ejercicio 3 - TIR'!$E$18-'Ejercicio 3 - TIR'!$C$18)*('Ejercicio 3 - TIR'!$E$18-'Ejercicio 3 - TIR'!$D$18)*(1-N132)))</f>
        <v>43315.3836718176</v>
      </c>
      <c r="P132" s="27">
        <f ca="1" t="shared" si="996"/>
        <v>0.110282924998158</v>
      </c>
      <c r="Q132" s="29">
        <f ca="1">IF(P132&lt;=('Ejercicio 3 - TIR'!$D$22-'Ejercicio 3 - TIR'!$C$22)/('Ejercicio 3 - TIR'!$E$22-'Ejercicio 3 - TIR'!$C$22),'Ejercicio 3 - TIR'!$C$22+SQRT(('Ejercicio 3 - TIR'!$E$22-'Ejercicio 3 - TIR'!$C$22)*('Ejercicio 3 - TIR'!$D$22-'Ejercicio 3 - TIR'!$C$22)*P132),'Ejercicio 3 - TIR'!$E$22-SQRT(('Ejercicio 3 - TIR'!$E$22-'Ejercicio 3 - TIR'!$C$22)*('Ejercicio 3 - TIR'!$E$22-'Ejercicio 3 - TIR'!$D$22)*(1-P132)))</f>
        <v>0.134089331602198</v>
      </c>
      <c r="R132" s="27">
        <f ca="1" t="shared" si="996"/>
        <v>0.84872930373508</v>
      </c>
      <c r="S132" s="29">
        <f ca="1">IF(R132&lt;=('Ejercicio 3 - TIR'!$D$23-'Ejercicio 3 - TIR'!$C$23)/('Ejercicio 3 - TIR'!$E$23-'Ejercicio 3 - TIR'!$C$23),'Ejercicio 3 - TIR'!$C$23+SQRT(('Ejercicio 3 - TIR'!$E$23-'Ejercicio 3 - TIR'!$C$23)*('Ejercicio 3 - TIR'!$D$23-'Ejercicio 3 - TIR'!$C$23)*R132),'Ejercicio 3 - TIR'!$E$23-SQRT(('Ejercicio 3 - TIR'!$E$23-'Ejercicio 3 - TIR'!$C$23)*('Ejercicio 3 - TIR'!$E$23-'Ejercicio 3 - TIR'!$D$23)*(1-R132)))</f>
        <v>0.163498871151438</v>
      </c>
      <c r="T132" s="27">
        <f ca="1" t="shared" ref="T132:X132" si="997">RAND()</f>
        <v>0.672435523652592</v>
      </c>
      <c r="U132" s="29">
        <f ca="1">IF(T132&lt;=('Ejercicio 3 - TIR'!$D$24-'Ejercicio 3 - TIR'!$C$24)/('Ejercicio 3 - TIR'!$E$24-'Ejercicio 3 - TIR'!$C$24),'Ejercicio 3 - TIR'!$C$24+SQRT(('Ejercicio 3 - TIR'!$E$24-'Ejercicio 3 - TIR'!$C$24)*('Ejercicio 3 - TIR'!$D$24-'Ejercicio 3 - TIR'!$C$24)*T132),'Ejercicio 3 - TIR'!$E$24-SQRT(('Ejercicio 3 - TIR'!$E$24-'Ejercicio 3 - TIR'!$C$24)*('Ejercicio 3 - TIR'!$E$24-'Ejercicio 3 - TIR'!$D$24)*(1-T132)))</f>
        <v>0.189715011412042</v>
      </c>
      <c r="V132" s="27">
        <f ca="1" t="shared" si="997"/>
        <v>0.41427077363969</v>
      </c>
      <c r="W132" s="29">
        <f ca="1">IF(V132&lt;=('Ejercicio 3 - TIR'!$D$25-'Ejercicio 3 - TIR'!$C$25)/('Ejercicio 3 - TIR'!$E$25-'Ejercicio 3 - TIR'!$C$25),'Ejercicio 3 - TIR'!$C$25+SQRT(('Ejercicio 3 - TIR'!$E$25-'Ejercicio 3 - TIR'!$C$25)*('Ejercicio 3 - TIR'!$D$25-'Ejercicio 3 - TIR'!$C$25)*V132),'Ejercicio 3 - TIR'!$E$25-SQRT(('Ejercicio 3 - TIR'!$E$25-'Ejercicio 3 - TIR'!$C$25)*('Ejercicio 3 - TIR'!$E$25-'Ejercicio 3 - TIR'!$D$25)*(1-V132)))</f>
        <v>0.204722496841576</v>
      </c>
      <c r="X132" s="27">
        <f ca="1" t="shared" si="997"/>
        <v>0.563883838240191</v>
      </c>
      <c r="Y132" s="29">
        <f ca="1">IF(X132&lt;=('Ejercicio 3 - TIR'!$D$26-'Ejercicio 3 - TIR'!$C$26)/('Ejercicio 3 - TIR'!$E$26-'Ejercicio 3 - TIR'!$C$26),'Ejercicio 3 - TIR'!$C$26+SQRT(('Ejercicio 3 - TIR'!$E$26-'Ejercicio 3 - TIR'!$C$26)*('Ejercicio 3 - TIR'!$D$26-'Ejercicio 3 - TIR'!$C$26)*X132),'Ejercicio 3 - TIR'!$E$26-SQRT(('Ejercicio 3 - TIR'!$E$26-'Ejercicio 3 - TIR'!$C$26)*('Ejercicio 3 - TIR'!$E$26-'Ejercicio 3 - TIR'!$D$26)*(1-X132)))</f>
        <v>0.231471376760689</v>
      </c>
      <c r="Z132" s="27">
        <f ca="1" t="shared" si="956"/>
        <v>1.1340893316022</v>
      </c>
      <c r="AA132" s="27">
        <f ca="1" t="shared" si="957"/>
        <v>1.31951165710405</v>
      </c>
      <c r="AB132" s="27">
        <f ca="1" t="shared" si="958"/>
        <v>1.56984282618986</v>
      </c>
      <c r="AC132" s="27">
        <f ca="1" t="shared" si="959"/>
        <v>1.89122496921629</v>
      </c>
      <c r="AD132" s="27">
        <f ca="1" t="shared" si="960"/>
        <v>2.32898941660497</v>
      </c>
      <c r="AE132" s="26">
        <f ca="1" t="shared" si="961"/>
        <v>4255.59296118424</v>
      </c>
      <c r="AF132" s="26">
        <f ca="1" t="shared" si="962"/>
        <v>4951.37760641786</v>
      </c>
      <c r="AG132" s="26">
        <f ca="1" t="shared" si="963"/>
        <v>5890.72826552476</v>
      </c>
      <c r="AH132" s="26">
        <f ca="1" t="shared" si="964"/>
        <v>7096.69286425823</v>
      </c>
      <c r="AI132" s="26">
        <f ca="1" t="shared" si="965"/>
        <v>8739.37413199584</v>
      </c>
      <c r="AJ132" s="28">
        <f ca="1" t="shared" si="966"/>
        <v>39405.8255355377</v>
      </c>
      <c r="AK132" s="28">
        <f ca="1" t="shared" si="967"/>
        <v>47087.1859565543</v>
      </c>
      <c r="AL132" s="28">
        <f ca="1" t="shared" si="968"/>
        <v>60868.917796105</v>
      </c>
      <c r="AM132" s="28">
        <f ca="1" t="shared" si="969"/>
        <v>70494.2417008372</v>
      </c>
      <c r="AN132" s="28">
        <f ca="1" t="shared" si="970"/>
        <v>100881.070147847</v>
      </c>
      <c r="AO132" s="28">
        <f ca="1">C132/'Ejercicio 3 - TIR'!$D$7</f>
        <v>14140.906905475</v>
      </c>
      <c r="AP132" s="28">
        <f ca="1" t="shared" si="971"/>
        <v>25264.9186300626</v>
      </c>
      <c r="AQ132" s="28">
        <f ca="1" t="shared" si="972"/>
        <v>32946.2790510793</v>
      </c>
      <c r="AR132" s="28">
        <f ca="1" t="shared" si="973"/>
        <v>46728.01089063</v>
      </c>
      <c r="AS132" s="28">
        <f ca="1" t="shared" si="974"/>
        <v>56353.3347953622</v>
      </c>
      <c r="AT132" s="28">
        <f ca="1" t="shared" si="975"/>
        <v>86740.163242372</v>
      </c>
      <c r="AU132" s="28">
        <f ca="1">AP132*'Ejercicio 3 - TIR'!$D$5</f>
        <v>12632.4593150313</v>
      </c>
      <c r="AV132" s="28">
        <f ca="1">AQ132*'Ejercicio 3 - TIR'!$D$5</f>
        <v>16473.1395255396</v>
      </c>
      <c r="AW132" s="28">
        <f ca="1">AR132*'Ejercicio 3 - TIR'!$D$5</f>
        <v>23364.005445315</v>
      </c>
      <c r="AX132" s="28">
        <f ca="1">AS132*'Ejercicio 3 - TIR'!$D$5</f>
        <v>28176.6673976811</v>
      </c>
      <c r="AY132" s="28">
        <f ca="1">AT132*'Ejercicio 3 - TIR'!$D$5</f>
        <v>43370.081621186</v>
      </c>
      <c r="AZ132" s="28">
        <f ca="1" t="shared" ref="AZ132:BD132" si="998">AJ132-AU132-AE132</f>
        <v>22517.7732593221</v>
      </c>
      <c r="BA132" s="28">
        <f ca="1" t="shared" si="998"/>
        <v>25662.6688245968</v>
      </c>
      <c r="BB132" s="28">
        <f ca="1" t="shared" si="998"/>
        <v>31614.1840852652</v>
      </c>
      <c r="BC132" s="28">
        <f ca="1" t="shared" si="998"/>
        <v>35220.8814388979</v>
      </c>
      <c r="BD132" s="28">
        <f ca="1" t="shared" si="998"/>
        <v>48771.6143946652</v>
      </c>
      <c r="BE132" s="28">
        <f ca="1" t="shared" ref="BE132:BI132" si="999">AZ132/Z132</f>
        <v>19855.3787888207</v>
      </c>
      <c r="BF132" s="28">
        <f ca="1" t="shared" si="999"/>
        <v>19448.6109208911</v>
      </c>
      <c r="BG132" s="28">
        <f ca="1" t="shared" si="999"/>
        <v>20138.4390576192</v>
      </c>
      <c r="BH132" s="28">
        <f ca="1" t="shared" si="999"/>
        <v>18623.316639846</v>
      </c>
      <c r="BI132" s="28">
        <f ca="1" t="shared" si="999"/>
        <v>20941.1060638312</v>
      </c>
      <c r="BJ132" s="28">
        <f ca="1" t="shared" si="978"/>
        <v>73915.1344074137</v>
      </c>
      <c r="BK132" s="28">
        <f ca="1" t="shared" si="979"/>
        <v>32934.0225240475</v>
      </c>
      <c r="BL132" s="28">
        <f ca="1" t="shared" si="980"/>
        <v>106849.156931461</v>
      </c>
      <c r="BM132" s="28">
        <f ca="1">BK132*'Ejercicio 3 - TIR'!$D$5</f>
        <v>16467.0112620237</v>
      </c>
      <c r="BN132" s="28">
        <f ca="1" t="shared" si="981"/>
        <v>90382.1456694375</v>
      </c>
      <c r="BO132" s="28">
        <f ca="1" t="shared" si="982"/>
        <v>38807.4522902684</v>
      </c>
      <c r="BP132" s="28">
        <f ca="1" t="shared" si="983"/>
        <v>-102441.533364906</v>
      </c>
      <c r="BQ132" s="28">
        <f ca="1" t="shared" ref="BQ132:BT132" si="1000">BE132</f>
        <v>19855.3787888207</v>
      </c>
      <c r="BR132" s="28">
        <f ca="1" t="shared" si="1000"/>
        <v>19448.6109208911</v>
      </c>
      <c r="BS132" s="28">
        <f ca="1" t="shared" si="1000"/>
        <v>20138.4390576192</v>
      </c>
      <c r="BT132" s="28">
        <f ca="1" t="shared" si="1000"/>
        <v>18623.316639846</v>
      </c>
      <c r="BU132" s="28">
        <f ca="1" t="shared" si="985"/>
        <v>59748.5583540996</v>
      </c>
      <c r="BV132" s="30">
        <f ca="1" t="shared" si="986"/>
        <v>8.91165693262075</v>
      </c>
    </row>
    <row r="133" ht="15" customHeight="1" spans="1:74">
      <c r="A133" s="26">
        <v>132</v>
      </c>
      <c r="B133" s="27">
        <f ca="1" t="shared" ref="B133:F133" si="1001">RAND()</f>
        <v>0.43916507764169</v>
      </c>
      <c r="C133" s="28">
        <f ca="1">IF(B133&lt;=('Ejercicio 3 - TIR'!$D$13-'Ejercicio 3 - TIR'!$C$13)/('Ejercicio 3 - TIR'!$E$13-'Ejercicio 3 - TIR'!$C$13),'Ejercicio 3 - TIR'!$C$13+SQRT(('Ejercicio 3 - TIR'!$E$13-'Ejercicio 3 - TIR'!$C$13)*('Ejercicio 3 - TIR'!$D$13-'Ejercicio 3 - TIR'!$C$13)*B133),'Ejercicio 3 - TIR'!$E$13-SQRT(('Ejercicio 3 - TIR'!$E$13-'Ejercicio 3 - TIR'!$C$13)*('Ejercicio 3 - TIR'!$E$13-'Ejercicio 3 - TIR'!$D$13)*(1-B133)))</f>
        <v>74057.7197064334</v>
      </c>
      <c r="D133" s="27">
        <f ca="1" t="shared" si="1001"/>
        <v>0.407123833679512</v>
      </c>
      <c r="E133" s="28">
        <f ca="1">IF(D133&lt;=('Ejercicio 3 - TIR'!$D$14-'Ejercicio 3 - TIR'!$C$14)/('Ejercicio 3 - TIR'!$E$14-'Ejercicio 3 - TIR'!$C$14),'Ejercicio 3 - TIR'!$C$14+SQRT(('Ejercicio 3 - TIR'!$E$14-'Ejercicio 3 - TIR'!$C$14)*('Ejercicio 3 - TIR'!$D$14-'Ejercicio 3 - TIR'!$C$14)*D133),'Ejercicio 3 - TIR'!$E$14-SQRT(('Ejercicio 3 - TIR'!$E$14-'Ejercicio 3 - TIR'!$C$14)*('Ejercicio 3 - TIR'!$E$14-'Ejercicio 3 - TIR'!$D$14)*(1-D133)))</f>
        <v>30569.6540387919</v>
      </c>
      <c r="F133" s="27">
        <f ca="1" t="shared" si="1001"/>
        <v>0.514234850989694</v>
      </c>
      <c r="G133" s="28">
        <f ca="1">IF(F133&lt;=('Ejercicio 3 - TIR'!$D$18-'Ejercicio 3 - TIR'!$C$18)/('Ejercicio 3 - TIR'!$E$18-'Ejercicio 3 - TIR'!$C$18),'Ejercicio 3 - TIR'!$C$18+SQRT(('Ejercicio 3 - TIR'!$E$18-'Ejercicio 3 - TIR'!$C$18)*('Ejercicio 3 - TIR'!$D$18-'Ejercicio 3 - TIR'!$C$18)*F133),'Ejercicio 3 - TIR'!$E$18-SQRT(('Ejercicio 3 - TIR'!$E$18-'Ejercicio 3 - TIR'!$C$18)*('Ejercicio 3 - TIR'!$E$18-'Ejercicio 3 - TIR'!$D$18)*(1-F133)))</f>
        <v>38782.6663177223</v>
      </c>
      <c r="H133" s="27">
        <f ca="1" t="shared" ref="H133:L133" si="1002">RAND()</f>
        <v>0.899994390086324</v>
      </c>
      <c r="I133" s="28">
        <f ca="1">IF(H133&lt;=('Ejercicio 3 - TIR'!$D$18-'Ejercicio 3 - TIR'!$C$18)/('Ejercicio 3 - TIR'!$E$18-'Ejercicio 3 - TIR'!$C$18),'Ejercicio 3 - TIR'!$C$18+SQRT(('Ejercicio 3 - TIR'!$E$18-'Ejercicio 3 - TIR'!$C$18)*('Ejercicio 3 - TIR'!$D$18-'Ejercicio 3 - TIR'!$C$18)*H133),'Ejercicio 3 - TIR'!$E$18-SQRT(('Ejercicio 3 - TIR'!$E$18-'Ejercicio 3 - TIR'!$C$18)*('Ejercicio 3 - TIR'!$E$18-'Ejercicio 3 - TIR'!$D$18)*(1-H133)))</f>
        <v>42261.3103966448</v>
      </c>
      <c r="J133" s="27">
        <f ca="1" t="shared" si="1002"/>
        <v>0.814107068154109</v>
      </c>
      <c r="K133" s="28">
        <f ca="1">IF(J133&lt;=('Ejercicio 3 - TIR'!$D$18-'Ejercicio 3 - TIR'!$C$18)/('Ejercicio 3 - TIR'!$E$18-'Ejercicio 3 - TIR'!$C$18),'Ejercicio 3 - TIR'!$C$18+SQRT(('Ejercicio 3 - TIR'!$E$18-'Ejercicio 3 - TIR'!$C$18)*('Ejercicio 3 - TIR'!$D$18-'Ejercicio 3 - TIR'!$C$18)*J133),'Ejercicio 3 - TIR'!$E$18-SQRT(('Ejercicio 3 - TIR'!$E$18-'Ejercicio 3 - TIR'!$C$18)*('Ejercicio 3 - TIR'!$E$18-'Ejercicio 3 - TIR'!$D$18)*(1-J133)))</f>
        <v>41266.1052654846</v>
      </c>
      <c r="L133" s="27">
        <f ca="1" t="shared" si="1002"/>
        <v>0.68740812143159</v>
      </c>
      <c r="M133" s="28">
        <f ca="1">IF(L133&lt;=('Ejercicio 3 - TIR'!$D$18-'Ejercicio 3 - TIR'!$C$18)/('Ejercicio 3 - TIR'!$E$18-'Ejercicio 3 - TIR'!$C$18),'Ejercicio 3 - TIR'!$C$18+SQRT(('Ejercicio 3 - TIR'!$E$18-'Ejercicio 3 - TIR'!$C$18)*('Ejercicio 3 - TIR'!$D$18-'Ejercicio 3 - TIR'!$C$18)*L133),'Ejercicio 3 - TIR'!$E$18-SQRT(('Ejercicio 3 - TIR'!$E$18-'Ejercicio 3 - TIR'!$C$18)*('Ejercicio 3 - TIR'!$E$18-'Ejercicio 3 - TIR'!$D$18)*(1-L133)))</f>
        <v>40158.0591812135</v>
      </c>
      <c r="N133" s="27">
        <f ca="1" t="shared" ref="N133:R133" si="1003">RAND()</f>
        <v>0.762287578487912</v>
      </c>
      <c r="O133" s="28">
        <f ca="1">IF(N133&lt;=('Ejercicio 3 - TIR'!$D$18-'Ejercicio 3 - TIR'!$C$18)/('Ejercicio 3 - TIR'!$E$18-'Ejercicio 3 - TIR'!$C$18),'Ejercicio 3 - TIR'!$C$18+SQRT(('Ejercicio 3 - TIR'!$E$18-'Ejercicio 3 - TIR'!$C$18)*('Ejercicio 3 - TIR'!$D$18-'Ejercicio 3 - TIR'!$C$18)*N133),'Ejercicio 3 - TIR'!$E$18-SQRT(('Ejercicio 3 - TIR'!$E$18-'Ejercicio 3 - TIR'!$C$18)*('Ejercicio 3 - TIR'!$E$18-'Ejercicio 3 - TIR'!$D$18)*(1-N133)))</f>
        <v>40777.6272531423</v>
      </c>
      <c r="P133" s="27">
        <f ca="1" t="shared" si="1003"/>
        <v>0.0248737164541863</v>
      </c>
      <c r="Q133" s="29">
        <f ca="1">IF(P133&lt;=('Ejercicio 3 - TIR'!$D$22-'Ejercicio 3 - TIR'!$C$22)/('Ejercicio 3 - TIR'!$E$22-'Ejercicio 3 - TIR'!$C$22),'Ejercicio 3 - TIR'!$C$22+SQRT(('Ejercicio 3 - TIR'!$E$22-'Ejercicio 3 - TIR'!$C$22)*('Ejercicio 3 - TIR'!$D$22-'Ejercicio 3 - TIR'!$C$22)*P133),'Ejercicio 3 - TIR'!$E$22-SQRT(('Ejercicio 3 - TIR'!$E$22-'Ejercicio 3 - TIR'!$C$22)*('Ejercicio 3 - TIR'!$E$22-'Ejercicio 3 - TIR'!$D$22)*(1-P133)))</f>
        <v>0.126691239766855</v>
      </c>
      <c r="R133" s="27">
        <f ca="1" t="shared" si="1003"/>
        <v>0.0157361821610738</v>
      </c>
      <c r="S133" s="29">
        <f ca="1">IF(R133&lt;=('Ejercicio 3 - TIR'!$D$23-'Ejercicio 3 - TIR'!$C$23)/('Ejercicio 3 - TIR'!$E$23-'Ejercicio 3 - TIR'!$C$23),'Ejercicio 3 - TIR'!$C$23+SQRT(('Ejercicio 3 - TIR'!$E$23-'Ejercicio 3 - TIR'!$C$23)*('Ejercicio 3 - TIR'!$D$23-'Ejercicio 3 - TIR'!$C$23)*R133),'Ejercicio 3 - TIR'!$E$23-SQRT(('Ejercicio 3 - TIR'!$E$23-'Ejercicio 3 - TIR'!$C$23)*('Ejercicio 3 - TIR'!$E$23-'Ejercicio 3 - TIR'!$D$23)*(1-R133)))</f>
        <v>0.125322135651215</v>
      </c>
      <c r="T133" s="27">
        <f ca="1" t="shared" ref="T133:X133" si="1004">RAND()</f>
        <v>0.712950686550509</v>
      </c>
      <c r="U133" s="29">
        <f ca="1">IF(T133&lt;=('Ejercicio 3 - TIR'!$D$24-'Ejercicio 3 - TIR'!$C$24)/('Ejercicio 3 - TIR'!$E$24-'Ejercicio 3 - TIR'!$C$24),'Ejercicio 3 - TIR'!$C$24+SQRT(('Ejercicio 3 - TIR'!$E$24-'Ejercicio 3 - TIR'!$C$24)*('Ejercicio 3 - TIR'!$D$24-'Ejercicio 3 - TIR'!$C$24)*T133),'Ejercicio 3 - TIR'!$E$24-SQRT(('Ejercicio 3 - TIR'!$E$24-'Ejercicio 3 - TIR'!$C$24)*('Ejercicio 3 - TIR'!$E$24-'Ejercicio 3 - TIR'!$D$24)*(1-T133)))</f>
        <v>0.191649725263085</v>
      </c>
      <c r="V133" s="27">
        <f ca="1" t="shared" si="1004"/>
        <v>0.518675398542389</v>
      </c>
      <c r="W133" s="29">
        <f ca="1">IF(V133&lt;=('Ejercicio 3 - TIR'!$D$25-'Ejercicio 3 - TIR'!$C$25)/('Ejercicio 3 - TIR'!$E$25-'Ejercicio 3 - TIR'!$C$25),'Ejercicio 3 - TIR'!$C$25+SQRT(('Ejercicio 3 - TIR'!$E$25-'Ejercicio 3 - TIR'!$C$25)*('Ejercicio 3 - TIR'!$D$25-'Ejercicio 3 - TIR'!$C$25)*V133),'Ejercicio 3 - TIR'!$E$25-SQRT(('Ejercicio 3 - TIR'!$E$25-'Ejercicio 3 - TIR'!$C$25)*('Ejercicio 3 - TIR'!$E$25-'Ejercicio 3 - TIR'!$D$25)*(1-V133)))</f>
        <v>0.208955681207972</v>
      </c>
      <c r="X133" s="27">
        <f ca="1" t="shared" si="1004"/>
        <v>0.42630825321053</v>
      </c>
      <c r="Y133" s="29">
        <f ca="1">IF(X133&lt;=('Ejercicio 3 - TIR'!$D$26-'Ejercicio 3 - TIR'!$C$26)/('Ejercicio 3 - TIR'!$E$26-'Ejercicio 3 - TIR'!$C$26),'Ejercicio 3 - TIR'!$C$26+SQRT(('Ejercicio 3 - TIR'!$E$26-'Ejercicio 3 - TIR'!$C$26)*('Ejercicio 3 - TIR'!$D$26-'Ejercicio 3 - TIR'!$C$26)*X133),'Ejercicio 3 - TIR'!$E$26-SQRT(('Ejercicio 3 - TIR'!$E$26-'Ejercicio 3 - TIR'!$C$26)*('Ejercicio 3 - TIR'!$E$26-'Ejercicio 3 - TIR'!$D$26)*(1-X133)))</f>
        <v>0.224340899821654</v>
      </c>
      <c r="Z133" s="27">
        <f ca="1" t="shared" si="956"/>
        <v>1.12669123976685</v>
      </c>
      <c r="AA133" s="27">
        <f ca="1" t="shared" si="957"/>
        <v>1.26789059215395</v>
      </c>
      <c r="AB133" s="27">
        <f ca="1" t="shared" si="958"/>
        <v>1.51088147580391</v>
      </c>
      <c r="AC133" s="27">
        <f ca="1" t="shared" si="959"/>
        <v>1.82658874380502</v>
      </c>
      <c r="AD133" s="27">
        <f ca="1" t="shared" si="960"/>
        <v>2.23636730619434</v>
      </c>
      <c r="AE133" s="26">
        <f ca="1" t="shared" si="961"/>
        <v>3872.90736941838</v>
      </c>
      <c r="AF133" s="26">
        <f ca="1" t="shared" si="962"/>
        <v>4358.26839213322</v>
      </c>
      <c r="AG133" s="26">
        <f ca="1" t="shared" si="963"/>
        <v>5193.52933210834</v>
      </c>
      <c r="AH133" s="26">
        <f ca="1" t="shared" si="964"/>
        <v>6278.74679157262</v>
      </c>
      <c r="AI133" s="26">
        <f ca="1" t="shared" si="965"/>
        <v>7687.32649654635</v>
      </c>
      <c r="AJ133" s="28">
        <f ca="1" t="shared" si="966"/>
        <v>43696.0903949788</v>
      </c>
      <c r="AK133" s="28">
        <f ca="1" t="shared" si="967"/>
        <v>53582.717864004</v>
      </c>
      <c r="AL133" s="28">
        <f ca="1" t="shared" si="968"/>
        <v>62348.1940241947</v>
      </c>
      <c r="AM133" s="28">
        <f ca="1" t="shared" si="969"/>
        <v>73352.2588734603</v>
      </c>
      <c r="AN133" s="28">
        <f ca="1" t="shared" si="970"/>
        <v>91193.7524131068</v>
      </c>
      <c r="AO133" s="28">
        <f ca="1">C133/'Ejercicio 3 - TIR'!$D$7</f>
        <v>14811.5439412867</v>
      </c>
      <c r="AP133" s="28">
        <f ca="1" t="shared" si="971"/>
        <v>28884.5464536921</v>
      </c>
      <c r="AQ133" s="28">
        <f ca="1" t="shared" si="972"/>
        <v>38771.1739227173</v>
      </c>
      <c r="AR133" s="28">
        <f ca="1" t="shared" si="973"/>
        <v>47536.650082908</v>
      </c>
      <c r="AS133" s="28">
        <f ca="1" t="shared" si="974"/>
        <v>58540.7149321737</v>
      </c>
      <c r="AT133" s="28">
        <f ca="1" t="shared" si="975"/>
        <v>76382.2084718201</v>
      </c>
      <c r="AU133" s="28">
        <f ca="1">AP133*'Ejercicio 3 - TIR'!$D$5</f>
        <v>14442.273226846</v>
      </c>
      <c r="AV133" s="28">
        <f ca="1">AQ133*'Ejercicio 3 - TIR'!$D$5</f>
        <v>19385.5869613586</v>
      </c>
      <c r="AW133" s="28">
        <f ca="1">AR133*'Ejercicio 3 - TIR'!$D$5</f>
        <v>23768.325041454</v>
      </c>
      <c r="AX133" s="28">
        <f ca="1">AS133*'Ejercicio 3 - TIR'!$D$5</f>
        <v>29270.3574660868</v>
      </c>
      <c r="AY133" s="28">
        <f ca="1">AT133*'Ejercicio 3 - TIR'!$D$5</f>
        <v>38191.10423591</v>
      </c>
      <c r="AZ133" s="28">
        <f ca="1" t="shared" ref="AZ133:BD133" si="1005">AJ133-AU133-AE133</f>
        <v>25380.9097987144</v>
      </c>
      <c r="BA133" s="28">
        <f ca="1" t="shared" si="1005"/>
        <v>29838.8625105121</v>
      </c>
      <c r="BB133" s="28">
        <f ca="1" t="shared" si="1005"/>
        <v>33386.3396506324</v>
      </c>
      <c r="BC133" s="28">
        <f ca="1" t="shared" si="1005"/>
        <v>37803.1546158009</v>
      </c>
      <c r="BD133" s="28">
        <f ca="1" t="shared" si="1005"/>
        <v>45315.3216806504</v>
      </c>
      <c r="BE133" s="28">
        <f ca="1" t="shared" ref="BE133:BI133" si="1006">AZ133/Z133</f>
        <v>22526.94340995</v>
      </c>
      <c r="BF133" s="28">
        <f ca="1" t="shared" si="1006"/>
        <v>23534.2565795212</v>
      </c>
      <c r="BG133" s="28">
        <f ca="1" t="shared" si="1006"/>
        <v>22097.2592392585</v>
      </c>
      <c r="BH133" s="28">
        <f ca="1" t="shared" si="1006"/>
        <v>20696.0404984496</v>
      </c>
      <c r="BI133" s="28">
        <f ca="1" t="shared" si="1006"/>
        <v>20262.9154679265</v>
      </c>
      <c r="BJ133" s="28">
        <f ca="1" t="shared" si="978"/>
        <v>68364.9748540261</v>
      </c>
      <c r="BK133" s="28">
        <f ca="1" t="shared" si="979"/>
        <v>33124.0526245544</v>
      </c>
      <c r="BL133" s="28">
        <f ca="1" t="shared" si="980"/>
        <v>101489.02747858</v>
      </c>
      <c r="BM133" s="28">
        <f ca="1">BK133*'Ejercicio 3 - TIR'!$D$5</f>
        <v>16562.0263122772</v>
      </c>
      <c r="BN133" s="28">
        <f ca="1" t="shared" si="981"/>
        <v>84927.0011663033</v>
      </c>
      <c r="BO133" s="28">
        <f ca="1" t="shared" si="982"/>
        <v>37975.4260094353</v>
      </c>
      <c r="BP133" s="28">
        <f ca="1" t="shared" si="983"/>
        <v>-104627.373745225</v>
      </c>
      <c r="BQ133" s="28">
        <f ca="1" t="shared" ref="BQ133:BT133" si="1007">BE133</f>
        <v>22526.94340995</v>
      </c>
      <c r="BR133" s="28">
        <f ca="1" t="shared" si="1007"/>
        <v>23534.2565795212</v>
      </c>
      <c r="BS133" s="28">
        <f ca="1" t="shared" si="1007"/>
        <v>22097.2592392585</v>
      </c>
      <c r="BT133" s="28">
        <f ca="1" t="shared" si="1007"/>
        <v>20696.0404984496</v>
      </c>
      <c r="BU133" s="28">
        <f ca="1" t="shared" si="985"/>
        <v>58238.3414773618</v>
      </c>
      <c r="BV133" s="30">
        <f ca="1" t="shared" si="986"/>
        <v>10.70976454597</v>
      </c>
    </row>
    <row r="134" ht="15" customHeight="1" spans="1:74">
      <c r="A134" s="26">
        <v>133</v>
      </c>
      <c r="B134" s="27">
        <f ca="1" t="shared" ref="B134:F134" si="1008">RAND()</f>
        <v>0.721430955326356</v>
      </c>
      <c r="C134" s="28">
        <f ca="1">IF(B134&lt;=('Ejercicio 3 - TIR'!$D$13-'Ejercicio 3 - TIR'!$C$13)/('Ejercicio 3 - TIR'!$E$13-'Ejercicio 3 - TIR'!$C$13),'Ejercicio 3 - TIR'!$C$13+SQRT(('Ejercicio 3 - TIR'!$E$13-'Ejercicio 3 - TIR'!$C$13)*('Ejercicio 3 - TIR'!$D$13-'Ejercicio 3 - TIR'!$C$13)*B134),'Ejercicio 3 - TIR'!$E$13-SQRT(('Ejercicio 3 - TIR'!$E$13-'Ejercicio 3 - TIR'!$C$13)*('Ejercicio 3 - TIR'!$E$13-'Ejercicio 3 - TIR'!$D$13)*(1-B134)))</f>
        <v>81716.5962247624</v>
      </c>
      <c r="D134" s="27">
        <f ca="1" t="shared" si="1008"/>
        <v>0.431126504909839</v>
      </c>
      <c r="E134" s="28">
        <f ca="1">IF(D134&lt;=('Ejercicio 3 - TIR'!$D$14-'Ejercicio 3 - TIR'!$C$14)/('Ejercicio 3 - TIR'!$E$14-'Ejercicio 3 - TIR'!$C$14),'Ejercicio 3 - TIR'!$C$14+SQRT(('Ejercicio 3 - TIR'!$E$14-'Ejercicio 3 - TIR'!$C$14)*('Ejercicio 3 - TIR'!$D$14-'Ejercicio 3 - TIR'!$C$14)*D134),'Ejercicio 3 - TIR'!$E$14-SQRT(('Ejercicio 3 - TIR'!$E$14-'Ejercicio 3 - TIR'!$C$14)*('Ejercicio 3 - TIR'!$E$14-'Ejercicio 3 - TIR'!$D$14)*(1-D134)))</f>
        <v>30762.5206758811</v>
      </c>
      <c r="F134" s="27">
        <f ca="1" t="shared" si="1008"/>
        <v>0.231031044167903</v>
      </c>
      <c r="G134" s="28">
        <f ca="1">IF(F134&lt;=('Ejercicio 3 - TIR'!$D$18-'Ejercicio 3 - TIR'!$C$18)/('Ejercicio 3 - TIR'!$E$18-'Ejercicio 3 - TIR'!$C$18),'Ejercicio 3 - TIR'!$C$18+SQRT(('Ejercicio 3 - TIR'!$E$18-'Ejercicio 3 - TIR'!$C$18)*('Ejercicio 3 - TIR'!$D$18-'Ejercicio 3 - TIR'!$C$18)*F134),'Ejercicio 3 - TIR'!$E$18-SQRT(('Ejercicio 3 - TIR'!$E$18-'Ejercicio 3 - TIR'!$C$18)*('Ejercicio 3 - TIR'!$E$18-'Ejercicio 3 - TIR'!$D$18)*(1-F134)))</f>
        <v>35886.8205871409</v>
      </c>
      <c r="H134" s="27">
        <f ca="1" t="shared" ref="H134:L134" si="1009">RAND()</f>
        <v>0.664583329039108</v>
      </c>
      <c r="I134" s="28">
        <f ca="1">IF(H134&lt;=('Ejercicio 3 - TIR'!$D$18-'Ejercicio 3 - TIR'!$C$18)/('Ejercicio 3 - TIR'!$E$18-'Ejercicio 3 - TIR'!$C$18),'Ejercicio 3 - TIR'!$C$18+SQRT(('Ejercicio 3 - TIR'!$E$18-'Ejercicio 3 - TIR'!$C$18)*('Ejercicio 3 - TIR'!$D$18-'Ejercicio 3 - TIR'!$C$18)*H134),'Ejercicio 3 - TIR'!$E$18-SQRT(('Ejercicio 3 - TIR'!$E$18-'Ejercicio 3 - TIR'!$C$18)*('Ejercicio 3 - TIR'!$E$18-'Ejercicio 3 - TIR'!$D$18)*(1-H134)))</f>
        <v>39984.3627416008</v>
      </c>
      <c r="J134" s="27">
        <f ca="1" t="shared" si="1009"/>
        <v>0.665260404637253</v>
      </c>
      <c r="K134" s="28">
        <f ca="1">IF(J134&lt;=('Ejercicio 3 - TIR'!$D$18-'Ejercicio 3 - TIR'!$C$18)/('Ejercicio 3 - TIR'!$E$18-'Ejercicio 3 - TIR'!$C$18),'Ejercicio 3 - TIR'!$C$18+SQRT(('Ejercicio 3 - TIR'!$E$18-'Ejercicio 3 - TIR'!$C$18)*('Ejercicio 3 - TIR'!$D$18-'Ejercicio 3 - TIR'!$C$18)*J134),'Ejercicio 3 - TIR'!$E$18-SQRT(('Ejercicio 3 - TIR'!$E$18-'Ejercicio 3 - TIR'!$C$18)*('Ejercicio 3 - TIR'!$E$18-'Ejercicio 3 - TIR'!$D$18)*(1-J134)))</f>
        <v>39989.4474669817</v>
      </c>
      <c r="L134" s="27">
        <f ca="1" t="shared" si="1009"/>
        <v>0.192880471147574</v>
      </c>
      <c r="M134" s="28">
        <f ca="1">IF(L134&lt;=('Ejercicio 3 - TIR'!$D$18-'Ejercicio 3 - TIR'!$C$18)/('Ejercicio 3 - TIR'!$E$18-'Ejercicio 3 - TIR'!$C$18),'Ejercicio 3 - TIR'!$C$18+SQRT(('Ejercicio 3 - TIR'!$E$18-'Ejercicio 3 - TIR'!$C$18)*('Ejercicio 3 - TIR'!$D$18-'Ejercicio 3 - TIR'!$C$18)*L134),'Ejercicio 3 - TIR'!$E$18-SQRT(('Ejercicio 3 - TIR'!$E$18-'Ejercicio 3 - TIR'!$C$18)*('Ejercicio 3 - TIR'!$E$18-'Ejercicio 3 - TIR'!$D$18)*(1-L134)))</f>
        <v>35378.8540296364</v>
      </c>
      <c r="N134" s="27">
        <f ca="1" t="shared" ref="N134:R134" si="1010">RAND()</f>
        <v>0.421235523744104</v>
      </c>
      <c r="O134" s="28">
        <f ca="1">IF(N134&lt;=('Ejercicio 3 - TIR'!$D$18-'Ejercicio 3 - TIR'!$C$18)/('Ejercicio 3 - TIR'!$E$18-'Ejercicio 3 - TIR'!$C$18),'Ejercicio 3 - TIR'!$C$18+SQRT(('Ejercicio 3 - TIR'!$E$18-'Ejercicio 3 - TIR'!$C$18)*('Ejercicio 3 - TIR'!$D$18-'Ejercicio 3 - TIR'!$C$18)*N134),'Ejercicio 3 - TIR'!$E$18-SQRT(('Ejercicio 3 - TIR'!$E$18-'Ejercicio 3 - TIR'!$C$18)*('Ejercicio 3 - TIR'!$E$18-'Ejercicio 3 - TIR'!$D$18)*(1-N134)))</f>
        <v>37948.9199619581</v>
      </c>
      <c r="P134" s="27">
        <f ca="1" t="shared" si="1010"/>
        <v>0.122018405265996</v>
      </c>
      <c r="Q134" s="29">
        <f ca="1">IF(P134&lt;=('Ejercicio 3 - TIR'!$D$22-'Ejercicio 3 - TIR'!$C$22)/('Ejercicio 3 - TIR'!$E$22-'Ejercicio 3 - TIR'!$C$22),'Ejercicio 3 - TIR'!$C$22+SQRT(('Ejercicio 3 - TIR'!$E$22-'Ejercicio 3 - TIR'!$C$22)*('Ejercicio 3 - TIR'!$D$22-'Ejercicio 3 - TIR'!$C$22)*P134),'Ejercicio 3 - TIR'!$E$22-SQRT(('Ejercicio 3 - TIR'!$E$22-'Ejercicio 3 - TIR'!$C$22)*('Ejercicio 3 - TIR'!$E$22-'Ejercicio 3 - TIR'!$D$22)*(1-P134)))</f>
        <v>0.134820024611275</v>
      </c>
      <c r="R134" s="27">
        <f ca="1" t="shared" si="1010"/>
        <v>0.19215989116404</v>
      </c>
      <c r="S134" s="29">
        <f ca="1">IF(R134&lt;=('Ejercicio 3 - TIR'!$D$23-'Ejercicio 3 - TIR'!$C$23)/('Ejercicio 3 - TIR'!$E$23-'Ejercicio 3 - TIR'!$C$23),'Ejercicio 3 - TIR'!$C$23+SQRT(('Ejercicio 3 - TIR'!$E$23-'Ejercicio 3 - TIR'!$C$23)*('Ejercicio 3 - TIR'!$D$23-'Ejercicio 3 - TIR'!$C$23)*R134),'Ejercicio 3 - TIR'!$E$23-SQRT(('Ejercicio 3 - TIR'!$E$23-'Ejercicio 3 - TIR'!$C$23)*('Ejercicio 3 - TIR'!$E$23-'Ejercicio 3 - TIR'!$D$23)*(1-R134)))</f>
        <v>0.138598059148612</v>
      </c>
      <c r="T134" s="27">
        <f ca="1" t="shared" ref="T134:X134" si="1011">RAND()</f>
        <v>0.724731732331326</v>
      </c>
      <c r="U134" s="29">
        <f ca="1">IF(T134&lt;=('Ejercicio 3 - TIR'!$D$24-'Ejercicio 3 - TIR'!$C$24)/('Ejercicio 3 - TIR'!$E$24-'Ejercicio 3 - TIR'!$C$24),'Ejercicio 3 - TIR'!$C$24+SQRT(('Ejercicio 3 - TIR'!$E$24-'Ejercicio 3 - TIR'!$C$24)*('Ejercicio 3 - TIR'!$D$24-'Ejercicio 3 - TIR'!$C$24)*T134),'Ejercicio 3 - TIR'!$E$24-SQRT(('Ejercicio 3 - TIR'!$E$24-'Ejercicio 3 - TIR'!$C$24)*('Ejercicio 3 - TIR'!$E$24-'Ejercicio 3 - TIR'!$D$24)*(1-T134)))</f>
        <v>0.192237594674231</v>
      </c>
      <c r="V134" s="27">
        <f ca="1" t="shared" si="1011"/>
        <v>0.783324720082664</v>
      </c>
      <c r="W134" s="29">
        <f ca="1">IF(V134&lt;=('Ejercicio 3 - TIR'!$D$25-'Ejercicio 3 - TIR'!$C$25)/('Ejercicio 3 - TIR'!$E$25-'Ejercicio 3 - TIR'!$C$25),'Ejercicio 3 - TIR'!$C$25+SQRT(('Ejercicio 3 - TIR'!$E$25-'Ejercicio 3 - TIR'!$C$25)*('Ejercicio 3 - TIR'!$D$25-'Ejercicio 3 - TIR'!$C$25)*V134),'Ejercicio 3 - TIR'!$E$25-SQRT(('Ejercicio 3 - TIR'!$E$25-'Ejercicio 3 - TIR'!$C$25)*('Ejercicio 3 - TIR'!$E$25-'Ejercicio 3 - TIR'!$D$25)*(1-V134)))</f>
        <v>0.222461599906482</v>
      </c>
      <c r="X134" s="27">
        <f ca="1" t="shared" si="1011"/>
        <v>0.894658055162019</v>
      </c>
      <c r="Y134" s="29">
        <f ca="1">IF(X134&lt;=('Ejercicio 3 - TIR'!$D$26-'Ejercicio 3 - TIR'!$C$26)/('Ejercicio 3 - TIR'!$E$26-'Ejercicio 3 - TIR'!$C$26),'Ejercicio 3 - TIR'!$C$26+SQRT(('Ejercicio 3 - TIR'!$E$26-'Ejercicio 3 - TIR'!$C$26)*('Ejercicio 3 - TIR'!$D$26-'Ejercicio 3 - TIR'!$C$26)*X134),'Ejercicio 3 - TIR'!$E$26-SQRT(('Ejercicio 3 - TIR'!$E$26-'Ejercicio 3 - TIR'!$C$26)*('Ejercicio 3 - TIR'!$E$26-'Ejercicio 3 - TIR'!$D$26)*(1-X134)))</f>
        <v>0.256149496816103</v>
      </c>
      <c r="Z134" s="27">
        <f ca="1" t="shared" si="956"/>
        <v>1.13482002461127</v>
      </c>
      <c r="AA134" s="27">
        <f ca="1" t="shared" si="957"/>
        <v>1.29210387750538</v>
      </c>
      <c r="AB134" s="27">
        <f ca="1" t="shared" si="958"/>
        <v>1.54049481898626</v>
      </c>
      <c r="AC134" s="27">
        <f ca="1" t="shared" si="959"/>
        <v>1.88319576106559</v>
      </c>
      <c r="AD134" s="27">
        <f ca="1" t="shared" si="960"/>
        <v>2.36557540766876</v>
      </c>
      <c r="AE134" s="26">
        <f ca="1" t="shared" si="961"/>
        <v>4147.40379462714</v>
      </c>
      <c r="AF134" s="26">
        <f ca="1" t="shared" si="962"/>
        <v>4722.22591106805</v>
      </c>
      <c r="AG134" s="26">
        <f ca="1" t="shared" si="963"/>
        <v>5630.0152617201</v>
      </c>
      <c r="AH134" s="26">
        <f ca="1" t="shared" si="964"/>
        <v>6882.47746434027</v>
      </c>
      <c r="AI134" s="26">
        <f ca="1" t="shared" si="965"/>
        <v>8645.42060367919</v>
      </c>
      <c r="AJ134" s="28">
        <f ca="1" t="shared" si="966"/>
        <v>40725.0826219196</v>
      </c>
      <c r="AK134" s="28">
        <f ca="1" t="shared" si="967"/>
        <v>51663.9501380039</v>
      </c>
      <c r="AL134" s="28">
        <f ca="1" t="shared" si="968"/>
        <v>61603.5366370085</v>
      </c>
      <c r="AM134" s="28">
        <f ca="1" t="shared" si="969"/>
        <v>66625.3079399695</v>
      </c>
      <c r="AN134" s="28">
        <f ca="1" t="shared" si="970"/>
        <v>89771.031809598</v>
      </c>
      <c r="AO134" s="28">
        <f ca="1">C134/'Ejercicio 3 - TIR'!$D$7</f>
        <v>16343.3192449525</v>
      </c>
      <c r="AP134" s="28">
        <f ca="1" t="shared" si="971"/>
        <v>24381.7633769671</v>
      </c>
      <c r="AQ134" s="28">
        <f ca="1" t="shared" si="972"/>
        <v>35320.6308930514</v>
      </c>
      <c r="AR134" s="28">
        <f ca="1" t="shared" si="973"/>
        <v>45260.2173920561</v>
      </c>
      <c r="AS134" s="28">
        <f ca="1" t="shared" si="974"/>
        <v>50281.988695017</v>
      </c>
      <c r="AT134" s="28">
        <f ca="1" t="shared" si="975"/>
        <v>73427.7125646455</v>
      </c>
      <c r="AU134" s="28">
        <f ca="1">AP134*'Ejercicio 3 - TIR'!$D$5</f>
        <v>12190.8816884836</v>
      </c>
      <c r="AV134" s="28">
        <f ca="1">AQ134*'Ejercicio 3 - TIR'!$D$5</f>
        <v>17660.3154465257</v>
      </c>
      <c r="AW134" s="28">
        <f ca="1">AR134*'Ejercicio 3 - TIR'!$D$5</f>
        <v>22630.108696028</v>
      </c>
      <c r="AX134" s="28">
        <f ca="1">AS134*'Ejercicio 3 - TIR'!$D$5</f>
        <v>25140.9943475085</v>
      </c>
      <c r="AY134" s="28">
        <f ca="1">AT134*'Ejercicio 3 - TIR'!$D$5</f>
        <v>36713.8562823227</v>
      </c>
      <c r="AZ134" s="28">
        <f ca="1" t="shared" ref="AZ134:BD134" si="1012">AJ134-AU134-AE134</f>
        <v>24386.7971388089</v>
      </c>
      <c r="BA134" s="28">
        <f ca="1" t="shared" si="1012"/>
        <v>29281.4087804102</v>
      </c>
      <c r="BB134" s="28">
        <f ca="1" t="shared" si="1012"/>
        <v>33343.4126792604</v>
      </c>
      <c r="BC134" s="28">
        <f ca="1" t="shared" si="1012"/>
        <v>34601.8361281207</v>
      </c>
      <c r="BD134" s="28">
        <f ca="1" t="shared" si="1012"/>
        <v>44411.754923596</v>
      </c>
      <c r="BE134" s="28">
        <f ca="1" t="shared" ref="BE134:BI134" si="1013">AZ134/Z134</f>
        <v>21489.5724519511</v>
      </c>
      <c r="BF134" s="28">
        <f ca="1" t="shared" si="1013"/>
        <v>22661.8070653443</v>
      </c>
      <c r="BG134" s="28">
        <f ca="1" t="shared" si="1013"/>
        <v>21644.6120222608</v>
      </c>
      <c r="BH134" s="28">
        <f ca="1" t="shared" si="1013"/>
        <v>18373.9985207601</v>
      </c>
      <c r="BI134" s="28">
        <f ca="1" t="shared" si="1013"/>
        <v>18774.1869397278</v>
      </c>
      <c r="BJ134" s="28">
        <f ca="1" t="shared" si="978"/>
        <v>72771.062388766</v>
      </c>
      <c r="BK134" s="28">
        <f ca="1" t="shared" si="979"/>
        <v>38661.3540855391</v>
      </c>
      <c r="BL134" s="28">
        <f ca="1" t="shared" si="980"/>
        <v>111432.416474305</v>
      </c>
      <c r="BM134" s="28">
        <f ca="1">BK134*'Ejercicio 3 - TIR'!$D$5</f>
        <v>19330.6770427695</v>
      </c>
      <c r="BN134" s="28">
        <f ca="1" t="shared" si="981"/>
        <v>92101.7394315355</v>
      </c>
      <c r="BO134" s="28">
        <f ca="1" t="shared" si="982"/>
        <v>38934.1802983573</v>
      </c>
      <c r="BP134" s="28">
        <f ca="1" t="shared" si="983"/>
        <v>-112479.116900643</v>
      </c>
      <c r="BQ134" s="28">
        <f ca="1" t="shared" ref="BQ134:BT134" si="1014">BE134</f>
        <v>21489.5724519511</v>
      </c>
      <c r="BR134" s="28">
        <f ca="1" t="shared" si="1014"/>
        <v>22661.8070653443</v>
      </c>
      <c r="BS134" s="28">
        <f ca="1" t="shared" si="1014"/>
        <v>21644.6120222608</v>
      </c>
      <c r="BT134" s="28">
        <f ca="1" t="shared" si="1014"/>
        <v>18373.9985207601</v>
      </c>
      <c r="BU134" s="28">
        <f ca="1" t="shared" si="985"/>
        <v>57708.3672380851</v>
      </c>
      <c r="BV134" s="30">
        <f ca="1" t="shared" si="986"/>
        <v>7.06566333914471</v>
      </c>
    </row>
    <row r="135" ht="15" customHeight="1" spans="1:74">
      <c r="A135" s="26">
        <v>134</v>
      </c>
      <c r="B135" s="27">
        <f ca="1" t="shared" ref="B135:F135" si="1015">RAND()</f>
        <v>0.418521903877323</v>
      </c>
      <c r="C135" s="28">
        <f ca="1">IF(B135&lt;=('Ejercicio 3 - TIR'!$D$13-'Ejercicio 3 - TIR'!$C$13)/('Ejercicio 3 - TIR'!$E$13-'Ejercicio 3 - TIR'!$C$13),'Ejercicio 3 - TIR'!$C$13+SQRT(('Ejercicio 3 - TIR'!$E$13-'Ejercicio 3 - TIR'!$C$13)*('Ejercicio 3 - TIR'!$D$13-'Ejercicio 3 - TIR'!$C$13)*B135),'Ejercicio 3 - TIR'!$E$13-SQRT(('Ejercicio 3 - TIR'!$E$13-'Ejercicio 3 - TIR'!$C$13)*('Ejercicio 3 - TIR'!$E$13-'Ejercicio 3 - TIR'!$D$13)*(1-B135)))</f>
        <v>73584.5932201071</v>
      </c>
      <c r="D135" s="27">
        <f ca="1" t="shared" si="1015"/>
        <v>0.246021500719574</v>
      </c>
      <c r="E135" s="28">
        <f ca="1">IF(D135&lt;=('Ejercicio 3 - TIR'!$D$14-'Ejercicio 3 - TIR'!$C$14)/('Ejercicio 3 - TIR'!$E$14-'Ejercicio 3 - TIR'!$C$14),'Ejercicio 3 - TIR'!$C$14+SQRT(('Ejercicio 3 - TIR'!$E$14-'Ejercicio 3 - TIR'!$C$14)*('Ejercicio 3 - TIR'!$D$14-'Ejercicio 3 - TIR'!$C$14)*D135),'Ejercicio 3 - TIR'!$E$14-SQRT(('Ejercicio 3 - TIR'!$E$14-'Ejercicio 3 - TIR'!$C$14)*('Ejercicio 3 - TIR'!$E$14-'Ejercicio 3 - TIR'!$D$14)*(1-D135)))</f>
        <v>29295.5340243057</v>
      </c>
      <c r="F135" s="27">
        <f ca="1" t="shared" si="1015"/>
        <v>0.954041982804368</v>
      </c>
      <c r="G135" s="28">
        <f ca="1">IF(F135&lt;=('Ejercicio 3 - TIR'!$D$18-'Ejercicio 3 - TIR'!$C$18)/('Ejercicio 3 - TIR'!$E$18-'Ejercicio 3 - TIR'!$C$18),'Ejercicio 3 - TIR'!$C$18+SQRT(('Ejercicio 3 - TIR'!$E$18-'Ejercicio 3 - TIR'!$C$18)*('Ejercicio 3 - TIR'!$D$18-'Ejercicio 3 - TIR'!$C$18)*F135),'Ejercicio 3 - TIR'!$E$18-SQRT(('Ejercicio 3 - TIR'!$E$18-'Ejercicio 3 - TIR'!$C$18)*('Ejercicio 3 - TIR'!$E$18-'Ejercicio 3 - TIR'!$D$18)*(1-F135)))</f>
        <v>43143.4302357109</v>
      </c>
      <c r="H135" s="27">
        <f ca="1" t="shared" ref="H135:L135" si="1016">RAND()</f>
        <v>0.99968306187825</v>
      </c>
      <c r="I135" s="28">
        <f ca="1">IF(H135&lt;=('Ejercicio 3 - TIR'!$D$18-'Ejercicio 3 - TIR'!$C$18)/('Ejercicio 3 - TIR'!$E$18-'Ejercicio 3 - TIR'!$C$18),'Ejercicio 3 - TIR'!$C$18+SQRT(('Ejercicio 3 - TIR'!$E$18-'Ejercicio 3 - TIR'!$C$18)*('Ejercicio 3 - TIR'!$D$18-'Ejercicio 3 - TIR'!$C$18)*H135),'Ejercicio 3 - TIR'!$E$18-SQRT(('Ejercicio 3 - TIR'!$E$18-'Ejercicio 3 - TIR'!$C$18)*('Ejercicio 3 - TIR'!$E$18-'Ejercicio 3 - TIR'!$D$18)*(1-H135)))</f>
        <v>44845.8236103313</v>
      </c>
      <c r="J135" s="27">
        <f ca="1" t="shared" si="1016"/>
        <v>0.225908223645172</v>
      </c>
      <c r="K135" s="28">
        <f ca="1">IF(J135&lt;=('Ejercicio 3 - TIR'!$D$18-'Ejercicio 3 - TIR'!$C$18)/('Ejercicio 3 - TIR'!$E$18-'Ejercicio 3 - TIR'!$C$18),'Ejercicio 3 - TIR'!$C$18+SQRT(('Ejercicio 3 - TIR'!$E$18-'Ejercicio 3 - TIR'!$C$18)*('Ejercicio 3 - TIR'!$D$18-'Ejercicio 3 - TIR'!$C$18)*J135),'Ejercicio 3 - TIR'!$E$18-SQRT(('Ejercicio 3 - TIR'!$E$18-'Ejercicio 3 - TIR'!$C$18)*('Ejercicio 3 - TIR'!$E$18-'Ejercicio 3 - TIR'!$D$18)*(1-J135)))</f>
        <v>35821.1883277193</v>
      </c>
      <c r="L135" s="27">
        <f ca="1" t="shared" si="1016"/>
        <v>0.826718390082595</v>
      </c>
      <c r="M135" s="28">
        <f ca="1">IF(L135&lt;=('Ejercicio 3 - TIR'!$D$18-'Ejercicio 3 - TIR'!$C$18)/('Ejercicio 3 - TIR'!$E$18-'Ejercicio 3 - TIR'!$C$18),'Ejercicio 3 - TIR'!$C$18+SQRT(('Ejercicio 3 - TIR'!$E$18-'Ejercicio 3 - TIR'!$C$18)*('Ejercicio 3 - TIR'!$D$18-'Ejercicio 3 - TIR'!$C$18)*L135),'Ejercicio 3 - TIR'!$E$18-SQRT(('Ejercicio 3 - TIR'!$E$18-'Ejercicio 3 - TIR'!$C$18)*('Ejercicio 3 - TIR'!$E$18-'Ejercicio 3 - TIR'!$D$18)*(1-L135)))</f>
        <v>41394.9867207172</v>
      </c>
      <c r="N135" s="27">
        <f ca="1" t="shared" ref="N135:R135" si="1017">RAND()</f>
        <v>0.0236164046131353</v>
      </c>
      <c r="O135" s="28">
        <f ca="1">IF(N135&lt;=('Ejercicio 3 - TIR'!$D$18-'Ejercicio 3 - TIR'!$C$18)/('Ejercicio 3 - TIR'!$E$18-'Ejercicio 3 - TIR'!$C$18),'Ejercicio 3 - TIR'!$C$18+SQRT(('Ejercicio 3 - TIR'!$E$18-'Ejercicio 3 - TIR'!$C$18)*('Ejercicio 3 - TIR'!$D$18-'Ejercicio 3 - TIR'!$C$18)*N135),'Ejercicio 3 - TIR'!$E$18-SQRT(('Ejercicio 3 - TIR'!$E$18-'Ejercicio 3 - TIR'!$C$18)*('Ejercicio 3 - TIR'!$E$18-'Ejercicio 3 - TIR'!$D$18)*(1-N135)))</f>
        <v>31882.1425801385</v>
      </c>
      <c r="P135" s="27">
        <f ca="1" t="shared" si="1017"/>
        <v>0.517944835911672</v>
      </c>
      <c r="Q135" s="29">
        <f ca="1">IF(P135&lt;=('Ejercicio 3 - TIR'!$D$22-'Ejercicio 3 - TIR'!$C$22)/('Ejercicio 3 - TIR'!$E$22-'Ejercicio 3 - TIR'!$C$22),'Ejercicio 3 - TIR'!$C$22+SQRT(('Ejercicio 3 - TIR'!$E$22-'Ejercicio 3 - TIR'!$C$22)*('Ejercicio 3 - TIR'!$D$22-'Ejercicio 3 - TIR'!$C$22)*P135),'Ejercicio 3 - TIR'!$E$22-SQRT(('Ejercicio 3 - TIR'!$E$22-'Ejercicio 3 - TIR'!$C$22)*('Ejercicio 3 - TIR'!$E$22-'Ejercicio 3 - TIR'!$D$22)*(1-P135)))</f>
        <v>0.150543264007039</v>
      </c>
      <c r="R135" s="27">
        <f ca="1" t="shared" si="1017"/>
        <v>0.62911115578249</v>
      </c>
      <c r="S135" s="29">
        <f ca="1">IF(R135&lt;=('Ejercicio 3 - TIR'!$D$23-'Ejercicio 3 - TIR'!$C$23)/('Ejercicio 3 - TIR'!$E$23-'Ejercicio 3 - TIR'!$C$23),'Ejercicio 3 - TIR'!$C$23+SQRT(('Ejercicio 3 - TIR'!$E$23-'Ejercicio 3 - TIR'!$C$23)*('Ejercicio 3 - TIR'!$D$23-'Ejercicio 3 - TIR'!$C$23)*R135),'Ejercicio 3 - TIR'!$E$23-SQRT(('Ejercicio 3 - TIR'!$E$23-'Ejercicio 3 - TIR'!$C$23)*('Ejercicio 3 - TIR'!$E$23-'Ejercicio 3 - TIR'!$D$23)*(1-R135)))</f>
        <v>0.154162044980465</v>
      </c>
      <c r="T135" s="27">
        <f ca="1" t="shared" ref="T135:X135" si="1018">RAND()</f>
        <v>0.488818055086681</v>
      </c>
      <c r="U135" s="29">
        <f ca="1">IF(T135&lt;=('Ejercicio 3 - TIR'!$D$24-'Ejercicio 3 - TIR'!$C$24)/('Ejercicio 3 - TIR'!$E$24-'Ejercicio 3 - TIR'!$C$24),'Ejercicio 3 - TIR'!$C$24+SQRT(('Ejercicio 3 - TIR'!$E$24-'Ejercicio 3 - TIR'!$C$24)*('Ejercicio 3 - TIR'!$D$24-'Ejercicio 3 - TIR'!$C$24)*T135),'Ejercicio 3 - TIR'!$E$24-SQRT(('Ejercicio 3 - TIR'!$E$24-'Ejercicio 3 - TIR'!$C$24)*('Ejercicio 3 - TIR'!$E$24-'Ejercicio 3 - TIR'!$D$24)*(1-T135)))</f>
        <v>0.182167349474861</v>
      </c>
      <c r="V135" s="27">
        <f ca="1" t="shared" si="1018"/>
        <v>0.432964813841672</v>
      </c>
      <c r="W135" s="29">
        <f ca="1">IF(V135&lt;=('Ejercicio 3 - TIR'!$D$25-'Ejercicio 3 - TIR'!$C$25)/('Ejercicio 3 - TIR'!$E$25-'Ejercicio 3 - TIR'!$C$25),'Ejercicio 3 - TIR'!$C$25+SQRT(('Ejercicio 3 - TIR'!$E$25-'Ejercicio 3 - TIR'!$C$25)*('Ejercicio 3 - TIR'!$D$25-'Ejercicio 3 - TIR'!$C$25)*V135),'Ejercicio 3 - TIR'!$E$25-SQRT(('Ejercicio 3 - TIR'!$E$25-'Ejercicio 3 - TIR'!$C$25)*('Ejercicio 3 - TIR'!$E$25-'Ejercicio 3 - TIR'!$D$25)*(1-V135)))</f>
        <v>0.205450890563849</v>
      </c>
      <c r="X135" s="27">
        <f ca="1" t="shared" si="1018"/>
        <v>0.0286122755237976</v>
      </c>
      <c r="Y135" s="29">
        <f ca="1">IF(X135&lt;=('Ejercicio 3 - TIR'!$D$26-'Ejercicio 3 - TIR'!$C$26)/('Ejercicio 3 - TIR'!$E$26-'Ejercicio 3 - TIR'!$C$26),'Ejercicio 3 - TIR'!$C$26+SQRT(('Ejercicio 3 - TIR'!$E$26-'Ejercicio 3 - TIR'!$C$26)*('Ejercicio 3 - TIR'!$D$26-'Ejercicio 3 - TIR'!$C$26)*X135),'Ejercicio 3 - TIR'!$E$26-SQRT(('Ejercicio 3 - TIR'!$E$26-'Ejercicio 3 - TIR'!$C$26)*('Ejercicio 3 - TIR'!$E$26-'Ejercicio 3 - TIR'!$D$26)*(1-X135)))</f>
        <v>0.198789376764837</v>
      </c>
      <c r="Z135" s="27">
        <f ca="1" t="shared" si="956"/>
        <v>1.15054326400704</v>
      </c>
      <c r="AA135" s="27">
        <f ca="1" t="shared" si="957"/>
        <v>1.32791336642486</v>
      </c>
      <c r="AB135" s="27">
        <f ca="1" t="shared" si="958"/>
        <v>1.56981582471872</v>
      </c>
      <c r="AC135" s="27">
        <f ca="1" t="shared" si="959"/>
        <v>1.89233588392841</v>
      </c>
      <c r="AD135" s="27">
        <f ca="1" t="shared" si="960"/>
        <v>2.26851215492427</v>
      </c>
      <c r="AE135" s="26">
        <f ca="1" t="shared" si="961"/>
        <v>4410.24531284825</v>
      </c>
      <c r="AF135" s="26">
        <f ca="1" t="shared" si="962"/>
        <v>5090.13774914245</v>
      </c>
      <c r="AG135" s="26">
        <f ca="1" t="shared" si="963"/>
        <v>6017.39465136567</v>
      </c>
      <c r="AH135" s="26">
        <f ca="1" t="shared" si="964"/>
        <v>7253.67374136289</v>
      </c>
      <c r="AI135" s="26">
        <f ca="1" t="shared" si="965"/>
        <v>8695.62702366388</v>
      </c>
      <c r="AJ135" s="28">
        <f ca="1" t="shared" si="966"/>
        <v>49638.3830438548</v>
      </c>
      <c r="AK135" s="28">
        <f ca="1" t="shared" si="967"/>
        <v>59551.3686004906</v>
      </c>
      <c r="AL135" s="28">
        <f ca="1" t="shared" si="968"/>
        <v>56232.6682970833</v>
      </c>
      <c r="AM135" s="28">
        <f ca="1" t="shared" si="969"/>
        <v>78333.218786353</v>
      </c>
      <c r="AN135" s="28">
        <f ca="1" t="shared" si="970"/>
        <v>72325.0279680727</v>
      </c>
      <c r="AO135" s="28">
        <f ca="1">C135/'Ejercicio 3 - TIR'!$D$7</f>
        <v>14716.9186440214</v>
      </c>
      <c r="AP135" s="28">
        <f ca="1" t="shared" si="971"/>
        <v>34921.4643998334</v>
      </c>
      <c r="AQ135" s="28">
        <f ca="1" t="shared" si="972"/>
        <v>44834.4499564692</v>
      </c>
      <c r="AR135" s="28">
        <f ca="1" t="shared" si="973"/>
        <v>41515.7496530619</v>
      </c>
      <c r="AS135" s="28">
        <f ca="1" t="shared" si="974"/>
        <v>63616.3001423316</v>
      </c>
      <c r="AT135" s="28">
        <f ca="1" t="shared" si="975"/>
        <v>57608.1093240513</v>
      </c>
      <c r="AU135" s="28">
        <f ca="1">AP135*'Ejercicio 3 - TIR'!$D$5</f>
        <v>17460.7321999167</v>
      </c>
      <c r="AV135" s="28">
        <f ca="1">AQ135*'Ejercicio 3 - TIR'!$D$5</f>
        <v>22417.2249782346</v>
      </c>
      <c r="AW135" s="28">
        <f ca="1">AR135*'Ejercicio 3 - TIR'!$D$5</f>
        <v>20757.874826531</v>
      </c>
      <c r="AX135" s="28">
        <f ca="1">AS135*'Ejercicio 3 - TIR'!$D$5</f>
        <v>31808.1500711658</v>
      </c>
      <c r="AY135" s="28">
        <f ca="1">AT135*'Ejercicio 3 - TIR'!$D$5</f>
        <v>28804.0546620257</v>
      </c>
      <c r="AZ135" s="28">
        <f ca="1" t="shared" ref="AZ135:BD135" si="1019">AJ135-AU135-AE135</f>
        <v>27767.4055310899</v>
      </c>
      <c r="BA135" s="28">
        <f ca="1" t="shared" si="1019"/>
        <v>32044.0058731136</v>
      </c>
      <c r="BB135" s="28">
        <f ca="1" t="shared" si="1019"/>
        <v>29457.3988191867</v>
      </c>
      <c r="BC135" s="28">
        <f ca="1" t="shared" si="1019"/>
        <v>39271.3949738243</v>
      </c>
      <c r="BD135" s="28">
        <f ca="1" t="shared" si="1019"/>
        <v>34825.3462823832</v>
      </c>
      <c r="BE135" s="28">
        <f ca="1" t="shared" ref="BE135:BI135" si="1020">AZ135/Z135</f>
        <v>24134.1689615246</v>
      </c>
      <c r="BF135" s="28">
        <f ca="1" t="shared" si="1020"/>
        <v>24131.0967140767</v>
      </c>
      <c r="BG135" s="28">
        <f ca="1" t="shared" si="1020"/>
        <v>18764.8756977366</v>
      </c>
      <c r="BH135" s="28">
        <f ca="1" t="shared" si="1020"/>
        <v>20752.8670292394</v>
      </c>
      <c r="BI135" s="28">
        <f ca="1" t="shared" si="1020"/>
        <v>15351.6242823684</v>
      </c>
      <c r="BJ135" s="28">
        <f ca="1" t="shared" si="978"/>
        <v>66457.275019135</v>
      </c>
      <c r="BK135" s="28">
        <f ca="1" t="shared" si="979"/>
        <v>33385.5088269942</v>
      </c>
      <c r="BL135" s="28">
        <f ca="1" t="shared" si="980"/>
        <v>99842.7838461292</v>
      </c>
      <c r="BM135" s="28">
        <f ca="1">BK135*'Ejercicio 3 - TIR'!$D$5</f>
        <v>16692.7544134971</v>
      </c>
      <c r="BN135" s="28">
        <f ca="1" t="shared" si="981"/>
        <v>83150.0294326321</v>
      </c>
      <c r="BO135" s="28">
        <f ca="1" t="shared" si="982"/>
        <v>36653.9933463164</v>
      </c>
      <c r="BP135" s="28">
        <f ca="1" t="shared" si="983"/>
        <v>-102880.127244413</v>
      </c>
      <c r="BQ135" s="28">
        <f ca="1" t="shared" ref="BQ135:BT135" si="1021">BE135</f>
        <v>24134.1689615246</v>
      </c>
      <c r="BR135" s="28">
        <f ca="1" t="shared" si="1021"/>
        <v>24131.0967140767</v>
      </c>
      <c r="BS135" s="28">
        <f ca="1" t="shared" si="1021"/>
        <v>18764.8756977366</v>
      </c>
      <c r="BT135" s="28">
        <f ca="1" t="shared" si="1021"/>
        <v>20752.8670292394</v>
      </c>
      <c r="BU135" s="28">
        <f ca="1" t="shared" si="985"/>
        <v>52005.6176286848</v>
      </c>
      <c r="BV135" s="30">
        <f ca="1" t="shared" si="986"/>
        <v>9.85279385704385</v>
      </c>
    </row>
    <row r="136" ht="15" customHeight="1" spans="1:74">
      <c r="A136" s="26">
        <v>135</v>
      </c>
      <c r="B136" s="27">
        <f ca="1" t="shared" ref="B136:F136" si="1022">RAND()</f>
        <v>0.73652573875586</v>
      </c>
      <c r="C136" s="28">
        <f ca="1">IF(B136&lt;=('Ejercicio 3 - TIR'!$D$13-'Ejercicio 3 - TIR'!$C$13)/('Ejercicio 3 - TIR'!$E$13-'Ejercicio 3 - TIR'!$C$13),'Ejercicio 3 - TIR'!$C$13+SQRT(('Ejercicio 3 - TIR'!$E$13-'Ejercicio 3 - TIR'!$C$13)*('Ejercicio 3 - TIR'!$D$13-'Ejercicio 3 - TIR'!$C$13)*B136),'Ejercicio 3 - TIR'!$E$13-SQRT(('Ejercicio 3 - TIR'!$E$13-'Ejercicio 3 - TIR'!$C$13)*('Ejercicio 3 - TIR'!$E$13-'Ejercicio 3 - TIR'!$D$13)*(1-B136)))</f>
        <v>82218.8551129864</v>
      </c>
      <c r="D136" s="27">
        <f ca="1" t="shared" si="1022"/>
        <v>0.826669806995098</v>
      </c>
      <c r="E136" s="28">
        <f ca="1">IF(D136&lt;=('Ejercicio 3 - TIR'!$D$14-'Ejercicio 3 - TIR'!$C$14)/('Ejercicio 3 - TIR'!$E$14-'Ejercicio 3 - TIR'!$C$14),'Ejercicio 3 - TIR'!$C$14+SQRT(('Ejercicio 3 - TIR'!$E$14-'Ejercicio 3 - TIR'!$C$14)*('Ejercicio 3 - TIR'!$D$14-'Ejercicio 3 - TIR'!$C$14)*D136),'Ejercicio 3 - TIR'!$E$14-SQRT(('Ejercicio 3 - TIR'!$E$14-'Ejercicio 3 - TIR'!$C$14)*('Ejercicio 3 - TIR'!$E$14-'Ejercicio 3 - TIR'!$D$14)*(1-D136)))</f>
        <v>34901.0266767971</v>
      </c>
      <c r="F136" s="27">
        <f ca="1" t="shared" si="1022"/>
        <v>0.077293966056351</v>
      </c>
      <c r="G136" s="28">
        <f ca="1">IF(F136&lt;=('Ejercicio 3 - TIR'!$D$18-'Ejercicio 3 - TIR'!$C$18)/('Ejercicio 3 - TIR'!$E$18-'Ejercicio 3 - TIR'!$C$18),'Ejercicio 3 - TIR'!$C$18+SQRT(('Ejercicio 3 - TIR'!$E$18-'Ejercicio 3 - TIR'!$C$18)*('Ejercicio 3 - TIR'!$D$18-'Ejercicio 3 - TIR'!$C$18)*F136),'Ejercicio 3 - TIR'!$E$18-SQRT(('Ejercicio 3 - TIR'!$E$18-'Ejercicio 3 - TIR'!$C$18)*('Ejercicio 3 - TIR'!$E$18-'Ejercicio 3 - TIR'!$D$18)*(1-F136)))</f>
        <v>33405.0102655429</v>
      </c>
      <c r="H136" s="27">
        <f ca="1" t="shared" ref="H136:L136" si="1023">RAND()</f>
        <v>0.748271260005194</v>
      </c>
      <c r="I136" s="28">
        <f ca="1">IF(H136&lt;=('Ejercicio 3 - TIR'!$D$18-'Ejercicio 3 - TIR'!$C$18)/('Ejercicio 3 - TIR'!$E$18-'Ejercicio 3 - TIR'!$C$18),'Ejercicio 3 - TIR'!$C$18+SQRT(('Ejercicio 3 - TIR'!$E$18-'Ejercicio 3 - TIR'!$C$18)*('Ejercicio 3 - TIR'!$D$18-'Ejercicio 3 - TIR'!$C$18)*H136),'Ejercicio 3 - TIR'!$E$18-SQRT(('Ejercicio 3 - TIR'!$E$18-'Ejercicio 3 - TIR'!$C$18)*('Ejercicio 3 - TIR'!$E$18-'Ejercicio 3 - TIR'!$D$18)*(1-H136)))</f>
        <v>40654.9274459901</v>
      </c>
      <c r="J136" s="27">
        <f ca="1" t="shared" si="1023"/>
        <v>0.850418590011283</v>
      </c>
      <c r="K136" s="28">
        <f ca="1">IF(J136&lt;=('Ejercicio 3 - TIR'!$D$18-'Ejercicio 3 - TIR'!$C$18)/('Ejercicio 3 - TIR'!$E$18-'Ejercicio 3 - TIR'!$C$18),'Ejercicio 3 - TIR'!$C$18+SQRT(('Ejercicio 3 - TIR'!$E$18-'Ejercicio 3 - TIR'!$C$18)*('Ejercicio 3 - TIR'!$D$18-'Ejercicio 3 - TIR'!$C$18)*J136),'Ejercicio 3 - TIR'!$E$18-SQRT(('Ejercicio 3 - TIR'!$E$18-'Ejercicio 3 - TIR'!$C$18)*('Ejercicio 3 - TIR'!$E$18-'Ejercicio 3 - TIR'!$D$18)*(1-J136)))</f>
        <v>41650.5812819007</v>
      </c>
      <c r="L136" s="27">
        <f ca="1" t="shared" si="1023"/>
        <v>0.192878747845045</v>
      </c>
      <c r="M136" s="28">
        <f ca="1">IF(L136&lt;=('Ejercicio 3 - TIR'!$D$18-'Ejercicio 3 - TIR'!$C$18)/('Ejercicio 3 - TIR'!$E$18-'Ejercicio 3 - TIR'!$C$18),'Ejercicio 3 - TIR'!$C$18+SQRT(('Ejercicio 3 - TIR'!$E$18-'Ejercicio 3 - TIR'!$C$18)*('Ejercicio 3 - TIR'!$D$18-'Ejercicio 3 - TIR'!$C$18)*L136),'Ejercicio 3 - TIR'!$E$18-SQRT(('Ejercicio 3 - TIR'!$E$18-'Ejercicio 3 - TIR'!$C$18)*('Ejercicio 3 - TIR'!$E$18-'Ejercicio 3 - TIR'!$D$18)*(1-L136)))</f>
        <v>35378.8300007303</v>
      </c>
      <c r="N136" s="27">
        <f ca="1" t="shared" ref="N136:R136" si="1024">RAND()</f>
        <v>0.269115252925445</v>
      </c>
      <c r="O136" s="28">
        <f ca="1">IF(N136&lt;=('Ejercicio 3 - TIR'!$D$18-'Ejercicio 3 - TIR'!$C$18)/('Ejercicio 3 - TIR'!$E$18-'Ejercicio 3 - TIR'!$C$18),'Ejercicio 3 - TIR'!$C$18+SQRT(('Ejercicio 3 - TIR'!$E$18-'Ejercicio 3 - TIR'!$C$18)*('Ejercicio 3 - TIR'!$D$18-'Ejercicio 3 - TIR'!$C$18)*N136),'Ejercicio 3 - TIR'!$E$18-SQRT(('Ejercicio 3 - TIR'!$E$18-'Ejercicio 3 - TIR'!$C$18)*('Ejercicio 3 - TIR'!$E$18-'Ejercicio 3 - TIR'!$D$18)*(1-N136)))</f>
        <v>36353.5256306099</v>
      </c>
      <c r="P136" s="27">
        <f ca="1" t="shared" si="1024"/>
        <v>0.838322898427796</v>
      </c>
      <c r="Q136" s="29">
        <f ca="1">IF(P136&lt;=('Ejercicio 3 - TIR'!$D$22-'Ejercicio 3 - TIR'!$C$22)/('Ejercicio 3 - TIR'!$E$22-'Ejercicio 3 - TIR'!$C$22),'Ejercicio 3 - TIR'!$C$22+SQRT(('Ejercicio 3 - TIR'!$E$22-'Ejercicio 3 - TIR'!$C$22)*('Ejercicio 3 - TIR'!$D$22-'Ejercicio 3 - TIR'!$C$22)*P136),'Ejercicio 3 - TIR'!$E$22-SQRT(('Ejercicio 3 - TIR'!$E$22-'Ejercicio 3 - TIR'!$C$22)*('Ejercicio 3 - TIR'!$E$22-'Ejercicio 3 - TIR'!$D$22)*(1-P136)))</f>
        <v>0.162940727365155</v>
      </c>
      <c r="R136" s="27">
        <f ca="1" t="shared" si="1024"/>
        <v>0.523327692882233</v>
      </c>
      <c r="S136" s="29">
        <f ca="1">IF(R136&lt;=('Ejercicio 3 - TIR'!$D$23-'Ejercicio 3 - TIR'!$C$23)/('Ejercicio 3 - TIR'!$E$23-'Ejercicio 3 - TIR'!$C$23),'Ejercicio 3 - TIR'!$C$23+SQRT(('Ejercicio 3 - TIR'!$E$23-'Ejercicio 3 - TIR'!$C$23)*('Ejercicio 3 - TIR'!$D$23-'Ejercicio 3 - TIR'!$C$23)*R136),'Ejercicio 3 - TIR'!$E$23-SQRT(('Ejercicio 3 - TIR'!$E$23-'Ejercicio 3 - TIR'!$C$23)*('Ejercicio 3 - TIR'!$E$23-'Ejercicio 3 - TIR'!$D$23)*(1-R136)))</f>
        <v>0.150708189663116</v>
      </c>
      <c r="T136" s="27">
        <f ca="1" t="shared" ref="T136:X136" si="1025">RAND()</f>
        <v>0.97859845358479</v>
      </c>
      <c r="U136" s="29">
        <f ca="1">IF(T136&lt;=('Ejercicio 3 - TIR'!$D$24-'Ejercicio 3 - TIR'!$C$24)/('Ejercicio 3 - TIR'!$E$24-'Ejercicio 3 - TIR'!$C$24),'Ejercicio 3 - TIR'!$C$24+SQRT(('Ejercicio 3 - TIR'!$E$24-'Ejercicio 3 - TIR'!$C$24)*('Ejercicio 3 - TIR'!$D$24-'Ejercicio 3 - TIR'!$C$24)*T136),'Ejercicio 3 - TIR'!$E$24-SQRT(('Ejercicio 3 - TIR'!$E$24-'Ejercicio 3 - TIR'!$C$24)*('Ejercicio 3 - TIR'!$E$24-'Ejercicio 3 - TIR'!$D$24)*(1-T136)))</f>
        <v>0.212258919328505</v>
      </c>
      <c r="V136" s="27">
        <f ca="1" t="shared" si="1025"/>
        <v>0.307881333207219</v>
      </c>
      <c r="W136" s="29">
        <f ca="1">IF(V136&lt;=('Ejercicio 3 - TIR'!$D$25-'Ejercicio 3 - TIR'!$C$25)/('Ejercicio 3 - TIR'!$E$25-'Ejercicio 3 - TIR'!$C$25),'Ejercicio 3 - TIR'!$C$25+SQRT(('Ejercicio 3 - TIR'!$E$25-'Ejercicio 3 - TIR'!$C$25)*('Ejercicio 3 - TIR'!$D$25-'Ejercicio 3 - TIR'!$C$25)*V136),'Ejercicio 3 - TIR'!$E$25-SQRT(('Ejercicio 3 - TIR'!$E$25-'Ejercicio 3 - TIR'!$C$25)*('Ejercicio 3 - TIR'!$E$25-'Ejercicio 3 - TIR'!$D$25)*(1-V136)))</f>
        <v>0.200781961296952</v>
      </c>
      <c r="X136" s="27">
        <f ca="1" t="shared" si="1025"/>
        <v>0.260239546722236</v>
      </c>
      <c r="Y136" s="29">
        <f ca="1">IF(X136&lt;=('Ejercicio 3 - TIR'!$D$26-'Ejercicio 3 - TIR'!$C$26)/('Ejercicio 3 - TIR'!$E$26-'Ejercicio 3 - TIR'!$C$26),'Ejercicio 3 - TIR'!$C$26+SQRT(('Ejercicio 3 - TIR'!$E$26-'Ejercicio 3 - TIR'!$C$26)*('Ejercicio 3 - TIR'!$D$26-'Ejercicio 3 - TIR'!$C$26)*X136),'Ejercicio 3 - TIR'!$E$26-SQRT(('Ejercicio 3 - TIR'!$E$26-'Ejercicio 3 - TIR'!$C$26)*('Ejercicio 3 - TIR'!$E$26-'Ejercicio 3 - TIR'!$D$26)*(1-X136)))</f>
        <v>0.216507485285293</v>
      </c>
      <c r="Z136" s="27">
        <f ca="1" t="shared" si="956"/>
        <v>1.16294072736516</v>
      </c>
      <c r="AA136" s="27">
        <f ca="1" t="shared" si="957"/>
        <v>1.33820541907187</v>
      </c>
      <c r="AB136" s="27">
        <f ca="1" t="shared" si="958"/>
        <v>1.62225145516361</v>
      </c>
      <c r="AC136" s="27">
        <f ca="1" t="shared" si="959"/>
        <v>1.94797028404819</v>
      </c>
      <c r="AD136" s="27">
        <f ca="1" t="shared" si="960"/>
        <v>2.36972043165794</v>
      </c>
      <c r="AE136" s="26">
        <f ca="1" t="shared" si="961"/>
        <v>5686.79867250799</v>
      </c>
      <c r="AF136" s="26">
        <f ca="1" t="shared" si="962"/>
        <v>6543.84580542029</v>
      </c>
      <c r="AG136" s="26">
        <f ca="1" t="shared" si="963"/>
        <v>7932.83544433117</v>
      </c>
      <c r="AH136" s="26">
        <f ca="1" t="shared" si="964"/>
        <v>9525.60570348996</v>
      </c>
      <c r="AI136" s="26">
        <f ca="1" t="shared" si="965"/>
        <v>11587.9706401718</v>
      </c>
      <c r="AJ136" s="28">
        <f ca="1" t="shared" si="966"/>
        <v>38848.046935851</v>
      </c>
      <c r="AK136" s="28">
        <f ca="1" t="shared" si="967"/>
        <v>54404.6442201974</v>
      </c>
      <c r="AL136" s="28">
        <f ca="1" t="shared" si="968"/>
        <v>67567.7160929736</v>
      </c>
      <c r="AM136" s="28">
        <f ca="1" t="shared" si="969"/>
        <v>68916.9095258154</v>
      </c>
      <c r="AN136" s="28">
        <f ca="1" t="shared" si="970"/>
        <v>86147.692449657</v>
      </c>
      <c r="AO136" s="28">
        <f ca="1">C136/'Ejercicio 3 - TIR'!$D$7</f>
        <v>16443.7710225973</v>
      </c>
      <c r="AP136" s="28">
        <f ca="1" t="shared" si="971"/>
        <v>22404.2759132537</v>
      </c>
      <c r="AQ136" s="28">
        <f ca="1" t="shared" si="972"/>
        <v>37960.8731976001</v>
      </c>
      <c r="AR136" s="28">
        <f ca="1" t="shared" si="973"/>
        <v>51123.9450703764</v>
      </c>
      <c r="AS136" s="28">
        <f ca="1" t="shared" si="974"/>
        <v>52473.1385032181</v>
      </c>
      <c r="AT136" s="28">
        <f ca="1" t="shared" si="975"/>
        <v>69703.9214270597</v>
      </c>
      <c r="AU136" s="28">
        <f ca="1">AP136*'Ejercicio 3 - TIR'!$D$5</f>
        <v>11202.1379566268</v>
      </c>
      <c r="AV136" s="28">
        <f ca="1">AQ136*'Ejercicio 3 - TIR'!$D$5</f>
        <v>18980.4365988</v>
      </c>
      <c r="AW136" s="28">
        <f ca="1">AR136*'Ejercicio 3 - TIR'!$D$5</f>
        <v>25561.9725351882</v>
      </c>
      <c r="AX136" s="28">
        <f ca="1">AS136*'Ejercicio 3 - TIR'!$D$5</f>
        <v>26236.5692516091</v>
      </c>
      <c r="AY136" s="28">
        <f ca="1">AT136*'Ejercicio 3 - TIR'!$D$5</f>
        <v>34851.9607135299</v>
      </c>
      <c r="AZ136" s="28">
        <f ca="1" t="shared" ref="AZ136:BD136" si="1026">AJ136-AU136-AE136</f>
        <v>21959.1103067161</v>
      </c>
      <c r="BA136" s="28">
        <f ca="1" t="shared" si="1026"/>
        <v>28880.3618159771</v>
      </c>
      <c r="BB136" s="28">
        <f ca="1" t="shared" si="1026"/>
        <v>34072.9081134543</v>
      </c>
      <c r="BC136" s="28">
        <f ca="1" t="shared" si="1026"/>
        <v>33154.7345707164</v>
      </c>
      <c r="BD136" s="28">
        <f ca="1" t="shared" si="1026"/>
        <v>39707.7610959553</v>
      </c>
      <c r="BE136" s="28">
        <f ca="1" t="shared" ref="BE136:BI136" si="1027">AZ136/Z136</f>
        <v>18882.3985522188</v>
      </c>
      <c r="BF136" s="28">
        <f ca="1" t="shared" si="1027"/>
        <v>21581.4114966053</v>
      </c>
      <c r="BG136" s="28">
        <f ca="1" t="shared" si="1027"/>
        <v>21003.4689782528</v>
      </c>
      <c r="BH136" s="28">
        <f ca="1" t="shared" si="1027"/>
        <v>17020.1439119572</v>
      </c>
      <c r="BI136" s="28">
        <f ca="1" t="shared" si="1027"/>
        <v>16756.3061724434</v>
      </c>
      <c r="BJ136" s="28">
        <f ca="1" t="shared" si="978"/>
        <v>82705.676001845</v>
      </c>
      <c r="BK136" s="28">
        <f ca="1" t="shared" si="979"/>
        <v>38967.1401657537</v>
      </c>
      <c r="BL136" s="28">
        <f ca="1" t="shared" si="980"/>
        <v>121672.816167599</v>
      </c>
      <c r="BM136" s="28">
        <f ca="1">BK136*'Ejercicio 3 - TIR'!$D$5</f>
        <v>19483.5700828768</v>
      </c>
      <c r="BN136" s="28">
        <f ca="1" t="shared" si="981"/>
        <v>102189.246084722</v>
      </c>
      <c r="BO136" s="28">
        <f ca="1" t="shared" si="982"/>
        <v>43122.9121880957</v>
      </c>
      <c r="BP136" s="28">
        <f ca="1" t="shared" si="983"/>
        <v>-117119.881789784</v>
      </c>
      <c r="BQ136" s="28">
        <f ca="1" t="shared" ref="BQ136:BT136" si="1028">BE136</f>
        <v>18882.3985522188</v>
      </c>
      <c r="BR136" s="28">
        <f ca="1" t="shared" si="1028"/>
        <v>21581.4114966053</v>
      </c>
      <c r="BS136" s="28">
        <f ca="1" t="shared" si="1028"/>
        <v>21003.4689782528</v>
      </c>
      <c r="BT136" s="28">
        <f ca="1" t="shared" si="1028"/>
        <v>17020.1439119572</v>
      </c>
      <c r="BU136" s="28">
        <f ca="1" t="shared" si="985"/>
        <v>59879.2183605391</v>
      </c>
      <c r="BV136" s="30">
        <f ca="1" t="shared" si="986"/>
        <v>4.87022293084376</v>
      </c>
    </row>
    <row r="137" ht="15" customHeight="1" spans="1:74">
      <c r="A137" s="26">
        <v>136</v>
      </c>
      <c r="B137" s="27">
        <f ca="1" t="shared" ref="B137:F137" si="1029">RAND()</f>
        <v>0.601752205358471</v>
      </c>
      <c r="C137" s="28">
        <f ca="1">IF(B137&lt;=('Ejercicio 3 - TIR'!$D$13-'Ejercicio 3 - TIR'!$C$13)/('Ejercicio 3 - TIR'!$E$13-'Ejercicio 3 - TIR'!$C$13),'Ejercicio 3 - TIR'!$C$13+SQRT(('Ejercicio 3 - TIR'!$E$13-'Ejercicio 3 - TIR'!$C$13)*('Ejercicio 3 - TIR'!$D$13-'Ejercicio 3 - TIR'!$C$13)*B137),'Ejercicio 3 - TIR'!$E$13-SQRT(('Ejercicio 3 - TIR'!$E$13-'Ejercicio 3 - TIR'!$C$13)*('Ejercicio 3 - TIR'!$E$13-'Ejercicio 3 - TIR'!$D$13)*(1-B137)))</f>
        <v>78139.1364861807</v>
      </c>
      <c r="D137" s="27">
        <f ca="1" t="shared" si="1029"/>
        <v>0.769467114154493</v>
      </c>
      <c r="E137" s="28">
        <f ca="1">IF(D137&lt;=('Ejercicio 3 - TIR'!$D$14-'Ejercicio 3 - TIR'!$C$14)/('Ejercicio 3 - TIR'!$E$14-'Ejercicio 3 - TIR'!$C$14),'Ejercicio 3 - TIR'!$C$14+SQRT(('Ejercicio 3 - TIR'!$E$14-'Ejercicio 3 - TIR'!$C$14)*('Ejercicio 3 - TIR'!$D$14-'Ejercicio 3 - TIR'!$C$14)*D137),'Ejercicio 3 - TIR'!$E$14-SQRT(('Ejercicio 3 - TIR'!$E$14-'Ejercicio 3 - TIR'!$C$14)*('Ejercicio 3 - TIR'!$E$14-'Ejercicio 3 - TIR'!$D$14)*(1-D137)))</f>
        <v>34119.5295360978</v>
      </c>
      <c r="F137" s="27">
        <f ca="1" t="shared" si="1029"/>
        <v>0.0636617120874474</v>
      </c>
      <c r="G137" s="28">
        <f ca="1">IF(F137&lt;=('Ejercicio 3 - TIR'!$D$18-'Ejercicio 3 - TIR'!$C$18)/('Ejercicio 3 - TIR'!$E$18-'Ejercicio 3 - TIR'!$C$18),'Ejercicio 3 - TIR'!$C$18+SQRT(('Ejercicio 3 - TIR'!$E$18-'Ejercicio 3 - TIR'!$C$18)*('Ejercicio 3 - TIR'!$D$18-'Ejercicio 3 - TIR'!$C$18)*F137),'Ejercicio 3 - TIR'!$E$18-SQRT(('Ejercicio 3 - TIR'!$E$18-'Ejercicio 3 - TIR'!$C$18)*('Ejercicio 3 - TIR'!$E$18-'Ejercicio 3 - TIR'!$D$18)*(1-F137)))</f>
        <v>33090.1871809192</v>
      </c>
      <c r="H137" s="27">
        <f ca="1" t="shared" ref="H137:L137" si="1030">RAND()</f>
        <v>0.155125980450355</v>
      </c>
      <c r="I137" s="28">
        <f ca="1">IF(H137&lt;=('Ejercicio 3 - TIR'!$D$18-'Ejercicio 3 - TIR'!$C$18)/('Ejercicio 3 - TIR'!$E$18-'Ejercicio 3 - TIR'!$C$18),'Ejercicio 3 - TIR'!$C$18+SQRT(('Ejercicio 3 - TIR'!$E$18-'Ejercicio 3 - TIR'!$C$18)*('Ejercicio 3 - TIR'!$D$18-'Ejercicio 3 - TIR'!$C$18)*H137),'Ejercicio 3 - TIR'!$E$18-SQRT(('Ejercicio 3 - TIR'!$E$18-'Ejercicio 3 - TIR'!$C$18)*('Ejercicio 3 - TIR'!$E$18-'Ejercicio 3 - TIR'!$D$18)*(1-H137)))</f>
        <v>34823.7845171145</v>
      </c>
      <c r="J137" s="27">
        <f ca="1" t="shared" si="1030"/>
        <v>0.26932622944173</v>
      </c>
      <c r="K137" s="28">
        <f ca="1">IF(J137&lt;=('Ejercicio 3 - TIR'!$D$18-'Ejercicio 3 - TIR'!$C$18)/('Ejercicio 3 - TIR'!$E$18-'Ejercicio 3 - TIR'!$C$18),'Ejercicio 3 - TIR'!$C$18+SQRT(('Ejercicio 3 - TIR'!$E$18-'Ejercicio 3 - TIR'!$C$18)*('Ejercicio 3 - TIR'!$D$18-'Ejercicio 3 - TIR'!$C$18)*J137),'Ejercicio 3 - TIR'!$E$18-SQRT(('Ejercicio 3 - TIR'!$E$18-'Ejercicio 3 - TIR'!$C$18)*('Ejercicio 3 - TIR'!$E$18-'Ejercicio 3 - TIR'!$D$18)*(1-J137)))</f>
        <v>36356.0156085601</v>
      </c>
      <c r="L137" s="27">
        <f ca="1" t="shared" si="1030"/>
        <v>0.645215273298463</v>
      </c>
      <c r="M137" s="28">
        <f ca="1">IF(L137&lt;=('Ejercicio 3 - TIR'!$D$18-'Ejercicio 3 - TIR'!$C$18)/('Ejercicio 3 - TIR'!$E$18-'Ejercicio 3 - TIR'!$C$18),'Ejercicio 3 - TIR'!$C$18+SQRT(('Ejercicio 3 - TIR'!$E$18-'Ejercicio 3 - TIR'!$C$18)*('Ejercicio 3 - TIR'!$D$18-'Ejercicio 3 - TIR'!$C$18)*L137),'Ejercicio 3 - TIR'!$E$18-SQRT(('Ejercicio 3 - TIR'!$E$18-'Ejercicio 3 - TIR'!$C$18)*('Ejercicio 3 - TIR'!$E$18-'Ejercicio 3 - TIR'!$D$18)*(1-L137)))</f>
        <v>39837.7990930273</v>
      </c>
      <c r="N137" s="27">
        <f ca="1" t="shared" ref="N137:R137" si="1031">RAND()</f>
        <v>0.181367921008802</v>
      </c>
      <c r="O137" s="28">
        <f ca="1">IF(N137&lt;=('Ejercicio 3 - TIR'!$D$18-'Ejercicio 3 - TIR'!$C$18)/('Ejercicio 3 - TIR'!$E$18-'Ejercicio 3 - TIR'!$C$18),'Ejercicio 3 - TIR'!$C$18+SQRT(('Ejercicio 3 - TIR'!$E$18-'Ejercicio 3 - TIR'!$C$18)*('Ejercicio 3 - TIR'!$D$18-'Ejercicio 3 - TIR'!$C$18)*N137),'Ejercicio 3 - TIR'!$E$18-SQRT(('Ejercicio 3 - TIR'!$E$18-'Ejercicio 3 - TIR'!$C$18)*('Ejercicio 3 - TIR'!$E$18-'Ejercicio 3 - TIR'!$D$18)*(1-N137)))</f>
        <v>35215.8592917486</v>
      </c>
      <c r="P137" s="27">
        <f ca="1" t="shared" si="1031"/>
        <v>0.865154453005217</v>
      </c>
      <c r="Q137" s="29">
        <f ca="1">IF(P137&lt;=('Ejercicio 3 - TIR'!$D$22-'Ejercicio 3 - TIR'!$C$22)/('Ejercicio 3 - TIR'!$E$22-'Ejercicio 3 - TIR'!$C$22),'Ejercicio 3 - TIR'!$C$22+SQRT(('Ejercicio 3 - TIR'!$E$22-'Ejercicio 3 - TIR'!$C$22)*('Ejercicio 3 - TIR'!$D$22-'Ejercicio 3 - TIR'!$C$22)*P137),'Ejercicio 3 - TIR'!$E$22-SQRT(('Ejercicio 3 - TIR'!$E$22-'Ejercicio 3 - TIR'!$C$22)*('Ejercicio 3 - TIR'!$E$22-'Ejercicio 3 - TIR'!$D$22)*(1-P137)))</f>
        <v>0.164420462632331</v>
      </c>
      <c r="R137" s="27">
        <f ca="1" t="shared" si="1031"/>
        <v>0.0627516604229981</v>
      </c>
      <c r="S137" s="29">
        <f ca="1">IF(R137&lt;=('Ejercicio 3 - TIR'!$D$23-'Ejercicio 3 - TIR'!$C$23)/('Ejercicio 3 - TIR'!$E$23-'Ejercicio 3 - TIR'!$C$23),'Ejercicio 3 - TIR'!$C$23+SQRT(('Ejercicio 3 - TIR'!$E$23-'Ejercicio 3 - TIR'!$C$23)*('Ejercicio 3 - TIR'!$D$23-'Ejercicio 3 - TIR'!$C$23)*R137),'Ejercicio 3 - TIR'!$E$23-SQRT(('Ejercicio 3 - TIR'!$E$23-'Ejercicio 3 - TIR'!$C$23)*('Ejercicio 3 - TIR'!$E$23-'Ejercicio 3 - TIR'!$D$23)*(1-R137)))</f>
        <v>0.130627934360044</v>
      </c>
      <c r="T137" s="27">
        <f ca="1" t="shared" ref="T137:X137" si="1032">RAND()</f>
        <v>0.656233565089632</v>
      </c>
      <c r="U137" s="29">
        <f ca="1">IF(T137&lt;=('Ejercicio 3 - TIR'!$D$24-'Ejercicio 3 - TIR'!$C$24)/('Ejercicio 3 - TIR'!$E$24-'Ejercicio 3 - TIR'!$C$24),'Ejercicio 3 - TIR'!$C$24+SQRT(('Ejercicio 3 - TIR'!$E$24-'Ejercicio 3 - TIR'!$C$24)*('Ejercicio 3 - TIR'!$D$24-'Ejercicio 3 - TIR'!$C$24)*T137),'Ejercicio 3 - TIR'!$E$24-SQRT(('Ejercicio 3 - TIR'!$E$24-'Ejercicio 3 - TIR'!$C$24)*('Ejercicio 3 - TIR'!$E$24-'Ejercicio 3 - TIR'!$D$24)*(1-T137)))</f>
        <v>0.188975074250709</v>
      </c>
      <c r="V137" s="27">
        <f ca="1" t="shared" si="1032"/>
        <v>0.995708997041557</v>
      </c>
      <c r="W137" s="29">
        <f ca="1">IF(V137&lt;=('Ejercicio 3 - TIR'!$D$25-'Ejercicio 3 - TIR'!$C$25)/('Ejercicio 3 - TIR'!$E$25-'Ejercicio 3 - TIR'!$C$25),'Ejercicio 3 - TIR'!$C$25+SQRT(('Ejercicio 3 - TIR'!$E$25-'Ejercicio 3 - TIR'!$C$25)*('Ejercicio 3 - TIR'!$D$25-'Ejercicio 3 - TIR'!$C$25)*V137),'Ejercicio 3 - TIR'!$E$25-SQRT(('Ejercicio 3 - TIR'!$E$25-'Ejercicio 3 - TIR'!$C$25)*('Ejercicio 3 - TIR'!$E$25-'Ejercicio 3 - TIR'!$D$25)*(1-V137)))</f>
        <v>0.246124627714071</v>
      </c>
      <c r="X137" s="27">
        <f ca="1" t="shared" si="1032"/>
        <v>0.172989137512046</v>
      </c>
      <c r="Y137" s="29">
        <f ca="1">IF(X137&lt;=('Ejercicio 3 - TIR'!$D$26-'Ejercicio 3 - TIR'!$C$26)/('Ejercicio 3 - TIR'!$E$26-'Ejercicio 3 - TIR'!$C$26),'Ejercicio 3 - TIR'!$C$26+SQRT(('Ejercicio 3 - TIR'!$E$26-'Ejercicio 3 - TIR'!$C$26)*('Ejercicio 3 - TIR'!$D$26-'Ejercicio 3 - TIR'!$C$26)*X137),'Ejercicio 3 - TIR'!$E$26-SQRT(('Ejercicio 3 - TIR'!$E$26-'Ejercicio 3 - TIR'!$C$26)*('Ejercicio 3 - TIR'!$E$26-'Ejercicio 3 - TIR'!$D$26)*(1-X137)))</f>
        <v>0.21161181786159</v>
      </c>
      <c r="Z137" s="27">
        <f ca="1" t="shared" si="956"/>
        <v>1.16442046263233</v>
      </c>
      <c r="AA137" s="27">
        <f ca="1" t="shared" si="957"/>
        <v>1.31652630239256</v>
      </c>
      <c r="AB137" s="27">
        <f ca="1" t="shared" si="958"/>
        <v>1.5653169581402</v>
      </c>
      <c r="AC137" s="27">
        <f ca="1" t="shared" si="959"/>
        <v>1.95058001171698</v>
      </c>
      <c r="AD137" s="27">
        <f ca="1" t="shared" si="960"/>
        <v>2.36334579388089</v>
      </c>
      <c r="AE137" s="26">
        <f ca="1" t="shared" si="961"/>
        <v>5609.94883112267</v>
      </c>
      <c r="AF137" s="26">
        <f ca="1" t="shared" si="962"/>
        <v>6342.76485879776</v>
      </c>
      <c r="AG137" s="26">
        <f ca="1" t="shared" si="963"/>
        <v>7541.38931894386</v>
      </c>
      <c r="AH137" s="26">
        <f ca="1" t="shared" si="964"/>
        <v>9397.51095751578</v>
      </c>
      <c r="AI137" s="26">
        <f ca="1" t="shared" si="965"/>
        <v>11386.1353346099</v>
      </c>
      <c r="AJ137" s="28">
        <f ca="1" t="shared" si="966"/>
        <v>38530.8910657963</v>
      </c>
      <c r="AK137" s="28">
        <f ca="1" t="shared" si="967"/>
        <v>45846.4282656319</v>
      </c>
      <c r="AL137" s="28">
        <f ca="1" t="shared" si="968"/>
        <v>56908.687762489</v>
      </c>
      <c r="AM137" s="28">
        <f ca="1" t="shared" si="969"/>
        <v>77706.814621656</v>
      </c>
      <c r="AN137" s="28">
        <f ca="1" t="shared" si="970"/>
        <v>83227.2529350554</v>
      </c>
      <c r="AO137" s="28">
        <f ca="1">C137/'Ejercicio 3 - TIR'!$D$7</f>
        <v>15627.8272972361</v>
      </c>
      <c r="AP137" s="28">
        <f ca="1" t="shared" si="971"/>
        <v>22903.0637685602</v>
      </c>
      <c r="AQ137" s="28">
        <f ca="1" t="shared" si="972"/>
        <v>30218.6009683958</v>
      </c>
      <c r="AR137" s="28">
        <f ca="1" t="shared" si="973"/>
        <v>41280.8604652529</v>
      </c>
      <c r="AS137" s="28">
        <f ca="1" t="shared" si="974"/>
        <v>62078.9873244199</v>
      </c>
      <c r="AT137" s="28">
        <f ca="1" t="shared" si="975"/>
        <v>67599.4256378193</v>
      </c>
      <c r="AU137" s="28">
        <f ca="1">AP137*'Ejercicio 3 - TIR'!$D$5</f>
        <v>11451.5318842801</v>
      </c>
      <c r="AV137" s="28">
        <f ca="1">AQ137*'Ejercicio 3 - TIR'!$D$5</f>
        <v>15109.3004841979</v>
      </c>
      <c r="AW137" s="28">
        <f ca="1">AR137*'Ejercicio 3 - TIR'!$D$5</f>
        <v>20640.4302326264</v>
      </c>
      <c r="AX137" s="28">
        <f ca="1">AS137*'Ejercicio 3 - TIR'!$D$5</f>
        <v>31039.4936622099</v>
      </c>
      <c r="AY137" s="28">
        <f ca="1">AT137*'Ejercicio 3 - TIR'!$D$5</f>
        <v>33799.7128189096</v>
      </c>
      <c r="AZ137" s="28">
        <f ca="1" t="shared" ref="AZ137:BD137" si="1033">AJ137-AU137-AE137</f>
        <v>21469.4103503936</v>
      </c>
      <c r="BA137" s="28">
        <f ca="1" t="shared" si="1033"/>
        <v>24394.3629226363</v>
      </c>
      <c r="BB137" s="28">
        <f ca="1" t="shared" si="1033"/>
        <v>28726.8682109187</v>
      </c>
      <c r="BC137" s="28">
        <f ca="1" t="shared" si="1033"/>
        <v>37269.8100019303</v>
      </c>
      <c r="BD137" s="28">
        <f ca="1" t="shared" si="1033"/>
        <v>38041.4047815359</v>
      </c>
      <c r="BE137" s="28">
        <f ca="1" t="shared" ref="BE137:BI137" si="1034">AZ137/Z137</f>
        <v>18437.8504495352</v>
      </c>
      <c r="BF137" s="28">
        <f ca="1" t="shared" si="1034"/>
        <v>18529.3395796983</v>
      </c>
      <c r="BG137" s="28">
        <f ca="1" t="shared" si="1034"/>
        <v>18352.1094954787</v>
      </c>
      <c r="BH137" s="28">
        <f ca="1" t="shared" si="1034"/>
        <v>19107.0398435611</v>
      </c>
      <c r="BI137" s="28">
        <f ca="1" t="shared" si="1034"/>
        <v>16096.4192713701</v>
      </c>
      <c r="BJ137" s="28">
        <f ca="1" t="shared" si="978"/>
        <v>80636.2466183317</v>
      </c>
      <c r="BK137" s="28">
        <f ca="1" t="shared" si="979"/>
        <v>36933.9599104201</v>
      </c>
      <c r="BL137" s="28">
        <f ca="1" t="shared" si="980"/>
        <v>117570.206528752</v>
      </c>
      <c r="BM137" s="28">
        <f ca="1">BK137*'Ejercicio 3 - TIR'!$D$5</f>
        <v>18466.97995521</v>
      </c>
      <c r="BN137" s="28">
        <f ca="1" t="shared" si="981"/>
        <v>99103.2265735417</v>
      </c>
      <c r="BO137" s="28">
        <f ca="1" t="shared" si="982"/>
        <v>41933.4431847159</v>
      </c>
      <c r="BP137" s="28">
        <f ca="1" t="shared" si="983"/>
        <v>-112258.666022279</v>
      </c>
      <c r="BQ137" s="28">
        <f ca="1" t="shared" ref="BQ137:BT137" si="1035">BE137</f>
        <v>18437.8504495352</v>
      </c>
      <c r="BR137" s="28">
        <f ca="1" t="shared" si="1035"/>
        <v>18529.3395796983</v>
      </c>
      <c r="BS137" s="28">
        <f ca="1" t="shared" si="1035"/>
        <v>18352.1094954787</v>
      </c>
      <c r="BT137" s="28">
        <f ca="1" t="shared" si="1035"/>
        <v>19107.0398435611</v>
      </c>
      <c r="BU137" s="28">
        <f ca="1" t="shared" si="985"/>
        <v>58029.862456086</v>
      </c>
      <c r="BV137" s="30">
        <f ca="1" t="shared" si="986"/>
        <v>4.77139699268281</v>
      </c>
    </row>
    <row r="138" ht="15" customHeight="1" spans="1:74">
      <c r="A138" s="26">
        <v>137</v>
      </c>
      <c r="B138" s="27">
        <f ca="1" t="shared" ref="B138:F138" si="1036">RAND()</f>
        <v>0.386116227034473</v>
      </c>
      <c r="C138" s="28">
        <f ca="1">IF(B138&lt;=('Ejercicio 3 - TIR'!$D$13-'Ejercicio 3 - TIR'!$C$13)/('Ejercicio 3 - TIR'!$E$13-'Ejercicio 3 - TIR'!$C$13),'Ejercicio 3 - TIR'!$C$13+SQRT(('Ejercicio 3 - TIR'!$E$13-'Ejercicio 3 - TIR'!$C$13)*('Ejercicio 3 - TIR'!$D$13-'Ejercicio 3 - TIR'!$C$13)*B138),'Ejercicio 3 - TIR'!$E$13-SQRT(('Ejercicio 3 - TIR'!$E$13-'Ejercicio 3 - TIR'!$C$13)*('Ejercicio 3 - TIR'!$E$13-'Ejercicio 3 - TIR'!$D$13)*(1-B138)))</f>
        <v>72858.5091131929</v>
      </c>
      <c r="D138" s="27">
        <f ca="1" t="shared" si="1036"/>
        <v>0.534822237351632</v>
      </c>
      <c r="E138" s="28">
        <f ca="1">IF(D138&lt;=('Ejercicio 3 - TIR'!$D$14-'Ejercicio 3 - TIR'!$C$14)/('Ejercicio 3 - TIR'!$E$14-'Ejercicio 3 - TIR'!$C$14),'Ejercicio 3 - TIR'!$C$14+SQRT(('Ejercicio 3 - TIR'!$E$14-'Ejercicio 3 - TIR'!$C$14)*('Ejercicio 3 - TIR'!$D$14-'Ejercicio 3 - TIR'!$C$14)*D138),'Ejercicio 3 - TIR'!$E$14-SQRT(('Ejercicio 3 - TIR'!$E$14-'Ejercicio 3 - TIR'!$C$14)*('Ejercicio 3 - TIR'!$E$14-'Ejercicio 3 - TIR'!$D$14)*(1-D138)))</f>
        <v>31646.7572525842</v>
      </c>
      <c r="F138" s="27">
        <f ca="1" t="shared" si="1036"/>
        <v>0.197427537163263</v>
      </c>
      <c r="G138" s="28">
        <f ca="1">IF(F138&lt;=('Ejercicio 3 - TIR'!$D$18-'Ejercicio 3 - TIR'!$C$18)/('Ejercicio 3 - TIR'!$E$18-'Ejercicio 3 - TIR'!$C$18),'Ejercicio 3 - TIR'!$C$18+SQRT(('Ejercicio 3 - TIR'!$E$18-'Ejercicio 3 - TIR'!$C$18)*('Ejercicio 3 - TIR'!$D$18-'Ejercicio 3 - TIR'!$C$18)*F138),'Ejercicio 3 - TIR'!$E$18-SQRT(('Ejercicio 3 - TIR'!$E$18-'Ejercicio 3 - TIR'!$C$18)*('Ejercicio 3 - TIR'!$E$18-'Ejercicio 3 - TIR'!$D$18)*(1-F138)))</f>
        <v>35441.8866741682</v>
      </c>
      <c r="H138" s="27">
        <f ca="1" t="shared" ref="H138:L138" si="1037">RAND()</f>
        <v>0.295621764295963</v>
      </c>
      <c r="I138" s="28">
        <f ca="1">IF(H138&lt;=('Ejercicio 3 - TIR'!$D$18-'Ejercicio 3 - TIR'!$C$18)/('Ejercicio 3 - TIR'!$E$18-'Ejercicio 3 - TIR'!$C$18),'Ejercicio 3 - TIR'!$C$18+SQRT(('Ejercicio 3 - TIR'!$E$18-'Ejercicio 3 - TIR'!$C$18)*('Ejercicio 3 - TIR'!$D$18-'Ejercicio 3 - TIR'!$C$18)*H138),'Ejercicio 3 - TIR'!$E$18-SQRT(('Ejercicio 3 - TIR'!$E$18-'Ejercicio 3 - TIR'!$C$18)*('Ejercicio 3 - TIR'!$E$18-'Ejercicio 3 - TIR'!$D$18)*(1-H138)))</f>
        <v>36659.073857857</v>
      </c>
      <c r="J138" s="27">
        <f ca="1" t="shared" si="1037"/>
        <v>0.0635684979948117</v>
      </c>
      <c r="K138" s="28">
        <f ca="1">IF(J138&lt;=('Ejercicio 3 - TIR'!$D$18-'Ejercicio 3 - TIR'!$C$18)/('Ejercicio 3 - TIR'!$E$18-'Ejercicio 3 - TIR'!$C$18),'Ejercicio 3 - TIR'!$C$18+SQRT(('Ejercicio 3 - TIR'!$E$18-'Ejercicio 3 - TIR'!$C$18)*('Ejercicio 3 - TIR'!$D$18-'Ejercicio 3 - TIR'!$C$18)*J138),'Ejercicio 3 - TIR'!$E$18-SQRT(('Ejercicio 3 - TIR'!$E$18-'Ejercicio 3 - TIR'!$C$18)*('Ejercicio 3 - TIR'!$E$18-'Ejercicio 3 - TIR'!$D$18)*(1-J138)))</f>
        <v>33087.9240112447</v>
      </c>
      <c r="L138" s="27">
        <f ca="1" t="shared" si="1037"/>
        <v>0.68525675559349</v>
      </c>
      <c r="M138" s="28">
        <f ca="1">IF(L138&lt;=('Ejercicio 3 - TIR'!$D$18-'Ejercicio 3 - TIR'!$C$18)/('Ejercicio 3 - TIR'!$E$18-'Ejercicio 3 - TIR'!$C$18),'Ejercicio 3 - TIR'!$C$18+SQRT(('Ejercicio 3 - TIR'!$E$18-'Ejercicio 3 - TIR'!$C$18)*('Ejercicio 3 - TIR'!$D$18-'Ejercicio 3 - TIR'!$C$18)*L138),'Ejercicio 3 - TIR'!$E$18-SQRT(('Ejercicio 3 - TIR'!$E$18-'Ejercicio 3 - TIR'!$C$18)*('Ejercicio 3 - TIR'!$E$18-'Ejercicio 3 - TIR'!$D$18)*(1-L138)))</f>
        <v>40141.4257924276</v>
      </c>
      <c r="N138" s="27">
        <f ca="1" t="shared" ref="N138:R138" si="1038">RAND()</f>
        <v>0.45666382191724</v>
      </c>
      <c r="O138" s="28">
        <f ca="1">IF(N138&lt;=('Ejercicio 3 - TIR'!$D$18-'Ejercicio 3 - TIR'!$C$18)/('Ejercicio 3 - TIR'!$E$18-'Ejercicio 3 - TIR'!$C$18),'Ejercicio 3 - TIR'!$C$18+SQRT(('Ejercicio 3 - TIR'!$E$18-'Ejercicio 3 - TIR'!$C$18)*('Ejercicio 3 - TIR'!$D$18-'Ejercicio 3 - TIR'!$C$18)*N138),'Ejercicio 3 - TIR'!$E$18-SQRT(('Ejercicio 3 - TIR'!$E$18-'Ejercicio 3 - TIR'!$C$18)*('Ejercicio 3 - TIR'!$E$18-'Ejercicio 3 - TIR'!$D$18)*(1-N138)))</f>
        <v>38276.4468999436</v>
      </c>
      <c r="P138" s="27">
        <f ca="1" t="shared" si="1038"/>
        <v>0.153019473672638</v>
      </c>
      <c r="Q138" s="29">
        <f ca="1">IF(P138&lt;=('Ejercicio 3 - TIR'!$D$22-'Ejercicio 3 - TIR'!$C$22)/('Ejercicio 3 - TIR'!$E$22-'Ejercicio 3 - TIR'!$C$22),'Ejercicio 3 - TIR'!$C$22+SQRT(('Ejercicio 3 - TIR'!$E$22-'Ejercicio 3 - TIR'!$C$22)*('Ejercicio 3 - TIR'!$D$22-'Ejercicio 3 - TIR'!$C$22)*P138),'Ejercicio 3 - TIR'!$E$22-SQRT(('Ejercicio 3 - TIR'!$E$22-'Ejercicio 3 - TIR'!$C$22)*('Ejercicio 3 - TIR'!$E$22-'Ejercicio 3 - TIR'!$D$22)*(1-P138)))</f>
        <v>0.136596236097704</v>
      </c>
      <c r="R138" s="27">
        <f ca="1" t="shared" si="1038"/>
        <v>0.903209984920601</v>
      </c>
      <c r="S138" s="29">
        <f ca="1">IF(R138&lt;=('Ejercicio 3 - TIR'!$D$23-'Ejercicio 3 - TIR'!$C$23)/('Ejercicio 3 - TIR'!$E$23-'Ejercicio 3 - TIR'!$C$23),'Ejercicio 3 - TIR'!$C$23+SQRT(('Ejercicio 3 - TIR'!$E$23-'Ejercicio 3 - TIR'!$C$23)*('Ejercicio 3 - TIR'!$D$23-'Ejercicio 3 - TIR'!$C$23)*R138),'Ejercicio 3 - TIR'!$E$23-SQRT(('Ejercicio 3 - TIR'!$E$23-'Ejercicio 3 - TIR'!$C$23)*('Ejercicio 3 - TIR'!$E$23-'Ejercicio 3 - TIR'!$D$23)*(1-R138)))</f>
        <v>0.166800680807598</v>
      </c>
      <c r="T138" s="27">
        <f ca="1" t="shared" ref="T138:X138" si="1039">RAND()</f>
        <v>0.248104351216809</v>
      </c>
      <c r="U138" s="29">
        <f ca="1">IF(T138&lt;=('Ejercicio 3 - TIR'!$D$24-'Ejercicio 3 - TIR'!$C$24)/('Ejercicio 3 - TIR'!$E$24-'Ejercicio 3 - TIR'!$C$24),'Ejercicio 3 - TIR'!$C$24+SQRT(('Ejercicio 3 - TIR'!$E$24-'Ejercicio 3 - TIR'!$C$24)*('Ejercicio 3 - TIR'!$D$24-'Ejercicio 3 - TIR'!$C$24)*T138),'Ejercicio 3 - TIR'!$E$24-SQRT(('Ejercicio 3 - TIR'!$E$24-'Ejercicio 3 - TIR'!$C$24)*('Ejercicio 3 - TIR'!$E$24-'Ejercicio 3 - TIR'!$D$24)*(1-T138)))</f>
        <v>0.172825843632937</v>
      </c>
      <c r="V138" s="27">
        <f ca="1" t="shared" si="1039"/>
        <v>0.147997872132583</v>
      </c>
      <c r="W138" s="29">
        <f ca="1">IF(V138&lt;=('Ejercicio 3 - TIR'!$D$25-'Ejercicio 3 - TIR'!$C$25)/('Ejercicio 3 - TIR'!$E$25-'Ejercicio 3 - TIR'!$C$25),'Ejercicio 3 - TIR'!$C$25+SQRT(('Ejercicio 3 - TIR'!$E$25-'Ejercicio 3 - TIR'!$C$25)*('Ejercicio 3 - TIR'!$D$25-'Ejercicio 3 - TIR'!$C$25)*V138),'Ejercicio 3 - TIR'!$E$25-SQRT(('Ejercicio 3 - TIR'!$E$25-'Ejercicio 3 - TIR'!$C$25)*('Ejercicio 3 - TIR'!$E$25-'Ejercicio 3 - TIR'!$D$25)*(1-V138)))</f>
        <v>0.194394339894056</v>
      </c>
      <c r="X138" s="27">
        <f ca="1" t="shared" si="1039"/>
        <v>0.926188621249842</v>
      </c>
      <c r="Y138" s="29">
        <f ca="1">IF(X138&lt;=('Ejercicio 3 - TIR'!$D$26-'Ejercicio 3 - TIR'!$C$26)/('Ejercicio 3 - TIR'!$E$26-'Ejercicio 3 - TIR'!$C$26),'Ejercicio 3 - TIR'!$C$26+SQRT(('Ejercicio 3 - TIR'!$E$26-'Ejercicio 3 - TIR'!$C$26)*('Ejercicio 3 - TIR'!$D$26-'Ejercicio 3 - TIR'!$C$26)*X138),'Ejercicio 3 - TIR'!$E$26-SQRT(('Ejercicio 3 - TIR'!$E$26-'Ejercicio 3 - TIR'!$C$26)*('Ejercicio 3 - TIR'!$E$26-'Ejercicio 3 - TIR'!$D$26)*(1-X138)))</f>
        <v>0.260035495366755</v>
      </c>
      <c r="Z138" s="27">
        <f ca="1" t="shared" si="956"/>
        <v>1.1365962360977</v>
      </c>
      <c r="AA138" s="27">
        <f ca="1" t="shared" si="957"/>
        <v>1.32618126208215</v>
      </c>
      <c r="AB138" s="27">
        <f ca="1" t="shared" si="958"/>
        <v>1.5553796575117</v>
      </c>
      <c r="AC138" s="27">
        <f ca="1" t="shared" si="959"/>
        <v>1.85773665931833</v>
      </c>
      <c r="AD138" s="27">
        <f ca="1" t="shared" si="960"/>
        <v>2.34081413178515</v>
      </c>
      <c r="AE138" s="26">
        <f ca="1" t="shared" si="961"/>
        <v>4322.82792540073</v>
      </c>
      <c r="AF138" s="26">
        <f ca="1" t="shared" si="962"/>
        <v>5043.87856637167</v>
      </c>
      <c r="AG138" s="26">
        <f ca="1" t="shared" si="963"/>
        <v>5915.59113478694</v>
      </c>
      <c r="AH138" s="26">
        <f ca="1" t="shared" si="964"/>
        <v>7065.54856851698</v>
      </c>
      <c r="AI138" s="26">
        <f ca="1" t="shared" si="965"/>
        <v>8902.84199056916</v>
      </c>
      <c r="AJ138" s="28">
        <f ca="1" t="shared" si="966"/>
        <v>40283.114994061</v>
      </c>
      <c r="AK138" s="28">
        <f ca="1" t="shared" si="967"/>
        <v>48616.5768355757</v>
      </c>
      <c r="AL138" s="28">
        <f ca="1" t="shared" si="968"/>
        <v>51464.2839163829</v>
      </c>
      <c r="AM138" s="28">
        <f ca="1" t="shared" si="969"/>
        <v>74572.1982518988</v>
      </c>
      <c r="AN138" s="28">
        <f ca="1" t="shared" si="970"/>
        <v>89598.0478179117</v>
      </c>
      <c r="AO138" s="28">
        <f ca="1">C138/'Ejercicio 3 - TIR'!$D$7</f>
        <v>14571.7018226386</v>
      </c>
      <c r="AP138" s="28">
        <f ca="1" t="shared" si="971"/>
        <v>25711.4131714224</v>
      </c>
      <c r="AQ138" s="28">
        <f ca="1" t="shared" si="972"/>
        <v>34044.8750129371</v>
      </c>
      <c r="AR138" s="28">
        <f ca="1" t="shared" si="973"/>
        <v>36892.5820937443</v>
      </c>
      <c r="AS138" s="28">
        <f ca="1" t="shared" si="974"/>
        <v>60000.4964292602</v>
      </c>
      <c r="AT138" s="28">
        <f ca="1" t="shared" si="975"/>
        <v>75026.3459952732</v>
      </c>
      <c r="AU138" s="28">
        <f ca="1">AP138*'Ejercicio 3 - TIR'!$D$5</f>
        <v>12855.7065857112</v>
      </c>
      <c r="AV138" s="28">
        <f ca="1">AQ138*'Ejercicio 3 - TIR'!$D$5</f>
        <v>17022.4375064686</v>
      </c>
      <c r="AW138" s="28">
        <f ca="1">AR138*'Ejercicio 3 - TIR'!$D$5</f>
        <v>18446.2910468721</v>
      </c>
      <c r="AX138" s="28">
        <f ca="1">AS138*'Ejercicio 3 - TIR'!$D$5</f>
        <v>30000.2482146301</v>
      </c>
      <c r="AY138" s="28">
        <f ca="1">AT138*'Ejercicio 3 - TIR'!$D$5</f>
        <v>37513.1729976366</v>
      </c>
      <c r="AZ138" s="28">
        <f ca="1" t="shared" ref="AZ138:BD138" si="1040">AJ138-AU138-AE138</f>
        <v>23104.580482949</v>
      </c>
      <c r="BA138" s="28">
        <f ca="1" t="shared" si="1040"/>
        <v>26550.2607627355</v>
      </c>
      <c r="BB138" s="28">
        <f ca="1" t="shared" si="1040"/>
        <v>27102.4017347238</v>
      </c>
      <c r="BC138" s="28">
        <f ca="1" t="shared" si="1040"/>
        <v>37506.4014687517</v>
      </c>
      <c r="BD138" s="28">
        <f ca="1" t="shared" si="1040"/>
        <v>43182.032829706</v>
      </c>
      <c r="BE138" s="28">
        <f ca="1" t="shared" ref="BE138:BI138" si="1041">AZ138/Z138</f>
        <v>20327.8699587062</v>
      </c>
      <c r="BF138" s="28">
        <f ca="1" t="shared" si="1041"/>
        <v>20020.0843744773</v>
      </c>
      <c r="BG138" s="28">
        <f ca="1" t="shared" si="1041"/>
        <v>17424.9429094902</v>
      </c>
      <c r="BH138" s="28">
        <f ca="1" t="shared" si="1041"/>
        <v>20189.2993178669</v>
      </c>
      <c r="BI138" s="28">
        <f ca="1" t="shared" si="1041"/>
        <v>18447.4419576298</v>
      </c>
      <c r="BJ138" s="28">
        <f ca="1" t="shared" si="978"/>
        <v>74079.1766020231</v>
      </c>
      <c r="BK138" s="28">
        <f ca="1" t="shared" si="979"/>
        <v>34109.6455505918</v>
      </c>
      <c r="BL138" s="28">
        <f ca="1" t="shared" si="980"/>
        <v>108188.822152615</v>
      </c>
      <c r="BM138" s="28">
        <f ca="1">BK138*'Ejercicio 3 - TIR'!$D$5</f>
        <v>17054.8227752959</v>
      </c>
      <c r="BN138" s="28">
        <f ca="1" t="shared" si="981"/>
        <v>91133.999377319</v>
      </c>
      <c r="BO138" s="28">
        <f ca="1" t="shared" si="982"/>
        <v>38932.6081639035</v>
      </c>
      <c r="BP138" s="28">
        <f ca="1" t="shared" si="983"/>
        <v>-104505.266365777</v>
      </c>
      <c r="BQ138" s="28">
        <f ca="1" t="shared" ref="BQ138:BT138" si="1042">BE138</f>
        <v>20327.8699587062</v>
      </c>
      <c r="BR138" s="28">
        <f ca="1" t="shared" si="1042"/>
        <v>20020.0843744773</v>
      </c>
      <c r="BS138" s="28">
        <f ca="1" t="shared" si="1042"/>
        <v>17424.9429094902</v>
      </c>
      <c r="BT138" s="28">
        <f ca="1" t="shared" si="1042"/>
        <v>20189.2993178669</v>
      </c>
      <c r="BU138" s="28">
        <f ca="1" t="shared" si="985"/>
        <v>57380.0501215332</v>
      </c>
      <c r="BV138" s="30">
        <f ca="1" t="shared" si="986"/>
        <v>7.75556664539123</v>
      </c>
    </row>
    <row r="139" ht="15" customHeight="1" spans="1:74">
      <c r="A139" s="26">
        <v>138</v>
      </c>
      <c r="B139" s="27">
        <f ca="1" t="shared" ref="B139:F139" si="1043">RAND()</f>
        <v>0.276199031878688</v>
      </c>
      <c r="C139" s="28">
        <f ca="1">IF(B139&lt;=('Ejercicio 3 - TIR'!$D$13-'Ejercicio 3 - TIR'!$C$13)/('Ejercicio 3 - TIR'!$E$13-'Ejercicio 3 - TIR'!$C$13),'Ejercicio 3 - TIR'!$C$13+SQRT(('Ejercicio 3 - TIR'!$E$13-'Ejercicio 3 - TIR'!$C$13)*('Ejercicio 3 - TIR'!$D$13-'Ejercicio 3 - TIR'!$C$13)*B139),'Ejercicio 3 - TIR'!$E$13-SQRT(('Ejercicio 3 - TIR'!$E$13-'Ejercicio 3 - TIR'!$C$13)*('Ejercicio 3 - TIR'!$E$13-'Ejercicio 3 - TIR'!$D$13)*(1-B139)))</f>
        <v>70528.6382780576</v>
      </c>
      <c r="D139" s="27">
        <f ca="1" t="shared" si="1043"/>
        <v>0.879843910849669</v>
      </c>
      <c r="E139" s="28">
        <f ca="1">IF(D139&lt;=('Ejercicio 3 - TIR'!$D$14-'Ejercicio 3 - TIR'!$C$14)/('Ejercicio 3 - TIR'!$E$14-'Ejercicio 3 - TIR'!$C$14),'Ejercicio 3 - TIR'!$C$14+SQRT(('Ejercicio 3 - TIR'!$E$14-'Ejercicio 3 - TIR'!$C$14)*('Ejercicio 3 - TIR'!$D$14-'Ejercicio 3 - TIR'!$C$14)*D139),'Ejercicio 3 - TIR'!$E$14-SQRT(('Ejercicio 3 - TIR'!$E$14-'Ejercicio 3 - TIR'!$C$14)*('Ejercicio 3 - TIR'!$E$14-'Ejercicio 3 - TIR'!$D$14)*(1-D139)))</f>
        <v>35754.6009171634</v>
      </c>
      <c r="F139" s="27">
        <f ca="1" t="shared" si="1043"/>
        <v>0.91154070475331</v>
      </c>
      <c r="G139" s="28">
        <f ca="1">IF(F139&lt;=('Ejercicio 3 - TIR'!$D$18-'Ejercicio 3 - TIR'!$C$18)/('Ejercicio 3 - TIR'!$E$18-'Ejercicio 3 - TIR'!$C$18),'Ejercicio 3 - TIR'!$C$18+SQRT(('Ejercicio 3 - TIR'!$E$18-'Ejercicio 3 - TIR'!$C$18)*('Ejercicio 3 - TIR'!$D$18-'Ejercicio 3 - TIR'!$C$18)*F139),'Ejercicio 3 - TIR'!$E$18-SQRT(('Ejercicio 3 - TIR'!$E$18-'Ejercicio 3 - TIR'!$C$18)*('Ejercicio 3 - TIR'!$E$18-'Ejercicio 3 - TIR'!$D$18)*(1-F139)))</f>
        <v>42424.2579431353</v>
      </c>
      <c r="H139" s="27">
        <f ca="1" t="shared" ref="H139:L139" si="1044">RAND()</f>
        <v>0.364635027586964</v>
      </c>
      <c r="I139" s="28">
        <f ca="1">IF(H139&lt;=('Ejercicio 3 - TIR'!$D$18-'Ejercicio 3 - TIR'!$C$18)/('Ejercicio 3 - TIR'!$E$18-'Ejercicio 3 - TIR'!$C$18),'Ejercicio 3 - TIR'!$C$18+SQRT(('Ejercicio 3 - TIR'!$E$18-'Ejercicio 3 - TIR'!$C$18)*('Ejercicio 3 - TIR'!$D$18-'Ejercicio 3 - TIR'!$C$18)*H139),'Ejercicio 3 - TIR'!$E$18-SQRT(('Ejercicio 3 - TIR'!$E$18-'Ejercicio 3 - TIR'!$C$18)*('Ejercicio 3 - TIR'!$E$18-'Ejercicio 3 - TIR'!$D$18)*(1-H139)))</f>
        <v>37395.6239857124</v>
      </c>
      <c r="J139" s="27">
        <f ca="1" t="shared" si="1044"/>
        <v>0.028141670259006</v>
      </c>
      <c r="K139" s="28">
        <f ca="1">IF(J139&lt;=('Ejercicio 3 - TIR'!$D$18-'Ejercicio 3 - TIR'!$C$18)/('Ejercicio 3 - TIR'!$E$18-'Ejercicio 3 - TIR'!$C$18),'Ejercicio 3 - TIR'!$C$18+SQRT(('Ejercicio 3 - TIR'!$E$18-'Ejercicio 3 - TIR'!$C$18)*('Ejercicio 3 - TIR'!$D$18-'Ejercicio 3 - TIR'!$C$18)*J139),'Ejercicio 3 - TIR'!$E$18-SQRT(('Ejercicio 3 - TIR'!$E$18-'Ejercicio 3 - TIR'!$C$18)*('Ejercicio 3 - TIR'!$E$18-'Ejercicio 3 - TIR'!$D$18)*(1-J139)))</f>
        <v>32054.5682122653</v>
      </c>
      <c r="L139" s="27">
        <f ca="1" t="shared" si="1044"/>
        <v>0.889242568150248</v>
      </c>
      <c r="M139" s="28">
        <f ca="1">IF(L139&lt;=('Ejercicio 3 - TIR'!$D$18-'Ejercicio 3 - TIR'!$C$18)/('Ejercicio 3 - TIR'!$E$18-'Ejercicio 3 - TIR'!$C$18),'Ejercicio 3 - TIR'!$C$18+SQRT(('Ejercicio 3 - TIR'!$E$18-'Ejercicio 3 - TIR'!$C$18)*('Ejercicio 3 - TIR'!$D$18-'Ejercicio 3 - TIR'!$C$18)*L139),'Ejercicio 3 - TIR'!$E$18-SQRT(('Ejercicio 3 - TIR'!$E$18-'Ejercicio 3 - TIR'!$C$18)*('Ejercicio 3 - TIR'!$E$18-'Ejercicio 3 - TIR'!$D$18)*(1-L139)))</f>
        <v>42117.8467444059</v>
      </c>
      <c r="N139" s="27">
        <f ca="1" t="shared" ref="N139:R139" si="1045">RAND()</f>
        <v>0.342441348041295</v>
      </c>
      <c r="O139" s="28">
        <f ca="1">IF(N139&lt;=('Ejercicio 3 - TIR'!$D$18-'Ejercicio 3 - TIR'!$C$18)/('Ejercicio 3 - TIR'!$E$18-'Ejercicio 3 - TIR'!$C$18),'Ejercicio 3 - TIR'!$C$18+SQRT(('Ejercicio 3 - TIR'!$E$18-'Ejercicio 3 - TIR'!$C$18)*('Ejercicio 3 - TIR'!$D$18-'Ejercicio 3 - TIR'!$C$18)*N139),'Ejercicio 3 - TIR'!$E$18-SQRT(('Ejercicio 3 - TIR'!$E$18-'Ejercicio 3 - TIR'!$C$18)*('Ejercicio 3 - TIR'!$E$18-'Ejercicio 3 - TIR'!$D$18)*(1-N139)))</f>
        <v>37167.0218505453</v>
      </c>
      <c r="P139" s="27">
        <f ca="1" t="shared" si="1045"/>
        <v>0.818810582054569</v>
      </c>
      <c r="Q139" s="29">
        <f ca="1">IF(P139&lt;=('Ejercicio 3 - TIR'!$D$22-'Ejercicio 3 - TIR'!$C$22)/('Ejercicio 3 - TIR'!$E$22-'Ejercicio 3 - TIR'!$C$22),'Ejercicio 3 - TIR'!$C$22+SQRT(('Ejercicio 3 - TIR'!$E$22-'Ejercicio 3 - TIR'!$C$22)*('Ejercicio 3 - TIR'!$D$22-'Ejercicio 3 - TIR'!$C$22)*P139),'Ejercicio 3 - TIR'!$E$22-SQRT(('Ejercicio 3 - TIR'!$E$22-'Ejercicio 3 - TIR'!$C$22)*('Ejercicio 3 - TIR'!$E$22-'Ejercicio 3 - TIR'!$D$22)*(1-P139)))</f>
        <v>0.161940627023571</v>
      </c>
      <c r="R139" s="27">
        <f ca="1" t="shared" si="1045"/>
        <v>0.31841143608503</v>
      </c>
      <c r="S139" s="29">
        <f ca="1">IF(R139&lt;=('Ejercicio 3 - TIR'!$D$23-'Ejercicio 3 - TIR'!$C$23)/('Ejercicio 3 - TIR'!$E$23-'Ejercicio 3 - TIR'!$C$23),'Ejercicio 3 - TIR'!$C$23+SQRT(('Ejercicio 3 - TIR'!$E$23-'Ejercicio 3 - TIR'!$C$23)*('Ejercicio 3 - TIR'!$D$23-'Ejercicio 3 - TIR'!$C$23)*R139),'Ejercicio 3 - TIR'!$E$23-SQRT(('Ejercicio 3 - TIR'!$E$23-'Ejercicio 3 - TIR'!$C$23)*('Ejercicio 3 - TIR'!$E$23-'Ejercicio 3 - TIR'!$D$23)*(1-R139)))</f>
        <v>0.143940354737411</v>
      </c>
      <c r="T139" s="27">
        <f ca="1" t="shared" ref="T139:X139" si="1046">RAND()</f>
        <v>0.088963875971827</v>
      </c>
      <c r="U139" s="29">
        <f ca="1">IF(T139&lt;=('Ejercicio 3 - TIR'!$D$24-'Ejercicio 3 - TIR'!$C$24)/('Ejercicio 3 - TIR'!$E$24-'Ejercicio 3 - TIR'!$C$24),'Ejercicio 3 - TIR'!$C$24+SQRT(('Ejercicio 3 - TIR'!$E$24-'Ejercicio 3 - TIR'!$C$24)*('Ejercicio 3 - TIR'!$D$24-'Ejercicio 3 - TIR'!$C$24)*T139),'Ejercicio 3 - TIR'!$E$24-SQRT(('Ejercicio 3 - TIR'!$E$24-'Ejercicio 3 - TIR'!$C$24)*('Ejercicio 3 - TIR'!$E$24-'Ejercicio 3 - TIR'!$D$24)*(1-T139)))</f>
        <v>0.163668362723488</v>
      </c>
      <c r="V139" s="27">
        <f ca="1" t="shared" si="1046"/>
        <v>0.60264473511159</v>
      </c>
      <c r="W139" s="29">
        <f ca="1">IF(V139&lt;=('Ejercicio 3 - TIR'!$D$25-'Ejercicio 3 - TIR'!$C$25)/('Ejercicio 3 - TIR'!$E$25-'Ejercicio 3 - TIR'!$C$25),'Ejercicio 3 - TIR'!$C$25+SQRT(('Ejercicio 3 - TIR'!$E$25-'Ejercicio 3 - TIR'!$C$25)*('Ejercicio 3 - TIR'!$D$25-'Ejercicio 3 - TIR'!$C$25)*V139),'Ejercicio 3 - TIR'!$E$25-SQRT(('Ejercicio 3 - TIR'!$E$25-'Ejercicio 3 - TIR'!$C$25)*('Ejercicio 3 - TIR'!$E$25-'Ejercicio 3 - TIR'!$D$25)*(1-V139)))</f>
        <v>0.212707327434073</v>
      </c>
      <c r="X139" s="27">
        <f ca="1" t="shared" si="1046"/>
        <v>0.89248241895863</v>
      </c>
      <c r="Y139" s="29">
        <f ca="1">IF(X139&lt;=('Ejercicio 3 - TIR'!$D$26-'Ejercicio 3 - TIR'!$C$26)/('Ejercicio 3 - TIR'!$E$26-'Ejercicio 3 - TIR'!$C$26),'Ejercicio 3 - TIR'!$C$26+SQRT(('Ejercicio 3 - TIR'!$E$26-'Ejercicio 3 - TIR'!$C$26)*('Ejercicio 3 - TIR'!$D$26-'Ejercicio 3 - TIR'!$C$26)*X139),'Ejercicio 3 - TIR'!$E$26-SQRT(('Ejercicio 3 - TIR'!$E$26-'Ejercicio 3 - TIR'!$C$26)*('Ejercicio 3 - TIR'!$E$26-'Ejercicio 3 - TIR'!$D$26)*(1-X139)))</f>
        <v>0.255904462288146</v>
      </c>
      <c r="Z139" s="27">
        <f ca="1" t="shared" si="956"/>
        <v>1.16194062702357</v>
      </c>
      <c r="AA139" s="27">
        <f ca="1" t="shared" si="957"/>
        <v>1.32919077306115</v>
      </c>
      <c r="AB139" s="27">
        <f ca="1" t="shared" si="958"/>
        <v>1.54673725063524</v>
      </c>
      <c r="AC139" s="27">
        <f ca="1" t="shared" si="959"/>
        <v>1.87573959746059</v>
      </c>
      <c r="AD139" s="27">
        <f ca="1" t="shared" si="960"/>
        <v>2.35574973054132</v>
      </c>
      <c r="AE139" s="26">
        <f ca="1" t="shared" si="961"/>
        <v>5790.12249150299</v>
      </c>
      <c r="AF139" s="26">
        <f ca="1" t="shared" si="962"/>
        <v>6623.55477690299</v>
      </c>
      <c r="AG139" s="26">
        <f ca="1" t="shared" si="963"/>
        <v>7707.62114264804</v>
      </c>
      <c r="AH139" s="26">
        <f ca="1" t="shared" si="964"/>
        <v>9347.08863677506</v>
      </c>
      <c r="AI139" s="26">
        <f ca="1" t="shared" si="965"/>
        <v>11739.0503283286</v>
      </c>
      <c r="AJ139" s="28">
        <f ca="1" t="shared" si="966"/>
        <v>49294.4688754563</v>
      </c>
      <c r="AK139" s="28">
        <f ca="1" t="shared" si="967"/>
        <v>49705.9183546733</v>
      </c>
      <c r="AL139" s="28">
        <f ca="1" t="shared" si="968"/>
        <v>49579.9947069389</v>
      </c>
      <c r="AM139" s="28">
        <f ca="1" t="shared" si="969"/>
        <v>79002.1128982587</v>
      </c>
      <c r="AN139" s="28">
        <f ca="1" t="shared" si="970"/>
        <v>87556.2017094456</v>
      </c>
      <c r="AO139" s="28">
        <f ca="1">C139/'Ejercicio 3 - TIR'!$D$7</f>
        <v>14105.7276556115</v>
      </c>
      <c r="AP139" s="28">
        <f ca="1" t="shared" si="971"/>
        <v>35188.7412198448</v>
      </c>
      <c r="AQ139" s="28">
        <f ca="1" t="shared" si="972"/>
        <v>35600.1906990617</v>
      </c>
      <c r="AR139" s="28">
        <f ca="1" t="shared" si="973"/>
        <v>35474.2670513274</v>
      </c>
      <c r="AS139" s="28">
        <f ca="1" t="shared" si="974"/>
        <v>64896.3852426472</v>
      </c>
      <c r="AT139" s="28">
        <f ca="1" t="shared" si="975"/>
        <v>73450.4740538341</v>
      </c>
      <c r="AU139" s="28">
        <f ca="1">AP139*'Ejercicio 3 - TIR'!$D$5</f>
        <v>17594.3706099224</v>
      </c>
      <c r="AV139" s="28">
        <f ca="1">AQ139*'Ejercicio 3 - TIR'!$D$5</f>
        <v>17800.0953495309</v>
      </c>
      <c r="AW139" s="28">
        <f ca="1">AR139*'Ejercicio 3 - TIR'!$D$5</f>
        <v>17737.1335256637</v>
      </c>
      <c r="AX139" s="28">
        <f ca="1">AS139*'Ejercicio 3 - TIR'!$D$5</f>
        <v>32448.1926213236</v>
      </c>
      <c r="AY139" s="28">
        <f ca="1">AT139*'Ejercicio 3 - TIR'!$D$5</f>
        <v>36725.237026917</v>
      </c>
      <c r="AZ139" s="28">
        <f ca="1" t="shared" ref="AZ139:BD139" si="1047">AJ139-AU139-AE139</f>
        <v>25909.9757740309</v>
      </c>
      <c r="BA139" s="28">
        <f ca="1" t="shared" si="1047"/>
        <v>25282.2682282394</v>
      </c>
      <c r="BB139" s="28">
        <f ca="1" t="shared" si="1047"/>
        <v>24135.2400386272</v>
      </c>
      <c r="BC139" s="28">
        <f ca="1" t="shared" si="1047"/>
        <v>37206.8316401601</v>
      </c>
      <c r="BD139" s="28">
        <f ca="1" t="shared" si="1047"/>
        <v>39091.9143541999</v>
      </c>
      <c r="BE139" s="28">
        <f ca="1" t="shared" ref="BE139:BI139" si="1048">AZ139/Z139</f>
        <v>22298.8810025534</v>
      </c>
      <c r="BF139" s="28">
        <f ca="1" t="shared" si="1048"/>
        <v>19020.7972705181</v>
      </c>
      <c r="BG139" s="28">
        <f ca="1" t="shared" si="1048"/>
        <v>15603.9689538187</v>
      </c>
      <c r="BH139" s="28">
        <f ca="1" t="shared" si="1048"/>
        <v>19835.8192632556</v>
      </c>
      <c r="BI139" s="28">
        <f ca="1" t="shared" si="1048"/>
        <v>16594.2561076796</v>
      </c>
      <c r="BJ139" s="28">
        <f ca="1" t="shared" si="978"/>
        <v>84228.8914762202</v>
      </c>
      <c r="BK139" s="28">
        <f ca="1" t="shared" si="979"/>
        <v>33229.5641237961</v>
      </c>
      <c r="BL139" s="28">
        <f ca="1" t="shared" si="980"/>
        <v>117458.455600016</v>
      </c>
      <c r="BM139" s="28">
        <f ca="1">BK139*'Ejercicio 3 - TIR'!$D$5</f>
        <v>16614.782061898</v>
      </c>
      <c r="BN139" s="28">
        <f ca="1" t="shared" si="981"/>
        <v>100843.673538118</v>
      </c>
      <c r="BO139" s="28">
        <f ca="1" t="shared" si="982"/>
        <v>42807.4647449692</v>
      </c>
      <c r="BP139" s="28">
        <f ca="1" t="shared" si="983"/>
        <v>-106283.239195221</v>
      </c>
      <c r="BQ139" s="28">
        <f ca="1" t="shared" ref="BQ139:BT139" si="1049">BE139</f>
        <v>22298.8810025534</v>
      </c>
      <c r="BR139" s="28">
        <f ca="1" t="shared" si="1049"/>
        <v>19020.7972705181</v>
      </c>
      <c r="BS139" s="28">
        <f ca="1" t="shared" si="1049"/>
        <v>15603.9689538187</v>
      </c>
      <c r="BT139" s="28">
        <f ca="1" t="shared" si="1049"/>
        <v>19835.8192632556</v>
      </c>
      <c r="BU139" s="28">
        <f ca="1" t="shared" si="985"/>
        <v>59401.7208526488</v>
      </c>
      <c r="BV139" s="30">
        <f ca="1" t="shared" si="986"/>
        <v>7.41290841020348</v>
      </c>
    </row>
    <row r="140" ht="15" customHeight="1" spans="1:74">
      <c r="A140" s="26">
        <v>139</v>
      </c>
      <c r="B140" s="27">
        <f ca="1" t="shared" ref="B140:F140" si="1050">RAND()</f>
        <v>0.465152792152758</v>
      </c>
      <c r="C140" s="28">
        <f ca="1">IF(B140&lt;=('Ejercicio 3 - TIR'!$D$13-'Ejercicio 3 - TIR'!$C$13)/('Ejercicio 3 - TIR'!$E$13-'Ejercicio 3 - TIR'!$C$13),'Ejercicio 3 - TIR'!$C$13+SQRT(('Ejercicio 3 - TIR'!$E$13-'Ejercicio 3 - TIR'!$C$13)*('Ejercicio 3 - TIR'!$D$13-'Ejercicio 3 - TIR'!$C$13)*B140),'Ejercicio 3 - TIR'!$E$13-SQRT(('Ejercicio 3 - TIR'!$E$13-'Ejercicio 3 - TIR'!$C$13)*('Ejercicio 3 - TIR'!$E$13-'Ejercicio 3 - TIR'!$D$13)*(1-B140)))</f>
        <v>74665.8994748838</v>
      </c>
      <c r="D140" s="27">
        <f ca="1" t="shared" si="1050"/>
        <v>0.10790868432956</v>
      </c>
      <c r="E140" s="28">
        <f ca="1">IF(D140&lt;=('Ejercicio 3 - TIR'!$D$14-'Ejercicio 3 - TIR'!$C$14)/('Ejercicio 3 - TIR'!$E$14-'Ejercicio 3 - TIR'!$C$14),'Ejercicio 3 - TIR'!$C$14+SQRT(('Ejercicio 3 - TIR'!$E$14-'Ejercicio 3 - TIR'!$C$14)*('Ejercicio 3 - TIR'!$D$14-'Ejercicio 3 - TIR'!$C$14)*D140),'Ejercicio 3 - TIR'!$E$14-SQRT(('Ejercicio 3 - TIR'!$E$14-'Ejercicio 3 - TIR'!$C$14)*('Ejercicio 3 - TIR'!$E$14-'Ejercicio 3 - TIR'!$D$14)*(1-D140)))</f>
        <v>27844.8464501124</v>
      </c>
      <c r="F140" s="27">
        <f ca="1" t="shared" si="1050"/>
        <v>0.614056884240729</v>
      </c>
      <c r="G140" s="28">
        <f ca="1">IF(F140&lt;=('Ejercicio 3 - TIR'!$D$18-'Ejercicio 3 - TIR'!$C$18)/('Ejercicio 3 - TIR'!$E$18-'Ejercicio 3 - TIR'!$C$18),'Ejercicio 3 - TIR'!$C$18+SQRT(('Ejercicio 3 - TIR'!$E$18-'Ejercicio 3 - TIR'!$C$18)*('Ejercicio 3 - TIR'!$D$18-'Ejercicio 3 - TIR'!$C$18)*F140),'Ejercicio 3 - TIR'!$E$18-SQRT(('Ejercicio 3 - TIR'!$E$18-'Ejercicio 3 - TIR'!$C$18)*('Ejercicio 3 - TIR'!$E$18-'Ejercicio 3 - TIR'!$D$18)*(1-F140)))</f>
        <v>39597.3190337776</v>
      </c>
      <c r="H140" s="27">
        <f ca="1" t="shared" ref="H140:L140" si="1051">RAND()</f>
        <v>0.489386044313949</v>
      </c>
      <c r="I140" s="28">
        <f ca="1">IF(H140&lt;=('Ejercicio 3 - TIR'!$D$18-'Ejercicio 3 - TIR'!$C$18)/('Ejercicio 3 - TIR'!$E$18-'Ejercicio 3 - TIR'!$C$18),'Ejercicio 3 - TIR'!$C$18+SQRT(('Ejercicio 3 - TIR'!$E$18-'Ejercicio 3 - TIR'!$C$18)*('Ejercicio 3 - TIR'!$D$18-'Ejercicio 3 - TIR'!$C$18)*H140),'Ejercicio 3 - TIR'!$E$18-SQRT(('Ejercicio 3 - TIR'!$E$18-'Ejercicio 3 - TIR'!$C$18)*('Ejercicio 3 - TIR'!$E$18-'Ejercicio 3 - TIR'!$D$18)*(1-H140)))</f>
        <v>38567.8414228493</v>
      </c>
      <c r="J140" s="27">
        <f ca="1" t="shared" si="1051"/>
        <v>0.80656390813306</v>
      </c>
      <c r="K140" s="28">
        <f ca="1">IF(J140&lt;=('Ejercicio 3 - TIR'!$D$18-'Ejercicio 3 - TIR'!$C$18)/('Ejercicio 3 - TIR'!$E$18-'Ejercicio 3 - TIR'!$C$18),'Ejercicio 3 - TIR'!$C$18+SQRT(('Ejercicio 3 - TIR'!$E$18-'Ejercicio 3 - TIR'!$C$18)*('Ejercicio 3 - TIR'!$D$18-'Ejercicio 3 - TIR'!$C$18)*J140),'Ejercicio 3 - TIR'!$E$18-SQRT(('Ejercicio 3 - TIR'!$E$18-'Ejercicio 3 - TIR'!$C$18)*('Ejercicio 3 - TIR'!$E$18-'Ejercicio 3 - TIR'!$D$18)*(1-J140)))</f>
        <v>41191.1016172625</v>
      </c>
      <c r="L140" s="27">
        <f ca="1" t="shared" si="1051"/>
        <v>0.858975963839805</v>
      </c>
      <c r="M140" s="28">
        <f ca="1">IF(L140&lt;=('Ejercicio 3 - TIR'!$D$18-'Ejercicio 3 - TIR'!$C$18)/('Ejercicio 3 - TIR'!$E$18-'Ejercicio 3 - TIR'!$C$18),'Ejercicio 3 - TIR'!$C$18+SQRT(('Ejercicio 3 - TIR'!$E$18-'Ejercicio 3 - TIR'!$C$18)*('Ejercicio 3 - TIR'!$D$18-'Ejercicio 3 - TIR'!$C$18)*L140),'Ejercicio 3 - TIR'!$E$18-SQRT(('Ejercicio 3 - TIR'!$E$18-'Ejercicio 3 - TIR'!$C$18)*('Ejercicio 3 - TIR'!$E$18-'Ejercicio 3 - TIR'!$D$18)*(1-L140)))</f>
        <v>41747.8003271609</v>
      </c>
      <c r="N140" s="27">
        <f ca="1" t="shared" ref="N140:R140" si="1052">RAND()</f>
        <v>0.241133685617406</v>
      </c>
      <c r="O140" s="28">
        <f ca="1">IF(N140&lt;=('Ejercicio 3 - TIR'!$D$18-'Ejercicio 3 - TIR'!$C$18)/('Ejercicio 3 - TIR'!$E$18-'Ejercicio 3 - TIR'!$C$18),'Ejercicio 3 - TIR'!$C$18+SQRT(('Ejercicio 3 - TIR'!$E$18-'Ejercicio 3 - TIR'!$C$18)*('Ejercicio 3 - TIR'!$D$18-'Ejercicio 3 - TIR'!$C$18)*N140),'Ejercicio 3 - TIR'!$E$18-SQRT(('Ejercicio 3 - TIR'!$E$18-'Ejercicio 3 - TIR'!$C$18)*('Ejercicio 3 - TIR'!$E$18-'Ejercicio 3 - TIR'!$D$18)*(1-N140)))</f>
        <v>36014.1543746907</v>
      </c>
      <c r="P140" s="27">
        <f ca="1" t="shared" si="1052"/>
        <v>0.967696773130323</v>
      </c>
      <c r="Q140" s="29">
        <f ca="1">IF(P140&lt;=('Ejercicio 3 - TIR'!$D$22-'Ejercicio 3 - TIR'!$C$22)/('Ejercicio 3 - TIR'!$E$22-'Ejercicio 3 - TIR'!$C$22),'Ejercicio 3 - TIR'!$C$22+SQRT(('Ejercicio 3 - TIR'!$E$22-'Ejercicio 3 - TIR'!$C$22)*('Ejercicio 3 - TIR'!$D$22-'Ejercicio 3 - TIR'!$C$22)*P140),'Ejercicio 3 - TIR'!$E$22-SQRT(('Ejercicio 3 - TIR'!$E$22-'Ejercicio 3 - TIR'!$C$22)*('Ejercicio 3 - TIR'!$E$22-'Ejercicio 3 - TIR'!$D$22)*(1-P140)))</f>
        <v>0.172374660114761</v>
      </c>
      <c r="R140" s="27">
        <f ca="1" t="shared" si="1052"/>
        <v>0.154571118580886</v>
      </c>
      <c r="S140" s="29">
        <f ca="1">IF(R140&lt;=('Ejercicio 3 - TIR'!$D$23-'Ejercicio 3 - TIR'!$C$23)/('Ejercicio 3 - TIR'!$E$23-'Ejercicio 3 - TIR'!$C$23),'Ejercicio 3 - TIR'!$C$23+SQRT(('Ejercicio 3 - TIR'!$E$23-'Ejercicio 3 - TIR'!$C$23)*('Ejercicio 3 - TIR'!$D$23-'Ejercicio 3 - TIR'!$C$23)*R140),'Ejercicio 3 - TIR'!$E$23-SQRT(('Ejercicio 3 - TIR'!$E$23-'Ejercicio 3 - TIR'!$C$23)*('Ejercicio 3 - TIR'!$E$23-'Ejercicio 3 - TIR'!$D$23)*(1-R140)))</f>
        <v>0.136680168267904</v>
      </c>
      <c r="T140" s="27">
        <f ca="1" t="shared" ref="T140:X140" si="1053">RAND()</f>
        <v>0.12437324212841</v>
      </c>
      <c r="U140" s="29">
        <f ca="1">IF(T140&lt;=('Ejercicio 3 - TIR'!$D$24-'Ejercicio 3 - TIR'!$C$24)/('Ejercicio 3 - TIR'!$E$24-'Ejercicio 3 - TIR'!$C$24),'Ejercicio 3 - TIR'!$C$24+SQRT(('Ejercicio 3 - TIR'!$E$24-'Ejercicio 3 - TIR'!$C$24)*('Ejercicio 3 - TIR'!$D$24-'Ejercicio 3 - TIR'!$C$24)*T140),'Ejercicio 3 - TIR'!$E$24-SQRT(('Ejercicio 3 - TIR'!$E$24-'Ejercicio 3 - TIR'!$C$24)*('Ejercicio 3 - TIR'!$E$24-'Ejercicio 3 - TIR'!$D$24)*(1-T140)))</f>
        <v>0.166161182149511</v>
      </c>
      <c r="V140" s="27">
        <f ca="1" t="shared" si="1053"/>
        <v>0.58252600794316</v>
      </c>
      <c r="W140" s="29">
        <f ca="1">IF(V140&lt;=('Ejercicio 3 - TIR'!$D$25-'Ejercicio 3 - TIR'!$C$25)/('Ejercicio 3 - TIR'!$E$25-'Ejercicio 3 - TIR'!$C$25),'Ejercicio 3 - TIR'!$C$25+SQRT(('Ejercicio 3 - TIR'!$E$25-'Ejercicio 3 - TIR'!$C$25)*('Ejercicio 3 - TIR'!$D$25-'Ejercicio 3 - TIR'!$C$25)*V140),'Ejercicio 3 - TIR'!$E$25-SQRT(('Ejercicio 3 - TIR'!$E$25-'Ejercicio 3 - TIR'!$C$25)*('Ejercicio 3 - TIR'!$E$25-'Ejercicio 3 - TIR'!$D$25)*(1-V140)))</f>
        <v>0.211774890815082</v>
      </c>
      <c r="X140" s="27">
        <f ca="1" t="shared" si="1053"/>
        <v>0.91029251562248</v>
      </c>
      <c r="Y140" s="29">
        <f ca="1">IF(X140&lt;=('Ejercicio 3 - TIR'!$D$26-'Ejercicio 3 - TIR'!$C$26)/('Ejercicio 3 - TIR'!$E$26-'Ejercicio 3 - TIR'!$C$26),'Ejercicio 3 - TIR'!$C$26+SQRT(('Ejercicio 3 - TIR'!$E$26-'Ejercicio 3 - TIR'!$C$26)*('Ejercicio 3 - TIR'!$D$26-'Ejercicio 3 - TIR'!$C$26)*X140),'Ejercicio 3 - TIR'!$E$26-SQRT(('Ejercicio 3 - TIR'!$E$26-'Ejercicio 3 - TIR'!$C$26)*('Ejercicio 3 - TIR'!$E$26-'Ejercicio 3 - TIR'!$D$26)*(1-X140)))</f>
        <v>0.257990447173134</v>
      </c>
      <c r="Z140" s="27">
        <f ca="1" t="shared" si="956"/>
        <v>1.17237466011476</v>
      </c>
      <c r="AA140" s="27">
        <f ca="1" t="shared" si="957"/>
        <v>1.33261502593227</v>
      </c>
      <c r="AB140" s="27">
        <f ca="1" t="shared" si="958"/>
        <v>1.55404391399138</v>
      </c>
      <c r="AC140" s="27">
        <f ca="1" t="shared" si="959"/>
        <v>1.88315139419875</v>
      </c>
      <c r="AD140" s="27">
        <f ca="1" t="shared" si="960"/>
        <v>2.36898646448279</v>
      </c>
      <c r="AE140" s="26">
        <f ca="1" t="shared" si="961"/>
        <v>4799.74594278583</v>
      </c>
      <c r="AF140" s="26">
        <f ca="1" t="shared" si="962"/>
        <v>5455.77602588898</v>
      </c>
      <c r="AG140" s="26">
        <f ca="1" t="shared" si="963"/>
        <v>6362.31421989366</v>
      </c>
      <c r="AH140" s="26">
        <f ca="1" t="shared" si="964"/>
        <v>7709.69261914288</v>
      </c>
      <c r="AI140" s="26">
        <f ca="1" t="shared" si="965"/>
        <v>9698.71966552296</v>
      </c>
      <c r="AJ140" s="28">
        <f ca="1" t="shared" si="966"/>
        <v>46422.8934436807</v>
      </c>
      <c r="AK140" s="28">
        <f ca="1" t="shared" si="967"/>
        <v>51396.0849978621</v>
      </c>
      <c r="AL140" s="28">
        <f ca="1" t="shared" si="968"/>
        <v>64012.7807789073</v>
      </c>
      <c r="AM140" s="28">
        <f ca="1" t="shared" si="969"/>
        <v>78617.428390824</v>
      </c>
      <c r="AN140" s="28">
        <f ca="1" t="shared" si="970"/>
        <v>85317.0442434359</v>
      </c>
      <c r="AO140" s="28">
        <f ca="1">C140/'Ejercicio 3 - TIR'!$D$7</f>
        <v>14933.1798949768</v>
      </c>
      <c r="AP140" s="28">
        <f ca="1" t="shared" si="971"/>
        <v>31489.713548704</v>
      </c>
      <c r="AQ140" s="28">
        <f ca="1" t="shared" si="972"/>
        <v>36462.9051028854</v>
      </c>
      <c r="AR140" s="28">
        <f ca="1" t="shared" si="973"/>
        <v>49079.6008839305</v>
      </c>
      <c r="AS140" s="28">
        <f ca="1" t="shared" si="974"/>
        <v>63684.2484958472</v>
      </c>
      <c r="AT140" s="28">
        <f ca="1" t="shared" si="975"/>
        <v>70383.8643484592</v>
      </c>
      <c r="AU140" s="28">
        <f ca="1">AP140*'Ejercicio 3 - TIR'!$D$5</f>
        <v>15744.856774352</v>
      </c>
      <c r="AV140" s="28">
        <f ca="1">AQ140*'Ejercicio 3 - TIR'!$D$5</f>
        <v>18231.4525514427</v>
      </c>
      <c r="AW140" s="28">
        <f ca="1">AR140*'Ejercicio 3 - TIR'!$D$5</f>
        <v>24539.8004419652</v>
      </c>
      <c r="AX140" s="28">
        <f ca="1">AS140*'Ejercicio 3 - TIR'!$D$5</f>
        <v>31842.1242479236</v>
      </c>
      <c r="AY140" s="28">
        <f ca="1">AT140*'Ejercicio 3 - TIR'!$D$5</f>
        <v>35191.9321742296</v>
      </c>
      <c r="AZ140" s="28">
        <f ca="1" t="shared" ref="AZ140:BD140" si="1054">AJ140-AU140-AE140</f>
        <v>25878.2907265429</v>
      </c>
      <c r="BA140" s="28">
        <f ca="1" t="shared" si="1054"/>
        <v>27708.8564205305</v>
      </c>
      <c r="BB140" s="28">
        <f ca="1" t="shared" si="1054"/>
        <v>33110.6661170484</v>
      </c>
      <c r="BC140" s="28">
        <f ca="1" t="shared" si="1054"/>
        <v>39065.6115237575</v>
      </c>
      <c r="BD140" s="28">
        <f ca="1" t="shared" si="1054"/>
        <v>40426.3924036834</v>
      </c>
      <c r="BE140" s="28">
        <f ca="1" t="shared" ref="BE140:BI140" si="1055">AZ140/Z140</f>
        <v>22073.3965062071</v>
      </c>
      <c r="BF140" s="28">
        <f ca="1" t="shared" si="1055"/>
        <v>20792.8440557286</v>
      </c>
      <c r="BG140" s="28">
        <f ca="1" t="shared" si="1055"/>
        <v>21306.1328698283</v>
      </c>
      <c r="BH140" s="28">
        <f ca="1" t="shared" si="1055"/>
        <v>20744.8066279235</v>
      </c>
      <c r="BI140" s="28">
        <f ca="1" t="shared" si="1055"/>
        <v>17064.8473555164</v>
      </c>
      <c r="BJ140" s="28">
        <f ca="1" t="shared" si="978"/>
        <v>65964.064345918</v>
      </c>
      <c r="BK140" s="28">
        <f ca="1" t="shared" si="979"/>
        <v>35376.5010428865</v>
      </c>
      <c r="BL140" s="28">
        <f ca="1" t="shared" si="980"/>
        <v>101340.565388805</v>
      </c>
      <c r="BM140" s="28">
        <f ca="1">BK140*'Ejercicio 3 - TIR'!$D$5</f>
        <v>17688.2505214433</v>
      </c>
      <c r="BN140" s="28">
        <f ca="1" t="shared" si="981"/>
        <v>83652.3148673613</v>
      </c>
      <c r="BO140" s="28">
        <f ca="1" t="shared" si="982"/>
        <v>35311.4363976008</v>
      </c>
      <c r="BP140" s="28">
        <f ca="1" t="shared" si="983"/>
        <v>-102510.745924996</v>
      </c>
      <c r="BQ140" s="28">
        <f ca="1" t="shared" ref="BQ140:BT140" si="1056">BE140</f>
        <v>22073.3965062071</v>
      </c>
      <c r="BR140" s="28">
        <f ca="1" t="shared" si="1056"/>
        <v>20792.8440557286</v>
      </c>
      <c r="BS140" s="28">
        <f ca="1" t="shared" si="1056"/>
        <v>21306.1328698283</v>
      </c>
      <c r="BT140" s="28">
        <f ca="1" t="shared" si="1056"/>
        <v>20744.8066279235</v>
      </c>
      <c r="BU140" s="28">
        <f ca="1" t="shared" si="985"/>
        <v>52376.2837531172</v>
      </c>
      <c r="BV140" s="30">
        <f ca="1" t="shared" si="986"/>
        <v>9.14107341289763</v>
      </c>
    </row>
    <row r="141" ht="15" customHeight="1" spans="1:74">
      <c r="A141" s="26">
        <v>140</v>
      </c>
      <c r="B141" s="27">
        <f ca="1" t="shared" ref="B141:F141" si="1057">RAND()</f>
        <v>0.621675809599402</v>
      </c>
      <c r="C141" s="28">
        <f ca="1">IF(B141&lt;=('Ejercicio 3 - TIR'!$D$13-'Ejercicio 3 - TIR'!$C$13)/('Ejercicio 3 - TIR'!$E$13-'Ejercicio 3 - TIR'!$C$13),'Ejercicio 3 - TIR'!$C$13+SQRT(('Ejercicio 3 - TIR'!$E$13-'Ejercicio 3 - TIR'!$C$13)*('Ejercicio 3 - TIR'!$D$13-'Ejercicio 3 - TIR'!$C$13)*B141),'Ejercicio 3 - TIR'!$E$13-SQRT(('Ejercicio 3 - TIR'!$E$13-'Ejercicio 3 - TIR'!$C$13)*('Ejercicio 3 - TIR'!$E$13-'Ejercicio 3 - TIR'!$D$13)*(1-B141)))</f>
        <v>78692.9817083498</v>
      </c>
      <c r="D141" s="27">
        <f ca="1" t="shared" si="1057"/>
        <v>0.733572148214094</v>
      </c>
      <c r="E141" s="28">
        <f ca="1">IF(D141&lt;=('Ejercicio 3 - TIR'!$D$14-'Ejercicio 3 - TIR'!$C$14)/('Ejercicio 3 - TIR'!$E$14-'Ejercicio 3 - TIR'!$C$14),'Ejercicio 3 - TIR'!$C$14+SQRT(('Ejercicio 3 - TIR'!$E$14-'Ejercicio 3 - TIR'!$C$14)*('Ejercicio 3 - TIR'!$D$14-'Ejercicio 3 - TIR'!$C$14)*D141),'Ejercicio 3 - TIR'!$E$14-SQRT(('Ejercicio 3 - TIR'!$E$14-'Ejercicio 3 - TIR'!$C$14)*('Ejercicio 3 - TIR'!$E$14-'Ejercicio 3 - TIR'!$D$14)*(1-D141)))</f>
        <v>33678.2773101088</v>
      </c>
      <c r="F141" s="27">
        <f ca="1" t="shared" si="1057"/>
        <v>0.0761048809254168</v>
      </c>
      <c r="G141" s="28">
        <f ca="1">IF(F141&lt;=('Ejercicio 3 - TIR'!$D$18-'Ejercicio 3 - TIR'!$C$18)/('Ejercicio 3 - TIR'!$E$18-'Ejercicio 3 - TIR'!$C$18),'Ejercicio 3 - TIR'!$C$18+SQRT(('Ejercicio 3 - TIR'!$E$18-'Ejercicio 3 - TIR'!$C$18)*('Ejercicio 3 - TIR'!$D$18-'Ejercicio 3 - TIR'!$C$18)*F141),'Ejercicio 3 - TIR'!$E$18-SQRT(('Ejercicio 3 - TIR'!$E$18-'Ejercicio 3 - TIR'!$C$18)*('Ejercicio 3 - TIR'!$E$18-'Ejercicio 3 - TIR'!$D$18)*(1-F141)))</f>
        <v>33378.71752871</v>
      </c>
      <c r="H141" s="27">
        <f ca="1" t="shared" ref="H141:L141" si="1058">RAND()</f>
        <v>0.0138352483298594</v>
      </c>
      <c r="I141" s="28">
        <f ca="1">IF(H141&lt;=('Ejercicio 3 - TIR'!$D$18-'Ejercicio 3 - TIR'!$C$18)/('Ejercicio 3 - TIR'!$E$18-'Ejercicio 3 - TIR'!$C$18),'Ejercicio 3 - TIR'!$C$18+SQRT(('Ejercicio 3 - TIR'!$E$18-'Ejercicio 3 - TIR'!$C$18)*('Ejercicio 3 - TIR'!$D$18-'Ejercicio 3 - TIR'!$C$18)*H141),'Ejercicio 3 - TIR'!$E$18-SQRT(('Ejercicio 3 - TIR'!$E$18-'Ejercicio 3 - TIR'!$C$18)*('Ejercicio 3 - TIR'!$E$18-'Ejercicio 3 - TIR'!$D$18)*(1-H141)))</f>
        <v>31440.5857313881</v>
      </c>
      <c r="J141" s="27">
        <f ca="1" t="shared" si="1058"/>
        <v>0.99361135103917</v>
      </c>
      <c r="K141" s="28">
        <f ca="1">IF(J141&lt;=('Ejercicio 3 - TIR'!$D$18-'Ejercicio 3 - TIR'!$C$18)/('Ejercicio 3 - TIR'!$E$18-'Ejercicio 3 - TIR'!$C$18),'Ejercicio 3 - TIR'!$C$18+SQRT(('Ejercicio 3 - TIR'!$E$18-'Ejercicio 3 - TIR'!$C$18)*('Ejercicio 3 - TIR'!$D$18-'Ejercicio 3 - TIR'!$C$18)*J141),'Ejercicio 3 - TIR'!$E$18-SQRT(('Ejercicio 3 - TIR'!$E$18-'Ejercicio 3 - TIR'!$C$18)*('Ejercicio 3 - TIR'!$E$18-'Ejercicio 3 - TIR'!$D$18)*(1-J141)))</f>
        <v>44307.7943426537</v>
      </c>
      <c r="L141" s="27">
        <f ca="1" t="shared" si="1058"/>
        <v>0.337551939595385</v>
      </c>
      <c r="M141" s="28">
        <f ca="1">IF(L141&lt;=('Ejercicio 3 - TIR'!$D$18-'Ejercicio 3 - TIR'!$C$18)/('Ejercicio 3 - TIR'!$E$18-'Ejercicio 3 - TIR'!$C$18),'Ejercicio 3 - TIR'!$C$18+SQRT(('Ejercicio 3 - TIR'!$E$18-'Ejercicio 3 - TIR'!$C$18)*('Ejercicio 3 - TIR'!$D$18-'Ejercicio 3 - TIR'!$C$18)*L141),'Ejercicio 3 - TIR'!$E$18-SQRT(('Ejercicio 3 - TIR'!$E$18-'Ejercicio 3 - TIR'!$C$18)*('Ejercicio 3 - TIR'!$E$18-'Ejercicio 3 - TIR'!$D$18)*(1-L141)))</f>
        <v>37115.6722057236</v>
      </c>
      <c r="N141" s="27">
        <f ca="1" t="shared" ref="N141:R141" si="1059">RAND()</f>
        <v>0.502017520220243</v>
      </c>
      <c r="O141" s="28">
        <f ca="1">IF(N141&lt;=('Ejercicio 3 - TIR'!$D$18-'Ejercicio 3 - TIR'!$C$18)/('Ejercicio 3 - TIR'!$E$18-'Ejercicio 3 - TIR'!$C$18),'Ejercicio 3 - TIR'!$C$18+SQRT(('Ejercicio 3 - TIR'!$E$18-'Ejercicio 3 - TIR'!$C$18)*('Ejercicio 3 - TIR'!$D$18-'Ejercicio 3 - TIR'!$C$18)*N141),'Ejercicio 3 - TIR'!$E$18-SQRT(('Ejercicio 3 - TIR'!$E$18-'Ejercicio 3 - TIR'!$C$18)*('Ejercicio 3 - TIR'!$E$18-'Ejercicio 3 - TIR'!$D$18)*(1-N141)))</f>
        <v>38677.7086856518</v>
      </c>
      <c r="P141" s="27">
        <f ca="1" t="shared" si="1059"/>
        <v>0.493440222384101</v>
      </c>
      <c r="Q141" s="29">
        <f ca="1">IF(P141&lt;=('Ejercicio 3 - TIR'!$D$22-'Ejercicio 3 - TIR'!$C$22)/('Ejercicio 3 - TIR'!$E$22-'Ejercicio 3 - TIR'!$C$22),'Ejercicio 3 - TIR'!$C$22+SQRT(('Ejercicio 3 - TIR'!$E$22-'Ejercicio 3 - TIR'!$C$22)*('Ejercicio 3 - TIR'!$D$22-'Ejercicio 3 - TIR'!$C$22)*P141),'Ejercicio 3 - TIR'!$E$22-SQRT(('Ejercicio 3 - TIR'!$E$22-'Ejercicio 3 - TIR'!$C$22)*('Ejercicio 3 - TIR'!$E$22-'Ejercicio 3 - TIR'!$D$22)*(1-P141)))</f>
        <v>0.149802556942172</v>
      </c>
      <c r="R141" s="27">
        <f ca="1" t="shared" si="1059"/>
        <v>0.883473341054629</v>
      </c>
      <c r="S141" s="29">
        <f ca="1">IF(R141&lt;=('Ejercicio 3 - TIR'!$D$23-'Ejercicio 3 - TIR'!$C$23)/('Ejercicio 3 - TIR'!$E$23-'Ejercicio 3 - TIR'!$C$23),'Ejercicio 3 - TIR'!$C$23+SQRT(('Ejercicio 3 - TIR'!$E$23-'Ejercicio 3 - TIR'!$C$23)*('Ejercicio 3 - TIR'!$D$23-'Ejercicio 3 - TIR'!$C$23)*R141),'Ejercicio 3 - TIR'!$E$23-SQRT(('Ejercicio 3 - TIR'!$E$23-'Ejercicio 3 - TIR'!$C$23)*('Ejercicio 3 - TIR'!$E$23-'Ejercicio 3 - TIR'!$D$23)*(1-R141)))</f>
        <v>0.165517321169698</v>
      </c>
      <c r="T141" s="27">
        <f ca="1" t="shared" ref="T141:X141" si="1060">RAND()</f>
        <v>0.657209055553194</v>
      </c>
      <c r="U141" s="29">
        <f ca="1">IF(T141&lt;=('Ejercicio 3 - TIR'!$D$24-'Ejercicio 3 - TIR'!$C$24)/('Ejercicio 3 - TIR'!$E$24-'Ejercicio 3 - TIR'!$C$24),'Ejercicio 3 - TIR'!$C$24+SQRT(('Ejercicio 3 - TIR'!$E$24-'Ejercicio 3 - TIR'!$C$24)*('Ejercicio 3 - TIR'!$D$24-'Ejercicio 3 - TIR'!$C$24)*T141),'Ejercicio 3 - TIR'!$E$24-SQRT(('Ejercicio 3 - TIR'!$E$24-'Ejercicio 3 - TIR'!$C$24)*('Ejercicio 3 - TIR'!$E$24-'Ejercicio 3 - TIR'!$D$24)*(1-T141)))</f>
        <v>0.189019124537046</v>
      </c>
      <c r="V141" s="27">
        <f ca="1" t="shared" si="1060"/>
        <v>0.648460703820401</v>
      </c>
      <c r="W141" s="29">
        <f ca="1">IF(V141&lt;=('Ejercicio 3 - TIR'!$D$25-'Ejercicio 3 - TIR'!$C$25)/('Ejercicio 3 - TIR'!$E$25-'Ejercicio 3 - TIR'!$C$25),'Ejercicio 3 - TIR'!$C$25+SQRT(('Ejercicio 3 - TIR'!$E$25-'Ejercicio 3 - TIR'!$C$25)*('Ejercicio 3 - TIR'!$D$25-'Ejercicio 3 - TIR'!$C$25)*V141),'Ejercicio 3 - TIR'!$E$25-SQRT(('Ejercicio 3 - TIR'!$E$25-'Ejercicio 3 - TIR'!$C$25)*('Ejercicio 3 - TIR'!$E$25-'Ejercicio 3 - TIR'!$D$25)*(1-V141)))</f>
        <v>0.214923119628043</v>
      </c>
      <c r="X141" s="27">
        <f ca="1" t="shared" si="1060"/>
        <v>0.940416330004482</v>
      </c>
      <c r="Y141" s="29">
        <f ca="1">IF(X141&lt;=('Ejercicio 3 - TIR'!$D$26-'Ejercicio 3 - TIR'!$C$26)/('Ejercicio 3 - TIR'!$E$26-'Ejercicio 3 - TIR'!$C$26),'Ejercicio 3 - TIR'!$C$26+SQRT(('Ejercicio 3 - TIR'!$E$26-'Ejercicio 3 - TIR'!$C$26)*('Ejercicio 3 - TIR'!$D$26-'Ejercicio 3 - TIR'!$C$26)*X141),'Ejercicio 3 - TIR'!$E$26-SQRT(('Ejercicio 3 - TIR'!$E$26-'Ejercicio 3 - TIR'!$C$26)*('Ejercicio 3 - TIR'!$E$26-'Ejercicio 3 - TIR'!$D$26)*(1-X141)))</f>
        <v>0.262062558209828</v>
      </c>
      <c r="Z141" s="27">
        <f ca="1" t="shared" si="956"/>
        <v>1.14980255694217</v>
      </c>
      <c r="AA141" s="27">
        <f ca="1" t="shared" si="957"/>
        <v>1.34011479604131</v>
      </c>
      <c r="AB141" s="27">
        <f ca="1" t="shared" si="958"/>
        <v>1.59342212156818</v>
      </c>
      <c r="AC141" s="27">
        <f ca="1" t="shared" si="959"/>
        <v>1.93588537481995</v>
      </c>
      <c r="AD141" s="27">
        <f ca="1" t="shared" si="960"/>
        <v>2.44320844854626</v>
      </c>
      <c r="AE141" s="26">
        <f ca="1" t="shared" si="961"/>
        <v>5045.09205446181</v>
      </c>
      <c r="AF141" s="26">
        <f ca="1" t="shared" si="962"/>
        <v>5880.14217637086</v>
      </c>
      <c r="AG141" s="26">
        <f ca="1" t="shared" si="963"/>
        <v>6991.60150270184</v>
      </c>
      <c r="AH141" s="26">
        <f ca="1" t="shared" si="964"/>
        <v>8494.25830885863</v>
      </c>
      <c r="AI141" s="26">
        <f ca="1" t="shared" si="965"/>
        <v>10720.2853713732</v>
      </c>
      <c r="AJ141" s="28">
        <f ca="1" t="shared" si="966"/>
        <v>38378.9347619613</v>
      </c>
      <c r="AK141" s="28">
        <f ca="1" t="shared" si="967"/>
        <v>42133.9941348384</v>
      </c>
      <c r="AL141" s="28">
        <f ca="1" t="shared" si="968"/>
        <v>70601.0196634778</v>
      </c>
      <c r="AM141" s="28">
        <f ca="1" t="shared" si="969"/>
        <v>71851.6869996716</v>
      </c>
      <c r="AN141" s="28">
        <f ca="1" t="shared" si="970"/>
        <v>94497.7046311953</v>
      </c>
      <c r="AO141" s="28">
        <f ca="1">C141/'Ejercicio 3 - TIR'!$D$7</f>
        <v>15738.59634167</v>
      </c>
      <c r="AP141" s="28">
        <f ca="1" t="shared" si="971"/>
        <v>22640.3384202913</v>
      </c>
      <c r="AQ141" s="28">
        <f ca="1" t="shared" si="972"/>
        <v>26395.3977931685</v>
      </c>
      <c r="AR141" s="28">
        <f ca="1" t="shared" si="973"/>
        <v>54862.4233218078</v>
      </c>
      <c r="AS141" s="28">
        <f ca="1" t="shared" si="974"/>
        <v>56113.0906580016</v>
      </c>
      <c r="AT141" s="28">
        <f ca="1" t="shared" si="975"/>
        <v>78759.1082895254</v>
      </c>
      <c r="AU141" s="28">
        <f ca="1">AP141*'Ejercicio 3 - TIR'!$D$5</f>
        <v>11320.1692101457</v>
      </c>
      <c r="AV141" s="28">
        <f ca="1">AQ141*'Ejercicio 3 - TIR'!$D$5</f>
        <v>13197.6988965842</v>
      </c>
      <c r="AW141" s="28">
        <f ca="1">AR141*'Ejercicio 3 - TIR'!$D$5</f>
        <v>27431.2116609039</v>
      </c>
      <c r="AX141" s="28">
        <f ca="1">AS141*'Ejercicio 3 - TIR'!$D$5</f>
        <v>28056.5453290008</v>
      </c>
      <c r="AY141" s="28">
        <f ca="1">AT141*'Ejercicio 3 - TIR'!$D$5</f>
        <v>39379.5541447627</v>
      </c>
      <c r="AZ141" s="28">
        <f ca="1" t="shared" ref="AZ141:BD141" si="1061">AJ141-AU141-AE141</f>
        <v>22013.6734973538</v>
      </c>
      <c r="BA141" s="28">
        <f ca="1" t="shared" si="1061"/>
        <v>23056.1530618833</v>
      </c>
      <c r="BB141" s="28">
        <f ca="1" t="shared" si="1061"/>
        <v>36178.206499872</v>
      </c>
      <c r="BC141" s="28">
        <f ca="1" t="shared" si="1061"/>
        <v>35300.8833618121</v>
      </c>
      <c r="BD141" s="28">
        <f ca="1" t="shared" si="1061"/>
        <v>44397.8651150594</v>
      </c>
      <c r="BE141" s="28">
        <f ca="1" t="shared" ref="BE141:BI141" si="1062">AZ141/Z141</f>
        <v>19145.6118830504</v>
      </c>
      <c r="BF141" s="28">
        <f ca="1" t="shared" si="1062"/>
        <v>17204.6104781404</v>
      </c>
      <c r="BG141" s="28">
        <f ca="1" t="shared" si="1062"/>
        <v>22704.7221261538</v>
      </c>
      <c r="BH141" s="28">
        <f ca="1" t="shared" si="1062"/>
        <v>18235.0070003992</v>
      </c>
      <c r="BI141" s="28">
        <f ca="1" t="shared" si="1062"/>
        <v>18171.9513705336</v>
      </c>
      <c r="BJ141" s="28">
        <f ca="1" t="shared" si="978"/>
        <v>82283.0516565414</v>
      </c>
      <c r="BK141" s="28">
        <f ca="1" t="shared" si="979"/>
        <v>38452.6715502272</v>
      </c>
      <c r="BL141" s="28">
        <f ca="1" t="shared" si="980"/>
        <v>120735.723206769</v>
      </c>
      <c r="BM141" s="28">
        <f ca="1">BK141*'Ejercicio 3 - TIR'!$D$5</f>
        <v>19226.3357751136</v>
      </c>
      <c r="BN141" s="28">
        <f ca="1" t="shared" si="981"/>
        <v>101509.387431655</v>
      </c>
      <c r="BO141" s="28">
        <f ca="1" t="shared" si="982"/>
        <v>41547.5754809437</v>
      </c>
      <c r="BP141" s="28">
        <f ca="1" t="shared" si="983"/>
        <v>-112371.259018459</v>
      </c>
      <c r="BQ141" s="28">
        <f ca="1" t="shared" ref="BQ141:BT141" si="1063">BE141</f>
        <v>19145.6118830504</v>
      </c>
      <c r="BR141" s="28">
        <f ca="1" t="shared" si="1063"/>
        <v>17204.6104781404</v>
      </c>
      <c r="BS141" s="28">
        <f ca="1" t="shared" si="1063"/>
        <v>22704.7221261538</v>
      </c>
      <c r="BT141" s="28">
        <f ca="1" t="shared" si="1063"/>
        <v>18235.0070003992</v>
      </c>
      <c r="BU141" s="28">
        <f ca="1" t="shared" si="985"/>
        <v>59719.5268514773</v>
      </c>
      <c r="BV141" s="30">
        <f ca="1" t="shared" si="986"/>
        <v>5.76449257508698</v>
      </c>
    </row>
    <row r="142" ht="15" customHeight="1" spans="1:74">
      <c r="A142" s="26">
        <v>141</v>
      </c>
      <c r="B142" s="27">
        <f ca="1" t="shared" ref="B142:F142" si="1064">RAND()</f>
        <v>0.285020123783412</v>
      </c>
      <c r="C142" s="28">
        <f ca="1">IF(B142&lt;=('Ejercicio 3 - TIR'!$D$13-'Ejercicio 3 - TIR'!$C$13)/('Ejercicio 3 - TIR'!$E$13-'Ejercicio 3 - TIR'!$C$13),'Ejercicio 3 - TIR'!$C$13+SQRT(('Ejercicio 3 - TIR'!$E$13-'Ejercicio 3 - TIR'!$C$13)*('Ejercicio 3 - TIR'!$D$13-'Ejercicio 3 - TIR'!$C$13)*B142),'Ejercicio 3 - TIR'!$E$13-SQRT(('Ejercicio 3 - TIR'!$E$13-'Ejercicio 3 - TIR'!$C$13)*('Ejercicio 3 - TIR'!$E$13-'Ejercicio 3 - TIR'!$D$13)*(1-B142)))</f>
        <v>70708.7751799297</v>
      </c>
      <c r="D142" s="27">
        <f ca="1" t="shared" si="1064"/>
        <v>0.297875638877386</v>
      </c>
      <c r="E142" s="28">
        <f ca="1">IF(D142&lt;=('Ejercicio 3 - TIR'!$D$14-'Ejercicio 3 - TIR'!$C$14)/('Ejercicio 3 - TIR'!$E$14-'Ejercicio 3 - TIR'!$C$14),'Ejercicio 3 - TIR'!$C$14+SQRT(('Ejercicio 3 - TIR'!$E$14-'Ejercicio 3 - TIR'!$C$14)*('Ejercicio 3 - TIR'!$D$14-'Ejercicio 3 - TIR'!$C$14)*D142),'Ejercicio 3 - TIR'!$E$14-SQRT(('Ejercicio 3 - TIR'!$E$14-'Ejercicio 3 - TIR'!$C$14)*('Ejercicio 3 - TIR'!$E$14-'Ejercicio 3 - TIR'!$D$14)*(1-D142)))</f>
        <v>29726.5921038105</v>
      </c>
      <c r="F142" s="27">
        <f ca="1" t="shared" si="1064"/>
        <v>0.515856488305666</v>
      </c>
      <c r="G142" s="28">
        <f ca="1">IF(F142&lt;=('Ejercicio 3 - TIR'!$D$18-'Ejercicio 3 - TIR'!$C$18)/('Ejercicio 3 - TIR'!$E$18-'Ejercicio 3 - TIR'!$C$18),'Ejercicio 3 - TIR'!$C$18+SQRT(('Ejercicio 3 - TIR'!$E$18-'Ejercicio 3 - TIR'!$C$18)*('Ejercicio 3 - TIR'!$D$18-'Ejercicio 3 - TIR'!$C$18)*F142),'Ejercicio 3 - TIR'!$E$18-SQRT(('Ejercicio 3 - TIR'!$E$18-'Ejercicio 3 - TIR'!$C$18)*('Ejercicio 3 - TIR'!$E$18-'Ejercicio 3 - TIR'!$D$18)*(1-F142)))</f>
        <v>38796.5034670515</v>
      </c>
      <c r="H142" s="27">
        <f ca="1" t="shared" ref="H142:L142" si="1065">RAND()</f>
        <v>0.938667275662723</v>
      </c>
      <c r="I142" s="28">
        <f ca="1">IF(H142&lt;=('Ejercicio 3 - TIR'!$D$18-'Ejercicio 3 - TIR'!$C$18)/('Ejercicio 3 - TIR'!$E$18-'Ejercicio 3 - TIR'!$C$18),'Ejercicio 3 - TIR'!$C$18+SQRT(('Ejercicio 3 - TIR'!$E$18-'Ejercicio 3 - TIR'!$C$18)*('Ejercicio 3 - TIR'!$D$18-'Ejercicio 3 - TIR'!$C$18)*H142),'Ejercicio 3 - TIR'!$E$18-SQRT(('Ejercicio 3 - TIR'!$E$18-'Ejercicio 3 - TIR'!$C$18)*('Ejercicio 3 - TIR'!$E$18-'Ejercicio 3 - TIR'!$D$18)*(1-H142)))</f>
        <v>42855.249589044</v>
      </c>
      <c r="J142" s="27">
        <f ca="1" t="shared" si="1065"/>
        <v>0.221328944418474</v>
      </c>
      <c r="K142" s="28">
        <f ca="1">IF(J142&lt;=('Ejercicio 3 - TIR'!$D$18-'Ejercicio 3 - TIR'!$C$18)/('Ejercicio 3 - TIR'!$E$18-'Ejercicio 3 - TIR'!$C$18),'Ejercicio 3 - TIR'!$C$18+SQRT(('Ejercicio 3 - TIR'!$E$18-'Ejercicio 3 - TIR'!$C$18)*('Ejercicio 3 - TIR'!$D$18-'Ejercicio 3 - TIR'!$C$18)*J142),'Ejercicio 3 - TIR'!$E$18-SQRT(('Ejercicio 3 - TIR'!$E$18-'Ejercicio 3 - TIR'!$C$18)*('Ejercicio 3 - TIR'!$E$18-'Ejercicio 3 - TIR'!$D$18)*(1-J142)))</f>
        <v>35761.8869880249</v>
      </c>
      <c r="L142" s="27">
        <f ca="1" t="shared" si="1065"/>
        <v>0.210297108634842</v>
      </c>
      <c r="M142" s="28">
        <f ca="1">IF(L142&lt;=('Ejercicio 3 - TIR'!$D$18-'Ejercicio 3 - TIR'!$C$18)/('Ejercicio 3 - TIR'!$E$18-'Ejercicio 3 - TIR'!$C$18),'Ejercicio 3 - TIR'!$C$18+SQRT(('Ejercicio 3 - TIR'!$E$18-'Ejercicio 3 - TIR'!$C$18)*('Ejercicio 3 - TIR'!$D$18-'Ejercicio 3 - TIR'!$C$18)*L142),'Ejercicio 3 - TIR'!$E$18-SQRT(('Ejercicio 3 - TIR'!$E$18-'Ejercicio 3 - TIR'!$C$18)*('Ejercicio 3 - TIR'!$E$18-'Ejercicio 3 - TIR'!$D$18)*(1-L142)))</f>
        <v>35616.4549579985</v>
      </c>
      <c r="N142" s="27">
        <f ca="1" t="shared" ref="N142:R142" si="1066">RAND()</f>
        <v>0.53861945633895</v>
      </c>
      <c r="O142" s="28">
        <f ca="1">IF(N142&lt;=('Ejercicio 3 - TIR'!$D$18-'Ejercicio 3 - TIR'!$C$18)/('Ejercicio 3 - TIR'!$E$18-'Ejercicio 3 - TIR'!$C$18),'Ejercicio 3 - TIR'!$C$18+SQRT(('Ejercicio 3 - TIR'!$E$18-'Ejercicio 3 - TIR'!$C$18)*('Ejercicio 3 - TIR'!$D$18-'Ejercicio 3 - TIR'!$C$18)*N142),'Ejercicio 3 - TIR'!$E$18-SQRT(('Ejercicio 3 - TIR'!$E$18-'Ejercicio 3 - TIR'!$C$18)*('Ejercicio 3 - TIR'!$E$18-'Ejercicio 3 - TIR'!$D$18)*(1-N142)))</f>
        <v>38988.4881070646</v>
      </c>
      <c r="P142" s="27">
        <f ca="1" t="shared" si="1066"/>
        <v>0.00548107923362151</v>
      </c>
      <c r="Q142" s="29">
        <f ca="1">IF(P142&lt;=('Ejercicio 3 - TIR'!$D$22-'Ejercicio 3 - TIR'!$C$22)/('Ejercicio 3 - TIR'!$E$22-'Ejercicio 3 - TIR'!$C$22),'Ejercicio 3 - TIR'!$C$22+SQRT(('Ejercicio 3 - TIR'!$E$22-'Ejercicio 3 - TIR'!$C$22)*('Ejercicio 3 - TIR'!$D$22-'Ejercicio 3 - TIR'!$C$22)*P142),'Ejercicio 3 - TIR'!$E$22-SQRT(('Ejercicio 3 - TIR'!$E$22-'Ejercicio 3 - TIR'!$C$22)*('Ejercicio 3 - TIR'!$E$22-'Ejercicio 3 - TIR'!$D$22)*(1-P142)))</f>
        <v>0.123141009809045</v>
      </c>
      <c r="R142" s="27">
        <f ca="1" t="shared" si="1066"/>
        <v>0.994896439911922</v>
      </c>
      <c r="S142" s="29">
        <f ca="1">IF(R142&lt;=('Ejercicio 3 - TIR'!$D$23-'Ejercicio 3 - TIR'!$C$23)/('Ejercicio 3 - TIR'!$E$23-'Ejercicio 3 - TIR'!$C$23),'Ejercicio 3 - TIR'!$C$23+SQRT(('Ejercicio 3 - TIR'!$E$23-'Ejercicio 3 - TIR'!$C$23)*('Ejercicio 3 - TIR'!$D$23-'Ejercicio 3 - TIR'!$C$23)*R142),'Ejercicio 3 - TIR'!$E$23-SQRT(('Ejercicio 3 - TIR'!$E$23-'Ejercicio 3 - TIR'!$C$23)*('Ejercicio 3 - TIR'!$E$23-'Ejercicio 3 - TIR'!$D$23)*(1-R142)))</f>
        <v>0.176969091199237</v>
      </c>
      <c r="T142" s="27">
        <f ca="1" t="shared" ref="T142:X142" si="1067">RAND()</f>
        <v>0.442868759743419</v>
      </c>
      <c r="U142" s="29">
        <f ca="1">IF(T142&lt;=('Ejercicio 3 - TIR'!$D$24-'Ejercicio 3 - TIR'!$C$24)/('Ejercicio 3 - TIR'!$E$24-'Ejercicio 3 - TIR'!$C$24),'Ejercicio 3 - TIR'!$C$24+SQRT(('Ejercicio 3 - TIR'!$E$24-'Ejercicio 3 - TIR'!$C$24)*('Ejercicio 3 - TIR'!$D$24-'Ejercicio 3 - TIR'!$C$24)*T142),'Ejercicio 3 - TIR'!$E$24-SQRT(('Ejercicio 3 - TIR'!$E$24-'Ejercicio 3 - TIR'!$C$24)*('Ejercicio 3 - TIR'!$E$24-'Ejercicio 3 - TIR'!$D$24)*(1-T142)))</f>
        <v>0.180503576456615</v>
      </c>
      <c r="V142" s="27">
        <f ca="1" t="shared" si="1067"/>
        <v>0.171874127123569</v>
      </c>
      <c r="W142" s="29">
        <f ca="1">IF(V142&lt;=('Ejercicio 3 - TIR'!$D$25-'Ejercicio 3 - TIR'!$C$25)/('Ejercicio 3 - TIR'!$E$25-'Ejercicio 3 - TIR'!$C$25),'Ejercicio 3 - TIR'!$C$25+SQRT(('Ejercicio 3 - TIR'!$E$25-'Ejercicio 3 - TIR'!$C$25)*('Ejercicio 3 - TIR'!$D$25-'Ejercicio 3 - TIR'!$C$25)*V142),'Ejercicio 3 - TIR'!$E$25-SQRT(('Ejercicio 3 - TIR'!$E$25-'Ejercicio 3 - TIR'!$C$25)*('Ejercicio 3 - TIR'!$E$25-'Ejercicio 3 - TIR'!$D$25)*(1-V142)))</f>
        <v>0.195512052667942</v>
      </c>
      <c r="X142" s="27">
        <f ca="1" t="shared" si="1067"/>
        <v>0.896118317193185</v>
      </c>
      <c r="Y142" s="29">
        <f ca="1">IF(X142&lt;=('Ejercicio 3 - TIR'!$D$26-'Ejercicio 3 - TIR'!$C$26)/('Ejercicio 3 - TIR'!$E$26-'Ejercicio 3 - TIR'!$C$26),'Ejercicio 3 - TIR'!$C$26+SQRT(('Ejercicio 3 - TIR'!$E$26-'Ejercicio 3 - TIR'!$C$26)*('Ejercicio 3 - TIR'!$D$26-'Ejercicio 3 - TIR'!$C$26)*X142),'Ejercicio 3 - TIR'!$E$26-SQRT(('Ejercicio 3 - TIR'!$E$26-'Ejercicio 3 - TIR'!$C$26)*('Ejercicio 3 - TIR'!$E$26-'Ejercicio 3 - TIR'!$D$26)*(1-X142)))</f>
        <v>0.256315382900355</v>
      </c>
      <c r="Z142" s="27">
        <f ca="1" t="shared" si="956"/>
        <v>1.12314100980905</v>
      </c>
      <c r="AA142" s="27">
        <f ca="1" t="shared" si="957"/>
        <v>1.32190225360355</v>
      </c>
      <c r="AB142" s="27">
        <f ca="1" t="shared" si="958"/>
        <v>1.56051033810505</v>
      </c>
      <c r="AC142" s="27">
        <f ca="1" t="shared" si="959"/>
        <v>1.86560891751751</v>
      </c>
      <c r="AD142" s="27">
        <f ca="1" t="shared" si="960"/>
        <v>2.34379318155332</v>
      </c>
      <c r="AE142" s="26">
        <f ca="1" t="shared" si="961"/>
        <v>3660.56256984482</v>
      </c>
      <c r="AF142" s="26">
        <f ca="1" t="shared" si="962"/>
        <v>4308.3690011082</v>
      </c>
      <c r="AG142" s="26">
        <f ca="1" t="shared" si="963"/>
        <v>5086.04501450305</v>
      </c>
      <c r="AH142" s="26">
        <f ca="1" t="shared" si="964"/>
        <v>6080.42811525009</v>
      </c>
      <c r="AI142" s="26">
        <f ca="1" t="shared" si="965"/>
        <v>7638.9353758085</v>
      </c>
      <c r="AJ142" s="28">
        <f ca="1" t="shared" si="966"/>
        <v>43573.9440810444</v>
      </c>
      <c r="AK142" s="28">
        <f ca="1" t="shared" si="967"/>
        <v>56650.4510104997</v>
      </c>
      <c r="AL142" s="28">
        <f ca="1" t="shared" si="968"/>
        <v>55806.7943549572</v>
      </c>
      <c r="AM142" s="28">
        <f ca="1" t="shared" si="969"/>
        <v>66446.3759800027</v>
      </c>
      <c r="AN142" s="28">
        <f ca="1" t="shared" si="970"/>
        <v>91380.9525844109</v>
      </c>
      <c r="AO142" s="28">
        <f ca="1">C142/'Ejercicio 3 - TIR'!$D$7</f>
        <v>14141.7550359859</v>
      </c>
      <c r="AP142" s="28">
        <f ca="1" t="shared" si="971"/>
        <v>29432.1890450585</v>
      </c>
      <c r="AQ142" s="28">
        <f ca="1" t="shared" si="972"/>
        <v>42508.6959745138</v>
      </c>
      <c r="AR142" s="28">
        <f ca="1" t="shared" si="973"/>
        <v>41665.0393189713</v>
      </c>
      <c r="AS142" s="28">
        <f ca="1" t="shared" si="974"/>
        <v>52304.6209440167</v>
      </c>
      <c r="AT142" s="28">
        <f ca="1" t="shared" si="975"/>
        <v>77239.197548425</v>
      </c>
      <c r="AU142" s="28">
        <f ca="1">AP142*'Ejercicio 3 - TIR'!$D$5</f>
        <v>14716.0945225292</v>
      </c>
      <c r="AV142" s="28">
        <f ca="1">AQ142*'Ejercicio 3 - TIR'!$D$5</f>
        <v>21254.3479872569</v>
      </c>
      <c r="AW142" s="28">
        <f ca="1">AR142*'Ejercicio 3 - TIR'!$D$5</f>
        <v>20832.5196594856</v>
      </c>
      <c r="AX142" s="28">
        <f ca="1">AS142*'Ejercicio 3 - TIR'!$D$5</f>
        <v>26152.3104720084</v>
      </c>
      <c r="AY142" s="28">
        <f ca="1">AT142*'Ejercicio 3 - TIR'!$D$5</f>
        <v>38619.5987742125</v>
      </c>
      <c r="AZ142" s="28">
        <f ca="1" t="shared" ref="AZ142:BD142" si="1068">AJ142-AU142-AE142</f>
        <v>25197.2869886703</v>
      </c>
      <c r="BA142" s="28">
        <f ca="1" t="shared" si="1068"/>
        <v>31087.7340221346</v>
      </c>
      <c r="BB142" s="28">
        <f ca="1" t="shared" si="1068"/>
        <v>29888.2296809685</v>
      </c>
      <c r="BC142" s="28">
        <f ca="1" t="shared" si="1068"/>
        <v>34213.6373927442</v>
      </c>
      <c r="BD142" s="28">
        <f ca="1" t="shared" si="1068"/>
        <v>45122.4184343899</v>
      </c>
      <c r="BE142" s="28">
        <f ca="1" t="shared" ref="BE142:BI142" si="1069">AZ142/Z142</f>
        <v>22434.6602684861</v>
      </c>
      <c r="BF142" s="28">
        <f ca="1" t="shared" si="1069"/>
        <v>23517.4226667581</v>
      </c>
      <c r="BG142" s="28">
        <f ca="1" t="shared" si="1069"/>
        <v>19152.8559286972</v>
      </c>
      <c r="BH142" s="28">
        <f ca="1" t="shared" si="1069"/>
        <v>18339.1262077965</v>
      </c>
      <c r="BI142" s="28">
        <f ca="1" t="shared" si="1069"/>
        <v>19251.8771662633</v>
      </c>
      <c r="BJ142" s="28">
        <f ca="1" t="shared" si="978"/>
        <v>69672.9838837279</v>
      </c>
      <c r="BK142" s="28">
        <f ca="1" t="shared" si="979"/>
        <v>33145.3490285412</v>
      </c>
      <c r="BL142" s="28">
        <f ca="1" t="shared" si="980"/>
        <v>102818.332912269</v>
      </c>
      <c r="BM142" s="28">
        <f ca="1">BK142*'Ejercicio 3 - TIR'!$D$5</f>
        <v>16572.6745142706</v>
      </c>
      <c r="BN142" s="28">
        <f ca="1" t="shared" si="981"/>
        <v>86245.6583979985</v>
      </c>
      <c r="BO142" s="28">
        <f ca="1" t="shared" si="982"/>
        <v>36797.4696218035</v>
      </c>
      <c r="BP142" s="28">
        <f ca="1" t="shared" si="983"/>
        <v>-100435.36728374</v>
      </c>
      <c r="BQ142" s="28">
        <f ca="1" t="shared" ref="BQ142:BT142" si="1070">BE142</f>
        <v>22434.6602684861</v>
      </c>
      <c r="BR142" s="28">
        <f ca="1" t="shared" si="1070"/>
        <v>23517.4226667581</v>
      </c>
      <c r="BS142" s="28">
        <f ca="1" t="shared" si="1070"/>
        <v>19152.8559286972</v>
      </c>
      <c r="BT142" s="28">
        <f ca="1" t="shared" si="1070"/>
        <v>18339.1262077965</v>
      </c>
      <c r="BU142" s="28">
        <f ca="1" t="shared" si="985"/>
        <v>56049.3467880667</v>
      </c>
      <c r="BV142" s="30">
        <f ca="1" t="shared" si="986"/>
        <v>10.3783320291046</v>
      </c>
    </row>
    <row r="143" ht="15" customHeight="1" spans="1:74">
      <c r="A143" s="26">
        <v>142</v>
      </c>
      <c r="B143" s="27">
        <f ca="1" t="shared" ref="B143:F143" si="1071">RAND()</f>
        <v>0.221498344973735</v>
      </c>
      <c r="C143" s="28">
        <f ca="1">IF(B143&lt;=('Ejercicio 3 - TIR'!$D$13-'Ejercicio 3 - TIR'!$C$13)/('Ejercicio 3 - TIR'!$E$13-'Ejercicio 3 - TIR'!$C$13),'Ejercicio 3 - TIR'!$C$13+SQRT(('Ejercicio 3 - TIR'!$E$13-'Ejercicio 3 - TIR'!$C$13)*('Ejercicio 3 - TIR'!$D$13-'Ejercicio 3 - TIR'!$C$13)*B143),'Ejercicio 3 - TIR'!$E$13-SQRT(('Ejercicio 3 - TIR'!$E$13-'Ejercicio 3 - TIR'!$C$13)*('Ejercicio 3 - TIR'!$E$13-'Ejercicio 3 - TIR'!$D$13)*(1-B143)))</f>
        <v>69412.7221349349</v>
      </c>
      <c r="D143" s="27">
        <f ca="1" t="shared" si="1071"/>
        <v>0.597694246115546</v>
      </c>
      <c r="E143" s="28">
        <f ca="1">IF(D143&lt;=('Ejercicio 3 - TIR'!$D$14-'Ejercicio 3 - TIR'!$C$14)/('Ejercicio 3 - TIR'!$E$14-'Ejercicio 3 - TIR'!$C$14),'Ejercicio 3 - TIR'!$C$14+SQRT(('Ejercicio 3 - TIR'!$E$14-'Ejercicio 3 - TIR'!$C$14)*('Ejercicio 3 - TIR'!$D$14-'Ejercicio 3 - TIR'!$C$14)*D143),'Ejercicio 3 - TIR'!$E$14-SQRT(('Ejercicio 3 - TIR'!$E$14-'Ejercicio 3 - TIR'!$C$14)*('Ejercicio 3 - TIR'!$E$14-'Ejercicio 3 - TIR'!$D$14)*(1-D143)))</f>
        <v>32231.7400222014</v>
      </c>
      <c r="F143" s="27">
        <f ca="1" t="shared" si="1071"/>
        <v>0.342177903510323</v>
      </c>
      <c r="G143" s="28">
        <f ca="1">IF(F143&lt;=('Ejercicio 3 - TIR'!$D$18-'Ejercicio 3 - TIR'!$C$18)/('Ejercicio 3 - TIR'!$E$18-'Ejercicio 3 - TIR'!$C$18),'Ejercicio 3 - TIR'!$C$18+SQRT(('Ejercicio 3 - TIR'!$E$18-'Ejercicio 3 - TIR'!$C$18)*('Ejercicio 3 - TIR'!$D$18-'Ejercicio 3 - TIR'!$C$18)*F143),'Ejercicio 3 - TIR'!$E$18-SQRT(('Ejercicio 3 - TIR'!$E$18-'Ejercicio 3 - TIR'!$C$18)*('Ejercicio 3 - TIR'!$E$18-'Ejercicio 3 - TIR'!$D$18)*(1-F143)))</f>
        <v>37164.2644791038</v>
      </c>
      <c r="H143" s="27">
        <f ca="1" t="shared" ref="H143:L143" si="1072">RAND()</f>
        <v>0.543541617199675</v>
      </c>
      <c r="I143" s="28">
        <f ca="1">IF(H143&lt;=('Ejercicio 3 - TIR'!$D$18-'Ejercicio 3 - TIR'!$C$18)/('Ejercicio 3 - TIR'!$E$18-'Ejercicio 3 - TIR'!$C$18),'Ejercicio 3 - TIR'!$C$18+SQRT(('Ejercicio 3 - TIR'!$E$18-'Ejercicio 3 - TIR'!$C$18)*('Ejercicio 3 - TIR'!$D$18-'Ejercicio 3 - TIR'!$C$18)*H143),'Ejercicio 3 - TIR'!$E$18-SQRT(('Ejercicio 3 - TIR'!$E$18-'Ejercicio 3 - TIR'!$C$18)*('Ejercicio 3 - TIR'!$E$18-'Ejercicio 3 - TIR'!$D$18)*(1-H143)))</f>
        <v>39029.4652432994</v>
      </c>
      <c r="J143" s="27">
        <f ca="1" t="shared" si="1072"/>
        <v>0.499287259782077</v>
      </c>
      <c r="K143" s="28">
        <f ca="1">IF(J143&lt;=('Ejercicio 3 - TIR'!$D$18-'Ejercicio 3 - TIR'!$C$18)/('Ejercicio 3 - TIR'!$E$18-'Ejercicio 3 - TIR'!$C$18),'Ejercicio 3 - TIR'!$C$18+SQRT(('Ejercicio 3 - TIR'!$E$18-'Ejercicio 3 - TIR'!$C$18)*('Ejercicio 3 - TIR'!$D$18-'Ejercicio 3 - TIR'!$C$18)*J143),'Ejercicio 3 - TIR'!$E$18-SQRT(('Ejercicio 3 - TIR'!$E$18-'Ejercicio 3 - TIR'!$C$18)*('Ejercicio 3 - TIR'!$E$18-'Ejercicio 3 - TIR'!$D$18)*(1-J143)))</f>
        <v>38654.0793252264</v>
      </c>
      <c r="L143" s="27">
        <f ca="1" t="shared" si="1072"/>
        <v>0.984574566981518</v>
      </c>
      <c r="M143" s="28">
        <f ca="1">IF(L143&lt;=('Ejercicio 3 - TIR'!$D$18-'Ejercicio 3 - TIR'!$C$18)/('Ejercicio 3 - TIR'!$E$18-'Ejercicio 3 - TIR'!$C$18),'Ejercicio 3 - TIR'!$C$18+SQRT(('Ejercicio 3 - TIR'!$E$18-'Ejercicio 3 - TIR'!$C$18)*('Ejercicio 3 - TIR'!$D$18-'Ejercicio 3 - TIR'!$C$18)*L143),'Ejercicio 3 - TIR'!$E$18-SQRT(('Ejercicio 3 - TIR'!$E$18-'Ejercicio 3 - TIR'!$C$18)*('Ejercicio 3 - TIR'!$E$18-'Ejercicio 3 - TIR'!$D$18)*(1-L143)))</f>
        <v>43924.4036647579</v>
      </c>
      <c r="N143" s="27">
        <f ca="1" t="shared" ref="N143:R143" si="1073">RAND()</f>
        <v>0.387569543750113</v>
      </c>
      <c r="O143" s="28">
        <f ca="1">IF(N143&lt;=('Ejercicio 3 - TIR'!$D$18-'Ejercicio 3 - TIR'!$C$18)/('Ejercicio 3 - TIR'!$E$18-'Ejercicio 3 - TIR'!$C$18),'Ejercicio 3 - TIR'!$C$18+SQRT(('Ejercicio 3 - TIR'!$E$18-'Ejercicio 3 - TIR'!$C$18)*('Ejercicio 3 - TIR'!$D$18-'Ejercicio 3 - TIR'!$C$18)*N143),'Ejercicio 3 - TIR'!$E$18-SQRT(('Ejercicio 3 - TIR'!$E$18-'Ejercicio 3 - TIR'!$C$18)*('Ejercicio 3 - TIR'!$E$18-'Ejercicio 3 - TIR'!$D$18)*(1-N143)))</f>
        <v>37624.6594391171</v>
      </c>
      <c r="P143" s="27">
        <f ca="1" t="shared" si="1073"/>
        <v>0.547258322127281</v>
      </c>
      <c r="Q143" s="29">
        <f ca="1">IF(P143&lt;=('Ejercicio 3 - TIR'!$D$22-'Ejercicio 3 - TIR'!$C$22)/('Ejercicio 3 - TIR'!$E$22-'Ejercicio 3 - TIR'!$C$22),'Ejercicio 3 - TIR'!$C$22+SQRT(('Ejercicio 3 - TIR'!$E$22-'Ejercicio 3 - TIR'!$C$22)*('Ejercicio 3 - TIR'!$D$22-'Ejercicio 3 - TIR'!$C$22)*P143),'Ejercicio 3 - TIR'!$E$22-SQRT(('Ejercicio 3 - TIR'!$E$22-'Ejercicio 3 - TIR'!$C$22)*('Ejercicio 3 - TIR'!$E$22-'Ejercicio 3 - TIR'!$D$22)*(1-P143)))</f>
        <v>0.151452933247514</v>
      </c>
      <c r="R143" s="27">
        <f ca="1" t="shared" si="1073"/>
        <v>0.639477857465748</v>
      </c>
      <c r="S143" s="29">
        <f ca="1">IF(R143&lt;=('Ejercicio 3 - TIR'!$D$23-'Ejercicio 3 - TIR'!$C$23)/('Ejercicio 3 - TIR'!$E$23-'Ejercicio 3 - TIR'!$C$23),'Ejercicio 3 - TIR'!$C$23+SQRT(('Ejercicio 3 - TIR'!$E$23-'Ejercicio 3 - TIR'!$C$23)*('Ejercicio 3 - TIR'!$D$23-'Ejercicio 3 - TIR'!$C$23)*R143),'Ejercicio 3 - TIR'!$E$23-SQRT(('Ejercicio 3 - TIR'!$E$23-'Ejercicio 3 - TIR'!$C$23)*('Ejercicio 3 - TIR'!$E$23-'Ejercicio 3 - TIR'!$D$23)*(1-R143)))</f>
        <v>0.154525702039867</v>
      </c>
      <c r="T143" s="27">
        <f ca="1" t="shared" ref="T143:X143" si="1074">RAND()</f>
        <v>0.929128527099997</v>
      </c>
      <c r="U143" s="29">
        <f ca="1">IF(T143&lt;=('Ejercicio 3 - TIR'!$D$24-'Ejercicio 3 - TIR'!$C$24)/('Ejercicio 3 - TIR'!$E$24-'Ejercicio 3 - TIR'!$C$24),'Ejercicio 3 - TIR'!$C$24+SQRT(('Ejercicio 3 - TIR'!$E$24-'Ejercicio 3 - TIR'!$C$24)*('Ejercicio 3 - TIR'!$D$24-'Ejercicio 3 - TIR'!$C$24)*T143),'Ejercicio 3 - TIR'!$E$24-SQRT(('Ejercicio 3 - TIR'!$E$24-'Ejercicio 3 - TIR'!$C$24)*('Ejercicio 3 - TIR'!$E$24-'Ejercicio 3 - TIR'!$D$24)*(1-T143)))</f>
        <v>0.205913122272128</v>
      </c>
      <c r="V143" s="27">
        <f ca="1" t="shared" si="1074"/>
        <v>0.455838029241977</v>
      </c>
      <c r="W143" s="29">
        <f ca="1">IF(V143&lt;=('Ejercicio 3 - TIR'!$D$25-'Ejercicio 3 - TIR'!$C$25)/('Ejercicio 3 - TIR'!$E$25-'Ejercicio 3 - TIR'!$C$25),'Ejercicio 3 - TIR'!$C$25+SQRT(('Ejercicio 3 - TIR'!$E$25-'Ejercicio 3 - TIR'!$C$25)*('Ejercicio 3 - TIR'!$D$25-'Ejercicio 3 - TIR'!$C$25)*V143),'Ejercicio 3 - TIR'!$E$25-SQRT(('Ejercicio 3 - TIR'!$E$25-'Ejercicio 3 - TIR'!$C$25)*('Ejercicio 3 - TIR'!$E$25-'Ejercicio 3 - TIR'!$D$25)*(1-V143)))</f>
        <v>0.206358656097078</v>
      </c>
      <c r="X143" s="27">
        <f ca="1" t="shared" si="1074"/>
        <v>0.663982824964887</v>
      </c>
      <c r="Y143" s="29">
        <f ca="1">IF(X143&lt;=('Ejercicio 3 - TIR'!$D$26-'Ejercicio 3 - TIR'!$C$26)/('Ejercicio 3 - TIR'!$E$26-'Ejercicio 3 - TIR'!$C$26),'Ejercicio 3 - TIR'!$C$26+SQRT(('Ejercicio 3 - TIR'!$E$26-'Ejercicio 3 - TIR'!$C$26)*('Ejercicio 3 - TIR'!$D$26-'Ejercicio 3 - TIR'!$C$26)*X143),'Ejercicio 3 - TIR'!$E$26-SQRT(('Ejercicio 3 - TIR'!$E$26-'Ejercicio 3 - TIR'!$C$26)*('Ejercicio 3 - TIR'!$E$26-'Ejercicio 3 - TIR'!$D$26)*(1-X143)))</f>
        <v>0.237403136909044</v>
      </c>
      <c r="Z143" s="27">
        <f ca="1" t="shared" si="956"/>
        <v>1.15145293324751</v>
      </c>
      <c r="AA143" s="27">
        <f ca="1" t="shared" si="957"/>
        <v>1.32938200612345</v>
      </c>
      <c r="AB143" s="27">
        <f ca="1" t="shared" si="958"/>
        <v>1.60311920569671</v>
      </c>
      <c r="AC143" s="27">
        <f ca="1" t="shared" si="959"/>
        <v>1.9339367305477</v>
      </c>
      <c r="AD143" s="27">
        <f ca="1" t="shared" si="960"/>
        <v>2.39305937696335</v>
      </c>
      <c r="AE143" s="26">
        <f ca="1" t="shared" si="961"/>
        <v>4881.59157003369</v>
      </c>
      <c r="AF143" s="26">
        <f ca="1" t="shared" si="962"/>
        <v>5635.92293446504</v>
      </c>
      <c r="AG143" s="26">
        <f ca="1" t="shared" si="963"/>
        <v>6796.43342278583</v>
      </c>
      <c r="AH143" s="26">
        <f ca="1" t="shared" si="964"/>
        <v>8198.93629016518</v>
      </c>
      <c r="AI143" s="26">
        <f ca="1" t="shared" si="965"/>
        <v>10145.3894847678</v>
      </c>
      <c r="AJ143" s="28">
        <f ca="1" t="shared" si="966"/>
        <v>42792.9013464505</v>
      </c>
      <c r="AK143" s="28">
        <f ca="1" t="shared" si="967"/>
        <v>51885.0688030628</v>
      </c>
      <c r="AL143" s="28">
        <f ca="1" t="shared" si="968"/>
        <v>61967.0969447948</v>
      </c>
      <c r="AM143" s="28">
        <f ca="1" t="shared" si="969"/>
        <v>84947.0176146796</v>
      </c>
      <c r="AN143" s="28">
        <f ca="1" t="shared" si="970"/>
        <v>90038.0440758318</v>
      </c>
      <c r="AO143" s="28">
        <f ca="1">C143/'Ejercicio 3 - TIR'!$D$7</f>
        <v>13882.544426987</v>
      </c>
      <c r="AP143" s="28">
        <f ca="1" t="shared" si="971"/>
        <v>28910.3569194635</v>
      </c>
      <c r="AQ143" s="28">
        <f ca="1" t="shared" si="972"/>
        <v>38002.5243760758</v>
      </c>
      <c r="AR143" s="28">
        <f ca="1" t="shared" si="973"/>
        <v>48084.5525178078</v>
      </c>
      <c r="AS143" s="28">
        <f ca="1" t="shared" si="974"/>
        <v>71064.4731876926</v>
      </c>
      <c r="AT143" s="28">
        <f ca="1" t="shared" si="975"/>
        <v>76155.4996488448</v>
      </c>
      <c r="AU143" s="28">
        <f ca="1">AP143*'Ejercicio 3 - TIR'!$D$5</f>
        <v>14455.1784597317</v>
      </c>
      <c r="AV143" s="28">
        <f ca="1">AQ143*'Ejercicio 3 - TIR'!$D$5</f>
        <v>19001.2621880379</v>
      </c>
      <c r="AW143" s="28">
        <f ca="1">AR143*'Ejercicio 3 - TIR'!$D$5</f>
        <v>24042.2762589039</v>
      </c>
      <c r="AX143" s="28">
        <f ca="1">AS143*'Ejercicio 3 - TIR'!$D$5</f>
        <v>35532.2365938463</v>
      </c>
      <c r="AY143" s="28">
        <f ca="1">AT143*'Ejercicio 3 - TIR'!$D$5</f>
        <v>38077.7498244224</v>
      </c>
      <c r="AZ143" s="28">
        <f ca="1" t="shared" ref="AZ143:BD143" si="1075">AJ143-AU143-AE143</f>
        <v>23456.131316685</v>
      </c>
      <c r="BA143" s="28">
        <f ca="1" t="shared" si="1075"/>
        <v>27247.8836805598</v>
      </c>
      <c r="BB143" s="28">
        <f ca="1" t="shared" si="1075"/>
        <v>31128.3872631051</v>
      </c>
      <c r="BC143" s="28">
        <f ca="1" t="shared" si="1075"/>
        <v>41215.8447306681</v>
      </c>
      <c r="BD143" s="28">
        <f ca="1" t="shared" si="1075"/>
        <v>41814.9047666416</v>
      </c>
      <c r="BE143" s="28">
        <f ca="1" t="shared" ref="BE143:BI143" si="1076">AZ143/Z143</f>
        <v>20370.8989220517</v>
      </c>
      <c r="BF143" s="28">
        <f ca="1" t="shared" si="1076"/>
        <v>20496.6545019036</v>
      </c>
      <c r="BG143" s="28">
        <f ca="1" t="shared" si="1076"/>
        <v>19417.3877728429</v>
      </c>
      <c r="BH143" s="28">
        <f ca="1" t="shared" si="1076"/>
        <v>21311.8888946256</v>
      </c>
      <c r="BI143" s="28">
        <f ca="1" t="shared" si="1076"/>
        <v>17473.4087959414</v>
      </c>
      <c r="BJ143" s="28">
        <f ca="1" t="shared" si="978"/>
        <v>77132.4676959739</v>
      </c>
      <c r="BK143" s="28">
        <f ca="1" t="shared" si="979"/>
        <v>33221.7531171115</v>
      </c>
      <c r="BL143" s="28">
        <f ca="1" t="shared" si="980"/>
        <v>110354.220813085</v>
      </c>
      <c r="BM143" s="28">
        <f ca="1">BK143*'Ejercicio 3 - TIR'!$D$5</f>
        <v>16610.8765585558</v>
      </c>
      <c r="BN143" s="28">
        <f ca="1" t="shared" si="981"/>
        <v>93743.3442545297</v>
      </c>
      <c r="BO143" s="28">
        <f ca="1" t="shared" si="982"/>
        <v>39173.0122356949</v>
      </c>
      <c r="BP143" s="28">
        <f ca="1" t="shared" si="983"/>
        <v>-101644.462157136</v>
      </c>
      <c r="BQ143" s="28">
        <f ca="1" t="shared" ref="BQ143:BT143" si="1077">BE143</f>
        <v>20370.8989220517</v>
      </c>
      <c r="BR143" s="28">
        <f ca="1" t="shared" si="1077"/>
        <v>20496.6545019036</v>
      </c>
      <c r="BS143" s="28">
        <f ca="1" t="shared" si="1077"/>
        <v>19417.3877728429</v>
      </c>
      <c r="BT143" s="28">
        <f ca="1" t="shared" si="1077"/>
        <v>21311.8888946256</v>
      </c>
      <c r="BU143" s="28">
        <f ca="1" t="shared" si="985"/>
        <v>56646.4210316363</v>
      </c>
      <c r="BV143" s="30">
        <f ca="1" t="shared" si="986"/>
        <v>9.38643836223219</v>
      </c>
    </row>
    <row r="144" ht="15" customHeight="1" spans="1:74">
      <c r="A144" s="26">
        <v>143</v>
      </c>
      <c r="B144" s="27">
        <f ca="1" t="shared" ref="B144:F144" si="1078">RAND()</f>
        <v>0.246071991513554</v>
      </c>
      <c r="C144" s="28">
        <f ca="1">IF(B144&lt;=('Ejercicio 3 - TIR'!$D$13-'Ejercicio 3 - TIR'!$C$13)/('Ejercicio 3 - TIR'!$E$13-'Ejercicio 3 - TIR'!$C$13),'Ejercicio 3 - TIR'!$C$13+SQRT(('Ejercicio 3 - TIR'!$E$13-'Ejercicio 3 - TIR'!$C$13)*('Ejercicio 3 - TIR'!$D$13-'Ejercicio 3 - TIR'!$C$13)*B144),'Ejercicio 3 - TIR'!$E$13-SQRT(('Ejercicio 3 - TIR'!$E$13-'Ejercicio 3 - TIR'!$C$13)*('Ejercicio 3 - TIR'!$E$13-'Ejercicio 3 - TIR'!$D$13)*(1-B144)))</f>
        <v>69921.1287969374</v>
      </c>
      <c r="D144" s="27">
        <f ca="1" t="shared" si="1078"/>
        <v>0.129682211549026</v>
      </c>
      <c r="E144" s="28">
        <f ca="1">IF(D144&lt;=('Ejercicio 3 - TIR'!$D$14-'Ejercicio 3 - TIR'!$C$14)/('Ejercicio 3 - TIR'!$E$14-'Ejercicio 3 - TIR'!$C$14),'Ejercicio 3 - TIR'!$C$14+SQRT(('Ejercicio 3 - TIR'!$E$14-'Ejercicio 3 - TIR'!$C$14)*('Ejercicio 3 - TIR'!$D$14-'Ejercicio 3 - TIR'!$C$14)*D144),'Ejercicio 3 - TIR'!$E$14-SQRT(('Ejercicio 3 - TIR'!$E$14-'Ejercicio 3 - TIR'!$C$14)*('Ejercicio 3 - TIR'!$E$14-'Ejercicio 3 - TIR'!$D$14)*(1-D144)))</f>
        <v>28118.6801481038</v>
      </c>
      <c r="F144" s="27">
        <f ca="1" t="shared" si="1078"/>
        <v>0.534606906782942</v>
      </c>
      <c r="G144" s="28">
        <f ca="1">IF(F144&lt;=('Ejercicio 3 - TIR'!$D$18-'Ejercicio 3 - TIR'!$C$18)/('Ejercicio 3 - TIR'!$E$18-'Ejercicio 3 - TIR'!$C$18),'Ejercicio 3 - TIR'!$C$18+SQRT(('Ejercicio 3 - TIR'!$E$18-'Ejercicio 3 - TIR'!$C$18)*('Ejercicio 3 - TIR'!$D$18-'Ejercicio 3 - TIR'!$C$18)*F144),'Ejercicio 3 - TIR'!$E$18-SQRT(('Ejercicio 3 - TIR'!$E$18-'Ejercicio 3 - TIR'!$C$18)*('Ejercicio 3 - TIR'!$E$18-'Ejercicio 3 - TIR'!$D$18)*(1-F144)))</f>
        <v>38954.9447802564</v>
      </c>
      <c r="H144" s="27">
        <f ca="1" t="shared" ref="H144:L144" si="1079">RAND()</f>
        <v>0.46494440609713</v>
      </c>
      <c r="I144" s="28">
        <f ca="1">IF(H144&lt;=('Ejercicio 3 - TIR'!$D$18-'Ejercicio 3 - TIR'!$C$18)/('Ejercicio 3 - TIR'!$E$18-'Ejercicio 3 - TIR'!$C$18),'Ejercicio 3 - TIR'!$C$18+SQRT(('Ejercicio 3 - TIR'!$E$18-'Ejercicio 3 - TIR'!$C$18)*('Ejercicio 3 - TIR'!$D$18-'Ejercicio 3 - TIR'!$C$18)*H144),'Ejercicio 3 - TIR'!$E$18-SQRT(('Ejercicio 3 - TIR'!$E$18-'Ejercicio 3 - TIR'!$C$18)*('Ejercicio 3 - TIR'!$E$18-'Ejercicio 3 - TIR'!$D$18)*(1-H144)))</f>
        <v>38351.1472813362</v>
      </c>
      <c r="J144" s="27">
        <f ca="1" t="shared" si="1079"/>
        <v>0.0387677207780575</v>
      </c>
      <c r="K144" s="28">
        <f ca="1">IF(J144&lt;=('Ejercicio 3 - TIR'!$D$18-'Ejercicio 3 - TIR'!$C$18)/('Ejercicio 3 - TIR'!$E$18-'Ejercicio 3 - TIR'!$C$18),'Ejercicio 3 - TIR'!$C$18+SQRT(('Ejercicio 3 - TIR'!$E$18-'Ejercicio 3 - TIR'!$C$18)*('Ejercicio 3 - TIR'!$D$18-'Ejercicio 3 - TIR'!$C$18)*J144),'Ejercicio 3 - TIR'!$E$18-SQRT(('Ejercicio 3 - TIR'!$E$18-'Ejercicio 3 - TIR'!$C$18)*('Ejercicio 3 - TIR'!$E$18-'Ejercicio 3 - TIR'!$D$18)*(1-J144)))</f>
        <v>32411.4638949627</v>
      </c>
      <c r="L144" s="27">
        <f ca="1" t="shared" si="1079"/>
        <v>0.232223319069263</v>
      </c>
      <c r="M144" s="28">
        <f ca="1">IF(L144&lt;=('Ejercicio 3 - TIR'!$D$18-'Ejercicio 3 - TIR'!$C$18)/('Ejercicio 3 - TIR'!$E$18-'Ejercicio 3 - TIR'!$C$18),'Ejercicio 3 - TIR'!$C$18+SQRT(('Ejercicio 3 - TIR'!$E$18-'Ejercicio 3 - TIR'!$C$18)*('Ejercicio 3 - TIR'!$D$18-'Ejercicio 3 - TIR'!$C$18)*L144),'Ejercicio 3 - TIR'!$E$18-SQRT(('Ejercicio 3 - TIR'!$E$18-'Ejercicio 3 - TIR'!$C$18)*('Ejercicio 3 - TIR'!$E$18-'Ejercicio 3 - TIR'!$D$18)*(1-L144)))</f>
        <v>35901.991008159</v>
      </c>
      <c r="N144" s="27">
        <f ca="1" t="shared" ref="N144:R144" si="1080">RAND()</f>
        <v>0.228501299639827</v>
      </c>
      <c r="O144" s="28">
        <f ca="1">IF(N144&lt;=('Ejercicio 3 - TIR'!$D$18-'Ejercicio 3 - TIR'!$C$18)/('Ejercicio 3 - TIR'!$E$18-'Ejercicio 3 - TIR'!$C$18),'Ejercicio 3 - TIR'!$C$18+SQRT(('Ejercicio 3 - TIR'!$E$18-'Ejercicio 3 - TIR'!$C$18)*('Ejercicio 3 - TIR'!$D$18-'Ejercicio 3 - TIR'!$C$18)*N144),'Ejercicio 3 - TIR'!$E$18-SQRT(('Ejercicio 3 - TIR'!$E$18-'Ejercicio 3 - TIR'!$C$18)*('Ejercicio 3 - TIR'!$E$18-'Ejercicio 3 - TIR'!$D$18)*(1-N144)))</f>
        <v>35854.5021091442</v>
      </c>
      <c r="P144" s="27">
        <f ca="1" t="shared" si="1080"/>
        <v>0.522248395656249</v>
      </c>
      <c r="Q144" s="29">
        <f ca="1">IF(P144&lt;=('Ejercicio 3 - TIR'!$D$22-'Ejercicio 3 - TIR'!$C$22)/('Ejercicio 3 - TIR'!$E$22-'Ejercicio 3 - TIR'!$C$22),'Ejercicio 3 - TIR'!$C$22+SQRT(('Ejercicio 3 - TIR'!$E$22-'Ejercicio 3 - TIR'!$C$22)*('Ejercicio 3 - TIR'!$D$22-'Ejercicio 3 - TIR'!$C$22)*P144),'Ejercicio 3 - TIR'!$E$22-SQRT(('Ejercicio 3 - TIR'!$E$22-'Ejercicio 3 - TIR'!$C$22)*('Ejercicio 3 - TIR'!$E$22-'Ejercicio 3 - TIR'!$D$22)*(1-P144)))</f>
        <v>0.150675046669794</v>
      </c>
      <c r="R144" s="27">
        <f ca="1" t="shared" si="1080"/>
        <v>0.0294510439456359</v>
      </c>
      <c r="S144" s="29">
        <f ca="1">IF(R144&lt;=('Ejercicio 3 - TIR'!$D$23-'Ejercicio 3 - TIR'!$C$23)/('Ejercicio 3 - TIR'!$E$23-'Ejercicio 3 - TIR'!$C$23),'Ejercicio 3 - TIR'!$C$23+SQRT(('Ejercicio 3 - TIR'!$E$23-'Ejercicio 3 - TIR'!$C$23)*('Ejercicio 3 - TIR'!$D$23-'Ejercicio 3 - TIR'!$C$23)*R144),'Ejercicio 3 - TIR'!$E$23-SQRT(('Ejercicio 3 - TIR'!$E$23-'Ejercicio 3 - TIR'!$C$23)*('Ejercicio 3 - TIR'!$E$23-'Ejercicio 3 - TIR'!$D$23)*(1-R144)))</f>
        <v>0.127280925703655</v>
      </c>
      <c r="T144" s="27">
        <f ca="1" t="shared" ref="T144:X144" si="1081">RAND()</f>
        <v>0.186267390279284</v>
      </c>
      <c r="U144" s="29">
        <f ca="1">IF(T144&lt;=('Ejercicio 3 - TIR'!$D$24-'Ejercicio 3 - TIR'!$C$24)/('Ejercicio 3 - TIR'!$E$24-'Ejercicio 3 - TIR'!$C$24),'Ejercicio 3 - TIR'!$C$24+SQRT(('Ejercicio 3 - TIR'!$E$24-'Ejercicio 3 - TIR'!$C$24)*('Ejercicio 3 - TIR'!$D$24-'Ejercicio 3 - TIR'!$C$24)*T144),'Ejercicio 3 - TIR'!$E$24-SQRT(('Ejercicio 3 - TIR'!$E$24-'Ejercicio 3 - TIR'!$C$24)*('Ejercicio 3 - TIR'!$E$24-'Ejercicio 3 - TIR'!$D$24)*(1-T144)))</f>
        <v>0.169777803709879</v>
      </c>
      <c r="V144" s="27">
        <f ca="1" t="shared" si="1081"/>
        <v>0.722263281451643</v>
      </c>
      <c r="W144" s="29">
        <f ca="1">IF(V144&lt;=('Ejercicio 3 - TIR'!$D$25-'Ejercicio 3 - TIR'!$C$25)/('Ejercicio 3 - TIR'!$E$25-'Ejercicio 3 - TIR'!$C$25),'Ejercicio 3 - TIR'!$C$25+SQRT(('Ejercicio 3 - TIR'!$E$25-'Ejercicio 3 - TIR'!$C$25)*('Ejercicio 3 - TIR'!$D$25-'Ejercicio 3 - TIR'!$C$25)*V144),'Ejercicio 3 - TIR'!$E$25-SQRT(('Ejercicio 3 - TIR'!$E$25-'Ejercicio 3 - TIR'!$C$25)*('Ejercicio 3 - TIR'!$E$25-'Ejercicio 3 - TIR'!$D$25)*(1-V144)))</f>
        <v>0.218821826305583</v>
      </c>
      <c r="X144" s="27">
        <f ca="1" t="shared" si="1081"/>
        <v>0.917189078737877</v>
      </c>
      <c r="Y144" s="29">
        <f ca="1">IF(X144&lt;=('Ejercicio 3 - TIR'!$D$26-'Ejercicio 3 - TIR'!$C$26)/('Ejercicio 3 - TIR'!$E$26-'Ejercicio 3 - TIR'!$C$26),'Ejercicio 3 - TIR'!$C$26+SQRT(('Ejercicio 3 - TIR'!$E$26-'Ejercicio 3 - TIR'!$C$26)*('Ejercicio 3 - TIR'!$D$26-'Ejercicio 3 - TIR'!$C$26)*X144),'Ejercicio 3 - TIR'!$E$26-SQRT(('Ejercicio 3 - TIR'!$E$26-'Ejercicio 3 - TIR'!$C$26)*('Ejercicio 3 - TIR'!$E$26-'Ejercicio 3 - TIR'!$D$26)*(1-X144)))</f>
        <v>0.258853393302578</v>
      </c>
      <c r="Z144" s="27">
        <f ca="1" t="shared" si="956"/>
        <v>1.15067504666979</v>
      </c>
      <c r="AA144" s="27">
        <f ca="1" t="shared" si="957"/>
        <v>1.29713403179402</v>
      </c>
      <c r="AB144" s="27">
        <f ca="1" t="shared" si="958"/>
        <v>1.51735859882935</v>
      </c>
      <c r="AC144" s="27">
        <f ca="1" t="shared" si="959"/>
        <v>1.84938977858567</v>
      </c>
      <c r="AD144" s="27">
        <f ca="1" t="shared" si="960"/>
        <v>2.32811059831167</v>
      </c>
      <c r="AE144" s="26">
        <f ca="1" t="shared" si="961"/>
        <v>4236.78344360856</v>
      </c>
      <c r="AF144" s="26">
        <f ca="1" t="shared" si="962"/>
        <v>4776.04516231698</v>
      </c>
      <c r="AG144" s="26">
        <f ca="1" t="shared" si="963"/>
        <v>5586.91162039434</v>
      </c>
      <c r="AH144" s="26">
        <f ca="1" t="shared" si="964"/>
        <v>6809.44982457692</v>
      </c>
      <c r="AI144" s="26">
        <f ca="1" t="shared" si="965"/>
        <v>8572.0990181923</v>
      </c>
      <c r="AJ144" s="28">
        <f ca="1" t="shared" si="966"/>
        <v>44824.4829030408</v>
      </c>
      <c r="AK144" s="28">
        <f ca="1" t="shared" si="967"/>
        <v>49746.578296966</v>
      </c>
      <c r="AL144" s="28">
        <f ca="1" t="shared" si="968"/>
        <v>49179.8134416687</v>
      </c>
      <c r="AM144" s="28">
        <f ca="1" t="shared" si="969"/>
        <v>66396.7752013638</v>
      </c>
      <c r="AN144" s="28">
        <f ca="1" t="shared" si="970"/>
        <v>83473.2463574869</v>
      </c>
      <c r="AO144" s="28">
        <f ca="1">C144/'Ejercicio 3 - TIR'!$D$7</f>
        <v>13984.2257593875</v>
      </c>
      <c r="AP144" s="28">
        <f ca="1" t="shared" si="971"/>
        <v>30840.2571436533</v>
      </c>
      <c r="AQ144" s="28">
        <f ca="1" t="shared" si="972"/>
        <v>35762.3525375785</v>
      </c>
      <c r="AR144" s="28">
        <f ca="1" t="shared" si="973"/>
        <v>35195.5876822812</v>
      </c>
      <c r="AS144" s="28">
        <f ca="1" t="shared" si="974"/>
        <v>52412.5494419763</v>
      </c>
      <c r="AT144" s="28">
        <f ca="1" t="shared" si="975"/>
        <v>69489.0205980994</v>
      </c>
      <c r="AU144" s="28">
        <f ca="1">AP144*'Ejercicio 3 - TIR'!$D$5</f>
        <v>15420.1285718266</v>
      </c>
      <c r="AV144" s="28">
        <f ca="1">AQ144*'Ejercicio 3 - TIR'!$D$5</f>
        <v>17881.1762687893</v>
      </c>
      <c r="AW144" s="28">
        <f ca="1">AR144*'Ejercicio 3 - TIR'!$D$5</f>
        <v>17597.7938411406</v>
      </c>
      <c r="AX144" s="28">
        <f ca="1">AS144*'Ejercicio 3 - TIR'!$D$5</f>
        <v>26206.2747209882</v>
      </c>
      <c r="AY144" s="28">
        <f ca="1">AT144*'Ejercicio 3 - TIR'!$D$5</f>
        <v>34744.5102990497</v>
      </c>
      <c r="AZ144" s="28">
        <f ca="1" t="shared" ref="AZ144:BD144" si="1082">AJ144-AU144-AE144</f>
        <v>25167.5708876056</v>
      </c>
      <c r="BA144" s="28">
        <f ca="1" t="shared" si="1082"/>
        <v>27089.3568658598</v>
      </c>
      <c r="BB144" s="28">
        <f ca="1" t="shared" si="1082"/>
        <v>25995.1079801337</v>
      </c>
      <c r="BC144" s="28">
        <f ca="1" t="shared" si="1082"/>
        <v>33381.0506557987</v>
      </c>
      <c r="BD144" s="28">
        <f ca="1" t="shared" si="1082"/>
        <v>40156.6370402449</v>
      </c>
      <c r="BE144" s="28">
        <f ca="1" t="shared" ref="BE144:BI144" si="1083">AZ144/Z144</f>
        <v>21872.0054462325</v>
      </c>
      <c r="BF144" s="28">
        <f ca="1" t="shared" si="1083"/>
        <v>20884.0075133897</v>
      </c>
      <c r="BG144" s="28">
        <f ca="1" t="shared" si="1083"/>
        <v>17131.8157752486</v>
      </c>
      <c r="BH144" s="28">
        <f ca="1" t="shared" si="1083"/>
        <v>18049.7648696464</v>
      </c>
      <c r="BI144" s="28">
        <f ca="1" t="shared" si="1083"/>
        <v>17248.5950922461</v>
      </c>
      <c r="BJ144" s="28">
        <f ca="1" t="shared" si="978"/>
        <v>65463.3972633366</v>
      </c>
      <c r="BK144" s="28">
        <f ca="1" t="shared" si="979"/>
        <v>32556.8241996131</v>
      </c>
      <c r="BL144" s="28">
        <f ca="1" t="shared" si="980"/>
        <v>98020.2214629497</v>
      </c>
      <c r="BM144" s="28">
        <f ca="1">BK144*'Ejercicio 3 - TIR'!$D$5</f>
        <v>16278.4120998066</v>
      </c>
      <c r="BN144" s="28">
        <f ca="1" t="shared" si="981"/>
        <v>81741.8093631432</v>
      </c>
      <c r="BO144" s="28">
        <f ca="1" t="shared" si="982"/>
        <v>35110.7930277976</v>
      </c>
      <c r="BP144" s="28">
        <f ca="1" t="shared" si="983"/>
        <v>-98039.8089450413</v>
      </c>
      <c r="BQ144" s="28">
        <f ca="1" t="shared" ref="BQ144:BT144" si="1084">BE144</f>
        <v>21872.0054462325</v>
      </c>
      <c r="BR144" s="28">
        <f ca="1" t="shared" si="1084"/>
        <v>20884.0075133897</v>
      </c>
      <c r="BS144" s="28">
        <f ca="1" t="shared" si="1084"/>
        <v>17131.8157752486</v>
      </c>
      <c r="BT144" s="28">
        <f ca="1" t="shared" si="1084"/>
        <v>18049.7648696464</v>
      </c>
      <c r="BU144" s="28">
        <f ca="1" t="shared" si="985"/>
        <v>52359.3881200437</v>
      </c>
      <c r="BV144" s="30">
        <f ca="1" t="shared" si="986"/>
        <v>8.87958947055647</v>
      </c>
    </row>
    <row r="145" ht="15" customHeight="1" spans="1:74">
      <c r="A145" s="26">
        <v>144</v>
      </c>
      <c r="B145" s="27">
        <f ca="1" t="shared" ref="B145:F145" si="1085">RAND()</f>
        <v>0.0366334310682415</v>
      </c>
      <c r="C145" s="28">
        <f ca="1">IF(B145&lt;=('Ejercicio 3 - TIR'!$D$13-'Ejercicio 3 - TIR'!$C$13)/('Ejercicio 3 - TIR'!$E$13-'Ejercicio 3 - TIR'!$C$13),'Ejercicio 3 - TIR'!$C$13+SQRT(('Ejercicio 3 - TIR'!$E$13-'Ejercicio 3 - TIR'!$C$13)*('Ejercicio 3 - TIR'!$D$13-'Ejercicio 3 - TIR'!$C$13)*B145),'Ejercicio 3 - TIR'!$E$13-SQRT(('Ejercicio 3 - TIR'!$E$13-'Ejercicio 3 - TIR'!$C$13)*('Ejercicio 3 - TIR'!$E$13-'Ejercicio 3 - TIR'!$D$13)*(1-B145)))</f>
        <v>63827.9723650121</v>
      </c>
      <c r="D145" s="27">
        <f ca="1" t="shared" si="1085"/>
        <v>0.960606913651626</v>
      </c>
      <c r="E145" s="28">
        <f ca="1">IF(D145&lt;=('Ejercicio 3 - TIR'!$D$14-'Ejercicio 3 - TIR'!$C$14)/('Ejercicio 3 - TIR'!$E$14-'Ejercicio 3 - TIR'!$C$14),'Ejercicio 3 - TIR'!$C$14+SQRT(('Ejercicio 3 - TIR'!$E$14-'Ejercicio 3 - TIR'!$C$14)*('Ejercicio 3 - TIR'!$D$14-'Ejercicio 3 - TIR'!$C$14)*D145),'Ejercicio 3 - TIR'!$E$14-SQRT(('Ejercicio 3 - TIR'!$E$14-'Ejercicio 3 - TIR'!$C$14)*('Ejercicio 3 - TIR'!$E$14-'Ejercicio 3 - TIR'!$D$14)*(1-D145)))</f>
        <v>37569.1641453491</v>
      </c>
      <c r="F145" s="27">
        <f ca="1" t="shared" si="1085"/>
        <v>0.335409457249757</v>
      </c>
      <c r="G145" s="28">
        <f ca="1">IF(F145&lt;=('Ejercicio 3 - TIR'!$D$18-'Ejercicio 3 - TIR'!$C$18)/('Ejercicio 3 - TIR'!$E$18-'Ejercicio 3 - TIR'!$C$18),'Ejercicio 3 - TIR'!$C$18+SQRT(('Ejercicio 3 - TIR'!$E$18-'Ejercicio 3 - TIR'!$C$18)*('Ejercicio 3 - TIR'!$D$18-'Ejercicio 3 - TIR'!$C$18)*F145),'Ejercicio 3 - TIR'!$E$18-SQRT(('Ejercicio 3 - TIR'!$E$18-'Ejercicio 3 - TIR'!$C$18)*('Ejercicio 3 - TIR'!$E$18-'Ejercicio 3 - TIR'!$D$18)*(1-F145)))</f>
        <v>37093.0542495785</v>
      </c>
      <c r="H145" s="27">
        <f ca="1" t="shared" ref="H145:L145" si="1086">RAND()</f>
        <v>0.0904528885101112</v>
      </c>
      <c r="I145" s="28">
        <f ca="1">IF(H145&lt;=('Ejercicio 3 - TIR'!$D$18-'Ejercicio 3 - TIR'!$C$18)/('Ejercicio 3 - TIR'!$E$18-'Ejercicio 3 - TIR'!$C$18),'Ejercicio 3 - TIR'!$C$18+SQRT(('Ejercicio 3 - TIR'!$E$18-'Ejercicio 3 - TIR'!$C$18)*('Ejercicio 3 - TIR'!$D$18-'Ejercicio 3 - TIR'!$C$18)*H145),'Ejercicio 3 - TIR'!$E$18-SQRT(('Ejercicio 3 - TIR'!$E$18-'Ejercicio 3 - TIR'!$C$18)*('Ejercicio 3 - TIR'!$E$18-'Ejercicio 3 - TIR'!$D$18)*(1-H145)))</f>
        <v>33683.4675614856</v>
      </c>
      <c r="J145" s="27">
        <f ca="1" t="shared" si="1086"/>
        <v>0.972400822770495</v>
      </c>
      <c r="K145" s="28">
        <f ca="1">IF(J145&lt;=('Ejercicio 3 - TIR'!$D$18-'Ejercicio 3 - TIR'!$C$18)/('Ejercicio 3 - TIR'!$E$18-'Ejercicio 3 - TIR'!$C$18),'Ejercicio 3 - TIR'!$C$18+SQRT(('Ejercicio 3 - TIR'!$E$18-'Ejercicio 3 - TIR'!$C$18)*('Ejercicio 3 - TIR'!$D$18-'Ejercicio 3 - TIR'!$C$18)*J145),'Ejercicio 3 - TIR'!$E$18-SQRT(('Ejercicio 3 - TIR'!$E$18-'Ejercicio 3 - TIR'!$C$18)*('Ejercicio 3 - TIR'!$E$18-'Ejercicio 3 - TIR'!$D$18)*(1-J145)))</f>
        <v>43561.2719881045</v>
      </c>
      <c r="L145" s="27">
        <f ca="1" t="shared" si="1086"/>
        <v>0.435938762854747</v>
      </c>
      <c r="M145" s="28">
        <f ca="1">IF(L145&lt;=('Ejercicio 3 - TIR'!$D$18-'Ejercicio 3 - TIR'!$C$18)/('Ejercicio 3 - TIR'!$E$18-'Ejercicio 3 - TIR'!$C$18),'Ejercicio 3 - TIR'!$C$18+SQRT(('Ejercicio 3 - TIR'!$E$18-'Ejercicio 3 - TIR'!$C$18)*('Ejercicio 3 - TIR'!$D$18-'Ejercicio 3 - TIR'!$C$18)*L145),'Ejercicio 3 - TIR'!$E$18-SQRT(('Ejercicio 3 - TIR'!$E$18-'Ejercicio 3 - TIR'!$C$18)*('Ejercicio 3 - TIR'!$E$18-'Ejercicio 3 - TIR'!$D$18)*(1-L145)))</f>
        <v>38086.4587075068</v>
      </c>
      <c r="N145" s="27">
        <f ca="1" t="shared" ref="N145:R145" si="1087">RAND()</f>
        <v>0.873179395846569</v>
      </c>
      <c r="O145" s="28">
        <f ca="1">IF(N145&lt;=('Ejercicio 3 - TIR'!$D$18-'Ejercicio 3 - TIR'!$C$18)/('Ejercicio 3 - TIR'!$E$18-'Ejercicio 3 - TIR'!$C$18),'Ejercicio 3 - TIR'!$C$18+SQRT(('Ejercicio 3 - TIR'!$E$18-'Ejercicio 3 - TIR'!$C$18)*('Ejercicio 3 - TIR'!$D$18-'Ejercicio 3 - TIR'!$C$18)*N145),'Ejercicio 3 - TIR'!$E$18-SQRT(('Ejercicio 3 - TIR'!$E$18-'Ejercicio 3 - TIR'!$C$18)*('Ejercicio 3 - TIR'!$E$18-'Ejercicio 3 - TIR'!$D$18)*(1-N145)))</f>
        <v>41915.9206703609</v>
      </c>
      <c r="P145" s="27">
        <f ca="1" t="shared" si="1087"/>
        <v>0.859755757250592</v>
      </c>
      <c r="Q145" s="29">
        <f ca="1">IF(P145&lt;=('Ejercicio 3 - TIR'!$D$22-'Ejercicio 3 - TIR'!$C$22)/('Ejercicio 3 - TIR'!$E$22-'Ejercicio 3 - TIR'!$C$22),'Ejercicio 3 - TIR'!$C$22+SQRT(('Ejercicio 3 - TIR'!$E$22-'Ejercicio 3 - TIR'!$C$22)*('Ejercicio 3 - TIR'!$D$22-'Ejercicio 3 - TIR'!$C$22)*P145),'Ejercicio 3 - TIR'!$E$22-SQRT(('Ejercicio 3 - TIR'!$E$22-'Ejercicio 3 - TIR'!$C$22)*('Ejercicio 3 - TIR'!$E$22-'Ejercicio 3 - TIR'!$D$22)*(1-P145)))</f>
        <v>0.164111650905493</v>
      </c>
      <c r="R145" s="27">
        <f ca="1" t="shared" si="1087"/>
        <v>0.726615705199263</v>
      </c>
      <c r="S145" s="29">
        <f ca="1">IF(R145&lt;=('Ejercicio 3 - TIR'!$D$23-'Ejercicio 3 - TIR'!$C$23)/('Ejercicio 3 - TIR'!$E$23-'Ejercicio 3 - TIR'!$C$23),'Ejercicio 3 - TIR'!$C$23+SQRT(('Ejercicio 3 - TIR'!$E$23-'Ejercicio 3 - TIR'!$C$23)*('Ejercicio 3 - TIR'!$D$23-'Ejercicio 3 - TIR'!$C$23)*R145),'Ejercicio 3 - TIR'!$E$23-SQRT(('Ejercicio 3 - TIR'!$E$23-'Ejercicio 3 - TIR'!$C$23)*('Ejercicio 3 - TIR'!$E$23-'Ejercicio 3 - TIR'!$D$23)*(1-R145)))</f>
        <v>0.157816859315207</v>
      </c>
      <c r="T145" s="27">
        <f ca="1" t="shared" ref="T145:X145" si="1088">RAND()</f>
        <v>0.874255432285855</v>
      </c>
      <c r="U145" s="29">
        <f ca="1">IF(T145&lt;=('Ejercicio 3 - TIR'!$D$24-'Ejercicio 3 - TIR'!$C$24)/('Ejercicio 3 - TIR'!$E$24-'Ejercicio 3 - TIR'!$C$24),'Ejercicio 3 - TIR'!$C$24+SQRT(('Ejercicio 3 - TIR'!$E$24-'Ejercicio 3 - TIR'!$C$24)*('Ejercicio 3 - TIR'!$D$24-'Ejercicio 3 - TIR'!$C$24)*T145),'Ejercicio 3 - TIR'!$E$24-SQRT(('Ejercicio 3 - TIR'!$E$24-'Ejercicio 3 - TIR'!$C$24)*('Ejercicio 3 - TIR'!$E$24-'Ejercicio 3 - TIR'!$D$24)*(1-T145)))</f>
        <v>0.201236077446344</v>
      </c>
      <c r="V145" s="27">
        <f ca="1" t="shared" si="1088"/>
        <v>0.288002859726918</v>
      </c>
      <c r="W145" s="29">
        <f ca="1">IF(V145&lt;=('Ejercicio 3 - TIR'!$D$25-'Ejercicio 3 - TIR'!$C$25)/('Ejercicio 3 - TIR'!$E$25-'Ejercicio 3 - TIR'!$C$25),'Ejercicio 3 - TIR'!$C$25+SQRT(('Ejercicio 3 - TIR'!$E$25-'Ejercicio 3 - TIR'!$C$25)*('Ejercicio 3 - TIR'!$D$25-'Ejercicio 3 - TIR'!$C$25)*V145),'Ejercicio 3 - TIR'!$E$25-SQRT(('Ejercicio 3 - TIR'!$E$25-'Ejercicio 3 - TIR'!$C$25)*('Ejercicio 3 - TIR'!$E$25-'Ejercicio 3 - TIR'!$D$25)*(1-V145)))</f>
        <v>0.200080164353678</v>
      </c>
      <c r="X145" s="27">
        <f ca="1" t="shared" si="1088"/>
        <v>0.293426952574332</v>
      </c>
      <c r="Y145" s="29">
        <f ca="1">IF(X145&lt;=('Ejercicio 3 - TIR'!$D$26-'Ejercicio 3 - TIR'!$C$26)/('Ejercicio 3 - TIR'!$E$26-'Ejercicio 3 - TIR'!$C$26),'Ejercicio 3 - TIR'!$C$26+SQRT(('Ejercicio 3 - TIR'!$E$26-'Ejercicio 3 - TIR'!$C$26)*('Ejercicio 3 - TIR'!$D$26-'Ejercicio 3 - TIR'!$C$26)*X145),'Ejercicio 3 - TIR'!$E$26-SQRT(('Ejercicio 3 - TIR'!$E$26-'Ejercicio 3 - TIR'!$C$26)*('Ejercicio 3 - TIR'!$E$26-'Ejercicio 3 - TIR'!$D$26)*(1-X145)))</f>
        <v>0.218146985130751</v>
      </c>
      <c r="Z145" s="27">
        <f ca="1" t="shared" si="956"/>
        <v>1.16411165090549</v>
      </c>
      <c r="AA145" s="27">
        <f ca="1" t="shared" si="957"/>
        <v>1.34782809554364</v>
      </c>
      <c r="AB145" s="27">
        <f ca="1" t="shared" si="958"/>
        <v>1.61905973456282</v>
      </c>
      <c r="AC145" s="27">
        <f ca="1" t="shared" si="959"/>
        <v>1.94300147235257</v>
      </c>
      <c r="AD145" s="27">
        <f ca="1" t="shared" si="960"/>
        <v>2.36686138565089</v>
      </c>
      <c r="AE145" s="26">
        <f ca="1" t="shared" si="961"/>
        <v>6165.53755103269</v>
      </c>
      <c r="AF145" s="26">
        <f ca="1" t="shared" si="962"/>
        <v>7138.56332332664</v>
      </c>
      <c r="AG145" s="26">
        <f ca="1" t="shared" si="963"/>
        <v>8575.09980511523</v>
      </c>
      <c r="AH145" s="26">
        <f ca="1" t="shared" si="964"/>
        <v>10290.8071834719</v>
      </c>
      <c r="AI145" s="26">
        <f ca="1" t="shared" si="965"/>
        <v>12535.7157451081</v>
      </c>
      <c r="AJ145" s="28">
        <f ca="1" t="shared" si="966"/>
        <v>43180.4566196038</v>
      </c>
      <c r="AK145" s="28">
        <f ca="1" t="shared" si="967"/>
        <v>45399.523934703</v>
      </c>
      <c r="AL145" s="28">
        <f ca="1" t="shared" si="968"/>
        <v>70528.301462279</v>
      </c>
      <c r="AM145" s="28">
        <f ca="1" t="shared" si="969"/>
        <v>74002.0453453808</v>
      </c>
      <c r="AN145" s="28">
        <f ca="1" t="shared" si="970"/>
        <v>99209.174078683</v>
      </c>
      <c r="AO145" s="28">
        <f ca="1">C145/'Ejercicio 3 - TIR'!$D$7</f>
        <v>12765.5944730024</v>
      </c>
      <c r="AP145" s="28">
        <f ca="1" t="shared" si="971"/>
        <v>30414.8621466014</v>
      </c>
      <c r="AQ145" s="28">
        <f ca="1" t="shared" si="972"/>
        <v>32633.9294617006</v>
      </c>
      <c r="AR145" s="28">
        <f ca="1" t="shared" si="973"/>
        <v>57762.7069892766</v>
      </c>
      <c r="AS145" s="28">
        <f ca="1" t="shared" si="974"/>
        <v>61236.4508723784</v>
      </c>
      <c r="AT145" s="28">
        <f ca="1" t="shared" si="975"/>
        <v>86443.5796056806</v>
      </c>
      <c r="AU145" s="28">
        <f ca="1">AP145*'Ejercicio 3 - TIR'!$D$5</f>
        <v>15207.4310733007</v>
      </c>
      <c r="AV145" s="28">
        <f ca="1">AQ145*'Ejercicio 3 - TIR'!$D$5</f>
        <v>16316.9647308503</v>
      </c>
      <c r="AW145" s="28">
        <f ca="1">AR145*'Ejercicio 3 - TIR'!$D$5</f>
        <v>28881.3534946383</v>
      </c>
      <c r="AX145" s="28">
        <f ca="1">AS145*'Ejercicio 3 - TIR'!$D$5</f>
        <v>30618.2254361892</v>
      </c>
      <c r="AY145" s="28">
        <f ca="1">AT145*'Ejercicio 3 - TIR'!$D$5</f>
        <v>43221.7898028403</v>
      </c>
      <c r="AZ145" s="28">
        <f ca="1" t="shared" ref="AZ145:BD145" si="1089">AJ145-AU145-AE145</f>
        <v>21807.4879952704</v>
      </c>
      <c r="BA145" s="28">
        <f ca="1" t="shared" si="1089"/>
        <v>21943.9958805261</v>
      </c>
      <c r="BB145" s="28">
        <f ca="1" t="shared" si="1089"/>
        <v>33071.8481625255</v>
      </c>
      <c r="BC145" s="28">
        <f ca="1" t="shared" si="1089"/>
        <v>33093.0127257198</v>
      </c>
      <c r="BD145" s="28">
        <f ca="1" t="shared" si="1089"/>
        <v>43451.6685307346</v>
      </c>
      <c r="BE145" s="28">
        <f ca="1" t="shared" ref="BE145:BI145" si="1090">AZ145/Z145</f>
        <v>18733.1584374297</v>
      </c>
      <c r="BF145" s="28">
        <f ca="1" t="shared" si="1090"/>
        <v>16281.0049390424</v>
      </c>
      <c r="BG145" s="28">
        <f ca="1" t="shared" si="1090"/>
        <v>20426.5768930729</v>
      </c>
      <c r="BH145" s="28">
        <f ca="1" t="shared" si="1090"/>
        <v>17031.9030616333</v>
      </c>
      <c r="BI145" s="28">
        <f ca="1" t="shared" si="1090"/>
        <v>18358.3494978458</v>
      </c>
      <c r="BJ145" s="28">
        <f ca="1" t="shared" si="978"/>
        <v>88921.0039068067</v>
      </c>
      <c r="BK145" s="28">
        <f ca="1" t="shared" si="979"/>
        <v>30214.3926230278</v>
      </c>
      <c r="BL145" s="28">
        <f ca="1" t="shared" si="980"/>
        <v>119135.396529835</v>
      </c>
      <c r="BM145" s="28">
        <f ca="1">BK145*'Ejercicio 3 - TIR'!$D$5</f>
        <v>15107.1963115139</v>
      </c>
      <c r="BN145" s="28">
        <f ca="1" t="shared" si="981"/>
        <v>104028.200218321</v>
      </c>
      <c r="BO145" s="28">
        <f ca="1" t="shared" si="982"/>
        <v>43951.9613818504</v>
      </c>
      <c r="BP145" s="28">
        <f ca="1" t="shared" si="983"/>
        <v>-101397.136510361</v>
      </c>
      <c r="BQ145" s="28">
        <f ca="1" t="shared" ref="BQ145:BT145" si="1091">BE145</f>
        <v>18733.1584374297</v>
      </c>
      <c r="BR145" s="28">
        <f ca="1" t="shared" si="1091"/>
        <v>16281.0049390424</v>
      </c>
      <c r="BS145" s="28">
        <f ca="1" t="shared" si="1091"/>
        <v>20426.5768930729</v>
      </c>
      <c r="BT145" s="28">
        <f ca="1" t="shared" si="1091"/>
        <v>17031.9030616333</v>
      </c>
      <c r="BU145" s="28">
        <f ca="1" t="shared" si="985"/>
        <v>62310.3108796961</v>
      </c>
      <c r="BV145" s="30">
        <f ca="1" t="shared" si="986"/>
        <v>8.32044108954371</v>
      </c>
    </row>
    <row r="146" ht="15" customHeight="1" spans="1:74">
      <c r="A146" s="26">
        <v>145</v>
      </c>
      <c r="B146" s="27">
        <f ca="1" t="shared" ref="B146:F146" si="1092">RAND()</f>
        <v>0.551838425431094</v>
      </c>
      <c r="C146" s="28">
        <f ca="1">IF(B146&lt;=('Ejercicio 3 - TIR'!$D$13-'Ejercicio 3 - TIR'!$C$13)/('Ejercicio 3 - TIR'!$E$13-'Ejercicio 3 - TIR'!$C$13),'Ejercicio 3 - TIR'!$C$13+SQRT(('Ejercicio 3 - TIR'!$E$13-'Ejercicio 3 - TIR'!$C$13)*('Ejercicio 3 - TIR'!$D$13-'Ejercicio 3 - TIR'!$C$13)*B146),'Ejercicio 3 - TIR'!$E$13-SQRT(('Ejercicio 3 - TIR'!$E$13-'Ejercicio 3 - TIR'!$C$13)*('Ejercicio 3 - TIR'!$E$13-'Ejercicio 3 - TIR'!$D$13)*(1-B146)))</f>
        <v>76809.6164438212</v>
      </c>
      <c r="D146" s="27">
        <f ca="1" t="shared" si="1092"/>
        <v>0.129076850590839</v>
      </c>
      <c r="E146" s="28">
        <f ca="1">IF(D146&lt;=('Ejercicio 3 - TIR'!$D$14-'Ejercicio 3 - TIR'!$C$14)/('Ejercicio 3 - TIR'!$E$14-'Ejercicio 3 - TIR'!$C$14),'Ejercicio 3 - TIR'!$C$14+SQRT(('Ejercicio 3 - TIR'!$E$14-'Ejercicio 3 - TIR'!$C$14)*('Ejercicio 3 - TIR'!$D$14-'Ejercicio 3 - TIR'!$C$14)*D146),'Ejercicio 3 - TIR'!$E$14-SQRT(('Ejercicio 3 - TIR'!$E$14-'Ejercicio 3 - TIR'!$C$14)*('Ejercicio 3 - TIR'!$E$14-'Ejercicio 3 - TIR'!$D$14)*(1-D146)))</f>
        <v>28111.3925811946</v>
      </c>
      <c r="F146" s="27">
        <f ca="1" t="shared" si="1092"/>
        <v>0.438585858390649</v>
      </c>
      <c r="G146" s="28">
        <f ca="1">IF(F146&lt;=('Ejercicio 3 - TIR'!$D$18-'Ejercicio 3 - TIR'!$C$18)/('Ejercicio 3 - TIR'!$E$18-'Ejercicio 3 - TIR'!$C$18),'Ejercicio 3 - TIR'!$C$18+SQRT(('Ejercicio 3 - TIR'!$E$18-'Ejercicio 3 - TIR'!$C$18)*('Ejercicio 3 - TIR'!$D$18-'Ejercicio 3 - TIR'!$C$18)*F146),'Ejercicio 3 - TIR'!$E$18-SQRT(('Ejercicio 3 - TIR'!$E$18-'Ejercicio 3 - TIR'!$C$18)*('Ejercicio 3 - TIR'!$E$18-'Ejercicio 3 - TIR'!$D$18)*(1-F146)))</f>
        <v>38110.9727381244</v>
      </c>
      <c r="H146" s="27">
        <f ca="1" t="shared" ref="H146:L146" si="1093">RAND()</f>
        <v>0.683429272387301</v>
      </c>
      <c r="I146" s="28">
        <f ca="1">IF(H146&lt;=('Ejercicio 3 - TIR'!$D$18-'Ejercicio 3 - TIR'!$C$18)/('Ejercicio 3 - TIR'!$E$18-'Ejercicio 3 - TIR'!$C$18),'Ejercicio 3 - TIR'!$C$18+SQRT(('Ejercicio 3 - TIR'!$E$18-'Ejercicio 3 - TIR'!$C$18)*('Ejercicio 3 - TIR'!$D$18-'Ejercicio 3 - TIR'!$C$18)*H146),'Ejercicio 3 - TIR'!$E$18-SQRT(('Ejercicio 3 - TIR'!$E$18-'Ejercicio 3 - TIR'!$C$18)*('Ejercicio 3 - TIR'!$E$18-'Ejercicio 3 - TIR'!$D$18)*(1-H146)))</f>
        <v>40127.3411189626</v>
      </c>
      <c r="J146" s="27">
        <f ca="1" t="shared" si="1093"/>
        <v>0.908899193869864</v>
      </c>
      <c r="K146" s="28">
        <f ca="1">IF(J146&lt;=('Ejercicio 3 - TIR'!$D$18-'Ejercicio 3 - TIR'!$C$18)/('Ejercicio 3 - TIR'!$E$18-'Ejercicio 3 - TIR'!$C$18),'Ejercicio 3 - TIR'!$C$18+SQRT(('Ejercicio 3 - TIR'!$E$18-'Ejercicio 3 - TIR'!$C$18)*('Ejercicio 3 - TIR'!$D$18-'Ejercicio 3 - TIR'!$C$18)*J146),'Ejercicio 3 - TIR'!$E$18-SQRT(('Ejercicio 3 - TIR'!$E$18-'Ejercicio 3 - TIR'!$C$18)*('Ejercicio 3 - TIR'!$E$18-'Ejercicio 3 - TIR'!$D$18)*(1-J146)))</f>
        <v>42386.0833104783</v>
      </c>
      <c r="L146" s="27">
        <f ca="1" t="shared" si="1093"/>
        <v>0.326882680512076</v>
      </c>
      <c r="M146" s="28">
        <f ca="1">IF(L146&lt;=('Ejercicio 3 - TIR'!$D$18-'Ejercicio 3 - TIR'!$C$18)/('Ejercicio 3 - TIR'!$E$18-'Ejercicio 3 - TIR'!$C$18),'Ejercicio 3 - TIR'!$C$18+SQRT(('Ejercicio 3 - TIR'!$E$18-'Ejercicio 3 - TIR'!$C$18)*('Ejercicio 3 - TIR'!$D$18-'Ejercicio 3 - TIR'!$C$18)*L146),'Ejercicio 3 - TIR'!$E$18-SQRT(('Ejercicio 3 - TIR'!$E$18-'Ejercicio 3 - TIR'!$C$18)*('Ejercicio 3 - TIR'!$E$18-'Ejercicio 3 - TIR'!$D$18)*(1-L146)))</f>
        <v>37002.3140515698</v>
      </c>
      <c r="N146" s="27">
        <f ca="1" t="shared" ref="N146:R146" si="1094">RAND()</f>
        <v>0.456146935026525</v>
      </c>
      <c r="O146" s="28">
        <f ca="1">IF(N146&lt;=('Ejercicio 3 - TIR'!$D$18-'Ejercicio 3 - TIR'!$C$18)/('Ejercicio 3 - TIR'!$E$18-'Ejercicio 3 - TIR'!$C$18),'Ejercicio 3 - TIR'!$C$18+SQRT(('Ejercicio 3 - TIR'!$E$18-'Ejercicio 3 - TIR'!$C$18)*('Ejercicio 3 - TIR'!$D$18-'Ejercicio 3 - TIR'!$C$18)*N146),'Ejercicio 3 - TIR'!$E$18-SQRT(('Ejercicio 3 - TIR'!$E$18-'Ejercicio 3 - TIR'!$C$18)*('Ejercicio 3 - TIR'!$E$18-'Ejercicio 3 - TIR'!$D$18)*(1-N146)))</f>
        <v>38271.7616173327</v>
      </c>
      <c r="P146" s="27">
        <f ca="1" t="shared" si="1094"/>
        <v>0.244996771716045</v>
      </c>
      <c r="Q146" s="29">
        <f ca="1">IF(P146&lt;=('Ejercicio 3 - TIR'!$D$22-'Ejercicio 3 - TIR'!$C$22)/('Ejercicio 3 - TIR'!$E$22-'Ejercicio 3 - TIR'!$C$22),'Ejercicio 3 - TIR'!$C$22+SQRT(('Ejercicio 3 - TIR'!$E$22-'Ejercicio 3 - TIR'!$C$22)*('Ejercicio 3 - TIR'!$D$22-'Ejercicio 3 - TIR'!$C$22)*P146),'Ejercicio 3 - TIR'!$E$22-SQRT(('Ejercicio 3 - TIR'!$E$22-'Ejercicio 3 - TIR'!$C$22)*('Ejercicio 3 - TIR'!$E$22-'Ejercicio 3 - TIR'!$D$22)*(1-P146)))</f>
        <v>0.140999861644518</v>
      </c>
      <c r="R146" s="27">
        <f ca="1" t="shared" si="1094"/>
        <v>0.519246937891891</v>
      </c>
      <c r="S146" s="29">
        <f ca="1">IF(R146&lt;=('Ejercicio 3 - TIR'!$D$23-'Ejercicio 3 - TIR'!$C$23)/('Ejercicio 3 - TIR'!$E$23-'Ejercicio 3 - TIR'!$C$23),'Ejercicio 3 - TIR'!$C$23+SQRT(('Ejercicio 3 - TIR'!$E$23-'Ejercicio 3 - TIR'!$C$23)*('Ejercicio 3 - TIR'!$D$23-'Ejercicio 3 - TIR'!$C$23)*R146),'Ejercicio 3 - TIR'!$E$23-SQRT(('Ejercicio 3 - TIR'!$E$23-'Ejercicio 3 - TIR'!$C$23)*('Ejercicio 3 - TIR'!$E$23-'Ejercicio 3 - TIR'!$D$23)*(1-R146)))</f>
        <v>0.150583074399343</v>
      </c>
      <c r="T146" s="27">
        <f ca="1" t="shared" ref="T146:X146" si="1095">RAND()</f>
        <v>0.854629434912928</v>
      </c>
      <c r="U146" s="29">
        <f ca="1">IF(T146&lt;=('Ejercicio 3 - TIR'!$D$24-'Ejercicio 3 - TIR'!$C$24)/('Ejercicio 3 - TIR'!$E$24-'Ejercicio 3 - TIR'!$C$24),'Ejercicio 3 - TIR'!$C$24+SQRT(('Ejercicio 3 - TIR'!$E$24-'Ejercicio 3 - TIR'!$C$24)*('Ejercicio 3 - TIR'!$D$24-'Ejercicio 3 - TIR'!$C$24)*T146),'Ejercicio 3 - TIR'!$E$24-SQRT(('Ejercicio 3 - TIR'!$E$24-'Ejercicio 3 - TIR'!$C$24)*('Ejercicio 3 - TIR'!$E$24-'Ejercicio 3 - TIR'!$D$24)*(1-T146)))</f>
        <v>0.199824827578338</v>
      </c>
      <c r="V146" s="27">
        <f ca="1" t="shared" si="1095"/>
        <v>0.238384160023237</v>
      </c>
      <c r="W146" s="29">
        <f ca="1">IF(V146&lt;=('Ejercicio 3 - TIR'!$D$25-'Ejercicio 3 - TIR'!$C$25)/('Ejercicio 3 - TIR'!$E$25-'Ejercicio 3 - TIR'!$C$25),'Ejercicio 3 - TIR'!$C$25+SQRT(('Ejercicio 3 - TIR'!$E$25-'Ejercicio 3 - TIR'!$C$25)*('Ejercicio 3 - TIR'!$D$25-'Ejercicio 3 - TIR'!$C$25)*V146),'Ejercicio 3 - TIR'!$E$25-SQRT(('Ejercicio 3 - TIR'!$E$25-'Ejercicio 3 - TIR'!$C$25)*('Ejercicio 3 - TIR'!$E$25-'Ejercicio 3 - TIR'!$D$25)*(1-V146)))</f>
        <v>0.198268492659016</v>
      </c>
      <c r="X146" s="27">
        <f ca="1" t="shared" si="1095"/>
        <v>0.544544171197131</v>
      </c>
      <c r="Y146" s="29">
        <f ca="1">IF(X146&lt;=('Ejercicio 3 - TIR'!$D$26-'Ejercicio 3 - TIR'!$C$26)/('Ejercicio 3 - TIR'!$E$26-'Ejercicio 3 - TIR'!$C$26),'Ejercicio 3 - TIR'!$C$26+SQRT(('Ejercicio 3 - TIR'!$E$26-'Ejercicio 3 - TIR'!$C$26)*('Ejercicio 3 - TIR'!$D$26-'Ejercicio 3 - TIR'!$C$26)*X146),'Ejercicio 3 - TIR'!$E$26-SQRT(('Ejercicio 3 - TIR'!$E$26-'Ejercicio 3 - TIR'!$C$26)*('Ejercicio 3 - TIR'!$E$26-'Ejercicio 3 - TIR'!$D$26)*(1-X146)))</f>
        <v>0.230407042077171</v>
      </c>
      <c r="Z146" s="27">
        <f ca="1" t="shared" si="956"/>
        <v>1.14099986164452</v>
      </c>
      <c r="AA146" s="27">
        <f ca="1" t="shared" si="957"/>
        <v>1.31281512870017</v>
      </c>
      <c r="AB146" s="27">
        <f ca="1" t="shared" si="958"/>
        <v>1.57514818543492</v>
      </c>
      <c r="AC146" s="27">
        <f ca="1" t="shared" si="959"/>
        <v>1.88745044187569</v>
      </c>
      <c r="AD146" s="27">
        <f ca="1" t="shared" si="960"/>
        <v>2.32233231525551</v>
      </c>
      <c r="AE146" s="26">
        <f ca="1" t="shared" si="961"/>
        <v>3963.70246458316</v>
      </c>
      <c r="AF146" s="26">
        <f ca="1" t="shared" si="962"/>
        <v>4560.56896770434</v>
      </c>
      <c r="AG146" s="26">
        <f ca="1" t="shared" si="963"/>
        <v>5471.88387533498</v>
      </c>
      <c r="AH146" s="26">
        <f ca="1" t="shared" si="964"/>
        <v>6556.78604330283</v>
      </c>
      <c r="AI146" s="26">
        <f ca="1" t="shared" si="965"/>
        <v>8067.51572107311</v>
      </c>
      <c r="AJ146" s="28">
        <f ca="1" t="shared" si="966"/>
        <v>43484.6146213379</v>
      </c>
      <c r="AK146" s="28">
        <f ca="1" t="shared" si="967"/>
        <v>52679.7804954867</v>
      </c>
      <c r="AL146" s="28">
        <f ca="1" t="shared" si="968"/>
        <v>66764.3622141932</v>
      </c>
      <c r="AM146" s="28">
        <f ca="1" t="shared" si="969"/>
        <v>69840.0340070583</v>
      </c>
      <c r="AN146" s="28">
        <f ca="1" t="shared" si="970"/>
        <v>88879.7487656873</v>
      </c>
      <c r="AO146" s="28">
        <f ca="1">C146/'Ejercicio 3 - TIR'!$D$7</f>
        <v>15361.9232887642</v>
      </c>
      <c r="AP146" s="28">
        <f ca="1" t="shared" si="971"/>
        <v>28122.6913325737</v>
      </c>
      <c r="AQ146" s="28">
        <f ca="1" t="shared" si="972"/>
        <v>37317.8572067225</v>
      </c>
      <c r="AR146" s="28">
        <f ca="1" t="shared" si="973"/>
        <v>51402.438925429</v>
      </c>
      <c r="AS146" s="28">
        <f ca="1" t="shared" si="974"/>
        <v>54478.110718294</v>
      </c>
      <c r="AT146" s="28">
        <f ca="1" t="shared" si="975"/>
        <v>73517.8254769231</v>
      </c>
      <c r="AU146" s="28">
        <f ca="1">AP146*'Ejercicio 3 - TIR'!$D$5</f>
        <v>14061.3456662868</v>
      </c>
      <c r="AV146" s="28">
        <f ca="1">AQ146*'Ejercicio 3 - TIR'!$D$5</f>
        <v>18658.9286033612</v>
      </c>
      <c r="AW146" s="28">
        <f ca="1">AR146*'Ejercicio 3 - TIR'!$D$5</f>
        <v>25701.2194627145</v>
      </c>
      <c r="AX146" s="28">
        <f ca="1">AS146*'Ejercicio 3 - TIR'!$D$5</f>
        <v>27239.055359147</v>
      </c>
      <c r="AY146" s="28">
        <f ca="1">AT146*'Ejercicio 3 - TIR'!$D$5</f>
        <v>36758.9127384615</v>
      </c>
      <c r="AZ146" s="28">
        <f ca="1" t="shared" ref="AZ146:BD146" si="1096">AJ146-AU146-AE146</f>
        <v>25459.5664904679</v>
      </c>
      <c r="BA146" s="28">
        <f ca="1" t="shared" si="1096"/>
        <v>29460.2829244211</v>
      </c>
      <c r="BB146" s="28">
        <f ca="1" t="shared" si="1096"/>
        <v>35591.2588761437</v>
      </c>
      <c r="BC146" s="28">
        <f ca="1" t="shared" si="1096"/>
        <v>36044.1926046084</v>
      </c>
      <c r="BD146" s="28">
        <f ca="1" t="shared" si="1096"/>
        <v>44053.3203061527</v>
      </c>
      <c r="BE146" s="28">
        <f ca="1" t="shared" ref="BE146:BI146" si="1097">AZ146/Z146</f>
        <v>22313.3826272101</v>
      </c>
      <c r="BF146" s="28">
        <f ca="1" t="shared" si="1097"/>
        <v>22440.5419166596</v>
      </c>
      <c r="BG146" s="28">
        <f ca="1" t="shared" si="1097"/>
        <v>22595.4987633856</v>
      </c>
      <c r="BH146" s="28">
        <f ca="1" t="shared" si="1097"/>
        <v>19096.7623864015</v>
      </c>
      <c r="BI146" s="28">
        <f ca="1" t="shared" si="1097"/>
        <v>18969.4300065345</v>
      </c>
      <c r="BJ146" s="28">
        <f ca="1" t="shared" si="978"/>
        <v>65283.9954181423</v>
      </c>
      <c r="BK146" s="28">
        <f ca="1" t="shared" si="979"/>
        <v>35675.4908779734</v>
      </c>
      <c r="BL146" s="28">
        <f ca="1" t="shared" si="980"/>
        <v>100959.486296116</v>
      </c>
      <c r="BM146" s="28">
        <f ca="1">BK146*'Ejercicio 3 - TIR'!$D$5</f>
        <v>17837.7454389867</v>
      </c>
      <c r="BN146" s="28">
        <f ca="1" t="shared" si="981"/>
        <v>83121.740857129</v>
      </c>
      <c r="BO146" s="28">
        <f ca="1" t="shared" si="982"/>
        <v>35792.3542255767</v>
      </c>
      <c r="BP146" s="28">
        <f ca="1" t="shared" si="983"/>
        <v>-104921.009025016</v>
      </c>
      <c r="BQ146" s="28">
        <f ca="1" t="shared" ref="BQ146:BT146" si="1098">BE146</f>
        <v>22313.3826272101</v>
      </c>
      <c r="BR146" s="28">
        <f ca="1" t="shared" si="1098"/>
        <v>22440.5419166596</v>
      </c>
      <c r="BS146" s="28">
        <f ca="1" t="shared" si="1098"/>
        <v>22595.4987633856</v>
      </c>
      <c r="BT146" s="28">
        <f ca="1" t="shared" si="1098"/>
        <v>19096.7623864015</v>
      </c>
      <c r="BU146" s="28">
        <f ca="1" t="shared" si="985"/>
        <v>54761.7842321112</v>
      </c>
      <c r="BV146" s="30">
        <f ca="1" t="shared" si="986"/>
        <v>9.32224357769764</v>
      </c>
    </row>
    <row r="147" ht="15" customHeight="1" spans="1:74">
      <c r="A147" s="26">
        <v>146</v>
      </c>
      <c r="B147" s="27">
        <f ca="1" t="shared" ref="B147:F147" si="1099">RAND()</f>
        <v>0.113193987813321</v>
      </c>
      <c r="C147" s="28">
        <f ca="1">IF(B147&lt;=('Ejercicio 3 - TIR'!$D$13-'Ejercicio 3 - TIR'!$C$13)/('Ejercicio 3 - TIR'!$E$13-'Ejercicio 3 - TIR'!$C$13),'Ejercicio 3 - TIR'!$C$13+SQRT(('Ejercicio 3 - TIR'!$E$13-'Ejercicio 3 - TIR'!$C$13)*('Ejercicio 3 - TIR'!$D$13-'Ejercicio 3 - TIR'!$C$13)*B147),'Ejercicio 3 - TIR'!$E$13-SQRT(('Ejercicio 3 - TIR'!$E$13-'Ejercicio 3 - TIR'!$C$13)*('Ejercicio 3 - TIR'!$E$13-'Ejercicio 3 - TIR'!$D$13)*(1-B147)))</f>
        <v>66728.8628404306</v>
      </c>
      <c r="D147" s="27">
        <f ca="1" t="shared" si="1099"/>
        <v>0.807239667825492</v>
      </c>
      <c r="E147" s="28">
        <f ca="1">IF(D147&lt;=('Ejercicio 3 - TIR'!$D$14-'Ejercicio 3 - TIR'!$C$14)/('Ejercicio 3 - TIR'!$E$14-'Ejercicio 3 - TIR'!$C$14),'Ejercicio 3 - TIR'!$C$14+SQRT(('Ejercicio 3 - TIR'!$E$14-'Ejercicio 3 - TIR'!$C$14)*('Ejercicio 3 - TIR'!$D$14-'Ejercicio 3 - TIR'!$C$14)*D147),'Ejercicio 3 - TIR'!$E$14-SQRT(('Ejercicio 3 - TIR'!$E$14-'Ejercicio 3 - TIR'!$C$14)*('Ejercicio 3 - TIR'!$E$14-'Ejercicio 3 - TIR'!$D$14)*(1-D147)))</f>
        <v>34622.8213879232</v>
      </c>
      <c r="F147" s="27">
        <f ca="1" t="shared" si="1099"/>
        <v>0.606075286423959</v>
      </c>
      <c r="G147" s="28">
        <f ca="1">IF(F147&lt;=('Ejercicio 3 - TIR'!$D$18-'Ejercicio 3 - TIR'!$C$18)/('Ejercicio 3 - TIR'!$E$18-'Ejercicio 3 - TIR'!$C$18),'Ejercicio 3 - TIR'!$C$18+SQRT(('Ejercicio 3 - TIR'!$E$18-'Ejercicio 3 - TIR'!$C$18)*('Ejercicio 3 - TIR'!$D$18-'Ejercicio 3 - TIR'!$C$18)*F147),'Ejercicio 3 - TIR'!$E$18-SQRT(('Ejercicio 3 - TIR'!$E$18-'Ejercicio 3 - TIR'!$C$18)*('Ejercicio 3 - TIR'!$E$18-'Ejercicio 3 - TIR'!$D$18)*(1-F147)))</f>
        <v>39534.741368469</v>
      </c>
      <c r="H147" s="27">
        <f ca="1" t="shared" ref="H147:L147" si="1100">RAND()</f>
        <v>0.00514110587590255</v>
      </c>
      <c r="I147" s="28">
        <f ca="1">IF(H147&lt;=('Ejercicio 3 - TIR'!$D$18-'Ejercicio 3 - TIR'!$C$18)/('Ejercicio 3 - TIR'!$E$18-'Ejercicio 3 - TIR'!$C$18),'Ejercicio 3 - TIR'!$C$18+SQRT(('Ejercicio 3 - TIR'!$E$18-'Ejercicio 3 - TIR'!$C$18)*('Ejercicio 3 - TIR'!$D$18-'Ejercicio 3 - TIR'!$C$18)*H147),'Ejercicio 3 - TIR'!$E$18-SQRT(('Ejercicio 3 - TIR'!$E$18-'Ejercicio 3 - TIR'!$C$18)*('Ejercicio 3 - TIR'!$E$18-'Ejercicio 3 - TIR'!$D$18)*(1-H147)))</f>
        <v>30878.1605100353</v>
      </c>
      <c r="J147" s="27">
        <f ca="1" t="shared" si="1100"/>
        <v>0.913362167600585</v>
      </c>
      <c r="K147" s="28">
        <f ca="1">IF(J147&lt;=('Ejercicio 3 - TIR'!$D$18-'Ejercicio 3 - TIR'!$C$18)/('Ejercicio 3 - TIR'!$E$18-'Ejercicio 3 - TIR'!$C$18),'Ejercicio 3 - TIR'!$C$18+SQRT(('Ejercicio 3 - TIR'!$E$18-'Ejercicio 3 - TIR'!$C$18)*('Ejercicio 3 - TIR'!$D$18-'Ejercicio 3 - TIR'!$C$18)*J147),'Ejercicio 3 - TIR'!$E$18-SQRT(('Ejercicio 3 - TIR'!$E$18-'Ejercicio 3 - TIR'!$C$18)*('Ejercicio 3 - TIR'!$E$18-'Ejercicio 3 - TIR'!$D$18)*(1-J147)))</f>
        <v>42450.9143933645</v>
      </c>
      <c r="L147" s="27">
        <f ca="1" t="shared" si="1100"/>
        <v>0.449312769009455</v>
      </c>
      <c r="M147" s="28">
        <f ca="1">IF(L147&lt;=('Ejercicio 3 - TIR'!$D$18-'Ejercicio 3 - TIR'!$C$18)/('Ejercicio 3 - TIR'!$E$18-'Ejercicio 3 - TIR'!$C$18),'Ejercicio 3 - TIR'!$C$18+SQRT(('Ejercicio 3 - TIR'!$E$18-'Ejercicio 3 - TIR'!$C$18)*('Ejercicio 3 - TIR'!$D$18-'Ejercicio 3 - TIR'!$C$18)*L147),'Ejercicio 3 - TIR'!$E$18-SQRT(('Ejercicio 3 - TIR'!$E$18-'Ejercicio 3 - TIR'!$C$18)*('Ejercicio 3 - TIR'!$E$18-'Ejercicio 3 - TIR'!$D$18)*(1-L147)))</f>
        <v>38209.5624336147</v>
      </c>
      <c r="N147" s="27">
        <f ca="1" t="shared" ref="N147:R147" si="1101">RAND()</f>
        <v>0.290218383810087</v>
      </c>
      <c r="O147" s="28">
        <f ca="1">IF(N147&lt;=('Ejercicio 3 - TIR'!$D$18-'Ejercicio 3 - TIR'!$C$18)/('Ejercicio 3 - TIR'!$E$18-'Ejercicio 3 - TIR'!$C$18),'Ejercicio 3 - TIR'!$C$18+SQRT(('Ejercicio 3 - TIR'!$E$18-'Ejercicio 3 - TIR'!$C$18)*('Ejercicio 3 - TIR'!$D$18-'Ejercicio 3 - TIR'!$C$18)*N147),'Ejercicio 3 - TIR'!$E$18-SQRT(('Ejercicio 3 - TIR'!$E$18-'Ejercicio 3 - TIR'!$C$18)*('Ejercicio 3 - TIR'!$E$18-'Ejercicio 3 - TIR'!$D$18)*(1-N147)))</f>
        <v>36597.9358568808</v>
      </c>
      <c r="P147" s="27">
        <f ca="1" t="shared" si="1101"/>
        <v>0.06668721001494</v>
      </c>
      <c r="Q147" s="29">
        <f ca="1">IF(P147&lt;=('Ejercicio 3 - TIR'!$D$22-'Ejercicio 3 - TIR'!$C$22)/('Ejercicio 3 - TIR'!$E$22-'Ejercicio 3 - TIR'!$C$22),'Ejercicio 3 - TIR'!$C$22+SQRT(('Ejercicio 3 - TIR'!$E$22-'Ejercicio 3 - TIR'!$C$22)*('Ejercicio 3 - TIR'!$D$22-'Ejercicio 3 - TIR'!$C$22)*P147),'Ejercicio 3 - TIR'!$E$22-SQRT(('Ejercicio 3 - TIR'!$E$22-'Ejercicio 3 - TIR'!$C$22)*('Ejercicio 3 - TIR'!$E$22-'Ejercicio 3 - TIR'!$D$22)*(1-P147)))</f>
        <v>0.130956138828387</v>
      </c>
      <c r="R147" s="27">
        <f ca="1" t="shared" si="1101"/>
        <v>0.189761865661723</v>
      </c>
      <c r="S147" s="29">
        <f ca="1">IF(R147&lt;=('Ejercicio 3 - TIR'!$D$23-'Ejercicio 3 - TIR'!$C$23)/('Ejercicio 3 - TIR'!$E$23-'Ejercicio 3 - TIR'!$C$23),'Ejercicio 3 - TIR'!$C$23+SQRT(('Ejercicio 3 - TIR'!$E$23-'Ejercicio 3 - TIR'!$C$23)*('Ejercicio 3 - TIR'!$D$23-'Ejercicio 3 - TIR'!$C$23)*R147),'Ejercicio 3 - TIR'!$E$23-SQRT(('Ejercicio 3 - TIR'!$E$23-'Ejercicio 3 - TIR'!$C$23)*('Ejercicio 3 - TIR'!$E$23-'Ejercicio 3 - TIR'!$D$23)*(1-R147)))</f>
        <v>0.138481649228115</v>
      </c>
      <c r="T147" s="27">
        <f ca="1" t="shared" ref="T147:X147" si="1102">RAND()</f>
        <v>0.600178666555233</v>
      </c>
      <c r="U147" s="29">
        <f ca="1">IF(T147&lt;=('Ejercicio 3 - TIR'!$D$24-'Ejercicio 3 - TIR'!$C$24)/('Ejercicio 3 - TIR'!$E$24-'Ejercicio 3 - TIR'!$C$24),'Ejercicio 3 - TIR'!$C$24+SQRT(('Ejercicio 3 - TIR'!$E$24-'Ejercicio 3 - TIR'!$C$24)*('Ejercicio 3 - TIR'!$D$24-'Ejercicio 3 - TIR'!$C$24)*T147),'Ejercicio 3 - TIR'!$E$24-SQRT(('Ejercicio 3 - TIR'!$E$24-'Ejercicio 3 - TIR'!$C$24)*('Ejercicio 3 - TIR'!$E$24-'Ejercicio 3 - TIR'!$D$24)*(1-T147)))</f>
        <v>0.186541073931679</v>
      </c>
      <c r="V147" s="27">
        <f ca="1" t="shared" si="1102"/>
        <v>0.225207312123792</v>
      </c>
      <c r="W147" s="29">
        <f ca="1">IF(V147&lt;=('Ejercicio 3 - TIR'!$D$25-'Ejercicio 3 - TIR'!$C$25)/('Ejercicio 3 - TIR'!$E$25-'Ejercicio 3 - TIR'!$C$25),'Ejercicio 3 - TIR'!$C$25+SQRT(('Ejercicio 3 - TIR'!$E$25-'Ejercicio 3 - TIR'!$C$25)*('Ejercicio 3 - TIR'!$D$25-'Ejercicio 3 - TIR'!$C$25)*V147),'Ejercicio 3 - TIR'!$E$25-SQRT(('Ejercicio 3 - TIR'!$E$25-'Ejercicio 3 - TIR'!$C$25)*('Ejercicio 3 - TIR'!$E$25-'Ejercicio 3 - TIR'!$D$25)*(1-V147)))</f>
        <v>0.197756413967164</v>
      </c>
      <c r="X147" s="27">
        <f ca="1" t="shared" si="1102"/>
        <v>0.938613982670649</v>
      </c>
      <c r="Y147" s="29">
        <f ca="1">IF(X147&lt;=('Ejercicio 3 - TIR'!$D$26-'Ejercicio 3 - TIR'!$C$26)/('Ejercicio 3 - TIR'!$E$26-'Ejercicio 3 - TIR'!$C$26),'Ejercicio 3 - TIR'!$C$26+SQRT(('Ejercicio 3 - TIR'!$E$26-'Ejercicio 3 - TIR'!$C$26)*('Ejercicio 3 - TIR'!$D$26-'Ejercicio 3 - TIR'!$C$26)*X147),'Ejercicio 3 - TIR'!$E$26-SQRT(('Ejercicio 3 - TIR'!$E$26-'Ejercicio 3 - TIR'!$C$26)*('Ejercicio 3 - TIR'!$E$26-'Ejercicio 3 - TIR'!$D$26)*(1-X147)))</f>
        <v>0.261793284382446</v>
      </c>
      <c r="Z147" s="27">
        <f ca="1" t="shared" si="956"/>
        <v>1.13095613882839</v>
      </c>
      <c r="AA147" s="27">
        <f ca="1" t="shared" si="957"/>
        <v>1.287572810138</v>
      </c>
      <c r="AB147" s="27">
        <f ca="1" t="shared" si="958"/>
        <v>1.52775802490638</v>
      </c>
      <c r="AC147" s="27">
        <f ca="1" t="shared" si="959"/>
        <v>1.82988197332142</v>
      </c>
      <c r="AD147" s="27">
        <f ca="1" t="shared" si="960"/>
        <v>2.30893278514947</v>
      </c>
      <c r="AE147" s="26">
        <f ca="1" t="shared" si="961"/>
        <v>4534.07100430732</v>
      </c>
      <c r="AF147" s="26">
        <f ca="1" t="shared" si="962"/>
        <v>5161.95663470118</v>
      </c>
      <c r="AG147" s="26">
        <f ca="1" t="shared" si="963"/>
        <v>6124.87356892709</v>
      </c>
      <c r="AH147" s="26">
        <f ca="1" t="shared" si="964"/>
        <v>7336.10660192038</v>
      </c>
      <c r="AI147" s="26">
        <f ca="1" t="shared" si="965"/>
        <v>9256.65004381686</v>
      </c>
      <c r="AJ147" s="28">
        <f ca="1" t="shared" si="966"/>
        <v>44712.0584476626</v>
      </c>
      <c r="AK147" s="28">
        <f ca="1" t="shared" si="967"/>
        <v>39757.8798997984</v>
      </c>
      <c r="AL147" s="28">
        <f ca="1" t="shared" si="968"/>
        <v>64854.7251290763</v>
      </c>
      <c r="AM147" s="28">
        <f ca="1" t="shared" si="969"/>
        <v>69918.9895057709</v>
      </c>
      <c r="AN147" s="28">
        <f ca="1" t="shared" si="970"/>
        <v>84502.1739687492</v>
      </c>
      <c r="AO147" s="28">
        <f ca="1">C147/'Ejercicio 3 - TIR'!$D$7</f>
        <v>13345.7725680861</v>
      </c>
      <c r="AP147" s="28">
        <f ca="1" t="shared" si="971"/>
        <v>31366.2858795765</v>
      </c>
      <c r="AQ147" s="28">
        <f ca="1" t="shared" si="972"/>
        <v>26412.1073317123</v>
      </c>
      <c r="AR147" s="28">
        <f ca="1" t="shared" si="973"/>
        <v>51508.9525609901</v>
      </c>
      <c r="AS147" s="28">
        <f ca="1" t="shared" si="974"/>
        <v>56573.2169376848</v>
      </c>
      <c r="AT147" s="28">
        <f ca="1" t="shared" si="975"/>
        <v>71156.4014006631</v>
      </c>
      <c r="AU147" s="28">
        <f ca="1">AP147*'Ejercicio 3 - TIR'!$D$5</f>
        <v>15683.1429397882</v>
      </c>
      <c r="AV147" s="28">
        <f ca="1">AQ147*'Ejercicio 3 - TIR'!$D$5</f>
        <v>13206.0536658562</v>
      </c>
      <c r="AW147" s="28">
        <f ca="1">AR147*'Ejercicio 3 - TIR'!$D$5</f>
        <v>25754.4762804951</v>
      </c>
      <c r="AX147" s="28">
        <f ca="1">AS147*'Ejercicio 3 - TIR'!$D$5</f>
        <v>28286.6084688424</v>
      </c>
      <c r="AY147" s="28">
        <f ca="1">AT147*'Ejercicio 3 - TIR'!$D$5</f>
        <v>35578.2007003315</v>
      </c>
      <c r="AZ147" s="28">
        <f ca="1" t="shared" ref="AZ147:BD147" si="1103">AJ147-AU147-AE147</f>
        <v>24494.844503567</v>
      </c>
      <c r="BA147" s="28">
        <f ca="1" t="shared" si="1103"/>
        <v>21389.8695992411</v>
      </c>
      <c r="BB147" s="28">
        <f ca="1" t="shared" si="1103"/>
        <v>32975.3752796541</v>
      </c>
      <c r="BC147" s="28">
        <f ca="1" t="shared" si="1103"/>
        <v>34296.2744350081</v>
      </c>
      <c r="BD147" s="28">
        <f ca="1" t="shared" si="1103"/>
        <v>39667.3232246008</v>
      </c>
      <c r="BE147" s="28">
        <f ca="1" t="shared" ref="BE147:BI147" si="1104">AZ147/Z147</f>
        <v>21658.5273845743</v>
      </c>
      <c r="BF147" s="28">
        <f ca="1" t="shared" si="1104"/>
        <v>16612.5514851067</v>
      </c>
      <c r="BG147" s="28">
        <f ca="1" t="shared" si="1104"/>
        <v>21584.1610661315</v>
      </c>
      <c r="BH147" s="28">
        <f ca="1" t="shared" si="1104"/>
        <v>18742.3423668997</v>
      </c>
      <c r="BI147" s="28">
        <f ca="1" t="shared" si="1104"/>
        <v>17179.9384892155</v>
      </c>
      <c r="BJ147" s="28">
        <f ca="1" t="shared" si="978"/>
        <v>79941.76741695</v>
      </c>
      <c r="BK147" s="28">
        <f ca="1" t="shared" si="979"/>
        <v>30814.4918256024</v>
      </c>
      <c r="BL147" s="28">
        <f ca="1" t="shared" si="980"/>
        <v>110756.259242552</v>
      </c>
      <c r="BM147" s="28">
        <f ca="1">BK147*'Ejercicio 3 - TIR'!$D$5</f>
        <v>15407.2459128012</v>
      </c>
      <c r="BN147" s="28">
        <f ca="1" t="shared" si="981"/>
        <v>95349.0133297512</v>
      </c>
      <c r="BO147" s="28">
        <f ca="1" t="shared" si="982"/>
        <v>41295.7076719663</v>
      </c>
      <c r="BP147" s="28">
        <f ca="1" t="shared" si="983"/>
        <v>-101351.684228354</v>
      </c>
      <c r="BQ147" s="28">
        <f ca="1" t="shared" ref="BQ147:BT147" si="1105">BE147</f>
        <v>21658.5273845743</v>
      </c>
      <c r="BR147" s="28">
        <f ca="1" t="shared" si="1105"/>
        <v>16612.5514851067</v>
      </c>
      <c r="BS147" s="28">
        <f ca="1" t="shared" si="1105"/>
        <v>21584.1610661315</v>
      </c>
      <c r="BT147" s="28">
        <f ca="1" t="shared" si="1105"/>
        <v>18742.3423668997</v>
      </c>
      <c r="BU147" s="28">
        <f ca="1" t="shared" si="985"/>
        <v>58475.6461611818</v>
      </c>
      <c r="BV147" s="30">
        <f ca="1" t="shared" si="986"/>
        <v>9.14453469529253</v>
      </c>
    </row>
    <row r="148" ht="15" customHeight="1" spans="1:74">
      <c r="A148" s="26">
        <v>147</v>
      </c>
      <c r="B148" s="27">
        <f ca="1" t="shared" ref="B148:F148" si="1106">RAND()</f>
        <v>0.46113294332147</v>
      </c>
      <c r="C148" s="28">
        <f ca="1">IF(B148&lt;=('Ejercicio 3 - TIR'!$D$13-'Ejercicio 3 - TIR'!$C$13)/('Ejercicio 3 - TIR'!$E$13-'Ejercicio 3 - TIR'!$C$13),'Ejercicio 3 - TIR'!$C$13+SQRT(('Ejercicio 3 - TIR'!$E$13-'Ejercicio 3 - TIR'!$C$13)*('Ejercicio 3 - TIR'!$D$13-'Ejercicio 3 - TIR'!$C$13)*B148),'Ejercicio 3 - TIR'!$E$13-SQRT(('Ejercicio 3 - TIR'!$E$13-'Ejercicio 3 - TIR'!$C$13)*('Ejercicio 3 - TIR'!$E$13-'Ejercicio 3 - TIR'!$D$13)*(1-B148)))</f>
        <v>74570.8736285684</v>
      </c>
      <c r="D148" s="27">
        <f ca="1" t="shared" si="1106"/>
        <v>0.176264629015241</v>
      </c>
      <c r="E148" s="28">
        <f ca="1">IF(D148&lt;=('Ejercicio 3 - TIR'!$D$14-'Ejercicio 3 - TIR'!$C$14)/('Ejercicio 3 - TIR'!$E$14-'Ejercicio 3 - TIR'!$C$14),'Ejercicio 3 - TIR'!$C$14+SQRT(('Ejercicio 3 - TIR'!$E$14-'Ejercicio 3 - TIR'!$C$14)*('Ejercicio 3 - TIR'!$D$14-'Ejercicio 3 - TIR'!$C$14)*D148),'Ejercicio 3 - TIR'!$E$14-SQRT(('Ejercicio 3 - TIR'!$E$14-'Ejercicio 3 - TIR'!$C$14)*('Ejercicio 3 - TIR'!$E$14-'Ejercicio 3 - TIR'!$D$14)*(1-D148)))</f>
        <v>28635.9107767027</v>
      </c>
      <c r="F148" s="27">
        <f ca="1" t="shared" si="1106"/>
        <v>0.849838022921468</v>
      </c>
      <c r="G148" s="28">
        <f ca="1">IF(F148&lt;=('Ejercicio 3 - TIR'!$D$18-'Ejercicio 3 - TIR'!$C$18)/('Ejercicio 3 - TIR'!$E$18-'Ejercicio 3 - TIR'!$C$18),'Ejercicio 3 - TIR'!$C$18+SQRT(('Ejercicio 3 - TIR'!$E$18-'Ejercicio 3 - TIR'!$C$18)*('Ejercicio 3 - TIR'!$D$18-'Ejercicio 3 - TIR'!$C$18)*F148),'Ejercicio 3 - TIR'!$E$18-SQRT(('Ejercicio 3 - TIR'!$E$18-'Ejercicio 3 - TIR'!$C$18)*('Ejercicio 3 - TIR'!$E$18-'Ejercicio 3 - TIR'!$D$18)*(1-F148)))</f>
        <v>41644.0875635843</v>
      </c>
      <c r="H148" s="27">
        <f ca="1" t="shared" ref="H148:L148" si="1107">RAND()</f>
        <v>0.802003335037381</v>
      </c>
      <c r="I148" s="28">
        <f ca="1">IF(H148&lt;=('Ejercicio 3 - TIR'!$D$18-'Ejercicio 3 - TIR'!$C$18)/('Ejercicio 3 - TIR'!$E$18-'Ejercicio 3 - TIR'!$C$18),'Ejercicio 3 - TIR'!$C$18+SQRT(('Ejercicio 3 - TIR'!$E$18-'Ejercicio 3 - TIR'!$C$18)*('Ejercicio 3 - TIR'!$D$18-'Ejercicio 3 - TIR'!$C$18)*H148),'Ejercicio 3 - TIR'!$E$18-SQRT(('Ejercicio 3 - TIR'!$E$18-'Ejercicio 3 - TIR'!$C$18)*('Ejercicio 3 - TIR'!$E$18-'Ejercicio 3 - TIR'!$D$18)*(1-H148)))</f>
        <v>41146.4626805756</v>
      </c>
      <c r="J148" s="27">
        <f ca="1" t="shared" si="1107"/>
        <v>0.351465765136282</v>
      </c>
      <c r="K148" s="28">
        <f ca="1">IF(J148&lt;=('Ejercicio 3 - TIR'!$D$18-'Ejercicio 3 - TIR'!$C$18)/('Ejercicio 3 - TIR'!$E$18-'Ejercicio 3 - TIR'!$C$18),'Ejercicio 3 - TIR'!$C$18+SQRT(('Ejercicio 3 - TIR'!$E$18-'Ejercicio 3 - TIR'!$C$18)*('Ejercicio 3 - TIR'!$D$18-'Ejercicio 3 - TIR'!$C$18)*J148),'Ejercicio 3 - TIR'!$E$18-SQRT(('Ejercicio 3 - TIR'!$E$18-'Ejercicio 3 - TIR'!$C$18)*('Ejercicio 3 - TIR'!$E$18-'Ejercicio 3 - TIR'!$D$18)*(1-J148)))</f>
        <v>37260.8446320275</v>
      </c>
      <c r="L148" s="27">
        <f ca="1" t="shared" si="1107"/>
        <v>0.901990760687061</v>
      </c>
      <c r="M148" s="28">
        <f ca="1">IF(L148&lt;=('Ejercicio 3 - TIR'!$D$18-'Ejercicio 3 - TIR'!$C$18)/('Ejercicio 3 - TIR'!$E$18-'Ejercicio 3 - TIR'!$C$18),'Ejercicio 3 - TIR'!$C$18+SQRT(('Ejercicio 3 - TIR'!$E$18-'Ejercicio 3 - TIR'!$C$18)*('Ejercicio 3 - TIR'!$D$18-'Ejercicio 3 - TIR'!$C$18)*L148),'Ejercicio 3 - TIR'!$E$18-SQRT(('Ejercicio 3 - TIR'!$E$18-'Ejercicio 3 - TIR'!$C$18)*('Ejercicio 3 - TIR'!$E$18-'Ejercicio 3 - TIR'!$D$18)*(1-L148)))</f>
        <v>42288.7838617199</v>
      </c>
      <c r="N148" s="27">
        <f ca="1" t="shared" ref="N148:R148" si="1108">RAND()</f>
        <v>0.742614563365692</v>
      </c>
      <c r="O148" s="28">
        <f ca="1">IF(N148&lt;=('Ejercicio 3 - TIR'!$D$18-'Ejercicio 3 - TIR'!$C$18)/('Ejercicio 3 - TIR'!$E$18-'Ejercicio 3 - TIR'!$C$18),'Ejercicio 3 - TIR'!$C$18+SQRT(('Ejercicio 3 - TIR'!$E$18-'Ejercicio 3 - TIR'!$C$18)*('Ejercicio 3 - TIR'!$D$18-'Ejercicio 3 - TIR'!$C$18)*N148),'Ejercicio 3 - TIR'!$E$18-SQRT(('Ejercicio 3 - TIR'!$E$18-'Ejercicio 3 - TIR'!$C$18)*('Ejercicio 3 - TIR'!$E$18-'Ejercicio 3 - TIR'!$D$18)*(1-N148)))</f>
        <v>40606.3787432719</v>
      </c>
      <c r="P148" s="27">
        <f ca="1" t="shared" si="1108"/>
        <v>0.703079041721856</v>
      </c>
      <c r="Q148" s="29">
        <f ca="1">IF(P148&lt;=('Ejercicio 3 - TIR'!$D$22-'Ejercicio 3 - TIR'!$C$22)/('Ejercicio 3 - TIR'!$E$22-'Ejercicio 3 - TIR'!$C$22),'Ejercicio 3 - TIR'!$C$22+SQRT(('Ejercicio 3 - TIR'!$E$22-'Ejercicio 3 - TIR'!$C$22)*('Ejercicio 3 - TIR'!$D$22-'Ejercicio 3 - TIR'!$C$22)*P148),'Ejercicio 3 - TIR'!$E$22-SQRT(('Ejercicio 3 - TIR'!$E$22-'Ejercicio 3 - TIR'!$C$22)*('Ejercicio 3 - TIR'!$E$22-'Ejercicio 3 - TIR'!$D$22)*(1-P148)))</f>
        <v>0.156881658257984</v>
      </c>
      <c r="R148" s="27">
        <f ca="1" t="shared" si="1108"/>
        <v>0.534564993197931</v>
      </c>
      <c r="S148" s="29">
        <f ca="1">IF(R148&lt;=('Ejercicio 3 - TIR'!$D$23-'Ejercicio 3 - TIR'!$C$23)/('Ejercicio 3 - TIR'!$E$23-'Ejercicio 3 - TIR'!$C$23),'Ejercicio 3 - TIR'!$C$23+SQRT(('Ejercicio 3 - TIR'!$E$23-'Ejercicio 3 - TIR'!$C$23)*('Ejercicio 3 - TIR'!$D$23-'Ejercicio 3 - TIR'!$C$23)*R148),'Ejercicio 3 - TIR'!$E$23-SQRT(('Ejercicio 3 - TIR'!$E$23-'Ejercicio 3 - TIR'!$C$23)*('Ejercicio 3 - TIR'!$E$23-'Ejercicio 3 - TIR'!$D$23)*(1-R148)))</f>
        <v>0.151055518449215</v>
      </c>
      <c r="T148" s="27">
        <f ca="1" t="shared" ref="T148:X148" si="1109">RAND()</f>
        <v>0.80564093489254</v>
      </c>
      <c r="U148" s="29">
        <f ca="1">IF(T148&lt;=('Ejercicio 3 - TIR'!$D$24-'Ejercicio 3 - TIR'!$C$24)/('Ejercicio 3 - TIR'!$E$24-'Ejercicio 3 - TIR'!$C$24),'Ejercicio 3 - TIR'!$C$24+SQRT(('Ejercicio 3 - TIR'!$E$24-'Ejercicio 3 - TIR'!$C$24)*('Ejercicio 3 - TIR'!$D$24-'Ejercicio 3 - TIR'!$C$24)*T148),'Ejercicio 3 - TIR'!$E$24-SQRT(('Ejercicio 3 - TIR'!$E$24-'Ejercicio 3 - TIR'!$C$24)*('Ejercicio 3 - TIR'!$E$24-'Ejercicio 3 - TIR'!$D$24)*(1-T148)))</f>
        <v>0.196671789989352</v>
      </c>
      <c r="V148" s="27">
        <f ca="1" t="shared" si="1109"/>
        <v>0.167489694497375</v>
      </c>
      <c r="W148" s="29">
        <f ca="1">IF(V148&lt;=('Ejercicio 3 - TIR'!$D$25-'Ejercicio 3 - TIR'!$C$25)/('Ejercicio 3 - TIR'!$E$25-'Ejercicio 3 - TIR'!$C$25),'Ejercicio 3 - TIR'!$C$25+SQRT(('Ejercicio 3 - TIR'!$E$25-'Ejercicio 3 - TIR'!$C$25)*('Ejercicio 3 - TIR'!$D$25-'Ejercicio 3 - TIR'!$C$25)*V148),'Ejercicio 3 - TIR'!$E$25-SQRT(('Ejercicio 3 - TIR'!$E$25-'Ejercicio 3 - TIR'!$C$25)*('Ejercicio 3 - TIR'!$E$25-'Ejercicio 3 - TIR'!$D$25)*(1-V148)))</f>
        <v>0.195312921742644</v>
      </c>
      <c r="X148" s="27">
        <f ca="1" t="shared" si="1109"/>
        <v>0.814364955979748</v>
      </c>
      <c r="Y148" s="29">
        <f ca="1">IF(X148&lt;=('Ejercicio 3 - TIR'!$D$26-'Ejercicio 3 - TIR'!$C$26)/('Ejercicio 3 - TIR'!$E$26-'Ejercicio 3 - TIR'!$C$26),'Ejercicio 3 - TIR'!$C$26+SQRT(('Ejercicio 3 - TIR'!$E$26-'Ejercicio 3 - TIR'!$C$26)*('Ejercicio 3 - TIR'!$D$26-'Ejercicio 3 - TIR'!$C$26)*X148),'Ejercicio 3 - TIR'!$E$26-SQRT(('Ejercicio 3 - TIR'!$E$26-'Ejercicio 3 - TIR'!$C$26)*('Ejercicio 3 - TIR'!$E$26-'Ejercicio 3 - TIR'!$D$26)*(1-X148)))</f>
        <v>0.248338837075853</v>
      </c>
      <c r="Z148" s="27">
        <f ca="1" t="shared" si="956"/>
        <v>1.15688165825798</v>
      </c>
      <c r="AA148" s="27">
        <f ca="1" t="shared" si="957"/>
        <v>1.33163501693053</v>
      </c>
      <c r="AB148" s="27">
        <f ca="1" t="shared" si="958"/>
        <v>1.59353005932276</v>
      </c>
      <c r="AC148" s="27">
        <f ca="1" t="shared" si="959"/>
        <v>1.90476707109382</v>
      </c>
      <c r="AD148" s="27">
        <f ca="1" t="shared" si="960"/>
        <v>2.37779471042963</v>
      </c>
      <c r="AE148" s="26">
        <f ca="1" t="shared" si="961"/>
        <v>4492.44916837679</v>
      </c>
      <c r="AF148" s="26">
        <f ca="1" t="shared" si="962"/>
        <v>5171.05840661269</v>
      </c>
      <c r="AG148" s="26">
        <f ca="1" t="shared" si="963"/>
        <v>6188.05971958069</v>
      </c>
      <c r="AH148" s="26">
        <f ca="1" t="shared" si="964"/>
        <v>7396.66774332996</v>
      </c>
      <c r="AI148" s="26">
        <f ca="1" t="shared" si="965"/>
        <v>9233.547608945</v>
      </c>
      <c r="AJ148" s="28">
        <f ca="1" t="shared" si="966"/>
        <v>48177.2810772</v>
      </c>
      <c r="AK148" s="28">
        <f ca="1" t="shared" si="967"/>
        <v>54792.0705282798</v>
      </c>
      <c r="AL148" s="28">
        <f ca="1" t="shared" si="968"/>
        <v>59376.2759568909</v>
      </c>
      <c r="AM148" s="28">
        <f ca="1" t="shared" si="969"/>
        <v>80550.2829764077</v>
      </c>
      <c r="AN148" s="28">
        <f ca="1" t="shared" si="970"/>
        <v>96553.6325854542</v>
      </c>
      <c r="AO148" s="28">
        <f ca="1">C148/'Ejercicio 3 - TIR'!$D$7</f>
        <v>14914.1747257137</v>
      </c>
      <c r="AP148" s="28">
        <f ca="1" t="shared" si="971"/>
        <v>33263.1063514863</v>
      </c>
      <c r="AQ148" s="28">
        <f ca="1" t="shared" si="972"/>
        <v>39877.8958025661</v>
      </c>
      <c r="AR148" s="28">
        <f ca="1" t="shared" si="973"/>
        <v>44462.1012311772</v>
      </c>
      <c r="AS148" s="28">
        <f ca="1" t="shared" si="974"/>
        <v>65636.108250694</v>
      </c>
      <c r="AT148" s="28">
        <f ca="1" t="shared" si="975"/>
        <v>81639.4578597405</v>
      </c>
      <c r="AU148" s="28">
        <f ca="1">AP148*'Ejercicio 3 - TIR'!$D$5</f>
        <v>16631.5531757432</v>
      </c>
      <c r="AV148" s="28">
        <f ca="1">AQ148*'Ejercicio 3 - TIR'!$D$5</f>
        <v>19938.947901283</v>
      </c>
      <c r="AW148" s="28">
        <f ca="1">AR148*'Ejercicio 3 - TIR'!$D$5</f>
        <v>22231.0506155886</v>
      </c>
      <c r="AX148" s="28">
        <f ca="1">AS148*'Ejercicio 3 - TIR'!$D$5</f>
        <v>32818.054125347</v>
      </c>
      <c r="AY148" s="28">
        <f ca="1">AT148*'Ejercicio 3 - TIR'!$D$5</f>
        <v>40819.7289298703</v>
      </c>
      <c r="AZ148" s="28">
        <f ca="1" t="shared" ref="AZ148:BD148" si="1110">AJ148-AU148-AE148</f>
        <v>27053.2787330801</v>
      </c>
      <c r="BA148" s="28">
        <f ca="1" t="shared" si="1110"/>
        <v>29682.064220384</v>
      </c>
      <c r="BB148" s="28">
        <f ca="1" t="shared" si="1110"/>
        <v>30957.1656217216</v>
      </c>
      <c r="BC148" s="28">
        <f ca="1" t="shared" si="1110"/>
        <v>40335.5611077307</v>
      </c>
      <c r="BD148" s="28">
        <f ca="1" t="shared" si="1110"/>
        <v>46500.3560466389</v>
      </c>
      <c r="BE148" s="28">
        <f ca="1" t="shared" ref="BE148:BI148" si="1111">AZ148/Z148</f>
        <v>23384.6552410698</v>
      </c>
      <c r="BF148" s="28">
        <f ca="1" t="shared" si="1111"/>
        <v>22289.9396929365</v>
      </c>
      <c r="BG148" s="28">
        <f ca="1" t="shared" si="1111"/>
        <v>19426.78485455</v>
      </c>
      <c r="BH148" s="28">
        <f ca="1" t="shared" si="1111"/>
        <v>21176.1121450761</v>
      </c>
      <c r="BI148" s="28">
        <f ca="1" t="shared" si="1111"/>
        <v>19556.085242631</v>
      </c>
      <c r="BJ148" s="28">
        <f ca="1" t="shared" si="978"/>
        <v>68090.3171731787</v>
      </c>
      <c r="BK148" s="28">
        <f ca="1" t="shared" si="979"/>
        <v>35462.8457732253</v>
      </c>
      <c r="BL148" s="28">
        <f ca="1" t="shared" si="980"/>
        <v>103553.162946404</v>
      </c>
      <c r="BM148" s="28">
        <f ca="1">BK148*'Ejercicio 3 - TIR'!$D$5</f>
        <v>17731.4228866127</v>
      </c>
      <c r="BN148" s="28">
        <f ca="1" t="shared" si="981"/>
        <v>85821.7400597914</v>
      </c>
      <c r="BO148" s="28">
        <f ca="1" t="shared" si="982"/>
        <v>36092.9981395596</v>
      </c>
      <c r="BP148" s="28">
        <f ca="1" t="shared" si="983"/>
        <v>-103206.784405271</v>
      </c>
      <c r="BQ148" s="28">
        <f ca="1" t="shared" ref="BQ148:BT148" si="1112">BE148</f>
        <v>23384.6552410698</v>
      </c>
      <c r="BR148" s="28">
        <f ca="1" t="shared" si="1112"/>
        <v>22289.9396929365</v>
      </c>
      <c r="BS148" s="28">
        <f ca="1" t="shared" si="1112"/>
        <v>19426.78485455</v>
      </c>
      <c r="BT148" s="28">
        <f ca="1" t="shared" si="1112"/>
        <v>21176.1121450761</v>
      </c>
      <c r="BU148" s="28">
        <f ca="1" t="shared" si="985"/>
        <v>55649.0833821906</v>
      </c>
      <c r="BV148" s="30">
        <f ca="1" t="shared" si="986"/>
        <v>10.0285790595517</v>
      </c>
    </row>
    <row r="149" ht="15" customHeight="1" spans="1:74">
      <c r="A149" s="26">
        <v>148</v>
      </c>
      <c r="B149" s="27">
        <f ca="1" t="shared" ref="B149:F149" si="1113">RAND()</f>
        <v>0.497564181262383</v>
      </c>
      <c r="C149" s="28">
        <f ca="1">IF(B149&lt;=('Ejercicio 3 - TIR'!$D$13-'Ejercicio 3 - TIR'!$C$13)/('Ejercicio 3 - TIR'!$E$13-'Ejercicio 3 - TIR'!$C$13),'Ejercicio 3 - TIR'!$C$13+SQRT(('Ejercicio 3 - TIR'!$E$13-'Ejercicio 3 - TIR'!$C$13)*('Ejercicio 3 - TIR'!$D$13-'Ejercicio 3 - TIR'!$C$13)*B149),'Ejercicio 3 - TIR'!$E$13-SQRT(('Ejercicio 3 - TIR'!$E$13-'Ejercicio 3 - TIR'!$C$13)*('Ejercicio 3 - TIR'!$E$13-'Ejercicio 3 - TIR'!$D$13)*(1-B149)))</f>
        <v>75445.5099322926</v>
      </c>
      <c r="D149" s="27">
        <f ca="1" t="shared" si="1113"/>
        <v>0.326494157593643</v>
      </c>
      <c r="E149" s="28">
        <f ca="1">IF(D149&lt;=('Ejercicio 3 - TIR'!$D$14-'Ejercicio 3 - TIR'!$C$14)/('Ejercicio 3 - TIR'!$E$14-'Ejercicio 3 - TIR'!$C$14),'Ejercicio 3 - TIR'!$C$14+SQRT(('Ejercicio 3 - TIR'!$E$14-'Ejercicio 3 - TIR'!$C$14)*('Ejercicio 3 - TIR'!$D$14-'Ejercicio 3 - TIR'!$C$14)*D149),'Ejercicio 3 - TIR'!$E$14-SQRT(('Ejercicio 3 - TIR'!$E$14-'Ejercicio 3 - TIR'!$C$14)*('Ejercicio 3 - TIR'!$E$14-'Ejercicio 3 - TIR'!$D$14)*(1-D149)))</f>
        <v>29948.4403421203</v>
      </c>
      <c r="F149" s="27">
        <f ca="1" t="shared" si="1113"/>
        <v>0.501097869344008</v>
      </c>
      <c r="G149" s="28">
        <f ca="1">IF(F149&lt;=('Ejercicio 3 - TIR'!$D$18-'Ejercicio 3 - TIR'!$C$18)/('Ejercicio 3 - TIR'!$E$18-'Ejercicio 3 - TIR'!$C$18),'Ejercicio 3 - TIR'!$C$18+SQRT(('Ejercicio 3 - TIR'!$E$18-'Ejercicio 3 - TIR'!$C$18)*('Ejercicio 3 - TIR'!$D$18-'Ejercicio 3 - TIR'!$C$18)*F149),'Ejercicio 3 - TIR'!$E$18-SQRT(('Ejercicio 3 - TIR'!$E$18-'Ejercicio 3 - TIR'!$C$18)*('Ejercicio 3 - TIR'!$E$18-'Ejercicio 3 - TIR'!$D$18)*(1-F149)))</f>
        <v>38669.7566518098</v>
      </c>
      <c r="H149" s="27">
        <f ca="1" t="shared" ref="H149:L149" si="1114">RAND()</f>
        <v>0.346381232255328</v>
      </c>
      <c r="I149" s="28">
        <f ca="1">IF(H149&lt;=('Ejercicio 3 - TIR'!$D$18-'Ejercicio 3 - TIR'!$C$18)/('Ejercicio 3 - TIR'!$E$18-'Ejercicio 3 - TIR'!$C$18),'Ejercicio 3 - TIR'!$C$18+SQRT(('Ejercicio 3 - TIR'!$E$18-'Ejercicio 3 - TIR'!$C$18)*('Ejercicio 3 - TIR'!$D$18-'Ejercicio 3 - TIR'!$C$18)*H149),'Ejercicio 3 - TIR'!$E$18-SQRT(('Ejercicio 3 - TIR'!$E$18-'Ejercicio 3 - TIR'!$C$18)*('Ejercicio 3 - TIR'!$E$18-'Ejercicio 3 - TIR'!$D$18)*(1-H149)))</f>
        <v>37208.1332422687</v>
      </c>
      <c r="J149" s="27">
        <f ca="1" t="shared" si="1114"/>
        <v>0.701835866785726</v>
      </c>
      <c r="K149" s="28">
        <f ca="1">IF(J149&lt;=('Ejercicio 3 - TIR'!$D$18-'Ejercicio 3 - TIR'!$C$18)/('Ejercicio 3 - TIR'!$E$18-'Ejercicio 3 - TIR'!$C$18),'Ejercicio 3 - TIR'!$C$18+SQRT(('Ejercicio 3 - TIR'!$E$18-'Ejercicio 3 - TIR'!$C$18)*('Ejercicio 3 - TIR'!$D$18-'Ejercicio 3 - TIR'!$C$18)*J149),'Ejercicio 3 - TIR'!$E$18-SQRT(('Ejercicio 3 - TIR'!$E$18-'Ejercicio 3 - TIR'!$C$18)*('Ejercicio 3 - TIR'!$E$18-'Ejercicio 3 - TIR'!$D$18)*(1-J149)))</f>
        <v>40271.1195837629</v>
      </c>
      <c r="L149" s="27">
        <f ca="1" t="shared" si="1114"/>
        <v>0.67255256052823</v>
      </c>
      <c r="M149" s="28">
        <f ca="1">IF(L149&lt;=('Ejercicio 3 - TIR'!$D$18-'Ejercicio 3 - TIR'!$C$18)/('Ejercicio 3 - TIR'!$E$18-'Ejercicio 3 - TIR'!$C$18),'Ejercicio 3 - TIR'!$C$18+SQRT(('Ejercicio 3 - TIR'!$E$18-'Ejercicio 3 - TIR'!$C$18)*('Ejercicio 3 - TIR'!$D$18-'Ejercicio 3 - TIR'!$C$18)*L149),'Ejercicio 3 - TIR'!$E$18-SQRT(('Ejercicio 3 - TIR'!$E$18-'Ejercicio 3 - TIR'!$C$18)*('Ejercicio 3 - TIR'!$E$18-'Ejercicio 3 - TIR'!$D$18)*(1-L149)))</f>
        <v>40044.340814747</v>
      </c>
      <c r="N149" s="27">
        <f ca="1" t="shared" ref="N149:R149" si="1115">RAND()</f>
        <v>0.286562534980463</v>
      </c>
      <c r="O149" s="28">
        <f ca="1">IF(N149&lt;=('Ejercicio 3 - TIR'!$D$18-'Ejercicio 3 - TIR'!$C$18)/('Ejercicio 3 - TIR'!$E$18-'Ejercicio 3 - TIR'!$C$18),'Ejercicio 3 - TIR'!$C$18+SQRT(('Ejercicio 3 - TIR'!$E$18-'Ejercicio 3 - TIR'!$C$18)*('Ejercicio 3 - TIR'!$D$18-'Ejercicio 3 - TIR'!$C$18)*N149),'Ejercicio 3 - TIR'!$E$18-SQRT(('Ejercicio 3 - TIR'!$E$18-'Ejercicio 3 - TIR'!$C$18)*('Ejercicio 3 - TIR'!$E$18-'Ejercicio 3 - TIR'!$D$18)*(1-N149)))</f>
        <v>36556.2474211297</v>
      </c>
      <c r="P149" s="27">
        <f ca="1" t="shared" si="1115"/>
        <v>0.920120268088587</v>
      </c>
      <c r="Q149" s="29">
        <f ca="1">IF(P149&lt;=('Ejercicio 3 - TIR'!$D$22-'Ejercicio 3 - TIR'!$C$22)/('Ejercicio 3 - TIR'!$E$22-'Ejercicio 3 - TIR'!$C$22),'Ejercicio 3 - TIR'!$C$22+SQRT(('Ejercicio 3 - TIR'!$E$22-'Ejercicio 3 - TIR'!$C$22)*('Ejercicio 3 - TIR'!$D$22-'Ejercicio 3 - TIR'!$C$22)*P149),'Ejercicio 3 - TIR'!$E$22-SQRT(('Ejercicio 3 - TIR'!$E$22-'Ejercicio 3 - TIR'!$C$22)*('Ejercicio 3 - TIR'!$E$22-'Ejercicio 3 - TIR'!$D$22)*(1-P149)))</f>
        <v>0.168009023499292</v>
      </c>
      <c r="R149" s="27">
        <f ca="1" t="shared" si="1115"/>
        <v>0.641810062950664</v>
      </c>
      <c r="S149" s="29">
        <f ca="1">IF(R149&lt;=('Ejercicio 3 - TIR'!$D$23-'Ejercicio 3 - TIR'!$C$23)/('Ejercicio 3 - TIR'!$E$23-'Ejercicio 3 - TIR'!$C$23),'Ejercicio 3 - TIR'!$C$23+SQRT(('Ejercicio 3 - TIR'!$E$23-'Ejercicio 3 - TIR'!$C$23)*('Ejercicio 3 - TIR'!$D$23-'Ejercicio 3 - TIR'!$C$23)*R149),'Ejercicio 3 - TIR'!$E$23-SQRT(('Ejercicio 3 - TIR'!$E$23-'Ejercicio 3 - TIR'!$C$23)*('Ejercicio 3 - TIR'!$E$23-'Ejercicio 3 - TIR'!$D$23)*(1-R149)))</f>
        <v>0.154608231910936</v>
      </c>
      <c r="T149" s="27">
        <f ca="1" t="shared" ref="T149:X149" si="1116">RAND()</f>
        <v>0.448968349934702</v>
      </c>
      <c r="U149" s="29">
        <f ca="1">IF(T149&lt;=('Ejercicio 3 - TIR'!$D$24-'Ejercicio 3 - TIR'!$C$24)/('Ejercicio 3 - TIR'!$E$24-'Ejercicio 3 - TIR'!$C$24),'Ejercicio 3 - TIR'!$C$24+SQRT(('Ejercicio 3 - TIR'!$E$24-'Ejercicio 3 - TIR'!$C$24)*('Ejercicio 3 - TIR'!$D$24-'Ejercicio 3 - TIR'!$C$24)*T149),'Ejercicio 3 - TIR'!$E$24-SQRT(('Ejercicio 3 - TIR'!$E$24-'Ejercicio 3 - TIR'!$C$24)*('Ejercicio 3 - TIR'!$E$24-'Ejercicio 3 - TIR'!$D$24)*(1-T149)))</f>
        <v>0.180720379072822</v>
      </c>
      <c r="V149" s="27">
        <f ca="1" t="shared" si="1116"/>
        <v>0.125731431220344</v>
      </c>
      <c r="W149" s="29">
        <f ca="1">IF(V149&lt;=('Ejercicio 3 - TIR'!$D$25-'Ejercicio 3 - TIR'!$C$25)/('Ejercicio 3 - TIR'!$E$25-'Ejercicio 3 - TIR'!$C$25),'Ejercicio 3 - TIR'!$C$25+SQRT(('Ejercicio 3 - TIR'!$E$25-'Ejercicio 3 - TIR'!$C$25)*('Ejercicio 3 - TIR'!$D$25-'Ejercicio 3 - TIR'!$C$25)*V149),'Ejercicio 3 - TIR'!$E$25-SQRT(('Ejercicio 3 - TIR'!$E$25-'Ejercicio 3 - TIR'!$C$25)*('Ejercicio 3 - TIR'!$E$25-'Ejercicio 3 - TIR'!$D$25)*(1-V149)))</f>
        <v>0.19326740380438</v>
      </c>
      <c r="X149" s="27">
        <f ca="1" t="shared" si="1116"/>
        <v>0.839354205831983</v>
      </c>
      <c r="Y149" s="29">
        <f ca="1">IF(X149&lt;=('Ejercicio 3 - TIR'!$D$26-'Ejercicio 3 - TIR'!$C$26)/('Ejercicio 3 - TIR'!$E$26-'Ejercicio 3 - TIR'!$C$26),'Ejercicio 3 - TIR'!$C$26+SQRT(('Ejercicio 3 - TIR'!$E$26-'Ejercicio 3 - TIR'!$C$26)*('Ejercicio 3 - TIR'!$D$26-'Ejercicio 3 - TIR'!$C$26)*X149),'Ejercicio 3 - TIR'!$E$26-SQRT(('Ejercicio 3 - TIR'!$E$26-'Ejercicio 3 - TIR'!$C$26)*('Ejercicio 3 - TIR'!$E$26-'Ejercicio 3 - TIR'!$D$26)*(1-X149)))</f>
        <v>0.250546862840993</v>
      </c>
      <c r="Z149" s="27">
        <f ca="1" t="shared" si="956"/>
        <v>1.16800902349929</v>
      </c>
      <c r="AA149" s="27">
        <f ca="1" t="shared" si="957"/>
        <v>1.34859283347854</v>
      </c>
      <c r="AB149" s="27">
        <f ca="1" t="shared" si="958"/>
        <v>1.59231104155967</v>
      </c>
      <c r="AC149" s="27">
        <f ca="1" t="shared" si="959"/>
        <v>1.90005286261095</v>
      </c>
      <c r="AD149" s="27">
        <f ca="1" t="shared" si="960"/>
        <v>2.37610514657017</v>
      </c>
      <c r="AE149" s="26">
        <f ca="1" t="shared" si="961"/>
        <v>5031.60821720641</v>
      </c>
      <c r="AF149" s="26">
        <f ca="1" t="shared" si="962"/>
        <v>5809.53626733723</v>
      </c>
      <c r="AG149" s="26">
        <f ca="1" t="shared" si="963"/>
        <v>6859.43786380772</v>
      </c>
      <c r="AH149" s="26">
        <f ca="1" t="shared" si="964"/>
        <v>8185.14361130331</v>
      </c>
      <c r="AI149" s="26">
        <f ca="1" t="shared" si="965"/>
        <v>10235.9056650183</v>
      </c>
      <c r="AJ149" s="28">
        <f ca="1" t="shared" si="966"/>
        <v>45166.6247058357</v>
      </c>
      <c r="AK149" s="28">
        <f ca="1" t="shared" si="967"/>
        <v>50178.6218376381</v>
      </c>
      <c r="AL149" s="28">
        <f ca="1" t="shared" si="968"/>
        <v>64124.1483691955</v>
      </c>
      <c r="AM149" s="28">
        <f ca="1" t="shared" si="969"/>
        <v>76086.3643964286</v>
      </c>
      <c r="AN149" s="28">
        <f ca="1" t="shared" si="970"/>
        <v>86861.4876366389</v>
      </c>
      <c r="AO149" s="28">
        <f ca="1">C149/'Ejercicio 3 - TIR'!$D$7</f>
        <v>15089.1019864585</v>
      </c>
      <c r="AP149" s="28">
        <f ca="1" t="shared" si="971"/>
        <v>30077.5227193771</v>
      </c>
      <c r="AQ149" s="28">
        <f ca="1" t="shared" si="972"/>
        <v>35089.5198511795</v>
      </c>
      <c r="AR149" s="28">
        <f ca="1" t="shared" si="973"/>
        <v>49035.0463827369</v>
      </c>
      <c r="AS149" s="28">
        <f ca="1" t="shared" si="974"/>
        <v>60997.2624099701</v>
      </c>
      <c r="AT149" s="28">
        <f ca="1" t="shared" si="975"/>
        <v>71772.3856501804</v>
      </c>
      <c r="AU149" s="28">
        <f ca="1">AP149*'Ejercicio 3 - TIR'!$D$5</f>
        <v>15038.7613596886</v>
      </c>
      <c r="AV149" s="28">
        <f ca="1">AQ149*'Ejercicio 3 - TIR'!$D$5</f>
        <v>17544.7599255898</v>
      </c>
      <c r="AW149" s="28">
        <f ca="1">AR149*'Ejercicio 3 - TIR'!$D$5</f>
        <v>24517.5231913685</v>
      </c>
      <c r="AX149" s="28">
        <f ca="1">AS149*'Ejercicio 3 - TIR'!$D$5</f>
        <v>30498.631204985</v>
      </c>
      <c r="AY149" s="28">
        <f ca="1">AT149*'Ejercicio 3 - TIR'!$D$5</f>
        <v>35886.1928250902</v>
      </c>
      <c r="AZ149" s="28">
        <f ca="1" t="shared" ref="AZ149:BD149" si="1117">AJ149-AU149-AE149</f>
        <v>25096.2551289407</v>
      </c>
      <c r="BA149" s="28">
        <f ca="1" t="shared" si="1117"/>
        <v>26824.3256447111</v>
      </c>
      <c r="BB149" s="28">
        <f ca="1" t="shared" si="1117"/>
        <v>32747.1873140193</v>
      </c>
      <c r="BC149" s="28">
        <f ca="1" t="shared" si="1117"/>
        <v>37402.5895801403</v>
      </c>
      <c r="BD149" s="28">
        <f ca="1" t="shared" si="1117"/>
        <v>40739.3891465304</v>
      </c>
      <c r="BE149" s="28">
        <f ca="1" t="shared" ref="BE149:BI149" si="1118">AZ149/Z149</f>
        <v>21486.353807228</v>
      </c>
      <c r="BF149" s="28">
        <f ca="1" t="shared" si="1118"/>
        <v>19890.6037306463</v>
      </c>
      <c r="BG149" s="28">
        <f ca="1" t="shared" si="1118"/>
        <v>20565.8231710454</v>
      </c>
      <c r="BH149" s="28">
        <f ca="1" t="shared" si="1118"/>
        <v>19685.0257780426</v>
      </c>
      <c r="BI149" s="28">
        <f ca="1" t="shared" si="1118"/>
        <v>17145.4488053007</v>
      </c>
      <c r="BJ149" s="28">
        <f ca="1" t="shared" si="978"/>
        <v>71160.6432286618</v>
      </c>
      <c r="BK149" s="28">
        <f ca="1" t="shared" si="979"/>
        <v>35853.2928871464</v>
      </c>
      <c r="BL149" s="28">
        <f ca="1" t="shared" si="980"/>
        <v>107013.936115808</v>
      </c>
      <c r="BM149" s="28">
        <f ca="1">BK149*'Ejercicio 3 - TIR'!$D$5</f>
        <v>17926.6464435732</v>
      </c>
      <c r="BN149" s="28">
        <f ca="1" t="shared" si="981"/>
        <v>89087.289672235</v>
      </c>
      <c r="BO149" s="28">
        <f ca="1" t="shared" si="982"/>
        <v>37492.9913353495</v>
      </c>
      <c r="BP149" s="28">
        <f ca="1" t="shared" si="983"/>
        <v>-105393.950274413</v>
      </c>
      <c r="BQ149" s="28">
        <f ca="1" t="shared" ref="BQ149:BT149" si="1119">BE149</f>
        <v>21486.353807228</v>
      </c>
      <c r="BR149" s="28">
        <f ca="1" t="shared" si="1119"/>
        <v>19890.6037306463</v>
      </c>
      <c r="BS149" s="28">
        <f ca="1" t="shared" si="1119"/>
        <v>20565.8231710454</v>
      </c>
      <c r="BT149" s="28">
        <f ca="1" t="shared" si="1119"/>
        <v>19685.0257780426</v>
      </c>
      <c r="BU149" s="28">
        <f ca="1" t="shared" si="985"/>
        <v>54638.4401406502</v>
      </c>
      <c r="BV149" s="30">
        <f ca="1" t="shared" si="986"/>
        <v>7.85557957976879</v>
      </c>
    </row>
    <row r="150" ht="15" customHeight="1" spans="1:74">
      <c r="A150" s="26">
        <v>149</v>
      </c>
      <c r="B150" s="27">
        <f ca="1" t="shared" ref="B150:F150" si="1120">RAND()</f>
        <v>0.912903560038664</v>
      </c>
      <c r="C150" s="28">
        <f ca="1">IF(B150&lt;=('Ejercicio 3 - TIR'!$D$13-'Ejercicio 3 - TIR'!$C$13)/('Ejercicio 3 - TIR'!$E$13-'Ejercicio 3 - TIR'!$C$13),'Ejercicio 3 - TIR'!$C$13+SQRT(('Ejercicio 3 - TIR'!$E$13-'Ejercicio 3 - TIR'!$C$13)*('Ejercicio 3 - TIR'!$D$13-'Ejercicio 3 - TIR'!$C$13)*B150),'Ejercicio 3 - TIR'!$E$13-SQRT(('Ejercicio 3 - TIR'!$E$13-'Ejercicio 3 - TIR'!$C$13)*('Ejercicio 3 - TIR'!$E$13-'Ejercicio 3 - TIR'!$D$13)*(1-B150)))</f>
        <v>89776.7065994562</v>
      </c>
      <c r="D150" s="27">
        <f ca="1" t="shared" si="1120"/>
        <v>0.816048643633253</v>
      </c>
      <c r="E150" s="28">
        <f ca="1">IF(D150&lt;=('Ejercicio 3 - TIR'!$D$14-'Ejercicio 3 - TIR'!$C$14)/('Ejercicio 3 - TIR'!$E$14-'Ejercicio 3 - TIR'!$C$14),'Ejercicio 3 - TIR'!$C$14+SQRT(('Ejercicio 3 - TIR'!$E$14-'Ejercicio 3 - TIR'!$C$14)*('Ejercicio 3 - TIR'!$D$14-'Ejercicio 3 - TIR'!$C$14)*D150),'Ejercicio 3 - TIR'!$E$14-SQRT(('Ejercicio 3 - TIR'!$E$14-'Ejercicio 3 - TIR'!$C$14)*('Ejercicio 3 - TIR'!$E$14-'Ejercicio 3 - TIR'!$D$14)*(1-D150)))</f>
        <v>34747.1242680783</v>
      </c>
      <c r="F150" s="27">
        <f ca="1" t="shared" si="1120"/>
        <v>0.937323226651933</v>
      </c>
      <c r="G150" s="28">
        <f ca="1">IF(F150&lt;=('Ejercicio 3 - TIR'!$D$18-'Ejercicio 3 - TIR'!$C$18)/('Ejercicio 3 - TIR'!$E$18-'Ejercicio 3 - TIR'!$C$18),'Ejercicio 3 - TIR'!$C$18+SQRT(('Ejercicio 3 - TIR'!$E$18-'Ejercicio 3 - TIR'!$C$18)*('Ejercicio 3 - TIR'!$D$18-'Ejercicio 3 - TIR'!$C$18)*F150),'Ejercicio 3 - TIR'!$E$18-SQRT(('Ejercicio 3 - TIR'!$E$18-'Ejercicio 3 - TIR'!$C$18)*('Ejercicio 3 - TIR'!$E$18-'Ejercicio 3 - TIR'!$D$18)*(1-F150)))</f>
        <v>42831.8768482614</v>
      </c>
      <c r="H150" s="27">
        <f ca="1" t="shared" ref="H150:L150" si="1121">RAND()</f>
        <v>0.570822484200048</v>
      </c>
      <c r="I150" s="28">
        <f ca="1">IF(H150&lt;=('Ejercicio 3 - TIR'!$D$18-'Ejercicio 3 - TIR'!$C$18)/('Ejercicio 3 - TIR'!$E$18-'Ejercicio 3 - TIR'!$C$18),'Ejercicio 3 - TIR'!$C$18+SQRT(('Ejercicio 3 - TIR'!$E$18-'Ejercicio 3 - TIR'!$C$18)*('Ejercicio 3 - TIR'!$D$18-'Ejercicio 3 - TIR'!$C$18)*H150),'Ejercicio 3 - TIR'!$E$18-SQRT(('Ejercicio 3 - TIR'!$E$18-'Ejercicio 3 - TIR'!$C$18)*('Ejercicio 3 - TIR'!$E$18-'Ejercicio 3 - TIR'!$D$18)*(1-H150)))</f>
        <v>39253.2898274077</v>
      </c>
      <c r="J150" s="27">
        <f ca="1" t="shared" si="1121"/>
        <v>0.870547654340829</v>
      </c>
      <c r="K150" s="28">
        <f ca="1">IF(J150&lt;=('Ejercicio 3 - TIR'!$D$18-'Ejercicio 3 - TIR'!$C$18)/('Ejercicio 3 - TIR'!$E$18-'Ejercicio 3 - TIR'!$C$18),'Ejercicio 3 - TIR'!$C$18+SQRT(('Ejercicio 3 - TIR'!$E$18-'Ejercicio 3 - TIR'!$C$18)*('Ejercicio 3 - TIR'!$D$18-'Ejercicio 3 - TIR'!$C$18)*J150),'Ejercicio 3 - TIR'!$E$18-SQRT(('Ejercicio 3 - TIR'!$E$18-'Ejercicio 3 - TIR'!$C$18)*('Ejercicio 3 - TIR'!$E$18-'Ejercicio 3 - TIR'!$D$18)*(1-J150)))</f>
        <v>41884.0850582152</v>
      </c>
      <c r="L150" s="27">
        <f ca="1" t="shared" si="1121"/>
        <v>0.514516322105421</v>
      </c>
      <c r="M150" s="28">
        <f ca="1">IF(L150&lt;=('Ejercicio 3 - TIR'!$D$18-'Ejercicio 3 - TIR'!$C$18)/('Ejercicio 3 - TIR'!$E$18-'Ejercicio 3 - TIR'!$C$18),'Ejercicio 3 - TIR'!$C$18+SQRT(('Ejercicio 3 - TIR'!$E$18-'Ejercicio 3 - TIR'!$C$18)*('Ejercicio 3 - TIR'!$D$18-'Ejercicio 3 - TIR'!$C$18)*L150),'Ejercicio 3 - TIR'!$E$18-SQRT(('Ejercicio 3 - TIR'!$E$18-'Ejercicio 3 - TIR'!$C$18)*('Ejercicio 3 - TIR'!$E$18-'Ejercicio 3 - TIR'!$D$18)*(1-L150)))</f>
        <v>38785.0696249838</v>
      </c>
      <c r="N150" s="27">
        <f ca="1" t="shared" ref="N150:R150" si="1122">RAND()</f>
        <v>0.988220929455851</v>
      </c>
      <c r="O150" s="28">
        <f ca="1">IF(N150&lt;=('Ejercicio 3 - TIR'!$D$18-'Ejercicio 3 - TIR'!$C$18)/('Ejercicio 3 - TIR'!$E$18-'Ejercicio 3 - TIR'!$C$18),'Ejercicio 3 - TIR'!$C$18+SQRT(('Ejercicio 3 - TIR'!$E$18-'Ejercicio 3 - TIR'!$C$18)*('Ejercicio 3 - TIR'!$D$18-'Ejercicio 3 - TIR'!$C$18)*N150),'Ejercicio 3 - TIR'!$E$18-SQRT(('Ejercicio 3 - TIR'!$E$18-'Ejercicio 3 - TIR'!$C$18)*('Ejercicio 3 - TIR'!$E$18-'Ejercicio 3 - TIR'!$D$18)*(1-N150)))</f>
        <v>44060.09027518</v>
      </c>
      <c r="P150" s="27">
        <f ca="1" t="shared" si="1122"/>
        <v>0.993152027843344</v>
      </c>
      <c r="Q150" s="29">
        <f ca="1">IF(P150&lt;=('Ejercicio 3 - TIR'!$D$22-'Ejercicio 3 - TIR'!$C$22)/('Ejercicio 3 - TIR'!$E$22-'Ejercicio 3 - TIR'!$C$22),'Ejercicio 3 - TIR'!$C$22+SQRT(('Ejercicio 3 - TIR'!$E$22-'Ejercicio 3 - TIR'!$C$22)*('Ejercicio 3 - TIR'!$D$22-'Ejercicio 3 - TIR'!$C$22)*P150),'Ejercicio 3 - TIR'!$E$22-SQRT(('Ejercicio 3 - TIR'!$E$22-'Ejercicio 3 - TIR'!$C$22)*('Ejercicio 3 - TIR'!$E$22-'Ejercicio 3 - TIR'!$D$22)*(1-P150)))</f>
        <v>0.176489109816303</v>
      </c>
      <c r="R150" s="27">
        <f ca="1" t="shared" si="1122"/>
        <v>0.929436163983966</v>
      </c>
      <c r="S150" s="29">
        <f ca="1">IF(R150&lt;=('Ejercicio 3 - TIR'!$D$23-'Ejercicio 3 - TIR'!$C$23)/('Ejercicio 3 - TIR'!$E$23-'Ejercicio 3 - TIR'!$C$23),'Ejercicio 3 - TIR'!$C$23+SQRT(('Ejercicio 3 - TIR'!$E$23-'Ejercicio 3 - TIR'!$C$23)*('Ejercicio 3 - TIR'!$D$23-'Ejercicio 3 - TIR'!$C$23)*R150),'Ejercicio 3 - TIR'!$E$23-SQRT(('Ejercicio 3 - TIR'!$E$23-'Ejercicio 3 - TIR'!$C$23)*('Ejercicio 3 - TIR'!$E$23-'Ejercicio 3 - TIR'!$D$23)*(1-R150)))</f>
        <v>0.168729911054971</v>
      </c>
      <c r="T150" s="27">
        <f ca="1" t="shared" ref="T150:X150" si="1123">RAND()</f>
        <v>0.700116933969325</v>
      </c>
      <c r="U150" s="29">
        <f ca="1">IF(T150&lt;=('Ejercicio 3 - TIR'!$D$24-'Ejercicio 3 - TIR'!$C$24)/('Ejercicio 3 - TIR'!$E$24-'Ejercicio 3 - TIR'!$C$24),'Ejercicio 3 - TIR'!$C$24+SQRT(('Ejercicio 3 - TIR'!$E$24-'Ejercicio 3 - TIR'!$C$24)*('Ejercicio 3 - TIR'!$D$24-'Ejercicio 3 - TIR'!$C$24)*T150),'Ejercicio 3 - TIR'!$E$24-SQRT(('Ejercicio 3 - TIR'!$E$24-'Ejercicio 3 - TIR'!$C$24)*('Ejercicio 3 - TIR'!$E$24-'Ejercicio 3 - TIR'!$D$24)*(1-T150)))</f>
        <v>0.191022895505488</v>
      </c>
      <c r="V150" s="27">
        <f ca="1" t="shared" si="1123"/>
        <v>0.874876830643604</v>
      </c>
      <c r="W150" s="29">
        <f ca="1">IF(V150&lt;=('Ejercicio 3 - TIR'!$D$25-'Ejercicio 3 - TIR'!$C$25)/('Ejercicio 3 - TIR'!$E$25-'Ejercicio 3 - TIR'!$C$25),'Ejercicio 3 - TIR'!$C$25+SQRT(('Ejercicio 3 - TIR'!$E$25-'Ejercicio 3 - TIR'!$C$25)*('Ejercicio 3 - TIR'!$D$25-'Ejercicio 3 - TIR'!$C$25)*V150),'Ejercicio 3 - TIR'!$E$25-SQRT(('Ejercicio 3 - TIR'!$E$25-'Ejercicio 3 - TIR'!$C$25)*('Ejercicio 3 - TIR'!$E$25-'Ejercicio 3 - TIR'!$D$25)*(1-V150)))</f>
        <v>0.229073196786241</v>
      </c>
      <c r="X150" s="27">
        <f ca="1" t="shared" si="1123"/>
        <v>0.17661180723241</v>
      </c>
      <c r="Y150" s="29">
        <f ca="1">IF(X150&lt;=('Ejercicio 3 - TIR'!$D$26-'Ejercicio 3 - TIR'!$C$26)/('Ejercicio 3 - TIR'!$E$26-'Ejercicio 3 - TIR'!$C$26),'Ejercicio 3 - TIR'!$C$26+SQRT(('Ejercicio 3 - TIR'!$E$26-'Ejercicio 3 - TIR'!$C$26)*('Ejercicio 3 - TIR'!$D$26-'Ejercicio 3 - TIR'!$C$26)*X150),'Ejercicio 3 - TIR'!$E$26-SQRT(('Ejercicio 3 - TIR'!$E$26-'Ejercicio 3 - TIR'!$C$26)*('Ejercicio 3 - TIR'!$E$26-'Ejercicio 3 - TIR'!$D$26)*(1-X150)))</f>
        <v>0.211836938419282</v>
      </c>
      <c r="Z150" s="27">
        <f ca="1" t="shared" si="956"/>
        <v>1.1764891098163</v>
      </c>
      <c r="AA150" s="27">
        <f ca="1" t="shared" si="957"/>
        <v>1.37499801267275</v>
      </c>
      <c r="AB150" s="27">
        <f ca="1" t="shared" si="958"/>
        <v>1.63765411436779</v>
      </c>
      <c r="AC150" s="27">
        <f ca="1" t="shared" si="959"/>
        <v>2.01279677757616</v>
      </c>
      <c r="AD150" s="27">
        <f ca="1" t="shared" si="960"/>
        <v>2.43918148459809</v>
      </c>
      <c r="AE150" s="26">
        <f ca="1" t="shared" si="961"/>
        <v>6132.48903074959</v>
      </c>
      <c r="AF150" s="26">
        <f ca="1" t="shared" si="962"/>
        <v>7167.22335945356</v>
      </c>
      <c r="AG150" s="26">
        <f ca="1" t="shared" si="963"/>
        <v>8536.32711831094</v>
      </c>
      <c r="AH150" s="26">
        <f ca="1" t="shared" si="964"/>
        <v>10491.7708601155</v>
      </c>
      <c r="AI150" s="26">
        <f ca="1" t="shared" si="965"/>
        <v>12714.315477719</v>
      </c>
      <c r="AJ150" s="28">
        <f ca="1" t="shared" si="966"/>
        <v>50391.2366649725</v>
      </c>
      <c r="AK150" s="28">
        <f ca="1" t="shared" si="967"/>
        <v>53973.1955035531</v>
      </c>
      <c r="AL150" s="28">
        <f ca="1" t="shared" si="968"/>
        <v>68591.6442221166</v>
      </c>
      <c r="AM150" s="28">
        <f ca="1" t="shared" si="969"/>
        <v>78066.4631592344</v>
      </c>
      <c r="AN150" s="28">
        <f ca="1" t="shared" si="970"/>
        <v>107470.556408939</v>
      </c>
      <c r="AO150" s="28">
        <f ca="1">C150/'Ejercicio 3 - TIR'!$D$7</f>
        <v>17955.3413198912</v>
      </c>
      <c r="AP150" s="28">
        <f ca="1" t="shared" si="971"/>
        <v>32435.8953450813</v>
      </c>
      <c r="AQ150" s="28">
        <f ca="1" t="shared" si="972"/>
        <v>36017.8541836618</v>
      </c>
      <c r="AR150" s="28">
        <f ca="1" t="shared" si="973"/>
        <v>50636.3029022253</v>
      </c>
      <c r="AS150" s="28">
        <f ca="1" t="shared" si="974"/>
        <v>60111.1218393432</v>
      </c>
      <c r="AT150" s="28">
        <f ca="1" t="shared" si="975"/>
        <v>89515.2150890482</v>
      </c>
      <c r="AU150" s="28">
        <f ca="1">AP150*'Ejercicio 3 - TIR'!$D$5</f>
        <v>16217.9476725407</v>
      </c>
      <c r="AV150" s="28">
        <f ca="1">AQ150*'Ejercicio 3 - TIR'!$D$5</f>
        <v>18008.9270918309</v>
      </c>
      <c r="AW150" s="28">
        <f ca="1">AR150*'Ejercicio 3 - TIR'!$D$5</f>
        <v>25318.1514511127</v>
      </c>
      <c r="AX150" s="28">
        <f ca="1">AS150*'Ejercicio 3 - TIR'!$D$5</f>
        <v>30055.5609196716</v>
      </c>
      <c r="AY150" s="28">
        <f ca="1">AT150*'Ejercicio 3 - TIR'!$D$5</f>
        <v>44757.6075445241</v>
      </c>
      <c r="AZ150" s="28">
        <f ca="1" t="shared" ref="AZ150:BD150" si="1124">AJ150-AU150-AE150</f>
        <v>28040.7999616823</v>
      </c>
      <c r="BA150" s="28">
        <f ca="1" t="shared" si="1124"/>
        <v>28797.0450522686</v>
      </c>
      <c r="BB150" s="28">
        <f ca="1" t="shared" si="1124"/>
        <v>34737.165652693</v>
      </c>
      <c r="BC150" s="28">
        <f ca="1" t="shared" si="1124"/>
        <v>37519.1313794473</v>
      </c>
      <c r="BD150" s="28">
        <f ca="1" t="shared" si="1124"/>
        <v>49998.6333866963</v>
      </c>
      <c r="BE150" s="28">
        <f ca="1" t="shared" ref="BE150:BI150" si="1125">AZ150/Z150</f>
        <v>23834.3047357749</v>
      </c>
      <c r="BF150" s="28">
        <f ca="1" t="shared" si="1125"/>
        <v>20943.3357625676</v>
      </c>
      <c r="BG150" s="28">
        <f ca="1" t="shared" si="1125"/>
        <v>21211.5399387026</v>
      </c>
      <c r="BH150" s="28">
        <f ca="1" t="shared" si="1125"/>
        <v>18640.2978171638</v>
      </c>
      <c r="BI150" s="28">
        <f ca="1" t="shared" si="1125"/>
        <v>20498.1194316235</v>
      </c>
      <c r="BJ150" s="28">
        <f ca="1" t="shared" si="978"/>
        <v>84754.5421577255</v>
      </c>
      <c r="BK150" s="28">
        <f ca="1" t="shared" si="979"/>
        <v>43796.3360971177</v>
      </c>
      <c r="BL150" s="28">
        <f ca="1" t="shared" si="980"/>
        <v>128550.878254843</v>
      </c>
      <c r="BM150" s="28">
        <f ca="1">BK150*'Ejercicio 3 - TIR'!$D$5</f>
        <v>21898.1680485589</v>
      </c>
      <c r="BN150" s="28">
        <f ca="1" t="shared" si="981"/>
        <v>106652.710206284</v>
      </c>
      <c r="BO150" s="28">
        <f ca="1" t="shared" si="982"/>
        <v>43724.7949280239</v>
      </c>
      <c r="BP150" s="28">
        <f ca="1" t="shared" si="983"/>
        <v>-124523.830867534</v>
      </c>
      <c r="BQ150" s="28">
        <f ca="1" t="shared" ref="BQ150:BT150" si="1126">BE150</f>
        <v>23834.3047357749</v>
      </c>
      <c r="BR150" s="28">
        <f ca="1" t="shared" si="1126"/>
        <v>20943.3357625676</v>
      </c>
      <c r="BS150" s="28">
        <f ca="1" t="shared" si="1126"/>
        <v>21211.5399387026</v>
      </c>
      <c r="BT150" s="28">
        <f ca="1" t="shared" si="1126"/>
        <v>18640.2978171638</v>
      </c>
      <c r="BU150" s="28">
        <f ca="1" t="shared" si="985"/>
        <v>64222.9143596474</v>
      </c>
      <c r="BV150" s="30">
        <f ca="1" t="shared" si="986"/>
        <v>5.28388045926862</v>
      </c>
    </row>
    <row r="151" ht="15" customHeight="1" spans="1:74">
      <c r="A151" s="26">
        <v>150</v>
      </c>
      <c r="B151" s="27">
        <f ca="1" t="shared" ref="B151:F151" si="1127">RAND()</f>
        <v>0.0735611700051082</v>
      </c>
      <c r="C151" s="28">
        <f ca="1">IF(B151&lt;=('Ejercicio 3 - TIR'!$D$13-'Ejercicio 3 - TIR'!$C$13)/('Ejercicio 3 - TIR'!$E$13-'Ejercicio 3 - TIR'!$C$13),'Ejercicio 3 - TIR'!$C$13+SQRT(('Ejercicio 3 - TIR'!$E$13-'Ejercicio 3 - TIR'!$C$13)*('Ejercicio 3 - TIR'!$D$13-'Ejercicio 3 - TIR'!$C$13)*B151),'Ejercicio 3 - TIR'!$E$13-SQRT(('Ejercicio 3 - TIR'!$E$13-'Ejercicio 3 - TIR'!$C$13)*('Ejercicio 3 - TIR'!$E$13-'Ejercicio 3 - TIR'!$D$13)*(1-B151)))</f>
        <v>65424.4325050685</v>
      </c>
      <c r="D151" s="27">
        <f ca="1" t="shared" si="1127"/>
        <v>0.541787993014594</v>
      </c>
      <c r="E151" s="28">
        <f ca="1">IF(D151&lt;=('Ejercicio 3 - TIR'!$D$14-'Ejercicio 3 - TIR'!$C$14)/('Ejercicio 3 - TIR'!$E$14-'Ejercicio 3 - TIR'!$C$14),'Ejercicio 3 - TIR'!$C$14+SQRT(('Ejercicio 3 - TIR'!$E$14-'Ejercicio 3 - TIR'!$C$14)*('Ejercicio 3 - TIR'!$D$14-'Ejercicio 3 - TIR'!$C$14)*D151),'Ejercicio 3 - TIR'!$E$14-SQRT(('Ejercicio 3 - TIR'!$E$14-'Ejercicio 3 - TIR'!$C$14)*('Ejercicio 3 - TIR'!$E$14-'Ejercicio 3 - TIR'!$D$14)*(1-D151)))</f>
        <v>31709.5355348563</v>
      </c>
      <c r="F151" s="27">
        <f ca="1" t="shared" si="1127"/>
        <v>0.521412092825669</v>
      </c>
      <c r="G151" s="28">
        <f ca="1">IF(F151&lt;=('Ejercicio 3 - TIR'!$D$18-'Ejercicio 3 - TIR'!$C$18)/('Ejercicio 3 - TIR'!$E$18-'Ejercicio 3 - TIR'!$C$18),'Ejercicio 3 - TIR'!$C$18+SQRT(('Ejercicio 3 - TIR'!$E$18-'Ejercicio 3 - TIR'!$C$18)*('Ejercicio 3 - TIR'!$D$18-'Ejercicio 3 - TIR'!$C$18)*F151),'Ejercicio 3 - TIR'!$E$18-SQRT(('Ejercicio 3 - TIR'!$E$18-'Ejercicio 3 - TIR'!$C$18)*('Ejercicio 3 - TIR'!$E$18-'Ejercicio 3 - TIR'!$D$18)*(1-F151)))</f>
        <v>38843.7443384491</v>
      </c>
      <c r="H151" s="27">
        <f ca="1" t="shared" ref="H151:L151" si="1128">RAND()</f>
        <v>0.720857563196245</v>
      </c>
      <c r="I151" s="28">
        <f ca="1">IF(H151&lt;=('Ejercicio 3 - TIR'!$D$18-'Ejercicio 3 - TIR'!$C$18)/('Ejercicio 3 - TIR'!$E$18-'Ejercicio 3 - TIR'!$C$18),'Ejercicio 3 - TIR'!$C$18+SQRT(('Ejercicio 3 - TIR'!$E$18-'Ejercicio 3 - TIR'!$C$18)*('Ejercicio 3 - TIR'!$D$18-'Ejercicio 3 - TIR'!$C$18)*H151),'Ejercicio 3 - TIR'!$E$18-SQRT(('Ejercicio 3 - TIR'!$E$18-'Ejercicio 3 - TIR'!$C$18)*('Ejercicio 3 - TIR'!$E$18-'Ejercicio 3 - TIR'!$D$18)*(1-H151)))</f>
        <v>40424.4472727023</v>
      </c>
      <c r="J151" s="27">
        <f ca="1" t="shared" si="1128"/>
        <v>0.494360383351417</v>
      </c>
      <c r="K151" s="28">
        <f ca="1">IF(J151&lt;=('Ejercicio 3 - TIR'!$D$18-'Ejercicio 3 - TIR'!$C$18)/('Ejercicio 3 - TIR'!$E$18-'Ejercicio 3 - TIR'!$C$18),'Ejercicio 3 - TIR'!$C$18+SQRT(('Ejercicio 3 - TIR'!$E$18-'Ejercicio 3 - TIR'!$C$18)*('Ejercicio 3 - TIR'!$D$18-'Ejercicio 3 - TIR'!$C$18)*J151),'Ejercicio 3 - TIR'!$E$18-SQRT(('Ejercicio 3 - TIR'!$E$18-'Ejercicio 3 - TIR'!$C$18)*('Ejercicio 3 - TIR'!$E$18-'Ejercicio 3 - TIR'!$D$18)*(1-J151)))</f>
        <v>38611.275021895</v>
      </c>
      <c r="L151" s="27">
        <f ca="1" t="shared" si="1128"/>
        <v>0.59597069209249</v>
      </c>
      <c r="M151" s="28">
        <f ca="1">IF(L151&lt;=('Ejercicio 3 - TIR'!$D$18-'Ejercicio 3 - TIR'!$C$18)/('Ejercicio 3 - TIR'!$E$18-'Ejercicio 3 - TIR'!$C$18),'Ejercicio 3 - TIR'!$C$18+SQRT(('Ejercicio 3 - TIR'!$E$18-'Ejercicio 3 - TIR'!$C$18)*('Ejercicio 3 - TIR'!$D$18-'Ejercicio 3 - TIR'!$C$18)*L151),'Ejercicio 3 - TIR'!$E$18-SQRT(('Ejercicio 3 - TIR'!$E$18-'Ejercicio 3 - TIR'!$C$18)*('Ejercicio 3 - TIR'!$E$18-'Ejercicio 3 - TIR'!$D$18)*(1-L151)))</f>
        <v>39454.9248444328</v>
      </c>
      <c r="N151" s="27">
        <f ca="1" t="shared" ref="N151:R151" si="1129">RAND()</f>
        <v>0.788200360629389</v>
      </c>
      <c r="O151" s="28">
        <f ca="1">IF(N151&lt;=('Ejercicio 3 - TIR'!$D$18-'Ejercicio 3 - TIR'!$C$18)/('Ejercicio 3 - TIR'!$E$18-'Ejercicio 3 - TIR'!$C$18),'Ejercicio 3 - TIR'!$C$18+SQRT(('Ejercicio 3 - TIR'!$E$18-'Ejercicio 3 - TIR'!$C$18)*('Ejercicio 3 - TIR'!$D$18-'Ejercicio 3 - TIR'!$C$18)*N151),'Ejercicio 3 - TIR'!$E$18-SQRT(('Ejercicio 3 - TIR'!$E$18-'Ejercicio 3 - TIR'!$C$18)*('Ejercicio 3 - TIR'!$E$18-'Ejercicio 3 - TIR'!$D$18)*(1-N151)))</f>
        <v>41014.404316442</v>
      </c>
      <c r="P151" s="27">
        <f ca="1" t="shared" si="1129"/>
        <v>0.754201630575415</v>
      </c>
      <c r="Q151" s="29">
        <f ca="1">IF(P151&lt;=('Ejercicio 3 - TIR'!$D$22-'Ejercicio 3 - TIR'!$C$22)/('Ejercicio 3 - TIR'!$E$22-'Ejercicio 3 - TIR'!$C$22),'Ejercicio 3 - TIR'!$C$22+SQRT(('Ejercicio 3 - TIR'!$E$22-'Ejercicio 3 - TIR'!$C$22)*('Ejercicio 3 - TIR'!$D$22-'Ejercicio 3 - TIR'!$C$22)*P151),'Ejercicio 3 - TIR'!$E$22-SQRT(('Ejercicio 3 - TIR'!$E$22-'Ejercicio 3 - TIR'!$C$22)*('Ejercicio 3 - TIR'!$E$22-'Ejercicio 3 - TIR'!$D$22)*(1-P151)))</f>
        <v>0.158965811996555</v>
      </c>
      <c r="R151" s="27">
        <f ca="1" t="shared" si="1129"/>
        <v>0.63674930384082</v>
      </c>
      <c r="S151" s="29">
        <f ca="1">IF(R151&lt;=('Ejercicio 3 - TIR'!$D$23-'Ejercicio 3 - TIR'!$C$23)/('Ejercicio 3 - TIR'!$E$23-'Ejercicio 3 - TIR'!$C$23),'Ejercicio 3 - TIR'!$C$23+SQRT(('Ejercicio 3 - TIR'!$E$23-'Ejercicio 3 - TIR'!$C$23)*('Ejercicio 3 - TIR'!$D$23-'Ejercicio 3 - TIR'!$C$23)*R151),'Ejercicio 3 - TIR'!$E$23-SQRT(('Ejercicio 3 - TIR'!$E$23-'Ejercicio 3 - TIR'!$C$23)*('Ejercicio 3 - TIR'!$E$23-'Ejercicio 3 - TIR'!$D$23)*(1-R151)))</f>
        <v>0.154429484692589</v>
      </c>
      <c r="T151" s="27">
        <f ca="1" t="shared" ref="T151:X151" si="1130">RAND()</f>
        <v>0.127676119631347</v>
      </c>
      <c r="U151" s="29">
        <f ca="1">IF(T151&lt;=('Ejercicio 3 - TIR'!$D$24-'Ejercicio 3 - TIR'!$C$24)/('Ejercicio 3 - TIR'!$E$24-'Ejercicio 3 - TIR'!$C$24),'Ejercicio 3 - TIR'!$C$24+SQRT(('Ejercicio 3 - TIR'!$E$24-'Ejercicio 3 - TIR'!$C$24)*('Ejercicio 3 - TIR'!$D$24-'Ejercicio 3 - TIR'!$C$24)*T151),'Ejercicio 3 - TIR'!$E$24-SQRT(('Ejercicio 3 - TIR'!$E$24-'Ejercicio 3 - TIR'!$C$24)*('Ejercicio 3 - TIR'!$E$24-'Ejercicio 3 - TIR'!$D$24)*(1-T151)))</f>
        <v>0.166374365673999</v>
      </c>
      <c r="V151" s="27">
        <f ca="1" t="shared" si="1130"/>
        <v>0.0739138593752975</v>
      </c>
      <c r="W151" s="29">
        <f ca="1">IF(V151&lt;=('Ejercicio 3 - TIR'!$D$25-'Ejercicio 3 - TIR'!$C$25)/('Ejercicio 3 - TIR'!$E$25-'Ejercicio 3 - TIR'!$C$25),'Ejercicio 3 - TIR'!$C$25+SQRT(('Ejercicio 3 - TIR'!$E$25-'Ejercicio 3 - TIR'!$C$25)*('Ejercicio 3 - TIR'!$D$25-'Ejercicio 3 - TIR'!$C$25)*V151),'Ejercicio 3 - TIR'!$E$25-SQRT(('Ejercicio 3 - TIR'!$E$25-'Ejercicio 3 - TIR'!$C$25)*('Ejercicio 3 - TIR'!$E$25-'Ejercicio 3 - TIR'!$D$25)*(1-V151)))</f>
        <v>0.190172482643161</v>
      </c>
      <c r="X151" s="27">
        <f ca="1" t="shared" si="1130"/>
        <v>0.348765953401852</v>
      </c>
      <c r="Y151" s="29">
        <f ca="1">IF(X151&lt;=('Ejercicio 3 - TIR'!$D$26-'Ejercicio 3 - TIR'!$C$26)/('Ejercicio 3 - TIR'!$E$26-'Ejercicio 3 - TIR'!$C$26),'Ejercicio 3 - TIR'!$C$26+SQRT(('Ejercicio 3 - TIR'!$E$26-'Ejercicio 3 - TIR'!$C$26)*('Ejercicio 3 - TIR'!$D$26-'Ejercicio 3 - TIR'!$C$26)*X151),'Ejercicio 3 - TIR'!$E$26-SQRT(('Ejercicio 3 - TIR'!$E$26-'Ejercicio 3 - TIR'!$C$26)*('Ejercicio 3 - TIR'!$E$26-'Ejercicio 3 - TIR'!$D$26)*(1-X151)))</f>
        <v>0.220698534152772</v>
      </c>
      <c r="Z151" s="27">
        <f ca="1" t="shared" si="956"/>
        <v>1.15896581199656</v>
      </c>
      <c r="AA151" s="27">
        <f ca="1" t="shared" si="957"/>
        <v>1.33794430511951</v>
      </c>
      <c r="AB151" s="27">
        <f ca="1" t="shared" si="958"/>
        <v>1.56054394019091</v>
      </c>
      <c r="AC151" s="27">
        <f ca="1" t="shared" si="959"/>
        <v>1.85731645557076</v>
      </c>
      <c r="AD151" s="27">
        <f ca="1" t="shared" si="960"/>
        <v>2.26722347477304</v>
      </c>
      <c r="AE151" s="26">
        <f ca="1" t="shared" si="961"/>
        <v>5040.73206433205</v>
      </c>
      <c r="AF151" s="26">
        <f ca="1" t="shared" si="962"/>
        <v>5819.16971950026</v>
      </c>
      <c r="AG151" s="26">
        <f ca="1" t="shared" si="963"/>
        <v>6787.33039033146</v>
      </c>
      <c r="AH151" s="26">
        <f ca="1" t="shared" si="964"/>
        <v>8078.09386118017</v>
      </c>
      <c r="AI151" s="26">
        <f ca="1" t="shared" si="965"/>
        <v>9860.91733509114</v>
      </c>
      <c r="AJ151" s="28">
        <f ca="1" t="shared" si="966"/>
        <v>45018.5716981973</v>
      </c>
      <c r="AK151" s="28">
        <f ca="1" t="shared" si="967"/>
        <v>54085.659016116</v>
      </c>
      <c r="AL151" s="28">
        <f ca="1" t="shared" si="968"/>
        <v>60254.5912584628</v>
      </c>
      <c r="AM151" s="28">
        <f ca="1" t="shared" si="969"/>
        <v>73280.2811668726</v>
      </c>
      <c r="AN151" s="28">
        <f ca="1" t="shared" si="970"/>
        <v>92988.8202700702</v>
      </c>
      <c r="AO151" s="28">
        <f ca="1">C151/'Ejercicio 3 - TIR'!$D$7</f>
        <v>13084.8865010137</v>
      </c>
      <c r="AP151" s="28">
        <f ca="1" t="shared" si="971"/>
        <v>31933.6851971836</v>
      </c>
      <c r="AQ151" s="28">
        <f ca="1" t="shared" si="972"/>
        <v>41000.7725151023</v>
      </c>
      <c r="AR151" s="28">
        <f ca="1" t="shared" si="973"/>
        <v>47169.7047574491</v>
      </c>
      <c r="AS151" s="28">
        <f ca="1" t="shared" si="974"/>
        <v>60195.3946658589</v>
      </c>
      <c r="AT151" s="28">
        <f ca="1" t="shared" si="975"/>
        <v>79903.9337690565</v>
      </c>
      <c r="AU151" s="28">
        <f ca="1">AP151*'Ejercicio 3 - TIR'!$D$5</f>
        <v>15966.8425985918</v>
      </c>
      <c r="AV151" s="28">
        <f ca="1">AQ151*'Ejercicio 3 - TIR'!$D$5</f>
        <v>20500.3862575512</v>
      </c>
      <c r="AW151" s="28">
        <f ca="1">AR151*'Ejercicio 3 - TIR'!$D$5</f>
        <v>23584.8523787246</v>
      </c>
      <c r="AX151" s="28">
        <f ca="1">AS151*'Ejercicio 3 - TIR'!$D$5</f>
        <v>30097.6973329294</v>
      </c>
      <c r="AY151" s="28">
        <f ca="1">AT151*'Ejercicio 3 - TIR'!$D$5</f>
        <v>39951.9668845283</v>
      </c>
      <c r="AZ151" s="28">
        <f ca="1" t="shared" ref="AZ151:BD151" si="1131">AJ151-AU151-AE151</f>
        <v>24010.9970352734</v>
      </c>
      <c r="BA151" s="28">
        <f ca="1" t="shared" si="1131"/>
        <v>27766.1030390646</v>
      </c>
      <c r="BB151" s="28">
        <f ca="1" t="shared" si="1131"/>
        <v>29882.4084894068</v>
      </c>
      <c r="BC151" s="28">
        <f ca="1" t="shared" si="1131"/>
        <v>35104.489972763</v>
      </c>
      <c r="BD151" s="28">
        <f ca="1" t="shared" si="1131"/>
        <v>43175.9360504508</v>
      </c>
      <c r="BE151" s="28">
        <f ca="1" t="shared" ref="BE151:BI151" si="1132">AZ151/Z151</f>
        <v>20717.6059783071</v>
      </c>
      <c r="BF151" s="28">
        <f ca="1" t="shared" si="1132"/>
        <v>20752.8093156197</v>
      </c>
      <c r="BG151" s="28">
        <f ca="1" t="shared" si="1132"/>
        <v>19148.7132914381</v>
      </c>
      <c r="BH151" s="28">
        <f ca="1" t="shared" si="1132"/>
        <v>18900.6509189492</v>
      </c>
      <c r="BI151" s="28">
        <f ca="1" t="shared" si="1132"/>
        <v>19043.5290260802</v>
      </c>
      <c r="BJ151" s="28">
        <f ca="1" t="shared" si="978"/>
        <v>71892.6033387761</v>
      </c>
      <c r="BK151" s="28">
        <f ca="1" t="shared" si="979"/>
        <v>29666.3618398391</v>
      </c>
      <c r="BL151" s="28">
        <f ca="1" t="shared" si="980"/>
        <v>101558.965178615</v>
      </c>
      <c r="BM151" s="28">
        <f ca="1">BK151*'Ejercicio 3 - TIR'!$D$5</f>
        <v>14833.1809199196</v>
      </c>
      <c r="BN151" s="28">
        <f ca="1" t="shared" si="981"/>
        <v>86725.7842586957</v>
      </c>
      <c r="BO151" s="28">
        <f ca="1" t="shared" si="982"/>
        <v>38251.9787853631</v>
      </c>
      <c r="BP151" s="28">
        <f ca="1" t="shared" si="983"/>
        <v>-97133.9680399247</v>
      </c>
      <c r="BQ151" s="28">
        <f ca="1" t="shared" ref="BQ151:BT151" si="1133">BE151</f>
        <v>20717.6059783071</v>
      </c>
      <c r="BR151" s="28">
        <f ca="1" t="shared" si="1133"/>
        <v>20752.8093156197</v>
      </c>
      <c r="BS151" s="28">
        <f ca="1" t="shared" si="1133"/>
        <v>19148.7132914381</v>
      </c>
      <c r="BT151" s="28">
        <f ca="1" t="shared" si="1133"/>
        <v>18900.6509189492</v>
      </c>
      <c r="BU151" s="28">
        <f ca="1" t="shared" si="985"/>
        <v>57295.5078114433</v>
      </c>
      <c r="BV151" s="30">
        <f ca="1" t="shared" si="986"/>
        <v>10.5897129816702</v>
      </c>
    </row>
    <row r="152" ht="15" customHeight="1" spans="1:74">
      <c r="A152" s="26">
        <v>151</v>
      </c>
      <c r="B152" s="27">
        <f ca="1" t="shared" ref="B152:F152" si="1134">RAND()</f>
        <v>0.558073826924624</v>
      </c>
      <c r="C152" s="28">
        <f ca="1">IF(B152&lt;=('Ejercicio 3 - TIR'!$D$13-'Ejercicio 3 - TIR'!$C$13)/('Ejercicio 3 - TIR'!$E$13-'Ejercicio 3 - TIR'!$C$13),'Ejercicio 3 - TIR'!$C$13+SQRT(('Ejercicio 3 - TIR'!$E$13-'Ejercicio 3 - TIR'!$C$13)*('Ejercicio 3 - TIR'!$D$13-'Ejercicio 3 - TIR'!$C$13)*B152),'Ejercicio 3 - TIR'!$E$13-SQRT(('Ejercicio 3 - TIR'!$E$13-'Ejercicio 3 - TIR'!$C$13)*('Ejercicio 3 - TIR'!$E$13-'Ejercicio 3 - TIR'!$D$13)*(1-B152)))</f>
        <v>76971.5087838901</v>
      </c>
      <c r="D152" s="27">
        <f ca="1" t="shared" si="1134"/>
        <v>0.55029288775989</v>
      </c>
      <c r="E152" s="28">
        <f ca="1">IF(D152&lt;=('Ejercicio 3 - TIR'!$D$14-'Ejercicio 3 - TIR'!$C$14)/('Ejercicio 3 - TIR'!$E$14-'Ejercicio 3 - TIR'!$C$14),'Ejercicio 3 - TIR'!$C$14+SQRT(('Ejercicio 3 - TIR'!$E$14-'Ejercicio 3 - TIR'!$C$14)*('Ejercicio 3 - TIR'!$D$14-'Ejercicio 3 - TIR'!$C$14)*D152),'Ejercicio 3 - TIR'!$E$14-SQRT(('Ejercicio 3 - TIR'!$E$14-'Ejercicio 3 - TIR'!$C$14)*('Ejercicio 3 - TIR'!$E$14-'Ejercicio 3 - TIR'!$D$14)*(1-D152)))</f>
        <v>31786.8357598294</v>
      </c>
      <c r="F152" s="27">
        <f ca="1" t="shared" si="1134"/>
        <v>0.143815341898427</v>
      </c>
      <c r="G152" s="28">
        <f ca="1">IF(F152&lt;=('Ejercicio 3 - TIR'!$D$18-'Ejercicio 3 - TIR'!$C$18)/('Ejercicio 3 - TIR'!$E$18-'Ejercicio 3 - TIR'!$C$18),'Ejercicio 3 - TIR'!$C$18+SQRT(('Ejercicio 3 - TIR'!$E$18-'Ejercicio 3 - TIR'!$C$18)*('Ejercicio 3 - TIR'!$D$18-'Ejercicio 3 - TIR'!$C$18)*F152),'Ejercicio 3 - TIR'!$E$18-SQRT(('Ejercicio 3 - TIR'!$E$18-'Ejercicio 3 - TIR'!$C$18)*('Ejercicio 3 - TIR'!$E$18-'Ejercicio 3 - TIR'!$D$18)*(1-F152)))</f>
        <v>34644.5991522158</v>
      </c>
      <c r="H152" s="27">
        <f ca="1" t="shared" ref="H152:L152" si="1135">RAND()</f>
        <v>0.483796611058317</v>
      </c>
      <c r="I152" s="28">
        <f ca="1">IF(H152&lt;=('Ejercicio 3 - TIR'!$D$18-'Ejercicio 3 - TIR'!$C$18)/('Ejercicio 3 - TIR'!$E$18-'Ejercicio 3 - TIR'!$C$18),'Ejercicio 3 - TIR'!$C$18+SQRT(('Ejercicio 3 - TIR'!$E$18-'Ejercicio 3 - TIR'!$C$18)*('Ejercicio 3 - TIR'!$D$18-'Ejercicio 3 - TIR'!$C$18)*H152),'Ejercicio 3 - TIR'!$E$18-SQRT(('Ejercicio 3 - TIR'!$E$18-'Ejercicio 3 - TIR'!$C$18)*('Ejercicio 3 - TIR'!$E$18-'Ejercicio 3 - TIR'!$D$18)*(1-H152)))</f>
        <v>38518.7728963007</v>
      </c>
      <c r="J152" s="27">
        <f ca="1" t="shared" si="1135"/>
        <v>0.15291356044648</v>
      </c>
      <c r="K152" s="28">
        <f ca="1">IF(J152&lt;=('Ejercicio 3 - TIR'!$D$18-'Ejercicio 3 - TIR'!$C$18)/('Ejercicio 3 - TIR'!$E$18-'Ejercicio 3 - TIR'!$C$18),'Ejercicio 3 - TIR'!$C$18+SQRT(('Ejercicio 3 - TIR'!$E$18-'Ejercicio 3 - TIR'!$C$18)*('Ejercicio 3 - TIR'!$D$18-'Ejercicio 3 - TIR'!$C$18)*J152),'Ejercicio 3 - TIR'!$E$18-SQRT(('Ejercicio 3 - TIR'!$E$18-'Ejercicio 3 - TIR'!$C$18)*('Ejercicio 3 - TIR'!$E$18-'Ejercicio 3 - TIR'!$D$18)*(1-J152)))</f>
        <v>34789.2623719078</v>
      </c>
      <c r="L152" s="27">
        <f ca="1" t="shared" si="1135"/>
        <v>0.452751525441504</v>
      </c>
      <c r="M152" s="28">
        <f ca="1">IF(L152&lt;=('Ejercicio 3 - TIR'!$D$18-'Ejercicio 3 - TIR'!$C$18)/('Ejercicio 3 - TIR'!$E$18-'Ejercicio 3 - TIR'!$C$18),'Ejercicio 3 - TIR'!$C$18+SQRT(('Ejercicio 3 - TIR'!$E$18-'Ejercicio 3 - TIR'!$C$18)*('Ejercicio 3 - TIR'!$D$18-'Ejercicio 3 - TIR'!$C$18)*L152),'Ejercicio 3 - TIR'!$E$18-SQRT(('Ejercicio 3 - TIR'!$E$18-'Ejercicio 3 - TIR'!$C$18)*('Ejercicio 3 - TIR'!$E$18-'Ejercicio 3 - TIR'!$D$18)*(1-L152)))</f>
        <v>38240.9179595616</v>
      </c>
      <c r="N152" s="27">
        <f ca="1" t="shared" ref="N152:R152" si="1136">RAND()</f>
        <v>0.213315230103748</v>
      </c>
      <c r="O152" s="28">
        <f ca="1">IF(N152&lt;=('Ejercicio 3 - TIR'!$D$18-'Ejercicio 3 - TIR'!$C$18)/('Ejercicio 3 - TIR'!$E$18-'Ejercicio 3 - TIR'!$C$18),'Ejercicio 3 - TIR'!$C$18+SQRT(('Ejercicio 3 - TIR'!$E$18-'Ejercicio 3 - TIR'!$C$18)*('Ejercicio 3 - TIR'!$D$18-'Ejercicio 3 - TIR'!$C$18)*N152),'Ejercicio 3 - TIR'!$E$18-SQRT(('Ejercicio 3 - TIR'!$E$18-'Ejercicio 3 - TIR'!$C$18)*('Ejercicio 3 - TIR'!$E$18-'Ejercicio 3 - TIR'!$D$18)*(1-N152)))</f>
        <v>35656.6142272178</v>
      </c>
      <c r="P152" s="27">
        <f ca="1" t="shared" si="1136"/>
        <v>0.273111149663922</v>
      </c>
      <c r="Q152" s="29">
        <f ca="1">IF(P152&lt;=('Ejercicio 3 - TIR'!$D$22-'Ejercicio 3 - TIR'!$C$22)/('Ejercicio 3 - TIR'!$E$22-'Ejercicio 3 - TIR'!$C$22),'Ejercicio 3 - TIR'!$C$22+SQRT(('Ejercicio 3 - TIR'!$E$22-'Ejercicio 3 - TIR'!$C$22)*('Ejercicio 3 - TIR'!$D$22-'Ejercicio 3 - TIR'!$C$22)*P152),'Ejercicio 3 - TIR'!$E$22-SQRT(('Ejercicio 3 - TIR'!$E$22-'Ejercicio 3 - TIR'!$C$22)*('Ejercicio 3 - TIR'!$E$22-'Ejercicio 3 - TIR'!$D$22)*(1-P152)))</f>
        <v>0.142172056047987</v>
      </c>
      <c r="R152" s="27">
        <f ca="1" t="shared" si="1136"/>
        <v>0.580208345780407</v>
      </c>
      <c r="S152" s="29">
        <f ca="1">IF(R152&lt;=('Ejercicio 3 - TIR'!$D$23-'Ejercicio 3 - TIR'!$C$23)/('Ejercicio 3 - TIR'!$E$23-'Ejercicio 3 - TIR'!$C$23),'Ejercicio 3 - TIR'!$C$23+SQRT(('Ejercicio 3 - TIR'!$E$23-'Ejercicio 3 - TIR'!$C$23)*('Ejercicio 3 - TIR'!$D$23-'Ejercicio 3 - TIR'!$C$23)*R152),'Ejercicio 3 - TIR'!$E$23-SQRT(('Ejercicio 3 - TIR'!$E$23-'Ejercicio 3 - TIR'!$C$23)*('Ejercicio 3 - TIR'!$E$23-'Ejercicio 3 - TIR'!$D$23)*(1-R152)))</f>
        <v>0.15251136639272</v>
      </c>
      <c r="T152" s="27">
        <f ca="1" t="shared" ref="T152:X152" si="1137">RAND()</f>
        <v>0.962339099990985</v>
      </c>
      <c r="U152" s="29">
        <f ca="1">IF(T152&lt;=('Ejercicio 3 - TIR'!$D$24-'Ejercicio 3 - TIR'!$C$24)/('Ejercicio 3 - TIR'!$E$24-'Ejercicio 3 - TIR'!$C$24),'Ejercicio 3 - TIR'!$C$24+SQRT(('Ejercicio 3 - TIR'!$E$24-'Ejercicio 3 - TIR'!$C$24)*('Ejercicio 3 - TIR'!$D$24-'Ejercicio 3 - TIR'!$C$24)*T152),'Ejercicio 3 - TIR'!$E$24-SQRT(('Ejercicio 3 - TIR'!$E$24-'Ejercicio 3 - TIR'!$C$24)*('Ejercicio 3 - TIR'!$E$24-'Ejercicio 3 - TIR'!$D$24)*(1-T152)))</f>
        <v>0.209731089637881</v>
      </c>
      <c r="V152" s="27">
        <f ca="1" t="shared" si="1137"/>
        <v>0.287042421805775</v>
      </c>
      <c r="W152" s="29">
        <f ca="1">IF(V152&lt;=('Ejercicio 3 - TIR'!$D$25-'Ejercicio 3 - TIR'!$C$25)/('Ejercicio 3 - TIR'!$E$25-'Ejercicio 3 - TIR'!$C$25),'Ejercicio 3 - TIR'!$C$25+SQRT(('Ejercicio 3 - TIR'!$E$25-'Ejercicio 3 - TIR'!$C$25)*('Ejercicio 3 - TIR'!$D$25-'Ejercicio 3 - TIR'!$C$25)*V152),'Ejercicio 3 - TIR'!$E$25-SQRT(('Ejercicio 3 - TIR'!$E$25-'Ejercicio 3 - TIR'!$C$25)*('Ejercicio 3 - TIR'!$E$25-'Ejercicio 3 - TIR'!$D$25)*(1-V152)))</f>
        <v>0.200046506391647</v>
      </c>
      <c r="X152" s="27">
        <f ca="1" t="shared" si="1137"/>
        <v>0.959825159901598</v>
      </c>
      <c r="Y152" s="29">
        <f ca="1">IF(X152&lt;=('Ejercicio 3 - TIR'!$D$26-'Ejercicio 3 - TIR'!$C$26)/('Ejercicio 3 - TIR'!$E$26-'Ejercicio 3 - TIR'!$C$26),'Ejercicio 3 - TIR'!$C$26+SQRT(('Ejercicio 3 - TIR'!$E$26-'Ejercicio 3 - TIR'!$C$26)*('Ejercicio 3 - TIR'!$D$26-'Ejercicio 3 - TIR'!$C$26)*X152),'Ejercicio 3 - TIR'!$E$26-SQRT(('Ejercicio 3 - TIR'!$E$26-'Ejercicio 3 - TIR'!$C$26)*('Ejercicio 3 - TIR'!$E$26-'Ejercicio 3 - TIR'!$D$26)*(1-X152)))</f>
        <v>0.265270976389069</v>
      </c>
      <c r="Z152" s="27">
        <f ca="1" t="shared" si="956"/>
        <v>1.14217205604799</v>
      </c>
      <c r="AA152" s="27">
        <f ca="1" t="shared" si="957"/>
        <v>1.31636627697145</v>
      </c>
      <c r="AB152" s="27">
        <f ca="1" t="shared" si="958"/>
        <v>1.59244921060323</v>
      </c>
      <c r="AC152" s="27">
        <f ca="1" t="shared" si="959"/>
        <v>1.91101311179054</v>
      </c>
      <c r="AD152" s="27">
        <f ca="1" t="shared" si="960"/>
        <v>2.41794942584753</v>
      </c>
      <c r="AE152" s="26">
        <f ca="1" t="shared" si="961"/>
        <v>4519.19979523462</v>
      </c>
      <c r="AF152" s="26">
        <f ca="1" t="shared" si="962"/>
        <v>5208.42913100755</v>
      </c>
      <c r="AG152" s="26">
        <f ca="1" t="shared" si="963"/>
        <v>6300.79864795544</v>
      </c>
      <c r="AH152" s="26">
        <f ca="1" t="shared" si="964"/>
        <v>7561.25140495614</v>
      </c>
      <c r="AI152" s="26">
        <f ca="1" t="shared" si="965"/>
        <v>9567.03194787207</v>
      </c>
      <c r="AJ152" s="28">
        <f ca="1" t="shared" si="966"/>
        <v>39570.0930446447</v>
      </c>
      <c r="AK152" s="28">
        <f ca="1" t="shared" si="967"/>
        <v>50704.8136710121</v>
      </c>
      <c r="AL152" s="28">
        <f ca="1" t="shared" si="968"/>
        <v>55400.1334016132</v>
      </c>
      <c r="AM152" s="28">
        <f ca="1" t="shared" si="969"/>
        <v>73078.8956276287</v>
      </c>
      <c r="AN152" s="28">
        <f ca="1" t="shared" si="970"/>
        <v>86215.8898983681</v>
      </c>
      <c r="AO152" s="28">
        <f ca="1">C152/'Ejercicio 3 - TIR'!$D$7</f>
        <v>15394.301756778</v>
      </c>
      <c r="AP152" s="28">
        <f ca="1" t="shared" si="971"/>
        <v>24175.7912878667</v>
      </c>
      <c r="AQ152" s="28">
        <f ca="1" t="shared" si="972"/>
        <v>35310.511914234</v>
      </c>
      <c r="AR152" s="28">
        <f ca="1" t="shared" si="973"/>
        <v>40005.8316448352</v>
      </c>
      <c r="AS152" s="28">
        <f ca="1" t="shared" si="974"/>
        <v>57684.5938708507</v>
      </c>
      <c r="AT152" s="28">
        <f ca="1" t="shared" si="975"/>
        <v>70821.5881415901</v>
      </c>
      <c r="AU152" s="28">
        <f ca="1">AP152*'Ejercicio 3 - TIR'!$D$5</f>
        <v>12087.8956439333</v>
      </c>
      <c r="AV152" s="28">
        <f ca="1">AQ152*'Ejercicio 3 - TIR'!$D$5</f>
        <v>17655.255957117</v>
      </c>
      <c r="AW152" s="28">
        <f ca="1">AR152*'Ejercicio 3 - TIR'!$D$5</f>
        <v>20002.9158224176</v>
      </c>
      <c r="AX152" s="28">
        <f ca="1">AS152*'Ejercicio 3 - TIR'!$D$5</f>
        <v>28842.2969354253</v>
      </c>
      <c r="AY152" s="28">
        <f ca="1">AT152*'Ejercicio 3 - TIR'!$D$5</f>
        <v>35410.794070795</v>
      </c>
      <c r="AZ152" s="28">
        <f ca="1" t="shared" ref="AZ152:BD152" si="1138">AJ152-AU152-AE152</f>
        <v>22962.9976054767</v>
      </c>
      <c r="BA152" s="28">
        <f ca="1" t="shared" si="1138"/>
        <v>27841.1285828875</v>
      </c>
      <c r="BB152" s="28">
        <f ca="1" t="shared" si="1138"/>
        <v>29096.4189312402</v>
      </c>
      <c r="BC152" s="28">
        <f ca="1" t="shared" si="1138"/>
        <v>36675.3472872472</v>
      </c>
      <c r="BD152" s="28">
        <f ca="1" t="shared" si="1138"/>
        <v>41238.063879701</v>
      </c>
      <c r="BE152" s="28">
        <f ca="1" t="shared" ref="BE152:BI152" si="1139">AZ152/Z152</f>
        <v>20104.6746712844</v>
      </c>
      <c r="BF152" s="28">
        <f ca="1" t="shared" si="1139"/>
        <v>21149.986193008</v>
      </c>
      <c r="BG152" s="28">
        <f ca="1" t="shared" si="1139"/>
        <v>18271.4894374674</v>
      </c>
      <c r="BH152" s="28">
        <f ca="1" t="shared" si="1139"/>
        <v>19191.5728159939</v>
      </c>
      <c r="BI152" s="28">
        <f ca="1" t="shared" si="1139"/>
        <v>17054.9737057657</v>
      </c>
      <c r="BJ152" s="28">
        <f ca="1" t="shared" si="978"/>
        <v>76858.9612749894</v>
      </c>
      <c r="BK152" s="28">
        <f ca="1" t="shared" si="979"/>
        <v>37222.6430941251</v>
      </c>
      <c r="BL152" s="28">
        <f ca="1" t="shared" si="980"/>
        <v>114081.604369114</v>
      </c>
      <c r="BM152" s="28">
        <f ca="1">BK152*'Ejercicio 3 - TIR'!$D$5</f>
        <v>18611.3215470625</v>
      </c>
      <c r="BN152" s="28">
        <f ca="1" t="shared" si="981"/>
        <v>95470.2828220519</v>
      </c>
      <c r="BO152" s="28">
        <f ca="1" t="shared" si="982"/>
        <v>39483.9866382184</v>
      </c>
      <c r="BP152" s="28">
        <f ca="1" t="shared" si="983"/>
        <v>-108758.34454372</v>
      </c>
      <c r="BQ152" s="28">
        <f ca="1" t="shared" ref="BQ152:BT152" si="1140">BE152</f>
        <v>20104.6746712844</v>
      </c>
      <c r="BR152" s="28">
        <f ca="1" t="shared" si="1140"/>
        <v>21149.986193008</v>
      </c>
      <c r="BS152" s="28">
        <f ca="1" t="shared" si="1140"/>
        <v>18271.4894374674</v>
      </c>
      <c r="BT152" s="28">
        <f ca="1" t="shared" si="1140"/>
        <v>19191.5728159939</v>
      </c>
      <c r="BU152" s="28">
        <f ca="1" t="shared" si="985"/>
        <v>56538.9603439842</v>
      </c>
      <c r="BV152" s="30">
        <f ca="1" t="shared" si="986"/>
        <v>6.52236868387355</v>
      </c>
    </row>
    <row r="153" ht="15" customHeight="1" spans="1:74">
      <c r="A153" s="26">
        <v>152</v>
      </c>
      <c r="B153" s="27">
        <f ca="1" t="shared" ref="B153:F153" si="1141">RAND()</f>
        <v>0.00199062516305148</v>
      </c>
      <c r="C153" s="28">
        <f ca="1">IF(B153&lt;=('Ejercicio 3 - TIR'!$D$13-'Ejercicio 3 - TIR'!$C$13)/('Ejercicio 3 - TIR'!$E$13-'Ejercicio 3 - TIR'!$C$13),'Ejercicio 3 - TIR'!$C$13+SQRT(('Ejercicio 3 - TIR'!$E$13-'Ejercicio 3 - TIR'!$C$13)*('Ejercicio 3 - TIR'!$D$13-'Ejercicio 3 - TIR'!$C$13)*B153),'Ejercicio 3 - TIR'!$E$13-SQRT(('Ejercicio 3 - TIR'!$E$13-'Ejercicio 3 - TIR'!$C$13)*('Ejercicio 3 - TIR'!$E$13-'Ejercicio 3 - TIR'!$D$13)*(1-B153)))</f>
        <v>60892.3284514239</v>
      </c>
      <c r="D153" s="27">
        <f ca="1" t="shared" si="1141"/>
        <v>0.108558553875549</v>
      </c>
      <c r="E153" s="28">
        <f ca="1">IF(D153&lt;=('Ejercicio 3 - TIR'!$D$14-'Ejercicio 3 - TIR'!$C$14)/('Ejercicio 3 - TIR'!$E$14-'Ejercicio 3 - TIR'!$C$14),'Ejercicio 3 - TIR'!$C$14+SQRT(('Ejercicio 3 - TIR'!$E$14-'Ejercicio 3 - TIR'!$C$14)*('Ejercicio 3 - TIR'!$D$14-'Ejercicio 3 - TIR'!$C$14)*D153),'Ejercicio 3 - TIR'!$E$14-SQRT(('Ejercicio 3 - TIR'!$E$14-'Ejercicio 3 - TIR'!$C$14)*('Ejercicio 3 - TIR'!$E$14-'Ejercicio 3 - TIR'!$D$14)*(1-D153)))</f>
        <v>27853.3999966121</v>
      </c>
      <c r="F153" s="27">
        <f ca="1" t="shared" si="1141"/>
        <v>0.208019588576538</v>
      </c>
      <c r="G153" s="28">
        <f ca="1">IF(F153&lt;=('Ejercicio 3 - TIR'!$D$18-'Ejercicio 3 - TIR'!$C$18)/('Ejercicio 3 - TIR'!$E$18-'Ejercicio 3 - TIR'!$C$18),'Ejercicio 3 - TIR'!$C$18+SQRT(('Ejercicio 3 - TIR'!$E$18-'Ejercicio 3 - TIR'!$C$18)*('Ejercicio 3 - TIR'!$D$18-'Ejercicio 3 - TIR'!$C$18)*F153),'Ejercicio 3 - TIR'!$E$18-SQRT(('Ejercicio 3 - TIR'!$E$18-'Ejercicio 3 - TIR'!$C$18)*('Ejercicio 3 - TIR'!$E$18-'Ejercicio 3 - TIR'!$D$18)*(1-F153)))</f>
        <v>35585.959030147</v>
      </c>
      <c r="H153" s="27">
        <f ca="1" t="shared" ref="H153:L153" si="1142">RAND()</f>
        <v>0.917220092148327</v>
      </c>
      <c r="I153" s="28">
        <f ca="1">IF(H153&lt;=('Ejercicio 3 - TIR'!$D$18-'Ejercicio 3 - TIR'!$C$18)/('Ejercicio 3 - TIR'!$E$18-'Ejercicio 3 - TIR'!$C$18),'Ejercicio 3 - TIR'!$C$18+SQRT(('Ejercicio 3 - TIR'!$E$18-'Ejercicio 3 - TIR'!$C$18)*('Ejercicio 3 - TIR'!$D$18-'Ejercicio 3 - TIR'!$C$18)*H153),'Ejercicio 3 - TIR'!$E$18-SQRT(('Ejercicio 3 - TIR'!$E$18-'Ejercicio 3 - TIR'!$C$18)*('Ejercicio 3 - TIR'!$E$18-'Ejercicio 3 - TIR'!$D$18)*(1-H153)))</f>
        <v>42508.3152107709</v>
      </c>
      <c r="J153" s="27">
        <f ca="1" t="shared" si="1142"/>
        <v>0.351689005881943</v>
      </c>
      <c r="K153" s="28">
        <f ca="1">IF(J153&lt;=('Ejercicio 3 - TIR'!$D$18-'Ejercicio 3 - TIR'!$C$18)/('Ejercicio 3 - TIR'!$E$18-'Ejercicio 3 - TIR'!$C$18),'Ejercicio 3 - TIR'!$C$18+SQRT(('Ejercicio 3 - TIR'!$E$18-'Ejercicio 3 - TIR'!$C$18)*('Ejercicio 3 - TIR'!$D$18-'Ejercicio 3 - TIR'!$C$18)*J153),'Ejercicio 3 - TIR'!$E$18-SQRT(('Ejercicio 3 - TIR'!$E$18-'Ejercicio 3 - TIR'!$C$18)*('Ejercicio 3 - TIR'!$E$18-'Ejercicio 3 - TIR'!$D$18)*(1-J153)))</f>
        <v>37263.150203754</v>
      </c>
      <c r="L153" s="27">
        <f ca="1" t="shared" si="1142"/>
        <v>0.858044302295187</v>
      </c>
      <c r="M153" s="28">
        <f ca="1">IF(L153&lt;=('Ejercicio 3 - TIR'!$D$18-'Ejercicio 3 - TIR'!$C$18)/('Ejercicio 3 - TIR'!$E$18-'Ejercicio 3 - TIR'!$C$18),'Ejercicio 3 - TIR'!$C$18+SQRT(('Ejercicio 3 - TIR'!$E$18-'Ejercicio 3 - TIR'!$C$18)*('Ejercicio 3 - TIR'!$D$18-'Ejercicio 3 - TIR'!$C$18)*L153),'Ejercicio 3 - TIR'!$E$18-SQRT(('Ejercicio 3 - TIR'!$E$18-'Ejercicio 3 - TIR'!$C$18)*('Ejercicio 3 - TIR'!$E$18-'Ejercicio 3 - TIR'!$D$18)*(1-L153)))</f>
        <v>41737.0753413753</v>
      </c>
      <c r="N153" s="27">
        <f ca="1" t="shared" ref="N153:R153" si="1143">RAND()</f>
        <v>0.975161495126097</v>
      </c>
      <c r="O153" s="28">
        <f ca="1">IF(N153&lt;=('Ejercicio 3 - TIR'!$D$18-'Ejercicio 3 - TIR'!$C$18)/('Ejercicio 3 - TIR'!$E$18-'Ejercicio 3 - TIR'!$C$18),'Ejercicio 3 - TIR'!$C$18+SQRT(('Ejercicio 3 - TIR'!$E$18-'Ejercicio 3 - TIR'!$C$18)*('Ejercicio 3 - TIR'!$D$18-'Ejercicio 3 - TIR'!$C$18)*N153),'Ejercicio 3 - TIR'!$E$18-SQRT(('Ejercicio 3 - TIR'!$E$18-'Ejercicio 3 - TIR'!$C$18)*('Ejercicio 3 - TIR'!$E$18-'Ejercicio 3 - TIR'!$D$18)*(1-N153)))</f>
        <v>43635.1234980619</v>
      </c>
      <c r="P153" s="27">
        <f ca="1" t="shared" si="1143"/>
        <v>0.483843178228935</v>
      </c>
      <c r="Q153" s="29">
        <f ca="1">IF(P153&lt;=('Ejercicio 3 - TIR'!$D$22-'Ejercicio 3 - TIR'!$C$22)/('Ejercicio 3 - TIR'!$E$22-'Ejercicio 3 - TIR'!$C$22),'Ejercicio 3 - TIR'!$C$22+SQRT(('Ejercicio 3 - TIR'!$E$22-'Ejercicio 3 - TIR'!$C$22)*('Ejercicio 3 - TIR'!$D$22-'Ejercicio 3 - TIR'!$C$22)*P153),'Ejercicio 3 - TIR'!$E$22-SQRT(('Ejercicio 3 - TIR'!$E$22-'Ejercicio 3 - TIR'!$C$22)*('Ejercicio 3 - TIR'!$E$22-'Ejercicio 3 - TIR'!$D$22)*(1-P153)))</f>
        <v>0.149511315131862</v>
      </c>
      <c r="R153" s="27">
        <f ca="1" t="shared" si="1143"/>
        <v>0.262775310677443</v>
      </c>
      <c r="S153" s="29">
        <f ca="1">IF(R153&lt;=('Ejercicio 3 - TIR'!$D$23-'Ejercicio 3 - TIR'!$C$23)/('Ejercicio 3 - TIR'!$E$23-'Ejercicio 3 - TIR'!$C$23),'Ejercicio 3 - TIR'!$C$23+SQRT(('Ejercicio 3 - TIR'!$E$23-'Ejercicio 3 - TIR'!$C$23)*('Ejercicio 3 - TIR'!$D$23-'Ejercicio 3 - TIR'!$C$23)*R153),'Ejercicio 3 - TIR'!$E$23-SQRT(('Ejercicio 3 - TIR'!$E$23-'Ejercicio 3 - TIR'!$C$23)*('Ejercicio 3 - TIR'!$E$23-'Ejercicio 3 - TIR'!$D$23)*(1-R153)))</f>
        <v>0.141748461077037</v>
      </c>
      <c r="T153" s="27">
        <f ca="1" t="shared" ref="T153:X153" si="1144">RAND()</f>
        <v>0.959276680275086</v>
      </c>
      <c r="U153" s="29">
        <f ca="1">IF(T153&lt;=('Ejercicio 3 - TIR'!$D$24-'Ejercicio 3 - TIR'!$C$24)/('Ejercicio 3 - TIR'!$E$24-'Ejercicio 3 - TIR'!$C$24),'Ejercicio 3 - TIR'!$C$24+SQRT(('Ejercicio 3 - TIR'!$E$24-'Ejercicio 3 - TIR'!$C$24)*('Ejercicio 3 - TIR'!$D$24-'Ejercicio 3 - TIR'!$C$24)*T153),'Ejercicio 3 - TIR'!$E$24-SQRT(('Ejercicio 3 - TIR'!$E$24-'Ejercicio 3 - TIR'!$C$24)*('Ejercicio 3 - TIR'!$E$24-'Ejercicio 3 - TIR'!$D$24)*(1-T153)))</f>
        <v>0.209321737256007</v>
      </c>
      <c r="V153" s="27">
        <f ca="1" t="shared" si="1144"/>
        <v>0.0395924034576547</v>
      </c>
      <c r="W153" s="29">
        <f ca="1">IF(V153&lt;=('Ejercicio 3 - TIR'!$D$25-'Ejercicio 3 - TIR'!$C$25)/('Ejercicio 3 - TIR'!$E$25-'Ejercicio 3 - TIR'!$C$25),'Ejercicio 3 - TIR'!$C$25+SQRT(('Ejercicio 3 - TIR'!$E$25-'Ejercicio 3 - TIR'!$C$25)*('Ejercicio 3 - TIR'!$D$25-'Ejercicio 3 - TIR'!$C$25)*V153),'Ejercicio 3 - TIR'!$E$25-SQRT(('Ejercicio 3 - TIR'!$E$25-'Ejercicio 3 - TIR'!$C$25)*('Ejercicio 3 - TIR'!$E$25-'Ejercicio 3 - TIR'!$D$25)*(1-V153)))</f>
        <v>0.187445089982043</v>
      </c>
      <c r="X153" s="27">
        <f ca="1" t="shared" si="1144"/>
        <v>0.960524331329023</v>
      </c>
      <c r="Y153" s="29">
        <f ca="1">IF(X153&lt;=('Ejercicio 3 - TIR'!$D$26-'Ejercicio 3 - TIR'!$C$26)/('Ejercicio 3 - TIR'!$E$26-'Ejercicio 3 - TIR'!$C$26),'Ejercicio 3 - TIR'!$C$26+SQRT(('Ejercicio 3 - TIR'!$E$26-'Ejercicio 3 - TIR'!$C$26)*('Ejercicio 3 - TIR'!$D$26-'Ejercicio 3 - TIR'!$C$26)*X153),'Ejercicio 3 - TIR'!$E$26-SQRT(('Ejercicio 3 - TIR'!$E$26-'Ejercicio 3 - TIR'!$C$26)*('Ejercicio 3 - TIR'!$E$26-'Ejercicio 3 - TIR'!$D$26)*(1-X153)))</f>
        <v>0.26539970511177</v>
      </c>
      <c r="Z153" s="27">
        <f ca="1" t="shared" si="956"/>
        <v>1.14951131513186</v>
      </c>
      <c r="AA153" s="27">
        <f ca="1" t="shared" si="957"/>
        <v>1.31245277504244</v>
      </c>
      <c r="AB153" s="27">
        <f ca="1" t="shared" si="958"/>
        <v>1.5871776699808</v>
      </c>
      <c r="AC153" s="27">
        <f ca="1" t="shared" si="959"/>
        <v>1.88468633114784</v>
      </c>
      <c r="AD153" s="27">
        <f ca="1" t="shared" si="960"/>
        <v>2.38488152766265</v>
      </c>
      <c r="AE153" s="26">
        <f ca="1" t="shared" si="961"/>
        <v>4164.39846438729</v>
      </c>
      <c r="AF153" s="26">
        <f ca="1" t="shared" si="962"/>
        <v>4754.69553802576</v>
      </c>
      <c r="AG153" s="26">
        <f ca="1" t="shared" si="963"/>
        <v>5749.9566681687</v>
      </c>
      <c r="AH153" s="26">
        <f ca="1" t="shared" si="964"/>
        <v>6827.75781322643</v>
      </c>
      <c r="AI153" s="26">
        <f ca="1" t="shared" si="965"/>
        <v>8639.84272343131</v>
      </c>
      <c r="AJ153" s="28">
        <f ca="1" t="shared" si="966"/>
        <v>40906.4625649728</v>
      </c>
      <c r="AK153" s="28">
        <f ca="1" t="shared" si="967"/>
        <v>55790.1562607553</v>
      </c>
      <c r="AL153" s="28">
        <f ca="1" t="shared" si="968"/>
        <v>59143.2399165387</v>
      </c>
      <c r="AM153" s="28">
        <f ca="1" t="shared" si="969"/>
        <v>78661.2953979774</v>
      </c>
      <c r="AN153" s="28">
        <f ca="1" t="shared" si="970"/>
        <v>104064.599987806</v>
      </c>
      <c r="AO153" s="28">
        <f ca="1">C153/'Ejercicio 3 - TIR'!$D$7</f>
        <v>12178.4656902848</v>
      </c>
      <c r="AP153" s="28">
        <f ca="1" t="shared" si="971"/>
        <v>28727.9968746881</v>
      </c>
      <c r="AQ153" s="28">
        <f ca="1" t="shared" si="972"/>
        <v>43611.6905704705</v>
      </c>
      <c r="AR153" s="28">
        <f ca="1" t="shared" si="973"/>
        <v>46964.7742262539</v>
      </c>
      <c r="AS153" s="28">
        <f ca="1" t="shared" si="974"/>
        <v>66482.8297076927</v>
      </c>
      <c r="AT153" s="28">
        <f ca="1" t="shared" si="975"/>
        <v>91886.1342975217</v>
      </c>
      <c r="AU153" s="28">
        <f ca="1">AP153*'Ejercicio 3 - TIR'!$D$5</f>
        <v>14363.998437344</v>
      </c>
      <c r="AV153" s="28">
        <f ca="1">AQ153*'Ejercicio 3 - TIR'!$D$5</f>
        <v>21805.8452852353</v>
      </c>
      <c r="AW153" s="28">
        <f ca="1">AR153*'Ejercicio 3 - TIR'!$D$5</f>
        <v>23482.3871131269</v>
      </c>
      <c r="AX153" s="28">
        <f ca="1">AS153*'Ejercicio 3 - TIR'!$D$5</f>
        <v>33241.4148538463</v>
      </c>
      <c r="AY153" s="28">
        <f ca="1">AT153*'Ejercicio 3 - TIR'!$D$5</f>
        <v>45943.0671487609</v>
      </c>
      <c r="AZ153" s="28">
        <f ca="1" t="shared" ref="AZ153:BD153" si="1145">AJ153-AU153-AE153</f>
        <v>22378.0656632415</v>
      </c>
      <c r="BA153" s="28">
        <f ca="1" t="shared" si="1145"/>
        <v>29229.6154374943</v>
      </c>
      <c r="BB153" s="28">
        <f ca="1" t="shared" si="1145"/>
        <v>29910.896135243</v>
      </c>
      <c r="BC153" s="28">
        <f ca="1" t="shared" si="1145"/>
        <v>38592.1227309047</v>
      </c>
      <c r="BD153" s="28">
        <f ca="1" t="shared" si="1145"/>
        <v>49481.6901156143</v>
      </c>
      <c r="BE153" s="28">
        <f ca="1" t="shared" ref="BE153:BI153" si="1146">AZ153/Z153</f>
        <v>19467.4601012296</v>
      </c>
      <c r="BF153" s="28">
        <f ca="1" t="shared" si="1146"/>
        <v>22270.9845209851</v>
      </c>
      <c r="BG153" s="28">
        <f ca="1" t="shared" si="1146"/>
        <v>18845.3357812203</v>
      </c>
      <c r="BH153" s="28">
        <f ca="1" t="shared" si="1146"/>
        <v>20476.6820309037</v>
      </c>
      <c r="BI153" s="28">
        <f ca="1" t="shared" si="1146"/>
        <v>20748.0705190877</v>
      </c>
      <c r="BJ153" s="28">
        <f ca="1" t="shared" si="978"/>
        <v>66427.0591345194</v>
      </c>
      <c r="BK153" s="28">
        <f ca="1" t="shared" si="979"/>
        <v>29044.1978600336</v>
      </c>
      <c r="BL153" s="28">
        <f ca="1" t="shared" si="980"/>
        <v>95471.256994553</v>
      </c>
      <c r="BM153" s="28">
        <f ca="1">BK153*'Ejercicio 3 - TIR'!$D$5</f>
        <v>14522.0989300168</v>
      </c>
      <c r="BN153" s="28">
        <f ca="1" t="shared" si="981"/>
        <v>80949.1580645362</v>
      </c>
      <c r="BO153" s="28">
        <f ca="1" t="shared" si="982"/>
        <v>33942.6328417545</v>
      </c>
      <c r="BP153" s="28">
        <f ca="1" t="shared" si="983"/>
        <v>-88745.7284480361</v>
      </c>
      <c r="BQ153" s="28">
        <f ca="1" t="shared" ref="BQ153:BT153" si="1147">BE153</f>
        <v>19467.4601012296</v>
      </c>
      <c r="BR153" s="28">
        <f ca="1" t="shared" si="1147"/>
        <v>22270.9845209851</v>
      </c>
      <c r="BS153" s="28">
        <f ca="1" t="shared" si="1147"/>
        <v>18845.3357812203</v>
      </c>
      <c r="BT153" s="28">
        <f ca="1" t="shared" si="1147"/>
        <v>20476.6820309037</v>
      </c>
      <c r="BU153" s="28">
        <f ca="1" t="shared" si="985"/>
        <v>54690.7033608422</v>
      </c>
      <c r="BV153" s="30">
        <f ca="1" t="shared" si="986"/>
        <v>13.4832626354304</v>
      </c>
    </row>
    <row r="154" ht="15" customHeight="1" spans="1:74">
      <c r="A154" s="26">
        <v>153</v>
      </c>
      <c r="B154" s="27">
        <f ca="1" t="shared" ref="B154:F154" si="1148">RAND()</f>
        <v>0.829767426891547</v>
      </c>
      <c r="C154" s="28">
        <f ca="1">IF(B154&lt;=('Ejercicio 3 - TIR'!$D$13-'Ejercicio 3 - TIR'!$C$13)/('Ejercicio 3 - TIR'!$E$13-'Ejercicio 3 - TIR'!$C$13),'Ejercicio 3 - TIR'!$C$13+SQRT(('Ejercicio 3 - TIR'!$E$13-'Ejercicio 3 - TIR'!$C$13)*('Ejercicio 3 - TIR'!$D$13-'Ejercicio 3 - TIR'!$C$13)*B154),'Ejercicio 3 - TIR'!$E$13-SQRT(('Ejercicio 3 - TIR'!$E$13-'Ejercicio 3 - TIR'!$C$13)*('Ejercicio 3 - TIR'!$E$13-'Ejercicio 3 - TIR'!$D$13)*(1-B154)))</f>
        <v>85707.3764574119</v>
      </c>
      <c r="D154" s="27">
        <f ca="1" t="shared" si="1148"/>
        <v>0.699535112632429</v>
      </c>
      <c r="E154" s="28">
        <f ca="1">IF(D154&lt;=('Ejercicio 3 - TIR'!$D$14-'Ejercicio 3 - TIR'!$C$14)/('Ejercicio 3 - TIR'!$E$14-'Ejercicio 3 - TIR'!$C$14),'Ejercicio 3 - TIR'!$C$14+SQRT(('Ejercicio 3 - TIR'!$E$14-'Ejercicio 3 - TIR'!$C$14)*('Ejercicio 3 - TIR'!$D$14-'Ejercicio 3 - TIR'!$C$14)*D154),'Ejercicio 3 - TIR'!$E$14-SQRT(('Ejercicio 3 - TIR'!$E$14-'Ejercicio 3 - TIR'!$C$14)*('Ejercicio 3 - TIR'!$E$14-'Ejercicio 3 - TIR'!$D$14)*(1-D154)))</f>
        <v>33286.6004807448</v>
      </c>
      <c r="F154" s="27">
        <f ca="1" t="shared" si="1148"/>
        <v>0.795803579168222</v>
      </c>
      <c r="G154" s="28">
        <f ca="1">IF(F154&lt;=('Ejercicio 3 - TIR'!$D$18-'Ejercicio 3 - TIR'!$C$18)/('Ejercicio 3 - TIR'!$E$18-'Ejercicio 3 - TIR'!$C$18),'Ejercicio 3 - TIR'!$C$18+SQRT(('Ejercicio 3 - TIR'!$E$18-'Ejercicio 3 - TIR'!$C$18)*('Ejercicio 3 - TIR'!$D$18-'Ejercicio 3 - TIR'!$C$18)*F154),'Ejercicio 3 - TIR'!$E$18-SQRT(('Ejercicio 3 - TIR'!$E$18-'Ejercicio 3 - TIR'!$C$18)*('Ejercicio 3 - TIR'!$E$18-'Ejercicio 3 - TIR'!$D$18)*(1-F154)))</f>
        <v>41086.5959111812</v>
      </c>
      <c r="H154" s="27">
        <f ca="1" t="shared" ref="H154:L154" si="1149">RAND()</f>
        <v>0.137171716740629</v>
      </c>
      <c r="I154" s="28">
        <f ca="1">IF(H154&lt;=('Ejercicio 3 - TIR'!$D$18-'Ejercicio 3 - TIR'!$C$18)/('Ejercicio 3 - TIR'!$E$18-'Ejercicio 3 - TIR'!$C$18),'Ejercicio 3 - TIR'!$C$18+SQRT(('Ejercicio 3 - TIR'!$E$18-'Ejercicio 3 - TIR'!$C$18)*('Ejercicio 3 - TIR'!$D$18-'Ejercicio 3 - TIR'!$C$18)*H154),'Ejercicio 3 - TIR'!$E$18-SQRT(('Ejercicio 3 - TIR'!$E$18-'Ejercicio 3 - TIR'!$C$18)*('Ejercicio 3 - TIR'!$E$18-'Ejercicio 3 - TIR'!$D$18)*(1-H154)))</f>
        <v>34536.0508717489</v>
      </c>
      <c r="J154" s="27">
        <f ca="1" t="shared" si="1149"/>
        <v>0.37706972916586</v>
      </c>
      <c r="K154" s="28">
        <f ca="1">IF(J154&lt;=('Ejercicio 3 - TIR'!$D$18-'Ejercicio 3 - TIR'!$C$18)/('Ejercicio 3 - TIR'!$E$18-'Ejercicio 3 - TIR'!$C$18),'Ejercicio 3 - TIR'!$C$18+SQRT(('Ejercicio 3 - TIR'!$E$18-'Ejercicio 3 - TIR'!$C$18)*('Ejercicio 3 - TIR'!$D$18-'Ejercicio 3 - TIR'!$C$18)*J154),'Ejercicio 3 - TIR'!$E$18-SQRT(('Ejercicio 3 - TIR'!$E$18-'Ejercicio 3 - TIR'!$C$18)*('Ejercicio 3 - TIR'!$E$18-'Ejercicio 3 - TIR'!$D$18)*(1-J154)))</f>
        <v>37520.6688116735</v>
      </c>
      <c r="L154" s="27">
        <f ca="1" t="shared" si="1149"/>
        <v>0.322469473705841</v>
      </c>
      <c r="M154" s="28">
        <f ca="1">IF(L154&lt;=('Ejercicio 3 - TIR'!$D$18-'Ejercicio 3 - TIR'!$C$18)/('Ejercicio 3 - TIR'!$E$18-'Ejercicio 3 - TIR'!$C$18),'Ejercicio 3 - TIR'!$C$18+SQRT(('Ejercicio 3 - TIR'!$E$18-'Ejercicio 3 - TIR'!$C$18)*('Ejercicio 3 - TIR'!$D$18-'Ejercicio 3 - TIR'!$C$18)*L154),'Ejercicio 3 - TIR'!$E$18-SQRT(('Ejercicio 3 - TIR'!$E$18-'Ejercicio 3 - TIR'!$C$18)*('Ejercicio 3 - TIR'!$E$18-'Ejercicio 3 - TIR'!$D$18)*(1-L154)))</f>
        <v>36954.8846903364</v>
      </c>
      <c r="N154" s="27">
        <f ca="1" t="shared" ref="N154:R154" si="1150">RAND()</f>
        <v>0.331530070168182</v>
      </c>
      <c r="O154" s="28">
        <f ca="1">IF(N154&lt;=('Ejercicio 3 - TIR'!$D$18-'Ejercicio 3 - TIR'!$C$18)/('Ejercicio 3 - TIR'!$E$18-'Ejercicio 3 - TIR'!$C$18),'Ejercicio 3 - TIR'!$C$18+SQRT(('Ejercicio 3 - TIR'!$E$18-'Ejercicio 3 - TIR'!$C$18)*('Ejercicio 3 - TIR'!$D$18-'Ejercicio 3 - TIR'!$C$18)*N154),'Ejercicio 3 - TIR'!$E$18-SQRT(('Ejercicio 3 - TIR'!$E$18-'Ejercicio 3 - TIR'!$C$18)*('Ejercicio 3 - TIR'!$E$18-'Ejercicio 3 - TIR'!$D$18)*(1-N154)))</f>
        <v>37051.915379897</v>
      </c>
      <c r="P154" s="27">
        <f ca="1" t="shared" si="1150"/>
        <v>0.510047547769767</v>
      </c>
      <c r="Q154" s="29">
        <f ca="1">IF(P154&lt;=('Ejercicio 3 - TIR'!$D$22-'Ejercicio 3 - TIR'!$C$22)/('Ejercicio 3 - TIR'!$E$22-'Ejercicio 3 - TIR'!$C$22),'Ejercicio 3 - TIR'!$C$22+SQRT(('Ejercicio 3 - TIR'!$E$22-'Ejercicio 3 - TIR'!$C$22)*('Ejercicio 3 - TIR'!$D$22-'Ejercicio 3 - TIR'!$C$22)*P154),'Ejercicio 3 - TIR'!$E$22-SQRT(('Ejercicio 3 - TIR'!$E$22-'Ejercicio 3 - TIR'!$C$22)*('Ejercicio 3 - TIR'!$E$22-'Ejercicio 3 - TIR'!$D$22)*(1-P154)))</f>
        <v>0.15030295614014</v>
      </c>
      <c r="R154" s="27">
        <f ca="1" t="shared" si="1150"/>
        <v>0.134310604203952</v>
      </c>
      <c r="S154" s="29">
        <f ca="1">IF(R154&lt;=('Ejercicio 3 - TIR'!$D$23-'Ejercicio 3 - TIR'!$C$23)/('Ejercicio 3 - TIR'!$E$23-'Ejercicio 3 - TIR'!$C$23),'Ejercicio 3 - TIR'!$C$23+SQRT(('Ejercicio 3 - TIR'!$E$23-'Ejercicio 3 - TIR'!$C$23)*('Ejercicio 3 - TIR'!$D$23-'Ejercicio 3 - TIR'!$C$23)*R154),'Ejercicio 3 - TIR'!$E$23-SQRT(('Ejercicio 3 - TIR'!$E$23-'Ejercicio 3 - TIR'!$C$23)*('Ejercicio 3 - TIR'!$E$23-'Ejercicio 3 - TIR'!$D$23)*(1-R154)))</f>
        <v>0.135548604039177</v>
      </c>
      <c r="T154" s="27">
        <f ca="1" t="shared" ref="T154:X154" si="1151">RAND()</f>
        <v>0.806763981993831</v>
      </c>
      <c r="U154" s="29">
        <f ca="1">IF(T154&lt;=('Ejercicio 3 - TIR'!$D$24-'Ejercicio 3 - TIR'!$C$24)/('Ejercicio 3 - TIR'!$E$24-'Ejercicio 3 - TIR'!$C$24),'Ejercicio 3 - TIR'!$C$24+SQRT(('Ejercicio 3 - TIR'!$E$24-'Ejercicio 3 - TIR'!$C$24)*('Ejercicio 3 - TIR'!$D$24-'Ejercicio 3 - TIR'!$C$24)*T154),'Ejercicio 3 - TIR'!$E$24-SQRT(('Ejercicio 3 - TIR'!$E$24-'Ejercicio 3 - TIR'!$C$24)*('Ejercicio 3 - TIR'!$E$24-'Ejercicio 3 - TIR'!$D$24)*(1-T154)))</f>
        <v>0.196739285255666</v>
      </c>
      <c r="V154" s="27">
        <f ca="1" t="shared" si="1151"/>
        <v>0.0355492171743228</v>
      </c>
      <c r="W154" s="29">
        <f ca="1">IF(V154&lt;=('Ejercicio 3 - TIR'!$D$25-'Ejercicio 3 - TIR'!$C$25)/('Ejercicio 3 - TIR'!$E$25-'Ejercicio 3 - TIR'!$C$25),'Ejercicio 3 - TIR'!$C$25+SQRT(('Ejercicio 3 - TIR'!$E$25-'Ejercicio 3 - TIR'!$C$25)*('Ejercicio 3 - TIR'!$D$25-'Ejercicio 3 - TIR'!$C$25)*V154),'Ejercicio 3 - TIR'!$E$25-SQRT(('Ejercicio 3 - TIR'!$E$25-'Ejercicio 3 - TIR'!$C$25)*('Ejercicio 3 - TIR'!$E$25-'Ejercicio 3 - TIR'!$D$25)*(1-V154)))</f>
        <v>0.187054707934709</v>
      </c>
      <c r="X154" s="27">
        <f ca="1" t="shared" si="1151"/>
        <v>0.602864239582559</v>
      </c>
      <c r="Y154" s="29">
        <f ca="1">IF(X154&lt;=('Ejercicio 3 - TIR'!$D$26-'Ejercicio 3 - TIR'!$C$26)/('Ejercicio 3 - TIR'!$E$26-'Ejercicio 3 - TIR'!$C$26),'Ejercicio 3 - TIR'!$C$26+SQRT(('Ejercicio 3 - TIR'!$E$26-'Ejercicio 3 - TIR'!$C$26)*('Ejercicio 3 - TIR'!$D$26-'Ejercicio 3 - TIR'!$C$26)*X154),'Ejercicio 3 - TIR'!$E$26-SQRT(('Ejercicio 3 - TIR'!$E$26-'Ejercicio 3 - TIR'!$C$26)*('Ejercicio 3 - TIR'!$E$26-'Ejercicio 3 - TIR'!$D$26)*(1-X154)))</f>
        <v>0.233690896075888</v>
      </c>
      <c r="Z154" s="27">
        <f ca="1" t="shared" si="956"/>
        <v>1.15030295614014</v>
      </c>
      <c r="AA154" s="27">
        <f ca="1" t="shared" si="957"/>
        <v>1.30622491606708</v>
      </c>
      <c r="AB154" s="27">
        <f ca="1" t="shared" si="958"/>
        <v>1.56321067243725</v>
      </c>
      <c r="AC154" s="27">
        <f ca="1" t="shared" si="959"/>
        <v>1.85561658821043</v>
      </c>
      <c r="AD154" s="27">
        <f ca="1" t="shared" si="960"/>
        <v>2.2892572914826</v>
      </c>
      <c r="AE154" s="26">
        <f ca="1" t="shared" si="961"/>
        <v>5003.07445211177</v>
      </c>
      <c r="AF154" s="26">
        <f ca="1" t="shared" si="962"/>
        <v>5681.23420999959</v>
      </c>
      <c r="AG154" s="26">
        <f ca="1" t="shared" si="963"/>
        <v>6798.95616784495</v>
      </c>
      <c r="AH154" s="26">
        <f ca="1" t="shared" si="964"/>
        <v>8070.73292808208</v>
      </c>
      <c r="AI154" s="26">
        <f ca="1" t="shared" si="965"/>
        <v>9956.78973803475</v>
      </c>
      <c r="AJ154" s="28">
        <f ca="1" t="shared" si="966"/>
        <v>47262.0327343672</v>
      </c>
      <c r="AK154" s="28">
        <f ca="1" t="shared" si="967"/>
        <v>45111.8501512385</v>
      </c>
      <c r="AL154" s="28">
        <f ca="1" t="shared" si="968"/>
        <v>58652.7099233917</v>
      </c>
      <c r="AM154" s="28">
        <f ca="1" t="shared" si="969"/>
        <v>68574.0970467918</v>
      </c>
      <c r="AN154" s="28">
        <f ca="1" t="shared" si="970"/>
        <v>84821.3674468255</v>
      </c>
      <c r="AO154" s="28">
        <f ca="1">C154/'Ejercicio 3 - TIR'!$D$7</f>
        <v>17141.4752914824</v>
      </c>
      <c r="AP154" s="28">
        <f ca="1" t="shared" si="971"/>
        <v>30120.5574428848</v>
      </c>
      <c r="AQ154" s="28">
        <f ca="1" t="shared" si="972"/>
        <v>27970.3748597561</v>
      </c>
      <c r="AR154" s="28">
        <f ca="1" t="shared" si="973"/>
        <v>41511.2346319093</v>
      </c>
      <c r="AS154" s="28">
        <f ca="1" t="shared" si="974"/>
        <v>51432.6217553094</v>
      </c>
      <c r="AT154" s="28">
        <f ca="1" t="shared" si="975"/>
        <v>67679.8921553431</v>
      </c>
      <c r="AU154" s="28">
        <f ca="1">AP154*'Ejercicio 3 - TIR'!$D$5</f>
        <v>15060.2787214424</v>
      </c>
      <c r="AV154" s="28">
        <f ca="1">AQ154*'Ejercicio 3 - TIR'!$D$5</f>
        <v>13985.1874298781</v>
      </c>
      <c r="AW154" s="28">
        <f ca="1">AR154*'Ejercicio 3 - TIR'!$D$5</f>
        <v>20755.6173159547</v>
      </c>
      <c r="AX154" s="28">
        <f ca="1">AS154*'Ejercicio 3 - TIR'!$D$5</f>
        <v>25716.3108776547</v>
      </c>
      <c r="AY154" s="28">
        <f ca="1">AT154*'Ejercicio 3 - TIR'!$D$5</f>
        <v>33839.9460776716</v>
      </c>
      <c r="AZ154" s="28">
        <f ca="1" t="shared" ref="AZ154:BD154" si="1152">AJ154-AU154-AE154</f>
        <v>27198.679560813</v>
      </c>
      <c r="BA154" s="28">
        <f ca="1" t="shared" si="1152"/>
        <v>25445.4285113609</v>
      </c>
      <c r="BB154" s="28">
        <f ca="1" t="shared" si="1152"/>
        <v>31098.1364395921</v>
      </c>
      <c r="BC154" s="28">
        <f ca="1" t="shared" si="1152"/>
        <v>34787.053241055</v>
      </c>
      <c r="BD154" s="28">
        <f ca="1" t="shared" si="1152"/>
        <v>41024.6316311192</v>
      </c>
      <c r="BE154" s="28">
        <f ca="1" t="shared" ref="BE154:BI154" si="1153">AZ154/Z154</f>
        <v>23644.7967169263</v>
      </c>
      <c r="BF154" s="28">
        <f ca="1" t="shared" si="1153"/>
        <v>19480.127961404</v>
      </c>
      <c r="BG154" s="28">
        <f ca="1" t="shared" si="1153"/>
        <v>19893.7590357581</v>
      </c>
      <c r="BH154" s="28">
        <f ca="1" t="shared" si="1153"/>
        <v>18746.8971025981</v>
      </c>
      <c r="BI154" s="28">
        <f ca="1" t="shared" si="1153"/>
        <v>17920.4984008373</v>
      </c>
      <c r="BJ154" s="28">
        <f ca="1" t="shared" si="978"/>
        <v>76201.5928592134</v>
      </c>
      <c r="BK154" s="28">
        <f ca="1" t="shared" si="979"/>
        <v>39241.2472977949</v>
      </c>
      <c r="BL154" s="28">
        <f ca="1" t="shared" si="980"/>
        <v>115442.840157008</v>
      </c>
      <c r="BM154" s="28">
        <f ca="1">BK154*'Ejercicio 3 - TIR'!$D$5</f>
        <v>19620.6236488975</v>
      </c>
      <c r="BN154" s="28">
        <f ca="1" t="shared" si="981"/>
        <v>95822.2165081109</v>
      </c>
      <c r="BO154" s="28">
        <f ca="1" t="shared" si="982"/>
        <v>41857.338126486</v>
      </c>
      <c r="BP154" s="28">
        <f ca="1" t="shared" si="983"/>
        <v>-118993.976938157</v>
      </c>
      <c r="BQ154" s="28">
        <f ca="1" t="shared" ref="BQ154:BT154" si="1154">BE154</f>
        <v>23644.7967169263</v>
      </c>
      <c r="BR154" s="28">
        <f ca="1" t="shared" si="1154"/>
        <v>19480.127961404</v>
      </c>
      <c r="BS154" s="28">
        <f ca="1" t="shared" si="1154"/>
        <v>19893.7590357581</v>
      </c>
      <c r="BT154" s="28">
        <f ca="1" t="shared" si="1154"/>
        <v>18746.8971025981</v>
      </c>
      <c r="BU154" s="28">
        <f ca="1" t="shared" si="985"/>
        <v>59777.8365273233</v>
      </c>
      <c r="BV154" s="30">
        <f ca="1" t="shared" si="986"/>
        <v>5.16635370012362</v>
      </c>
    </row>
    <row r="155" ht="15" customHeight="1" spans="1:74">
      <c r="A155" s="26">
        <v>154</v>
      </c>
      <c r="B155" s="27">
        <f ca="1" t="shared" ref="B155:F155" si="1155">RAND()</f>
        <v>0.430363733773359</v>
      </c>
      <c r="C155" s="28">
        <f ca="1">IF(B155&lt;=('Ejercicio 3 - TIR'!$D$13-'Ejercicio 3 - TIR'!$C$13)/('Ejercicio 3 - TIR'!$E$13-'Ejercicio 3 - TIR'!$C$13),'Ejercicio 3 - TIR'!$C$13+SQRT(('Ejercicio 3 - TIR'!$E$13-'Ejercicio 3 - TIR'!$C$13)*('Ejercicio 3 - TIR'!$D$13-'Ejercicio 3 - TIR'!$C$13)*B155),'Ejercicio 3 - TIR'!$E$13-SQRT(('Ejercicio 3 - TIR'!$E$13-'Ejercicio 3 - TIR'!$C$13)*('Ejercicio 3 - TIR'!$E$13-'Ejercicio 3 - TIR'!$D$13)*(1-B155)))</f>
        <v>73854.9522954735</v>
      </c>
      <c r="D155" s="27">
        <f ca="1" t="shared" si="1155"/>
        <v>0.239741041315384</v>
      </c>
      <c r="E155" s="28">
        <f ca="1">IF(D155&lt;=('Ejercicio 3 - TIR'!$D$14-'Ejercicio 3 - TIR'!$C$14)/('Ejercicio 3 - TIR'!$E$14-'Ejercicio 3 - TIR'!$C$14),'Ejercicio 3 - TIR'!$C$14+SQRT(('Ejercicio 3 - TIR'!$E$14-'Ejercicio 3 - TIR'!$C$14)*('Ejercicio 3 - TIR'!$D$14-'Ejercicio 3 - TIR'!$C$14)*D155),'Ejercicio 3 - TIR'!$E$14-SQRT(('Ejercicio 3 - TIR'!$E$14-'Ejercicio 3 - TIR'!$C$14)*('Ejercicio 3 - TIR'!$E$14-'Ejercicio 3 - TIR'!$D$14)*(1-D155)))</f>
        <v>29240.351176336</v>
      </c>
      <c r="F155" s="27">
        <f ca="1" t="shared" si="1155"/>
        <v>0.267033136337048</v>
      </c>
      <c r="G155" s="28">
        <f ca="1">IF(F155&lt;=('Ejercicio 3 - TIR'!$D$18-'Ejercicio 3 - TIR'!$C$18)/('Ejercicio 3 - TIR'!$E$18-'Ejercicio 3 - TIR'!$C$18),'Ejercicio 3 - TIR'!$C$18+SQRT(('Ejercicio 3 - TIR'!$E$18-'Ejercicio 3 - TIR'!$C$18)*('Ejercicio 3 - TIR'!$D$18-'Ejercicio 3 - TIR'!$C$18)*F155),'Ejercicio 3 - TIR'!$E$18-SQRT(('Ejercicio 3 - TIR'!$E$18-'Ejercicio 3 - TIR'!$C$18)*('Ejercicio 3 - TIR'!$E$18-'Ejercicio 3 - TIR'!$D$18)*(1-F155)))</f>
        <v>36328.8996239913</v>
      </c>
      <c r="H155" s="27">
        <f ca="1" t="shared" ref="H155:L155" si="1156">RAND()</f>
        <v>0.145833686086404</v>
      </c>
      <c r="I155" s="28">
        <f ca="1">IF(H155&lt;=('Ejercicio 3 - TIR'!$D$18-'Ejercicio 3 - TIR'!$C$18)/('Ejercicio 3 - TIR'!$E$18-'Ejercicio 3 - TIR'!$C$18),'Ejercicio 3 - TIR'!$C$18+SQRT(('Ejercicio 3 - TIR'!$E$18-'Ejercicio 3 - TIR'!$C$18)*('Ejercicio 3 - TIR'!$D$18-'Ejercicio 3 - TIR'!$C$18)*H155),'Ejercicio 3 - TIR'!$E$18-SQRT(('Ejercicio 3 - TIR'!$E$18-'Ejercicio 3 - TIR'!$C$18)*('Ejercicio 3 - TIR'!$E$18-'Ejercicio 3 - TIR'!$D$18)*(1-H155)))</f>
        <v>34677.0773900974</v>
      </c>
      <c r="J155" s="27">
        <f ca="1" t="shared" si="1156"/>
        <v>0.875350841515417</v>
      </c>
      <c r="K155" s="28">
        <f ca="1">IF(J155&lt;=('Ejercicio 3 - TIR'!$D$18-'Ejercicio 3 - TIR'!$C$18)/('Ejercicio 3 - TIR'!$E$18-'Ejercicio 3 - TIR'!$C$18),'Ejercicio 3 - TIR'!$C$18+SQRT(('Ejercicio 3 - TIR'!$E$18-'Ejercicio 3 - TIR'!$C$18)*('Ejercicio 3 - TIR'!$D$18-'Ejercicio 3 - TIR'!$C$18)*J155),'Ejercicio 3 - TIR'!$E$18-SQRT(('Ejercicio 3 - TIR'!$E$18-'Ejercicio 3 - TIR'!$C$18)*('Ejercicio 3 - TIR'!$E$18-'Ejercicio 3 - TIR'!$D$18)*(1-J155)))</f>
        <v>41942.4377542978</v>
      </c>
      <c r="L155" s="27">
        <f ca="1" t="shared" si="1156"/>
        <v>0.579585355208594</v>
      </c>
      <c r="M155" s="28">
        <f ca="1">IF(L155&lt;=('Ejercicio 3 - TIR'!$D$18-'Ejercicio 3 - TIR'!$C$18)/('Ejercicio 3 - TIR'!$E$18-'Ejercicio 3 - TIR'!$C$18),'Ejercicio 3 - TIR'!$C$18+SQRT(('Ejercicio 3 - TIR'!$E$18-'Ejercicio 3 - TIR'!$C$18)*('Ejercicio 3 - TIR'!$D$18-'Ejercicio 3 - TIR'!$C$18)*L155),'Ejercicio 3 - TIR'!$E$18-SQRT(('Ejercicio 3 - TIR'!$E$18-'Ejercicio 3 - TIR'!$C$18)*('Ejercicio 3 - TIR'!$E$18-'Ejercicio 3 - TIR'!$D$18)*(1-L155)))</f>
        <v>39324.044362898</v>
      </c>
      <c r="N155" s="27">
        <f ca="1" t="shared" ref="N155:R155" si="1157">RAND()</f>
        <v>0.417642017193952</v>
      </c>
      <c r="O155" s="28">
        <f ca="1">IF(N155&lt;=('Ejercicio 3 - TIR'!$D$18-'Ejercicio 3 - TIR'!$C$18)/('Ejercicio 3 - TIR'!$E$18-'Ejercicio 3 - TIR'!$C$18),'Ejercicio 3 - TIR'!$C$18+SQRT(('Ejercicio 3 - TIR'!$E$18-'Ejercicio 3 - TIR'!$C$18)*('Ejercicio 3 - TIR'!$D$18-'Ejercicio 3 - TIR'!$C$18)*N155),'Ejercicio 3 - TIR'!$E$18-SQRT(('Ejercicio 3 - TIR'!$E$18-'Ejercicio 3 - TIR'!$C$18)*('Ejercicio 3 - TIR'!$E$18-'Ejercicio 3 - TIR'!$D$18)*(1-N155)))</f>
        <v>37914.9417293555</v>
      </c>
      <c r="P155" s="27">
        <f ca="1" t="shared" si="1157"/>
        <v>0.039735057631886</v>
      </c>
      <c r="Q155" s="29">
        <f ca="1">IF(P155&lt;=('Ejercicio 3 - TIR'!$D$22-'Ejercicio 3 - TIR'!$C$22)/('Ejercicio 3 - TIR'!$E$22-'Ejercicio 3 - TIR'!$C$22),'Ejercicio 3 - TIR'!$C$22+SQRT(('Ejercicio 3 - TIR'!$E$22-'Ejercicio 3 - TIR'!$C$22)*('Ejercicio 3 - TIR'!$D$22-'Ejercicio 3 - TIR'!$C$22)*P155),'Ejercicio 3 - TIR'!$E$22-SQRT(('Ejercicio 3 - TIR'!$E$22-'Ejercicio 3 - TIR'!$C$22)*('Ejercicio 3 - TIR'!$E$22-'Ejercicio 3 - TIR'!$D$22)*(1-P155)))</f>
        <v>0.128457133304932</v>
      </c>
      <c r="R155" s="27">
        <f ca="1" t="shared" si="1157"/>
        <v>0.436240789338027</v>
      </c>
      <c r="S155" s="29">
        <f ca="1">IF(R155&lt;=('Ejercicio 3 - TIR'!$D$23-'Ejercicio 3 - TIR'!$C$23)/('Ejercicio 3 - TIR'!$E$23-'Ejercicio 3 - TIR'!$C$23),'Ejercicio 3 - TIR'!$C$23+SQRT(('Ejercicio 3 - TIR'!$E$23-'Ejercicio 3 - TIR'!$C$23)*('Ejercicio 3 - TIR'!$D$23-'Ejercicio 3 - TIR'!$C$23)*R155),'Ejercicio 3 - TIR'!$E$23-SQRT(('Ejercicio 3 - TIR'!$E$23-'Ejercicio 3 - TIR'!$C$23)*('Ejercicio 3 - TIR'!$E$23-'Ejercicio 3 - TIR'!$D$23)*(1-R155)))</f>
        <v>0.148022016715584</v>
      </c>
      <c r="T155" s="27">
        <f ca="1" t="shared" ref="T155:X155" si="1158">RAND()</f>
        <v>0.0829447071580938</v>
      </c>
      <c r="U155" s="29">
        <f ca="1">IF(T155&lt;=('Ejercicio 3 - TIR'!$D$24-'Ejercicio 3 - TIR'!$C$24)/('Ejercicio 3 - TIR'!$E$24-'Ejercicio 3 - TIR'!$C$24),'Ejercicio 3 - TIR'!$C$24+SQRT(('Ejercicio 3 - TIR'!$E$24-'Ejercicio 3 - TIR'!$C$24)*('Ejercicio 3 - TIR'!$D$24-'Ejercicio 3 - TIR'!$C$24)*T155),'Ejercicio 3 - TIR'!$E$24-SQRT(('Ejercicio 3 - TIR'!$E$24-'Ejercicio 3 - TIR'!$C$24)*('Ejercicio 3 - TIR'!$E$24-'Ejercicio 3 - TIR'!$D$24)*(1-T155)))</f>
        <v>0.163197874261865</v>
      </c>
      <c r="V155" s="27">
        <f ca="1" t="shared" si="1158"/>
        <v>0.486902966721162</v>
      </c>
      <c r="W155" s="29">
        <f ca="1">IF(V155&lt;=('Ejercicio 3 - TIR'!$D$25-'Ejercicio 3 - TIR'!$C$25)/('Ejercicio 3 - TIR'!$E$25-'Ejercicio 3 - TIR'!$C$25),'Ejercicio 3 - TIR'!$C$25+SQRT(('Ejercicio 3 - TIR'!$E$25-'Ejercicio 3 - TIR'!$C$25)*('Ejercicio 3 - TIR'!$D$25-'Ejercicio 3 - TIR'!$C$25)*V155),'Ejercicio 3 - TIR'!$E$25-SQRT(('Ejercicio 3 - TIR'!$E$25-'Ejercicio 3 - TIR'!$C$25)*('Ejercicio 3 - TIR'!$E$25-'Ejercicio 3 - TIR'!$D$25)*(1-V155)))</f>
        <v>0.20762265208303</v>
      </c>
      <c r="X155" s="27">
        <f ca="1" t="shared" si="1158"/>
        <v>0.516275416126044</v>
      </c>
      <c r="Y155" s="29">
        <f ca="1">IF(X155&lt;=('Ejercicio 3 - TIR'!$D$26-'Ejercicio 3 - TIR'!$C$26)/('Ejercicio 3 - TIR'!$E$26-'Ejercicio 3 - TIR'!$C$26),'Ejercicio 3 - TIR'!$C$26+SQRT(('Ejercicio 3 - TIR'!$E$26-'Ejercicio 3 - TIR'!$C$26)*('Ejercicio 3 - TIR'!$D$26-'Ejercicio 3 - TIR'!$C$26)*X155),'Ejercicio 3 - TIR'!$E$26-SQRT(('Ejercicio 3 - TIR'!$E$26-'Ejercicio 3 - TIR'!$C$26)*('Ejercicio 3 - TIR'!$E$26-'Ejercicio 3 - TIR'!$D$26)*(1-X155)))</f>
        <v>0.228891167564506</v>
      </c>
      <c r="Z155" s="27">
        <f ca="1" t="shared" si="956"/>
        <v>1.12845713330493</v>
      </c>
      <c r="AA155" s="27">
        <f ca="1" t="shared" si="957"/>
        <v>1.29549363395381</v>
      </c>
      <c r="AB155" s="27">
        <f ca="1" t="shared" si="958"/>
        <v>1.50691544113486</v>
      </c>
      <c r="AC155" s="27">
        <f ca="1" t="shared" si="959"/>
        <v>1.81978522148814</v>
      </c>
      <c r="AD155" s="27">
        <f ca="1" t="shared" si="960"/>
        <v>2.2363179855512</v>
      </c>
      <c r="AE155" s="26">
        <f ca="1" t="shared" si="961"/>
        <v>3756.13168894162</v>
      </c>
      <c r="AF155" s="26">
        <f ca="1" t="shared" si="962"/>
        <v>4312.12187658807</v>
      </c>
      <c r="AG155" s="26">
        <f ca="1" t="shared" si="963"/>
        <v>5015.85100040533</v>
      </c>
      <c r="AH155" s="26">
        <f ca="1" t="shared" si="964"/>
        <v>6057.2552875628</v>
      </c>
      <c r="AI155" s="26">
        <f ca="1" t="shared" si="965"/>
        <v>7443.70752256933</v>
      </c>
      <c r="AJ155" s="28">
        <f ca="1" t="shared" si="966"/>
        <v>40995.6059258118</v>
      </c>
      <c r="AK155" s="28">
        <f ca="1" t="shared" si="967"/>
        <v>44923.933002995</v>
      </c>
      <c r="AL155" s="28">
        <f ca="1" t="shared" si="968"/>
        <v>63203.7070907888</v>
      </c>
      <c r="AM155" s="28">
        <f ca="1" t="shared" si="969"/>
        <v>71561.3147807458</v>
      </c>
      <c r="AN155" s="28">
        <f ca="1" t="shared" si="970"/>
        <v>84789.8661104833</v>
      </c>
      <c r="AO155" s="28">
        <f ca="1">C155/'Ejercicio 3 - TIR'!$D$7</f>
        <v>14770.9904590947</v>
      </c>
      <c r="AP155" s="28">
        <f ca="1" t="shared" si="971"/>
        <v>26224.6154667172</v>
      </c>
      <c r="AQ155" s="28">
        <f ca="1" t="shared" si="972"/>
        <v>30152.9425439003</v>
      </c>
      <c r="AR155" s="28">
        <f ca="1" t="shared" si="973"/>
        <v>48432.7166316942</v>
      </c>
      <c r="AS155" s="28">
        <f ca="1" t="shared" si="974"/>
        <v>56790.3243216511</v>
      </c>
      <c r="AT155" s="28">
        <f ca="1" t="shared" si="975"/>
        <v>70018.8756513886</v>
      </c>
      <c r="AU155" s="28">
        <f ca="1">AP155*'Ejercicio 3 - TIR'!$D$5</f>
        <v>13112.3077333586</v>
      </c>
      <c r="AV155" s="28">
        <f ca="1">AQ155*'Ejercicio 3 - TIR'!$D$5</f>
        <v>15076.4712719501</v>
      </c>
      <c r="AW155" s="28">
        <f ca="1">AR155*'Ejercicio 3 - TIR'!$D$5</f>
        <v>24216.3583158471</v>
      </c>
      <c r="AX155" s="28">
        <f ca="1">AS155*'Ejercicio 3 - TIR'!$D$5</f>
        <v>28395.1621608256</v>
      </c>
      <c r="AY155" s="28">
        <f ca="1">AT155*'Ejercicio 3 - TIR'!$D$5</f>
        <v>35009.4378256943</v>
      </c>
      <c r="AZ155" s="28">
        <f ca="1" t="shared" ref="AZ155:BD155" si="1159">AJ155-AU155-AE155</f>
        <v>24127.1665035116</v>
      </c>
      <c r="BA155" s="28">
        <f ca="1" t="shared" si="1159"/>
        <v>25535.3398544568</v>
      </c>
      <c r="BB155" s="28">
        <f ca="1" t="shared" si="1159"/>
        <v>33971.4977745364</v>
      </c>
      <c r="BC155" s="28">
        <f ca="1" t="shared" si="1159"/>
        <v>37108.8973323575</v>
      </c>
      <c r="BD155" s="28">
        <f ca="1" t="shared" si="1159"/>
        <v>42336.7207622197</v>
      </c>
      <c r="BE155" s="28">
        <f ca="1" t="shared" ref="BE155:BI155" si="1160">AZ155/Z155</f>
        <v>21380.667276966</v>
      </c>
      <c r="BF155" s="28">
        <f ca="1" t="shared" si="1160"/>
        <v>19710.8956657113</v>
      </c>
      <c r="BG155" s="28">
        <f ca="1" t="shared" si="1160"/>
        <v>22543.7319488561</v>
      </c>
      <c r="BH155" s="28">
        <f ca="1" t="shared" si="1160"/>
        <v>20391.9104816179</v>
      </c>
      <c r="BI155" s="28">
        <f ca="1" t="shared" si="1160"/>
        <v>18931.4404461961</v>
      </c>
      <c r="BJ155" s="28">
        <f ca="1" t="shared" si="978"/>
        <v>65390.7232394732</v>
      </c>
      <c r="BK155" s="28">
        <f ca="1" t="shared" si="979"/>
        <v>33032.6316280786</v>
      </c>
      <c r="BL155" s="28">
        <f ca="1" t="shared" si="980"/>
        <v>98423.3548675519</v>
      </c>
      <c r="BM155" s="28">
        <f ca="1">BK155*'Ejercicio 3 - TIR'!$D$5</f>
        <v>16516.3158140393</v>
      </c>
      <c r="BN155" s="28">
        <f ca="1" t="shared" si="981"/>
        <v>81907.0390535125</v>
      </c>
      <c r="BO155" s="28">
        <f ca="1" t="shared" si="982"/>
        <v>36625.8464058833</v>
      </c>
      <c r="BP155" s="28">
        <f ca="1" t="shared" si="983"/>
        <v>-103095.303471809</v>
      </c>
      <c r="BQ155" s="28">
        <f ca="1" t="shared" ref="BQ155:BT155" si="1161">BE155</f>
        <v>21380.667276966</v>
      </c>
      <c r="BR155" s="28">
        <f ca="1" t="shared" si="1161"/>
        <v>19710.8956657113</v>
      </c>
      <c r="BS155" s="28">
        <f ca="1" t="shared" si="1161"/>
        <v>22543.7319488561</v>
      </c>
      <c r="BT155" s="28">
        <f ca="1" t="shared" si="1161"/>
        <v>20391.9104816179</v>
      </c>
      <c r="BU155" s="28">
        <f ca="1" t="shared" si="985"/>
        <v>55557.2868520794</v>
      </c>
      <c r="BV155" s="30">
        <f ca="1" t="shared" si="986"/>
        <v>9.34323878567875</v>
      </c>
    </row>
    <row r="156" ht="15" customHeight="1" spans="1:74">
      <c r="A156" s="26">
        <v>155</v>
      </c>
      <c r="B156" s="27">
        <f ca="1" t="shared" ref="B156:F156" si="1162">RAND()</f>
        <v>0.0694170939779106</v>
      </c>
      <c r="C156" s="28">
        <f ca="1">IF(B156&lt;=('Ejercicio 3 - TIR'!$D$13-'Ejercicio 3 - TIR'!$C$13)/('Ejercicio 3 - TIR'!$E$13-'Ejercicio 3 - TIR'!$C$13),'Ejercicio 3 - TIR'!$C$13+SQRT(('Ejercicio 3 - TIR'!$E$13-'Ejercicio 3 - TIR'!$C$13)*('Ejercicio 3 - TIR'!$D$13-'Ejercicio 3 - TIR'!$C$13)*B156),'Ejercicio 3 - TIR'!$E$13-SQRT(('Ejercicio 3 - TIR'!$E$13-'Ejercicio 3 - TIR'!$C$13)*('Ejercicio 3 - TIR'!$E$13-'Ejercicio 3 - TIR'!$D$13)*(1-B156)))</f>
        <v>65269.4247875043</v>
      </c>
      <c r="D156" s="27">
        <f ca="1" t="shared" si="1162"/>
        <v>0.746342787068787</v>
      </c>
      <c r="E156" s="28">
        <f ca="1">IF(D156&lt;=('Ejercicio 3 - TIR'!$D$14-'Ejercicio 3 - TIR'!$C$14)/('Ejercicio 3 - TIR'!$E$14-'Ejercicio 3 - TIR'!$C$14),'Ejercicio 3 - TIR'!$C$14+SQRT(('Ejercicio 3 - TIR'!$E$14-'Ejercicio 3 - TIR'!$C$14)*('Ejercicio 3 - TIR'!$D$14-'Ejercicio 3 - TIR'!$C$14)*D156),'Ejercicio 3 - TIR'!$E$14-SQRT(('Ejercicio 3 - TIR'!$E$14-'Ejercicio 3 - TIR'!$C$14)*('Ejercicio 3 - TIR'!$E$14-'Ejercicio 3 - TIR'!$D$14)*(1-D156)))</f>
        <v>33831.6467400382</v>
      </c>
      <c r="F156" s="27">
        <f ca="1" t="shared" si="1162"/>
        <v>0.734034995105314</v>
      </c>
      <c r="G156" s="28">
        <f ca="1">IF(F156&lt;=('Ejercicio 3 - TIR'!$D$18-'Ejercicio 3 - TIR'!$C$18)/('Ejercicio 3 - TIR'!$E$18-'Ejercicio 3 - TIR'!$C$18),'Ejercicio 3 - TIR'!$C$18+SQRT(('Ejercicio 3 - TIR'!$E$18-'Ejercicio 3 - TIR'!$C$18)*('Ejercicio 3 - TIR'!$D$18-'Ejercicio 3 - TIR'!$C$18)*F156),'Ejercicio 3 - TIR'!$E$18-SQRT(('Ejercicio 3 - TIR'!$E$18-'Ejercicio 3 - TIR'!$C$18)*('Ejercicio 3 - TIR'!$E$18-'Ejercicio 3 - TIR'!$D$18)*(1-F156)))</f>
        <v>40533.7515332103</v>
      </c>
      <c r="H156" s="27">
        <f ca="1" t="shared" ref="H156:L156" si="1163">RAND()</f>
        <v>0.425027830256226</v>
      </c>
      <c r="I156" s="28">
        <f ca="1">IF(H156&lt;=('Ejercicio 3 - TIR'!$D$18-'Ejercicio 3 - TIR'!$C$18)/('Ejercicio 3 - TIR'!$E$18-'Ejercicio 3 - TIR'!$C$18),'Ejercicio 3 - TIR'!$C$18+SQRT(('Ejercicio 3 - TIR'!$E$18-'Ejercicio 3 - TIR'!$C$18)*('Ejercicio 3 - TIR'!$D$18-'Ejercicio 3 - TIR'!$C$18)*H156),'Ejercicio 3 - TIR'!$E$18-SQRT(('Ejercicio 3 - TIR'!$E$18-'Ejercicio 3 - TIR'!$C$18)*('Ejercicio 3 - TIR'!$E$18-'Ejercicio 3 - TIR'!$D$18)*(1-H156)))</f>
        <v>37984.6211267933</v>
      </c>
      <c r="J156" s="27">
        <f ca="1" t="shared" si="1163"/>
        <v>0.206254580745956</v>
      </c>
      <c r="K156" s="28">
        <f ca="1">IF(J156&lt;=('Ejercicio 3 - TIR'!$D$18-'Ejercicio 3 - TIR'!$C$18)/('Ejercicio 3 - TIR'!$E$18-'Ejercicio 3 - TIR'!$C$18),'Ejercicio 3 - TIR'!$C$18+SQRT(('Ejercicio 3 - TIR'!$E$18-'Ejercicio 3 - TIR'!$C$18)*('Ejercicio 3 - TIR'!$D$18-'Ejercicio 3 - TIR'!$C$18)*J156),'Ejercicio 3 - TIR'!$E$18-SQRT(('Ejercicio 3 - TIR'!$E$18-'Ejercicio 3 - TIR'!$C$18)*('Ejercicio 3 - TIR'!$E$18-'Ejercicio 3 - TIR'!$D$18)*(1-J156)))</f>
        <v>35562.2106317447</v>
      </c>
      <c r="L156" s="27">
        <f ca="1" t="shared" si="1163"/>
        <v>0.944202469381548</v>
      </c>
      <c r="M156" s="28">
        <f ca="1">IF(L156&lt;=('Ejercicio 3 - TIR'!$D$18-'Ejercicio 3 - TIR'!$C$18)/('Ejercicio 3 - TIR'!$E$18-'Ejercicio 3 - TIR'!$C$18),'Ejercicio 3 - TIR'!$C$18+SQRT(('Ejercicio 3 - TIR'!$E$18-'Ejercicio 3 - TIR'!$C$18)*('Ejercicio 3 - TIR'!$D$18-'Ejercicio 3 - TIR'!$C$18)*L156),'Ejercicio 3 - TIR'!$E$18-SQRT(('Ejercicio 3 - TIR'!$E$18-'Ejercicio 3 - TIR'!$C$18)*('Ejercicio 3 - TIR'!$E$18-'Ejercicio 3 - TIR'!$D$18)*(1-L156)))</f>
        <v>42954.3180119129</v>
      </c>
      <c r="N156" s="27">
        <f ca="1" t="shared" ref="N156:R156" si="1164">RAND()</f>
        <v>0.618137631046308</v>
      </c>
      <c r="O156" s="28">
        <f ca="1">IF(N156&lt;=('Ejercicio 3 - TIR'!$D$18-'Ejercicio 3 - TIR'!$C$18)/('Ejercicio 3 - TIR'!$E$18-'Ejercicio 3 - TIR'!$C$18),'Ejercicio 3 - TIR'!$C$18+SQRT(('Ejercicio 3 - TIR'!$E$18-'Ejercicio 3 - TIR'!$C$18)*('Ejercicio 3 - TIR'!$D$18-'Ejercicio 3 - TIR'!$C$18)*N156),'Ejercicio 3 - TIR'!$E$18-SQRT(('Ejercicio 3 - TIR'!$E$18-'Ejercicio 3 - TIR'!$C$18)*('Ejercicio 3 - TIR'!$E$18-'Ejercicio 3 - TIR'!$D$18)*(1-N156)))</f>
        <v>39629.1559680455</v>
      </c>
      <c r="P156" s="27">
        <f ca="1" t="shared" si="1164"/>
        <v>0.270224502688115</v>
      </c>
      <c r="Q156" s="29">
        <f ca="1">IF(P156&lt;=('Ejercicio 3 - TIR'!$D$22-'Ejercicio 3 - TIR'!$C$22)/('Ejercicio 3 - TIR'!$E$22-'Ejercicio 3 - TIR'!$C$22),'Ejercicio 3 - TIR'!$C$22+SQRT(('Ejercicio 3 - TIR'!$E$22-'Ejercicio 3 - TIR'!$C$22)*('Ejercicio 3 - TIR'!$D$22-'Ejercicio 3 - TIR'!$C$22)*P156),'Ejercicio 3 - TIR'!$E$22-SQRT(('Ejercicio 3 - TIR'!$E$22-'Ejercicio 3 - TIR'!$C$22)*('Ejercicio 3 - TIR'!$E$22-'Ejercicio 3 - TIR'!$D$22)*(1-P156)))</f>
        <v>0.142054571064489</v>
      </c>
      <c r="R156" s="27">
        <f ca="1" t="shared" si="1164"/>
        <v>0.426689200008106</v>
      </c>
      <c r="S156" s="29">
        <f ca="1">IF(R156&lt;=('Ejercicio 3 - TIR'!$D$23-'Ejercicio 3 - TIR'!$C$23)/('Ejercicio 3 - TIR'!$E$23-'Ejercicio 3 - TIR'!$C$23),'Ejercicio 3 - TIR'!$C$23+SQRT(('Ejercicio 3 - TIR'!$E$23-'Ejercicio 3 - TIR'!$C$23)*('Ejercicio 3 - TIR'!$D$23-'Ejercicio 3 - TIR'!$C$23)*R156),'Ejercicio 3 - TIR'!$E$23-SQRT(('Ejercicio 3 - TIR'!$E$23-'Ejercicio 3 - TIR'!$C$23)*('Ejercicio 3 - TIR'!$E$23-'Ejercicio 3 - TIR'!$D$23)*(1-R156)))</f>
        <v>0.14771354470317</v>
      </c>
      <c r="T156" s="27">
        <f ca="1" t="shared" ref="T156:X156" si="1165">RAND()</f>
        <v>0.644722051440271</v>
      </c>
      <c r="U156" s="29">
        <f ca="1">IF(T156&lt;=('Ejercicio 3 - TIR'!$D$24-'Ejercicio 3 - TIR'!$C$24)/('Ejercicio 3 - TIR'!$E$24-'Ejercicio 3 - TIR'!$C$24),'Ejercicio 3 - TIR'!$C$24+SQRT(('Ejercicio 3 - TIR'!$E$24-'Ejercicio 3 - TIR'!$C$24)*('Ejercicio 3 - TIR'!$D$24-'Ejercicio 3 - TIR'!$C$24)*T156),'Ejercicio 3 - TIR'!$E$24-SQRT(('Ejercicio 3 - TIR'!$E$24-'Ejercicio 3 - TIR'!$C$24)*('Ejercicio 3 - TIR'!$E$24-'Ejercicio 3 - TIR'!$D$24)*(1-T156)))</f>
        <v>0.188459894483892</v>
      </c>
      <c r="V156" s="27">
        <f ca="1" t="shared" si="1165"/>
        <v>0.114008218951398</v>
      </c>
      <c r="W156" s="29">
        <f ca="1">IF(V156&lt;=('Ejercicio 3 - TIR'!$D$25-'Ejercicio 3 - TIR'!$C$25)/('Ejercicio 3 - TIR'!$E$25-'Ejercicio 3 - TIR'!$C$25),'Ejercicio 3 - TIR'!$C$25+SQRT(('Ejercicio 3 - TIR'!$E$25-'Ejercicio 3 - TIR'!$C$25)*('Ejercicio 3 - TIR'!$D$25-'Ejercicio 3 - TIR'!$C$25)*V156),'Ejercicio 3 - TIR'!$E$25-SQRT(('Ejercicio 3 - TIR'!$E$25-'Ejercicio 3 - TIR'!$C$25)*('Ejercicio 3 - TIR'!$E$25-'Ejercicio 3 - TIR'!$D$25)*(1-V156)))</f>
        <v>0.1926337447549</v>
      </c>
      <c r="X156" s="27">
        <f ca="1" t="shared" si="1165"/>
        <v>0.450843184642752</v>
      </c>
      <c r="Y156" s="29">
        <f ca="1">IF(X156&lt;=('Ejercicio 3 - TIR'!$D$26-'Ejercicio 3 - TIR'!$C$26)/('Ejercicio 3 - TIR'!$E$26-'Ejercicio 3 - TIR'!$C$26),'Ejercicio 3 - TIR'!$C$26+SQRT(('Ejercicio 3 - TIR'!$E$26-'Ejercicio 3 - TIR'!$C$26)*('Ejercicio 3 - TIR'!$D$26-'Ejercicio 3 - TIR'!$C$26)*X156),'Ejercicio 3 - TIR'!$E$26-SQRT(('Ejercicio 3 - TIR'!$E$26-'Ejercicio 3 - TIR'!$C$26)*('Ejercicio 3 - TIR'!$E$26-'Ejercicio 3 - TIR'!$D$26)*(1-X156)))</f>
        <v>0.225544083857407</v>
      </c>
      <c r="Z156" s="27">
        <f ca="1" t="shared" si="956"/>
        <v>1.14205457106449</v>
      </c>
      <c r="AA156" s="27">
        <f ca="1" t="shared" si="957"/>
        <v>1.31075150000088</v>
      </c>
      <c r="AB156" s="27">
        <f ca="1" t="shared" si="958"/>
        <v>1.55777558938565</v>
      </c>
      <c r="AC156" s="27">
        <f ca="1" t="shared" si="959"/>
        <v>1.85785573465678</v>
      </c>
      <c r="AD156" s="27">
        <f ca="1" t="shared" si="960"/>
        <v>2.27688410426917</v>
      </c>
      <c r="AE156" s="26">
        <f ca="1" t="shared" si="961"/>
        <v>4805.94006606145</v>
      </c>
      <c r="AF156" s="26">
        <f ca="1" t="shared" si="962"/>
        <v>5515.84250885037</v>
      </c>
      <c r="AG156" s="26">
        <f ca="1" t="shared" si="963"/>
        <v>6555.35760605807</v>
      </c>
      <c r="AH156" s="26">
        <f ca="1" t="shared" si="964"/>
        <v>7818.14068992056</v>
      </c>
      <c r="AI156" s="26">
        <f ca="1" t="shared" si="965"/>
        <v>9581.476069297</v>
      </c>
      <c r="AJ156" s="28">
        <f ca="1" t="shared" si="966"/>
        <v>46291.7562208951</v>
      </c>
      <c r="AK156" s="28">
        <f ca="1" t="shared" si="967"/>
        <v>49788.3991189096</v>
      </c>
      <c r="AL156" s="28">
        <f ca="1" t="shared" si="968"/>
        <v>55397.9436267228</v>
      </c>
      <c r="AM156" s="28">
        <f ca="1" t="shared" si="969"/>
        <v>79802.9260467035</v>
      </c>
      <c r="AN156" s="28">
        <f ca="1" t="shared" si="970"/>
        <v>90230.9952892467</v>
      </c>
      <c r="AO156" s="28">
        <f ca="1">C156/'Ejercicio 3 - TIR'!$D$7</f>
        <v>13053.8849575009</v>
      </c>
      <c r="AP156" s="28">
        <f ca="1" t="shared" si="971"/>
        <v>33237.8712633942</v>
      </c>
      <c r="AQ156" s="28">
        <f ca="1" t="shared" si="972"/>
        <v>36734.5141614087</v>
      </c>
      <c r="AR156" s="28">
        <f ca="1" t="shared" si="973"/>
        <v>42344.0586692219</v>
      </c>
      <c r="AS156" s="28">
        <f ca="1" t="shared" si="974"/>
        <v>66749.0410892027</v>
      </c>
      <c r="AT156" s="28">
        <f ca="1" t="shared" si="975"/>
        <v>77177.1103317458</v>
      </c>
      <c r="AU156" s="28">
        <f ca="1">AP156*'Ejercicio 3 - TIR'!$D$5</f>
        <v>16618.9356316971</v>
      </c>
      <c r="AV156" s="28">
        <f ca="1">AQ156*'Ejercicio 3 - TIR'!$D$5</f>
        <v>18367.2570807044</v>
      </c>
      <c r="AW156" s="28">
        <f ca="1">AR156*'Ejercicio 3 - TIR'!$D$5</f>
        <v>21172.029334611</v>
      </c>
      <c r="AX156" s="28">
        <f ca="1">AS156*'Ejercicio 3 - TIR'!$D$5</f>
        <v>33374.5205446013</v>
      </c>
      <c r="AY156" s="28">
        <f ca="1">AT156*'Ejercicio 3 - TIR'!$D$5</f>
        <v>38588.5551658729</v>
      </c>
      <c r="AZ156" s="28">
        <f ca="1" t="shared" ref="AZ156:BD156" si="1166">AJ156-AU156-AE156</f>
        <v>24866.8805231365</v>
      </c>
      <c r="BA156" s="28">
        <f ca="1" t="shared" si="1166"/>
        <v>25905.2995293548</v>
      </c>
      <c r="BB156" s="28">
        <f ca="1" t="shared" si="1166"/>
        <v>27670.5566860537</v>
      </c>
      <c r="BC156" s="28">
        <f ca="1" t="shared" si="1166"/>
        <v>38610.2648121816</v>
      </c>
      <c r="BD156" s="28">
        <f ca="1" t="shared" si="1166"/>
        <v>42060.9640540768</v>
      </c>
      <c r="BE156" s="28">
        <f ca="1" t="shared" ref="BE156:BI156" si="1167">AZ156/Z156</f>
        <v>21773.8111235425</v>
      </c>
      <c r="BF156" s="28">
        <f ca="1" t="shared" si="1167"/>
        <v>19763.7000829962</v>
      </c>
      <c r="BG156" s="28">
        <f ca="1" t="shared" si="1167"/>
        <v>17762.8644809913</v>
      </c>
      <c r="BH156" s="28">
        <f ca="1" t="shared" si="1167"/>
        <v>20782.1652090303</v>
      </c>
      <c r="BI156" s="28">
        <f ca="1" t="shared" si="1167"/>
        <v>18473.0368907281</v>
      </c>
      <c r="BJ156" s="28">
        <f ca="1" t="shared" si="978"/>
        <v>77030.7386836429</v>
      </c>
      <c r="BK156" s="28">
        <f ca="1" t="shared" si="979"/>
        <v>29722.1831586922</v>
      </c>
      <c r="BL156" s="28">
        <f ca="1" t="shared" si="980"/>
        <v>106752.921842335</v>
      </c>
      <c r="BM156" s="28">
        <f ca="1">BK156*'Ejercicio 3 - TIR'!$D$5</f>
        <v>14861.0915793461</v>
      </c>
      <c r="BN156" s="28">
        <f ca="1" t="shared" si="981"/>
        <v>91891.830262989</v>
      </c>
      <c r="BO156" s="28">
        <f ca="1" t="shared" si="982"/>
        <v>40358.5892187886</v>
      </c>
      <c r="BP156" s="28">
        <f ca="1" t="shared" si="983"/>
        <v>-99101.0715275424</v>
      </c>
      <c r="BQ156" s="28">
        <f ca="1" t="shared" ref="BQ156:BT156" si="1168">BE156</f>
        <v>21773.8111235425</v>
      </c>
      <c r="BR156" s="28">
        <f ca="1" t="shared" si="1168"/>
        <v>19763.7000829962</v>
      </c>
      <c r="BS156" s="28">
        <f ca="1" t="shared" si="1168"/>
        <v>17762.8644809913</v>
      </c>
      <c r="BT156" s="28">
        <f ca="1" t="shared" si="1168"/>
        <v>20782.1652090303</v>
      </c>
      <c r="BU156" s="28">
        <f ca="1" t="shared" si="985"/>
        <v>58831.6261095166</v>
      </c>
      <c r="BV156" s="30">
        <f ca="1" t="shared" si="986"/>
        <v>10.3665277800874</v>
      </c>
    </row>
    <row r="157" ht="15" customHeight="1" spans="1:74">
      <c r="A157" s="26">
        <v>156</v>
      </c>
      <c r="B157" s="27">
        <f ca="1" t="shared" ref="B157:F157" si="1169">RAND()</f>
        <v>0.848874755425181</v>
      </c>
      <c r="C157" s="28">
        <f ca="1">IF(B157&lt;=('Ejercicio 3 - TIR'!$D$13-'Ejercicio 3 - TIR'!$C$13)/('Ejercicio 3 - TIR'!$E$13-'Ejercicio 3 - TIR'!$C$13),'Ejercicio 3 - TIR'!$C$13+SQRT(('Ejercicio 3 - TIR'!$E$13-'Ejercicio 3 - TIR'!$C$13)*('Ejercicio 3 - TIR'!$D$13-'Ejercicio 3 - TIR'!$C$13)*B157),'Ejercicio 3 - TIR'!$E$13-SQRT(('Ejercicio 3 - TIR'!$E$13-'Ejercicio 3 - TIR'!$C$13)*('Ejercicio 3 - TIR'!$E$13-'Ejercicio 3 - TIR'!$D$13)*(1-B157)))</f>
        <v>86533.3636905951</v>
      </c>
      <c r="D157" s="27">
        <f ca="1" t="shared" si="1169"/>
        <v>0.335198476932616</v>
      </c>
      <c r="E157" s="28">
        <f ca="1">IF(D157&lt;=('Ejercicio 3 - TIR'!$D$14-'Ejercicio 3 - TIR'!$C$14)/('Ejercicio 3 - TIR'!$E$14-'Ejercicio 3 - TIR'!$C$14),'Ejercicio 3 - TIR'!$C$14+SQRT(('Ejercicio 3 - TIR'!$E$14-'Ejercicio 3 - TIR'!$C$14)*('Ejercicio 3 - TIR'!$D$14-'Ejercicio 3 - TIR'!$C$14)*D157),'Ejercicio 3 - TIR'!$E$14-SQRT(('Ejercicio 3 - TIR'!$E$14-'Ejercicio 3 - TIR'!$C$14)*('Ejercicio 3 - TIR'!$E$14-'Ejercicio 3 - TIR'!$D$14)*(1-D157)))</f>
        <v>30013.9983747194</v>
      </c>
      <c r="F157" s="27">
        <f ca="1" t="shared" si="1169"/>
        <v>0.823534496951281</v>
      </c>
      <c r="G157" s="28">
        <f ca="1">IF(F157&lt;=('Ejercicio 3 - TIR'!$D$18-'Ejercicio 3 - TIR'!$C$18)/('Ejercicio 3 - TIR'!$E$18-'Ejercicio 3 - TIR'!$C$18),'Ejercicio 3 - TIR'!$C$18+SQRT(('Ejercicio 3 - TIR'!$E$18-'Ejercicio 3 - TIR'!$C$18)*('Ejercicio 3 - TIR'!$D$18-'Ejercicio 3 - TIR'!$C$18)*F157),'Ejercicio 3 - TIR'!$E$18-SQRT(('Ejercicio 3 - TIR'!$E$18-'Ejercicio 3 - TIR'!$C$18)*('Ejercicio 3 - TIR'!$E$18-'Ejercicio 3 - TIR'!$D$18)*(1-F157)))</f>
        <v>41362.0180417361</v>
      </c>
      <c r="H157" s="27">
        <f ca="1" t="shared" ref="H157:L157" si="1170">RAND()</f>
        <v>0.270442036981717</v>
      </c>
      <c r="I157" s="28">
        <f ca="1">IF(H157&lt;=('Ejercicio 3 - TIR'!$D$18-'Ejercicio 3 - TIR'!$C$18)/('Ejercicio 3 - TIR'!$E$18-'Ejercicio 3 - TIR'!$C$18),'Ejercicio 3 - TIR'!$C$18+SQRT(('Ejercicio 3 - TIR'!$E$18-'Ejercicio 3 - TIR'!$C$18)*('Ejercicio 3 - TIR'!$D$18-'Ejercicio 3 - TIR'!$C$18)*H157),'Ejercicio 3 - TIR'!$E$18-SQRT(('Ejercicio 3 - TIR'!$E$18-'Ejercicio 3 - TIR'!$C$18)*('Ejercicio 3 - TIR'!$E$18-'Ejercicio 3 - TIR'!$D$18)*(1-H157)))</f>
        <v>36369.1683560146</v>
      </c>
      <c r="J157" s="27">
        <f ca="1" t="shared" si="1170"/>
        <v>0.530295157936281</v>
      </c>
      <c r="K157" s="28">
        <f ca="1">IF(J157&lt;=('Ejercicio 3 - TIR'!$D$18-'Ejercicio 3 - TIR'!$C$18)/('Ejercicio 3 - TIR'!$E$18-'Ejercicio 3 - TIR'!$C$18),'Ejercicio 3 - TIR'!$C$18+SQRT(('Ejercicio 3 - TIR'!$E$18-'Ejercicio 3 - TIR'!$C$18)*('Ejercicio 3 - TIR'!$D$18-'Ejercicio 3 - TIR'!$C$18)*J157),'Ejercicio 3 - TIR'!$E$18-SQRT(('Ejercicio 3 - TIR'!$E$18-'Ejercicio 3 - TIR'!$C$18)*('Ejercicio 3 - TIR'!$E$18-'Ejercicio 3 - TIR'!$D$18)*(1-J157)))</f>
        <v>38918.7596497743</v>
      </c>
      <c r="L157" s="27">
        <f ca="1" t="shared" si="1170"/>
        <v>0.724467396798247</v>
      </c>
      <c r="M157" s="28">
        <f ca="1">IF(L157&lt;=('Ejercicio 3 - TIR'!$D$18-'Ejercicio 3 - TIR'!$C$18)/('Ejercicio 3 - TIR'!$E$18-'Ejercicio 3 - TIR'!$C$18),'Ejercicio 3 - TIR'!$C$18+SQRT(('Ejercicio 3 - TIR'!$E$18-'Ejercicio 3 - TIR'!$C$18)*('Ejercicio 3 - TIR'!$D$18-'Ejercicio 3 - TIR'!$C$18)*L157),'Ejercicio 3 - TIR'!$E$18-SQRT(('Ejercicio 3 - TIR'!$E$18-'Ejercicio 3 - TIR'!$C$18)*('Ejercicio 3 - TIR'!$E$18-'Ejercicio 3 - TIR'!$D$18)*(1-L157)))</f>
        <v>40454.1287699571</v>
      </c>
      <c r="N157" s="27">
        <f ca="1" t="shared" ref="N157:R157" si="1171">RAND()</f>
        <v>0.583031629879476</v>
      </c>
      <c r="O157" s="28">
        <f ca="1">IF(N157&lt;=('Ejercicio 3 - TIR'!$D$18-'Ejercicio 3 - TIR'!$C$18)/('Ejercicio 3 - TIR'!$E$18-'Ejercicio 3 - TIR'!$C$18),'Ejercicio 3 - TIR'!$C$18+SQRT(('Ejercicio 3 - TIR'!$E$18-'Ejercicio 3 - TIR'!$C$18)*('Ejercicio 3 - TIR'!$D$18-'Ejercicio 3 - TIR'!$C$18)*N157),'Ejercicio 3 - TIR'!$E$18-SQRT(('Ejercicio 3 - TIR'!$E$18-'Ejercicio 3 - TIR'!$C$18)*('Ejercicio 3 - TIR'!$E$18-'Ejercicio 3 - TIR'!$D$18)*(1-N157)))</f>
        <v>39351.7241448795</v>
      </c>
      <c r="P157" s="27">
        <f ca="1" t="shared" si="1171"/>
        <v>0.347449813685115</v>
      </c>
      <c r="Q157" s="29">
        <f ca="1">IF(P157&lt;=('Ejercicio 3 - TIR'!$D$22-'Ejercicio 3 - TIR'!$C$22)/('Ejercicio 3 - TIR'!$E$22-'Ejercicio 3 - TIR'!$C$22),'Ejercicio 3 - TIR'!$C$22+SQRT(('Ejercicio 3 - TIR'!$E$22-'Ejercicio 3 - TIR'!$C$22)*('Ejercicio 3 - TIR'!$D$22-'Ejercicio 3 - TIR'!$C$22)*P157),'Ejercicio 3 - TIR'!$E$22-SQRT(('Ejercicio 3 - TIR'!$E$22-'Ejercicio 3 - TIR'!$C$22)*('Ejercicio 3 - TIR'!$E$22-'Ejercicio 3 - TIR'!$D$22)*(1-P157)))</f>
        <v>0.145008191950503</v>
      </c>
      <c r="R157" s="27">
        <f ca="1" t="shared" si="1171"/>
        <v>0.972799844960664</v>
      </c>
      <c r="S157" s="29">
        <f ca="1">IF(R157&lt;=('Ejercicio 3 - TIR'!$D$23-'Ejercicio 3 - TIR'!$C$23)/('Ejercicio 3 - TIR'!$E$23-'Ejercicio 3 - TIR'!$C$23),'Ejercicio 3 - TIR'!$C$23+SQRT(('Ejercicio 3 - TIR'!$E$23-'Ejercicio 3 - TIR'!$C$23)*('Ejercicio 3 - TIR'!$D$23-'Ejercicio 3 - TIR'!$C$23)*R157),'Ejercicio 3 - TIR'!$E$23-SQRT(('Ejercicio 3 - TIR'!$E$23-'Ejercicio 3 - TIR'!$C$23)*('Ejercicio 3 - TIR'!$E$23-'Ejercicio 3 - TIR'!$D$23)*(1-R157)))</f>
        <v>0.173002837784444</v>
      </c>
      <c r="T157" s="27">
        <f ca="1" t="shared" ref="T157:X157" si="1172">RAND()</f>
        <v>0.319561494007793</v>
      </c>
      <c r="U157" s="29">
        <f ca="1">IF(T157&lt;=('Ejercicio 3 - TIR'!$D$24-'Ejercicio 3 - TIR'!$C$24)/('Ejercicio 3 - TIR'!$E$24-'Ejercicio 3 - TIR'!$C$24),'Ejercicio 3 - TIR'!$C$24+SQRT(('Ejercicio 3 - TIR'!$E$24-'Ejercicio 3 - TIR'!$C$24)*('Ejercicio 3 - TIR'!$D$24-'Ejercicio 3 - TIR'!$C$24)*T157),'Ejercicio 3 - TIR'!$E$24-SQRT(('Ejercicio 3 - TIR'!$E$24-'Ejercicio 3 - TIR'!$C$24)*('Ejercicio 3 - TIR'!$E$24-'Ejercicio 3 - TIR'!$D$24)*(1-T157)))</f>
        <v>0.175905195181978</v>
      </c>
      <c r="V157" s="27">
        <f ca="1" t="shared" si="1172"/>
        <v>0.966003916206273</v>
      </c>
      <c r="W157" s="29">
        <f ca="1">IF(V157&lt;=('Ejercicio 3 - TIR'!$D$25-'Ejercicio 3 - TIR'!$C$25)/('Ejercicio 3 - TIR'!$E$25-'Ejercicio 3 - TIR'!$C$25),'Ejercicio 3 - TIR'!$C$25+SQRT(('Ejercicio 3 - TIR'!$E$25-'Ejercicio 3 - TIR'!$C$25)*('Ejercicio 3 - TIR'!$D$25-'Ejercicio 3 - TIR'!$C$25)*V157),'Ejercicio 3 - TIR'!$E$25-SQRT(('Ejercicio 3 - TIR'!$E$25-'Ejercicio 3 - TIR'!$C$25)*('Ejercicio 3 - TIR'!$E$25-'Ejercicio 3 - TIR'!$D$25)*(1-V157)))</f>
        <v>0.239091916150027</v>
      </c>
      <c r="X157" s="27">
        <f ca="1" t="shared" si="1172"/>
        <v>0.903108389633941</v>
      </c>
      <c r="Y157" s="29">
        <f ca="1">IF(X157&lt;=('Ejercicio 3 - TIR'!$D$26-'Ejercicio 3 - TIR'!$C$26)/('Ejercicio 3 - TIR'!$E$26-'Ejercicio 3 - TIR'!$C$26),'Ejercicio 3 - TIR'!$C$26+SQRT(('Ejercicio 3 - TIR'!$E$26-'Ejercicio 3 - TIR'!$C$26)*('Ejercicio 3 - TIR'!$D$26-'Ejercicio 3 - TIR'!$C$26)*X157),'Ejercicio 3 - TIR'!$E$26-SQRT(('Ejercicio 3 - TIR'!$E$26-'Ejercicio 3 - TIR'!$C$26)*('Ejercicio 3 - TIR'!$E$26-'Ejercicio 3 - TIR'!$D$26)*(1-X157)))</f>
        <v>0.257126113229783</v>
      </c>
      <c r="Z157" s="27">
        <f ca="1" t="shared" si="956"/>
        <v>1.1450081919505</v>
      </c>
      <c r="AA157" s="27">
        <f ca="1" t="shared" si="957"/>
        <v>1.34309785844438</v>
      </c>
      <c r="AB157" s="27">
        <f ca="1" t="shared" si="958"/>
        <v>1.57935574938253</v>
      </c>
      <c r="AC157" s="27">
        <f ca="1" t="shared" si="959"/>
        <v>1.95696694178496</v>
      </c>
      <c r="AD157" s="27">
        <f ca="1" t="shared" si="960"/>
        <v>2.4601542452453</v>
      </c>
      <c r="AE157" s="26">
        <f ca="1" t="shared" si="961"/>
        <v>4352.27563752339</v>
      </c>
      <c r="AF157" s="26">
        <f ca="1" t="shared" si="962"/>
        <v>5105.23167363504</v>
      </c>
      <c r="AG157" s="26">
        <f ca="1" t="shared" si="963"/>
        <v>6003.26844763503</v>
      </c>
      <c r="AH157" s="26">
        <f ca="1" t="shared" si="964"/>
        <v>7438.60140394308</v>
      </c>
      <c r="AI157" s="26">
        <f ca="1" t="shared" si="965"/>
        <v>9351.26007080457</v>
      </c>
      <c r="AJ157" s="28">
        <f ca="1" t="shared" si="966"/>
        <v>47359.8494933923</v>
      </c>
      <c r="AK157" s="28">
        <f ca="1" t="shared" si="967"/>
        <v>48847.3521323661</v>
      </c>
      <c r="AL157" s="28">
        <f ca="1" t="shared" si="968"/>
        <v>61466.5668117078</v>
      </c>
      <c r="AM157" s="28">
        <f ca="1" t="shared" si="969"/>
        <v>79167.392661518</v>
      </c>
      <c r="AN157" s="28">
        <f ca="1" t="shared" si="970"/>
        <v>96811.3112127472</v>
      </c>
      <c r="AO157" s="28">
        <f ca="1">C157/'Ejercicio 3 - TIR'!$D$7</f>
        <v>17306.672738119</v>
      </c>
      <c r="AP157" s="28">
        <f ca="1" t="shared" si="971"/>
        <v>30053.1767552733</v>
      </c>
      <c r="AQ157" s="28">
        <f ca="1" t="shared" si="972"/>
        <v>31540.6793942471</v>
      </c>
      <c r="AR157" s="28">
        <f ca="1" t="shared" si="973"/>
        <v>44159.8940735888</v>
      </c>
      <c r="AS157" s="28">
        <f ca="1" t="shared" si="974"/>
        <v>61860.719923399</v>
      </c>
      <c r="AT157" s="28">
        <f ca="1" t="shared" si="975"/>
        <v>79504.6384746282</v>
      </c>
      <c r="AU157" s="28">
        <f ca="1">AP157*'Ejercicio 3 - TIR'!$D$5</f>
        <v>15026.5883776366</v>
      </c>
      <c r="AV157" s="28">
        <f ca="1">AQ157*'Ejercicio 3 - TIR'!$D$5</f>
        <v>15770.3396971236</v>
      </c>
      <c r="AW157" s="28">
        <f ca="1">AR157*'Ejercicio 3 - TIR'!$D$5</f>
        <v>22079.9470367944</v>
      </c>
      <c r="AX157" s="28">
        <f ca="1">AS157*'Ejercicio 3 - TIR'!$D$5</f>
        <v>30930.3599616995</v>
      </c>
      <c r="AY157" s="28">
        <f ca="1">AT157*'Ejercicio 3 - TIR'!$D$5</f>
        <v>39752.3192373141</v>
      </c>
      <c r="AZ157" s="28">
        <f ca="1" t="shared" ref="AZ157:BD157" si="1173">AJ157-AU157-AE157</f>
        <v>27980.9854782323</v>
      </c>
      <c r="BA157" s="28">
        <f ca="1" t="shared" si="1173"/>
        <v>27971.7807616075</v>
      </c>
      <c r="BB157" s="28">
        <f ca="1" t="shared" si="1173"/>
        <v>33383.3513272784</v>
      </c>
      <c r="BC157" s="28">
        <f ca="1" t="shared" si="1173"/>
        <v>40798.4312958754</v>
      </c>
      <c r="BD157" s="28">
        <f ca="1" t="shared" si="1173"/>
        <v>47707.7319046286</v>
      </c>
      <c r="BE157" s="28">
        <f ca="1" t="shared" ref="BE157:BI157" si="1174">AZ157/Z157</f>
        <v>24437.3670642191</v>
      </c>
      <c r="BF157" s="28">
        <f ca="1" t="shared" si="1174"/>
        <v>20826.3162551726</v>
      </c>
      <c r="BG157" s="28">
        <f ca="1" t="shared" si="1174"/>
        <v>21137.322189969</v>
      </c>
      <c r="BH157" s="28">
        <f ca="1" t="shared" si="1174"/>
        <v>20847.7876783462</v>
      </c>
      <c r="BI157" s="28">
        <f ca="1" t="shared" si="1174"/>
        <v>19392.1710383942</v>
      </c>
      <c r="BJ157" s="28">
        <f ca="1" t="shared" si="978"/>
        <v>73839.0655183514</v>
      </c>
      <c r="BK157" s="28">
        <f ca="1" t="shared" si="979"/>
        <v>42577.0844077546</v>
      </c>
      <c r="BL157" s="28">
        <f ca="1" t="shared" si="980"/>
        <v>116416.149926106</v>
      </c>
      <c r="BM157" s="28">
        <f ca="1">BK157*'Ejercicio 3 - TIR'!$D$5</f>
        <v>21288.5422038773</v>
      </c>
      <c r="BN157" s="28">
        <f ca="1" t="shared" si="981"/>
        <v>95127.6077222287</v>
      </c>
      <c r="BO157" s="28">
        <f ca="1" t="shared" si="982"/>
        <v>38667.3347437789</v>
      </c>
      <c r="BP157" s="28">
        <f ca="1" t="shared" si="983"/>
        <v>-116547.362065314</v>
      </c>
      <c r="BQ157" s="28">
        <f ca="1" t="shared" ref="BQ157:BT157" si="1175">BE157</f>
        <v>24437.3670642191</v>
      </c>
      <c r="BR157" s="28">
        <f ca="1" t="shared" si="1175"/>
        <v>20826.3162551726</v>
      </c>
      <c r="BS157" s="28">
        <f ca="1" t="shared" si="1175"/>
        <v>21137.322189969</v>
      </c>
      <c r="BT157" s="28">
        <f ca="1" t="shared" si="1175"/>
        <v>20847.7876783462</v>
      </c>
      <c r="BU157" s="28">
        <f ca="1" t="shared" si="985"/>
        <v>58059.5057821731</v>
      </c>
      <c r="BV157" s="30">
        <f ca="1" t="shared" si="986"/>
        <v>6.73151713659277</v>
      </c>
    </row>
    <row r="158" ht="15" customHeight="1" spans="1:74">
      <c r="A158" s="26">
        <v>157</v>
      </c>
      <c r="B158" s="27">
        <f ca="1" t="shared" ref="B158:F158" si="1176">RAND()</f>
        <v>0.97260052179585</v>
      </c>
      <c r="C158" s="28">
        <f ca="1">IF(B158&lt;=('Ejercicio 3 - TIR'!$D$13-'Ejercicio 3 - TIR'!$C$13)/('Ejercicio 3 - TIR'!$E$13-'Ejercicio 3 - TIR'!$C$13),'Ejercicio 3 - TIR'!$C$13+SQRT(('Ejercicio 3 - TIR'!$E$13-'Ejercicio 3 - TIR'!$C$13)*('Ejercicio 3 - TIR'!$D$13-'Ejercicio 3 - TIR'!$C$13)*B158),'Ejercicio 3 - TIR'!$E$13-SQRT(('Ejercicio 3 - TIR'!$E$13-'Ejercicio 3 - TIR'!$C$13)*('Ejercicio 3 - TIR'!$E$13-'Ejercicio 3 - TIR'!$D$13)*(1-B158)))</f>
        <v>94265.9461246881</v>
      </c>
      <c r="D158" s="27">
        <f ca="1" t="shared" si="1176"/>
        <v>0.120774114121795</v>
      </c>
      <c r="E158" s="28">
        <f ca="1">IF(D158&lt;=('Ejercicio 3 - TIR'!$D$14-'Ejercicio 3 - TIR'!$C$14)/('Ejercicio 3 - TIR'!$E$14-'Ejercicio 3 - TIR'!$C$14),'Ejercicio 3 - TIR'!$C$14+SQRT(('Ejercicio 3 - TIR'!$E$14-'Ejercicio 3 - TIR'!$C$14)*('Ejercicio 3 - TIR'!$D$14-'Ejercicio 3 - TIR'!$C$14)*D158),'Ejercicio 3 - TIR'!$E$14-SQRT(('Ejercicio 3 - TIR'!$E$14-'Ejercicio 3 - TIR'!$C$14)*('Ejercicio 3 - TIR'!$E$14-'Ejercicio 3 - TIR'!$D$14)*(1-D158)))</f>
        <v>28009.6608711173</v>
      </c>
      <c r="F158" s="27">
        <f ca="1" t="shared" si="1176"/>
        <v>0.697719978061498</v>
      </c>
      <c r="G158" s="28">
        <f ca="1">IF(F158&lt;=('Ejercicio 3 - TIR'!$D$18-'Ejercicio 3 - TIR'!$C$18)/('Ejercicio 3 - TIR'!$E$18-'Ejercicio 3 - TIR'!$C$18),'Ejercicio 3 - TIR'!$C$18+SQRT(('Ejercicio 3 - TIR'!$E$18-'Ejercicio 3 - TIR'!$C$18)*('Ejercicio 3 - TIR'!$D$18-'Ejercicio 3 - TIR'!$C$18)*F158),'Ejercicio 3 - TIR'!$E$18-SQRT(('Ejercicio 3 - TIR'!$E$18-'Ejercicio 3 - TIR'!$C$18)*('Ejercicio 3 - TIR'!$E$18-'Ejercicio 3 - TIR'!$D$18)*(1-F158)))</f>
        <v>40238.5924722423</v>
      </c>
      <c r="H158" s="27">
        <f ca="1" t="shared" ref="H158:L158" si="1177">RAND()</f>
        <v>0.45291024401567</v>
      </c>
      <c r="I158" s="28">
        <f ca="1">IF(H158&lt;=('Ejercicio 3 - TIR'!$D$18-'Ejercicio 3 - TIR'!$C$18)/('Ejercicio 3 - TIR'!$E$18-'Ejercicio 3 - TIR'!$C$18),'Ejercicio 3 - TIR'!$C$18+SQRT(('Ejercicio 3 - TIR'!$E$18-'Ejercicio 3 - TIR'!$C$18)*('Ejercicio 3 - TIR'!$D$18-'Ejercicio 3 - TIR'!$C$18)*H158),'Ejercicio 3 - TIR'!$E$18-SQRT(('Ejercicio 3 - TIR'!$E$18-'Ejercicio 3 - TIR'!$C$18)*('Ejercicio 3 - TIR'!$E$18-'Ejercicio 3 - TIR'!$D$18)*(1-H158)))</f>
        <v>38242.3623192839</v>
      </c>
      <c r="J158" s="27">
        <f ca="1" t="shared" si="1177"/>
        <v>0.98089989243934</v>
      </c>
      <c r="K158" s="28">
        <f ca="1">IF(J158&lt;=('Ejercicio 3 - TIR'!$D$18-'Ejercicio 3 - TIR'!$C$18)/('Ejercicio 3 - TIR'!$E$18-'Ejercicio 3 - TIR'!$C$18),'Ejercicio 3 - TIR'!$C$18+SQRT(('Ejercicio 3 - TIR'!$E$18-'Ejercicio 3 - TIR'!$C$18)*('Ejercicio 3 - TIR'!$D$18-'Ejercicio 3 - TIR'!$C$18)*J158),'Ejercicio 3 - TIR'!$E$18-SQRT(('Ejercicio 3 - TIR'!$E$18-'Ejercicio 3 - TIR'!$C$18)*('Ejercicio 3 - TIR'!$E$18-'Ejercicio 3 - TIR'!$D$18)*(1-J158)))</f>
        <v>43803.1257095879</v>
      </c>
      <c r="L158" s="27">
        <f ca="1" t="shared" si="1177"/>
        <v>0.983207120174573</v>
      </c>
      <c r="M158" s="28">
        <f ca="1">IF(L158&lt;=('Ejercicio 3 - TIR'!$D$18-'Ejercicio 3 - TIR'!$C$18)/('Ejercicio 3 - TIR'!$E$18-'Ejercicio 3 - TIR'!$C$18),'Ejercicio 3 - TIR'!$C$18+SQRT(('Ejercicio 3 - TIR'!$E$18-'Ejercicio 3 - TIR'!$C$18)*('Ejercicio 3 - TIR'!$D$18-'Ejercicio 3 - TIR'!$C$18)*L158),'Ejercicio 3 - TIR'!$E$18-SQRT(('Ejercicio 3 - TIR'!$E$18-'Ejercicio 3 - TIR'!$C$18)*('Ejercicio 3 - TIR'!$E$18-'Ejercicio 3 - TIR'!$D$18)*(1-L158)))</f>
        <v>43877.7406775139</v>
      </c>
      <c r="N158" s="27">
        <f ca="1" t="shared" ref="N158:R158" si="1178">RAND()</f>
        <v>0.139498494790674</v>
      </c>
      <c r="O158" s="28">
        <f ca="1">IF(N158&lt;=('Ejercicio 3 - TIR'!$D$18-'Ejercicio 3 - TIR'!$C$18)/('Ejercicio 3 - TIR'!$E$18-'Ejercicio 3 - TIR'!$C$18),'Ejercicio 3 - TIR'!$C$18+SQRT(('Ejercicio 3 - TIR'!$E$18-'Ejercicio 3 - TIR'!$C$18)*('Ejercicio 3 - TIR'!$D$18-'Ejercicio 3 - TIR'!$C$18)*N158),'Ejercicio 3 - TIR'!$E$18-SQRT(('Ejercicio 3 - TIR'!$E$18-'Ejercicio 3 - TIR'!$C$18)*('Ejercicio 3 - TIR'!$E$18-'Ejercicio 3 - TIR'!$D$18)*(1-N158)))</f>
        <v>34574.3605256474</v>
      </c>
      <c r="P158" s="27">
        <f ca="1" t="shared" si="1178"/>
        <v>0.126269332823737</v>
      </c>
      <c r="Q158" s="29">
        <f ca="1">IF(P158&lt;=('Ejercicio 3 - TIR'!$D$22-'Ejercicio 3 - TIR'!$C$22)/('Ejercicio 3 - TIR'!$E$22-'Ejercicio 3 - TIR'!$C$22),'Ejercicio 3 - TIR'!$C$22+SQRT(('Ejercicio 3 - TIR'!$E$22-'Ejercicio 3 - TIR'!$C$22)*('Ejercicio 3 - TIR'!$D$22-'Ejercicio 3 - TIR'!$C$22)*P158),'Ejercicio 3 - TIR'!$E$22-SQRT(('Ejercicio 3 - TIR'!$E$22-'Ejercicio 3 - TIR'!$C$22)*('Ejercicio 3 - TIR'!$E$22-'Ejercicio 3 - TIR'!$D$22)*(1-P158)))</f>
        <v>0.135075967600215</v>
      </c>
      <c r="R158" s="27">
        <f ca="1" t="shared" si="1178"/>
        <v>0.899858895214788</v>
      </c>
      <c r="S158" s="29">
        <f ca="1">IF(R158&lt;=('Ejercicio 3 - TIR'!$D$23-'Ejercicio 3 - TIR'!$C$23)/('Ejercicio 3 - TIR'!$E$23-'Ejercicio 3 - TIR'!$C$23),'Ejercicio 3 - TIR'!$C$23+SQRT(('Ejercicio 3 - TIR'!$E$23-'Ejercicio 3 - TIR'!$C$23)*('Ejercicio 3 - TIR'!$D$23-'Ejercicio 3 - TIR'!$C$23)*R158),'Ejercicio 3 - TIR'!$E$23-SQRT(('Ejercicio 3 - TIR'!$E$23-'Ejercicio 3 - TIR'!$C$23)*('Ejercicio 3 - TIR'!$E$23-'Ejercicio 3 - TIR'!$D$23)*(1-R158)))</f>
        <v>0.166574129874999</v>
      </c>
      <c r="T158" s="27">
        <f ca="1" t="shared" ref="T158:X158" si="1179">RAND()</f>
        <v>0.95860830565561</v>
      </c>
      <c r="U158" s="29">
        <f ca="1">IF(T158&lt;=('Ejercicio 3 - TIR'!$D$24-'Ejercicio 3 - TIR'!$C$24)/('Ejercicio 3 - TIR'!$E$24-'Ejercicio 3 - TIR'!$C$24),'Ejercicio 3 - TIR'!$C$24+SQRT(('Ejercicio 3 - TIR'!$E$24-'Ejercicio 3 - TIR'!$C$24)*('Ejercicio 3 - TIR'!$D$24-'Ejercicio 3 - TIR'!$C$24)*T158),'Ejercicio 3 - TIR'!$E$24-SQRT(('Ejercicio 3 - TIR'!$E$24-'Ejercicio 3 - TIR'!$C$24)*('Ejercicio 3 - TIR'!$E$24-'Ejercicio 3 - TIR'!$D$24)*(1-T158)))</f>
        <v>0.209234464984763</v>
      </c>
      <c r="V158" s="27">
        <f ca="1" t="shared" si="1179"/>
        <v>0.434713212155168</v>
      </c>
      <c r="W158" s="29">
        <f ca="1">IF(V158&lt;=('Ejercicio 3 - TIR'!$D$25-'Ejercicio 3 - TIR'!$C$25)/('Ejercicio 3 - TIR'!$E$25-'Ejercicio 3 - TIR'!$C$25),'Ejercicio 3 - TIR'!$C$25+SQRT(('Ejercicio 3 - TIR'!$E$25-'Ejercicio 3 - TIR'!$C$25)*('Ejercicio 3 - TIR'!$D$25-'Ejercicio 3 - TIR'!$C$25)*V158),'Ejercicio 3 - TIR'!$E$25-SQRT(('Ejercicio 3 - TIR'!$E$25-'Ejercicio 3 - TIR'!$C$25)*('Ejercicio 3 - TIR'!$E$25-'Ejercicio 3 - TIR'!$D$25)*(1-V158)))</f>
        <v>0.205519625030167</v>
      </c>
      <c r="X158" s="27">
        <f ca="1" t="shared" si="1179"/>
        <v>0.813687786416791</v>
      </c>
      <c r="Y158" s="29">
        <f ca="1">IF(X158&lt;=('Ejercicio 3 - TIR'!$D$26-'Ejercicio 3 - TIR'!$C$26)/('Ejercicio 3 - TIR'!$E$26-'Ejercicio 3 - TIR'!$C$26),'Ejercicio 3 - TIR'!$C$26+SQRT(('Ejercicio 3 - TIR'!$E$26-'Ejercicio 3 - TIR'!$C$26)*('Ejercicio 3 - TIR'!$D$26-'Ejercicio 3 - TIR'!$C$26)*X158),'Ejercicio 3 - TIR'!$E$26-SQRT(('Ejercicio 3 - TIR'!$E$26-'Ejercicio 3 - TIR'!$C$26)*('Ejercicio 3 - TIR'!$E$26-'Ejercicio 3 - TIR'!$D$26)*(1-X158)))</f>
        <v>0.248281141991722</v>
      </c>
      <c r="Z158" s="27">
        <f ca="1" t="shared" si="956"/>
        <v>1.13507596760021</v>
      </c>
      <c r="AA158" s="27">
        <f ca="1" t="shared" si="957"/>
        <v>1.32415025924524</v>
      </c>
      <c r="AB158" s="27">
        <f ca="1" t="shared" si="958"/>
        <v>1.60120813029786</v>
      </c>
      <c r="AC158" s="27">
        <f ca="1" t="shared" si="959"/>
        <v>1.93028782483193</v>
      </c>
      <c r="AD158" s="27">
        <f ca="1" t="shared" si="960"/>
        <v>2.40954189035392</v>
      </c>
      <c r="AE158" s="26">
        <f ca="1" t="shared" si="961"/>
        <v>3783.43204432005</v>
      </c>
      <c r="AF158" s="26">
        <f ca="1" t="shared" si="962"/>
        <v>4413.65394504385</v>
      </c>
      <c r="AG158" s="26">
        <f ca="1" t="shared" si="963"/>
        <v>5337.14246686299</v>
      </c>
      <c r="AH158" s="26">
        <f ca="1" t="shared" si="964"/>
        <v>6434.02998538525</v>
      </c>
      <c r="AI158" s="26">
        <f ca="1" t="shared" si="965"/>
        <v>8031.47829776568</v>
      </c>
      <c r="AJ158" s="28">
        <f ca="1" t="shared" si="966"/>
        <v>45673.8592853012</v>
      </c>
      <c r="AK158" s="28">
        <f ca="1" t="shared" si="967"/>
        <v>50638.6339792303</v>
      </c>
      <c r="AL158" s="28">
        <f ca="1" t="shared" si="968"/>
        <v>70137.9210186512</v>
      </c>
      <c r="AM158" s="28">
        <f ca="1" t="shared" si="969"/>
        <v>84696.6686109377</v>
      </c>
      <c r="AN158" s="28">
        <f ca="1" t="shared" si="970"/>
        <v>83308.3700187462</v>
      </c>
      <c r="AO158" s="28">
        <f ca="1">C158/'Ejercicio 3 - TIR'!$D$7</f>
        <v>18853.1892249376</v>
      </c>
      <c r="AP158" s="28">
        <f ca="1" t="shared" si="971"/>
        <v>26820.6700603635</v>
      </c>
      <c r="AQ158" s="28">
        <f ca="1" t="shared" si="972"/>
        <v>31785.4447542927</v>
      </c>
      <c r="AR158" s="28">
        <f ca="1" t="shared" si="973"/>
        <v>51284.7317937136</v>
      </c>
      <c r="AS158" s="28">
        <f ca="1" t="shared" si="974"/>
        <v>65843.4793860001</v>
      </c>
      <c r="AT158" s="28">
        <f ca="1" t="shared" si="975"/>
        <v>64455.1807938086</v>
      </c>
      <c r="AU158" s="28">
        <f ca="1">AP158*'Ejercicio 3 - TIR'!$D$5</f>
        <v>13410.3350301818</v>
      </c>
      <c r="AV158" s="28">
        <f ca="1">AQ158*'Ejercicio 3 - TIR'!$D$5</f>
        <v>15892.7223771463</v>
      </c>
      <c r="AW158" s="28">
        <f ca="1">AR158*'Ejercicio 3 - TIR'!$D$5</f>
        <v>25642.3658968568</v>
      </c>
      <c r="AX158" s="28">
        <f ca="1">AS158*'Ejercicio 3 - TIR'!$D$5</f>
        <v>32921.739693</v>
      </c>
      <c r="AY158" s="28">
        <f ca="1">AT158*'Ejercicio 3 - TIR'!$D$5</f>
        <v>32227.5903969043</v>
      </c>
      <c r="AZ158" s="28">
        <f ca="1" t="shared" ref="AZ158:BD158" si="1180">AJ158-AU158-AE158</f>
        <v>28480.0922107993</v>
      </c>
      <c r="BA158" s="28">
        <f ca="1" t="shared" si="1180"/>
        <v>30332.2576570401</v>
      </c>
      <c r="BB158" s="28">
        <f ca="1" t="shared" si="1180"/>
        <v>39158.4126549314</v>
      </c>
      <c r="BC158" s="28">
        <f ca="1" t="shared" si="1180"/>
        <v>45340.8989325524</v>
      </c>
      <c r="BD158" s="28">
        <f ca="1" t="shared" si="1180"/>
        <v>43049.3013240762</v>
      </c>
      <c r="BE158" s="28">
        <f ca="1" t="shared" ref="BE158:BI158" si="1181">AZ158/Z158</f>
        <v>25090.9128760889</v>
      </c>
      <c r="BF158" s="28">
        <f ca="1" t="shared" si="1181"/>
        <v>22906.9604791901</v>
      </c>
      <c r="BG158" s="28">
        <f ca="1" t="shared" si="1181"/>
        <v>24455.5419835691</v>
      </c>
      <c r="BH158" s="28">
        <f ca="1" t="shared" si="1181"/>
        <v>23489.1907565652</v>
      </c>
      <c r="BI158" s="28">
        <f ca="1" t="shared" si="1181"/>
        <v>17866.1767601613</v>
      </c>
      <c r="BJ158" s="28">
        <f ca="1" t="shared" si="978"/>
        <v>67490.4512035641</v>
      </c>
      <c r="BK158" s="28">
        <f ca="1" t="shared" si="979"/>
        <v>45427.5492042562</v>
      </c>
      <c r="BL158" s="28">
        <f ca="1" t="shared" si="980"/>
        <v>112918.00040782</v>
      </c>
      <c r="BM158" s="28">
        <f ca="1">BK158*'Ejercicio 3 - TIR'!$D$5</f>
        <v>22713.7746021281</v>
      </c>
      <c r="BN158" s="28">
        <f ca="1" t="shared" si="981"/>
        <v>90204.2258056922</v>
      </c>
      <c r="BO158" s="28">
        <f ca="1" t="shared" si="982"/>
        <v>37436.2554835861</v>
      </c>
      <c r="BP158" s="28">
        <f ca="1" t="shared" si="983"/>
        <v>-122275.606995805</v>
      </c>
      <c r="BQ158" s="28">
        <f ca="1" t="shared" ref="BQ158:BT158" si="1182">BE158</f>
        <v>25090.9128760889</v>
      </c>
      <c r="BR158" s="28">
        <f ca="1" t="shared" si="1182"/>
        <v>22906.9604791901</v>
      </c>
      <c r="BS158" s="28">
        <f ca="1" t="shared" si="1182"/>
        <v>24455.5419835691</v>
      </c>
      <c r="BT158" s="28">
        <f ca="1" t="shared" si="1182"/>
        <v>23489.1907565652</v>
      </c>
      <c r="BU158" s="28">
        <f ca="1" t="shared" si="985"/>
        <v>55302.4322437474</v>
      </c>
      <c r="BV158" s="30">
        <f ca="1" t="shared" si="986"/>
        <v>6.59308106619372</v>
      </c>
    </row>
    <row r="159" ht="15" customHeight="1" spans="1:74">
      <c r="A159" s="26">
        <v>158</v>
      </c>
      <c r="B159" s="27">
        <f ca="1" t="shared" ref="B159:F159" si="1183">RAND()</f>
        <v>0.613310333622562</v>
      </c>
      <c r="C159" s="28">
        <f ca="1">IF(B159&lt;=('Ejercicio 3 - TIR'!$D$13-'Ejercicio 3 - TIR'!$C$13)/('Ejercicio 3 - TIR'!$E$13-'Ejercicio 3 - TIR'!$C$13),'Ejercicio 3 - TIR'!$C$13+SQRT(('Ejercicio 3 - TIR'!$E$13-'Ejercicio 3 - TIR'!$C$13)*('Ejercicio 3 - TIR'!$D$13-'Ejercicio 3 - TIR'!$C$13)*B159),'Ejercicio 3 - TIR'!$E$13-SQRT(('Ejercicio 3 - TIR'!$E$13-'Ejercicio 3 - TIR'!$C$13)*('Ejercicio 3 - TIR'!$E$13-'Ejercicio 3 - TIR'!$D$13)*(1-B159)))</f>
        <v>78458.7001401279</v>
      </c>
      <c r="D159" s="27">
        <f ca="1" t="shared" si="1183"/>
        <v>0.816691044498853</v>
      </c>
      <c r="E159" s="28">
        <f ca="1">IF(D159&lt;=('Ejercicio 3 - TIR'!$D$14-'Ejercicio 3 - TIR'!$C$14)/('Ejercicio 3 - TIR'!$E$14-'Ejercicio 3 - TIR'!$C$14),'Ejercicio 3 - TIR'!$C$14+SQRT(('Ejercicio 3 - TIR'!$E$14-'Ejercicio 3 - TIR'!$C$14)*('Ejercicio 3 - TIR'!$D$14-'Ejercicio 3 - TIR'!$C$14)*D159),'Ejercicio 3 - TIR'!$E$14-SQRT(('Ejercicio 3 - TIR'!$E$14-'Ejercicio 3 - TIR'!$C$14)*('Ejercicio 3 - TIR'!$E$14-'Ejercicio 3 - TIR'!$D$14)*(1-D159)))</f>
        <v>34756.304421005</v>
      </c>
      <c r="F159" s="27">
        <f ca="1" t="shared" si="1183"/>
        <v>0.69908611212763</v>
      </c>
      <c r="G159" s="28">
        <f ca="1">IF(F159&lt;=('Ejercicio 3 - TIR'!$D$18-'Ejercicio 3 - TIR'!$C$18)/('Ejercicio 3 - TIR'!$E$18-'Ejercicio 3 - TIR'!$C$18),'Ejercicio 3 - TIR'!$C$18+SQRT(('Ejercicio 3 - TIR'!$E$18-'Ejercicio 3 - TIR'!$C$18)*('Ejercicio 3 - TIR'!$D$18-'Ejercicio 3 - TIR'!$C$18)*F159),'Ejercicio 3 - TIR'!$E$18-SQRT(('Ejercicio 3 - TIR'!$E$18-'Ejercicio 3 - TIR'!$C$18)*('Ejercicio 3 - TIR'!$E$18-'Ejercicio 3 - TIR'!$D$18)*(1-F159)))</f>
        <v>40249.3640856799</v>
      </c>
      <c r="H159" s="27">
        <f ca="1" t="shared" ref="H159:L159" si="1184">RAND()</f>
        <v>0.999654169735878</v>
      </c>
      <c r="I159" s="28">
        <f ca="1">IF(H159&lt;=('Ejercicio 3 - TIR'!$D$18-'Ejercicio 3 - TIR'!$C$18)/('Ejercicio 3 - TIR'!$E$18-'Ejercicio 3 - TIR'!$C$18),'Ejercicio 3 - TIR'!$C$18+SQRT(('Ejercicio 3 - TIR'!$E$18-'Ejercicio 3 - TIR'!$C$18)*('Ejercicio 3 - TIR'!$D$18-'Ejercicio 3 - TIR'!$C$18)*H159),'Ejercicio 3 - TIR'!$E$18-SQRT(('Ejercicio 3 - TIR'!$E$18-'Ejercicio 3 - TIR'!$C$18)*('Ejercicio 3 - TIR'!$E$18-'Ejercicio 3 - TIR'!$D$18)*(1-H159)))</f>
        <v>44838.9494805684</v>
      </c>
      <c r="J159" s="27">
        <f ca="1" t="shared" si="1184"/>
        <v>0.414262589464304</v>
      </c>
      <c r="K159" s="28">
        <f ca="1">IF(J159&lt;=('Ejercicio 3 - TIR'!$D$18-'Ejercicio 3 - TIR'!$C$18)/('Ejercicio 3 - TIR'!$E$18-'Ejercicio 3 - TIR'!$C$18),'Ejercicio 3 - TIR'!$C$18+SQRT(('Ejercicio 3 - TIR'!$E$18-'Ejercicio 3 - TIR'!$C$18)*('Ejercicio 3 - TIR'!$D$18-'Ejercicio 3 - TIR'!$C$18)*J159),'Ejercicio 3 - TIR'!$E$18-SQRT(('Ejercicio 3 - TIR'!$E$18-'Ejercicio 3 - TIR'!$C$18)*('Ejercicio 3 - TIR'!$E$18-'Ejercicio 3 - TIR'!$D$18)*(1-J159)))</f>
        <v>37882.8540782921</v>
      </c>
      <c r="L159" s="27">
        <f ca="1" t="shared" si="1184"/>
        <v>0.594568178383839</v>
      </c>
      <c r="M159" s="28">
        <f ca="1">IF(L159&lt;=('Ejercicio 3 - TIR'!$D$18-'Ejercicio 3 - TIR'!$C$18)/('Ejercicio 3 - TIR'!$E$18-'Ejercicio 3 - TIR'!$C$18),'Ejercicio 3 - TIR'!$C$18+SQRT(('Ejercicio 3 - TIR'!$E$18-'Ejercicio 3 - TIR'!$C$18)*('Ejercicio 3 - TIR'!$D$18-'Ejercicio 3 - TIR'!$C$18)*L159),'Ejercicio 3 - TIR'!$E$18-SQRT(('Ejercicio 3 - TIR'!$E$18-'Ejercicio 3 - TIR'!$C$18)*('Ejercicio 3 - TIR'!$E$18-'Ejercicio 3 - TIR'!$D$18)*(1-L159)))</f>
        <v>39443.7930280992</v>
      </c>
      <c r="N159" s="27">
        <f ca="1" t="shared" ref="N159:R159" si="1185">RAND()</f>
        <v>0.581460237475914</v>
      </c>
      <c r="O159" s="28">
        <f ca="1">IF(N159&lt;=('Ejercicio 3 - TIR'!$D$18-'Ejercicio 3 - TIR'!$C$18)/('Ejercicio 3 - TIR'!$E$18-'Ejercicio 3 - TIR'!$C$18),'Ejercicio 3 - TIR'!$C$18+SQRT(('Ejercicio 3 - TIR'!$E$18-'Ejercicio 3 - TIR'!$C$18)*('Ejercicio 3 - TIR'!$D$18-'Ejercicio 3 - TIR'!$C$18)*N159),'Ejercicio 3 - TIR'!$E$18-SQRT(('Ejercicio 3 - TIR'!$E$18-'Ejercicio 3 - TIR'!$C$18)*('Ejercicio 3 - TIR'!$E$18-'Ejercicio 3 - TIR'!$D$18)*(1-N159)))</f>
        <v>39339.113213865</v>
      </c>
      <c r="P159" s="27">
        <f ca="1" t="shared" si="1185"/>
        <v>0.617971687718388</v>
      </c>
      <c r="Q159" s="29">
        <f ca="1">IF(P159&lt;=('Ejercicio 3 - TIR'!$D$22-'Ejercicio 3 - TIR'!$C$22)/('Ejercicio 3 - TIR'!$E$22-'Ejercicio 3 - TIR'!$C$22),'Ejercicio 3 - TIR'!$C$22+SQRT(('Ejercicio 3 - TIR'!$E$22-'Ejercicio 3 - TIR'!$C$22)*('Ejercicio 3 - TIR'!$D$22-'Ejercicio 3 - TIR'!$C$22)*P159),'Ejercicio 3 - TIR'!$E$22-SQRT(('Ejercicio 3 - TIR'!$E$22-'Ejercicio 3 - TIR'!$C$22)*('Ejercicio 3 - TIR'!$E$22-'Ejercicio 3 - TIR'!$D$22)*(1-P159)))</f>
        <v>0.153776900219331</v>
      </c>
      <c r="R159" s="27">
        <f ca="1" t="shared" si="1185"/>
        <v>0.898298879650061</v>
      </c>
      <c r="S159" s="29">
        <f ca="1">IF(R159&lt;=('Ejercicio 3 - TIR'!$D$23-'Ejercicio 3 - TIR'!$C$23)/('Ejercicio 3 - TIR'!$E$23-'Ejercicio 3 - TIR'!$C$23),'Ejercicio 3 - TIR'!$C$23+SQRT(('Ejercicio 3 - TIR'!$E$23-'Ejercicio 3 - TIR'!$C$23)*('Ejercicio 3 - TIR'!$D$23-'Ejercicio 3 - TIR'!$C$23)*R159),'Ejercicio 3 - TIR'!$E$23-SQRT(('Ejercicio 3 - TIR'!$E$23-'Ejercicio 3 - TIR'!$C$23)*('Ejercicio 3 - TIR'!$E$23-'Ejercicio 3 - TIR'!$D$23)*(1-R159)))</f>
        <v>0.1664699587351</v>
      </c>
      <c r="T159" s="27">
        <f ca="1" t="shared" ref="T159:X159" si="1186">RAND()</f>
        <v>0.911965843490337</v>
      </c>
      <c r="U159" s="29">
        <f ca="1">IF(T159&lt;=('Ejercicio 3 - TIR'!$D$24-'Ejercicio 3 - TIR'!$C$24)/('Ejercicio 3 - TIR'!$E$24-'Ejercicio 3 - TIR'!$C$24),'Ejercicio 3 - TIR'!$C$24+SQRT(('Ejercicio 3 - TIR'!$E$24-'Ejercicio 3 - TIR'!$C$24)*('Ejercicio 3 - TIR'!$D$24-'Ejercicio 3 - TIR'!$C$24)*T159),'Ejercicio 3 - TIR'!$E$24-SQRT(('Ejercicio 3 - TIR'!$E$24-'Ejercicio 3 - TIR'!$C$24)*('Ejercicio 3 - TIR'!$E$24-'Ejercicio 3 - TIR'!$D$24)*(1-T159)))</f>
        <v>0.204299820439656</v>
      </c>
      <c r="V159" s="27">
        <f ca="1" t="shared" si="1186"/>
        <v>0.233619079664725</v>
      </c>
      <c r="W159" s="29">
        <f ca="1">IF(V159&lt;=('Ejercicio 3 - TIR'!$D$25-'Ejercicio 3 - TIR'!$C$25)/('Ejercicio 3 - TIR'!$E$25-'Ejercicio 3 - TIR'!$C$25),'Ejercicio 3 - TIR'!$C$25+SQRT(('Ejercicio 3 - TIR'!$E$25-'Ejercicio 3 - TIR'!$C$25)*('Ejercicio 3 - TIR'!$D$25-'Ejercicio 3 - TIR'!$C$25)*V159),'Ejercicio 3 - TIR'!$E$25-SQRT(('Ejercicio 3 - TIR'!$E$25-'Ejercicio 3 - TIR'!$C$25)*('Ejercicio 3 - TIR'!$E$25-'Ejercicio 3 - TIR'!$D$25)*(1-V159)))</f>
        <v>0.198084985803993</v>
      </c>
      <c r="X159" s="27">
        <f ca="1" t="shared" si="1186"/>
        <v>0.135625673733477</v>
      </c>
      <c r="Y159" s="29">
        <f ca="1">IF(X159&lt;=('Ejercicio 3 - TIR'!$D$26-'Ejercicio 3 - TIR'!$C$26)/('Ejercicio 3 - TIR'!$E$26-'Ejercicio 3 - TIR'!$C$26),'Ejercicio 3 - TIR'!$C$26+SQRT(('Ejercicio 3 - TIR'!$E$26-'Ejercicio 3 - TIR'!$C$26)*('Ejercicio 3 - TIR'!$D$26-'Ejercicio 3 - TIR'!$C$26)*X159),'Ejercicio 3 - TIR'!$E$26-SQRT(('Ejercicio 3 - TIR'!$E$26-'Ejercicio 3 - TIR'!$C$26)*('Ejercicio 3 - TIR'!$E$26-'Ejercicio 3 - TIR'!$D$26)*(1-X159)))</f>
        <v>0.209136073763455</v>
      </c>
      <c r="Z159" s="27">
        <f ca="1" t="shared" si="956"/>
        <v>1.15377690021933</v>
      </c>
      <c r="AA159" s="27">
        <f ca="1" t="shared" si="957"/>
        <v>1.34584609318836</v>
      </c>
      <c r="AB159" s="27">
        <f ca="1" t="shared" si="958"/>
        <v>1.62080220836615</v>
      </c>
      <c r="AC159" s="27">
        <f ca="1" t="shared" si="959"/>
        <v>1.94185879080144</v>
      </c>
      <c r="AD159" s="27">
        <f ca="1" t="shared" si="960"/>
        <v>2.3479715141127</v>
      </c>
      <c r="AE159" s="26">
        <f ca="1" t="shared" si="961"/>
        <v>5344.71675694159</v>
      </c>
      <c r="AF159" s="26">
        <f ca="1" t="shared" si="962"/>
        <v>6234.45153492045</v>
      </c>
      <c r="AG159" s="26">
        <f ca="1" t="shared" si="963"/>
        <v>7508.14886404443</v>
      </c>
      <c r="AH159" s="26">
        <f ca="1" t="shared" si="964"/>
        <v>8995.40042519294</v>
      </c>
      <c r="AI159" s="26">
        <f ca="1" t="shared" si="965"/>
        <v>10876.6631520479</v>
      </c>
      <c r="AJ159" s="28">
        <f ca="1" t="shared" si="966"/>
        <v>46438.7865305751</v>
      </c>
      <c r="AK159" s="28">
        <f ca="1" t="shared" si="967"/>
        <v>60346.3249810931</v>
      </c>
      <c r="AL159" s="28">
        <f ca="1" t="shared" si="968"/>
        <v>61400.6135493083</v>
      </c>
      <c r="AM159" s="28">
        <f ca="1" t="shared" si="969"/>
        <v>76594.2762341669</v>
      </c>
      <c r="AN159" s="28">
        <f ca="1" t="shared" si="970"/>
        <v>92367.1172166094</v>
      </c>
      <c r="AO159" s="28">
        <f ca="1">C159/'Ejercicio 3 - TIR'!$D$7</f>
        <v>15691.7400280256</v>
      </c>
      <c r="AP159" s="28">
        <f ca="1" t="shared" si="971"/>
        <v>30747.0465025495</v>
      </c>
      <c r="AQ159" s="28">
        <f ca="1" t="shared" si="972"/>
        <v>44654.5849530675</v>
      </c>
      <c r="AR159" s="28">
        <f ca="1" t="shared" si="973"/>
        <v>45708.8735212827</v>
      </c>
      <c r="AS159" s="28">
        <f ca="1" t="shared" si="974"/>
        <v>60902.5362061413</v>
      </c>
      <c r="AT159" s="28">
        <f ca="1" t="shared" si="975"/>
        <v>76675.3771885838</v>
      </c>
      <c r="AU159" s="28">
        <f ca="1">AP159*'Ejercicio 3 - TIR'!$D$5</f>
        <v>15373.5232512747</v>
      </c>
      <c r="AV159" s="28">
        <f ca="1">AQ159*'Ejercicio 3 - TIR'!$D$5</f>
        <v>22327.2924765337</v>
      </c>
      <c r="AW159" s="28">
        <f ca="1">AR159*'Ejercicio 3 - TIR'!$D$5</f>
        <v>22854.4367606414</v>
      </c>
      <c r="AX159" s="28">
        <f ca="1">AS159*'Ejercicio 3 - TIR'!$D$5</f>
        <v>30451.2681030707</v>
      </c>
      <c r="AY159" s="28">
        <f ca="1">AT159*'Ejercicio 3 - TIR'!$D$5</f>
        <v>38337.6885942919</v>
      </c>
      <c r="AZ159" s="28">
        <f ca="1" t="shared" ref="AZ159:BD159" si="1187">AJ159-AU159-AE159</f>
        <v>25720.5465223587</v>
      </c>
      <c r="BA159" s="28">
        <f ca="1" t="shared" si="1187"/>
        <v>31784.5809696389</v>
      </c>
      <c r="BB159" s="28">
        <f ca="1" t="shared" si="1187"/>
        <v>31038.0279246225</v>
      </c>
      <c r="BC159" s="28">
        <f ca="1" t="shared" si="1187"/>
        <v>37147.6077059033</v>
      </c>
      <c r="BD159" s="28">
        <f ca="1" t="shared" si="1187"/>
        <v>43152.7654702696</v>
      </c>
      <c r="BE159" s="28">
        <f ca="1" t="shared" ref="BE159:BI159" si="1188">AZ159/Z159</f>
        <v>22292.4783096882</v>
      </c>
      <c r="BF159" s="28">
        <f ca="1" t="shared" si="1188"/>
        <v>23616.8021964087</v>
      </c>
      <c r="BG159" s="28">
        <f ca="1" t="shared" si="1188"/>
        <v>19149.7937036441</v>
      </c>
      <c r="BH159" s="28">
        <f ca="1" t="shared" si="1188"/>
        <v>19129.9222589568</v>
      </c>
      <c r="BI159" s="28">
        <f ca="1" t="shared" si="1188"/>
        <v>18378.7431878521</v>
      </c>
      <c r="BJ159" s="28">
        <f ca="1" t="shared" si="978"/>
        <v>81606.8127163489</v>
      </c>
      <c r="BK159" s="28">
        <f ca="1" t="shared" si="979"/>
        <v>36843.7585926661</v>
      </c>
      <c r="BL159" s="28">
        <f ca="1" t="shared" si="980"/>
        <v>118450.571309015</v>
      </c>
      <c r="BM159" s="28">
        <f ca="1">BK159*'Ejercicio 3 - TIR'!$D$5</f>
        <v>18421.879296333</v>
      </c>
      <c r="BN159" s="28">
        <f ca="1" t="shared" si="981"/>
        <v>100028.692012682</v>
      </c>
      <c r="BO159" s="28">
        <f ca="1" t="shared" si="982"/>
        <v>42602.1744350178</v>
      </c>
      <c r="BP159" s="28">
        <f ca="1" t="shared" si="983"/>
        <v>-113215.004561133</v>
      </c>
      <c r="BQ159" s="28">
        <f ca="1" t="shared" ref="BQ159:BT159" si="1189">BE159</f>
        <v>22292.4783096882</v>
      </c>
      <c r="BR159" s="28">
        <f ca="1" t="shared" si="1189"/>
        <v>23616.8021964087</v>
      </c>
      <c r="BS159" s="28">
        <f ca="1" t="shared" si="1189"/>
        <v>19149.7937036441</v>
      </c>
      <c r="BT159" s="28">
        <f ca="1" t="shared" si="1189"/>
        <v>19129.9222589568</v>
      </c>
      <c r="BU159" s="28">
        <f ca="1" t="shared" si="985"/>
        <v>60980.9176228699</v>
      </c>
      <c r="BV159" s="30">
        <f ca="1" t="shared" si="986"/>
        <v>7.54979767854937</v>
      </c>
    </row>
    <row r="160" ht="15" customHeight="1" spans="1:74">
      <c r="A160" s="26">
        <v>159</v>
      </c>
      <c r="B160" s="27">
        <f ca="1" t="shared" ref="B160:F160" si="1190">RAND()</f>
        <v>0.267640001456625</v>
      </c>
      <c r="C160" s="28">
        <f ca="1">IF(B160&lt;=('Ejercicio 3 - TIR'!$D$13-'Ejercicio 3 - TIR'!$C$13)/('Ejercicio 3 - TIR'!$E$13-'Ejercicio 3 - TIR'!$C$13),'Ejercicio 3 - TIR'!$C$13+SQRT(('Ejercicio 3 - TIR'!$E$13-'Ejercicio 3 - TIR'!$C$13)*('Ejercicio 3 - TIR'!$D$13-'Ejercicio 3 - TIR'!$C$13)*B160),'Ejercicio 3 - TIR'!$E$13-SQRT(('Ejercicio 3 - TIR'!$E$13-'Ejercicio 3 - TIR'!$C$13)*('Ejercicio 3 - TIR'!$E$13-'Ejercicio 3 - TIR'!$D$13)*(1-B160)))</f>
        <v>70354.899253805</v>
      </c>
      <c r="D160" s="27">
        <f ca="1" t="shared" si="1190"/>
        <v>0.0250866118984647</v>
      </c>
      <c r="E160" s="28">
        <f ca="1">IF(D160&lt;=('Ejercicio 3 - TIR'!$D$14-'Ejercicio 3 - TIR'!$C$14)/('Ejercicio 3 - TIR'!$E$14-'Ejercicio 3 - TIR'!$C$14),'Ejercicio 3 - TIR'!$C$14+SQRT(('Ejercicio 3 - TIR'!$E$14-'Ejercicio 3 - TIR'!$C$14)*('Ejercicio 3 - TIR'!$D$14-'Ejercicio 3 - TIR'!$C$14)*D160),'Ejercicio 3 - TIR'!$E$14-SQRT(('Ejercicio 3 - TIR'!$E$14-'Ejercicio 3 - TIR'!$C$14)*('Ejercicio 3 - TIR'!$E$14-'Ejercicio 3 - TIR'!$D$14)*(1-D160)))</f>
        <v>26371.6763074373</v>
      </c>
      <c r="F160" s="27">
        <f ca="1" t="shared" si="1190"/>
        <v>0.648465416932904</v>
      </c>
      <c r="G160" s="28">
        <f ca="1">IF(F160&lt;=('Ejercicio 3 - TIR'!$D$18-'Ejercicio 3 - TIR'!$C$18)/('Ejercicio 3 - TIR'!$E$18-'Ejercicio 3 - TIR'!$C$18),'Ejercicio 3 - TIR'!$C$18+SQRT(('Ejercicio 3 - TIR'!$E$18-'Ejercicio 3 - TIR'!$C$18)*('Ejercicio 3 - TIR'!$D$18-'Ejercicio 3 - TIR'!$C$18)*F160),'Ejercicio 3 - TIR'!$E$18-SQRT(('Ejercicio 3 - TIR'!$E$18-'Ejercicio 3 - TIR'!$C$18)*('Ejercicio 3 - TIR'!$E$18-'Ejercicio 3 - TIR'!$D$18)*(1-F160)))</f>
        <v>39862.5459461508</v>
      </c>
      <c r="H160" s="27">
        <f ca="1" t="shared" ref="H160:L160" si="1191">RAND()</f>
        <v>0.015369854832801</v>
      </c>
      <c r="I160" s="28">
        <f ca="1">IF(H160&lt;=('Ejercicio 3 - TIR'!$D$18-'Ejercicio 3 - TIR'!$C$18)/('Ejercicio 3 - TIR'!$E$18-'Ejercicio 3 - TIR'!$C$18),'Ejercicio 3 - TIR'!$C$18+SQRT(('Ejercicio 3 - TIR'!$E$18-'Ejercicio 3 - TIR'!$C$18)*('Ejercicio 3 - TIR'!$D$18-'Ejercicio 3 - TIR'!$C$18)*H160),'Ejercicio 3 - TIR'!$E$18-SQRT(('Ejercicio 3 - TIR'!$E$18-'Ejercicio 3 - TIR'!$C$18)*('Ejercicio 3 - TIR'!$E$18-'Ejercicio 3 - TIR'!$D$18)*(1-H160)))</f>
        <v>31518.3801318906</v>
      </c>
      <c r="J160" s="27">
        <f ca="1" t="shared" si="1191"/>
        <v>0.981434831761299</v>
      </c>
      <c r="K160" s="28">
        <f ca="1">IF(J160&lt;=('Ejercicio 3 - TIR'!$D$18-'Ejercicio 3 - TIR'!$C$18)/('Ejercicio 3 - TIR'!$E$18-'Ejercicio 3 - TIR'!$C$18),'Ejercicio 3 - TIR'!$C$18+SQRT(('Ejercicio 3 - TIR'!$E$18-'Ejercicio 3 - TIR'!$C$18)*('Ejercicio 3 - TIR'!$D$18-'Ejercicio 3 - TIR'!$C$18)*J160),'Ejercicio 3 - TIR'!$E$18-SQRT(('Ejercicio 3 - TIR'!$E$18-'Ejercicio 3 - TIR'!$C$18)*('Ejercicio 3 - TIR'!$E$18-'Ejercicio 3 - TIR'!$D$18)*(1-J160)))</f>
        <v>43820.0052466631</v>
      </c>
      <c r="L160" s="27">
        <f ca="1" t="shared" si="1191"/>
        <v>0.59768995658383</v>
      </c>
      <c r="M160" s="28">
        <f ca="1">IF(L160&lt;=('Ejercicio 3 - TIR'!$D$18-'Ejercicio 3 - TIR'!$C$18)/('Ejercicio 3 - TIR'!$E$18-'Ejercicio 3 - TIR'!$C$18),'Ejercicio 3 - TIR'!$C$18+SQRT(('Ejercicio 3 - TIR'!$E$18-'Ejercicio 3 - TIR'!$C$18)*('Ejercicio 3 - TIR'!$D$18-'Ejercicio 3 - TIR'!$C$18)*L160),'Ejercicio 3 - TIR'!$E$18-SQRT(('Ejercicio 3 - TIR'!$E$18-'Ejercicio 3 - TIR'!$C$18)*('Ejercicio 3 - TIR'!$E$18-'Ejercicio 3 - TIR'!$D$18)*(1-L160)))</f>
        <v>39468.5528718793</v>
      </c>
      <c r="N160" s="27">
        <f ca="1" t="shared" ref="N160:R160" si="1192">RAND()</f>
        <v>0.511715148611995</v>
      </c>
      <c r="O160" s="28">
        <f ca="1">IF(N160&lt;=('Ejercicio 3 - TIR'!$D$18-'Ejercicio 3 - TIR'!$C$18)/('Ejercicio 3 - TIR'!$E$18-'Ejercicio 3 - TIR'!$C$18),'Ejercicio 3 - TIR'!$C$18+SQRT(('Ejercicio 3 - TIR'!$E$18-'Ejercicio 3 - TIR'!$C$18)*('Ejercicio 3 - TIR'!$D$18-'Ejercicio 3 - TIR'!$C$18)*N160),'Ejercicio 3 - TIR'!$E$18-SQRT(('Ejercicio 3 - TIR'!$E$18-'Ejercicio 3 - TIR'!$C$18)*('Ejercicio 3 - TIR'!$E$18-'Ejercicio 3 - TIR'!$D$18)*(1-N160)))</f>
        <v>38761.1227757519</v>
      </c>
      <c r="P160" s="27">
        <f ca="1" t="shared" si="1192"/>
        <v>0.0460499016467202</v>
      </c>
      <c r="Q160" s="29">
        <f ca="1">IF(P160&lt;=('Ejercicio 3 - TIR'!$D$22-'Ejercicio 3 - TIR'!$C$22)/('Ejercicio 3 - TIR'!$E$22-'Ejercicio 3 - TIR'!$C$22),'Ejercicio 3 - TIR'!$C$22+SQRT(('Ejercicio 3 - TIR'!$E$22-'Ejercicio 3 - TIR'!$C$22)*('Ejercicio 3 - TIR'!$D$22-'Ejercicio 3 - TIR'!$C$22)*P160),'Ejercicio 3 - TIR'!$E$22-SQRT(('Ejercicio 3 - TIR'!$E$22-'Ejercicio 3 - TIR'!$C$22)*('Ejercicio 3 - TIR'!$E$22-'Ejercicio 3 - TIR'!$D$22)*(1-P160)))</f>
        <v>0.129104384820739</v>
      </c>
      <c r="R160" s="27">
        <f ca="1" t="shared" si="1192"/>
        <v>0.536338088475597</v>
      </c>
      <c r="S160" s="29">
        <f ca="1">IF(R160&lt;=('Ejercicio 3 - TIR'!$D$23-'Ejercicio 3 - TIR'!$C$23)/('Ejercicio 3 - TIR'!$E$23-'Ejercicio 3 - TIR'!$C$23),'Ejercicio 3 - TIR'!$C$23+SQRT(('Ejercicio 3 - TIR'!$E$23-'Ejercicio 3 - TIR'!$C$23)*('Ejercicio 3 - TIR'!$D$23-'Ejercicio 3 - TIR'!$C$23)*R160),'Ejercicio 3 - TIR'!$E$23-SQRT(('Ejercicio 3 - TIR'!$E$23-'Ejercicio 3 - TIR'!$C$23)*('Ejercicio 3 - TIR'!$E$23-'Ejercicio 3 - TIR'!$D$23)*(1-R160)))</f>
        <v>0.151110703699399</v>
      </c>
      <c r="T160" s="27">
        <f ca="1" t="shared" ref="T160:X160" si="1193">RAND()</f>
        <v>0.174704675183459</v>
      </c>
      <c r="U160" s="29">
        <f ca="1">IF(T160&lt;=('Ejercicio 3 - TIR'!$D$24-'Ejercicio 3 - TIR'!$C$24)/('Ejercicio 3 - TIR'!$E$24-'Ejercicio 3 - TIR'!$C$24),'Ejercicio 3 - TIR'!$C$24+SQRT(('Ejercicio 3 - TIR'!$E$24-'Ejercicio 3 - TIR'!$C$24)*('Ejercicio 3 - TIR'!$D$24-'Ejercicio 3 - TIR'!$C$24)*T160),'Ejercicio 3 - TIR'!$E$24-SQRT(('Ejercicio 3 - TIR'!$E$24-'Ejercicio 3 - TIR'!$C$24)*('Ejercicio 3 - TIR'!$E$24-'Ejercicio 3 - TIR'!$D$24)*(1-T160)))</f>
        <v>0.169154107076167</v>
      </c>
      <c r="V160" s="27">
        <f ca="1" t="shared" si="1193"/>
        <v>0.802331622097374</v>
      </c>
      <c r="W160" s="29">
        <f ca="1">IF(V160&lt;=('Ejercicio 3 - TIR'!$D$25-'Ejercicio 3 - TIR'!$C$25)/('Ejercicio 3 - TIR'!$E$25-'Ejercicio 3 - TIR'!$C$25),'Ejercicio 3 - TIR'!$C$25+SQRT(('Ejercicio 3 - TIR'!$E$25-'Ejercicio 3 - TIR'!$C$25)*('Ejercicio 3 - TIR'!$D$25-'Ejercicio 3 - TIR'!$C$25)*V160),'Ejercicio 3 - TIR'!$E$25-SQRT(('Ejercicio 3 - TIR'!$E$25-'Ejercicio 3 - TIR'!$C$25)*('Ejercicio 3 - TIR'!$E$25-'Ejercicio 3 - TIR'!$D$25)*(1-V160)))</f>
        <v>0.223697161319371</v>
      </c>
      <c r="X160" s="27">
        <f ca="1" t="shared" si="1193"/>
        <v>0.190537114467496</v>
      </c>
      <c r="Y160" s="29">
        <f ca="1">IF(X160&lt;=('Ejercicio 3 - TIR'!$D$26-'Ejercicio 3 - TIR'!$C$26)/('Ejercicio 3 - TIR'!$E$26-'Ejercicio 3 - TIR'!$C$26),'Ejercicio 3 - TIR'!$C$26+SQRT(('Ejercicio 3 - TIR'!$E$26-'Ejercicio 3 - TIR'!$C$26)*('Ejercicio 3 - TIR'!$D$26-'Ejercicio 3 - TIR'!$C$26)*X160),'Ejercicio 3 - TIR'!$E$26-SQRT(('Ejercicio 3 - TIR'!$E$26-'Ejercicio 3 - TIR'!$C$26)*('Ejercicio 3 - TIR'!$E$26-'Ejercicio 3 - TIR'!$D$26)*(1-X160)))</f>
        <v>0.212681494859516</v>
      </c>
      <c r="Z160" s="27">
        <f ca="1" t="shared" si="956"/>
        <v>1.12910438482074</v>
      </c>
      <c r="AA160" s="27">
        <f ca="1" t="shared" si="957"/>
        <v>1.29972414296108</v>
      </c>
      <c r="AB160" s="27">
        <f ca="1" t="shared" si="958"/>
        <v>1.51957781980899</v>
      </c>
      <c r="AC160" s="27">
        <f ca="1" t="shared" si="959"/>
        <v>1.85950306450415</v>
      </c>
      <c r="AD160" s="27">
        <f ca="1" t="shared" si="960"/>
        <v>2.25498495595874</v>
      </c>
      <c r="AE160" s="26">
        <f ca="1" t="shared" si="961"/>
        <v>3404.69904636334</v>
      </c>
      <c r="AF160" s="26">
        <f ca="1" t="shared" si="962"/>
        <v>3919.18551514398</v>
      </c>
      <c r="AG160" s="26">
        <f ca="1" t="shared" si="963"/>
        <v>4582.131841424</v>
      </c>
      <c r="AH160" s="26">
        <f ca="1" t="shared" si="964"/>
        <v>5607.14172714166</v>
      </c>
      <c r="AI160" s="26">
        <f ca="1" t="shared" si="965"/>
        <v>6799.67701155931</v>
      </c>
      <c r="AJ160" s="28">
        <f ca="1" t="shared" si="966"/>
        <v>45008.975417917</v>
      </c>
      <c r="AK160" s="28">
        <f ca="1" t="shared" si="967"/>
        <v>40965.199604443</v>
      </c>
      <c r="AL160" s="28">
        <f ca="1" t="shared" si="968"/>
        <v>66587.908036743</v>
      </c>
      <c r="AM160" s="28">
        <f ca="1" t="shared" si="969"/>
        <v>73391.8950168035</v>
      </c>
      <c r="AN160" s="28">
        <f ca="1" t="shared" si="970"/>
        <v>87405.7487353902</v>
      </c>
      <c r="AO160" s="28">
        <f ca="1">C160/'Ejercicio 3 - TIR'!$D$7</f>
        <v>14070.979850761</v>
      </c>
      <c r="AP160" s="28">
        <f ca="1" t="shared" si="971"/>
        <v>30937.995567156</v>
      </c>
      <c r="AQ160" s="28">
        <f ca="1" t="shared" si="972"/>
        <v>26894.219753682</v>
      </c>
      <c r="AR160" s="28">
        <f ca="1" t="shared" si="973"/>
        <v>52516.928185982</v>
      </c>
      <c r="AS160" s="28">
        <f ca="1" t="shared" si="974"/>
        <v>59320.9151660425</v>
      </c>
      <c r="AT160" s="28">
        <f ca="1" t="shared" si="975"/>
        <v>73334.7688846292</v>
      </c>
      <c r="AU160" s="28">
        <f ca="1">AP160*'Ejercicio 3 - TIR'!$D$5</f>
        <v>15468.997783578</v>
      </c>
      <c r="AV160" s="28">
        <f ca="1">AQ160*'Ejercicio 3 - TIR'!$D$5</f>
        <v>13447.109876841</v>
      </c>
      <c r="AW160" s="28">
        <f ca="1">AR160*'Ejercicio 3 - TIR'!$D$5</f>
        <v>26258.464092991</v>
      </c>
      <c r="AX160" s="28">
        <f ca="1">AS160*'Ejercicio 3 - TIR'!$D$5</f>
        <v>29660.4575830213</v>
      </c>
      <c r="AY160" s="28">
        <f ca="1">AT160*'Ejercicio 3 - TIR'!$D$5</f>
        <v>36667.3844423146</v>
      </c>
      <c r="AZ160" s="28">
        <f ca="1" t="shared" ref="AZ160:BD160" si="1194">AJ160-AU160-AE160</f>
        <v>26135.2785879757</v>
      </c>
      <c r="BA160" s="28">
        <f ca="1" t="shared" si="1194"/>
        <v>23598.904212458</v>
      </c>
      <c r="BB160" s="28">
        <f ca="1" t="shared" si="1194"/>
        <v>35747.312102328</v>
      </c>
      <c r="BC160" s="28">
        <f ca="1" t="shared" si="1194"/>
        <v>38124.2957066406</v>
      </c>
      <c r="BD160" s="28">
        <f ca="1" t="shared" si="1194"/>
        <v>43938.6872815163</v>
      </c>
      <c r="BE160" s="28">
        <f ca="1" t="shared" ref="BE160:BI160" si="1195">AZ160/Z160</f>
        <v>23146.9108962189</v>
      </c>
      <c r="BF160" s="28">
        <f ca="1" t="shared" si="1195"/>
        <v>18156.8560838565</v>
      </c>
      <c r="BG160" s="28">
        <f ca="1" t="shared" si="1195"/>
        <v>23524.5024218775</v>
      </c>
      <c r="BH160" s="28">
        <f ca="1" t="shared" si="1195"/>
        <v>20502.4107969442</v>
      </c>
      <c r="BI160" s="28">
        <f ca="1" t="shared" si="1195"/>
        <v>19485.1354397773</v>
      </c>
      <c r="BJ160" s="28">
        <f ca="1" t="shared" si="978"/>
        <v>59467.7333366846</v>
      </c>
      <c r="BK160" s="28">
        <f ca="1" t="shared" si="979"/>
        <v>31729.8478790646</v>
      </c>
      <c r="BL160" s="28">
        <f ca="1" t="shared" si="980"/>
        <v>91197.5812157492</v>
      </c>
      <c r="BM160" s="28">
        <f ca="1">BK160*'Ejercicio 3 - TIR'!$D$5</f>
        <v>15864.9239395323</v>
      </c>
      <c r="BN160" s="28">
        <f ca="1" t="shared" si="981"/>
        <v>75332.6572762169</v>
      </c>
      <c r="BO160" s="28">
        <f ca="1" t="shared" si="982"/>
        <v>33407.1662328178</v>
      </c>
      <c r="BP160" s="28">
        <f ca="1" t="shared" si="983"/>
        <v>-96726.5755612423</v>
      </c>
      <c r="BQ160" s="28">
        <f ca="1" t="shared" ref="BQ160:BT160" si="1196">BE160</f>
        <v>23146.9108962189</v>
      </c>
      <c r="BR160" s="28">
        <f ca="1" t="shared" si="1196"/>
        <v>18156.8560838565</v>
      </c>
      <c r="BS160" s="28">
        <f ca="1" t="shared" si="1196"/>
        <v>23524.5024218775</v>
      </c>
      <c r="BT160" s="28">
        <f ca="1" t="shared" si="1196"/>
        <v>20502.4107969442</v>
      </c>
      <c r="BU160" s="28">
        <f ca="1" t="shared" si="985"/>
        <v>52892.3016725951</v>
      </c>
      <c r="BV160" s="30">
        <f ca="1" t="shared" si="986"/>
        <v>11.3426288002142</v>
      </c>
    </row>
    <row r="161" ht="15" customHeight="1" spans="1:74">
      <c r="A161" s="26">
        <v>160</v>
      </c>
      <c r="B161" s="27">
        <f ca="1" t="shared" ref="B161:F161" si="1197">RAND()</f>
        <v>0.612115604843032</v>
      </c>
      <c r="C161" s="28">
        <f ca="1">IF(B161&lt;=('Ejercicio 3 - TIR'!$D$13-'Ejercicio 3 - TIR'!$C$13)/('Ejercicio 3 - TIR'!$E$13-'Ejercicio 3 - TIR'!$C$13),'Ejercicio 3 - TIR'!$C$13+SQRT(('Ejercicio 3 - TIR'!$E$13-'Ejercicio 3 - TIR'!$C$13)*('Ejercicio 3 - TIR'!$D$13-'Ejercicio 3 - TIR'!$C$13)*B161),'Ejercicio 3 - TIR'!$E$13-SQRT(('Ejercicio 3 - TIR'!$E$13-'Ejercicio 3 - TIR'!$C$13)*('Ejercicio 3 - TIR'!$E$13-'Ejercicio 3 - TIR'!$D$13)*(1-B161)))</f>
        <v>78425.44845916</v>
      </c>
      <c r="D161" s="27">
        <f ca="1" t="shared" si="1197"/>
        <v>0.580960982355777</v>
      </c>
      <c r="E161" s="28">
        <f ca="1">IF(D161&lt;=('Ejercicio 3 - TIR'!$D$14-'Ejercicio 3 - TIR'!$C$14)/('Ejercicio 3 - TIR'!$E$14-'Ejercicio 3 - TIR'!$C$14),'Ejercicio 3 - TIR'!$C$14+SQRT(('Ejercicio 3 - TIR'!$E$14-'Ejercicio 3 - TIR'!$C$14)*('Ejercicio 3 - TIR'!$D$14-'Ejercicio 3 - TIR'!$C$14)*D161),'Ejercicio 3 - TIR'!$E$14-SQRT(('Ejercicio 3 - TIR'!$E$14-'Ejercicio 3 - TIR'!$C$14)*('Ejercicio 3 - TIR'!$E$14-'Ejercicio 3 - TIR'!$D$14)*(1-D161)))</f>
        <v>32071.8316966254</v>
      </c>
      <c r="F161" s="27">
        <f ca="1" t="shared" si="1197"/>
        <v>0.676295124257774</v>
      </c>
      <c r="G161" s="28">
        <f ca="1">IF(F161&lt;=('Ejercicio 3 - TIR'!$D$18-'Ejercicio 3 - TIR'!$C$18)/('Ejercicio 3 - TIR'!$E$18-'Ejercicio 3 - TIR'!$C$18),'Ejercicio 3 - TIR'!$C$18+SQRT(('Ejercicio 3 - TIR'!$E$18-'Ejercicio 3 - TIR'!$C$18)*('Ejercicio 3 - TIR'!$D$18-'Ejercicio 3 - TIR'!$C$18)*F161),'Ejercicio 3 - TIR'!$E$18-SQRT(('Ejercicio 3 - TIR'!$E$18-'Ejercicio 3 - TIR'!$C$18)*('Ejercicio 3 - TIR'!$E$18-'Ejercicio 3 - TIR'!$D$18)*(1-F161)))</f>
        <v>40072.7425802312</v>
      </c>
      <c r="H161" s="27">
        <f ca="1" t="shared" ref="H161:L161" si="1198">RAND()</f>
        <v>0.961961420895342</v>
      </c>
      <c r="I161" s="28">
        <f ca="1">IF(H161&lt;=('Ejercicio 3 - TIR'!$D$18-'Ejercicio 3 - TIR'!$C$18)/('Ejercicio 3 - TIR'!$E$18-'Ejercicio 3 - TIR'!$C$18),'Ejercicio 3 - TIR'!$C$18+SQRT(('Ejercicio 3 - TIR'!$E$18-'Ejercicio 3 - TIR'!$C$18)*('Ejercicio 3 - TIR'!$D$18-'Ejercicio 3 - TIR'!$C$18)*H161),'Ejercicio 3 - TIR'!$E$18-SQRT(('Ejercicio 3 - TIR'!$E$18-'Ejercicio 3 - TIR'!$C$18)*('Ejercicio 3 - TIR'!$E$18-'Ejercicio 3 - TIR'!$D$18)*(1-H161)))</f>
        <v>43310.9489549308</v>
      </c>
      <c r="J161" s="27">
        <f ca="1" t="shared" si="1198"/>
        <v>0.129684316285294</v>
      </c>
      <c r="K161" s="28">
        <f ca="1">IF(J161&lt;=('Ejercicio 3 - TIR'!$D$18-'Ejercicio 3 - TIR'!$C$18)/('Ejercicio 3 - TIR'!$E$18-'Ejercicio 3 - TIR'!$C$18),'Ejercicio 3 - TIR'!$C$18+SQRT(('Ejercicio 3 - TIR'!$E$18-'Ejercicio 3 - TIR'!$C$18)*('Ejercicio 3 - TIR'!$D$18-'Ejercicio 3 - TIR'!$C$18)*J161),'Ejercicio 3 - TIR'!$E$18-SQRT(('Ejercicio 3 - TIR'!$E$18-'Ejercicio 3 - TIR'!$C$18)*('Ejercicio 3 - TIR'!$E$18-'Ejercicio 3 - TIR'!$D$18)*(1-J161)))</f>
        <v>34410.5155529478</v>
      </c>
      <c r="L161" s="27">
        <f ca="1" t="shared" si="1198"/>
        <v>0.425466866355815</v>
      </c>
      <c r="M161" s="28">
        <f ca="1">IF(L161&lt;=('Ejercicio 3 - TIR'!$D$18-'Ejercicio 3 - TIR'!$C$18)/('Ejercicio 3 - TIR'!$E$18-'Ejercicio 3 - TIR'!$C$18),'Ejercicio 3 - TIR'!$C$18+SQRT(('Ejercicio 3 - TIR'!$E$18-'Ejercicio 3 - TIR'!$C$18)*('Ejercicio 3 - TIR'!$D$18-'Ejercicio 3 - TIR'!$C$18)*L161),'Ejercicio 3 - TIR'!$E$18-SQRT(('Ejercicio 3 - TIR'!$E$18-'Ejercicio 3 - TIR'!$C$18)*('Ejercicio 3 - TIR'!$E$18-'Ejercicio 3 - TIR'!$D$18)*(1-L161)))</f>
        <v>37988.7439534242</v>
      </c>
      <c r="N161" s="27">
        <f ca="1" t="shared" ref="N161:R161" si="1199">RAND()</f>
        <v>0.0740888583288344</v>
      </c>
      <c r="O161" s="28">
        <f ca="1">IF(N161&lt;=('Ejercicio 3 - TIR'!$D$18-'Ejercicio 3 - TIR'!$C$18)/('Ejercicio 3 - TIR'!$E$18-'Ejercicio 3 - TIR'!$C$18),'Ejercicio 3 - TIR'!$C$18+SQRT(('Ejercicio 3 - TIR'!$E$18-'Ejercicio 3 - TIR'!$C$18)*('Ejercicio 3 - TIR'!$D$18-'Ejercicio 3 - TIR'!$C$18)*N161),'Ejercicio 3 - TIR'!$E$18-SQRT(('Ejercicio 3 - TIR'!$E$18-'Ejercicio 3 - TIR'!$C$18)*('Ejercicio 3 - TIR'!$E$18-'Ejercicio 3 - TIR'!$D$18)*(1-N161)))</f>
        <v>33333.6659624691</v>
      </c>
      <c r="P161" s="27">
        <f ca="1" t="shared" si="1199"/>
        <v>0.191683250485142</v>
      </c>
      <c r="Q161" s="29">
        <f ca="1">IF(P161&lt;=('Ejercicio 3 - TIR'!$D$22-'Ejercicio 3 - TIR'!$C$22)/('Ejercicio 3 - TIR'!$E$22-'Ejercicio 3 - TIR'!$C$22),'Ejercicio 3 - TIR'!$C$22+SQRT(('Ejercicio 3 - TIR'!$E$22-'Ejercicio 3 - TIR'!$C$22)*('Ejercicio 3 - TIR'!$D$22-'Ejercicio 3 - TIR'!$C$22)*P161),'Ejercicio 3 - TIR'!$E$22-SQRT(('Ejercicio 3 - TIR'!$E$22-'Ejercicio 3 - TIR'!$C$22)*('Ejercicio 3 - TIR'!$E$22-'Ejercicio 3 - TIR'!$D$22)*(1-P161)))</f>
        <v>0.138574979162122</v>
      </c>
      <c r="R161" s="27">
        <f ca="1" t="shared" si="1199"/>
        <v>0.695899376600575</v>
      </c>
      <c r="S161" s="29">
        <f ca="1">IF(R161&lt;=('Ejercicio 3 - TIR'!$D$23-'Ejercicio 3 - TIR'!$C$23)/('Ejercicio 3 - TIR'!$E$23-'Ejercicio 3 - TIR'!$C$23),'Ejercicio 3 - TIR'!$C$23+SQRT(('Ejercicio 3 - TIR'!$E$23-'Ejercicio 3 - TIR'!$C$23)*('Ejercicio 3 - TIR'!$D$23-'Ejercicio 3 - TIR'!$C$23)*R161),'Ejercicio 3 - TIR'!$E$23-SQRT(('Ejercicio 3 - TIR'!$E$23-'Ejercicio 3 - TIR'!$C$23)*('Ejercicio 3 - TIR'!$E$23-'Ejercicio 3 - TIR'!$D$23)*(1-R161)))</f>
        <v>0.156603822489155</v>
      </c>
      <c r="T161" s="27">
        <f ca="1" t="shared" ref="T161:X161" si="1200">RAND()</f>
        <v>0.257381621283666</v>
      </c>
      <c r="U161" s="29">
        <f ca="1">IF(T161&lt;=('Ejercicio 3 - TIR'!$D$24-'Ejercicio 3 - TIR'!$C$24)/('Ejercicio 3 - TIR'!$E$24-'Ejercicio 3 - TIR'!$C$24),'Ejercicio 3 - TIR'!$C$24+SQRT(('Ejercicio 3 - TIR'!$E$24-'Ejercicio 3 - TIR'!$C$24)*('Ejercicio 3 - TIR'!$D$24-'Ejercicio 3 - TIR'!$C$24)*T161),'Ejercicio 3 - TIR'!$E$24-SQRT(('Ejercicio 3 - TIR'!$E$24-'Ejercicio 3 - TIR'!$C$24)*('Ejercicio 3 - TIR'!$E$24-'Ejercicio 3 - TIR'!$D$24)*(1-T161)))</f>
        <v>0.173248686085362</v>
      </c>
      <c r="V161" s="27">
        <f ca="1" t="shared" si="1200"/>
        <v>0.57004216333525</v>
      </c>
      <c r="W161" s="29">
        <f ca="1">IF(V161&lt;=('Ejercicio 3 - TIR'!$D$25-'Ejercicio 3 - TIR'!$C$25)/('Ejercicio 3 - TIR'!$E$25-'Ejercicio 3 - TIR'!$C$25),'Ejercicio 3 - TIR'!$C$25+SQRT(('Ejercicio 3 - TIR'!$E$25-'Ejercicio 3 - TIR'!$C$25)*('Ejercicio 3 - TIR'!$D$25-'Ejercicio 3 - TIR'!$C$25)*V161),'Ejercicio 3 - TIR'!$E$25-SQRT(('Ejercicio 3 - TIR'!$E$25-'Ejercicio 3 - TIR'!$C$25)*('Ejercicio 3 - TIR'!$E$25-'Ejercicio 3 - TIR'!$D$25)*(1-V161)))</f>
        <v>0.211207572538875</v>
      </c>
      <c r="X161" s="27">
        <f ca="1" t="shared" si="1200"/>
        <v>0.874691139354235</v>
      </c>
      <c r="Y161" s="29">
        <f ca="1">IF(X161&lt;=('Ejercicio 3 - TIR'!$D$26-'Ejercicio 3 - TIR'!$C$26)/('Ejercicio 3 - TIR'!$E$26-'Ejercicio 3 - TIR'!$C$26),'Ejercicio 3 - TIR'!$C$26+SQRT(('Ejercicio 3 - TIR'!$E$26-'Ejercicio 3 - TIR'!$C$26)*('Ejercicio 3 - TIR'!$D$26-'Ejercicio 3 - TIR'!$C$26)*X161),'Ejercicio 3 - TIR'!$E$26-SQRT(('Ejercicio 3 - TIR'!$E$26-'Ejercicio 3 - TIR'!$C$26)*('Ejercicio 3 - TIR'!$E$26-'Ejercicio 3 - TIR'!$D$26)*(1-X161)))</f>
        <v>0.253987159949611</v>
      </c>
      <c r="Z161" s="27">
        <f ca="1" t="shared" si="956"/>
        <v>1.13857497916212</v>
      </c>
      <c r="AA161" s="27">
        <f ca="1" t="shared" si="957"/>
        <v>1.31688017308942</v>
      </c>
      <c r="AB161" s="27">
        <f ca="1" t="shared" si="958"/>
        <v>1.54502793280903</v>
      </c>
      <c r="AC161" s="27">
        <f ca="1" t="shared" si="959"/>
        <v>1.87134953200238</v>
      </c>
      <c r="AD161" s="27">
        <f ca="1" t="shared" si="960"/>
        <v>2.34664828490869</v>
      </c>
      <c r="AE161" s="26">
        <f ca="1" t="shared" si="961"/>
        <v>4444.35340905094</v>
      </c>
      <c r="AF161" s="26">
        <f ca="1" t="shared" si="962"/>
        <v>5140.35614140103</v>
      </c>
      <c r="AG161" s="26">
        <f ca="1" t="shared" si="963"/>
        <v>6030.91608890957</v>
      </c>
      <c r="AH161" s="26">
        <f ca="1" t="shared" si="964"/>
        <v>7304.69123623381</v>
      </c>
      <c r="AI161" s="26">
        <f ca="1" t="shared" si="965"/>
        <v>9159.98901763365</v>
      </c>
      <c r="AJ161" s="28">
        <f ca="1" t="shared" si="966"/>
        <v>45625.8220482558</v>
      </c>
      <c r="AK161" s="28">
        <f ca="1" t="shared" si="967"/>
        <v>57035.3299564363</v>
      </c>
      <c r="AL161" s="28">
        <f ca="1" t="shared" si="968"/>
        <v>53165.2077116637</v>
      </c>
      <c r="AM161" s="28">
        <f ca="1" t="shared" si="969"/>
        <v>71090.2182185986</v>
      </c>
      <c r="AN161" s="28">
        <f ca="1" t="shared" si="970"/>
        <v>78222.3900605475</v>
      </c>
      <c r="AO161" s="28">
        <f ca="1">C161/'Ejercicio 3 - TIR'!$D$7</f>
        <v>15685.089691832</v>
      </c>
      <c r="AP161" s="28">
        <f ca="1" t="shared" si="971"/>
        <v>29940.7323564238</v>
      </c>
      <c r="AQ161" s="28">
        <f ca="1" t="shared" si="972"/>
        <v>41350.2402646043</v>
      </c>
      <c r="AR161" s="28">
        <f ca="1" t="shared" si="973"/>
        <v>37480.1180198317</v>
      </c>
      <c r="AS161" s="28">
        <f ca="1" t="shared" si="974"/>
        <v>55405.1285267666</v>
      </c>
      <c r="AT161" s="28">
        <f ca="1" t="shared" si="975"/>
        <v>62537.3003687155</v>
      </c>
      <c r="AU161" s="28">
        <f ca="1">AP161*'Ejercicio 3 - TIR'!$D$5</f>
        <v>14970.3661782119</v>
      </c>
      <c r="AV161" s="28">
        <f ca="1">AQ161*'Ejercicio 3 - TIR'!$D$5</f>
        <v>20675.1201323022</v>
      </c>
      <c r="AW161" s="28">
        <f ca="1">AR161*'Ejercicio 3 - TIR'!$D$5</f>
        <v>18740.0590099159</v>
      </c>
      <c r="AX161" s="28">
        <f ca="1">AS161*'Ejercicio 3 - TIR'!$D$5</f>
        <v>27702.5642633833</v>
      </c>
      <c r="AY161" s="28">
        <f ca="1">AT161*'Ejercicio 3 - TIR'!$D$5</f>
        <v>31268.6501843577</v>
      </c>
      <c r="AZ161" s="28">
        <f ca="1" t="shared" ref="AZ161:BD161" si="1201">AJ161-AU161-AE161</f>
        <v>26211.1024609929</v>
      </c>
      <c r="BA161" s="28">
        <f ca="1" t="shared" si="1201"/>
        <v>31219.8536827331</v>
      </c>
      <c r="BB161" s="28">
        <f ca="1" t="shared" si="1201"/>
        <v>28394.2326128383</v>
      </c>
      <c r="BC161" s="28">
        <f ca="1" t="shared" si="1201"/>
        <v>36082.9627189815</v>
      </c>
      <c r="BD161" s="28">
        <f ca="1" t="shared" si="1201"/>
        <v>37793.7508585561</v>
      </c>
      <c r="BE161" s="28">
        <f ca="1" t="shared" ref="BE161:BI161" si="1202">AZ161/Z161</f>
        <v>23020.9717767395</v>
      </c>
      <c r="BF161" s="28">
        <f ca="1" t="shared" si="1202"/>
        <v>23707.4369564627</v>
      </c>
      <c r="BG161" s="28">
        <f ca="1" t="shared" si="1202"/>
        <v>18377.8118245503</v>
      </c>
      <c r="BH161" s="28">
        <f ca="1" t="shared" si="1202"/>
        <v>19281.7868078189</v>
      </c>
      <c r="BI161" s="28">
        <f ca="1" t="shared" si="1202"/>
        <v>16105.417714963</v>
      </c>
      <c r="BJ161" s="28">
        <f ca="1" t="shared" si="978"/>
        <v>75261.3088447663</v>
      </c>
      <c r="BK161" s="28">
        <f ca="1" t="shared" si="979"/>
        <v>36807.3888239766</v>
      </c>
      <c r="BL161" s="28">
        <f ca="1" t="shared" si="980"/>
        <v>112068.697668743</v>
      </c>
      <c r="BM161" s="28">
        <f ca="1">BK161*'Ejercicio 3 - TIR'!$D$5</f>
        <v>18403.6944119883</v>
      </c>
      <c r="BN161" s="28">
        <f ca="1" t="shared" si="981"/>
        <v>93665.0032567546</v>
      </c>
      <c r="BO161" s="28">
        <f ca="1" t="shared" si="982"/>
        <v>39914.3765425414</v>
      </c>
      <c r="BP161" s="28">
        <f ca="1" t="shared" si="983"/>
        <v>-110497.280155785</v>
      </c>
      <c r="BQ161" s="28">
        <f ca="1" t="shared" ref="BQ161:BT161" si="1203">BE161</f>
        <v>23020.9717767395</v>
      </c>
      <c r="BR161" s="28">
        <f ca="1" t="shared" si="1203"/>
        <v>23707.4369564627</v>
      </c>
      <c r="BS161" s="28">
        <f ca="1" t="shared" si="1203"/>
        <v>18377.8118245503</v>
      </c>
      <c r="BT161" s="28">
        <f ca="1" t="shared" si="1203"/>
        <v>19281.7868078189</v>
      </c>
      <c r="BU161" s="28">
        <f ca="1" t="shared" si="985"/>
        <v>56019.7942575044</v>
      </c>
      <c r="BV161" s="30">
        <f ca="1" t="shared" si="986"/>
        <v>7.4060883614993</v>
      </c>
    </row>
    <row r="162" ht="15" customHeight="1" spans="1:74">
      <c r="A162" s="26">
        <v>161</v>
      </c>
      <c r="B162" s="27">
        <f ca="1" t="shared" ref="B162:F162" si="1204">RAND()</f>
        <v>0.808739197103781</v>
      </c>
      <c r="C162" s="28">
        <f ca="1">IF(B162&lt;=('Ejercicio 3 - TIR'!$D$13-'Ejercicio 3 - TIR'!$C$13)/('Ejercicio 3 - TIR'!$E$13-'Ejercicio 3 - TIR'!$C$13),'Ejercicio 3 - TIR'!$C$13+SQRT(('Ejercicio 3 - TIR'!$E$13-'Ejercicio 3 - TIR'!$C$13)*('Ejercicio 3 - TIR'!$D$13-'Ejercicio 3 - TIR'!$C$13)*B162),'Ejercicio 3 - TIR'!$E$13-SQRT(('Ejercicio 3 - TIR'!$E$13-'Ejercicio 3 - TIR'!$C$13)*('Ejercicio 3 - TIR'!$E$13-'Ejercicio 3 - TIR'!$D$13)*(1-B162)))</f>
        <v>84850.3147400528</v>
      </c>
      <c r="D162" s="27">
        <f ca="1" t="shared" si="1204"/>
        <v>0.313632854376871</v>
      </c>
      <c r="E162" s="28">
        <f ca="1">IF(D162&lt;=('Ejercicio 3 - TIR'!$D$14-'Ejercicio 3 - TIR'!$C$14)/('Ejercicio 3 - TIR'!$E$14-'Ejercicio 3 - TIR'!$C$14),'Ejercicio 3 - TIR'!$C$14+SQRT(('Ejercicio 3 - TIR'!$E$14-'Ejercicio 3 - TIR'!$C$14)*('Ejercicio 3 - TIR'!$D$14-'Ejercicio 3 - TIR'!$C$14)*D162),'Ejercicio 3 - TIR'!$E$14-SQRT(('Ejercicio 3 - TIR'!$E$14-'Ejercicio 3 - TIR'!$C$14)*('Ejercicio 3 - TIR'!$E$14-'Ejercicio 3 - TIR'!$D$14)*(1-D162)))</f>
        <v>29849.996296727</v>
      </c>
      <c r="F162" s="27">
        <f ca="1" t="shared" si="1204"/>
        <v>0.284801219606689</v>
      </c>
      <c r="G162" s="28">
        <f ca="1">IF(F162&lt;=('Ejercicio 3 - TIR'!$D$18-'Ejercicio 3 - TIR'!$C$18)/('Ejercicio 3 - TIR'!$E$18-'Ejercicio 3 - TIR'!$C$18),'Ejercicio 3 - TIR'!$C$18+SQRT(('Ejercicio 3 - TIR'!$E$18-'Ejercicio 3 - TIR'!$C$18)*('Ejercicio 3 - TIR'!$D$18-'Ejercicio 3 - TIR'!$C$18)*F162),'Ejercicio 3 - TIR'!$E$18-SQRT(('Ejercicio 3 - TIR'!$E$18-'Ejercicio 3 - TIR'!$C$18)*('Ejercicio 3 - TIR'!$E$18-'Ejercicio 3 - TIR'!$D$18)*(1-F162)))</f>
        <v>36536.0678500918</v>
      </c>
      <c r="H162" s="27">
        <f ca="1" t="shared" ref="H162:L162" si="1205">RAND()</f>
        <v>0.200192304001441</v>
      </c>
      <c r="I162" s="28">
        <f ca="1">IF(H162&lt;=('Ejercicio 3 - TIR'!$D$18-'Ejercicio 3 - TIR'!$C$18)/('Ejercicio 3 - TIR'!$E$18-'Ejercicio 3 - TIR'!$C$18),'Ejercicio 3 - TIR'!$C$18+SQRT(('Ejercicio 3 - TIR'!$E$18-'Ejercicio 3 - TIR'!$C$18)*('Ejercicio 3 - TIR'!$D$18-'Ejercicio 3 - TIR'!$C$18)*H162),'Ejercicio 3 - TIR'!$E$18-SQRT(('Ejercicio 3 - TIR'!$E$18-'Ejercicio 3 - TIR'!$C$18)*('Ejercicio 3 - TIR'!$E$18-'Ejercicio 3 - TIR'!$D$18)*(1-H162)))</f>
        <v>35479.8581733669</v>
      </c>
      <c r="J162" s="27">
        <f ca="1" t="shared" si="1205"/>
        <v>0.277739910778652</v>
      </c>
      <c r="K162" s="28">
        <f ca="1">IF(J162&lt;=('Ejercicio 3 - TIR'!$D$18-'Ejercicio 3 - TIR'!$C$18)/('Ejercicio 3 - TIR'!$E$18-'Ejercicio 3 - TIR'!$C$18),'Ejercicio 3 - TIR'!$C$18+SQRT(('Ejercicio 3 - TIR'!$E$18-'Ejercicio 3 - TIR'!$C$18)*('Ejercicio 3 - TIR'!$D$18-'Ejercicio 3 - TIR'!$C$18)*J162),'Ejercicio 3 - TIR'!$E$18-SQRT(('Ejercicio 3 - TIR'!$E$18-'Ejercicio 3 - TIR'!$C$18)*('Ejercicio 3 - TIR'!$E$18-'Ejercicio 3 - TIR'!$D$18)*(1-J162)))</f>
        <v>36454.5322539126</v>
      </c>
      <c r="L162" s="27">
        <f ca="1" t="shared" si="1205"/>
        <v>0.419005841118399</v>
      </c>
      <c r="M162" s="28">
        <f ca="1">IF(L162&lt;=('Ejercicio 3 - TIR'!$D$18-'Ejercicio 3 - TIR'!$C$18)/('Ejercicio 3 - TIR'!$E$18-'Ejercicio 3 - TIR'!$C$18),'Ejercicio 3 - TIR'!$C$18+SQRT(('Ejercicio 3 - TIR'!$E$18-'Ejercicio 3 - TIR'!$C$18)*('Ejercicio 3 - TIR'!$D$18-'Ejercicio 3 - TIR'!$C$18)*L162),'Ejercicio 3 - TIR'!$E$18-SQRT(('Ejercicio 3 - TIR'!$E$18-'Ejercicio 3 - TIR'!$C$18)*('Ejercicio 3 - TIR'!$E$18-'Ejercicio 3 - TIR'!$D$18)*(1-L162)))</f>
        <v>37927.8544492038</v>
      </c>
      <c r="N162" s="27">
        <f ca="1" t="shared" ref="N162:R162" si="1206">RAND()</f>
        <v>0.96061687893596</v>
      </c>
      <c r="O162" s="28">
        <f ca="1">IF(N162&lt;=('Ejercicio 3 - TIR'!$D$18-'Ejercicio 3 - TIR'!$C$18)/('Ejercicio 3 - TIR'!$E$18-'Ejercicio 3 - TIR'!$C$18),'Ejercicio 3 - TIR'!$C$18+SQRT(('Ejercicio 3 - TIR'!$E$18-'Ejercicio 3 - TIR'!$C$18)*('Ejercicio 3 - TIR'!$D$18-'Ejercicio 3 - TIR'!$C$18)*N162),'Ejercicio 3 - TIR'!$E$18-SQRT(('Ejercicio 3 - TIR'!$E$18-'Ejercicio 3 - TIR'!$C$18)*('Ejercicio 3 - TIR'!$E$18-'Ejercicio 3 - TIR'!$D$18)*(1-N162)))</f>
        <v>43281.3569073822</v>
      </c>
      <c r="P162" s="27">
        <f ca="1" t="shared" si="1206"/>
        <v>0.357265783966281</v>
      </c>
      <c r="Q162" s="29">
        <f ca="1">IF(P162&lt;=('Ejercicio 3 - TIR'!$D$22-'Ejercicio 3 - TIR'!$C$22)/('Ejercicio 3 - TIR'!$E$22-'Ejercicio 3 - TIR'!$C$22),'Ejercicio 3 - TIR'!$C$22+SQRT(('Ejercicio 3 - TIR'!$E$22-'Ejercicio 3 - TIR'!$C$22)*('Ejercicio 3 - TIR'!$D$22-'Ejercicio 3 - TIR'!$C$22)*P162),'Ejercicio 3 - TIR'!$E$22-SQRT(('Ejercicio 3 - TIR'!$E$22-'Ejercicio 3 - TIR'!$C$22)*('Ejercicio 3 - TIR'!$E$22-'Ejercicio 3 - TIR'!$D$22)*(1-P162)))</f>
        <v>0.145358990735818</v>
      </c>
      <c r="R162" s="27">
        <f ca="1" t="shared" si="1206"/>
        <v>0.825761307605144</v>
      </c>
      <c r="S162" s="29">
        <f ca="1">IF(R162&lt;=('Ejercicio 3 - TIR'!$D$23-'Ejercicio 3 - TIR'!$C$23)/('Ejercicio 3 - TIR'!$E$23-'Ejercicio 3 - TIR'!$C$23),'Ejercicio 3 - TIR'!$C$23+SQRT(('Ejercicio 3 - TIR'!$E$23-'Ejercicio 3 - TIR'!$C$23)*('Ejercicio 3 - TIR'!$D$23-'Ejercicio 3 - TIR'!$C$23)*R162),'Ejercicio 3 - TIR'!$E$23-SQRT(('Ejercicio 3 - TIR'!$E$23-'Ejercicio 3 - TIR'!$C$23)*('Ejercicio 3 - TIR'!$E$23-'Ejercicio 3 - TIR'!$D$23)*(1-R162)))</f>
        <v>0.162290408070462</v>
      </c>
      <c r="T162" s="27">
        <f ca="1" t="shared" ref="T162:X162" si="1207">RAND()</f>
        <v>0.65774459120826</v>
      </c>
      <c r="U162" s="29">
        <f ca="1">IF(T162&lt;=('Ejercicio 3 - TIR'!$D$24-'Ejercicio 3 - TIR'!$C$24)/('Ejercicio 3 - TIR'!$E$24-'Ejercicio 3 - TIR'!$C$24),'Ejercicio 3 - TIR'!$C$24+SQRT(('Ejercicio 3 - TIR'!$E$24-'Ejercicio 3 - TIR'!$C$24)*('Ejercicio 3 - TIR'!$D$24-'Ejercicio 3 - TIR'!$C$24)*T162),'Ejercicio 3 - TIR'!$E$24-SQRT(('Ejercicio 3 - TIR'!$E$24-'Ejercicio 3 - TIR'!$C$24)*('Ejercicio 3 - TIR'!$E$24-'Ejercicio 3 - TIR'!$D$24)*(1-T162)))</f>
        <v>0.189043334407322</v>
      </c>
      <c r="V162" s="27">
        <f ca="1" t="shared" si="1207"/>
        <v>0.0181958709890806</v>
      </c>
      <c r="W162" s="29">
        <f ca="1">IF(V162&lt;=('Ejercicio 3 - TIR'!$D$25-'Ejercicio 3 - TIR'!$C$25)/('Ejercicio 3 - TIR'!$E$25-'Ejercicio 3 - TIR'!$C$25),'Ejercicio 3 - TIR'!$C$25+SQRT(('Ejercicio 3 - TIR'!$E$25-'Ejercicio 3 - TIR'!$C$25)*('Ejercicio 3 - TIR'!$D$25-'Ejercicio 3 - TIR'!$C$25)*V162),'Ejercicio 3 - TIR'!$E$25-SQRT(('Ejercicio 3 - TIR'!$E$25-'Ejercicio 3 - TIR'!$C$25)*('Ejercicio 3 - TIR'!$E$25-'Ejercicio 3 - TIR'!$D$25)*(1-V162)))</f>
        <v>0.185047199162378</v>
      </c>
      <c r="X162" s="27">
        <f ca="1" t="shared" si="1207"/>
        <v>0.534686273155828</v>
      </c>
      <c r="Y162" s="29">
        <f ca="1">IF(X162&lt;=('Ejercicio 3 - TIR'!$D$26-'Ejercicio 3 - TIR'!$C$26)/('Ejercicio 3 - TIR'!$E$26-'Ejercicio 3 - TIR'!$C$26),'Ejercicio 3 - TIR'!$C$26+SQRT(('Ejercicio 3 - TIR'!$E$26-'Ejercicio 3 - TIR'!$C$26)*('Ejercicio 3 - TIR'!$D$26-'Ejercicio 3 - TIR'!$C$26)*X162),'Ejercicio 3 - TIR'!$E$26-SQRT(('Ejercicio 3 - TIR'!$E$26-'Ejercicio 3 - TIR'!$C$26)*('Ejercicio 3 - TIR'!$E$26-'Ejercicio 3 - TIR'!$D$26)*(1-X162)))</f>
        <v>0.229873219483409</v>
      </c>
      <c r="Z162" s="27">
        <f ca="1" t="shared" si="956"/>
        <v>1.14535899073582</v>
      </c>
      <c r="AA162" s="27">
        <f ca="1" t="shared" si="957"/>
        <v>1.33123976872951</v>
      </c>
      <c r="AB162" s="27">
        <f ca="1" t="shared" si="958"/>
        <v>1.58290177350577</v>
      </c>
      <c r="AC162" s="27">
        <f ca="1" t="shared" si="959"/>
        <v>1.87581331324217</v>
      </c>
      <c r="AD162" s="27">
        <f ca="1" t="shared" si="960"/>
        <v>2.30701255870699</v>
      </c>
      <c r="AE162" s="26">
        <f ca="1" t="shared" si="961"/>
        <v>4338.96533516014</v>
      </c>
      <c r="AF162" s="26">
        <f ca="1" t="shared" si="962"/>
        <v>5043.13779000687</v>
      </c>
      <c r="AG162" s="26">
        <f ca="1" t="shared" si="963"/>
        <v>5996.50937370534</v>
      </c>
      <c r="AH162" s="26">
        <f ca="1" t="shared" si="964"/>
        <v>7106.14663806046</v>
      </c>
      <c r="AI162" s="26">
        <f ca="1" t="shared" si="965"/>
        <v>8739.65944387262</v>
      </c>
      <c r="AJ162" s="28">
        <f ca="1" t="shared" si="966"/>
        <v>41846.9137982365</v>
      </c>
      <c r="AK162" s="28">
        <f ca="1" t="shared" si="967"/>
        <v>47232.1981892687</v>
      </c>
      <c r="AL162" s="28">
        <f ca="1" t="shared" si="968"/>
        <v>57703.9437570414</v>
      </c>
      <c r="AM162" s="28">
        <f ca="1" t="shared" si="969"/>
        <v>71145.5743185276</v>
      </c>
      <c r="AN162" s="28">
        <f ca="1" t="shared" si="970"/>
        <v>99850.63394321</v>
      </c>
      <c r="AO162" s="28">
        <f ca="1">C162/'Ejercicio 3 - TIR'!$D$7</f>
        <v>16970.0629480106</v>
      </c>
      <c r="AP162" s="28">
        <f ca="1" t="shared" si="971"/>
        <v>24876.8508502259</v>
      </c>
      <c r="AQ162" s="28">
        <f ca="1" t="shared" si="972"/>
        <v>30262.1352412581</v>
      </c>
      <c r="AR162" s="28">
        <f ca="1" t="shared" si="973"/>
        <v>40733.8808090308</v>
      </c>
      <c r="AS162" s="28">
        <f ca="1" t="shared" si="974"/>
        <v>54175.5113705171</v>
      </c>
      <c r="AT162" s="28">
        <f ca="1" t="shared" si="975"/>
        <v>82880.5709951995</v>
      </c>
      <c r="AU162" s="28">
        <f ca="1">AP162*'Ejercicio 3 - TIR'!$D$5</f>
        <v>12438.425425113</v>
      </c>
      <c r="AV162" s="28">
        <f ca="1">AQ162*'Ejercicio 3 - TIR'!$D$5</f>
        <v>15131.0676206291</v>
      </c>
      <c r="AW162" s="28">
        <f ca="1">AR162*'Ejercicio 3 - TIR'!$D$5</f>
        <v>20366.9404045154</v>
      </c>
      <c r="AX162" s="28">
        <f ca="1">AS162*'Ejercicio 3 - TIR'!$D$5</f>
        <v>27087.7556852585</v>
      </c>
      <c r="AY162" s="28">
        <f ca="1">AT162*'Ejercicio 3 - TIR'!$D$5</f>
        <v>41440.2854975997</v>
      </c>
      <c r="AZ162" s="28">
        <f ca="1" t="shared" ref="AZ162:BD162" si="1208">AJ162-AU162-AE162</f>
        <v>25069.5230379634</v>
      </c>
      <c r="BA162" s="28">
        <f ca="1" t="shared" si="1208"/>
        <v>27057.9927786327</v>
      </c>
      <c r="BB162" s="28">
        <f ca="1" t="shared" si="1208"/>
        <v>31340.4939788206</v>
      </c>
      <c r="BC162" s="28">
        <f ca="1" t="shared" si="1208"/>
        <v>36951.6719952086</v>
      </c>
      <c r="BD162" s="28">
        <f ca="1" t="shared" si="1208"/>
        <v>49670.6890017377</v>
      </c>
      <c r="BE162" s="28">
        <f ca="1" t="shared" ref="BE162:BI162" si="1209">AZ162/Z162</f>
        <v>21887.9174483608</v>
      </c>
      <c r="BF162" s="28">
        <f ca="1" t="shared" si="1209"/>
        <v>20325.4090016076</v>
      </c>
      <c r="BG162" s="28">
        <f ca="1" t="shared" si="1209"/>
        <v>19799.3928008613</v>
      </c>
      <c r="BH162" s="28">
        <f ca="1" t="shared" si="1209"/>
        <v>19699.0136141752</v>
      </c>
      <c r="BI162" s="28">
        <f ca="1" t="shared" si="1209"/>
        <v>21530.3071560116</v>
      </c>
      <c r="BJ162" s="28">
        <f ca="1" t="shared" si="978"/>
        <v>68864.3163339061</v>
      </c>
      <c r="BK162" s="28">
        <f ca="1" t="shared" si="979"/>
        <v>39150.1483431084</v>
      </c>
      <c r="BL162" s="28">
        <f ca="1" t="shared" si="980"/>
        <v>108014.464677015</v>
      </c>
      <c r="BM162" s="28">
        <f ca="1">BK162*'Ejercicio 3 - TIR'!$D$5</f>
        <v>19575.0741715542</v>
      </c>
      <c r="BN162" s="28">
        <f ca="1" t="shared" si="981"/>
        <v>88439.3905054604</v>
      </c>
      <c r="BO162" s="28">
        <f ca="1" t="shared" si="982"/>
        <v>38335.0277707323</v>
      </c>
      <c r="BP162" s="28">
        <f ca="1" t="shared" si="983"/>
        <v>-114700.31103678</v>
      </c>
      <c r="BQ162" s="28">
        <f ca="1" t="shared" ref="BQ162:BT162" si="1210">BE162</f>
        <v>21887.9174483608</v>
      </c>
      <c r="BR162" s="28">
        <f ca="1" t="shared" si="1210"/>
        <v>20325.4090016076</v>
      </c>
      <c r="BS162" s="28">
        <f ca="1" t="shared" si="1210"/>
        <v>19799.3928008613</v>
      </c>
      <c r="BT162" s="28">
        <f ca="1" t="shared" si="1210"/>
        <v>19699.0136141752</v>
      </c>
      <c r="BU162" s="28">
        <f ca="1" t="shared" si="985"/>
        <v>59865.3349267439</v>
      </c>
      <c r="BV162" s="30">
        <f ca="1" t="shared" si="986"/>
        <v>6.27176401302152</v>
      </c>
    </row>
    <row r="163" ht="15" customHeight="1" spans="1:74">
      <c r="A163" s="26">
        <v>162</v>
      </c>
      <c r="B163" s="27">
        <f ca="1" t="shared" ref="B163:F163" si="1211">RAND()</f>
        <v>0.903700208080707</v>
      </c>
      <c r="C163" s="28">
        <f ca="1">IF(B163&lt;=('Ejercicio 3 - TIR'!$D$13-'Ejercicio 3 - TIR'!$C$13)/('Ejercicio 3 - TIR'!$E$13-'Ejercicio 3 - TIR'!$C$13),'Ejercicio 3 - TIR'!$C$13+SQRT(('Ejercicio 3 - TIR'!$E$13-'Ejercicio 3 - TIR'!$C$13)*('Ejercicio 3 - TIR'!$D$13-'Ejercicio 3 - TIR'!$C$13)*B163),'Ejercicio 3 - TIR'!$E$13-SQRT(('Ejercicio 3 - TIR'!$E$13-'Ejercicio 3 - TIR'!$C$13)*('Ejercicio 3 - TIR'!$E$13-'Ejercicio 3 - TIR'!$D$13)*(1-B163)))</f>
        <v>89250.1278936375</v>
      </c>
      <c r="D163" s="27">
        <f ca="1" t="shared" si="1211"/>
        <v>0.749938427248406</v>
      </c>
      <c r="E163" s="28">
        <f ca="1">IF(D163&lt;=('Ejercicio 3 - TIR'!$D$14-'Ejercicio 3 - TIR'!$C$14)/('Ejercicio 3 - TIR'!$E$14-'Ejercicio 3 - TIR'!$C$14),'Ejercicio 3 - TIR'!$C$14+SQRT(('Ejercicio 3 - TIR'!$E$14-'Ejercicio 3 - TIR'!$C$14)*('Ejercicio 3 - TIR'!$D$14-'Ejercicio 3 - TIR'!$C$14)*D163),'Ejercicio 3 - TIR'!$E$14-SQRT(('Ejercicio 3 - TIR'!$E$14-'Ejercicio 3 - TIR'!$C$14)*('Ejercicio 3 - TIR'!$E$14-'Ejercicio 3 - TIR'!$D$14)*(1-D163)))</f>
        <v>33875.5215803516</v>
      </c>
      <c r="F163" s="27">
        <f ca="1" t="shared" si="1211"/>
        <v>0.513199743897728</v>
      </c>
      <c r="G163" s="28">
        <f ca="1">IF(F163&lt;=('Ejercicio 3 - TIR'!$D$18-'Ejercicio 3 - TIR'!$C$18)/('Ejercicio 3 - TIR'!$E$18-'Ejercicio 3 - TIR'!$C$18),'Ejercicio 3 - TIR'!$C$18+SQRT(('Ejercicio 3 - TIR'!$E$18-'Ejercicio 3 - TIR'!$C$18)*('Ejercicio 3 - TIR'!$D$18-'Ejercicio 3 - TIR'!$C$18)*F163),'Ejercicio 3 - TIR'!$E$18-SQRT(('Ejercicio 3 - TIR'!$E$18-'Ejercicio 3 - TIR'!$C$18)*('Ejercicio 3 - TIR'!$E$18-'Ejercicio 3 - TIR'!$D$18)*(1-F163)))</f>
        <v>38773.8225184157</v>
      </c>
      <c r="H163" s="27">
        <f ca="1" t="shared" ref="H163:L163" si="1212">RAND()</f>
        <v>0.682545170625541</v>
      </c>
      <c r="I163" s="28">
        <f ca="1">IF(H163&lt;=('Ejercicio 3 - TIR'!$D$18-'Ejercicio 3 - TIR'!$C$18)/('Ejercicio 3 - TIR'!$E$18-'Ejercicio 3 - TIR'!$C$18),'Ejercicio 3 - TIR'!$C$18+SQRT(('Ejercicio 3 - TIR'!$E$18-'Ejercicio 3 - TIR'!$C$18)*('Ejercicio 3 - TIR'!$D$18-'Ejercicio 3 - TIR'!$C$18)*H163),'Ejercicio 3 - TIR'!$E$18-SQRT(('Ejercicio 3 - TIR'!$E$18-'Ejercicio 3 - TIR'!$C$18)*('Ejercicio 3 - TIR'!$E$18-'Ejercicio 3 - TIR'!$D$18)*(1-H163)))</f>
        <v>40120.5418125488</v>
      </c>
      <c r="J163" s="27">
        <f ca="1" t="shared" si="1212"/>
        <v>0.92770119961568</v>
      </c>
      <c r="K163" s="28">
        <f ca="1">IF(J163&lt;=('Ejercicio 3 - TIR'!$D$18-'Ejercicio 3 - TIR'!$C$18)/('Ejercicio 3 - TIR'!$E$18-'Ejercicio 3 - TIR'!$C$18),'Ejercicio 3 - TIR'!$C$18+SQRT(('Ejercicio 3 - TIR'!$E$18-'Ejercicio 3 - TIR'!$C$18)*('Ejercicio 3 - TIR'!$D$18-'Ejercicio 3 - TIR'!$C$18)*J163),'Ejercicio 3 - TIR'!$E$18-SQRT(('Ejercicio 3 - TIR'!$E$18-'Ejercicio 3 - TIR'!$C$18)*('Ejercicio 3 - TIR'!$E$18-'Ejercicio 3 - TIR'!$D$18)*(1-J163)))</f>
        <v>42671.3931141509</v>
      </c>
      <c r="L163" s="27">
        <f ca="1" t="shared" si="1212"/>
        <v>0.762269126479322</v>
      </c>
      <c r="M163" s="28">
        <f ca="1">IF(L163&lt;=('Ejercicio 3 - TIR'!$D$18-'Ejercicio 3 - TIR'!$C$18)/('Ejercicio 3 - TIR'!$E$18-'Ejercicio 3 - TIR'!$C$18),'Ejercicio 3 - TIR'!$C$18+SQRT(('Ejercicio 3 - TIR'!$E$18-'Ejercicio 3 - TIR'!$C$18)*('Ejercicio 3 - TIR'!$D$18-'Ejercicio 3 - TIR'!$C$18)*L163),'Ejercicio 3 - TIR'!$E$18-SQRT(('Ejercicio 3 - TIR'!$E$18-'Ejercicio 3 - TIR'!$C$18)*('Ejercicio 3 - TIR'!$E$18-'Ejercicio 3 - TIR'!$D$18)*(1-L163)))</f>
        <v>40777.4633791936</v>
      </c>
      <c r="N163" s="27">
        <f ca="1" t="shared" ref="N163:R163" si="1213">RAND()</f>
        <v>0.664589901471647</v>
      </c>
      <c r="O163" s="28">
        <f ca="1">IF(N163&lt;=('Ejercicio 3 - TIR'!$D$18-'Ejercicio 3 - TIR'!$C$18)/('Ejercicio 3 - TIR'!$E$18-'Ejercicio 3 - TIR'!$C$18),'Ejercicio 3 - TIR'!$C$18+SQRT(('Ejercicio 3 - TIR'!$E$18-'Ejercicio 3 - TIR'!$C$18)*('Ejercicio 3 - TIR'!$D$18-'Ejercicio 3 - TIR'!$C$18)*N163),'Ejercicio 3 - TIR'!$E$18-SQRT(('Ejercicio 3 - TIR'!$E$18-'Ejercicio 3 - TIR'!$C$18)*('Ejercicio 3 - TIR'!$E$18-'Ejercicio 3 - TIR'!$D$18)*(1-N163)))</f>
        <v>39984.4121119246</v>
      </c>
      <c r="P163" s="27">
        <f ca="1" t="shared" si="1213"/>
        <v>0.0822528338029351</v>
      </c>
      <c r="Q163" s="29">
        <f ca="1">IF(P163&lt;=('Ejercicio 3 - TIR'!$D$22-'Ejercicio 3 - TIR'!$C$22)/('Ejercicio 3 - TIR'!$E$22-'Ejercicio 3 - TIR'!$C$22),'Ejercicio 3 - TIR'!$C$22+SQRT(('Ejercicio 3 - TIR'!$E$22-'Ejercicio 3 - TIR'!$C$22)*('Ejercicio 3 - TIR'!$D$22-'Ejercicio 3 - TIR'!$C$22)*P163),'Ejercicio 3 - TIR'!$E$22-SQRT(('Ejercicio 3 - TIR'!$E$22-'Ejercicio 3 - TIR'!$C$22)*('Ejercicio 3 - TIR'!$E$22-'Ejercicio 3 - TIR'!$D$22)*(1-P163)))</f>
        <v>0.132167789480645</v>
      </c>
      <c r="R163" s="27">
        <f ca="1" t="shared" si="1213"/>
        <v>0.537194448778145</v>
      </c>
      <c r="S163" s="29">
        <f ca="1">IF(R163&lt;=('Ejercicio 3 - TIR'!$D$23-'Ejercicio 3 - TIR'!$C$23)/('Ejercicio 3 - TIR'!$E$23-'Ejercicio 3 - TIR'!$C$23),'Ejercicio 3 - TIR'!$C$23+SQRT(('Ejercicio 3 - TIR'!$E$23-'Ejercicio 3 - TIR'!$C$23)*('Ejercicio 3 - TIR'!$D$23-'Ejercicio 3 - TIR'!$C$23)*R163),'Ejercicio 3 - TIR'!$E$23-SQRT(('Ejercicio 3 - TIR'!$E$23-'Ejercicio 3 - TIR'!$C$23)*('Ejercicio 3 - TIR'!$E$23-'Ejercicio 3 - TIR'!$D$23)*(1-R163)))</f>
        <v>0.151137394570148</v>
      </c>
      <c r="T163" s="27">
        <f ca="1" t="shared" ref="T163:X163" si="1214">RAND()</f>
        <v>0.996700835949106</v>
      </c>
      <c r="U163" s="29">
        <f ca="1">IF(T163&lt;=('Ejercicio 3 - TIR'!$D$24-'Ejercicio 3 - TIR'!$C$24)/('Ejercicio 3 - TIR'!$E$24-'Ejercicio 3 - TIR'!$C$24),'Ejercicio 3 - TIR'!$C$24+SQRT(('Ejercicio 3 - TIR'!$E$24-'Ejercicio 3 - TIR'!$C$24)*('Ejercicio 3 - TIR'!$D$24-'Ejercicio 3 - TIR'!$C$24)*T163),'Ejercicio 3 - TIR'!$E$24-SQRT(('Ejercicio 3 - TIR'!$E$24-'Ejercicio 3 - TIR'!$C$24)*('Ejercicio 3 - TIR'!$E$24-'Ejercicio 3 - TIR'!$D$24)*(1-T163)))</f>
        <v>0.216960648203563</v>
      </c>
      <c r="V163" s="27">
        <f ca="1" t="shared" si="1214"/>
        <v>0.536547011193562</v>
      </c>
      <c r="W163" s="29">
        <f ca="1">IF(V163&lt;=('Ejercicio 3 - TIR'!$D$25-'Ejercicio 3 - TIR'!$C$25)/('Ejercicio 3 - TIR'!$E$25-'Ejercicio 3 - TIR'!$C$25),'Ejercicio 3 - TIR'!$C$25+SQRT(('Ejercicio 3 - TIR'!$E$25-'Ejercicio 3 - TIR'!$C$25)*('Ejercicio 3 - TIR'!$D$25-'Ejercicio 3 - TIR'!$C$25)*V163),'Ejercicio 3 - TIR'!$E$25-SQRT(('Ejercicio 3 - TIR'!$E$25-'Ejercicio 3 - TIR'!$C$25)*('Ejercicio 3 - TIR'!$E$25-'Ejercicio 3 - TIR'!$D$25)*(1-V163)))</f>
        <v>0.209724877891898</v>
      </c>
      <c r="X163" s="27">
        <f ca="1" t="shared" si="1214"/>
        <v>0.625761287909079</v>
      </c>
      <c r="Y163" s="29">
        <f ca="1">IF(X163&lt;=('Ejercicio 3 - TIR'!$D$26-'Ejercicio 3 - TIR'!$C$26)/('Ejercicio 3 - TIR'!$E$26-'Ejercicio 3 - TIR'!$C$26),'Ejercicio 3 - TIR'!$C$26+SQRT(('Ejercicio 3 - TIR'!$E$26-'Ejercicio 3 - TIR'!$C$26)*('Ejercicio 3 - TIR'!$D$26-'Ejercicio 3 - TIR'!$C$26)*X163),'Ejercicio 3 - TIR'!$E$26-SQRT(('Ejercicio 3 - TIR'!$E$26-'Ejercicio 3 - TIR'!$C$26)*('Ejercicio 3 - TIR'!$E$26-'Ejercicio 3 - TIR'!$D$26)*(1-X163)))</f>
        <v>0.235045700480477</v>
      </c>
      <c r="Z163" s="27">
        <f ca="1" t="shared" si="956"/>
        <v>1.13216778948064</v>
      </c>
      <c r="AA163" s="27">
        <f ca="1" t="shared" si="957"/>
        <v>1.30328067939899</v>
      </c>
      <c r="AB163" s="27">
        <f ca="1" t="shared" si="958"/>
        <v>1.58604130039258</v>
      </c>
      <c r="AC163" s="27">
        <f ca="1" t="shared" si="959"/>
        <v>1.91867361844892</v>
      </c>
      <c r="AD163" s="27">
        <f ca="1" t="shared" si="960"/>
        <v>2.36964960309066</v>
      </c>
      <c r="AE163" s="26">
        <f ca="1" t="shared" si="961"/>
        <v>4477.25280477894</v>
      </c>
      <c r="AF163" s="26">
        <f ca="1" t="shared" si="962"/>
        <v>5153.93312852511</v>
      </c>
      <c r="AG163" s="26">
        <f ca="1" t="shared" si="963"/>
        <v>6272.13380088774</v>
      </c>
      <c r="AH163" s="26">
        <f ca="1" t="shared" si="964"/>
        <v>7587.55629640057</v>
      </c>
      <c r="AI163" s="26">
        <f ca="1" t="shared" si="965"/>
        <v>9370.97878102309</v>
      </c>
      <c r="AJ163" s="28">
        <f ca="1" t="shared" si="966"/>
        <v>43898.4729303896</v>
      </c>
      <c r="AK163" s="28">
        <f ca="1" t="shared" si="967"/>
        <v>52288.3269913143</v>
      </c>
      <c r="AL163" s="28">
        <f ca="1" t="shared" si="968"/>
        <v>67678.5918243308</v>
      </c>
      <c r="AM163" s="28">
        <f ca="1" t="shared" si="969"/>
        <v>78238.6432129257</v>
      </c>
      <c r="AN163" s="28">
        <f ca="1" t="shared" si="970"/>
        <v>94749.0462908354</v>
      </c>
      <c r="AO163" s="28">
        <f ca="1">C163/'Ejercicio 3 - TIR'!$D$7</f>
        <v>17850.0255787275</v>
      </c>
      <c r="AP163" s="28">
        <f ca="1" t="shared" si="971"/>
        <v>26048.4473516621</v>
      </c>
      <c r="AQ163" s="28">
        <f ca="1" t="shared" si="972"/>
        <v>34438.3014125868</v>
      </c>
      <c r="AR163" s="28">
        <f ca="1" t="shared" si="973"/>
        <v>49828.5662456033</v>
      </c>
      <c r="AS163" s="28">
        <f ca="1" t="shared" si="974"/>
        <v>60388.6176341982</v>
      </c>
      <c r="AT163" s="28">
        <f ca="1" t="shared" si="975"/>
        <v>76899.0207121079</v>
      </c>
      <c r="AU163" s="28">
        <f ca="1">AP163*'Ejercicio 3 - TIR'!$D$5</f>
        <v>13024.223675831</v>
      </c>
      <c r="AV163" s="28">
        <f ca="1">AQ163*'Ejercicio 3 - TIR'!$D$5</f>
        <v>17219.1507062934</v>
      </c>
      <c r="AW163" s="28">
        <f ca="1">AR163*'Ejercicio 3 - TIR'!$D$5</f>
        <v>24914.2831228016</v>
      </c>
      <c r="AX163" s="28">
        <f ca="1">AS163*'Ejercicio 3 - TIR'!$D$5</f>
        <v>30194.3088170991</v>
      </c>
      <c r="AY163" s="28">
        <f ca="1">AT163*'Ejercicio 3 - TIR'!$D$5</f>
        <v>38449.510356054</v>
      </c>
      <c r="AZ163" s="28">
        <f ca="1" t="shared" ref="AZ163:BD163" si="1215">AJ163-AU163-AE163</f>
        <v>26396.9964497796</v>
      </c>
      <c r="BA163" s="28">
        <f ca="1" t="shared" si="1215"/>
        <v>29915.2431564958</v>
      </c>
      <c r="BB163" s="28">
        <f ca="1" t="shared" si="1215"/>
        <v>36492.1749006414</v>
      </c>
      <c r="BC163" s="28">
        <f ca="1" t="shared" si="1215"/>
        <v>40456.778099426</v>
      </c>
      <c r="BD163" s="28">
        <f ca="1" t="shared" si="1215"/>
        <v>46928.5571537584</v>
      </c>
      <c r="BE163" s="28">
        <f ca="1" t="shared" ref="BE163:BI163" si="1216">AZ163/Z163</f>
        <v>23315.4455506004</v>
      </c>
      <c r="BF163" s="28">
        <f ca="1" t="shared" si="1216"/>
        <v>22953.7993076758</v>
      </c>
      <c r="BG163" s="28">
        <f ca="1" t="shared" si="1216"/>
        <v>23008.3383652171</v>
      </c>
      <c r="BH163" s="28">
        <f ca="1" t="shared" si="1216"/>
        <v>21085.8051679117</v>
      </c>
      <c r="BI163" s="28">
        <f ca="1" t="shared" si="1216"/>
        <v>19804.0069268262</v>
      </c>
      <c r="BJ163" s="28">
        <f ca="1" t="shared" si="978"/>
        <v>80273.1162673691</v>
      </c>
      <c r="BK163" s="28">
        <f ca="1" t="shared" si="979"/>
        <v>42298.3060277897</v>
      </c>
      <c r="BL163" s="28">
        <f ca="1" t="shared" si="980"/>
        <v>122571.422295159</v>
      </c>
      <c r="BM163" s="28">
        <f ca="1">BK163*'Ejercicio 3 - TIR'!$D$5</f>
        <v>21149.1530138948</v>
      </c>
      <c r="BN163" s="28">
        <f ca="1" t="shared" si="981"/>
        <v>101422.269281264</v>
      </c>
      <c r="BO163" s="28">
        <f ca="1" t="shared" si="982"/>
        <v>42800.5343697153</v>
      </c>
      <c r="BP163" s="28">
        <f ca="1" t="shared" si="983"/>
        <v>-123125.649473989</v>
      </c>
      <c r="BQ163" s="28">
        <f ca="1" t="shared" ref="BQ163:BT163" si="1217">BE163</f>
        <v>23315.4455506004</v>
      </c>
      <c r="BR163" s="28">
        <f ca="1" t="shared" si="1217"/>
        <v>22953.7993076758</v>
      </c>
      <c r="BS163" s="28">
        <f ca="1" t="shared" si="1217"/>
        <v>23008.3383652171</v>
      </c>
      <c r="BT163" s="28">
        <f ca="1" t="shared" si="1217"/>
        <v>21085.8051679117</v>
      </c>
      <c r="BU163" s="28">
        <f ca="1" t="shared" si="985"/>
        <v>62604.5412965416</v>
      </c>
      <c r="BV163" s="30">
        <f ca="1" t="shared" si="986"/>
        <v>6.53505046284306</v>
      </c>
    </row>
    <row r="164" ht="15" customHeight="1" spans="1:74">
      <c r="A164" s="26">
        <v>163</v>
      </c>
      <c r="B164" s="27">
        <f ca="1" t="shared" ref="B164:F164" si="1218">RAND()</f>
        <v>0.650465396673764</v>
      </c>
      <c r="C164" s="28">
        <f ca="1">IF(B164&lt;=('Ejercicio 3 - TIR'!$D$13-'Ejercicio 3 - TIR'!$C$13)/('Ejercicio 3 - TIR'!$E$13-'Ejercicio 3 - TIR'!$C$13),'Ejercicio 3 - TIR'!$C$13+SQRT(('Ejercicio 3 - TIR'!$E$13-'Ejercicio 3 - TIR'!$C$13)*('Ejercicio 3 - TIR'!$D$13-'Ejercicio 3 - TIR'!$C$13)*B164),'Ejercicio 3 - TIR'!$E$13-SQRT(('Ejercicio 3 - TIR'!$E$13-'Ejercicio 3 - TIR'!$C$13)*('Ejercicio 3 - TIR'!$E$13-'Ejercicio 3 - TIR'!$D$13)*(1-B164)))</f>
        <v>79519.7284199774</v>
      </c>
      <c r="D164" s="27">
        <f ca="1" t="shared" si="1218"/>
        <v>0.418079716885872</v>
      </c>
      <c r="E164" s="28">
        <f ca="1">IF(D164&lt;=('Ejercicio 3 - TIR'!$D$14-'Ejercicio 3 - TIR'!$C$14)/('Ejercicio 3 - TIR'!$E$14-'Ejercicio 3 - TIR'!$C$14),'Ejercicio 3 - TIR'!$C$14+SQRT(('Ejercicio 3 - TIR'!$E$14-'Ejercicio 3 - TIR'!$C$14)*('Ejercicio 3 - TIR'!$D$14-'Ejercicio 3 - TIR'!$C$14)*D164),'Ejercicio 3 - TIR'!$E$14-SQRT(('Ejercicio 3 - TIR'!$E$14-'Ejercicio 3 - TIR'!$C$14)*('Ejercicio 3 - TIR'!$E$14-'Ejercicio 3 - TIR'!$D$14)*(1-D164)))</f>
        <v>30657.1930092119</v>
      </c>
      <c r="F164" s="27">
        <f ca="1" t="shared" si="1218"/>
        <v>0.310446810987237</v>
      </c>
      <c r="G164" s="28">
        <f ca="1">IF(F164&lt;=('Ejercicio 3 - TIR'!$D$18-'Ejercicio 3 - TIR'!$C$18)/('Ejercicio 3 - TIR'!$E$18-'Ejercicio 3 - TIR'!$C$18),'Ejercicio 3 - TIR'!$C$18+SQRT(('Ejercicio 3 - TIR'!$E$18-'Ejercicio 3 - TIR'!$C$18)*('Ejercicio 3 - TIR'!$D$18-'Ejercicio 3 - TIR'!$C$18)*F164),'Ejercicio 3 - TIR'!$E$18-SQRT(('Ejercicio 3 - TIR'!$E$18-'Ejercicio 3 - TIR'!$C$18)*('Ejercicio 3 - TIR'!$E$18-'Ejercicio 3 - TIR'!$D$18)*(1-F164)))</f>
        <v>36824.0033446713</v>
      </c>
      <c r="H164" s="27">
        <f ca="1" t="shared" ref="H164:L164" si="1219">RAND()</f>
        <v>0.679883988860768</v>
      </c>
      <c r="I164" s="28">
        <f ca="1">IF(H164&lt;=('Ejercicio 3 - TIR'!$D$18-'Ejercicio 3 - TIR'!$C$18)/('Ejercicio 3 - TIR'!$E$18-'Ejercicio 3 - TIR'!$C$18),'Ejercicio 3 - TIR'!$C$18+SQRT(('Ejercicio 3 - TIR'!$E$18-'Ejercicio 3 - TIR'!$C$18)*('Ejercicio 3 - TIR'!$D$18-'Ejercicio 3 - TIR'!$C$18)*H164),'Ejercicio 3 - TIR'!$E$18-SQRT(('Ejercicio 3 - TIR'!$E$18-'Ejercicio 3 - TIR'!$C$18)*('Ejercicio 3 - TIR'!$E$18-'Ejercicio 3 - TIR'!$D$18)*(1-H164)))</f>
        <v>40100.1325696053</v>
      </c>
      <c r="J164" s="27">
        <f ca="1" t="shared" si="1219"/>
        <v>0.506058321807056</v>
      </c>
      <c r="K164" s="28">
        <f ca="1">IF(J164&lt;=('Ejercicio 3 - TIR'!$D$18-'Ejercicio 3 - TIR'!$C$18)/('Ejercicio 3 - TIR'!$E$18-'Ejercicio 3 - TIR'!$C$18),'Ejercicio 3 - TIR'!$C$18+SQRT(('Ejercicio 3 - TIR'!$E$18-'Ejercicio 3 - TIR'!$C$18)*('Ejercicio 3 - TIR'!$D$18-'Ejercicio 3 - TIR'!$C$18)*J164),'Ejercicio 3 - TIR'!$E$18-SQRT(('Ejercicio 3 - TIR'!$E$18-'Ejercicio 3 - TIR'!$C$18)*('Ejercicio 3 - TIR'!$E$18-'Ejercicio 3 - TIR'!$D$18)*(1-J164)))</f>
        <v>38712.5626695628</v>
      </c>
      <c r="L164" s="27">
        <f ca="1" t="shared" si="1219"/>
        <v>0.449472137179581</v>
      </c>
      <c r="M164" s="28">
        <f ca="1">IF(L164&lt;=('Ejercicio 3 - TIR'!$D$18-'Ejercicio 3 - TIR'!$C$18)/('Ejercicio 3 - TIR'!$E$18-'Ejercicio 3 - TIR'!$C$18),'Ejercicio 3 - TIR'!$C$18+SQRT(('Ejercicio 3 - TIR'!$E$18-'Ejercicio 3 - TIR'!$C$18)*('Ejercicio 3 - TIR'!$D$18-'Ejercicio 3 - TIR'!$C$18)*L164),'Ejercicio 3 - TIR'!$E$18-SQRT(('Ejercicio 3 - TIR'!$E$18-'Ejercicio 3 - TIR'!$C$18)*('Ejercicio 3 - TIR'!$E$18-'Ejercicio 3 - TIR'!$D$18)*(1-L164)))</f>
        <v>38211.0182423946</v>
      </c>
      <c r="N164" s="27">
        <f ca="1" t="shared" ref="N164:R164" si="1220">RAND()</f>
        <v>0.831810784603064</v>
      </c>
      <c r="O164" s="28">
        <f ca="1">IF(N164&lt;=('Ejercicio 3 - TIR'!$D$18-'Ejercicio 3 - TIR'!$C$18)/('Ejercicio 3 - TIR'!$E$18-'Ejercicio 3 - TIR'!$C$18),'Ejercicio 3 - TIR'!$C$18+SQRT(('Ejercicio 3 - TIR'!$E$18-'Ejercicio 3 - TIR'!$C$18)*('Ejercicio 3 - TIR'!$D$18-'Ejercicio 3 - TIR'!$C$18)*N164),'Ejercicio 3 - TIR'!$E$18-SQRT(('Ejercicio 3 - TIR'!$E$18-'Ejercicio 3 - TIR'!$C$18)*('Ejercicio 3 - TIR'!$E$18-'Ejercicio 3 - TIR'!$D$18)*(1-N164)))</f>
        <v>41448.3537401973</v>
      </c>
      <c r="P164" s="27">
        <f ca="1" t="shared" si="1220"/>
        <v>0.401326520964606</v>
      </c>
      <c r="Q164" s="29">
        <f ca="1">IF(P164&lt;=('Ejercicio 3 - TIR'!$D$22-'Ejercicio 3 - TIR'!$C$22)/('Ejercicio 3 - TIR'!$E$22-'Ejercicio 3 - TIR'!$C$22),'Ejercicio 3 - TIR'!$C$22+SQRT(('Ejercicio 3 - TIR'!$E$22-'Ejercicio 3 - TIR'!$C$22)*('Ejercicio 3 - TIR'!$D$22-'Ejercicio 3 - TIR'!$C$22)*P164),'Ejercicio 3 - TIR'!$E$22-SQRT(('Ejercicio 3 - TIR'!$E$22-'Ejercicio 3 - TIR'!$C$22)*('Ejercicio 3 - TIR'!$E$22-'Ejercicio 3 - TIR'!$D$22)*(1-P164)))</f>
        <v>0.146877271768844</v>
      </c>
      <c r="R164" s="27">
        <f ca="1" t="shared" si="1220"/>
        <v>0.760400365564137</v>
      </c>
      <c r="S164" s="29">
        <f ca="1">IF(R164&lt;=('Ejercicio 3 - TIR'!$D$23-'Ejercicio 3 - TIR'!$C$23)/('Ejercicio 3 - TIR'!$E$23-'Ejercicio 3 - TIR'!$C$23),'Ejercicio 3 - TIR'!$C$23+SQRT(('Ejercicio 3 - TIR'!$E$23-'Ejercicio 3 - TIR'!$C$23)*('Ejercicio 3 - TIR'!$D$23-'Ejercicio 3 - TIR'!$C$23)*R164),'Ejercicio 3 - TIR'!$E$23-SQRT(('Ejercicio 3 - TIR'!$E$23-'Ejercicio 3 - TIR'!$C$23)*('Ejercicio 3 - TIR'!$E$23-'Ejercicio 3 - TIR'!$D$23)*(1-R164)))</f>
        <v>0.159232733882753</v>
      </c>
      <c r="T164" s="27">
        <f ca="1" t="shared" ref="T164:X164" si="1221">RAND()</f>
        <v>0.693914795741655</v>
      </c>
      <c r="U164" s="29">
        <f ca="1">IF(T164&lt;=('Ejercicio 3 - TIR'!$D$24-'Ejercicio 3 - TIR'!$C$24)/('Ejercicio 3 - TIR'!$E$24-'Ejercicio 3 - TIR'!$C$24),'Ejercicio 3 - TIR'!$C$24+SQRT(('Ejercicio 3 - TIR'!$E$24-'Ejercicio 3 - TIR'!$C$24)*('Ejercicio 3 - TIR'!$D$24-'Ejercicio 3 - TIR'!$C$24)*T164),'Ejercicio 3 - TIR'!$E$24-SQRT(('Ejercicio 3 - TIR'!$E$24-'Ejercicio 3 - TIR'!$C$24)*('Ejercicio 3 - TIR'!$E$24-'Ejercicio 3 - TIR'!$D$24)*(1-T164)))</f>
        <v>0.190724778874902</v>
      </c>
      <c r="V164" s="27">
        <f ca="1" t="shared" si="1221"/>
        <v>0.689787933628749</v>
      </c>
      <c r="W164" s="29">
        <f ca="1">IF(V164&lt;=('Ejercicio 3 - TIR'!$D$25-'Ejercicio 3 - TIR'!$C$25)/('Ejercicio 3 - TIR'!$E$25-'Ejercicio 3 - TIR'!$C$25),'Ejercicio 3 - TIR'!$C$25+SQRT(('Ejercicio 3 - TIR'!$E$25-'Ejercicio 3 - TIR'!$C$25)*('Ejercicio 3 - TIR'!$D$25-'Ejercicio 3 - TIR'!$C$25)*V164),'Ejercicio 3 - TIR'!$E$25-SQRT(('Ejercicio 3 - TIR'!$E$25-'Ejercicio 3 - TIR'!$C$25)*('Ejercicio 3 - TIR'!$E$25-'Ejercicio 3 - TIR'!$D$25)*(1-V164)))</f>
        <v>0.217049397087468</v>
      </c>
      <c r="X164" s="27">
        <f ca="1" t="shared" si="1221"/>
        <v>0.973460349614423</v>
      </c>
      <c r="Y164" s="29">
        <f ca="1">IF(X164&lt;=('Ejercicio 3 - TIR'!$D$26-'Ejercicio 3 - TIR'!$C$26)/('Ejercicio 3 - TIR'!$E$26-'Ejercicio 3 - TIR'!$C$26),'Ejercicio 3 - TIR'!$C$26+SQRT(('Ejercicio 3 - TIR'!$E$26-'Ejercicio 3 - TIR'!$C$26)*('Ejercicio 3 - TIR'!$D$26-'Ejercicio 3 - TIR'!$C$26)*X164),'Ejercicio 3 - TIR'!$E$26-SQRT(('Ejercicio 3 - TIR'!$E$26-'Ejercicio 3 - TIR'!$C$26)*('Ejercicio 3 - TIR'!$E$26-'Ejercicio 3 - TIR'!$D$26)*(1-X164)))</f>
        <v>0.268028612775366</v>
      </c>
      <c r="Z164" s="27">
        <f ca="1" t="shared" si="956"/>
        <v>1.14687727176884</v>
      </c>
      <c r="AA164" s="27">
        <f ca="1" t="shared" si="957"/>
        <v>1.32949767518059</v>
      </c>
      <c r="AB164" s="27">
        <f ca="1" t="shared" si="958"/>
        <v>1.5830658252941</v>
      </c>
      <c r="AC164" s="27">
        <f ca="1" t="shared" si="959"/>
        <v>1.92666930822396</v>
      </c>
      <c r="AD164" s="27">
        <f ca="1" t="shared" si="960"/>
        <v>2.44307181018411</v>
      </c>
      <c r="AE164" s="26">
        <f ca="1" t="shared" si="961"/>
        <v>4502.84486928391</v>
      </c>
      <c r="AF164" s="26">
        <f ca="1" t="shared" si="962"/>
        <v>5219.84516806992</v>
      </c>
      <c r="AG164" s="26">
        <f ca="1" t="shared" si="963"/>
        <v>6215.39898351128</v>
      </c>
      <c r="AH164" s="26">
        <f ca="1" t="shared" si="964"/>
        <v>7564.44758554046</v>
      </c>
      <c r="AI164" s="26">
        <f ca="1" t="shared" si="965"/>
        <v>9591.93597830485</v>
      </c>
      <c r="AJ164" s="28">
        <f ca="1" t="shared" si="966"/>
        <v>42232.6124915434</v>
      </c>
      <c r="AK164" s="28">
        <f ca="1" t="shared" si="967"/>
        <v>53313.0330257238</v>
      </c>
      <c r="AL164" s="28">
        <f ca="1" t="shared" si="968"/>
        <v>61284.5349717411</v>
      </c>
      <c r="AM164" s="28">
        <f ca="1" t="shared" si="969"/>
        <v>73619.9960836077</v>
      </c>
      <c r="AN164" s="28">
        <f ca="1" t="shared" si="970"/>
        <v>101261.304601215</v>
      </c>
      <c r="AO164" s="28">
        <f ca="1">C164/'Ejercicio 3 - TIR'!$D$7</f>
        <v>15903.9456839955</v>
      </c>
      <c r="AP164" s="28">
        <f ca="1" t="shared" si="971"/>
        <v>26328.666807548</v>
      </c>
      <c r="AQ164" s="28">
        <f ca="1" t="shared" si="972"/>
        <v>37409.0873417283</v>
      </c>
      <c r="AR164" s="28">
        <f ca="1" t="shared" si="973"/>
        <v>45380.5892877456</v>
      </c>
      <c r="AS164" s="28">
        <f ca="1" t="shared" si="974"/>
        <v>57716.0503996122</v>
      </c>
      <c r="AT164" s="28">
        <f ca="1" t="shared" si="975"/>
        <v>85357.3589172197</v>
      </c>
      <c r="AU164" s="28">
        <f ca="1">AP164*'Ejercicio 3 - TIR'!$D$5</f>
        <v>13164.333403774</v>
      </c>
      <c r="AV164" s="28">
        <f ca="1">AQ164*'Ejercicio 3 - TIR'!$D$5</f>
        <v>18704.5436708641</v>
      </c>
      <c r="AW164" s="28">
        <f ca="1">AR164*'Ejercicio 3 - TIR'!$D$5</f>
        <v>22690.2946438728</v>
      </c>
      <c r="AX164" s="28">
        <f ca="1">AS164*'Ejercicio 3 - TIR'!$D$5</f>
        <v>28858.0251998061</v>
      </c>
      <c r="AY164" s="28">
        <f ca="1">AT164*'Ejercicio 3 - TIR'!$D$5</f>
        <v>42678.6794586099</v>
      </c>
      <c r="AZ164" s="28">
        <f ca="1" t="shared" ref="AZ164:BD164" si="1222">AJ164-AU164-AE164</f>
        <v>24565.4342184855</v>
      </c>
      <c r="BA164" s="28">
        <f ca="1" t="shared" si="1222"/>
        <v>29388.6441867897</v>
      </c>
      <c r="BB164" s="28">
        <f ca="1" t="shared" si="1222"/>
        <v>32378.841344357</v>
      </c>
      <c r="BC164" s="28">
        <f ca="1" t="shared" si="1222"/>
        <v>37197.5232982611</v>
      </c>
      <c r="BD164" s="28">
        <f ca="1" t="shared" si="1222"/>
        <v>48990.6891643005</v>
      </c>
      <c r="BE164" s="28">
        <f ca="1" t="shared" ref="BE164:BI164" si="1223">AZ164/Z164</f>
        <v>21419.4097513136</v>
      </c>
      <c r="BF164" s="28">
        <f ca="1" t="shared" si="1223"/>
        <v>22105.0737699092</v>
      </c>
      <c r="BG164" s="28">
        <f ca="1" t="shared" si="1223"/>
        <v>20453.2501599178</v>
      </c>
      <c r="BH164" s="28">
        <f ca="1" t="shared" si="1223"/>
        <v>19306.6465217897</v>
      </c>
      <c r="BI164" s="28">
        <f ca="1" t="shared" si="1223"/>
        <v>20052.9059195393</v>
      </c>
      <c r="BJ164" s="28">
        <f ca="1" t="shared" si="978"/>
        <v>74897.7240201789</v>
      </c>
      <c r="BK164" s="28">
        <f ca="1" t="shared" si="979"/>
        <v>38854.4813712686</v>
      </c>
      <c r="BL164" s="28">
        <f ca="1" t="shared" si="980"/>
        <v>113752.205391447</v>
      </c>
      <c r="BM164" s="28">
        <f ca="1">BK164*'Ejercicio 3 - TIR'!$D$5</f>
        <v>19427.2406856343</v>
      </c>
      <c r="BN164" s="28">
        <f ca="1" t="shared" si="981"/>
        <v>94324.9647058132</v>
      </c>
      <c r="BO164" s="28">
        <f ca="1" t="shared" si="982"/>
        <v>38609.1658512096</v>
      </c>
      <c r="BP164" s="28">
        <f ca="1" t="shared" si="983"/>
        <v>-110176.921429189</v>
      </c>
      <c r="BQ164" s="28">
        <f ca="1" t="shared" ref="BQ164:BT164" si="1224">BE164</f>
        <v>21419.4097513136</v>
      </c>
      <c r="BR164" s="28">
        <f ca="1" t="shared" si="1224"/>
        <v>22105.0737699092</v>
      </c>
      <c r="BS164" s="28">
        <f ca="1" t="shared" si="1224"/>
        <v>20453.2501599178</v>
      </c>
      <c r="BT164" s="28">
        <f ca="1" t="shared" si="1224"/>
        <v>19306.6465217897</v>
      </c>
      <c r="BU164" s="28">
        <f ca="1" t="shared" si="985"/>
        <v>58662.0717707489</v>
      </c>
      <c r="BV164" s="30">
        <f ca="1" t="shared" si="986"/>
        <v>7.69242874511376</v>
      </c>
    </row>
    <row r="165" ht="15" customHeight="1" spans="1:74">
      <c r="A165" s="26">
        <v>164</v>
      </c>
      <c r="B165" s="27">
        <f ca="1" t="shared" ref="B165:F165" si="1225">RAND()</f>
        <v>0.532544305510968</v>
      </c>
      <c r="C165" s="28">
        <f ca="1">IF(B165&lt;=('Ejercicio 3 - TIR'!$D$13-'Ejercicio 3 - TIR'!$C$13)/('Ejercicio 3 - TIR'!$E$13-'Ejercicio 3 - TIR'!$C$13),'Ejercicio 3 - TIR'!$C$13+SQRT(('Ejercicio 3 - TIR'!$E$13-'Ejercicio 3 - TIR'!$C$13)*('Ejercicio 3 - TIR'!$D$13-'Ejercicio 3 - TIR'!$C$13)*B165),'Ejercicio 3 - TIR'!$E$13-SQRT(('Ejercicio 3 - TIR'!$E$13-'Ejercicio 3 - TIR'!$C$13)*('Ejercicio 3 - TIR'!$E$13-'Ejercicio 3 - TIR'!$D$13)*(1-B165)))</f>
        <v>76315.6838100223</v>
      </c>
      <c r="D165" s="27">
        <f ca="1" t="shared" si="1225"/>
        <v>0.111596292687765</v>
      </c>
      <c r="E165" s="28">
        <f ca="1">IF(D165&lt;=('Ejercicio 3 - TIR'!$D$14-'Ejercicio 3 - TIR'!$C$14)/('Ejercicio 3 - TIR'!$E$14-'Ejercicio 3 - TIR'!$C$14),'Ejercicio 3 - TIR'!$C$14+SQRT(('Ejercicio 3 - TIR'!$E$14-'Ejercicio 3 - TIR'!$C$14)*('Ejercicio 3 - TIR'!$D$14-'Ejercicio 3 - TIR'!$C$14)*D165),'Ejercicio 3 - TIR'!$E$14-SQRT(('Ejercicio 3 - TIR'!$E$14-'Ejercicio 3 - TIR'!$C$14)*('Ejercicio 3 - TIR'!$E$14-'Ejercicio 3 - TIR'!$D$14)*(1-D165)))</f>
        <v>27893.0471741025</v>
      </c>
      <c r="F165" s="27">
        <f ca="1" t="shared" si="1225"/>
        <v>0.14109768364064</v>
      </c>
      <c r="G165" s="28">
        <f ca="1">IF(F165&lt;=('Ejercicio 3 - TIR'!$D$18-'Ejercicio 3 - TIR'!$C$18)/('Ejercicio 3 - TIR'!$E$18-'Ejercicio 3 - TIR'!$C$18),'Ejercicio 3 - TIR'!$C$18+SQRT(('Ejercicio 3 - TIR'!$E$18-'Ejercicio 3 - TIR'!$C$18)*('Ejercicio 3 - TIR'!$D$18-'Ejercicio 3 - TIR'!$C$18)*F165),'Ejercicio 3 - TIR'!$E$18-SQRT(('Ejercicio 3 - TIR'!$E$18-'Ejercicio 3 - TIR'!$C$18)*('Ejercicio 3 - TIR'!$E$18-'Ejercicio 3 - TIR'!$D$18)*(1-F165)))</f>
        <v>34600.505683737</v>
      </c>
      <c r="H165" s="27">
        <f ca="1" t="shared" ref="H165:L165" si="1226">RAND()</f>
        <v>0.746638351985007</v>
      </c>
      <c r="I165" s="28">
        <f ca="1">IF(H165&lt;=('Ejercicio 3 - TIR'!$D$18-'Ejercicio 3 - TIR'!$C$18)/('Ejercicio 3 - TIR'!$E$18-'Ejercicio 3 - TIR'!$C$18),'Ejercicio 3 - TIR'!$C$18+SQRT(('Ejercicio 3 - TIR'!$E$18-'Ejercicio 3 - TIR'!$C$18)*('Ejercicio 3 - TIR'!$D$18-'Ejercicio 3 - TIR'!$C$18)*H165),'Ejercicio 3 - TIR'!$E$18-SQRT(('Ejercicio 3 - TIR'!$E$18-'Ejercicio 3 - TIR'!$C$18)*('Ejercicio 3 - TIR'!$E$18-'Ejercicio 3 - TIR'!$D$18)*(1-H165)))</f>
        <v>40640.8574695103</v>
      </c>
      <c r="J165" s="27">
        <f ca="1" t="shared" si="1226"/>
        <v>0.758070047245959</v>
      </c>
      <c r="K165" s="28">
        <f ca="1">IF(J165&lt;=('Ejercicio 3 - TIR'!$D$18-'Ejercicio 3 - TIR'!$C$18)/('Ejercicio 3 - TIR'!$E$18-'Ejercicio 3 - TIR'!$C$18),'Ejercicio 3 - TIR'!$C$18+SQRT(('Ejercicio 3 - TIR'!$E$18-'Ejercicio 3 - TIR'!$C$18)*('Ejercicio 3 - TIR'!$D$18-'Ejercicio 3 - TIR'!$C$18)*J165),'Ejercicio 3 - TIR'!$E$18-SQRT(('Ejercicio 3 - TIR'!$E$18-'Ejercicio 3 - TIR'!$C$18)*('Ejercicio 3 - TIR'!$E$18-'Ejercicio 3 - TIR'!$D$18)*(1-J165)))</f>
        <v>40740.3349361067</v>
      </c>
      <c r="L165" s="27">
        <f ca="1" t="shared" si="1226"/>
        <v>0.784157683329956</v>
      </c>
      <c r="M165" s="28">
        <f ca="1">IF(L165&lt;=('Ejercicio 3 - TIR'!$D$18-'Ejercicio 3 - TIR'!$C$18)/('Ejercicio 3 - TIR'!$E$18-'Ejercicio 3 - TIR'!$C$18),'Ejercicio 3 - TIR'!$C$18+SQRT(('Ejercicio 3 - TIR'!$E$18-'Ejercicio 3 - TIR'!$C$18)*('Ejercicio 3 - TIR'!$D$18-'Ejercicio 3 - TIR'!$C$18)*L165),'Ejercicio 3 - TIR'!$E$18-SQRT(('Ejercicio 3 - TIR'!$E$18-'Ejercicio 3 - TIR'!$C$18)*('Ejercicio 3 - TIR'!$E$18-'Ejercicio 3 - TIR'!$D$18)*(1-L165)))</f>
        <v>40976.547036406</v>
      </c>
      <c r="N165" s="27">
        <f ca="1" t="shared" ref="N165:R165" si="1227">RAND()</f>
        <v>0.288003210016984</v>
      </c>
      <c r="O165" s="28">
        <f ca="1">IF(N165&lt;=('Ejercicio 3 - TIR'!$D$18-'Ejercicio 3 - TIR'!$C$18)/('Ejercicio 3 - TIR'!$E$18-'Ejercicio 3 - TIR'!$C$18),'Ejercicio 3 - TIR'!$C$18+SQRT(('Ejercicio 3 - TIR'!$E$18-'Ejercicio 3 - TIR'!$C$18)*('Ejercicio 3 - TIR'!$D$18-'Ejercicio 3 - TIR'!$C$18)*N165),'Ejercicio 3 - TIR'!$E$18-SQRT(('Ejercicio 3 - TIR'!$E$18-'Ejercicio 3 - TIR'!$C$18)*('Ejercicio 3 - TIR'!$E$18-'Ejercicio 3 - TIR'!$D$18)*(1-N165)))</f>
        <v>36572.7073190998</v>
      </c>
      <c r="P165" s="27">
        <f ca="1" t="shared" si="1227"/>
        <v>0.758481893401134</v>
      </c>
      <c r="Q165" s="29">
        <f ca="1">IF(P165&lt;=('Ejercicio 3 - TIR'!$D$22-'Ejercicio 3 - TIR'!$C$22)/('Ejercicio 3 - TIR'!$E$22-'Ejercicio 3 - TIR'!$C$22),'Ejercicio 3 - TIR'!$C$22+SQRT(('Ejercicio 3 - TIR'!$E$22-'Ejercicio 3 - TIR'!$C$22)*('Ejercicio 3 - TIR'!$D$22-'Ejercicio 3 - TIR'!$C$22)*P165),'Ejercicio 3 - TIR'!$E$22-SQRT(('Ejercicio 3 - TIR'!$E$22-'Ejercicio 3 - TIR'!$C$22)*('Ejercicio 3 - TIR'!$E$22-'Ejercicio 3 - TIR'!$D$22)*(1-P165)))</f>
        <v>0.159149757989943</v>
      </c>
      <c r="R165" s="27">
        <f ca="1" t="shared" si="1227"/>
        <v>0.43277476686302</v>
      </c>
      <c r="S165" s="29">
        <f ca="1">IF(R165&lt;=('Ejercicio 3 - TIR'!$D$23-'Ejercicio 3 - TIR'!$C$23)/('Ejercicio 3 - TIR'!$E$23-'Ejercicio 3 - TIR'!$C$23),'Ejercicio 3 - TIR'!$C$23+SQRT(('Ejercicio 3 - TIR'!$E$23-'Ejercicio 3 - TIR'!$C$23)*('Ejercicio 3 - TIR'!$D$23-'Ejercicio 3 - TIR'!$C$23)*R165),'Ejercicio 3 - TIR'!$E$23-SQRT(('Ejercicio 3 - TIR'!$E$23-'Ejercicio 3 - TIR'!$C$23)*('Ejercicio 3 - TIR'!$E$23-'Ejercicio 3 - TIR'!$D$23)*(1-R165)))</f>
        <v>0.147910474384242</v>
      </c>
      <c r="T165" s="27">
        <f ca="1" t="shared" ref="T165:X165" si="1228">RAND()</f>
        <v>0.230905380728053</v>
      </c>
      <c r="U165" s="29">
        <f ca="1">IF(T165&lt;=('Ejercicio 3 - TIR'!$D$24-'Ejercicio 3 - TIR'!$C$24)/('Ejercicio 3 - TIR'!$E$24-'Ejercicio 3 - TIR'!$C$24),'Ejercicio 3 - TIR'!$C$24+SQRT(('Ejercicio 3 - TIR'!$E$24-'Ejercicio 3 - TIR'!$C$24)*('Ejercicio 3 - TIR'!$D$24-'Ejercicio 3 - TIR'!$C$24)*T165),'Ejercicio 3 - TIR'!$E$24-SQRT(('Ejercicio 3 - TIR'!$E$24-'Ejercicio 3 - TIR'!$C$24)*('Ejercicio 3 - TIR'!$E$24-'Ejercicio 3 - TIR'!$D$24)*(1-T165)))</f>
        <v>0.172020474552764</v>
      </c>
      <c r="V165" s="27">
        <f ca="1" t="shared" si="1228"/>
        <v>0.83585717607943</v>
      </c>
      <c r="W165" s="29">
        <f ca="1">IF(V165&lt;=('Ejercicio 3 - TIR'!$D$25-'Ejercicio 3 - TIR'!$C$25)/('Ejercicio 3 - TIR'!$E$25-'Ejercicio 3 - TIR'!$C$25),'Ejercicio 3 - TIR'!$C$25+SQRT(('Ejercicio 3 - TIR'!$E$25-'Ejercicio 3 - TIR'!$C$25)*('Ejercicio 3 - TIR'!$D$25-'Ejercicio 3 - TIR'!$C$25)*V165),'Ejercicio 3 - TIR'!$E$25-SQRT(('Ejercicio 3 - TIR'!$E$25-'Ejercicio 3 - TIR'!$C$25)*('Ejercicio 3 - TIR'!$E$25-'Ejercicio 3 - TIR'!$D$25)*(1-V165)))</f>
        <v>0.226031272797205</v>
      </c>
      <c r="X165" s="27">
        <f ca="1" t="shared" si="1228"/>
        <v>0.321847788479528</v>
      </c>
      <c r="Y165" s="29">
        <f ca="1">IF(X165&lt;=('Ejercicio 3 - TIR'!$D$26-'Ejercicio 3 - TIR'!$C$26)/('Ejercicio 3 - TIR'!$E$26-'Ejercicio 3 - TIR'!$C$26),'Ejercicio 3 - TIR'!$C$26+SQRT(('Ejercicio 3 - TIR'!$E$26-'Ejercicio 3 - TIR'!$C$26)*('Ejercicio 3 - TIR'!$D$26-'Ejercicio 3 - TIR'!$C$26)*X165),'Ejercicio 3 - TIR'!$E$26-SQRT(('Ejercicio 3 - TIR'!$E$26-'Ejercicio 3 - TIR'!$C$26)*('Ejercicio 3 - TIR'!$E$26-'Ejercicio 3 - TIR'!$D$26)*(1-X165)))</f>
        <v>0.219478619860752</v>
      </c>
      <c r="Z165" s="27">
        <f ca="1" t="shared" si="956"/>
        <v>1.15914975798994</v>
      </c>
      <c r="AA165" s="27">
        <f ca="1" t="shared" si="957"/>
        <v>1.33060014857661</v>
      </c>
      <c r="AB165" s="27">
        <f ca="1" t="shared" si="958"/>
        <v>1.55949061757474</v>
      </c>
      <c r="AC165" s="27">
        <f ca="1" t="shared" si="959"/>
        <v>1.91198426678046</v>
      </c>
      <c r="AD165" s="27">
        <f ca="1" t="shared" si="960"/>
        <v>2.33162393484891</v>
      </c>
      <c r="AE165" s="26">
        <f ca="1" t="shared" si="961"/>
        <v>4439.17170736047</v>
      </c>
      <c r="AF165" s="26">
        <f ca="1" t="shared" si="962"/>
        <v>5095.77170046926</v>
      </c>
      <c r="AG165" s="26">
        <f ca="1" t="shared" si="963"/>
        <v>5972.34876659652</v>
      </c>
      <c r="AH165" s="26">
        <f ca="1" t="shared" si="964"/>
        <v>7322.28635989915</v>
      </c>
      <c r="AI165" s="26">
        <f ca="1" t="shared" si="965"/>
        <v>8929.37166439503</v>
      </c>
      <c r="AJ165" s="28">
        <f ca="1" t="shared" si="966"/>
        <v>40107.1677896333</v>
      </c>
      <c r="AK165" s="28">
        <f ca="1" t="shared" si="967"/>
        <v>54076.7309872114</v>
      </c>
      <c r="AL165" s="28">
        <f ca="1" t="shared" si="968"/>
        <v>63534.1700897109</v>
      </c>
      <c r="AM165" s="28">
        <f ca="1" t="shared" si="969"/>
        <v>78346.5132405977</v>
      </c>
      <c r="AN165" s="28">
        <f ca="1" t="shared" si="970"/>
        <v>85273.7997474368</v>
      </c>
      <c r="AO165" s="28">
        <f ca="1">C165/'Ejercicio 3 - TIR'!$D$7</f>
        <v>15263.1367620045</v>
      </c>
      <c r="AP165" s="28">
        <f ca="1" t="shared" si="971"/>
        <v>24844.0310276289</v>
      </c>
      <c r="AQ165" s="28">
        <f ca="1" t="shared" si="972"/>
        <v>38813.5942252069</v>
      </c>
      <c r="AR165" s="28">
        <f ca="1" t="shared" si="973"/>
        <v>48271.0333277064</v>
      </c>
      <c r="AS165" s="28">
        <f ca="1" t="shared" si="974"/>
        <v>63083.3764785933</v>
      </c>
      <c r="AT165" s="28">
        <f ca="1" t="shared" si="975"/>
        <v>70010.6629854324</v>
      </c>
      <c r="AU165" s="28">
        <f ca="1">AP165*'Ejercicio 3 - TIR'!$D$5</f>
        <v>12422.0155138144</v>
      </c>
      <c r="AV165" s="28">
        <f ca="1">AQ165*'Ejercicio 3 - TIR'!$D$5</f>
        <v>19406.7971126035</v>
      </c>
      <c r="AW165" s="28">
        <f ca="1">AR165*'Ejercicio 3 - TIR'!$D$5</f>
        <v>24135.5166638532</v>
      </c>
      <c r="AX165" s="28">
        <f ca="1">AS165*'Ejercicio 3 - TIR'!$D$5</f>
        <v>31541.6882392966</v>
      </c>
      <c r="AY165" s="28">
        <f ca="1">AT165*'Ejercicio 3 - TIR'!$D$5</f>
        <v>35005.3314927162</v>
      </c>
      <c r="AZ165" s="28">
        <f ca="1" t="shared" ref="AZ165:BD165" si="1229">AJ165-AU165-AE165</f>
        <v>23245.9805684584</v>
      </c>
      <c r="BA165" s="28">
        <f ca="1" t="shared" si="1229"/>
        <v>29574.1621741387</v>
      </c>
      <c r="BB165" s="28">
        <f ca="1" t="shared" si="1229"/>
        <v>33426.3046592611</v>
      </c>
      <c r="BC165" s="28">
        <f ca="1" t="shared" si="1229"/>
        <v>39482.538641402</v>
      </c>
      <c r="BD165" s="28">
        <f ca="1" t="shared" si="1229"/>
        <v>41339.0965903256</v>
      </c>
      <c r="BE165" s="28">
        <f ca="1" t="shared" ref="BE165:BI165" si="1230">AZ165/Z165</f>
        <v>20054.3375937625</v>
      </c>
      <c r="BF165" s="28">
        <f ca="1" t="shared" si="1230"/>
        <v>22226.1828286846</v>
      </c>
      <c r="BG165" s="28">
        <f ca="1" t="shared" si="1230"/>
        <v>21434.1171935003</v>
      </c>
      <c r="BH165" s="28">
        <f ca="1" t="shared" si="1230"/>
        <v>20650.0332285085</v>
      </c>
      <c r="BI165" s="28">
        <f ca="1" t="shared" si="1230"/>
        <v>17729.7444808588</v>
      </c>
      <c r="BJ165" s="28">
        <f ca="1" t="shared" si="978"/>
        <v>65036.096407007</v>
      </c>
      <c r="BK165" s="28">
        <f ca="1" t="shared" si="979"/>
        <v>35587.8949951619</v>
      </c>
      <c r="BL165" s="28">
        <f ca="1" t="shared" si="980"/>
        <v>100623.991402169</v>
      </c>
      <c r="BM165" s="28">
        <f ca="1">BK165*'Ejercicio 3 - TIR'!$D$5</f>
        <v>17793.9474975809</v>
      </c>
      <c r="BN165" s="28">
        <f ca="1" t="shared" si="981"/>
        <v>82830.043904588</v>
      </c>
      <c r="BO165" s="28">
        <f ca="1" t="shared" si="982"/>
        <v>35524.6155551047</v>
      </c>
      <c r="BP165" s="28">
        <f ca="1" t="shared" si="983"/>
        <v>-104208.730984125</v>
      </c>
      <c r="BQ165" s="28">
        <f ca="1" t="shared" ref="BQ165:BT165" si="1231">BE165</f>
        <v>20054.3375937625</v>
      </c>
      <c r="BR165" s="28">
        <f ca="1" t="shared" si="1231"/>
        <v>22226.1828286846</v>
      </c>
      <c r="BS165" s="28">
        <f ca="1" t="shared" si="1231"/>
        <v>21434.1171935003</v>
      </c>
      <c r="BT165" s="28">
        <f ca="1" t="shared" si="1231"/>
        <v>20650.0332285085</v>
      </c>
      <c r="BU165" s="28">
        <f ca="1" t="shared" si="985"/>
        <v>53254.3600359635</v>
      </c>
      <c r="BV165" s="30">
        <f ca="1" t="shared" si="986"/>
        <v>8.58002685222985</v>
      </c>
    </row>
    <row r="166" ht="15" customHeight="1" spans="1:74">
      <c r="A166" s="26">
        <v>165</v>
      </c>
      <c r="B166" s="27">
        <f ca="1" t="shared" ref="B166:F166" si="1232">RAND()</f>
        <v>0.418138009372125</v>
      </c>
      <c r="C166" s="28">
        <f ca="1">IF(B166&lt;=('Ejercicio 3 - TIR'!$D$13-'Ejercicio 3 - TIR'!$C$13)/('Ejercicio 3 - TIR'!$E$13-'Ejercicio 3 - TIR'!$C$13),'Ejercicio 3 - TIR'!$C$13+SQRT(('Ejercicio 3 - TIR'!$E$13-'Ejercicio 3 - TIR'!$C$13)*('Ejercicio 3 - TIR'!$D$13-'Ejercicio 3 - TIR'!$C$13)*B166),'Ejercicio 3 - TIR'!$E$13-SQRT(('Ejercicio 3 - TIR'!$E$13-'Ejercicio 3 - TIR'!$C$13)*('Ejercicio 3 - TIR'!$E$13-'Ejercicio 3 - TIR'!$D$13)*(1-B166)))</f>
        <v>73575.8748725062</v>
      </c>
      <c r="D166" s="27">
        <f ca="1" t="shared" si="1232"/>
        <v>0.458841380961606</v>
      </c>
      <c r="E166" s="28">
        <f ca="1">IF(D166&lt;=('Ejercicio 3 - TIR'!$D$14-'Ejercicio 3 - TIR'!$C$14)/('Ejercicio 3 - TIR'!$E$14-'Ejercicio 3 - TIR'!$C$14),'Ejercicio 3 - TIR'!$C$14+SQRT(('Ejercicio 3 - TIR'!$E$14-'Ejercicio 3 - TIR'!$C$14)*('Ejercicio 3 - TIR'!$D$14-'Ejercicio 3 - TIR'!$C$14)*D166),'Ejercicio 3 - TIR'!$E$14-SQRT(('Ejercicio 3 - TIR'!$E$14-'Ejercicio 3 - TIR'!$C$14)*('Ejercicio 3 - TIR'!$E$14-'Ejercicio 3 - TIR'!$D$14)*(1-D166)))</f>
        <v>30990.3500148031</v>
      </c>
      <c r="F166" s="27">
        <f ca="1" t="shared" si="1232"/>
        <v>0.550281666301483</v>
      </c>
      <c r="G166" s="28">
        <f ca="1">IF(F166&lt;=('Ejercicio 3 - TIR'!$D$18-'Ejercicio 3 - TIR'!$C$18)/('Ejercicio 3 - TIR'!$E$18-'Ejercicio 3 - TIR'!$C$18),'Ejercicio 3 - TIR'!$C$18+SQRT(('Ejercicio 3 - TIR'!$E$18-'Ejercicio 3 - TIR'!$C$18)*('Ejercicio 3 - TIR'!$D$18-'Ejercicio 3 - TIR'!$C$18)*F166),'Ejercicio 3 - TIR'!$E$18-SQRT(('Ejercicio 3 - TIR'!$E$18-'Ejercicio 3 - TIR'!$C$18)*('Ejercicio 3 - TIR'!$E$18-'Ejercicio 3 - TIR'!$D$18)*(1-F166)))</f>
        <v>39085.2765475368</v>
      </c>
      <c r="H166" s="27">
        <f ca="1" t="shared" ref="H166:L166" si="1233">RAND()</f>
        <v>0.882381277448774</v>
      </c>
      <c r="I166" s="28">
        <f ca="1">IF(H166&lt;=('Ejercicio 3 - TIR'!$D$18-'Ejercicio 3 - TIR'!$C$18)/('Ejercicio 3 - TIR'!$E$18-'Ejercicio 3 - TIR'!$C$18),'Ejercicio 3 - TIR'!$C$18+SQRT(('Ejercicio 3 - TIR'!$E$18-'Ejercicio 3 - TIR'!$C$18)*('Ejercicio 3 - TIR'!$D$18-'Ejercicio 3 - TIR'!$C$18)*H166),'Ejercicio 3 - TIR'!$E$18-SQRT(('Ejercicio 3 - TIR'!$E$18-'Ejercicio 3 - TIR'!$C$18)*('Ejercicio 3 - TIR'!$E$18-'Ejercicio 3 - TIR'!$D$18)*(1-H166)))</f>
        <v>42029.9151205156</v>
      </c>
      <c r="J166" s="27">
        <f ca="1" t="shared" si="1233"/>
        <v>0.804460659821356</v>
      </c>
      <c r="K166" s="28">
        <f ca="1">IF(J166&lt;=('Ejercicio 3 - TIR'!$D$18-'Ejercicio 3 - TIR'!$C$18)/('Ejercicio 3 - TIR'!$E$18-'Ejercicio 3 - TIR'!$C$18),'Ejercicio 3 - TIR'!$C$18+SQRT(('Ejercicio 3 - TIR'!$E$18-'Ejercicio 3 - TIR'!$C$18)*('Ejercicio 3 - TIR'!$D$18-'Ejercicio 3 - TIR'!$C$18)*J166),'Ejercicio 3 - TIR'!$E$18-SQRT(('Ejercicio 3 - TIR'!$E$18-'Ejercicio 3 - TIR'!$C$18)*('Ejercicio 3 - TIR'!$E$18-'Ejercicio 3 - TIR'!$D$18)*(1-J166)))</f>
        <v>41170.4503510989</v>
      </c>
      <c r="L166" s="27">
        <f ca="1" t="shared" si="1233"/>
        <v>0.108569156388252</v>
      </c>
      <c r="M166" s="28">
        <f ca="1">IF(L166&lt;=('Ejercicio 3 - TIR'!$D$18-'Ejercicio 3 - TIR'!$C$18)/('Ejercicio 3 - TIR'!$E$18-'Ejercicio 3 - TIR'!$C$18),'Ejercicio 3 - TIR'!$C$18+SQRT(('Ejercicio 3 - TIR'!$E$18-'Ejercicio 3 - TIR'!$C$18)*('Ejercicio 3 - TIR'!$D$18-'Ejercicio 3 - TIR'!$C$18)*L166),'Ejercicio 3 - TIR'!$E$18-SQRT(('Ejercicio 3 - TIR'!$E$18-'Ejercicio 3 - TIR'!$C$18)*('Ejercicio 3 - TIR'!$E$18-'Ejercicio 3 - TIR'!$D$18)*(1-L166)))</f>
        <v>34035.5140265198</v>
      </c>
      <c r="N166" s="27">
        <f ca="1" t="shared" ref="N166:R166" si="1234">RAND()</f>
        <v>0.803962623368258</v>
      </c>
      <c r="O166" s="28">
        <f ca="1">IF(N166&lt;=('Ejercicio 3 - TIR'!$D$18-'Ejercicio 3 - TIR'!$C$18)/('Ejercicio 3 - TIR'!$E$18-'Ejercicio 3 - TIR'!$C$18),'Ejercicio 3 - TIR'!$C$18+SQRT(('Ejercicio 3 - TIR'!$E$18-'Ejercicio 3 - TIR'!$C$18)*('Ejercicio 3 - TIR'!$D$18-'Ejercicio 3 - TIR'!$C$18)*N166),'Ejercicio 3 - TIR'!$E$18-SQRT(('Ejercicio 3 - TIR'!$E$18-'Ejercicio 3 - TIR'!$C$18)*('Ejercicio 3 - TIR'!$E$18-'Ejercicio 3 - TIR'!$D$18)*(1-N166)))</f>
        <v>41165.5765430275</v>
      </c>
      <c r="P166" s="27">
        <f ca="1" t="shared" si="1234"/>
        <v>0.291620348951684</v>
      </c>
      <c r="Q166" s="29">
        <f ca="1">IF(P166&lt;=('Ejercicio 3 - TIR'!$D$22-'Ejercicio 3 - TIR'!$C$22)/('Ejercicio 3 - TIR'!$E$22-'Ejercicio 3 - TIR'!$C$22),'Ejercicio 3 - TIR'!$C$22+SQRT(('Ejercicio 3 - TIR'!$E$22-'Ejercicio 3 - TIR'!$C$22)*('Ejercicio 3 - TIR'!$D$22-'Ejercicio 3 - TIR'!$C$22)*P166),'Ejercicio 3 - TIR'!$E$22-SQRT(('Ejercicio 3 - TIR'!$E$22-'Ejercicio 3 - TIR'!$C$22)*('Ejercicio 3 - TIR'!$E$22-'Ejercicio 3 - TIR'!$D$22)*(1-P166)))</f>
        <v>0.142911059078817</v>
      </c>
      <c r="R166" s="27">
        <f ca="1" t="shared" si="1234"/>
        <v>0.633838678299256</v>
      </c>
      <c r="S166" s="29">
        <f ca="1">IF(R166&lt;=('Ejercicio 3 - TIR'!$D$23-'Ejercicio 3 - TIR'!$C$23)/('Ejercicio 3 - TIR'!$E$23-'Ejercicio 3 - TIR'!$C$23),'Ejercicio 3 - TIR'!$C$23+SQRT(('Ejercicio 3 - TIR'!$E$23-'Ejercicio 3 - TIR'!$C$23)*('Ejercicio 3 - TIR'!$D$23-'Ejercicio 3 - TIR'!$C$23)*R166),'Ejercicio 3 - TIR'!$E$23-SQRT(('Ejercicio 3 - TIR'!$E$23-'Ejercicio 3 - TIR'!$C$23)*('Ejercicio 3 - TIR'!$E$23-'Ejercicio 3 - TIR'!$D$23)*(1-R166)))</f>
        <v>0.154327244420177</v>
      </c>
      <c r="T166" s="27">
        <f ca="1" t="shared" ref="T166:X166" si="1235">RAND()</f>
        <v>0.64253414676677</v>
      </c>
      <c r="U166" s="29">
        <f ca="1">IF(T166&lt;=('Ejercicio 3 - TIR'!$D$24-'Ejercicio 3 - TIR'!$C$24)/('Ejercicio 3 - TIR'!$E$24-'Ejercicio 3 - TIR'!$C$24),'Ejercicio 3 - TIR'!$C$24+SQRT(('Ejercicio 3 - TIR'!$E$24-'Ejercicio 3 - TIR'!$C$24)*('Ejercicio 3 - TIR'!$D$24-'Ejercicio 3 - TIR'!$C$24)*T166),'Ejercicio 3 - TIR'!$E$24-SQRT(('Ejercicio 3 - TIR'!$E$24-'Ejercicio 3 - TIR'!$C$24)*('Ejercicio 3 - TIR'!$E$24-'Ejercicio 3 - TIR'!$D$24)*(1-T166)))</f>
        <v>0.188362926983473</v>
      </c>
      <c r="V166" s="27">
        <f ca="1" t="shared" si="1235"/>
        <v>0.787445740810262</v>
      </c>
      <c r="W166" s="29">
        <f ca="1">IF(V166&lt;=('Ejercicio 3 - TIR'!$D$25-'Ejercicio 3 - TIR'!$C$25)/('Ejercicio 3 - TIR'!$E$25-'Ejercicio 3 - TIR'!$C$25),'Ejercicio 3 - TIR'!$C$25+SQRT(('Ejercicio 3 - TIR'!$E$25-'Ejercicio 3 - TIR'!$C$25)*('Ejercicio 3 - TIR'!$D$25-'Ejercicio 3 - TIR'!$C$25)*V166),'Ejercicio 3 - TIR'!$E$25-SQRT(('Ejercicio 3 - TIR'!$E$25-'Ejercicio 3 - TIR'!$C$25)*('Ejercicio 3 - TIR'!$E$25-'Ejercicio 3 - TIR'!$D$25)*(1-V166)))</f>
        <v>0.2227247381834</v>
      </c>
      <c r="X166" s="27">
        <f ca="1" t="shared" si="1235"/>
        <v>0.240933711578165</v>
      </c>
      <c r="Y166" s="29">
        <f ca="1">IF(X166&lt;=('Ejercicio 3 - TIR'!$D$26-'Ejercicio 3 - TIR'!$C$26)/('Ejercicio 3 - TIR'!$E$26-'Ejercicio 3 - TIR'!$C$26),'Ejercicio 3 - TIR'!$C$26+SQRT(('Ejercicio 3 - TIR'!$E$26-'Ejercicio 3 - TIR'!$C$26)*('Ejercicio 3 - TIR'!$D$26-'Ejercicio 3 - TIR'!$C$26)*X166),'Ejercicio 3 - TIR'!$E$26-SQRT(('Ejercicio 3 - TIR'!$E$26-'Ejercicio 3 - TIR'!$C$26)*('Ejercicio 3 - TIR'!$E$26-'Ejercicio 3 - TIR'!$D$26)*(1-X166)))</f>
        <v>0.215505313588761</v>
      </c>
      <c r="Z166" s="27">
        <f ca="1" t="shared" si="956"/>
        <v>1.14291105907882</v>
      </c>
      <c r="AA166" s="27">
        <f ca="1" t="shared" si="957"/>
        <v>1.3192933734438</v>
      </c>
      <c r="AB166" s="27">
        <f ca="1" t="shared" si="958"/>
        <v>1.56779933481557</v>
      </c>
      <c r="AC166" s="27">
        <f ca="1" t="shared" si="959"/>
        <v>1.91698703118648</v>
      </c>
      <c r="AD166" s="27">
        <f ca="1" t="shared" si="960"/>
        <v>2.33010792248791</v>
      </c>
      <c r="AE166" s="26">
        <f ca="1" t="shared" si="961"/>
        <v>4428.86374183873</v>
      </c>
      <c r="AF166" s="26">
        <f ca="1" t="shared" si="962"/>
        <v>5112.35807902914</v>
      </c>
      <c r="AG166" s="26">
        <f ca="1" t="shared" si="963"/>
        <v>6075.33681058267</v>
      </c>
      <c r="AH166" s="26">
        <f ca="1" t="shared" si="964"/>
        <v>7428.46461109567</v>
      </c>
      <c r="AI166" s="26">
        <f ca="1" t="shared" si="965"/>
        <v>9029.33820659286</v>
      </c>
      <c r="AJ166" s="28">
        <f ca="1" t="shared" si="966"/>
        <v>44670.9948133337</v>
      </c>
      <c r="AK166" s="28">
        <f ca="1" t="shared" si="967"/>
        <v>55449.7885049015</v>
      </c>
      <c r="AL166" s="28">
        <f ca="1" t="shared" si="968"/>
        <v>64547.0046745104</v>
      </c>
      <c r="AM166" s="28">
        <f ca="1" t="shared" si="969"/>
        <v>65245.6389886038</v>
      </c>
      <c r="AN166" s="28">
        <f ca="1" t="shared" si="970"/>
        <v>95920.2360366908</v>
      </c>
      <c r="AO166" s="28">
        <f ca="1">C166/'Ejercicio 3 - TIR'!$D$7</f>
        <v>14715.1749745012</v>
      </c>
      <c r="AP166" s="28">
        <f ca="1" t="shared" si="971"/>
        <v>29955.8198388325</v>
      </c>
      <c r="AQ166" s="28">
        <f ca="1" t="shared" si="972"/>
        <v>40734.6135304002</v>
      </c>
      <c r="AR166" s="28">
        <f ca="1" t="shared" si="973"/>
        <v>49831.8297000092</v>
      </c>
      <c r="AS166" s="28">
        <f ca="1" t="shared" si="974"/>
        <v>50530.4640141026</v>
      </c>
      <c r="AT166" s="28">
        <f ca="1" t="shared" si="975"/>
        <v>81205.0610621896</v>
      </c>
      <c r="AU166" s="28">
        <f ca="1">AP166*'Ejercicio 3 - TIR'!$D$5</f>
        <v>14977.9099194162</v>
      </c>
      <c r="AV166" s="28">
        <f ca="1">AQ166*'Ejercicio 3 - TIR'!$D$5</f>
        <v>20367.3067652001</v>
      </c>
      <c r="AW166" s="28">
        <f ca="1">AR166*'Ejercicio 3 - TIR'!$D$5</f>
        <v>24915.9148500046</v>
      </c>
      <c r="AX166" s="28">
        <f ca="1">AS166*'Ejercicio 3 - TIR'!$D$5</f>
        <v>25265.2320070513</v>
      </c>
      <c r="AY166" s="28">
        <f ca="1">AT166*'Ejercicio 3 - TIR'!$D$5</f>
        <v>40602.5305310948</v>
      </c>
      <c r="AZ166" s="28">
        <f ca="1" t="shared" ref="AZ166:BD166" si="1236">AJ166-AU166-AE166</f>
        <v>25264.2211520788</v>
      </c>
      <c r="BA166" s="28">
        <f ca="1" t="shared" si="1236"/>
        <v>29970.1236606722</v>
      </c>
      <c r="BB166" s="28">
        <f ca="1" t="shared" si="1236"/>
        <v>33555.7530139231</v>
      </c>
      <c r="BC166" s="28">
        <f ca="1" t="shared" si="1236"/>
        <v>32551.9423704569</v>
      </c>
      <c r="BD166" s="28">
        <f ca="1" t="shared" si="1236"/>
        <v>46288.3672990032</v>
      </c>
      <c r="BE166" s="28">
        <f ca="1" t="shared" ref="BE166:BI166" si="1237">AZ166/Z166</f>
        <v>22105.1506601412</v>
      </c>
      <c r="BF166" s="28">
        <f ca="1" t="shared" si="1237"/>
        <v>22716.7999657576</v>
      </c>
      <c r="BG166" s="28">
        <f ca="1" t="shared" si="1237"/>
        <v>21403.0917533656</v>
      </c>
      <c r="BH166" s="28">
        <f ca="1" t="shared" si="1237"/>
        <v>16980.783824244</v>
      </c>
      <c r="BI166" s="28">
        <f ca="1" t="shared" si="1237"/>
        <v>19865.3319240167</v>
      </c>
      <c r="BJ166" s="28">
        <f ca="1" t="shared" si="978"/>
        <v>72210.8600901659</v>
      </c>
      <c r="BK166" s="28">
        <f ca="1" t="shared" si="979"/>
        <v>34287.9457888811</v>
      </c>
      <c r="BL166" s="28">
        <f ca="1" t="shared" si="980"/>
        <v>106498.805879047</v>
      </c>
      <c r="BM166" s="28">
        <f ca="1">BK166*'Ejercicio 3 - TIR'!$D$5</f>
        <v>17143.9728944406</v>
      </c>
      <c r="BN166" s="28">
        <f ca="1" t="shared" si="981"/>
        <v>89354.8329846064</v>
      </c>
      <c r="BO166" s="28">
        <f ca="1" t="shared" si="982"/>
        <v>38347.9375020537</v>
      </c>
      <c r="BP166" s="28">
        <f ca="1" t="shared" si="983"/>
        <v>-104566.224887309</v>
      </c>
      <c r="BQ166" s="28">
        <f ca="1" t="shared" ref="BQ166:BT166" si="1238">BE166</f>
        <v>22105.1506601412</v>
      </c>
      <c r="BR166" s="28">
        <f ca="1" t="shared" si="1238"/>
        <v>22716.7999657576</v>
      </c>
      <c r="BS166" s="28">
        <f ca="1" t="shared" si="1238"/>
        <v>21403.0917533656</v>
      </c>
      <c r="BT166" s="28">
        <f ca="1" t="shared" si="1238"/>
        <v>16980.783824244</v>
      </c>
      <c r="BU166" s="28">
        <f ca="1" t="shared" si="985"/>
        <v>58213.2694260704</v>
      </c>
      <c r="BV166" s="30">
        <f ca="1" t="shared" si="986"/>
        <v>9.3901735656458</v>
      </c>
    </row>
    <row r="167" ht="15" customHeight="1" spans="1:74">
      <c r="A167" s="26">
        <v>166</v>
      </c>
      <c r="B167" s="27">
        <f ca="1" t="shared" ref="B167:F167" si="1239">RAND()</f>
        <v>0.480821776516965</v>
      </c>
      <c r="C167" s="28">
        <f ca="1">IF(B167&lt;=('Ejercicio 3 - TIR'!$D$13-'Ejercicio 3 - TIR'!$C$13)/('Ejercicio 3 - TIR'!$E$13-'Ejercicio 3 - TIR'!$C$13),'Ejercicio 3 - TIR'!$C$13+SQRT(('Ejercicio 3 - TIR'!$E$13-'Ejercicio 3 - TIR'!$C$13)*('Ejercicio 3 - TIR'!$D$13-'Ejercicio 3 - TIR'!$C$13)*B167),'Ejercicio 3 - TIR'!$E$13-SQRT(('Ejercicio 3 - TIR'!$E$13-'Ejercicio 3 - TIR'!$C$13)*('Ejercicio 3 - TIR'!$E$13-'Ejercicio 3 - TIR'!$D$13)*(1-B167)))</f>
        <v>75039.7542444061</v>
      </c>
      <c r="D167" s="27">
        <f ca="1" t="shared" si="1239"/>
        <v>0.0621847378688305</v>
      </c>
      <c r="E167" s="28">
        <f ca="1">IF(D167&lt;=('Ejercicio 3 - TIR'!$D$14-'Ejercicio 3 - TIR'!$C$14)/('Ejercicio 3 - TIR'!$E$14-'Ejercicio 3 - TIR'!$C$14),'Ejercicio 3 - TIR'!$C$14+SQRT(('Ejercicio 3 - TIR'!$E$14-'Ejercicio 3 - TIR'!$C$14)*('Ejercicio 3 - TIR'!$D$14-'Ejercicio 3 - TIR'!$C$14)*D167),'Ejercicio 3 - TIR'!$E$14-SQRT(('Ejercicio 3 - TIR'!$E$14-'Ejercicio 3 - TIR'!$C$14)*('Ejercicio 3 - TIR'!$E$14-'Ejercicio 3 - TIR'!$D$14)*(1-D167)))</f>
        <v>27159.5961057944</v>
      </c>
      <c r="F167" s="27">
        <f ca="1" t="shared" si="1239"/>
        <v>0.730561690279725</v>
      </c>
      <c r="G167" s="28">
        <f ca="1">IF(F167&lt;=('Ejercicio 3 - TIR'!$D$18-'Ejercicio 3 - TIR'!$C$18)/('Ejercicio 3 - TIR'!$E$18-'Ejercicio 3 - TIR'!$C$18),'Ejercicio 3 - TIR'!$C$18+SQRT(('Ejercicio 3 - TIR'!$E$18-'Ejercicio 3 - TIR'!$C$18)*('Ejercicio 3 - TIR'!$D$18-'Ejercicio 3 - TIR'!$C$18)*F167),'Ejercicio 3 - TIR'!$E$18-SQRT(('Ejercicio 3 - TIR'!$E$18-'Ejercicio 3 - TIR'!$C$18)*('Ejercicio 3 - TIR'!$E$18-'Ejercicio 3 - TIR'!$D$18)*(1-F167)))</f>
        <v>40504.683189249</v>
      </c>
      <c r="H167" s="27">
        <f ca="1" t="shared" ref="H167:L167" si="1240">RAND()</f>
        <v>0.281575951092181</v>
      </c>
      <c r="I167" s="28">
        <f ca="1">IF(H167&lt;=('Ejercicio 3 - TIR'!$D$18-'Ejercicio 3 - TIR'!$C$18)/('Ejercicio 3 - TIR'!$E$18-'Ejercicio 3 - TIR'!$C$18),'Ejercicio 3 - TIR'!$C$18+SQRT(('Ejercicio 3 - TIR'!$E$18-'Ejercicio 3 - TIR'!$C$18)*('Ejercicio 3 - TIR'!$D$18-'Ejercicio 3 - TIR'!$C$18)*H167),'Ejercicio 3 - TIR'!$E$18-SQRT(('Ejercicio 3 - TIR'!$E$18-'Ejercicio 3 - TIR'!$C$18)*('Ejercicio 3 - TIR'!$E$18-'Ejercicio 3 - TIR'!$D$18)*(1-H167)))</f>
        <v>36498.9531975409</v>
      </c>
      <c r="J167" s="27">
        <f ca="1" t="shared" si="1240"/>
        <v>0.779415949923162</v>
      </c>
      <c r="K167" s="28">
        <f ca="1">IF(J167&lt;=('Ejercicio 3 - TIR'!$D$18-'Ejercicio 3 - TIR'!$C$18)/('Ejercicio 3 - TIR'!$E$18-'Ejercicio 3 - TIR'!$C$18),'Ejercicio 3 - TIR'!$C$18+SQRT(('Ejercicio 3 - TIR'!$E$18-'Ejercicio 3 - TIR'!$C$18)*('Ejercicio 3 - TIR'!$D$18-'Ejercicio 3 - TIR'!$C$18)*J167),'Ejercicio 3 - TIR'!$E$18-SQRT(('Ejercicio 3 - TIR'!$E$18-'Ejercicio 3 - TIR'!$C$18)*('Ejercicio 3 - TIR'!$E$18-'Ejercicio 3 - TIR'!$D$18)*(1-J167)))</f>
        <v>40932.59250188</v>
      </c>
      <c r="L167" s="27">
        <f ca="1" t="shared" si="1240"/>
        <v>0.418529213633579</v>
      </c>
      <c r="M167" s="28">
        <f ca="1">IF(L167&lt;=('Ejercicio 3 - TIR'!$D$18-'Ejercicio 3 - TIR'!$C$18)/('Ejercicio 3 - TIR'!$E$18-'Ejercicio 3 - TIR'!$C$18),'Ejercicio 3 - TIR'!$C$18+SQRT(('Ejercicio 3 - TIR'!$E$18-'Ejercicio 3 - TIR'!$C$18)*('Ejercicio 3 - TIR'!$D$18-'Ejercicio 3 - TIR'!$C$18)*L167),'Ejercicio 3 - TIR'!$E$18-SQRT(('Ejercicio 3 - TIR'!$E$18-'Ejercicio 3 - TIR'!$C$18)*('Ejercicio 3 - TIR'!$E$18-'Ejercicio 3 - TIR'!$D$18)*(1-L167)))</f>
        <v>37923.3441200693</v>
      </c>
      <c r="N167" s="27">
        <f ca="1" t="shared" ref="N167:R167" si="1241">RAND()</f>
        <v>0.0396007759766599</v>
      </c>
      <c r="O167" s="28">
        <f ca="1">IF(N167&lt;=('Ejercicio 3 - TIR'!$D$18-'Ejercicio 3 - TIR'!$C$18)/('Ejercicio 3 - TIR'!$E$18-'Ejercicio 3 - TIR'!$C$18),'Ejercicio 3 - TIR'!$C$18+SQRT(('Ejercicio 3 - TIR'!$E$18-'Ejercicio 3 - TIR'!$C$18)*('Ejercicio 3 - TIR'!$D$18-'Ejercicio 3 - TIR'!$C$18)*N167),'Ejercicio 3 - TIR'!$E$18-SQRT(('Ejercicio 3 - TIR'!$E$18-'Ejercicio 3 - TIR'!$C$18)*('Ejercicio 3 - TIR'!$E$18-'Ejercicio 3 - TIR'!$D$18)*(1-N167)))</f>
        <v>32437.2354003048</v>
      </c>
      <c r="P167" s="27">
        <f ca="1" t="shared" si="1241"/>
        <v>0.499764133564058</v>
      </c>
      <c r="Q167" s="29">
        <f ca="1">IF(P167&lt;=('Ejercicio 3 - TIR'!$D$22-'Ejercicio 3 - TIR'!$C$22)/('Ejercicio 3 - TIR'!$E$22-'Ejercicio 3 - TIR'!$C$22),'Ejercicio 3 - TIR'!$C$22+SQRT(('Ejercicio 3 - TIR'!$E$22-'Ejercicio 3 - TIR'!$C$22)*('Ejercicio 3 - TIR'!$D$22-'Ejercicio 3 - TIR'!$C$22)*P167),'Ejercicio 3 - TIR'!$E$22-SQRT(('Ejercicio 3 - TIR'!$E$22-'Ejercicio 3 - TIR'!$C$22)*('Ejercicio 3 - TIR'!$E$22-'Ejercicio 3 - TIR'!$D$22)*(1-P167)))</f>
        <v>0.14999292317223</v>
      </c>
      <c r="R167" s="27">
        <f ca="1" t="shared" si="1241"/>
        <v>0.930779649987432</v>
      </c>
      <c r="S167" s="29">
        <f ca="1">IF(R167&lt;=('Ejercicio 3 - TIR'!$D$23-'Ejercicio 3 - TIR'!$C$23)/('Ejercicio 3 - TIR'!$E$23-'Ejercicio 3 - TIR'!$C$23),'Ejercicio 3 - TIR'!$C$23+SQRT(('Ejercicio 3 - TIR'!$E$23-'Ejercicio 3 - TIR'!$C$23)*('Ejercicio 3 - TIR'!$D$23-'Ejercicio 3 - TIR'!$C$23)*R167),'Ejercicio 3 - TIR'!$E$23-SQRT(('Ejercicio 3 - TIR'!$E$23-'Ejercicio 3 - TIR'!$C$23)*('Ejercicio 3 - TIR'!$E$23-'Ejercicio 3 - TIR'!$D$23)*(1-R167)))</f>
        <v>0.168837713942806</v>
      </c>
      <c r="T167" s="27">
        <f ca="1" t="shared" ref="T167:X167" si="1242">RAND()</f>
        <v>0.604131119511589</v>
      </c>
      <c r="U167" s="29">
        <f ca="1">IF(T167&lt;=('Ejercicio 3 - TIR'!$D$24-'Ejercicio 3 - TIR'!$C$24)/('Ejercicio 3 - TIR'!$E$24-'Ejercicio 3 - TIR'!$C$24),'Ejercicio 3 - TIR'!$C$24+SQRT(('Ejercicio 3 - TIR'!$E$24-'Ejercicio 3 - TIR'!$C$24)*('Ejercicio 3 - TIR'!$D$24-'Ejercicio 3 - TIR'!$C$24)*T167),'Ejercicio 3 - TIR'!$E$24-SQRT(('Ejercicio 3 - TIR'!$E$24-'Ejercicio 3 - TIR'!$C$24)*('Ejercicio 3 - TIR'!$E$24-'Ejercicio 3 - TIR'!$D$24)*(1-T167)))</f>
        <v>0.186706864590917</v>
      </c>
      <c r="V167" s="27">
        <f ca="1" t="shared" si="1242"/>
        <v>0.999248771353057</v>
      </c>
      <c r="W167" s="29">
        <f ca="1">IF(V167&lt;=('Ejercicio 3 - TIR'!$D$25-'Ejercicio 3 - TIR'!$C$25)/('Ejercicio 3 - TIR'!$E$25-'Ejercicio 3 - TIR'!$C$25),'Ejercicio 3 - TIR'!$C$25+SQRT(('Ejercicio 3 - TIR'!$E$25-'Ejercicio 3 - TIR'!$C$25)*('Ejercicio 3 - TIR'!$D$25-'Ejercicio 3 - TIR'!$C$25)*V167),'Ejercicio 3 - TIR'!$E$25-SQRT(('Ejercicio 3 - TIR'!$E$25-'Ejercicio 3 - TIR'!$C$25)*('Ejercicio 3 - TIR'!$E$25-'Ejercicio 3 - TIR'!$D$25)*(1-V167)))</f>
        <v>0.248378488278088</v>
      </c>
      <c r="X167" s="27">
        <f ca="1" t="shared" si="1242"/>
        <v>0.875507649894022</v>
      </c>
      <c r="Y167" s="29">
        <f ca="1">IF(X167&lt;=('Ejercicio 3 - TIR'!$D$26-'Ejercicio 3 - TIR'!$C$26)/('Ejercicio 3 - TIR'!$E$26-'Ejercicio 3 - TIR'!$C$26),'Ejercicio 3 - TIR'!$C$26+SQRT(('Ejercicio 3 - TIR'!$E$26-'Ejercicio 3 - TIR'!$C$26)*('Ejercicio 3 - TIR'!$D$26-'Ejercicio 3 - TIR'!$C$26)*X167),'Ejercicio 3 - TIR'!$E$26-SQRT(('Ejercicio 3 - TIR'!$E$26-'Ejercicio 3 - TIR'!$C$26)*('Ejercicio 3 - TIR'!$E$26-'Ejercicio 3 - TIR'!$D$26)*(1-X167)))</f>
        <v>0.254072048083733</v>
      </c>
      <c r="Z167" s="27">
        <f ca="1" t="shared" si="956"/>
        <v>1.14999292317223</v>
      </c>
      <c r="AA167" s="27">
        <f ca="1" t="shared" si="957"/>
        <v>1.34415509937103</v>
      </c>
      <c r="AB167" s="27">
        <f ca="1" t="shared" si="958"/>
        <v>1.59511808349849</v>
      </c>
      <c r="AC167" s="27">
        <f ca="1" t="shared" si="959"/>
        <v>1.99131110170289</v>
      </c>
      <c r="AD167" s="27">
        <f ca="1" t="shared" si="960"/>
        <v>2.49724759168441</v>
      </c>
      <c r="AE167" s="26">
        <f ca="1" t="shared" si="961"/>
        <v>4073.74721208522</v>
      </c>
      <c r="AF167" s="26">
        <f ca="1" t="shared" si="962"/>
        <v>4761.54937855457</v>
      </c>
      <c r="AG167" s="26">
        <f ca="1" t="shared" si="963"/>
        <v>5650.56333361932</v>
      </c>
      <c r="AH167" s="26">
        <f ca="1" t="shared" si="964"/>
        <v>7054.04171234328</v>
      </c>
      <c r="AI167" s="26">
        <f ca="1" t="shared" si="965"/>
        <v>8846.27653746642</v>
      </c>
      <c r="AJ167" s="28">
        <f ca="1" t="shared" si="966"/>
        <v>46580.0990229695</v>
      </c>
      <c r="AK167" s="28">
        <f ca="1" t="shared" si="967"/>
        <v>49060.2540621793</v>
      </c>
      <c r="AL167" s="28">
        <f ca="1" t="shared" si="968"/>
        <v>65292.3185042236</v>
      </c>
      <c r="AM167" s="28">
        <f ca="1" t="shared" si="969"/>
        <v>75517.176159993</v>
      </c>
      <c r="AN167" s="28">
        <f ca="1" t="shared" si="970"/>
        <v>81003.8079843117</v>
      </c>
      <c r="AO167" s="28">
        <f ca="1">C167/'Ejercicio 3 - TIR'!$D$7</f>
        <v>15007.9508488812</v>
      </c>
      <c r="AP167" s="28">
        <f ca="1" t="shared" si="971"/>
        <v>31572.1481740883</v>
      </c>
      <c r="AQ167" s="28">
        <f ca="1" t="shared" si="972"/>
        <v>34052.3032132981</v>
      </c>
      <c r="AR167" s="28">
        <f ca="1" t="shared" si="973"/>
        <v>50284.3676553424</v>
      </c>
      <c r="AS167" s="28">
        <f ca="1" t="shared" si="974"/>
        <v>60509.2253111117</v>
      </c>
      <c r="AT167" s="28">
        <f ca="1" t="shared" si="975"/>
        <v>65995.8571354304</v>
      </c>
      <c r="AU167" s="28">
        <f ca="1">AP167*'Ejercicio 3 - TIR'!$D$5</f>
        <v>15786.0740870442</v>
      </c>
      <c r="AV167" s="28">
        <f ca="1">AQ167*'Ejercicio 3 - TIR'!$D$5</f>
        <v>17026.1516066491</v>
      </c>
      <c r="AW167" s="28">
        <f ca="1">AR167*'Ejercicio 3 - TIR'!$D$5</f>
        <v>25142.1838276712</v>
      </c>
      <c r="AX167" s="28">
        <f ca="1">AS167*'Ejercicio 3 - TIR'!$D$5</f>
        <v>30254.6126555559</v>
      </c>
      <c r="AY167" s="28">
        <f ca="1">AT167*'Ejercicio 3 - TIR'!$D$5</f>
        <v>32997.9285677152</v>
      </c>
      <c r="AZ167" s="28">
        <f ca="1" t="shared" ref="AZ167:BD167" si="1243">AJ167-AU167-AE167</f>
        <v>26720.2777238402</v>
      </c>
      <c r="BA167" s="28">
        <f ca="1" t="shared" si="1243"/>
        <v>27272.5530769757</v>
      </c>
      <c r="BB167" s="28">
        <f ca="1" t="shared" si="1243"/>
        <v>34499.5713429331</v>
      </c>
      <c r="BC167" s="28">
        <f ca="1" t="shared" si="1243"/>
        <v>38208.5217920938</v>
      </c>
      <c r="BD167" s="28">
        <f ca="1" t="shared" si="1243"/>
        <v>39159.60287913</v>
      </c>
      <c r="BE167" s="28">
        <f ca="1" t="shared" ref="BE167:BI167" si="1244">AZ167/Z167</f>
        <v>23235.1670914051</v>
      </c>
      <c r="BF167" s="28">
        <f ca="1" t="shared" si="1244"/>
        <v>20289.7367199196</v>
      </c>
      <c r="BG167" s="28">
        <f ca="1" t="shared" si="1244"/>
        <v>21628.2240793527</v>
      </c>
      <c r="BH167" s="28">
        <f ca="1" t="shared" si="1244"/>
        <v>19187.620537755</v>
      </c>
      <c r="BI167" s="28">
        <f ca="1" t="shared" si="1244"/>
        <v>15681.1054736934</v>
      </c>
      <c r="BJ167" s="28">
        <f ca="1" t="shared" si="978"/>
        <v>67824.2359663165</v>
      </c>
      <c r="BK167" s="28">
        <f ca="1" t="shared" si="979"/>
        <v>37478.5691134867</v>
      </c>
      <c r="BL167" s="28">
        <f ca="1" t="shared" si="980"/>
        <v>105302.805079803</v>
      </c>
      <c r="BM167" s="28">
        <f ca="1">BK167*'Ejercicio 3 - TIR'!$D$5</f>
        <v>18739.2845567434</v>
      </c>
      <c r="BN167" s="28">
        <f ca="1" t="shared" si="981"/>
        <v>86563.5205230598</v>
      </c>
      <c r="BO167" s="28">
        <f ca="1" t="shared" si="982"/>
        <v>34663.571530235</v>
      </c>
      <c r="BP167" s="28">
        <f ca="1" t="shared" si="983"/>
        <v>-102199.350350201</v>
      </c>
      <c r="BQ167" s="28">
        <f ca="1" t="shared" ref="BQ167:BT167" si="1245">BE167</f>
        <v>23235.1670914051</v>
      </c>
      <c r="BR167" s="28">
        <f ca="1" t="shared" si="1245"/>
        <v>20289.7367199196</v>
      </c>
      <c r="BS167" s="28">
        <f ca="1" t="shared" si="1245"/>
        <v>21628.2240793527</v>
      </c>
      <c r="BT167" s="28">
        <f ca="1" t="shared" si="1245"/>
        <v>19187.620537755</v>
      </c>
      <c r="BU167" s="28">
        <f ca="1" t="shared" si="985"/>
        <v>50344.6770039284</v>
      </c>
      <c r="BV167" s="30">
        <f ca="1" t="shared" si="986"/>
        <v>8.73522632748081</v>
      </c>
    </row>
    <row r="168" ht="15" customHeight="1" spans="1:74">
      <c r="A168" s="26">
        <v>167</v>
      </c>
      <c r="B168" s="27">
        <f ca="1" t="shared" ref="B168:F168" si="1246">RAND()</f>
        <v>0.767482548136298</v>
      </c>
      <c r="C168" s="28">
        <f ca="1">IF(B168&lt;=('Ejercicio 3 - TIR'!$D$13-'Ejercicio 3 - TIR'!$C$13)/('Ejercicio 3 - TIR'!$E$13-'Ejercicio 3 - TIR'!$C$13),'Ejercicio 3 - TIR'!$C$13+SQRT(('Ejercicio 3 - TIR'!$E$13-'Ejercicio 3 - TIR'!$C$13)*('Ejercicio 3 - TIR'!$D$13-'Ejercicio 3 - TIR'!$C$13)*B168),'Ejercicio 3 - TIR'!$E$13-SQRT(('Ejercicio 3 - TIR'!$E$13-'Ejercicio 3 - TIR'!$C$13)*('Ejercicio 3 - TIR'!$E$13-'Ejercicio 3 - TIR'!$D$13)*(1-B168)))</f>
        <v>83296.0800338231</v>
      </c>
      <c r="D168" s="27">
        <f ca="1" t="shared" si="1246"/>
        <v>0.56669718533412</v>
      </c>
      <c r="E168" s="28">
        <f ca="1">IF(D168&lt;=('Ejercicio 3 - TIR'!$D$14-'Ejercicio 3 - TIR'!$C$14)/('Ejercicio 3 - TIR'!$E$14-'Ejercicio 3 - TIR'!$C$14),'Ejercicio 3 - TIR'!$C$14+SQRT(('Ejercicio 3 - TIR'!$E$14-'Ejercicio 3 - TIR'!$C$14)*('Ejercicio 3 - TIR'!$D$14-'Ejercicio 3 - TIR'!$C$14)*D168),'Ejercicio 3 - TIR'!$E$14-SQRT(('Ejercicio 3 - TIR'!$E$14-'Ejercicio 3 - TIR'!$C$14)*('Ejercicio 3 - TIR'!$E$14-'Ejercicio 3 - TIR'!$D$14)*(1-D168)))</f>
        <v>31938.0261598116</v>
      </c>
      <c r="F168" s="27">
        <f ca="1" t="shared" si="1246"/>
        <v>0.570725201422494</v>
      </c>
      <c r="G168" s="28">
        <f ca="1">IF(F168&lt;=('Ejercicio 3 - TIR'!$D$18-'Ejercicio 3 - TIR'!$C$18)/('Ejercicio 3 - TIR'!$E$18-'Ejercicio 3 - TIR'!$C$18),'Ejercicio 3 - TIR'!$C$18+SQRT(('Ejercicio 3 - TIR'!$E$18-'Ejercicio 3 - TIR'!$C$18)*('Ejercicio 3 - TIR'!$D$18-'Ejercicio 3 - TIR'!$C$18)*F168),'Ejercicio 3 - TIR'!$E$18-SQRT(('Ejercicio 3 - TIR'!$E$18-'Ejercicio 3 - TIR'!$C$18)*('Ejercicio 3 - TIR'!$E$18-'Ejercicio 3 - TIR'!$D$18)*(1-F168)))</f>
        <v>39252.5012949674</v>
      </c>
      <c r="H168" s="27">
        <f ca="1" t="shared" ref="H168:L168" si="1247">RAND()</f>
        <v>0.995902475175731</v>
      </c>
      <c r="I168" s="28">
        <f ca="1">IF(H168&lt;=('Ejercicio 3 - TIR'!$D$18-'Ejercicio 3 - TIR'!$C$18)/('Ejercicio 3 - TIR'!$E$18-'Ejercicio 3 - TIR'!$C$18),'Ejercicio 3 - TIR'!$C$18+SQRT(('Ejercicio 3 - TIR'!$E$18-'Ejercicio 3 - TIR'!$C$18)*('Ejercicio 3 - TIR'!$D$18-'Ejercicio 3 - TIR'!$C$18)*H168),'Ejercicio 3 - TIR'!$E$18-SQRT(('Ejercicio 3 - TIR'!$E$18-'Ejercicio 3 - TIR'!$C$18)*('Ejercicio 3 - TIR'!$E$18-'Ejercicio 3 - TIR'!$D$18)*(1-H168)))</f>
        <v>44445.6405842595</v>
      </c>
      <c r="J168" s="27">
        <f ca="1" t="shared" si="1247"/>
        <v>0.397149461859477</v>
      </c>
      <c r="K168" s="28">
        <f ca="1">IF(J168&lt;=('Ejercicio 3 - TIR'!$D$18-'Ejercicio 3 - TIR'!$C$18)/('Ejercicio 3 - TIR'!$E$18-'Ejercicio 3 - TIR'!$C$18),'Ejercicio 3 - TIR'!$C$18+SQRT(('Ejercicio 3 - TIR'!$E$18-'Ejercicio 3 - TIR'!$C$18)*('Ejercicio 3 - TIR'!$D$18-'Ejercicio 3 - TIR'!$C$18)*J168),'Ejercicio 3 - TIR'!$E$18-SQRT(('Ejercicio 3 - TIR'!$E$18-'Ejercicio 3 - TIR'!$C$18)*('Ejercicio 3 - TIR'!$E$18-'Ejercicio 3 - TIR'!$D$18)*(1-J168)))</f>
        <v>37718.3171273874</v>
      </c>
      <c r="L168" s="27">
        <f ca="1" t="shared" si="1247"/>
        <v>0.206637706416328</v>
      </c>
      <c r="M168" s="28">
        <f ca="1">IF(L168&lt;=('Ejercicio 3 - TIR'!$D$18-'Ejercicio 3 - TIR'!$C$18)/('Ejercicio 3 - TIR'!$E$18-'Ejercicio 3 - TIR'!$C$18),'Ejercicio 3 - TIR'!$C$18+SQRT(('Ejercicio 3 - TIR'!$E$18-'Ejercicio 3 - TIR'!$C$18)*('Ejercicio 3 - TIR'!$D$18-'Ejercicio 3 - TIR'!$C$18)*L168),'Ejercicio 3 - TIR'!$E$18-SQRT(('Ejercicio 3 - TIR'!$E$18-'Ejercicio 3 - TIR'!$C$18)*('Ejercicio 3 - TIR'!$E$18-'Ejercicio 3 - TIR'!$D$18)*(1-L168)))</f>
        <v>35567.3742430745</v>
      </c>
      <c r="N168" s="27">
        <f ca="1" t="shared" ref="N168:R168" si="1248">RAND()</f>
        <v>0.999672580508422</v>
      </c>
      <c r="O168" s="28">
        <f ca="1">IF(N168&lt;=('Ejercicio 3 - TIR'!$D$18-'Ejercicio 3 - TIR'!$C$18)/('Ejercicio 3 - TIR'!$E$18-'Ejercicio 3 - TIR'!$C$18),'Ejercicio 3 - TIR'!$C$18+SQRT(('Ejercicio 3 - TIR'!$E$18-'Ejercicio 3 - TIR'!$C$18)*('Ejercicio 3 - TIR'!$D$18-'Ejercicio 3 - TIR'!$C$18)*N168),'Ejercicio 3 - TIR'!$E$18-SQRT(('Ejercicio 3 - TIR'!$E$18-'Ejercicio 3 - TIR'!$C$18)*('Ejercicio 3 - TIR'!$E$18-'Ejercicio 3 - TIR'!$D$18)*(1-N168)))</f>
        <v>44843.2949845464</v>
      </c>
      <c r="P168" s="27">
        <f ca="1" t="shared" si="1248"/>
        <v>0.0649550344758214</v>
      </c>
      <c r="Q168" s="29">
        <f ca="1">IF(P168&lt;=('Ejercicio 3 - TIR'!$D$22-'Ejercicio 3 - TIR'!$C$22)/('Ejercicio 3 - TIR'!$E$22-'Ejercicio 3 - TIR'!$C$22),'Ejercicio 3 - TIR'!$C$22+SQRT(('Ejercicio 3 - TIR'!$E$22-'Ejercicio 3 - TIR'!$C$22)*('Ejercicio 3 - TIR'!$D$22-'Ejercicio 3 - TIR'!$C$22)*P168),'Ejercicio 3 - TIR'!$E$22-SQRT(('Ejercicio 3 - TIR'!$E$22-'Ejercicio 3 - TIR'!$C$22)*('Ejercicio 3 - TIR'!$E$22-'Ejercicio 3 - TIR'!$D$22)*(1-P168)))</f>
        <v>0.130812911821359</v>
      </c>
      <c r="R168" s="27">
        <f ca="1" t="shared" si="1248"/>
        <v>0.564441514796007</v>
      </c>
      <c r="S168" s="29">
        <f ca="1">IF(R168&lt;=('Ejercicio 3 - TIR'!$D$23-'Ejercicio 3 - TIR'!$C$23)/('Ejercicio 3 - TIR'!$E$23-'Ejercicio 3 - TIR'!$C$23),'Ejercicio 3 - TIR'!$C$23+SQRT(('Ejercicio 3 - TIR'!$E$23-'Ejercicio 3 - TIR'!$C$23)*('Ejercicio 3 - TIR'!$D$23-'Ejercicio 3 - TIR'!$C$23)*R168),'Ejercicio 3 - TIR'!$E$23-SQRT(('Ejercicio 3 - TIR'!$E$23-'Ejercicio 3 - TIR'!$C$23)*('Ejercicio 3 - TIR'!$E$23-'Ejercicio 3 - TIR'!$D$23)*(1-R168)))</f>
        <v>0.151999905832887</v>
      </c>
      <c r="T168" s="27">
        <f ca="1" t="shared" ref="T168:X168" si="1249">RAND()</f>
        <v>0.275892227763981</v>
      </c>
      <c r="U168" s="29">
        <f ca="1">IF(T168&lt;=('Ejercicio 3 - TIR'!$D$24-'Ejercicio 3 - TIR'!$C$24)/('Ejercicio 3 - TIR'!$E$24-'Ejercicio 3 - TIR'!$C$24),'Ejercicio 3 - TIR'!$C$24+SQRT(('Ejercicio 3 - TIR'!$E$24-'Ejercicio 3 - TIR'!$C$24)*('Ejercicio 3 - TIR'!$D$24-'Ejercicio 3 - TIR'!$C$24)*T168),'Ejercicio 3 - TIR'!$E$24-SQRT(('Ejercicio 3 - TIR'!$E$24-'Ejercicio 3 - TIR'!$C$24)*('Ejercicio 3 - TIR'!$E$24-'Ejercicio 3 - TIR'!$D$24)*(1-T168)))</f>
        <v>0.174070182348797</v>
      </c>
      <c r="V168" s="27">
        <f ca="1" t="shared" si="1249"/>
        <v>0.563652344142782</v>
      </c>
      <c r="W168" s="29">
        <f ca="1">IF(V168&lt;=('Ejercicio 3 - TIR'!$D$25-'Ejercicio 3 - TIR'!$C$25)/('Ejercicio 3 - TIR'!$E$25-'Ejercicio 3 - TIR'!$C$25),'Ejercicio 3 - TIR'!$C$25+SQRT(('Ejercicio 3 - TIR'!$E$25-'Ejercicio 3 - TIR'!$C$25)*('Ejercicio 3 - TIR'!$D$25-'Ejercicio 3 - TIR'!$C$25)*V168),'Ejercicio 3 - TIR'!$E$25-SQRT(('Ejercicio 3 - TIR'!$E$25-'Ejercicio 3 - TIR'!$C$25)*('Ejercicio 3 - TIR'!$E$25-'Ejercicio 3 - TIR'!$D$25)*(1-V168)))</f>
        <v>0.210920378769744</v>
      </c>
      <c r="X168" s="27">
        <f ca="1" t="shared" si="1249"/>
        <v>0.145149727389219</v>
      </c>
      <c r="Y168" s="29">
        <f ca="1">IF(X168&lt;=('Ejercicio 3 - TIR'!$D$26-'Ejercicio 3 - TIR'!$C$26)/('Ejercicio 3 - TIR'!$E$26-'Ejercicio 3 - TIR'!$C$26),'Ejercicio 3 - TIR'!$C$26+SQRT(('Ejercicio 3 - TIR'!$E$26-'Ejercicio 3 - TIR'!$C$26)*('Ejercicio 3 - TIR'!$D$26-'Ejercicio 3 - TIR'!$C$26)*X168),'Ejercicio 3 - TIR'!$E$26-SQRT(('Ejercicio 3 - TIR'!$E$26-'Ejercicio 3 - TIR'!$C$26)*('Ejercicio 3 - TIR'!$E$26-'Ejercicio 3 - TIR'!$D$26)*(1-X168)))</f>
        <v>0.209796572025249</v>
      </c>
      <c r="Z168" s="27">
        <f ca="1" t="shared" si="956"/>
        <v>1.13081291182136</v>
      </c>
      <c r="AA168" s="27">
        <f ca="1" t="shared" si="957"/>
        <v>1.30269636793282</v>
      </c>
      <c r="AB168" s="27">
        <f ca="1" t="shared" si="958"/>
        <v>1.529456962244</v>
      </c>
      <c r="AC168" s="27">
        <f ca="1" t="shared" si="959"/>
        <v>1.85205060403253</v>
      </c>
      <c r="AD168" s="27">
        <f ca="1" t="shared" si="960"/>
        <v>2.24060447197584</v>
      </c>
      <c r="AE168" s="26">
        <f ca="1" t="shared" si="961"/>
        <v>4177.90619979168</v>
      </c>
      <c r="AF168" s="26">
        <f ca="1" t="shared" si="962"/>
        <v>4812.94754873865</v>
      </c>
      <c r="AG168" s="26">
        <f ca="1" t="shared" si="963"/>
        <v>5650.73820618279</v>
      </c>
      <c r="AH168" s="26">
        <f ca="1" t="shared" si="964"/>
        <v>6842.59404895953</v>
      </c>
      <c r="AI168" s="26">
        <f ca="1" t="shared" si="965"/>
        <v>8278.14682419161</v>
      </c>
      <c r="AJ168" s="28">
        <f ca="1" t="shared" si="966"/>
        <v>44387.2352856338</v>
      </c>
      <c r="AK168" s="28">
        <f ca="1" t="shared" si="967"/>
        <v>57899.1745595623</v>
      </c>
      <c r="AL168" s="28">
        <f ca="1" t="shared" si="968"/>
        <v>57688.5427346097</v>
      </c>
      <c r="AM168" s="28">
        <f ca="1" t="shared" si="969"/>
        <v>65872.576950737</v>
      </c>
      <c r="AN168" s="28">
        <f ca="1" t="shared" si="970"/>
        <v>100476.087280506</v>
      </c>
      <c r="AO168" s="28">
        <f ca="1">C168/'Ejercicio 3 - TIR'!$D$7</f>
        <v>16659.2160067646</v>
      </c>
      <c r="AP168" s="28">
        <f ca="1" t="shared" si="971"/>
        <v>27728.0192788691</v>
      </c>
      <c r="AQ168" s="28">
        <f ca="1" t="shared" si="972"/>
        <v>41239.9585527977</v>
      </c>
      <c r="AR168" s="28">
        <f ca="1" t="shared" si="973"/>
        <v>41029.3267278451</v>
      </c>
      <c r="AS168" s="28">
        <f ca="1" t="shared" si="974"/>
        <v>49213.3609439724</v>
      </c>
      <c r="AT168" s="28">
        <f ca="1" t="shared" si="975"/>
        <v>83816.8712737419</v>
      </c>
      <c r="AU168" s="28">
        <f ca="1">AP168*'Ejercicio 3 - TIR'!$D$5</f>
        <v>13864.0096394346</v>
      </c>
      <c r="AV168" s="28">
        <f ca="1">AQ168*'Ejercicio 3 - TIR'!$D$5</f>
        <v>20619.9792763988</v>
      </c>
      <c r="AW168" s="28">
        <f ca="1">AR168*'Ejercicio 3 - TIR'!$D$5</f>
        <v>20514.6633639226</v>
      </c>
      <c r="AX168" s="28">
        <f ca="1">AS168*'Ejercicio 3 - TIR'!$D$5</f>
        <v>24606.6804719862</v>
      </c>
      <c r="AY168" s="28">
        <f ca="1">AT168*'Ejercicio 3 - TIR'!$D$5</f>
        <v>41908.4356368709</v>
      </c>
      <c r="AZ168" s="28">
        <f ca="1" t="shared" ref="AZ168:BD168" si="1250">AJ168-AU168-AE168</f>
        <v>26345.3194464075</v>
      </c>
      <c r="BA168" s="28">
        <f ca="1" t="shared" si="1250"/>
        <v>32466.2477344248</v>
      </c>
      <c r="BB168" s="28">
        <f ca="1" t="shared" si="1250"/>
        <v>31523.1411645044</v>
      </c>
      <c r="BC168" s="28">
        <f ca="1" t="shared" si="1250"/>
        <v>34423.3024297913</v>
      </c>
      <c r="BD168" s="28">
        <f ca="1" t="shared" si="1250"/>
        <v>50289.504819444</v>
      </c>
      <c r="BE168" s="28">
        <f ca="1" t="shared" ref="BE168:BI168" si="1251">AZ168/Z168</f>
        <v>23297.6818455089</v>
      </c>
      <c r="BF168" s="28">
        <f ca="1" t="shared" si="1251"/>
        <v>24922.3445567318</v>
      </c>
      <c r="BG168" s="28">
        <f ca="1" t="shared" si="1251"/>
        <v>20610.6755160041</v>
      </c>
      <c r="BH168" s="28">
        <f ca="1" t="shared" si="1251"/>
        <v>18586.5884845913</v>
      </c>
      <c r="BI168" s="28">
        <f ca="1" t="shared" si="1251"/>
        <v>22444.6150351101</v>
      </c>
      <c r="BJ168" s="28">
        <f ca="1" t="shared" si="978"/>
        <v>71560.4842397554</v>
      </c>
      <c r="BK168" s="28">
        <f ca="1" t="shared" si="979"/>
        <v>37326.7138843684</v>
      </c>
      <c r="BL168" s="28">
        <f ca="1" t="shared" si="980"/>
        <v>108887.198124124</v>
      </c>
      <c r="BM168" s="28">
        <f ca="1">BK168*'Ejercicio 3 - TIR'!$D$5</f>
        <v>18663.3569421842</v>
      </c>
      <c r="BN168" s="28">
        <f ca="1" t="shared" si="981"/>
        <v>90223.8411819396</v>
      </c>
      <c r="BO168" s="28">
        <f ca="1" t="shared" si="982"/>
        <v>40267.6341631939</v>
      </c>
      <c r="BP168" s="28">
        <f ca="1" t="shared" si="983"/>
        <v>-115234.106193635</v>
      </c>
      <c r="BQ168" s="28">
        <f ca="1" t="shared" ref="BQ168:BT168" si="1252">BE168</f>
        <v>23297.6818455089</v>
      </c>
      <c r="BR168" s="28">
        <f ca="1" t="shared" si="1252"/>
        <v>24922.3445567318</v>
      </c>
      <c r="BS168" s="28">
        <f ca="1" t="shared" si="1252"/>
        <v>20610.6755160041</v>
      </c>
      <c r="BT168" s="28">
        <f ca="1" t="shared" si="1252"/>
        <v>18586.5884845913</v>
      </c>
      <c r="BU168" s="28">
        <f ca="1" t="shared" si="985"/>
        <v>62712.249198304</v>
      </c>
      <c r="BV168" s="30">
        <f ca="1" t="shared" si="986"/>
        <v>8.11604089778934</v>
      </c>
    </row>
    <row r="169" ht="15" customHeight="1" spans="1:74">
      <c r="A169" s="26">
        <v>168</v>
      </c>
      <c r="B169" s="27">
        <f ca="1" t="shared" ref="B169:F169" si="1253">RAND()</f>
        <v>0.736524751743106</v>
      </c>
      <c r="C169" s="28">
        <f ca="1">IF(B169&lt;=('Ejercicio 3 - TIR'!$D$13-'Ejercicio 3 - TIR'!$C$13)/('Ejercicio 3 - TIR'!$E$13-'Ejercicio 3 - TIR'!$C$13),'Ejercicio 3 - TIR'!$C$13+SQRT(('Ejercicio 3 - TIR'!$E$13-'Ejercicio 3 - TIR'!$C$13)*('Ejercicio 3 - TIR'!$D$13-'Ejercicio 3 - TIR'!$C$13)*B169),'Ejercicio 3 - TIR'!$E$13-SQRT(('Ejercicio 3 - TIR'!$E$13-'Ejercicio 3 - TIR'!$C$13)*('Ejercicio 3 - TIR'!$E$13-'Ejercicio 3 - TIR'!$D$13)*(1-B169)))</f>
        <v>82218.8218076452</v>
      </c>
      <c r="D169" s="27">
        <f ca="1" t="shared" si="1253"/>
        <v>0.959550649652509</v>
      </c>
      <c r="E169" s="28">
        <f ca="1">IF(D169&lt;=('Ejercicio 3 - TIR'!$D$14-'Ejercicio 3 - TIR'!$C$14)/('Ejercicio 3 - TIR'!$E$14-'Ejercicio 3 - TIR'!$C$14),'Ejercicio 3 - TIR'!$C$14+SQRT(('Ejercicio 3 - TIR'!$E$14-'Ejercicio 3 - TIR'!$C$14)*('Ejercicio 3 - TIR'!$D$14-'Ejercicio 3 - TIR'!$C$14)*D169),'Ejercicio 3 - TIR'!$E$14-SQRT(('Ejercicio 3 - TIR'!$E$14-'Ejercicio 3 - TIR'!$C$14)*('Ejercicio 3 - TIR'!$E$14-'Ejercicio 3 - TIR'!$D$14)*(1-D169)))</f>
        <v>37536.790193239</v>
      </c>
      <c r="F169" s="27">
        <f ca="1" t="shared" si="1253"/>
        <v>0.375215068383894</v>
      </c>
      <c r="G169" s="28">
        <f ca="1">IF(F169&lt;=('Ejercicio 3 - TIR'!$D$18-'Ejercicio 3 - TIR'!$C$18)/('Ejercicio 3 - TIR'!$E$18-'Ejercicio 3 - TIR'!$C$18),'Ejercicio 3 - TIR'!$C$18+SQRT(('Ejercicio 3 - TIR'!$E$18-'Ejercicio 3 - TIR'!$C$18)*('Ejercicio 3 - TIR'!$D$18-'Ejercicio 3 - TIR'!$C$18)*F169),'Ejercicio 3 - TIR'!$E$18-SQRT(('Ejercicio 3 - TIR'!$E$18-'Ejercicio 3 - TIR'!$C$18)*('Ejercicio 3 - TIR'!$E$18-'Ejercicio 3 - TIR'!$D$18)*(1-F169)))</f>
        <v>37502.1503755646</v>
      </c>
      <c r="H169" s="27">
        <f ca="1" t="shared" ref="H169:L169" si="1254">RAND()</f>
        <v>0.375312981308837</v>
      </c>
      <c r="I169" s="28">
        <f ca="1">IF(H169&lt;=('Ejercicio 3 - TIR'!$D$18-'Ejercicio 3 - TIR'!$C$18)/('Ejercicio 3 - TIR'!$E$18-'Ejercicio 3 - TIR'!$C$18),'Ejercicio 3 - TIR'!$C$18+SQRT(('Ejercicio 3 - TIR'!$E$18-'Ejercicio 3 - TIR'!$C$18)*('Ejercicio 3 - TIR'!$D$18-'Ejercicio 3 - TIR'!$C$18)*H169),'Ejercicio 3 - TIR'!$E$18-SQRT(('Ejercicio 3 - TIR'!$E$18-'Ejercicio 3 - TIR'!$C$18)*('Ejercicio 3 - TIR'!$E$18-'Ejercicio 3 - TIR'!$D$18)*(1-H169)))</f>
        <v>37503.1291603121</v>
      </c>
      <c r="J169" s="27">
        <f ca="1" t="shared" si="1254"/>
        <v>0.431195125045562</v>
      </c>
      <c r="K169" s="28">
        <f ca="1">IF(J169&lt;=('Ejercicio 3 - TIR'!$D$18-'Ejercicio 3 - TIR'!$C$18)/('Ejercicio 3 - TIR'!$E$18-'Ejercicio 3 - TIR'!$C$18),'Ejercicio 3 - TIR'!$C$18+SQRT(('Ejercicio 3 - TIR'!$E$18-'Ejercicio 3 - TIR'!$C$18)*('Ejercicio 3 - TIR'!$D$18-'Ejercicio 3 - TIR'!$C$18)*J169),'Ejercicio 3 - TIR'!$E$18-SQRT(('Ejercicio 3 - TIR'!$E$18-'Ejercicio 3 - TIR'!$C$18)*('Ejercicio 3 - TIR'!$E$18-'Ejercicio 3 - TIR'!$D$18)*(1-J169)))</f>
        <v>38042.3422432047</v>
      </c>
      <c r="L169" s="27">
        <f ca="1" t="shared" si="1254"/>
        <v>0.0772742985881281</v>
      </c>
      <c r="M169" s="28">
        <f ca="1">IF(L169&lt;=('Ejercicio 3 - TIR'!$D$18-'Ejercicio 3 - TIR'!$C$18)/('Ejercicio 3 - TIR'!$E$18-'Ejercicio 3 - TIR'!$C$18),'Ejercicio 3 - TIR'!$C$18+SQRT(('Ejercicio 3 - TIR'!$E$18-'Ejercicio 3 - TIR'!$C$18)*('Ejercicio 3 - TIR'!$D$18-'Ejercicio 3 - TIR'!$C$18)*L169),'Ejercicio 3 - TIR'!$E$18-SQRT(('Ejercicio 3 - TIR'!$E$18-'Ejercicio 3 - TIR'!$C$18)*('Ejercicio 3 - TIR'!$E$18-'Ejercicio 3 - TIR'!$D$18)*(1-L169)))</f>
        <v>33404.5770351424</v>
      </c>
      <c r="N169" s="27">
        <f ca="1" t="shared" ref="N169:R169" si="1255">RAND()</f>
        <v>0.846169388817633</v>
      </c>
      <c r="O169" s="28">
        <f ca="1">IF(N169&lt;=('Ejercicio 3 - TIR'!$D$18-'Ejercicio 3 - TIR'!$C$18)/('Ejercicio 3 - TIR'!$E$18-'Ejercicio 3 - TIR'!$C$18),'Ejercicio 3 - TIR'!$C$18+SQRT(('Ejercicio 3 - TIR'!$E$18-'Ejercicio 3 - TIR'!$C$18)*('Ejercicio 3 - TIR'!$D$18-'Ejercicio 3 - TIR'!$C$18)*N169),'Ejercicio 3 - TIR'!$E$18-SQRT(('Ejercicio 3 - TIR'!$E$18-'Ejercicio 3 - TIR'!$C$18)*('Ejercicio 3 - TIR'!$E$18-'Ejercicio 3 - TIR'!$D$18)*(1-N169)))</f>
        <v>41603.3404882624</v>
      </c>
      <c r="P169" s="27">
        <f ca="1" t="shared" si="1255"/>
        <v>0.766287596982951</v>
      </c>
      <c r="Q169" s="29">
        <f ca="1">IF(P169&lt;=('Ejercicio 3 - TIR'!$D$22-'Ejercicio 3 - TIR'!$C$22)/('Ejercicio 3 - TIR'!$E$22-'Ejercicio 3 - TIR'!$C$22),'Ejercicio 3 - TIR'!$C$22+SQRT(('Ejercicio 3 - TIR'!$E$22-'Ejercicio 3 - TIR'!$C$22)*('Ejercicio 3 - TIR'!$D$22-'Ejercicio 3 - TIR'!$C$22)*P169),'Ejercicio 3 - TIR'!$E$22-SQRT(('Ejercicio 3 - TIR'!$E$22-'Ejercicio 3 - TIR'!$C$22)*('Ejercicio 3 - TIR'!$E$22-'Ejercicio 3 - TIR'!$D$22)*(1-P169)))</f>
        <v>0.159489458187783</v>
      </c>
      <c r="R169" s="27">
        <f ca="1" t="shared" si="1255"/>
        <v>0.80467642562378</v>
      </c>
      <c r="S169" s="29">
        <f ca="1">IF(R169&lt;=('Ejercicio 3 - TIR'!$D$23-'Ejercicio 3 - TIR'!$C$23)/('Ejercicio 3 - TIR'!$E$23-'Ejercicio 3 - TIR'!$C$23),'Ejercicio 3 - TIR'!$C$23+SQRT(('Ejercicio 3 - TIR'!$E$23-'Ejercicio 3 - TIR'!$C$23)*('Ejercicio 3 - TIR'!$D$23-'Ejercicio 3 - TIR'!$C$23)*R169),'Ejercicio 3 - TIR'!$E$23-SQRT(('Ejercicio 3 - TIR'!$E$23-'Ejercicio 3 - TIR'!$C$23)*('Ejercicio 3 - TIR'!$E$23-'Ejercicio 3 - TIR'!$D$23)*(1-R169)))</f>
        <v>0.161249468437476</v>
      </c>
      <c r="T169" s="27">
        <f ca="1" t="shared" ref="T169:X169" si="1256">RAND()</f>
        <v>0.00249904947345092</v>
      </c>
      <c r="U169" s="29">
        <f ca="1">IF(T169&lt;=('Ejercicio 3 - TIR'!$D$24-'Ejercicio 3 - TIR'!$C$24)/('Ejercicio 3 - TIR'!$E$24-'Ejercicio 3 - TIR'!$C$24),'Ejercicio 3 - TIR'!$C$24+SQRT(('Ejercicio 3 - TIR'!$E$24-'Ejercicio 3 - TIR'!$C$24)*('Ejercicio 3 - TIR'!$D$24-'Ejercicio 3 - TIR'!$C$24)*T169),'Ejercicio 3 - TIR'!$E$24-SQRT(('Ejercicio 3 - TIR'!$E$24-'Ejercicio 3 - TIR'!$C$24)*('Ejercicio 3 - TIR'!$E$24-'Ejercicio 3 - TIR'!$D$24)*(1-T169)))</f>
        <v>0.15229085222008</v>
      </c>
      <c r="V169" s="27">
        <f ca="1" t="shared" si="1256"/>
        <v>0.317178833822863</v>
      </c>
      <c r="W169" s="29">
        <f ca="1">IF(V169&lt;=('Ejercicio 3 - TIR'!$D$25-'Ejercicio 3 - TIR'!$C$25)/('Ejercicio 3 - TIR'!$E$25-'Ejercicio 3 - TIR'!$C$25),'Ejercicio 3 - TIR'!$C$25+SQRT(('Ejercicio 3 - TIR'!$E$25-'Ejercicio 3 - TIR'!$C$25)*('Ejercicio 3 - TIR'!$D$25-'Ejercicio 3 - TIR'!$C$25)*V169),'Ejercicio 3 - TIR'!$E$25-SQRT(('Ejercicio 3 - TIR'!$E$25-'Ejercicio 3 - TIR'!$C$25)*('Ejercicio 3 - TIR'!$E$25-'Ejercicio 3 - TIR'!$D$25)*(1-V169)))</f>
        <v>0.201113661605516</v>
      </c>
      <c r="X169" s="27">
        <f ca="1" t="shared" si="1256"/>
        <v>0.607816149935316</v>
      </c>
      <c r="Y169" s="29">
        <f ca="1">IF(X169&lt;=('Ejercicio 3 - TIR'!$D$26-'Ejercicio 3 - TIR'!$C$26)/('Ejercicio 3 - TIR'!$E$26-'Ejercicio 3 - TIR'!$C$26),'Ejercicio 3 - TIR'!$C$26+SQRT(('Ejercicio 3 - TIR'!$E$26-'Ejercicio 3 - TIR'!$C$26)*('Ejercicio 3 - TIR'!$D$26-'Ejercicio 3 - TIR'!$C$26)*X169),'Ejercicio 3 - TIR'!$E$26-SQRT(('Ejercicio 3 - TIR'!$E$26-'Ejercicio 3 - TIR'!$C$26)*('Ejercicio 3 - TIR'!$E$26-'Ejercicio 3 - TIR'!$D$26)*(1-X169)))</f>
        <v>0.23398051727421</v>
      </c>
      <c r="Z169" s="27">
        <f ca="1" t="shared" si="956"/>
        <v>1.15948945818778</v>
      </c>
      <c r="AA169" s="27">
        <f ca="1" t="shared" si="957"/>
        <v>1.34645651697942</v>
      </c>
      <c r="AB169" s="27">
        <f ca="1" t="shared" si="958"/>
        <v>1.5515095274275</v>
      </c>
      <c r="AC169" s="27">
        <f ca="1" t="shared" si="959"/>
        <v>1.86353928950429</v>
      </c>
      <c r="AD169" s="27">
        <f ca="1" t="shared" si="960"/>
        <v>2.29957117642331</v>
      </c>
      <c r="AE169" s="26">
        <f ca="1" t="shared" si="961"/>
        <v>5986.72233002819</v>
      </c>
      <c r="AF169" s="26">
        <f ca="1" t="shared" si="962"/>
        <v>6952.078123428</v>
      </c>
      <c r="AG169" s="26">
        <f ca="1" t="shared" si="963"/>
        <v>8010.81602554543</v>
      </c>
      <c r="AH169" s="26">
        <f ca="1" t="shared" si="964"/>
        <v>9621.90056889102</v>
      </c>
      <c r="AI169" s="26">
        <f ca="1" t="shared" si="965"/>
        <v>11873.2378411612</v>
      </c>
      <c r="AJ169" s="28">
        <f ca="1" t="shared" si="966"/>
        <v>43483.3480198402</v>
      </c>
      <c r="AK169" s="28">
        <f ca="1" t="shared" si="967"/>
        <v>50496.3326650232</v>
      </c>
      <c r="AL169" s="28">
        <f ca="1" t="shared" si="968"/>
        <v>59023.0564359896</v>
      </c>
      <c r="AM169" s="28">
        <f ca="1" t="shared" si="969"/>
        <v>62250.7417542605</v>
      </c>
      <c r="AN169" s="28">
        <f ca="1" t="shared" si="970"/>
        <v>95669.8426297332</v>
      </c>
      <c r="AO169" s="28">
        <f ca="1">C169/'Ejercicio 3 - TIR'!$D$7</f>
        <v>16443.764361529</v>
      </c>
      <c r="AP169" s="28">
        <f ca="1" t="shared" si="971"/>
        <v>27039.5836583111</v>
      </c>
      <c r="AQ169" s="28">
        <f ca="1" t="shared" si="972"/>
        <v>34052.5683034941</v>
      </c>
      <c r="AR169" s="28">
        <f ca="1" t="shared" si="973"/>
        <v>42579.2920744606</v>
      </c>
      <c r="AS169" s="28">
        <f ca="1" t="shared" si="974"/>
        <v>45806.9773927315</v>
      </c>
      <c r="AT169" s="28">
        <f ca="1" t="shared" si="975"/>
        <v>79226.0782682042</v>
      </c>
      <c r="AU169" s="28">
        <f ca="1">AP169*'Ejercicio 3 - TIR'!$D$5</f>
        <v>13519.7918291556</v>
      </c>
      <c r="AV169" s="28">
        <f ca="1">AQ169*'Ejercicio 3 - TIR'!$D$5</f>
        <v>17026.2841517471</v>
      </c>
      <c r="AW169" s="28">
        <f ca="1">AR169*'Ejercicio 3 - TIR'!$D$5</f>
        <v>21289.6460372303</v>
      </c>
      <c r="AX169" s="28">
        <f ca="1">AS169*'Ejercicio 3 - TIR'!$D$5</f>
        <v>22903.4886963657</v>
      </c>
      <c r="AY169" s="28">
        <f ca="1">AT169*'Ejercicio 3 - TIR'!$D$5</f>
        <v>39613.0391341021</v>
      </c>
      <c r="AZ169" s="28">
        <f ca="1" t="shared" ref="AZ169:BD169" si="1257">AJ169-AU169-AE169</f>
        <v>23976.8338606564</v>
      </c>
      <c r="BA169" s="28">
        <f ca="1" t="shared" si="1257"/>
        <v>26517.9703898481</v>
      </c>
      <c r="BB169" s="28">
        <f ca="1" t="shared" si="1257"/>
        <v>29722.5943732139</v>
      </c>
      <c r="BC169" s="28">
        <f ca="1" t="shared" si="1257"/>
        <v>29725.3524890038</v>
      </c>
      <c r="BD169" s="28">
        <f ca="1" t="shared" si="1257"/>
        <v>44183.56565447</v>
      </c>
      <c r="BE169" s="28">
        <f ca="1" t="shared" ref="BE169:BI169" si="1258">AZ169/Z169</f>
        <v>20678.7855563007</v>
      </c>
      <c r="BF169" s="28">
        <f ca="1" t="shared" si="1258"/>
        <v>19694.6355529827</v>
      </c>
      <c r="BG169" s="28">
        <f ca="1" t="shared" si="1258"/>
        <v>19157.210347587</v>
      </c>
      <c r="BH169" s="28">
        <f ca="1" t="shared" si="1258"/>
        <v>15951.0200060826</v>
      </c>
      <c r="BI169" s="28">
        <f ca="1" t="shared" si="1258"/>
        <v>19213.8282595766</v>
      </c>
      <c r="BJ169" s="28">
        <f ca="1" t="shared" si="978"/>
        <v>86318.5207838217</v>
      </c>
      <c r="BK169" s="28">
        <f ca="1" t="shared" si="979"/>
        <v>37813.6065576691</v>
      </c>
      <c r="BL169" s="28">
        <f ca="1" t="shared" si="980"/>
        <v>124132.127341491</v>
      </c>
      <c r="BM169" s="28">
        <f ca="1">BK169*'Ejercicio 3 - TIR'!$D$5</f>
        <v>18906.8032788345</v>
      </c>
      <c r="BN169" s="28">
        <f ca="1" t="shared" si="981"/>
        <v>105225.324062656</v>
      </c>
      <c r="BO169" s="28">
        <f ca="1" t="shared" si="982"/>
        <v>45758.6723740035</v>
      </c>
      <c r="BP169" s="28">
        <f ca="1" t="shared" si="983"/>
        <v>-119755.612000884</v>
      </c>
      <c r="BQ169" s="28">
        <f ca="1" t="shared" ref="BQ169:BT169" si="1259">BE169</f>
        <v>20678.7855563007</v>
      </c>
      <c r="BR169" s="28">
        <f ca="1" t="shared" si="1259"/>
        <v>19694.6355529827</v>
      </c>
      <c r="BS169" s="28">
        <f ca="1" t="shared" si="1259"/>
        <v>19157.210347587</v>
      </c>
      <c r="BT169" s="28">
        <f ca="1" t="shared" si="1259"/>
        <v>15951.0200060826</v>
      </c>
      <c r="BU169" s="28">
        <f ca="1" t="shared" si="985"/>
        <v>64972.5006335801</v>
      </c>
      <c r="BV169" s="30">
        <f ca="1" t="shared" si="986"/>
        <v>4.59173706534513</v>
      </c>
    </row>
    <row r="170" ht="15" customHeight="1" spans="1:74">
      <c r="A170" s="26">
        <v>169</v>
      </c>
      <c r="B170" s="27">
        <f ca="1" t="shared" ref="B170:F170" si="1260">RAND()</f>
        <v>0.192880058310495</v>
      </c>
      <c r="C170" s="28">
        <f ca="1">IF(B170&lt;=('Ejercicio 3 - TIR'!$D$13-'Ejercicio 3 - TIR'!$C$13)/('Ejercicio 3 - TIR'!$E$13-'Ejercicio 3 - TIR'!$C$13),'Ejercicio 3 - TIR'!$C$13+SQRT(('Ejercicio 3 - TIR'!$E$13-'Ejercicio 3 - TIR'!$C$13)*('Ejercicio 3 - TIR'!$D$13-'Ejercicio 3 - TIR'!$C$13)*B170),'Ejercicio 3 - TIR'!$E$13-SQRT(('Ejercicio 3 - TIR'!$E$13-'Ejercicio 3 - TIR'!$C$13)*('Ejercicio 3 - TIR'!$E$13-'Ejercicio 3 - TIR'!$D$13)*(1-B170)))</f>
        <v>68783.6224488646</v>
      </c>
      <c r="D170" s="27">
        <f ca="1" t="shared" si="1260"/>
        <v>0.540743895448038</v>
      </c>
      <c r="E170" s="28">
        <f ca="1">IF(D170&lt;=('Ejercicio 3 - TIR'!$D$14-'Ejercicio 3 - TIR'!$C$14)/('Ejercicio 3 - TIR'!$E$14-'Ejercicio 3 - TIR'!$C$14),'Ejercicio 3 - TIR'!$C$14+SQRT(('Ejercicio 3 - TIR'!$E$14-'Ejercicio 3 - TIR'!$C$14)*('Ejercicio 3 - TIR'!$D$14-'Ejercicio 3 - TIR'!$C$14)*D170),'Ejercicio 3 - TIR'!$E$14-SQRT(('Ejercicio 3 - TIR'!$E$14-'Ejercicio 3 - TIR'!$C$14)*('Ejercicio 3 - TIR'!$E$14-'Ejercicio 3 - TIR'!$D$14)*(1-D170)))</f>
        <v>31700.0954413443</v>
      </c>
      <c r="F170" s="27">
        <f ca="1" t="shared" si="1260"/>
        <v>0.759565449977035</v>
      </c>
      <c r="G170" s="28">
        <f ca="1">IF(F170&lt;=('Ejercicio 3 - TIR'!$D$18-'Ejercicio 3 - TIR'!$C$18)/('Ejercicio 3 - TIR'!$E$18-'Ejercicio 3 - TIR'!$C$18),'Ejercicio 3 - TIR'!$C$18+SQRT(('Ejercicio 3 - TIR'!$E$18-'Ejercicio 3 - TIR'!$C$18)*('Ejercicio 3 - TIR'!$D$18-'Ejercicio 3 - TIR'!$C$18)*F170),'Ejercicio 3 - TIR'!$E$18-SQRT(('Ejercicio 3 - TIR'!$E$18-'Ejercicio 3 - TIR'!$C$18)*('Ejercicio 3 - TIR'!$E$18-'Ejercicio 3 - TIR'!$D$18)*(1-F170)))</f>
        <v>40753.5201340731</v>
      </c>
      <c r="H170" s="27">
        <f ca="1" t="shared" ref="H170:L170" si="1261">RAND()</f>
        <v>0.503461342997542</v>
      </c>
      <c r="I170" s="28">
        <f ca="1">IF(H170&lt;=('Ejercicio 3 - TIR'!$D$18-'Ejercicio 3 - TIR'!$C$18)/('Ejercicio 3 - TIR'!$E$18-'Ejercicio 3 - TIR'!$C$18),'Ejercicio 3 - TIR'!$C$18+SQRT(('Ejercicio 3 - TIR'!$E$18-'Ejercicio 3 - TIR'!$C$18)*('Ejercicio 3 - TIR'!$D$18-'Ejercicio 3 - TIR'!$C$18)*H170),'Ejercicio 3 - TIR'!$E$18-SQRT(('Ejercicio 3 - TIR'!$E$18-'Ejercicio 3 - TIR'!$C$18)*('Ejercicio 3 - TIR'!$E$18-'Ejercicio 3 - TIR'!$D$18)*(1-H170)))</f>
        <v>38690.1784475137</v>
      </c>
      <c r="J170" s="27">
        <f ca="1" t="shared" si="1261"/>
        <v>0.465152073664676</v>
      </c>
      <c r="K170" s="28">
        <f ca="1">IF(J170&lt;=('Ejercicio 3 - TIR'!$D$18-'Ejercicio 3 - TIR'!$C$18)/('Ejercicio 3 - TIR'!$E$18-'Ejercicio 3 - TIR'!$C$18),'Ejercicio 3 - TIR'!$C$18+SQRT(('Ejercicio 3 - TIR'!$E$18-'Ejercicio 3 - TIR'!$C$18)*('Ejercicio 3 - TIR'!$D$18-'Ejercicio 3 - TIR'!$C$18)*J170),'Ejercicio 3 - TIR'!$E$18-SQRT(('Ejercicio 3 - TIR'!$E$18-'Ejercicio 3 - TIR'!$C$18)*('Ejercicio 3 - TIR'!$E$18-'Ejercicio 3 - TIR'!$D$18)*(1-J170)))</f>
        <v>38353.0120944305</v>
      </c>
      <c r="L170" s="27">
        <f ca="1" t="shared" si="1261"/>
        <v>0.988913197762041</v>
      </c>
      <c r="M170" s="28">
        <f ca="1">IF(L170&lt;=('Ejercicio 3 - TIR'!$D$18-'Ejercicio 3 - TIR'!$C$18)/('Ejercicio 3 - TIR'!$E$18-'Ejercicio 3 - TIR'!$C$18),'Ejercicio 3 - TIR'!$C$18+SQRT(('Ejercicio 3 - TIR'!$E$18-'Ejercicio 3 - TIR'!$C$18)*('Ejercicio 3 - TIR'!$D$18-'Ejercicio 3 - TIR'!$C$18)*L170),'Ejercicio 3 - TIR'!$E$18-SQRT(('Ejercicio 3 - TIR'!$E$18-'Ejercicio 3 - TIR'!$C$18)*('Ejercicio 3 - TIR'!$E$18-'Ejercicio 3 - TIR'!$D$18)*(1-L170)))</f>
        <v>44088.1282064638</v>
      </c>
      <c r="N170" s="27">
        <f ca="1" t="shared" ref="N170:R170" si="1262">RAND()</f>
        <v>0.691249540844191</v>
      </c>
      <c r="O170" s="28">
        <f ca="1">IF(N170&lt;=('Ejercicio 3 - TIR'!$D$18-'Ejercicio 3 - TIR'!$C$18)/('Ejercicio 3 - TIR'!$E$18-'Ejercicio 3 - TIR'!$C$18),'Ejercicio 3 - TIR'!$C$18+SQRT(('Ejercicio 3 - TIR'!$E$18-'Ejercicio 3 - TIR'!$C$18)*('Ejercicio 3 - TIR'!$D$18-'Ejercicio 3 - TIR'!$C$18)*N170),'Ejercicio 3 - TIR'!$E$18-SQRT(('Ejercicio 3 - TIR'!$E$18-'Ejercicio 3 - TIR'!$C$18)*('Ejercicio 3 - TIR'!$E$18-'Ejercicio 3 - TIR'!$D$18)*(1-N170)))</f>
        <v>40187.9022831321</v>
      </c>
      <c r="P170" s="27">
        <f ca="1" t="shared" si="1262"/>
        <v>0.600869865648804</v>
      </c>
      <c r="Q170" s="29">
        <f ca="1">IF(P170&lt;=('Ejercicio 3 - TIR'!$D$22-'Ejercicio 3 - TIR'!$C$22)/('Ejercicio 3 - TIR'!$E$22-'Ejercicio 3 - TIR'!$C$22),'Ejercicio 3 - TIR'!$C$22+SQRT(('Ejercicio 3 - TIR'!$E$22-'Ejercicio 3 - TIR'!$C$22)*('Ejercicio 3 - TIR'!$D$22-'Ejercicio 3 - TIR'!$C$22)*P170),'Ejercicio 3 - TIR'!$E$22-SQRT(('Ejercicio 3 - TIR'!$E$22-'Ejercicio 3 - TIR'!$C$22)*('Ejercicio 3 - TIR'!$E$22-'Ejercicio 3 - TIR'!$D$22)*(1-P170)))</f>
        <v>0.153196376330202</v>
      </c>
      <c r="R170" s="27">
        <f ca="1" t="shared" si="1262"/>
        <v>0.536678688189052</v>
      </c>
      <c r="S170" s="29">
        <f ca="1">IF(R170&lt;=('Ejercicio 3 - TIR'!$D$23-'Ejercicio 3 - TIR'!$C$23)/('Ejercicio 3 - TIR'!$E$23-'Ejercicio 3 - TIR'!$C$23),'Ejercicio 3 - TIR'!$C$23+SQRT(('Ejercicio 3 - TIR'!$E$23-'Ejercicio 3 - TIR'!$C$23)*('Ejercicio 3 - TIR'!$D$23-'Ejercicio 3 - TIR'!$C$23)*R170),'Ejercicio 3 - TIR'!$E$23-SQRT(('Ejercicio 3 - TIR'!$E$23-'Ejercicio 3 - TIR'!$C$23)*('Ejercicio 3 - TIR'!$E$23-'Ejercicio 3 - TIR'!$D$23)*(1-R170)))</f>
        <v>0.151121316490191</v>
      </c>
      <c r="T170" s="27">
        <f ca="1" t="shared" ref="T170:X170" si="1263">RAND()</f>
        <v>0.576242193204352</v>
      </c>
      <c r="U170" s="29">
        <f ca="1">IF(T170&lt;=('Ejercicio 3 - TIR'!$D$24-'Ejercicio 3 - TIR'!$C$24)/('Ejercicio 3 - TIR'!$E$24-'Ejercicio 3 - TIR'!$C$24),'Ejercicio 3 - TIR'!$C$24+SQRT(('Ejercicio 3 - TIR'!$E$24-'Ejercicio 3 - TIR'!$C$24)*('Ejercicio 3 - TIR'!$D$24-'Ejercicio 3 - TIR'!$C$24)*T170),'Ejercicio 3 - TIR'!$E$24-SQRT(('Ejercicio 3 - TIR'!$E$24-'Ejercicio 3 - TIR'!$C$24)*('Ejercicio 3 - TIR'!$E$24-'Ejercicio 3 - TIR'!$D$24)*(1-T170)))</f>
        <v>0.185554073404424</v>
      </c>
      <c r="V170" s="27">
        <f ca="1" t="shared" si="1263"/>
        <v>0.280929987288134</v>
      </c>
      <c r="W170" s="29">
        <f ca="1">IF(V170&lt;=('Ejercicio 3 - TIR'!$D$25-'Ejercicio 3 - TIR'!$C$25)/('Ejercicio 3 - TIR'!$E$25-'Ejercicio 3 - TIR'!$C$25),'Ejercicio 3 - TIR'!$C$25+SQRT(('Ejercicio 3 - TIR'!$E$25-'Ejercicio 3 - TIR'!$C$25)*('Ejercicio 3 - TIR'!$D$25-'Ejercicio 3 - TIR'!$C$25)*V170),'Ejercicio 3 - TIR'!$E$25-SQRT(('Ejercicio 3 - TIR'!$E$25-'Ejercicio 3 - TIR'!$C$25)*('Ejercicio 3 - TIR'!$E$25-'Ejercicio 3 - TIR'!$D$25)*(1-V170)))</f>
        <v>0.199831842632579</v>
      </c>
      <c r="X170" s="27">
        <f ca="1" t="shared" si="1263"/>
        <v>0.189236342789377</v>
      </c>
      <c r="Y170" s="29">
        <f ca="1">IF(X170&lt;=('Ejercicio 3 - TIR'!$D$26-'Ejercicio 3 - TIR'!$C$26)/('Ejercicio 3 - TIR'!$E$26-'Ejercicio 3 - TIR'!$C$26),'Ejercicio 3 - TIR'!$C$26+SQRT(('Ejercicio 3 - TIR'!$E$26-'Ejercicio 3 - TIR'!$C$26)*('Ejercicio 3 - TIR'!$D$26-'Ejercicio 3 - TIR'!$C$26)*X170),'Ejercicio 3 - TIR'!$E$26-SQRT(('Ejercicio 3 - TIR'!$E$26-'Ejercicio 3 - TIR'!$C$26)*('Ejercicio 3 - TIR'!$E$26-'Ejercicio 3 - TIR'!$D$26)*(1-X170)))</f>
        <v>0.212603940486812</v>
      </c>
      <c r="Z170" s="27">
        <f ca="1" t="shared" si="956"/>
        <v>1.1531963763302</v>
      </c>
      <c r="AA170" s="27">
        <f ca="1" t="shared" si="957"/>
        <v>1.32746893089294</v>
      </c>
      <c r="AB170" s="27">
        <f ca="1" t="shared" si="958"/>
        <v>1.57378619833794</v>
      </c>
      <c r="AC170" s="27">
        <f ca="1" t="shared" si="959"/>
        <v>1.88827879426153</v>
      </c>
      <c r="AD170" s="27">
        <f ca="1" t="shared" si="960"/>
        <v>2.28973430665922</v>
      </c>
      <c r="AE170" s="26">
        <f ca="1" t="shared" si="961"/>
        <v>4856.3397509355</v>
      </c>
      <c r="AF170" s="26">
        <f ca="1" t="shared" si="962"/>
        <v>5590.23620742052</v>
      </c>
      <c r="AG170" s="26">
        <f ca="1" t="shared" si="963"/>
        <v>6627.52730700029</v>
      </c>
      <c r="AH170" s="26">
        <f ca="1" t="shared" si="964"/>
        <v>7951.9183008559</v>
      </c>
      <c r="AI170" s="26">
        <f ca="1" t="shared" si="965"/>
        <v>9642.52746604705</v>
      </c>
      <c r="AJ170" s="28">
        <f ca="1" t="shared" si="966"/>
        <v>46996.8117413131</v>
      </c>
      <c r="AK170" s="28">
        <f ca="1" t="shared" si="967"/>
        <v>51360.0098197781</v>
      </c>
      <c r="AL170" s="28">
        <f ca="1" t="shared" si="968"/>
        <v>60359.4410989028</v>
      </c>
      <c r="AM170" s="28">
        <f ca="1" t="shared" si="969"/>
        <v>83250.6775709494</v>
      </c>
      <c r="AN170" s="28">
        <f ca="1" t="shared" si="970"/>
        <v>92019.6185703559</v>
      </c>
      <c r="AO170" s="28">
        <f ca="1">C170/'Ejercicio 3 - TIR'!$D$7</f>
        <v>13756.7244897729</v>
      </c>
      <c r="AP170" s="28">
        <f ca="1" t="shared" si="971"/>
        <v>33240.0872515401</v>
      </c>
      <c r="AQ170" s="28">
        <f ca="1" t="shared" si="972"/>
        <v>37603.2853300051</v>
      </c>
      <c r="AR170" s="28">
        <f ca="1" t="shared" si="973"/>
        <v>46602.7166091298</v>
      </c>
      <c r="AS170" s="28">
        <f ca="1" t="shared" si="974"/>
        <v>69493.9530811764</v>
      </c>
      <c r="AT170" s="28">
        <f ca="1" t="shared" si="975"/>
        <v>78262.894080583</v>
      </c>
      <c r="AU170" s="28">
        <f ca="1">AP170*'Ejercicio 3 - TIR'!$D$5</f>
        <v>16620.0436257701</v>
      </c>
      <c r="AV170" s="28">
        <f ca="1">AQ170*'Ejercicio 3 - TIR'!$D$5</f>
        <v>18801.6426650026</v>
      </c>
      <c r="AW170" s="28">
        <f ca="1">AR170*'Ejercicio 3 - TIR'!$D$5</f>
        <v>23301.3583045649</v>
      </c>
      <c r="AX170" s="28">
        <f ca="1">AS170*'Ejercicio 3 - TIR'!$D$5</f>
        <v>34746.9765405882</v>
      </c>
      <c r="AY170" s="28">
        <f ca="1">AT170*'Ejercicio 3 - TIR'!$D$5</f>
        <v>39131.4470402915</v>
      </c>
      <c r="AZ170" s="28">
        <f ca="1" t="shared" ref="AZ170:BD170" si="1264">AJ170-AU170-AE170</f>
        <v>25520.4283646075</v>
      </c>
      <c r="BA170" s="28">
        <f ca="1" t="shared" si="1264"/>
        <v>26968.130947355</v>
      </c>
      <c r="BB170" s="28">
        <f ca="1" t="shared" si="1264"/>
        <v>30430.5554873375</v>
      </c>
      <c r="BC170" s="28">
        <f ca="1" t="shared" si="1264"/>
        <v>40551.7827295052</v>
      </c>
      <c r="BD170" s="28">
        <f ca="1" t="shared" si="1264"/>
        <v>43245.6440640174</v>
      </c>
      <c r="BE170" s="28">
        <f ca="1" t="shared" ref="BE170:BI170" si="1265">AZ170/Z170</f>
        <v>22130.1669762619</v>
      </c>
      <c r="BF170" s="28">
        <f ca="1" t="shared" si="1265"/>
        <v>20315.4516989068</v>
      </c>
      <c r="BG170" s="28">
        <f ca="1" t="shared" si="1265"/>
        <v>19335.8891566561</v>
      </c>
      <c r="BH170" s="28">
        <f ca="1" t="shared" si="1265"/>
        <v>21475.527264693</v>
      </c>
      <c r="BI170" s="28">
        <f ca="1" t="shared" si="1265"/>
        <v>18886.7520298081</v>
      </c>
      <c r="BJ170" s="28">
        <f ca="1" t="shared" si="978"/>
        <v>72584.7960564175</v>
      </c>
      <c r="BK170" s="28">
        <f ca="1" t="shared" si="979"/>
        <v>31499.2440114921</v>
      </c>
      <c r="BL170" s="28">
        <f ca="1" t="shared" si="980"/>
        <v>104084.04006791</v>
      </c>
      <c r="BM170" s="28">
        <f ca="1">BK170*'Ejercicio 3 - TIR'!$D$5</f>
        <v>15749.6220057461</v>
      </c>
      <c r="BN170" s="28">
        <f ca="1" t="shared" si="981"/>
        <v>88334.4180621636</v>
      </c>
      <c r="BO170" s="28">
        <f ca="1" t="shared" si="982"/>
        <v>38578.4576862307</v>
      </c>
      <c r="BP170" s="28">
        <f ca="1" t="shared" si="983"/>
        <v>-100483.717890209</v>
      </c>
      <c r="BQ170" s="28">
        <f ca="1" t="shared" ref="BQ170:BT170" si="1266">BE170</f>
        <v>22130.1669762619</v>
      </c>
      <c r="BR170" s="28">
        <f ca="1" t="shared" si="1266"/>
        <v>20315.4516989068</v>
      </c>
      <c r="BS170" s="28">
        <f ca="1" t="shared" si="1266"/>
        <v>19335.8891566561</v>
      </c>
      <c r="BT170" s="28">
        <f ca="1" t="shared" si="1266"/>
        <v>21475.527264693</v>
      </c>
      <c r="BU170" s="28">
        <f ca="1" t="shared" si="985"/>
        <v>57465.2097160389</v>
      </c>
      <c r="BV170" s="30">
        <f ca="1" t="shared" si="986"/>
        <v>10.4322540129833</v>
      </c>
    </row>
    <row r="171" ht="15" customHeight="1" spans="1:74">
      <c r="A171" s="26">
        <v>170</v>
      </c>
      <c r="B171" s="27">
        <f ca="1" t="shared" ref="B171:F171" si="1267">RAND()</f>
        <v>0.298359290743903</v>
      </c>
      <c r="C171" s="28">
        <f ca="1">IF(B171&lt;=('Ejercicio 3 - TIR'!$D$13-'Ejercicio 3 - TIR'!$C$13)/('Ejercicio 3 - TIR'!$E$13-'Ejercicio 3 - TIR'!$C$13),'Ejercicio 3 - TIR'!$C$13+SQRT(('Ejercicio 3 - TIR'!$E$13-'Ejercicio 3 - TIR'!$C$13)*('Ejercicio 3 - TIR'!$D$13-'Ejercicio 3 - TIR'!$C$13)*B171),'Ejercicio 3 - TIR'!$E$13-SQRT(('Ejercicio 3 - TIR'!$E$13-'Ejercicio 3 - TIR'!$C$13)*('Ejercicio 3 - TIR'!$E$13-'Ejercicio 3 - TIR'!$D$13)*(1-B171)))</f>
        <v>70983.3004787361</v>
      </c>
      <c r="D171" s="27">
        <f ca="1" t="shared" si="1267"/>
        <v>0.818727492062626</v>
      </c>
      <c r="E171" s="28">
        <f ca="1">IF(D171&lt;=('Ejercicio 3 - TIR'!$D$14-'Ejercicio 3 - TIR'!$C$14)/('Ejercicio 3 - TIR'!$E$14-'Ejercicio 3 - TIR'!$C$14),'Ejercicio 3 - TIR'!$C$14+SQRT(('Ejercicio 3 - TIR'!$E$14-'Ejercicio 3 - TIR'!$C$14)*('Ejercicio 3 - TIR'!$D$14-'Ejercicio 3 - TIR'!$C$14)*D171),'Ejercicio 3 - TIR'!$E$14-SQRT(('Ejercicio 3 - TIR'!$E$14-'Ejercicio 3 - TIR'!$C$14)*('Ejercicio 3 - TIR'!$E$14-'Ejercicio 3 - TIR'!$D$14)*(1-D171)))</f>
        <v>34785.512854498</v>
      </c>
      <c r="F171" s="27">
        <f ca="1" t="shared" si="1267"/>
        <v>0.480777717257263</v>
      </c>
      <c r="G171" s="28">
        <f ca="1">IF(F171&lt;=('Ejercicio 3 - TIR'!$D$18-'Ejercicio 3 - TIR'!$C$18)/('Ejercicio 3 - TIR'!$E$18-'Ejercicio 3 - TIR'!$C$18),'Ejercicio 3 - TIR'!$C$18+SQRT(('Ejercicio 3 - TIR'!$E$18-'Ejercicio 3 - TIR'!$C$18)*('Ejercicio 3 - TIR'!$D$18-'Ejercicio 3 - TIR'!$C$18)*F171),'Ejercicio 3 - TIR'!$E$18-SQRT(('Ejercicio 3 - TIR'!$E$18-'Ejercicio 3 - TIR'!$C$18)*('Ejercicio 3 - TIR'!$E$18-'Ejercicio 3 - TIR'!$D$18)*(1-F171)))</f>
        <v>38492.1527063866</v>
      </c>
      <c r="H171" s="27">
        <f ca="1" t="shared" ref="H171:L171" si="1268">RAND()</f>
        <v>0.576321991336862</v>
      </c>
      <c r="I171" s="28">
        <f ca="1">IF(H171&lt;=('Ejercicio 3 - TIR'!$D$18-'Ejercicio 3 - TIR'!$C$18)/('Ejercicio 3 - TIR'!$E$18-'Ejercicio 3 - TIR'!$C$18),'Ejercicio 3 - TIR'!$C$18+SQRT(('Ejercicio 3 - TIR'!$E$18-'Ejercicio 3 - TIR'!$C$18)*('Ejercicio 3 - TIR'!$D$18-'Ejercicio 3 - TIR'!$C$18)*H171),'Ejercicio 3 - TIR'!$E$18-SQRT(('Ejercicio 3 - TIR'!$E$18-'Ejercicio 3 - TIR'!$C$18)*('Ejercicio 3 - TIR'!$E$18-'Ejercicio 3 - TIR'!$D$18)*(1-H171)))</f>
        <v>39297.7577243403</v>
      </c>
      <c r="J171" s="27">
        <f ca="1" t="shared" si="1268"/>
        <v>0.281838213403342</v>
      </c>
      <c r="K171" s="28">
        <f ca="1">IF(J171&lt;=('Ejercicio 3 - TIR'!$D$18-'Ejercicio 3 - TIR'!$C$18)/('Ejercicio 3 - TIR'!$E$18-'Ejercicio 3 - TIR'!$C$18),'Ejercicio 3 - TIR'!$C$18+SQRT(('Ejercicio 3 - TIR'!$E$18-'Ejercicio 3 - TIR'!$C$18)*('Ejercicio 3 - TIR'!$D$18-'Ejercicio 3 - TIR'!$C$18)*J171),'Ejercicio 3 - TIR'!$E$18-SQRT(('Ejercicio 3 - TIR'!$E$18-'Ejercicio 3 - TIR'!$C$18)*('Ejercicio 3 - TIR'!$E$18-'Ejercicio 3 - TIR'!$D$18)*(1-J171)))</f>
        <v>36501.9790841329</v>
      </c>
      <c r="L171" s="27">
        <f ca="1" t="shared" si="1268"/>
        <v>0.489399503403991</v>
      </c>
      <c r="M171" s="28">
        <f ca="1">IF(L171&lt;=('Ejercicio 3 - TIR'!$D$18-'Ejercicio 3 - TIR'!$C$18)/('Ejercicio 3 - TIR'!$E$18-'Ejercicio 3 - TIR'!$C$18),'Ejercicio 3 - TIR'!$C$18+SQRT(('Ejercicio 3 - TIR'!$E$18-'Ejercicio 3 - TIR'!$C$18)*('Ejercicio 3 - TIR'!$D$18-'Ejercicio 3 - TIR'!$C$18)*L171),'Ejercicio 3 - TIR'!$E$18-SQRT(('Ejercicio 3 - TIR'!$E$18-'Ejercicio 3 - TIR'!$C$18)*('Ejercicio 3 - TIR'!$E$18-'Ejercicio 3 - TIR'!$D$18)*(1-L171)))</f>
        <v>38567.9592383834</v>
      </c>
      <c r="N171" s="27">
        <f ca="1" t="shared" ref="N171:R171" si="1269">RAND()</f>
        <v>0.655048463490419</v>
      </c>
      <c r="O171" s="28">
        <f ca="1">IF(N171&lt;=('Ejercicio 3 - TIR'!$D$18-'Ejercicio 3 - TIR'!$C$18)/('Ejercicio 3 - TIR'!$E$18-'Ejercicio 3 - TIR'!$C$18),'Ejercicio 3 - TIR'!$C$18+SQRT(('Ejercicio 3 - TIR'!$E$18-'Ejercicio 3 - TIR'!$C$18)*('Ejercicio 3 - TIR'!$D$18-'Ejercicio 3 - TIR'!$C$18)*N171),'Ejercicio 3 - TIR'!$E$18-SQRT(('Ejercicio 3 - TIR'!$E$18-'Ejercicio 3 - TIR'!$C$18)*('Ejercicio 3 - TIR'!$E$18-'Ejercicio 3 - TIR'!$D$18)*(1-N171)))</f>
        <v>39912.4804929726</v>
      </c>
      <c r="P171" s="27">
        <f ca="1" t="shared" si="1269"/>
        <v>0.249539790682358</v>
      </c>
      <c r="Q171" s="29">
        <f ca="1">IF(P171&lt;=('Ejercicio 3 - TIR'!$D$22-'Ejercicio 3 - TIR'!$C$22)/('Ejercicio 3 - TIR'!$E$22-'Ejercicio 3 - TIR'!$C$22),'Ejercicio 3 - TIR'!$C$22+SQRT(('Ejercicio 3 - TIR'!$E$22-'Ejercicio 3 - TIR'!$C$22)*('Ejercicio 3 - TIR'!$D$22-'Ejercicio 3 - TIR'!$C$22)*P171),'Ejercicio 3 - TIR'!$E$22-SQRT(('Ejercicio 3 - TIR'!$E$22-'Ejercicio 3 - TIR'!$C$22)*('Ejercicio 3 - TIR'!$E$22-'Ejercicio 3 - TIR'!$D$22)*(1-P171)))</f>
        <v>0.14119366941396</v>
      </c>
      <c r="R171" s="27">
        <f ca="1" t="shared" si="1269"/>
        <v>0.437854120614352</v>
      </c>
      <c r="S171" s="29">
        <f ca="1">IF(R171&lt;=('Ejercicio 3 - TIR'!$D$23-'Ejercicio 3 - TIR'!$C$23)/('Ejercicio 3 - TIR'!$E$23-'Ejercicio 3 - TIR'!$C$23),'Ejercicio 3 - TIR'!$C$23+SQRT(('Ejercicio 3 - TIR'!$E$23-'Ejercicio 3 - TIR'!$C$23)*('Ejercicio 3 - TIR'!$D$23-'Ejercicio 3 - TIR'!$C$23)*R171),'Ejercicio 3 - TIR'!$E$23-SQRT(('Ejercicio 3 - TIR'!$E$23-'Ejercicio 3 - TIR'!$C$23)*('Ejercicio 3 - TIR'!$E$23-'Ejercicio 3 - TIR'!$D$23)*(1-R171)))</f>
        <v>0.148073785229389</v>
      </c>
      <c r="T171" s="27">
        <f ca="1" t="shared" ref="T171:X171" si="1270">RAND()</f>
        <v>0.475812869197983</v>
      </c>
      <c r="U171" s="29">
        <f ca="1">IF(T171&lt;=('Ejercicio 3 - TIR'!$D$24-'Ejercicio 3 - TIR'!$C$24)/('Ejercicio 3 - TIR'!$E$24-'Ejercicio 3 - TIR'!$C$24),'Ejercicio 3 - TIR'!$C$24+SQRT(('Ejercicio 3 - TIR'!$E$24-'Ejercicio 3 - TIR'!$C$24)*('Ejercicio 3 - TIR'!$D$24-'Ejercicio 3 - TIR'!$C$24)*T171),'Ejercicio 3 - TIR'!$E$24-SQRT(('Ejercicio 3 - TIR'!$E$24-'Ejercicio 3 - TIR'!$C$24)*('Ejercicio 3 - TIR'!$E$24-'Ejercicio 3 - TIR'!$D$24)*(1-T171)))</f>
        <v>0.181689114259187</v>
      </c>
      <c r="V171" s="27">
        <f ca="1" t="shared" si="1270"/>
        <v>0.36366465107286</v>
      </c>
      <c r="W171" s="29">
        <f ca="1">IF(V171&lt;=('Ejercicio 3 - TIR'!$D$25-'Ejercicio 3 - TIR'!$C$25)/('Ejercicio 3 - TIR'!$E$25-'Ejercicio 3 - TIR'!$C$25),'Ejercicio 3 - TIR'!$C$25+SQRT(('Ejercicio 3 - TIR'!$E$25-'Ejercicio 3 - TIR'!$C$25)*('Ejercicio 3 - TIR'!$D$25-'Ejercicio 3 - TIR'!$C$25)*V171),'Ejercicio 3 - TIR'!$E$25-SQRT(('Ejercicio 3 - TIR'!$E$25-'Ejercicio 3 - TIR'!$C$25)*('Ejercicio 3 - TIR'!$E$25-'Ejercicio 3 - TIR'!$D$25)*(1-V171)))</f>
        <v>0.202807058565449</v>
      </c>
      <c r="X171" s="27">
        <f ca="1" t="shared" si="1270"/>
        <v>0.853992217172797</v>
      </c>
      <c r="Y171" s="29">
        <f ca="1">IF(X171&lt;=('Ejercicio 3 - TIR'!$D$26-'Ejercicio 3 - TIR'!$C$26)/('Ejercicio 3 - TIR'!$E$26-'Ejercicio 3 - TIR'!$C$26),'Ejercicio 3 - TIR'!$C$26+SQRT(('Ejercicio 3 - TIR'!$E$26-'Ejercicio 3 - TIR'!$C$26)*('Ejercicio 3 - TIR'!$D$26-'Ejercicio 3 - TIR'!$C$26)*X171),'Ejercicio 3 - TIR'!$E$26-SQRT(('Ejercicio 3 - TIR'!$E$26-'Ejercicio 3 - TIR'!$C$26)*('Ejercicio 3 - TIR'!$E$26-'Ejercicio 3 - TIR'!$D$26)*(1-X171)))</f>
        <v>0.251920790123885</v>
      </c>
      <c r="Z171" s="27">
        <f ca="1" t="shared" si="956"/>
        <v>1.14119366941396</v>
      </c>
      <c r="AA171" s="27">
        <f ca="1" t="shared" si="957"/>
        <v>1.3101745357239</v>
      </c>
      <c r="AB171" s="27">
        <f ca="1" t="shared" si="958"/>
        <v>1.54821898664452</v>
      </c>
      <c r="AC171" s="27">
        <f ca="1" t="shared" si="959"/>
        <v>1.86220872534107</v>
      </c>
      <c r="AD171" s="27">
        <f ca="1" t="shared" si="960"/>
        <v>2.33133781880459</v>
      </c>
      <c r="AE171" s="26">
        <f ca="1" t="shared" si="961"/>
        <v>4911.49420237306</v>
      </c>
      <c r="AF171" s="26">
        <f ca="1" t="shared" si="962"/>
        <v>5638.75774005063</v>
      </c>
      <c r="AG171" s="26">
        <f ca="1" t="shared" si="963"/>
        <v>6663.25863936257</v>
      </c>
      <c r="AH171" s="26">
        <f ca="1" t="shared" si="964"/>
        <v>8014.6145244725</v>
      </c>
      <c r="AI171" s="26">
        <f ca="1" t="shared" si="965"/>
        <v>10033.662548016</v>
      </c>
      <c r="AJ171" s="28">
        <f ca="1" t="shared" si="966"/>
        <v>43927.0009906438</v>
      </c>
      <c r="AK171" s="28">
        <f ca="1" t="shared" si="967"/>
        <v>51486.9214814779</v>
      </c>
      <c r="AL171" s="28">
        <f ca="1" t="shared" si="968"/>
        <v>56513.0570681556</v>
      </c>
      <c r="AM171" s="28">
        <f ca="1" t="shared" si="969"/>
        <v>71821.5902123163</v>
      </c>
      <c r="AN171" s="28">
        <f ca="1" t="shared" si="970"/>
        <v>93049.4752155675</v>
      </c>
      <c r="AO171" s="28">
        <f ca="1">C171/'Ejercicio 3 - TIR'!$D$7</f>
        <v>14196.6600957472</v>
      </c>
      <c r="AP171" s="28">
        <f ca="1" t="shared" si="971"/>
        <v>29730.3408948966</v>
      </c>
      <c r="AQ171" s="28">
        <f ca="1" t="shared" si="972"/>
        <v>37290.2613857307</v>
      </c>
      <c r="AR171" s="28">
        <f ca="1" t="shared" si="973"/>
        <v>42316.3969724084</v>
      </c>
      <c r="AS171" s="28">
        <f ca="1" t="shared" si="974"/>
        <v>57624.9301165691</v>
      </c>
      <c r="AT171" s="28">
        <f ca="1" t="shared" si="975"/>
        <v>78852.8151198203</v>
      </c>
      <c r="AU171" s="28">
        <f ca="1">AP171*'Ejercicio 3 - TIR'!$D$5</f>
        <v>14865.1704474483</v>
      </c>
      <c r="AV171" s="28">
        <f ca="1">AQ171*'Ejercicio 3 - TIR'!$D$5</f>
        <v>18645.1306928653</v>
      </c>
      <c r="AW171" s="28">
        <f ca="1">AR171*'Ejercicio 3 - TIR'!$D$5</f>
        <v>21158.1984862042</v>
      </c>
      <c r="AX171" s="28">
        <f ca="1">AS171*'Ejercicio 3 - TIR'!$D$5</f>
        <v>28812.4650582845</v>
      </c>
      <c r="AY171" s="28">
        <f ca="1">AT171*'Ejercicio 3 - TIR'!$D$5</f>
        <v>39426.4075599101</v>
      </c>
      <c r="AZ171" s="28">
        <f ca="1" t="shared" ref="AZ171:BD171" si="1271">AJ171-AU171-AE171</f>
        <v>24150.3363408225</v>
      </c>
      <c r="BA171" s="28">
        <f ca="1" t="shared" si="1271"/>
        <v>27203.0330485619</v>
      </c>
      <c r="BB171" s="28">
        <f ca="1" t="shared" si="1271"/>
        <v>28691.5999425888</v>
      </c>
      <c r="BC171" s="28">
        <f ca="1" t="shared" si="1271"/>
        <v>34994.5106295593</v>
      </c>
      <c r="BD171" s="28">
        <f ca="1" t="shared" si="1271"/>
        <v>43589.4051076414</v>
      </c>
      <c r="BE171" s="28">
        <f ca="1" t="shared" ref="BE171:BI171" si="1272">AZ171/Z171</f>
        <v>21162.3469250618</v>
      </c>
      <c r="BF171" s="28">
        <f ca="1" t="shared" si="1272"/>
        <v>20762.9077705526</v>
      </c>
      <c r="BG171" s="28">
        <f ca="1" t="shared" si="1272"/>
        <v>18532.0036700833</v>
      </c>
      <c r="BH171" s="28">
        <f ca="1" t="shared" si="1272"/>
        <v>18791.9378495823</v>
      </c>
      <c r="BI171" s="28">
        <f ca="1" t="shared" si="1272"/>
        <v>18697.1638155779</v>
      </c>
      <c r="BJ171" s="28">
        <f ca="1" t="shared" si="978"/>
        <v>81096.7816642042</v>
      </c>
      <c r="BK171" s="28">
        <f ca="1" t="shared" si="979"/>
        <v>33097.2105819295</v>
      </c>
      <c r="BL171" s="28">
        <f ca="1" t="shared" si="980"/>
        <v>114193.992246134</v>
      </c>
      <c r="BM171" s="28">
        <f ca="1">BK171*'Ejercicio 3 - TIR'!$D$5</f>
        <v>16548.6052909647</v>
      </c>
      <c r="BN171" s="28">
        <f ca="1" t="shared" si="981"/>
        <v>97645.386955169</v>
      </c>
      <c r="BO171" s="28">
        <f ca="1" t="shared" si="982"/>
        <v>41883.8429023716</v>
      </c>
      <c r="BP171" s="28">
        <f ca="1" t="shared" si="983"/>
        <v>-105768.813333234</v>
      </c>
      <c r="BQ171" s="28">
        <f ca="1" t="shared" ref="BQ171:BT171" si="1273">BE171</f>
        <v>21162.3469250618</v>
      </c>
      <c r="BR171" s="28">
        <f ca="1" t="shared" si="1273"/>
        <v>20762.9077705526</v>
      </c>
      <c r="BS171" s="28">
        <f ca="1" t="shared" si="1273"/>
        <v>18532.0036700833</v>
      </c>
      <c r="BT171" s="28">
        <f ca="1" t="shared" si="1273"/>
        <v>18791.9378495823</v>
      </c>
      <c r="BU171" s="28">
        <f ca="1" t="shared" si="985"/>
        <v>60581.0067179494</v>
      </c>
      <c r="BV171" s="30">
        <f ca="1" t="shared" si="986"/>
        <v>8.41757803312893</v>
      </c>
    </row>
    <row r="172" ht="15" customHeight="1" spans="1:74">
      <c r="A172" s="26">
        <v>171</v>
      </c>
      <c r="B172" s="27">
        <f ca="1" t="shared" ref="B172:F172" si="1274">RAND()</f>
        <v>0.0138272987149766</v>
      </c>
      <c r="C172" s="28">
        <f ca="1">IF(B172&lt;=('Ejercicio 3 - TIR'!$D$13-'Ejercicio 3 - TIR'!$C$13)/('Ejercicio 3 - TIR'!$E$13-'Ejercicio 3 - TIR'!$C$13),'Ejercicio 3 - TIR'!$C$13+SQRT(('Ejercicio 3 - TIR'!$E$13-'Ejercicio 3 - TIR'!$C$13)*('Ejercicio 3 - TIR'!$D$13-'Ejercicio 3 - TIR'!$C$13)*B172),'Ejercicio 3 - TIR'!$E$13-SQRT(('Ejercicio 3 - TIR'!$E$13-'Ejercicio 3 - TIR'!$C$13)*('Ejercicio 3 - TIR'!$E$13-'Ejercicio 3 - TIR'!$D$13)*(1-B172)))</f>
        <v>62351.790697743</v>
      </c>
      <c r="D172" s="27">
        <f ca="1" t="shared" si="1274"/>
        <v>0.0093862062001091</v>
      </c>
      <c r="E172" s="28">
        <f ca="1">IF(D172&lt;=('Ejercicio 3 - TIR'!$D$14-'Ejercicio 3 - TIR'!$C$14)/('Ejercicio 3 - TIR'!$E$14-'Ejercicio 3 - TIR'!$C$14),'Ejercicio 3 - TIR'!$C$14+SQRT(('Ejercicio 3 - TIR'!$E$14-'Ejercicio 3 - TIR'!$C$14)*('Ejercicio 3 - TIR'!$D$14-'Ejercicio 3 - TIR'!$C$14)*D172),'Ejercicio 3 - TIR'!$E$14-SQRT(('Ejercicio 3 - TIR'!$E$14-'Ejercicio 3 - TIR'!$C$14)*('Ejercicio 3 - TIR'!$E$14-'Ejercicio 3 - TIR'!$D$14)*(1-D172)))</f>
        <v>25839.0264983945</v>
      </c>
      <c r="F172" s="27">
        <f ca="1" t="shared" si="1274"/>
        <v>0.061970463864782</v>
      </c>
      <c r="G172" s="28">
        <f ca="1">IF(F172&lt;=('Ejercicio 3 - TIR'!$D$18-'Ejercicio 3 - TIR'!$C$18)/('Ejercicio 3 - TIR'!$E$18-'Ejercicio 3 - TIR'!$C$18),'Ejercicio 3 - TIR'!$C$18+SQRT(('Ejercicio 3 - TIR'!$E$18-'Ejercicio 3 - TIR'!$C$18)*('Ejercicio 3 - TIR'!$D$18-'Ejercicio 3 - TIR'!$C$18)*F172),'Ejercicio 3 - TIR'!$E$18-SQRT(('Ejercicio 3 - TIR'!$E$18-'Ejercicio 3 - TIR'!$C$18)*('Ejercicio 3 - TIR'!$E$18-'Ejercicio 3 - TIR'!$D$18)*(1-F172)))</f>
        <v>33048.8636538418</v>
      </c>
      <c r="H172" s="27">
        <f ca="1" t="shared" ref="H172:L172" si="1275">RAND()</f>
        <v>0.122696588282579</v>
      </c>
      <c r="I172" s="28">
        <f ca="1">IF(H172&lt;=('Ejercicio 3 - TIR'!$D$18-'Ejercicio 3 - TIR'!$C$18)/('Ejercicio 3 - TIR'!$E$18-'Ejercicio 3 - TIR'!$C$18),'Ejercicio 3 - TIR'!$C$18+SQRT(('Ejercicio 3 - TIR'!$E$18-'Ejercicio 3 - TIR'!$C$18)*('Ejercicio 3 - TIR'!$D$18-'Ejercicio 3 - TIR'!$C$18)*H172),'Ejercicio 3 - TIR'!$E$18-SQRT(('Ejercicio 3 - TIR'!$E$18-'Ejercicio 3 - TIR'!$C$18)*('Ejercicio 3 - TIR'!$E$18-'Ejercicio 3 - TIR'!$D$18)*(1-H172)))</f>
        <v>34290.0452494568</v>
      </c>
      <c r="J172" s="27">
        <f ca="1" t="shared" si="1275"/>
        <v>0.249788718215741</v>
      </c>
      <c r="K172" s="28">
        <f ca="1">IF(J172&lt;=('Ejercicio 3 - TIR'!$D$18-'Ejercicio 3 - TIR'!$C$18)/('Ejercicio 3 - TIR'!$E$18-'Ejercicio 3 - TIR'!$C$18),'Ejercicio 3 - TIR'!$C$18+SQRT(('Ejercicio 3 - TIR'!$E$18-'Ejercicio 3 - TIR'!$C$18)*('Ejercicio 3 - TIR'!$D$18-'Ejercicio 3 - TIR'!$C$18)*J172),'Ejercicio 3 - TIR'!$E$18-SQRT(('Ejercicio 3 - TIR'!$E$18-'Ejercicio 3 - TIR'!$C$18)*('Ejercicio 3 - TIR'!$E$18-'Ejercicio 3 - TIR'!$D$18)*(1-J172)))</f>
        <v>36121.1361471839</v>
      </c>
      <c r="L172" s="27">
        <f ca="1" t="shared" si="1275"/>
        <v>0.515855916213489</v>
      </c>
      <c r="M172" s="28">
        <f ca="1">IF(L172&lt;=('Ejercicio 3 - TIR'!$D$18-'Ejercicio 3 - TIR'!$C$18)/('Ejercicio 3 - TIR'!$E$18-'Ejercicio 3 - TIR'!$C$18),'Ejercicio 3 - TIR'!$C$18+SQRT(('Ejercicio 3 - TIR'!$E$18-'Ejercicio 3 - TIR'!$C$18)*('Ejercicio 3 - TIR'!$D$18-'Ejercicio 3 - TIR'!$C$18)*L172),'Ejercicio 3 - TIR'!$E$18-SQRT(('Ejercicio 3 - TIR'!$E$18-'Ejercicio 3 - TIR'!$C$18)*('Ejercicio 3 - TIR'!$E$18-'Ejercicio 3 - TIR'!$D$18)*(1-L172)))</f>
        <v>38796.4985893265</v>
      </c>
      <c r="N172" s="27">
        <f ca="1" t="shared" ref="N172:R172" si="1276">RAND()</f>
        <v>0.396910389338309</v>
      </c>
      <c r="O172" s="28">
        <f ca="1">IF(N172&lt;=('Ejercicio 3 - TIR'!$D$18-'Ejercicio 3 - TIR'!$C$18)/('Ejercicio 3 - TIR'!$E$18-'Ejercicio 3 - TIR'!$C$18),'Ejercicio 3 - TIR'!$C$18+SQRT(('Ejercicio 3 - TIR'!$E$18-'Ejercicio 3 - TIR'!$C$18)*('Ejercicio 3 - TIR'!$D$18-'Ejercicio 3 - TIR'!$C$18)*N172),'Ejercicio 3 - TIR'!$E$18-SQRT(('Ejercicio 3 - TIR'!$E$18-'Ejercicio 3 - TIR'!$C$18)*('Ejercicio 3 - TIR'!$E$18-'Ejercicio 3 - TIR'!$D$18)*(1-N172)))</f>
        <v>37715.9936755253</v>
      </c>
      <c r="P172" s="27">
        <f ca="1" t="shared" si="1276"/>
        <v>0.691027577374103</v>
      </c>
      <c r="Q172" s="29">
        <f ca="1">IF(P172&lt;=('Ejercicio 3 - TIR'!$D$22-'Ejercicio 3 - TIR'!$C$22)/('Ejercicio 3 - TIR'!$E$22-'Ejercicio 3 - TIR'!$C$22),'Ejercicio 3 - TIR'!$C$22+SQRT(('Ejercicio 3 - TIR'!$E$22-'Ejercicio 3 - TIR'!$C$22)*('Ejercicio 3 - TIR'!$D$22-'Ejercicio 3 - TIR'!$C$22)*P172),'Ejercicio 3 - TIR'!$E$22-SQRT(('Ejercicio 3 - TIR'!$E$22-'Ejercicio 3 - TIR'!$C$22)*('Ejercicio 3 - TIR'!$E$22-'Ejercicio 3 - TIR'!$D$22)*(1-P172)))</f>
        <v>0.156417159612833</v>
      </c>
      <c r="R172" s="27">
        <f ca="1" t="shared" si="1276"/>
        <v>0.196241690964192</v>
      </c>
      <c r="S172" s="29">
        <f ca="1">IF(R172&lt;=('Ejercicio 3 - TIR'!$D$23-'Ejercicio 3 - TIR'!$C$23)/('Ejercicio 3 - TIR'!$E$23-'Ejercicio 3 - TIR'!$C$23),'Ejercicio 3 - TIR'!$C$23+SQRT(('Ejercicio 3 - TIR'!$E$23-'Ejercicio 3 - TIR'!$C$23)*('Ejercicio 3 - TIR'!$D$23-'Ejercicio 3 - TIR'!$C$23)*R172),'Ejercicio 3 - TIR'!$E$23-SQRT(('Ejercicio 3 - TIR'!$E$23-'Ejercicio 3 - TIR'!$C$23)*('Ejercicio 3 - TIR'!$E$23-'Ejercicio 3 - TIR'!$D$23)*(1-R172)))</f>
        <v>0.138794548245051</v>
      </c>
      <c r="T172" s="27">
        <f ca="1" t="shared" ref="T172:X172" si="1277">RAND()</f>
        <v>0.775034656747647</v>
      </c>
      <c r="U172" s="29">
        <f ca="1">IF(T172&lt;=('Ejercicio 3 - TIR'!$D$24-'Ejercicio 3 - TIR'!$C$24)/('Ejercicio 3 - TIR'!$E$24-'Ejercicio 3 - TIR'!$C$24),'Ejercicio 3 - TIR'!$C$24+SQRT(('Ejercicio 3 - TIR'!$E$24-'Ejercicio 3 - TIR'!$C$24)*('Ejercicio 3 - TIR'!$D$24-'Ejercicio 3 - TIR'!$C$24)*T172),'Ejercicio 3 - TIR'!$E$24-SQRT(('Ejercicio 3 - TIR'!$E$24-'Ejercicio 3 - TIR'!$C$24)*('Ejercicio 3 - TIR'!$E$24-'Ejercicio 3 - TIR'!$D$24)*(1-T172)))</f>
        <v>0.194902132339448</v>
      </c>
      <c r="V172" s="27">
        <f ca="1" t="shared" si="1277"/>
        <v>0.922240251632722</v>
      </c>
      <c r="W172" s="29">
        <f ca="1">IF(V172&lt;=('Ejercicio 3 - TIR'!$D$25-'Ejercicio 3 - TIR'!$C$25)/('Ejercicio 3 - TIR'!$E$25-'Ejercicio 3 - TIR'!$C$25),'Ejercicio 3 - TIR'!$C$25+SQRT(('Ejercicio 3 - TIR'!$E$25-'Ejercicio 3 - TIR'!$C$25)*('Ejercicio 3 - TIR'!$D$25-'Ejercicio 3 - TIR'!$C$25)*V172),'Ejercicio 3 - TIR'!$E$25-SQRT(('Ejercicio 3 - TIR'!$E$25-'Ejercicio 3 - TIR'!$C$25)*('Ejercicio 3 - TIR'!$E$25-'Ejercicio 3 - TIR'!$D$25)*(1-V172)))</f>
        <v>0.233502754190912</v>
      </c>
      <c r="X172" s="27">
        <f ca="1" t="shared" si="1277"/>
        <v>0.767409144278438</v>
      </c>
      <c r="Y172" s="29">
        <f ca="1">IF(X172&lt;=('Ejercicio 3 - TIR'!$D$26-'Ejercicio 3 - TIR'!$C$26)/('Ejercicio 3 - TIR'!$E$26-'Ejercicio 3 - TIR'!$C$26),'Ejercicio 3 - TIR'!$C$26+SQRT(('Ejercicio 3 - TIR'!$E$26-'Ejercicio 3 - TIR'!$C$26)*('Ejercicio 3 - TIR'!$D$26-'Ejercicio 3 - TIR'!$C$26)*X172),'Ejercicio 3 - TIR'!$E$26-SQRT(('Ejercicio 3 - TIR'!$E$26-'Ejercicio 3 - TIR'!$C$26)*('Ejercicio 3 - TIR'!$E$26-'Ejercicio 3 - TIR'!$D$26)*(1-X172)))</f>
        <v>0.244560042030267</v>
      </c>
      <c r="Z172" s="27">
        <f ca="1" t="shared" si="956"/>
        <v>1.15641715961283</v>
      </c>
      <c r="AA172" s="27">
        <f ca="1" t="shared" si="957"/>
        <v>1.31692155686412</v>
      </c>
      <c r="AB172" s="27">
        <f ca="1" t="shared" si="958"/>
        <v>1.57359237642072</v>
      </c>
      <c r="AC172" s="27">
        <f ca="1" t="shared" si="959"/>
        <v>1.94103053028878</v>
      </c>
      <c r="AD172" s="27">
        <f ca="1" t="shared" si="960"/>
        <v>2.41572903835824</v>
      </c>
      <c r="AE172" s="26">
        <f ca="1" t="shared" si="961"/>
        <v>4041.66713203959</v>
      </c>
      <c r="AF172" s="26">
        <f ca="1" t="shared" si="962"/>
        <v>4602.62849578789</v>
      </c>
      <c r="AG172" s="26">
        <f ca="1" t="shared" si="963"/>
        <v>5499.69060398326</v>
      </c>
      <c r="AH172" s="26">
        <f ca="1" t="shared" si="964"/>
        <v>6783.88350721123</v>
      </c>
      <c r="AI172" s="26">
        <f ca="1" t="shared" si="965"/>
        <v>8442.95034286325</v>
      </c>
      <c r="AJ172" s="28">
        <f ca="1" t="shared" si="966"/>
        <v>38218.2730350075</v>
      </c>
      <c r="AK172" s="28">
        <f ca="1" t="shared" si="967"/>
        <v>45157.2997748558</v>
      </c>
      <c r="AL172" s="28">
        <f ca="1" t="shared" si="968"/>
        <v>56839.9444688636</v>
      </c>
      <c r="AM172" s="28">
        <f ca="1" t="shared" si="969"/>
        <v>75305.1882301885</v>
      </c>
      <c r="AN172" s="28">
        <f ca="1" t="shared" si="970"/>
        <v>91111.6211325022</v>
      </c>
      <c r="AO172" s="28">
        <f ca="1">C172/'Ejercicio 3 - TIR'!$D$7</f>
        <v>12470.3581395486</v>
      </c>
      <c r="AP172" s="28">
        <f ca="1" t="shared" si="971"/>
        <v>25747.9148954589</v>
      </c>
      <c r="AQ172" s="28">
        <f ca="1" t="shared" si="972"/>
        <v>32686.9416353072</v>
      </c>
      <c r="AR172" s="28">
        <f ca="1" t="shared" si="973"/>
        <v>44369.586329315</v>
      </c>
      <c r="AS172" s="28">
        <f ca="1" t="shared" si="974"/>
        <v>62834.8300906399</v>
      </c>
      <c r="AT172" s="28">
        <f ca="1" t="shared" si="975"/>
        <v>78641.2629929536</v>
      </c>
      <c r="AU172" s="28">
        <f ca="1">AP172*'Ejercicio 3 - TIR'!$D$5</f>
        <v>12873.9574477294</v>
      </c>
      <c r="AV172" s="28">
        <f ca="1">AQ172*'Ejercicio 3 - TIR'!$D$5</f>
        <v>16343.4708176536</v>
      </c>
      <c r="AW172" s="28">
        <f ca="1">AR172*'Ejercicio 3 - TIR'!$D$5</f>
        <v>22184.7931646575</v>
      </c>
      <c r="AX172" s="28">
        <f ca="1">AS172*'Ejercicio 3 - TIR'!$D$5</f>
        <v>31417.41504532</v>
      </c>
      <c r="AY172" s="28">
        <f ca="1">AT172*'Ejercicio 3 - TIR'!$D$5</f>
        <v>39320.6314964768</v>
      </c>
      <c r="AZ172" s="28">
        <f ca="1" t="shared" ref="AZ172:BD172" si="1278">AJ172-AU172-AE172</f>
        <v>21302.6484552384</v>
      </c>
      <c r="BA172" s="28">
        <f ca="1" t="shared" si="1278"/>
        <v>24211.2004614143</v>
      </c>
      <c r="BB172" s="28">
        <f ca="1" t="shared" si="1278"/>
        <v>29155.4607002228</v>
      </c>
      <c r="BC172" s="28">
        <f ca="1" t="shared" si="1278"/>
        <v>37103.8896776573</v>
      </c>
      <c r="BD172" s="28">
        <f ca="1" t="shared" si="1278"/>
        <v>43348.0392931622</v>
      </c>
      <c r="BE172" s="28">
        <f ca="1" t="shared" ref="BE172:BI172" si="1279">AZ172/Z172</f>
        <v>18421.2490087665</v>
      </c>
      <c r="BF172" s="28">
        <f ca="1" t="shared" si="1279"/>
        <v>18384.6944681098</v>
      </c>
      <c r="BG172" s="28">
        <f ca="1" t="shared" si="1279"/>
        <v>18527.9626014327</v>
      </c>
      <c r="BH172" s="28">
        <f ca="1" t="shared" si="1279"/>
        <v>19115.5621195392</v>
      </c>
      <c r="BI172" s="28">
        <f ca="1" t="shared" si="1279"/>
        <v>17944.08172641</v>
      </c>
      <c r="BJ172" s="28">
        <f ca="1" t="shared" si="978"/>
        <v>62420.0866350797</v>
      </c>
      <c r="BK172" s="28">
        <f ca="1" t="shared" si="979"/>
        <v>30125.0062764346</v>
      </c>
      <c r="BL172" s="28">
        <f ca="1" t="shared" si="980"/>
        <v>92545.0929115144</v>
      </c>
      <c r="BM172" s="28">
        <f ca="1">BK172*'Ejercicio 3 - TIR'!$D$5</f>
        <v>15062.5031382173</v>
      </c>
      <c r="BN172" s="28">
        <f ca="1" t="shared" si="981"/>
        <v>77482.589773297</v>
      </c>
      <c r="BO172" s="28">
        <f ca="1" t="shared" si="982"/>
        <v>32074.2055681688</v>
      </c>
      <c r="BP172" s="28">
        <f ca="1" t="shared" si="983"/>
        <v>-88190.8171961375</v>
      </c>
      <c r="BQ172" s="28">
        <f ca="1" t="shared" ref="BQ172:BT172" si="1280">BE172</f>
        <v>18421.2490087665</v>
      </c>
      <c r="BR172" s="28">
        <f ca="1" t="shared" si="1280"/>
        <v>18384.6944681098</v>
      </c>
      <c r="BS172" s="28">
        <f ca="1" t="shared" si="1280"/>
        <v>18527.9626014327</v>
      </c>
      <c r="BT172" s="28">
        <f ca="1" t="shared" si="1280"/>
        <v>19115.5621195392</v>
      </c>
      <c r="BU172" s="28">
        <f ca="1" t="shared" si="985"/>
        <v>50018.2872945789</v>
      </c>
      <c r="BV172" s="30">
        <f ca="1" t="shared" si="986"/>
        <v>10.6720937730391</v>
      </c>
    </row>
    <row r="173" ht="15" customHeight="1" spans="1:74">
      <c r="A173" s="26">
        <v>172</v>
      </c>
      <c r="B173" s="27">
        <f ca="1" t="shared" ref="B173:F173" si="1281">RAND()</f>
        <v>0.281300360596311</v>
      </c>
      <c r="C173" s="28">
        <f ca="1">IF(B173&lt;=('Ejercicio 3 - TIR'!$D$13-'Ejercicio 3 - TIR'!$C$13)/('Ejercicio 3 - TIR'!$E$13-'Ejercicio 3 - TIR'!$C$13),'Ejercicio 3 - TIR'!$C$13+SQRT(('Ejercicio 3 - TIR'!$E$13-'Ejercicio 3 - TIR'!$C$13)*('Ejercicio 3 - TIR'!$D$13-'Ejercicio 3 - TIR'!$C$13)*B173),'Ejercicio 3 - TIR'!$E$13-SQRT(('Ejercicio 3 - TIR'!$E$13-'Ejercicio 3 - TIR'!$C$13)*('Ejercicio 3 - TIR'!$E$13-'Ejercicio 3 - TIR'!$D$13)*(1-B173)))</f>
        <v>70632.6785817224</v>
      </c>
      <c r="D173" s="27">
        <f ca="1" t="shared" si="1281"/>
        <v>0.298345423056091</v>
      </c>
      <c r="E173" s="28">
        <f ca="1">IF(D173&lt;=('Ejercicio 3 - TIR'!$D$14-'Ejercicio 3 - TIR'!$C$14)/('Ejercicio 3 - TIR'!$E$14-'Ejercicio 3 - TIR'!$C$14),'Ejercicio 3 - TIR'!$C$14+SQRT(('Ejercicio 3 - TIR'!$E$14-'Ejercicio 3 - TIR'!$C$14)*('Ejercicio 3 - TIR'!$D$14-'Ejercicio 3 - TIR'!$C$14)*D173),'Ejercicio 3 - TIR'!$E$14-SQRT(('Ejercicio 3 - TIR'!$E$14-'Ejercicio 3 - TIR'!$C$14)*('Ejercicio 3 - TIR'!$E$14-'Ejercicio 3 - TIR'!$D$14)*(1-D173)))</f>
        <v>29730.3178253905</v>
      </c>
      <c r="F173" s="27">
        <f ca="1" t="shared" si="1281"/>
        <v>0.5156739163999</v>
      </c>
      <c r="G173" s="28">
        <f ca="1">IF(F173&lt;=('Ejercicio 3 - TIR'!$D$18-'Ejercicio 3 - TIR'!$C$18)/('Ejercicio 3 - TIR'!$E$18-'Ejercicio 3 - TIR'!$C$18),'Ejercicio 3 - TIR'!$C$18+SQRT(('Ejercicio 3 - TIR'!$E$18-'Ejercicio 3 - TIR'!$C$18)*('Ejercicio 3 - TIR'!$D$18-'Ejercicio 3 - TIR'!$C$18)*F173),'Ejercicio 3 - TIR'!$E$18-SQRT(('Ejercicio 3 - TIR'!$E$18-'Ejercicio 3 - TIR'!$C$18)*('Ejercicio 3 - TIR'!$E$18-'Ejercicio 3 - TIR'!$D$18)*(1-F173)))</f>
        <v>38794.9467002356</v>
      </c>
      <c r="H173" s="27">
        <f ca="1" t="shared" ref="H173:L173" si="1282">RAND()</f>
        <v>0.79758574169375</v>
      </c>
      <c r="I173" s="28">
        <f ca="1">IF(H173&lt;=('Ejercicio 3 - TIR'!$D$18-'Ejercicio 3 - TIR'!$C$18)/('Ejercicio 3 - TIR'!$E$18-'Ejercicio 3 - TIR'!$C$18),'Ejercicio 3 - TIR'!$C$18+SQRT(('Ejercicio 3 - TIR'!$E$18-'Ejercicio 3 - TIR'!$C$18)*('Ejercicio 3 - TIR'!$D$18-'Ejercicio 3 - TIR'!$C$18)*H173),'Ejercicio 3 - TIR'!$E$18-SQRT(('Ejercicio 3 - TIR'!$E$18-'Ejercicio 3 - TIR'!$C$18)*('Ejercicio 3 - TIR'!$E$18-'Ejercicio 3 - TIR'!$D$18)*(1-H173)))</f>
        <v>41103.7108201561</v>
      </c>
      <c r="J173" s="27">
        <f ca="1" t="shared" si="1282"/>
        <v>0.0720804411413645</v>
      </c>
      <c r="K173" s="28">
        <f ca="1">IF(J173&lt;=('Ejercicio 3 - TIR'!$D$18-'Ejercicio 3 - TIR'!$C$18)/('Ejercicio 3 - TIR'!$E$18-'Ejercicio 3 - TIR'!$C$18),'Ejercicio 3 - TIR'!$C$18+SQRT(('Ejercicio 3 - TIR'!$E$18-'Ejercicio 3 - TIR'!$C$18)*('Ejercicio 3 - TIR'!$D$18-'Ejercicio 3 - TIR'!$C$18)*J173),'Ejercicio 3 - TIR'!$E$18-SQRT(('Ejercicio 3 - TIR'!$E$18-'Ejercicio 3 - TIR'!$C$18)*('Ejercicio 3 - TIR'!$E$18-'Ejercicio 3 - TIR'!$D$18)*(1-J173)))</f>
        <v>33288.1706420447</v>
      </c>
      <c r="L173" s="27">
        <f ca="1" t="shared" si="1282"/>
        <v>0.448044950769947</v>
      </c>
      <c r="M173" s="28">
        <f ca="1">IF(L173&lt;=('Ejercicio 3 - TIR'!$D$18-'Ejercicio 3 - TIR'!$C$18)/('Ejercicio 3 - TIR'!$E$18-'Ejercicio 3 - TIR'!$C$18),'Ejercicio 3 - TIR'!$C$18+SQRT(('Ejercicio 3 - TIR'!$E$18-'Ejercicio 3 - TIR'!$C$18)*('Ejercicio 3 - TIR'!$D$18-'Ejercicio 3 - TIR'!$C$18)*L173),'Ejercicio 3 - TIR'!$E$18-SQRT(('Ejercicio 3 - TIR'!$E$18-'Ejercicio 3 - TIR'!$C$18)*('Ejercicio 3 - TIR'!$E$18-'Ejercicio 3 - TIR'!$D$18)*(1-L173)))</f>
        <v>38197.9718598866</v>
      </c>
      <c r="N173" s="27">
        <f ca="1" t="shared" ref="N173:R173" si="1283">RAND()</f>
        <v>0.499270192491904</v>
      </c>
      <c r="O173" s="28">
        <f ca="1">IF(N173&lt;=('Ejercicio 3 - TIR'!$D$18-'Ejercicio 3 - TIR'!$C$18)/('Ejercicio 3 - TIR'!$E$18-'Ejercicio 3 - TIR'!$C$18),'Ejercicio 3 - TIR'!$C$18+SQRT(('Ejercicio 3 - TIR'!$E$18-'Ejercicio 3 - TIR'!$C$18)*('Ejercicio 3 - TIR'!$D$18-'Ejercicio 3 - TIR'!$C$18)*N173),'Ejercicio 3 - TIR'!$E$18-SQRT(('Ejercicio 3 - TIR'!$E$18-'Ejercicio 3 - TIR'!$C$18)*('Ejercicio 3 - TIR'!$E$18-'Ejercicio 3 - TIR'!$D$18)*(1-N173)))</f>
        <v>38653.9314114329</v>
      </c>
      <c r="P173" s="27">
        <f ca="1" t="shared" si="1283"/>
        <v>0.560963159137572</v>
      </c>
      <c r="Q173" s="29">
        <f ca="1">IF(P173&lt;=('Ejercicio 3 - TIR'!$D$22-'Ejercicio 3 - TIR'!$C$22)/('Ejercicio 3 - TIR'!$E$22-'Ejercicio 3 - TIR'!$C$22),'Ejercicio 3 - TIR'!$C$22+SQRT(('Ejercicio 3 - TIR'!$E$22-'Ejercicio 3 - TIR'!$C$22)*('Ejercicio 3 - TIR'!$D$22-'Ejercicio 3 - TIR'!$C$22)*P173),'Ejercicio 3 - TIR'!$E$22-SQRT(('Ejercicio 3 - TIR'!$E$22-'Ejercicio 3 - TIR'!$C$22)*('Ejercicio 3 - TIR'!$E$22-'Ejercicio 3 - TIR'!$D$22)*(1-P173)))</f>
        <v>0.151888324248591</v>
      </c>
      <c r="R173" s="27">
        <f ca="1" t="shared" si="1283"/>
        <v>0.0924023967908574</v>
      </c>
      <c r="S173" s="29">
        <f ca="1">IF(R173&lt;=('Ejercicio 3 - TIR'!$D$23-'Ejercicio 3 - TIR'!$C$23)/('Ejercicio 3 - TIR'!$E$23-'Ejercicio 3 - TIR'!$C$23),'Ejercicio 3 - TIR'!$C$23+SQRT(('Ejercicio 3 - TIR'!$E$23-'Ejercicio 3 - TIR'!$C$23)*('Ejercicio 3 - TIR'!$D$23-'Ejercicio 3 - TIR'!$C$23)*R173),'Ejercicio 3 - TIR'!$E$23-SQRT(('Ejercicio 3 - TIR'!$E$23-'Ejercicio 3 - TIR'!$C$23)*('Ejercicio 3 - TIR'!$E$23-'Ejercicio 3 - TIR'!$D$23)*(1-R173)))</f>
        <v>0.132896678418242</v>
      </c>
      <c r="T173" s="27">
        <f ca="1" t="shared" ref="T173:X173" si="1284">RAND()</f>
        <v>0.540529440413561</v>
      </c>
      <c r="U173" s="29">
        <f ca="1">IF(T173&lt;=('Ejercicio 3 - TIR'!$D$24-'Ejercicio 3 - TIR'!$C$24)/('Ejercicio 3 - TIR'!$E$24-'Ejercicio 3 - TIR'!$C$24),'Ejercicio 3 - TIR'!$C$24+SQRT(('Ejercicio 3 - TIR'!$E$24-'Ejercicio 3 - TIR'!$C$24)*('Ejercicio 3 - TIR'!$D$24-'Ejercicio 3 - TIR'!$C$24)*T173),'Ejercicio 3 - TIR'!$E$24-SQRT(('Ejercicio 3 - TIR'!$E$24-'Ejercicio 3 - TIR'!$C$24)*('Ejercicio 3 - TIR'!$E$24-'Ejercicio 3 - TIR'!$D$24)*(1-T173)))</f>
        <v>0.184131942248819</v>
      </c>
      <c r="V173" s="27">
        <f ca="1" t="shared" si="1284"/>
        <v>0.281834773603431</v>
      </c>
      <c r="W173" s="29">
        <f ca="1">IF(V173&lt;=('Ejercicio 3 - TIR'!$D$25-'Ejercicio 3 - TIR'!$C$25)/('Ejercicio 3 - TIR'!$E$25-'Ejercicio 3 - TIR'!$C$25),'Ejercicio 3 - TIR'!$C$25+SQRT(('Ejercicio 3 - TIR'!$E$25-'Ejercicio 3 - TIR'!$C$25)*('Ejercicio 3 - TIR'!$D$25-'Ejercicio 3 - TIR'!$C$25)*V173),'Ejercicio 3 - TIR'!$E$25-SQRT(('Ejercicio 3 - TIR'!$E$25-'Ejercicio 3 - TIR'!$C$25)*('Ejercicio 3 - TIR'!$E$25-'Ejercicio 3 - TIR'!$D$25)*(1-V173)))</f>
        <v>0.199863752994961</v>
      </c>
      <c r="X173" s="27">
        <f ca="1" t="shared" si="1284"/>
        <v>0.483549853226364</v>
      </c>
      <c r="Y173" s="29">
        <f ca="1">IF(X173&lt;=('Ejercicio 3 - TIR'!$D$26-'Ejercicio 3 - TIR'!$C$26)/('Ejercicio 3 - TIR'!$E$26-'Ejercicio 3 - TIR'!$C$26),'Ejercicio 3 - TIR'!$C$26+SQRT(('Ejercicio 3 - TIR'!$E$26-'Ejercicio 3 - TIR'!$C$26)*('Ejercicio 3 - TIR'!$D$26-'Ejercicio 3 - TIR'!$C$26)*X173),'Ejercicio 3 - TIR'!$E$26-SQRT(('Ejercicio 3 - TIR'!$E$26-'Ejercicio 3 - TIR'!$C$26)*('Ejercicio 3 - TIR'!$E$26-'Ejercicio 3 - TIR'!$D$26)*(1-X173)))</f>
        <v>0.227190618328013</v>
      </c>
      <c r="Z173" s="27">
        <f ca="1" t="shared" si="956"/>
        <v>1.15188832424859</v>
      </c>
      <c r="AA173" s="27">
        <f ca="1" t="shared" si="957"/>
        <v>1.30497045644998</v>
      </c>
      <c r="AB173" s="27">
        <f ca="1" t="shared" si="958"/>
        <v>1.54525720117345</v>
      </c>
      <c r="AC173" s="27">
        <f ca="1" t="shared" si="959"/>
        <v>1.85409810474246</v>
      </c>
      <c r="AD173" s="27">
        <f ca="1" t="shared" si="960"/>
        <v>2.2753317995997</v>
      </c>
      <c r="AE173" s="26">
        <f ca="1" t="shared" si="961"/>
        <v>4515.68815387656</v>
      </c>
      <c r="AF173" s="26">
        <f ca="1" t="shared" si="962"/>
        <v>5115.80811029936</v>
      </c>
      <c r="AG173" s="26">
        <f ca="1" t="shared" si="963"/>
        <v>6057.79179382104</v>
      </c>
      <c r="AH173" s="26">
        <f ca="1" t="shared" si="964"/>
        <v>7268.52479659619</v>
      </c>
      <c r="AI173" s="26">
        <f ca="1" t="shared" si="965"/>
        <v>8919.86543946737</v>
      </c>
      <c r="AJ173" s="28">
        <f ca="1" t="shared" si="966"/>
        <v>44687.4461438478</v>
      </c>
      <c r="AK173" s="28">
        <f ca="1" t="shared" si="967"/>
        <v>53639.1282707672</v>
      </c>
      <c r="AL173" s="28">
        <f ca="1" t="shared" si="968"/>
        <v>51438.7853985101</v>
      </c>
      <c r="AM173" s="28">
        <f ca="1" t="shared" si="969"/>
        <v>70822.7872304215</v>
      </c>
      <c r="AN173" s="28">
        <f ca="1" t="shared" si="970"/>
        <v>87950.5193199789</v>
      </c>
      <c r="AO173" s="28">
        <f ca="1">C173/'Ejercicio 3 - TIR'!$D$7</f>
        <v>14126.5357163445</v>
      </c>
      <c r="AP173" s="28">
        <f ca="1" t="shared" si="971"/>
        <v>30560.9104275033</v>
      </c>
      <c r="AQ173" s="28">
        <f ca="1" t="shared" si="972"/>
        <v>39512.5925544227</v>
      </c>
      <c r="AR173" s="28">
        <f ca="1" t="shared" si="973"/>
        <v>37312.2496821656</v>
      </c>
      <c r="AS173" s="28">
        <f ca="1" t="shared" si="974"/>
        <v>56696.251514077</v>
      </c>
      <c r="AT173" s="28">
        <f ca="1" t="shared" si="975"/>
        <v>73823.9836036344</v>
      </c>
      <c r="AU173" s="28">
        <f ca="1">AP173*'Ejercicio 3 - TIR'!$D$5</f>
        <v>15280.4552137516</v>
      </c>
      <c r="AV173" s="28">
        <f ca="1">AQ173*'Ejercicio 3 - TIR'!$D$5</f>
        <v>19756.2962772114</v>
      </c>
      <c r="AW173" s="28">
        <f ca="1">AR173*'Ejercicio 3 - TIR'!$D$5</f>
        <v>18656.1248410828</v>
      </c>
      <c r="AX173" s="28">
        <f ca="1">AS173*'Ejercicio 3 - TIR'!$D$5</f>
        <v>28348.1257570385</v>
      </c>
      <c r="AY173" s="28">
        <f ca="1">AT173*'Ejercicio 3 - TIR'!$D$5</f>
        <v>36911.9918018172</v>
      </c>
      <c r="AZ173" s="28">
        <f ca="1" t="shared" ref="AZ173:BD173" si="1285">AJ173-AU173-AE173</f>
        <v>24891.3027762196</v>
      </c>
      <c r="BA173" s="28">
        <f ca="1" t="shared" si="1285"/>
        <v>28767.0238832565</v>
      </c>
      <c r="BB173" s="28">
        <f ca="1" t="shared" si="1285"/>
        <v>26724.8687636062</v>
      </c>
      <c r="BC173" s="28">
        <f ca="1" t="shared" si="1285"/>
        <v>35206.1366767868</v>
      </c>
      <c r="BD173" s="28">
        <f ca="1" t="shared" si="1285"/>
        <v>42118.6620786943</v>
      </c>
      <c r="BE173" s="28">
        <f ca="1" t="shared" ref="BE173:BI173" si="1286">AZ173/Z173</f>
        <v>21609.1284651721</v>
      </c>
      <c r="BF173" s="28">
        <f ca="1" t="shared" si="1286"/>
        <v>22044.1955149803</v>
      </c>
      <c r="BG173" s="28">
        <f ca="1" t="shared" si="1286"/>
        <v>17294.7705684929</v>
      </c>
      <c r="BH173" s="28">
        <f ca="1" t="shared" si="1286"/>
        <v>18988.2814651154</v>
      </c>
      <c r="BI173" s="28">
        <f ca="1" t="shared" si="1286"/>
        <v>18510.9978624236</v>
      </c>
      <c r="BJ173" s="28">
        <f ca="1" t="shared" si="978"/>
        <v>67646.3375603166</v>
      </c>
      <c r="BK173" s="28">
        <f ca="1" t="shared" si="979"/>
        <v>32142.5559335795</v>
      </c>
      <c r="BL173" s="28">
        <f ca="1" t="shared" si="980"/>
        <v>99788.8934938961</v>
      </c>
      <c r="BM173" s="28">
        <f ca="1">BK173*'Ejercicio 3 - TIR'!$D$5</f>
        <v>16071.2779667897</v>
      </c>
      <c r="BN173" s="28">
        <f ca="1" t="shared" si="981"/>
        <v>83717.6155271063</v>
      </c>
      <c r="BO173" s="28">
        <f ca="1" t="shared" si="982"/>
        <v>36793.5856835627</v>
      </c>
      <c r="BP173" s="28">
        <f ca="1" t="shared" si="983"/>
        <v>-100362.996407113</v>
      </c>
      <c r="BQ173" s="28">
        <f ca="1" t="shared" ref="BQ173:BT173" si="1287">BE173</f>
        <v>21609.1284651721</v>
      </c>
      <c r="BR173" s="28">
        <f ca="1" t="shared" si="1287"/>
        <v>22044.1955149803</v>
      </c>
      <c r="BS173" s="28">
        <f ca="1" t="shared" si="1287"/>
        <v>17294.7705684929</v>
      </c>
      <c r="BT173" s="28">
        <f ca="1" t="shared" si="1287"/>
        <v>18988.2814651154</v>
      </c>
      <c r="BU173" s="28">
        <f ca="1" t="shared" si="985"/>
        <v>55304.5835459863</v>
      </c>
      <c r="BV173" s="30">
        <f ca="1" t="shared" si="986"/>
        <v>9.25433844865469</v>
      </c>
    </row>
    <row r="174" ht="15" customHeight="1" spans="1:74">
      <c r="A174" s="26">
        <v>173</v>
      </c>
      <c r="B174" s="27">
        <f ca="1" t="shared" ref="B174:F174" si="1288">RAND()</f>
        <v>0.742589084058977</v>
      </c>
      <c r="C174" s="28">
        <f ca="1">IF(B174&lt;=('Ejercicio 3 - TIR'!$D$13-'Ejercicio 3 - TIR'!$C$13)/('Ejercicio 3 - TIR'!$E$13-'Ejercicio 3 - TIR'!$C$13),'Ejercicio 3 - TIR'!$C$13+SQRT(('Ejercicio 3 - TIR'!$E$13-'Ejercicio 3 - TIR'!$C$13)*('Ejercicio 3 - TIR'!$D$13-'Ejercicio 3 - TIR'!$C$13)*B174),'Ejercicio 3 - TIR'!$E$13-SQRT(('Ejercicio 3 - TIR'!$E$13-'Ejercicio 3 - TIR'!$C$13)*('Ejercicio 3 - TIR'!$E$13-'Ejercicio 3 - TIR'!$D$13)*(1-B174)))</f>
        <v>82424.6451208169</v>
      </c>
      <c r="D174" s="27">
        <f ca="1" t="shared" si="1288"/>
        <v>0.984551007374408</v>
      </c>
      <c r="E174" s="28">
        <f ca="1">IF(D174&lt;=('Ejercicio 3 - TIR'!$D$14-'Ejercicio 3 - TIR'!$C$14)/('Ejercicio 3 - TIR'!$E$14-'Ejercicio 3 - TIR'!$C$14),'Ejercicio 3 - TIR'!$C$14+SQRT(('Ejercicio 3 - TIR'!$E$14-'Ejercicio 3 - TIR'!$C$14)*('Ejercicio 3 - TIR'!$D$14-'Ejercicio 3 - TIR'!$C$14)*D174),'Ejercicio 3 - TIR'!$E$14-SQRT(('Ejercicio 3 - TIR'!$E$14-'Ejercicio 3 - TIR'!$C$14)*('Ejercicio 3 - TIR'!$E$14-'Ejercicio 3 - TIR'!$D$14)*(1-D174)))</f>
        <v>38477.7158958201</v>
      </c>
      <c r="F174" s="27">
        <f ca="1" t="shared" si="1288"/>
        <v>0.337190823783237</v>
      </c>
      <c r="G174" s="28">
        <f ca="1">IF(F174&lt;=('Ejercicio 3 - TIR'!$D$18-'Ejercicio 3 - TIR'!$C$18)/('Ejercicio 3 - TIR'!$E$18-'Ejercicio 3 - TIR'!$C$18),'Ejercicio 3 - TIR'!$C$18+SQRT(('Ejercicio 3 - TIR'!$E$18-'Ejercicio 3 - TIR'!$C$18)*('Ejercicio 3 - TIR'!$D$18-'Ejercicio 3 - TIR'!$C$18)*F174),'Ejercicio 3 - TIR'!$E$18-SQRT(('Ejercicio 3 - TIR'!$E$18-'Ejercicio 3 - TIR'!$C$18)*('Ejercicio 3 - TIR'!$E$18-'Ejercicio 3 - TIR'!$D$18)*(1-F174)))</f>
        <v>37111.864985184</v>
      </c>
      <c r="H174" s="27">
        <f ca="1" t="shared" ref="H174:L174" si="1289">RAND()</f>
        <v>0.974072084730185</v>
      </c>
      <c r="I174" s="28">
        <f ca="1">IF(H174&lt;=('Ejercicio 3 - TIR'!$D$18-'Ejercicio 3 - TIR'!$C$18)/('Ejercicio 3 - TIR'!$E$18-'Ejercicio 3 - TIR'!$C$18),'Ejercicio 3 - TIR'!$C$18+SQRT(('Ejercicio 3 - TIR'!$E$18-'Ejercicio 3 - TIR'!$C$18)*('Ejercicio 3 - TIR'!$D$18-'Ejercicio 3 - TIR'!$C$18)*H174),'Ejercicio 3 - TIR'!$E$18-SQRT(('Ejercicio 3 - TIR'!$E$18-'Ejercicio 3 - TIR'!$C$18)*('Ejercicio 3 - TIR'!$E$18-'Ejercicio 3 - TIR'!$D$18)*(1-H174)))</f>
        <v>43605.513124753</v>
      </c>
      <c r="J174" s="27">
        <f ca="1" t="shared" si="1289"/>
        <v>0.672560827989684</v>
      </c>
      <c r="K174" s="28">
        <f ca="1">IF(J174&lt;=('Ejercicio 3 - TIR'!$D$18-'Ejercicio 3 - TIR'!$C$18)/('Ejercicio 3 - TIR'!$E$18-'Ejercicio 3 - TIR'!$C$18),'Ejercicio 3 - TIR'!$C$18+SQRT(('Ejercicio 3 - TIR'!$E$18-'Ejercicio 3 - TIR'!$C$18)*('Ejercicio 3 - TIR'!$D$18-'Ejercicio 3 - TIR'!$C$18)*J174),'Ejercicio 3 - TIR'!$E$18-SQRT(('Ejercicio 3 - TIR'!$E$18-'Ejercicio 3 - TIR'!$C$18)*('Ejercicio 3 - TIR'!$E$18-'Ejercicio 3 - TIR'!$D$18)*(1-J174)))</f>
        <v>40044.4033759018</v>
      </c>
      <c r="L174" s="27">
        <f ca="1" t="shared" si="1289"/>
        <v>0.318363174449878</v>
      </c>
      <c r="M174" s="28">
        <f ca="1">IF(L174&lt;=('Ejercicio 3 - TIR'!$D$18-'Ejercicio 3 - TIR'!$C$18)/('Ejercicio 3 - TIR'!$E$18-'Ejercicio 3 - TIR'!$C$18),'Ejercicio 3 - TIR'!$C$18+SQRT(('Ejercicio 3 - TIR'!$E$18-'Ejercicio 3 - TIR'!$C$18)*('Ejercicio 3 - TIR'!$D$18-'Ejercicio 3 - TIR'!$C$18)*L174),'Ejercicio 3 - TIR'!$E$18-SQRT(('Ejercicio 3 - TIR'!$E$18-'Ejercicio 3 - TIR'!$C$18)*('Ejercicio 3 - TIR'!$E$18-'Ejercicio 3 - TIR'!$D$18)*(1-L174)))</f>
        <v>36910.4613570645</v>
      </c>
      <c r="N174" s="27">
        <f ca="1" t="shared" ref="N174:R174" si="1290">RAND()</f>
        <v>0.456544102124687</v>
      </c>
      <c r="O174" s="28">
        <f ca="1">IF(N174&lt;=('Ejercicio 3 - TIR'!$D$18-'Ejercicio 3 - TIR'!$C$18)/('Ejercicio 3 - TIR'!$E$18-'Ejercicio 3 - TIR'!$C$18),'Ejercicio 3 - TIR'!$C$18+SQRT(('Ejercicio 3 - TIR'!$E$18-'Ejercicio 3 - TIR'!$C$18)*('Ejercicio 3 - TIR'!$D$18-'Ejercicio 3 - TIR'!$C$18)*N174),'Ejercicio 3 - TIR'!$E$18-SQRT(('Ejercicio 3 - TIR'!$E$18-'Ejercicio 3 - TIR'!$C$18)*('Ejercicio 3 - TIR'!$E$18-'Ejercicio 3 - TIR'!$D$18)*(1-N174)))</f>
        <v>38275.3619448761</v>
      </c>
      <c r="P174" s="27">
        <f ca="1" t="shared" si="1290"/>
        <v>0.263829153348112</v>
      </c>
      <c r="Q174" s="29">
        <f ca="1">IF(P174&lt;=('Ejercicio 3 - TIR'!$D$22-'Ejercicio 3 - TIR'!$C$22)/('Ejercicio 3 - TIR'!$E$22-'Ejercicio 3 - TIR'!$C$22),'Ejercicio 3 - TIR'!$C$22+SQRT(('Ejercicio 3 - TIR'!$E$22-'Ejercicio 3 - TIR'!$C$22)*('Ejercicio 3 - TIR'!$D$22-'Ejercicio 3 - TIR'!$C$22)*P174),'Ejercicio 3 - TIR'!$E$22-SQRT(('Ejercicio 3 - TIR'!$E$22-'Ejercicio 3 - TIR'!$C$22)*('Ejercicio 3 - TIR'!$E$22-'Ejercicio 3 - TIR'!$D$22)*(1-P174)))</f>
        <v>0.141792027808963</v>
      </c>
      <c r="R174" s="27">
        <f ca="1" t="shared" si="1290"/>
        <v>0.131135612707103</v>
      </c>
      <c r="S174" s="29">
        <f ca="1">IF(R174&lt;=('Ejercicio 3 - TIR'!$D$23-'Ejercicio 3 - TIR'!$C$23)/('Ejercicio 3 - TIR'!$E$23-'Ejercicio 3 - TIR'!$C$23),'Ejercicio 3 - TIR'!$C$23+SQRT(('Ejercicio 3 - TIR'!$E$23-'Ejercicio 3 - TIR'!$C$23)*('Ejercicio 3 - TIR'!$D$23-'Ejercicio 3 - TIR'!$C$23)*R174),'Ejercicio 3 - TIR'!$E$23-SQRT(('Ejercicio 3 - TIR'!$E$23-'Ejercicio 3 - TIR'!$C$23)*('Ejercicio 3 - TIR'!$E$23-'Ejercicio 3 - TIR'!$D$23)*(1-R174)))</f>
        <v>0.135363726854926</v>
      </c>
      <c r="T174" s="27">
        <f ca="1" t="shared" ref="T174:X174" si="1291">RAND()</f>
        <v>0.295861665683782</v>
      </c>
      <c r="U174" s="29">
        <f ca="1">IF(T174&lt;=('Ejercicio 3 - TIR'!$D$24-'Ejercicio 3 - TIR'!$C$24)/('Ejercicio 3 - TIR'!$E$24-'Ejercicio 3 - TIR'!$C$24),'Ejercicio 3 - TIR'!$C$24+SQRT(('Ejercicio 3 - TIR'!$E$24-'Ejercicio 3 - TIR'!$C$24)*('Ejercicio 3 - TIR'!$D$24-'Ejercicio 3 - TIR'!$C$24)*T174),'Ejercicio 3 - TIR'!$E$24-SQRT(('Ejercicio 3 - TIR'!$E$24-'Ejercicio 3 - TIR'!$C$24)*('Ejercicio 3 - TIR'!$E$24-'Ejercicio 3 - TIR'!$D$24)*(1-T174)))</f>
        <v>0.174926080677394</v>
      </c>
      <c r="V174" s="27">
        <f ca="1" t="shared" si="1291"/>
        <v>0.0619693416301745</v>
      </c>
      <c r="W174" s="29">
        <f ca="1">IF(V174&lt;=('Ejercicio 3 - TIR'!$D$25-'Ejercicio 3 - TIR'!$C$25)/('Ejercicio 3 - TIR'!$E$25-'Ejercicio 3 - TIR'!$C$25),'Ejercicio 3 - TIR'!$C$25+SQRT(('Ejercicio 3 - TIR'!$E$25-'Ejercicio 3 - TIR'!$C$25)*('Ejercicio 3 - TIR'!$D$25-'Ejercicio 3 - TIR'!$C$25)*V174),'Ejercicio 3 - TIR'!$E$25-SQRT(('Ejercicio 3 - TIR'!$E$25-'Ejercicio 3 - TIR'!$C$25)*('Ejercicio 3 - TIR'!$E$25-'Ejercicio 3 - TIR'!$D$25)*(1-V174)))</f>
        <v>0.189314347979448</v>
      </c>
      <c r="X174" s="27">
        <f ca="1" t="shared" si="1291"/>
        <v>0.971683914982082</v>
      </c>
      <c r="Y174" s="29">
        <f ca="1">IF(X174&lt;=('Ejercicio 3 - TIR'!$D$26-'Ejercicio 3 - TIR'!$C$26)/('Ejercicio 3 - TIR'!$E$26-'Ejercicio 3 - TIR'!$C$26),'Ejercicio 3 - TIR'!$C$26+SQRT(('Ejercicio 3 - TIR'!$E$26-'Ejercicio 3 - TIR'!$C$26)*('Ejercicio 3 - TIR'!$D$26-'Ejercicio 3 - TIR'!$C$26)*X174),'Ejercicio 3 - TIR'!$E$26-SQRT(('Ejercicio 3 - TIR'!$E$26-'Ejercicio 3 - TIR'!$C$26)*('Ejercicio 3 - TIR'!$E$26-'Ejercicio 3 - TIR'!$D$26)*(1-X174)))</f>
        <v>0.267634448694184</v>
      </c>
      <c r="Z174" s="27">
        <f ca="1" t="shared" si="956"/>
        <v>1.14179202780896</v>
      </c>
      <c r="AA174" s="27">
        <f ca="1" t="shared" si="957"/>
        <v>1.29634925198643</v>
      </c>
      <c r="AB174" s="27">
        <f ca="1" t="shared" si="958"/>
        <v>1.52311454582548</v>
      </c>
      <c r="AC174" s="27">
        <f ca="1" t="shared" si="959"/>
        <v>1.81146198296645</v>
      </c>
      <c r="AD174" s="27">
        <f ca="1" t="shared" si="960"/>
        <v>2.29627161210815</v>
      </c>
      <c r="AE174" s="26">
        <f ca="1" t="shared" si="961"/>
        <v>5455.83336232549</v>
      </c>
      <c r="AF174" s="26">
        <f ca="1" t="shared" si="962"/>
        <v>6194.35529934931</v>
      </c>
      <c r="AG174" s="26">
        <f ca="1" t="shared" si="963"/>
        <v>7277.90959418773</v>
      </c>
      <c r="AH174" s="26">
        <f ca="1" t="shared" si="964"/>
        <v>8655.72230366474</v>
      </c>
      <c r="AI174" s="26">
        <f ca="1" t="shared" si="965"/>
        <v>10972.291770456</v>
      </c>
      <c r="AJ174" s="28">
        <f ca="1" t="shared" si="966"/>
        <v>42374.0315772056</v>
      </c>
      <c r="AK174" s="28">
        <f ca="1" t="shared" si="967"/>
        <v>56527.9743217579</v>
      </c>
      <c r="AL174" s="28">
        <f ca="1" t="shared" si="968"/>
        <v>60992.2132607391</v>
      </c>
      <c r="AM174" s="28">
        <f ca="1" t="shared" si="969"/>
        <v>66861.8975220745</v>
      </c>
      <c r="AN174" s="28">
        <f ca="1" t="shared" si="970"/>
        <v>87890.6270771834</v>
      </c>
      <c r="AO174" s="28">
        <f ca="1">C174/'Ejercicio 3 - TIR'!$D$7</f>
        <v>16484.9290241634</v>
      </c>
      <c r="AP174" s="28">
        <f ca="1" t="shared" si="971"/>
        <v>25889.1025530423</v>
      </c>
      <c r="AQ174" s="28">
        <f ca="1" t="shared" si="972"/>
        <v>40043.0452975945</v>
      </c>
      <c r="AR174" s="28">
        <f ca="1" t="shared" si="973"/>
        <v>44507.2842365758</v>
      </c>
      <c r="AS174" s="28">
        <f ca="1" t="shared" si="974"/>
        <v>50376.9684979112</v>
      </c>
      <c r="AT174" s="28">
        <f ca="1" t="shared" si="975"/>
        <v>71405.6980530201</v>
      </c>
      <c r="AU174" s="28">
        <f ca="1">AP174*'Ejercicio 3 - TIR'!$D$5</f>
        <v>12944.5512765211</v>
      </c>
      <c r="AV174" s="28">
        <f ca="1">AQ174*'Ejercicio 3 - TIR'!$D$5</f>
        <v>20021.5226487973</v>
      </c>
      <c r="AW174" s="28">
        <f ca="1">AR174*'Ejercicio 3 - TIR'!$D$5</f>
        <v>22253.6421182879</v>
      </c>
      <c r="AX174" s="28">
        <f ca="1">AS174*'Ejercicio 3 - TIR'!$D$5</f>
        <v>25188.4842489556</v>
      </c>
      <c r="AY174" s="28">
        <f ca="1">AT174*'Ejercicio 3 - TIR'!$D$5</f>
        <v>35702.84902651</v>
      </c>
      <c r="AZ174" s="28">
        <f ca="1" t="shared" ref="AZ174:BD174" si="1292">AJ174-AU174-AE174</f>
        <v>23973.646938359</v>
      </c>
      <c r="BA174" s="28">
        <f ca="1" t="shared" si="1292"/>
        <v>30312.0963736113</v>
      </c>
      <c r="BB174" s="28">
        <f ca="1" t="shared" si="1292"/>
        <v>31460.6615482635</v>
      </c>
      <c r="BC174" s="28">
        <f ca="1" t="shared" si="1292"/>
        <v>33017.6909694542</v>
      </c>
      <c r="BD174" s="28">
        <f ca="1" t="shared" si="1292"/>
        <v>41215.4862802174</v>
      </c>
      <c r="BE174" s="28">
        <f ca="1" t="shared" ref="BE174:BI174" si="1293">AZ174/Z174</f>
        <v>20996.5093068334</v>
      </c>
      <c r="BF174" s="28">
        <f ca="1" t="shared" si="1293"/>
        <v>23382.6619849268</v>
      </c>
      <c r="BG174" s="28">
        <f ca="1" t="shared" si="1293"/>
        <v>20655.4796778024</v>
      </c>
      <c r="BH174" s="28">
        <f ca="1" t="shared" si="1293"/>
        <v>18227.0957270571</v>
      </c>
      <c r="BI174" s="28">
        <f ca="1" t="shared" si="1293"/>
        <v>17948.8724517125</v>
      </c>
      <c r="BJ174" s="28">
        <f ca="1" t="shared" si="978"/>
        <v>88355.2867103341</v>
      </c>
      <c r="BK174" s="28">
        <f ca="1" t="shared" si="979"/>
        <v>37853.874545804</v>
      </c>
      <c r="BL174" s="28">
        <f ca="1" t="shared" si="980"/>
        <v>126209.161256138</v>
      </c>
      <c r="BM174" s="28">
        <f ca="1">BK174*'Ejercicio 3 - TIR'!$D$5</f>
        <v>18926.937272902</v>
      </c>
      <c r="BN174" s="28">
        <f ca="1" t="shared" si="981"/>
        <v>107282.223983236</v>
      </c>
      <c r="BO174" s="28">
        <f ca="1" t="shared" si="982"/>
        <v>46720.1804079018</v>
      </c>
      <c r="BP174" s="28">
        <f ca="1" t="shared" si="983"/>
        <v>-120902.361016637</v>
      </c>
      <c r="BQ174" s="28">
        <f ca="1" t="shared" ref="BQ174:BT174" si="1294">BE174</f>
        <v>20996.5093068334</v>
      </c>
      <c r="BR174" s="28">
        <f ca="1" t="shared" si="1294"/>
        <v>23382.6619849268</v>
      </c>
      <c r="BS174" s="28">
        <f ca="1" t="shared" si="1294"/>
        <v>20655.4796778024</v>
      </c>
      <c r="BT174" s="28">
        <f ca="1" t="shared" si="1294"/>
        <v>18227.0957270571</v>
      </c>
      <c r="BU174" s="28">
        <f ca="1" t="shared" si="985"/>
        <v>64669.0528596143</v>
      </c>
      <c r="BV174" s="30">
        <f ca="1" t="shared" si="986"/>
        <v>5.9540739006201</v>
      </c>
    </row>
    <row r="175" ht="15" customHeight="1" spans="1:74">
      <c r="A175" s="26">
        <v>174</v>
      </c>
      <c r="B175" s="27">
        <f ca="1" t="shared" ref="B175:F175" si="1295">RAND()</f>
        <v>0.452747334784594</v>
      </c>
      <c r="C175" s="28">
        <f ca="1">IF(B175&lt;=('Ejercicio 3 - TIR'!$D$13-'Ejercicio 3 - TIR'!$C$13)/('Ejercicio 3 - TIR'!$E$13-'Ejercicio 3 - TIR'!$C$13),'Ejercicio 3 - TIR'!$C$13+SQRT(('Ejercicio 3 - TIR'!$E$13-'Ejercicio 3 - TIR'!$C$13)*('Ejercicio 3 - TIR'!$D$13-'Ejercicio 3 - TIR'!$C$13)*B175),'Ejercicio 3 - TIR'!$E$13-SQRT(('Ejercicio 3 - TIR'!$E$13-'Ejercicio 3 - TIR'!$C$13)*('Ejercicio 3 - TIR'!$E$13-'Ejercicio 3 - TIR'!$D$13)*(1-B175)))</f>
        <v>74373.7790874564</v>
      </c>
      <c r="D175" s="27">
        <f ca="1" t="shared" si="1295"/>
        <v>0.47849340336046</v>
      </c>
      <c r="E175" s="28">
        <f ca="1">IF(D175&lt;=('Ejercicio 3 - TIR'!$D$14-'Ejercicio 3 - TIR'!$C$14)/('Ejercicio 3 - TIR'!$E$14-'Ejercicio 3 - TIR'!$C$14),'Ejercicio 3 - TIR'!$C$14+SQRT(('Ejercicio 3 - TIR'!$E$14-'Ejercicio 3 - TIR'!$C$14)*('Ejercicio 3 - TIR'!$D$14-'Ejercicio 3 - TIR'!$C$14)*D175),'Ejercicio 3 - TIR'!$E$14-SQRT(('Ejercicio 3 - TIR'!$E$14-'Ejercicio 3 - TIR'!$C$14)*('Ejercicio 3 - TIR'!$E$14-'Ejercicio 3 - TIR'!$D$14)*(1-D175)))</f>
        <v>31155.4542515779</v>
      </c>
      <c r="F175" s="27">
        <f ca="1" t="shared" si="1295"/>
        <v>0.110554149393718</v>
      </c>
      <c r="G175" s="28">
        <f ca="1">IF(F175&lt;=('Ejercicio 3 - TIR'!$D$18-'Ejercicio 3 - TIR'!$C$18)/('Ejercicio 3 - TIR'!$E$18-'Ejercicio 3 - TIR'!$C$18),'Ejercicio 3 - TIR'!$C$18+SQRT(('Ejercicio 3 - TIR'!$E$18-'Ejercicio 3 - TIR'!$C$18)*('Ejercicio 3 - TIR'!$D$18-'Ejercicio 3 - TIR'!$C$18)*F175),'Ejercicio 3 - TIR'!$E$18-SQRT(('Ejercicio 3 - TIR'!$E$18-'Ejercicio 3 - TIR'!$C$18)*('Ejercicio 3 - TIR'!$E$18-'Ejercicio 3 - TIR'!$D$18)*(1-F175)))</f>
        <v>34072.2380098734</v>
      </c>
      <c r="H175" s="27">
        <f ca="1" t="shared" ref="H175:L175" si="1296">RAND()</f>
        <v>0.932856784461251</v>
      </c>
      <c r="I175" s="28">
        <f ca="1">IF(H175&lt;=('Ejercicio 3 - TIR'!$D$18-'Ejercicio 3 - TIR'!$C$18)/('Ejercicio 3 - TIR'!$E$18-'Ejercicio 3 - TIR'!$C$18),'Ejercicio 3 - TIR'!$C$18+SQRT(('Ejercicio 3 - TIR'!$E$18-'Ejercicio 3 - TIR'!$C$18)*('Ejercicio 3 - TIR'!$D$18-'Ejercicio 3 - TIR'!$C$18)*H175),'Ejercicio 3 - TIR'!$E$18-SQRT(('Ejercicio 3 - TIR'!$E$18-'Ejercicio 3 - TIR'!$C$18)*('Ejercicio 3 - TIR'!$E$18-'Ejercicio 3 - TIR'!$D$18)*(1-H175)))</f>
        <v>42755.9542862486</v>
      </c>
      <c r="J175" s="27">
        <f ca="1" t="shared" si="1296"/>
        <v>0.323529149070468</v>
      </c>
      <c r="K175" s="28">
        <f ca="1">IF(J175&lt;=('Ejercicio 3 - TIR'!$D$18-'Ejercicio 3 - TIR'!$C$18)/('Ejercicio 3 - TIR'!$E$18-'Ejercicio 3 - TIR'!$C$18),'Ejercicio 3 - TIR'!$C$18+SQRT(('Ejercicio 3 - TIR'!$E$18-'Ejercicio 3 - TIR'!$C$18)*('Ejercicio 3 - TIR'!$D$18-'Ejercicio 3 - TIR'!$C$18)*J175),'Ejercicio 3 - TIR'!$E$18-SQRT(('Ejercicio 3 - TIR'!$E$18-'Ejercicio 3 - TIR'!$C$18)*('Ejercicio 3 - TIR'!$E$18-'Ejercicio 3 - TIR'!$D$18)*(1-J175)))</f>
        <v>36966.3026319971</v>
      </c>
      <c r="L175" s="27">
        <f ca="1" t="shared" si="1296"/>
        <v>0.260707661660278</v>
      </c>
      <c r="M175" s="28">
        <f ca="1">IF(L175&lt;=('Ejercicio 3 - TIR'!$D$18-'Ejercicio 3 - TIR'!$C$18)/('Ejercicio 3 - TIR'!$E$18-'Ejercicio 3 - TIR'!$C$18),'Ejercicio 3 - TIR'!$C$18+SQRT(('Ejercicio 3 - TIR'!$E$18-'Ejercicio 3 - TIR'!$C$18)*('Ejercicio 3 - TIR'!$D$18-'Ejercicio 3 - TIR'!$C$18)*L175),'Ejercicio 3 - TIR'!$E$18-SQRT(('Ejercicio 3 - TIR'!$E$18-'Ejercicio 3 - TIR'!$C$18)*('Ejercicio 3 - TIR'!$E$18-'Ejercicio 3 - TIR'!$D$18)*(1-L175)))</f>
        <v>36253.4909649764</v>
      </c>
      <c r="N175" s="27">
        <f ca="1" t="shared" ref="N175:R175" si="1297">RAND()</f>
        <v>0.61814128325325</v>
      </c>
      <c r="O175" s="28">
        <f ca="1">IF(N175&lt;=('Ejercicio 3 - TIR'!$D$18-'Ejercicio 3 - TIR'!$C$18)/('Ejercicio 3 - TIR'!$E$18-'Ejercicio 3 - TIR'!$C$18),'Ejercicio 3 - TIR'!$C$18+SQRT(('Ejercicio 3 - TIR'!$E$18-'Ejercicio 3 - TIR'!$C$18)*('Ejercicio 3 - TIR'!$D$18-'Ejercicio 3 - TIR'!$C$18)*N175),'Ejercicio 3 - TIR'!$E$18-SQRT(('Ejercicio 3 - TIR'!$E$18-'Ejercicio 3 - TIR'!$C$18)*('Ejercicio 3 - TIR'!$E$18-'Ejercicio 3 - TIR'!$D$18)*(1-N175)))</f>
        <v>39629.184414476</v>
      </c>
      <c r="P175" s="27">
        <f ca="1" t="shared" si="1297"/>
        <v>0.684223346833818</v>
      </c>
      <c r="Q175" s="29">
        <f ca="1">IF(P175&lt;=('Ejercicio 3 - TIR'!$D$22-'Ejercicio 3 - TIR'!$C$22)/('Ejercicio 3 - TIR'!$E$22-'Ejercicio 3 - TIR'!$C$22),'Ejercicio 3 - TIR'!$C$22+SQRT(('Ejercicio 3 - TIR'!$E$22-'Ejercicio 3 - TIR'!$C$22)*('Ejercicio 3 - TIR'!$D$22-'Ejercicio 3 - TIR'!$C$22)*P175),'Ejercicio 3 - TIR'!$E$22-SQRT(('Ejercicio 3 - TIR'!$E$22-'Ejercicio 3 - TIR'!$C$22)*('Ejercicio 3 - TIR'!$E$22-'Ejercicio 3 - TIR'!$D$22)*(1-P175)))</f>
        <v>0.156158901541684</v>
      </c>
      <c r="R175" s="27">
        <f ca="1" t="shared" si="1297"/>
        <v>0.976178717548548</v>
      </c>
      <c r="S175" s="29">
        <f ca="1">IF(R175&lt;=('Ejercicio 3 - TIR'!$D$23-'Ejercicio 3 - TIR'!$C$23)/('Ejercicio 3 - TIR'!$E$23-'Ejercicio 3 - TIR'!$C$23),'Ejercicio 3 - TIR'!$C$23+SQRT(('Ejercicio 3 - TIR'!$E$23-'Ejercicio 3 - TIR'!$C$23)*('Ejercicio 3 - TIR'!$D$23-'Ejercicio 3 - TIR'!$C$23)*R175),'Ejercicio 3 - TIR'!$E$23-SQRT(('Ejercicio 3 - TIR'!$E$23-'Ejercicio 3 - TIR'!$C$23)*('Ejercicio 3 - TIR'!$E$23-'Ejercicio 3 - TIR'!$D$23)*(1-R175)))</f>
        <v>0.173451846946458</v>
      </c>
      <c r="T175" s="27">
        <f ca="1" t="shared" ref="T175:X175" si="1298">RAND()</f>
        <v>0.869098843198567</v>
      </c>
      <c r="U175" s="29">
        <f ca="1">IF(T175&lt;=('Ejercicio 3 - TIR'!$D$24-'Ejercicio 3 - TIR'!$C$24)/('Ejercicio 3 - TIR'!$E$24-'Ejercicio 3 - TIR'!$C$24),'Ejercicio 3 - TIR'!$C$24+SQRT(('Ejercicio 3 - TIR'!$E$24-'Ejercicio 3 - TIR'!$C$24)*('Ejercicio 3 - TIR'!$D$24-'Ejercicio 3 - TIR'!$C$24)*T175),'Ejercicio 3 - TIR'!$E$24-SQRT(('Ejercicio 3 - TIR'!$E$24-'Ejercicio 3 - TIR'!$C$24)*('Ejercicio 3 - TIR'!$E$24-'Ejercicio 3 - TIR'!$D$24)*(1-T175)))</f>
        <v>0.20085520334284</v>
      </c>
      <c r="V175" s="27">
        <f ca="1" t="shared" si="1298"/>
        <v>0.00619750206007885</v>
      </c>
      <c r="W175" s="29">
        <f ca="1">IF(V175&lt;=('Ejercicio 3 - TIR'!$D$25-'Ejercicio 3 - TIR'!$C$25)/('Ejercicio 3 - TIR'!$E$25-'Ejercicio 3 - TIR'!$C$25),'Ejercicio 3 - TIR'!$C$25+SQRT(('Ejercicio 3 - TIR'!$E$25-'Ejercicio 3 - TIR'!$C$25)*('Ejercicio 3 - TIR'!$D$25-'Ejercicio 3 - TIR'!$C$25)*V175),'Ejercicio 3 - TIR'!$E$25-SQRT(('Ejercicio 3 - TIR'!$E$25-'Ejercicio 3 - TIR'!$C$25)*('Ejercicio 3 - TIR'!$E$25-'Ejercicio 3 - TIR'!$D$25)*(1-V175)))</f>
        <v>0.182945590413501</v>
      </c>
      <c r="X175" s="27">
        <f ca="1" t="shared" si="1298"/>
        <v>0.579422114877799</v>
      </c>
      <c r="Y175" s="29">
        <f ca="1">IF(X175&lt;=('Ejercicio 3 - TIR'!$D$26-'Ejercicio 3 - TIR'!$C$26)/('Ejercicio 3 - TIR'!$E$26-'Ejercicio 3 - TIR'!$C$26),'Ejercicio 3 - TIR'!$C$26+SQRT(('Ejercicio 3 - TIR'!$E$26-'Ejercicio 3 - TIR'!$C$26)*('Ejercicio 3 - TIR'!$D$26-'Ejercicio 3 - TIR'!$C$26)*X175),'Ejercicio 3 - TIR'!$E$26-SQRT(('Ejercicio 3 - TIR'!$E$26-'Ejercicio 3 - TIR'!$C$26)*('Ejercicio 3 - TIR'!$E$26-'Ejercicio 3 - TIR'!$D$26)*(1-X175)))</f>
        <v>0.232343724656034</v>
      </c>
      <c r="Z175" s="27">
        <f ca="1" t="shared" si="956"/>
        <v>1.15615890154168</v>
      </c>
      <c r="AA175" s="27">
        <f ca="1" t="shared" si="957"/>
        <v>1.35669679837768</v>
      </c>
      <c r="AB175" s="27">
        <f ca="1" t="shared" si="958"/>
        <v>1.6291964096904</v>
      </c>
      <c r="AC175" s="27">
        <f ca="1" t="shared" si="959"/>
        <v>1.92725070876077</v>
      </c>
      <c r="AD175" s="27">
        <f ca="1" t="shared" si="960"/>
        <v>2.37503531678023</v>
      </c>
      <c r="AE175" s="26">
        <f ca="1" t="shared" si="961"/>
        <v>4865.20151295859</v>
      </c>
      <c r="AF175" s="26">
        <f ca="1" t="shared" si="962"/>
        <v>5709.07970114796</v>
      </c>
      <c r="AG175" s="26">
        <f ca="1" t="shared" si="963"/>
        <v>6855.77806542251</v>
      </c>
      <c r="AH175" s="26">
        <f ca="1" t="shared" si="964"/>
        <v>8110.01243134517</v>
      </c>
      <c r="AI175" s="26">
        <f ca="1" t="shared" si="965"/>
        <v>9994.32292665064</v>
      </c>
      <c r="AJ175" s="28">
        <f ca="1" t="shared" si="966"/>
        <v>39392.921270562</v>
      </c>
      <c r="AK175" s="28">
        <f ca="1" t="shared" si="967"/>
        <v>58006.8662917357</v>
      </c>
      <c r="AL175" s="28">
        <f ca="1" t="shared" si="968"/>
        <v>60225.3675275787</v>
      </c>
      <c r="AM175" s="28">
        <f ca="1" t="shared" si="969"/>
        <v>69869.5661573031</v>
      </c>
      <c r="AN175" s="28">
        <f ca="1" t="shared" si="970"/>
        <v>94120.7125595773</v>
      </c>
      <c r="AO175" s="28">
        <f ca="1">C175/'Ejercicio 3 - TIR'!$D$7</f>
        <v>14874.7558174913</v>
      </c>
      <c r="AP175" s="28">
        <f ca="1" t="shared" si="971"/>
        <v>24518.1654530708</v>
      </c>
      <c r="AQ175" s="28">
        <f ca="1" t="shared" si="972"/>
        <v>43132.1104742445</v>
      </c>
      <c r="AR175" s="28">
        <f ca="1" t="shared" si="973"/>
        <v>45350.6117100874</v>
      </c>
      <c r="AS175" s="28">
        <f ca="1" t="shared" si="974"/>
        <v>54994.8103398118</v>
      </c>
      <c r="AT175" s="28">
        <f ca="1" t="shared" si="975"/>
        <v>79245.956742086</v>
      </c>
      <c r="AU175" s="28">
        <f ca="1">AP175*'Ejercicio 3 - TIR'!$D$5</f>
        <v>12259.0827265354</v>
      </c>
      <c r="AV175" s="28">
        <f ca="1">AQ175*'Ejercicio 3 - TIR'!$D$5</f>
        <v>21566.0552371222</v>
      </c>
      <c r="AW175" s="28">
        <f ca="1">AR175*'Ejercicio 3 - TIR'!$D$5</f>
        <v>22675.3058550437</v>
      </c>
      <c r="AX175" s="28">
        <f ca="1">AS175*'Ejercicio 3 - TIR'!$D$5</f>
        <v>27497.4051699059</v>
      </c>
      <c r="AY175" s="28">
        <f ca="1">AT175*'Ejercicio 3 - TIR'!$D$5</f>
        <v>39622.978371043</v>
      </c>
      <c r="AZ175" s="28">
        <f ca="1" t="shared" ref="AZ175:BD175" si="1299">AJ175-AU175-AE175</f>
        <v>22268.6370310681</v>
      </c>
      <c r="BA175" s="28">
        <f ca="1" t="shared" si="1299"/>
        <v>30731.7313534655</v>
      </c>
      <c r="BB175" s="28">
        <f ca="1" t="shared" si="1299"/>
        <v>30694.2836071125</v>
      </c>
      <c r="BC175" s="28">
        <f ca="1" t="shared" si="1299"/>
        <v>34262.148556052</v>
      </c>
      <c r="BD175" s="28">
        <f ca="1" t="shared" si="1299"/>
        <v>44503.4112618836</v>
      </c>
      <c r="BE175" s="28">
        <f ca="1" t="shared" ref="BE175:BI175" si="1300">AZ175/Z175</f>
        <v>19260.8792799795</v>
      </c>
      <c r="BF175" s="28">
        <f ca="1" t="shared" si="1300"/>
        <v>22651.8787323846</v>
      </c>
      <c r="BG175" s="28">
        <f ca="1" t="shared" si="1300"/>
        <v>18840.1370298534</v>
      </c>
      <c r="BH175" s="28">
        <f ca="1" t="shared" si="1300"/>
        <v>17777.7330164183</v>
      </c>
      <c r="BI175" s="28">
        <f ca="1" t="shared" si="1300"/>
        <v>18737.9997878161</v>
      </c>
      <c r="BJ175" s="28">
        <f ca="1" t="shared" si="978"/>
        <v>73995.3041578284</v>
      </c>
      <c r="BK175" s="28">
        <f ca="1" t="shared" si="979"/>
        <v>35328.070395024</v>
      </c>
      <c r="BL175" s="28">
        <f ca="1" t="shared" si="980"/>
        <v>109323.374552852</v>
      </c>
      <c r="BM175" s="28">
        <f ca="1">BK175*'Ejercicio 3 - TIR'!$D$5</f>
        <v>17664.035197512</v>
      </c>
      <c r="BN175" s="28">
        <f ca="1" t="shared" si="981"/>
        <v>91659.3393553404</v>
      </c>
      <c r="BO175" s="28">
        <f ca="1" t="shared" si="982"/>
        <v>38592.8321603236</v>
      </c>
      <c r="BP175" s="28">
        <f ca="1" t="shared" si="983"/>
        <v>-105529.233339034</v>
      </c>
      <c r="BQ175" s="28">
        <f ca="1" t="shared" ref="BQ175:BT175" si="1301">BE175</f>
        <v>19260.8792799795</v>
      </c>
      <c r="BR175" s="28">
        <f ca="1" t="shared" si="1301"/>
        <v>22651.8787323846</v>
      </c>
      <c r="BS175" s="28">
        <f ca="1" t="shared" si="1301"/>
        <v>18840.1370298534</v>
      </c>
      <c r="BT175" s="28">
        <f ca="1" t="shared" si="1301"/>
        <v>17777.7330164183</v>
      </c>
      <c r="BU175" s="28">
        <f ca="1" t="shared" si="985"/>
        <v>57330.8319481396</v>
      </c>
      <c r="BV175" s="30">
        <f ca="1" t="shared" si="986"/>
        <v>7.62162489661722</v>
      </c>
    </row>
    <row r="176" ht="15" customHeight="1" spans="1:74">
      <c r="A176" s="26">
        <v>175</v>
      </c>
      <c r="B176" s="27">
        <f ca="1" t="shared" ref="B176:F176" si="1302">RAND()</f>
        <v>0.978597441559113</v>
      </c>
      <c r="C176" s="28">
        <f ca="1">IF(B176&lt;=('Ejercicio 3 - TIR'!$D$13-'Ejercicio 3 - TIR'!$C$13)/('Ejercicio 3 - TIR'!$E$13-'Ejercicio 3 - TIR'!$C$13),'Ejercicio 3 - TIR'!$C$13+SQRT(('Ejercicio 3 - TIR'!$E$13-'Ejercicio 3 - TIR'!$C$13)*('Ejercicio 3 - TIR'!$D$13-'Ejercicio 3 - TIR'!$C$13)*B176),'Ejercicio 3 - TIR'!$E$13-SQRT(('Ejercicio 3 - TIR'!$E$13-'Ejercicio 3 - TIR'!$C$13)*('Ejercicio 3 - TIR'!$E$13-'Ejercicio 3 - TIR'!$D$13)*(1-B176)))</f>
        <v>94932.1533045026</v>
      </c>
      <c r="D176" s="27">
        <f ca="1" t="shared" si="1302"/>
        <v>0.0593532595249102</v>
      </c>
      <c r="E176" s="28">
        <f ca="1">IF(D176&lt;=('Ejercicio 3 - TIR'!$D$14-'Ejercicio 3 - TIR'!$C$14)/('Ejercicio 3 - TIR'!$E$14-'Ejercicio 3 - TIR'!$C$14),'Ejercicio 3 - TIR'!$C$14+SQRT(('Ejercicio 3 - TIR'!$E$14-'Ejercicio 3 - TIR'!$C$14)*('Ejercicio 3 - TIR'!$D$14-'Ejercicio 3 - TIR'!$C$14)*D176),'Ejercicio 3 - TIR'!$E$14-SQRT(('Ejercicio 3 - TIR'!$E$14-'Ejercicio 3 - TIR'!$C$14)*('Ejercicio 3 - TIR'!$E$14-'Ejercicio 3 - TIR'!$D$14)*(1-D176)))</f>
        <v>27109.8565032647</v>
      </c>
      <c r="F176" s="27">
        <f ca="1" t="shared" si="1302"/>
        <v>0.270440613145934</v>
      </c>
      <c r="G176" s="28">
        <f ca="1">IF(F176&lt;=('Ejercicio 3 - TIR'!$D$18-'Ejercicio 3 - TIR'!$C$18)/('Ejercicio 3 - TIR'!$E$18-'Ejercicio 3 - TIR'!$C$18),'Ejercicio 3 - TIR'!$C$18+SQRT(('Ejercicio 3 - TIR'!$E$18-'Ejercicio 3 - TIR'!$C$18)*('Ejercicio 3 - TIR'!$D$18-'Ejercicio 3 - TIR'!$C$18)*F176),'Ejercicio 3 - TIR'!$E$18-SQRT(('Ejercicio 3 - TIR'!$E$18-'Ejercicio 3 - TIR'!$C$18)*('Ejercicio 3 - TIR'!$E$18-'Ejercicio 3 - TIR'!$D$18)*(1-F176)))</f>
        <v>36369.151589646</v>
      </c>
      <c r="H176" s="27">
        <f ca="1" t="shared" ref="H176:L176" si="1303">RAND()</f>
        <v>0.805657417246653</v>
      </c>
      <c r="I176" s="28">
        <f ca="1">IF(H176&lt;=('Ejercicio 3 - TIR'!$D$18-'Ejercicio 3 - TIR'!$C$18)/('Ejercicio 3 - TIR'!$E$18-'Ejercicio 3 - TIR'!$C$18),'Ejercicio 3 - TIR'!$C$18+SQRT(('Ejercicio 3 - TIR'!$E$18-'Ejercicio 3 - TIR'!$C$18)*('Ejercicio 3 - TIR'!$D$18-'Ejercicio 3 - TIR'!$C$18)*H176),'Ejercicio 3 - TIR'!$E$18-SQRT(('Ejercicio 3 - TIR'!$E$18-'Ejercicio 3 - TIR'!$C$18)*('Ejercicio 3 - TIR'!$E$18-'Ejercicio 3 - TIR'!$D$18)*(1-H176)))</f>
        <v>41182.1873138535</v>
      </c>
      <c r="J176" s="27">
        <f ca="1" t="shared" si="1303"/>
        <v>0.216326943868364</v>
      </c>
      <c r="K176" s="28">
        <f ca="1">IF(J176&lt;=('Ejercicio 3 - TIR'!$D$18-'Ejercicio 3 - TIR'!$C$18)/('Ejercicio 3 - TIR'!$E$18-'Ejercicio 3 - TIR'!$C$18),'Ejercicio 3 - TIR'!$C$18+SQRT(('Ejercicio 3 - TIR'!$E$18-'Ejercicio 3 - TIR'!$C$18)*('Ejercicio 3 - TIR'!$D$18-'Ejercicio 3 - TIR'!$C$18)*J176),'Ejercicio 3 - TIR'!$E$18-SQRT(('Ejercicio 3 - TIR'!$E$18-'Ejercicio 3 - TIR'!$C$18)*('Ejercicio 3 - TIR'!$E$18-'Ejercicio 3 - TIR'!$D$18)*(1-J176)))</f>
        <v>35696.4060231215</v>
      </c>
      <c r="L176" s="27">
        <f ca="1" t="shared" si="1303"/>
        <v>0.980903966171611</v>
      </c>
      <c r="M176" s="28">
        <f ca="1">IF(L176&lt;=('Ejercicio 3 - TIR'!$D$18-'Ejercicio 3 - TIR'!$C$18)/('Ejercicio 3 - TIR'!$E$18-'Ejercicio 3 - TIR'!$C$18),'Ejercicio 3 - TIR'!$C$18+SQRT(('Ejercicio 3 - TIR'!$E$18-'Ejercicio 3 - TIR'!$C$18)*('Ejercicio 3 - TIR'!$D$18-'Ejercicio 3 - TIR'!$C$18)*L176),'Ejercicio 3 - TIR'!$E$18-SQRT(('Ejercicio 3 - TIR'!$E$18-'Ejercicio 3 - TIR'!$C$18)*('Ejercicio 3 - TIR'!$E$18-'Ejercicio 3 - TIR'!$D$18)*(1-L176)))</f>
        <v>43803.2533529902</v>
      </c>
      <c r="N176" s="27">
        <f ca="1" t="shared" ref="N176:R176" si="1304">RAND()</f>
        <v>0.764414903000436</v>
      </c>
      <c r="O176" s="28">
        <f ca="1">IF(N176&lt;=('Ejercicio 3 - TIR'!$D$18-'Ejercicio 3 - TIR'!$C$18)/('Ejercicio 3 - TIR'!$E$18-'Ejercicio 3 - TIR'!$C$18),'Ejercicio 3 - TIR'!$C$18+SQRT(('Ejercicio 3 - TIR'!$E$18-'Ejercicio 3 - TIR'!$C$18)*('Ejercicio 3 - TIR'!$D$18-'Ejercicio 3 - TIR'!$C$18)*N176),'Ejercicio 3 - TIR'!$E$18-SQRT(('Ejercicio 3 - TIR'!$E$18-'Ejercicio 3 - TIR'!$C$18)*('Ejercicio 3 - TIR'!$E$18-'Ejercicio 3 - TIR'!$D$18)*(1-N176)))</f>
        <v>40796.5630402054</v>
      </c>
      <c r="P176" s="27">
        <f ca="1" t="shared" si="1304"/>
        <v>0.796077981805916</v>
      </c>
      <c r="Q176" s="29">
        <f ca="1">IF(P176&lt;=('Ejercicio 3 - TIR'!$D$22-'Ejercicio 3 - TIR'!$C$22)/('Ejercicio 3 - TIR'!$E$22-'Ejercicio 3 - TIR'!$C$22),'Ejercicio 3 - TIR'!$C$22+SQRT(('Ejercicio 3 - TIR'!$E$22-'Ejercicio 3 - TIR'!$C$22)*('Ejercicio 3 - TIR'!$D$22-'Ejercicio 3 - TIR'!$C$22)*P176),'Ejercicio 3 - TIR'!$E$22-SQRT(('Ejercicio 3 - TIR'!$E$22-'Ejercicio 3 - TIR'!$C$22)*('Ejercicio 3 - TIR'!$E$22-'Ejercicio 3 - TIR'!$D$22)*(1-P176)))</f>
        <v>0.160841199600462</v>
      </c>
      <c r="R176" s="27">
        <f ca="1" t="shared" si="1304"/>
        <v>0.224281749292719</v>
      </c>
      <c r="S176" s="29">
        <f ca="1">IF(R176&lt;=('Ejercicio 3 - TIR'!$D$23-'Ejercicio 3 - TIR'!$C$23)/('Ejercicio 3 - TIR'!$E$23-'Ejercicio 3 - TIR'!$C$23),'Ejercicio 3 - TIR'!$C$23+SQRT(('Ejercicio 3 - TIR'!$E$23-'Ejercicio 3 - TIR'!$C$23)*('Ejercicio 3 - TIR'!$D$23-'Ejercicio 3 - TIR'!$C$23)*R176),'Ejercicio 3 - TIR'!$E$23-SQRT(('Ejercicio 3 - TIR'!$E$23-'Ejercicio 3 - TIR'!$C$23)*('Ejercicio 3 - TIR'!$E$23-'Ejercicio 3 - TIR'!$D$23)*(1-R176)))</f>
        <v>0.140092464973887</v>
      </c>
      <c r="T176" s="27">
        <f ca="1" t="shared" ref="T176:X176" si="1305">RAND()</f>
        <v>0.636321011325163</v>
      </c>
      <c r="U176" s="29">
        <f ca="1">IF(T176&lt;=('Ejercicio 3 - TIR'!$D$24-'Ejercicio 3 - TIR'!$C$24)/('Ejercicio 3 - TIR'!$E$24-'Ejercicio 3 - TIR'!$C$24),'Ejercicio 3 - TIR'!$C$24+SQRT(('Ejercicio 3 - TIR'!$E$24-'Ejercicio 3 - TIR'!$C$24)*('Ejercicio 3 - TIR'!$D$24-'Ejercicio 3 - TIR'!$C$24)*T176),'Ejercicio 3 - TIR'!$E$24-SQRT(('Ejercicio 3 - TIR'!$E$24-'Ejercicio 3 - TIR'!$C$24)*('Ejercicio 3 - TIR'!$E$24-'Ejercicio 3 - TIR'!$D$24)*(1-T176)))</f>
        <v>0.18808916848013</v>
      </c>
      <c r="V176" s="27">
        <f ca="1" t="shared" si="1305"/>
        <v>0.396905378339006</v>
      </c>
      <c r="W176" s="29">
        <f ca="1">IF(V176&lt;=('Ejercicio 3 - TIR'!$D$25-'Ejercicio 3 - TIR'!$C$25)/('Ejercicio 3 - TIR'!$E$25-'Ejercicio 3 - TIR'!$C$25),'Ejercicio 3 - TIR'!$C$25+SQRT(('Ejercicio 3 - TIR'!$E$25-'Ejercicio 3 - TIR'!$C$25)*('Ejercicio 3 - TIR'!$D$25-'Ejercicio 3 - TIR'!$C$25)*V176),'Ejercicio 3 - TIR'!$E$25-SQRT(('Ejercicio 3 - TIR'!$E$25-'Ejercicio 3 - TIR'!$C$25)*('Ejercicio 3 - TIR'!$E$25-'Ejercicio 3 - TIR'!$D$25)*(1-V176)))</f>
        <v>0.204056217223508</v>
      </c>
      <c r="X176" s="27">
        <f ca="1" t="shared" si="1305"/>
        <v>0.966230256540158</v>
      </c>
      <c r="Y176" s="29">
        <f ca="1">IF(X176&lt;=('Ejercicio 3 - TIR'!$D$26-'Ejercicio 3 - TIR'!$C$26)/('Ejercicio 3 - TIR'!$E$26-'Ejercicio 3 - TIR'!$C$26),'Ejercicio 3 - TIR'!$C$26+SQRT(('Ejercicio 3 - TIR'!$E$26-'Ejercicio 3 - TIR'!$C$26)*('Ejercicio 3 - TIR'!$D$26-'Ejercicio 3 - TIR'!$C$26)*X176),'Ejercicio 3 - TIR'!$E$26-SQRT(('Ejercicio 3 - TIR'!$E$26-'Ejercicio 3 - TIR'!$C$26)*('Ejercicio 3 - TIR'!$E$26-'Ejercicio 3 - TIR'!$D$26)*(1-X176)))</f>
        <v>0.26649605188535</v>
      </c>
      <c r="Z176" s="27">
        <f ca="1" t="shared" si="956"/>
        <v>1.16084119960046</v>
      </c>
      <c r="AA176" s="27">
        <f ca="1" t="shared" si="957"/>
        <v>1.32346630469573</v>
      </c>
      <c r="AB176" s="27">
        <f ca="1" t="shared" si="958"/>
        <v>1.57239598145743</v>
      </c>
      <c r="AC176" s="27">
        <f ca="1" t="shared" si="959"/>
        <v>1.89325315741107</v>
      </c>
      <c r="AD176" s="27">
        <f ca="1" t="shared" si="960"/>
        <v>2.3977976490806</v>
      </c>
      <c r="AE176" s="26">
        <f ca="1" t="shared" si="961"/>
        <v>4360.38184098147</v>
      </c>
      <c r="AF176" s="26">
        <f ca="1" t="shared" si="962"/>
        <v>4971.23848131194</v>
      </c>
      <c r="AG176" s="26">
        <f ca="1" t="shared" si="963"/>
        <v>5906.27459357833</v>
      </c>
      <c r="AH176" s="26">
        <f ca="1" t="shared" si="964"/>
        <v>7111.48664502723</v>
      </c>
      <c r="AI176" s="26">
        <f ca="1" t="shared" si="965"/>
        <v>9006.66975896239</v>
      </c>
      <c r="AJ176" s="28">
        <f ca="1" t="shared" si="966"/>
        <v>42218.8095597757</v>
      </c>
      <c r="AK176" s="28">
        <f ca="1" t="shared" si="967"/>
        <v>54503.2372635533</v>
      </c>
      <c r="AL176" s="28">
        <f ca="1" t="shared" si="968"/>
        <v>56128.8853832289</v>
      </c>
      <c r="AM176" s="28">
        <f ca="1" t="shared" si="969"/>
        <v>82930.6477154259</v>
      </c>
      <c r="AN176" s="28">
        <f ca="1" t="shared" si="970"/>
        <v>97821.9029483729</v>
      </c>
      <c r="AO176" s="28">
        <f ca="1">C176/'Ejercicio 3 - TIR'!$D$7</f>
        <v>18986.4306609005</v>
      </c>
      <c r="AP176" s="28">
        <f ca="1" t="shared" si="971"/>
        <v>23232.3788988752</v>
      </c>
      <c r="AQ176" s="28">
        <f ca="1" t="shared" si="972"/>
        <v>35516.8066026528</v>
      </c>
      <c r="AR176" s="28">
        <f ca="1" t="shared" si="973"/>
        <v>37142.4547223283</v>
      </c>
      <c r="AS176" s="28">
        <f ca="1" t="shared" si="974"/>
        <v>63944.2170545254</v>
      </c>
      <c r="AT176" s="28">
        <f ca="1" t="shared" si="975"/>
        <v>78835.4722874724</v>
      </c>
      <c r="AU176" s="28">
        <f ca="1">AP176*'Ejercicio 3 - TIR'!$D$5</f>
        <v>11616.1894494376</v>
      </c>
      <c r="AV176" s="28">
        <f ca="1">AQ176*'Ejercicio 3 - TIR'!$D$5</f>
        <v>17758.4033013264</v>
      </c>
      <c r="AW176" s="28">
        <f ca="1">AR176*'Ejercicio 3 - TIR'!$D$5</f>
        <v>18571.2273611642</v>
      </c>
      <c r="AX176" s="28">
        <f ca="1">AS176*'Ejercicio 3 - TIR'!$D$5</f>
        <v>31972.1085272627</v>
      </c>
      <c r="AY176" s="28">
        <f ca="1">AT176*'Ejercicio 3 - TIR'!$D$5</f>
        <v>39417.7361437362</v>
      </c>
      <c r="AZ176" s="28">
        <f ca="1" t="shared" ref="AZ176:BD176" si="1306">AJ176-AU176-AE176</f>
        <v>26242.2382693566</v>
      </c>
      <c r="BA176" s="28">
        <f ca="1" t="shared" si="1306"/>
        <v>31773.595480915</v>
      </c>
      <c r="BB176" s="28">
        <f ca="1" t="shared" si="1306"/>
        <v>31651.3834284864</v>
      </c>
      <c r="BC176" s="28">
        <f ca="1" t="shared" si="1306"/>
        <v>43847.052543136</v>
      </c>
      <c r="BD176" s="28">
        <f ca="1" t="shared" si="1306"/>
        <v>49397.4970456743</v>
      </c>
      <c r="BE176" s="28">
        <f ca="1" t="shared" ref="BE176:BI176" si="1307">AZ176/Z176</f>
        <v>22606.2257941816</v>
      </c>
      <c r="BF176" s="28">
        <f ca="1" t="shared" si="1307"/>
        <v>24007.8613019315</v>
      </c>
      <c r="BG176" s="28">
        <f ca="1" t="shared" si="1307"/>
        <v>20129.3973030567</v>
      </c>
      <c r="BH176" s="28">
        <f ca="1" t="shared" si="1307"/>
        <v>23159.6352402732</v>
      </c>
      <c r="BI176" s="28">
        <f ca="1" t="shared" si="1307"/>
        <v>20601.1950443838</v>
      </c>
      <c r="BJ176" s="28">
        <f ca="1" t="shared" si="978"/>
        <v>65003.9501904404</v>
      </c>
      <c r="BK176" s="28">
        <f ca="1" t="shared" si="979"/>
        <v>45525.618803139</v>
      </c>
      <c r="BL176" s="28">
        <f ca="1" t="shared" si="980"/>
        <v>110529.568993579</v>
      </c>
      <c r="BM176" s="28">
        <f ca="1">BK176*'Ejercicio 3 - TIR'!$D$5</f>
        <v>22762.8094015695</v>
      </c>
      <c r="BN176" s="28">
        <f ca="1" t="shared" si="981"/>
        <v>87766.7595920099</v>
      </c>
      <c r="BO176" s="28">
        <f ca="1" t="shared" si="982"/>
        <v>36603.0718337149</v>
      </c>
      <c r="BP176" s="28">
        <f ca="1" t="shared" si="983"/>
        <v>-122042.009807767</v>
      </c>
      <c r="BQ176" s="28">
        <f ca="1" t="shared" ref="BQ176:BT176" si="1308">BE176</f>
        <v>22606.2257941816</v>
      </c>
      <c r="BR176" s="28">
        <f ca="1" t="shared" si="1308"/>
        <v>24007.8613019315</v>
      </c>
      <c r="BS176" s="28">
        <f ca="1" t="shared" si="1308"/>
        <v>20129.3973030567</v>
      </c>
      <c r="BT176" s="28">
        <f ca="1" t="shared" si="1308"/>
        <v>23159.6352402732</v>
      </c>
      <c r="BU176" s="28">
        <f ca="1" t="shared" si="985"/>
        <v>57204.2668780987</v>
      </c>
      <c r="BV176" s="30">
        <f ca="1" t="shared" si="986"/>
        <v>5.64521768600745</v>
      </c>
    </row>
    <row r="177" ht="15" customHeight="1" spans="1:74">
      <c r="A177" s="26">
        <v>176</v>
      </c>
      <c r="B177" s="27">
        <f ca="1" t="shared" ref="B177:F177" si="1309">RAND()</f>
        <v>0.200177497596862</v>
      </c>
      <c r="C177" s="28">
        <f ca="1">IF(B177&lt;=('Ejercicio 3 - TIR'!$D$13-'Ejercicio 3 - TIR'!$C$13)/('Ejercicio 3 - TIR'!$E$13-'Ejercicio 3 - TIR'!$C$13),'Ejercicio 3 - TIR'!$C$13+SQRT(('Ejercicio 3 - TIR'!$E$13-'Ejercicio 3 - TIR'!$C$13)*('Ejercicio 3 - TIR'!$D$13-'Ejercicio 3 - TIR'!$C$13)*B177),'Ejercicio 3 - TIR'!$E$13-SQRT(('Ejercicio 3 - TIR'!$E$13-'Ejercicio 3 - TIR'!$C$13)*('Ejercicio 3 - TIR'!$E$13-'Ejercicio 3 - TIR'!$D$13)*(1-B177)))</f>
        <v>68948.2399967114</v>
      </c>
      <c r="D177" s="27">
        <f ca="1" t="shared" si="1309"/>
        <v>0.281299924377186</v>
      </c>
      <c r="E177" s="28">
        <f ca="1">IF(D177&lt;=('Ejercicio 3 - TIR'!$D$14-'Ejercicio 3 - TIR'!$C$14)/('Ejercicio 3 - TIR'!$E$14-'Ejercicio 3 - TIR'!$C$14),'Ejercicio 3 - TIR'!$C$14+SQRT(('Ejercicio 3 - TIR'!$E$14-'Ejercicio 3 - TIR'!$C$14)*('Ejercicio 3 - TIR'!$D$14-'Ejercicio 3 - TIR'!$C$14)*D177),'Ejercicio 3 - TIR'!$E$14-SQRT(('Ejercicio 3 - TIR'!$E$14-'Ejercicio 3 - TIR'!$C$14)*('Ejercicio 3 - TIR'!$E$14-'Ejercicio 3 - TIR'!$D$14)*(1-D177)))</f>
        <v>29593.2008804633</v>
      </c>
      <c r="F177" s="27">
        <f ca="1" t="shared" si="1309"/>
        <v>0.606953708474192</v>
      </c>
      <c r="G177" s="28">
        <f ca="1">IF(F177&lt;=('Ejercicio 3 - TIR'!$D$18-'Ejercicio 3 - TIR'!$C$18)/('Ejercicio 3 - TIR'!$E$18-'Ejercicio 3 - TIR'!$C$18),'Ejercicio 3 - TIR'!$C$18+SQRT(('Ejercicio 3 - TIR'!$E$18-'Ejercicio 3 - TIR'!$C$18)*('Ejercicio 3 - TIR'!$D$18-'Ejercicio 3 - TIR'!$C$18)*F177),'Ejercicio 3 - TIR'!$E$18-SQRT(('Ejercicio 3 - TIR'!$E$18-'Ejercicio 3 - TIR'!$C$18)*('Ejercicio 3 - TIR'!$E$18-'Ejercicio 3 - TIR'!$D$18)*(1-F177)))</f>
        <v>39541.6485090957</v>
      </c>
      <c r="H177" s="27">
        <f ca="1" t="shared" ref="H177:L177" si="1310">RAND()</f>
        <v>0.141086686947477</v>
      </c>
      <c r="I177" s="28">
        <f ca="1">IF(H177&lt;=('Ejercicio 3 - TIR'!$D$18-'Ejercicio 3 - TIR'!$C$18)/('Ejercicio 3 - TIR'!$E$18-'Ejercicio 3 - TIR'!$C$18),'Ejercicio 3 - TIR'!$C$18+SQRT(('Ejercicio 3 - TIR'!$E$18-'Ejercicio 3 - TIR'!$C$18)*('Ejercicio 3 - TIR'!$D$18-'Ejercicio 3 - TIR'!$C$18)*H177),'Ejercicio 3 - TIR'!$E$18-SQRT(('Ejercicio 3 - TIR'!$E$18-'Ejercicio 3 - TIR'!$C$18)*('Ejercicio 3 - TIR'!$E$18-'Ejercicio 3 - TIR'!$D$18)*(1-H177)))</f>
        <v>34600.3264060414</v>
      </c>
      <c r="J177" s="27">
        <f ca="1" t="shared" si="1310"/>
        <v>0.228205022414984</v>
      </c>
      <c r="K177" s="28">
        <f ca="1">IF(J177&lt;=('Ejercicio 3 - TIR'!$D$18-'Ejercicio 3 - TIR'!$C$18)/('Ejercicio 3 - TIR'!$E$18-'Ejercicio 3 - TIR'!$C$18),'Ejercicio 3 - TIR'!$C$18+SQRT(('Ejercicio 3 - TIR'!$E$18-'Ejercicio 3 - TIR'!$C$18)*('Ejercicio 3 - TIR'!$D$18-'Ejercicio 3 - TIR'!$C$18)*J177),'Ejercicio 3 - TIR'!$E$18-SQRT(('Ejercicio 3 - TIR'!$E$18-'Ejercicio 3 - TIR'!$C$18)*('Ejercicio 3 - TIR'!$E$18-'Ejercicio 3 - TIR'!$D$18)*(1-J177)))</f>
        <v>35850.705373051</v>
      </c>
      <c r="L177" s="27">
        <f ca="1" t="shared" si="1310"/>
        <v>0.644737427406812</v>
      </c>
      <c r="M177" s="28">
        <f ca="1">IF(L177&lt;=('Ejercicio 3 - TIR'!$D$18-'Ejercicio 3 - TIR'!$C$18)/('Ejercicio 3 - TIR'!$E$18-'Ejercicio 3 - TIR'!$C$18),'Ejercicio 3 - TIR'!$C$18+SQRT(('Ejercicio 3 - TIR'!$E$18-'Ejercicio 3 - TIR'!$C$18)*('Ejercicio 3 - TIR'!$D$18-'Ejercicio 3 - TIR'!$C$18)*L177),'Ejercicio 3 - TIR'!$E$18-SQRT(('Ejercicio 3 - TIR'!$E$18-'Ejercicio 3 - TIR'!$C$18)*('Ejercicio 3 - TIR'!$E$18-'Ejercicio 3 - TIR'!$D$18)*(1-L177)))</f>
        <v>39834.1554853999</v>
      </c>
      <c r="N177" s="27">
        <f ca="1" t="shared" ref="N177:R177" si="1311">RAND()</f>
        <v>0.853872483389901</v>
      </c>
      <c r="O177" s="28">
        <f ca="1">IF(N177&lt;=('Ejercicio 3 - TIR'!$D$18-'Ejercicio 3 - TIR'!$C$18)/('Ejercicio 3 - TIR'!$E$18-'Ejercicio 3 - TIR'!$C$18),'Ejercicio 3 - TIR'!$C$18+SQRT(('Ejercicio 3 - TIR'!$E$18-'Ejercicio 3 - TIR'!$C$18)*('Ejercicio 3 - TIR'!$D$18-'Ejercicio 3 - TIR'!$C$18)*N177),'Ejercicio 3 - TIR'!$E$18-SQRT(('Ejercicio 3 - TIR'!$E$18-'Ejercicio 3 - TIR'!$C$18)*('Ejercicio 3 - TIR'!$E$18-'Ejercicio 3 - TIR'!$D$18)*(1-N177)))</f>
        <v>41689.4768169129</v>
      </c>
      <c r="P177" s="27">
        <f ca="1" t="shared" si="1311"/>
        <v>0.877489969035448</v>
      </c>
      <c r="Q177" s="29">
        <f ca="1">IF(P177&lt;=('Ejercicio 3 - TIR'!$D$22-'Ejercicio 3 - TIR'!$C$22)/('Ejercicio 3 - TIR'!$E$22-'Ejercicio 3 - TIR'!$C$22),'Ejercicio 3 - TIR'!$C$22+SQRT(('Ejercicio 3 - TIR'!$E$22-'Ejercicio 3 - TIR'!$C$22)*('Ejercicio 3 - TIR'!$D$22-'Ejercicio 3 - TIR'!$C$22)*P177),'Ejercicio 3 - TIR'!$E$22-SQRT(('Ejercicio 3 - TIR'!$E$22-'Ejercicio 3 - TIR'!$C$22)*('Ejercicio 3 - TIR'!$E$22-'Ejercicio 3 - TIR'!$D$22)*(1-P177)))</f>
        <v>0.165150149639266</v>
      </c>
      <c r="R177" s="27">
        <f ca="1" t="shared" si="1311"/>
        <v>0.347108120398493</v>
      </c>
      <c r="S177" s="29">
        <f ca="1">IF(R177&lt;=('Ejercicio 3 - TIR'!$D$23-'Ejercicio 3 - TIR'!$C$23)/('Ejercicio 3 - TIR'!$E$23-'Ejercicio 3 - TIR'!$C$23),'Ejercicio 3 - TIR'!$C$23+SQRT(('Ejercicio 3 - TIR'!$E$23-'Ejercicio 3 - TIR'!$C$23)*('Ejercicio 3 - TIR'!$D$23-'Ejercicio 3 - TIR'!$C$23)*R177),'Ejercicio 3 - TIR'!$E$23-SQRT(('Ejercicio 3 - TIR'!$E$23-'Ejercicio 3 - TIR'!$C$23)*('Ejercicio 3 - TIR'!$E$23-'Ejercicio 3 - TIR'!$D$23)*(1-R177)))</f>
        <v>0.144995891996832</v>
      </c>
      <c r="T177" s="27">
        <f ca="1" t="shared" ref="T177:X177" si="1312">RAND()</f>
        <v>0.696927656621323</v>
      </c>
      <c r="U177" s="29">
        <f ca="1">IF(T177&lt;=('Ejercicio 3 - TIR'!$D$24-'Ejercicio 3 - TIR'!$C$24)/('Ejercicio 3 - TIR'!$E$24-'Ejercicio 3 - TIR'!$C$24),'Ejercicio 3 - TIR'!$C$24+SQRT(('Ejercicio 3 - TIR'!$E$24-'Ejercicio 3 - TIR'!$C$24)*('Ejercicio 3 - TIR'!$D$24-'Ejercicio 3 - TIR'!$C$24)*T177),'Ejercicio 3 - TIR'!$E$24-SQRT(('Ejercicio 3 - TIR'!$E$24-'Ejercicio 3 - TIR'!$C$24)*('Ejercicio 3 - TIR'!$E$24-'Ejercicio 3 - TIR'!$D$24)*(1-T177)))</f>
        <v>0.190869216257363</v>
      </c>
      <c r="V177" s="27">
        <f ca="1" t="shared" si="1312"/>
        <v>0.833236104630834</v>
      </c>
      <c r="W177" s="29">
        <f ca="1">IF(V177&lt;=('Ejercicio 3 - TIR'!$D$25-'Ejercicio 3 - TIR'!$C$25)/('Ejercicio 3 - TIR'!$E$25-'Ejercicio 3 - TIR'!$C$25),'Ejercicio 3 - TIR'!$C$25+SQRT(('Ejercicio 3 - TIR'!$E$25-'Ejercicio 3 - TIR'!$C$25)*('Ejercicio 3 - TIR'!$D$25-'Ejercicio 3 - TIR'!$C$25)*V177),'Ejercicio 3 - TIR'!$E$25-SQRT(('Ejercicio 3 - TIR'!$E$25-'Ejercicio 3 - TIR'!$C$25)*('Ejercicio 3 - TIR'!$E$25-'Ejercicio 3 - TIR'!$D$25)*(1-V177)))</f>
        <v>0.225840661561374</v>
      </c>
      <c r="X177" s="27">
        <f ca="1" t="shared" si="1312"/>
        <v>0.11699153233985</v>
      </c>
      <c r="Y177" s="29">
        <f ca="1">IF(X177&lt;=('Ejercicio 3 - TIR'!$D$26-'Ejercicio 3 - TIR'!$C$26)/('Ejercicio 3 - TIR'!$E$26-'Ejercicio 3 - TIR'!$C$26),'Ejercicio 3 - TIR'!$C$26+SQRT(('Ejercicio 3 - TIR'!$E$26-'Ejercicio 3 - TIR'!$C$26)*('Ejercicio 3 - TIR'!$D$26-'Ejercicio 3 - TIR'!$C$26)*X177),'Ejercicio 3 - TIR'!$E$26-SQRT(('Ejercicio 3 - TIR'!$E$26-'Ejercicio 3 - TIR'!$C$26)*('Ejercicio 3 - TIR'!$E$26-'Ejercicio 3 - TIR'!$D$26)*(1-X177)))</f>
        <v>0.207772932715722</v>
      </c>
      <c r="Z177" s="27">
        <f ca="1" t="shared" si="956"/>
        <v>1.16515014963927</v>
      </c>
      <c r="AA177" s="27">
        <f ca="1" t="shared" si="957"/>
        <v>1.33409213489645</v>
      </c>
      <c r="AB177" s="27">
        <f ca="1" t="shared" si="958"/>
        <v>1.58872925509925</v>
      </c>
      <c r="AC177" s="27">
        <f ca="1" t="shared" si="959"/>
        <v>1.94752892111278</v>
      </c>
      <c r="AD177" s="27">
        <f ca="1" t="shared" si="960"/>
        <v>2.35217271660106</v>
      </c>
      <c r="AE177" s="26">
        <f ca="1" t="shared" si="961"/>
        <v>4887.32155371337</v>
      </c>
      <c r="AF177" s="26">
        <f ca="1" t="shared" si="962"/>
        <v>5595.96310186938</v>
      </c>
      <c r="AG177" s="26">
        <f ca="1" t="shared" si="963"/>
        <v>6664.06019332832</v>
      </c>
      <c r="AH177" s="26">
        <f ca="1" t="shared" si="964"/>
        <v>8169.0759560744</v>
      </c>
      <c r="AI177" s="26">
        <f ca="1" t="shared" si="965"/>
        <v>9866.38882504547</v>
      </c>
      <c r="AJ177" s="28">
        <f ca="1" t="shared" si="966"/>
        <v>46071.9576773561</v>
      </c>
      <c r="AK177" s="28">
        <f ca="1" t="shared" si="967"/>
        <v>46160.0233231499</v>
      </c>
      <c r="AL177" s="28">
        <f ca="1" t="shared" si="968"/>
        <v>56957.06444211</v>
      </c>
      <c r="AM177" s="28">
        <f ca="1" t="shared" si="969"/>
        <v>77578.1698559195</v>
      </c>
      <c r="AN177" s="28">
        <f ca="1" t="shared" si="970"/>
        <v>98060.849938115</v>
      </c>
      <c r="AO177" s="28">
        <f ca="1">C177/'Ejercicio 3 - TIR'!$D$7</f>
        <v>13789.6479993423</v>
      </c>
      <c r="AP177" s="28">
        <f ca="1" t="shared" si="971"/>
        <v>32282.3096780139</v>
      </c>
      <c r="AQ177" s="28">
        <f ca="1" t="shared" si="972"/>
        <v>32370.3753238076</v>
      </c>
      <c r="AR177" s="28">
        <f ca="1" t="shared" si="973"/>
        <v>43167.4164427678</v>
      </c>
      <c r="AS177" s="28">
        <f ca="1" t="shared" si="974"/>
        <v>63788.5218565772</v>
      </c>
      <c r="AT177" s="28">
        <f ca="1" t="shared" si="975"/>
        <v>84271.2019387727</v>
      </c>
      <c r="AU177" s="28">
        <f ca="1">AP177*'Ejercicio 3 - TIR'!$D$5</f>
        <v>16141.1548390069</v>
      </c>
      <c r="AV177" s="28">
        <f ca="1">AQ177*'Ejercicio 3 - TIR'!$D$5</f>
        <v>16185.1876619038</v>
      </c>
      <c r="AW177" s="28">
        <f ca="1">AR177*'Ejercicio 3 - TIR'!$D$5</f>
        <v>21583.7082213839</v>
      </c>
      <c r="AX177" s="28">
        <f ca="1">AS177*'Ejercicio 3 - TIR'!$D$5</f>
        <v>31894.2609282886</v>
      </c>
      <c r="AY177" s="28">
        <f ca="1">AT177*'Ejercicio 3 - TIR'!$D$5</f>
        <v>42135.6009693864</v>
      </c>
      <c r="AZ177" s="28">
        <f ca="1" t="shared" ref="AZ177:BD177" si="1313">AJ177-AU177-AE177</f>
        <v>25043.4812846358</v>
      </c>
      <c r="BA177" s="28">
        <f ca="1" t="shared" si="1313"/>
        <v>24378.8725593767</v>
      </c>
      <c r="BB177" s="28">
        <f ca="1" t="shared" si="1313"/>
        <v>28709.2960273978</v>
      </c>
      <c r="BC177" s="28">
        <f ca="1" t="shared" si="1313"/>
        <v>37514.8329715565</v>
      </c>
      <c r="BD177" s="28">
        <f ca="1" t="shared" si="1313"/>
        <v>46058.8601436832</v>
      </c>
      <c r="BE177" s="28">
        <f ca="1" t="shared" ref="BE177:BI177" si="1314">AZ177/Z177</f>
        <v>21493.7802586125</v>
      </c>
      <c r="BF177" s="28">
        <f ca="1" t="shared" si="1314"/>
        <v>18273.7548042504</v>
      </c>
      <c r="BG177" s="28">
        <f ca="1" t="shared" si="1314"/>
        <v>18070.6032417111</v>
      </c>
      <c r="BH177" s="28">
        <f ca="1" t="shared" si="1314"/>
        <v>19262.7860694984</v>
      </c>
      <c r="BI177" s="28">
        <f ca="1" t="shared" si="1314"/>
        <v>19581.4107606176</v>
      </c>
      <c r="BJ177" s="28">
        <f ca="1" t="shared" si="978"/>
        <v>69608.3197079204</v>
      </c>
      <c r="BK177" s="28">
        <f ca="1" t="shared" si="979"/>
        <v>32435.6337955853</v>
      </c>
      <c r="BL177" s="28">
        <f ca="1" t="shared" si="980"/>
        <v>102043.953503506</v>
      </c>
      <c r="BM177" s="28">
        <f ca="1">BK177*'Ejercicio 3 - TIR'!$D$5</f>
        <v>16217.8168977927</v>
      </c>
      <c r="BN177" s="28">
        <f ca="1" t="shared" si="981"/>
        <v>85826.1366057131</v>
      </c>
      <c r="BO177" s="28">
        <f ca="1" t="shared" si="982"/>
        <v>36488.0248801344</v>
      </c>
      <c r="BP177" s="28">
        <f ca="1" t="shared" si="983"/>
        <v>-98541.4408771747</v>
      </c>
      <c r="BQ177" s="28">
        <f ca="1" t="shared" ref="BQ177:BT177" si="1315">BE177</f>
        <v>21493.7802586125</v>
      </c>
      <c r="BR177" s="28">
        <f ca="1" t="shared" si="1315"/>
        <v>18273.7548042504</v>
      </c>
      <c r="BS177" s="28">
        <f ca="1" t="shared" si="1315"/>
        <v>18070.6032417111</v>
      </c>
      <c r="BT177" s="28">
        <f ca="1" t="shared" si="1315"/>
        <v>19262.7860694984</v>
      </c>
      <c r="BU177" s="28">
        <f ca="1" t="shared" si="985"/>
        <v>56069.435640752</v>
      </c>
      <c r="BV177" s="30">
        <f ca="1" t="shared" si="986"/>
        <v>9.19950071825209</v>
      </c>
    </row>
    <row r="178" ht="15" customHeight="1" spans="1:74">
      <c r="A178" s="26">
        <v>177</v>
      </c>
      <c r="B178" s="27">
        <f ca="1" t="shared" ref="B178:F178" si="1316">RAND()</f>
        <v>0.80396691602136</v>
      </c>
      <c r="C178" s="28">
        <f ca="1">IF(B178&lt;=('Ejercicio 3 - TIR'!$D$13-'Ejercicio 3 - TIR'!$C$13)/('Ejercicio 3 - TIR'!$E$13-'Ejercicio 3 - TIR'!$C$13),'Ejercicio 3 - TIR'!$C$13+SQRT(('Ejercicio 3 - TIR'!$E$13-'Ejercicio 3 - TIR'!$C$13)*('Ejercicio 3 - TIR'!$D$13-'Ejercicio 3 - TIR'!$C$13)*B178),'Ejercicio 3 - TIR'!$E$13-SQRT(('Ejercicio 3 - TIR'!$E$13-'Ejercicio 3 - TIR'!$C$13)*('Ejercicio 3 - TIR'!$E$13-'Ejercicio 3 - TIR'!$D$13)*(1-B178)))</f>
        <v>84662.474098657</v>
      </c>
      <c r="D178" s="27">
        <f ca="1" t="shared" si="1316"/>
        <v>0.723133448230903</v>
      </c>
      <c r="E178" s="28">
        <f ca="1">IF(D178&lt;=('Ejercicio 3 - TIR'!$D$14-'Ejercicio 3 - TIR'!$C$14)/('Ejercicio 3 - TIR'!$E$14-'Ejercicio 3 - TIR'!$C$14),'Ejercicio 3 - TIR'!$C$14+SQRT(('Ejercicio 3 - TIR'!$E$14-'Ejercicio 3 - TIR'!$C$14)*('Ejercicio 3 - TIR'!$D$14-'Ejercicio 3 - TIR'!$C$14)*D178),'Ejercicio 3 - TIR'!$E$14-SQRT(('Ejercicio 3 - TIR'!$E$14-'Ejercicio 3 - TIR'!$C$14)*('Ejercicio 3 - TIR'!$E$14-'Ejercicio 3 - TIR'!$D$14)*(1-D178)))</f>
        <v>33555.6239428968</v>
      </c>
      <c r="F178" s="27">
        <f ca="1" t="shared" si="1316"/>
        <v>0.281566348568903</v>
      </c>
      <c r="G178" s="28">
        <f ca="1">IF(F178&lt;=('Ejercicio 3 - TIR'!$D$18-'Ejercicio 3 - TIR'!$C$18)/('Ejercicio 3 - TIR'!$E$18-'Ejercicio 3 - TIR'!$C$18),'Ejercicio 3 - TIR'!$C$18+SQRT(('Ejercicio 3 - TIR'!$E$18-'Ejercicio 3 - TIR'!$C$18)*('Ejercicio 3 - TIR'!$D$18-'Ejercicio 3 - TIR'!$C$18)*F178),'Ejercicio 3 - TIR'!$E$18-SQRT(('Ejercicio 3 - TIR'!$E$18-'Ejercicio 3 - TIR'!$C$18)*('Ejercicio 3 - TIR'!$E$18-'Ejercicio 3 - TIR'!$D$18)*(1-F178)))</f>
        <v>36498.842380404</v>
      </c>
      <c r="H178" s="27">
        <f ca="1" t="shared" ref="H178:L178" si="1317">RAND()</f>
        <v>0.319553879969171</v>
      </c>
      <c r="I178" s="28">
        <f ca="1">IF(H178&lt;=('Ejercicio 3 - TIR'!$D$18-'Ejercicio 3 - TIR'!$C$18)/('Ejercicio 3 - TIR'!$E$18-'Ejercicio 3 - TIR'!$C$18),'Ejercicio 3 - TIR'!$C$18+SQRT(('Ejercicio 3 - TIR'!$E$18-'Ejercicio 3 - TIR'!$C$18)*('Ejercicio 3 - TIR'!$D$18-'Ejercicio 3 - TIR'!$C$18)*H178),'Ejercicio 3 - TIR'!$E$18-SQRT(('Ejercicio 3 - TIR'!$E$18-'Ejercicio 3 - TIR'!$C$18)*('Ejercicio 3 - TIR'!$E$18-'Ejercicio 3 - TIR'!$D$18)*(1-H178)))</f>
        <v>36923.3721549095</v>
      </c>
      <c r="J178" s="27">
        <f ca="1" t="shared" si="1317"/>
        <v>0.263835559857563</v>
      </c>
      <c r="K178" s="28">
        <f ca="1">IF(J178&lt;=('Ejercicio 3 - TIR'!$D$18-'Ejercicio 3 - TIR'!$C$18)/('Ejercicio 3 - TIR'!$E$18-'Ejercicio 3 - TIR'!$C$18),'Ejercicio 3 - TIR'!$C$18+SQRT(('Ejercicio 3 - TIR'!$E$18-'Ejercicio 3 - TIR'!$C$18)*('Ejercicio 3 - TIR'!$D$18-'Ejercicio 3 - TIR'!$C$18)*J178),'Ejercicio 3 - TIR'!$E$18-SQRT(('Ejercicio 3 - TIR'!$E$18-'Ejercicio 3 - TIR'!$C$18)*('Ejercicio 3 - TIR'!$E$18-'Ejercicio 3 - TIR'!$D$18)*(1-J178)))</f>
        <v>36290.8929396894</v>
      </c>
      <c r="L178" s="27">
        <f ca="1" t="shared" si="1317"/>
        <v>0.570714240916306</v>
      </c>
      <c r="M178" s="28">
        <f ca="1">IF(L178&lt;=('Ejercicio 3 - TIR'!$D$18-'Ejercicio 3 - TIR'!$C$18)/('Ejercicio 3 - TIR'!$E$18-'Ejercicio 3 - TIR'!$C$18),'Ejercicio 3 - TIR'!$C$18+SQRT(('Ejercicio 3 - TIR'!$E$18-'Ejercicio 3 - TIR'!$C$18)*('Ejercicio 3 - TIR'!$D$18-'Ejercicio 3 - TIR'!$C$18)*L178),'Ejercicio 3 - TIR'!$E$18-SQRT(('Ejercicio 3 - TIR'!$E$18-'Ejercicio 3 - TIR'!$C$18)*('Ejercicio 3 - TIR'!$E$18-'Ejercicio 3 - TIR'!$D$18)*(1-L178)))</f>
        <v>39252.4124495964</v>
      </c>
      <c r="N178" s="27">
        <f ca="1" t="shared" ref="N178:R178" si="1318">RAND()</f>
        <v>0.99668416142422</v>
      </c>
      <c r="O178" s="28">
        <f ca="1">IF(N178&lt;=('Ejercicio 3 - TIR'!$D$18-'Ejercicio 3 - TIR'!$C$18)/('Ejercicio 3 - TIR'!$E$18-'Ejercicio 3 - TIR'!$C$18),'Ejercicio 3 - TIR'!$C$18+SQRT(('Ejercicio 3 - TIR'!$E$18-'Ejercicio 3 - TIR'!$C$18)*('Ejercicio 3 - TIR'!$D$18-'Ejercicio 3 - TIR'!$C$18)*N178),'Ejercicio 3 - TIR'!$E$18-SQRT(('Ejercicio 3 - TIR'!$E$18-'Ejercicio 3 - TIR'!$C$18)*('Ejercicio 3 - TIR'!$E$18-'Ejercicio 3 - TIR'!$D$18)*(1-N178)))</f>
        <v>44501.3138329736</v>
      </c>
      <c r="P178" s="27">
        <f ca="1" t="shared" si="1318"/>
        <v>0.370299903750259</v>
      </c>
      <c r="Q178" s="29">
        <f ca="1">IF(P178&lt;=('Ejercicio 3 - TIR'!$D$22-'Ejercicio 3 - TIR'!$C$22)/('Ejercicio 3 - TIR'!$E$22-'Ejercicio 3 - TIR'!$C$22),'Ejercicio 3 - TIR'!$C$22+SQRT(('Ejercicio 3 - TIR'!$E$22-'Ejercicio 3 - TIR'!$C$22)*('Ejercicio 3 - TIR'!$D$22-'Ejercicio 3 - TIR'!$C$22)*P178),'Ejercicio 3 - TIR'!$E$22-SQRT(('Ejercicio 3 - TIR'!$E$22-'Ejercicio 3 - TIR'!$C$22)*('Ejercicio 3 - TIR'!$E$22-'Ejercicio 3 - TIR'!$D$22)*(1-P178)))</f>
        <v>0.145817432613458</v>
      </c>
      <c r="R178" s="27">
        <f ca="1" t="shared" si="1318"/>
        <v>0.235107851468598</v>
      </c>
      <c r="S178" s="29">
        <f ca="1">IF(R178&lt;=('Ejercicio 3 - TIR'!$D$23-'Ejercicio 3 - TIR'!$C$23)/('Ejercicio 3 - TIR'!$E$23-'Ejercicio 3 - TIR'!$C$23),'Ejercicio 3 - TIR'!$C$23+SQRT(('Ejercicio 3 - TIR'!$E$23-'Ejercicio 3 - TIR'!$C$23)*('Ejercicio 3 - TIR'!$D$23-'Ejercicio 3 - TIR'!$C$23)*R178),'Ejercicio 3 - TIR'!$E$23-SQRT(('Ejercicio 3 - TIR'!$E$23-'Ejercicio 3 - TIR'!$C$23)*('Ejercicio 3 - TIR'!$E$23-'Ejercicio 3 - TIR'!$D$23)*(1-R178)))</f>
        <v>0.140571682785895</v>
      </c>
      <c r="T178" s="27">
        <f ca="1" t="shared" ref="T178:X178" si="1319">RAND()</f>
        <v>0.0967555640353246</v>
      </c>
      <c r="U178" s="29">
        <f ca="1">IF(T178&lt;=('Ejercicio 3 - TIR'!$D$24-'Ejercicio 3 - TIR'!$C$24)/('Ejercicio 3 - TIR'!$E$24-'Ejercicio 3 - TIR'!$C$24),'Ejercicio 3 - TIR'!$C$24+SQRT(('Ejercicio 3 - TIR'!$E$24-'Ejercicio 3 - TIR'!$C$24)*('Ejercicio 3 - TIR'!$D$24-'Ejercicio 3 - TIR'!$C$24)*T178),'Ejercicio 3 - TIR'!$E$24-SQRT(('Ejercicio 3 - TIR'!$E$24-'Ejercicio 3 - TIR'!$C$24)*('Ejercicio 3 - TIR'!$E$24-'Ejercicio 3 - TIR'!$D$24)*(1-T178)))</f>
        <v>0.164254356683982</v>
      </c>
      <c r="V178" s="27">
        <f ca="1" t="shared" si="1319"/>
        <v>0.718057932705922</v>
      </c>
      <c r="W178" s="29">
        <f ca="1">IF(V178&lt;=('Ejercicio 3 - TIR'!$D$25-'Ejercicio 3 - TIR'!$C$25)/('Ejercicio 3 - TIR'!$E$25-'Ejercicio 3 - TIR'!$C$25),'Ejercicio 3 - TIR'!$C$25+SQRT(('Ejercicio 3 - TIR'!$E$25-'Ejercicio 3 - TIR'!$C$25)*('Ejercicio 3 - TIR'!$D$25-'Ejercicio 3 - TIR'!$C$25)*V178),'Ejercicio 3 - TIR'!$E$25-SQRT(('Ejercicio 3 - TIR'!$E$25-'Ejercicio 3 - TIR'!$C$25)*('Ejercicio 3 - TIR'!$E$25-'Ejercicio 3 - TIR'!$D$25)*(1-V178)))</f>
        <v>0.21858667105305</v>
      </c>
      <c r="X178" s="27">
        <f ca="1" t="shared" si="1319"/>
        <v>0.857822386678536</v>
      </c>
      <c r="Y178" s="29">
        <f ca="1">IF(X178&lt;=('Ejercicio 3 - TIR'!$D$26-'Ejercicio 3 - TIR'!$C$26)/('Ejercicio 3 - TIR'!$E$26-'Ejercicio 3 - TIR'!$C$26),'Ejercicio 3 - TIR'!$C$26+SQRT(('Ejercicio 3 - TIR'!$E$26-'Ejercicio 3 - TIR'!$C$26)*('Ejercicio 3 - TIR'!$D$26-'Ejercicio 3 - TIR'!$C$26)*X178),'Ejercicio 3 - TIR'!$E$26-SQRT(('Ejercicio 3 - TIR'!$E$26-'Ejercicio 3 - TIR'!$C$26)*('Ejercicio 3 - TIR'!$E$26-'Ejercicio 3 - TIR'!$D$26)*(1-X178)))</f>
        <v>0.252291533569396</v>
      </c>
      <c r="Z178" s="27">
        <f ca="1" t="shared" si="956"/>
        <v>1.14581743261346</v>
      </c>
      <c r="AA178" s="27">
        <f ca="1" t="shared" si="957"/>
        <v>1.30688691728135</v>
      </c>
      <c r="AB178" s="27">
        <f ca="1" t="shared" si="958"/>
        <v>1.52154878713811</v>
      </c>
      <c r="AC178" s="27">
        <f ca="1" t="shared" si="959"/>
        <v>1.85413907136343</v>
      </c>
      <c r="AD178" s="27">
        <f ca="1" t="shared" si="960"/>
        <v>2.32192266112865</v>
      </c>
      <c r="AE178" s="26">
        <f ca="1" t="shared" si="961"/>
        <v>4892.99493309591</v>
      </c>
      <c r="AF178" s="26">
        <f ca="1" t="shared" si="962"/>
        <v>5580.81146470406</v>
      </c>
      <c r="AG178" s="26">
        <f ca="1" t="shared" si="963"/>
        <v>6497.48406161362</v>
      </c>
      <c r="AH178" s="26">
        <f ca="1" t="shared" si="964"/>
        <v>7917.74747286199</v>
      </c>
      <c r="AI178" s="26">
        <f ca="1" t="shared" si="965"/>
        <v>9915.32812520555</v>
      </c>
      <c r="AJ178" s="28">
        <f ca="1" t="shared" si="966"/>
        <v>41821.0098696778</v>
      </c>
      <c r="AK178" s="28">
        <f ca="1" t="shared" si="967"/>
        <v>48254.6720111615</v>
      </c>
      <c r="AL178" s="28">
        <f ca="1" t="shared" si="968"/>
        <v>55218.3641365433</v>
      </c>
      <c r="AM178" s="28">
        <f ca="1" t="shared" si="969"/>
        <v>72779.431568069</v>
      </c>
      <c r="AN178" s="28">
        <f ca="1" t="shared" si="970"/>
        <v>103328.609038779</v>
      </c>
      <c r="AO178" s="28">
        <f ca="1">C178/'Ejercicio 3 - TIR'!$D$7</f>
        <v>16932.4948197314</v>
      </c>
      <c r="AP178" s="28">
        <f ca="1" t="shared" si="971"/>
        <v>24888.5150499464</v>
      </c>
      <c r="AQ178" s="28">
        <f ca="1" t="shared" si="972"/>
        <v>31322.1771914301</v>
      </c>
      <c r="AR178" s="28">
        <f ca="1" t="shared" si="973"/>
        <v>38285.8693168119</v>
      </c>
      <c r="AS178" s="28">
        <f ca="1" t="shared" si="974"/>
        <v>55846.9367483376</v>
      </c>
      <c r="AT178" s="28">
        <f ca="1" t="shared" si="975"/>
        <v>86396.1142190476</v>
      </c>
      <c r="AU178" s="28">
        <f ca="1">AP178*'Ejercicio 3 - TIR'!$D$5</f>
        <v>12444.2575249732</v>
      </c>
      <c r="AV178" s="28">
        <f ca="1">AQ178*'Ejercicio 3 - TIR'!$D$5</f>
        <v>15661.0885957151</v>
      </c>
      <c r="AW178" s="28">
        <f ca="1">AR178*'Ejercicio 3 - TIR'!$D$5</f>
        <v>19142.934658406</v>
      </c>
      <c r="AX178" s="28">
        <f ca="1">AS178*'Ejercicio 3 - TIR'!$D$5</f>
        <v>27923.4683741688</v>
      </c>
      <c r="AY178" s="28">
        <f ca="1">AT178*'Ejercicio 3 - TIR'!$D$5</f>
        <v>43198.0571095238</v>
      </c>
      <c r="AZ178" s="28">
        <f ca="1" t="shared" ref="AZ178:BD178" si="1320">AJ178-AU178-AE178</f>
        <v>24483.7574116087</v>
      </c>
      <c r="BA178" s="28">
        <f ca="1" t="shared" si="1320"/>
        <v>27012.7719507424</v>
      </c>
      <c r="BB178" s="28">
        <f ca="1" t="shared" si="1320"/>
        <v>29577.9454165237</v>
      </c>
      <c r="BC178" s="28">
        <f ca="1" t="shared" si="1320"/>
        <v>36938.2157210382</v>
      </c>
      <c r="BD178" s="28">
        <f ca="1" t="shared" si="1320"/>
        <v>50215.2238040497</v>
      </c>
      <c r="BE178" s="28">
        <f ca="1" t="shared" ref="BE178:BI178" si="1321">AZ178/Z178</f>
        <v>21367.9393546706</v>
      </c>
      <c r="BF178" s="28">
        <f ca="1" t="shared" si="1321"/>
        <v>20669.5557156053</v>
      </c>
      <c r="BG178" s="28">
        <f ca="1" t="shared" si="1321"/>
        <v>19439.3670886868</v>
      </c>
      <c r="BH178" s="28">
        <f ca="1" t="shared" si="1321"/>
        <v>19922.0308182578</v>
      </c>
      <c r="BI178" s="28">
        <f ca="1" t="shared" si="1321"/>
        <v>21626.570361151</v>
      </c>
      <c r="BJ178" s="28">
        <f ca="1" t="shared" si="978"/>
        <v>77913.5636413231</v>
      </c>
      <c r="BK178" s="28">
        <f ca="1" t="shared" si="979"/>
        <v>39315.9434313777</v>
      </c>
      <c r="BL178" s="28">
        <f ca="1" t="shared" si="980"/>
        <v>117229.507072701</v>
      </c>
      <c r="BM178" s="28">
        <f ca="1">BK178*'Ejercicio 3 - TIR'!$D$5</f>
        <v>19657.9717156889</v>
      </c>
      <c r="BN178" s="28">
        <f ca="1" t="shared" si="981"/>
        <v>97571.535357012</v>
      </c>
      <c r="BO178" s="28">
        <f ca="1" t="shared" si="982"/>
        <v>42021.8713527625</v>
      </c>
      <c r="BP178" s="28">
        <f ca="1" t="shared" si="983"/>
        <v>-118218.098041554</v>
      </c>
      <c r="BQ178" s="28">
        <f ca="1" t="shared" ref="BQ178:BT178" si="1322">BE178</f>
        <v>21367.9393546706</v>
      </c>
      <c r="BR178" s="28">
        <f ca="1" t="shared" si="1322"/>
        <v>20669.5557156053</v>
      </c>
      <c r="BS178" s="28">
        <f ca="1" t="shared" si="1322"/>
        <v>19439.3670886868</v>
      </c>
      <c r="BT178" s="28">
        <f ca="1" t="shared" si="1322"/>
        <v>19922.0308182578</v>
      </c>
      <c r="BU178" s="28">
        <f ca="1" t="shared" si="985"/>
        <v>63648.4417139135</v>
      </c>
      <c r="BV178" s="30">
        <f ca="1" t="shared" si="986"/>
        <v>5.99993913857897</v>
      </c>
    </row>
    <row r="179" ht="15" customHeight="1" spans="1:74">
      <c r="A179" s="26">
        <v>178</v>
      </c>
      <c r="B179" s="27">
        <f ca="1" t="shared" ref="B179:F179" si="1323">RAND()</f>
        <v>0.206641158065137</v>
      </c>
      <c r="C179" s="28">
        <f ca="1">IF(B179&lt;=('Ejercicio 3 - TIR'!$D$13-'Ejercicio 3 - TIR'!$C$13)/('Ejercicio 3 - TIR'!$E$13-'Ejercicio 3 - TIR'!$C$13),'Ejercicio 3 - TIR'!$C$13+SQRT(('Ejercicio 3 - TIR'!$E$13-'Ejercicio 3 - TIR'!$C$13)*('Ejercicio 3 - TIR'!$D$13-'Ejercicio 3 - TIR'!$C$13)*B179),'Ejercicio 3 - TIR'!$E$13-SQRT(('Ejercicio 3 - TIR'!$E$13-'Ejercicio 3 - TIR'!$C$13)*('Ejercicio 3 - TIR'!$E$13-'Ejercicio 3 - TIR'!$D$13)*(1-B179)))</f>
        <v>69091.559999585</v>
      </c>
      <c r="D179" s="27">
        <f ca="1" t="shared" si="1323"/>
        <v>0.400117950509345</v>
      </c>
      <c r="E179" s="28">
        <f ca="1">IF(D179&lt;=('Ejercicio 3 - TIR'!$D$14-'Ejercicio 3 - TIR'!$C$14)/('Ejercicio 3 - TIR'!$E$14-'Ejercicio 3 - TIR'!$C$14),'Ejercicio 3 - TIR'!$C$14+SQRT(('Ejercicio 3 - TIR'!$E$14-'Ejercicio 3 - TIR'!$C$14)*('Ejercicio 3 - TIR'!$D$14-'Ejercicio 3 - TIR'!$C$14)*D179),'Ejercicio 3 - TIR'!$E$14-SQRT(('Ejercicio 3 - TIR'!$E$14-'Ejercicio 3 - TIR'!$C$14)*('Ejercicio 3 - TIR'!$E$14-'Ejercicio 3 - TIR'!$D$14)*(1-D179)))</f>
        <v>30514.0995459789</v>
      </c>
      <c r="F179" s="27">
        <f ca="1" t="shared" si="1323"/>
        <v>0.37816475329374</v>
      </c>
      <c r="G179" s="28">
        <f ca="1">IF(F179&lt;=('Ejercicio 3 - TIR'!$D$18-'Ejercicio 3 - TIR'!$C$18)/('Ejercicio 3 - TIR'!$E$18-'Ejercicio 3 - TIR'!$C$18),'Ejercicio 3 - TIR'!$C$18+SQRT(('Ejercicio 3 - TIR'!$E$18-'Ejercicio 3 - TIR'!$C$18)*('Ejercicio 3 - TIR'!$D$18-'Ejercicio 3 - TIR'!$C$18)*F179),'Ejercicio 3 - TIR'!$E$18-SQRT(('Ejercicio 3 - TIR'!$E$18-'Ejercicio 3 - TIR'!$C$18)*('Ejercicio 3 - TIR'!$E$18-'Ejercicio 3 - TIR'!$D$18)*(1-F179)))</f>
        <v>37531.5810421226</v>
      </c>
      <c r="H179" s="27">
        <f ca="1" t="shared" ref="H179:L179" si="1324">RAND()</f>
        <v>0.375317073536592</v>
      </c>
      <c r="I179" s="28">
        <f ca="1">IF(H179&lt;=('Ejercicio 3 - TIR'!$D$18-'Ejercicio 3 - TIR'!$C$18)/('Ejercicio 3 - TIR'!$E$18-'Ejercicio 3 - TIR'!$C$18),'Ejercicio 3 - TIR'!$C$18+SQRT(('Ejercicio 3 - TIR'!$E$18-'Ejercicio 3 - TIR'!$C$18)*('Ejercicio 3 - TIR'!$D$18-'Ejercicio 3 - TIR'!$C$18)*H179),'Ejercicio 3 - TIR'!$E$18-SQRT(('Ejercicio 3 - TIR'!$E$18-'Ejercicio 3 - TIR'!$C$18)*('Ejercicio 3 - TIR'!$E$18-'Ejercicio 3 - TIR'!$D$18)*(1-H179)))</f>
        <v>37503.1700654116</v>
      </c>
      <c r="J179" s="27">
        <f ca="1" t="shared" si="1324"/>
        <v>0.108220940530859</v>
      </c>
      <c r="K179" s="28">
        <f ca="1">IF(J179&lt;=('Ejercicio 3 - TIR'!$D$18-'Ejercicio 3 - TIR'!$C$18)/('Ejercicio 3 - TIR'!$E$18-'Ejercicio 3 - TIR'!$C$18),'Ejercicio 3 - TIR'!$C$18+SQRT(('Ejercicio 3 - TIR'!$E$18-'Ejercicio 3 - TIR'!$C$18)*('Ejercicio 3 - TIR'!$D$18-'Ejercicio 3 - TIR'!$C$18)*J179),'Ejercicio 3 - TIR'!$E$18-SQRT(('Ejercicio 3 - TIR'!$E$18-'Ejercicio 3 - TIR'!$C$18)*('Ejercicio 3 - TIR'!$E$18-'Ejercicio 3 - TIR'!$D$18)*(1-J179)))</f>
        <v>34029.0372397918</v>
      </c>
      <c r="L179" s="27">
        <f ca="1" t="shared" si="1324"/>
        <v>0.815008173124962</v>
      </c>
      <c r="M179" s="28">
        <f ca="1">IF(L179&lt;=('Ejercicio 3 - TIR'!$D$18-'Ejercicio 3 - TIR'!$C$18)/('Ejercicio 3 - TIR'!$E$18-'Ejercicio 3 - TIR'!$C$18),'Ejercicio 3 - TIR'!$C$18+SQRT(('Ejercicio 3 - TIR'!$E$18-'Ejercicio 3 - TIR'!$C$18)*('Ejercicio 3 - TIR'!$D$18-'Ejercicio 3 - TIR'!$C$18)*L179),'Ejercicio 3 - TIR'!$E$18-SQRT(('Ejercicio 3 - TIR'!$E$18-'Ejercicio 3 - TIR'!$C$18)*('Ejercicio 3 - TIR'!$E$18-'Ejercicio 3 - TIR'!$D$18)*(1-L179)))</f>
        <v>41275.1661761056</v>
      </c>
      <c r="N179" s="27">
        <f ca="1" t="shared" ref="N179:R179" si="1325">RAND()</f>
        <v>0.0830648769876046</v>
      </c>
      <c r="O179" s="28">
        <f ca="1">IF(N179&lt;=('Ejercicio 3 - TIR'!$D$18-'Ejercicio 3 - TIR'!$C$18)/('Ejercicio 3 - TIR'!$E$18-'Ejercicio 3 - TIR'!$C$18),'Ejercicio 3 - TIR'!$C$18+SQRT(('Ejercicio 3 - TIR'!$E$18-'Ejercicio 3 - TIR'!$C$18)*('Ejercicio 3 - TIR'!$D$18-'Ejercicio 3 - TIR'!$C$18)*N179),'Ejercicio 3 - TIR'!$E$18-SQRT(('Ejercicio 3 - TIR'!$E$18-'Ejercicio 3 - TIR'!$C$18)*('Ejercicio 3 - TIR'!$E$18-'Ejercicio 3 - TIR'!$D$18)*(1-N179)))</f>
        <v>33529.8344930238</v>
      </c>
      <c r="P179" s="27">
        <f ca="1" t="shared" si="1325"/>
        <v>0.853094727170588</v>
      </c>
      <c r="Q179" s="29">
        <f ca="1">IF(P179&lt;=('Ejercicio 3 - TIR'!$D$22-'Ejercicio 3 - TIR'!$C$22)/('Ejercicio 3 - TIR'!$E$22-'Ejercicio 3 - TIR'!$C$22),'Ejercicio 3 - TIR'!$C$22+SQRT(('Ejercicio 3 - TIR'!$E$22-'Ejercicio 3 - TIR'!$C$22)*('Ejercicio 3 - TIR'!$D$22-'Ejercicio 3 - TIR'!$C$22)*P179),'Ejercicio 3 - TIR'!$E$22-SQRT(('Ejercicio 3 - TIR'!$E$22-'Ejercicio 3 - TIR'!$C$22)*('Ejercicio 3 - TIR'!$E$22-'Ejercicio 3 - TIR'!$D$22)*(1-P179)))</f>
        <v>0.163738711887032</v>
      </c>
      <c r="R179" s="27">
        <f ca="1" t="shared" si="1325"/>
        <v>0.759837746551712</v>
      </c>
      <c r="S179" s="29">
        <f ca="1">IF(R179&lt;=('Ejercicio 3 - TIR'!$D$23-'Ejercicio 3 - TIR'!$C$23)/('Ejercicio 3 - TIR'!$E$23-'Ejercicio 3 - TIR'!$C$23),'Ejercicio 3 - TIR'!$C$23+SQRT(('Ejercicio 3 - TIR'!$E$23-'Ejercicio 3 - TIR'!$C$23)*('Ejercicio 3 - TIR'!$D$23-'Ejercicio 3 - TIR'!$C$23)*R179),'Ejercicio 3 - TIR'!$E$23-SQRT(('Ejercicio 3 - TIR'!$E$23-'Ejercicio 3 - TIR'!$C$23)*('Ejercicio 3 - TIR'!$E$23-'Ejercicio 3 - TIR'!$D$23)*(1-R179)))</f>
        <v>0.159208365715824</v>
      </c>
      <c r="T179" s="27">
        <f ca="1" t="shared" ref="T179:X179" si="1326">RAND()</f>
        <v>0.63927382083075</v>
      </c>
      <c r="U179" s="29">
        <f ca="1">IF(T179&lt;=('Ejercicio 3 - TIR'!$D$24-'Ejercicio 3 - TIR'!$C$24)/('Ejercicio 3 - TIR'!$E$24-'Ejercicio 3 - TIR'!$C$24),'Ejercicio 3 - TIR'!$C$24+SQRT(('Ejercicio 3 - TIR'!$E$24-'Ejercicio 3 - TIR'!$C$24)*('Ejercicio 3 - TIR'!$D$24-'Ejercicio 3 - TIR'!$C$24)*T179),'Ejercicio 3 - TIR'!$E$24-SQRT(('Ejercicio 3 - TIR'!$E$24-'Ejercicio 3 - TIR'!$C$24)*('Ejercicio 3 - TIR'!$E$24-'Ejercicio 3 - TIR'!$D$24)*(1-T179)))</f>
        <v>0.188218978907626</v>
      </c>
      <c r="V179" s="27">
        <f ca="1" t="shared" si="1326"/>
        <v>0.834553132510176</v>
      </c>
      <c r="W179" s="29">
        <f ca="1">IF(V179&lt;=('Ejercicio 3 - TIR'!$D$25-'Ejercicio 3 - TIR'!$C$25)/('Ejercicio 3 - TIR'!$E$25-'Ejercicio 3 - TIR'!$C$25),'Ejercicio 3 - TIR'!$C$25+SQRT(('Ejercicio 3 - TIR'!$E$25-'Ejercicio 3 - TIR'!$C$25)*('Ejercicio 3 - TIR'!$D$25-'Ejercicio 3 - TIR'!$C$25)*V179),'Ejercicio 3 - TIR'!$E$25-SQRT(('Ejercicio 3 - TIR'!$E$25-'Ejercicio 3 - TIR'!$C$25)*('Ejercicio 3 - TIR'!$E$25-'Ejercicio 3 - TIR'!$D$25)*(1-V179)))</f>
        <v>0.225936250578632</v>
      </c>
      <c r="X179" s="27">
        <f ca="1" t="shared" si="1326"/>
        <v>0.659664117356347</v>
      </c>
      <c r="Y179" s="29">
        <f ca="1">IF(X179&lt;=('Ejercicio 3 - TIR'!$D$26-'Ejercicio 3 - TIR'!$C$26)/('Ejercicio 3 - TIR'!$E$26-'Ejercicio 3 - TIR'!$C$26),'Ejercicio 3 - TIR'!$C$26+SQRT(('Ejercicio 3 - TIR'!$E$26-'Ejercicio 3 - TIR'!$C$26)*('Ejercicio 3 - TIR'!$D$26-'Ejercicio 3 - TIR'!$C$26)*X179),'Ejercicio 3 - TIR'!$E$26-SQRT(('Ejercicio 3 - TIR'!$E$26-'Ejercicio 3 - TIR'!$C$26)*('Ejercicio 3 - TIR'!$E$26-'Ejercicio 3 - TIR'!$D$26)*(1-X179)))</f>
        <v>0.237130269813355</v>
      </c>
      <c r="Z179" s="27">
        <f ca="1" t="shared" si="956"/>
        <v>1.16373871188703</v>
      </c>
      <c r="AA179" s="27">
        <f ca="1" t="shared" si="957"/>
        <v>1.34901565032681</v>
      </c>
      <c r="AB179" s="27">
        <f ca="1" t="shared" si="958"/>
        <v>1.60292599856172</v>
      </c>
      <c r="AC179" s="27">
        <f ca="1" t="shared" si="959"/>
        <v>1.96508508863177</v>
      </c>
      <c r="AD179" s="27">
        <f ca="1" t="shared" si="960"/>
        <v>2.43106624590522</v>
      </c>
      <c r="AE179" s="26">
        <f ca="1" t="shared" si="961"/>
        <v>4996.33935405126</v>
      </c>
      <c r="AF179" s="26">
        <f ca="1" t="shared" si="962"/>
        <v>5791.79837717142</v>
      </c>
      <c r="AG179" s="26">
        <f ca="1" t="shared" si="963"/>
        <v>6881.92475376147</v>
      </c>
      <c r="AH179" s="26">
        <f ca="1" t="shared" si="964"/>
        <v>8436.80102939061</v>
      </c>
      <c r="AI179" s="26">
        <f ca="1" t="shared" si="965"/>
        <v>10437.4219338516</v>
      </c>
      <c r="AJ179" s="28">
        <f ca="1" t="shared" si="966"/>
        <v>43676.9537770435</v>
      </c>
      <c r="AK179" s="28">
        <f ca="1" t="shared" si="967"/>
        <v>50592.363355108</v>
      </c>
      <c r="AL179" s="28">
        <f ca="1" t="shared" si="968"/>
        <v>54546.0284976873</v>
      </c>
      <c r="AM179" s="28">
        <f ca="1" t="shared" si="969"/>
        <v>81109.2135834635</v>
      </c>
      <c r="AN179" s="28">
        <f ca="1" t="shared" si="970"/>
        <v>81513.2488667789</v>
      </c>
      <c r="AO179" s="28">
        <f ca="1">C179/'Ejercicio 3 - TIR'!$D$7</f>
        <v>13818.311999917</v>
      </c>
      <c r="AP179" s="28">
        <f ca="1" t="shared" si="971"/>
        <v>29858.6417771265</v>
      </c>
      <c r="AQ179" s="28">
        <f ca="1" t="shared" si="972"/>
        <v>36774.051355191</v>
      </c>
      <c r="AR179" s="28">
        <f ca="1" t="shared" si="973"/>
        <v>40727.7164977703</v>
      </c>
      <c r="AS179" s="28">
        <f ca="1" t="shared" si="974"/>
        <v>67290.9015835465</v>
      </c>
      <c r="AT179" s="28">
        <f ca="1" t="shared" si="975"/>
        <v>67694.9368668619</v>
      </c>
      <c r="AU179" s="28">
        <f ca="1">AP179*'Ejercicio 3 - TIR'!$D$5</f>
        <v>14929.3208885633</v>
      </c>
      <c r="AV179" s="28">
        <f ca="1">AQ179*'Ejercicio 3 - TIR'!$D$5</f>
        <v>18387.0256775955</v>
      </c>
      <c r="AW179" s="28">
        <f ca="1">AR179*'Ejercicio 3 - TIR'!$D$5</f>
        <v>20363.8582488851</v>
      </c>
      <c r="AX179" s="28">
        <f ca="1">AS179*'Ejercicio 3 - TIR'!$D$5</f>
        <v>33645.4507917732</v>
      </c>
      <c r="AY179" s="28">
        <f ca="1">AT179*'Ejercicio 3 - TIR'!$D$5</f>
        <v>33847.4684334309</v>
      </c>
      <c r="AZ179" s="28">
        <f ca="1" t="shared" ref="AZ179:BD179" si="1327">AJ179-AU179-AE179</f>
        <v>23751.293534429</v>
      </c>
      <c r="BA179" s="28">
        <f ca="1" t="shared" si="1327"/>
        <v>26413.5393003411</v>
      </c>
      <c r="BB179" s="28">
        <f ca="1" t="shared" si="1327"/>
        <v>27300.2454950407</v>
      </c>
      <c r="BC179" s="28">
        <f ca="1" t="shared" si="1327"/>
        <v>39026.9617622996</v>
      </c>
      <c r="BD179" s="28">
        <f ca="1" t="shared" si="1327"/>
        <v>37228.3584994963</v>
      </c>
      <c r="BE179" s="28">
        <f ca="1" t="shared" ref="BE179:BI179" si="1328">AZ179/Z179</f>
        <v>20409.4727551992</v>
      </c>
      <c r="BF179" s="28">
        <f ca="1" t="shared" si="1328"/>
        <v>19579.8612817741</v>
      </c>
      <c r="BG179" s="28">
        <f ca="1" t="shared" si="1328"/>
        <v>17031.5070811358</v>
      </c>
      <c r="BH179" s="28">
        <f ca="1" t="shared" si="1328"/>
        <v>19860.1892549462</v>
      </c>
      <c r="BI179" s="28">
        <f ca="1" t="shared" si="1328"/>
        <v>15313.5927752697</v>
      </c>
      <c r="BJ179" s="28">
        <f ca="1" t="shared" si="978"/>
        <v>74181.7974304211</v>
      </c>
      <c r="BK179" s="28">
        <f ca="1" t="shared" si="979"/>
        <v>33593.2318783853</v>
      </c>
      <c r="BL179" s="28">
        <f ca="1" t="shared" si="980"/>
        <v>107775.029308806</v>
      </c>
      <c r="BM179" s="28">
        <f ca="1">BK179*'Ejercicio 3 - TIR'!$D$5</f>
        <v>16796.6159391927</v>
      </c>
      <c r="BN179" s="28">
        <f ca="1" t="shared" si="981"/>
        <v>90978.4133696138</v>
      </c>
      <c r="BO179" s="28">
        <f ca="1" t="shared" si="982"/>
        <v>37423.2555459374</v>
      </c>
      <c r="BP179" s="28">
        <f ca="1" t="shared" si="983"/>
        <v>-99605.6595455639</v>
      </c>
      <c r="BQ179" s="28">
        <f ca="1" t="shared" ref="BQ179:BT179" si="1329">BE179</f>
        <v>20409.4727551992</v>
      </c>
      <c r="BR179" s="28">
        <f ca="1" t="shared" si="1329"/>
        <v>19579.8612817741</v>
      </c>
      <c r="BS179" s="28">
        <f ca="1" t="shared" si="1329"/>
        <v>17031.5070811358</v>
      </c>
      <c r="BT179" s="28">
        <f ca="1" t="shared" si="1329"/>
        <v>19860.1892549462</v>
      </c>
      <c r="BU179" s="28">
        <f ca="1" t="shared" si="985"/>
        <v>52736.8483212071</v>
      </c>
      <c r="BV179" s="30">
        <f ca="1" t="shared" si="986"/>
        <v>8.02886669085925</v>
      </c>
    </row>
    <row r="180" ht="15" customHeight="1" spans="1:74">
      <c r="A180" s="26">
        <v>179</v>
      </c>
      <c r="B180" s="27">
        <f ca="1" t="shared" ref="B180:F180" si="1330">RAND()</f>
        <v>0.309081985103666</v>
      </c>
      <c r="C180" s="28">
        <f ca="1">IF(B180&lt;=('Ejercicio 3 - TIR'!$D$13-'Ejercicio 3 - TIR'!$C$13)/('Ejercicio 3 - TIR'!$E$13-'Ejercicio 3 - TIR'!$C$13),'Ejercicio 3 - TIR'!$C$13+SQRT(('Ejercicio 3 - TIR'!$E$13-'Ejercicio 3 - TIR'!$C$13)*('Ejercicio 3 - TIR'!$D$13-'Ejercicio 3 - TIR'!$C$13)*B180),'Ejercicio 3 - TIR'!$E$13-SQRT(('Ejercicio 3 - TIR'!$E$13-'Ejercicio 3 - TIR'!$C$13)*('Ejercicio 3 - TIR'!$E$13-'Ejercicio 3 - TIR'!$D$13)*(1-B180)))</f>
        <v>71205.8752889483</v>
      </c>
      <c r="D180" s="27">
        <f ca="1" t="shared" si="1330"/>
        <v>0.641796679983176</v>
      </c>
      <c r="E180" s="28">
        <f ca="1">IF(D180&lt;=('Ejercicio 3 - TIR'!$D$14-'Ejercicio 3 - TIR'!$C$14)/('Ejercicio 3 - TIR'!$E$14-'Ejercicio 3 - TIR'!$C$14),'Ejercicio 3 - TIR'!$C$14+SQRT(('Ejercicio 3 - TIR'!$E$14-'Ejercicio 3 - TIR'!$C$14)*('Ejercicio 3 - TIR'!$D$14-'Ejercicio 3 - TIR'!$C$14)*D180),'Ejercicio 3 - TIR'!$E$14-SQRT(('Ejercicio 3 - TIR'!$E$14-'Ejercicio 3 - TIR'!$C$14)*('Ejercicio 3 - TIR'!$E$14-'Ejercicio 3 - TIR'!$D$14)*(1-D180)))</f>
        <v>32669.8909965456</v>
      </c>
      <c r="F180" s="27">
        <f ca="1" t="shared" si="1330"/>
        <v>0.503449710309286</v>
      </c>
      <c r="G180" s="28">
        <f ca="1">IF(F180&lt;=('Ejercicio 3 - TIR'!$D$18-'Ejercicio 3 - TIR'!$C$18)/('Ejercicio 3 - TIR'!$E$18-'Ejercicio 3 - TIR'!$C$18),'Ejercicio 3 - TIR'!$C$18+SQRT(('Ejercicio 3 - TIR'!$E$18-'Ejercicio 3 - TIR'!$C$18)*('Ejercicio 3 - TIR'!$D$18-'Ejercicio 3 - TIR'!$C$18)*F180),'Ejercicio 3 - TIR'!$E$18-SQRT(('Ejercicio 3 - TIR'!$E$18-'Ejercicio 3 - TIR'!$C$18)*('Ejercicio 3 - TIR'!$E$18-'Ejercicio 3 - TIR'!$D$18)*(1-F180)))</f>
        <v>38690.078051801</v>
      </c>
      <c r="H180" s="27">
        <f ca="1" t="shared" ref="H180:L180" si="1331">RAND()</f>
        <v>0.184249013201206</v>
      </c>
      <c r="I180" s="28">
        <f ca="1">IF(H180&lt;=('Ejercicio 3 - TIR'!$D$18-'Ejercicio 3 - TIR'!$C$18)/('Ejercicio 3 - TIR'!$E$18-'Ejercicio 3 - TIR'!$C$18),'Ejercicio 3 - TIR'!$C$18+SQRT(('Ejercicio 3 - TIR'!$E$18-'Ejercicio 3 - TIR'!$C$18)*('Ejercicio 3 - TIR'!$D$18-'Ejercicio 3 - TIR'!$C$18)*H180),'Ejercicio 3 - TIR'!$E$18-SQRT(('Ejercicio 3 - TIR'!$E$18-'Ejercicio 3 - TIR'!$C$18)*('Ejercicio 3 - TIR'!$E$18-'Ejercicio 3 - TIR'!$D$18)*(1-H180)))</f>
        <v>35257.1239266524</v>
      </c>
      <c r="J180" s="27">
        <f ca="1" t="shared" si="1331"/>
        <v>0.490142390159094</v>
      </c>
      <c r="K180" s="28">
        <f ca="1">IF(J180&lt;=('Ejercicio 3 - TIR'!$D$18-'Ejercicio 3 - TIR'!$C$18)/('Ejercicio 3 - TIR'!$E$18-'Ejercicio 3 - TIR'!$C$18),'Ejercicio 3 - TIR'!$C$18+SQRT(('Ejercicio 3 - TIR'!$E$18-'Ejercicio 3 - TIR'!$C$18)*('Ejercicio 3 - TIR'!$D$18-'Ejercicio 3 - TIR'!$C$18)*J180),'Ejercicio 3 - TIR'!$E$18-SQRT(('Ejercicio 3 - TIR'!$E$18-'Ejercicio 3 - TIR'!$C$18)*('Ejercicio 3 - TIR'!$E$18-'Ejercicio 3 - TIR'!$D$18)*(1-J180)))</f>
        <v>38574.4596636677</v>
      </c>
      <c r="L180" s="27">
        <f ca="1" t="shared" si="1331"/>
        <v>0.764142139389323</v>
      </c>
      <c r="M180" s="28">
        <f ca="1">IF(L180&lt;=('Ejercicio 3 - TIR'!$D$18-'Ejercicio 3 - TIR'!$C$18)/('Ejercicio 3 - TIR'!$E$18-'Ejercicio 3 - TIR'!$C$18),'Ejercicio 3 - TIR'!$C$18+SQRT(('Ejercicio 3 - TIR'!$E$18-'Ejercicio 3 - TIR'!$C$18)*('Ejercicio 3 - TIR'!$D$18-'Ejercicio 3 - TIR'!$C$18)*L180),'Ejercicio 3 - TIR'!$E$18-SQRT(('Ejercicio 3 - TIR'!$E$18-'Ejercicio 3 - TIR'!$C$18)*('Ejercicio 3 - TIR'!$E$18-'Ejercicio 3 - TIR'!$D$18)*(1-L180)))</f>
        <v>40794.1303460758</v>
      </c>
      <c r="N180" s="27">
        <f ca="1" t="shared" ref="N180:R180" si="1332">RAND()</f>
        <v>0.249815883718356</v>
      </c>
      <c r="O180" s="28">
        <f ca="1">IF(N180&lt;=('Ejercicio 3 - TIR'!$D$18-'Ejercicio 3 - TIR'!$C$18)/('Ejercicio 3 - TIR'!$E$18-'Ejercicio 3 - TIR'!$C$18),'Ejercicio 3 - TIR'!$C$18+SQRT(('Ejercicio 3 - TIR'!$E$18-'Ejercicio 3 - TIR'!$C$18)*('Ejercicio 3 - TIR'!$D$18-'Ejercicio 3 - TIR'!$C$18)*N180),'Ejercicio 3 - TIR'!$E$18-SQRT(('Ejercicio 3 - TIR'!$E$18-'Ejercicio 3 - TIR'!$C$18)*('Ejercicio 3 - TIR'!$E$18-'Ejercicio 3 - TIR'!$D$18)*(1-N180)))</f>
        <v>36121.4689869143</v>
      </c>
      <c r="P180" s="27">
        <f ca="1" t="shared" si="1332"/>
        <v>0.803396679191213</v>
      </c>
      <c r="Q180" s="29">
        <f ca="1">IF(P180&lt;=('Ejercicio 3 - TIR'!$D$22-'Ejercicio 3 - TIR'!$C$22)/('Ejercicio 3 - TIR'!$E$22-'Ejercicio 3 - TIR'!$C$22),'Ejercicio 3 - TIR'!$C$22+SQRT(('Ejercicio 3 - TIR'!$E$22-'Ejercicio 3 - TIR'!$C$22)*('Ejercicio 3 - TIR'!$D$22-'Ejercicio 3 - TIR'!$C$22)*P180),'Ejercicio 3 - TIR'!$E$22-SQRT(('Ejercicio 3 - TIR'!$E$22-'Ejercicio 3 - TIR'!$C$22)*('Ejercicio 3 - TIR'!$E$22-'Ejercicio 3 - TIR'!$D$22)*(1-P180)))</f>
        <v>0.161188142636735</v>
      </c>
      <c r="R180" s="27">
        <f ca="1" t="shared" si="1332"/>
        <v>0.621801194285527</v>
      </c>
      <c r="S180" s="29">
        <f ca="1">IF(R180&lt;=('Ejercicio 3 - TIR'!$D$23-'Ejercicio 3 - TIR'!$C$23)/('Ejercicio 3 - TIR'!$E$23-'Ejercicio 3 - TIR'!$C$23),'Ejercicio 3 - TIR'!$C$23+SQRT(('Ejercicio 3 - TIR'!$E$23-'Ejercicio 3 - TIR'!$C$23)*('Ejercicio 3 - TIR'!$D$23-'Ejercicio 3 - TIR'!$C$23)*R180),'Ejercicio 3 - TIR'!$E$23-SQRT(('Ejercicio 3 - TIR'!$E$23-'Ejercicio 3 - TIR'!$C$23)*('Ejercicio 3 - TIR'!$E$23-'Ejercicio 3 - TIR'!$D$23)*(1-R180)))</f>
        <v>0.15390866330971</v>
      </c>
      <c r="T180" s="27">
        <f ca="1" t="shared" ref="T180:X180" si="1333">RAND()</f>
        <v>0.0145799158026825</v>
      </c>
      <c r="U180" s="29">
        <f ca="1">IF(T180&lt;=('Ejercicio 3 - TIR'!$D$24-'Ejercicio 3 - TIR'!$C$24)/('Ejercicio 3 - TIR'!$E$24-'Ejercicio 3 - TIR'!$C$24),'Ejercicio 3 - TIR'!$C$24+SQRT(('Ejercicio 3 - TIR'!$E$24-'Ejercicio 3 - TIR'!$C$24)*('Ejercicio 3 - TIR'!$D$24-'Ejercicio 3 - TIR'!$C$24)*T180),'Ejercicio 3 - TIR'!$E$24-SQRT(('Ejercicio 3 - TIR'!$E$24-'Ejercicio 3 - TIR'!$C$24)*('Ejercicio 3 - TIR'!$E$24-'Ejercicio 3 - TIR'!$D$24)*(1-T180)))</f>
        <v>0.155533337436451</v>
      </c>
      <c r="V180" s="27">
        <f ca="1" t="shared" si="1333"/>
        <v>0.718184269062139</v>
      </c>
      <c r="W180" s="29">
        <f ca="1">IF(V180&lt;=('Ejercicio 3 - TIR'!$D$25-'Ejercicio 3 - TIR'!$C$25)/('Ejercicio 3 - TIR'!$E$25-'Ejercicio 3 - TIR'!$C$25),'Ejercicio 3 - TIR'!$C$25+SQRT(('Ejercicio 3 - TIR'!$E$25-'Ejercicio 3 - TIR'!$C$25)*('Ejercicio 3 - TIR'!$D$25-'Ejercicio 3 - TIR'!$C$25)*V180),'Ejercicio 3 - TIR'!$E$25-SQRT(('Ejercicio 3 - TIR'!$E$25-'Ejercicio 3 - TIR'!$C$25)*('Ejercicio 3 - TIR'!$E$25-'Ejercicio 3 - TIR'!$D$25)*(1-V180)))</f>
        <v>0.21859370989304</v>
      </c>
      <c r="X180" s="27">
        <f ca="1" t="shared" si="1333"/>
        <v>0.678936094054732</v>
      </c>
      <c r="Y180" s="29">
        <f ca="1">IF(X180&lt;=('Ejercicio 3 - TIR'!$D$26-'Ejercicio 3 - TIR'!$C$26)/('Ejercicio 3 - TIR'!$E$26-'Ejercicio 3 - TIR'!$C$26),'Ejercicio 3 - TIR'!$C$26+SQRT(('Ejercicio 3 - TIR'!$E$26-'Ejercicio 3 - TIR'!$C$26)*('Ejercicio 3 - TIR'!$D$26-'Ejercicio 3 - TIR'!$C$26)*X180),'Ejercicio 3 - TIR'!$E$26-SQRT(('Ejercicio 3 - TIR'!$E$26-'Ejercicio 3 - TIR'!$C$26)*('Ejercicio 3 - TIR'!$E$26-'Ejercicio 3 - TIR'!$D$26)*(1-X180)))</f>
        <v>0.238361735241434</v>
      </c>
      <c r="Z180" s="27">
        <f ca="1" t="shared" si="956"/>
        <v>1.16118814263674</v>
      </c>
      <c r="AA180" s="27">
        <f ca="1" t="shared" si="957"/>
        <v>1.33990505752104</v>
      </c>
      <c r="AB180" s="27">
        <f ca="1" t="shared" si="958"/>
        <v>1.54830496296527</v>
      </c>
      <c r="AC180" s="27">
        <f ca="1" t="shared" si="959"/>
        <v>1.88675468886565</v>
      </c>
      <c r="AD180" s="27">
        <f ca="1" t="shared" si="960"/>
        <v>2.33648481047858</v>
      </c>
      <c r="AE180" s="26">
        <f ca="1" t="shared" si="961"/>
        <v>5265.99904987778</v>
      </c>
      <c r="AF180" s="26">
        <f ca="1" t="shared" si="962"/>
        <v>6076.48192463468</v>
      </c>
      <c r="AG180" s="26">
        <f ca="1" t="shared" si="963"/>
        <v>7021.57743824538</v>
      </c>
      <c r="AH180" s="26">
        <f ca="1" t="shared" si="964"/>
        <v>8556.4500997727</v>
      </c>
      <c r="AI180" s="26">
        <f ca="1" t="shared" si="965"/>
        <v>10595.9803930613</v>
      </c>
      <c r="AJ180" s="28">
        <f ca="1" t="shared" si="966"/>
        <v>44926.4598714411</v>
      </c>
      <c r="AK180" s="28">
        <f ca="1" t="shared" si="967"/>
        <v>47241.1986629676</v>
      </c>
      <c r="AL180" s="28">
        <f ca="1" t="shared" si="968"/>
        <v>59725.0273409602</v>
      </c>
      <c r="AM180" s="28">
        <f ca="1" t="shared" si="969"/>
        <v>76968.5167086551</v>
      </c>
      <c r="AN180" s="28">
        <f ca="1" t="shared" si="970"/>
        <v>84397.2636200984</v>
      </c>
      <c r="AO180" s="28">
        <f ca="1">C180/'Ejercicio 3 - TIR'!$D$7</f>
        <v>14241.1750577897</v>
      </c>
      <c r="AP180" s="28">
        <f ca="1" t="shared" si="971"/>
        <v>30685.2848136514</v>
      </c>
      <c r="AQ180" s="28">
        <f ca="1" t="shared" si="972"/>
        <v>33000.023605178</v>
      </c>
      <c r="AR180" s="28">
        <f ca="1" t="shared" si="973"/>
        <v>45483.8522831706</v>
      </c>
      <c r="AS180" s="28">
        <f ca="1" t="shared" si="974"/>
        <v>62727.3416508654</v>
      </c>
      <c r="AT180" s="28">
        <f ca="1" t="shared" si="975"/>
        <v>70156.0885623087</v>
      </c>
      <c r="AU180" s="28">
        <f ca="1">AP180*'Ejercicio 3 - TIR'!$D$5</f>
        <v>15342.6424068257</v>
      </c>
      <c r="AV180" s="28">
        <f ca="1">AQ180*'Ejercicio 3 - TIR'!$D$5</f>
        <v>16500.011802589</v>
      </c>
      <c r="AW180" s="28">
        <f ca="1">AR180*'Ejercicio 3 - TIR'!$D$5</f>
        <v>22741.9261415853</v>
      </c>
      <c r="AX180" s="28">
        <f ca="1">AS180*'Ejercicio 3 - TIR'!$D$5</f>
        <v>31363.6708254327</v>
      </c>
      <c r="AY180" s="28">
        <f ca="1">AT180*'Ejercicio 3 - TIR'!$D$5</f>
        <v>35078.0442811544</v>
      </c>
      <c r="AZ180" s="28">
        <f ca="1" t="shared" ref="AZ180:BD180" si="1334">AJ180-AU180-AE180</f>
        <v>24317.8184147376</v>
      </c>
      <c r="BA180" s="28">
        <f ca="1" t="shared" si="1334"/>
        <v>24664.704935744</v>
      </c>
      <c r="BB180" s="28">
        <f ca="1" t="shared" si="1334"/>
        <v>29961.5237611296</v>
      </c>
      <c r="BC180" s="28">
        <f ca="1" t="shared" si="1334"/>
        <v>37048.3957834497</v>
      </c>
      <c r="BD180" s="28">
        <f ca="1" t="shared" si="1334"/>
        <v>38723.2389458827</v>
      </c>
      <c r="BE180" s="28">
        <f ca="1" t="shared" ref="BE180:BI180" si="1335">AZ180/Z180</f>
        <v>20942.1863019705</v>
      </c>
      <c r="BF180" s="28">
        <f ca="1" t="shared" si="1335"/>
        <v>18407.8004611582</v>
      </c>
      <c r="BG180" s="28">
        <f ca="1" t="shared" si="1335"/>
        <v>19351.177240786</v>
      </c>
      <c r="BH180" s="28">
        <f ca="1" t="shared" si="1335"/>
        <v>19636.0427786846</v>
      </c>
      <c r="BI180" s="28">
        <f ca="1" t="shared" si="1335"/>
        <v>16573.2894013341</v>
      </c>
      <c r="BJ180" s="28">
        <f ca="1" t="shared" si="978"/>
        <v>76332.7040734197</v>
      </c>
      <c r="BK180" s="28">
        <f ca="1" t="shared" si="979"/>
        <v>33274.289205892</v>
      </c>
      <c r="BL180" s="28">
        <f ca="1" t="shared" si="980"/>
        <v>109606.993279312</v>
      </c>
      <c r="BM180" s="28">
        <f ca="1">BK180*'Ejercicio 3 - TIR'!$D$5</f>
        <v>16637.144602946</v>
      </c>
      <c r="BN180" s="28">
        <f ca="1" t="shared" si="981"/>
        <v>92969.8486763657</v>
      </c>
      <c r="BO180" s="28">
        <f ca="1" t="shared" si="982"/>
        <v>39790.4785254404</v>
      </c>
      <c r="BP180" s="28">
        <f ca="1" t="shared" si="983"/>
        <v>-103875.766285494</v>
      </c>
      <c r="BQ180" s="28">
        <f ca="1" t="shared" ref="BQ180:BT180" si="1336">BE180</f>
        <v>20942.1863019705</v>
      </c>
      <c r="BR180" s="28">
        <f ca="1" t="shared" si="1336"/>
        <v>18407.8004611582</v>
      </c>
      <c r="BS180" s="28">
        <f ca="1" t="shared" si="1336"/>
        <v>19351.177240786</v>
      </c>
      <c r="BT180" s="28">
        <f ca="1" t="shared" si="1336"/>
        <v>19636.0427786846</v>
      </c>
      <c r="BU180" s="28">
        <f ca="1" t="shared" si="985"/>
        <v>56363.7679267745</v>
      </c>
      <c r="BV180" s="30">
        <f ca="1" t="shared" si="986"/>
        <v>7.82984034438305</v>
      </c>
    </row>
    <row r="181" ht="15" customHeight="1" spans="1:74">
      <c r="A181" s="26">
        <v>180</v>
      </c>
      <c r="B181" s="27">
        <f ca="1" t="shared" ref="B181:F181" si="1337">RAND()</f>
        <v>0.876882100939371</v>
      </c>
      <c r="C181" s="28">
        <f ca="1">IF(B181&lt;=('Ejercicio 3 - TIR'!$D$13-'Ejercicio 3 - TIR'!$C$13)/('Ejercicio 3 - TIR'!$E$13-'Ejercicio 3 - TIR'!$C$13),'Ejercicio 3 - TIR'!$C$13+SQRT(('Ejercicio 3 - TIR'!$E$13-'Ejercicio 3 - TIR'!$C$13)*('Ejercicio 3 - TIR'!$D$13-'Ejercicio 3 - TIR'!$C$13)*B181),'Ejercicio 3 - TIR'!$E$13-SQRT(('Ejercicio 3 - TIR'!$E$13-'Ejercicio 3 - TIR'!$C$13)*('Ejercicio 3 - TIR'!$E$13-'Ejercicio 3 - TIR'!$D$13)*(1-B181)))</f>
        <v>87845.1047362491</v>
      </c>
      <c r="D181" s="27">
        <f ca="1" t="shared" si="1337"/>
        <v>0.00603214109669592</v>
      </c>
      <c r="E181" s="28">
        <f ca="1">IF(D181&lt;=('Ejercicio 3 - TIR'!$D$14-'Ejercicio 3 - TIR'!$C$14)/('Ejercicio 3 - TIR'!$E$14-'Ejercicio 3 - TIR'!$C$14),'Ejercicio 3 - TIR'!$C$14+SQRT(('Ejercicio 3 - TIR'!$E$14-'Ejercicio 3 - TIR'!$C$14)*('Ejercicio 3 - TIR'!$D$14-'Ejercicio 3 - TIR'!$C$14)*D181),'Ejercicio 3 - TIR'!$E$14-SQRT(('Ejercicio 3 - TIR'!$E$14-'Ejercicio 3 - TIR'!$C$14)*('Ejercicio 3 - TIR'!$E$14-'Ejercicio 3 - TIR'!$D$14)*(1-D181)))</f>
        <v>25672.6147353814</v>
      </c>
      <c r="F181" s="27">
        <f ca="1" t="shared" si="1337"/>
        <v>0.153687429400946</v>
      </c>
      <c r="G181" s="28">
        <f ca="1">IF(F181&lt;=('Ejercicio 3 - TIR'!$D$18-'Ejercicio 3 - TIR'!$C$18)/('Ejercicio 3 - TIR'!$E$18-'Ejercicio 3 - TIR'!$C$18),'Ejercicio 3 - TIR'!$C$18+SQRT(('Ejercicio 3 - TIR'!$E$18-'Ejercicio 3 - TIR'!$C$18)*('Ejercicio 3 - TIR'!$D$18-'Ejercicio 3 - TIR'!$C$18)*F181),'Ejercicio 3 - TIR'!$E$18-SQRT(('Ejercicio 3 - TIR'!$E$18-'Ejercicio 3 - TIR'!$C$18)*('Ejercicio 3 - TIR'!$E$18-'Ejercicio 3 - TIR'!$D$18)*(1-F181)))</f>
        <v>34801.3658900506</v>
      </c>
      <c r="H181" s="27">
        <f ca="1" t="shared" ref="H181:L181" si="1338">RAND()</f>
        <v>0.0207556678753189</v>
      </c>
      <c r="I181" s="28">
        <f ca="1">IF(H181&lt;=('Ejercicio 3 - TIR'!$D$18-'Ejercicio 3 - TIR'!$C$18)/('Ejercicio 3 - TIR'!$E$18-'Ejercicio 3 - TIR'!$C$18),'Ejercicio 3 - TIR'!$C$18+SQRT(('Ejercicio 3 - TIR'!$E$18-'Ejercicio 3 - TIR'!$C$18)*('Ejercicio 3 - TIR'!$D$18-'Ejercicio 3 - TIR'!$C$18)*H181),'Ejercicio 3 - TIR'!$E$18-SQRT(('Ejercicio 3 - TIR'!$E$18-'Ejercicio 3 - TIR'!$C$18)*('Ejercicio 3 - TIR'!$E$18-'Ejercicio 3 - TIR'!$D$18)*(1-H181)))</f>
        <v>31764.4688099533</v>
      </c>
      <c r="J181" s="27">
        <f ca="1" t="shared" si="1338"/>
        <v>0.228207355408956</v>
      </c>
      <c r="K181" s="28">
        <f ca="1">IF(J181&lt;=('Ejercicio 3 - TIR'!$D$18-'Ejercicio 3 - TIR'!$C$18)/('Ejercicio 3 - TIR'!$E$18-'Ejercicio 3 - TIR'!$C$18),'Ejercicio 3 - TIR'!$C$18+SQRT(('Ejercicio 3 - TIR'!$E$18-'Ejercicio 3 - TIR'!$C$18)*('Ejercicio 3 - TIR'!$D$18-'Ejercicio 3 - TIR'!$C$18)*J181),'Ejercicio 3 - TIR'!$E$18-SQRT(('Ejercicio 3 - TIR'!$E$18-'Ejercicio 3 - TIR'!$C$18)*('Ejercicio 3 - TIR'!$E$18-'Ejercicio 3 - TIR'!$D$18)*(1-J181)))</f>
        <v>35850.7352795476</v>
      </c>
      <c r="L181" s="27">
        <f ca="1" t="shared" si="1338"/>
        <v>0.266342420841299</v>
      </c>
      <c r="M181" s="28">
        <f ca="1">IF(L181&lt;=('Ejercicio 3 - TIR'!$D$18-'Ejercicio 3 - TIR'!$C$18)/('Ejercicio 3 - TIR'!$E$18-'Ejercicio 3 - TIR'!$C$18),'Ejercicio 3 - TIR'!$C$18+SQRT(('Ejercicio 3 - TIR'!$E$18-'Ejercicio 3 - TIR'!$C$18)*('Ejercicio 3 - TIR'!$D$18-'Ejercicio 3 - TIR'!$C$18)*L181),'Ejercicio 3 - TIR'!$E$18-SQRT(('Ejercicio 3 - TIR'!$E$18-'Ejercicio 3 - TIR'!$C$18)*('Ejercicio 3 - TIR'!$E$18-'Ejercicio 3 - TIR'!$D$18)*(1-L181)))</f>
        <v>36320.7090683083</v>
      </c>
      <c r="N181" s="27">
        <f ca="1" t="shared" ref="N181:R181" si="1339">RAND()</f>
        <v>0.642684448326301</v>
      </c>
      <c r="O181" s="28">
        <f ca="1">IF(N181&lt;=('Ejercicio 3 - TIR'!$D$18-'Ejercicio 3 - TIR'!$C$18)/('Ejercicio 3 - TIR'!$E$18-'Ejercicio 3 - TIR'!$C$18),'Ejercicio 3 - TIR'!$C$18+SQRT(('Ejercicio 3 - TIR'!$E$18-'Ejercicio 3 - TIR'!$C$18)*('Ejercicio 3 - TIR'!$D$18-'Ejercicio 3 - TIR'!$C$18)*N181),'Ejercicio 3 - TIR'!$E$18-SQRT(('Ejercicio 3 - TIR'!$E$18-'Ejercicio 3 - TIR'!$C$18)*('Ejercicio 3 - TIR'!$E$18-'Ejercicio 3 - TIR'!$D$18)*(1-N181)))</f>
        <v>39818.4859957605</v>
      </c>
      <c r="P181" s="27">
        <f ca="1" t="shared" si="1339"/>
        <v>0.575036662319333</v>
      </c>
      <c r="Q181" s="29">
        <f ca="1">IF(P181&lt;=('Ejercicio 3 - TIR'!$D$22-'Ejercicio 3 - TIR'!$C$22)/('Ejercicio 3 - TIR'!$E$22-'Ejercicio 3 - TIR'!$C$22),'Ejercicio 3 - TIR'!$C$22+SQRT(('Ejercicio 3 - TIR'!$E$22-'Ejercicio 3 - TIR'!$C$22)*('Ejercicio 3 - TIR'!$D$22-'Ejercicio 3 - TIR'!$C$22)*P181),'Ejercicio 3 - TIR'!$E$22-SQRT(('Ejercicio 3 - TIR'!$E$22-'Ejercicio 3 - TIR'!$C$22)*('Ejercicio 3 - TIR'!$E$22-'Ejercicio 3 - TIR'!$D$22)*(1-P181)))</f>
        <v>0.152342559629908</v>
      </c>
      <c r="R181" s="27">
        <f ca="1" t="shared" si="1339"/>
        <v>0.0725674535328398</v>
      </c>
      <c r="S181" s="29">
        <f ca="1">IF(R181&lt;=('Ejercicio 3 - TIR'!$D$23-'Ejercicio 3 - TIR'!$C$23)/('Ejercicio 3 - TIR'!$E$23-'Ejercicio 3 - TIR'!$C$23),'Ejercicio 3 - TIR'!$C$23+SQRT(('Ejercicio 3 - TIR'!$E$23-'Ejercicio 3 - TIR'!$C$23)*('Ejercicio 3 - TIR'!$D$23-'Ejercicio 3 - TIR'!$C$23)*R181),'Ejercicio 3 - TIR'!$E$23-SQRT(('Ejercicio 3 - TIR'!$E$23-'Ejercicio 3 - TIR'!$C$23)*('Ejercicio 3 - TIR'!$E$23-'Ejercicio 3 - TIR'!$D$23)*(1-R181)))</f>
        <v>0.131428972672953</v>
      </c>
      <c r="T181" s="27">
        <f ca="1" t="shared" ref="T181:X181" si="1340">RAND()</f>
        <v>0.378148875398901</v>
      </c>
      <c r="U181" s="29">
        <f ca="1">IF(T181&lt;=('Ejercicio 3 - TIR'!$D$24-'Ejercicio 3 - TIR'!$C$24)/('Ejercicio 3 - TIR'!$E$24-'Ejercicio 3 - TIR'!$C$24),'Ejercicio 3 - TIR'!$C$24+SQRT(('Ejercicio 3 - TIR'!$E$24-'Ejercicio 3 - TIR'!$C$24)*('Ejercicio 3 - TIR'!$D$24-'Ejercicio 3 - TIR'!$C$24)*T181),'Ejercicio 3 - TIR'!$E$24-SQRT(('Ejercicio 3 - TIR'!$E$24-'Ejercicio 3 - TIR'!$C$24)*('Ejercicio 3 - TIR'!$E$24-'Ejercicio 3 - TIR'!$D$24)*(1-T181)))</f>
        <v>0.178180004228844</v>
      </c>
      <c r="V181" s="27">
        <f ca="1" t="shared" si="1340"/>
        <v>0.566925643099454</v>
      </c>
      <c r="W181" s="29">
        <f ca="1">IF(V181&lt;=('Ejercicio 3 - TIR'!$D$25-'Ejercicio 3 - TIR'!$C$25)/('Ejercicio 3 - TIR'!$E$25-'Ejercicio 3 - TIR'!$C$25),'Ejercicio 3 - TIR'!$C$25+SQRT(('Ejercicio 3 - TIR'!$E$25-'Ejercicio 3 - TIR'!$C$25)*('Ejercicio 3 - TIR'!$D$25-'Ejercicio 3 - TIR'!$C$25)*V181),'Ejercicio 3 - TIR'!$E$25-SQRT(('Ejercicio 3 - TIR'!$E$25-'Ejercicio 3 - TIR'!$C$25)*('Ejercicio 3 - TIR'!$E$25-'Ejercicio 3 - TIR'!$D$25)*(1-V181)))</f>
        <v>0.211067234247335</v>
      </c>
      <c r="X181" s="27">
        <f ca="1" t="shared" si="1340"/>
        <v>0.303112301016678</v>
      </c>
      <c r="Y181" s="29">
        <f ca="1">IF(X181&lt;=('Ejercicio 3 - TIR'!$D$26-'Ejercicio 3 - TIR'!$C$26)/('Ejercicio 3 - TIR'!$E$26-'Ejercicio 3 - TIR'!$C$26),'Ejercicio 3 - TIR'!$C$26+SQRT(('Ejercicio 3 - TIR'!$E$26-'Ejercicio 3 - TIR'!$C$26)*('Ejercicio 3 - TIR'!$D$26-'Ejercicio 3 - TIR'!$C$26)*X181),'Ejercicio 3 - TIR'!$E$26-SQRT(('Ejercicio 3 - TIR'!$E$26-'Ejercicio 3 - TIR'!$C$26)*('Ejercicio 3 - TIR'!$E$26-'Ejercicio 3 - TIR'!$D$26)*(1-X181)))</f>
        <v>0.218607747425217</v>
      </c>
      <c r="Z181" s="27">
        <f ca="1" t="shared" si="956"/>
        <v>1.15234255962991</v>
      </c>
      <c r="AA181" s="27">
        <f ca="1" t="shared" si="957"/>
        <v>1.30379375840939</v>
      </c>
      <c r="AB181" s="27">
        <f ca="1" t="shared" si="958"/>
        <v>1.53610373579631</v>
      </c>
      <c r="AC181" s="27">
        <f ca="1" t="shared" si="959"/>
        <v>1.86032490282784</v>
      </c>
      <c r="AD181" s="27">
        <f ca="1" t="shared" si="960"/>
        <v>2.26700633931407</v>
      </c>
      <c r="AE181" s="26">
        <f ca="1" t="shared" si="961"/>
        <v>3911.03184118049</v>
      </c>
      <c r="AF181" s="26">
        <f ca="1" t="shared" si="962"/>
        <v>4425.05473815805</v>
      </c>
      <c r="AG181" s="26">
        <f ca="1" t="shared" si="963"/>
        <v>5213.51101011592</v>
      </c>
      <c r="AH181" s="26">
        <f ca="1" t="shared" si="964"/>
        <v>6313.91235973912</v>
      </c>
      <c r="AI181" s="26">
        <f ca="1" t="shared" si="965"/>
        <v>7694.18251814193</v>
      </c>
      <c r="AJ181" s="28">
        <f ca="1" t="shared" si="966"/>
        <v>40103.0950483579</v>
      </c>
      <c r="AK181" s="28">
        <f ca="1" t="shared" si="967"/>
        <v>41414.3161736067</v>
      </c>
      <c r="AL181" s="28">
        <f ca="1" t="shared" si="968"/>
        <v>55070.4483939578</v>
      </c>
      <c r="AM181" s="28">
        <f ca="1" t="shared" si="969"/>
        <v>67568.3195681389</v>
      </c>
      <c r="AN181" s="28">
        <f ca="1" t="shared" si="970"/>
        <v>90268.7601742776</v>
      </c>
      <c r="AO181" s="28">
        <f ca="1">C181/'Ejercicio 3 - TIR'!$D$7</f>
        <v>17569.0209472498</v>
      </c>
      <c r="AP181" s="28">
        <f ca="1" t="shared" si="971"/>
        <v>22534.0741011081</v>
      </c>
      <c r="AQ181" s="28">
        <f ca="1" t="shared" si="972"/>
        <v>23845.2952263569</v>
      </c>
      <c r="AR181" s="28">
        <f ca="1" t="shared" si="973"/>
        <v>37501.427446708</v>
      </c>
      <c r="AS181" s="28">
        <f ca="1" t="shared" si="974"/>
        <v>49999.2986208891</v>
      </c>
      <c r="AT181" s="28">
        <f ca="1" t="shared" si="975"/>
        <v>72699.7392270278</v>
      </c>
      <c r="AU181" s="28">
        <f ca="1">AP181*'Ejercicio 3 - TIR'!$D$5</f>
        <v>11267.0370505541</v>
      </c>
      <c r="AV181" s="28">
        <f ca="1">AQ181*'Ejercicio 3 - TIR'!$D$5</f>
        <v>11922.6476131785</v>
      </c>
      <c r="AW181" s="28">
        <f ca="1">AR181*'Ejercicio 3 - TIR'!$D$5</f>
        <v>18750.713723354</v>
      </c>
      <c r="AX181" s="28">
        <f ca="1">AS181*'Ejercicio 3 - TIR'!$D$5</f>
        <v>24999.6493104445</v>
      </c>
      <c r="AY181" s="28">
        <f ca="1">AT181*'Ejercicio 3 - TIR'!$D$5</f>
        <v>36349.8696135139</v>
      </c>
      <c r="AZ181" s="28">
        <f ca="1" t="shared" ref="AZ181:BD181" si="1341">AJ181-AU181-AE181</f>
        <v>24925.0261566234</v>
      </c>
      <c r="BA181" s="28">
        <f ca="1" t="shared" si="1341"/>
        <v>25066.6138222702</v>
      </c>
      <c r="BB181" s="28">
        <f ca="1" t="shared" si="1341"/>
        <v>31106.2236604879</v>
      </c>
      <c r="BC181" s="28">
        <f ca="1" t="shared" si="1341"/>
        <v>36254.7578979552</v>
      </c>
      <c r="BD181" s="28">
        <f ca="1" t="shared" si="1341"/>
        <v>46224.7080426218</v>
      </c>
      <c r="BE181" s="28">
        <f ca="1" t="shared" ref="BE181:BI181" si="1342">AZ181/Z181</f>
        <v>21629.8755507463</v>
      </c>
      <c r="BF181" s="28">
        <f ca="1" t="shared" si="1342"/>
        <v>19225.9041436517</v>
      </c>
      <c r="BG181" s="28">
        <f ca="1" t="shared" si="1342"/>
        <v>20250.0800796259</v>
      </c>
      <c r="BH181" s="28">
        <f ca="1" t="shared" si="1342"/>
        <v>19488.4011082393</v>
      </c>
      <c r="BI181" s="28">
        <f ca="1" t="shared" si="1342"/>
        <v>20390.1979632788</v>
      </c>
      <c r="BJ181" s="28">
        <f ca="1" t="shared" si="978"/>
        <v>58199.9803518775</v>
      </c>
      <c r="BK181" s="28">
        <f ca="1" t="shared" si="979"/>
        <v>39829.081862957</v>
      </c>
      <c r="BL181" s="28">
        <f ca="1" t="shared" si="980"/>
        <v>98029.0622148345</v>
      </c>
      <c r="BM181" s="28">
        <f ca="1">BK181*'Ejercicio 3 - TIR'!$D$5</f>
        <v>19914.5409314785</v>
      </c>
      <c r="BN181" s="28">
        <f ca="1" t="shared" si="981"/>
        <v>78114.521283356</v>
      </c>
      <c r="BO181" s="28">
        <f ca="1" t="shared" si="982"/>
        <v>34457.1252090063</v>
      </c>
      <c r="BP181" s="28">
        <f ca="1" t="shared" si="983"/>
        <v>-113517.71947163</v>
      </c>
      <c r="BQ181" s="28">
        <f ca="1" t="shared" ref="BQ181:BT181" si="1343">BE181</f>
        <v>21629.8755507463</v>
      </c>
      <c r="BR181" s="28">
        <f ca="1" t="shared" si="1343"/>
        <v>19225.9041436517</v>
      </c>
      <c r="BS181" s="28">
        <f ca="1" t="shared" si="1343"/>
        <v>20250.0800796259</v>
      </c>
      <c r="BT181" s="28">
        <f ca="1" t="shared" si="1343"/>
        <v>19488.4011082393</v>
      </c>
      <c r="BU181" s="28">
        <f ca="1" t="shared" si="985"/>
        <v>54847.3231722851</v>
      </c>
      <c r="BV181" s="30">
        <f ca="1" t="shared" si="986"/>
        <v>5.27888088572908</v>
      </c>
    </row>
    <row r="182" ht="15" customHeight="1" spans="1:74">
      <c r="A182" s="26">
        <v>181</v>
      </c>
      <c r="B182" s="27">
        <f ca="1" t="shared" ref="B182:F182" si="1344">RAND()</f>
        <v>0.124088565421002</v>
      </c>
      <c r="C182" s="28">
        <f ca="1">IF(B182&lt;=('Ejercicio 3 - TIR'!$D$13-'Ejercicio 3 - TIR'!$C$13)/('Ejercicio 3 - TIR'!$E$13-'Ejercicio 3 - TIR'!$C$13),'Ejercicio 3 - TIR'!$C$13+SQRT(('Ejercicio 3 - TIR'!$E$13-'Ejercicio 3 - TIR'!$C$13)*('Ejercicio 3 - TIR'!$D$13-'Ejercicio 3 - TIR'!$C$13)*B182),'Ejercicio 3 - TIR'!$E$13-SQRT(('Ejercicio 3 - TIR'!$E$13-'Ejercicio 3 - TIR'!$C$13)*('Ejercicio 3 - TIR'!$E$13-'Ejercicio 3 - TIR'!$D$13)*(1-B182)))</f>
        <v>67045.2413846795</v>
      </c>
      <c r="D182" s="27">
        <f ca="1" t="shared" si="1344"/>
        <v>0.619033963304983</v>
      </c>
      <c r="E182" s="28">
        <f ca="1">IF(D182&lt;=('Ejercicio 3 - TIR'!$D$14-'Ejercicio 3 - TIR'!$C$14)/('Ejercicio 3 - TIR'!$E$14-'Ejercicio 3 - TIR'!$C$14),'Ejercicio 3 - TIR'!$C$14+SQRT(('Ejercicio 3 - TIR'!$E$14-'Ejercicio 3 - TIR'!$C$14)*('Ejercicio 3 - TIR'!$D$14-'Ejercicio 3 - TIR'!$C$14)*D182),'Ejercicio 3 - TIR'!$E$14-SQRT(('Ejercicio 3 - TIR'!$E$14-'Ejercicio 3 - TIR'!$C$14)*('Ejercicio 3 - TIR'!$E$14-'Ejercicio 3 - TIR'!$D$14)*(1-D182)))</f>
        <v>32440.5750546584</v>
      </c>
      <c r="F182" s="27">
        <f ca="1" t="shared" si="1344"/>
        <v>0.714728483550141</v>
      </c>
      <c r="G182" s="28">
        <f ca="1">IF(F182&lt;=('Ejercicio 3 - TIR'!$D$18-'Ejercicio 3 - TIR'!$C$18)/('Ejercicio 3 - TIR'!$E$18-'Ejercicio 3 - TIR'!$C$18),'Ejercicio 3 - TIR'!$C$18+SQRT(('Ejercicio 3 - TIR'!$E$18-'Ejercicio 3 - TIR'!$C$18)*('Ejercicio 3 - TIR'!$D$18-'Ejercicio 3 - TIR'!$C$18)*F182),'Ejercicio 3 - TIR'!$E$18-SQRT(('Ejercicio 3 - TIR'!$E$18-'Ejercicio 3 - TIR'!$C$18)*('Ejercicio 3 - TIR'!$E$18-'Ejercicio 3 - TIR'!$D$18)*(1-F182)))</f>
        <v>40374.4877328301</v>
      </c>
      <c r="H182" s="27">
        <f ca="1" t="shared" ref="H182:L182" si="1345">RAND()</f>
        <v>0.31314173059963</v>
      </c>
      <c r="I182" s="28">
        <f ca="1">IF(H182&lt;=('Ejercicio 3 - TIR'!$D$18-'Ejercicio 3 - TIR'!$C$18)/('Ejercicio 3 - TIR'!$E$18-'Ejercicio 3 - TIR'!$C$18),'Ejercicio 3 - TIR'!$C$18+SQRT(('Ejercicio 3 - TIR'!$E$18-'Ejercicio 3 - TIR'!$C$18)*('Ejercicio 3 - TIR'!$D$18-'Ejercicio 3 - TIR'!$C$18)*H182),'Ejercicio 3 - TIR'!$E$18-SQRT(('Ejercicio 3 - TIR'!$E$18-'Ejercicio 3 - TIR'!$C$18)*('Ejercicio 3 - TIR'!$E$18-'Ejercicio 3 - TIR'!$D$18)*(1-H182)))</f>
        <v>36853.558170027</v>
      </c>
      <c r="J182" s="27">
        <f ca="1" t="shared" si="1345"/>
        <v>0.612521659873661</v>
      </c>
      <c r="K182" s="28">
        <f ca="1">IF(J182&lt;=('Ejercicio 3 - TIR'!$D$18-'Ejercicio 3 - TIR'!$C$18)/('Ejercicio 3 - TIR'!$E$18-'Ejercicio 3 - TIR'!$C$18),'Ejercicio 3 - TIR'!$C$18+SQRT(('Ejercicio 3 - TIR'!$E$18-'Ejercicio 3 - TIR'!$C$18)*('Ejercicio 3 - TIR'!$D$18-'Ejercicio 3 - TIR'!$C$18)*J182),'Ejercicio 3 - TIR'!$E$18-SQRT(('Ejercicio 3 - TIR'!$E$18-'Ejercicio 3 - TIR'!$C$18)*('Ejercicio 3 - TIR'!$E$18-'Ejercicio 3 - TIR'!$D$18)*(1-J182)))</f>
        <v>39585.3142348621</v>
      </c>
      <c r="L182" s="27">
        <f ca="1" t="shared" si="1345"/>
        <v>0.698320582189658</v>
      </c>
      <c r="M182" s="28">
        <f ca="1">IF(L182&lt;=('Ejercicio 3 - TIR'!$D$18-'Ejercicio 3 - TIR'!$C$18)/('Ejercicio 3 - TIR'!$E$18-'Ejercicio 3 - TIR'!$C$18),'Ejercicio 3 - TIR'!$C$18+SQRT(('Ejercicio 3 - TIR'!$E$18-'Ejercicio 3 - TIR'!$C$18)*('Ejercicio 3 - TIR'!$D$18-'Ejercicio 3 - TIR'!$C$18)*L182),'Ejercicio 3 - TIR'!$E$18-SQRT(('Ejercicio 3 - TIR'!$E$18-'Ejercicio 3 - TIR'!$C$18)*('Ejercicio 3 - TIR'!$E$18-'Ejercicio 3 - TIR'!$D$18)*(1-L182)))</f>
        <v>40243.3250756673</v>
      </c>
      <c r="N182" s="27">
        <f ca="1" t="shared" ref="N182:R182" si="1346">RAND()</f>
        <v>0.616165340690951</v>
      </c>
      <c r="O182" s="28">
        <f ca="1">IF(N182&lt;=('Ejercicio 3 - TIR'!$D$18-'Ejercicio 3 - TIR'!$C$18)/('Ejercicio 3 - TIR'!$E$18-'Ejercicio 3 - TIR'!$C$18),'Ejercicio 3 - TIR'!$C$18+SQRT(('Ejercicio 3 - TIR'!$E$18-'Ejercicio 3 - TIR'!$C$18)*('Ejercicio 3 - TIR'!$D$18-'Ejercicio 3 - TIR'!$C$18)*N182),'Ejercicio 3 - TIR'!$E$18-SQRT(('Ejercicio 3 - TIR'!$E$18-'Ejercicio 3 - TIR'!$C$18)*('Ejercicio 3 - TIR'!$E$18-'Ejercicio 3 - TIR'!$D$18)*(1-N182)))</f>
        <v>39613.7818314981</v>
      </c>
      <c r="P182" s="27">
        <f ca="1" t="shared" si="1346"/>
        <v>0.588805289532196</v>
      </c>
      <c r="Q182" s="29">
        <f ca="1">IF(P182&lt;=('Ejercicio 3 - TIR'!$D$22-'Ejercicio 3 - TIR'!$C$22)/('Ejercicio 3 - TIR'!$E$22-'Ejercicio 3 - TIR'!$C$22),'Ejercicio 3 - TIR'!$C$22+SQRT(('Ejercicio 3 - TIR'!$E$22-'Ejercicio 3 - TIR'!$C$22)*('Ejercicio 3 - TIR'!$D$22-'Ejercicio 3 - TIR'!$C$22)*P182),'Ejercicio 3 - TIR'!$E$22-SQRT(('Ejercicio 3 - TIR'!$E$22-'Ejercicio 3 - TIR'!$C$22)*('Ejercicio 3 - TIR'!$E$22-'Ejercicio 3 - TIR'!$D$22)*(1-P182)))</f>
        <v>0.152794293266999</v>
      </c>
      <c r="R182" s="27">
        <f ca="1" t="shared" si="1346"/>
        <v>0.903954470363138</v>
      </c>
      <c r="S182" s="29">
        <f ca="1">IF(R182&lt;=('Ejercicio 3 - TIR'!$D$23-'Ejercicio 3 - TIR'!$C$23)/('Ejercicio 3 - TIR'!$E$23-'Ejercicio 3 - TIR'!$C$23),'Ejercicio 3 - TIR'!$C$23+SQRT(('Ejercicio 3 - TIR'!$E$23-'Ejercicio 3 - TIR'!$C$23)*('Ejercicio 3 - TIR'!$D$23-'Ejercicio 3 - TIR'!$C$23)*R182),'Ejercicio 3 - TIR'!$E$23-SQRT(('Ejercicio 3 - TIR'!$E$23-'Ejercicio 3 - TIR'!$C$23)*('Ejercicio 3 - TIR'!$E$23-'Ejercicio 3 - TIR'!$D$23)*(1-R182)))</f>
        <v>0.166851541788242</v>
      </c>
      <c r="T182" s="27">
        <f ca="1" t="shared" ref="T182:X182" si="1347">RAND()</f>
        <v>0.0310617465672665</v>
      </c>
      <c r="U182" s="29">
        <f ca="1">IF(T182&lt;=('Ejercicio 3 - TIR'!$D$24-'Ejercicio 3 - TIR'!$C$24)/('Ejercicio 3 - TIR'!$E$24-'Ejercicio 3 - TIR'!$C$24),'Ejercicio 3 - TIR'!$C$24+SQRT(('Ejercicio 3 - TIR'!$E$24-'Ejercicio 3 - TIR'!$C$24)*('Ejercicio 3 - TIR'!$D$24-'Ejercicio 3 - TIR'!$C$24)*T182),'Ejercicio 3 - TIR'!$E$24-SQRT(('Ejercicio 3 - TIR'!$E$24-'Ejercicio 3 - TIR'!$C$24)*('Ejercicio 3 - TIR'!$E$24-'Ejercicio 3 - TIR'!$D$24)*(1-T182)))</f>
        <v>0.158076488580519</v>
      </c>
      <c r="V182" s="27">
        <f ca="1" t="shared" si="1347"/>
        <v>0.90862759636464</v>
      </c>
      <c r="W182" s="29">
        <f ca="1">IF(V182&lt;=('Ejercicio 3 - TIR'!$D$25-'Ejercicio 3 - TIR'!$C$25)/('Ejercicio 3 - TIR'!$E$25-'Ejercicio 3 - TIR'!$C$25),'Ejercicio 3 - TIR'!$C$25+SQRT(('Ejercicio 3 - TIR'!$E$25-'Ejercicio 3 - TIR'!$C$25)*('Ejercicio 3 - TIR'!$D$25-'Ejercicio 3 - TIR'!$C$25)*V182),'Ejercicio 3 - TIR'!$E$25-SQRT(('Ejercicio 3 - TIR'!$E$25-'Ejercicio 3 - TIR'!$C$25)*('Ejercicio 3 - TIR'!$E$25-'Ejercicio 3 - TIR'!$D$25)*(1-V182)))</f>
        <v>0.232116951805585</v>
      </c>
      <c r="X182" s="27">
        <f ca="1" t="shared" si="1347"/>
        <v>0.209851368875978</v>
      </c>
      <c r="Y182" s="29">
        <f ca="1">IF(X182&lt;=('Ejercicio 3 - TIR'!$D$26-'Ejercicio 3 - TIR'!$C$26)/('Ejercicio 3 - TIR'!$E$26-'Ejercicio 3 - TIR'!$C$26),'Ejercicio 3 - TIR'!$C$26+SQRT(('Ejercicio 3 - TIR'!$E$26-'Ejercicio 3 - TIR'!$C$26)*('Ejercicio 3 - TIR'!$D$26-'Ejercicio 3 - TIR'!$C$26)*X182),'Ejercicio 3 - TIR'!$E$26-SQRT(('Ejercicio 3 - TIR'!$E$26-'Ejercicio 3 - TIR'!$C$26)*('Ejercicio 3 - TIR'!$E$26-'Ejercicio 3 - TIR'!$D$26)*(1-X182)))</f>
        <v>0.213803333715367</v>
      </c>
      <c r="Z182" s="27">
        <f ca="1" t="shared" si="956"/>
        <v>1.152794293267</v>
      </c>
      <c r="AA182" s="27">
        <f ca="1" t="shared" si="957"/>
        <v>1.34513979846328</v>
      </c>
      <c r="AB182" s="27">
        <f ca="1" t="shared" si="958"/>
        <v>1.55777477445427</v>
      </c>
      <c r="AC182" s="27">
        <f ca="1" t="shared" si="959"/>
        <v>1.91936070670023</v>
      </c>
      <c r="AD182" s="27">
        <f ca="1" t="shared" si="960"/>
        <v>2.32972642439502</v>
      </c>
      <c r="AE182" s="26">
        <f ca="1" t="shared" si="961"/>
        <v>4956.73473865158</v>
      </c>
      <c r="AF182" s="26">
        <f ca="1" t="shared" si="962"/>
        <v>5783.77357203093</v>
      </c>
      <c r="AG182" s="26">
        <f ca="1" t="shared" si="963"/>
        <v>6698.05218904238</v>
      </c>
      <c r="AH182" s="26">
        <f ca="1" t="shared" si="964"/>
        <v>8252.78364619763</v>
      </c>
      <c r="AI182" s="26">
        <f ca="1" t="shared" si="965"/>
        <v>10017.2563021863</v>
      </c>
      <c r="AJ182" s="28">
        <f ca="1" t="shared" si="966"/>
        <v>46543.479051985</v>
      </c>
      <c r="AK182" s="28">
        <f ca="1" t="shared" si="967"/>
        <v>49573.1878094851</v>
      </c>
      <c r="AL182" s="28">
        <f ca="1" t="shared" si="968"/>
        <v>61665.0039539136</v>
      </c>
      <c r="AM182" s="28">
        <f ca="1" t="shared" si="969"/>
        <v>77241.4568571997</v>
      </c>
      <c r="AN182" s="28">
        <f ca="1" t="shared" si="970"/>
        <v>92289.2743030603</v>
      </c>
      <c r="AO182" s="28">
        <f ca="1">C182/'Ejercicio 3 - TIR'!$D$7</f>
        <v>13409.0482769359</v>
      </c>
      <c r="AP182" s="28">
        <f ca="1" t="shared" si="971"/>
        <v>33134.4307750491</v>
      </c>
      <c r="AQ182" s="28">
        <f ca="1" t="shared" si="972"/>
        <v>36164.1395325492</v>
      </c>
      <c r="AR182" s="28">
        <f ca="1" t="shared" si="973"/>
        <v>48255.9556769777</v>
      </c>
      <c r="AS182" s="28">
        <f ca="1" t="shared" si="974"/>
        <v>63832.4085802638</v>
      </c>
      <c r="AT182" s="28">
        <f ca="1" t="shared" si="975"/>
        <v>78880.2260261244</v>
      </c>
      <c r="AU182" s="28">
        <f ca="1">AP182*'Ejercicio 3 - TIR'!$D$5</f>
        <v>16567.2153875245</v>
      </c>
      <c r="AV182" s="28">
        <f ca="1">AQ182*'Ejercicio 3 - TIR'!$D$5</f>
        <v>18082.0697662746</v>
      </c>
      <c r="AW182" s="28">
        <f ca="1">AR182*'Ejercicio 3 - TIR'!$D$5</f>
        <v>24127.9778384888</v>
      </c>
      <c r="AX182" s="28">
        <f ca="1">AS182*'Ejercicio 3 - TIR'!$D$5</f>
        <v>31916.2042901319</v>
      </c>
      <c r="AY182" s="28">
        <f ca="1">AT182*'Ejercicio 3 - TIR'!$D$5</f>
        <v>39440.1130130622</v>
      </c>
      <c r="AZ182" s="28">
        <f ca="1" t="shared" ref="AZ182:BD182" si="1348">AJ182-AU182-AE182</f>
        <v>25019.5289258089</v>
      </c>
      <c r="BA182" s="28">
        <f ca="1" t="shared" si="1348"/>
        <v>25707.3444711796</v>
      </c>
      <c r="BB182" s="28">
        <f ca="1" t="shared" si="1348"/>
        <v>30838.9739263823</v>
      </c>
      <c r="BC182" s="28">
        <f ca="1" t="shared" si="1348"/>
        <v>37072.4689208702</v>
      </c>
      <c r="BD182" s="28">
        <f ca="1" t="shared" si="1348"/>
        <v>42831.9049878118</v>
      </c>
      <c r="BE182" s="28">
        <f ca="1" t="shared" ref="BE182:BI182" si="1349">AZ182/Z182</f>
        <v>21703.3768053309</v>
      </c>
      <c r="BF182" s="28">
        <f ca="1" t="shared" si="1349"/>
        <v>19111.280850175</v>
      </c>
      <c r="BG182" s="28">
        <f ca="1" t="shared" si="1349"/>
        <v>19796.8117292091</v>
      </c>
      <c r="BH182" s="28">
        <f ca="1" t="shared" si="1349"/>
        <v>19315.0087898826</v>
      </c>
      <c r="BI182" s="28">
        <f ca="1" t="shared" si="1349"/>
        <v>18384.9504986124</v>
      </c>
      <c r="BJ182" s="28">
        <f ca="1" t="shared" si="978"/>
        <v>75577.6649274075</v>
      </c>
      <c r="BK182" s="28">
        <f ca="1" t="shared" si="979"/>
        <v>31239.414096766</v>
      </c>
      <c r="BL182" s="28">
        <f ca="1" t="shared" si="980"/>
        <v>106817.079024174</v>
      </c>
      <c r="BM182" s="28">
        <f ca="1">BK182*'Ejercicio 3 - TIR'!$D$5</f>
        <v>15619.707048383</v>
      </c>
      <c r="BN182" s="28">
        <f ca="1" t="shared" si="981"/>
        <v>91197.3719757905</v>
      </c>
      <c r="BO182" s="28">
        <f ca="1" t="shared" si="982"/>
        <v>39145.0991931264</v>
      </c>
      <c r="BP182" s="28">
        <f ca="1" t="shared" si="983"/>
        <v>-99485.8164393379</v>
      </c>
      <c r="BQ182" s="28">
        <f ca="1" t="shared" ref="BQ182:BT182" si="1350">BE182</f>
        <v>21703.3768053309</v>
      </c>
      <c r="BR182" s="28">
        <f ca="1" t="shared" si="1350"/>
        <v>19111.280850175</v>
      </c>
      <c r="BS182" s="28">
        <f ca="1" t="shared" si="1350"/>
        <v>19796.8117292091</v>
      </c>
      <c r="BT182" s="28">
        <f ca="1" t="shared" si="1350"/>
        <v>19315.0087898826</v>
      </c>
      <c r="BU182" s="28">
        <f ca="1" t="shared" si="985"/>
        <v>57530.0496917388</v>
      </c>
      <c r="BV182" s="30">
        <f ca="1" t="shared" si="986"/>
        <v>9.94182283784166</v>
      </c>
    </row>
    <row r="183" ht="15" customHeight="1" spans="1:74">
      <c r="A183" s="26">
        <v>182</v>
      </c>
      <c r="B183" s="27">
        <f ca="1" t="shared" ref="B183:F183" si="1351">RAND()</f>
        <v>0.525893135018918</v>
      </c>
      <c r="C183" s="28">
        <f ca="1">IF(B183&lt;=('Ejercicio 3 - TIR'!$D$13-'Ejercicio 3 - TIR'!$C$13)/('Ejercicio 3 - TIR'!$E$13-'Ejercicio 3 - TIR'!$C$13),'Ejercicio 3 - TIR'!$C$13+SQRT(('Ejercicio 3 - TIR'!$E$13-'Ejercicio 3 - TIR'!$C$13)*('Ejercicio 3 - TIR'!$D$13-'Ejercicio 3 - TIR'!$C$13)*B183),'Ejercicio 3 - TIR'!$E$13-SQRT(('Ejercicio 3 - TIR'!$E$13-'Ejercicio 3 - TIR'!$C$13)*('Ejercicio 3 - TIR'!$E$13-'Ejercicio 3 - TIR'!$D$13)*(1-B183)))</f>
        <v>76147.7833739231</v>
      </c>
      <c r="D183" s="27">
        <f ca="1" t="shared" si="1351"/>
        <v>0.112152517427158</v>
      </c>
      <c r="E183" s="28">
        <f ca="1">IF(D183&lt;=('Ejercicio 3 - TIR'!$D$14-'Ejercicio 3 - TIR'!$C$14)/('Ejercicio 3 - TIR'!$E$14-'Ejercicio 3 - TIR'!$C$14),'Ejercicio 3 - TIR'!$C$14+SQRT(('Ejercicio 3 - TIR'!$E$14-'Ejercicio 3 - TIR'!$C$14)*('Ejercicio 3 - TIR'!$D$14-'Ejercicio 3 - TIR'!$C$14)*D183),'Ejercicio 3 - TIR'!$E$14-SQRT(('Ejercicio 3 - TIR'!$E$14-'Ejercicio 3 - TIR'!$C$14)*('Ejercicio 3 - TIR'!$E$14-'Ejercicio 3 - TIR'!$D$14)*(1-D183)))</f>
        <v>27900.2480595695</v>
      </c>
      <c r="F183" s="27">
        <f ca="1" t="shared" si="1351"/>
        <v>0.185405198680635</v>
      </c>
      <c r="G183" s="28">
        <f ca="1">IF(F183&lt;=('Ejercicio 3 - TIR'!$D$18-'Ejercicio 3 - TIR'!$C$18)/('Ejercicio 3 - TIR'!$E$18-'Ejercicio 3 - TIR'!$C$18),'Ejercicio 3 - TIR'!$C$18+SQRT(('Ejercicio 3 - TIR'!$E$18-'Ejercicio 3 - TIR'!$C$18)*('Ejercicio 3 - TIR'!$D$18-'Ejercicio 3 - TIR'!$C$18)*F183),'Ejercicio 3 - TIR'!$E$18-SQRT(('Ejercicio 3 - TIR'!$E$18-'Ejercicio 3 - TIR'!$C$18)*('Ejercicio 3 - TIR'!$E$18-'Ejercicio 3 - TIR'!$D$18)*(1-F183)))</f>
        <v>35273.5926845079</v>
      </c>
      <c r="H183" s="27">
        <f ca="1" t="shared" ref="H183:L183" si="1352">RAND()</f>
        <v>0.949599659705903</v>
      </c>
      <c r="I183" s="28">
        <f ca="1">IF(H183&lt;=('Ejercicio 3 - TIR'!$D$18-'Ejercicio 3 - TIR'!$C$18)/('Ejercicio 3 - TIR'!$E$18-'Ejercicio 3 - TIR'!$C$18),'Ejercicio 3 - TIR'!$C$18+SQRT(('Ejercicio 3 - TIR'!$E$18-'Ejercicio 3 - TIR'!$C$18)*('Ejercicio 3 - TIR'!$D$18-'Ejercicio 3 - TIR'!$C$18)*H183),'Ejercicio 3 - TIR'!$E$18-SQRT(('Ejercicio 3 - TIR'!$E$18-'Ejercicio 3 - TIR'!$C$18)*('Ejercicio 3 - TIR'!$E$18-'Ejercicio 3 - TIR'!$D$18)*(1-H183)))</f>
        <v>43055.7712269238</v>
      </c>
      <c r="J183" s="27">
        <f ca="1" t="shared" si="1352"/>
        <v>0.816180822226685</v>
      </c>
      <c r="K183" s="28">
        <f ca="1">IF(J183&lt;=('Ejercicio 3 - TIR'!$D$18-'Ejercicio 3 - TIR'!$C$18)/('Ejercicio 3 - TIR'!$E$18-'Ejercicio 3 - TIR'!$C$18),'Ejercicio 3 - TIR'!$C$18+SQRT(('Ejercicio 3 - TIR'!$E$18-'Ejercicio 3 - TIR'!$C$18)*('Ejercicio 3 - TIR'!$D$18-'Ejercicio 3 - TIR'!$C$18)*J183),'Ejercicio 3 - TIR'!$E$18-SQRT(('Ejercicio 3 - TIR'!$E$18-'Ejercicio 3 - TIR'!$C$18)*('Ejercicio 3 - TIR'!$E$18-'Ejercicio 3 - TIR'!$D$18)*(1-J183)))</f>
        <v>41286.9906634916</v>
      </c>
      <c r="L183" s="27">
        <f ca="1" t="shared" si="1352"/>
        <v>0.518531458954299</v>
      </c>
      <c r="M183" s="28">
        <f ca="1">IF(L183&lt;=('Ejercicio 3 - TIR'!$D$18-'Ejercicio 3 - TIR'!$C$18)/('Ejercicio 3 - TIR'!$E$18-'Ejercicio 3 - TIR'!$C$18),'Ejercicio 3 - TIR'!$C$18+SQRT(('Ejercicio 3 - TIR'!$E$18-'Ejercicio 3 - TIR'!$C$18)*('Ejercicio 3 - TIR'!$D$18-'Ejercicio 3 - TIR'!$C$18)*L183),'Ejercicio 3 - TIR'!$E$18-SQRT(('Ejercicio 3 - TIR'!$E$18-'Ejercicio 3 - TIR'!$C$18)*('Ejercicio 3 - TIR'!$E$18-'Ejercicio 3 - TIR'!$D$18)*(1-L183)))</f>
        <v>38819.2810842577</v>
      </c>
      <c r="N183" s="27">
        <f ca="1" t="shared" ref="N183:R183" si="1353">RAND()</f>
        <v>0.204525260824097</v>
      </c>
      <c r="O183" s="28">
        <f ca="1">IF(N183&lt;=('Ejercicio 3 - TIR'!$D$18-'Ejercicio 3 - TIR'!$C$18)/('Ejercicio 3 - TIR'!$E$18-'Ejercicio 3 - TIR'!$C$18),'Ejercicio 3 - TIR'!$C$18+SQRT(('Ejercicio 3 - TIR'!$E$18-'Ejercicio 3 - TIR'!$C$18)*('Ejercicio 3 - TIR'!$D$18-'Ejercicio 3 - TIR'!$C$18)*N183),'Ejercicio 3 - TIR'!$E$18-SQRT(('Ejercicio 3 - TIR'!$E$18-'Ejercicio 3 - TIR'!$C$18)*('Ejercicio 3 - TIR'!$E$18-'Ejercicio 3 - TIR'!$D$18)*(1-N183)))</f>
        <v>35538.8436630415</v>
      </c>
      <c r="P183" s="27">
        <f ca="1" t="shared" si="1353"/>
        <v>0.596413683151591</v>
      </c>
      <c r="Q183" s="29">
        <f ca="1">IF(P183&lt;=('Ejercicio 3 - TIR'!$D$22-'Ejercicio 3 - TIR'!$C$22)/('Ejercicio 3 - TIR'!$E$22-'Ejercicio 3 - TIR'!$C$22),'Ejercicio 3 - TIR'!$C$22+SQRT(('Ejercicio 3 - TIR'!$E$22-'Ejercicio 3 - TIR'!$C$22)*('Ejercicio 3 - TIR'!$D$22-'Ejercicio 3 - TIR'!$C$22)*P183),'Ejercicio 3 - TIR'!$E$22-SQRT(('Ejercicio 3 - TIR'!$E$22-'Ejercicio 3 - TIR'!$C$22)*('Ejercicio 3 - TIR'!$E$22-'Ejercicio 3 - TIR'!$D$22)*(1-P183)))</f>
        <v>0.153047163965046</v>
      </c>
      <c r="R183" s="27">
        <f ca="1" t="shared" si="1353"/>
        <v>0.785508710777463</v>
      </c>
      <c r="S183" s="29">
        <f ca="1">IF(R183&lt;=('Ejercicio 3 - TIR'!$D$23-'Ejercicio 3 - TIR'!$C$23)/('Ejercicio 3 - TIR'!$E$23-'Ejercicio 3 - TIR'!$C$23),'Ejercicio 3 - TIR'!$C$23+SQRT(('Ejercicio 3 - TIR'!$E$23-'Ejercicio 3 - TIR'!$C$23)*('Ejercicio 3 - TIR'!$D$23-'Ejercicio 3 - TIR'!$C$23)*R183),'Ejercicio 3 - TIR'!$E$23-SQRT(('Ejercicio 3 - TIR'!$E$23-'Ejercicio 3 - TIR'!$C$23)*('Ejercicio 3 - TIR'!$E$23-'Ejercicio 3 - TIR'!$D$23)*(1-R183)))</f>
        <v>0.160350971510007</v>
      </c>
      <c r="T183" s="27">
        <f ca="1" t="shared" ref="T183:X183" si="1354">RAND()</f>
        <v>0.162560517087099</v>
      </c>
      <c r="U183" s="29">
        <f ca="1">IF(T183&lt;=('Ejercicio 3 - TIR'!$D$24-'Ejercicio 3 - TIR'!$C$24)/('Ejercicio 3 - TIR'!$E$24-'Ejercicio 3 - TIR'!$C$24),'Ejercicio 3 - TIR'!$C$24+SQRT(('Ejercicio 3 - TIR'!$E$24-'Ejercicio 3 - TIR'!$C$24)*('Ejercicio 3 - TIR'!$D$24-'Ejercicio 3 - TIR'!$C$24)*T183),'Ejercicio 3 - TIR'!$E$24-SQRT(('Ejercicio 3 - TIR'!$E$24-'Ejercicio 3 - TIR'!$C$24)*('Ejercicio 3 - TIR'!$E$24-'Ejercicio 3 - TIR'!$D$24)*(1-T183)))</f>
        <v>0.168476392664233</v>
      </c>
      <c r="V183" s="27">
        <f ca="1" t="shared" si="1354"/>
        <v>0.558109782099477</v>
      </c>
      <c r="W183" s="29">
        <f ca="1">IF(V183&lt;=('Ejercicio 3 - TIR'!$D$25-'Ejercicio 3 - TIR'!$C$25)/('Ejercicio 3 - TIR'!$E$25-'Ejercicio 3 - TIR'!$C$25),'Ejercicio 3 - TIR'!$C$25+SQRT(('Ejercicio 3 - TIR'!$E$25-'Ejercicio 3 - TIR'!$C$25)*('Ejercicio 3 - TIR'!$D$25-'Ejercicio 3 - TIR'!$C$25)*V183),'Ejercicio 3 - TIR'!$E$25-SQRT(('Ejercicio 3 - TIR'!$E$25-'Ejercicio 3 - TIR'!$C$25)*('Ejercicio 3 - TIR'!$E$25-'Ejercicio 3 - TIR'!$D$25)*(1-V183)))</f>
        <v>0.210672963973218</v>
      </c>
      <c r="X183" s="27">
        <f ca="1" t="shared" si="1354"/>
        <v>0.944167275360365</v>
      </c>
      <c r="Y183" s="29">
        <f ca="1">IF(X183&lt;=('Ejercicio 3 - TIR'!$D$26-'Ejercicio 3 - TIR'!$C$26)/('Ejercicio 3 - TIR'!$E$26-'Ejercicio 3 - TIR'!$C$26),'Ejercicio 3 - TIR'!$C$26+SQRT(('Ejercicio 3 - TIR'!$E$26-'Ejercicio 3 - TIR'!$C$26)*('Ejercicio 3 - TIR'!$D$26-'Ejercicio 3 - TIR'!$C$26)*X183),'Ejercicio 3 - TIR'!$E$26-SQRT(('Ejercicio 3 - TIR'!$E$26-'Ejercicio 3 - TIR'!$C$26)*('Ejercicio 3 - TIR'!$E$26-'Ejercicio 3 - TIR'!$D$26)*(1-X183)))</f>
        <v>0.262636339295701</v>
      </c>
      <c r="Z183" s="27">
        <f ca="1" t="shared" si="956"/>
        <v>1.15304716396505</v>
      </c>
      <c r="AA183" s="27">
        <f ca="1" t="shared" si="957"/>
        <v>1.3379393969037</v>
      </c>
      <c r="AB183" s="27">
        <f ca="1" t="shared" si="958"/>
        <v>1.56335060009739</v>
      </c>
      <c r="AC183" s="27">
        <f ca="1" t="shared" si="959"/>
        <v>1.89270630474922</v>
      </c>
      <c r="AD183" s="27">
        <f ca="1" t="shared" si="960"/>
        <v>2.38979975999045</v>
      </c>
      <c r="AE183" s="26">
        <f ca="1" t="shared" si="961"/>
        <v>4270.05383943838</v>
      </c>
      <c r="AF183" s="26">
        <f ca="1" t="shared" si="962"/>
        <v>4954.76112099236</v>
      </c>
      <c r="AG183" s="26">
        <f ca="1" t="shared" si="963"/>
        <v>5789.52140117014</v>
      </c>
      <c r="AH183" s="26">
        <f ca="1" t="shared" si="964"/>
        <v>7009.21703474103</v>
      </c>
      <c r="AI183" s="26">
        <f ca="1" t="shared" si="965"/>
        <v>8850.09213807449</v>
      </c>
      <c r="AJ183" s="28">
        <f ca="1" t="shared" si="966"/>
        <v>40672.11600773</v>
      </c>
      <c r="AK183" s="28">
        <f ca="1" t="shared" si="967"/>
        <v>57606.0125885741</v>
      </c>
      <c r="AL183" s="28">
        <f ca="1" t="shared" si="968"/>
        <v>64546.041629985</v>
      </c>
      <c r="AM183" s="28">
        <f ca="1" t="shared" si="969"/>
        <v>73473.4980540065</v>
      </c>
      <c r="AN183" s="28">
        <f ca="1" t="shared" si="970"/>
        <v>84930.7200562745</v>
      </c>
      <c r="AO183" s="28">
        <f ca="1">C183/'Ejercicio 3 - TIR'!$D$7</f>
        <v>15229.5566747846</v>
      </c>
      <c r="AP183" s="28">
        <f ca="1" t="shared" si="971"/>
        <v>25442.5593329454</v>
      </c>
      <c r="AQ183" s="28">
        <f ca="1" t="shared" si="972"/>
        <v>42376.4559137895</v>
      </c>
      <c r="AR183" s="28">
        <f ca="1" t="shared" si="973"/>
        <v>49316.4849552004</v>
      </c>
      <c r="AS183" s="28">
        <f ca="1" t="shared" si="974"/>
        <v>58243.9413792219</v>
      </c>
      <c r="AT183" s="28">
        <f ca="1" t="shared" si="975"/>
        <v>69701.1633814899</v>
      </c>
      <c r="AU183" s="28">
        <f ca="1">AP183*'Ejercicio 3 - TIR'!$D$5</f>
        <v>12721.2796664727</v>
      </c>
      <c r="AV183" s="28">
        <f ca="1">AQ183*'Ejercicio 3 - TIR'!$D$5</f>
        <v>21188.2279568947</v>
      </c>
      <c r="AW183" s="28">
        <f ca="1">AR183*'Ejercicio 3 - TIR'!$D$5</f>
        <v>24658.2424776002</v>
      </c>
      <c r="AX183" s="28">
        <f ca="1">AS183*'Ejercicio 3 - TIR'!$D$5</f>
        <v>29121.970689611</v>
      </c>
      <c r="AY183" s="28">
        <f ca="1">AT183*'Ejercicio 3 - TIR'!$D$5</f>
        <v>34850.5816907449</v>
      </c>
      <c r="AZ183" s="28">
        <f ca="1" t="shared" ref="AZ183:BD183" si="1355">AJ183-AU183-AE183</f>
        <v>23680.7825018189</v>
      </c>
      <c r="BA183" s="28">
        <f ca="1" t="shared" si="1355"/>
        <v>31463.023510687</v>
      </c>
      <c r="BB183" s="28">
        <f ca="1" t="shared" si="1355"/>
        <v>34098.2777512147</v>
      </c>
      <c r="BC183" s="28">
        <f ca="1" t="shared" si="1355"/>
        <v>37342.3103296545</v>
      </c>
      <c r="BD183" s="28">
        <f ca="1" t="shared" si="1355"/>
        <v>41230.0462274551</v>
      </c>
      <c r="BE183" s="28">
        <f ca="1" t="shared" ref="BE183:BI183" si="1356">AZ183/Z183</f>
        <v>20537.5662348334</v>
      </c>
      <c r="BF183" s="28">
        <f ca="1" t="shared" si="1356"/>
        <v>23516.0303848588</v>
      </c>
      <c r="BG183" s="28">
        <f ca="1" t="shared" si="1356"/>
        <v>21811.024186827</v>
      </c>
      <c r="BH183" s="28">
        <f ca="1" t="shared" si="1356"/>
        <v>19729.5852166575</v>
      </c>
      <c r="BI183" s="28">
        <f ca="1" t="shared" si="1356"/>
        <v>17252.5108244299</v>
      </c>
      <c r="BJ183" s="28">
        <f ca="1" t="shared" si="978"/>
        <v>66676.0061164332</v>
      </c>
      <c r="BK183" s="28">
        <f ca="1" t="shared" si="979"/>
        <v>36395.5908861612</v>
      </c>
      <c r="BL183" s="28">
        <f ca="1" t="shared" si="980"/>
        <v>103071.597002594</v>
      </c>
      <c r="BM183" s="28">
        <f ca="1">BK183*'Ejercicio 3 - TIR'!$D$5</f>
        <v>18197.7954430806</v>
      </c>
      <c r="BN183" s="28">
        <f ca="1" t="shared" si="981"/>
        <v>84873.8015595138</v>
      </c>
      <c r="BO183" s="28">
        <f ca="1" t="shared" si="982"/>
        <v>35515.0263969618</v>
      </c>
      <c r="BP183" s="28">
        <f ca="1" t="shared" si="983"/>
        <v>-104048.031433493</v>
      </c>
      <c r="BQ183" s="28">
        <f ca="1" t="shared" ref="BQ183:BT183" si="1357">BE183</f>
        <v>20537.5662348334</v>
      </c>
      <c r="BR183" s="28">
        <f ca="1" t="shared" si="1357"/>
        <v>23516.0303848588</v>
      </c>
      <c r="BS183" s="28">
        <f ca="1" t="shared" si="1357"/>
        <v>21811.024186827</v>
      </c>
      <c r="BT183" s="28">
        <f ca="1" t="shared" si="1357"/>
        <v>19729.5852166575</v>
      </c>
      <c r="BU183" s="28">
        <f ca="1" t="shared" si="985"/>
        <v>52767.5372213917</v>
      </c>
      <c r="BV183" s="30">
        <f ca="1" t="shared" si="986"/>
        <v>8.90333651109427</v>
      </c>
    </row>
    <row r="184" ht="15" customHeight="1" spans="1:74">
      <c r="A184" s="26">
        <v>183</v>
      </c>
      <c r="B184" s="27">
        <f ca="1" t="shared" ref="B184:F184" si="1358">RAND()</f>
        <v>0.653326143463969</v>
      </c>
      <c r="C184" s="28">
        <f ca="1">IF(B184&lt;=('Ejercicio 3 - TIR'!$D$13-'Ejercicio 3 - TIR'!$C$13)/('Ejercicio 3 - TIR'!$E$13-'Ejercicio 3 - TIR'!$C$13),'Ejercicio 3 - TIR'!$C$13+SQRT(('Ejercicio 3 - TIR'!$E$13-'Ejercicio 3 - TIR'!$C$13)*('Ejercicio 3 - TIR'!$D$13-'Ejercicio 3 - TIR'!$C$13)*B184),'Ejercicio 3 - TIR'!$E$13-SQRT(('Ejercicio 3 - TIR'!$E$13-'Ejercicio 3 - TIR'!$C$13)*('Ejercicio 3 - TIR'!$E$13-'Ejercicio 3 - TIR'!$D$13)*(1-B184)))</f>
        <v>79603.7104393168</v>
      </c>
      <c r="D184" s="27">
        <f ca="1" t="shared" si="1358"/>
        <v>0.797577827389089</v>
      </c>
      <c r="E184" s="28">
        <f ca="1">IF(D184&lt;=('Ejercicio 3 - TIR'!$D$14-'Ejercicio 3 - TIR'!$C$14)/('Ejercicio 3 - TIR'!$E$14-'Ejercicio 3 - TIR'!$C$14),'Ejercicio 3 - TIR'!$C$14+SQRT(('Ejercicio 3 - TIR'!$E$14-'Ejercicio 3 - TIR'!$C$14)*('Ejercicio 3 - TIR'!$D$14-'Ejercicio 3 - TIR'!$C$14)*D184),'Ejercicio 3 - TIR'!$E$14-SQRT(('Ejercicio 3 - TIR'!$E$14-'Ejercicio 3 - TIR'!$C$14)*('Ejercicio 3 - TIR'!$E$14-'Ejercicio 3 - TIR'!$D$14)*(1-D184)))</f>
        <v>34489.707277137</v>
      </c>
      <c r="F184" s="27">
        <f ca="1" t="shared" si="1358"/>
        <v>0.12217749833547</v>
      </c>
      <c r="G184" s="28">
        <f ca="1">IF(F184&lt;=('Ejercicio 3 - TIR'!$D$18-'Ejercicio 3 - TIR'!$C$18)/('Ejercicio 3 - TIR'!$E$18-'Ejercicio 3 - TIR'!$C$18),'Ejercicio 3 - TIR'!$C$18+SQRT(('Ejercicio 3 - TIR'!$E$18-'Ejercicio 3 - TIR'!$C$18)*('Ejercicio 3 - TIR'!$D$18-'Ejercicio 3 - TIR'!$C$18)*F184),'Ejercicio 3 - TIR'!$E$18-SQRT(('Ejercicio 3 - TIR'!$E$18-'Ejercicio 3 - TIR'!$C$18)*('Ejercicio 3 - TIR'!$E$18-'Ejercicio 3 - TIR'!$D$18)*(1-F184)))</f>
        <v>34280.960727491</v>
      </c>
      <c r="H184" s="27">
        <f ca="1" t="shared" ref="H184:L184" si="1359">RAND()</f>
        <v>0.725907502431552</v>
      </c>
      <c r="I184" s="28">
        <f ca="1">IF(H184&lt;=('Ejercicio 3 - TIR'!$D$18-'Ejercicio 3 - TIR'!$C$18)/('Ejercicio 3 - TIR'!$E$18-'Ejercicio 3 - TIR'!$C$18),'Ejercicio 3 - TIR'!$C$18+SQRT(('Ejercicio 3 - TIR'!$E$18-'Ejercicio 3 - TIR'!$C$18)*('Ejercicio 3 - TIR'!$D$18-'Ejercicio 3 - TIR'!$C$18)*H184),'Ejercicio 3 - TIR'!$E$18-SQRT(('Ejercicio 3 - TIR'!$E$18-'Ejercicio 3 - TIR'!$C$18)*('Ejercicio 3 - TIR'!$E$18-'Ejercicio 3 - TIR'!$D$18)*(1-H184)))</f>
        <v>40466.0241158963</v>
      </c>
      <c r="J184" s="27">
        <f ca="1" t="shared" si="1359"/>
        <v>0.258840434472064</v>
      </c>
      <c r="K184" s="28">
        <f ca="1">IF(J184&lt;=('Ejercicio 3 - TIR'!$D$18-'Ejercicio 3 - TIR'!$C$18)/('Ejercicio 3 - TIR'!$E$18-'Ejercicio 3 - TIR'!$C$18),'Ejercicio 3 - TIR'!$C$18+SQRT(('Ejercicio 3 - TIR'!$E$18-'Ejercicio 3 - TIR'!$C$18)*('Ejercicio 3 - TIR'!$D$18-'Ejercicio 3 - TIR'!$C$18)*J184),'Ejercicio 3 - TIR'!$E$18-SQRT(('Ejercicio 3 - TIR'!$E$18-'Ejercicio 3 - TIR'!$C$18)*('Ejercicio 3 - TIR'!$E$18-'Ejercicio 3 - TIR'!$D$18)*(1-J184)))</f>
        <v>36231.0565051851</v>
      </c>
      <c r="L184" s="27">
        <f ca="1" t="shared" si="1359"/>
        <v>0.640601122800573</v>
      </c>
      <c r="M184" s="28">
        <f ca="1">IF(L184&lt;=('Ejercicio 3 - TIR'!$D$18-'Ejercicio 3 - TIR'!$C$18)/('Ejercicio 3 - TIR'!$E$18-'Ejercicio 3 - TIR'!$C$18),'Ejercicio 3 - TIR'!$C$18+SQRT(('Ejercicio 3 - TIR'!$E$18-'Ejercicio 3 - TIR'!$C$18)*('Ejercicio 3 - TIR'!$D$18-'Ejercicio 3 - TIR'!$C$18)*L184),'Ejercicio 3 - TIR'!$E$18-SQRT(('Ejercicio 3 - TIR'!$E$18-'Ejercicio 3 - TIR'!$C$18)*('Ejercicio 3 - TIR'!$E$18-'Ejercicio 3 - TIR'!$D$18)*(1-L184)))</f>
        <v>39802.5592790906</v>
      </c>
      <c r="N184" s="27">
        <f ca="1" t="shared" ref="N184:R184" si="1360">RAND()</f>
        <v>0.493664993285014</v>
      </c>
      <c r="O184" s="28">
        <f ca="1">IF(N184&lt;=('Ejercicio 3 - TIR'!$D$18-'Ejercicio 3 - TIR'!$C$18)/('Ejercicio 3 - TIR'!$E$18-'Ejercicio 3 - TIR'!$C$18),'Ejercicio 3 - TIR'!$C$18+SQRT(('Ejercicio 3 - TIR'!$E$18-'Ejercicio 3 - TIR'!$C$18)*('Ejercicio 3 - TIR'!$D$18-'Ejercicio 3 - TIR'!$C$18)*N184),'Ejercicio 3 - TIR'!$E$18-SQRT(('Ejercicio 3 - TIR'!$E$18-'Ejercicio 3 - TIR'!$C$18)*('Ejercicio 3 - TIR'!$E$18-'Ejercicio 3 - TIR'!$D$18)*(1-N184)))</f>
        <v>38605.2163826805</v>
      </c>
      <c r="P184" s="27">
        <f ca="1" t="shared" si="1360"/>
        <v>0.139393225190463</v>
      </c>
      <c r="Q184" s="29">
        <f ca="1">IF(P184&lt;=('Ejercicio 3 - TIR'!$D$22-'Ejercicio 3 - TIR'!$C$22)/('Ejercicio 3 - TIR'!$E$22-'Ejercicio 3 - TIR'!$C$22),'Ejercicio 3 - TIR'!$C$22+SQRT(('Ejercicio 3 - TIR'!$E$22-'Ejercicio 3 - TIR'!$C$22)*('Ejercicio 3 - TIR'!$D$22-'Ejercicio 3 - TIR'!$C$22)*P184),'Ejercicio 3 - TIR'!$E$22-SQRT(('Ejercicio 3 - TIR'!$E$22-'Ejercicio 3 - TIR'!$C$22)*('Ejercicio 3 - TIR'!$E$22-'Ejercicio 3 - TIR'!$D$22)*(1-P184)))</f>
        <v>0.135840069612941</v>
      </c>
      <c r="R184" s="27">
        <f ca="1" t="shared" si="1360"/>
        <v>0.73792490927417</v>
      </c>
      <c r="S184" s="29">
        <f ca="1">IF(R184&lt;=('Ejercicio 3 - TIR'!$D$23-'Ejercicio 3 - TIR'!$C$23)/('Ejercicio 3 - TIR'!$E$23-'Ejercicio 3 - TIR'!$C$23),'Ejercicio 3 - TIR'!$C$23+SQRT(('Ejercicio 3 - TIR'!$E$23-'Ejercicio 3 - TIR'!$C$23)*('Ejercicio 3 - TIR'!$D$23-'Ejercicio 3 - TIR'!$C$23)*R184),'Ejercicio 3 - TIR'!$E$23-SQRT(('Ejercicio 3 - TIR'!$E$23-'Ejercicio 3 - TIR'!$C$23)*('Ejercicio 3 - TIR'!$E$23-'Ejercicio 3 - TIR'!$D$23)*(1-R184)))</f>
        <v>0.158280534921263</v>
      </c>
      <c r="T184" s="27">
        <f ca="1" t="shared" ref="T184:X184" si="1361">RAND()</f>
        <v>0.8150283067074</v>
      </c>
      <c r="U184" s="29">
        <f ca="1">IF(T184&lt;=('Ejercicio 3 - TIR'!$D$24-'Ejercicio 3 - TIR'!$C$24)/('Ejercicio 3 - TIR'!$E$24-'Ejercicio 3 - TIR'!$C$24),'Ejercicio 3 - TIR'!$C$24+SQRT(('Ejercicio 3 - TIR'!$E$24-'Ejercicio 3 - TIR'!$C$24)*('Ejercicio 3 - TIR'!$D$24-'Ejercicio 3 - TIR'!$C$24)*T184),'Ejercicio 3 - TIR'!$E$24-SQRT(('Ejercicio 3 - TIR'!$E$24-'Ejercicio 3 - TIR'!$C$24)*('Ejercicio 3 - TIR'!$E$24-'Ejercicio 3 - TIR'!$D$24)*(1-T184)))</f>
        <v>0.197242127928576</v>
      </c>
      <c r="V184" s="27">
        <f ca="1" t="shared" si="1361"/>
        <v>0.764418378463454</v>
      </c>
      <c r="W184" s="29">
        <f ca="1">IF(V184&lt;=('Ejercicio 3 - TIR'!$D$25-'Ejercicio 3 - TIR'!$C$25)/('Ejercicio 3 - TIR'!$E$25-'Ejercicio 3 - TIR'!$C$25),'Ejercicio 3 - TIR'!$C$25+SQRT(('Ejercicio 3 - TIR'!$E$25-'Ejercicio 3 - TIR'!$C$25)*('Ejercicio 3 - TIR'!$D$25-'Ejercicio 3 - TIR'!$C$25)*V184),'Ejercicio 3 - TIR'!$E$25-SQRT(('Ejercicio 3 - TIR'!$E$25-'Ejercicio 3 - TIR'!$C$25)*('Ejercicio 3 - TIR'!$E$25-'Ejercicio 3 - TIR'!$D$25)*(1-V184)))</f>
        <v>0.221285270759105</v>
      </c>
      <c r="X184" s="27">
        <f ca="1" t="shared" si="1361"/>
        <v>0.560336648944804</v>
      </c>
      <c r="Y184" s="29">
        <f ca="1">IF(X184&lt;=('Ejercicio 3 - TIR'!$D$26-'Ejercicio 3 - TIR'!$C$26)/('Ejercicio 3 - TIR'!$E$26-'Ejercicio 3 - TIR'!$C$26),'Ejercicio 3 - TIR'!$C$26+SQRT(('Ejercicio 3 - TIR'!$E$26-'Ejercicio 3 - TIR'!$C$26)*('Ejercicio 3 - TIR'!$D$26-'Ejercicio 3 - TIR'!$C$26)*X184),'Ejercicio 3 - TIR'!$E$26-SQRT(('Ejercicio 3 - TIR'!$E$26-'Ejercicio 3 - TIR'!$C$26)*('Ejercicio 3 - TIR'!$E$26-'Ejercicio 3 - TIR'!$D$26)*(1-X184)))</f>
        <v>0.231274420519628</v>
      </c>
      <c r="Z184" s="27">
        <f ca="1" t="shared" si="956"/>
        <v>1.13584006961294</v>
      </c>
      <c r="AA184" s="27">
        <f ca="1" t="shared" si="957"/>
        <v>1.31562144341628</v>
      </c>
      <c r="AB184" s="27">
        <f ca="1" t="shared" si="958"/>
        <v>1.57511741646417</v>
      </c>
      <c r="AC184" s="27">
        <f ca="1" t="shared" si="959"/>
        <v>1.92366770044383</v>
      </c>
      <c r="AD184" s="27">
        <f ca="1" t="shared" si="960"/>
        <v>2.3685628331363</v>
      </c>
      <c r="AE184" s="26">
        <f ca="1" t="shared" si="961"/>
        <v>4685.08423745627</v>
      </c>
      <c r="AF184" s="26">
        <f ca="1" t="shared" si="962"/>
        <v>5426.64187671202</v>
      </c>
      <c r="AG184" s="26">
        <f ca="1" t="shared" si="963"/>
        <v>6497.00426798103</v>
      </c>
      <c r="AH184" s="26">
        <f ca="1" t="shared" si="964"/>
        <v>7934.69561654427</v>
      </c>
      <c r="AI184" s="26">
        <f ca="1" t="shared" si="965"/>
        <v>9769.78774726018</v>
      </c>
      <c r="AJ184" s="28">
        <f ca="1" t="shared" si="966"/>
        <v>38937.6888191119</v>
      </c>
      <c r="AK184" s="28">
        <f ca="1" t="shared" si="967"/>
        <v>53237.9690566736</v>
      </c>
      <c r="AL184" s="28">
        <f ca="1" t="shared" si="968"/>
        <v>57068.1681182147</v>
      </c>
      <c r="AM184" s="28">
        <f ca="1" t="shared" si="969"/>
        <v>76566.8976801876</v>
      </c>
      <c r="AN184" s="28">
        <f ca="1" t="shared" si="970"/>
        <v>91438.8806892017</v>
      </c>
      <c r="AO184" s="28">
        <f ca="1">C184/'Ejercicio 3 - TIR'!$D$7</f>
        <v>15920.7420878634</v>
      </c>
      <c r="AP184" s="28">
        <f ca="1" t="shared" si="971"/>
        <v>23016.9467312486</v>
      </c>
      <c r="AQ184" s="28">
        <f ca="1" t="shared" si="972"/>
        <v>37317.2269688103</v>
      </c>
      <c r="AR184" s="28">
        <f ca="1" t="shared" si="973"/>
        <v>41147.4260303513</v>
      </c>
      <c r="AS184" s="28">
        <f ca="1" t="shared" si="974"/>
        <v>60646.1555923242</v>
      </c>
      <c r="AT184" s="28">
        <f ca="1" t="shared" si="975"/>
        <v>75518.1386013383</v>
      </c>
      <c r="AU184" s="28">
        <f ca="1">AP184*'Ejercicio 3 - TIR'!$D$5</f>
        <v>11508.4733656243</v>
      </c>
      <c r="AV184" s="28">
        <f ca="1">AQ184*'Ejercicio 3 - TIR'!$D$5</f>
        <v>18658.6134844051</v>
      </c>
      <c r="AW184" s="28">
        <f ca="1">AR184*'Ejercicio 3 - TIR'!$D$5</f>
        <v>20573.7130151757</v>
      </c>
      <c r="AX184" s="28">
        <f ca="1">AS184*'Ejercicio 3 - TIR'!$D$5</f>
        <v>30323.0777961621</v>
      </c>
      <c r="AY184" s="28">
        <f ca="1">AT184*'Ejercicio 3 - TIR'!$D$5</f>
        <v>37759.0693006692</v>
      </c>
      <c r="AZ184" s="28">
        <f ca="1" t="shared" ref="AZ184:BD184" si="1362">AJ184-AU184-AE184</f>
        <v>22744.1312160314</v>
      </c>
      <c r="BA184" s="28">
        <f ca="1" t="shared" si="1362"/>
        <v>29152.7136955565</v>
      </c>
      <c r="BB184" s="28">
        <f ca="1" t="shared" si="1362"/>
        <v>29997.450835058</v>
      </c>
      <c r="BC184" s="28">
        <f ca="1" t="shared" si="1362"/>
        <v>38309.1242674812</v>
      </c>
      <c r="BD184" s="28">
        <f ca="1" t="shared" si="1362"/>
        <v>43910.0236412723</v>
      </c>
      <c r="BE184" s="28">
        <f ca="1" t="shared" ref="BE184:BI184" si="1363">AZ184/Z184</f>
        <v>20024.0613309071</v>
      </c>
      <c r="BF184" s="28">
        <f ca="1" t="shared" si="1363"/>
        <v>22158.8921657095</v>
      </c>
      <c r="BG184" s="28">
        <f ca="1" t="shared" si="1363"/>
        <v>19044.5807541106</v>
      </c>
      <c r="BH184" s="28">
        <f ca="1" t="shared" si="1363"/>
        <v>19914.6267614944</v>
      </c>
      <c r="BI184" s="28">
        <f ca="1" t="shared" si="1363"/>
        <v>18538.6779809972</v>
      </c>
      <c r="BJ184" s="28">
        <f ca="1" t="shared" si="978"/>
        <v>81691.0387823775</v>
      </c>
      <c r="BK184" s="28">
        <f ca="1" t="shared" si="979"/>
        <v>37709.277985262</v>
      </c>
      <c r="BL184" s="28">
        <f ca="1" t="shared" si="980"/>
        <v>119400.316767639</v>
      </c>
      <c r="BM184" s="28">
        <f ca="1">BK184*'Ejercicio 3 - TIR'!$D$5</f>
        <v>18854.638992631</v>
      </c>
      <c r="BN184" s="28">
        <f ca="1" t="shared" si="981"/>
        <v>100545.677775008</v>
      </c>
      <c r="BO184" s="28">
        <f ca="1" t="shared" si="982"/>
        <v>42450.0783210687</v>
      </c>
      <c r="BP184" s="28">
        <f ca="1" t="shared" si="983"/>
        <v>-114093.417716454</v>
      </c>
      <c r="BQ184" s="28">
        <f ca="1" t="shared" ref="BQ184:BT184" si="1364">BE184</f>
        <v>20024.0613309071</v>
      </c>
      <c r="BR184" s="28">
        <f ca="1" t="shared" si="1364"/>
        <v>22158.8921657095</v>
      </c>
      <c r="BS184" s="28">
        <f ca="1" t="shared" si="1364"/>
        <v>19044.5807541106</v>
      </c>
      <c r="BT184" s="28">
        <f ca="1" t="shared" si="1364"/>
        <v>19914.6267614944</v>
      </c>
      <c r="BU184" s="28">
        <f ca="1" t="shared" si="985"/>
        <v>60988.7563020659</v>
      </c>
      <c r="BV184" s="30">
        <f ca="1" t="shared" si="986"/>
        <v>6.50157798048008</v>
      </c>
    </row>
    <row r="185" ht="15" customHeight="1" spans="1:74">
      <c r="A185" s="26">
        <v>184</v>
      </c>
      <c r="B185" s="27">
        <f ca="1" t="shared" ref="B185:F185" si="1365">RAND()</f>
        <v>0.352197707200091</v>
      </c>
      <c r="C185" s="28">
        <f ca="1">IF(B185&lt;=('Ejercicio 3 - TIR'!$D$13-'Ejercicio 3 - TIR'!$C$13)/('Ejercicio 3 - TIR'!$E$13-'Ejercicio 3 - TIR'!$C$13),'Ejercicio 3 - TIR'!$C$13+SQRT(('Ejercicio 3 - TIR'!$E$13-'Ejercicio 3 - TIR'!$C$13)*('Ejercicio 3 - TIR'!$D$13-'Ejercicio 3 - TIR'!$C$13)*B185),'Ejercicio 3 - TIR'!$E$13-SQRT(('Ejercicio 3 - TIR'!$E$13-'Ejercicio 3 - TIR'!$C$13)*('Ejercicio 3 - TIR'!$E$13-'Ejercicio 3 - TIR'!$D$13)*(1-B185)))</f>
        <v>72118.7742134624</v>
      </c>
      <c r="D185" s="27">
        <f ca="1" t="shared" si="1365"/>
        <v>0.071211766499822</v>
      </c>
      <c r="E185" s="28">
        <f ca="1">IF(D185&lt;=('Ejercicio 3 - TIR'!$D$14-'Ejercicio 3 - TIR'!$C$14)/('Ejercicio 3 - TIR'!$E$14-'Ejercicio 3 - TIR'!$C$14),'Ejercicio 3 - TIR'!$C$14+SQRT(('Ejercicio 3 - TIR'!$E$14-'Ejercicio 3 - TIR'!$C$14)*('Ejercicio 3 - TIR'!$D$14-'Ejercicio 3 - TIR'!$C$14)*D185),'Ejercicio 3 - TIR'!$E$14-SQRT(('Ejercicio 3 - TIR'!$E$14-'Ejercicio 3 - TIR'!$C$14)*('Ejercicio 3 - TIR'!$E$14-'Ejercicio 3 - TIR'!$D$14)*(1-D185)))</f>
        <v>27311.0349386123</v>
      </c>
      <c r="F185" s="27">
        <f ca="1" t="shared" si="1365"/>
        <v>0.263839393779728</v>
      </c>
      <c r="G185" s="28">
        <f ca="1">IF(F185&lt;=('Ejercicio 3 - TIR'!$D$18-'Ejercicio 3 - TIR'!$C$18)/('Ejercicio 3 - TIR'!$E$18-'Ejercicio 3 - TIR'!$C$18),'Ejercicio 3 - TIR'!$C$18+SQRT(('Ejercicio 3 - TIR'!$E$18-'Ejercicio 3 - TIR'!$C$18)*('Ejercicio 3 - TIR'!$D$18-'Ejercicio 3 - TIR'!$C$18)*F185),'Ejercicio 3 - TIR'!$E$18-SQRT(('Ejercicio 3 - TIR'!$E$18-'Ejercicio 3 - TIR'!$C$18)*('Ejercicio 3 - TIR'!$E$18-'Ejercicio 3 - TIR'!$D$18)*(1-F185)))</f>
        <v>36290.9386475278</v>
      </c>
      <c r="H185" s="27">
        <f ca="1" t="shared" ref="H185:L185" si="1366">RAND()</f>
        <v>0.816709897836838</v>
      </c>
      <c r="I185" s="28">
        <f ca="1">IF(H185&lt;=('Ejercicio 3 - TIR'!$D$18-'Ejercicio 3 - TIR'!$C$18)/('Ejercicio 3 - TIR'!$E$18-'Ejercicio 3 - TIR'!$C$18),'Ejercicio 3 - TIR'!$C$18+SQRT(('Ejercicio 3 - TIR'!$E$18-'Ejercicio 3 - TIR'!$C$18)*('Ejercicio 3 - TIR'!$D$18-'Ejercicio 3 - TIR'!$C$18)*H185),'Ejercicio 3 - TIR'!$E$18-SQRT(('Ejercicio 3 - TIR'!$E$18-'Ejercicio 3 - TIR'!$C$18)*('Ejercicio 3 - TIR'!$E$18-'Ejercicio 3 - TIR'!$D$18)*(1-H185)))</f>
        <v>41292.3379789634</v>
      </c>
      <c r="J185" s="27">
        <f ca="1" t="shared" si="1366"/>
        <v>0.733300745616271</v>
      </c>
      <c r="K185" s="28">
        <f ca="1">IF(J185&lt;=('Ejercicio 3 - TIR'!$D$18-'Ejercicio 3 - TIR'!$C$18)/('Ejercicio 3 - TIR'!$E$18-'Ejercicio 3 - TIR'!$C$18),'Ejercicio 3 - TIR'!$C$18+SQRT(('Ejercicio 3 - TIR'!$E$18-'Ejercicio 3 - TIR'!$C$18)*('Ejercicio 3 - TIR'!$D$18-'Ejercicio 3 - TIR'!$C$18)*J185),'Ejercicio 3 - TIR'!$E$18-SQRT(('Ejercicio 3 - TIR'!$E$18-'Ejercicio 3 - TIR'!$C$18)*('Ejercicio 3 - TIR'!$E$18-'Ejercicio 3 - TIR'!$D$18)*(1-J185)))</f>
        <v>40527.5907970335</v>
      </c>
      <c r="L185" s="27">
        <f ca="1" t="shared" si="1366"/>
        <v>0.222506545282352</v>
      </c>
      <c r="M185" s="28">
        <f ca="1">IF(L185&lt;=('Ejercicio 3 - TIR'!$D$18-'Ejercicio 3 - TIR'!$C$18)/('Ejercicio 3 - TIR'!$E$18-'Ejercicio 3 - TIR'!$C$18),'Ejercicio 3 - TIR'!$C$18+SQRT(('Ejercicio 3 - TIR'!$E$18-'Ejercicio 3 - TIR'!$C$18)*('Ejercicio 3 - TIR'!$D$18-'Ejercicio 3 - TIR'!$C$18)*L185),'Ejercicio 3 - TIR'!$E$18-SQRT(('Ejercicio 3 - TIR'!$E$18-'Ejercicio 3 - TIR'!$C$18)*('Ejercicio 3 - TIR'!$E$18-'Ejercicio 3 - TIR'!$D$18)*(1-L185)))</f>
        <v>35777.1949761413</v>
      </c>
      <c r="N185" s="27">
        <f ca="1" t="shared" ref="N185:R185" si="1367">RAND()</f>
        <v>0.490128374389173</v>
      </c>
      <c r="O185" s="28">
        <f ca="1">IF(N185&lt;=('Ejercicio 3 - TIR'!$D$18-'Ejercicio 3 - TIR'!$C$18)/('Ejercicio 3 - TIR'!$E$18-'Ejercicio 3 - TIR'!$C$18),'Ejercicio 3 - TIR'!$C$18+SQRT(('Ejercicio 3 - TIR'!$E$18-'Ejercicio 3 - TIR'!$C$18)*('Ejercicio 3 - TIR'!$D$18-'Ejercicio 3 - TIR'!$C$18)*N185),'Ejercicio 3 - TIR'!$E$18-SQRT(('Ejercicio 3 - TIR'!$E$18-'Ejercicio 3 - TIR'!$C$18)*('Ejercicio 3 - TIR'!$E$18-'Ejercicio 3 - TIR'!$D$18)*(1-N185)))</f>
        <v>38574.3370681573</v>
      </c>
      <c r="P185" s="27">
        <f ca="1" t="shared" si="1367"/>
        <v>0.0192913518713653</v>
      </c>
      <c r="Q185" s="29">
        <f ca="1">IF(P185&lt;=('Ejercicio 3 - TIR'!$D$22-'Ejercicio 3 - TIR'!$C$22)/('Ejercicio 3 - TIR'!$E$22-'Ejercicio 3 - TIR'!$C$22),'Ejercicio 3 - TIR'!$C$22+SQRT(('Ejercicio 3 - TIR'!$E$22-'Ejercicio 3 - TIR'!$C$22)*('Ejercicio 3 - TIR'!$D$22-'Ejercicio 3 - TIR'!$C$22)*P185),'Ejercicio 3 - TIR'!$E$22-SQRT(('Ejercicio 3 - TIR'!$E$22-'Ejercicio 3 - TIR'!$C$22)*('Ejercicio 3 - TIR'!$E$22-'Ejercicio 3 - TIR'!$D$22)*(1-P185)))</f>
        <v>0.125892744128881</v>
      </c>
      <c r="R185" s="27">
        <f ca="1" t="shared" si="1367"/>
        <v>0.330381101432947</v>
      </c>
      <c r="S185" s="29">
        <f ca="1">IF(R185&lt;=('Ejercicio 3 - TIR'!$D$23-'Ejercicio 3 - TIR'!$C$23)/('Ejercicio 3 - TIR'!$E$23-'Ejercicio 3 - TIR'!$C$23),'Ejercicio 3 - TIR'!$C$23+SQRT(('Ejercicio 3 - TIR'!$E$23-'Ejercicio 3 - TIR'!$C$23)*('Ejercicio 3 - TIR'!$D$23-'Ejercicio 3 - TIR'!$C$23)*R185),'Ejercicio 3 - TIR'!$E$23-SQRT(('Ejercicio 3 - TIR'!$E$23-'Ejercicio 3 - TIR'!$C$23)*('Ejercicio 3 - TIR'!$E$23-'Ejercicio 3 - TIR'!$D$23)*(1-R185)))</f>
        <v>0.14438618425624</v>
      </c>
      <c r="T185" s="27">
        <f ca="1" t="shared" ref="T185:X185" si="1368">RAND()</f>
        <v>0.309054596678443</v>
      </c>
      <c r="U185" s="29">
        <f ca="1">IF(T185&lt;=('Ejercicio 3 - TIR'!$D$24-'Ejercicio 3 - TIR'!$C$24)/('Ejercicio 3 - TIR'!$E$24-'Ejercicio 3 - TIR'!$C$24),'Ejercicio 3 - TIR'!$C$24+SQRT(('Ejercicio 3 - TIR'!$E$24-'Ejercicio 3 - TIR'!$C$24)*('Ejercicio 3 - TIR'!$D$24-'Ejercicio 3 - TIR'!$C$24)*T185),'Ejercicio 3 - TIR'!$E$24-SQRT(('Ejercicio 3 - TIR'!$E$24-'Ejercicio 3 - TIR'!$C$24)*('Ejercicio 3 - TIR'!$E$24-'Ejercicio 3 - TIR'!$D$24)*(1-T185)))</f>
        <v>0.175475765994857</v>
      </c>
      <c r="V185" s="27">
        <f ca="1" t="shared" si="1368"/>
        <v>0.805975161775605</v>
      </c>
      <c r="W185" s="29">
        <f ca="1">IF(V185&lt;=('Ejercicio 3 - TIR'!$D$25-'Ejercicio 3 - TIR'!$C$25)/('Ejercicio 3 - TIR'!$E$25-'Ejercicio 3 - TIR'!$C$25),'Ejercicio 3 - TIR'!$C$25+SQRT(('Ejercicio 3 - TIR'!$E$25-'Ejercicio 3 - TIR'!$C$25)*('Ejercicio 3 - TIR'!$D$25-'Ejercicio 3 - TIR'!$C$25)*V185),'Ejercicio 3 - TIR'!$E$25-SQRT(('Ejercicio 3 - TIR'!$E$25-'Ejercicio 3 - TIR'!$C$25)*('Ejercicio 3 - TIR'!$E$25-'Ejercicio 3 - TIR'!$D$25)*(1-V185)))</f>
        <v>0.223940703505555</v>
      </c>
      <c r="X185" s="27">
        <f ca="1" t="shared" si="1368"/>
        <v>0.709607253147483</v>
      </c>
      <c r="Y185" s="29">
        <f ca="1">IF(X185&lt;=('Ejercicio 3 - TIR'!$D$26-'Ejercicio 3 - TIR'!$C$26)/('Ejercicio 3 - TIR'!$E$26-'Ejercicio 3 - TIR'!$C$26),'Ejercicio 3 - TIR'!$C$26+SQRT(('Ejercicio 3 - TIR'!$E$26-'Ejercicio 3 - TIR'!$C$26)*('Ejercicio 3 - TIR'!$D$26-'Ejercicio 3 - TIR'!$C$26)*X185),'Ejercicio 3 - TIR'!$E$26-SQRT(('Ejercicio 3 - TIR'!$E$26-'Ejercicio 3 - TIR'!$C$26)*('Ejercicio 3 - TIR'!$E$26-'Ejercicio 3 - TIR'!$D$26)*(1-X185)))</f>
        <v>0.240400494535871</v>
      </c>
      <c r="Z185" s="27">
        <f ca="1" t="shared" si="956"/>
        <v>1.12589274412888</v>
      </c>
      <c r="AA185" s="27">
        <f ca="1" t="shared" si="957"/>
        <v>1.28845610133544</v>
      </c>
      <c r="AB185" s="27">
        <f ca="1" t="shared" si="958"/>
        <v>1.51454892266802</v>
      </c>
      <c r="AC185" s="27">
        <f ca="1" t="shared" si="959"/>
        <v>1.85371807390388</v>
      </c>
      <c r="AD185" s="27">
        <f ca="1" t="shared" si="960"/>
        <v>2.29935281560045</v>
      </c>
      <c r="AE185" s="26">
        <f ca="1" t="shared" si="961"/>
        <v>3438.26113342164</v>
      </c>
      <c r="AF185" s="26">
        <f ca="1" t="shared" si="962"/>
        <v>3934.69853895292</v>
      </c>
      <c r="AG185" s="26">
        <f ca="1" t="shared" si="963"/>
        <v>4625.14277903453</v>
      </c>
      <c r="AH185" s="26">
        <f ca="1" t="shared" si="964"/>
        <v>5660.90050678516</v>
      </c>
      <c r="AI185" s="26">
        <f ca="1" t="shared" si="965"/>
        <v>7021.78378813468</v>
      </c>
      <c r="AJ185" s="28">
        <f ca="1" t="shared" si="966"/>
        <v>40859.7045008779</v>
      </c>
      <c r="AK185" s="28">
        <f ca="1" t="shared" si="967"/>
        <v>53203.3648074004</v>
      </c>
      <c r="AL185" s="28">
        <f ca="1" t="shared" si="968"/>
        <v>61381.0189799774</v>
      </c>
      <c r="AM185" s="28">
        <f ca="1" t="shared" si="969"/>
        <v>66320.8329608562</v>
      </c>
      <c r="AN185" s="28">
        <f ca="1" t="shared" si="970"/>
        <v>88696.0105475883</v>
      </c>
      <c r="AO185" s="28">
        <f ca="1">C185/'Ejercicio 3 - TIR'!$D$7</f>
        <v>14423.7548426925</v>
      </c>
      <c r="AP185" s="28">
        <f ca="1" t="shared" si="971"/>
        <v>26435.9496581855</v>
      </c>
      <c r="AQ185" s="28">
        <f ca="1" t="shared" si="972"/>
        <v>38779.6099647079</v>
      </c>
      <c r="AR185" s="28">
        <f ca="1" t="shared" si="973"/>
        <v>46957.264137285</v>
      </c>
      <c r="AS185" s="28">
        <f ca="1" t="shared" si="974"/>
        <v>51897.0781181637</v>
      </c>
      <c r="AT185" s="28">
        <f ca="1" t="shared" si="975"/>
        <v>74272.2557048959</v>
      </c>
      <c r="AU185" s="28">
        <f ca="1">AP185*'Ejercicio 3 - TIR'!$D$5</f>
        <v>13217.9748290927</v>
      </c>
      <c r="AV185" s="28">
        <f ca="1">AQ185*'Ejercicio 3 - TIR'!$D$5</f>
        <v>19389.804982354</v>
      </c>
      <c r="AW185" s="28">
        <f ca="1">AR185*'Ejercicio 3 - TIR'!$D$5</f>
        <v>23478.6320686425</v>
      </c>
      <c r="AX185" s="28">
        <f ca="1">AS185*'Ejercicio 3 - TIR'!$D$5</f>
        <v>25948.5390590819</v>
      </c>
      <c r="AY185" s="28">
        <f ca="1">AT185*'Ejercicio 3 - TIR'!$D$5</f>
        <v>37136.1278524479</v>
      </c>
      <c r="AZ185" s="28">
        <f ca="1" t="shared" ref="AZ185:BD185" si="1369">AJ185-AU185-AE185</f>
        <v>24203.4685383636</v>
      </c>
      <c r="BA185" s="28">
        <f ca="1" t="shared" si="1369"/>
        <v>29878.8612860935</v>
      </c>
      <c r="BB185" s="28">
        <f ca="1" t="shared" si="1369"/>
        <v>33277.2441323004</v>
      </c>
      <c r="BC185" s="28">
        <f ca="1" t="shared" si="1369"/>
        <v>34711.3933949892</v>
      </c>
      <c r="BD185" s="28">
        <f ca="1" t="shared" si="1369"/>
        <v>44538.0989070057</v>
      </c>
      <c r="BE185" s="28">
        <f ca="1" t="shared" ref="BE185:BI185" si="1370">AZ185/Z185</f>
        <v>21497.1351974474</v>
      </c>
      <c r="BF185" s="28">
        <f ca="1" t="shared" si="1370"/>
        <v>23189.6618403415</v>
      </c>
      <c r="BG185" s="28">
        <f ca="1" t="shared" si="1370"/>
        <v>21971.7195227206</v>
      </c>
      <c r="BH185" s="28">
        <f ca="1" t="shared" si="1370"/>
        <v>18725.281844983</v>
      </c>
      <c r="BI185" s="28">
        <f ca="1" t="shared" si="1370"/>
        <v>19369.8412026321</v>
      </c>
      <c r="BJ185" s="28">
        <f ca="1" t="shared" si="978"/>
        <v>62797.7050830605</v>
      </c>
      <c r="BK185" s="28">
        <f ca="1" t="shared" si="979"/>
        <v>33165.3013090756</v>
      </c>
      <c r="BL185" s="28">
        <f ca="1" t="shared" si="980"/>
        <v>95963.0063921361</v>
      </c>
      <c r="BM185" s="28">
        <f ca="1">BK185*'Ejercicio 3 - TIR'!$D$5</f>
        <v>16582.6506545378</v>
      </c>
      <c r="BN185" s="28">
        <f ca="1" t="shared" si="981"/>
        <v>79380.3557375983</v>
      </c>
      <c r="BO185" s="28">
        <f ca="1" t="shared" si="982"/>
        <v>34522.9123599585</v>
      </c>
      <c r="BP185" s="28">
        <f ca="1" t="shared" si="983"/>
        <v>-99429.8091520747</v>
      </c>
      <c r="BQ185" s="28">
        <f ca="1" t="shared" ref="BQ185:BT185" si="1371">BE185</f>
        <v>21497.1351974474</v>
      </c>
      <c r="BR185" s="28">
        <f ca="1" t="shared" si="1371"/>
        <v>23189.6618403415</v>
      </c>
      <c r="BS185" s="28">
        <f ca="1" t="shared" si="1371"/>
        <v>21971.7195227206</v>
      </c>
      <c r="BT185" s="28">
        <f ca="1" t="shared" si="1371"/>
        <v>18725.281844983</v>
      </c>
      <c r="BU185" s="28">
        <f ca="1" t="shared" si="985"/>
        <v>53892.7535625906</v>
      </c>
      <c r="BV185" s="30">
        <f ca="1" t="shared" si="986"/>
        <v>10.6989535884376</v>
      </c>
    </row>
    <row r="186" ht="15" customHeight="1" spans="1:74">
      <c r="A186" s="26">
        <v>185</v>
      </c>
      <c r="B186" s="27">
        <f ca="1" t="shared" ref="B186:F186" si="1372">RAND()</f>
        <v>0.463488679838356</v>
      </c>
      <c r="C186" s="28">
        <f ca="1">IF(B186&lt;=('Ejercicio 3 - TIR'!$D$13-'Ejercicio 3 - TIR'!$C$13)/('Ejercicio 3 - TIR'!$E$13-'Ejercicio 3 - TIR'!$C$13),'Ejercicio 3 - TIR'!$C$13+SQRT(('Ejercicio 3 - TIR'!$E$13-'Ejercicio 3 - TIR'!$C$13)*('Ejercicio 3 - TIR'!$D$13-'Ejercicio 3 - TIR'!$C$13)*B186),'Ejercicio 3 - TIR'!$E$13-SQRT(('Ejercicio 3 - TIR'!$E$13-'Ejercicio 3 - TIR'!$C$13)*('Ejercicio 3 - TIR'!$E$13-'Ejercicio 3 - TIR'!$D$13)*(1-B186)))</f>
        <v>74626.5180908498</v>
      </c>
      <c r="D186" s="27">
        <f ca="1" t="shared" si="1372"/>
        <v>0.380329528580162</v>
      </c>
      <c r="E186" s="28">
        <f ca="1">IF(D186&lt;=('Ejercicio 3 - TIR'!$D$14-'Ejercicio 3 - TIR'!$C$14)/('Ejercicio 3 - TIR'!$E$14-'Ejercicio 3 - TIR'!$C$14),'Ejercicio 3 - TIR'!$C$14+SQRT(('Ejercicio 3 - TIR'!$E$14-'Ejercicio 3 - TIR'!$C$14)*('Ejercicio 3 - TIR'!$D$14-'Ejercicio 3 - TIR'!$C$14)*D186),'Ejercicio 3 - TIR'!$E$14-SQRT(('Ejercicio 3 - TIR'!$E$14-'Ejercicio 3 - TIR'!$C$14)*('Ejercicio 3 - TIR'!$E$14-'Ejercicio 3 - TIR'!$D$14)*(1-D186)))</f>
        <v>30358.9123687742</v>
      </c>
      <c r="F186" s="27">
        <f ca="1" t="shared" si="1372"/>
        <v>0.493677232588047</v>
      </c>
      <c r="G186" s="28">
        <f ca="1">IF(F186&lt;=('Ejercicio 3 - TIR'!$D$18-'Ejercicio 3 - TIR'!$C$18)/('Ejercicio 3 - TIR'!$E$18-'Ejercicio 3 - TIR'!$C$18),'Ejercicio 3 - TIR'!$C$18+SQRT(('Ejercicio 3 - TIR'!$E$18-'Ejercicio 3 - TIR'!$C$18)*('Ejercicio 3 - TIR'!$D$18-'Ejercicio 3 - TIR'!$C$18)*F186),'Ejercicio 3 - TIR'!$E$18-SQRT(('Ejercicio 3 - TIR'!$E$18-'Ejercicio 3 - TIR'!$C$18)*('Ejercicio 3 - TIR'!$E$18-'Ejercicio 3 - TIR'!$D$18)*(1-F186)))</f>
        <v>38605.3230554237</v>
      </c>
      <c r="H186" s="27">
        <f ca="1" t="shared" ref="H186:L186" si="1373">RAND()</f>
        <v>0.0218084525062363</v>
      </c>
      <c r="I186" s="28">
        <f ca="1">IF(H186&lt;=('Ejercicio 3 - TIR'!$D$18-'Ejercicio 3 - TIR'!$C$18)/('Ejercicio 3 - TIR'!$E$18-'Ejercicio 3 - TIR'!$C$18),'Ejercicio 3 - TIR'!$C$18+SQRT(('Ejercicio 3 - TIR'!$E$18-'Ejercicio 3 - TIR'!$C$18)*('Ejercicio 3 - TIR'!$D$18-'Ejercicio 3 - TIR'!$C$18)*H186),'Ejercicio 3 - TIR'!$E$18-SQRT(('Ejercicio 3 - TIR'!$E$18-'Ejercicio 3 - TIR'!$C$18)*('Ejercicio 3 - TIR'!$E$18-'Ejercicio 3 - TIR'!$D$18)*(1-H186)))</f>
        <v>31808.6646665248</v>
      </c>
      <c r="J186" s="27">
        <f ca="1" t="shared" si="1373"/>
        <v>0.816706007234963</v>
      </c>
      <c r="K186" s="28">
        <f ca="1">IF(J186&lt;=('Ejercicio 3 - TIR'!$D$18-'Ejercicio 3 - TIR'!$C$18)/('Ejercicio 3 - TIR'!$E$18-'Ejercicio 3 - TIR'!$C$18),'Ejercicio 3 - TIR'!$C$18+SQRT(('Ejercicio 3 - TIR'!$E$18-'Ejercicio 3 - TIR'!$C$18)*('Ejercicio 3 - TIR'!$D$18-'Ejercicio 3 - TIR'!$C$18)*J186),'Ejercicio 3 - TIR'!$E$18-SQRT(('Ejercicio 3 - TIR'!$E$18-'Ejercicio 3 - TIR'!$C$18)*('Ejercicio 3 - TIR'!$E$18-'Ejercicio 3 - TIR'!$D$18)*(1-J186)))</f>
        <v>41292.2986288837</v>
      </c>
      <c r="L186" s="27">
        <f ca="1" t="shared" si="1373"/>
        <v>0.809402867269767</v>
      </c>
      <c r="M186" s="28">
        <f ca="1">IF(L186&lt;=('Ejercicio 3 - TIR'!$D$18-'Ejercicio 3 - TIR'!$C$18)/('Ejercicio 3 - TIR'!$E$18-'Ejercicio 3 - TIR'!$C$18),'Ejercicio 3 - TIR'!$C$18+SQRT(('Ejercicio 3 - TIR'!$E$18-'Ejercicio 3 - TIR'!$C$18)*('Ejercicio 3 - TIR'!$D$18-'Ejercicio 3 - TIR'!$C$18)*L186),'Ejercicio 3 - TIR'!$E$18-SQRT(('Ejercicio 3 - TIR'!$E$18-'Ejercicio 3 - TIR'!$C$18)*('Ejercicio 3 - TIR'!$E$18-'Ejercicio 3 - TIR'!$D$18)*(1-L186)))</f>
        <v>41219.1555235943</v>
      </c>
      <c r="N186" s="27">
        <f ca="1" t="shared" ref="N186:R186" si="1374">RAND()</f>
        <v>0.982664131252485</v>
      </c>
      <c r="O186" s="28">
        <f ca="1">IF(N186&lt;=('Ejercicio 3 - TIR'!$D$18-'Ejercicio 3 - TIR'!$C$18)/('Ejercicio 3 - TIR'!$E$18-'Ejercicio 3 - TIR'!$C$18),'Ejercicio 3 - TIR'!$C$18+SQRT(('Ejercicio 3 - TIR'!$E$18-'Ejercicio 3 - TIR'!$C$18)*('Ejercicio 3 - TIR'!$D$18-'Ejercicio 3 - TIR'!$C$18)*N186),'Ejercicio 3 - TIR'!$E$18-SQRT(('Ejercicio 3 - TIR'!$E$18-'Ejercicio 3 - TIR'!$C$18)*('Ejercicio 3 - TIR'!$E$18-'Ejercicio 3 - TIR'!$D$18)*(1-N186)))</f>
        <v>43859.7411889998</v>
      </c>
      <c r="P186" s="27">
        <f ca="1" t="shared" si="1374"/>
        <v>0.81653991860415</v>
      </c>
      <c r="Q186" s="29">
        <f ca="1">IF(P186&lt;=('Ejercicio 3 - TIR'!$D$22-'Ejercicio 3 - TIR'!$C$22)/('Ejercicio 3 - TIR'!$E$22-'Ejercicio 3 - TIR'!$C$22),'Ejercicio 3 - TIR'!$C$22+SQRT(('Ejercicio 3 - TIR'!$E$22-'Ejercicio 3 - TIR'!$C$22)*('Ejercicio 3 - TIR'!$D$22-'Ejercicio 3 - TIR'!$C$22)*P186),'Ejercicio 3 - TIR'!$E$22-SQRT(('Ejercicio 3 - TIR'!$E$22-'Ejercicio 3 - TIR'!$C$22)*('Ejercicio 3 - TIR'!$E$22-'Ejercicio 3 - TIR'!$D$22)*(1-P186)))</f>
        <v>0.161827819434297</v>
      </c>
      <c r="R186" s="27">
        <f ca="1" t="shared" si="1374"/>
        <v>0.155745819360136</v>
      </c>
      <c r="S186" s="29">
        <f ca="1">IF(R186&lt;=('Ejercicio 3 - TIR'!$D$23-'Ejercicio 3 - TIR'!$C$23)/('Ejercicio 3 - TIR'!$E$23-'Ejercicio 3 - TIR'!$C$23),'Ejercicio 3 - TIR'!$C$23+SQRT(('Ejercicio 3 - TIR'!$E$23-'Ejercicio 3 - TIR'!$C$23)*('Ejercicio 3 - TIR'!$D$23-'Ejercicio 3 - TIR'!$C$23)*R186),'Ejercicio 3 - TIR'!$E$23-SQRT(('Ejercicio 3 - TIR'!$E$23-'Ejercicio 3 - TIR'!$C$23)*('Ejercicio 3 - TIR'!$E$23-'Ejercicio 3 - TIR'!$D$23)*(1-R186)))</f>
        <v>0.13674343079683</v>
      </c>
      <c r="T186" s="27">
        <f ca="1" t="shared" ref="T186:X186" si="1375">RAND()</f>
        <v>0.764134520486722</v>
      </c>
      <c r="U186" s="29">
        <f ca="1">IF(T186&lt;=('Ejercicio 3 - TIR'!$D$24-'Ejercicio 3 - TIR'!$C$24)/('Ejercicio 3 - TIR'!$E$24-'Ejercicio 3 - TIR'!$C$24),'Ejercicio 3 - TIR'!$C$24+SQRT(('Ejercicio 3 - TIR'!$E$24-'Ejercicio 3 - TIR'!$C$24)*('Ejercicio 3 - TIR'!$D$24-'Ejercicio 3 - TIR'!$C$24)*T186),'Ejercicio 3 - TIR'!$E$24-SQRT(('Ejercicio 3 - TIR'!$E$24-'Ejercicio 3 - TIR'!$C$24)*('Ejercicio 3 - TIR'!$E$24-'Ejercicio 3 - TIR'!$D$24)*(1-T186)))</f>
        <v>0.194301296868574</v>
      </c>
      <c r="V186" s="27">
        <f ca="1" t="shared" si="1375"/>
        <v>0.128778037346153</v>
      </c>
      <c r="W186" s="29">
        <f ca="1">IF(V186&lt;=('Ejercicio 3 - TIR'!$D$25-'Ejercicio 3 - TIR'!$C$25)/('Ejercicio 3 - TIR'!$E$25-'Ejercicio 3 - TIR'!$C$25),'Ejercicio 3 - TIR'!$C$25+SQRT(('Ejercicio 3 - TIR'!$E$25-'Ejercicio 3 - TIR'!$C$25)*('Ejercicio 3 - TIR'!$D$25-'Ejercicio 3 - TIR'!$C$25)*V186),'Ejercicio 3 - TIR'!$E$25-SQRT(('Ejercicio 3 - TIR'!$E$25-'Ejercicio 3 - TIR'!$C$25)*('Ejercicio 3 - TIR'!$E$25-'Ejercicio 3 - TIR'!$D$25)*(1-V186)))</f>
        <v>0.193427183333991</v>
      </c>
      <c r="X186" s="27">
        <f ca="1" t="shared" si="1375"/>
        <v>0.142360957771921</v>
      </c>
      <c r="Y186" s="29">
        <f ca="1">IF(X186&lt;=('Ejercicio 3 - TIR'!$D$26-'Ejercicio 3 - TIR'!$C$26)/('Ejercicio 3 - TIR'!$E$26-'Ejercicio 3 - TIR'!$C$26),'Ejercicio 3 - TIR'!$C$26+SQRT(('Ejercicio 3 - TIR'!$E$26-'Ejercicio 3 - TIR'!$C$26)*('Ejercicio 3 - TIR'!$D$26-'Ejercicio 3 - TIR'!$C$26)*X186),'Ejercicio 3 - TIR'!$E$26-SQRT(('Ejercicio 3 - TIR'!$E$26-'Ejercicio 3 - TIR'!$C$26)*('Ejercicio 3 - TIR'!$E$26-'Ejercicio 3 - TIR'!$D$26)*(1-X186)))</f>
        <v>0.209605473368021</v>
      </c>
      <c r="Z186" s="27">
        <f ca="1" t="shared" si="956"/>
        <v>1.1618278194343</v>
      </c>
      <c r="AA186" s="27">
        <f ca="1" t="shared" si="957"/>
        <v>1.32070014145894</v>
      </c>
      <c r="AB186" s="27">
        <f ca="1" t="shared" si="958"/>
        <v>1.57731389171892</v>
      </c>
      <c r="AC186" s="27">
        <f ca="1" t="shared" si="959"/>
        <v>1.88240927502769</v>
      </c>
      <c r="AD186" s="27">
        <f ca="1" t="shared" si="960"/>
        <v>2.27697256219222</v>
      </c>
      <c r="AE186" s="26">
        <f ca="1" t="shared" si="961"/>
        <v>4912.91658903562</v>
      </c>
      <c r="AF186" s="26">
        <f ca="1" t="shared" si="962"/>
        <v>5584.72565863901</v>
      </c>
      <c r="AG186" s="26">
        <f ca="1" t="shared" si="963"/>
        <v>6669.84509676777</v>
      </c>
      <c r="AH186" s="26">
        <f ca="1" t="shared" si="964"/>
        <v>7959.97444710959</v>
      </c>
      <c r="AI186" s="26">
        <f ca="1" t="shared" si="965"/>
        <v>9628.42865909335</v>
      </c>
      <c r="AJ186" s="28">
        <f ca="1" t="shared" si="966"/>
        <v>44852.7383040395</v>
      </c>
      <c r="AK186" s="28">
        <f ca="1" t="shared" si="967"/>
        <v>42009.7079246994</v>
      </c>
      <c r="AL186" s="28">
        <f ca="1" t="shared" si="968"/>
        <v>65130.9162483445</v>
      </c>
      <c r="AM186" s="28">
        <f ca="1" t="shared" si="969"/>
        <v>77591.3206664228</v>
      </c>
      <c r="AN186" s="28">
        <f ca="1" t="shared" si="970"/>
        <v>99867.4272722047</v>
      </c>
      <c r="AO186" s="28">
        <f ca="1">C186/'Ejercicio 3 - TIR'!$D$7</f>
        <v>14925.30361817</v>
      </c>
      <c r="AP186" s="28">
        <f ca="1" t="shared" si="971"/>
        <v>29927.4346858696</v>
      </c>
      <c r="AQ186" s="28">
        <f ca="1" t="shared" si="972"/>
        <v>27084.4043065295</v>
      </c>
      <c r="AR186" s="28">
        <f ca="1" t="shared" si="973"/>
        <v>50205.6126301746</v>
      </c>
      <c r="AS186" s="28">
        <f ca="1" t="shared" si="974"/>
        <v>62666.0170482529</v>
      </c>
      <c r="AT186" s="28">
        <f ca="1" t="shared" si="975"/>
        <v>84942.1236540347</v>
      </c>
      <c r="AU186" s="28">
        <f ca="1">AP186*'Ejercicio 3 - TIR'!$D$5</f>
        <v>14963.7173429348</v>
      </c>
      <c r="AV186" s="28">
        <f ca="1">AQ186*'Ejercicio 3 - TIR'!$D$5</f>
        <v>13542.2021532647</v>
      </c>
      <c r="AW186" s="28">
        <f ca="1">AR186*'Ejercicio 3 - TIR'!$D$5</f>
        <v>25102.8063150873</v>
      </c>
      <c r="AX186" s="28">
        <f ca="1">AS186*'Ejercicio 3 - TIR'!$D$5</f>
        <v>31333.0085241264</v>
      </c>
      <c r="AY186" s="28">
        <f ca="1">AT186*'Ejercicio 3 - TIR'!$D$5</f>
        <v>42471.0618270174</v>
      </c>
      <c r="AZ186" s="28">
        <f ca="1" t="shared" ref="AZ186:BD186" si="1376">AJ186-AU186-AE186</f>
        <v>24976.1043720691</v>
      </c>
      <c r="BA186" s="28">
        <f ca="1" t="shared" si="1376"/>
        <v>22882.7801127957</v>
      </c>
      <c r="BB186" s="28">
        <f ca="1" t="shared" si="1376"/>
        <v>33358.2648364895</v>
      </c>
      <c r="BC186" s="28">
        <f ca="1" t="shared" si="1376"/>
        <v>38298.3376951868</v>
      </c>
      <c r="BD186" s="28">
        <f ca="1" t="shared" si="1376"/>
        <v>47767.936786094</v>
      </c>
      <c r="BE186" s="28">
        <f ca="1" t="shared" ref="BE186:BI186" si="1377">AZ186/Z186</f>
        <v>21497.2511023451</v>
      </c>
      <c r="BF186" s="28">
        <f ca="1" t="shared" si="1377"/>
        <v>17326.2494600157</v>
      </c>
      <c r="BG186" s="28">
        <f ca="1" t="shared" si="1377"/>
        <v>21148.7802216313</v>
      </c>
      <c r="BH186" s="28">
        <f ca="1" t="shared" si="1377"/>
        <v>20345.3830169974</v>
      </c>
      <c r="BI186" s="28">
        <f ca="1" t="shared" si="1377"/>
        <v>20978.7054878272</v>
      </c>
      <c r="BJ186" s="28">
        <f ca="1" t="shared" si="978"/>
        <v>69126.4104816969</v>
      </c>
      <c r="BK186" s="28">
        <f ca="1" t="shared" si="979"/>
        <v>33984.5068209613</v>
      </c>
      <c r="BL186" s="28">
        <f ca="1" t="shared" si="980"/>
        <v>103110.917302658</v>
      </c>
      <c r="BM186" s="28">
        <f ca="1">BK186*'Ejercicio 3 - TIR'!$D$5</f>
        <v>16992.2534104807</v>
      </c>
      <c r="BN186" s="28">
        <f ca="1" t="shared" si="981"/>
        <v>86118.6638921776</v>
      </c>
      <c r="BO186" s="28">
        <f ca="1" t="shared" si="982"/>
        <v>37821.5641778591</v>
      </c>
      <c r="BP186" s="28">
        <f ca="1" t="shared" si="983"/>
        <v>-104985.430459624</v>
      </c>
      <c r="BQ186" s="28">
        <f ca="1" t="shared" ref="BQ186:BT186" si="1378">BE186</f>
        <v>21497.2511023451</v>
      </c>
      <c r="BR186" s="28">
        <f ca="1" t="shared" si="1378"/>
        <v>17326.2494600157</v>
      </c>
      <c r="BS186" s="28">
        <f ca="1" t="shared" si="1378"/>
        <v>21148.7802216313</v>
      </c>
      <c r="BT186" s="28">
        <f ca="1" t="shared" si="1378"/>
        <v>20345.3830169974</v>
      </c>
      <c r="BU186" s="28">
        <f ca="1" t="shared" si="985"/>
        <v>58800.2696656863</v>
      </c>
      <c r="BV186" s="30">
        <f ca="1" t="shared" si="986"/>
        <v>8.46582933148565</v>
      </c>
    </row>
    <row r="187" ht="15" customHeight="1" spans="1:74">
      <c r="A187" s="26">
        <v>186</v>
      </c>
      <c r="B187" s="27">
        <f ca="1" t="shared" ref="B187:F187" si="1379">RAND()</f>
        <v>0.496873570882264</v>
      </c>
      <c r="C187" s="28">
        <f ca="1">IF(B187&lt;=('Ejercicio 3 - TIR'!$D$13-'Ejercicio 3 - TIR'!$C$13)/('Ejercicio 3 - TIR'!$E$13-'Ejercicio 3 - TIR'!$C$13),'Ejercicio 3 - TIR'!$C$13+SQRT(('Ejercicio 3 - TIR'!$E$13-'Ejercicio 3 - TIR'!$C$13)*('Ejercicio 3 - TIR'!$D$13-'Ejercicio 3 - TIR'!$C$13)*B187),'Ejercicio 3 - TIR'!$E$13-SQRT(('Ejercicio 3 - TIR'!$E$13-'Ejercicio 3 - TIR'!$C$13)*('Ejercicio 3 - TIR'!$E$13-'Ejercicio 3 - TIR'!$D$13)*(1-B187)))</f>
        <v>75428.6403522051</v>
      </c>
      <c r="D187" s="27">
        <f ca="1" t="shared" si="1379"/>
        <v>0.0207648046663689</v>
      </c>
      <c r="E187" s="28">
        <f ca="1">IF(D187&lt;=('Ejercicio 3 - TIR'!$D$14-'Ejercicio 3 - TIR'!$C$14)/('Ejercicio 3 - TIR'!$E$14-'Ejercicio 3 - TIR'!$C$14),'Ejercicio 3 - TIR'!$C$14+SQRT(('Ejercicio 3 - TIR'!$E$14-'Ejercicio 3 - TIR'!$C$14)*('Ejercicio 3 - TIR'!$D$14-'Ejercicio 3 - TIR'!$C$14)*D187),'Ejercicio 3 - TIR'!$E$14-SQRT(('Ejercicio 3 - TIR'!$E$14-'Ejercicio 3 - TIR'!$C$14)*('Ejercicio 3 - TIR'!$E$14-'Ejercicio 3 - TIR'!$D$14)*(1-D187)))</f>
        <v>26247.9424465806</v>
      </c>
      <c r="F187" s="27">
        <f ca="1" t="shared" si="1379"/>
        <v>0.301732868614472</v>
      </c>
      <c r="G187" s="28">
        <f ca="1">IF(F187&lt;=('Ejercicio 3 - TIR'!$D$18-'Ejercicio 3 - TIR'!$C$18)/('Ejercicio 3 - TIR'!$E$18-'Ejercicio 3 - TIR'!$C$18),'Ejercicio 3 - TIR'!$C$18+SQRT(('Ejercicio 3 - TIR'!$E$18-'Ejercicio 3 - TIR'!$C$18)*('Ejercicio 3 - TIR'!$D$18-'Ejercicio 3 - TIR'!$C$18)*F187),'Ejercicio 3 - TIR'!$E$18-SQRT(('Ejercicio 3 - TIR'!$E$18-'Ejercicio 3 - TIR'!$C$18)*('Ejercicio 3 - TIR'!$E$18-'Ejercicio 3 - TIR'!$D$18)*(1-F187)))</f>
        <v>36727.55009585</v>
      </c>
      <c r="H187" s="27">
        <f ca="1" t="shared" ref="H187:L187" si="1380">RAND()</f>
        <v>0.097330792309988</v>
      </c>
      <c r="I187" s="28">
        <f ca="1">IF(H187&lt;=('Ejercicio 3 - TIR'!$D$18-'Ejercicio 3 - TIR'!$C$18)/('Ejercicio 3 - TIR'!$E$18-'Ejercicio 3 - TIR'!$C$18),'Ejercicio 3 - TIR'!$C$18+SQRT(('Ejercicio 3 - TIR'!$E$18-'Ejercicio 3 - TIR'!$C$18)*('Ejercicio 3 - TIR'!$D$18-'Ejercicio 3 - TIR'!$C$18)*H187),'Ejercicio 3 - TIR'!$E$18-SQRT(('Ejercicio 3 - TIR'!$E$18-'Ejercicio 3 - TIR'!$C$18)*('Ejercicio 3 - TIR'!$E$18-'Ejercicio 3 - TIR'!$D$18)*(1-H187)))</f>
        <v>33820.9447583678</v>
      </c>
      <c r="J187" s="27">
        <f ca="1" t="shared" si="1380"/>
        <v>0.262468317646529</v>
      </c>
      <c r="K187" s="28">
        <f ca="1">IF(J187&lt;=('Ejercicio 3 - TIR'!$D$18-'Ejercicio 3 - TIR'!$C$18)/('Ejercicio 3 - TIR'!$E$18-'Ejercicio 3 - TIR'!$C$18),'Ejercicio 3 - TIR'!$C$18+SQRT(('Ejercicio 3 - TIR'!$E$18-'Ejercicio 3 - TIR'!$C$18)*('Ejercicio 3 - TIR'!$D$18-'Ejercicio 3 - TIR'!$C$18)*J187),'Ejercicio 3 - TIR'!$E$18-SQRT(('Ejercicio 3 - TIR'!$E$18-'Ejercicio 3 - TIR'!$C$18)*('Ejercicio 3 - TIR'!$E$18-'Ejercicio 3 - TIR'!$D$18)*(1-J187)))</f>
        <v>36274.571511026</v>
      </c>
      <c r="L187" s="27">
        <f ca="1" t="shared" si="1380"/>
        <v>0.0883180334537388</v>
      </c>
      <c r="M187" s="28">
        <f ca="1">IF(L187&lt;=('Ejercicio 3 - TIR'!$D$18-'Ejercicio 3 - TIR'!$C$18)/('Ejercicio 3 - TIR'!$E$18-'Ejercicio 3 - TIR'!$C$18),'Ejercicio 3 - TIR'!$C$18+SQRT(('Ejercicio 3 - TIR'!$E$18-'Ejercicio 3 - TIR'!$C$18)*('Ejercicio 3 - TIR'!$D$18-'Ejercicio 3 - TIR'!$C$18)*L187),'Ejercicio 3 - TIR'!$E$18-SQRT(('Ejercicio 3 - TIR'!$E$18-'Ejercicio 3 - TIR'!$C$18)*('Ejercicio 3 - TIR'!$E$18-'Ejercicio 3 - TIR'!$D$18)*(1-L187)))</f>
        <v>33639.7396909753</v>
      </c>
      <c r="N187" s="27">
        <f ca="1" t="shared" ref="N187:R187" si="1381">RAND()</f>
        <v>0.976785039781141</v>
      </c>
      <c r="O187" s="28">
        <f ca="1">IF(N187&lt;=('Ejercicio 3 - TIR'!$D$18-'Ejercicio 3 - TIR'!$C$18)/('Ejercicio 3 - TIR'!$E$18-'Ejercicio 3 - TIR'!$C$18),'Ejercicio 3 - TIR'!$C$18+SQRT(('Ejercicio 3 - TIR'!$E$18-'Ejercicio 3 - TIR'!$C$18)*('Ejercicio 3 - TIR'!$D$18-'Ejercicio 3 - TIR'!$C$18)*N187),'Ejercicio 3 - TIR'!$E$18-SQRT(('Ejercicio 3 - TIR'!$E$18-'Ejercicio 3 - TIR'!$C$18)*('Ejercicio 3 - TIR'!$E$18-'Ejercicio 3 - TIR'!$D$18)*(1-N187)))</f>
        <v>43680.4841734885</v>
      </c>
      <c r="P187" s="27">
        <f ca="1" t="shared" si="1381"/>
        <v>0.383661703382432</v>
      </c>
      <c r="Q187" s="29">
        <f ca="1">IF(P187&lt;=('Ejercicio 3 - TIR'!$D$22-'Ejercicio 3 - TIR'!$C$22)/('Ejercicio 3 - TIR'!$E$22-'Ejercicio 3 - TIR'!$C$22),'Ejercicio 3 - TIR'!$C$22+SQRT(('Ejercicio 3 - TIR'!$E$22-'Ejercicio 3 - TIR'!$C$22)*('Ejercicio 3 - TIR'!$D$22-'Ejercicio 3 - TIR'!$C$22)*P187),'Ejercicio 3 - TIR'!$E$22-SQRT(('Ejercicio 3 - TIR'!$E$22-'Ejercicio 3 - TIR'!$C$22)*('Ejercicio 3 - TIR'!$E$22-'Ejercicio 3 - TIR'!$D$22)*(1-P187)))</f>
        <v>0.146279099415474</v>
      </c>
      <c r="R187" s="27">
        <f ca="1" t="shared" si="1381"/>
        <v>0.0481775699569484</v>
      </c>
      <c r="S187" s="29">
        <f ca="1">IF(R187&lt;=('Ejercicio 3 - TIR'!$D$23-'Ejercicio 3 - TIR'!$C$23)/('Ejercicio 3 - TIR'!$E$23-'Ejercicio 3 - TIR'!$C$23),'Ejercicio 3 - TIR'!$C$23+SQRT(('Ejercicio 3 - TIR'!$E$23-'Ejercicio 3 - TIR'!$C$23)*('Ejercicio 3 - TIR'!$D$23-'Ejercicio 3 - TIR'!$C$23)*R187),'Ejercicio 3 - TIR'!$E$23-SQRT(('Ejercicio 3 - TIR'!$E$23-'Ejercicio 3 - TIR'!$C$23)*('Ejercicio 3 - TIR'!$E$23-'Ejercicio 3 - TIR'!$D$23)*(1-R187)))</f>
        <v>0.129312337296431</v>
      </c>
      <c r="T187" s="27">
        <f ca="1" t="shared" ref="T187:X187" si="1382">RAND()</f>
        <v>0.163120356350325</v>
      </c>
      <c r="U187" s="29">
        <f ca="1">IF(T187&lt;=('Ejercicio 3 - TIR'!$D$24-'Ejercicio 3 - TIR'!$C$24)/('Ejercicio 3 - TIR'!$E$24-'Ejercicio 3 - TIR'!$C$24),'Ejercicio 3 - TIR'!$C$24+SQRT(('Ejercicio 3 - TIR'!$E$24-'Ejercicio 3 - TIR'!$C$24)*('Ejercicio 3 - TIR'!$D$24-'Ejercicio 3 - TIR'!$C$24)*T187),'Ejercicio 3 - TIR'!$E$24-SQRT(('Ejercicio 3 - TIR'!$E$24-'Ejercicio 3 - TIR'!$C$24)*('Ejercicio 3 - TIR'!$E$24-'Ejercicio 3 - TIR'!$D$24)*(1-T187)))</f>
        <v>0.168508180578752</v>
      </c>
      <c r="V187" s="27">
        <f ca="1" t="shared" si="1382"/>
        <v>0.698321736433022</v>
      </c>
      <c r="W187" s="29">
        <f ca="1">IF(V187&lt;=('Ejercicio 3 - TIR'!$D$25-'Ejercicio 3 - TIR'!$C$25)/('Ejercicio 3 - TIR'!$E$25-'Ejercicio 3 - TIR'!$C$25),'Ejercicio 3 - TIR'!$C$25+SQRT(('Ejercicio 3 - TIR'!$E$25-'Ejercicio 3 - TIR'!$C$25)*('Ejercicio 3 - TIR'!$D$25-'Ejercicio 3 - TIR'!$C$25)*V187),'Ejercicio 3 - TIR'!$E$25-SQRT(('Ejercicio 3 - TIR'!$E$25-'Ejercicio 3 - TIR'!$C$25)*('Ejercicio 3 - TIR'!$E$25-'Ejercicio 3 - TIR'!$D$25)*(1-V187)))</f>
        <v>0.217505786323032</v>
      </c>
      <c r="X187" s="27">
        <f ca="1" t="shared" si="1382"/>
        <v>0.540911118593919</v>
      </c>
      <c r="Y187" s="29">
        <f ca="1">IF(X187&lt;=('Ejercicio 3 - TIR'!$D$26-'Ejercicio 3 - TIR'!$C$26)/('Ejercicio 3 - TIR'!$E$26-'Ejercicio 3 - TIR'!$C$26),'Ejercicio 3 - TIR'!$C$26+SQRT(('Ejercicio 3 - TIR'!$E$26-'Ejercicio 3 - TIR'!$C$26)*('Ejercicio 3 - TIR'!$D$26-'Ejercicio 3 - TIR'!$C$26)*X187),'Ejercicio 3 - TIR'!$E$26-SQRT(('Ejercicio 3 - TIR'!$E$26-'Ejercicio 3 - TIR'!$C$26)*('Ejercicio 3 - TIR'!$E$26-'Ejercicio 3 - TIR'!$D$26)*(1-X187)))</f>
        <v>0.230209639892919</v>
      </c>
      <c r="Z187" s="27">
        <f ca="1" t="shared" si="956"/>
        <v>1.14627909941547</v>
      </c>
      <c r="AA187" s="27">
        <f ca="1" t="shared" si="957"/>
        <v>1.29450712895494</v>
      </c>
      <c r="AB187" s="27">
        <f ca="1" t="shared" si="958"/>
        <v>1.51264217000136</v>
      </c>
      <c r="AC187" s="27">
        <f ca="1" t="shared" si="959"/>
        <v>1.84165059461288</v>
      </c>
      <c r="AD187" s="27">
        <f ca="1" t="shared" si="960"/>
        <v>2.26561631480729</v>
      </c>
      <c r="AE187" s="26">
        <f ca="1" t="shared" si="961"/>
        <v>3839.52538259501</v>
      </c>
      <c r="AF187" s="26">
        <f ca="1" t="shared" si="962"/>
        <v>4336.02338392735</v>
      </c>
      <c r="AG187" s="26">
        <f ca="1" t="shared" si="963"/>
        <v>5066.67879529987</v>
      </c>
      <c r="AH187" s="26">
        <f ca="1" t="shared" si="964"/>
        <v>6168.7107507178</v>
      </c>
      <c r="AI187" s="26">
        <f ca="1" t="shared" si="965"/>
        <v>7588.80743124412</v>
      </c>
      <c r="AJ187" s="28">
        <f ca="1" t="shared" si="966"/>
        <v>42100.0230476076</v>
      </c>
      <c r="AK187" s="28">
        <f ca="1" t="shared" si="967"/>
        <v>43781.4540976982</v>
      </c>
      <c r="AL187" s="28">
        <f ca="1" t="shared" si="968"/>
        <v>54870.4465663078</v>
      </c>
      <c r="AM187" s="28">
        <f ca="1" t="shared" si="969"/>
        <v>61952.6466045072</v>
      </c>
      <c r="AN187" s="28">
        <f ca="1" t="shared" si="970"/>
        <v>98963.2175821371</v>
      </c>
      <c r="AO187" s="28">
        <f ca="1">C187/'Ejercicio 3 - TIR'!$D$7</f>
        <v>15085.728070441</v>
      </c>
      <c r="AP187" s="28">
        <f ca="1" t="shared" si="971"/>
        <v>27014.2949771666</v>
      </c>
      <c r="AQ187" s="28">
        <f ca="1" t="shared" si="972"/>
        <v>28695.7260272572</v>
      </c>
      <c r="AR187" s="28">
        <f ca="1" t="shared" si="973"/>
        <v>39784.7184958668</v>
      </c>
      <c r="AS187" s="28">
        <f ca="1" t="shared" si="974"/>
        <v>46866.9185340661</v>
      </c>
      <c r="AT187" s="28">
        <f ca="1" t="shared" si="975"/>
        <v>83877.4895116961</v>
      </c>
      <c r="AU187" s="28">
        <f ca="1">AP187*'Ejercicio 3 - TIR'!$D$5</f>
        <v>13507.1474885833</v>
      </c>
      <c r="AV187" s="28">
        <f ca="1">AQ187*'Ejercicio 3 - TIR'!$D$5</f>
        <v>14347.8630136286</v>
      </c>
      <c r="AW187" s="28">
        <f ca="1">AR187*'Ejercicio 3 - TIR'!$D$5</f>
        <v>19892.3592479334</v>
      </c>
      <c r="AX187" s="28">
        <f ca="1">AS187*'Ejercicio 3 - TIR'!$D$5</f>
        <v>23433.4592670331</v>
      </c>
      <c r="AY187" s="28">
        <f ca="1">AT187*'Ejercicio 3 - TIR'!$D$5</f>
        <v>41938.7447558481</v>
      </c>
      <c r="AZ187" s="28">
        <f ca="1" t="shared" ref="AZ187:BD187" si="1383">AJ187-AU187-AE187</f>
        <v>24753.3501764293</v>
      </c>
      <c r="BA187" s="28">
        <f ca="1" t="shared" si="1383"/>
        <v>25097.5677001423</v>
      </c>
      <c r="BB187" s="28">
        <f ca="1" t="shared" si="1383"/>
        <v>29911.4085230745</v>
      </c>
      <c r="BC187" s="28">
        <f ca="1" t="shared" si="1383"/>
        <v>32350.4765867563</v>
      </c>
      <c r="BD187" s="28">
        <f ca="1" t="shared" si="1383"/>
        <v>49435.665395045</v>
      </c>
      <c r="BE187" s="28">
        <f ca="1" t="shared" ref="BE187:BI187" si="1384">AZ187/Z187</f>
        <v>21594.5228252455</v>
      </c>
      <c r="BF187" s="28">
        <f ca="1" t="shared" si="1384"/>
        <v>19387.7400431187</v>
      </c>
      <c r="BG187" s="28">
        <f ca="1" t="shared" si="1384"/>
        <v>19774.2791496073</v>
      </c>
      <c r="BH187" s="28">
        <f ca="1" t="shared" si="1384"/>
        <v>17566.0229369168</v>
      </c>
      <c r="BI187" s="28">
        <f ca="1" t="shared" si="1384"/>
        <v>21819.9635445554</v>
      </c>
      <c r="BJ187" s="28">
        <f ca="1" t="shared" si="978"/>
        <v>59467.7666370959</v>
      </c>
      <c r="BK187" s="28">
        <f ca="1" t="shared" si="979"/>
        <v>34178.4716371375</v>
      </c>
      <c r="BL187" s="28">
        <f ca="1" t="shared" si="980"/>
        <v>93646.2382742334</v>
      </c>
      <c r="BM187" s="28">
        <f ca="1">BK187*'Ejercicio 3 - TIR'!$D$5</f>
        <v>17089.2358185687</v>
      </c>
      <c r="BN187" s="28">
        <f ca="1" t="shared" si="981"/>
        <v>76557.0024556647</v>
      </c>
      <c r="BO187" s="28">
        <f ca="1" t="shared" si="982"/>
        <v>33790.8064818011</v>
      </c>
      <c r="BP187" s="28">
        <f ca="1" t="shared" si="983"/>
        <v>-101676.582798786</v>
      </c>
      <c r="BQ187" s="28">
        <f ca="1" t="shared" ref="BQ187:BT187" si="1385">BE187</f>
        <v>21594.5228252455</v>
      </c>
      <c r="BR187" s="28">
        <f ca="1" t="shared" si="1385"/>
        <v>19387.7400431187</v>
      </c>
      <c r="BS187" s="28">
        <f ca="1" t="shared" si="1385"/>
        <v>19774.2791496073</v>
      </c>
      <c r="BT187" s="28">
        <f ca="1" t="shared" si="1385"/>
        <v>17566.0229369168</v>
      </c>
      <c r="BU187" s="28">
        <f ca="1" t="shared" si="985"/>
        <v>55610.7700263565</v>
      </c>
      <c r="BV187" s="30">
        <f ca="1" t="shared" si="986"/>
        <v>8.44678627143978</v>
      </c>
    </row>
    <row r="188" ht="15" customHeight="1" spans="1:74">
      <c r="A188" s="26">
        <v>187</v>
      </c>
      <c r="B188" s="27">
        <f ca="1" t="shared" ref="B188:F188" si="1386">RAND()</f>
        <v>0.594390201163621</v>
      </c>
      <c r="C188" s="28">
        <f ca="1">IF(B188&lt;=('Ejercicio 3 - TIR'!$D$13-'Ejercicio 3 - TIR'!$C$13)/('Ejercicio 3 - TIR'!$E$13-'Ejercicio 3 - TIR'!$C$13),'Ejercicio 3 - TIR'!$C$13+SQRT(('Ejercicio 3 - TIR'!$E$13-'Ejercicio 3 - TIR'!$C$13)*('Ejercicio 3 - TIR'!$D$13-'Ejercicio 3 - TIR'!$C$13)*B188),'Ejercicio 3 - TIR'!$E$13-SQRT(('Ejercicio 3 - TIR'!$E$13-'Ejercicio 3 - TIR'!$C$13)*('Ejercicio 3 - TIR'!$E$13-'Ejercicio 3 - TIR'!$D$13)*(1-B188)))</f>
        <v>77938.0019353719</v>
      </c>
      <c r="D188" s="27">
        <f ca="1" t="shared" si="1386"/>
        <v>0.790950584437698</v>
      </c>
      <c r="E188" s="28">
        <f ca="1">IF(D188&lt;=('Ejercicio 3 - TIR'!$D$14-'Ejercicio 3 - TIR'!$C$14)/('Ejercicio 3 - TIR'!$E$14-'Ejercicio 3 - TIR'!$C$14),'Ejercicio 3 - TIR'!$C$14+SQRT(('Ejercicio 3 - TIR'!$E$14-'Ejercicio 3 - TIR'!$C$14)*('Ejercicio 3 - TIR'!$D$14-'Ejercicio 3 - TIR'!$C$14)*D188),'Ejercicio 3 - TIR'!$E$14-SQRT(('Ejercicio 3 - TIR'!$E$14-'Ejercicio 3 - TIR'!$C$14)*('Ejercicio 3 - TIR'!$E$14-'Ejercicio 3 - TIR'!$D$14)*(1-D188)))</f>
        <v>34400.2310463426</v>
      </c>
      <c r="F188" s="27">
        <f ca="1" t="shared" si="1386"/>
        <v>0.265097594106284</v>
      </c>
      <c r="G188" s="28">
        <f ca="1">IF(F188&lt;=('Ejercicio 3 - TIR'!$D$18-'Ejercicio 3 - TIR'!$C$18)/('Ejercicio 3 - TIR'!$E$18-'Ejercicio 3 - TIR'!$C$18),'Ejercicio 3 - TIR'!$C$18+SQRT(('Ejercicio 3 - TIR'!$E$18-'Ejercicio 3 - TIR'!$C$18)*('Ejercicio 3 - TIR'!$D$18-'Ejercicio 3 - TIR'!$C$18)*F188),'Ejercicio 3 - TIR'!$E$18-SQRT(('Ejercicio 3 - TIR'!$E$18-'Ejercicio 3 - TIR'!$C$18)*('Ejercicio 3 - TIR'!$E$18-'Ejercicio 3 - TIR'!$D$18)*(1-F188)))</f>
        <v>36305.9209570009</v>
      </c>
      <c r="H188" s="27">
        <f ca="1" t="shared" ref="H188:L188" si="1387">RAND()</f>
        <v>0.759996455258315</v>
      </c>
      <c r="I188" s="28">
        <f ca="1">IF(H188&lt;=('Ejercicio 3 - TIR'!$D$18-'Ejercicio 3 - TIR'!$C$18)/('Ejercicio 3 - TIR'!$E$18-'Ejercicio 3 - TIR'!$C$18),'Ejercicio 3 - TIR'!$C$18+SQRT(('Ejercicio 3 - TIR'!$E$18-'Ejercicio 3 - TIR'!$C$18)*('Ejercicio 3 - TIR'!$D$18-'Ejercicio 3 - TIR'!$C$18)*H188),'Ejercicio 3 - TIR'!$E$18-SQRT(('Ejercicio 3 - TIR'!$E$18-'Ejercicio 3 - TIR'!$C$18)*('Ejercicio 3 - TIR'!$E$18-'Ejercicio 3 - TIR'!$D$18)*(1-H188)))</f>
        <v>40757.3279816104</v>
      </c>
      <c r="J188" s="27">
        <f ca="1" t="shared" si="1387"/>
        <v>0.0506677990049462</v>
      </c>
      <c r="K188" s="28">
        <f ca="1">IF(J188&lt;=('Ejercicio 3 - TIR'!$D$18-'Ejercicio 3 - TIR'!$C$18)/('Ejercicio 3 - TIR'!$E$18-'Ejercicio 3 - TIR'!$C$18),'Ejercicio 3 - TIR'!$C$18+SQRT(('Ejercicio 3 - TIR'!$E$18-'Ejercicio 3 - TIR'!$C$18)*('Ejercicio 3 - TIR'!$D$18-'Ejercicio 3 - TIR'!$C$18)*J188),'Ejercicio 3 - TIR'!$E$18-SQRT(('Ejercicio 3 - TIR'!$E$18-'Ejercicio 3 - TIR'!$C$18)*('Ejercicio 3 - TIR'!$E$18-'Ejercicio 3 - TIR'!$D$18)*(1-J188)))</f>
        <v>32756.8405559158</v>
      </c>
      <c r="L188" s="27">
        <f ca="1" t="shared" si="1387"/>
        <v>0.542663091076064</v>
      </c>
      <c r="M188" s="28">
        <f ca="1">IF(L188&lt;=('Ejercicio 3 - TIR'!$D$18-'Ejercicio 3 - TIR'!$C$18)/('Ejercicio 3 - TIR'!$E$18-'Ejercicio 3 - TIR'!$C$18),'Ejercicio 3 - TIR'!$C$18+SQRT(('Ejercicio 3 - TIR'!$E$18-'Ejercicio 3 - TIR'!$C$18)*('Ejercicio 3 - TIR'!$D$18-'Ejercicio 3 - TIR'!$C$18)*L188),'Ejercicio 3 - TIR'!$E$18-SQRT(('Ejercicio 3 - TIR'!$E$18-'Ejercicio 3 - TIR'!$C$18)*('Ejercicio 3 - TIR'!$E$18-'Ejercicio 3 - TIR'!$D$18)*(1-L188)))</f>
        <v>39022.1651315751</v>
      </c>
      <c r="N188" s="27">
        <f ca="1" t="shared" ref="N188:R188" si="1388">RAND()</f>
        <v>0.492091889804458</v>
      </c>
      <c r="O188" s="28">
        <f ca="1">IF(N188&lt;=('Ejercicio 3 - TIR'!$D$18-'Ejercicio 3 - TIR'!$C$18)/('Ejercicio 3 - TIR'!$E$18-'Ejercicio 3 - TIR'!$C$18),'Ejercicio 3 - TIR'!$C$18+SQRT(('Ejercicio 3 - TIR'!$E$18-'Ejercicio 3 - TIR'!$C$18)*('Ejercicio 3 - TIR'!$D$18-'Ejercicio 3 - TIR'!$C$18)*N188),'Ejercicio 3 - TIR'!$E$18-SQRT(('Ejercicio 3 - TIR'!$E$18-'Ejercicio 3 - TIR'!$C$18)*('Ejercicio 3 - TIR'!$E$18-'Ejercicio 3 - TIR'!$D$18)*(1-N188)))</f>
        <v>38591.4948333028</v>
      </c>
      <c r="P188" s="27">
        <f ca="1" t="shared" si="1388"/>
        <v>0.865982164811653</v>
      </c>
      <c r="Q188" s="29">
        <f ca="1">IF(P188&lt;=('Ejercicio 3 - TIR'!$D$22-'Ejercicio 3 - TIR'!$C$22)/('Ejercicio 3 - TIR'!$E$22-'Ejercicio 3 - TIR'!$C$22),'Ejercicio 3 - TIR'!$C$22+SQRT(('Ejercicio 3 - TIR'!$E$22-'Ejercicio 3 - TIR'!$C$22)*('Ejercicio 3 - TIR'!$D$22-'Ejercicio 3 - TIR'!$C$22)*P188),'Ejercicio 3 - TIR'!$E$22-SQRT(('Ejercicio 3 - TIR'!$E$22-'Ejercicio 3 - TIR'!$C$22)*('Ejercicio 3 - TIR'!$E$22-'Ejercicio 3 - TIR'!$D$22)*(1-P188)))</f>
        <v>0.164468351557577</v>
      </c>
      <c r="R188" s="27">
        <f ca="1" t="shared" si="1388"/>
        <v>0.531901069424592</v>
      </c>
      <c r="S188" s="29">
        <f ca="1">IF(R188&lt;=('Ejercicio 3 - TIR'!$D$23-'Ejercicio 3 - TIR'!$C$23)/('Ejercicio 3 - TIR'!$E$23-'Ejercicio 3 - TIR'!$C$23),'Ejercicio 3 - TIR'!$C$23+SQRT(('Ejercicio 3 - TIR'!$E$23-'Ejercicio 3 - TIR'!$C$23)*('Ejercicio 3 - TIR'!$D$23-'Ejercicio 3 - TIR'!$C$23)*R188),'Ejercicio 3 - TIR'!$E$23-SQRT(('Ejercicio 3 - TIR'!$E$23-'Ejercicio 3 - TIR'!$C$23)*('Ejercicio 3 - TIR'!$E$23-'Ejercicio 3 - TIR'!$D$23)*(1-R188)))</f>
        <v>0.150972804561313</v>
      </c>
      <c r="T188" s="27">
        <f ca="1" t="shared" ref="T188:X188" si="1389">RAND()</f>
        <v>0.148458700397501</v>
      </c>
      <c r="U188" s="29">
        <f ca="1">IF(T188&lt;=('Ejercicio 3 - TIR'!$D$24-'Ejercicio 3 - TIR'!$C$24)/('Ejercicio 3 - TIR'!$E$24-'Ejercicio 3 - TIR'!$C$24),'Ejercicio 3 - TIR'!$C$24+SQRT(('Ejercicio 3 - TIR'!$E$24-'Ejercicio 3 - TIR'!$C$24)*('Ejercicio 3 - TIR'!$D$24-'Ejercicio 3 - TIR'!$C$24)*T188),'Ejercicio 3 - TIR'!$E$24-SQRT(('Ejercicio 3 - TIR'!$E$24-'Ejercicio 3 - TIR'!$C$24)*('Ejercicio 3 - TIR'!$E$24-'Ejercicio 3 - TIR'!$D$24)*(1-T188)))</f>
        <v>0.16765681938614</v>
      </c>
      <c r="V188" s="27">
        <f ca="1" t="shared" si="1389"/>
        <v>0.532372805502286</v>
      </c>
      <c r="W188" s="29">
        <f ca="1">IF(V188&lt;=('Ejercicio 3 - TIR'!$D$25-'Ejercicio 3 - TIR'!$C$25)/('Ejercicio 3 - TIR'!$E$25-'Ejercicio 3 - TIR'!$C$25),'Ejercicio 3 - TIR'!$C$25+SQRT(('Ejercicio 3 - TIR'!$E$25-'Ejercicio 3 - TIR'!$C$25)*('Ejercicio 3 - TIR'!$D$25-'Ejercicio 3 - TIR'!$C$25)*V188),'Ejercicio 3 - TIR'!$E$25-SQRT(('Ejercicio 3 - TIR'!$E$25-'Ejercicio 3 - TIR'!$C$25)*('Ejercicio 3 - TIR'!$E$25-'Ejercicio 3 - TIR'!$D$25)*(1-V188)))</f>
        <v>0.209543910461563</v>
      </c>
      <c r="X188" s="27">
        <f ca="1" t="shared" si="1389"/>
        <v>0.954731571586574</v>
      </c>
      <c r="Y188" s="29">
        <f ca="1">IF(X188&lt;=('Ejercicio 3 - TIR'!$D$26-'Ejercicio 3 - TIR'!$C$26)/('Ejercicio 3 - TIR'!$E$26-'Ejercicio 3 - TIR'!$C$26),'Ejercicio 3 - TIR'!$C$26+SQRT(('Ejercicio 3 - TIR'!$E$26-'Ejercicio 3 - TIR'!$C$26)*('Ejercicio 3 - TIR'!$D$26-'Ejercicio 3 - TIR'!$C$26)*X188),'Ejercicio 3 - TIR'!$E$26-SQRT(('Ejercicio 3 - TIR'!$E$26-'Ejercicio 3 - TIR'!$C$26)*('Ejercicio 3 - TIR'!$E$26-'Ejercicio 3 - TIR'!$D$26)*(1-X188)))</f>
        <v>0.264365118694646</v>
      </c>
      <c r="Z188" s="27">
        <f ca="1" t="shared" si="956"/>
        <v>1.16446835155758</v>
      </c>
      <c r="AA188" s="27">
        <f ca="1" t="shared" si="957"/>
        <v>1.34027140441511</v>
      </c>
      <c r="AB188" s="27">
        <f ca="1" t="shared" si="958"/>
        <v>1.56497704519355</v>
      </c>
      <c r="AC188" s="27">
        <f ca="1" t="shared" si="959"/>
        <v>1.89290845502598</v>
      </c>
      <c r="AD188" s="27">
        <f ca="1" t="shared" si="960"/>
        <v>2.39332742341703</v>
      </c>
      <c r="AE188" s="26">
        <f ca="1" t="shared" si="961"/>
        <v>5657.74929339175</v>
      </c>
      <c r="AF188" s="26">
        <f ca="1" t="shared" si="962"/>
        <v>6511.91557171989</v>
      </c>
      <c r="AG188" s="26">
        <f ca="1" t="shared" si="963"/>
        <v>7603.68262458552</v>
      </c>
      <c r="AH188" s="26">
        <f ca="1" t="shared" si="964"/>
        <v>9196.98801564981</v>
      </c>
      <c r="AI188" s="26">
        <f ca="1" t="shared" si="965"/>
        <v>11628.3508440403</v>
      </c>
      <c r="AJ188" s="28">
        <f ca="1" t="shared" si="966"/>
        <v>42277.0959285785</v>
      </c>
      <c r="AK188" s="28">
        <f ca="1" t="shared" si="967"/>
        <v>54625.8812141203</v>
      </c>
      <c r="AL188" s="28">
        <f ca="1" t="shared" si="968"/>
        <v>51263.7035430731</v>
      </c>
      <c r="AM188" s="28">
        <f ca="1" t="shared" si="969"/>
        <v>73865.3863109786</v>
      </c>
      <c r="AN188" s="28">
        <f ca="1" t="shared" si="970"/>
        <v>92362.0828952001</v>
      </c>
      <c r="AO188" s="28">
        <f ca="1">C188/'Ejercicio 3 - TIR'!$D$7</f>
        <v>15587.6003870744</v>
      </c>
      <c r="AP188" s="28">
        <f ca="1" t="shared" si="971"/>
        <v>26689.4955415041</v>
      </c>
      <c r="AQ188" s="28">
        <f ca="1" t="shared" si="972"/>
        <v>39038.2808270459</v>
      </c>
      <c r="AR188" s="28">
        <f ca="1" t="shared" si="973"/>
        <v>35676.1031559988</v>
      </c>
      <c r="AS188" s="28">
        <f ca="1" t="shared" si="974"/>
        <v>58277.7859239043</v>
      </c>
      <c r="AT188" s="28">
        <f ca="1" t="shared" si="975"/>
        <v>76774.4825081257</v>
      </c>
      <c r="AU188" s="28">
        <f ca="1">AP188*'Ejercicio 3 - TIR'!$D$5</f>
        <v>13344.747770752</v>
      </c>
      <c r="AV188" s="28">
        <f ca="1">AQ188*'Ejercicio 3 - TIR'!$D$5</f>
        <v>19519.140413523</v>
      </c>
      <c r="AW188" s="28">
        <f ca="1">AR188*'Ejercicio 3 - TIR'!$D$5</f>
        <v>17838.0515779994</v>
      </c>
      <c r="AX188" s="28">
        <f ca="1">AS188*'Ejercicio 3 - TIR'!$D$5</f>
        <v>29138.8929619521</v>
      </c>
      <c r="AY188" s="28">
        <f ca="1">AT188*'Ejercicio 3 - TIR'!$D$5</f>
        <v>38387.2412540629</v>
      </c>
      <c r="AZ188" s="28">
        <f ca="1" t="shared" ref="AZ188:BD188" si="1390">AJ188-AU188-AE188</f>
        <v>23274.5988644347</v>
      </c>
      <c r="BA188" s="28">
        <f ca="1" t="shared" si="1390"/>
        <v>28594.8252288775</v>
      </c>
      <c r="BB188" s="28">
        <f ca="1" t="shared" si="1390"/>
        <v>25821.9693404882</v>
      </c>
      <c r="BC188" s="28">
        <f ca="1" t="shared" si="1390"/>
        <v>35529.5053333767</v>
      </c>
      <c r="BD188" s="28">
        <f ca="1" t="shared" si="1390"/>
        <v>42346.4907970969</v>
      </c>
      <c r="BE188" s="28">
        <f ca="1" t="shared" ref="BE188:BI188" si="1391">AZ188/Z188</f>
        <v>19987.3176744588</v>
      </c>
      <c r="BF188" s="28">
        <f ca="1" t="shared" si="1391"/>
        <v>21335.100588344</v>
      </c>
      <c r="BG188" s="28">
        <f ca="1" t="shared" si="1391"/>
        <v>16499.9029345474</v>
      </c>
      <c r="BH188" s="28">
        <f ca="1" t="shared" si="1391"/>
        <v>18769.7958868745</v>
      </c>
      <c r="BI188" s="28">
        <f ca="1" t="shared" si="1391"/>
        <v>17693.5635228036</v>
      </c>
      <c r="BJ188" s="28">
        <f ca="1" t="shared" si="978"/>
        <v>82331.0163350936</v>
      </c>
      <c r="BK188" s="28">
        <f ca="1" t="shared" si="979"/>
        <v>37306.231471651</v>
      </c>
      <c r="BL188" s="28">
        <f ca="1" t="shared" si="980"/>
        <v>119637.247806745</v>
      </c>
      <c r="BM188" s="28">
        <f ca="1">BK188*'Ejercicio 3 - TIR'!$D$5</f>
        <v>18653.1157358255</v>
      </c>
      <c r="BN188" s="28">
        <f ca="1" t="shared" si="981"/>
        <v>100984.132070919</v>
      </c>
      <c r="BO188" s="28">
        <f ca="1" t="shared" si="982"/>
        <v>42194.0312398798</v>
      </c>
      <c r="BP188" s="28">
        <f ca="1" t="shared" si="983"/>
        <v>-112338.232981714</v>
      </c>
      <c r="BQ188" s="28">
        <f ca="1" t="shared" ref="BQ188:BT188" si="1392">BE188</f>
        <v>19987.3176744588</v>
      </c>
      <c r="BR188" s="28">
        <f ca="1" t="shared" si="1392"/>
        <v>21335.100588344</v>
      </c>
      <c r="BS188" s="28">
        <f ca="1" t="shared" si="1392"/>
        <v>16499.9029345474</v>
      </c>
      <c r="BT188" s="28">
        <f ca="1" t="shared" si="1392"/>
        <v>18769.7958868745</v>
      </c>
      <c r="BU188" s="28">
        <f ca="1" t="shared" si="985"/>
        <v>59887.5947626834</v>
      </c>
      <c r="BV188" s="30">
        <f ca="1" t="shared" si="986"/>
        <v>5.71818646419227</v>
      </c>
    </row>
    <row r="189" ht="15" customHeight="1" spans="1:74">
      <c r="A189" s="26">
        <v>188</v>
      </c>
      <c r="B189" s="27">
        <f ca="1" t="shared" ref="B189:F189" si="1393">RAND()</f>
        <v>0.0243108825766076</v>
      </c>
      <c r="C189" s="28">
        <f ca="1">IF(B189&lt;=('Ejercicio 3 - TIR'!$D$13-'Ejercicio 3 - TIR'!$C$13)/('Ejercicio 3 - TIR'!$E$13-'Ejercicio 3 - TIR'!$C$13),'Ejercicio 3 - TIR'!$C$13+SQRT(('Ejercicio 3 - TIR'!$E$13-'Ejercicio 3 - TIR'!$C$13)*('Ejercicio 3 - TIR'!$D$13-'Ejercicio 3 - TIR'!$C$13)*B189),'Ejercicio 3 - TIR'!$E$13-SQRT(('Ejercicio 3 - TIR'!$E$13-'Ejercicio 3 - TIR'!$C$13)*('Ejercicio 3 - TIR'!$E$13-'Ejercicio 3 - TIR'!$D$13)*(1-B189)))</f>
        <v>63118.3894930946</v>
      </c>
      <c r="D189" s="27">
        <f ca="1" t="shared" si="1393"/>
        <v>0.655336334802655</v>
      </c>
      <c r="E189" s="28">
        <f ca="1">IF(D189&lt;=('Ejercicio 3 - TIR'!$D$14-'Ejercicio 3 - TIR'!$C$14)/('Ejercicio 3 - TIR'!$E$14-'Ejercicio 3 - TIR'!$C$14),'Ejercicio 3 - TIR'!$C$14+SQRT(('Ejercicio 3 - TIR'!$E$14-'Ejercicio 3 - TIR'!$C$14)*('Ejercicio 3 - TIR'!$D$14-'Ejercicio 3 - TIR'!$C$14)*D189),'Ejercicio 3 - TIR'!$E$14-SQRT(('Ejercicio 3 - TIR'!$E$14-'Ejercicio 3 - TIR'!$C$14)*('Ejercicio 3 - TIR'!$E$14-'Ejercicio 3 - TIR'!$D$14)*(1-D189)))</f>
        <v>32809.7601027781</v>
      </c>
      <c r="F189" s="27">
        <f ca="1" t="shared" si="1393"/>
        <v>0.472773173503717</v>
      </c>
      <c r="G189" s="28">
        <f ca="1">IF(F189&lt;=('Ejercicio 3 - TIR'!$D$18-'Ejercicio 3 - TIR'!$C$18)/('Ejercicio 3 - TIR'!$E$18-'Ejercicio 3 - TIR'!$C$18),'Ejercicio 3 - TIR'!$C$18+SQRT(('Ejercicio 3 - TIR'!$E$18-'Ejercicio 3 - TIR'!$C$18)*('Ejercicio 3 - TIR'!$D$18-'Ejercicio 3 - TIR'!$C$18)*F189),'Ejercicio 3 - TIR'!$E$18-SQRT(('Ejercicio 3 - TIR'!$E$18-'Ejercicio 3 - TIR'!$C$18)*('Ejercicio 3 - TIR'!$E$18-'Ejercicio 3 - TIR'!$D$18)*(1-F189)))</f>
        <v>38421.1623915916</v>
      </c>
      <c r="H189" s="27">
        <f ca="1" t="shared" ref="H189:L189" si="1394">RAND()</f>
        <v>0.651919467582942</v>
      </c>
      <c r="I189" s="28">
        <f ca="1">IF(H189&lt;=('Ejercicio 3 - TIR'!$D$18-'Ejercicio 3 - TIR'!$C$18)/('Ejercicio 3 - TIR'!$E$18-'Ejercicio 3 - TIR'!$C$18),'Ejercicio 3 - TIR'!$C$18+SQRT(('Ejercicio 3 - TIR'!$E$18-'Ejercicio 3 - TIR'!$C$18)*('Ejercicio 3 - TIR'!$D$18-'Ejercicio 3 - TIR'!$C$18)*H189),'Ejercicio 3 - TIR'!$E$18-SQRT(('Ejercicio 3 - TIR'!$E$18-'Ejercicio 3 - TIR'!$C$18)*('Ejercicio 3 - TIR'!$E$18-'Ejercicio 3 - TIR'!$D$18)*(1-H189)))</f>
        <v>39888.7774844741</v>
      </c>
      <c r="J189" s="27">
        <f ca="1" t="shared" si="1394"/>
        <v>0.197289567571013</v>
      </c>
      <c r="K189" s="28">
        <f ca="1">IF(J189&lt;=('Ejercicio 3 - TIR'!$D$18-'Ejercicio 3 - TIR'!$C$18)/('Ejercicio 3 - TIR'!$E$18-'Ejercicio 3 - TIR'!$C$18),'Ejercicio 3 - TIR'!$C$18+SQRT(('Ejercicio 3 - TIR'!$E$18-'Ejercicio 3 - TIR'!$C$18)*('Ejercicio 3 - TIR'!$D$18-'Ejercicio 3 - TIR'!$C$18)*J189),'Ejercicio 3 - TIR'!$E$18-SQRT(('Ejercicio 3 - TIR'!$E$18-'Ejercicio 3 - TIR'!$C$18)*('Ejercicio 3 - TIR'!$E$18-'Ejercicio 3 - TIR'!$D$18)*(1-J189)))</f>
        <v>35439.9848470057</v>
      </c>
      <c r="L189" s="27">
        <f ca="1" t="shared" si="1394"/>
        <v>0.875247005312992</v>
      </c>
      <c r="M189" s="28">
        <f ca="1">IF(L189&lt;=('Ejercicio 3 - TIR'!$D$18-'Ejercicio 3 - TIR'!$C$18)/('Ejercicio 3 - TIR'!$E$18-'Ejercicio 3 - TIR'!$C$18),'Ejercicio 3 - TIR'!$C$18+SQRT(('Ejercicio 3 - TIR'!$E$18-'Ejercicio 3 - TIR'!$C$18)*('Ejercicio 3 - TIR'!$D$18-'Ejercicio 3 - TIR'!$C$18)*L189),'Ejercicio 3 - TIR'!$E$18-SQRT(('Ejercicio 3 - TIR'!$E$18-'Ejercicio 3 - TIR'!$C$18)*('Ejercicio 3 - TIR'!$E$18-'Ejercicio 3 - TIR'!$D$18)*(1-L189)))</f>
        <v>41941.1645023758</v>
      </c>
      <c r="N189" s="27">
        <f ca="1" t="shared" ref="N189:R189" si="1395">RAND()</f>
        <v>0.196478008097525</v>
      </c>
      <c r="O189" s="28">
        <f ca="1">IF(N189&lt;=('Ejercicio 3 - TIR'!$D$18-'Ejercicio 3 - TIR'!$C$18)/('Ejercicio 3 - TIR'!$E$18-'Ejercicio 3 - TIR'!$C$18),'Ejercicio 3 - TIR'!$C$18+SQRT(('Ejercicio 3 - TIR'!$E$18-'Ejercicio 3 - TIR'!$C$18)*('Ejercicio 3 - TIR'!$D$18-'Ejercicio 3 - TIR'!$C$18)*N189),'Ejercicio 3 - TIR'!$E$18-SQRT(('Ejercicio 3 - TIR'!$E$18-'Ejercicio 3 - TIR'!$C$18)*('Ejercicio 3 - TIR'!$E$18-'Ejercicio 3 - TIR'!$D$18)*(1-N189)))</f>
        <v>35428.7845061882</v>
      </c>
      <c r="P189" s="27">
        <f ca="1" t="shared" si="1395"/>
        <v>0.509060012353188</v>
      </c>
      <c r="Q189" s="29">
        <f ca="1">IF(P189&lt;=('Ejercicio 3 - TIR'!$D$22-'Ejercicio 3 - TIR'!$C$22)/('Ejercicio 3 - TIR'!$E$22-'Ejercicio 3 - TIR'!$C$22),'Ejercicio 3 - TIR'!$C$22+SQRT(('Ejercicio 3 - TIR'!$E$22-'Ejercicio 3 - TIR'!$C$22)*('Ejercicio 3 - TIR'!$D$22-'Ejercicio 3 - TIR'!$C$22)*P189),'Ejercicio 3 - TIR'!$E$22-SQRT(('Ejercicio 3 - TIR'!$E$22-'Ejercicio 3 - TIR'!$C$22)*('Ejercicio 3 - TIR'!$E$22-'Ejercicio 3 - TIR'!$D$22)*(1-P189)))</f>
        <v>0.150273042911117</v>
      </c>
      <c r="R189" s="27">
        <f ca="1" t="shared" si="1395"/>
        <v>0.495371178324632</v>
      </c>
      <c r="S189" s="29">
        <f ca="1">IF(R189&lt;=('Ejercicio 3 - TIR'!$D$23-'Ejercicio 3 - TIR'!$C$23)/('Ejercicio 3 - TIR'!$E$23-'Ejercicio 3 - TIR'!$C$23),'Ejercicio 3 - TIR'!$C$23+SQRT(('Ejercicio 3 - TIR'!$E$23-'Ejercicio 3 - TIR'!$C$23)*('Ejercicio 3 - TIR'!$D$23-'Ejercicio 3 - TIR'!$C$23)*R189),'Ejercicio 3 - TIR'!$E$23-SQRT(('Ejercicio 3 - TIR'!$E$23-'Ejercicio 3 - TIR'!$C$23)*('Ejercicio 3 - TIR'!$E$23-'Ejercicio 3 - TIR'!$D$23)*(1-R189)))</f>
        <v>0.149860812463567</v>
      </c>
      <c r="T189" s="27">
        <f ca="1" t="shared" ref="T189:X189" si="1396">RAND()</f>
        <v>0.650495068688475</v>
      </c>
      <c r="U189" s="29">
        <f ca="1">IF(T189&lt;=('Ejercicio 3 - TIR'!$D$24-'Ejercicio 3 - TIR'!$C$24)/('Ejercicio 3 - TIR'!$E$24-'Ejercicio 3 - TIR'!$C$24),'Ejercicio 3 - TIR'!$C$24+SQRT(('Ejercicio 3 - TIR'!$E$24-'Ejercicio 3 - TIR'!$C$24)*('Ejercicio 3 - TIR'!$D$24-'Ejercicio 3 - TIR'!$C$24)*T189),'Ejercicio 3 - TIR'!$E$24-SQRT(('Ejercicio 3 - TIR'!$E$24-'Ejercicio 3 - TIR'!$C$24)*('Ejercicio 3 - TIR'!$E$24-'Ejercicio 3 - TIR'!$D$24)*(1-T189)))</f>
        <v>0.188717196294573</v>
      </c>
      <c r="V189" s="27">
        <f ca="1" t="shared" si="1396"/>
        <v>0.525884252302488</v>
      </c>
      <c r="W189" s="29">
        <f ca="1">IF(V189&lt;=('Ejercicio 3 - TIR'!$D$25-'Ejercicio 3 - TIR'!$C$25)/('Ejercicio 3 - TIR'!$E$25-'Ejercicio 3 - TIR'!$C$25),'Ejercicio 3 - TIR'!$C$25+SQRT(('Ejercicio 3 - TIR'!$E$25-'Ejercicio 3 - TIR'!$C$25)*('Ejercicio 3 - TIR'!$D$25-'Ejercicio 3 - TIR'!$C$25)*V189),'Ejercicio 3 - TIR'!$E$25-SQRT(('Ejercicio 3 - TIR'!$E$25-'Ejercicio 3 - TIR'!$C$25)*('Ejercicio 3 - TIR'!$E$25-'Ejercicio 3 - TIR'!$D$25)*(1-V189)))</f>
        <v>0.209264203494454</v>
      </c>
      <c r="X189" s="27">
        <f ca="1" t="shared" si="1396"/>
        <v>0.756474473985791</v>
      </c>
      <c r="Y189" s="29">
        <f ca="1">IF(X189&lt;=('Ejercicio 3 - TIR'!$D$26-'Ejercicio 3 - TIR'!$C$26)/('Ejercicio 3 - TIR'!$E$26-'Ejercicio 3 - TIR'!$C$26),'Ejercicio 3 - TIR'!$C$26+SQRT(('Ejercicio 3 - TIR'!$E$26-'Ejercicio 3 - TIR'!$C$26)*('Ejercicio 3 - TIR'!$D$26-'Ejercicio 3 - TIR'!$C$26)*X189),'Ejercicio 3 - TIR'!$E$26-SQRT(('Ejercicio 3 - TIR'!$E$26-'Ejercicio 3 - TIR'!$C$26)*('Ejercicio 3 - TIR'!$E$26-'Ejercicio 3 - TIR'!$D$26)*(1-X189)))</f>
        <v>0.243736549523291</v>
      </c>
      <c r="Z189" s="27">
        <f ca="1" t="shared" si="956"/>
        <v>1.15027304291112</v>
      </c>
      <c r="AA189" s="27">
        <f ca="1" t="shared" si="957"/>
        <v>1.32265389567672</v>
      </c>
      <c r="AB189" s="27">
        <f ca="1" t="shared" si="958"/>
        <v>1.57226143053692</v>
      </c>
      <c r="AC189" s="27">
        <f ca="1" t="shared" si="959"/>
        <v>1.90127946648328</v>
      </c>
      <c r="AD189" s="27">
        <f ca="1" t="shared" si="960"/>
        <v>2.3646907633234</v>
      </c>
      <c r="AE189" s="26">
        <f ca="1" t="shared" si="961"/>
        <v>4930.42248782824</v>
      </c>
      <c r="AF189" s="26">
        <f ca="1" t="shared" si="962"/>
        <v>5669.29960764283</v>
      </c>
      <c r="AG189" s="26">
        <f ca="1" t="shared" si="963"/>
        <v>6739.1939345511</v>
      </c>
      <c r="AH189" s="26">
        <f ca="1" t="shared" si="964"/>
        <v>8149.46598545959</v>
      </c>
      <c r="AI189" s="26">
        <f ca="1" t="shared" si="965"/>
        <v>10135.7887052129</v>
      </c>
      <c r="AJ189" s="28">
        <f ca="1" t="shared" si="966"/>
        <v>44194.8273763583</v>
      </c>
      <c r="AK189" s="28">
        <f ca="1" t="shared" si="967"/>
        <v>52759.0469336214</v>
      </c>
      <c r="AL189" s="28">
        <f ca="1" t="shared" si="968"/>
        <v>55720.9212737601</v>
      </c>
      <c r="AM189" s="28">
        <f ca="1" t="shared" si="969"/>
        <v>79741.8748687647</v>
      </c>
      <c r="AN189" s="28">
        <f ca="1" t="shared" si="970"/>
        <v>83778.1194775584</v>
      </c>
      <c r="AO189" s="28">
        <f ca="1">C189/'Ejercicio 3 - TIR'!$D$7</f>
        <v>12623.6778986189</v>
      </c>
      <c r="AP189" s="28">
        <f ca="1" t="shared" si="971"/>
        <v>31571.1494777394</v>
      </c>
      <c r="AQ189" s="28">
        <f ca="1" t="shared" si="972"/>
        <v>40135.3690350024</v>
      </c>
      <c r="AR189" s="28">
        <f ca="1" t="shared" si="973"/>
        <v>43097.2433751411</v>
      </c>
      <c r="AS189" s="28">
        <f ca="1" t="shared" si="974"/>
        <v>67118.1969701458</v>
      </c>
      <c r="AT189" s="28">
        <f ca="1" t="shared" si="975"/>
        <v>71154.4415789394</v>
      </c>
      <c r="AU189" s="28">
        <f ca="1">AP189*'Ejercicio 3 - TIR'!$D$5</f>
        <v>15785.5747388697</v>
      </c>
      <c r="AV189" s="28">
        <f ca="1">AQ189*'Ejercicio 3 - TIR'!$D$5</f>
        <v>20067.6845175012</v>
      </c>
      <c r="AW189" s="28">
        <f ca="1">AR189*'Ejercicio 3 - TIR'!$D$5</f>
        <v>21548.6216875706</v>
      </c>
      <c r="AX189" s="28">
        <f ca="1">AS189*'Ejercicio 3 - TIR'!$D$5</f>
        <v>33559.0984850729</v>
      </c>
      <c r="AY189" s="28">
        <f ca="1">AT189*'Ejercicio 3 - TIR'!$D$5</f>
        <v>35577.2207894697</v>
      </c>
      <c r="AZ189" s="28">
        <f ca="1" t="shared" ref="AZ189:BD189" si="1397">AJ189-AU189-AE189</f>
        <v>23478.8301496604</v>
      </c>
      <c r="BA189" s="28">
        <f ca="1" t="shared" si="1397"/>
        <v>27022.0628084773</v>
      </c>
      <c r="BB189" s="28">
        <f ca="1" t="shared" si="1397"/>
        <v>27433.1056516384</v>
      </c>
      <c r="BC189" s="28">
        <f ca="1" t="shared" si="1397"/>
        <v>38033.3103982322</v>
      </c>
      <c r="BD189" s="28">
        <f ca="1" t="shared" si="1397"/>
        <v>38065.1099828757</v>
      </c>
      <c r="BE189" s="28">
        <f ca="1" t="shared" ref="BE189:BI189" si="1398">AZ189/Z189</f>
        <v>20411.5277623476</v>
      </c>
      <c r="BF189" s="28">
        <f ca="1" t="shared" si="1398"/>
        <v>20430.1842657424</v>
      </c>
      <c r="BG189" s="28">
        <f ca="1" t="shared" si="1398"/>
        <v>17448.1833102464</v>
      </c>
      <c r="BH189" s="28">
        <f ca="1" t="shared" si="1398"/>
        <v>20004.0609856166</v>
      </c>
      <c r="BI189" s="28">
        <f ca="1" t="shared" si="1398"/>
        <v>16097.2887335924</v>
      </c>
      <c r="BJ189" s="28">
        <f ca="1" t="shared" si="978"/>
        <v>77584.936661896</v>
      </c>
      <c r="BK189" s="28">
        <f ca="1" t="shared" si="979"/>
        <v>29851.0945260339</v>
      </c>
      <c r="BL189" s="28">
        <f ca="1" t="shared" si="980"/>
        <v>107436.03118793</v>
      </c>
      <c r="BM189" s="28">
        <f ca="1">BK189*'Ejercicio 3 - TIR'!$D$5</f>
        <v>14925.547263017</v>
      </c>
      <c r="BN189" s="28">
        <f ca="1" t="shared" si="981"/>
        <v>92510.4839249129</v>
      </c>
      <c r="BO189" s="28">
        <f ca="1" t="shared" si="982"/>
        <v>39121.5990520876</v>
      </c>
      <c r="BP189" s="28">
        <f ca="1" t="shared" si="983"/>
        <v>-95928.1495958727</v>
      </c>
      <c r="BQ189" s="28">
        <f ca="1" t="shared" ref="BQ189:BT189" si="1399">BE189</f>
        <v>20411.5277623476</v>
      </c>
      <c r="BR189" s="28">
        <f ca="1" t="shared" si="1399"/>
        <v>20430.1842657424</v>
      </c>
      <c r="BS189" s="28">
        <f ca="1" t="shared" si="1399"/>
        <v>17448.1833102464</v>
      </c>
      <c r="BT189" s="28">
        <f ca="1" t="shared" si="1399"/>
        <v>20004.0609856166</v>
      </c>
      <c r="BU189" s="28">
        <f ca="1" t="shared" si="985"/>
        <v>55218.8877856799</v>
      </c>
      <c r="BV189" s="30">
        <f ca="1" t="shared" si="986"/>
        <v>10.1985561430815</v>
      </c>
    </row>
    <row r="190" ht="15" customHeight="1" spans="1:74">
      <c r="A190" s="26">
        <v>189</v>
      </c>
      <c r="B190" s="27">
        <f ca="1" t="shared" ref="B190:F190" si="1400">RAND()</f>
        <v>0.871163814015071</v>
      </c>
      <c r="C190" s="28">
        <f ca="1">IF(B190&lt;=('Ejercicio 3 - TIR'!$D$13-'Ejercicio 3 - TIR'!$C$13)/('Ejercicio 3 - TIR'!$E$13-'Ejercicio 3 - TIR'!$C$13),'Ejercicio 3 - TIR'!$C$13+SQRT(('Ejercicio 3 - TIR'!$E$13-'Ejercicio 3 - TIR'!$C$13)*('Ejercicio 3 - TIR'!$D$13-'Ejercicio 3 - TIR'!$C$13)*B190),'Ejercicio 3 - TIR'!$E$13-SQRT(('Ejercicio 3 - TIR'!$E$13-'Ejercicio 3 - TIR'!$C$13)*('Ejercicio 3 - TIR'!$E$13-'Ejercicio 3 - TIR'!$D$13)*(1-B190)))</f>
        <v>87566.0375108369</v>
      </c>
      <c r="D190" s="27">
        <f ca="1" t="shared" si="1400"/>
        <v>0.185405013267407</v>
      </c>
      <c r="E190" s="28">
        <f ca="1">IF(D190&lt;=('Ejercicio 3 - TIR'!$D$14-'Ejercicio 3 - TIR'!$C$14)/('Ejercicio 3 - TIR'!$E$14-'Ejercicio 3 - TIR'!$C$14),'Ejercicio 3 - TIR'!$C$14+SQRT(('Ejercicio 3 - TIR'!$E$14-'Ejercicio 3 - TIR'!$C$14)*('Ejercicio 3 - TIR'!$D$14-'Ejercicio 3 - TIR'!$C$14)*D190),'Ejercicio 3 - TIR'!$E$14-SQRT(('Ejercicio 3 - TIR'!$E$14-'Ejercicio 3 - TIR'!$C$14)*('Ejercicio 3 - TIR'!$E$14-'Ejercicio 3 - TIR'!$D$14)*(1-D190)))</f>
        <v>28728.9912838535</v>
      </c>
      <c r="F190" s="27">
        <f ca="1" t="shared" si="1400"/>
        <v>0.519537694184954</v>
      </c>
      <c r="G190" s="28">
        <f ca="1">IF(F190&lt;=('Ejercicio 3 - TIR'!$D$18-'Ejercicio 3 - TIR'!$C$18)/('Ejercicio 3 - TIR'!$E$18-'Ejercicio 3 - TIR'!$C$18),'Ejercicio 3 - TIR'!$C$18+SQRT(('Ejercicio 3 - TIR'!$E$18-'Ejercicio 3 - TIR'!$C$18)*('Ejercicio 3 - TIR'!$D$18-'Ejercicio 3 - TIR'!$C$18)*F190),'Ejercicio 3 - TIR'!$E$18-SQRT(('Ejercicio 3 - TIR'!$E$18-'Ejercicio 3 - TIR'!$C$18)*('Ejercicio 3 - TIR'!$E$18-'Ejercicio 3 - TIR'!$D$18)*(1-F190)))</f>
        <v>38827.8340564231</v>
      </c>
      <c r="H190" s="27">
        <f ca="1" t="shared" ref="H190:L190" si="1401">RAND()</f>
        <v>0.617630045809194</v>
      </c>
      <c r="I190" s="28">
        <f ca="1">IF(H190&lt;=('Ejercicio 3 - TIR'!$D$18-'Ejercicio 3 - TIR'!$C$18)/('Ejercicio 3 - TIR'!$E$18-'Ejercicio 3 - TIR'!$C$18),'Ejercicio 3 - TIR'!$C$18+SQRT(('Ejercicio 3 - TIR'!$E$18-'Ejercicio 3 - TIR'!$C$18)*('Ejercicio 3 - TIR'!$D$18-'Ejercicio 3 - TIR'!$C$18)*H190),'Ejercicio 3 - TIR'!$E$18-SQRT(('Ejercicio 3 - TIR'!$E$18-'Ejercicio 3 - TIR'!$C$18)*('Ejercicio 3 - TIR'!$E$18-'Ejercicio 3 - TIR'!$D$18)*(1-H190)))</f>
        <v>39625.2016535436</v>
      </c>
      <c r="J190" s="27">
        <f ca="1" t="shared" si="1401"/>
        <v>0.219660063981445</v>
      </c>
      <c r="K190" s="28">
        <f ca="1">IF(J190&lt;=('Ejercicio 3 - TIR'!$D$18-'Ejercicio 3 - TIR'!$C$18)/('Ejercicio 3 - TIR'!$E$18-'Ejercicio 3 - TIR'!$C$18),'Ejercicio 3 - TIR'!$C$18+SQRT(('Ejercicio 3 - TIR'!$E$18-'Ejercicio 3 - TIR'!$C$18)*('Ejercicio 3 - TIR'!$D$18-'Ejercicio 3 - TIR'!$C$18)*J190),'Ejercicio 3 - TIR'!$E$18-SQRT(('Ejercicio 3 - TIR'!$E$18-'Ejercicio 3 - TIR'!$C$18)*('Ejercicio 3 - TIR'!$E$18-'Ejercicio 3 - TIR'!$D$18)*(1-J190)))</f>
        <v>35740.1227859007</v>
      </c>
      <c r="L190" s="27">
        <f ca="1" t="shared" si="1401"/>
        <v>0.040019003387713</v>
      </c>
      <c r="M190" s="28">
        <f ca="1">IF(L190&lt;=('Ejercicio 3 - TIR'!$D$18-'Ejercicio 3 - TIR'!$C$18)/('Ejercicio 3 - TIR'!$E$18-'Ejercicio 3 - TIR'!$C$18),'Ejercicio 3 - TIR'!$C$18+SQRT(('Ejercicio 3 - TIR'!$E$18-'Ejercicio 3 - TIR'!$C$18)*('Ejercicio 3 - TIR'!$D$18-'Ejercicio 3 - TIR'!$C$18)*L190),'Ejercicio 3 - TIR'!$E$18-SQRT(('Ejercicio 3 - TIR'!$E$18-'Ejercicio 3 - TIR'!$C$18)*('Ejercicio 3 - TIR'!$E$18-'Ejercicio 3 - TIR'!$D$18)*(1-L190)))</f>
        <v>32450.0715312327</v>
      </c>
      <c r="N190" s="27">
        <f ca="1" t="shared" ref="N190:R190" si="1402">RAND()</f>
        <v>0.158848503564988</v>
      </c>
      <c r="O190" s="28">
        <f ca="1">IF(N190&lt;=('Ejercicio 3 - TIR'!$D$18-'Ejercicio 3 - TIR'!$C$18)/('Ejercicio 3 - TIR'!$E$18-'Ejercicio 3 - TIR'!$C$18),'Ejercicio 3 - TIR'!$C$18+SQRT(('Ejercicio 3 - TIR'!$E$18-'Ejercicio 3 - TIR'!$C$18)*('Ejercicio 3 - TIR'!$D$18-'Ejercicio 3 - TIR'!$C$18)*N190),'Ejercicio 3 - TIR'!$E$18-SQRT(('Ejercicio 3 - TIR'!$E$18-'Ejercicio 3 - TIR'!$C$18)*('Ejercicio 3 - TIR'!$E$18-'Ejercicio 3 - TIR'!$D$18)*(1-N190)))</f>
        <v>34881.3190363618</v>
      </c>
      <c r="P190" s="27">
        <f ca="1" t="shared" si="1402"/>
        <v>0.485315889939659</v>
      </c>
      <c r="Q190" s="29">
        <f ca="1">IF(P190&lt;=('Ejercicio 3 - TIR'!$D$22-'Ejercicio 3 - TIR'!$C$22)/('Ejercicio 3 - TIR'!$E$22-'Ejercicio 3 - TIR'!$C$22),'Ejercicio 3 - TIR'!$C$22+SQRT(('Ejercicio 3 - TIR'!$E$22-'Ejercicio 3 - TIR'!$C$22)*('Ejercicio 3 - TIR'!$D$22-'Ejercicio 3 - TIR'!$C$22)*P190),'Ejercicio 3 - TIR'!$E$22-SQRT(('Ejercicio 3 - TIR'!$E$22-'Ejercicio 3 - TIR'!$C$22)*('Ejercicio 3 - TIR'!$E$22-'Ejercicio 3 - TIR'!$D$22)*(1-P190)))</f>
        <v>0.149556193968293</v>
      </c>
      <c r="R190" s="27">
        <f ca="1" t="shared" si="1402"/>
        <v>0.555963743313214</v>
      </c>
      <c r="S190" s="29">
        <f ca="1">IF(R190&lt;=('Ejercicio 3 - TIR'!$D$23-'Ejercicio 3 - TIR'!$C$23)/('Ejercicio 3 - TIR'!$E$23-'Ejercicio 3 - TIR'!$C$23),'Ejercicio 3 - TIR'!$C$23+SQRT(('Ejercicio 3 - TIR'!$E$23-'Ejercicio 3 - TIR'!$C$23)*('Ejercicio 3 - TIR'!$D$23-'Ejercicio 3 - TIR'!$C$23)*R190),'Ejercicio 3 - TIR'!$E$23-SQRT(('Ejercicio 3 - TIR'!$E$23-'Ejercicio 3 - TIR'!$C$23)*('Ejercicio 3 - TIR'!$E$23-'Ejercicio 3 - TIR'!$D$23)*(1-R190)))</f>
        <v>0.151728720191045</v>
      </c>
      <c r="T190" s="27">
        <f ca="1" t="shared" ref="T190:X190" si="1403">RAND()</f>
        <v>0.656964554122707</v>
      </c>
      <c r="U190" s="29">
        <f ca="1">IF(T190&lt;=('Ejercicio 3 - TIR'!$D$24-'Ejercicio 3 - TIR'!$C$24)/('Ejercicio 3 - TIR'!$E$24-'Ejercicio 3 - TIR'!$C$24),'Ejercicio 3 - TIR'!$C$24+SQRT(('Ejercicio 3 - TIR'!$E$24-'Ejercicio 3 - TIR'!$C$24)*('Ejercicio 3 - TIR'!$D$24-'Ejercicio 3 - TIR'!$C$24)*T190),'Ejercicio 3 - TIR'!$E$24-SQRT(('Ejercicio 3 - TIR'!$E$24-'Ejercicio 3 - TIR'!$C$24)*('Ejercicio 3 - TIR'!$E$24-'Ejercicio 3 - TIR'!$D$24)*(1-T190)))</f>
        <v>0.189008077690204</v>
      </c>
      <c r="V190" s="27">
        <f ca="1" t="shared" si="1403"/>
        <v>0.258155273953681</v>
      </c>
      <c r="W190" s="29">
        <f ca="1">IF(V190&lt;=('Ejercicio 3 - TIR'!$D$25-'Ejercicio 3 - TIR'!$C$25)/('Ejercicio 3 - TIR'!$E$25-'Ejercicio 3 - TIR'!$C$25),'Ejercicio 3 - TIR'!$C$25+SQRT(('Ejercicio 3 - TIR'!$E$25-'Ejercicio 3 - TIR'!$C$25)*('Ejercicio 3 - TIR'!$D$25-'Ejercicio 3 - TIR'!$C$25)*V190),'Ejercicio 3 - TIR'!$E$25-SQRT(('Ejercicio 3 - TIR'!$E$25-'Ejercicio 3 - TIR'!$C$25)*('Ejercicio 3 - TIR'!$E$25-'Ejercicio 3 - TIR'!$D$25)*(1-V190)))</f>
        <v>0.19901098060425</v>
      </c>
      <c r="X190" s="27">
        <f ca="1" t="shared" si="1403"/>
        <v>0.858322103999686</v>
      </c>
      <c r="Y190" s="29">
        <f ca="1">IF(X190&lt;=('Ejercicio 3 - TIR'!$D$26-'Ejercicio 3 - TIR'!$C$26)/('Ejercicio 3 - TIR'!$E$26-'Ejercicio 3 - TIR'!$C$26),'Ejercicio 3 - TIR'!$C$26+SQRT(('Ejercicio 3 - TIR'!$E$26-'Ejercicio 3 - TIR'!$C$26)*('Ejercicio 3 - TIR'!$D$26-'Ejercicio 3 - TIR'!$C$26)*X190),'Ejercicio 3 - TIR'!$E$26-SQRT(('Ejercicio 3 - TIR'!$E$26-'Ejercicio 3 - TIR'!$C$26)*('Ejercicio 3 - TIR'!$E$26-'Ejercicio 3 - TIR'!$D$26)*(1-X190)))</f>
        <v>0.252340270456823</v>
      </c>
      <c r="Z190" s="27">
        <f ca="1" t="shared" si="956"/>
        <v>1.14955619396829</v>
      </c>
      <c r="AA190" s="27">
        <f ca="1" t="shared" si="957"/>
        <v>1.32397688406679</v>
      </c>
      <c r="AB190" s="27">
        <f ca="1" t="shared" si="958"/>
        <v>1.57421920983052</v>
      </c>
      <c r="AC190" s="27">
        <f ca="1" t="shared" si="959"/>
        <v>1.88750611846494</v>
      </c>
      <c r="AD190" s="27">
        <f ca="1" t="shared" si="960"/>
        <v>2.36379992288729</v>
      </c>
      <c r="AE190" s="26">
        <f ca="1" t="shared" si="961"/>
        <v>4296.59859296141</v>
      </c>
      <c r="AF190" s="26">
        <f ca="1" t="shared" si="962"/>
        <v>4948.51599864609</v>
      </c>
      <c r="AG190" s="26">
        <f ca="1" t="shared" si="963"/>
        <v>5883.82549496941</v>
      </c>
      <c r="AH190" s="26">
        <f ca="1" t="shared" si="964"/>
        <v>7054.77137642755</v>
      </c>
      <c r="AI190" s="26">
        <f ca="1" t="shared" si="965"/>
        <v>8834.97429356633</v>
      </c>
      <c r="AJ190" s="28">
        <f ca="1" t="shared" si="966"/>
        <v>44634.7771379342</v>
      </c>
      <c r="AK190" s="28">
        <f ca="1" t="shared" si="967"/>
        <v>52462.851015777</v>
      </c>
      <c r="AL190" s="28">
        <f ca="1" t="shared" si="968"/>
        <v>56262.7878512665</v>
      </c>
      <c r="AM190" s="28">
        <f ca="1" t="shared" si="969"/>
        <v>61249.7085598267</v>
      </c>
      <c r="AN190" s="28">
        <f ca="1" t="shared" si="970"/>
        <v>82452.4592483591</v>
      </c>
      <c r="AO190" s="28">
        <f ca="1">C190/'Ejercicio 3 - TIR'!$D$7</f>
        <v>17513.2075021674</v>
      </c>
      <c r="AP190" s="28">
        <f ca="1" t="shared" si="971"/>
        <v>27121.5696357668</v>
      </c>
      <c r="AQ190" s="28">
        <f ca="1" t="shared" si="972"/>
        <v>34949.6435136096</v>
      </c>
      <c r="AR190" s="28">
        <f ca="1" t="shared" si="973"/>
        <v>38749.5803490991</v>
      </c>
      <c r="AS190" s="28">
        <f ca="1" t="shared" si="974"/>
        <v>43736.5010576593</v>
      </c>
      <c r="AT190" s="28">
        <f ca="1" t="shared" si="975"/>
        <v>64939.2517461917</v>
      </c>
      <c r="AU190" s="28">
        <f ca="1">AP190*'Ejercicio 3 - TIR'!$D$5</f>
        <v>13560.7848178834</v>
      </c>
      <c r="AV190" s="28">
        <f ca="1">AQ190*'Ejercicio 3 - TIR'!$D$5</f>
        <v>17474.8217568048</v>
      </c>
      <c r="AW190" s="28">
        <f ca="1">AR190*'Ejercicio 3 - TIR'!$D$5</f>
        <v>19374.7901745495</v>
      </c>
      <c r="AX190" s="28">
        <f ca="1">AS190*'Ejercicio 3 - TIR'!$D$5</f>
        <v>21868.2505288297</v>
      </c>
      <c r="AY190" s="28">
        <f ca="1">AT190*'Ejercicio 3 - TIR'!$D$5</f>
        <v>32469.6258730959</v>
      </c>
      <c r="AZ190" s="28">
        <f ca="1" t="shared" ref="AZ190:BD190" si="1404">AJ190-AU190-AE190</f>
        <v>26777.3937270894</v>
      </c>
      <c r="BA190" s="28">
        <f ca="1" t="shared" si="1404"/>
        <v>30039.5132603261</v>
      </c>
      <c r="BB190" s="28">
        <f ca="1" t="shared" si="1404"/>
        <v>31004.1721817475</v>
      </c>
      <c r="BC190" s="28">
        <f ca="1" t="shared" si="1404"/>
        <v>32326.6866545695</v>
      </c>
      <c r="BD190" s="28">
        <f ca="1" t="shared" si="1404"/>
        <v>41147.8590816969</v>
      </c>
      <c r="BE190" s="28">
        <f ca="1" t="shared" ref="BE190:BI190" si="1405">AZ190/Z190</f>
        <v>23293.6796544528</v>
      </c>
      <c r="BF190" s="28">
        <f ca="1" t="shared" si="1405"/>
        <v>22688.8502524721</v>
      </c>
      <c r="BG190" s="28">
        <f ca="1" t="shared" si="1405"/>
        <v>19694.9522583233</v>
      </c>
      <c r="BH190" s="28">
        <f ca="1" t="shared" si="1405"/>
        <v>17126.6658890939</v>
      </c>
      <c r="BI190" s="28">
        <f ca="1" t="shared" si="1405"/>
        <v>17407.5050444356</v>
      </c>
      <c r="BJ190" s="28">
        <f ca="1" t="shared" si="978"/>
        <v>67909.5873814026</v>
      </c>
      <c r="BK190" s="28">
        <f ca="1" t="shared" si="979"/>
        <v>41397.7185431324</v>
      </c>
      <c r="BL190" s="28">
        <f ca="1" t="shared" si="980"/>
        <v>109307.305924535</v>
      </c>
      <c r="BM190" s="28">
        <f ca="1">BK190*'Ejercicio 3 - TIR'!$D$5</f>
        <v>20698.8592715662</v>
      </c>
      <c r="BN190" s="28">
        <f ca="1" t="shared" si="981"/>
        <v>88608.4466529689</v>
      </c>
      <c r="BO190" s="28">
        <f ca="1" t="shared" si="982"/>
        <v>37485.5950349372</v>
      </c>
      <c r="BP190" s="28">
        <f ca="1" t="shared" si="983"/>
        <v>-116295.02879469</v>
      </c>
      <c r="BQ190" s="28">
        <f ca="1" t="shared" ref="BQ190:BT190" si="1406">BE190</f>
        <v>23293.6796544528</v>
      </c>
      <c r="BR190" s="28">
        <f ca="1" t="shared" si="1406"/>
        <v>22688.8502524721</v>
      </c>
      <c r="BS190" s="28">
        <f ca="1" t="shared" si="1406"/>
        <v>19694.9522583233</v>
      </c>
      <c r="BT190" s="28">
        <f ca="1" t="shared" si="1406"/>
        <v>17126.6658890939</v>
      </c>
      <c r="BU190" s="28">
        <f ca="1" t="shared" si="985"/>
        <v>54893.1000793728</v>
      </c>
      <c r="BV190" s="30">
        <f ca="1" t="shared" si="986"/>
        <v>5.15912987914526</v>
      </c>
    </row>
    <row r="191" ht="15" customHeight="1" spans="1:74">
      <c r="A191" s="26">
        <v>190</v>
      </c>
      <c r="B191" s="27">
        <f ca="1" t="shared" ref="B191:F191" si="1407">RAND()</f>
        <v>0.27226141957996</v>
      </c>
      <c r="C191" s="28">
        <f ca="1">IF(B191&lt;=('Ejercicio 3 - TIR'!$D$13-'Ejercicio 3 - TIR'!$C$13)/('Ejercicio 3 - TIR'!$E$13-'Ejercicio 3 - TIR'!$C$13),'Ejercicio 3 - TIR'!$C$13+SQRT(('Ejercicio 3 - TIR'!$E$13-'Ejercicio 3 - TIR'!$C$13)*('Ejercicio 3 - TIR'!$D$13-'Ejercicio 3 - TIR'!$C$13)*B191),'Ejercicio 3 - TIR'!$E$13-SQRT(('Ejercicio 3 - TIR'!$E$13-'Ejercicio 3 - TIR'!$C$13)*('Ejercicio 3 - TIR'!$E$13-'Ejercicio 3 - TIR'!$D$13)*(1-B191)))</f>
        <v>70448.5821574658</v>
      </c>
      <c r="D191" s="27">
        <f ca="1" t="shared" si="1407"/>
        <v>0.300952280729351</v>
      </c>
      <c r="E191" s="28">
        <f ca="1">IF(D191&lt;=('Ejercicio 3 - TIR'!$D$14-'Ejercicio 3 - TIR'!$C$14)/('Ejercicio 3 - TIR'!$E$14-'Ejercicio 3 - TIR'!$C$14),'Ejercicio 3 - TIR'!$C$14+SQRT(('Ejercicio 3 - TIR'!$E$14-'Ejercicio 3 - TIR'!$C$14)*('Ejercicio 3 - TIR'!$D$14-'Ejercicio 3 - TIR'!$C$14)*D191),'Ejercicio 3 - TIR'!$E$14-SQRT(('Ejercicio 3 - TIR'!$E$14-'Ejercicio 3 - TIR'!$C$14)*('Ejercicio 3 - TIR'!$E$14-'Ejercicio 3 - TIR'!$D$14)*(1-D191)))</f>
        <v>29750.9389655837</v>
      </c>
      <c r="F191" s="27">
        <f ca="1" t="shared" si="1407"/>
        <v>0.739774055605534</v>
      </c>
      <c r="G191" s="28">
        <f ca="1">IF(F191&lt;=('Ejercicio 3 - TIR'!$D$18-'Ejercicio 3 - TIR'!$C$18)/('Ejercicio 3 - TIR'!$E$18-'Ejercicio 3 - TIR'!$C$18),'Ejercicio 3 - TIR'!$C$18+SQRT(('Ejercicio 3 - TIR'!$E$18-'Ejercicio 3 - TIR'!$C$18)*('Ejercicio 3 - TIR'!$D$18-'Ejercicio 3 - TIR'!$C$18)*F191),'Ejercicio 3 - TIR'!$E$18-SQRT(('Ejercicio 3 - TIR'!$E$18-'Ejercicio 3 - TIR'!$C$18)*('Ejercicio 3 - TIR'!$E$18-'Ejercicio 3 - TIR'!$D$18)*(1-F191)))</f>
        <v>40582.2012461425</v>
      </c>
      <c r="H191" s="27">
        <f ca="1" t="shared" ref="H191:L191" si="1408">RAND()</f>
        <v>0.120775372570148</v>
      </c>
      <c r="I191" s="28">
        <f ca="1">IF(H191&lt;=('Ejercicio 3 - TIR'!$D$18-'Ejercicio 3 - TIR'!$C$18)/('Ejercicio 3 - TIR'!$E$18-'Ejercicio 3 - TIR'!$C$18),'Ejercicio 3 - TIR'!$C$18+SQRT(('Ejercicio 3 - TIR'!$E$18-'Ejercicio 3 - TIR'!$C$18)*('Ejercicio 3 - TIR'!$D$18-'Ejercicio 3 - TIR'!$C$18)*H191),'Ejercicio 3 - TIR'!$E$18-SQRT(('Ejercicio 3 - TIR'!$E$18-'Ejercicio 3 - TIR'!$C$18)*('Ejercicio 3 - TIR'!$E$18-'Ejercicio 3 - TIR'!$D$18)*(1-H191)))</f>
        <v>34256.325397044</v>
      </c>
      <c r="J191" s="27">
        <f ca="1" t="shared" si="1408"/>
        <v>0.813116407630257</v>
      </c>
      <c r="K191" s="28">
        <f ca="1">IF(J191&lt;=('Ejercicio 3 - TIR'!$D$18-'Ejercicio 3 - TIR'!$C$18)/('Ejercicio 3 - TIR'!$E$18-'Ejercicio 3 - TIR'!$C$18),'Ejercicio 3 - TIR'!$C$18+SQRT(('Ejercicio 3 - TIR'!$E$18-'Ejercicio 3 - TIR'!$C$18)*('Ejercicio 3 - TIR'!$D$18-'Ejercicio 3 - TIR'!$C$18)*J191),'Ejercicio 3 - TIR'!$E$18-SQRT(('Ejercicio 3 - TIR'!$E$18-'Ejercicio 3 - TIR'!$C$18)*('Ejercicio 3 - TIR'!$E$18-'Ejercicio 3 - TIR'!$D$18)*(1-J191)))</f>
        <v>41256.1691507587</v>
      </c>
      <c r="L191" s="27">
        <f ca="1" t="shared" si="1408"/>
        <v>0.663803762924133</v>
      </c>
      <c r="M191" s="28">
        <f ca="1">IF(L191&lt;=('Ejercicio 3 - TIR'!$D$18-'Ejercicio 3 - TIR'!$C$18)/('Ejercicio 3 - TIR'!$E$18-'Ejercicio 3 - TIR'!$C$18),'Ejercicio 3 - TIR'!$C$18+SQRT(('Ejercicio 3 - TIR'!$E$18-'Ejercicio 3 - TIR'!$C$18)*('Ejercicio 3 - TIR'!$D$18-'Ejercicio 3 - TIR'!$C$18)*L191),'Ejercicio 3 - TIR'!$E$18-SQRT(('Ejercicio 3 - TIR'!$E$18-'Ejercicio 3 - TIR'!$C$18)*('Ejercicio 3 - TIR'!$E$18-'Ejercicio 3 - TIR'!$D$18)*(1-L191)))</f>
        <v>39978.5051204386</v>
      </c>
      <c r="N191" s="27">
        <f ca="1" t="shared" ref="N191:R191" si="1409">RAND()</f>
        <v>0.463491951141641</v>
      </c>
      <c r="O191" s="28">
        <f ca="1">IF(N191&lt;=('Ejercicio 3 - TIR'!$D$18-'Ejercicio 3 - TIR'!$C$18)/('Ejercicio 3 - TIR'!$E$18-'Ejercicio 3 - TIR'!$C$18),'Ejercicio 3 - TIR'!$C$18+SQRT(('Ejercicio 3 - TIR'!$E$18-'Ejercicio 3 - TIR'!$C$18)*('Ejercicio 3 - TIR'!$D$18-'Ejercicio 3 - TIR'!$C$18)*N191),'Ejercicio 3 - TIR'!$E$18-SQRT(('Ejercicio 3 - TIR'!$E$18-'Ejercicio 3 - TIR'!$C$18)*('Ejercicio 3 - TIR'!$E$18-'Ejercicio 3 - TIR'!$D$18)*(1-N191)))</f>
        <v>38338.0928677514</v>
      </c>
      <c r="P191" s="27">
        <f ca="1" t="shared" si="1409"/>
        <v>0.494503085796203</v>
      </c>
      <c r="Q191" s="29">
        <f ca="1">IF(P191&lt;=('Ejercicio 3 - TIR'!$D$22-'Ejercicio 3 - TIR'!$C$22)/('Ejercicio 3 - TIR'!$E$22-'Ejercicio 3 - TIR'!$C$22),'Ejercicio 3 - TIR'!$C$22+SQRT(('Ejercicio 3 - TIR'!$E$22-'Ejercicio 3 - TIR'!$C$22)*('Ejercicio 3 - TIR'!$D$22-'Ejercicio 3 - TIR'!$C$22)*P191),'Ejercicio 3 - TIR'!$E$22-SQRT(('Ejercicio 3 - TIR'!$E$22-'Ejercicio 3 - TIR'!$C$22)*('Ejercicio 3 - TIR'!$E$22-'Ejercicio 3 - TIR'!$D$22)*(1-P191)))</f>
        <v>0.149834636824221</v>
      </c>
      <c r="R191" s="27">
        <f ca="1" t="shared" si="1409"/>
        <v>0.818100620624996</v>
      </c>
      <c r="S191" s="29">
        <f ca="1">IF(R191&lt;=('Ejercicio 3 - TIR'!$D$23-'Ejercicio 3 - TIR'!$C$23)/('Ejercicio 3 - TIR'!$E$23-'Ejercicio 3 - TIR'!$C$23),'Ejercicio 3 - TIR'!$C$23+SQRT(('Ejercicio 3 - TIR'!$E$23-'Ejercicio 3 - TIR'!$C$23)*('Ejercicio 3 - TIR'!$D$23-'Ejercicio 3 - TIR'!$C$23)*R191),'Ejercicio 3 - TIR'!$E$23-SQRT(('Ejercicio 3 - TIR'!$E$23-'Ejercicio 3 - TIR'!$C$23)*('Ejercicio 3 - TIR'!$E$23-'Ejercicio 3 - TIR'!$D$23)*(1-R191)))</f>
        <v>0.161905280248785</v>
      </c>
      <c r="T191" s="27">
        <f ca="1" t="shared" ref="T191:X191" si="1410">RAND()</f>
        <v>0.531985986718229</v>
      </c>
      <c r="U191" s="29">
        <f ca="1">IF(T191&lt;=('Ejercicio 3 - TIR'!$D$24-'Ejercicio 3 - TIR'!$C$24)/('Ejercicio 3 - TIR'!$E$24-'Ejercicio 3 - TIR'!$C$24),'Ejercicio 3 - TIR'!$C$24+SQRT(('Ejercicio 3 - TIR'!$E$24-'Ejercicio 3 - TIR'!$C$24)*('Ejercicio 3 - TIR'!$D$24-'Ejercicio 3 - TIR'!$C$24)*T191),'Ejercicio 3 - TIR'!$E$24-SQRT(('Ejercicio 3 - TIR'!$E$24-'Ejercicio 3 - TIR'!$C$24)*('Ejercicio 3 - TIR'!$E$24-'Ejercicio 3 - TIR'!$D$24)*(1-T191)))</f>
        <v>0.183800010536066</v>
      </c>
      <c r="V191" s="27">
        <f ca="1" t="shared" si="1410"/>
        <v>0.600737041783744</v>
      </c>
      <c r="W191" s="29">
        <f ca="1">IF(V191&lt;=('Ejercicio 3 - TIR'!$D$25-'Ejercicio 3 - TIR'!$C$25)/('Ejercicio 3 - TIR'!$E$25-'Ejercicio 3 - TIR'!$C$25),'Ejercicio 3 - TIR'!$C$25+SQRT(('Ejercicio 3 - TIR'!$E$25-'Ejercicio 3 - TIR'!$C$25)*('Ejercicio 3 - TIR'!$D$25-'Ejercicio 3 - TIR'!$C$25)*V191),'Ejercicio 3 - TIR'!$E$25-SQRT(('Ejercicio 3 - TIR'!$E$25-'Ejercicio 3 - TIR'!$C$25)*('Ejercicio 3 - TIR'!$E$25-'Ejercicio 3 - TIR'!$D$25)*(1-V191)))</f>
        <v>0.212617913999391</v>
      </c>
      <c r="X191" s="27">
        <f ca="1" t="shared" si="1410"/>
        <v>0.0101457670555187</v>
      </c>
      <c r="Y191" s="29">
        <f ca="1">IF(X191&lt;=('Ejercicio 3 - TIR'!$D$26-'Ejercicio 3 - TIR'!$C$26)/('Ejercicio 3 - TIR'!$E$26-'Ejercicio 3 - TIR'!$C$26),'Ejercicio 3 - TIR'!$C$26+SQRT(('Ejercicio 3 - TIR'!$E$26-'Ejercicio 3 - TIR'!$C$26)*('Ejercicio 3 - TIR'!$D$26-'Ejercicio 3 - TIR'!$C$26)*X191),'Ejercicio 3 - TIR'!$E$26-SQRT(('Ejercicio 3 - TIR'!$E$26-'Ejercicio 3 - TIR'!$C$26)*('Ejercicio 3 - TIR'!$E$26-'Ejercicio 3 - TIR'!$D$26)*(1-X191)))</f>
        <v>0.195233886801403</v>
      </c>
      <c r="Z191" s="27">
        <f ca="1" t="shared" si="956"/>
        <v>1.14983463682422</v>
      </c>
      <c r="AA191" s="27">
        <f ca="1" t="shared" si="957"/>
        <v>1.33599893593901</v>
      </c>
      <c r="AB191" s="27">
        <f ca="1" t="shared" si="958"/>
        <v>1.58155555444077</v>
      </c>
      <c r="AC191" s="27">
        <f ca="1" t="shared" si="959"/>
        <v>1.91782259730012</v>
      </c>
      <c r="AD191" s="27">
        <f ca="1" t="shared" si="960"/>
        <v>2.29224655716658</v>
      </c>
      <c r="AE191" s="26">
        <f ca="1" t="shared" si="961"/>
        <v>4457.7211350878</v>
      </c>
      <c r="AF191" s="26">
        <f ca="1" t="shared" si="962"/>
        <v>5179.44972473512</v>
      </c>
      <c r="AG191" s="26">
        <f ca="1" t="shared" si="963"/>
        <v>6131.43263871245</v>
      </c>
      <c r="AH191" s="26">
        <f ca="1" t="shared" si="964"/>
        <v>7435.08505618328</v>
      </c>
      <c r="AI191" s="26">
        <f ca="1" t="shared" si="965"/>
        <v>8886.66561040097</v>
      </c>
      <c r="AJ191" s="28">
        <f ca="1" t="shared" si="966"/>
        <v>46662.8206313857</v>
      </c>
      <c r="AK191" s="28">
        <f ca="1" t="shared" si="967"/>
        <v>45766.4142796312</v>
      </c>
      <c r="AL191" s="28">
        <f ca="1" t="shared" si="968"/>
        <v>65248.9234753303</v>
      </c>
      <c r="AM191" s="28">
        <f ca="1" t="shared" si="969"/>
        <v>76671.6805262556</v>
      </c>
      <c r="AN191" s="28">
        <f ca="1" t="shared" si="970"/>
        <v>87880.3613844356</v>
      </c>
      <c r="AO191" s="28">
        <f ca="1">C191/'Ejercicio 3 - TIR'!$D$7</f>
        <v>14089.7164314932</v>
      </c>
      <c r="AP191" s="28">
        <f ca="1" t="shared" si="971"/>
        <v>32573.1041998925</v>
      </c>
      <c r="AQ191" s="28">
        <f ca="1" t="shared" si="972"/>
        <v>31676.697848138</v>
      </c>
      <c r="AR191" s="28">
        <f ca="1" t="shared" si="973"/>
        <v>51159.2070438371</v>
      </c>
      <c r="AS191" s="28">
        <f ca="1" t="shared" si="974"/>
        <v>62581.9640947624</v>
      </c>
      <c r="AT191" s="28">
        <f ca="1" t="shared" si="975"/>
        <v>73790.6449529425</v>
      </c>
      <c r="AU191" s="28">
        <f ca="1">AP191*'Ejercicio 3 - TIR'!$D$5</f>
        <v>16286.5520999463</v>
      </c>
      <c r="AV191" s="28">
        <f ca="1">AQ191*'Ejercicio 3 - TIR'!$D$5</f>
        <v>15838.348924069</v>
      </c>
      <c r="AW191" s="28">
        <f ca="1">AR191*'Ejercicio 3 - TIR'!$D$5</f>
        <v>25579.6035219186</v>
      </c>
      <c r="AX191" s="28">
        <f ca="1">AS191*'Ejercicio 3 - TIR'!$D$5</f>
        <v>31290.9820473812</v>
      </c>
      <c r="AY191" s="28">
        <f ca="1">AT191*'Ejercicio 3 - TIR'!$D$5</f>
        <v>36895.3224764712</v>
      </c>
      <c r="AZ191" s="28">
        <f ca="1" t="shared" ref="AZ191:BD191" si="1411">AJ191-AU191-AE191</f>
        <v>25918.5473963516</v>
      </c>
      <c r="BA191" s="28">
        <f ca="1" t="shared" si="1411"/>
        <v>24748.6156308271</v>
      </c>
      <c r="BB191" s="28">
        <f ca="1" t="shared" si="1411"/>
        <v>33537.8873146993</v>
      </c>
      <c r="BC191" s="28">
        <f ca="1" t="shared" si="1411"/>
        <v>37945.6134226911</v>
      </c>
      <c r="BD191" s="28">
        <f ca="1" t="shared" si="1411"/>
        <v>42098.3732975634</v>
      </c>
      <c r="BE191" s="28">
        <f ca="1" t="shared" ref="BE191:BI191" si="1412">AZ191/Z191</f>
        <v>22541.1085788277</v>
      </c>
      <c r="BF191" s="28">
        <f ca="1" t="shared" si="1412"/>
        <v>18524.4276511587</v>
      </c>
      <c r="BG191" s="28">
        <f ca="1" t="shared" si="1412"/>
        <v>21205.63341612</v>
      </c>
      <c r="BH191" s="28">
        <f ca="1" t="shared" si="1412"/>
        <v>19785.7786617544</v>
      </c>
      <c r="BI191" s="28">
        <f ca="1" t="shared" si="1412"/>
        <v>18365.5519804121</v>
      </c>
      <c r="BJ191" s="28">
        <f ca="1" t="shared" si="978"/>
        <v>68196.4874163322</v>
      </c>
      <c r="BK191" s="28">
        <f ca="1" t="shared" si="979"/>
        <v>32297.1039815436</v>
      </c>
      <c r="BL191" s="28">
        <f ca="1" t="shared" si="980"/>
        <v>100493.591397876</v>
      </c>
      <c r="BM191" s="28">
        <f ca="1">BK191*'Ejercicio 3 - TIR'!$D$5</f>
        <v>16148.5519907718</v>
      </c>
      <c r="BN191" s="28">
        <f ca="1" t="shared" si="981"/>
        <v>84345.039407104</v>
      </c>
      <c r="BO191" s="28">
        <f ca="1" t="shared" si="982"/>
        <v>36795.7971813303</v>
      </c>
      <c r="BP191" s="28">
        <f ca="1" t="shared" si="983"/>
        <v>-100199.521123049</v>
      </c>
      <c r="BQ191" s="28">
        <f ca="1" t="shared" ref="BQ191:BT191" si="1413">BE191</f>
        <v>22541.1085788277</v>
      </c>
      <c r="BR191" s="28">
        <f ca="1" t="shared" si="1413"/>
        <v>18524.4276511587</v>
      </c>
      <c r="BS191" s="28">
        <f ca="1" t="shared" si="1413"/>
        <v>21205.63341612</v>
      </c>
      <c r="BT191" s="28">
        <f ca="1" t="shared" si="1413"/>
        <v>19785.7786617544</v>
      </c>
      <c r="BU191" s="28">
        <f ca="1" t="shared" si="985"/>
        <v>55161.3491617423</v>
      </c>
      <c r="BV191" s="30">
        <f ca="1" t="shared" si="986"/>
        <v>9.76336234102844</v>
      </c>
    </row>
    <row r="192" ht="15" customHeight="1" spans="1:74">
      <c r="A192" s="26">
        <v>191</v>
      </c>
      <c r="B192" s="27">
        <f ca="1" t="shared" ref="B192:F192" si="1414">RAND()</f>
        <v>0.290337153010066</v>
      </c>
      <c r="C192" s="28">
        <f ca="1">IF(B192&lt;=('Ejercicio 3 - TIR'!$D$13-'Ejercicio 3 - TIR'!$C$13)/('Ejercicio 3 - TIR'!$E$13-'Ejercicio 3 - TIR'!$C$13),'Ejercicio 3 - TIR'!$C$13+SQRT(('Ejercicio 3 - TIR'!$E$13-'Ejercicio 3 - TIR'!$C$13)*('Ejercicio 3 - TIR'!$D$13-'Ejercicio 3 - TIR'!$C$13)*B192),'Ejercicio 3 - TIR'!$E$13-SQRT(('Ejercicio 3 - TIR'!$E$13-'Ejercicio 3 - TIR'!$C$13)*('Ejercicio 3 - TIR'!$E$13-'Ejercicio 3 - TIR'!$D$13)*(1-B192)))</f>
        <v>70817.8921873707</v>
      </c>
      <c r="D192" s="27">
        <f ca="1" t="shared" si="1414"/>
        <v>0.835319807867212</v>
      </c>
      <c r="E192" s="28">
        <f ca="1">IF(D192&lt;=('Ejercicio 3 - TIR'!$D$14-'Ejercicio 3 - TIR'!$C$14)/('Ejercicio 3 - TIR'!$E$14-'Ejercicio 3 - TIR'!$C$14),'Ejercicio 3 - TIR'!$C$14+SQRT(('Ejercicio 3 - TIR'!$E$14-'Ejercicio 3 - TIR'!$C$14)*('Ejercicio 3 - TIR'!$D$14-'Ejercicio 3 - TIR'!$C$14)*D192),'Ejercicio 3 - TIR'!$E$14-SQRT(('Ejercicio 3 - TIR'!$E$14-'Ejercicio 3 - TIR'!$C$14)*('Ejercicio 3 - TIR'!$E$14-'Ejercicio 3 - TIR'!$D$14)*(1-D192)))</f>
        <v>35029.8864379254</v>
      </c>
      <c r="F192" s="27">
        <f ca="1" t="shared" si="1414"/>
        <v>0.763102970212527</v>
      </c>
      <c r="G192" s="28">
        <f ca="1">IF(F192&lt;=('Ejercicio 3 - TIR'!$D$18-'Ejercicio 3 - TIR'!$C$18)/('Ejercicio 3 - TIR'!$E$18-'Ejercicio 3 - TIR'!$C$18),'Ejercicio 3 - TIR'!$C$18+SQRT(('Ejercicio 3 - TIR'!$E$18-'Ejercicio 3 - TIR'!$C$18)*('Ejercicio 3 - TIR'!$D$18-'Ejercicio 3 - TIR'!$C$18)*F192),'Ejercicio 3 - TIR'!$E$18-SQRT(('Ejercicio 3 - TIR'!$E$18-'Ejercicio 3 - TIR'!$C$18)*('Ejercicio 3 - TIR'!$E$18-'Ejercicio 3 - TIR'!$D$18)*(1-F192)))</f>
        <v>40784.8751816749</v>
      </c>
      <c r="H192" s="27">
        <f ca="1" t="shared" ref="H192:L192" si="1415">RAND()</f>
        <v>0.791505684302491</v>
      </c>
      <c r="I192" s="28">
        <f ca="1">IF(H192&lt;=('Ejercicio 3 - TIR'!$D$18-'Ejercicio 3 - TIR'!$C$18)/('Ejercicio 3 - TIR'!$E$18-'Ejercicio 3 - TIR'!$C$18),'Ejercicio 3 - TIR'!$C$18+SQRT(('Ejercicio 3 - TIR'!$E$18-'Ejercicio 3 - TIR'!$C$18)*('Ejercicio 3 - TIR'!$D$18-'Ejercicio 3 - TIR'!$C$18)*H192),'Ejercicio 3 - TIR'!$E$18-SQRT(('Ejercicio 3 - TIR'!$E$18-'Ejercicio 3 - TIR'!$C$18)*('Ejercicio 3 - TIR'!$E$18-'Ejercicio 3 - TIR'!$D$18)*(1-H192)))</f>
        <v>41045.6260068991</v>
      </c>
      <c r="J192" s="27">
        <f ca="1" t="shared" si="1415"/>
        <v>0.960670356663639</v>
      </c>
      <c r="K192" s="28">
        <f ca="1">IF(J192&lt;=('Ejercicio 3 - TIR'!$D$18-'Ejercicio 3 - TIR'!$C$18)/('Ejercicio 3 - TIR'!$E$18-'Ejercicio 3 - TIR'!$C$18),'Ejercicio 3 - TIR'!$C$18+SQRT(('Ejercicio 3 - TIR'!$E$18-'Ejercicio 3 - TIR'!$C$18)*('Ejercicio 3 - TIR'!$D$18-'Ejercicio 3 - TIR'!$C$18)*J192),'Ejercicio 3 - TIR'!$E$18-SQRT(('Ejercicio 3 - TIR'!$E$18-'Ejercicio 3 - TIR'!$C$18)*('Ejercicio 3 - TIR'!$E$18-'Ejercicio 3 - TIR'!$D$18)*(1-J192)))</f>
        <v>43282.5241631315</v>
      </c>
      <c r="L192" s="27">
        <f ca="1" t="shared" si="1415"/>
        <v>0.886982669073427</v>
      </c>
      <c r="M192" s="28">
        <f ca="1">IF(L192&lt;=('Ejercicio 3 - TIR'!$D$18-'Ejercicio 3 - TIR'!$C$18)/('Ejercicio 3 - TIR'!$E$18-'Ejercicio 3 - TIR'!$C$18),'Ejercicio 3 - TIR'!$C$18+SQRT(('Ejercicio 3 - TIR'!$E$18-'Ejercicio 3 - TIR'!$C$18)*('Ejercicio 3 - TIR'!$D$18-'Ejercicio 3 - TIR'!$C$18)*L192),'Ejercicio 3 - TIR'!$E$18-SQRT(('Ejercicio 3 - TIR'!$E$18-'Ejercicio 3 - TIR'!$C$18)*('Ejercicio 3 - TIR'!$E$18-'Ejercicio 3 - TIR'!$D$18)*(1-L192)))</f>
        <v>42088.591437209</v>
      </c>
      <c r="N192" s="27">
        <f ca="1" t="shared" ref="N192:R192" si="1416">RAND()</f>
        <v>0.0371301986227273</v>
      </c>
      <c r="O192" s="28">
        <f ca="1">IF(N192&lt;=('Ejercicio 3 - TIR'!$D$18-'Ejercicio 3 - TIR'!$C$18)/('Ejercicio 3 - TIR'!$E$18-'Ejercicio 3 - TIR'!$C$18),'Ejercicio 3 - TIR'!$C$18+SQRT(('Ejercicio 3 - TIR'!$E$18-'Ejercicio 3 - TIR'!$C$18)*('Ejercicio 3 - TIR'!$D$18-'Ejercicio 3 - TIR'!$C$18)*N192),'Ejercicio 3 - TIR'!$E$18-SQRT(('Ejercicio 3 - TIR'!$E$18-'Ejercicio 3 - TIR'!$C$18)*('Ejercicio 3 - TIR'!$E$18-'Ejercicio 3 - TIR'!$D$18)*(1-N192)))</f>
        <v>32359.9851256754</v>
      </c>
      <c r="P192" s="27">
        <f ca="1" t="shared" si="1416"/>
        <v>0.399624579622015</v>
      </c>
      <c r="Q192" s="29">
        <f ca="1">IF(P192&lt;=('Ejercicio 3 - TIR'!$D$22-'Ejercicio 3 - TIR'!$C$22)/('Ejercicio 3 - TIR'!$E$22-'Ejercicio 3 - TIR'!$C$22),'Ejercicio 3 - TIR'!$C$22+SQRT(('Ejercicio 3 - TIR'!$E$22-'Ejercicio 3 - TIR'!$C$22)*('Ejercicio 3 - TIR'!$D$22-'Ejercicio 3 - TIR'!$C$22)*P192),'Ejercicio 3 - TIR'!$E$22-SQRT(('Ejercicio 3 - TIR'!$E$22-'Ejercicio 3 - TIR'!$C$22)*('Ejercicio 3 - TIR'!$E$22-'Ejercicio 3 - TIR'!$D$22)*(1-P192)))</f>
        <v>0.146820220791776</v>
      </c>
      <c r="R192" s="27">
        <f ca="1" t="shared" si="1416"/>
        <v>0.472055799637108</v>
      </c>
      <c r="S192" s="29">
        <f ca="1">IF(R192&lt;=('Ejercicio 3 - TIR'!$D$23-'Ejercicio 3 - TIR'!$C$23)/('Ejercicio 3 - TIR'!$E$23-'Ejercicio 3 - TIR'!$C$23),'Ejercicio 3 - TIR'!$C$23+SQRT(('Ejercicio 3 - TIR'!$E$23-'Ejercicio 3 - TIR'!$C$23)*('Ejercicio 3 - TIR'!$D$23-'Ejercicio 3 - TIR'!$C$23)*R192),'Ejercicio 3 - TIR'!$E$23-SQRT(('Ejercicio 3 - TIR'!$E$23-'Ejercicio 3 - TIR'!$C$23)*('Ejercicio 3 - TIR'!$E$23-'Ejercicio 3 - TIR'!$D$23)*(1-R192)))</f>
        <v>0.14914962159869</v>
      </c>
      <c r="T192" s="27">
        <f ca="1" t="shared" ref="T192:X192" si="1417">RAND()</f>
        <v>0.901300202496488</v>
      </c>
      <c r="U192" s="29">
        <f ca="1">IF(T192&lt;=('Ejercicio 3 - TIR'!$D$24-'Ejercicio 3 - TIR'!$C$24)/('Ejercicio 3 - TIR'!$E$24-'Ejercicio 3 - TIR'!$C$24),'Ejercicio 3 - TIR'!$C$24+SQRT(('Ejercicio 3 - TIR'!$E$24-'Ejercicio 3 - TIR'!$C$24)*('Ejercicio 3 - TIR'!$D$24-'Ejercicio 3 - TIR'!$C$24)*T192),'Ejercicio 3 - TIR'!$E$24-SQRT(('Ejercicio 3 - TIR'!$E$24-'Ejercicio 3 - TIR'!$C$24)*('Ejercicio 3 - TIR'!$E$24-'Ejercicio 3 - TIR'!$D$24)*(1-T192)))</f>
        <v>0.203375938131436</v>
      </c>
      <c r="V192" s="27">
        <f ca="1" t="shared" si="1417"/>
        <v>0.0454203951981094</v>
      </c>
      <c r="W192" s="29">
        <f ca="1">IF(V192&lt;=('Ejercicio 3 - TIR'!$D$25-'Ejercicio 3 - TIR'!$C$25)/('Ejercicio 3 - TIR'!$E$25-'Ejercicio 3 - TIR'!$C$25),'Ejercicio 3 - TIR'!$C$25+SQRT(('Ejercicio 3 - TIR'!$E$25-'Ejercicio 3 - TIR'!$C$25)*('Ejercicio 3 - TIR'!$D$25-'Ejercicio 3 - TIR'!$C$25)*V192),'Ejercicio 3 - TIR'!$E$25-SQRT(('Ejercicio 3 - TIR'!$E$25-'Ejercicio 3 - TIR'!$C$25)*('Ejercicio 3 - TIR'!$E$25-'Ejercicio 3 - TIR'!$D$25)*(1-V192)))</f>
        <v>0.187974243116268</v>
      </c>
      <c r="X192" s="27">
        <f ca="1" t="shared" si="1417"/>
        <v>0.821941896917529</v>
      </c>
      <c r="Y192" s="29">
        <f ca="1">IF(X192&lt;=('Ejercicio 3 - TIR'!$D$26-'Ejercicio 3 - TIR'!$C$26)/('Ejercicio 3 - TIR'!$E$26-'Ejercicio 3 - TIR'!$C$26),'Ejercicio 3 - TIR'!$C$26+SQRT(('Ejercicio 3 - TIR'!$E$26-'Ejercicio 3 - TIR'!$C$26)*('Ejercicio 3 - TIR'!$D$26-'Ejercicio 3 - TIR'!$C$26)*X192),'Ejercicio 3 - TIR'!$E$26-SQRT(('Ejercicio 3 - TIR'!$E$26-'Ejercicio 3 - TIR'!$C$26)*('Ejercicio 3 - TIR'!$E$26-'Ejercicio 3 - TIR'!$D$26)*(1-X192)))</f>
        <v>0.248991714709689</v>
      </c>
      <c r="Z192" s="27">
        <f ca="1" t="shared" si="956"/>
        <v>1.14682022079178</v>
      </c>
      <c r="AA192" s="27">
        <f ca="1" t="shared" si="957"/>
        <v>1.3178680227646</v>
      </c>
      <c r="AB192" s="27">
        <f ca="1" t="shared" si="958"/>
        <v>1.58589066822777</v>
      </c>
      <c r="AC192" s="27">
        <f ca="1" t="shared" si="959"/>
        <v>1.88399726625303</v>
      </c>
      <c r="AD192" s="27">
        <f ca="1" t="shared" si="960"/>
        <v>2.35309697608574</v>
      </c>
      <c r="AE192" s="26">
        <f ca="1" t="shared" si="961"/>
        <v>5143.09566112705</v>
      </c>
      <c r="AF192" s="26">
        <f ca="1" t="shared" si="962"/>
        <v>5910.18643283001</v>
      </c>
      <c r="AG192" s="26">
        <f ca="1" t="shared" si="963"/>
        <v>7112.1761431385</v>
      </c>
      <c r="AH192" s="26">
        <f ca="1" t="shared" si="964"/>
        <v>8449.08207055454</v>
      </c>
      <c r="AI192" s="26">
        <f ca="1" t="shared" si="965"/>
        <v>10552.8335030248</v>
      </c>
      <c r="AJ192" s="28">
        <f ca="1" t="shared" si="966"/>
        <v>46772.9195608134</v>
      </c>
      <c r="AK192" s="28">
        <f ca="1" t="shared" si="967"/>
        <v>54092.7179888471</v>
      </c>
      <c r="AL192" s="28">
        <f ca="1" t="shared" si="968"/>
        <v>68641.3511676531</v>
      </c>
      <c r="AM192" s="28">
        <f ca="1" t="shared" si="969"/>
        <v>79294.7912081425</v>
      </c>
      <c r="AN192" s="28">
        <f ca="1" t="shared" si="970"/>
        <v>76146.1831454064</v>
      </c>
      <c r="AO192" s="28">
        <f ca="1">C192/'Ejercicio 3 - TIR'!$D$7</f>
        <v>14163.5784374741</v>
      </c>
      <c r="AP192" s="28">
        <f ca="1" t="shared" si="971"/>
        <v>32609.3411233393</v>
      </c>
      <c r="AQ192" s="28">
        <f ca="1" t="shared" si="972"/>
        <v>39929.139551373</v>
      </c>
      <c r="AR192" s="28">
        <f ca="1" t="shared" si="973"/>
        <v>54477.772730179</v>
      </c>
      <c r="AS192" s="28">
        <f ca="1" t="shared" si="974"/>
        <v>65131.2127706684</v>
      </c>
      <c r="AT192" s="28">
        <f ca="1" t="shared" si="975"/>
        <v>61982.6047079322</v>
      </c>
      <c r="AU192" s="28">
        <f ca="1">AP192*'Ejercicio 3 - TIR'!$D$5</f>
        <v>16304.6705616696</v>
      </c>
      <c r="AV192" s="28">
        <f ca="1">AQ192*'Ejercicio 3 - TIR'!$D$5</f>
        <v>19964.5697756865</v>
      </c>
      <c r="AW192" s="28">
        <f ca="1">AR192*'Ejercicio 3 - TIR'!$D$5</f>
        <v>27238.8863650895</v>
      </c>
      <c r="AX192" s="28">
        <f ca="1">AS192*'Ejercicio 3 - TIR'!$D$5</f>
        <v>32565.6063853342</v>
      </c>
      <c r="AY192" s="28">
        <f ca="1">AT192*'Ejercicio 3 - TIR'!$D$5</f>
        <v>30991.3023539661</v>
      </c>
      <c r="AZ192" s="28">
        <f ca="1" t="shared" ref="AZ192:BD192" si="1418">AJ192-AU192-AE192</f>
        <v>25325.1533380167</v>
      </c>
      <c r="BA192" s="28">
        <f ca="1" t="shared" si="1418"/>
        <v>28217.9617803306</v>
      </c>
      <c r="BB192" s="28">
        <f ca="1" t="shared" si="1418"/>
        <v>34290.2886594251</v>
      </c>
      <c r="BC192" s="28">
        <f ca="1" t="shared" si="1418"/>
        <v>38280.1027522538</v>
      </c>
      <c r="BD192" s="28">
        <f ca="1" t="shared" si="1418"/>
        <v>34602.0472884154</v>
      </c>
      <c r="BE192" s="28">
        <f ca="1" t="shared" ref="BE192:BI192" si="1419">AZ192/Z192</f>
        <v>22082.9323366238</v>
      </c>
      <c r="BF192" s="28">
        <f ca="1" t="shared" si="1419"/>
        <v>21411.8267481258</v>
      </c>
      <c r="BG192" s="28">
        <f ca="1" t="shared" si="1419"/>
        <v>21622.1012875651</v>
      </c>
      <c r="BH192" s="28">
        <f ca="1" t="shared" si="1419"/>
        <v>20318.5553598954</v>
      </c>
      <c r="BI192" s="28">
        <f ca="1" t="shared" si="1419"/>
        <v>14704.8964152656</v>
      </c>
      <c r="BJ192" s="28">
        <f ca="1" t="shared" si="978"/>
        <v>82428.7198497091</v>
      </c>
      <c r="BK192" s="28">
        <f ca="1" t="shared" si="979"/>
        <v>33328.2735917736</v>
      </c>
      <c r="BL192" s="28">
        <f ca="1" t="shared" si="980"/>
        <v>115756.993441483</v>
      </c>
      <c r="BM192" s="28">
        <f ca="1">BK192*'Ejercicio 3 - TIR'!$D$5</f>
        <v>16664.1367958868</v>
      </c>
      <c r="BN192" s="28">
        <f ca="1" t="shared" si="981"/>
        <v>99092.8566455959</v>
      </c>
      <c r="BO192" s="28">
        <f ca="1" t="shared" si="982"/>
        <v>42111.6756566624</v>
      </c>
      <c r="BP192" s="28">
        <f ca="1" t="shared" si="983"/>
        <v>-105847.778625296</v>
      </c>
      <c r="BQ192" s="28">
        <f ca="1" t="shared" ref="BQ192:BT192" si="1420">BE192</f>
        <v>22082.9323366238</v>
      </c>
      <c r="BR192" s="28">
        <f ca="1" t="shared" si="1420"/>
        <v>21411.8267481258</v>
      </c>
      <c r="BS192" s="28">
        <f ca="1" t="shared" si="1420"/>
        <v>21622.1012875651</v>
      </c>
      <c r="BT192" s="28">
        <f ca="1" t="shared" si="1420"/>
        <v>20318.5553598954</v>
      </c>
      <c r="BU192" s="28">
        <f ca="1" t="shared" si="985"/>
        <v>56816.572071928</v>
      </c>
      <c r="BV192" s="30">
        <f ca="1" t="shared" si="986"/>
        <v>9.1414684974493</v>
      </c>
    </row>
    <row r="193" ht="15" customHeight="1" spans="1:74">
      <c r="A193" s="26">
        <v>192</v>
      </c>
      <c r="B193" s="27">
        <f ca="1" t="shared" ref="B193:F193" si="1421">RAND()</f>
        <v>0.935354465954142</v>
      </c>
      <c r="C193" s="28">
        <f ca="1">IF(B193&lt;=('Ejercicio 3 - TIR'!$D$13-'Ejercicio 3 - TIR'!$C$13)/('Ejercicio 3 - TIR'!$E$13-'Ejercicio 3 - TIR'!$C$13),'Ejercicio 3 - TIR'!$C$13+SQRT(('Ejercicio 3 - TIR'!$E$13-'Ejercicio 3 - TIR'!$C$13)*('Ejercicio 3 - TIR'!$D$13-'Ejercicio 3 - TIR'!$C$13)*B193),'Ejercicio 3 - TIR'!$E$13-SQRT(('Ejercicio 3 - TIR'!$E$13-'Ejercicio 3 - TIR'!$C$13)*('Ejercicio 3 - TIR'!$E$13-'Ejercicio 3 - TIR'!$D$13)*(1-B193)))</f>
        <v>91192.3532737155</v>
      </c>
      <c r="D193" s="27">
        <f ca="1" t="shared" si="1421"/>
        <v>0.975803440705366</v>
      </c>
      <c r="E193" s="28">
        <f ca="1">IF(D193&lt;=('Ejercicio 3 - TIR'!$D$14-'Ejercicio 3 - TIR'!$C$14)/('Ejercicio 3 - TIR'!$E$14-'Ejercicio 3 - TIR'!$C$14),'Ejercicio 3 - TIR'!$C$14+SQRT(('Ejercicio 3 - TIR'!$E$14-'Ejercicio 3 - TIR'!$C$14)*('Ejercicio 3 - TIR'!$D$14-'Ejercicio 3 - TIR'!$C$14)*D193),'Ejercicio 3 - TIR'!$E$14-SQRT(('Ejercicio 3 - TIR'!$E$14-'Ejercicio 3 - TIR'!$C$14)*('Ejercicio 3 - TIR'!$E$14-'Ejercicio 3 - TIR'!$D$14)*(1-D193)))</f>
        <v>38094.8795591367</v>
      </c>
      <c r="F193" s="27">
        <f ca="1" t="shared" si="1421"/>
        <v>0.267589255304419</v>
      </c>
      <c r="G193" s="28">
        <f ca="1">IF(F193&lt;=('Ejercicio 3 - TIR'!$D$18-'Ejercicio 3 - TIR'!$C$18)/('Ejercicio 3 - TIR'!$E$18-'Ejercicio 3 - TIR'!$C$18),'Ejercicio 3 - TIR'!$C$18+SQRT(('Ejercicio 3 - TIR'!$E$18-'Ejercicio 3 - TIR'!$C$18)*('Ejercicio 3 - TIR'!$D$18-'Ejercicio 3 - TIR'!$C$18)*F193),'Ejercicio 3 - TIR'!$E$18-SQRT(('Ejercicio 3 - TIR'!$E$18-'Ejercicio 3 - TIR'!$C$18)*('Ejercicio 3 - TIR'!$E$18-'Ejercicio 3 - TIR'!$D$18)*(1-F193)))</f>
        <v>36335.4864292857</v>
      </c>
      <c r="H193" s="27">
        <f ca="1" t="shared" ref="H193:L193" si="1422">RAND()</f>
        <v>0.329654980282253</v>
      </c>
      <c r="I193" s="28">
        <f ca="1">IF(H193&lt;=('Ejercicio 3 - TIR'!$D$18-'Ejercicio 3 - TIR'!$C$18)/('Ejercicio 3 - TIR'!$E$18-'Ejercicio 3 - TIR'!$C$18),'Ejercicio 3 - TIR'!$C$18+SQRT(('Ejercicio 3 - TIR'!$E$18-'Ejercicio 3 - TIR'!$C$18)*('Ejercicio 3 - TIR'!$D$18-'Ejercicio 3 - TIR'!$C$18)*H193),'Ejercicio 3 - TIR'!$E$18-SQRT(('Ejercicio 3 - TIR'!$E$18-'Ejercicio 3 - TIR'!$C$18)*('Ejercicio 3 - TIR'!$E$18-'Ejercicio 3 - TIR'!$D$18)*(1-H193)))</f>
        <v>37031.9447553531</v>
      </c>
      <c r="J193" s="27">
        <f ca="1" t="shared" si="1422"/>
        <v>0.968333766853835</v>
      </c>
      <c r="K193" s="28">
        <f ca="1">IF(J193&lt;=('Ejercicio 3 - TIR'!$D$18-'Ejercicio 3 - TIR'!$C$18)/('Ejercicio 3 - TIR'!$E$18-'Ejercicio 3 - TIR'!$C$18),'Ejercicio 3 - TIR'!$C$18+SQRT(('Ejercicio 3 - TIR'!$E$18-'Ejercicio 3 - TIR'!$C$18)*('Ejercicio 3 - TIR'!$D$18-'Ejercicio 3 - TIR'!$C$18)*J193),'Ejercicio 3 - TIR'!$E$18-SQRT(('Ejercicio 3 - TIR'!$E$18-'Ejercicio 3 - TIR'!$C$18)*('Ejercicio 3 - TIR'!$E$18-'Ejercicio 3 - TIR'!$D$18)*(1-J193)))</f>
        <v>43458.9070482407</v>
      </c>
      <c r="L193" s="27">
        <f ca="1" t="shared" si="1422"/>
        <v>0.687031041558669</v>
      </c>
      <c r="M193" s="28">
        <f ca="1">IF(L193&lt;=('Ejercicio 3 - TIR'!$D$18-'Ejercicio 3 - TIR'!$C$18)/('Ejercicio 3 - TIR'!$E$18-'Ejercicio 3 - TIR'!$C$18),'Ejercicio 3 - TIR'!$C$18+SQRT(('Ejercicio 3 - TIR'!$E$18-'Ejercicio 3 - TIR'!$C$18)*('Ejercicio 3 - TIR'!$D$18-'Ejercicio 3 - TIR'!$C$18)*L193),'Ejercicio 3 - TIR'!$E$18-SQRT(('Ejercicio 3 - TIR'!$E$18-'Ejercicio 3 - TIR'!$C$18)*('Ejercicio 3 - TIR'!$E$18-'Ejercicio 3 - TIR'!$D$18)*(1-L193)))</f>
        <v>40155.1396425594</v>
      </c>
      <c r="N193" s="27">
        <f ca="1" t="shared" ref="N193:R193" si="1423">RAND()</f>
        <v>0.863920272347387</v>
      </c>
      <c r="O193" s="28">
        <f ca="1">IF(N193&lt;=('Ejercicio 3 - TIR'!$D$18-'Ejercicio 3 - TIR'!$C$18)/('Ejercicio 3 - TIR'!$E$18-'Ejercicio 3 - TIR'!$C$18),'Ejercicio 3 - TIR'!$C$18+SQRT(('Ejercicio 3 - TIR'!$E$18-'Ejercicio 3 - TIR'!$C$18)*('Ejercicio 3 - TIR'!$D$18-'Ejercicio 3 - TIR'!$C$18)*N193),'Ejercicio 3 - TIR'!$E$18-SQRT(('Ejercicio 3 - TIR'!$E$18-'Ejercicio 3 - TIR'!$C$18)*('Ejercicio 3 - TIR'!$E$18-'Ejercicio 3 - TIR'!$D$18)*(1-N193)))</f>
        <v>41805.3201140105</v>
      </c>
      <c r="P193" s="27">
        <f ca="1" t="shared" si="1423"/>
        <v>0.817759850615637</v>
      </c>
      <c r="Q193" s="29">
        <f ca="1">IF(P193&lt;=('Ejercicio 3 - TIR'!$D$22-'Ejercicio 3 - TIR'!$C$22)/('Ejercicio 3 - TIR'!$E$22-'Ejercicio 3 - TIR'!$C$22),'Ejercicio 3 - TIR'!$C$22+SQRT(('Ejercicio 3 - TIR'!$E$22-'Ejercicio 3 - TIR'!$C$22)*('Ejercicio 3 - TIR'!$D$22-'Ejercicio 3 - TIR'!$C$22)*P193),'Ejercicio 3 - TIR'!$E$22-SQRT(('Ejercicio 3 - TIR'!$E$22-'Ejercicio 3 - TIR'!$C$22)*('Ejercicio 3 - TIR'!$E$22-'Ejercicio 3 - TIR'!$D$22)*(1-P193)))</f>
        <v>0.161888338869892</v>
      </c>
      <c r="R193" s="27">
        <f ca="1" t="shared" si="1423"/>
        <v>0.255587625120848</v>
      </c>
      <c r="S193" s="29">
        <f ca="1">IF(R193&lt;=('Ejercicio 3 - TIR'!$D$23-'Ejercicio 3 - TIR'!$C$23)/('Ejercicio 3 - TIR'!$E$23-'Ejercicio 3 - TIR'!$C$23),'Ejercicio 3 - TIR'!$C$23+SQRT(('Ejercicio 3 - TIR'!$E$23-'Ejercicio 3 - TIR'!$C$23)*('Ejercicio 3 - TIR'!$D$23-'Ejercicio 3 - TIR'!$C$23)*R193),'Ejercicio 3 - TIR'!$E$23-SQRT(('Ejercicio 3 - TIR'!$E$23-'Ejercicio 3 - TIR'!$C$23)*('Ejercicio 3 - TIR'!$E$23-'Ejercicio 3 - TIR'!$D$23)*(1-R193)))</f>
        <v>0.141448956273384</v>
      </c>
      <c r="T193" s="27">
        <f ca="1" t="shared" ref="T193:X193" si="1424">RAND()</f>
        <v>0.0235928997508714</v>
      </c>
      <c r="U193" s="29">
        <f ca="1">IF(T193&lt;=('Ejercicio 3 - TIR'!$D$24-'Ejercicio 3 - TIR'!$C$24)/('Ejercicio 3 - TIR'!$E$24-'Ejercicio 3 - TIR'!$C$24),'Ejercicio 3 - TIR'!$C$24+SQRT(('Ejercicio 3 - TIR'!$E$24-'Ejercicio 3 - TIR'!$C$24)*('Ejercicio 3 - TIR'!$D$24-'Ejercicio 3 - TIR'!$C$24)*T193),'Ejercicio 3 - TIR'!$E$24-SQRT(('Ejercicio 3 - TIR'!$E$24-'Ejercicio 3 - TIR'!$C$24)*('Ejercicio 3 - TIR'!$E$24-'Ejercicio 3 - TIR'!$D$24)*(1-T193)))</f>
        <v>0.15703882727994</v>
      </c>
      <c r="V193" s="27">
        <f ca="1" t="shared" si="1424"/>
        <v>0.163724145125606</v>
      </c>
      <c r="W193" s="29">
        <f ca="1">IF(V193&lt;=('Ejercicio 3 - TIR'!$D$25-'Ejercicio 3 - TIR'!$C$25)/('Ejercicio 3 - TIR'!$E$25-'Ejercicio 3 - TIR'!$C$25),'Ejercicio 3 - TIR'!$C$25+SQRT(('Ejercicio 3 - TIR'!$E$25-'Ejercicio 3 - TIR'!$C$25)*('Ejercicio 3 - TIR'!$D$25-'Ejercicio 3 - TIR'!$C$25)*V193),'Ejercicio 3 - TIR'!$E$25-SQRT(('Ejercicio 3 - TIR'!$E$25-'Ejercicio 3 - TIR'!$C$25)*('Ejercicio 3 - TIR'!$E$25-'Ejercicio 3 - TIR'!$D$25)*(1-V193)))</f>
        <v>0.195139808558098</v>
      </c>
      <c r="X193" s="27">
        <f ca="1" t="shared" si="1424"/>
        <v>0.896598052735508</v>
      </c>
      <c r="Y193" s="29">
        <f ca="1">IF(X193&lt;=('Ejercicio 3 - TIR'!$D$26-'Ejercicio 3 - TIR'!$C$26)/('Ejercicio 3 - TIR'!$E$26-'Ejercicio 3 - TIR'!$C$26),'Ejercicio 3 - TIR'!$C$26+SQRT(('Ejercicio 3 - TIR'!$E$26-'Ejercicio 3 - TIR'!$C$26)*('Ejercicio 3 - TIR'!$D$26-'Ejercicio 3 - TIR'!$C$26)*X193),'Ejercicio 3 - TIR'!$E$26-SQRT(('Ejercicio 3 - TIR'!$E$26-'Ejercicio 3 - TIR'!$C$26)*('Ejercicio 3 - TIR'!$E$26-'Ejercicio 3 - TIR'!$D$26)*(1-X193)))</f>
        <v>0.256370135099238</v>
      </c>
      <c r="Z193" s="27">
        <f ca="1" t="shared" si="956"/>
        <v>1.16188833886989</v>
      </c>
      <c r="AA193" s="27">
        <f ca="1" t="shared" si="957"/>
        <v>1.32623623170925</v>
      </c>
      <c r="AB193" s="27">
        <f ca="1" t="shared" si="958"/>
        <v>1.53450681423304</v>
      </c>
      <c r="AC193" s="27">
        <f ca="1" t="shared" si="959"/>
        <v>1.83395018019357</v>
      </c>
      <c r="AD193" s="27">
        <f ca="1" t="shared" si="960"/>
        <v>2.30412023565507</v>
      </c>
      <c r="AE193" s="26">
        <f ca="1" t="shared" si="961"/>
        <v>6167.11677127726</v>
      </c>
      <c r="AF193" s="26">
        <f ca="1" t="shared" si="962"/>
        <v>7039.44900179051</v>
      </c>
      <c r="AG193" s="26">
        <f ca="1" t="shared" si="963"/>
        <v>8144.91581772863</v>
      </c>
      <c r="AH193" s="26">
        <f ca="1" t="shared" si="964"/>
        <v>9734.31313112202</v>
      </c>
      <c r="AI193" s="26">
        <f ca="1" t="shared" si="965"/>
        <v>12229.9003036461</v>
      </c>
      <c r="AJ193" s="28">
        <f ca="1" t="shared" si="966"/>
        <v>42217.7779693522</v>
      </c>
      <c r="AK193" s="28">
        <f ca="1" t="shared" si="967"/>
        <v>49113.1068652048</v>
      </c>
      <c r="AL193" s="28">
        <f ca="1" t="shared" si="968"/>
        <v>66687.9890046457</v>
      </c>
      <c r="AM193" s="28">
        <f ca="1" t="shared" si="969"/>
        <v>73642.5255831699</v>
      </c>
      <c r="AN193" s="28">
        <f ca="1" t="shared" si="970"/>
        <v>96324.4840327296</v>
      </c>
      <c r="AO193" s="28">
        <f ca="1">C193/'Ejercicio 3 - TIR'!$D$7</f>
        <v>18238.4706547431</v>
      </c>
      <c r="AP193" s="28">
        <f ca="1" t="shared" si="971"/>
        <v>23979.3073146091</v>
      </c>
      <c r="AQ193" s="28">
        <f ca="1" t="shared" si="972"/>
        <v>30874.6362104617</v>
      </c>
      <c r="AR193" s="28">
        <f ca="1" t="shared" si="973"/>
        <v>48449.5183499026</v>
      </c>
      <c r="AS193" s="28">
        <f ca="1" t="shared" si="974"/>
        <v>55404.0549284268</v>
      </c>
      <c r="AT193" s="28">
        <f ca="1" t="shared" si="975"/>
        <v>78086.0133779865</v>
      </c>
      <c r="AU193" s="28">
        <f ca="1">AP193*'Ejercicio 3 - TIR'!$D$5</f>
        <v>11989.6536573046</v>
      </c>
      <c r="AV193" s="28">
        <f ca="1">AQ193*'Ejercicio 3 - TIR'!$D$5</f>
        <v>15437.3181052308</v>
      </c>
      <c r="AW193" s="28">
        <f ca="1">AR193*'Ejercicio 3 - TIR'!$D$5</f>
        <v>24224.7591749513</v>
      </c>
      <c r="AX193" s="28">
        <f ca="1">AS193*'Ejercicio 3 - TIR'!$D$5</f>
        <v>27702.0274642134</v>
      </c>
      <c r="AY193" s="28">
        <f ca="1">AT193*'Ejercicio 3 - TIR'!$D$5</f>
        <v>39043.0066889933</v>
      </c>
      <c r="AZ193" s="28">
        <f ca="1" t="shared" ref="AZ193:BD193" si="1425">AJ193-AU193-AE193</f>
        <v>24061.0075407704</v>
      </c>
      <c r="BA193" s="28">
        <f ca="1" t="shared" si="1425"/>
        <v>26636.3397581834</v>
      </c>
      <c r="BB193" s="28">
        <f ca="1" t="shared" si="1425"/>
        <v>34318.3140119658</v>
      </c>
      <c r="BC193" s="28">
        <f ca="1" t="shared" si="1425"/>
        <v>36206.1849878345</v>
      </c>
      <c r="BD193" s="28">
        <f ca="1" t="shared" si="1425"/>
        <v>45051.5770400903</v>
      </c>
      <c r="BE193" s="28">
        <f ca="1" t="shared" ref="BE193:BI193" si="1426">AZ193/Z193</f>
        <v>20708.5369013801</v>
      </c>
      <c r="BF193" s="28">
        <f ca="1" t="shared" si="1426"/>
        <v>20084.1593083719</v>
      </c>
      <c r="BG193" s="28">
        <f ca="1" t="shared" si="1426"/>
        <v>22364.3933631655</v>
      </c>
      <c r="BH193" s="28">
        <f ca="1" t="shared" si="1426"/>
        <v>19742.1856814087</v>
      </c>
      <c r="BI193" s="28">
        <f ca="1" t="shared" si="1426"/>
        <v>19552.6155028459</v>
      </c>
      <c r="BJ193" s="28">
        <f ca="1" t="shared" si="978"/>
        <v>87775.1828670498</v>
      </c>
      <c r="BK193" s="28">
        <f ca="1" t="shared" si="979"/>
        <v>42023.6293029948</v>
      </c>
      <c r="BL193" s="28">
        <f ca="1" t="shared" si="980"/>
        <v>129798.812170045</v>
      </c>
      <c r="BM193" s="28">
        <f ca="1">BK193*'Ejercicio 3 - TIR'!$D$5</f>
        <v>21011.8146514974</v>
      </c>
      <c r="BN193" s="28">
        <f ca="1" t="shared" si="981"/>
        <v>108786.997518547</v>
      </c>
      <c r="BO193" s="28">
        <f ca="1" t="shared" si="982"/>
        <v>47214.1148865083</v>
      </c>
      <c r="BP193" s="28">
        <f ca="1" t="shared" si="983"/>
        <v>-129287.232832852</v>
      </c>
      <c r="BQ193" s="28">
        <f ca="1" t="shared" ref="BQ193:BT193" si="1427">BE193</f>
        <v>20708.5369013801</v>
      </c>
      <c r="BR193" s="28">
        <f ca="1" t="shared" si="1427"/>
        <v>20084.1593083719</v>
      </c>
      <c r="BS193" s="28">
        <f ca="1" t="shared" si="1427"/>
        <v>22364.3933631655</v>
      </c>
      <c r="BT193" s="28">
        <f ca="1" t="shared" si="1427"/>
        <v>19742.1856814087</v>
      </c>
      <c r="BU193" s="28">
        <f ca="1" t="shared" si="985"/>
        <v>66766.7303893542</v>
      </c>
      <c r="BV193" s="30">
        <f ca="1" t="shared" si="986"/>
        <v>4.18882209527476</v>
      </c>
    </row>
    <row r="194" ht="15" customHeight="1" spans="1:74">
      <c r="A194" s="26">
        <v>193</v>
      </c>
      <c r="B194" s="27">
        <f ca="1" t="shared" ref="B194:F194" si="1428">RAND()</f>
        <v>0.179777969416187</v>
      </c>
      <c r="C194" s="28">
        <f ca="1">IF(B194&lt;=('Ejercicio 3 - TIR'!$D$13-'Ejercicio 3 - TIR'!$C$13)/('Ejercicio 3 - TIR'!$E$13-'Ejercicio 3 - TIR'!$C$13),'Ejercicio 3 - TIR'!$C$13+SQRT(('Ejercicio 3 - TIR'!$E$13-'Ejercicio 3 - TIR'!$C$13)*('Ejercicio 3 - TIR'!$D$13-'Ejercicio 3 - TIR'!$C$13)*B194),'Ejercicio 3 - TIR'!$E$13-SQRT(('Ejercicio 3 - TIR'!$E$13-'Ejercicio 3 - TIR'!$C$13)*('Ejercicio 3 - TIR'!$E$13-'Ejercicio 3 - TIR'!$D$13)*(1-B194)))</f>
        <v>68480.0464483678</v>
      </c>
      <c r="D194" s="27">
        <f ca="1" t="shared" si="1428"/>
        <v>0.499281887951265</v>
      </c>
      <c r="E194" s="28">
        <f ca="1">IF(D194&lt;=('Ejercicio 3 - TIR'!$D$14-'Ejercicio 3 - TIR'!$C$14)/('Ejercicio 3 - TIR'!$E$14-'Ejercicio 3 - TIR'!$C$14),'Ejercicio 3 - TIR'!$C$14+SQRT(('Ejercicio 3 - TIR'!$E$14-'Ejercicio 3 - TIR'!$C$14)*('Ejercicio 3 - TIR'!$D$14-'Ejercicio 3 - TIR'!$C$14)*D194),'Ejercicio 3 - TIR'!$E$14-SQRT(('Ejercicio 3 - TIR'!$E$14-'Ejercicio 3 - TIR'!$C$14)*('Ejercicio 3 - TIR'!$E$14-'Ejercicio 3 - TIR'!$D$14)*(1-D194)))</f>
        <v>31333.529160765</v>
      </c>
      <c r="F194" s="27">
        <f ca="1" t="shared" si="1428"/>
        <v>0.409203706295568</v>
      </c>
      <c r="G194" s="28">
        <f ca="1">IF(F194&lt;=('Ejercicio 3 - TIR'!$D$18-'Ejercicio 3 - TIR'!$C$18)/('Ejercicio 3 - TIR'!$E$18-'Ejercicio 3 - TIR'!$C$18),'Ejercicio 3 - TIR'!$C$18+SQRT(('Ejercicio 3 - TIR'!$E$18-'Ejercicio 3 - TIR'!$C$18)*('Ejercicio 3 - TIR'!$D$18-'Ejercicio 3 - TIR'!$C$18)*F194),'Ejercicio 3 - TIR'!$E$18-SQRT(('Ejercicio 3 - TIR'!$E$18-'Ejercicio 3 - TIR'!$C$18)*('Ejercicio 3 - TIR'!$E$18-'Ejercicio 3 - TIR'!$D$18)*(1-F194)))</f>
        <v>37834.5743945881</v>
      </c>
      <c r="H194" s="27">
        <f ca="1" t="shared" ref="H194:L194" si="1429">RAND()</f>
        <v>0.85742821905734</v>
      </c>
      <c r="I194" s="28">
        <f ca="1">IF(H194&lt;=('Ejercicio 3 - TIR'!$D$18-'Ejercicio 3 - TIR'!$C$18)/('Ejercicio 3 - TIR'!$E$18-'Ejercicio 3 - TIR'!$C$18),'Ejercicio 3 - TIR'!$C$18+SQRT(('Ejercicio 3 - TIR'!$E$18-'Ejercicio 3 - TIR'!$C$18)*('Ejercicio 3 - TIR'!$D$18-'Ejercicio 3 - TIR'!$C$18)*H194),'Ejercicio 3 - TIR'!$E$18-SQRT(('Ejercicio 3 - TIR'!$E$18-'Ejercicio 3 - TIR'!$C$18)*('Ejercicio 3 - TIR'!$E$18-'Ejercicio 3 - TIR'!$D$18)*(1-H194)))</f>
        <v>41730.0025121264</v>
      </c>
      <c r="J194" s="27">
        <f ca="1" t="shared" si="1429"/>
        <v>0.307141321351641</v>
      </c>
      <c r="K194" s="28">
        <f ca="1">IF(J194&lt;=('Ejercicio 3 - TIR'!$D$18-'Ejercicio 3 - TIR'!$C$18)/('Ejercicio 3 - TIR'!$E$18-'Ejercicio 3 - TIR'!$C$18),'Ejercicio 3 - TIR'!$C$18+SQRT(('Ejercicio 3 - TIR'!$E$18-'Ejercicio 3 - TIR'!$C$18)*('Ejercicio 3 - TIR'!$D$18-'Ejercicio 3 - TIR'!$C$18)*J194),'Ejercicio 3 - TIR'!$E$18-SQRT(('Ejercicio 3 - TIR'!$E$18-'Ejercicio 3 - TIR'!$C$18)*('Ejercicio 3 - TIR'!$E$18-'Ejercicio 3 - TIR'!$D$18)*(1-J194)))</f>
        <v>36787.5767548328</v>
      </c>
      <c r="L194" s="27">
        <f ca="1" t="shared" si="1429"/>
        <v>0.851433164391847</v>
      </c>
      <c r="M194" s="28">
        <f ca="1">IF(L194&lt;=('Ejercicio 3 - TIR'!$D$18-'Ejercicio 3 - TIR'!$C$18)/('Ejercicio 3 - TIR'!$E$18-'Ejercicio 3 - TIR'!$C$18),'Ejercicio 3 - TIR'!$C$18+SQRT(('Ejercicio 3 - TIR'!$E$18-'Ejercicio 3 - TIR'!$C$18)*('Ejercicio 3 - TIR'!$D$18-'Ejercicio 3 - TIR'!$C$18)*L194),'Ejercicio 3 - TIR'!$E$18-SQRT(('Ejercicio 3 - TIR'!$E$18-'Ejercicio 3 - TIR'!$C$18)*('Ejercicio 3 - TIR'!$E$18-'Ejercicio 3 - TIR'!$D$18)*(1-L194)))</f>
        <v>41661.9597559928</v>
      </c>
      <c r="N194" s="27">
        <f ca="1" t="shared" ref="N194:R194" si="1430">RAND()</f>
        <v>0.274913647180098</v>
      </c>
      <c r="O194" s="28">
        <f ca="1">IF(N194&lt;=('Ejercicio 3 - TIR'!$D$18-'Ejercicio 3 - TIR'!$C$18)/('Ejercicio 3 - TIR'!$E$18-'Ejercicio 3 - TIR'!$C$18),'Ejercicio 3 - TIR'!$C$18+SQRT(('Ejercicio 3 - TIR'!$E$18-'Ejercicio 3 - TIR'!$C$18)*('Ejercicio 3 - TIR'!$D$18-'Ejercicio 3 - TIR'!$C$18)*N194),'Ejercicio 3 - TIR'!$E$18-SQRT(('Ejercicio 3 - TIR'!$E$18-'Ejercicio 3 - TIR'!$C$18)*('Ejercicio 3 - TIR'!$E$18-'Ejercicio 3 - TIR'!$D$18)*(1-N194)))</f>
        <v>36421.6078264726</v>
      </c>
      <c r="P194" s="27">
        <f ca="1" t="shared" si="1430"/>
        <v>0.902724559059985</v>
      </c>
      <c r="Q194" s="29">
        <f ca="1">IF(P194&lt;=('Ejercicio 3 - TIR'!$D$22-'Ejercicio 3 - TIR'!$C$22)/('Ejercicio 3 - TIR'!$E$22-'Ejercicio 3 - TIR'!$C$22),'Ejercicio 3 - TIR'!$C$22+SQRT(('Ejercicio 3 - TIR'!$E$22-'Ejercicio 3 - TIR'!$C$22)*('Ejercicio 3 - TIR'!$D$22-'Ejercicio 3 - TIR'!$C$22)*P194),'Ejercicio 3 - TIR'!$E$22-SQRT(('Ejercicio 3 - TIR'!$E$22-'Ejercicio 3 - TIR'!$C$22)*('Ejercicio 3 - TIR'!$E$22-'Ejercicio 3 - TIR'!$D$22)*(1-P194)))</f>
        <v>0.16676762327879</v>
      </c>
      <c r="R194" s="27">
        <f ca="1" t="shared" si="1430"/>
        <v>0.228596243861089</v>
      </c>
      <c r="S194" s="29">
        <f ca="1">IF(R194&lt;=('Ejercicio 3 - TIR'!$D$23-'Ejercicio 3 - TIR'!$C$23)/('Ejercicio 3 - TIR'!$E$23-'Ejercicio 3 - TIR'!$C$23),'Ejercicio 3 - TIR'!$C$23+SQRT(('Ejercicio 3 - TIR'!$E$23-'Ejercicio 3 - TIR'!$C$23)*('Ejercicio 3 - TIR'!$D$23-'Ejercicio 3 - TIR'!$C$23)*R194),'Ejercicio 3 - TIR'!$E$23-SQRT(('Ejercicio 3 - TIR'!$E$23-'Ejercicio 3 - TIR'!$C$23)*('Ejercicio 3 - TIR'!$E$23-'Ejercicio 3 - TIR'!$D$23)*(1-R194)))</f>
        <v>0.140284803152852</v>
      </c>
      <c r="T194" s="27">
        <f ca="1" t="shared" ref="T194:X194" si="1431">RAND()</f>
        <v>0.448062462517316</v>
      </c>
      <c r="U194" s="29">
        <f ca="1">IF(T194&lt;=('Ejercicio 3 - TIR'!$D$24-'Ejercicio 3 - TIR'!$C$24)/('Ejercicio 3 - TIR'!$E$24-'Ejercicio 3 - TIR'!$C$24),'Ejercicio 3 - TIR'!$C$24+SQRT(('Ejercicio 3 - TIR'!$E$24-'Ejercicio 3 - TIR'!$C$24)*('Ejercicio 3 - TIR'!$D$24-'Ejercicio 3 - TIR'!$C$24)*T194),'Ejercicio 3 - TIR'!$E$24-SQRT(('Ejercicio 3 - TIR'!$E$24-'Ejercicio 3 - TIR'!$C$24)*('Ejercicio 3 - TIR'!$E$24-'Ejercicio 3 - TIR'!$D$24)*(1-T194)))</f>
        <v>0.180688104790642</v>
      </c>
      <c r="V194" s="27">
        <f ca="1" t="shared" si="1431"/>
        <v>0.422306507870338</v>
      </c>
      <c r="W194" s="29">
        <f ca="1">IF(V194&lt;=('Ejercicio 3 - TIR'!$D$25-'Ejercicio 3 - TIR'!$C$25)/('Ejercicio 3 - TIR'!$E$25-'Ejercicio 3 - TIR'!$C$25),'Ejercicio 3 - TIR'!$C$25+SQRT(('Ejercicio 3 - TIR'!$E$25-'Ejercicio 3 - TIR'!$C$25)*('Ejercicio 3 - TIR'!$D$25-'Ejercicio 3 - TIR'!$C$25)*V194),'Ejercicio 3 - TIR'!$E$25-SQRT(('Ejercicio 3 - TIR'!$E$25-'Ejercicio 3 - TIR'!$C$25)*('Ejercicio 3 - TIR'!$E$25-'Ejercicio 3 - TIR'!$D$25)*(1-V194)))</f>
        <v>0.205034154934508</v>
      </c>
      <c r="X194" s="27">
        <f ca="1" t="shared" si="1431"/>
        <v>0.735074010428999</v>
      </c>
      <c r="Y194" s="29">
        <f ca="1">IF(X194&lt;=('Ejercicio 3 - TIR'!$D$26-'Ejercicio 3 - TIR'!$C$26)/('Ejercicio 3 - TIR'!$E$26-'Ejercicio 3 - TIR'!$C$26),'Ejercicio 3 - TIR'!$C$26+SQRT(('Ejercicio 3 - TIR'!$E$26-'Ejercicio 3 - TIR'!$C$26)*('Ejercicio 3 - TIR'!$D$26-'Ejercicio 3 - TIR'!$C$26)*X194),'Ejercicio 3 - TIR'!$E$26-SQRT(('Ejercicio 3 - TIR'!$E$26-'Ejercicio 3 - TIR'!$C$26)*('Ejercicio 3 - TIR'!$E$26-'Ejercicio 3 - TIR'!$D$26)*(1-X194)))</f>
        <v>0.242176722198051</v>
      </c>
      <c r="Z194" s="27">
        <f ca="1" t="shared" ref="Z194:Z257" si="1432">(1+Q194)</f>
        <v>1.16676762327879</v>
      </c>
      <c r="AA194" s="27">
        <f ca="1" t="shared" ref="AA194:AA257" si="1433">Z194*(1+S194)</f>
        <v>1.33044738963558</v>
      </c>
      <c r="AB194" s="27">
        <f ca="1" t="shared" ref="AB194:AB257" si="1434">AA194*(1+U194)</f>
        <v>1.57084340699249</v>
      </c>
      <c r="AC194" s="27">
        <f ca="1" t="shared" ref="AC194:AC257" si="1435">AB194*(1+W194)</f>
        <v>1.89291995747963</v>
      </c>
      <c r="AD194" s="27">
        <f ca="1" t="shared" ref="AD194:AD257" si="1436">AC194*(1+Y194)</f>
        <v>2.35134110816533</v>
      </c>
      <c r="AE194" s="26">
        <f ca="1" t="shared" ref="AE194:AE257" si="1437">E194*Q194</f>
        <v>5225.41818707743</v>
      </c>
      <c r="AF194" s="26">
        <f ca="1" t="shared" ref="AF194:AF257" si="1438">AE194*(1+S194)</f>
        <v>5958.46494884292</v>
      </c>
      <c r="AG194" s="26">
        <f ca="1" t="shared" ref="AG194:AG257" si="1439">AF194*(1+U194)</f>
        <v>7035.08868791082</v>
      </c>
      <c r="AH194" s="26">
        <f ca="1" t="shared" ref="AH194:AH257" si="1440">AG194*(1+W194)</f>
        <v>8477.52215192594</v>
      </c>
      <c r="AI194" s="26">
        <f ca="1" t="shared" ref="AI194:AI257" si="1441">AH194*(1+Y194)</f>
        <v>10530.5806790407</v>
      </c>
      <c r="AJ194" s="28">
        <f ca="1" t="shared" ref="AJ194:AJ257" si="1442">G194*Z194</f>
        <v>44144.1564441381</v>
      </c>
      <c r="AK194" s="28">
        <f ca="1" t="shared" ref="AK194:AK257" si="1443">I194*AA194</f>
        <v>55519.5729117446</v>
      </c>
      <c r="AL194" s="28">
        <f ca="1" t="shared" ref="AL194:AL257" si="1444">K194*AB194</f>
        <v>57787.5224045591</v>
      </c>
      <c r="AM194" s="28">
        <f ca="1" t="shared" ref="AM194:AM257" si="1445">M194*AC194</f>
        <v>78862.7550898321</v>
      </c>
      <c r="AN194" s="28">
        <f ca="1" t="shared" ref="AN194:AN257" si="1446">O194*AD194</f>
        <v>85639.6237078611</v>
      </c>
      <c r="AO194" s="28">
        <f ca="1">C194/'Ejercicio 3 - TIR'!$D$7</f>
        <v>13696.0092896736</v>
      </c>
      <c r="AP194" s="28">
        <f ca="1" t="shared" ref="AP194:AP257" si="1447">AJ194-AO194</f>
        <v>30448.1471544645</v>
      </c>
      <c r="AQ194" s="28">
        <f ca="1" t="shared" ref="AQ194:AQ257" si="1448">AK194-AO194</f>
        <v>41823.5636220711</v>
      </c>
      <c r="AR194" s="28">
        <f ca="1" t="shared" ref="AR194:AR257" si="1449">AL194-AO194</f>
        <v>44091.5131148855</v>
      </c>
      <c r="AS194" s="28">
        <f ca="1" t="shared" ref="AS194:AS257" si="1450">AM194-AO194</f>
        <v>65166.7458001586</v>
      </c>
      <c r="AT194" s="28">
        <f ca="1" t="shared" ref="AT194:AT257" si="1451">AN194-AO194</f>
        <v>71943.6144181875</v>
      </c>
      <c r="AU194" s="28">
        <f ca="1">AP194*'Ejercicio 3 - TIR'!$D$5</f>
        <v>15224.0735772323</v>
      </c>
      <c r="AV194" s="28">
        <f ca="1">AQ194*'Ejercicio 3 - TIR'!$D$5</f>
        <v>20911.7818110355</v>
      </c>
      <c r="AW194" s="28">
        <f ca="1">AR194*'Ejercicio 3 - TIR'!$D$5</f>
        <v>22045.7565574427</v>
      </c>
      <c r="AX194" s="28">
        <f ca="1">AS194*'Ejercicio 3 - TIR'!$D$5</f>
        <v>32583.3729000793</v>
      </c>
      <c r="AY194" s="28">
        <f ca="1">AT194*'Ejercicio 3 - TIR'!$D$5</f>
        <v>35971.8072090938</v>
      </c>
      <c r="AZ194" s="28">
        <f ca="1" t="shared" ref="AZ194:BD194" si="1452">AJ194-AU194-AE194</f>
        <v>23694.6646798284</v>
      </c>
      <c r="BA194" s="28">
        <f ca="1" t="shared" si="1452"/>
        <v>28649.3261518662</v>
      </c>
      <c r="BB194" s="28">
        <f ca="1" t="shared" si="1452"/>
        <v>28706.6771592055</v>
      </c>
      <c r="BC194" s="28">
        <f ca="1" t="shared" si="1452"/>
        <v>37801.8600378269</v>
      </c>
      <c r="BD194" s="28">
        <f ca="1" t="shared" si="1452"/>
        <v>39137.2358197266</v>
      </c>
      <c r="BE194" s="28">
        <f ca="1" t="shared" ref="BE194:BI194" si="1453">AZ194/Z194</f>
        <v>20307.9552492577</v>
      </c>
      <c r="BF194" s="28">
        <f ca="1" t="shared" si="1453"/>
        <v>21533.603188709</v>
      </c>
      <c r="BG194" s="28">
        <f ca="1" t="shared" si="1453"/>
        <v>18274.6905461232</v>
      </c>
      <c r="BH194" s="28">
        <f ca="1" t="shared" si="1453"/>
        <v>19970.1312717728</v>
      </c>
      <c r="BI194" s="28">
        <f ca="1" t="shared" si="1453"/>
        <v>16644.6440645373</v>
      </c>
      <c r="BJ194" s="28">
        <f ca="1" t="shared" ref="BJ194:BJ257" si="1454">E194*AD194</f>
        <v>73675.8151796038</v>
      </c>
      <c r="BK194" s="28">
        <f ca="1" t="shared" ref="BK194:BK257" si="1455">0.2*C194*AD194</f>
        <v>32203.9896606236</v>
      </c>
      <c r="BL194" s="28">
        <f ca="1" t="shared" ref="BL194:BL257" si="1456">BJ194+BK194</f>
        <v>105879.804840227</v>
      </c>
      <c r="BM194" s="28">
        <f ca="1">BK194*'Ejercicio 3 - TIR'!$D$5</f>
        <v>16101.9948303118</v>
      </c>
      <c r="BN194" s="28">
        <f ca="1" t="shared" ref="BN194:BN257" si="1457">BL194-BM194</f>
        <v>89777.8100099156</v>
      </c>
      <c r="BO194" s="28">
        <f ca="1" t="shared" ref="BO194:BO257" si="1458">BN194/AD194</f>
        <v>38181.5338056018</v>
      </c>
      <c r="BP194" s="28">
        <f ca="1" t="shared" ref="BP194:BP257" si="1459">-(C194+E194)</f>
        <v>-99813.5756091328</v>
      </c>
      <c r="BQ194" s="28">
        <f ca="1" t="shared" ref="BQ194:BT194" si="1460">BE194</f>
        <v>20307.9552492577</v>
      </c>
      <c r="BR194" s="28">
        <f ca="1" t="shared" si="1460"/>
        <v>21533.603188709</v>
      </c>
      <c r="BS194" s="28">
        <f ca="1" t="shared" si="1460"/>
        <v>18274.6905461232</v>
      </c>
      <c r="BT194" s="28">
        <f ca="1" t="shared" si="1460"/>
        <v>19970.1312717728</v>
      </c>
      <c r="BU194" s="28">
        <f ca="1" t="shared" ref="BU194:BU257" si="1461">BI194+BO194</f>
        <v>54826.1778701391</v>
      </c>
      <c r="BV194" s="30">
        <f ca="1" t="shared" ref="BV194:BV257" si="1462">IFERROR(IRR(BP194:BU194,0.1),NA())*100</f>
        <v>9.27557558000303</v>
      </c>
    </row>
    <row r="195" ht="15" customHeight="1" spans="1:74">
      <c r="A195" s="26">
        <v>194</v>
      </c>
      <c r="B195" s="27">
        <f ca="1" t="shared" ref="B195:F195" si="1463">RAND()</f>
        <v>0.641732413570889</v>
      </c>
      <c r="C195" s="28">
        <f ca="1">IF(B195&lt;=('Ejercicio 3 - TIR'!$D$13-'Ejercicio 3 - TIR'!$C$13)/('Ejercicio 3 - TIR'!$E$13-'Ejercicio 3 - TIR'!$C$13),'Ejercicio 3 - TIR'!$C$13+SQRT(('Ejercicio 3 - TIR'!$E$13-'Ejercicio 3 - TIR'!$C$13)*('Ejercicio 3 - TIR'!$D$13-'Ejercicio 3 - TIR'!$C$13)*B195),'Ejercicio 3 - TIR'!$E$13-SQRT(('Ejercicio 3 - TIR'!$E$13-'Ejercicio 3 - TIR'!$C$13)*('Ejercicio 3 - TIR'!$E$13-'Ejercicio 3 - TIR'!$D$13)*(1-B195)))</f>
        <v>79265.4610922998</v>
      </c>
      <c r="D195" s="27">
        <f ca="1" t="shared" si="1463"/>
        <v>0.282106066012344</v>
      </c>
      <c r="E195" s="28">
        <f ca="1">IF(D195&lt;=('Ejercicio 3 - TIR'!$D$14-'Ejercicio 3 - TIR'!$C$14)/('Ejercicio 3 - TIR'!$E$14-'Ejercicio 3 - TIR'!$C$14),'Ejercicio 3 - TIR'!$C$14+SQRT(('Ejercicio 3 - TIR'!$E$14-'Ejercicio 3 - TIR'!$C$14)*('Ejercicio 3 - TIR'!$D$14-'Ejercicio 3 - TIR'!$C$14)*D195),'Ejercicio 3 - TIR'!$E$14-SQRT(('Ejercicio 3 - TIR'!$E$14-'Ejercicio 3 - TIR'!$C$14)*('Ejercicio 3 - TIR'!$E$14-'Ejercicio 3 - TIR'!$D$14)*(1-D195)))</f>
        <v>29599.777706686</v>
      </c>
      <c r="F195" s="27">
        <f ca="1" t="shared" si="1463"/>
        <v>0.69640364739503</v>
      </c>
      <c r="G195" s="28">
        <f ca="1">IF(F195&lt;=('Ejercicio 3 - TIR'!$D$18-'Ejercicio 3 - TIR'!$C$18)/('Ejercicio 3 - TIR'!$E$18-'Ejercicio 3 - TIR'!$C$18),'Ejercicio 3 - TIR'!$C$18+SQRT(('Ejercicio 3 - TIR'!$E$18-'Ejercicio 3 - TIR'!$C$18)*('Ejercicio 3 - TIR'!$D$18-'Ejercicio 3 - TIR'!$C$18)*F195),'Ejercicio 3 - TIR'!$E$18-SQRT(('Ejercicio 3 - TIR'!$E$18-'Ejercicio 3 - TIR'!$C$18)*('Ejercicio 3 - TIR'!$E$18-'Ejercicio 3 - TIR'!$D$18)*(1-F195)))</f>
        <v>40228.2365476301</v>
      </c>
      <c r="H195" s="27">
        <f ca="1" t="shared" ref="H195:L195" si="1464">RAND()</f>
        <v>0.0218101088543403</v>
      </c>
      <c r="I195" s="28">
        <f ca="1">IF(H195&lt;=('Ejercicio 3 - TIR'!$D$18-'Ejercicio 3 - TIR'!$C$18)/('Ejercicio 3 - TIR'!$E$18-'Ejercicio 3 - TIR'!$C$18),'Ejercicio 3 - TIR'!$C$18+SQRT(('Ejercicio 3 - TIR'!$E$18-'Ejercicio 3 - TIR'!$C$18)*('Ejercicio 3 - TIR'!$D$18-'Ejercicio 3 - TIR'!$C$18)*H195),'Ejercicio 3 - TIR'!$E$18-SQRT(('Ejercicio 3 - TIR'!$E$18-'Ejercicio 3 - TIR'!$C$18)*('Ejercicio 3 - TIR'!$E$18-'Ejercicio 3 - TIR'!$D$18)*(1-H195)))</f>
        <v>31808.7333491013</v>
      </c>
      <c r="J195" s="27">
        <f ca="1" t="shared" si="1464"/>
        <v>0.780757915822525</v>
      </c>
      <c r="K195" s="28">
        <f ca="1">IF(J195&lt;=('Ejercicio 3 - TIR'!$D$18-'Ejercicio 3 - TIR'!$C$18)/('Ejercicio 3 - TIR'!$E$18-'Ejercicio 3 - TIR'!$C$18),'Ejercicio 3 - TIR'!$C$18+SQRT(('Ejercicio 3 - TIR'!$E$18-'Ejercicio 3 - TIR'!$C$18)*('Ejercicio 3 - TIR'!$D$18-'Ejercicio 3 - TIR'!$C$18)*J195),'Ejercicio 3 - TIR'!$E$18-SQRT(('Ejercicio 3 - TIR'!$E$18-'Ejercicio 3 - TIR'!$C$18)*('Ejercicio 3 - TIR'!$E$18-'Ejercicio 3 - TIR'!$D$18)*(1-J195)))</f>
        <v>40944.983808502</v>
      </c>
      <c r="L195" s="27">
        <f ca="1" t="shared" si="1464"/>
        <v>0.320486987785537</v>
      </c>
      <c r="M195" s="28">
        <f ca="1">IF(L195&lt;=('Ejercicio 3 - TIR'!$D$18-'Ejercicio 3 - TIR'!$C$18)/('Ejercicio 3 - TIR'!$E$18-'Ejercicio 3 - TIR'!$C$18),'Ejercicio 3 - TIR'!$C$18+SQRT(('Ejercicio 3 - TIR'!$E$18-'Ejercicio 3 - TIR'!$C$18)*('Ejercicio 3 - TIR'!$D$18-'Ejercicio 3 - TIR'!$C$18)*L195),'Ejercicio 3 - TIR'!$E$18-SQRT(('Ejercicio 3 - TIR'!$E$18-'Ejercicio 3 - TIR'!$C$18)*('Ejercicio 3 - TIR'!$E$18-'Ejercicio 3 - TIR'!$D$18)*(1-L195)))</f>
        <v>36933.4730235165</v>
      </c>
      <c r="N195" s="27">
        <f ca="1" t="shared" ref="N195:R195" si="1465">RAND()</f>
        <v>0.429165523996209</v>
      </c>
      <c r="O195" s="28">
        <f ca="1">IF(N195&lt;=('Ejercicio 3 - TIR'!$D$18-'Ejercicio 3 - TIR'!$C$18)/('Ejercicio 3 - TIR'!$E$18-'Ejercicio 3 - TIR'!$C$18),'Ejercicio 3 - TIR'!$C$18+SQRT(('Ejercicio 3 - TIR'!$E$18-'Ejercicio 3 - TIR'!$C$18)*('Ejercicio 3 - TIR'!$D$18-'Ejercicio 3 - TIR'!$C$18)*N195),'Ejercicio 3 - TIR'!$E$18-SQRT(('Ejercicio 3 - TIR'!$E$18-'Ejercicio 3 - TIR'!$C$18)*('Ejercicio 3 - TIR'!$E$18-'Ejercicio 3 - TIR'!$D$18)*(1-N195)))</f>
        <v>38023.3925866451</v>
      </c>
      <c r="P195" s="27">
        <f ca="1" t="shared" si="1465"/>
        <v>0.1354932367894</v>
      </c>
      <c r="Q195" s="29">
        <f ca="1">IF(P195&lt;=('Ejercicio 3 - TIR'!$D$22-'Ejercicio 3 - TIR'!$C$22)/('Ejercicio 3 - TIR'!$E$22-'Ejercicio 3 - TIR'!$C$22),'Ejercicio 3 - TIR'!$C$22+SQRT(('Ejercicio 3 - TIR'!$E$22-'Ejercicio 3 - TIR'!$C$22)*('Ejercicio 3 - TIR'!$D$22-'Ejercicio 3 - TIR'!$C$22)*P195),'Ejercicio 3 - TIR'!$E$22-SQRT(('Ejercicio 3 - TIR'!$E$22-'Ejercicio 3 - TIR'!$C$22)*('Ejercicio 3 - TIR'!$E$22-'Ejercicio 3 - TIR'!$D$22)*(1-P195)))</f>
        <v>0.135616908343873</v>
      </c>
      <c r="R195" s="27">
        <f ca="1" t="shared" si="1465"/>
        <v>0.750237243178753</v>
      </c>
      <c r="S195" s="29">
        <f ca="1">IF(R195&lt;=('Ejercicio 3 - TIR'!$D$23-'Ejercicio 3 - TIR'!$C$23)/('Ejercicio 3 - TIR'!$E$23-'Ejercicio 3 - TIR'!$C$23),'Ejercicio 3 - TIR'!$C$23+SQRT(('Ejercicio 3 - TIR'!$E$23-'Ejercicio 3 - TIR'!$C$23)*('Ejercicio 3 - TIR'!$D$23-'Ejercicio 3 - TIR'!$C$23)*R195),'Ejercicio 3 - TIR'!$E$23-SQRT(('Ejercicio 3 - TIR'!$E$23-'Ejercicio 3 - TIR'!$C$23)*('Ejercicio 3 - TIR'!$E$23-'Ejercicio 3 - TIR'!$D$23)*(1-R195)))</f>
        <v>0.158796864329108</v>
      </c>
      <c r="T195" s="27">
        <f ca="1" t="shared" ref="T195:X195" si="1466">RAND()</f>
        <v>0.288498754383143</v>
      </c>
      <c r="U195" s="29">
        <f ca="1">IF(T195&lt;=('Ejercicio 3 - TIR'!$D$24-'Ejercicio 3 - TIR'!$C$24)/('Ejercicio 3 - TIR'!$E$24-'Ejercicio 3 - TIR'!$C$24),'Ejercicio 3 - TIR'!$C$24+SQRT(('Ejercicio 3 - TIR'!$E$24-'Ejercicio 3 - TIR'!$C$24)*('Ejercicio 3 - TIR'!$D$24-'Ejercicio 3 - TIR'!$C$24)*T195),'Ejercicio 3 - TIR'!$E$24-SQRT(('Ejercicio 3 - TIR'!$E$24-'Ejercicio 3 - TIR'!$C$24)*('Ejercicio 3 - TIR'!$E$24-'Ejercicio 3 - TIR'!$D$24)*(1-T195)))</f>
        <v>0.174613967258542</v>
      </c>
      <c r="V195" s="27">
        <f ca="1" t="shared" si="1466"/>
        <v>0.303332337569206</v>
      </c>
      <c r="W195" s="29">
        <f ca="1">IF(V195&lt;=('Ejercicio 3 - TIR'!$D$25-'Ejercicio 3 - TIR'!$C$25)/('Ejercicio 3 - TIR'!$E$25-'Ejercicio 3 - TIR'!$C$25),'Ejercicio 3 - TIR'!$C$25+SQRT(('Ejercicio 3 - TIR'!$E$25-'Ejercicio 3 - TIR'!$C$25)*('Ejercicio 3 - TIR'!$D$25-'Ejercicio 3 - TIR'!$C$25)*V195),'Ejercicio 3 - TIR'!$E$25-SQRT(('Ejercicio 3 - TIR'!$E$25-'Ejercicio 3 - TIR'!$C$25)*('Ejercicio 3 - TIR'!$E$25-'Ejercicio 3 - TIR'!$D$25)*(1-V195)))</f>
        <v>0.200620481791457</v>
      </c>
      <c r="X195" s="27">
        <f ca="1" t="shared" si="1466"/>
        <v>0.0162389350367271</v>
      </c>
      <c r="Y195" s="29">
        <f ca="1">IF(X195&lt;=('Ejercicio 3 - TIR'!$D$26-'Ejercicio 3 - TIR'!$C$26)/('Ejercicio 3 - TIR'!$E$26-'Ejercicio 3 - TIR'!$C$26),'Ejercicio 3 - TIR'!$C$26+SQRT(('Ejercicio 3 - TIR'!$E$26-'Ejercicio 3 - TIR'!$C$26)*('Ejercicio 3 - TIR'!$D$26-'Ejercicio 3 - TIR'!$C$26)*X195),'Ejercicio 3 - TIR'!$E$26-SQRT(('Ejercicio 3 - TIR'!$E$26-'Ejercicio 3 - TIR'!$C$26)*('Ejercicio 3 - TIR'!$E$26-'Ejercicio 3 - TIR'!$D$26)*(1-X195)))</f>
        <v>0.196621565117037</v>
      </c>
      <c r="Z195" s="27">
        <f ca="1" t="shared" si="1432"/>
        <v>1.13561690834387</v>
      </c>
      <c r="AA195" s="27">
        <f ca="1" t="shared" si="1433"/>
        <v>1.315949312468</v>
      </c>
      <c r="AB195" s="27">
        <f ca="1" t="shared" si="1434"/>
        <v>1.54573244262918</v>
      </c>
      <c r="AC195" s="27">
        <f ca="1" t="shared" si="1435"/>
        <v>1.85583802999014</v>
      </c>
      <c r="AD195" s="27">
        <f ca="1" t="shared" si="1436"/>
        <v>2.22073580805052</v>
      </c>
      <c r="AE195" s="26">
        <f ca="1" t="shared" si="1437"/>
        <v>4014.23034024664</v>
      </c>
      <c r="AF195" s="26">
        <f ca="1" t="shared" si="1438"/>
        <v>4651.67753097258</v>
      </c>
      <c r="AG195" s="26">
        <f ca="1" t="shared" si="1439"/>
        <v>5463.92539906313</v>
      </c>
      <c r="AH195" s="26">
        <f ca="1" t="shared" si="1440"/>
        <v>6560.10074509575</v>
      </c>
      <c r="AI195" s="26">
        <f ca="1" t="shared" si="1441"/>
        <v>7849.95802092192</v>
      </c>
      <c r="AJ195" s="28">
        <f ca="1" t="shared" si="1442"/>
        <v>45683.8656163457</v>
      </c>
      <c r="AK195" s="28">
        <f ca="1" t="shared" si="1443"/>
        <v>41858.6807812276</v>
      </c>
      <c r="AL195" s="28">
        <f ca="1" t="shared" si="1444"/>
        <v>63289.9898357283</v>
      </c>
      <c r="AM195" s="28">
        <f ca="1" t="shared" si="1445"/>
        <v>68542.5438166567</v>
      </c>
      <c r="AN195" s="28">
        <f ca="1" t="shared" si="1446"/>
        <v>84439.9094607253</v>
      </c>
      <c r="AO195" s="28">
        <f ca="1">C195/'Ejercicio 3 - TIR'!$D$7</f>
        <v>15853.09221846</v>
      </c>
      <c r="AP195" s="28">
        <f ca="1" t="shared" si="1447"/>
        <v>29830.7733978858</v>
      </c>
      <c r="AQ195" s="28">
        <f ca="1" t="shared" si="1448"/>
        <v>26005.5885627677</v>
      </c>
      <c r="AR195" s="28">
        <f ca="1" t="shared" si="1449"/>
        <v>47436.8976172683</v>
      </c>
      <c r="AS195" s="28">
        <f ca="1" t="shared" si="1450"/>
        <v>52689.4515981967</v>
      </c>
      <c r="AT195" s="28">
        <f ca="1" t="shared" si="1451"/>
        <v>68586.8172422654</v>
      </c>
      <c r="AU195" s="28">
        <f ca="1">AP195*'Ejercicio 3 - TIR'!$D$5</f>
        <v>14915.3866989429</v>
      </c>
      <c r="AV195" s="28">
        <f ca="1">AQ195*'Ejercicio 3 - TIR'!$D$5</f>
        <v>13002.7942813838</v>
      </c>
      <c r="AW195" s="28">
        <f ca="1">AR195*'Ejercicio 3 - TIR'!$D$5</f>
        <v>23718.4488086341</v>
      </c>
      <c r="AX195" s="28">
        <f ca="1">AS195*'Ejercicio 3 - TIR'!$D$5</f>
        <v>26344.7257990984</v>
      </c>
      <c r="AY195" s="28">
        <f ca="1">AT195*'Ejercicio 3 - TIR'!$D$5</f>
        <v>34293.4086211327</v>
      </c>
      <c r="AZ195" s="28">
        <f ca="1" t="shared" ref="AZ195:BD195" si="1467">AJ195-AU195-AE195</f>
        <v>26754.2485771562</v>
      </c>
      <c r="BA195" s="28">
        <f ca="1" t="shared" si="1467"/>
        <v>24204.2089688712</v>
      </c>
      <c r="BB195" s="28">
        <f ca="1" t="shared" si="1467"/>
        <v>34107.615628031</v>
      </c>
      <c r="BC195" s="28">
        <f ca="1" t="shared" si="1467"/>
        <v>35637.7172724626</v>
      </c>
      <c r="BD195" s="28">
        <f ca="1" t="shared" si="1467"/>
        <v>42296.5428186707</v>
      </c>
      <c r="BE195" s="28">
        <f ca="1" t="shared" ref="BE195:BI195" si="1468">AZ195/Z195</f>
        <v>23559.2199980302</v>
      </c>
      <c r="BF195" s="28">
        <f ca="1" t="shared" si="1468"/>
        <v>18392.9644854462</v>
      </c>
      <c r="BG195" s="28">
        <f ca="1" t="shared" si="1468"/>
        <v>22065.6658858866</v>
      </c>
      <c r="BH195" s="28">
        <f ca="1" t="shared" si="1468"/>
        <v>19203.0321054753</v>
      </c>
      <c r="BI195" s="28">
        <f ca="1" t="shared" si="1468"/>
        <v>19046.1840014193</v>
      </c>
      <c r="BJ195" s="28">
        <f ca="1" t="shared" si="1454"/>
        <v>65733.2862635731</v>
      </c>
      <c r="BK195" s="28">
        <f ca="1" t="shared" si="1455"/>
        <v>35205.529557861</v>
      </c>
      <c r="BL195" s="28">
        <f ca="1" t="shared" si="1456"/>
        <v>100938.815821434</v>
      </c>
      <c r="BM195" s="28">
        <f ca="1">BK195*'Ejercicio 3 - TIR'!$D$5</f>
        <v>17602.7647789305</v>
      </c>
      <c r="BN195" s="28">
        <f ca="1" t="shared" si="1457"/>
        <v>83336.0510425036</v>
      </c>
      <c r="BO195" s="28">
        <f ca="1" t="shared" si="1458"/>
        <v>37526.323815916</v>
      </c>
      <c r="BP195" s="28">
        <f ca="1" t="shared" si="1459"/>
        <v>-108865.238798986</v>
      </c>
      <c r="BQ195" s="28">
        <f ca="1" t="shared" ref="BQ195:BT195" si="1469">BE195</f>
        <v>23559.2199980302</v>
      </c>
      <c r="BR195" s="28">
        <f ca="1" t="shared" si="1469"/>
        <v>18392.9644854462</v>
      </c>
      <c r="BS195" s="28">
        <f ca="1" t="shared" si="1469"/>
        <v>22065.6658858866</v>
      </c>
      <c r="BT195" s="28">
        <f ca="1" t="shared" si="1469"/>
        <v>19203.0321054753</v>
      </c>
      <c r="BU195" s="28">
        <f ca="1" t="shared" si="1461"/>
        <v>56572.5078173353</v>
      </c>
      <c r="BV195" s="30">
        <f ca="1" t="shared" si="1462"/>
        <v>7.65325899360094</v>
      </c>
    </row>
    <row r="196" ht="15" customHeight="1" spans="1:74">
      <c r="A196" s="26">
        <v>195</v>
      </c>
      <c r="B196" s="27">
        <f ca="1" t="shared" ref="B196:F196" si="1470">RAND()</f>
        <v>0.262614473391771</v>
      </c>
      <c r="C196" s="28">
        <f ca="1">IF(B196&lt;=('Ejercicio 3 - TIR'!$D$13-'Ejercicio 3 - TIR'!$C$13)/('Ejercicio 3 - TIR'!$E$13-'Ejercicio 3 - TIR'!$C$13),'Ejercicio 3 - TIR'!$C$13+SQRT(('Ejercicio 3 - TIR'!$E$13-'Ejercicio 3 - TIR'!$C$13)*('Ejercicio 3 - TIR'!$D$13-'Ejercicio 3 - TIR'!$C$13)*B196),'Ejercicio 3 - TIR'!$E$13-SQRT(('Ejercicio 3 - TIR'!$E$13-'Ejercicio 3 - TIR'!$C$13)*('Ejercicio 3 - TIR'!$E$13-'Ejercicio 3 - TIR'!$D$13)*(1-B196)))</f>
        <v>70253.359316893</v>
      </c>
      <c r="D196" s="27">
        <f ca="1" t="shared" si="1470"/>
        <v>0.421251689356733</v>
      </c>
      <c r="E196" s="28">
        <f ca="1">IF(D196&lt;=('Ejercicio 3 - TIR'!$D$14-'Ejercicio 3 - TIR'!$C$14)/('Ejercicio 3 - TIR'!$E$14-'Ejercicio 3 - TIR'!$C$14),'Ejercicio 3 - TIR'!$C$14+SQRT(('Ejercicio 3 - TIR'!$E$14-'Ejercicio 3 - TIR'!$C$14)*('Ejercicio 3 - TIR'!$D$14-'Ejercicio 3 - TIR'!$C$14)*D196),'Ejercicio 3 - TIR'!$E$14-SQRT(('Ejercicio 3 - TIR'!$E$14-'Ejercicio 3 - TIR'!$C$14)*('Ejercicio 3 - TIR'!$E$14-'Ejercicio 3 - TIR'!$D$14)*(1-D196)))</f>
        <v>30682.6910217333</v>
      </c>
      <c r="F196" s="27">
        <f ca="1" t="shared" si="1470"/>
        <v>0.400523264694373</v>
      </c>
      <c r="G196" s="28">
        <f ca="1">IF(F196&lt;=('Ejercicio 3 - TIR'!$D$18-'Ejercicio 3 - TIR'!$C$18)/('Ejercicio 3 - TIR'!$E$18-'Ejercicio 3 - TIR'!$C$18),'Ejercicio 3 - TIR'!$C$18+SQRT(('Ejercicio 3 - TIR'!$E$18-'Ejercicio 3 - TIR'!$C$18)*('Ejercicio 3 - TIR'!$D$18-'Ejercicio 3 - TIR'!$C$18)*F196),'Ejercicio 3 - TIR'!$E$18-SQRT(('Ejercicio 3 - TIR'!$E$18-'Ejercicio 3 - TIR'!$C$18)*('Ejercicio 3 - TIR'!$E$18-'Ejercicio 3 - TIR'!$D$18)*(1-F196)))</f>
        <v>37751.0315251685</v>
      </c>
      <c r="H196" s="27">
        <f ca="1" t="shared" ref="H196:L196" si="1471">RAND()</f>
        <v>0.0607940849464261</v>
      </c>
      <c r="I196" s="28">
        <f ca="1">IF(H196&lt;=('Ejercicio 3 - TIR'!$D$18-'Ejercicio 3 - TIR'!$C$18)/('Ejercicio 3 - TIR'!$E$18-'Ejercicio 3 - TIR'!$C$18),'Ejercicio 3 - TIR'!$C$18+SQRT(('Ejercicio 3 - TIR'!$E$18-'Ejercicio 3 - TIR'!$C$18)*('Ejercicio 3 - TIR'!$D$18-'Ejercicio 3 - TIR'!$C$18)*H196),'Ejercicio 3 - TIR'!$E$18-SQRT(('Ejercicio 3 - TIR'!$E$18-'Ejercicio 3 - TIR'!$C$18)*('Ejercicio 3 - TIR'!$E$18-'Ejercicio 3 - TIR'!$D$18)*(1-H196)))</f>
        <v>33019.786870288</v>
      </c>
      <c r="J196" s="27">
        <f ca="1" t="shared" si="1471"/>
        <v>0.642792812418631</v>
      </c>
      <c r="K196" s="28">
        <f ca="1">IF(J196&lt;=('Ejercicio 3 - TIR'!$D$18-'Ejercicio 3 - TIR'!$C$18)/('Ejercicio 3 - TIR'!$E$18-'Ejercicio 3 - TIR'!$C$18),'Ejercicio 3 - TIR'!$C$18+SQRT(('Ejercicio 3 - TIR'!$E$18-'Ejercicio 3 - TIR'!$C$18)*('Ejercicio 3 - TIR'!$D$18-'Ejercicio 3 - TIR'!$C$18)*J196),'Ejercicio 3 - TIR'!$E$18-SQRT(('Ejercicio 3 - TIR'!$E$18-'Ejercicio 3 - TIR'!$C$18)*('Ejercicio 3 - TIR'!$E$18-'Ejercicio 3 - TIR'!$D$18)*(1-J196)))</f>
        <v>39819.3137164873</v>
      </c>
      <c r="L196" s="27">
        <f ca="1" t="shared" si="1471"/>
        <v>0.564867494489407</v>
      </c>
      <c r="M196" s="28">
        <f ca="1">IF(L196&lt;=('Ejercicio 3 - TIR'!$D$18-'Ejercicio 3 - TIR'!$C$18)/('Ejercicio 3 - TIR'!$E$18-'Ejercicio 3 - TIR'!$C$18),'Ejercicio 3 - TIR'!$C$18+SQRT(('Ejercicio 3 - TIR'!$E$18-'Ejercicio 3 - TIR'!$C$18)*('Ejercicio 3 - TIR'!$D$18-'Ejercicio 3 - TIR'!$C$18)*L196),'Ejercicio 3 - TIR'!$E$18-SQRT(('Ejercicio 3 - TIR'!$E$18-'Ejercicio 3 - TIR'!$C$18)*('Ejercicio 3 - TIR'!$E$18-'Ejercicio 3 - TIR'!$D$18)*(1-L196)))</f>
        <v>39204.896749742</v>
      </c>
      <c r="N196" s="27">
        <f ca="1" t="shared" ref="N196:R196" si="1472">RAND()</f>
        <v>0.0883445194674055</v>
      </c>
      <c r="O196" s="28">
        <f ca="1">IF(N196&lt;=('Ejercicio 3 - TIR'!$D$18-'Ejercicio 3 - TIR'!$C$18)/('Ejercicio 3 - TIR'!$E$18-'Ejercicio 3 - TIR'!$C$18),'Ejercicio 3 - TIR'!$C$18+SQRT(('Ejercicio 3 - TIR'!$E$18-'Ejercicio 3 - TIR'!$C$18)*('Ejercicio 3 - TIR'!$D$18-'Ejercicio 3 - TIR'!$C$18)*N196),'Ejercicio 3 - TIR'!$E$18-SQRT(('Ejercicio 3 - TIR'!$E$18-'Ejercicio 3 - TIR'!$C$18)*('Ejercicio 3 - TIR'!$E$18-'Ejercicio 3 - TIR'!$D$18)*(1-N196)))</f>
        <v>33640.2854173967</v>
      </c>
      <c r="P196" s="27">
        <f ca="1" t="shared" si="1472"/>
        <v>0.92687092984078</v>
      </c>
      <c r="Q196" s="29">
        <f ca="1">IF(P196&lt;=('Ejercicio 3 - TIR'!$D$22-'Ejercicio 3 - TIR'!$C$22)/('Ejercicio 3 - TIR'!$E$22-'Ejercicio 3 - TIR'!$C$22),'Ejercicio 3 - TIR'!$C$22+SQRT(('Ejercicio 3 - TIR'!$E$22-'Ejercicio 3 - TIR'!$C$22)*('Ejercicio 3 - TIR'!$D$22-'Ejercicio 3 - TIR'!$C$22)*P196),'Ejercicio 3 - TIR'!$E$22-SQRT(('Ejercicio 3 - TIR'!$E$22-'Ejercicio 3 - TIR'!$C$22)*('Ejercicio 3 - TIR'!$E$22-'Ejercicio 3 - TIR'!$D$22)*(1-P196)))</f>
        <v>0.168526886809301</v>
      </c>
      <c r="R196" s="27">
        <f ca="1" t="shared" si="1472"/>
        <v>0.632444945612307</v>
      </c>
      <c r="S196" s="29">
        <f ca="1">IF(R196&lt;=('Ejercicio 3 - TIR'!$D$23-'Ejercicio 3 - TIR'!$C$23)/('Ejercicio 3 - TIR'!$E$23-'Ejercicio 3 - TIR'!$C$23),'Ejercicio 3 - TIR'!$C$23+SQRT(('Ejercicio 3 - TIR'!$E$23-'Ejercicio 3 - TIR'!$C$23)*('Ejercicio 3 - TIR'!$D$23-'Ejercicio 3 - TIR'!$C$23)*R196),'Ejercicio 3 - TIR'!$E$23-SQRT(('Ejercicio 3 - TIR'!$E$23-'Ejercicio 3 - TIR'!$C$23)*('Ejercicio 3 - TIR'!$E$23-'Ejercicio 3 - TIR'!$D$23)*(1-R196)))</f>
        <v>0.154278431270666</v>
      </c>
      <c r="T196" s="27">
        <f ca="1" t="shared" ref="T196:X196" si="1473">RAND()</f>
        <v>0.352199372463063</v>
      </c>
      <c r="U196" s="29">
        <f ca="1">IF(T196&lt;=('Ejercicio 3 - TIR'!$D$24-'Ejercicio 3 - TIR'!$C$24)/('Ejercicio 3 - TIR'!$E$24-'Ejercicio 3 - TIR'!$C$24),'Ejercicio 3 - TIR'!$C$24+SQRT(('Ejercicio 3 - TIR'!$E$24-'Ejercicio 3 - TIR'!$C$24)*('Ejercicio 3 - TIR'!$D$24-'Ejercicio 3 - TIR'!$C$24)*T196),'Ejercicio 3 - TIR'!$E$24-SQRT(('Ejercicio 3 - TIR'!$E$24-'Ejercicio 3 - TIR'!$C$24)*('Ejercicio 3 - TIR'!$E$24-'Ejercicio 3 - TIR'!$D$24)*(1-T196)))</f>
        <v>0.177195931353282</v>
      </c>
      <c r="V196" s="27">
        <f ca="1" t="shared" si="1473"/>
        <v>0.949587241123275</v>
      </c>
      <c r="W196" s="29">
        <f ca="1">IF(V196&lt;=('Ejercicio 3 - TIR'!$D$25-'Ejercicio 3 - TIR'!$C$25)/('Ejercicio 3 - TIR'!$E$25-'Ejercicio 3 - TIR'!$C$25),'Ejercicio 3 - TIR'!$C$25+SQRT(('Ejercicio 3 - TIR'!$E$25-'Ejercicio 3 - TIR'!$C$25)*('Ejercicio 3 - TIR'!$D$25-'Ejercicio 3 - TIR'!$C$25)*V196),'Ejercicio 3 - TIR'!$E$25-SQRT(('Ejercicio 3 - TIR'!$E$25-'Ejercicio 3 - TIR'!$C$25)*('Ejercicio 3 - TIR'!$E$25-'Ejercicio 3 - TIR'!$D$25)*(1-V196)))</f>
        <v>0.236716752804057</v>
      </c>
      <c r="X196" s="27">
        <f ca="1" t="shared" si="1473"/>
        <v>0.999463398646546</v>
      </c>
      <c r="Y196" s="29">
        <f ca="1">IF(X196&lt;=('Ejercicio 3 - TIR'!$D$26-'Ejercicio 3 - TIR'!$C$26)/('Ejercicio 3 - TIR'!$E$26-'Ejercicio 3 - TIR'!$C$26),'Ejercicio 3 - TIR'!$C$26+SQRT(('Ejercicio 3 - TIR'!$E$26-'Ejercicio 3 - TIR'!$C$26)*('Ejercicio 3 - TIR'!$D$26-'Ejercicio 3 - TIR'!$C$26)*X196),'Ejercicio 3 - TIR'!$E$26-SQRT(('Ejercicio 3 - TIR'!$E$26-'Ejercicio 3 - TIR'!$C$26)*('Ejercicio 3 - TIR'!$E$26-'Ejercicio 3 - TIR'!$D$26)*(1-X196)))</f>
        <v>0.278297752277531</v>
      </c>
      <c r="Z196" s="27">
        <f ca="1" t="shared" si="1432"/>
        <v>1.1685268868093</v>
      </c>
      <c r="AA196" s="27">
        <f ca="1" t="shared" si="1433"/>
        <v>1.34880538180383</v>
      </c>
      <c r="AB196" s="27">
        <f ca="1" t="shared" si="1434"/>
        <v>1.58780820764688</v>
      </c>
      <c r="AC196" s="27">
        <f ca="1" t="shared" si="1435"/>
        <v>1.96366901063668</v>
      </c>
      <c r="AD196" s="27">
        <f ca="1" t="shared" si="1436"/>
        <v>2.51015368251392</v>
      </c>
      <c r="AE196" s="26">
        <f ca="1" t="shared" si="1437"/>
        <v>5170.85839682439</v>
      </c>
      <c r="AF196" s="26">
        <f ca="1" t="shared" si="1438"/>
        <v>5968.61031860921</v>
      </c>
      <c r="AG196" s="26">
        <f ca="1" t="shared" si="1439"/>
        <v>7026.22378289997</v>
      </c>
      <c r="AH196" s="26">
        <f ca="1" t="shared" si="1440"/>
        <v>8689.44866126269</v>
      </c>
      <c r="AI196" s="26">
        <f ca="1" t="shared" si="1441"/>
        <v>11107.7026922231</v>
      </c>
      <c r="AJ196" s="28">
        <f ca="1" t="shared" si="1442"/>
        <v>44113.0953419449</v>
      </c>
      <c r="AK196" s="28">
        <f ca="1" t="shared" si="1443"/>
        <v>44537.2662366601</v>
      </c>
      <c r="AL196" s="28">
        <f ca="1" t="shared" si="1444"/>
        <v>63225.4331419046</v>
      </c>
      <c r="AM196" s="28">
        <f ca="1" t="shared" si="1445"/>
        <v>76985.4408126793</v>
      </c>
      <c r="AN196" s="28">
        <f ca="1" t="shared" si="1446"/>
        <v>84442.2863212975</v>
      </c>
      <c r="AO196" s="28">
        <f ca="1">C196/'Ejercicio 3 - TIR'!$D$7</f>
        <v>14050.6718633786</v>
      </c>
      <c r="AP196" s="28">
        <f ca="1" t="shared" si="1447"/>
        <v>30062.4234785663</v>
      </c>
      <c r="AQ196" s="28">
        <f ca="1" t="shared" si="1448"/>
        <v>30486.5943732815</v>
      </c>
      <c r="AR196" s="28">
        <f ca="1" t="shared" si="1449"/>
        <v>49174.761278526</v>
      </c>
      <c r="AS196" s="28">
        <f ca="1" t="shared" si="1450"/>
        <v>62934.7689493006</v>
      </c>
      <c r="AT196" s="28">
        <f ca="1" t="shared" si="1451"/>
        <v>70391.6144579189</v>
      </c>
      <c r="AU196" s="28">
        <f ca="1">AP196*'Ejercicio 3 - TIR'!$D$5</f>
        <v>15031.2117392832</v>
      </c>
      <c r="AV196" s="28">
        <f ca="1">AQ196*'Ejercicio 3 - TIR'!$D$5</f>
        <v>15243.2971866407</v>
      </c>
      <c r="AW196" s="28">
        <f ca="1">AR196*'Ejercicio 3 - TIR'!$D$5</f>
        <v>24587.380639263</v>
      </c>
      <c r="AX196" s="28">
        <f ca="1">AS196*'Ejercicio 3 - TIR'!$D$5</f>
        <v>31467.3844746503</v>
      </c>
      <c r="AY196" s="28">
        <f ca="1">AT196*'Ejercicio 3 - TIR'!$D$5</f>
        <v>35195.8072289594</v>
      </c>
      <c r="AZ196" s="28">
        <f ca="1" t="shared" ref="AZ196:BD196" si="1474">AJ196-AU196-AE196</f>
        <v>23911.0252058374</v>
      </c>
      <c r="BA196" s="28">
        <f ca="1" t="shared" si="1474"/>
        <v>23325.3587314101</v>
      </c>
      <c r="BB196" s="28">
        <f ca="1" t="shared" si="1474"/>
        <v>31611.8287197416</v>
      </c>
      <c r="BC196" s="28">
        <f ca="1" t="shared" si="1474"/>
        <v>36828.6076767662</v>
      </c>
      <c r="BD196" s="28">
        <f ca="1" t="shared" si="1474"/>
        <v>38138.7764001149</v>
      </c>
      <c r="BE196" s="28">
        <f ca="1" t="shared" ref="BE196:BI196" si="1475">AZ196/Z196</f>
        <v>20462.5374698285</v>
      </c>
      <c r="BF196" s="28">
        <f ca="1" t="shared" si="1475"/>
        <v>17293.3464279449</v>
      </c>
      <c r="BG196" s="28">
        <f ca="1" t="shared" si="1475"/>
        <v>19909.0976904509</v>
      </c>
      <c r="BH196" s="28">
        <f ca="1" t="shared" si="1475"/>
        <v>18754.99764842</v>
      </c>
      <c r="BI196" s="28">
        <f ca="1" t="shared" si="1475"/>
        <v>15193.8013460271</v>
      </c>
      <c r="BJ196" s="28">
        <f ca="1" t="shared" si="1454"/>
        <v>77018.2698576404</v>
      </c>
      <c r="BK196" s="28">
        <f ca="1" t="shared" si="1455"/>
        <v>35269.3457196545</v>
      </c>
      <c r="BL196" s="28">
        <f ca="1" t="shared" si="1456"/>
        <v>112287.615577295</v>
      </c>
      <c r="BM196" s="28">
        <f ca="1">BK196*'Ejercicio 3 - TIR'!$D$5</f>
        <v>17634.6728598272</v>
      </c>
      <c r="BN196" s="28">
        <f ca="1" t="shared" si="1457"/>
        <v>94652.9427174677</v>
      </c>
      <c r="BO196" s="28">
        <f ca="1" t="shared" si="1458"/>
        <v>37708.0269534226</v>
      </c>
      <c r="BP196" s="28">
        <f ca="1" t="shared" si="1459"/>
        <v>-100936.050338626</v>
      </c>
      <c r="BQ196" s="28">
        <f ca="1" t="shared" ref="BQ196:BT196" si="1476">BE196</f>
        <v>20462.5374698285</v>
      </c>
      <c r="BR196" s="28">
        <f ca="1" t="shared" si="1476"/>
        <v>17293.3464279449</v>
      </c>
      <c r="BS196" s="28">
        <f ca="1" t="shared" si="1476"/>
        <v>19909.0976904509</v>
      </c>
      <c r="BT196" s="28">
        <f ca="1" t="shared" si="1476"/>
        <v>18754.99764842</v>
      </c>
      <c r="BU196" s="28">
        <f ca="1" t="shared" si="1461"/>
        <v>52901.8282994497</v>
      </c>
      <c r="BV196" s="30">
        <f ca="1" t="shared" si="1462"/>
        <v>7.4943880982052</v>
      </c>
    </row>
    <row r="197" ht="15" customHeight="1" spans="1:74">
      <c r="A197" s="26">
        <v>196</v>
      </c>
      <c r="B197" s="27">
        <f ca="1" t="shared" ref="B197:F197" si="1477">RAND()</f>
        <v>0.588212230435184</v>
      </c>
      <c r="C197" s="28">
        <f ca="1">IF(B197&lt;=('Ejercicio 3 - TIR'!$D$13-'Ejercicio 3 - TIR'!$C$13)/('Ejercicio 3 - TIR'!$E$13-'Ejercicio 3 - TIR'!$C$13),'Ejercicio 3 - TIR'!$C$13+SQRT(('Ejercicio 3 - TIR'!$E$13-'Ejercicio 3 - TIR'!$C$13)*('Ejercicio 3 - TIR'!$D$13-'Ejercicio 3 - TIR'!$C$13)*B197),'Ejercicio 3 - TIR'!$E$13-SQRT(('Ejercicio 3 - TIR'!$E$13-'Ejercicio 3 - TIR'!$C$13)*('Ejercicio 3 - TIR'!$E$13-'Ejercicio 3 - TIR'!$D$13)*(1-B197)))</f>
        <v>77770.6202633141</v>
      </c>
      <c r="D197" s="27">
        <f ca="1" t="shared" si="1477"/>
        <v>0.104999973797936</v>
      </c>
      <c r="E197" s="28">
        <f ca="1">IF(D197&lt;=('Ejercicio 3 - TIR'!$D$14-'Ejercicio 3 - TIR'!$C$14)/('Ejercicio 3 - TIR'!$E$14-'Ejercicio 3 - TIR'!$C$14),'Ejercicio 3 - TIR'!$C$14+SQRT(('Ejercicio 3 - TIR'!$E$14-'Ejercicio 3 - TIR'!$C$14)*('Ejercicio 3 - TIR'!$D$14-'Ejercicio 3 - TIR'!$C$14)*D197),'Ejercicio 3 - TIR'!$E$14-SQRT(('Ejercicio 3 - TIR'!$E$14-'Ejercicio 3 - TIR'!$C$14)*('Ejercicio 3 - TIR'!$E$14-'Ejercicio 3 - TIR'!$D$14)*(1-D197)))</f>
        <v>27806.2426899406</v>
      </c>
      <c r="F197" s="27">
        <f ca="1" t="shared" si="1477"/>
        <v>0.0241231321279589</v>
      </c>
      <c r="G197" s="28">
        <f ca="1">IF(F197&lt;=('Ejercicio 3 - TIR'!$D$18-'Ejercicio 3 - TIR'!$C$18)/('Ejercicio 3 - TIR'!$E$18-'Ejercicio 3 - TIR'!$C$18),'Ejercicio 3 - TIR'!$C$18+SQRT(('Ejercicio 3 - TIR'!$E$18-'Ejercicio 3 - TIR'!$C$18)*('Ejercicio 3 - TIR'!$D$18-'Ejercicio 3 - TIR'!$C$18)*F197),'Ejercicio 3 - TIR'!$E$18-SQRT(('Ejercicio 3 - TIR'!$E$18-'Ejercicio 3 - TIR'!$C$18)*('Ejercicio 3 - TIR'!$E$18-'Ejercicio 3 - TIR'!$D$18)*(1-F197)))</f>
        <v>31902.2275939524</v>
      </c>
      <c r="H197" s="27">
        <f ca="1" t="shared" ref="H197:L197" si="1478">RAND()</f>
        <v>0.265077760986334</v>
      </c>
      <c r="I197" s="28">
        <f ca="1">IF(H197&lt;=('Ejercicio 3 - TIR'!$D$18-'Ejercicio 3 - TIR'!$C$18)/('Ejercicio 3 - TIR'!$E$18-'Ejercicio 3 - TIR'!$C$18),'Ejercicio 3 - TIR'!$C$18+SQRT(('Ejercicio 3 - TIR'!$E$18-'Ejercicio 3 - TIR'!$C$18)*('Ejercicio 3 - TIR'!$D$18-'Ejercicio 3 - TIR'!$C$18)*H197),'Ejercicio 3 - TIR'!$E$18-SQRT(('Ejercicio 3 - TIR'!$E$18-'Ejercicio 3 - TIR'!$C$18)*('Ejercicio 3 - TIR'!$E$18-'Ejercicio 3 - TIR'!$D$18)*(1-H197)))</f>
        <v>36305.6850657125</v>
      </c>
      <c r="J197" s="27">
        <f ca="1" t="shared" si="1478"/>
        <v>0.612182253939218</v>
      </c>
      <c r="K197" s="28">
        <f ca="1">IF(J197&lt;=('Ejercicio 3 - TIR'!$D$18-'Ejercicio 3 - TIR'!$C$18)/('Ejercicio 3 - TIR'!$E$18-'Ejercicio 3 - TIR'!$C$18),'Ejercicio 3 - TIR'!$C$18+SQRT(('Ejercicio 3 - TIR'!$E$18-'Ejercicio 3 - TIR'!$C$18)*('Ejercicio 3 - TIR'!$D$18-'Ejercicio 3 - TIR'!$C$18)*J197),'Ejercicio 3 - TIR'!$E$18-SQRT(('Ejercicio 3 - TIR'!$E$18-'Ejercicio 3 - TIR'!$C$18)*('Ejercicio 3 - TIR'!$E$18-'Ejercicio 3 - TIR'!$D$18)*(1-J197)))</f>
        <v>39582.658195453</v>
      </c>
      <c r="L197" s="27">
        <f ca="1" t="shared" si="1478"/>
        <v>0.679244272537456</v>
      </c>
      <c r="M197" s="28">
        <f ca="1">IF(L197&lt;=('Ejercicio 3 - TIR'!$D$18-'Ejercicio 3 - TIR'!$C$18)/('Ejercicio 3 - TIR'!$E$18-'Ejercicio 3 - TIR'!$C$18),'Ejercicio 3 - TIR'!$C$18+SQRT(('Ejercicio 3 - TIR'!$E$18-'Ejercicio 3 - TIR'!$C$18)*('Ejercicio 3 - TIR'!$D$18-'Ejercicio 3 - TIR'!$C$18)*L197),'Ejercicio 3 - TIR'!$E$18-SQRT(('Ejercicio 3 - TIR'!$E$18-'Ejercicio 3 - TIR'!$C$18)*('Ejercicio 3 - TIR'!$E$18-'Ejercicio 3 - TIR'!$D$18)*(1-L197)))</f>
        <v>40095.239092505</v>
      </c>
      <c r="N197" s="27">
        <f ca="1" t="shared" ref="N197:R197" si="1479">RAND()</f>
        <v>0.426744143058333</v>
      </c>
      <c r="O197" s="28">
        <f ca="1">IF(N197&lt;=('Ejercicio 3 - TIR'!$D$18-'Ejercicio 3 - TIR'!$C$18)/('Ejercicio 3 - TIR'!$E$18-'Ejercicio 3 - TIR'!$C$18),'Ejercicio 3 - TIR'!$C$18+SQRT(('Ejercicio 3 - TIR'!$E$18-'Ejercicio 3 - TIR'!$C$18)*('Ejercicio 3 - TIR'!$D$18-'Ejercicio 3 - TIR'!$C$18)*N197),'Ejercicio 3 - TIR'!$E$18-SQRT(('Ejercicio 3 - TIR'!$E$18-'Ejercicio 3 - TIR'!$C$18)*('Ejercicio 3 - TIR'!$E$18-'Ejercicio 3 - TIR'!$D$18)*(1-N197)))</f>
        <v>38000.7263082017</v>
      </c>
      <c r="P197" s="27">
        <f ca="1" t="shared" si="1479"/>
        <v>0.174217834676954</v>
      </c>
      <c r="Q197" s="29">
        <f ca="1">IF(P197&lt;=('Ejercicio 3 - TIR'!$D$22-'Ejercicio 3 - TIR'!$C$22)/('Ejercicio 3 - TIR'!$E$22-'Ejercicio 3 - TIR'!$C$22),'Ejercicio 3 - TIR'!$C$22+SQRT(('Ejercicio 3 - TIR'!$E$22-'Ejercicio 3 - TIR'!$C$22)*('Ejercicio 3 - TIR'!$D$22-'Ejercicio 3 - TIR'!$C$22)*P197),'Ejercicio 3 - TIR'!$E$22-SQRT(('Ejercicio 3 - TIR'!$E$22-'Ejercicio 3 - TIR'!$C$22)*('Ejercicio 3 - TIR'!$E$22-'Ejercicio 3 - TIR'!$D$22)*(1-P197)))</f>
        <v>0.137708531910311</v>
      </c>
      <c r="R197" s="27">
        <f ca="1" t="shared" si="1479"/>
        <v>0.549931121869213</v>
      </c>
      <c r="S197" s="29">
        <f ca="1">IF(R197&lt;=('Ejercicio 3 - TIR'!$D$23-'Ejercicio 3 - TIR'!$C$23)/('Ejercicio 3 - TIR'!$E$23-'Ejercicio 3 - TIR'!$C$23),'Ejercicio 3 - TIR'!$C$23+SQRT(('Ejercicio 3 - TIR'!$E$23-'Ejercicio 3 - TIR'!$C$23)*('Ejercicio 3 - TIR'!$D$23-'Ejercicio 3 - TIR'!$C$23)*R197),'Ejercicio 3 - TIR'!$E$23-SQRT(('Ejercicio 3 - TIR'!$E$23-'Ejercicio 3 - TIR'!$C$23)*('Ejercicio 3 - TIR'!$E$23-'Ejercicio 3 - TIR'!$D$23)*(1-R197)))</f>
        <v>0.151537323024083</v>
      </c>
      <c r="T197" s="27">
        <f ca="1" t="shared" ref="T197:X197" si="1480">RAND()</f>
        <v>0.733293960130959</v>
      </c>
      <c r="U197" s="29">
        <f ca="1">IF(T197&lt;=('Ejercicio 3 - TIR'!$D$24-'Ejercicio 3 - TIR'!$C$24)/('Ejercicio 3 - TIR'!$E$24-'Ejercicio 3 - TIR'!$C$24),'Ejercicio 3 - TIR'!$C$24+SQRT(('Ejercicio 3 - TIR'!$E$24-'Ejercicio 3 - TIR'!$C$24)*('Ejercicio 3 - TIR'!$D$24-'Ejercicio 3 - TIR'!$C$24)*T197),'Ejercicio 3 - TIR'!$E$24-SQRT(('Ejercicio 3 - TIR'!$E$24-'Ejercicio 3 - TIR'!$C$24)*('Ejercicio 3 - TIR'!$E$24-'Ejercicio 3 - TIR'!$D$24)*(1-T197)))</f>
        <v>0.192672780755567</v>
      </c>
      <c r="V197" s="27">
        <f ca="1" t="shared" si="1480"/>
        <v>0.0678372834667944</v>
      </c>
      <c r="W197" s="29">
        <f ca="1">IF(V197&lt;=('Ejercicio 3 - TIR'!$D$25-'Ejercicio 3 - TIR'!$C$25)/('Ejercicio 3 - TIR'!$E$25-'Ejercicio 3 - TIR'!$C$25),'Ejercicio 3 - TIR'!$C$25+SQRT(('Ejercicio 3 - TIR'!$E$25-'Ejercicio 3 - TIR'!$C$25)*('Ejercicio 3 - TIR'!$D$25-'Ejercicio 3 - TIR'!$C$25)*V197),'Ejercicio 3 - TIR'!$E$25-SQRT(('Ejercicio 3 - TIR'!$E$25-'Ejercicio 3 - TIR'!$C$25)*('Ejercicio 3 - TIR'!$E$25-'Ejercicio 3 - TIR'!$D$25)*(1-V197)))</f>
        <v>0.189745367969118</v>
      </c>
      <c r="X197" s="27">
        <f ca="1" t="shared" si="1480"/>
        <v>0.0278679387784859</v>
      </c>
      <c r="Y197" s="29">
        <f ca="1">IF(X197&lt;=('Ejercicio 3 - TIR'!$D$26-'Ejercicio 3 - TIR'!$C$26)/('Ejercicio 3 - TIR'!$E$26-'Ejercicio 3 - TIR'!$C$26),'Ejercicio 3 - TIR'!$C$26+SQRT(('Ejercicio 3 - TIR'!$E$26-'Ejercicio 3 - TIR'!$C$26)*('Ejercicio 3 - TIR'!$D$26-'Ejercicio 3 - TIR'!$C$26)*X197),'Ejercicio 3 - TIR'!$E$26-SQRT(('Ejercicio 3 - TIR'!$E$26-'Ejercicio 3 - TIR'!$C$26)*('Ejercicio 3 - TIR'!$E$26-'Ejercicio 3 - TIR'!$D$26)*(1-X197)))</f>
        <v>0.198674297360704</v>
      </c>
      <c r="Z197" s="27">
        <f ca="1" t="shared" si="1432"/>
        <v>1.13770853191031</v>
      </c>
      <c r="AA197" s="27">
        <f ca="1" t="shared" si="1433"/>
        <v>1.31011383721766</v>
      </c>
      <c r="AB197" s="27">
        <f ca="1" t="shared" si="1434"/>
        <v>1.56253711334073</v>
      </c>
      <c r="AC197" s="27">
        <f ca="1" t="shared" si="1435"/>
        <v>1.85902129287697</v>
      </c>
      <c r="AD197" s="27">
        <f ca="1" t="shared" si="1436"/>
        <v>2.22836104201789</v>
      </c>
      <c r="AE197" s="26">
        <f ca="1" t="shared" si="1437"/>
        <v>3829.15685877355</v>
      </c>
      <c r="AF197" s="26">
        <f ca="1" t="shared" si="1438"/>
        <v>4409.4170385914</v>
      </c>
      <c r="AG197" s="26">
        <f ca="1" t="shared" si="1439"/>
        <v>5258.99168092778</v>
      </c>
      <c r="AH197" s="26">
        <f ca="1" t="shared" si="1440"/>
        <v>6256.86099257196</v>
      </c>
      <c r="AI197" s="26">
        <f ca="1" t="shared" si="1441"/>
        <v>7499.93845395479</v>
      </c>
      <c r="AJ197" s="28">
        <f ca="1" t="shared" si="1442"/>
        <v>36295.4365205842</v>
      </c>
      <c r="AK197" s="28">
        <f ca="1" t="shared" si="1443"/>
        <v>47564.5803742565</v>
      </c>
      <c r="AL197" s="28">
        <f ca="1" t="shared" si="1444"/>
        <v>61849.372475076</v>
      </c>
      <c r="AM197" s="28">
        <f ca="1" t="shared" si="1445"/>
        <v>74537.90321596</v>
      </c>
      <c r="AN197" s="28">
        <f ca="1" t="shared" si="1446"/>
        <v>84679.3380735809</v>
      </c>
      <c r="AO197" s="28">
        <f ca="1">C197/'Ejercicio 3 - TIR'!$D$7</f>
        <v>15554.1240526628</v>
      </c>
      <c r="AP197" s="28">
        <f ca="1" t="shared" si="1447"/>
        <v>20741.3124679214</v>
      </c>
      <c r="AQ197" s="28">
        <f ca="1" t="shared" si="1448"/>
        <v>32010.4563215937</v>
      </c>
      <c r="AR197" s="28">
        <f ca="1" t="shared" si="1449"/>
        <v>46295.2484224132</v>
      </c>
      <c r="AS197" s="28">
        <f ca="1" t="shared" si="1450"/>
        <v>58983.7791632972</v>
      </c>
      <c r="AT197" s="28">
        <f ca="1" t="shared" si="1451"/>
        <v>69125.2140209181</v>
      </c>
      <c r="AU197" s="28">
        <f ca="1">AP197*'Ejercicio 3 - TIR'!$D$5</f>
        <v>10370.6562339607</v>
      </c>
      <c r="AV197" s="28">
        <f ca="1">AQ197*'Ejercicio 3 - TIR'!$D$5</f>
        <v>16005.2281607968</v>
      </c>
      <c r="AW197" s="28">
        <f ca="1">AR197*'Ejercicio 3 - TIR'!$D$5</f>
        <v>23147.6242112066</v>
      </c>
      <c r="AX197" s="28">
        <f ca="1">AS197*'Ejercicio 3 - TIR'!$D$5</f>
        <v>29491.8895816486</v>
      </c>
      <c r="AY197" s="28">
        <f ca="1">AT197*'Ejercicio 3 - TIR'!$D$5</f>
        <v>34562.6070104591</v>
      </c>
      <c r="AZ197" s="28">
        <f ca="1" t="shared" ref="AZ197:BD197" si="1481">AJ197-AU197-AE197</f>
        <v>22095.62342785</v>
      </c>
      <c r="BA197" s="28">
        <f ca="1" t="shared" si="1481"/>
        <v>27149.9351748683</v>
      </c>
      <c r="BB197" s="28">
        <f ca="1" t="shared" si="1481"/>
        <v>33442.7565829416</v>
      </c>
      <c r="BC197" s="28">
        <f ca="1" t="shared" si="1481"/>
        <v>38789.1526417395</v>
      </c>
      <c r="BD197" s="28">
        <f ca="1" t="shared" si="1481"/>
        <v>42616.7926091671</v>
      </c>
      <c r="BE197" s="28">
        <f ca="1" t="shared" ref="BE197:BI197" si="1482">AZ197/Z197</f>
        <v>19421.163512547</v>
      </c>
      <c r="BF197" s="28">
        <f ca="1" t="shared" si="1482"/>
        <v>20723.3405247651</v>
      </c>
      <c r="BG197" s="28">
        <f ca="1" t="shared" si="1482"/>
        <v>21402.8558409345</v>
      </c>
      <c r="BH197" s="28">
        <f ca="1" t="shared" si="1482"/>
        <v>20865.3622152495</v>
      </c>
      <c r="BI197" s="28">
        <f ca="1" t="shared" si="1482"/>
        <v>19124.7252153428</v>
      </c>
      <c r="BJ197" s="28">
        <f ca="1" t="shared" si="1454"/>
        <v>61962.3479351585</v>
      </c>
      <c r="BK197" s="28">
        <f ca="1" t="shared" si="1455"/>
        <v>34660.2040816673</v>
      </c>
      <c r="BL197" s="28">
        <f ca="1" t="shared" si="1456"/>
        <v>96622.5520168258</v>
      </c>
      <c r="BM197" s="28">
        <f ca="1">BK197*'Ejercicio 3 - TIR'!$D$5</f>
        <v>17330.1020408336</v>
      </c>
      <c r="BN197" s="28">
        <f ca="1" t="shared" si="1457"/>
        <v>79292.4499759921</v>
      </c>
      <c r="BO197" s="28">
        <f ca="1" t="shared" si="1458"/>
        <v>35583.304716272</v>
      </c>
      <c r="BP197" s="28">
        <f ca="1" t="shared" si="1459"/>
        <v>-105576.862953255</v>
      </c>
      <c r="BQ197" s="28">
        <f ca="1" t="shared" ref="BQ197:BT197" si="1483">BE197</f>
        <v>19421.163512547</v>
      </c>
      <c r="BR197" s="28">
        <f ca="1" t="shared" si="1483"/>
        <v>20723.3405247651</v>
      </c>
      <c r="BS197" s="28">
        <f ca="1" t="shared" si="1483"/>
        <v>21402.8558409345</v>
      </c>
      <c r="BT197" s="28">
        <f ca="1" t="shared" si="1483"/>
        <v>20865.3622152495</v>
      </c>
      <c r="BU197" s="28">
        <f ca="1" t="shared" si="1461"/>
        <v>54708.0299316148</v>
      </c>
      <c r="BV197" s="30">
        <f ca="1" t="shared" si="1462"/>
        <v>7.91821336848586</v>
      </c>
    </row>
    <row r="198" ht="15" customHeight="1" spans="1:74">
      <c r="A198" s="26">
        <v>197</v>
      </c>
      <c r="B198" s="27">
        <f ca="1" t="shared" ref="B198:F198" si="1484">RAND()</f>
        <v>0.835718124196369</v>
      </c>
      <c r="C198" s="28">
        <f ca="1">IF(B198&lt;=('Ejercicio 3 - TIR'!$D$13-'Ejercicio 3 - TIR'!$C$13)/('Ejercicio 3 - TIR'!$E$13-'Ejercicio 3 - TIR'!$C$13),'Ejercicio 3 - TIR'!$C$13+SQRT(('Ejercicio 3 - TIR'!$E$13-'Ejercicio 3 - TIR'!$C$13)*('Ejercicio 3 - TIR'!$D$13-'Ejercicio 3 - TIR'!$C$13)*B198),'Ejercicio 3 - TIR'!$E$13-SQRT(('Ejercicio 3 - TIR'!$E$13-'Ejercicio 3 - TIR'!$C$13)*('Ejercicio 3 - TIR'!$E$13-'Ejercicio 3 - TIR'!$D$13)*(1-B198)))</f>
        <v>85959.4070294607</v>
      </c>
      <c r="D198" s="27">
        <f ca="1" t="shared" si="1484"/>
        <v>0.550683799951548</v>
      </c>
      <c r="E198" s="28">
        <f ca="1">IF(D198&lt;=('Ejercicio 3 - TIR'!$D$14-'Ejercicio 3 - TIR'!$C$14)/('Ejercicio 3 - TIR'!$E$14-'Ejercicio 3 - TIR'!$C$14),'Ejercicio 3 - TIR'!$C$14+SQRT(('Ejercicio 3 - TIR'!$E$14-'Ejercicio 3 - TIR'!$C$14)*('Ejercicio 3 - TIR'!$D$14-'Ejercicio 3 - TIR'!$C$14)*D198),'Ejercicio 3 - TIR'!$E$14-SQRT(('Ejercicio 3 - TIR'!$E$14-'Ejercicio 3 - TIR'!$C$14)*('Ejercicio 3 - TIR'!$E$14-'Ejercicio 3 - TIR'!$D$14)*(1-D198)))</f>
        <v>31790.4062215437</v>
      </c>
      <c r="F198" s="27">
        <f ca="1" t="shared" si="1484"/>
        <v>0.806123367503483</v>
      </c>
      <c r="G198" s="28">
        <f ca="1">IF(F198&lt;=('Ejercicio 3 - TIR'!$D$18-'Ejercicio 3 - TIR'!$C$18)/('Ejercicio 3 - TIR'!$E$18-'Ejercicio 3 - TIR'!$C$18),'Ejercicio 3 - TIR'!$C$18+SQRT(('Ejercicio 3 - TIR'!$E$18-'Ejercicio 3 - TIR'!$C$18)*('Ejercicio 3 - TIR'!$D$18-'Ejercicio 3 - TIR'!$C$18)*F198),'Ejercicio 3 - TIR'!$E$18-SQRT(('Ejercicio 3 - TIR'!$E$18-'Ejercicio 3 - TIR'!$C$18)*('Ejercicio 3 - TIR'!$E$18-'Ejercicio 3 - TIR'!$D$18)*(1-F198)))</f>
        <v>41186.766800045</v>
      </c>
      <c r="H198" s="27">
        <f ca="1" t="shared" ref="H198:L198" si="1485">RAND()</f>
        <v>0.400235252183203</v>
      </c>
      <c r="I198" s="28">
        <f ca="1">IF(H198&lt;=('Ejercicio 3 - TIR'!$D$18-'Ejercicio 3 - TIR'!$C$18)/('Ejercicio 3 - TIR'!$E$18-'Ejercicio 3 - TIR'!$C$18),'Ejercicio 3 - TIR'!$C$18+SQRT(('Ejercicio 3 - TIR'!$E$18-'Ejercicio 3 - TIR'!$C$18)*('Ejercicio 3 - TIR'!$D$18-'Ejercicio 3 - TIR'!$C$18)*H198),'Ejercicio 3 - TIR'!$E$18-SQRT(('Ejercicio 3 - TIR'!$E$18-'Ejercicio 3 - TIR'!$C$18)*('Ejercicio 3 - TIR'!$E$18-'Ejercicio 3 - TIR'!$D$18)*(1-H198)))</f>
        <v>37748.2441770688</v>
      </c>
      <c r="J198" s="27">
        <f ca="1" t="shared" si="1485"/>
        <v>0.871915560037408</v>
      </c>
      <c r="K198" s="28">
        <f ca="1">IF(J198&lt;=('Ejercicio 3 - TIR'!$D$18-'Ejercicio 3 - TIR'!$C$18)/('Ejercicio 3 - TIR'!$E$18-'Ejercicio 3 - TIR'!$C$18),'Ejercicio 3 - TIR'!$C$18+SQRT(('Ejercicio 3 - TIR'!$E$18-'Ejercicio 3 - TIR'!$C$18)*('Ejercicio 3 - TIR'!$D$18-'Ejercicio 3 - TIR'!$C$18)*J198),'Ejercicio 3 - TIR'!$E$18-SQRT(('Ejercicio 3 - TIR'!$E$18-'Ejercicio 3 - TIR'!$C$18)*('Ejercicio 3 - TIR'!$E$18-'Ejercicio 3 - TIR'!$D$18)*(1-J198)))</f>
        <v>41900.5915084981</v>
      </c>
      <c r="L198" s="27">
        <f ca="1" t="shared" si="1485"/>
        <v>0.923621486807174</v>
      </c>
      <c r="M198" s="28">
        <f ca="1">IF(L198&lt;=('Ejercicio 3 - TIR'!$D$18-'Ejercicio 3 - TIR'!$C$18)/('Ejercicio 3 - TIR'!$E$18-'Ejercicio 3 - TIR'!$C$18),'Ejercicio 3 - TIR'!$C$18+SQRT(('Ejercicio 3 - TIR'!$E$18-'Ejercicio 3 - TIR'!$C$18)*('Ejercicio 3 - TIR'!$D$18-'Ejercicio 3 - TIR'!$C$18)*L198),'Ejercicio 3 - TIR'!$E$18-SQRT(('Ejercicio 3 - TIR'!$E$18-'Ejercicio 3 - TIR'!$C$18)*('Ejercicio 3 - TIR'!$E$18-'Ejercicio 3 - TIR'!$D$18)*(1-L198)))</f>
        <v>42606.5947920459</v>
      </c>
      <c r="N198" s="27">
        <f ca="1" t="shared" ref="N198:R198" si="1486">RAND()</f>
        <v>0.904065488676544</v>
      </c>
      <c r="O198" s="28">
        <f ca="1">IF(N198&lt;=('Ejercicio 3 - TIR'!$D$18-'Ejercicio 3 - TIR'!$C$18)/('Ejercicio 3 - TIR'!$E$18-'Ejercicio 3 - TIR'!$C$18),'Ejercicio 3 - TIR'!$C$18+SQRT(('Ejercicio 3 - TIR'!$E$18-'Ejercicio 3 - TIR'!$C$18)*('Ejercicio 3 - TIR'!$D$18-'Ejercicio 3 - TIR'!$C$18)*N198),'Ejercicio 3 - TIR'!$E$18-SQRT(('Ejercicio 3 - TIR'!$E$18-'Ejercicio 3 - TIR'!$C$18)*('Ejercicio 3 - TIR'!$E$18-'Ejercicio 3 - TIR'!$D$18)*(1-N198)))</f>
        <v>42317.6338152185</v>
      </c>
      <c r="P198" s="27">
        <f ca="1" t="shared" si="1486"/>
        <v>0.260206945557474</v>
      </c>
      <c r="Q198" s="29">
        <f ca="1">IF(P198&lt;=('Ejercicio 3 - TIR'!$D$22-'Ejercicio 3 - TIR'!$C$22)/('Ejercicio 3 - TIR'!$E$22-'Ejercicio 3 - TIR'!$C$22),'Ejercicio 3 - TIR'!$C$22+SQRT(('Ejercicio 3 - TIR'!$E$22-'Ejercicio 3 - TIR'!$C$22)*('Ejercicio 3 - TIR'!$D$22-'Ejercicio 3 - TIR'!$C$22)*P198),'Ejercicio 3 - TIR'!$E$22-SQRT(('Ejercicio 3 - TIR'!$E$22-'Ejercicio 3 - TIR'!$C$22)*('Ejercicio 3 - TIR'!$E$22-'Ejercicio 3 - TIR'!$D$22)*(1-P198)))</f>
        <v>0.141641915395904</v>
      </c>
      <c r="R198" s="27">
        <f ca="1" t="shared" si="1486"/>
        <v>0.621052253992068</v>
      </c>
      <c r="S198" s="29">
        <f ca="1">IF(R198&lt;=('Ejercicio 3 - TIR'!$D$23-'Ejercicio 3 - TIR'!$C$23)/('Ejercicio 3 - TIR'!$E$23-'Ejercicio 3 - TIR'!$C$23),'Ejercicio 3 - TIR'!$C$23+SQRT(('Ejercicio 3 - TIR'!$E$23-'Ejercicio 3 - TIR'!$C$23)*('Ejercicio 3 - TIR'!$D$23-'Ejercicio 3 - TIR'!$C$23)*R198),'Ejercicio 3 - TIR'!$E$23-SQRT(('Ejercicio 3 - TIR'!$E$23-'Ejercicio 3 - TIR'!$C$23)*('Ejercicio 3 - TIR'!$E$23-'Ejercicio 3 - TIR'!$D$23)*(1-R198)))</f>
        <v>0.153882841984353</v>
      </c>
      <c r="T198" s="27">
        <f ca="1" t="shared" ref="T198:X198" si="1487">RAND()</f>
        <v>0.219664506872158</v>
      </c>
      <c r="U198" s="29">
        <f ca="1">IF(T198&lt;=('Ejercicio 3 - TIR'!$D$24-'Ejercicio 3 - TIR'!$C$24)/('Ejercicio 3 - TIR'!$E$24-'Ejercicio 3 - TIR'!$C$24),'Ejercicio 3 - TIR'!$C$24+SQRT(('Ejercicio 3 - TIR'!$E$24-'Ejercicio 3 - TIR'!$C$24)*('Ejercicio 3 - TIR'!$D$24-'Ejercicio 3 - TIR'!$C$24)*T198),'Ejercicio 3 - TIR'!$E$24-SQRT(('Ejercicio 3 - TIR'!$E$24-'Ejercicio 3 - TIR'!$C$24)*('Ejercicio 3 - TIR'!$E$24-'Ejercicio 3 - TIR'!$D$24)*(1-T198)))</f>
        <v>0.171477790026712</v>
      </c>
      <c r="V198" s="27">
        <f ca="1" t="shared" si="1487"/>
        <v>0.318516992150261</v>
      </c>
      <c r="W198" s="29">
        <f ca="1">IF(V198&lt;=('Ejercicio 3 - TIR'!$D$25-'Ejercicio 3 - TIR'!$C$25)/('Ejercicio 3 - TIR'!$E$25-'Ejercicio 3 - TIR'!$C$25),'Ejercicio 3 - TIR'!$C$25+SQRT(('Ejercicio 3 - TIR'!$E$25-'Ejercicio 3 - TIR'!$C$25)*('Ejercicio 3 - TIR'!$D$25-'Ejercicio 3 - TIR'!$C$25)*V198),'Ejercicio 3 - TIR'!$E$25-SQRT(('Ejercicio 3 - TIR'!$E$25-'Ejercicio 3 - TIR'!$C$25)*('Ejercicio 3 - TIR'!$E$25-'Ejercicio 3 - TIR'!$D$25)*(1-V198)))</f>
        <v>0.201161587582374</v>
      </c>
      <c r="X198" s="27">
        <f ca="1" t="shared" si="1487"/>
        <v>0.873367858973587</v>
      </c>
      <c r="Y198" s="29">
        <f ca="1">IF(X198&lt;=('Ejercicio 3 - TIR'!$D$26-'Ejercicio 3 - TIR'!$C$26)/('Ejercicio 3 - TIR'!$E$26-'Ejercicio 3 - TIR'!$C$26),'Ejercicio 3 - TIR'!$C$26+SQRT(('Ejercicio 3 - TIR'!$E$26-'Ejercicio 3 - TIR'!$C$26)*('Ejercicio 3 - TIR'!$D$26-'Ejercicio 3 - TIR'!$C$26)*X198),'Ejercicio 3 - TIR'!$E$26-SQRT(('Ejercicio 3 - TIR'!$E$26-'Ejercicio 3 - TIR'!$C$26)*('Ejercicio 3 - TIR'!$E$26-'Ejercicio 3 - TIR'!$D$26)*(1-X198)))</f>
        <v>0.253850170907965</v>
      </c>
      <c r="Z198" s="27">
        <f ca="1" t="shared" si="1432"/>
        <v>1.1416419153959</v>
      </c>
      <c r="AA198" s="27">
        <f ca="1" t="shared" si="1433"/>
        <v>1.31732101786549</v>
      </c>
      <c r="AB198" s="27">
        <f ca="1" t="shared" si="1434"/>
        <v>1.5432123147648</v>
      </c>
      <c r="AC198" s="27">
        <f ca="1" t="shared" si="1435"/>
        <v>1.85364735397956</v>
      </c>
      <c r="AD198" s="27">
        <f ca="1" t="shared" si="1436"/>
        <v>2.32419605159036</v>
      </c>
      <c r="AE198" s="26">
        <f ca="1" t="shared" si="1437"/>
        <v>4502.85402843331</v>
      </c>
      <c r="AF198" s="26">
        <f ca="1" t="shared" si="1438"/>
        <v>5195.76600336932</v>
      </c>
      <c r="AG198" s="26">
        <f ca="1" t="shared" si="1439"/>
        <v>6086.72447512301</v>
      </c>
      <c r="AH198" s="26">
        <f ca="1" t="shared" si="1440"/>
        <v>7311.13963371525</v>
      </c>
      <c r="AI198" s="26">
        <f ca="1" t="shared" si="1441"/>
        <v>9167.07367926586</v>
      </c>
      <c r="AJ198" s="28">
        <f ca="1" t="shared" si="1442"/>
        <v>47020.5393385678</v>
      </c>
      <c r="AK198" s="28">
        <f ca="1" t="shared" si="1443"/>
        <v>49726.5554419711</v>
      </c>
      <c r="AL198" s="28">
        <f ca="1" t="shared" si="1444"/>
        <v>64661.5088118435</v>
      </c>
      <c r="AM198" s="28">
        <f ca="1" t="shared" si="1445"/>
        <v>78977.6016983549</v>
      </c>
      <c r="AN198" s="28">
        <f ca="1" t="shared" si="1446"/>
        <v>98354.4774259777</v>
      </c>
      <c r="AO198" s="28">
        <f ca="1">C198/'Ejercicio 3 - TIR'!$D$7</f>
        <v>17191.8814058921</v>
      </c>
      <c r="AP198" s="28">
        <f ca="1" t="shared" si="1447"/>
        <v>29828.6579326757</v>
      </c>
      <c r="AQ198" s="28">
        <f ca="1" t="shared" si="1448"/>
        <v>32534.674036079</v>
      </c>
      <c r="AR198" s="28">
        <f ca="1" t="shared" si="1449"/>
        <v>47469.6274059514</v>
      </c>
      <c r="AS198" s="28">
        <f ca="1" t="shared" si="1450"/>
        <v>61785.7202924628</v>
      </c>
      <c r="AT198" s="28">
        <f ca="1" t="shared" si="1451"/>
        <v>81162.5960200855</v>
      </c>
      <c r="AU198" s="28">
        <f ca="1">AP198*'Ejercicio 3 - TIR'!$D$5</f>
        <v>14914.3289663378</v>
      </c>
      <c r="AV198" s="28">
        <f ca="1">AQ198*'Ejercicio 3 - TIR'!$D$5</f>
        <v>16267.3370180395</v>
      </c>
      <c r="AW198" s="28">
        <f ca="1">AR198*'Ejercicio 3 - TIR'!$D$5</f>
        <v>23734.8137029757</v>
      </c>
      <c r="AX198" s="28">
        <f ca="1">AS198*'Ejercicio 3 - TIR'!$D$5</f>
        <v>30892.8601462314</v>
      </c>
      <c r="AY198" s="28">
        <f ca="1">AT198*'Ejercicio 3 - TIR'!$D$5</f>
        <v>40581.2980100428</v>
      </c>
      <c r="AZ198" s="28">
        <f ca="1" t="shared" ref="AZ198:BD198" si="1488">AJ198-AU198-AE198</f>
        <v>27603.3563437967</v>
      </c>
      <c r="BA198" s="28">
        <f ca="1" t="shared" si="1488"/>
        <v>28263.4524205623</v>
      </c>
      <c r="BB198" s="28">
        <f ca="1" t="shared" si="1488"/>
        <v>34839.9706337448</v>
      </c>
      <c r="BC198" s="28">
        <f ca="1" t="shared" si="1488"/>
        <v>40773.6019184083</v>
      </c>
      <c r="BD198" s="28">
        <f ca="1" t="shared" si="1488"/>
        <v>48606.105736669</v>
      </c>
      <c r="BE198" s="28">
        <f ca="1" t="shared" ref="BE198:BI198" si="1489">AZ198/Z198</f>
        <v>24178.6465366632</v>
      </c>
      <c r="BF198" s="28">
        <f ca="1" t="shared" si="1489"/>
        <v>21455.2504949468</v>
      </c>
      <c r="BG198" s="28">
        <f ca="1" t="shared" si="1489"/>
        <v>22576.2653008992</v>
      </c>
      <c r="BH198" s="28">
        <f ca="1" t="shared" si="1489"/>
        <v>21996.4179437218</v>
      </c>
      <c r="BI198" s="28">
        <f ca="1" t="shared" si="1489"/>
        <v>20913.0833448451</v>
      </c>
      <c r="BJ198" s="28">
        <f ca="1" t="shared" si="1454"/>
        <v>73887.1366185657</v>
      </c>
      <c r="BK198" s="28">
        <f ca="1" t="shared" si="1455"/>
        <v>39957.3028829843</v>
      </c>
      <c r="BL198" s="28">
        <f ca="1" t="shared" si="1456"/>
        <v>113844.43950155</v>
      </c>
      <c r="BM198" s="28">
        <f ca="1">BK198*'Ejercicio 3 - TIR'!$D$5</f>
        <v>19978.6514414922</v>
      </c>
      <c r="BN198" s="28">
        <f ca="1" t="shared" si="1457"/>
        <v>93865.7880600578</v>
      </c>
      <c r="BO198" s="28">
        <f ca="1" t="shared" si="1458"/>
        <v>40386.3469244898</v>
      </c>
      <c r="BP198" s="28">
        <f ca="1" t="shared" si="1459"/>
        <v>-117749.813251004</v>
      </c>
      <c r="BQ198" s="28">
        <f ca="1" t="shared" ref="BQ198:BT198" si="1490">BE198</f>
        <v>24178.6465366632</v>
      </c>
      <c r="BR198" s="28">
        <f ca="1" t="shared" si="1490"/>
        <v>21455.2504949468</v>
      </c>
      <c r="BS198" s="28">
        <f ca="1" t="shared" si="1490"/>
        <v>22576.2653008992</v>
      </c>
      <c r="BT198" s="28">
        <f ca="1" t="shared" si="1490"/>
        <v>21996.4179437218</v>
      </c>
      <c r="BU198" s="28">
        <f ca="1" t="shared" si="1461"/>
        <v>61299.4302693349</v>
      </c>
      <c r="BV198" s="30">
        <f ca="1" t="shared" si="1462"/>
        <v>7.67843392015279</v>
      </c>
    </row>
    <row r="199" ht="15" customHeight="1" spans="1:74">
      <c r="A199" s="26">
        <v>198</v>
      </c>
      <c r="B199" s="27">
        <f ca="1" t="shared" ref="B199:F199" si="1491">RAND()</f>
        <v>0.187895377595724</v>
      </c>
      <c r="C199" s="28">
        <f ca="1">IF(B199&lt;=('Ejercicio 3 - TIR'!$D$13-'Ejercicio 3 - TIR'!$C$13)/('Ejercicio 3 - TIR'!$E$13-'Ejercicio 3 - TIR'!$C$13),'Ejercicio 3 - TIR'!$C$13+SQRT(('Ejercicio 3 - TIR'!$E$13-'Ejercicio 3 - TIR'!$C$13)*('Ejercicio 3 - TIR'!$D$13-'Ejercicio 3 - TIR'!$C$13)*B199),'Ejercicio 3 - TIR'!$E$13-SQRT(('Ejercicio 3 - TIR'!$E$13-'Ejercicio 3 - TIR'!$C$13)*('Ejercicio 3 - TIR'!$E$13-'Ejercicio 3 - TIR'!$D$13)*(1-B199)))</f>
        <v>68669.380083852</v>
      </c>
      <c r="D199" s="27">
        <f ca="1" t="shared" si="1491"/>
        <v>0.502535200830508</v>
      </c>
      <c r="E199" s="28">
        <f ca="1">IF(D199&lt;=('Ejercicio 3 - TIR'!$D$14-'Ejercicio 3 - TIR'!$C$14)/('Ejercicio 3 - TIR'!$E$14-'Ejercicio 3 - TIR'!$C$14),'Ejercicio 3 - TIR'!$C$14+SQRT(('Ejercicio 3 - TIR'!$E$14-'Ejercicio 3 - TIR'!$C$14)*('Ejercicio 3 - TIR'!$D$14-'Ejercicio 3 - TIR'!$C$14)*D199),'Ejercicio 3 - TIR'!$E$14-SQRT(('Ejercicio 3 - TIR'!$E$14-'Ejercicio 3 - TIR'!$C$14)*('Ejercicio 3 - TIR'!$E$14-'Ejercicio 3 - TIR'!$D$14)*(1-D199)))</f>
        <v>31361.7293469454</v>
      </c>
      <c r="F199" s="27">
        <f ca="1" t="shared" si="1491"/>
        <v>0.43826617322812</v>
      </c>
      <c r="G199" s="28">
        <f ca="1">IF(F199&lt;=('Ejercicio 3 - TIR'!$D$18-'Ejercicio 3 - TIR'!$C$18)/('Ejercicio 3 - TIR'!$E$18-'Ejercicio 3 - TIR'!$C$18),'Ejercicio 3 - TIR'!$C$18+SQRT(('Ejercicio 3 - TIR'!$E$18-'Ejercicio 3 - TIR'!$C$18)*('Ejercicio 3 - TIR'!$D$18-'Ejercicio 3 - TIR'!$C$18)*F199),'Ejercicio 3 - TIR'!$E$18-SQRT(('Ejercicio 3 - TIR'!$E$18-'Ejercicio 3 - TIR'!$C$18)*('Ejercicio 3 - TIR'!$E$18-'Ejercicio 3 - TIR'!$D$18)*(1-F199)))</f>
        <v>38108.0161558928</v>
      </c>
      <c r="H199" s="27">
        <f ca="1" t="shared" ref="H199:L199" si="1492">RAND()</f>
        <v>0.649121888884179</v>
      </c>
      <c r="I199" s="28">
        <f ca="1">IF(H199&lt;=('Ejercicio 3 - TIR'!$D$18-'Ejercicio 3 - TIR'!$C$18)/('Ejercicio 3 - TIR'!$E$18-'Ejercicio 3 - TIR'!$C$18),'Ejercicio 3 - TIR'!$C$18+SQRT(('Ejercicio 3 - TIR'!$E$18-'Ejercicio 3 - TIR'!$C$18)*('Ejercicio 3 - TIR'!$D$18-'Ejercicio 3 - TIR'!$C$18)*H199),'Ejercicio 3 - TIR'!$E$18-SQRT(('Ejercicio 3 - TIR'!$E$18-'Ejercicio 3 - TIR'!$C$18)*('Ejercicio 3 - TIR'!$E$18-'Ejercicio 3 - TIR'!$D$18)*(1-H199)))</f>
        <v>39867.5368422229</v>
      </c>
      <c r="J199" s="27">
        <f ca="1" t="shared" si="1492"/>
        <v>0.46962234731704</v>
      </c>
      <c r="K199" s="28">
        <f ca="1">IF(J199&lt;=('Ejercicio 3 - TIR'!$D$18-'Ejercicio 3 - TIR'!$C$18)/('Ejercicio 3 - TIR'!$E$18-'Ejercicio 3 - TIR'!$C$18),'Ejercicio 3 - TIR'!$C$18+SQRT(('Ejercicio 3 - TIR'!$E$18-'Ejercicio 3 - TIR'!$C$18)*('Ejercicio 3 - TIR'!$D$18-'Ejercicio 3 - TIR'!$C$18)*J199),'Ejercicio 3 - TIR'!$E$18-SQRT(('Ejercicio 3 - TIR'!$E$18-'Ejercicio 3 - TIR'!$C$18)*('Ejercicio 3 - TIR'!$E$18-'Ejercicio 3 - TIR'!$D$18)*(1-J199)))</f>
        <v>38393.0538004683</v>
      </c>
      <c r="L199" s="27">
        <f ca="1" t="shared" si="1492"/>
        <v>0.242997390568889</v>
      </c>
      <c r="M199" s="28">
        <f ca="1">IF(L199&lt;=('Ejercicio 3 - TIR'!$D$18-'Ejercicio 3 - TIR'!$C$18)/('Ejercicio 3 - TIR'!$E$18-'Ejercicio 3 - TIR'!$C$18),'Ejercicio 3 - TIR'!$C$18+SQRT(('Ejercicio 3 - TIR'!$E$18-'Ejercicio 3 - TIR'!$C$18)*('Ejercicio 3 - TIR'!$D$18-'Ejercicio 3 - TIR'!$C$18)*L199),'Ejercicio 3 - TIR'!$E$18-SQRT(('Ejercicio 3 - TIR'!$E$18-'Ejercicio 3 - TIR'!$C$18)*('Ejercicio 3 - TIR'!$E$18-'Ejercicio 3 - TIR'!$D$18)*(1-L199)))</f>
        <v>36037.3511232438</v>
      </c>
      <c r="N199" s="27">
        <f ca="1" t="shared" ref="N199:R199" si="1493">RAND()</f>
        <v>0.0698998906761659</v>
      </c>
      <c r="O199" s="28">
        <f ca="1">IF(N199&lt;=('Ejercicio 3 - TIR'!$D$18-'Ejercicio 3 - TIR'!$C$18)/('Ejercicio 3 - TIR'!$E$18-'Ejercicio 3 - TIR'!$C$18),'Ejercicio 3 - TIR'!$C$18+SQRT(('Ejercicio 3 - TIR'!$E$18-'Ejercicio 3 - TIR'!$C$18)*('Ejercicio 3 - TIR'!$D$18-'Ejercicio 3 - TIR'!$C$18)*N199),'Ejercicio 3 - TIR'!$E$18-SQRT(('Ejercicio 3 - TIR'!$E$18-'Ejercicio 3 - TIR'!$C$18)*('Ejercicio 3 - TIR'!$E$18-'Ejercicio 3 - TIR'!$D$18)*(1-N199)))</f>
        <v>33238.052439573</v>
      </c>
      <c r="P199" s="27">
        <f ca="1" t="shared" si="1493"/>
        <v>0.99950294186019</v>
      </c>
      <c r="Q199" s="29">
        <f ca="1">IF(P199&lt;=('Ejercicio 3 - TIR'!$D$22-'Ejercicio 3 - TIR'!$C$22)/('Ejercicio 3 - TIR'!$E$22-'Ejercicio 3 - TIR'!$C$22),'Ejercicio 3 - TIR'!$C$22+SQRT(('Ejercicio 3 - TIR'!$E$22-'Ejercicio 3 - TIR'!$C$22)*('Ejercicio 3 - TIR'!$D$22-'Ejercicio 3 - TIR'!$C$22)*P199),'Ejercicio 3 - TIR'!$E$22-SQRT(('Ejercicio 3 - TIR'!$E$22-'Ejercicio 3 - TIR'!$C$22)*('Ejercicio 3 - TIR'!$E$22-'Ejercicio 3 - TIR'!$D$22)*(1-P199)))</f>
        <v>0.179054111712908</v>
      </c>
      <c r="R199" s="27">
        <f ca="1" t="shared" si="1493"/>
        <v>0.475937016556415</v>
      </c>
      <c r="S199" s="29">
        <f ca="1">IF(R199&lt;=('Ejercicio 3 - TIR'!$D$23-'Ejercicio 3 - TIR'!$C$23)/('Ejercicio 3 - TIR'!$E$23-'Ejercicio 3 - TIR'!$C$23),'Ejercicio 3 - TIR'!$C$23+SQRT(('Ejercicio 3 - TIR'!$E$23-'Ejercicio 3 - TIR'!$C$23)*('Ejercicio 3 - TIR'!$D$23-'Ejercicio 3 - TIR'!$C$23)*R199),'Ejercicio 3 - TIR'!$E$23-SQRT(('Ejercicio 3 - TIR'!$E$23-'Ejercicio 3 - TIR'!$C$23)*('Ejercicio 3 - TIR'!$E$23-'Ejercicio 3 - TIR'!$D$23)*(1-R199)))</f>
        <v>0.149269209586211</v>
      </c>
      <c r="T199" s="27">
        <f ca="1" t="shared" ref="T199:X199" si="1494">RAND()</f>
        <v>0.178397931752581</v>
      </c>
      <c r="U199" s="29">
        <f ca="1">IF(T199&lt;=('Ejercicio 3 - TIR'!$D$24-'Ejercicio 3 - TIR'!$C$24)/('Ejercicio 3 - TIR'!$E$24-'Ejercicio 3 - TIR'!$C$24),'Ejercicio 3 - TIR'!$C$24+SQRT(('Ejercicio 3 - TIR'!$E$24-'Ejercicio 3 - TIR'!$C$24)*('Ejercicio 3 - TIR'!$D$24-'Ejercicio 3 - TIR'!$C$24)*T199),'Ejercicio 3 - TIR'!$E$24-SQRT(('Ejercicio 3 - TIR'!$E$24-'Ejercicio 3 - TIR'!$C$24)*('Ejercicio 3 - TIR'!$E$24-'Ejercicio 3 - TIR'!$D$24)*(1-T199)))</f>
        <v>0.169355507140874</v>
      </c>
      <c r="V199" s="27">
        <f ca="1" t="shared" si="1494"/>
        <v>0.515035552627869</v>
      </c>
      <c r="W199" s="29">
        <f ca="1">IF(V199&lt;=('Ejercicio 3 - TIR'!$D$25-'Ejercicio 3 - TIR'!$C$25)/('Ejercicio 3 - TIR'!$E$25-'Ejercicio 3 - TIR'!$C$25),'Ejercicio 3 - TIR'!$C$25+SQRT(('Ejercicio 3 - TIR'!$E$25-'Ejercicio 3 - TIR'!$C$25)*('Ejercicio 3 - TIR'!$D$25-'Ejercicio 3 - TIR'!$C$25)*V199),'Ejercicio 3 - TIR'!$E$25-SQRT(('Ejercicio 3 - TIR'!$E$25-'Ejercicio 3 - TIR'!$C$25)*('Ejercicio 3 - TIR'!$E$25-'Ejercicio 3 - TIR'!$D$25)*(1-V199)))</f>
        <v>0.208800781975838</v>
      </c>
      <c r="X199" s="27">
        <f ca="1" t="shared" si="1494"/>
        <v>0.455351469197173</v>
      </c>
      <c r="Y199" s="29">
        <f ca="1">IF(X199&lt;=('Ejercicio 3 - TIR'!$D$26-'Ejercicio 3 - TIR'!$C$26)/('Ejercicio 3 - TIR'!$E$26-'Ejercicio 3 - TIR'!$C$26),'Ejercicio 3 - TIR'!$C$26+SQRT(('Ejercicio 3 - TIR'!$E$26-'Ejercicio 3 - TIR'!$C$26)*('Ejercicio 3 - TIR'!$D$26-'Ejercicio 3 - TIR'!$C$26)*X199),'Ejercicio 3 - TIR'!$E$26-SQRT(('Ejercicio 3 - TIR'!$E$26-'Ejercicio 3 - TIR'!$C$26)*('Ejercicio 3 - TIR'!$E$26-'Ejercicio 3 - TIR'!$D$26)*(1-X199)))</f>
        <v>0.225768071522992</v>
      </c>
      <c r="Z199" s="27">
        <f ca="1" t="shared" si="1432"/>
        <v>1.17905411171291</v>
      </c>
      <c r="AA199" s="27">
        <f ca="1" t="shared" si="1433"/>
        <v>1.35505058702767</v>
      </c>
      <c r="AB199" s="27">
        <f ca="1" t="shared" si="1434"/>
        <v>1.58453586639528</v>
      </c>
      <c r="AC199" s="27">
        <f ca="1" t="shared" si="1435"/>
        <v>1.91538819436737</v>
      </c>
      <c r="AD199" s="27">
        <f ca="1" t="shared" si="1436"/>
        <v>2.3478216932276</v>
      </c>
      <c r="AE199" s="26">
        <f ca="1" t="shared" si="1437"/>
        <v>5615.44658999796</v>
      </c>
      <c r="AF199" s="26">
        <f ca="1" t="shared" si="1438"/>
        <v>6453.65986396054</v>
      </c>
      <c r="AG199" s="26">
        <f ca="1" t="shared" si="1439"/>
        <v>7546.62270313628</v>
      </c>
      <c r="AH199" s="26">
        <f ca="1" t="shared" si="1440"/>
        <v>9122.36342482775</v>
      </c>
      <c r="AI199" s="26">
        <f ca="1" t="shared" si="1441"/>
        <v>11181.901822983</v>
      </c>
      <c r="AJ199" s="28">
        <f ca="1" t="shared" si="1442"/>
        <v>44931.4131378273</v>
      </c>
      <c r="AK199" s="28">
        <f ca="1" t="shared" si="1443"/>
        <v>54022.5292014013</v>
      </c>
      <c r="AL199" s="28">
        <f ca="1" t="shared" si="1444"/>
        <v>60835.1707672855</v>
      </c>
      <c r="AM199" s="28">
        <f ca="1" t="shared" si="1445"/>
        <v>69025.5168977329</v>
      </c>
      <c r="AN199" s="28">
        <f ca="1" t="shared" si="1446"/>
        <v>78037.0205582661</v>
      </c>
      <c r="AO199" s="28">
        <f ca="1">C199/'Ejercicio 3 - TIR'!$D$7</f>
        <v>13733.8760167704</v>
      </c>
      <c r="AP199" s="28">
        <f ca="1" t="shared" si="1447"/>
        <v>31197.5371210569</v>
      </c>
      <c r="AQ199" s="28">
        <f ca="1" t="shared" si="1448"/>
        <v>40288.6531846309</v>
      </c>
      <c r="AR199" s="28">
        <f ca="1" t="shared" si="1449"/>
        <v>47101.2947505151</v>
      </c>
      <c r="AS199" s="28">
        <f ca="1" t="shared" si="1450"/>
        <v>55291.6408809625</v>
      </c>
      <c r="AT199" s="28">
        <f ca="1" t="shared" si="1451"/>
        <v>64303.1445414957</v>
      </c>
      <c r="AU199" s="28">
        <f ca="1">AP199*'Ejercicio 3 - TIR'!$D$5</f>
        <v>15598.7685605284</v>
      </c>
      <c r="AV199" s="28">
        <f ca="1">AQ199*'Ejercicio 3 - TIR'!$D$5</f>
        <v>20144.3265923154</v>
      </c>
      <c r="AW199" s="28">
        <f ca="1">AR199*'Ejercicio 3 - TIR'!$D$5</f>
        <v>23550.6473752576</v>
      </c>
      <c r="AX199" s="28">
        <f ca="1">AS199*'Ejercicio 3 - TIR'!$D$5</f>
        <v>27645.8204404812</v>
      </c>
      <c r="AY199" s="28">
        <f ca="1">AT199*'Ejercicio 3 - TIR'!$D$5</f>
        <v>32151.5722707478</v>
      </c>
      <c r="AZ199" s="28">
        <f ca="1" t="shared" ref="AZ199:BD199" si="1495">AJ199-AU199-AE199</f>
        <v>23717.1979873009</v>
      </c>
      <c r="BA199" s="28">
        <f ca="1" t="shared" si="1495"/>
        <v>27424.5427451253</v>
      </c>
      <c r="BB199" s="28">
        <f ca="1" t="shared" si="1495"/>
        <v>29737.9006888917</v>
      </c>
      <c r="BC199" s="28">
        <f ca="1" t="shared" si="1495"/>
        <v>32257.3330324239</v>
      </c>
      <c r="BD199" s="28">
        <f ca="1" t="shared" si="1495"/>
        <v>34703.5464645352</v>
      </c>
      <c r="BE199" s="28">
        <f ca="1" t="shared" ref="BE199:BI199" si="1496">AZ199/Z199</f>
        <v>20115.4448737259</v>
      </c>
      <c r="BF199" s="28">
        <f ca="1" t="shared" si="1496"/>
        <v>20238.7593553106</v>
      </c>
      <c r="BG199" s="28">
        <f ca="1" t="shared" si="1496"/>
        <v>18767.5781404328</v>
      </c>
      <c r="BH199" s="28">
        <f ca="1" t="shared" si="1496"/>
        <v>16841.1464199706</v>
      </c>
      <c r="BI199" s="28">
        <f ca="1" t="shared" si="1496"/>
        <v>14781.1678223433</v>
      </c>
      <c r="BJ199" s="28">
        <f ca="1" t="shared" si="1454"/>
        <v>73631.7484978911</v>
      </c>
      <c r="BK199" s="28">
        <f ca="1" t="shared" si="1455"/>
        <v>32244.6920442718</v>
      </c>
      <c r="BL199" s="28">
        <f ca="1" t="shared" si="1456"/>
        <v>105876.440542163</v>
      </c>
      <c r="BM199" s="28">
        <f ca="1">BK199*'Ejercicio 3 - TIR'!$D$5</f>
        <v>16122.3460221359</v>
      </c>
      <c r="BN199" s="28">
        <f ca="1" t="shared" si="1457"/>
        <v>89754.094520027</v>
      </c>
      <c r="BO199" s="28">
        <f ca="1" t="shared" si="1458"/>
        <v>38228.6673553306</v>
      </c>
      <c r="BP199" s="28">
        <f ca="1" t="shared" si="1459"/>
        <v>-100031.109430797</v>
      </c>
      <c r="BQ199" s="28">
        <f ca="1" t="shared" ref="BQ199:BT199" si="1497">BE199</f>
        <v>20115.4448737259</v>
      </c>
      <c r="BR199" s="28">
        <f ca="1" t="shared" si="1497"/>
        <v>20238.7593553106</v>
      </c>
      <c r="BS199" s="28">
        <f ca="1" t="shared" si="1497"/>
        <v>18767.5781404328</v>
      </c>
      <c r="BT199" s="28">
        <f ca="1" t="shared" si="1497"/>
        <v>16841.1464199706</v>
      </c>
      <c r="BU199" s="28">
        <f ca="1" t="shared" si="1461"/>
        <v>53009.8351776739</v>
      </c>
      <c r="BV199" s="30">
        <f ca="1" t="shared" si="1462"/>
        <v>7.7708321317133</v>
      </c>
    </row>
    <row r="200" ht="15" customHeight="1" spans="1:74">
      <c r="A200" s="26">
        <v>199</v>
      </c>
      <c r="B200" s="27">
        <f ca="1" t="shared" ref="B200:F200" si="1498">RAND()</f>
        <v>0.893373170041677</v>
      </c>
      <c r="C200" s="28">
        <f ca="1">IF(B200&lt;=('Ejercicio 3 - TIR'!$D$13-'Ejercicio 3 - TIR'!$C$13)/('Ejercicio 3 - TIR'!$E$13-'Ejercicio 3 - TIR'!$C$13),'Ejercicio 3 - TIR'!$C$13+SQRT(('Ejercicio 3 - TIR'!$E$13-'Ejercicio 3 - TIR'!$C$13)*('Ejercicio 3 - TIR'!$D$13-'Ejercicio 3 - TIR'!$C$13)*B200),'Ejercicio 3 - TIR'!$E$13-SQRT(('Ejercicio 3 - TIR'!$E$13-'Ejercicio 3 - TIR'!$C$13)*('Ejercicio 3 - TIR'!$E$13-'Ejercicio 3 - TIR'!$D$13)*(1-B200)))</f>
        <v>88688.4043588012</v>
      </c>
      <c r="D200" s="27">
        <f ca="1" t="shared" si="1498"/>
        <v>0.438875582984364</v>
      </c>
      <c r="E200" s="28">
        <f ca="1">IF(D200&lt;=('Ejercicio 3 - TIR'!$D$14-'Ejercicio 3 - TIR'!$C$14)/('Ejercicio 3 - TIR'!$E$14-'Ejercicio 3 - TIR'!$C$14),'Ejercicio 3 - TIR'!$C$14+SQRT(('Ejercicio 3 - TIR'!$E$14-'Ejercicio 3 - TIR'!$C$14)*('Ejercicio 3 - TIR'!$D$14-'Ejercicio 3 - TIR'!$C$14)*D200),'Ejercicio 3 - TIR'!$E$14-SQRT(('Ejercicio 3 - TIR'!$E$14-'Ejercicio 3 - TIR'!$C$14)*('Ejercicio 3 - TIR'!$E$14-'Ejercicio 3 - TIR'!$D$14)*(1-D200)))</f>
        <v>30825.6519276656</v>
      </c>
      <c r="F200" s="27">
        <f ca="1" t="shared" si="1498"/>
        <v>0.0788187385553465</v>
      </c>
      <c r="G200" s="28">
        <f ca="1">IF(F200&lt;=('Ejercicio 3 - TIR'!$D$18-'Ejercicio 3 - TIR'!$C$18)/('Ejercicio 3 - TIR'!$E$18-'Ejercicio 3 - TIR'!$C$18),'Ejercicio 3 - TIR'!$C$18+SQRT(('Ejercicio 3 - TIR'!$E$18-'Ejercicio 3 - TIR'!$C$18)*('Ejercicio 3 - TIR'!$D$18-'Ejercicio 3 - TIR'!$C$18)*F200),'Ejercicio 3 - TIR'!$E$18-SQRT(('Ejercicio 3 - TIR'!$E$18-'Ejercicio 3 - TIR'!$C$18)*('Ejercicio 3 - TIR'!$E$18-'Ejercicio 3 - TIR'!$D$18)*(1-F200)))</f>
        <v>33438.4314422861</v>
      </c>
      <c r="H200" s="27">
        <f ca="1" t="shared" ref="H200:L200" si="1499">RAND()</f>
        <v>0.0289355888856961</v>
      </c>
      <c r="I200" s="28">
        <f ca="1">IF(H200&lt;=('Ejercicio 3 - TIR'!$D$18-'Ejercicio 3 - TIR'!$C$18)/('Ejercicio 3 - TIR'!$E$18-'Ejercicio 3 - TIR'!$C$18),'Ejercicio 3 - TIR'!$C$18+SQRT(('Ejercicio 3 - TIR'!$E$18-'Ejercicio 3 - TIR'!$C$18)*('Ejercicio 3 - TIR'!$D$18-'Ejercicio 3 - TIR'!$C$18)*H200),'Ejercicio 3 - TIR'!$E$18-SQRT(('Ejercicio 3 - TIR'!$E$18-'Ejercicio 3 - TIR'!$C$18)*('Ejercicio 3 - TIR'!$E$18-'Ejercicio 3 - TIR'!$D$18)*(1-H200)))</f>
        <v>32083.347866501</v>
      </c>
      <c r="J200" s="27">
        <f ca="1" t="shared" si="1499"/>
        <v>0.0253884629246821</v>
      </c>
      <c r="K200" s="28">
        <f ca="1">IF(J200&lt;=('Ejercicio 3 - TIR'!$D$18-'Ejercicio 3 - TIR'!$C$18)/('Ejercicio 3 - TIR'!$E$18-'Ejercicio 3 - TIR'!$C$18),'Ejercicio 3 - TIR'!$C$18+SQRT(('Ejercicio 3 - TIR'!$E$18-'Ejercicio 3 - TIR'!$C$18)*('Ejercicio 3 - TIR'!$D$18-'Ejercicio 3 - TIR'!$C$18)*J200),'Ejercicio 3 - TIR'!$E$18-SQRT(('Ejercicio 3 - TIR'!$E$18-'Ejercicio 3 - TIR'!$C$18)*('Ejercicio 3 - TIR'!$E$18-'Ejercicio 3 - TIR'!$D$18)*(1-J200)))</f>
        <v>31951.4787825396</v>
      </c>
      <c r="L200" s="27">
        <f ca="1" t="shared" si="1499"/>
        <v>0.260653219707299</v>
      </c>
      <c r="M200" s="28">
        <f ca="1">IF(L200&lt;=('Ejercicio 3 - TIR'!$D$18-'Ejercicio 3 - TIR'!$C$18)/('Ejercicio 3 - TIR'!$E$18-'Ejercicio 3 - TIR'!$C$18),'Ejercicio 3 - TIR'!$C$18+SQRT(('Ejercicio 3 - TIR'!$E$18-'Ejercicio 3 - TIR'!$C$18)*('Ejercicio 3 - TIR'!$D$18-'Ejercicio 3 - TIR'!$C$18)*L200),'Ejercicio 3 - TIR'!$E$18-SQRT(('Ejercicio 3 - TIR'!$E$18-'Ejercicio 3 - TIR'!$C$18)*('Ejercicio 3 - TIR'!$E$18-'Ejercicio 3 - TIR'!$D$18)*(1-L200)))</f>
        <v>36252.8379921516</v>
      </c>
      <c r="N200" s="27">
        <f ca="1" t="shared" ref="N200:R200" si="1500">RAND()</f>
        <v>0.812167206045028</v>
      </c>
      <c r="O200" s="28">
        <f ca="1">IF(N200&lt;=('Ejercicio 3 - TIR'!$D$18-'Ejercicio 3 - TIR'!$C$18)/('Ejercicio 3 - TIR'!$E$18-'Ejercicio 3 - TIR'!$C$18),'Ejercicio 3 - TIR'!$C$18+SQRT(('Ejercicio 3 - TIR'!$E$18-'Ejercicio 3 - TIR'!$C$18)*('Ejercicio 3 - TIR'!$D$18-'Ejercicio 3 - TIR'!$C$18)*N200),'Ejercicio 3 - TIR'!$E$18-SQRT(('Ejercicio 3 - TIR'!$E$18-'Ejercicio 3 - TIR'!$C$18)*('Ejercicio 3 - TIR'!$E$18-'Ejercicio 3 - TIR'!$D$18)*(1-N200)))</f>
        <v>41246.6735358321</v>
      </c>
      <c r="P200" s="27">
        <f ca="1" t="shared" si="1500"/>
        <v>0.592291707405773</v>
      </c>
      <c r="Q200" s="29">
        <f ca="1">IF(P200&lt;=('Ejercicio 3 - TIR'!$D$22-'Ejercicio 3 - TIR'!$C$22)/('Ejercicio 3 - TIR'!$E$22-'Ejercicio 3 - TIR'!$C$22),'Ejercicio 3 - TIR'!$C$22+SQRT(('Ejercicio 3 - TIR'!$E$22-'Ejercicio 3 - TIR'!$C$22)*('Ejercicio 3 - TIR'!$D$22-'Ejercicio 3 - TIR'!$C$22)*P200),'Ejercicio 3 - TIR'!$E$22-SQRT(('Ejercicio 3 - TIR'!$E$22-'Ejercicio 3 - TIR'!$C$22)*('Ejercicio 3 - TIR'!$E$22-'Ejercicio 3 - TIR'!$D$22)*(1-P200)))</f>
        <v>0.152909874000485</v>
      </c>
      <c r="R200" s="27">
        <f ca="1" t="shared" si="1500"/>
        <v>0.202735232262342</v>
      </c>
      <c r="S200" s="29">
        <f ca="1">IF(R200&lt;=('Ejercicio 3 - TIR'!$D$23-'Ejercicio 3 - TIR'!$C$23)/('Ejercicio 3 - TIR'!$E$23-'Ejercicio 3 - TIR'!$C$23),'Ejercicio 3 - TIR'!$C$23+SQRT(('Ejercicio 3 - TIR'!$E$23-'Ejercicio 3 - TIR'!$C$23)*('Ejercicio 3 - TIR'!$D$23-'Ejercicio 3 - TIR'!$C$23)*R200),'Ejercicio 3 - TIR'!$E$23-SQRT(('Ejercicio 3 - TIR'!$E$23-'Ejercicio 3 - TIR'!$C$23)*('Ejercicio 3 - TIR'!$E$23-'Ejercicio 3 - TIR'!$D$23)*(1-R200)))</f>
        <v>0.139102968828751</v>
      </c>
      <c r="T200" s="27">
        <f ca="1" t="shared" ref="T200:X200" si="1501">RAND()</f>
        <v>0.813124999241079</v>
      </c>
      <c r="U200" s="29">
        <f ca="1">IF(T200&lt;=('Ejercicio 3 - TIR'!$D$24-'Ejercicio 3 - TIR'!$C$24)/('Ejercicio 3 - TIR'!$E$24-'Ejercicio 3 - TIR'!$C$24),'Ejercicio 3 - TIR'!$C$24+SQRT(('Ejercicio 3 - TIR'!$E$24-'Ejercicio 3 - TIR'!$C$24)*('Ejercicio 3 - TIR'!$D$24-'Ejercicio 3 - TIR'!$C$24)*T200),'Ejercicio 3 - TIR'!$E$24-SQRT(('Ejercicio 3 - TIR'!$E$24-'Ejercicio 3 - TIR'!$C$24)*('Ejercicio 3 - TIR'!$E$24-'Ejercicio 3 - TIR'!$D$24)*(1-T200)))</f>
        <v>0.197125341486156</v>
      </c>
      <c r="V200" s="27">
        <f ca="1" t="shared" si="1501"/>
        <v>0.111449619804167</v>
      </c>
      <c r="W200" s="29">
        <f ca="1">IF(V200&lt;=('Ejercicio 3 - TIR'!$D$25-'Ejercicio 3 - TIR'!$C$25)/('Ejercicio 3 - TIR'!$E$25-'Ejercicio 3 - TIR'!$C$25),'Ejercicio 3 - TIR'!$C$25+SQRT(('Ejercicio 3 - TIR'!$E$25-'Ejercicio 3 - TIR'!$C$25)*('Ejercicio 3 - TIR'!$D$25-'Ejercicio 3 - TIR'!$C$25)*V200),'Ejercicio 3 - TIR'!$E$25-SQRT(('Ejercicio 3 - TIR'!$E$25-'Ejercicio 3 - TIR'!$C$25)*('Ejercicio 3 - TIR'!$E$25-'Ejercicio 3 - TIR'!$D$25)*(1-V200)))</f>
        <v>0.192491175594228</v>
      </c>
      <c r="X200" s="27">
        <f ca="1" t="shared" si="1501"/>
        <v>0.0431732914303544</v>
      </c>
      <c r="Y200" s="29">
        <f ca="1">IF(X200&lt;=('Ejercicio 3 - TIR'!$D$26-'Ejercicio 3 - TIR'!$C$26)/('Ejercicio 3 - TIR'!$E$26-'Ejercicio 3 - TIR'!$C$26),'Ejercicio 3 - TIR'!$C$26+SQRT(('Ejercicio 3 - TIR'!$E$26-'Ejercicio 3 - TIR'!$C$26)*('Ejercicio 3 - TIR'!$D$26-'Ejercicio 3 - TIR'!$C$26)*X200),'Ejercicio 3 - TIR'!$E$26-SQRT(('Ejercicio 3 - TIR'!$E$26-'Ejercicio 3 - TIR'!$C$26)*('Ejercicio 3 - TIR'!$E$26-'Ejercicio 3 - TIR'!$D$26)*(1-X200)))</f>
        <v>0.200796660912614</v>
      </c>
      <c r="Z200" s="27">
        <f ca="1" t="shared" si="1432"/>
        <v>1.15290987400048</v>
      </c>
      <c r="AA200" s="27">
        <f ca="1" t="shared" si="1433"/>
        <v>1.31328306026593</v>
      </c>
      <c r="AB200" s="27">
        <f ca="1" t="shared" si="1434"/>
        <v>1.57216443198884</v>
      </c>
      <c r="AC200" s="27">
        <f ca="1" t="shared" si="1435"/>
        <v>1.8747922117298</v>
      </c>
      <c r="AD200" s="27">
        <f ca="1" t="shared" si="1436"/>
        <v>2.25124422775012</v>
      </c>
      <c r="AE200" s="26">
        <f ca="1" t="shared" si="1437"/>
        <v>4713.54655224215</v>
      </c>
      <c r="AF200" s="26">
        <f ca="1" t="shared" si="1438"/>
        <v>5369.21487137156</v>
      </c>
      <c r="AG200" s="26">
        <f ca="1" t="shared" si="1439"/>
        <v>6427.62318640322</v>
      </c>
      <c r="AH200" s="26">
        <f ca="1" t="shared" si="1440"/>
        <v>7664.8839298307</v>
      </c>
      <c r="AI200" s="26">
        <f ca="1" t="shared" si="1441"/>
        <v>9203.96702922345</v>
      </c>
      <c r="AJ200" s="28">
        <f ca="1" t="shared" si="1442"/>
        <v>38551.4977809</v>
      </c>
      <c r="AK200" s="28">
        <f ca="1" t="shared" si="1443"/>
        <v>42134.517269695</v>
      </c>
      <c r="AL200" s="28">
        <f ca="1" t="shared" si="1444"/>
        <v>50232.9784913549</v>
      </c>
      <c r="AM200" s="28">
        <f ca="1" t="shared" si="1445"/>
        <v>67966.5383207882</v>
      </c>
      <c r="AN200" s="28">
        <f ca="1" t="shared" si="1446"/>
        <v>92856.3357114357</v>
      </c>
      <c r="AO200" s="28">
        <f ca="1">C200/'Ejercicio 3 - TIR'!$D$7</f>
        <v>17737.6808717602</v>
      </c>
      <c r="AP200" s="28">
        <f ca="1" t="shared" si="1447"/>
        <v>20813.8169091397</v>
      </c>
      <c r="AQ200" s="28">
        <f ca="1" t="shared" si="1448"/>
        <v>24396.8363979347</v>
      </c>
      <c r="AR200" s="28">
        <f ca="1" t="shared" si="1449"/>
        <v>32495.2976195946</v>
      </c>
      <c r="AS200" s="28">
        <f ca="1" t="shared" si="1450"/>
        <v>50228.8574490279</v>
      </c>
      <c r="AT200" s="28">
        <f ca="1" t="shared" si="1451"/>
        <v>75118.6548396755</v>
      </c>
      <c r="AU200" s="28">
        <f ca="1">AP200*'Ejercicio 3 - TIR'!$D$5</f>
        <v>10406.9084545699</v>
      </c>
      <c r="AV200" s="28">
        <f ca="1">AQ200*'Ejercicio 3 - TIR'!$D$5</f>
        <v>12198.4181989674</v>
      </c>
      <c r="AW200" s="28">
        <f ca="1">AR200*'Ejercicio 3 - TIR'!$D$5</f>
        <v>16247.6488097973</v>
      </c>
      <c r="AX200" s="28">
        <f ca="1">AS200*'Ejercicio 3 - TIR'!$D$5</f>
        <v>25114.428724514</v>
      </c>
      <c r="AY200" s="28">
        <f ca="1">AT200*'Ejercicio 3 - TIR'!$D$5</f>
        <v>37559.3274198377</v>
      </c>
      <c r="AZ200" s="28">
        <f ca="1" t="shared" ref="AZ200:BD200" si="1502">AJ200-AU200-AE200</f>
        <v>23431.0427740879</v>
      </c>
      <c r="BA200" s="28">
        <f ca="1" t="shared" si="1502"/>
        <v>24566.8841993561</v>
      </c>
      <c r="BB200" s="28">
        <f ca="1" t="shared" si="1502"/>
        <v>27557.7064951543</v>
      </c>
      <c r="BC200" s="28">
        <f ca="1" t="shared" si="1502"/>
        <v>35187.2256664435</v>
      </c>
      <c r="BD200" s="28">
        <f ca="1" t="shared" si="1502"/>
        <v>46093.0412623745</v>
      </c>
      <c r="BE200" s="28">
        <f ca="1" t="shared" ref="BE200:BI200" si="1503">AZ200/Z200</f>
        <v>20323.3950046629</v>
      </c>
      <c r="BF200" s="28">
        <f ca="1" t="shared" si="1503"/>
        <v>18706.4654548894</v>
      </c>
      <c r="BG200" s="28">
        <f ca="1" t="shared" si="1503"/>
        <v>17528.5141518517</v>
      </c>
      <c r="BH200" s="28">
        <f ca="1" t="shared" si="1503"/>
        <v>18768.6002994313</v>
      </c>
      <c r="BI200" s="28">
        <f ca="1" t="shared" si="1503"/>
        <v>20474.4739349936</v>
      </c>
      <c r="BJ200" s="28">
        <f ca="1" t="shared" si="1454"/>
        <v>69396.0709687916</v>
      </c>
      <c r="BK200" s="28">
        <f ca="1" t="shared" si="1455"/>
        <v>39931.851676224</v>
      </c>
      <c r="BL200" s="28">
        <f ca="1" t="shared" si="1456"/>
        <v>109327.922645016</v>
      </c>
      <c r="BM200" s="28">
        <f ca="1">BK200*'Ejercicio 3 - TIR'!$D$5</f>
        <v>19965.925838112</v>
      </c>
      <c r="BN200" s="28">
        <f ca="1" t="shared" si="1457"/>
        <v>89361.9968069036</v>
      </c>
      <c r="BO200" s="28">
        <f ca="1" t="shared" si="1458"/>
        <v>39694.4923635457</v>
      </c>
      <c r="BP200" s="28">
        <f ca="1" t="shared" si="1459"/>
        <v>-119514.056286467</v>
      </c>
      <c r="BQ200" s="28">
        <f ca="1" t="shared" ref="BQ200:BT200" si="1504">BE200</f>
        <v>20323.3950046629</v>
      </c>
      <c r="BR200" s="28">
        <f ca="1" t="shared" si="1504"/>
        <v>18706.4654548894</v>
      </c>
      <c r="BS200" s="28">
        <f ca="1" t="shared" si="1504"/>
        <v>17528.5141518517</v>
      </c>
      <c r="BT200" s="28">
        <f ca="1" t="shared" si="1504"/>
        <v>18768.6002994313</v>
      </c>
      <c r="BU200" s="28">
        <f ca="1" t="shared" si="1461"/>
        <v>60168.9662985393</v>
      </c>
      <c r="BV200" s="30">
        <f ca="1" t="shared" si="1462"/>
        <v>3.60133694017266</v>
      </c>
    </row>
    <row r="201" ht="15" customHeight="1" spans="1:74">
      <c r="A201" s="26">
        <v>200</v>
      </c>
      <c r="B201" s="27">
        <f ca="1" t="shared" ref="B201:F201" si="1505">RAND()</f>
        <v>0.138225728737092</v>
      </c>
      <c r="C201" s="28">
        <f ca="1">IF(B201&lt;=('Ejercicio 3 - TIR'!$D$13-'Ejercicio 3 - TIR'!$C$13)/('Ejercicio 3 - TIR'!$E$13-'Ejercicio 3 - TIR'!$C$13),'Ejercicio 3 - TIR'!$C$13+SQRT(('Ejercicio 3 - TIR'!$E$13-'Ejercicio 3 - TIR'!$C$13)*('Ejercicio 3 - TIR'!$D$13-'Ejercicio 3 - TIR'!$C$13)*B201),'Ejercicio 3 - TIR'!$E$13-SQRT(('Ejercicio 3 - TIR'!$E$13-'Ejercicio 3 - TIR'!$C$13)*('Ejercicio 3 - TIR'!$E$13-'Ejercicio 3 - TIR'!$D$13)*(1-B201)))</f>
        <v>67435.7441789532</v>
      </c>
      <c r="D201" s="27">
        <f ca="1" t="shared" si="1505"/>
        <v>0.606923138430652</v>
      </c>
      <c r="E201" s="28">
        <f ca="1">IF(D201&lt;=('Ejercicio 3 - TIR'!$D$14-'Ejercicio 3 - TIR'!$C$14)/('Ejercicio 3 - TIR'!$E$14-'Ejercicio 3 - TIR'!$C$14),'Ejercicio 3 - TIR'!$C$14+SQRT(('Ejercicio 3 - TIR'!$E$14-'Ejercicio 3 - TIR'!$C$14)*('Ejercicio 3 - TIR'!$D$14-'Ejercicio 3 - TIR'!$C$14)*D201),'Ejercicio 3 - TIR'!$E$14-SQRT(('Ejercicio 3 - TIR'!$E$14-'Ejercicio 3 - TIR'!$C$14)*('Ejercicio 3 - TIR'!$E$14-'Ejercicio 3 - TIR'!$D$14)*(1-D201)))</f>
        <v>32321.3588939577</v>
      </c>
      <c r="F201" s="27">
        <f ca="1" t="shared" si="1505"/>
        <v>0.570107005913729</v>
      </c>
      <c r="G201" s="28">
        <f ca="1">IF(F201&lt;=('Ejercicio 3 - TIR'!$D$18-'Ejercicio 3 - TIR'!$C$18)/('Ejercicio 3 - TIR'!$E$18-'Ejercicio 3 - TIR'!$C$18),'Ejercicio 3 - TIR'!$C$18+SQRT(('Ejercicio 3 - TIR'!$E$18-'Ejercicio 3 - TIR'!$C$18)*('Ejercicio 3 - TIR'!$D$18-'Ejercicio 3 - TIR'!$C$18)*F201),'Ejercicio 3 - TIR'!$E$18-SQRT(('Ejercicio 3 - TIR'!$E$18-'Ejercicio 3 - TIR'!$C$18)*('Ejercicio 3 - TIR'!$E$18-'Ejercicio 3 - TIR'!$D$18)*(1-F201)))</f>
        <v>39247.4888962928</v>
      </c>
      <c r="H201" s="27">
        <f ca="1" t="shared" ref="H201:L201" si="1506">RAND()</f>
        <v>0.710675392161398</v>
      </c>
      <c r="I201" s="28">
        <f ca="1">IF(H201&lt;=('Ejercicio 3 - TIR'!$D$18-'Ejercicio 3 - TIR'!$C$18)/('Ejercicio 3 - TIR'!$E$18-'Ejercicio 3 - TIR'!$C$18),'Ejercicio 3 - TIR'!$C$18+SQRT(('Ejercicio 3 - TIR'!$E$18-'Ejercicio 3 - TIR'!$C$18)*('Ejercicio 3 - TIR'!$D$18-'Ejercicio 3 - TIR'!$C$18)*H201),'Ejercicio 3 - TIR'!$E$18-SQRT(('Ejercicio 3 - TIR'!$E$18-'Ejercicio 3 - TIR'!$C$18)*('Ejercicio 3 - TIR'!$E$18-'Ejercicio 3 - TIR'!$D$18)*(1-H201)))</f>
        <v>40341.7443621142</v>
      </c>
      <c r="J201" s="27">
        <f ca="1" t="shared" si="1506"/>
        <v>0.0194261823971889</v>
      </c>
      <c r="K201" s="28">
        <f ca="1">IF(J201&lt;=('Ejercicio 3 - TIR'!$D$18-'Ejercicio 3 - TIR'!$C$18)/('Ejercicio 3 - TIR'!$E$18-'Ejercicio 3 - TIR'!$C$18),'Ejercicio 3 - TIR'!$C$18+SQRT(('Ejercicio 3 - TIR'!$E$18-'Ejercicio 3 - TIR'!$C$18)*('Ejercicio 3 - TIR'!$D$18-'Ejercicio 3 - TIR'!$C$18)*J201),'Ejercicio 3 - TIR'!$E$18-SQRT(('Ejercicio 3 - TIR'!$E$18-'Ejercicio 3 - TIR'!$C$18)*('Ejercicio 3 - TIR'!$E$18-'Ejercicio 3 - TIR'!$D$18)*(1-J201)))</f>
        <v>31707.0229522705</v>
      </c>
      <c r="L201" s="27">
        <f ca="1" t="shared" si="1506"/>
        <v>0.86117189046662</v>
      </c>
      <c r="M201" s="28">
        <f ca="1">IF(L201&lt;=('Ejercicio 3 - TIR'!$D$18-'Ejercicio 3 - TIR'!$C$18)/('Ejercicio 3 - TIR'!$E$18-'Ejercicio 3 - TIR'!$C$18),'Ejercicio 3 - TIR'!$C$18+SQRT(('Ejercicio 3 - TIR'!$E$18-'Ejercicio 3 - TIR'!$C$18)*('Ejercicio 3 - TIR'!$D$18-'Ejercicio 3 - TIR'!$C$18)*L201),'Ejercicio 3 - TIR'!$E$18-SQRT(('Ejercicio 3 - TIR'!$E$18-'Ejercicio 3 - TIR'!$C$18)*('Ejercicio 3 - TIR'!$E$18-'Ejercicio 3 - TIR'!$D$18)*(1-L201)))</f>
        <v>41773.2201477319</v>
      </c>
      <c r="N201" s="27">
        <f ca="1" t="shared" ref="N201:R201" si="1507">RAND()</f>
        <v>0.534872845715825</v>
      </c>
      <c r="O201" s="28">
        <f ca="1">IF(N201&lt;=('Ejercicio 3 - TIR'!$D$18-'Ejercicio 3 - TIR'!$C$18)/('Ejercicio 3 - TIR'!$E$18-'Ejercicio 3 - TIR'!$C$18),'Ejercicio 3 - TIR'!$C$18+SQRT(('Ejercicio 3 - TIR'!$E$18-'Ejercicio 3 - TIR'!$C$18)*('Ejercicio 3 - TIR'!$D$18-'Ejercicio 3 - TIR'!$C$18)*N201),'Ejercicio 3 - TIR'!$E$18-SQRT(('Ejercicio 3 - TIR'!$E$18-'Ejercicio 3 - TIR'!$C$18)*('Ejercicio 3 - TIR'!$E$18-'Ejercicio 3 - TIR'!$D$18)*(1-N201)))</f>
        <v>38957.1718113126</v>
      </c>
      <c r="P201" s="27">
        <f ca="1" t="shared" si="1507"/>
        <v>0.580891748005035</v>
      </c>
      <c r="Q201" s="29">
        <f ca="1">IF(P201&lt;=('Ejercicio 3 - TIR'!$D$22-'Ejercicio 3 - TIR'!$C$22)/('Ejercicio 3 - TIR'!$E$22-'Ejercicio 3 - TIR'!$C$22),'Ejercicio 3 - TIR'!$C$22+SQRT(('Ejercicio 3 - TIR'!$E$22-'Ejercicio 3 - TIR'!$C$22)*('Ejercicio 3 - TIR'!$D$22-'Ejercicio 3 - TIR'!$C$22)*P201),'Ejercicio 3 - TIR'!$E$22-SQRT(('Ejercicio 3 - TIR'!$E$22-'Ejercicio 3 - TIR'!$C$22)*('Ejercicio 3 - TIR'!$E$22-'Ejercicio 3 - TIR'!$D$22)*(1-P201)))</f>
        <v>0.15253375064573</v>
      </c>
      <c r="R201" s="27">
        <f ca="1" t="shared" si="1507"/>
        <v>0.184467020305768</v>
      </c>
      <c r="S201" s="29">
        <f ca="1">IF(R201&lt;=('Ejercicio 3 - TIR'!$D$23-'Ejercicio 3 - TIR'!$C$23)/('Ejercicio 3 - TIR'!$E$23-'Ejercicio 3 - TIR'!$C$23),'Ejercicio 3 - TIR'!$C$23+SQRT(('Ejercicio 3 - TIR'!$E$23-'Ejercicio 3 - TIR'!$C$23)*('Ejercicio 3 - TIR'!$D$23-'Ejercicio 3 - TIR'!$C$23)*R201),'Ejercicio 3 - TIR'!$E$23-SQRT(('Ejercicio 3 - TIR'!$E$23-'Ejercicio 3 - TIR'!$C$23)*('Ejercicio 3 - TIR'!$E$23-'Ejercicio 3 - TIR'!$D$23)*(1-R201)))</f>
        <v>0.138221982234389</v>
      </c>
      <c r="T201" s="27">
        <f ca="1" t="shared" ref="T201:X201" si="1508">RAND()</f>
        <v>0.286951274779162</v>
      </c>
      <c r="U201" s="29">
        <f ca="1">IF(T201&lt;=('Ejercicio 3 - TIR'!$D$24-'Ejercicio 3 - TIR'!$C$24)/('Ejercicio 3 - TIR'!$E$24-'Ejercicio 3 - TIR'!$C$24),'Ejercicio 3 - TIR'!$C$24+SQRT(('Ejercicio 3 - TIR'!$E$24-'Ejercicio 3 - TIR'!$C$24)*('Ejercicio 3 - TIR'!$D$24-'Ejercicio 3 - TIR'!$C$24)*T201),'Ejercicio 3 - TIR'!$E$24-SQRT(('Ejercicio 3 - TIR'!$E$24-'Ejercicio 3 - TIR'!$C$24)*('Ejercicio 3 - TIR'!$E$24-'Ejercicio 3 - TIR'!$D$24)*(1-T201)))</f>
        <v>0.174547865019921</v>
      </c>
      <c r="V201" s="27">
        <f ca="1" t="shared" si="1508"/>
        <v>0.102273752890252</v>
      </c>
      <c r="W201" s="29">
        <f ca="1">IF(V201&lt;=('Ejercicio 3 - TIR'!$D$25-'Ejercicio 3 - TIR'!$C$25)/('Ejercicio 3 - TIR'!$E$25-'Ejercicio 3 - TIR'!$C$25),'Ejercicio 3 - TIR'!$C$25+SQRT(('Ejercicio 3 - TIR'!$E$25-'Ejercicio 3 - TIR'!$C$25)*('Ejercicio 3 - TIR'!$D$25-'Ejercicio 3 - TIR'!$C$25)*V201),'Ejercicio 3 - TIR'!$E$25-SQRT(('Ejercicio 3 - TIR'!$E$25-'Ejercicio 3 - TIR'!$C$25)*('Ejercicio 3 - TIR'!$E$25-'Ejercicio 3 - TIR'!$D$25)*(1-V201)))</f>
        <v>0.191965920526493</v>
      </c>
      <c r="X201" s="27">
        <f ca="1" t="shared" si="1508"/>
        <v>0.510028897329471</v>
      </c>
      <c r="Y201" s="29">
        <f ca="1">IF(X201&lt;=('Ejercicio 3 - TIR'!$D$26-'Ejercicio 3 - TIR'!$C$26)/('Ejercicio 3 - TIR'!$E$26-'Ejercicio 3 - TIR'!$C$26),'Ejercicio 3 - TIR'!$C$26+SQRT(('Ejercicio 3 - TIR'!$E$26-'Ejercicio 3 - TIR'!$C$26)*('Ejercicio 3 - TIR'!$D$26-'Ejercicio 3 - TIR'!$C$26)*X201),'Ejercicio 3 - TIR'!$E$26-SQRT(('Ejercicio 3 - TIR'!$E$26-'Ejercicio 3 - TIR'!$C$26)*('Ejercicio 3 - TIR'!$E$26-'Ejercicio 3 - TIR'!$D$26)*(1-X201)))</f>
        <v>0.228562232217748</v>
      </c>
      <c r="Z201" s="27">
        <f ca="1" t="shared" si="1432"/>
        <v>1.15253375064573</v>
      </c>
      <c r="AA201" s="27">
        <f ca="1" t="shared" si="1433"/>
        <v>1.31183925025202</v>
      </c>
      <c r="AB201" s="27">
        <f ca="1" t="shared" si="1434"/>
        <v>1.54081799063284</v>
      </c>
      <c r="AC201" s="27">
        <f ca="1" t="shared" si="1435"/>
        <v>1.83660253456846</v>
      </c>
      <c r="AD201" s="27">
        <f ca="1" t="shared" si="1436"/>
        <v>2.2563805095662</v>
      </c>
      <c r="AE201" s="26">
        <f ca="1" t="shared" si="1437"/>
        <v>4930.0980980621</v>
      </c>
      <c r="AF201" s="26">
        <f ca="1" t="shared" si="1438"/>
        <v>5611.54602978623</v>
      </c>
      <c r="AG201" s="26">
        <f ca="1" t="shared" si="1439"/>
        <v>6591.02940874643</v>
      </c>
      <c r="AH201" s="26">
        <f ca="1" t="shared" si="1440"/>
        <v>7856.28243641362</v>
      </c>
      <c r="AI201" s="26">
        <f ca="1" t="shared" si="1441"/>
        <v>9651.93188701341</v>
      </c>
      <c r="AJ201" s="28">
        <f ca="1" t="shared" si="1442"/>
        <v>45234.055581071</v>
      </c>
      <c r="AK201" s="28">
        <f ca="1" t="shared" si="1443"/>
        <v>52921.8836778544</v>
      </c>
      <c r="AL201" s="28">
        <f ca="1" t="shared" si="1444"/>
        <v>48854.7513942668</v>
      </c>
      <c r="AM201" s="28">
        <f ca="1" t="shared" si="1445"/>
        <v>76720.8020004104</v>
      </c>
      <c r="AN201" s="28">
        <f ca="1" t="shared" si="1446"/>
        <v>87902.2031828675</v>
      </c>
      <c r="AO201" s="28">
        <f ca="1">C201/'Ejercicio 3 - TIR'!$D$7</f>
        <v>13487.1488357906</v>
      </c>
      <c r="AP201" s="28">
        <f ca="1" t="shared" si="1447"/>
        <v>31746.9067452804</v>
      </c>
      <c r="AQ201" s="28">
        <f ca="1" t="shared" si="1448"/>
        <v>39434.7348420638</v>
      </c>
      <c r="AR201" s="28">
        <f ca="1" t="shared" si="1449"/>
        <v>35367.6025584762</v>
      </c>
      <c r="AS201" s="28">
        <f ca="1" t="shared" si="1450"/>
        <v>63233.6531646198</v>
      </c>
      <c r="AT201" s="28">
        <f ca="1" t="shared" si="1451"/>
        <v>74415.0543470768</v>
      </c>
      <c r="AU201" s="28">
        <f ca="1">AP201*'Ejercicio 3 - TIR'!$D$5</f>
        <v>15873.4533726402</v>
      </c>
      <c r="AV201" s="28">
        <f ca="1">AQ201*'Ejercicio 3 - TIR'!$D$5</f>
        <v>19717.3674210319</v>
      </c>
      <c r="AW201" s="28">
        <f ca="1">AR201*'Ejercicio 3 - TIR'!$D$5</f>
        <v>17683.8012792381</v>
      </c>
      <c r="AX201" s="28">
        <f ca="1">AS201*'Ejercicio 3 - TIR'!$D$5</f>
        <v>31616.8265823099</v>
      </c>
      <c r="AY201" s="28">
        <f ca="1">AT201*'Ejercicio 3 - TIR'!$D$5</f>
        <v>37207.5271735384</v>
      </c>
      <c r="AZ201" s="28">
        <f ca="1" t="shared" ref="AZ201:BD201" si="1509">AJ201-AU201-AE201</f>
        <v>24430.5041103687</v>
      </c>
      <c r="BA201" s="28">
        <f ca="1" t="shared" si="1509"/>
        <v>27592.9702270363</v>
      </c>
      <c r="BB201" s="28">
        <f ca="1" t="shared" si="1509"/>
        <v>24579.9207062823</v>
      </c>
      <c r="BC201" s="28">
        <f ca="1" t="shared" si="1509"/>
        <v>37247.6929816869</v>
      </c>
      <c r="BD201" s="28">
        <f ca="1" t="shared" si="1509"/>
        <v>41042.7441223156</v>
      </c>
      <c r="BE201" s="28">
        <f ca="1" t="shared" ref="BE201:BI201" si="1510">AZ201/Z201</f>
        <v>21197.213614509</v>
      </c>
      <c r="BF201" s="28">
        <f ca="1" t="shared" si="1510"/>
        <v>21033.80442515</v>
      </c>
      <c r="BG201" s="28">
        <f ca="1" t="shared" si="1510"/>
        <v>15952.5140903806</v>
      </c>
      <c r="BH201" s="28">
        <f ca="1" t="shared" si="1510"/>
        <v>20280.7587818335</v>
      </c>
      <c r="BI201" s="28">
        <f ca="1" t="shared" si="1510"/>
        <v>18189.6377620308</v>
      </c>
      <c r="BJ201" s="28">
        <f ca="1" t="shared" si="1454"/>
        <v>72929.2842510202</v>
      </c>
      <c r="BK201" s="28">
        <f ca="1" t="shared" si="1455"/>
        <v>30432.1397626964</v>
      </c>
      <c r="BL201" s="28">
        <f ca="1" t="shared" si="1456"/>
        <v>103361.424013717</v>
      </c>
      <c r="BM201" s="28">
        <f ca="1">BK201*'Ejercicio 3 - TIR'!$D$5</f>
        <v>15216.0698813482</v>
      </c>
      <c r="BN201" s="28">
        <f ca="1" t="shared" si="1457"/>
        <v>88145.3541323684</v>
      </c>
      <c r="BO201" s="28">
        <f ca="1" t="shared" si="1458"/>
        <v>39064.933311853</v>
      </c>
      <c r="BP201" s="28">
        <f ca="1" t="shared" si="1459"/>
        <v>-99757.1030729109</v>
      </c>
      <c r="BQ201" s="28">
        <f ca="1" t="shared" ref="BQ201:BT201" si="1511">BE201</f>
        <v>21197.213614509</v>
      </c>
      <c r="BR201" s="28">
        <f ca="1" t="shared" si="1511"/>
        <v>21033.80442515</v>
      </c>
      <c r="BS201" s="28">
        <f ca="1" t="shared" si="1511"/>
        <v>15952.5140903806</v>
      </c>
      <c r="BT201" s="28">
        <f ca="1" t="shared" si="1511"/>
        <v>20280.7587818335</v>
      </c>
      <c r="BU201" s="28">
        <f ca="1" t="shared" si="1461"/>
        <v>57254.5710738839</v>
      </c>
      <c r="BV201" s="30">
        <f ca="1" t="shared" si="1462"/>
        <v>9.42371094330925</v>
      </c>
    </row>
    <row r="202" ht="15" customHeight="1" spans="1:74">
      <c r="A202" s="26">
        <v>201</v>
      </c>
      <c r="B202" s="27">
        <f ca="1" t="shared" ref="B202:F202" si="1512">RAND()</f>
        <v>0.496369269344033</v>
      </c>
      <c r="C202" s="28">
        <f ca="1">IF(B202&lt;=('Ejercicio 3 - TIR'!$D$13-'Ejercicio 3 - TIR'!$C$13)/('Ejercicio 3 - TIR'!$E$13-'Ejercicio 3 - TIR'!$C$13),'Ejercicio 3 - TIR'!$C$13+SQRT(('Ejercicio 3 - TIR'!$E$13-'Ejercicio 3 - TIR'!$C$13)*('Ejercicio 3 - TIR'!$D$13-'Ejercicio 3 - TIR'!$C$13)*B202),'Ejercicio 3 - TIR'!$E$13-SQRT(('Ejercicio 3 - TIR'!$E$13-'Ejercicio 3 - TIR'!$C$13)*('Ejercicio 3 - TIR'!$E$13-'Ejercicio 3 - TIR'!$D$13)*(1-B202)))</f>
        <v>75416.3290620144</v>
      </c>
      <c r="D202" s="27">
        <f ca="1" t="shared" si="1512"/>
        <v>0.79363468616117</v>
      </c>
      <c r="E202" s="28">
        <f ca="1">IF(D202&lt;=('Ejercicio 3 - TIR'!$D$14-'Ejercicio 3 - TIR'!$C$14)/('Ejercicio 3 - TIR'!$E$14-'Ejercicio 3 - TIR'!$C$14),'Ejercicio 3 - TIR'!$C$14+SQRT(('Ejercicio 3 - TIR'!$E$14-'Ejercicio 3 - TIR'!$C$14)*('Ejercicio 3 - TIR'!$D$14-'Ejercicio 3 - TIR'!$C$14)*D202),'Ejercicio 3 - TIR'!$E$14-SQRT(('Ejercicio 3 - TIR'!$E$14-'Ejercicio 3 - TIR'!$C$14)*('Ejercicio 3 - TIR'!$E$14-'Ejercicio 3 - TIR'!$D$14)*(1-D202)))</f>
        <v>34436.2964604659</v>
      </c>
      <c r="F202" s="27">
        <f ca="1" t="shared" si="1512"/>
        <v>0.510786469537634</v>
      </c>
      <c r="G202" s="28">
        <f ca="1">IF(F202&lt;=('Ejercicio 3 - TIR'!$D$18-'Ejercicio 3 - TIR'!$C$18)/('Ejercicio 3 - TIR'!$E$18-'Ejercicio 3 - TIR'!$C$18),'Ejercicio 3 - TIR'!$C$18+SQRT(('Ejercicio 3 - TIR'!$E$18-'Ejercicio 3 - TIR'!$C$18)*('Ejercicio 3 - TIR'!$D$18-'Ejercicio 3 - TIR'!$C$18)*F202),'Ejercicio 3 - TIR'!$E$18-SQRT(('Ejercicio 3 - TIR'!$E$18-'Ejercicio 3 - TIR'!$C$18)*('Ejercicio 3 - TIR'!$E$18-'Ejercicio 3 - TIR'!$D$18)*(1-F202)))</f>
        <v>38753.1691649736</v>
      </c>
      <c r="H202" s="27">
        <f ca="1" t="shared" ref="H202:L202" si="1513">RAND()</f>
        <v>0.416026289978122</v>
      </c>
      <c r="I202" s="28">
        <f ca="1">IF(H202&lt;=('Ejercicio 3 - TIR'!$D$18-'Ejercicio 3 - TIR'!$C$18)/('Ejercicio 3 - TIR'!$E$18-'Ejercicio 3 - TIR'!$C$18),'Ejercicio 3 - TIR'!$C$18+SQRT(('Ejercicio 3 - TIR'!$E$18-'Ejercicio 3 - TIR'!$C$18)*('Ejercicio 3 - TIR'!$D$18-'Ejercicio 3 - TIR'!$C$18)*H202),'Ejercicio 3 - TIR'!$E$18-SQRT(('Ejercicio 3 - TIR'!$E$18-'Ejercicio 3 - TIR'!$C$18)*('Ejercicio 3 - TIR'!$E$18-'Ejercicio 3 - TIR'!$D$18)*(1-H202)))</f>
        <v>37899.6166677073</v>
      </c>
      <c r="J202" s="27">
        <f ca="1" t="shared" si="1513"/>
        <v>0.19649933609207</v>
      </c>
      <c r="K202" s="28">
        <f ca="1">IF(J202&lt;=('Ejercicio 3 - TIR'!$D$18-'Ejercicio 3 - TIR'!$C$18)/('Ejercicio 3 - TIR'!$E$18-'Ejercicio 3 - TIR'!$C$18),'Ejercicio 3 - TIR'!$C$18+SQRT(('Ejercicio 3 - TIR'!$E$18-'Ejercicio 3 - TIR'!$C$18)*('Ejercicio 3 - TIR'!$D$18-'Ejercicio 3 - TIR'!$C$18)*J202),'Ejercicio 3 - TIR'!$E$18-SQRT(('Ejercicio 3 - TIR'!$E$18-'Ejercicio 3 - TIR'!$C$18)*('Ejercicio 3 - TIR'!$E$18-'Ejercicio 3 - TIR'!$D$18)*(1-J202)))</f>
        <v>35429.0791497095</v>
      </c>
      <c r="L202" s="27">
        <f ca="1" t="shared" si="1513"/>
        <v>0.179578529277584</v>
      </c>
      <c r="M202" s="28">
        <f ca="1">IF(L202&lt;=('Ejercicio 3 - TIR'!$D$18-'Ejercicio 3 - TIR'!$C$18)/('Ejercicio 3 - TIR'!$E$18-'Ejercicio 3 - TIR'!$C$18),'Ejercicio 3 - TIR'!$C$18+SQRT(('Ejercicio 3 - TIR'!$E$18-'Ejercicio 3 - TIR'!$C$18)*('Ejercicio 3 - TIR'!$D$18-'Ejercicio 3 - TIR'!$C$18)*L202),'Ejercicio 3 - TIR'!$E$18-SQRT(('Ejercicio 3 - TIR'!$E$18-'Ejercicio 3 - TIR'!$C$18)*('Ejercicio 3 - TIR'!$E$18-'Ejercicio 3 - TIR'!$D$18)*(1-L202)))</f>
        <v>35190.0654515755</v>
      </c>
      <c r="N202" s="27">
        <f ca="1" t="shared" ref="N202:R202" si="1514">RAND()</f>
        <v>0.867233865824938</v>
      </c>
      <c r="O202" s="28">
        <f ca="1">IF(N202&lt;=('Ejercicio 3 - TIR'!$D$18-'Ejercicio 3 - TIR'!$C$18)/('Ejercicio 3 - TIR'!$E$18-'Ejercicio 3 - TIR'!$C$18),'Ejercicio 3 - TIR'!$C$18+SQRT(('Ejercicio 3 - TIR'!$E$18-'Ejercicio 3 - TIR'!$C$18)*('Ejercicio 3 - TIR'!$D$18-'Ejercicio 3 - TIR'!$C$18)*N202),'Ejercicio 3 - TIR'!$E$18-SQRT(('Ejercicio 3 - TIR'!$E$18-'Ejercicio 3 - TIR'!$C$18)*('Ejercicio 3 - TIR'!$E$18-'Ejercicio 3 - TIR'!$D$18)*(1-N202)))</f>
        <v>41844.4556629434</v>
      </c>
      <c r="P202" s="27">
        <f ca="1" t="shared" si="1514"/>
        <v>0.943257721984951</v>
      </c>
      <c r="Q202" s="29">
        <f ca="1">IF(P202&lt;=('Ejercicio 3 - TIR'!$D$22-'Ejercicio 3 - TIR'!$C$22)/('Ejercicio 3 - TIR'!$E$22-'Ejercicio 3 - TIR'!$C$22),'Ejercicio 3 - TIR'!$C$22+SQRT(('Ejercicio 3 - TIR'!$E$22-'Ejercicio 3 - TIR'!$C$22)*('Ejercicio 3 - TIR'!$D$22-'Ejercicio 3 - TIR'!$C$22)*P202),'Ejercicio 3 - TIR'!$E$22-SQRT(('Ejercicio 3 - TIR'!$E$22-'Ejercicio 3 - TIR'!$C$22)*('Ejercicio 3 - TIR'!$E$22-'Ejercicio 3 - TIR'!$D$22)*(1-P202)))</f>
        <v>0.169893759332616</v>
      </c>
      <c r="R202" s="27">
        <f ca="1" t="shared" si="1514"/>
        <v>0.846201387115855</v>
      </c>
      <c r="S202" s="29">
        <f ca="1">IF(R202&lt;=('Ejercicio 3 - TIR'!$D$23-'Ejercicio 3 - TIR'!$C$23)/('Ejercicio 3 - TIR'!$E$23-'Ejercicio 3 - TIR'!$C$23),'Ejercicio 3 - TIR'!$C$23+SQRT(('Ejercicio 3 - TIR'!$E$23-'Ejercicio 3 - TIR'!$C$23)*('Ejercicio 3 - TIR'!$D$23-'Ejercicio 3 - TIR'!$C$23)*R202),'Ejercicio 3 - TIR'!$E$23-SQRT(('Ejercicio 3 - TIR'!$E$23-'Ejercicio 3 - TIR'!$C$23)*('Ejercicio 3 - TIR'!$E$23-'Ejercicio 3 - TIR'!$D$23)*(1-R202)))</f>
        <v>0.16336156548255</v>
      </c>
      <c r="T202" s="27">
        <f ca="1" t="shared" ref="T202:X202" si="1515">RAND()</f>
        <v>0.329023017750204</v>
      </c>
      <c r="U202" s="29">
        <f ca="1">IF(T202&lt;=('Ejercicio 3 - TIR'!$D$24-'Ejercicio 3 - TIR'!$C$24)/('Ejercicio 3 - TIR'!$E$24-'Ejercicio 3 - TIR'!$C$24),'Ejercicio 3 - TIR'!$C$24+SQRT(('Ejercicio 3 - TIR'!$E$24-'Ejercicio 3 - TIR'!$C$24)*('Ejercicio 3 - TIR'!$D$24-'Ejercicio 3 - TIR'!$C$24)*T202),'Ejercicio 3 - TIR'!$E$24-SQRT(('Ejercicio 3 - TIR'!$E$24-'Ejercicio 3 - TIR'!$C$24)*('Ejercicio 3 - TIR'!$E$24-'Ejercicio 3 - TIR'!$D$24)*(1-T202)))</f>
        <v>0.176285896166489</v>
      </c>
      <c r="V202" s="27">
        <f ca="1" t="shared" si="1515"/>
        <v>0.349130729287057</v>
      </c>
      <c r="W202" s="29">
        <f ca="1">IF(V202&lt;=('Ejercicio 3 - TIR'!$D$25-'Ejercicio 3 - TIR'!$C$25)/('Ejercicio 3 - TIR'!$E$25-'Ejercicio 3 - TIR'!$C$25),'Ejercicio 3 - TIR'!$C$25+SQRT(('Ejercicio 3 - TIR'!$E$25-'Ejercicio 3 - TIR'!$C$25)*('Ejercicio 3 - TIR'!$D$25-'Ejercicio 3 - TIR'!$C$25)*V202),'Ejercicio 3 - TIR'!$E$25-SQRT(('Ejercicio 3 - TIR'!$E$25-'Ejercicio 3 - TIR'!$C$25)*('Ejercicio 3 - TIR'!$E$25-'Ejercicio 3 - TIR'!$D$25)*(1-V202)))</f>
        <v>0.202271157069385</v>
      </c>
      <c r="X202" s="27">
        <f ca="1" t="shared" si="1515"/>
        <v>0.195490614085305</v>
      </c>
      <c r="Y202" s="29">
        <f ca="1">IF(X202&lt;=('Ejercicio 3 - TIR'!$D$26-'Ejercicio 3 - TIR'!$C$26)/('Ejercicio 3 - TIR'!$E$26-'Ejercicio 3 - TIR'!$C$26),'Ejercicio 3 - TIR'!$C$26+SQRT(('Ejercicio 3 - TIR'!$E$26-'Ejercicio 3 - TIR'!$C$26)*('Ejercicio 3 - TIR'!$D$26-'Ejercicio 3 - TIR'!$C$26)*X202),'Ejercicio 3 - TIR'!$E$26-SQRT(('Ejercicio 3 - TIR'!$E$26-'Ejercicio 3 - TIR'!$C$26)*('Ejercicio 3 - TIR'!$E$26-'Ejercicio 3 - TIR'!$D$26)*(1-X202)))</f>
        <v>0.212974434879455</v>
      </c>
      <c r="Z202" s="27">
        <f ca="1" t="shared" si="1432"/>
        <v>1.16989375933262</v>
      </c>
      <c r="AA202" s="27">
        <f ca="1" t="shared" si="1433"/>
        <v>1.36100943530546</v>
      </c>
      <c r="AB202" s="27">
        <f ca="1" t="shared" si="1434"/>
        <v>1.60093620329933</v>
      </c>
      <c r="AC202" s="27">
        <f ca="1" t="shared" si="1435"/>
        <v>1.92475942153495</v>
      </c>
      <c r="AD202" s="27">
        <f ca="1" t="shared" si="1436"/>
        <v>2.33468397161526</v>
      </c>
      <c r="AE202" s="26">
        <f ca="1" t="shared" si="1437"/>
        <v>5850.511863161</v>
      </c>
      <c r="AF202" s="26">
        <f ca="1" t="shared" si="1438"/>
        <v>6806.26064000121</v>
      </c>
      <c r="AG202" s="26">
        <f ca="1" t="shared" si="1439"/>
        <v>8006.10839646653</v>
      </c>
      <c r="AH202" s="26">
        <f ca="1" t="shared" si="1440"/>
        <v>9625.51320544273</v>
      </c>
      <c r="AI202" s="26">
        <f ca="1" t="shared" si="1441"/>
        <v>11675.5014407966</v>
      </c>
      <c r="AJ202" s="28">
        <f ca="1" t="shared" si="1442"/>
        <v>45337.0907604638</v>
      </c>
      <c r="AK202" s="28">
        <f ca="1" t="shared" si="1443"/>
        <v>51581.7358792096</v>
      </c>
      <c r="AL202" s="28">
        <f ca="1" t="shared" si="1444"/>
        <v>56719.6954603273</v>
      </c>
      <c r="AM202" s="28">
        <f ca="1" t="shared" si="1445"/>
        <v>67732.4100223515</v>
      </c>
      <c r="AN202" s="28">
        <f ca="1" t="shared" si="1446"/>
        <v>97693.5799372396</v>
      </c>
      <c r="AO202" s="28">
        <f ca="1">C202/'Ejercicio 3 - TIR'!$D$7</f>
        <v>15083.2658124029</v>
      </c>
      <c r="AP202" s="28">
        <f ca="1" t="shared" si="1447"/>
        <v>30253.8249480609</v>
      </c>
      <c r="AQ202" s="28">
        <f ca="1" t="shared" si="1448"/>
        <v>36498.4700668067</v>
      </c>
      <c r="AR202" s="28">
        <f ca="1" t="shared" si="1449"/>
        <v>41636.4296479244</v>
      </c>
      <c r="AS202" s="28">
        <f ca="1" t="shared" si="1450"/>
        <v>52649.1442099486</v>
      </c>
      <c r="AT202" s="28">
        <f ca="1" t="shared" si="1451"/>
        <v>82610.3141248367</v>
      </c>
      <c r="AU202" s="28">
        <f ca="1">AP202*'Ejercicio 3 - TIR'!$D$5</f>
        <v>15126.9124740305</v>
      </c>
      <c r="AV202" s="28">
        <f ca="1">AQ202*'Ejercicio 3 - TIR'!$D$5</f>
        <v>18249.2350334034</v>
      </c>
      <c r="AW202" s="28">
        <f ca="1">AR202*'Ejercicio 3 - TIR'!$D$5</f>
        <v>20818.2148239622</v>
      </c>
      <c r="AX202" s="28">
        <f ca="1">AS202*'Ejercicio 3 - TIR'!$D$5</f>
        <v>26324.5721049743</v>
      </c>
      <c r="AY202" s="28">
        <f ca="1">AT202*'Ejercicio 3 - TIR'!$D$5</f>
        <v>41305.1570624184</v>
      </c>
      <c r="AZ202" s="28">
        <f ca="1" t="shared" ref="AZ202:BD202" si="1516">AJ202-AU202-AE202</f>
        <v>24359.6664232723</v>
      </c>
      <c r="BA202" s="28">
        <f ca="1" t="shared" si="1516"/>
        <v>26526.240205805</v>
      </c>
      <c r="BB202" s="28">
        <f ca="1" t="shared" si="1516"/>
        <v>27895.3722398986</v>
      </c>
      <c r="BC202" s="28">
        <f ca="1" t="shared" si="1516"/>
        <v>31782.3247119345</v>
      </c>
      <c r="BD202" s="28">
        <f ca="1" t="shared" si="1516"/>
        <v>44712.9214340246</v>
      </c>
      <c r="BE202" s="28">
        <f ca="1" t="shared" ref="BE202:BI202" si="1517">AZ202/Z202</f>
        <v>20822.1184436172</v>
      </c>
      <c r="BF202" s="28">
        <f ca="1" t="shared" si="1517"/>
        <v>19490.1221973172</v>
      </c>
      <c r="BG202" s="28">
        <f ca="1" t="shared" si="1517"/>
        <v>17424.412154844</v>
      </c>
      <c r="BH202" s="28">
        <f ca="1" t="shared" si="1517"/>
        <v>16512.3621977591</v>
      </c>
      <c r="BI202" s="28">
        <f ca="1" t="shared" si="1517"/>
        <v>19151.594810106</v>
      </c>
      <c r="BJ202" s="28">
        <f ca="1" t="shared" si="1454"/>
        <v>80397.8693880411</v>
      </c>
      <c r="BK202" s="28">
        <f ca="1" t="shared" si="1455"/>
        <v>35214.6589318295</v>
      </c>
      <c r="BL202" s="28">
        <f ca="1" t="shared" si="1456"/>
        <v>115612.528319871</v>
      </c>
      <c r="BM202" s="28">
        <f ca="1">BK202*'Ejercicio 3 - TIR'!$D$5</f>
        <v>17607.3294659147</v>
      </c>
      <c r="BN202" s="28">
        <f ca="1" t="shared" si="1457"/>
        <v>98005.1988539559</v>
      </c>
      <c r="BO202" s="28">
        <f ca="1" t="shared" si="1458"/>
        <v>41977.9293666673</v>
      </c>
      <c r="BP202" s="28">
        <f ca="1" t="shared" si="1459"/>
        <v>-109852.62552248</v>
      </c>
      <c r="BQ202" s="28">
        <f ca="1" t="shared" ref="BQ202:BT202" si="1518">BE202</f>
        <v>20822.1184436172</v>
      </c>
      <c r="BR202" s="28">
        <f ca="1" t="shared" si="1518"/>
        <v>19490.1221973172</v>
      </c>
      <c r="BS202" s="28">
        <f ca="1" t="shared" si="1518"/>
        <v>17424.412154844</v>
      </c>
      <c r="BT202" s="28">
        <f ca="1" t="shared" si="1518"/>
        <v>16512.3621977591</v>
      </c>
      <c r="BU202" s="28">
        <f ca="1" t="shared" si="1461"/>
        <v>61129.5241767733</v>
      </c>
      <c r="BV202" s="30">
        <f ca="1" t="shared" si="1462"/>
        <v>6.14759922646526</v>
      </c>
    </row>
    <row r="203" ht="15" customHeight="1" spans="1:74">
      <c r="A203" s="26">
        <v>202</v>
      </c>
      <c r="B203" s="27">
        <f ca="1" t="shared" ref="B203:F203" si="1519">RAND()</f>
        <v>0.0400095982648032</v>
      </c>
      <c r="C203" s="28">
        <f ca="1">IF(B203&lt;=('Ejercicio 3 - TIR'!$D$13-'Ejercicio 3 - TIR'!$C$13)/('Ejercicio 3 - TIR'!$E$13-'Ejercicio 3 - TIR'!$C$13),'Ejercicio 3 - TIR'!$C$13+SQRT(('Ejercicio 3 - TIR'!$E$13-'Ejercicio 3 - TIR'!$C$13)*('Ejercicio 3 - TIR'!$D$13-'Ejercicio 3 - TIR'!$C$13)*B203),'Ejercicio 3 - TIR'!$E$13-SQRT(('Ejercicio 3 - TIR'!$E$13-'Ejercicio 3 - TIR'!$C$13)*('Ejercicio 3 - TIR'!$E$13-'Ejercicio 3 - TIR'!$D$13)*(1-B203)))</f>
        <v>64000.479884454</v>
      </c>
      <c r="D203" s="27">
        <f ca="1" t="shared" si="1519"/>
        <v>0.21079545216928</v>
      </c>
      <c r="E203" s="28">
        <f ca="1">IF(D203&lt;=('Ejercicio 3 - TIR'!$D$14-'Ejercicio 3 - TIR'!$C$14)/('Ejercicio 3 - TIR'!$E$14-'Ejercicio 3 - TIR'!$C$14),'Ejercicio 3 - TIR'!$C$14+SQRT(('Ejercicio 3 - TIR'!$E$14-'Ejercicio 3 - TIR'!$C$14)*('Ejercicio 3 - TIR'!$D$14-'Ejercicio 3 - TIR'!$C$14)*D203),'Ejercicio 3 - TIR'!$E$14-SQRT(('Ejercicio 3 - TIR'!$E$14-'Ejercicio 3 - TIR'!$C$14)*('Ejercicio 3 - TIR'!$E$14-'Ejercicio 3 - TIR'!$D$14)*(1-D203)))</f>
        <v>28976.136178842</v>
      </c>
      <c r="F203" s="27">
        <f ca="1" t="shared" si="1519"/>
        <v>0.563345351278944</v>
      </c>
      <c r="G203" s="28">
        <f ca="1">IF(F203&lt;=('Ejercicio 3 - TIR'!$D$18-'Ejercicio 3 - TIR'!$C$18)/('Ejercicio 3 - TIR'!$E$18-'Ejercicio 3 - TIR'!$C$18),'Ejercicio 3 - TIR'!$C$18+SQRT(('Ejercicio 3 - TIR'!$E$18-'Ejercicio 3 - TIR'!$C$18)*('Ejercicio 3 - TIR'!$D$18-'Ejercicio 3 - TIR'!$C$18)*F203),'Ejercicio 3 - TIR'!$E$18-SQRT(('Ejercicio 3 - TIR'!$E$18-'Ejercicio 3 - TIR'!$C$18)*('Ejercicio 3 - TIR'!$E$18-'Ejercicio 3 - TIR'!$D$18)*(1-F203)))</f>
        <v>39192.4862084118</v>
      </c>
      <c r="H203" s="27">
        <f ca="1" t="shared" ref="H203:L203" si="1520">RAND()</f>
        <v>0.45991798653929</v>
      </c>
      <c r="I203" s="28">
        <f ca="1">IF(H203&lt;=('Ejercicio 3 - TIR'!$D$18-'Ejercicio 3 - TIR'!$C$18)/('Ejercicio 3 - TIR'!$E$18-'Ejercicio 3 - TIR'!$C$18),'Ejercicio 3 - TIR'!$C$18+SQRT(('Ejercicio 3 - TIR'!$E$18-'Ejercicio 3 - TIR'!$C$18)*('Ejercicio 3 - TIR'!$D$18-'Ejercicio 3 - TIR'!$C$18)*H203),'Ejercicio 3 - TIR'!$E$18-SQRT(('Ejercicio 3 - TIR'!$E$18-'Ejercicio 3 - TIR'!$C$18)*('Ejercicio 3 - TIR'!$E$18-'Ejercicio 3 - TIR'!$D$18)*(1-H203)))</f>
        <v>38305.883335377</v>
      </c>
      <c r="J203" s="27">
        <f ca="1" t="shared" si="1520"/>
        <v>0.739746841415848</v>
      </c>
      <c r="K203" s="28">
        <f ca="1">IF(J203&lt;=('Ejercicio 3 - TIR'!$D$18-'Ejercicio 3 - TIR'!$C$18)/('Ejercicio 3 - TIR'!$E$18-'Ejercicio 3 - TIR'!$C$18),'Ejercicio 3 - TIR'!$C$18+SQRT(('Ejercicio 3 - TIR'!$E$18-'Ejercicio 3 - TIR'!$C$18)*('Ejercicio 3 - TIR'!$D$18-'Ejercicio 3 - TIR'!$C$18)*J203),'Ejercicio 3 - TIR'!$E$18-SQRT(('Ejercicio 3 - TIR'!$E$18-'Ejercicio 3 - TIR'!$C$18)*('Ejercicio 3 - TIR'!$E$18-'Ejercicio 3 - TIR'!$D$18)*(1-J203)))</f>
        <v>40581.9702475185</v>
      </c>
      <c r="L203" s="27">
        <f ca="1" t="shared" si="1520"/>
        <v>0.458965853805464</v>
      </c>
      <c r="M203" s="28">
        <f ca="1">IF(L203&lt;=('Ejercicio 3 - TIR'!$D$18-'Ejercicio 3 - TIR'!$C$18)/('Ejercicio 3 - TIR'!$E$18-'Ejercicio 3 - TIR'!$C$18),'Ejercicio 3 - TIR'!$C$18+SQRT(('Ejercicio 3 - TIR'!$E$18-'Ejercicio 3 - TIR'!$C$18)*('Ejercicio 3 - TIR'!$D$18-'Ejercicio 3 - TIR'!$C$18)*L203),'Ejercicio 3 - TIR'!$E$18-SQRT(('Ejercicio 3 - TIR'!$E$18-'Ejercicio 3 - TIR'!$C$18)*('Ejercicio 3 - TIR'!$E$18-'Ejercicio 3 - TIR'!$D$18)*(1-L203)))</f>
        <v>38297.281366256</v>
      </c>
      <c r="N203" s="27">
        <f ca="1" t="shared" ref="N203:R203" si="1521">RAND()</f>
        <v>0.487267873441839</v>
      </c>
      <c r="O203" s="28">
        <f ca="1">IF(N203&lt;=('Ejercicio 3 - TIR'!$D$18-'Ejercicio 3 - TIR'!$C$18)/('Ejercicio 3 - TIR'!$E$18-'Ejercicio 3 - TIR'!$C$18),'Ejercicio 3 - TIR'!$C$18+SQRT(('Ejercicio 3 - TIR'!$E$18-'Ejercicio 3 - TIR'!$C$18)*('Ejercicio 3 - TIR'!$D$18-'Ejercicio 3 - TIR'!$C$18)*N203),'Ejercicio 3 - TIR'!$E$18-SQRT(('Ejercicio 3 - TIR'!$E$18-'Ejercicio 3 - TIR'!$C$18)*('Ejercicio 3 - TIR'!$E$18-'Ejercicio 3 - TIR'!$D$18)*(1-N203)))</f>
        <v>38549.2795612423</v>
      </c>
      <c r="P203" s="27">
        <f ca="1" t="shared" si="1521"/>
        <v>0.198170689239819</v>
      </c>
      <c r="Q203" s="29">
        <f ca="1">IF(P203&lt;=('Ejercicio 3 - TIR'!$D$22-'Ejercicio 3 - TIR'!$C$22)/('Ejercicio 3 - TIR'!$E$22-'Ejercicio 3 - TIR'!$C$22),'Ejercicio 3 - TIR'!$C$22+SQRT(('Ejercicio 3 - TIR'!$E$22-'Ejercicio 3 - TIR'!$C$22)*('Ejercicio 3 - TIR'!$D$22-'Ejercicio 3 - TIR'!$C$22)*P203),'Ejercicio 3 - TIR'!$E$22-SQRT(('Ejercicio 3 - TIR'!$E$22-'Ejercicio 3 - TIR'!$C$22)*('Ejercicio 3 - TIR'!$E$22-'Ejercicio 3 - TIR'!$D$22)*(1-P203)))</f>
        <v>0.138886694804324</v>
      </c>
      <c r="R203" s="27">
        <f ca="1" t="shared" si="1521"/>
        <v>0.449381687822269</v>
      </c>
      <c r="S203" s="29">
        <f ca="1">IF(R203&lt;=('Ejercicio 3 - TIR'!$D$23-'Ejercicio 3 - TIR'!$C$23)/('Ejercicio 3 - TIR'!$E$23-'Ejercicio 3 - TIR'!$C$23),'Ejercicio 3 - TIR'!$C$23+SQRT(('Ejercicio 3 - TIR'!$E$23-'Ejercicio 3 - TIR'!$C$23)*('Ejercicio 3 - TIR'!$D$23-'Ejercicio 3 - TIR'!$C$23)*R203),'Ejercicio 3 - TIR'!$E$23-SQRT(('Ejercicio 3 - TIR'!$E$23-'Ejercicio 3 - TIR'!$C$23)*('Ejercicio 3 - TIR'!$E$23-'Ejercicio 3 - TIR'!$D$23)*(1-R203)))</f>
        <v>0.148440939472529</v>
      </c>
      <c r="T203" s="27">
        <f ca="1" t="shared" ref="T203:X203" si="1522">RAND()</f>
        <v>0.689139940123931</v>
      </c>
      <c r="U203" s="29">
        <f ca="1">IF(T203&lt;=('Ejercicio 3 - TIR'!$D$24-'Ejercicio 3 - TIR'!$C$24)/('Ejercicio 3 - TIR'!$E$24-'Ejercicio 3 - TIR'!$C$24),'Ejercicio 3 - TIR'!$C$24+SQRT(('Ejercicio 3 - TIR'!$E$24-'Ejercicio 3 - TIR'!$C$24)*('Ejercicio 3 - TIR'!$D$24-'Ejercicio 3 - TIR'!$C$24)*T203),'Ejercicio 3 - TIR'!$E$24-SQRT(('Ejercicio 3 - TIR'!$E$24-'Ejercicio 3 - TIR'!$C$24)*('Ejercicio 3 - TIR'!$E$24-'Ejercicio 3 - TIR'!$D$24)*(1-T203)))</f>
        <v>0.19049731931412</v>
      </c>
      <c r="V203" s="27">
        <f ca="1" t="shared" si="1522"/>
        <v>0.204512609501774</v>
      </c>
      <c r="W203" s="29">
        <f ca="1">IF(V203&lt;=('Ejercicio 3 - TIR'!$D$25-'Ejercicio 3 - TIR'!$C$25)/('Ejercicio 3 - TIR'!$E$25-'Ejercicio 3 - TIR'!$C$25),'Ejercicio 3 - TIR'!$C$25+SQRT(('Ejercicio 3 - TIR'!$E$25-'Ejercicio 3 - TIR'!$C$25)*('Ejercicio 3 - TIR'!$D$25-'Ejercicio 3 - TIR'!$C$25)*V203),'Ejercicio 3 - TIR'!$E$25-SQRT(('Ejercicio 3 - TIR'!$E$25-'Ejercicio 3 - TIR'!$C$25)*('Ejercicio 3 - TIR'!$E$25-'Ejercicio 3 - TIR'!$D$25)*(1-V203)))</f>
        <v>0.196920923535744</v>
      </c>
      <c r="X203" s="27">
        <f ca="1" t="shared" si="1522"/>
        <v>0.547121844398543</v>
      </c>
      <c r="Y203" s="29">
        <f ca="1">IF(X203&lt;=('Ejercicio 3 - TIR'!$D$26-'Ejercicio 3 - TIR'!$C$26)/('Ejercicio 3 - TIR'!$E$26-'Ejercicio 3 - TIR'!$C$26),'Ejercicio 3 - TIR'!$C$26+SQRT(('Ejercicio 3 - TIR'!$E$26-'Ejercicio 3 - TIR'!$C$26)*('Ejercicio 3 - TIR'!$D$26-'Ejercicio 3 - TIR'!$C$26)*X203),'Ejercicio 3 - TIR'!$E$26-SQRT(('Ejercicio 3 - TIR'!$E$26-'Ejercicio 3 - TIR'!$C$26)*('Ejercicio 3 - TIR'!$E$26-'Ejercicio 3 - TIR'!$D$26)*(1-X203)))</f>
        <v>0.230547578014339</v>
      </c>
      <c r="Z203" s="27">
        <f ca="1" t="shared" si="1432"/>
        <v>1.13888669480432</v>
      </c>
      <c r="AA203" s="27">
        <f ca="1" t="shared" si="1433"/>
        <v>1.30794410573384</v>
      </c>
      <c r="AB203" s="27">
        <f ca="1" t="shared" si="1434"/>
        <v>1.55710395168884</v>
      </c>
      <c r="AC203" s="27">
        <f ca="1" t="shared" si="1435"/>
        <v>1.86373029989657</v>
      </c>
      <c r="AD203" s="27">
        <f ca="1" t="shared" si="1436"/>
        <v>2.29340880660966</v>
      </c>
      <c r="AE203" s="26">
        <f ca="1" t="shared" si="1437"/>
        <v>4024.39978207935</v>
      </c>
      <c r="AF203" s="26">
        <f ca="1" t="shared" si="1438"/>
        <v>4621.78546654425</v>
      </c>
      <c r="AG203" s="26">
        <f ca="1" t="shared" si="1439"/>
        <v>5502.22320836589</v>
      </c>
      <c r="AH203" s="26">
        <f ca="1" t="shared" si="1440"/>
        <v>6585.72608405711</v>
      </c>
      <c r="AI203" s="26">
        <f ca="1" t="shared" si="1441"/>
        <v>8104.04928220233</v>
      </c>
      <c r="AJ203" s="28">
        <f ca="1" t="shared" si="1442"/>
        <v>44635.8010790622</v>
      </c>
      <c r="AK203" s="28">
        <f ca="1" t="shared" si="1443"/>
        <v>50101.9543234346</v>
      </c>
      <c r="AL203" s="28">
        <f ca="1" t="shared" si="1444"/>
        <v>63190.3462397302</v>
      </c>
      <c r="AM203" s="28">
        <f ca="1" t="shared" si="1445"/>
        <v>71375.8036859555</v>
      </c>
      <c r="AN203" s="28">
        <f ca="1" t="shared" si="1446"/>
        <v>88409.2572342108</v>
      </c>
      <c r="AO203" s="28">
        <f ca="1">C203/'Ejercicio 3 - TIR'!$D$7</f>
        <v>12800.0959768908</v>
      </c>
      <c r="AP203" s="28">
        <f ca="1" t="shared" si="1447"/>
        <v>31835.7051021714</v>
      </c>
      <c r="AQ203" s="28">
        <f ca="1" t="shared" si="1448"/>
        <v>37301.8583465437</v>
      </c>
      <c r="AR203" s="28">
        <f ca="1" t="shared" si="1449"/>
        <v>50390.2502628394</v>
      </c>
      <c r="AS203" s="28">
        <f ca="1" t="shared" si="1450"/>
        <v>58575.7077090647</v>
      </c>
      <c r="AT203" s="28">
        <f ca="1" t="shared" si="1451"/>
        <v>75609.16125732</v>
      </c>
      <c r="AU203" s="28">
        <f ca="1">AP203*'Ejercicio 3 - TIR'!$D$5</f>
        <v>15917.8525510857</v>
      </c>
      <c r="AV203" s="28">
        <f ca="1">AQ203*'Ejercicio 3 - TIR'!$D$5</f>
        <v>18650.9291732719</v>
      </c>
      <c r="AW203" s="28">
        <f ca="1">AR203*'Ejercicio 3 - TIR'!$D$5</f>
        <v>25195.1251314197</v>
      </c>
      <c r="AX203" s="28">
        <f ca="1">AS203*'Ejercicio 3 - TIR'!$D$5</f>
        <v>29287.8538545324</v>
      </c>
      <c r="AY203" s="28">
        <f ca="1">AT203*'Ejercicio 3 - TIR'!$D$5</f>
        <v>37804.58062866</v>
      </c>
      <c r="AZ203" s="28">
        <f ca="1" t="shared" ref="AZ203:BD203" si="1523">AJ203-AU203-AE203</f>
        <v>24693.5487458971</v>
      </c>
      <c r="BA203" s="28">
        <f ca="1" t="shared" si="1523"/>
        <v>26829.2396836184</v>
      </c>
      <c r="BB203" s="28">
        <f ca="1" t="shared" si="1523"/>
        <v>32492.9978999446</v>
      </c>
      <c r="BC203" s="28">
        <f ca="1" t="shared" si="1523"/>
        <v>35502.223747366</v>
      </c>
      <c r="BD203" s="28">
        <f ca="1" t="shared" si="1523"/>
        <v>42500.6273233485</v>
      </c>
      <c r="BE203" s="28">
        <f ca="1" t="shared" ref="BE203:BI203" si="1524">AZ203/Z203</f>
        <v>21682.1821332629</v>
      </c>
      <c r="BF203" s="28">
        <f ca="1" t="shared" si="1524"/>
        <v>20512.5276883032</v>
      </c>
      <c r="BG203" s="28">
        <f ca="1" t="shared" si="1524"/>
        <v>20867.5842513292</v>
      </c>
      <c r="BH203" s="28">
        <f ca="1" t="shared" si="1524"/>
        <v>19049.0135559509</v>
      </c>
      <c r="BI203" s="28">
        <f ca="1" t="shared" si="1524"/>
        <v>18531.6404126733</v>
      </c>
      <c r="BJ203" s="28">
        <f ca="1" t="shared" si="1454"/>
        <v>66454.1258940769</v>
      </c>
      <c r="BK203" s="28">
        <f ca="1" t="shared" si="1455"/>
        <v>29355.8528388502</v>
      </c>
      <c r="BL203" s="28">
        <f ca="1" t="shared" si="1456"/>
        <v>95809.9787329271</v>
      </c>
      <c r="BM203" s="28">
        <f ca="1">BK203*'Ejercicio 3 - TIR'!$D$5</f>
        <v>14677.9264194251</v>
      </c>
      <c r="BN203" s="28">
        <f ca="1" t="shared" si="1457"/>
        <v>81132.052313502</v>
      </c>
      <c r="BO203" s="28">
        <f ca="1" t="shared" si="1458"/>
        <v>35376.1841672874</v>
      </c>
      <c r="BP203" s="28">
        <f ca="1" t="shared" si="1459"/>
        <v>-92976.616063296</v>
      </c>
      <c r="BQ203" s="28">
        <f ca="1" t="shared" ref="BQ203:BT203" si="1525">BE203</f>
        <v>21682.1821332629</v>
      </c>
      <c r="BR203" s="28">
        <f ca="1" t="shared" si="1525"/>
        <v>20512.5276883032</v>
      </c>
      <c r="BS203" s="28">
        <f ca="1" t="shared" si="1525"/>
        <v>20867.5842513292</v>
      </c>
      <c r="BT203" s="28">
        <f ca="1" t="shared" si="1525"/>
        <v>19049.0135559509</v>
      </c>
      <c r="BU203" s="28">
        <f ca="1" t="shared" si="1461"/>
        <v>53907.8245799607</v>
      </c>
      <c r="BV203" s="30">
        <f ca="1" t="shared" si="1462"/>
        <v>12.1065447914315</v>
      </c>
    </row>
    <row r="204" ht="15" customHeight="1" spans="1:74">
      <c r="A204" s="26">
        <v>203</v>
      </c>
      <c r="B204" s="27">
        <f ca="1" t="shared" ref="B204:F204" si="1526">RAND()</f>
        <v>0.369358835464089</v>
      </c>
      <c r="C204" s="28">
        <f ca="1">IF(B204&lt;=('Ejercicio 3 - TIR'!$D$13-'Ejercicio 3 - TIR'!$C$13)/('Ejercicio 3 - TIR'!$E$13-'Ejercicio 3 - TIR'!$C$13),'Ejercicio 3 - TIR'!$C$13+SQRT(('Ejercicio 3 - TIR'!$E$13-'Ejercicio 3 - TIR'!$C$13)*('Ejercicio 3 - TIR'!$D$13-'Ejercicio 3 - TIR'!$C$13)*B204),'Ejercicio 3 - TIR'!$E$13-SQRT(('Ejercicio 3 - TIR'!$E$13-'Ejercicio 3 - TIR'!$C$13)*('Ejercicio 3 - TIR'!$E$13-'Ejercicio 3 - TIR'!$D$13)*(1-B204)))</f>
        <v>72490.5580310488</v>
      </c>
      <c r="D204" s="27">
        <f ca="1" t="shared" si="1526"/>
        <v>0.585830075330714</v>
      </c>
      <c r="E204" s="28">
        <f ca="1">IF(D204&lt;=('Ejercicio 3 - TIR'!$D$14-'Ejercicio 3 - TIR'!$C$14)/('Ejercicio 3 - TIR'!$E$14-'Ejercicio 3 - TIR'!$C$14),'Ejercicio 3 - TIR'!$C$14+SQRT(('Ejercicio 3 - TIR'!$E$14-'Ejercicio 3 - TIR'!$C$14)*('Ejercicio 3 - TIR'!$D$14-'Ejercicio 3 - TIR'!$C$14)*D204),'Ejercicio 3 - TIR'!$E$14-SQRT(('Ejercicio 3 - TIR'!$E$14-'Ejercicio 3 - TIR'!$C$14)*('Ejercicio 3 - TIR'!$E$14-'Ejercicio 3 - TIR'!$D$14)*(1-D204)))</f>
        <v>32118.0276135733</v>
      </c>
      <c r="F204" s="27">
        <f ca="1" t="shared" si="1526"/>
        <v>0.663795866905773</v>
      </c>
      <c r="G204" s="28">
        <f ca="1">IF(F204&lt;=('Ejercicio 3 - TIR'!$D$18-'Ejercicio 3 - TIR'!$C$18)/('Ejercicio 3 - TIR'!$E$18-'Ejercicio 3 - TIR'!$C$18),'Ejercicio 3 - TIR'!$C$18+SQRT(('Ejercicio 3 - TIR'!$E$18-'Ejercicio 3 - TIR'!$C$18)*('Ejercicio 3 - TIR'!$D$18-'Ejercicio 3 - TIR'!$C$18)*F204),'Ejercicio 3 - TIR'!$E$18-SQRT(('Ejercicio 3 - TIR'!$E$18-'Ejercicio 3 - TIR'!$C$18)*('Ejercicio 3 - TIR'!$E$18-'Ejercicio 3 - TIR'!$D$18)*(1-F204)))</f>
        <v>39978.4457725573</v>
      </c>
      <c r="H204" s="27">
        <f ca="1" t="shared" ref="H204:L204" si="1527">RAND()</f>
        <v>0.76379562096535</v>
      </c>
      <c r="I204" s="28">
        <f ca="1">IF(H204&lt;=('Ejercicio 3 - TIR'!$D$18-'Ejercicio 3 - TIR'!$C$18)/('Ejercicio 3 - TIR'!$E$18-'Ejercicio 3 - TIR'!$C$18),'Ejercicio 3 - TIR'!$C$18+SQRT(('Ejercicio 3 - TIR'!$E$18-'Ejercicio 3 - TIR'!$C$18)*('Ejercicio 3 - TIR'!$D$18-'Ejercicio 3 - TIR'!$C$18)*H204),'Ejercicio 3 - TIR'!$E$18-SQRT(('Ejercicio 3 - TIR'!$E$18-'Ejercicio 3 - TIR'!$C$18)*('Ejercicio 3 - TIR'!$E$18-'Ejercicio 3 - TIR'!$D$18)*(1-H204)))</f>
        <v>40791.0418833637</v>
      </c>
      <c r="J204" s="27">
        <f ca="1" t="shared" si="1527"/>
        <v>0.313520103297615</v>
      </c>
      <c r="K204" s="28">
        <f ca="1">IF(J204&lt;=('Ejercicio 3 - TIR'!$D$18-'Ejercicio 3 - TIR'!$C$18)/('Ejercicio 3 - TIR'!$E$18-'Ejercicio 3 - TIR'!$C$18),'Ejercicio 3 - TIR'!$C$18+SQRT(('Ejercicio 3 - TIR'!$E$18-'Ejercicio 3 - TIR'!$C$18)*('Ejercicio 3 - TIR'!$D$18-'Ejercicio 3 - TIR'!$C$18)*J204),'Ejercicio 3 - TIR'!$E$18-SQRT(('Ejercicio 3 - TIR'!$E$18-'Ejercicio 3 - TIR'!$C$18)*('Ejercicio 3 - TIR'!$E$18-'Ejercicio 3 - TIR'!$D$18)*(1-J204)))</f>
        <v>36857.6975359549</v>
      </c>
      <c r="L204" s="27">
        <f ca="1" t="shared" si="1527"/>
        <v>0.451212285665011</v>
      </c>
      <c r="M204" s="28">
        <f ca="1">IF(L204&lt;=('Ejercicio 3 - TIR'!$D$18-'Ejercicio 3 - TIR'!$C$18)/('Ejercicio 3 - TIR'!$E$18-'Ejercicio 3 - TIR'!$C$18),'Ejercicio 3 - TIR'!$C$18+SQRT(('Ejercicio 3 - TIR'!$E$18-'Ejercicio 3 - TIR'!$C$18)*('Ejercicio 3 - TIR'!$D$18-'Ejercicio 3 - TIR'!$C$18)*L204),'Ejercicio 3 - TIR'!$E$18-SQRT(('Ejercicio 3 - TIR'!$E$18-'Ejercicio 3 - TIR'!$C$18)*('Ejercicio 3 - TIR'!$E$18-'Ejercicio 3 - TIR'!$D$18)*(1-L204)))</f>
        <v>38226.8975227452</v>
      </c>
      <c r="N204" s="27">
        <f ca="1" t="shared" ref="N204:R204" si="1528">RAND()</f>
        <v>0.24602804655113</v>
      </c>
      <c r="O204" s="28">
        <f ca="1">IF(N204&lt;=('Ejercicio 3 - TIR'!$D$18-'Ejercicio 3 - TIR'!$C$18)/('Ejercicio 3 - TIR'!$E$18-'Ejercicio 3 - TIR'!$C$18),'Ejercicio 3 - TIR'!$C$18+SQRT(('Ejercicio 3 - TIR'!$E$18-'Ejercicio 3 - TIR'!$C$18)*('Ejercicio 3 - TIR'!$D$18-'Ejercicio 3 - TIR'!$C$18)*N204),'Ejercicio 3 - TIR'!$E$18-SQRT(('Ejercicio 3 - TIR'!$E$18-'Ejercicio 3 - TIR'!$C$18)*('Ejercicio 3 - TIR'!$E$18-'Ejercicio 3 - TIR'!$D$18)*(1-N204)))</f>
        <v>36074.8832896336</v>
      </c>
      <c r="P204" s="27">
        <f ca="1" t="shared" si="1528"/>
        <v>0.904316326396974</v>
      </c>
      <c r="Q204" s="29">
        <f ca="1">IF(P204&lt;=('Ejercicio 3 - TIR'!$D$22-'Ejercicio 3 - TIR'!$C$22)/('Ejercicio 3 - TIR'!$E$22-'Ejercicio 3 - TIR'!$C$22),'Ejercicio 3 - TIR'!$C$22+SQRT(('Ejercicio 3 - TIR'!$E$22-'Ejercicio 3 - TIR'!$C$22)*('Ejercicio 3 - TIR'!$D$22-'Ejercicio 3 - TIR'!$C$22)*P204),'Ejercicio 3 - TIR'!$E$22-SQRT(('Ejercicio 3 - TIR'!$E$22-'Ejercicio 3 - TIR'!$C$22)*('Ejercicio 3 - TIR'!$E$22-'Ejercicio 3 - TIR'!$D$22)*(1-P204)))</f>
        <v>0.166876333877858</v>
      </c>
      <c r="R204" s="27">
        <f ca="1" t="shared" si="1528"/>
        <v>0.56117118942894</v>
      </c>
      <c r="S204" s="29">
        <f ca="1">IF(R204&lt;=('Ejercicio 3 - TIR'!$D$23-'Ejercicio 3 - TIR'!$C$23)/('Ejercicio 3 - TIR'!$E$23-'Ejercicio 3 - TIR'!$C$23),'Ejercicio 3 - TIR'!$C$23+SQRT(('Ejercicio 3 - TIR'!$E$23-'Ejercicio 3 - TIR'!$C$23)*('Ejercicio 3 - TIR'!$D$23-'Ejercicio 3 - TIR'!$C$23)*R204),'Ejercicio 3 - TIR'!$E$23-SQRT(('Ejercicio 3 - TIR'!$E$23-'Ejercicio 3 - TIR'!$C$23)*('Ejercicio 3 - TIR'!$E$23-'Ejercicio 3 - TIR'!$D$23)*(1-R204)))</f>
        <v>0.15189498516229</v>
      </c>
      <c r="T204" s="27">
        <f ca="1" t="shared" ref="T204:X204" si="1529">RAND()</f>
        <v>0.919047050615385</v>
      </c>
      <c r="U204" s="29">
        <f ca="1">IF(T204&lt;=('Ejercicio 3 - TIR'!$D$24-'Ejercicio 3 - TIR'!$C$24)/('Ejercicio 3 - TIR'!$E$24-'Ejercicio 3 - TIR'!$C$24),'Ejercicio 3 - TIR'!$C$24+SQRT(('Ejercicio 3 - TIR'!$E$24-'Ejercicio 3 - TIR'!$C$24)*('Ejercicio 3 - TIR'!$D$24-'Ejercicio 3 - TIR'!$C$24)*T204),'Ejercicio 3 - TIR'!$E$24-SQRT(('Ejercicio 3 - TIR'!$E$24-'Ejercicio 3 - TIR'!$C$24)*('Ejercicio 3 - TIR'!$E$24-'Ejercicio 3 - TIR'!$D$24)*(1-T204)))</f>
        <v>0.204944494087646</v>
      </c>
      <c r="V204" s="27">
        <f ca="1" t="shared" si="1529"/>
        <v>0.293530454745939</v>
      </c>
      <c r="W204" s="29">
        <f ca="1">IF(V204&lt;=('Ejercicio 3 - TIR'!$D$25-'Ejercicio 3 - TIR'!$C$25)/('Ejercicio 3 - TIR'!$E$25-'Ejercicio 3 - TIR'!$C$25),'Ejercicio 3 - TIR'!$C$25+SQRT(('Ejercicio 3 - TIR'!$E$25-'Ejercicio 3 - TIR'!$C$25)*('Ejercicio 3 - TIR'!$D$25-'Ejercicio 3 - TIR'!$C$25)*V204),'Ejercicio 3 - TIR'!$E$25-SQRT(('Ejercicio 3 - TIR'!$E$25-'Ejercicio 3 - TIR'!$C$25)*('Ejercicio 3 - TIR'!$E$25-'Ejercicio 3 - TIR'!$D$25)*(1-V204)))</f>
        <v>0.200274318422075</v>
      </c>
      <c r="X204" s="27">
        <f ca="1" t="shared" si="1529"/>
        <v>0.374184792160213</v>
      </c>
      <c r="Y204" s="29">
        <f ca="1">IF(X204&lt;=('Ejercicio 3 - TIR'!$D$26-'Ejercicio 3 - TIR'!$C$26)/('Ejercicio 3 - TIR'!$E$26-'Ejercicio 3 - TIR'!$C$26),'Ejercicio 3 - TIR'!$C$26+SQRT(('Ejercicio 3 - TIR'!$E$26-'Ejercicio 3 - TIR'!$C$26)*('Ejercicio 3 - TIR'!$D$26-'Ejercicio 3 - TIR'!$C$26)*X204),'Ejercicio 3 - TIR'!$E$26-SQRT(('Ejercicio 3 - TIR'!$E$26-'Ejercicio 3 - TIR'!$C$26)*('Ejercicio 3 - TIR'!$E$26-'Ejercicio 3 - TIR'!$D$26)*(1-X204)))</f>
        <v>0.221867374716646</v>
      </c>
      <c r="Z204" s="27">
        <f ca="1" t="shared" si="1432"/>
        <v>1.16687633387786</v>
      </c>
      <c r="AA204" s="27">
        <f ca="1" t="shared" si="1433"/>
        <v>1.34411899729846</v>
      </c>
      <c r="AB204" s="27">
        <f ca="1" t="shared" si="1434"/>
        <v>1.61958878519339</v>
      </c>
      <c r="AC204" s="27">
        <f ca="1" t="shared" si="1435"/>
        <v>1.94395082527203</v>
      </c>
      <c r="AD204" s="27">
        <f ca="1" t="shared" si="1436"/>
        <v>2.3752500914534</v>
      </c>
      <c r="AE204" s="26">
        <f ca="1" t="shared" si="1437"/>
        <v>5359.73869954094</v>
      </c>
      <c r="AF204" s="26">
        <f ca="1" t="shared" si="1438"/>
        <v>6173.85612978146</v>
      </c>
      <c r="AG204" s="26">
        <f ca="1" t="shared" si="1439"/>
        <v>7439.15395086943</v>
      </c>
      <c r="AH204" s="26">
        <f ca="1" t="shared" si="1440"/>
        <v>8929.02543801669</v>
      </c>
      <c r="AI204" s="26">
        <f ca="1" t="shared" si="1441"/>
        <v>10910.0848707276</v>
      </c>
      <c r="AJ204" s="28">
        <f ca="1" t="shared" si="1442"/>
        <v>46649.9022372164</v>
      </c>
      <c r="AK204" s="28">
        <f ca="1" t="shared" si="1443"/>
        <v>54828.0143150264</v>
      </c>
      <c r="AL204" s="28">
        <f ca="1" t="shared" si="1444"/>
        <v>59694.3135772827</v>
      </c>
      <c r="AM204" s="28">
        <f ca="1" t="shared" si="1445"/>
        <v>74311.20898693</v>
      </c>
      <c r="AN204" s="28">
        <f ca="1" t="shared" si="1446"/>
        <v>85686.8698328728</v>
      </c>
      <c r="AO204" s="28">
        <f ca="1">C204/'Ejercicio 3 - TIR'!$D$7</f>
        <v>14498.1116062098</v>
      </c>
      <c r="AP204" s="28">
        <f ca="1" t="shared" si="1447"/>
        <v>32151.7906310066</v>
      </c>
      <c r="AQ204" s="28">
        <f ca="1" t="shared" si="1448"/>
        <v>40329.9027088166</v>
      </c>
      <c r="AR204" s="28">
        <f ca="1" t="shared" si="1449"/>
        <v>45196.2019710729</v>
      </c>
      <c r="AS204" s="28">
        <f ca="1" t="shared" si="1450"/>
        <v>59813.0973807203</v>
      </c>
      <c r="AT204" s="28">
        <f ca="1" t="shared" si="1451"/>
        <v>71188.758226663</v>
      </c>
      <c r="AU204" s="28">
        <f ca="1">AP204*'Ejercicio 3 - TIR'!$D$5</f>
        <v>16075.8953155033</v>
      </c>
      <c r="AV204" s="28">
        <f ca="1">AQ204*'Ejercicio 3 - TIR'!$D$5</f>
        <v>20164.9513544083</v>
      </c>
      <c r="AW204" s="28">
        <f ca="1">AR204*'Ejercicio 3 - TIR'!$D$5</f>
        <v>22598.1009855365</v>
      </c>
      <c r="AX204" s="28">
        <f ca="1">AS204*'Ejercicio 3 - TIR'!$D$5</f>
        <v>29906.5486903601</v>
      </c>
      <c r="AY204" s="28">
        <f ca="1">AT204*'Ejercicio 3 - TIR'!$D$5</f>
        <v>35594.3791133315</v>
      </c>
      <c r="AZ204" s="28">
        <f ca="1" t="shared" ref="AZ204:BD204" si="1530">AJ204-AU204-AE204</f>
        <v>25214.2682221721</v>
      </c>
      <c r="BA204" s="28">
        <f ca="1" t="shared" si="1530"/>
        <v>28489.2068308366</v>
      </c>
      <c r="BB204" s="28">
        <f ca="1" t="shared" si="1530"/>
        <v>29657.0586408768</v>
      </c>
      <c r="BC204" s="28">
        <f ca="1" t="shared" si="1530"/>
        <v>35475.6348585532</v>
      </c>
      <c r="BD204" s="28">
        <f ca="1" t="shared" si="1530"/>
        <v>39182.4058488137</v>
      </c>
      <c r="BE204" s="28">
        <f ca="1" t="shared" ref="BE204:BI204" si="1531">AZ204/Z204</f>
        <v>21608.346566065</v>
      </c>
      <c r="BF204" s="28">
        <f ca="1" t="shared" si="1531"/>
        <v>21195.449873186</v>
      </c>
      <c r="BG204" s="28">
        <f ca="1" t="shared" si="1531"/>
        <v>18311.4744384548</v>
      </c>
      <c r="BH204" s="28">
        <f ca="1" t="shared" si="1531"/>
        <v>18249.2449898206</v>
      </c>
      <c r="BI204" s="28">
        <f ca="1" t="shared" si="1531"/>
        <v>16496.11802555</v>
      </c>
      <c r="BJ204" s="28">
        <f ca="1" t="shared" si="1454"/>
        <v>76288.3480264427</v>
      </c>
      <c r="BK204" s="28">
        <f ca="1" t="shared" si="1455"/>
        <v>34436.6409185513</v>
      </c>
      <c r="BL204" s="28">
        <f ca="1" t="shared" si="1456"/>
        <v>110724.988944994</v>
      </c>
      <c r="BM204" s="28">
        <f ca="1">BK204*'Ejercicio 3 - TIR'!$D$5</f>
        <v>17218.3204592756</v>
      </c>
      <c r="BN204" s="28">
        <f ca="1" t="shared" si="1457"/>
        <v>93506.6684857184</v>
      </c>
      <c r="BO204" s="28">
        <f ca="1" t="shared" si="1458"/>
        <v>39367.0834166782</v>
      </c>
      <c r="BP204" s="28">
        <f ca="1" t="shared" si="1459"/>
        <v>-104608.585644622</v>
      </c>
      <c r="BQ204" s="28">
        <f ca="1" t="shared" ref="BQ204:BT204" si="1532">BE204</f>
        <v>21608.346566065</v>
      </c>
      <c r="BR204" s="28">
        <f ca="1" t="shared" si="1532"/>
        <v>21195.449873186</v>
      </c>
      <c r="BS204" s="28">
        <f ca="1" t="shared" si="1532"/>
        <v>18311.4744384548</v>
      </c>
      <c r="BT204" s="28">
        <f ca="1" t="shared" si="1532"/>
        <v>18249.2449898206</v>
      </c>
      <c r="BU204" s="28">
        <f ca="1" t="shared" si="1461"/>
        <v>55863.2014422282</v>
      </c>
      <c r="BV204" s="30">
        <f ca="1" t="shared" si="1462"/>
        <v>7.85605841254906</v>
      </c>
    </row>
    <row r="205" ht="15" customHeight="1" spans="1:74">
      <c r="A205" s="26">
        <v>204</v>
      </c>
      <c r="B205" s="27">
        <f ca="1" t="shared" ref="B205:F205" si="1533">RAND()</f>
        <v>0.825154127575756</v>
      </c>
      <c r="C205" s="28">
        <f ca="1">IF(B205&lt;=('Ejercicio 3 - TIR'!$D$13-'Ejercicio 3 - TIR'!$C$13)/('Ejercicio 3 - TIR'!$E$13-'Ejercicio 3 - TIR'!$C$13),'Ejercicio 3 - TIR'!$C$13+SQRT(('Ejercicio 3 - TIR'!$E$13-'Ejercicio 3 - TIR'!$C$13)*('Ejercicio 3 - TIR'!$D$13-'Ejercicio 3 - TIR'!$C$13)*B205),'Ejercicio 3 - TIR'!$E$13-SQRT(('Ejercicio 3 - TIR'!$E$13-'Ejercicio 3 - TIR'!$C$13)*('Ejercicio 3 - TIR'!$E$13-'Ejercicio 3 - TIR'!$D$13)*(1-B205)))</f>
        <v>85515.0061474265</v>
      </c>
      <c r="D205" s="27">
        <f ca="1" t="shared" si="1533"/>
        <v>0.964585305861766</v>
      </c>
      <c r="E205" s="28">
        <f ca="1">IF(D205&lt;=('Ejercicio 3 - TIR'!$D$14-'Ejercicio 3 - TIR'!$C$14)/('Ejercicio 3 - TIR'!$E$14-'Ejercicio 3 - TIR'!$C$14),'Ejercicio 3 - TIR'!$C$14+SQRT(('Ejercicio 3 - TIR'!$E$14-'Ejercicio 3 - TIR'!$C$14)*('Ejercicio 3 - TIR'!$D$14-'Ejercicio 3 - TIR'!$C$14)*D205),'Ejercicio 3 - TIR'!$E$14-SQRT(('Ejercicio 3 - TIR'!$E$14-'Ejercicio 3 - TIR'!$C$14)*('Ejercicio 3 - TIR'!$E$14-'Ejercicio 3 - TIR'!$D$14)*(1-D205)))</f>
        <v>37695.1780717949</v>
      </c>
      <c r="F205" s="27">
        <f ca="1" t="shared" si="1533"/>
        <v>0.298151826516599</v>
      </c>
      <c r="G205" s="28">
        <f ca="1">IF(F205&lt;=('Ejercicio 3 - TIR'!$D$18-'Ejercicio 3 - TIR'!$C$18)/('Ejercicio 3 - TIR'!$E$18-'Ejercicio 3 - TIR'!$C$18),'Ejercicio 3 - TIR'!$C$18+SQRT(('Ejercicio 3 - TIR'!$E$18-'Ejercicio 3 - TIR'!$C$18)*('Ejercicio 3 - TIR'!$D$18-'Ejercicio 3 - TIR'!$C$18)*F205),'Ejercicio 3 - TIR'!$E$18-SQRT(('Ejercicio 3 - TIR'!$E$18-'Ejercicio 3 - TIR'!$C$18)*('Ejercicio 3 - TIR'!$E$18-'Ejercicio 3 - TIR'!$D$18)*(1-F205)))</f>
        <v>36687.5088020495</v>
      </c>
      <c r="H205" s="27">
        <f ca="1" t="shared" ref="H205:L205" si="1534">RAND()</f>
        <v>0.866257616161907</v>
      </c>
      <c r="I205" s="28">
        <f ca="1">IF(H205&lt;=('Ejercicio 3 - TIR'!$D$18-'Ejercicio 3 - TIR'!$C$18)/('Ejercicio 3 - TIR'!$E$18-'Ejercicio 3 - TIR'!$C$18),'Ejercicio 3 - TIR'!$C$18+SQRT(('Ejercicio 3 - TIR'!$E$18-'Ejercicio 3 - TIR'!$C$18)*('Ejercicio 3 - TIR'!$D$18-'Ejercicio 3 - TIR'!$C$18)*H205),'Ejercicio 3 - TIR'!$E$18-SQRT(('Ejercicio 3 - TIR'!$E$18-'Ejercicio 3 - TIR'!$C$18)*('Ejercicio 3 - TIR'!$E$18-'Ejercicio 3 - TIR'!$D$18)*(1-H205)))</f>
        <v>41832.875312234</v>
      </c>
      <c r="J205" s="27">
        <f ca="1" t="shared" si="1534"/>
        <v>0.800504930617912</v>
      </c>
      <c r="K205" s="28">
        <f ca="1">IF(J205&lt;=('Ejercicio 3 - TIR'!$D$18-'Ejercicio 3 - TIR'!$C$18)/('Ejercicio 3 - TIR'!$E$18-'Ejercicio 3 - TIR'!$C$18),'Ejercicio 3 - TIR'!$C$18+SQRT(('Ejercicio 3 - TIR'!$E$18-'Ejercicio 3 - TIR'!$C$18)*('Ejercicio 3 - TIR'!$D$18-'Ejercicio 3 - TIR'!$C$18)*J205),'Ejercicio 3 - TIR'!$E$18-SQRT(('Ejercicio 3 - TIR'!$E$18-'Ejercicio 3 - TIR'!$C$18)*('Ejercicio 3 - TIR'!$E$18-'Ejercicio 3 - TIR'!$D$18)*(1-J205)))</f>
        <v>41131.9087131175</v>
      </c>
      <c r="L205" s="27">
        <f ca="1" t="shared" si="1534"/>
        <v>0.558771990087914</v>
      </c>
      <c r="M205" s="28">
        <f ca="1">IF(L205&lt;=('Ejercicio 3 - TIR'!$D$18-'Ejercicio 3 - TIR'!$C$18)/('Ejercicio 3 - TIR'!$E$18-'Ejercicio 3 - TIR'!$C$18),'Ejercicio 3 - TIR'!$C$18+SQRT(('Ejercicio 3 - TIR'!$E$18-'Ejercicio 3 - TIR'!$C$18)*('Ejercicio 3 - TIR'!$D$18-'Ejercicio 3 - TIR'!$C$18)*L205),'Ejercicio 3 - TIR'!$E$18-SQRT(('Ejercicio 3 - TIR'!$E$18-'Ejercicio 3 - TIR'!$C$18)*('Ejercicio 3 - TIR'!$E$18-'Ejercicio 3 - TIR'!$D$18)*(1-L205)))</f>
        <v>39155.0968598474</v>
      </c>
      <c r="N205" s="27">
        <f ca="1" t="shared" ref="N205:R205" si="1535">RAND()</f>
        <v>0.886968142354839</v>
      </c>
      <c r="O205" s="28">
        <f ca="1">IF(N205&lt;=('Ejercicio 3 - TIR'!$D$18-'Ejercicio 3 - TIR'!$C$18)/('Ejercicio 3 - TIR'!$E$18-'Ejercicio 3 - TIR'!$C$18),'Ejercicio 3 - TIR'!$C$18+SQRT(('Ejercicio 3 - TIR'!$E$18-'Ejercicio 3 - TIR'!$C$18)*('Ejercicio 3 - TIR'!$D$18-'Ejercicio 3 - TIR'!$C$18)*N205),'Ejercicio 3 - TIR'!$E$18-SQRT(('Ejercicio 3 - TIR'!$E$18-'Ejercicio 3 - TIR'!$C$18)*('Ejercicio 3 - TIR'!$E$18-'Ejercicio 3 - TIR'!$D$18)*(1-N205)))</f>
        <v>42088.4043338082</v>
      </c>
      <c r="P205" s="27">
        <f ca="1" t="shared" si="1535"/>
        <v>0.595164502191833</v>
      </c>
      <c r="Q205" s="29">
        <f ca="1">IF(P205&lt;=('Ejercicio 3 - TIR'!$D$22-'Ejercicio 3 - TIR'!$C$22)/('Ejercicio 3 - TIR'!$E$22-'Ejercicio 3 - TIR'!$C$22),'Ejercicio 3 - TIR'!$C$22+SQRT(('Ejercicio 3 - TIR'!$E$22-'Ejercicio 3 - TIR'!$C$22)*('Ejercicio 3 - TIR'!$D$22-'Ejercicio 3 - TIR'!$C$22)*P205),'Ejercicio 3 - TIR'!$E$22-SQRT(('Ejercicio 3 - TIR'!$E$22-'Ejercicio 3 - TIR'!$C$22)*('Ejercicio 3 - TIR'!$E$22-'Ejercicio 3 - TIR'!$D$22)*(1-P205)))</f>
        <v>0.153005483963318</v>
      </c>
      <c r="R205" s="27">
        <f ca="1" t="shared" si="1535"/>
        <v>0.001684968445826</v>
      </c>
      <c r="S205" s="29">
        <f ca="1">IF(R205&lt;=('Ejercicio 3 - TIR'!$D$23-'Ejercicio 3 - TIR'!$C$23)/('Ejercicio 3 - TIR'!$E$23-'Ejercicio 3 - TIR'!$C$23),'Ejercicio 3 - TIR'!$C$23+SQRT(('Ejercicio 3 - TIR'!$E$23-'Ejercicio 3 - TIR'!$C$23)*('Ejercicio 3 - TIR'!$D$23-'Ejercicio 3 - TIR'!$C$23)*R205),'Ejercicio 3 - TIR'!$E$23-SQRT(('Ejercicio 3 - TIR'!$E$23-'Ejercicio 3 - TIR'!$C$23)*('Ejercicio 3 - TIR'!$E$23-'Ejercicio 3 - TIR'!$D$23)*(1-R205)))</f>
        <v>0.121741534726179</v>
      </c>
      <c r="T205" s="27">
        <f ca="1" t="shared" ref="T205:X205" si="1536">RAND()</f>
        <v>0.100343102180062</v>
      </c>
      <c r="U205" s="29">
        <f ca="1">IF(T205&lt;=('Ejercicio 3 - TIR'!$D$24-'Ejercicio 3 - TIR'!$C$24)/('Ejercicio 3 - TIR'!$E$24-'Ejercicio 3 - TIR'!$C$24),'Ejercicio 3 - TIR'!$C$24+SQRT(('Ejercicio 3 - TIR'!$E$24-'Ejercicio 3 - TIR'!$C$24)*('Ejercicio 3 - TIR'!$D$24-'Ejercicio 3 - TIR'!$C$24)*T205),'Ejercicio 3 - TIR'!$E$24-SQRT(('Ejercicio 3 - TIR'!$E$24-'Ejercicio 3 - TIR'!$C$24)*('Ejercicio 3 - TIR'!$E$24-'Ejercicio 3 - TIR'!$D$24)*(1-T205)))</f>
        <v>0.164516215573562</v>
      </c>
      <c r="V205" s="27">
        <f ca="1" t="shared" si="1536"/>
        <v>0.386727036686986</v>
      </c>
      <c r="W205" s="29">
        <f ca="1">IF(V205&lt;=('Ejercicio 3 - TIR'!$D$25-'Ejercicio 3 - TIR'!$C$25)/('Ejercicio 3 - TIR'!$E$25-'Ejercicio 3 - TIR'!$C$25),'Ejercicio 3 - TIR'!$C$25+SQRT(('Ejercicio 3 - TIR'!$E$25-'Ejercicio 3 - TIR'!$C$25)*('Ejercicio 3 - TIR'!$D$25-'Ejercicio 3 - TIR'!$C$25)*V205),'Ejercicio 3 - TIR'!$E$25-SQRT(('Ejercicio 3 - TIR'!$E$25-'Ejercicio 3 - TIR'!$C$25)*('Ejercicio 3 - TIR'!$E$25-'Ejercicio 3 - TIR'!$D$25)*(1-V205)))</f>
        <v>0.20367014600071</v>
      </c>
      <c r="X205" s="27">
        <f ca="1" t="shared" si="1536"/>
        <v>0.177858523688772</v>
      </c>
      <c r="Y205" s="29">
        <f ca="1">IF(X205&lt;=('Ejercicio 3 - TIR'!$D$26-'Ejercicio 3 - TIR'!$C$26)/('Ejercicio 3 - TIR'!$E$26-'Ejercicio 3 - TIR'!$C$26),'Ejercicio 3 - TIR'!$C$26+SQRT(('Ejercicio 3 - TIR'!$E$26-'Ejercicio 3 - TIR'!$C$26)*('Ejercicio 3 - TIR'!$D$26-'Ejercicio 3 - TIR'!$C$26)*X205),'Ejercicio 3 - TIR'!$E$26-SQRT(('Ejercicio 3 - TIR'!$E$26-'Ejercicio 3 - TIR'!$C$26)*('Ejercicio 3 - TIR'!$E$26-'Ejercicio 3 - TIR'!$D$26)*(1-X205)))</f>
        <v>0.211913877200525</v>
      </c>
      <c r="Z205" s="27">
        <f ca="1" t="shared" si="1432"/>
        <v>1.15300548396332</v>
      </c>
      <c r="AA205" s="27">
        <f ca="1" t="shared" si="1433"/>
        <v>1.29337414112871</v>
      </c>
      <c r="AB205" s="27">
        <f ca="1" t="shared" si="1434"/>
        <v>1.50615516014791</v>
      </c>
      <c r="AC205" s="27">
        <f ca="1" t="shared" si="1435"/>
        <v>1.81291400151496</v>
      </c>
      <c r="AD205" s="27">
        <f ca="1" t="shared" si="1436"/>
        <v>2.19709563660712</v>
      </c>
      <c r="AE205" s="26">
        <f ca="1" t="shared" si="1437"/>
        <v>5767.56896395842</v>
      </c>
      <c r="AF205" s="26">
        <f ca="1" t="shared" si="1438"/>
        <v>6469.72166126979</v>
      </c>
      <c r="AG205" s="26">
        <f ca="1" t="shared" si="1439"/>
        <v>7534.0957847962</v>
      </c>
      <c r="AH205" s="26">
        <f ca="1" t="shared" si="1440"/>
        <v>9068.56617326897</v>
      </c>
      <c r="AI205" s="26">
        <f ca="1" t="shared" si="1441"/>
        <v>10990.3211916959</v>
      </c>
      <c r="AJ205" s="28">
        <f ca="1" t="shared" si="1442"/>
        <v>42300.8988417156</v>
      </c>
      <c r="AK205" s="28">
        <f ca="1" t="shared" si="1443"/>
        <v>54105.5591779052</v>
      </c>
      <c r="AL205" s="28">
        <f ca="1" t="shared" si="1444"/>
        <v>61951.0365549948</v>
      </c>
      <c r="AM205" s="28">
        <f ca="1" t="shared" si="1445"/>
        <v>70984.8233278918</v>
      </c>
      <c r="AN205" s="28">
        <f ca="1" t="shared" si="1446"/>
        <v>92472.249513566</v>
      </c>
      <c r="AO205" s="28">
        <f ca="1">C205/'Ejercicio 3 - TIR'!$D$7</f>
        <v>17103.0012294853</v>
      </c>
      <c r="AP205" s="28">
        <f ca="1" t="shared" si="1447"/>
        <v>25197.8976122303</v>
      </c>
      <c r="AQ205" s="28">
        <f ca="1" t="shared" si="1448"/>
        <v>37002.5579484199</v>
      </c>
      <c r="AR205" s="28">
        <f ca="1" t="shared" si="1449"/>
        <v>44848.0353255096</v>
      </c>
      <c r="AS205" s="28">
        <f ca="1" t="shared" si="1450"/>
        <v>53881.8220984066</v>
      </c>
      <c r="AT205" s="28">
        <f ca="1" t="shared" si="1451"/>
        <v>75369.2482840807</v>
      </c>
      <c r="AU205" s="28">
        <f ca="1">AP205*'Ejercicio 3 - TIR'!$D$5</f>
        <v>12598.9488061151</v>
      </c>
      <c r="AV205" s="28">
        <f ca="1">AQ205*'Ejercicio 3 - TIR'!$D$5</f>
        <v>18501.2789742099</v>
      </c>
      <c r="AW205" s="28">
        <f ca="1">AR205*'Ejercicio 3 - TIR'!$D$5</f>
        <v>22424.0176627548</v>
      </c>
      <c r="AX205" s="28">
        <f ca="1">AS205*'Ejercicio 3 - TIR'!$D$5</f>
        <v>26940.9110492033</v>
      </c>
      <c r="AY205" s="28">
        <f ca="1">AT205*'Ejercicio 3 - TIR'!$D$5</f>
        <v>37684.6241420404</v>
      </c>
      <c r="AZ205" s="28">
        <f ca="1" t="shared" ref="AZ205:BD205" si="1537">AJ205-AU205-AE205</f>
        <v>23934.381071642</v>
      </c>
      <c r="BA205" s="28">
        <f ca="1" t="shared" si="1537"/>
        <v>29134.5585424254</v>
      </c>
      <c r="BB205" s="28">
        <f ca="1" t="shared" si="1537"/>
        <v>31992.9231074439</v>
      </c>
      <c r="BC205" s="28">
        <f ca="1" t="shared" si="1537"/>
        <v>34975.3461054196</v>
      </c>
      <c r="BD205" s="28">
        <f ca="1" t="shared" si="1537"/>
        <v>43797.3041798297</v>
      </c>
      <c r="BE205" s="28">
        <f ca="1" t="shared" ref="BE205:BI205" si="1538">AZ205/Z205</f>
        <v>20758.2543227552</v>
      </c>
      <c r="BF205" s="28">
        <f ca="1" t="shared" si="1538"/>
        <v>22526.0097723927</v>
      </c>
      <c r="BG205" s="28">
        <f ca="1" t="shared" si="1538"/>
        <v>21241.4523775239</v>
      </c>
      <c r="BH205" s="28">
        <f ca="1" t="shared" si="1538"/>
        <v>19292.3360270771</v>
      </c>
      <c r="BI205" s="28">
        <f ca="1" t="shared" si="1538"/>
        <v>19934.1819491591</v>
      </c>
      <c r="BJ205" s="28">
        <f ca="1" t="shared" si="1454"/>
        <v>82819.9112626688</v>
      </c>
      <c r="BK205" s="28">
        <f ca="1" t="shared" si="1455"/>
        <v>37576.9293741883</v>
      </c>
      <c r="BL205" s="28">
        <f ca="1" t="shared" si="1456"/>
        <v>120396.840636857</v>
      </c>
      <c r="BM205" s="28">
        <f ca="1">BK205*'Ejercicio 3 - TIR'!$D$5</f>
        <v>18788.4646870941</v>
      </c>
      <c r="BN205" s="28">
        <f ca="1" t="shared" si="1457"/>
        <v>101608.375949763</v>
      </c>
      <c r="BO205" s="28">
        <f ca="1" t="shared" si="1458"/>
        <v>46246.6786865375</v>
      </c>
      <c r="BP205" s="28">
        <f ca="1" t="shared" si="1459"/>
        <v>-123210.184219221</v>
      </c>
      <c r="BQ205" s="28">
        <f ca="1" t="shared" ref="BQ205:BT205" si="1539">BE205</f>
        <v>20758.2543227552</v>
      </c>
      <c r="BR205" s="28">
        <f ca="1" t="shared" si="1539"/>
        <v>22526.0097723927</v>
      </c>
      <c r="BS205" s="28">
        <f ca="1" t="shared" si="1539"/>
        <v>21241.4523775239</v>
      </c>
      <c r="BT205" s="28">
        <f ca="1" t="shared" si="1539"/>
        <v>19292.3360270771</v>
      </c>
      <c r="BU205" s="28">
        <f ca="1" t="shared" si="1461"/>
        <v>66180.8606356966</v>
      </c>
      <c r="BV205" s="30">
        <f ca="1" t="shared" si="1462"/>
        <v>5.74794825118006</v>
      </c>
    </row>
    <row r="206" ht="15" customHeight="1" spans="1:74">
      <c r="A206" s="26">
        <v>205</v>
      </c>
      <c r="B206" s="27">
        <f ca="1" t="shared" ref="B206:F206" si="1540">RAND()</f>
        <v>0.838838701553116</v>
      </c>
      <c r="C206" s="28">
        <f ca="1">IF(B206&lt;=('Ejercicio 3 - TIR'!$D$13-'Ejercicio 3 - TIR'!$C$13)/('Ejercicio 3 - TIR'!$E$13-'Ejercicio 3 - TIR'!$C$13),'Ejercicio 3 - TIR'!$C$13+SQRT(('Ejercicio 3 - TIR'!$E$13-'Ejercicio 3 - TIR'!$C$13)*('Ejercicio 3 - TIR'!$D$13-'Ejercicio 3 - TIR'!$C$13)*B206),'Ejercicio 3 - TIR'!$E$13-SQRT(('Ejercicio 3 - TIR'!$E$13-'Ejercicio 3 - TIR'!$C$13)*('Ejercicio 3 - TIR'!$E$13-'Ejercicio 3 - TIR'!$D$13)*(1-B206)))</f>
        <v>86093.3987568399</v>
      </c>
      <c r="D206" s="27">
        <f ca="1" t="shared" si="1540"/>
        <v>0.179792762197532</v>
      </c>
      <c r="E206" s="28">
        <f ca="1">IF(D206&lt;=('Ejercicio 3 - TIR'!$D$14-'Ejercicio 3 - TIR'!$C$14)/('Ejercicio 3 - TIR'!$E$14-'Ejercicio 3 - TIR'!$C$14),'Ejercicio 3 - TIR'!$C$14+SQRT(('Ejercicio 3 - TIR'!$E$14-'Ejercicio 3 - TIR'!$C$14)*('Ejercicio 3 - TIR'!$D$14-'Ejercicio 3 - TIR'!$C$14)*D206),'Ejercicio 3 - TIR'!$E$14-SQRT(('Ejercicio 3 - TIR'!$E$14-'Ejercicio 3 - TIR'!$C$14)*('Ejercicio 3 - TIR'!$E$14-'Ejercicio 3 - TIR'!$D$14)*(1-D206)))</f>
        <v>28672.1188930664</v>
      </c>
      <c r="F206" s="27">
        <f ca="1" t="shared" si="1540"/>
        <v>0.719224063890391</v>
      </c>
      <c r="G206" s="28">
        <f ca="1">IF(F206&lt;=('Ejercicio 3 - TIR'!$D$18-'Ejercicio 3 - TIR'!$C$18)/('Ejercicio 3 - TIR'!$E$18-'Ejercicio 3 - TIR'!$C$18),'Ejercicio 3 - TIR'!$C$18+SQRT(('Ejercicio 3 - TIR'!$E$18-'Ejercicio 3 - TIR'!$C$18)*('Ejercicio 3 - TIR'!$D$18-'Ejercicio 3 - TIR'!$C$18)*F206),'Ejercicio 3 - TIR'!$E$18-SQRT(('Ejercicio 3 - TIR'!$E$18-'Ejercicio 3 - TIR'!$C$18)*('Ejercicio 3 - TIR'!$E$18-'Ejercicio 3 - TIR'!$D$18)*(1-F206)))</f>
        <v>40411.0790801954</v>
      </c>
      <c r="H206" s="27">
        <f ca="1" t="shared" ref="H206:L206" si="1541">RAND()</f>
        <v>0.868059830495832</v>
      </c>
      <c r="I206" s="28">
        <f ca="1">IF(H206&lt;=('Ejercicio 3 - TIR'!$D$18-'Ejercicio 3 - TIR'!$C$18)/('Ejercicio 3 - TIR'!$E$18-'Ejercicio 3 - TIR'!$C$18),'Ejercicio 3 - TIR'!$C$18+SQRT(('Ejercicio 3 - TIR'!$E$18-'Ejercicio 3 - TIR'!$C$18)*('Ejercicio 3 - TIR'!$D$18-'Ejercicio 3 - TIR'!$C$18)*H206),'Ejercicio 3 - TIR'!$E$18-SQRT(('Ejercicio 3 - TIR'!$E$18-'Ejercicio 3 - TIR'!$C$18)*('Ejercicio 3 - TIR'!$E$18-'Ejercicio 3 - TIR'!$D$18)*(1-H206)))</f>
        <v>41854.2866130538</v>
      </c>
      <c r="J206" s="27">
        <f ca="1" t="shared" si="1541"/>
        <v>0.887863473376076</v>
      </c>
      <c r="K206" s="28">
        <f ca="1">IF(J206&lt;=('Ejercicio 3 - TIR'!$D$18-'Ejercicio 3 - TIR'!$C$18)/('Ejercicio 3 - TIR'!$E$18-'Ejercicio 3 - TIR'!$C$18),'Ejercicio 3 - TIR'!$C$18+SQRT(('Ejercicio 3 - TIR'!$E$18-'Ejercicio 3 - TIR'!$C$18)*('Ejercicio 3 - TIR'!$D$18-'Ejercicio 3 - TIR'!$C$18)*J206),'Ejercicio 3 - TIR'!$E$18-SQRT(('Ejercicio 3 - TIR'!$E$18-'Ejercicio 3 - TIR'!$C$18)*('Ejercicio 3 - TIR'!$E$18-'Ejercicio 3 - TIR'!$D$18)*(1-J206)))</f>
        <v>42099.9587077432</v>
      </c>
      <c r="L206" s="27">
        <f ca="1" t="shared" si="1541"/>
        <v>0.687028213448514</v>
      </c>
      <c r="M206" s="28">
        <f ca="1">IF(L206&lt;=('Ejercicio 3 - TIR'!$D$18-'Ejercicio 3 - TIR'!$C$18)/('Ejercicio 3 - TIR'!$E$18-'Ejercicio 3 - TIR'!$C$18),'Ejercicio 3 - TIR'!$C$18+SQRT(('Ejercicio 3 - TIR'!$E$18-'Ejercicio 3 - TIR'!$C$18)*('Ejercicio 3 - TIR'!$D$18-'Ejercicio 3 - TIR'!$C$18)*L206),'Ejercicio 3 - TIR'!$E$18-SQRT(('Ejercicio 3 - TIR'!$E$18-'Ejercicio 3 - TIR'!$C$18)*('Ejercicio 3 - TIR'!$E$18-'Ejercicio 3 - TIR'!$D$18)*(1-L206)))</f>
        <v>40155.1177525804</v>
      </c>
      <c r="N206" s="27">
        <f ca="1" t="shared" ref="N206:R206" si="1542">RAND()</f>
        <v>0.278652123105411</v>
      </c>
      <c r="O206" s="28">
        <f ca="1">IF(N206&lt;=('Ejercicio 3 - TIR'!$D$18-'Ejercicio 3 - TIR'!$C$18)/('Ejercicio 3 - TIR'!$E$18-'Ejercicio 3 - TIR'!$C$18),'Ejercicio 3 - TIR'!$C$18+SQRT(('Ejercicio 3 - TIR'!$E$18-'Ejercicio 3 - TIR'!$C$18)*('Ejercicio 3 - TIR'!$D$18-'Ejercicio 3 - TIR'!$C$18)*N206),'Ejercicio 3 - TIR'!$E$18-SQRT(('Ejercicio 3 - TIR'!$E$18-'Ejercicio 3 - TIR'!$C$18)*('Ejercicio 3 - TIR'!$E$18-'Ejercicio 3 - TIR'!$D$18)*(1-N206)))</f>
        <v>36465.1232367072</v>
      </c>
      <c r="P206" s="27">
        <f ca="1" t="shared" si="1542"/>
        <v>0.402309376777183</v>
      </c>
      <c r="Q206" s="29">
        <f ca="1">IF(P206&lt;=('Ejercicio 3 - TIR'!$D$22-'Ejercicio 3 - TIR'!$C$22)/('Ejercicio 3 - TIR'!$E$22-'Ejercicio 3 - TIR'!$C$22),'Ejercicio 3 - TIR'!$C$22+SQRT(('Ejercicio 3 - TIR'!$E$22-'Ejercicio 3 - TIR'!$C$22)*('Ejercicio 3 - TIR'!$D$22-'Ejercicio 3 - TIR'!$C$22)*P206),'Ejercicio 3 - TIR'!$E$22-SQRT(('Ejercicio 3 - TIR'!$E$22-'Ejercicio 3 - TIR'!$C$22)*('Ejercicio 3 - TIR'!$E$22-'Ejercicio 3 - TIR'!$D$22)*(1-P206)))</f>
        <v>0.146910163102422</v>
      </c>
      <c r="R206" s="27">
        <f ca="1" t="shared" si="1542"/>
        <v>0.256029311658579</v>
      </c>
      <c r="S206" s="29">
        <f ca="1">IF(R206&lt;=('Ejercicio 3 - TIR'!$D$23-'Ejercicio 3 - TIR'!$C$23)/('Ejercicio 3 - TIR'!$E$23-'Ejercicio 3 - TIR'!$C$23),'Ejercicio 3 - TIR'!$C$23+SQRT(('Ejercicio 3 - TIR'!$E$23-'Ejercicio 3 - TIR'!$C$23)*('Ejercicio 3 - TIR'!$D$23-'Ejercicio 3 - TIR'!$C$23)*R206),'Ejercicio 3 - TIR'!$E$23-SQRT(('Ejercicio 3 - TIR'!$E$23-'Ejercicio 3 - TIR'!$C$23)*('Ejercicio 3 - TIR'!$E$23-'Ejercicio 3 - TIR'!$D$23)*(1-R206)))</f>
        <v>0.141467481477468</v>
      </c>
      <c r="T206" s="27">
        <f ca="1" t="shared" ref="T206:X206" si="1543">RAND()</f>
        <v>0.266575557996001</v>
      </c>
      <c r="U206" s="29">
        <f ca="1">IF(T206&lt;=('Ejercicio 3 - TIR'!$D$24-'Ejercicio 3 - TIR'!$C$24)/('Ejercicio 3 - TIR'!$E$24-'Ejercicio 3 - TIR'!$C$24),'Ejercicio 3 - TIR'!$C$24+SQRT(('Ejercicio 3 - TIR'!$E$24-'Ejercicio 3 - TIR'!$C$24)*('Ejercicio 3 - TIR'!$D$24-'Ejercicio 3 - TIR'!$C$24)*T206),'Ejercicio 3 - TIR'!$E$24-SQRT(('Ejercicio 3 - TIR'!$E$24-'Ejercicio 3 - TIR'!$C$24)*('Ejercicio 3 - TIR'!$E$24-'Ejercicio 3 - TIR'!$D$24)*(1-T206)))</f>
        <v>0.173660276240813</v>
      </c>
      <c r="V206" s="27">
        <f ca="1" t="shared" si="1543"/>
        <v>0.776941555143596</v>
      </c>
      <c r="W206" s="29">
        <f ca="1">IF(V206&lt;=('Ejercicio 3 - TIR'!$D$25-'Ejercicio 3 - TIR'!$C$25)/('Ejercicio 3 - TIR'!$E$25-'Ejercicio 3 - TIR'!$C$25),'Ejercicio 3 - TIR'!$C$25+SQRT(('Ejercicio 3 - TIR'!$E$25-'Ejercicio 3 - TIR'!$C$25)*('Ejercicio 3 - TIR'!$D$25-'Ejercicio 3 - TIR'!$C$25)*V206),'Ejercicio 3 - TIR'!$E$25-SQRT(('Ejercicio 3 - TIR'!$E$25-'Ejercicio 3 - TIR'!$C$25)*('Ejercicio 3 - TIR'!$E$25-'Ejercicio 3 - TIR'!$D$25)*(1-V206)))</f>
        <v>0.222058909165936</v>
      </c>
      <c r="X206" s="27">
        <f ca="1" t="shared" si="1543"/>
        <v>0.60701300272591</v>
      </c>
      <c r="Y206" s="29">
        <f ca="1">IF(X206&lt;=('Ejercicio 3 - TIR'!$D$26-'Ejercicio 3 - TIR'!$C$26)/('Ejercicio 3 - TIR'!$E$26-'Ejercicio 3 - TIR'!$C$26),'Ejercicio 3 - TIR'!$C$26+SQRT(('Ejercicio 3 - TIR'!$E$26-'Ejercicio 3 - TIR'!$C$26)*('Ejercicio 3 - TIR'!$D$26-'Ejercicio 3 - TIR'!$C$26)*X206),'Ejercicio 3 - TIR'!$E$26-SQRT(('Ejercicio 3 - TIR'!$E$26-'Ejercicio 3 - TIR'!$C$26)*('Ejercicio 3 - TIR'!$E$26-'Ejercicio 3 - TIR'!$D$26)*(1-X206)))</f>
        <v>0.233933420082666</v>
      </c>
      <c r="Z206" s="27">
        <f ca="1" t="shared" si="1432"/>
        <v>1.14691016310242</v>
      </c>
      <c r="AA206" s="27">
        <f ca="1" t="shared" si="1433"/>
        <v>1.30916065535743</v>
      </c>
      <c r="AB206" s="27">
        <f ca="1" t="shared" si="1434"/>
        <v>1.53650985641041</v>
      </c>
      <c r="AC206" s="27">
        <f ca="1" t="shared" si="1435"/>
        <v>1.87770555904761</v>
      </c>
      <c r="AD206" s="27">
        <f ca="1" t="shared" si="1436"/>
        <v>2.31696364238386</v>
      </c>
      <c r="AE206" s="26">
        <f ca="1" t="shared" si="1437"/>
        <v>4212.2256630724</v>
      </c>
      <c r="AF206" s="26">
        <f ca="1" t="shared" si="1438"/>
        <v>4808.11861904201</v>
      </c>
      <c r="AG206" s="26">
        <f ca="1" t="shared" si="1439"/>
        <v>5643.09782662345</v>
      </c>
      <c r="AH206" s="26">
        <f ca="1" t="shared" si="1440"/>
        <v>6896.19797432011</v>
      </c>
      <c r="AI206" s="26">
        <f ca="1" t="shared" si="1441"/>
        <v>8509.44915201997</v>
      </c>
      <c r="AJ206" s="28">
        <f ca="1" t="shared" si="1442"/>
        <v>46347.8772990117</v>
      </c>
      <c r="AK206" s="28">
        <f ca="1" t="shared" si="1443"/>
        <v>54793.9852918633</v>
      </c>
      <c r="AL206" s="28">
        <f ca="1" t="shared" si="1444"/>
        <v>64687.0015089187</v>
      </c>
      <c r="AM206" s="28">
        <f ca="1" t="shared" si="1445"/>
        <v>75399.4878282318</v>
      </c>
      <c r="AN206" s="28">
        <f ca="1" t="shared" si="1446"/>
        <v>84488.3647544974</v>
      </c>
      <c r="AO206" s="28">
        <f ca="1">C206/'Ejercicio 3 - TIR'!$D$7</f>
        <v>17218.679751368</v>
      </c>
      <c r="AP206" s="28">
        <f ca="1" t="shared" si="1447"/>
        <v>29129.1975476437</v>
      </c>
      <c r="AQ206" s="28">
        <f ca="1" t="shared" si="1448"/>
        <v>37575.3055404954</v>
      </c>
      <c r="AR206" s="28">
        <f ca="1" t="shared" si="1449"/>
        <v>47468.3217575507</v>
      </c>
      <c r="AS206" s="28">
        <f ca="1" t="shared" si="1450"/>
        <v>58180.8080768638</v>
      </c>
      <c r="AT206" s="28">
        <f ca="1" t="shared" si="1451"/>
        <v>67269.6850031294</v>
      </c>
      <c r="AU206" s="28">
        <f ca="1">AP206*'Ejercicio 3 - TIR'!$D$5</f>
        <v>14564.5987738219</v>
      </c>
      <c r="AV206" s="28">
        <f ca="1">AQ206*'Ejercicio 3 - TIR'!$D$5</f>
        <v>18787.6527702477</v>
      </c>
      <c r="AW206" s="28">
        <f ca="1">AR206*'Ejercicio 3 - TIR'!$D$5</f>
        <v>23734.1608787754</v>
      </c>
      <c r="AX206" s="28">
        <f ca="1">AS206*'Ejercicio 3 - TIR'!$D$5</f>
        <v>29090.4040384319</v>
      </c>
      <c r="AY206" s="28">
        <f ca="1">AT206*'Ejercicio 3 - TIR'!$D$5</f>
        <v>33634.8425015647</v>
      </c>
      <c r="AZ206" s="28">
        <f ca="1" t="shared" ref="AZ206:BD206" si="1544">AJ206-AU206-AE206</f>
        <v>27571.0528621174</v>
      </c>
      <c r="BA206" s="28">
        <f ca="1" t="shared" si="1544"/>
        <v>31198.2139025737</v>
      </c>
      <c r="BB206" s="28">
        <f ca="1" t="shared" si="1544"/>
        <v>35309.7428035199</v>
      </c>
      <c r="BC206" s="28">
        <f ca="1" t="shared" si="1544"/>
        <v>39412.8858154798</v>
      </c>
      <c r="BD206" s="28">
        <f ca="1" t="shared" si="1544"/>
        <v>42344.0731009127</v>
      </c>
      <c r="BE206" s="28">
        <f ca="1" t="shared" ref="BE206:BI206" si="1545">AZ206/Z206</f>
        <v>24039.4180373614</v>
      </c>
      <c r="BF206" s="28">
        <f ca="1" t="shared" si="1545"/>
        <v>23830.6992918724</v>
      </c>
      <c r="BG206" s="28">
        <f ca="1" t="shared" si="1545"/>
        <v>22980.4857132583</v>
      </c>
      <c r="BH206" s="28">
        <f ca="1" t="shared" si="1545"/>
        <v>20989.9180548149</v>
      </c>
      <c r="BI206" s="28">
        <f ca="1" t="shared" si="1545"/>
        <v>18275.6743896707</v>
      </c>
      <c r="BJ206" s="28">
        <f ca="1" t="shared" si="1454"/>
        <v>66432.257025342</v>
      </c>
      <c r="BK206" s="28">
        <f ca="1" t="shared" si="1455"/>
        <v>39895.0549537707</v>
      </c>
      <c r="BL206" s="28">
        <f ca="1" t="shared" si="1456"/>
        <v>106327.311979113</v>
      </c>
      <c r="BM206" s="28">
        <f ca="1">BK206*'Ejercicio 3 - TIR'!$D$5</f>
        <v>19947.5274768854</v>
      </c>
      <c r="BN206" s="28">
        <f ca="1" t="shared" si="1457"/>
        <v>86379.7845022274</v>
      </c>
      <c r="BO206" s="28">
        <f ca="1" t="shared" si="1458"/>
        <v>37281.4587687504</v>
      </c>
      <c r="BP206" s="28">
        <f ca="1" t="shared" si="1459"/>
        <v>-114765.517649906</v>
      </c>
      <c r="BQ206" s="28">
        <f ca="1" t="shared" ref="BQ206:BT206" si="1546">BE206</f>
        <v>24039.4180373614</v>
      </c>
      <c r="BR206" s="28">
        <f ca="1" t="shared" si="1546"/>
        <v>23830.6992918724</v>
      </c>
      <c r="BS206" s="28">
        <f ca="1" t="shared" si="1546"/>
        <v>22980.4857132583</v>
      </c>
      <c r="BT206" s="28">
        <f ca="1" t="shared" si="1546"/>
        <v>20989.9180548149</v>
      </c>
      <c r="BU206" s="28">
        <f ca="1" t="shared" si="1461"/>
        <v>55557.133158421</v>
      </c>
      <c r="BV206" s="30">
        <f ca="1" t="shared" si="1462"/>
        <v>7.82674709860001</v>
      </c>
    </row>
    <row r="207" ht="15" customHeight="1" spans="1:74">
      <c r="A207" s="26">
        <v>206</v>
      </c>
      <c r="B207" s="27">
        <f ca="1" t="shared" ref="B207:F207" si="1547">RAND()</f>
        <v>0.179777489934219</v>
      </c>
      <c r="C207" s="28">
        <f ca="1">IF(B207&lt;=('Ejercicio 3 - TIR'!$D$13-'Ejercicio 3 - TIR'!$C$13)/('Ejercicio 3 - TIR'!$E$13-'Ejercicio 3 - TIR'!$C$13),'Ejercicio 3 - TIR'!$C$13+SQRT(('Ejercicio 3 - TIR'!$E$13-'Ejercicio 3 - TIR'!$C$13)*('Ejercicio 3 - TIR'!$D$13-'Ejercicio 3 - TIR'!$C$13)*B207),'Ejercicio 3 - TIR'!$E$13-SQRT(('Ejercicio 3 - TIR'!$E$13-'Ejercicio 3 - TIR'!$C$13)*('Ejercicio 3 - TIR'!$E$13-'Ejercicio 3 - TIR'!$D$13)*(1-B207)))</f>
        <v>68480.0351398852</v>
      </c>
      <c r="D207" s="27">
        <f ca="1" t="shared" si="1547"/>
        <v>0.570697776676198</v>
      </c>
      <c r="E207" s="28">
        <f ca="1">IF(D207&lt;=('Ejercicio 3 - TIR'!$D$14-'Ejercicio 3 - TIR'!$C$14)/('Ejercicio 3 - TIR'!$E$14-'Ejercicio 3 - TIR'!$C$14),'Ejercicio 3 - TIR'!$C$14+SQRT(('Ejercicio 3 - TIR'!$E$14-'Ejercicio 3 - TIR'!$C$14)*('Ejercicio 3 - TIR'!$D$14-'Ejercicio 3 - TIR'!$C$14)*D207),'Ejercicio 3 - TIR'!$E$14-SQRT(('Ejercicio 3 - TIR'!$E$14-'Ejercicio 3 - TIR'!$C$14)*('Ejercicio 3 - TIR'!$E$14-'Ejercicio 3 - TIR'!$D$14)*(1-D207)))</f>
        <v>31975.3296953351</v>
      </c>
      <c r="F207" s="27">
        <f ca="1" t="shared" si="1547"/>
        <v>0.370539394355078</v>
      </c>
      <c r="G207" s="28">
        <f ca="1">IF(F207&lt;=('Ejercicio 3 - TIR'!$D$18-'Ejercicio 3 - TIR'!$C$18)/('Ejercicio 3 - TIR'!$E$18-'Ejercicio 3 - TIR'!$C$18),'Ejercicio 3 - TIR'!$C$18+SQRT(('Ejercicio 3 - TIR'!$E$18-'Ejercicio 3 - TIR'!$C$18)*('Ejercicio 3 - TIR'!$D$18-'Ejercicio 3 - TIR'!$C$18)*F207),'Ejercicio 3 - TIR'!$E$18-SQRT(('Ejercicio 3 - TIR'!$E$18-'Ejercicio 3 - TIR'!$C$18)*('Ejercicio 3 - TIR'!$E$18-'Ejercicio 3 - TIR'!$D$18)*(1-F207)))</f>
        <v>37455.2605020389</v>
      </c>
      <c r="H207" s="27">
        <f ca="1" t="shared" ref="H207:L207" si="1548">RAND()</f>
        <v>0.359369885543998</v>
      </c>
      <c r="I207" s="28">
        <f ca="1">IF(H207&lt;=('Ejercicio 3 - TIR'!$D$18-'Ejercicio 3 - TIR'!$C$18)/('Ejercicio 3 - TIR'!$E$18-'Ejercicio 3 - TIR'!$C$18),'Ejercicio 3 - TIR'!$C$18+SQRT(('Ejercicio 3 - TIR'!$E$18-'Ejercicio 3 - TIR'!$C$18)*('Ejercicio 3 - TIR'!$D$18-'Ejercicio 3 - TIR'!$C$18)*H207),'Ejercicio 3 - TIR'!$E$18-SQRT(('Ejercicio 3 - TIR'!$E$18-'Ejercicio 3 - TIR'!$C$18)*('Ejercicio 3 - TIR'!$E$18-'Ejercicio 3 - TIR'!$D$18)*(1-H207)))</f>
        <v>37342.0353330395</v>
      </c>
      <c r="J207" s="27">
        <f ca="1" t="shared" si="1548"/>
        <v>0.857441500399375</v>
      </c>
      <c r="K207" s="28">
        <f ca="1">IF(J207&lt;=('Ejercicio 3 - TIR'!$D$18-'Ejercicio 3 - TIR'!$C$18)/('Ejercicio 3 - TIR'!$E$18-'Ejercicio 3 - TIR'!$C$18),'Ejercicio 3 - TIR'!$C$18+SQRT(('Ejercicio 3 - TIR'!$E$18-'Ejercicio 3 - TIR'!$C$18)*('Ejercicio 3 - TIR'!$D$18-'Ejercicio 3 - TIR'!$C$18)*J207),'Ejercicio 3 - TIR'!$E$18-SQRT(('Ejercicio 3 - TIR'!$E$18-'Ejercicio 3 - TIR'!$C$18)*('Ejercicio 3 - TIR'!$E$18-'Ejercicio 3 - TIR'!$D$18)*(1-J207)))</f>
        <v>41730.154824759</v>
      </c>
      <c r="L207" s="27">
        <f ca="1" t="shared" si="1548"/>
        <v>0.346502029855881</v>
      </c>
      <c r="M207" s="28">
        <f ca="1">IF(L207&lt;=('Ejercicio 3 - TIR'!$D$18-'Ejercicio 3 - TIR'!$C$18)/('Ejercicio 3 - TIR'!$E$18-'Ejercicio 3 - TIR'!$C$18),'Ejercicio 3 - TIR'!$C$18+SQRT(('Ejercicio 3 - TIR'!$E$18-'Ejercicio 3 - TIR'!$C$18)*('Ejercicio 3 - TIR'!$D$18-'Ejercicio 3 - TIR'!$C$18)*L207),'Ejercicio 3 - TIR'!$E$18-SQRT(('Ejercicio 3 - TIR'!$E$18-'Ejercicio 3 - TIR'!$C$18)*('Ejercicio 3 - TIR'!$E$18-'Ejercicio 3 - TIR'!$D$18)*(1-L207)))</f>
        <v>37209.3900212419</v>
      </c>
      <c r="N207" s="27">
        <f ca="1" t="shared" ref="N207:R207" si="1549">RAND()</f>
        <v>0.381265667191654</v>
      </c>
      <c r="O207" s="28">
        <f ca="1">IF(N207&lt;=('Ejercicio 3 - TIR'!$D$18-'Ejercicio 3 - TIR'!$C$18)/('Ejercicio 3 - TIR'!$E$18-'Ejercicio 3 - TIR'!$C$18),'Ejercicio 3 - TIR'!$C$18+SQRT(('Ejercicio 3 - TIR'!$E$18-'Ejercicio 3 - TIR'!$C$18)*('Ejercicio 3 - TIR'!$D$18-'Ejercicio 3 - TIR'!$C$18)*N207),'Ejercicio 3 - TIR'!$E$18-SQRT(('Ejercicio 3 - TIR'!$E$18-'Ejercicio 3 - TIR'!$C$18)*('Ejercicio 3 - TIR'!$E$18-'Ejercicio 3 - TIR'!$D$18)*(1-N207)))</f>
        <v>37562.3971119446</v>
      </c>
      <c r="P207" s="27">
        <f ca="1" t="shared" si="1549"/>
        <v>0.59623892567205</v>
      </c>
      <c r="Q207" s="29">
        <f ca="1">IF(P207&lt;=('Ejercicio 3 - TIR'!$D$22-'Ejercicio 3 - TIR'!$C$22)/('Ejercicio 3 - TIR'!$E$22-'Ejercicio 3 - TIR'!$C$22),'Ejercicio 3 - TIR'!$C$22+SQRT(('Ejercicio 3 - TIR'!$E$22-'Ejercicio 3 - TIR'!$C$22)*('Ejercicio 3 - TIR'!$D$22-'Ejercicio 3 - TIR'!$C$22)*P207),'Ejercicio 3 - TIR'!$E$22-SQRT(('Ejercicio 3 - TIR'!$E$22-'Ejercicio 3 - TIR'!$C$22)*('Ejercicio 3 - TIR'!$E$22-'Ejercicio 3 - TIR'!$D$22)*(1-P207)))</f>
        <v>0.153041329153864</v>
      </c>
      <c r="R207" s="27">
        <f ca="1" t="shared" si="1549"/>
        <v>0.935660090556295</v>
      </c>
      <c r="S207" s="29">
        <f ca="1">IF(R207&lt;=('Ejercicio 3 - TIR'!$D$23-'Ejercicio 3 - TIR'!$C$23)/('Ejercicio 3 - TIR'!$E$23-'Ejercicio 3 - TIR'!$C$23),'Ejercicio 3 - TIR'!$C$23+SQRT(('Ejercicio 3 - TIR'!$E$23-'Ejercicio 3 - TIR'!$C$23)*('Ejercicio 3 - TIR'!$D$23-'Ejercicio 3 - TIR'!$C$23)*R207),'Ejercicio 3 - TIR'!$E$23-SQRT(('Ejercicio 3 - TIR'!$E$23-'Ejercicio 3 - TIR'!$C$23)*('Ejercicio 3 - TIR'!$E$23-'Ejercicio 3 - TIR'!$D$23)*(1-R207)))</f>
        <v>0.169238409178998</v>
      </c>
      <c r="T207" s="27">
        <f ca="1" t="shared" ref="T207:X207" si="1550">RAND()</f>
        <v>0.45251393350638</v>
      </c>
      <c r="U207" s="29">
        <f ca="1">IF(T207&lt;=('Ejercicio 3 - TIR'!$D$24-'Ejercicio 3 - TIR'!$C$24)/('Ejercicio 3 - TIR'!$E$24-'Ejercicio 3 - TIR'!$C$24),'Ejercicio 3 - TIR'!$C$24+SQRT(('Ejercicio 3 - TIR'!$E$24-'Ejercicio 3 - TIR'!$C$24)*('Ejercicio 3 - TIR'!$D$24-'Ejercicio 3 - TIR'!$C$24)*T207),'Ejercicio 3 - TIR'!$E$24-SQRT(('Ejercicio 3 - TIR'!$E$24-'Ejercicio 3 - TIR'!$C$24)*('Ejercicio 3 - TIR'!$E$24-'Ejercicio 3 - TIR'!$D$24)*(1-T207)))</f>
        <v>0.180846954317932</v>
      </c>
      <c r="V207" s="27">
        <f ca="1" t="shared" si="1550"/>
        <v>0.934795261563732</v>
      </c>
      <c r="W207" s="29">
        <f ca="1">IF(V207&lt;=('Ejercicio 3 - TIR'!$D$25-'Ejercicio 3 - TIR'!$C$25)/('Ejercicio 3 - TIR'!$E$25-'Ejercicio 3 - TIR'!$C$25),'Ejercicio 3 - TIR'!$C$25+SQRT(('Ejercicio 3 - TIR'!$E$25-'Ejercicio 3 - TIR'!$C$25)*('Ejercicio 3 - TIR'!$D$25-'Ejercicio 3 - TIR'!$C$25)*V207),'Ejercicio 3 - TIR'!$E$25-SQRT(('Ejercicio 3 - TIR'!$E$25-'Ejercicio 3 - TIR'!$C$25)*('Ejercicio 3 - TIR'!$E$25-'Ejercicio 3 - TIR'!$D$25)*(1-V207)))</f>
        <v>0.234893161001489</v>
      </c>
      <c r="X207" s="27">
        <f ca="1" t="shared" si="1550"/>
        <v>0.00576494859866106</v>
      </c>
      <c r="Y207" s="29">
        <f ca="1">IF(X207&lt;=('Ejercicio 3 - TIR'!$D$26-'Ejercicio 3 - TIR'!$C$26)/('Ejercicio 3 - TIR'!$E$26-'Ejercicio 3 - TIR'!$C$26),'Ejercicio 3 - TIR'!$C$26+SQRT(('Ejercicio 3 - TIR'!$E$26-'Ejercicio 3 - TIR'!$C$26)*('Ejercicio 3 - TIR'!$D$26-'Ejercicio 3 - TIR'!$C$26)*X207),'Ejercicio 3 - TIR'!$E$26-SQRT(('Ejercicio 3 - TIR'!$E$26-'Ejercicio 3 - TIR'!$C$26)*('Ejercicio 3 - TIR'!$E$26-'Ejercicio 3 - TIR'!$D$26)*(1-X207)))</f>
        <v>0.19394529608729</v>
      </c>
      <c r="Z207" s="27">
        <f ca="1" t="shared" si="1432"/>
        <v>1.15304132915386</v>
      </c>
      <c r="AA207" s="27">
        <f ca="1" t="shared" si="1433"/>
        <v>1.3481802094175</v>
      </c>
      <c r="AB207" s="27">
        <f ca="1" t="shared" si="1434"/>
        <v>1.59199449416237</v>
      </c>
      <c r="AC207" s="27">
        <f ca="1" t="shared" si="1435"/>
        <v>1.96594311319313</v>
      </c>
      <c r="AD207" s="27">
        <f ca="1" t="shared" si="1436"/>
        <v>2.34722853237214</v>
      </c>
      <c r="AE207" s="26">
        <f ca="1" t="shared" si="1437"/>
        <v>4893.5469567071</v>
      </c>
      <c r="AF207" s="26">
        <f ca="1" t="shared" si="1438"/>
        <v>5721.72305890294</v>
      </c>
      <c r="AG207" s="26">
        <f ca="1" t="shared" si="1439"/>
        <v>6756.47924755621</v>
      </c>
      <c r="AH207" s="26">
        <f ca="1" t="shared" si="1440"/>
        <v>8343.53001525565</v>
      </c>
      <c r="AI207" s="26">
        <f ca="1" t="shared" si="1441"/>
        <v>9961.7184144776</v>
      </c>
      <c r="AJ207" s="28">
        <f ca="1" t="shared" si="1442"/>
        <v>43187.4633530752</v>
      </c>
      <c r="AK207" s="28">
        <f ca="1" t="shared" si="1443"/>
        <v>50343.7930153729</v>
      </c>
      <c r="AL207" s="28">
        <f ca="1" t="shared" si="1444"/>
        <v>66434.1767215595</v>
      </c>
      <c r="AM207" s="28">
        <f ca="1" t="shared" si="1445"/>
        <v>73151.5440583778</v>
      </c>
      <c r="AN207" s="28">
        <f ca="1" t="shared" si="1446"/>
        <v>88167.5302454494</v>
      </c>
      <c r="AO207" s="28">
        <f ca="1">C207/'Ejercicio 3 - TIR'!$D$7</f>
        <v>13696.007027977</v>
      </c>
      <c r="AP207" s="28">
        <f ca="1" t="shared" si="1447"/>
        <v>29491.4563250982</v>
      </c>
      <c r="AQ207" s="28">
        <f ca="1" t="shared" si="1448"/>
        <v>36647.7859873958</v>
      </c>
      <c r="AR207" s="28">
        <f ca="1" t="shared" si="1449"/>
        <v>52738.1696935825</v>
      </c>
      <c r="AS207" s="28">
        <f ca="1" t="shared" si="1450"/>
        <v>59455.5370304007</v>
      </c>
      <c r="AT207" s="28">
        <f ca="1" t="shared" si="1451"/>
        <v>74471.5232174723</v>
      </c>
      <c r="AU207" s="28">
        <f ca="1">AP207*'Ejercicio 3 - TIR'!$D$5</f>
        <v>14745.7281625491</v>
      </c>
      <c r="AV207" s="28">
        <f ca="1">AQ207*'Ejercicio 3 - TIR'!$D$5</f>
        <v>18323.8929936979</v>
      </c>
      <c r="AW207" s="28">
        <f ca="1">AR207*'Ejercicio 3 - TIR'!$D$5</f>
        <v>26369.0848467912</v>
      </c>
      <c r="AX207" s="28">
        <f ca="1">AS207*'Ejercicio 3 - TIR'!$D$5</f>
        <v>29727.7685152004</v>
      </c>
      <c r="AY207" s="28">
        <f ca="1">AT207*'Ejercicio 3 - TIR'!$D$5</f>
        <v>37235.7616087362</v>
      </c>
      <c r="AZ207" s="28">
        <f ca="1" t="shared" ref="AZ207:BD207" si="1551">AJ207-AU207-AE207</f>
        <v>23548.188233819</v>
      </c>
      <c r="BA207" s="28">
        <f ca="1" t="shared" si="1551"/>
        <v>26298.176962772</v>
      </c>
      <c r="BB207" s="28">
        <f ca="1" t="shared" si="1551"/>
        <v>33308.612627212</v>
      </c>
      <c r="BC207" s="28">
        <f ca="1" t="shared" si="1551"/>
        <v>35080.2455279218</v>
      </c>
      <c r="BD207" s="28">
        <f ca="1" t="shared" si="1551"/>
        <v>40970.0502222356</v>
      </c>
      <c r="BE207" s="28">
        <f ca="1" t="shared" ref="BE207:BI207" si="1552">AZ207/Z207</f>
        <v>20422.6749192931</v>
      </c>
      <c r="BF207" s="28">
        <f ca="1" t="shared" si="1552"/>
        <v>19506.4256091806</v>
      </c>
      <c r="BG207" s="28">
        <f ca="1" t="shared" si="1552"/>
        <v>20922.5677283121</v>
      </c>
      <c r="BH207" s="28">
        <f ca="1" t="shared" si="1552"/>
        <v>17843.9779322727</v>
      </c>
      <c r="BI207" s="28">
        <f ca="1" t="shared" si="1552"/>
        <v>17454.6490284994</v>
      </c>
      <c r="BJ207" s="28">
        <f ca="1" t="shared" si="1454"/>
        <v>75053.4061928969</v>
      </c>
      <c r="BK207" s="28">
        <f ca="1" t="shared" si="1455"/>
        <v>32147.6584756371</v>
      </c>
      <c r="BL207" s="28">
        <f ca="1" t="shared" si="1456"/>
        <v>107201.064668534</v>
      </c>
      <c r="BM207" s="28">
        <f ca="1">BK207*'Ejercicio 3 - TIR'!$D$5</f>
        <v>16073.8292378185</v>
      </c>
      <c r="BN207" s="28">
        <f ca="1" t="shared" si="1457"/>
        <v>91127.2354307154</v>
      </c>
      <c r="BO207" s="28">
        <f ca="1" t="shared" si="1458"/>
        <v>38823.3332093236</v>
      </c>
      <c r="BP207" s="28">
        <f ca="1" t="shared" si="1459"/>
        <v>-100455.36483522</v>
      </c>
      <c r="BQ207" s="28">
        <f ca="1" t="shared" ref="BQ207:BT207" si="1553">BE207</f>
        <v>20422.6749192931</v>
      </c>
      <c r="BR207" s="28">
        <f ca="1" t="shared" si="1553"/>
        <v>19506.4256091806</v>
      </c>
      <c r="BS207" s="28">
        <f ca="1" t="shared" si="1553"/>
        <v>20922.5677283121</v>
      </c>
      <c r="BT207" s="28">
        <f ca="1" t="shared" si="1553"/>
        <v>17843.9779322727</v>
      </c>
      <c r="BU207" s="28">
        <f ca="1" t="shared" si="1461"/>
        <v>56277.9822378231</v>
      </c>
      <c r="BV207" s="30">
        <f ca="1" t="shared" si="1462"/>
        <v>9.02394312079353</v>
      </c>
    </row>
    <row r="208" ht="15" customHeight="1" spans="1:74">
      <c r="A208" s="26">
        <v>207</v>
      </c>
      <c r="B208" s="27">
        <f ca="1" t="shared" ref="B208:F208" si="1554">RAND()</f>
        <v>0.401499941751491</v>
      </c>
      <c r="C208" s="28">
        <f ca="1">IF(B208&lt;=('Ejercicio 3 - TIR'!$D$13-'Ejercicio 3 - TIR'!$C$13)/('Ejercicio 3 - TIR'!$E$13-'Ejercicio 3 - TIR'!$C$13),'Ejercicio 3 - TIR'!$C$13+SQRT(('Ejercicio 3 - TIR'!$E$13-'Ejercicio 3 - TIR'!$C$13)*('Ejercicio 3 - TIR'!$D$13-'Ejercicio 3 - TIR'!$C$13)*B208),'Ejercicio 3 - TIR'!$E$13-SQRT(('Ejercicio 3 - TIR'!$E$13-'Ejercicio 3 - TIR'!$C$13)*('Ejercicio 3 - TIR'!$E$13-'Ejercicio 3 - TIR'!$D$13)*(1-B208)))</f>
        <v>73200.7449749399</v>
      </c>
      <c r="D208" s="27">
        <f ca="1" t="shared" si="1554"/>
        <v>0.781936861245447</v>
      </c>
      <c r="E208" s="28">
        <f ca="1">IF(D208&lt;=('Ejercicio 3 - TIR'!$D$14-'Ejercicio 3 - TIR'!$C$14)/('Ejercicio 3 - TIR'!$E$14-'Ejercicio 3 - TIR'!$C$14),'Ejercicio 3 - TIR'!$C$14+SQRT(('Ejercicio 3 - TIR'!$E$14-'Ejercicio 3 - TIR'!$C$14)*('Ejercicio 3 - TIR'!$D$14-'Ejercicio 3 - TIR'!$C$14)*D208),'Ejercicio 3 - TIR'!$E$14-SQRT(('Ejercicio 3 - TIR'!$E$14-'Ejercicio 3 - TIR'!$C$14)*('Ejercicio 3 - TIR'!$E$14-'Ejercicio 3 - TIR'!$D$14)*(1-D208)))</f>
        <v>34280.7805765836</v>
      </c>
      <c r="F208" s="27">
        <f ca="1" t="shared" si="1554"/>
        <v>0.327159931550493</v>
      </c>
      <c r="G208" s="28">
        <f ca="1">IF(F208&lt;=('Ejercicio 3 - TIR'!$D$18-'Ejercicio 3 - TIR'!$C$18)/('Ejercicio 3 - TIR'!$E$18-'Ejercicio 3 - TIR'!$C$18),'Ejercicio 3 - TIR'!$C$18+SQRT(('Ejercicio 3 - TIR'!$E$18-'Ejercicio 3 - TIR'!$C$18)*('Ejercicio 3 - TIR'!$D$18-'Ejercicio 3 - TIR'!$C$18)*F208),'Ejercicio 3 - TIR'!$E$18-SQRT(('Ejercicio 3 - TIR'!$E$18-'Ejercicio 3 - TIR'!$C$18)*('Ejercicio 3 - TIR'!$E$18-'Ejercicio 3 - TIR'!$D$18)*(1-F208)))</f>
        <v>37005.2829873299</v>
      </c>
      <c r="H208" s="27">
        <f ca="1" t="shared" ref="H208:L208" si="1555">RAND()</f>
        <v>0.806151588440139</v>
      </c>
      <c r="I208" s="28">
        <f ca="1">IF(H208&lt;=('Ejercicio 3 - TIR'!$D$18-'Ejercicio 3 - TIR'!$C$18)/('Ejercicio 3 - TIR'!$E$18-'Ejercicio 3 - TIR'!$C$18),'Ejercicio 3 - TIR'!$C$18+SQRT(('Ejercicio 3 - TIR'!$E$18-'Ejercicio 3 - TIR'!$C$18)*('Ejercicio 3 - TIR'!$D$18-'Ejercicio 3 - TIR'!$C$18)*H208),'Ejercicio 3 - TIR'!$E$18-SQRT(('Ejercicio 3 - TIR'!$E$18-'Ejercicio 3 - TIR'!$C$18)*('Ejercicio 3 - TIR'!$E$18-'Ejercicio 3 - TIR'!$D$18)*(1-H208)))</f>
        <v>41187.0443397556</v>
      </c>
      <c r="J208" s="27">
        <f ca="1" t="shared" si="1555"/>
        <v>0.0704424031057813</v>
      </c>
      <c r="K208" s="28">
        <f ca="1">IF(J208&lt;=('Ejercicio 3 - TIR'!$D$18-'Ejercicio 3 - TIR'!$C$18)/('Ejercicio 3 - TIR'!$E$18-'Ejercicio 3 - TIR'!$C$18),'Ejercicio 3 - TIR'!$C$18+SQRT(('Ejercicio 3 - TIR'!$E$18-'Ejercicio 3 - TIR'!$C$18)*('Ejercicio 3 - TIR'!$D$18-'Ejercicio 3 - TIR'!$C$18)*J208),'Ejercicio 3 - TIR'!$E$18-SQRT(('Ejercicio 3 - TIR'!$E$18-'Ejercicio 3 - TIR'!$C$18)*('Ejercicio 3 - TIR'!$E$18-'Ejercicio 3 - TIR'!$D$18)*(1-J208)))</f>
        <v>33250.5938635682</v>
      </c>
      <c r="L208" s="27">
        <f ca="1" t="shared" si="1555"/>
        <v>0.375995477693532</v>
      </c>
      <c r="M208" s="28">
        <f ca="1">IF(L208&lt;=('Ejercicio 3 - TIR'!$D$18-'Ejercicio 3 - TIR'!$C$18)/('Ejercicio 3 - TIR'!$E$18-'Ejercicio 3 - TIR'!$C$18),'Ejercicio 3 - TIR'!$C$18+SQRT(('Ejercicio 3 - TIR'!$E$18-'Ejercicio 3 - TIR'!$C$18)*('Ejercicio 3 - TIR'!$D$18-'Ejercicio 3 - TIR'!$C$18)*L208),'Ejercicio 3 - TIR'!$E$18-SQRT(('Ejercicio 3 - TIR'!$E$18-'Ejercicio 3 - TIR'!$C$18)*('Ejercicio 3 - TIR'!$E$18-'Ejercicio 3 - TIR'!$D$18)*(1-L208)))</f>
        <v>37509.9481791841</v>
      </c>
      <c r="N208" s="27">
        <f ca="1" t="shared" ref="N208:R208" si="1556">RAND()</f>
        <v>0.684664326873579</v>
      </c>
      <c r="O208" s="28">
        <f ca="1">IF(N208&lt;=('Ejercicio 3 - TIR'!$D$18-'Ejercicio 3 - TIR'!$C$18)/('Ejercicio 3 - TIR'!$E$18-'Ejercicio 3 - TIR'!$C$18),'Ejercicio 3 - TIR'!$C$18+SQRT(('Ejercicio 3 - TIR'!$E$18-'Ejercicio 3 - TIR'!$C$18)*('Ejercicio 3 - TIR'!$D$18-'Ejercicio 3 - TIR'!$C$18)*N208),'Ejercicio 3 - TIR'!$E$18-SQRT(('Ejercicio 3 - TIR'!$E$18-'Ejercicio 3 - TIR'!$C$18)*('Ejercicio 3 - TIR'!$E$18-'Ejercicio 3 - TIR'!$D$18)*(1-N208)))</f>
        <v>40136.8553913665</v>
      </c>
      <c r="P208" s="27">
        <f ca="1" t="shared" si="1556"/>
        <v>0.201932987264726</v>
      </c>
      <c r="Q208" s="29">
        <f ca="1">IF(P208&lt;=('Ejercicio 3 - TIR'!$D$22-'Ejercicio 3 - TIR'!$C$22)/('Ejercicio 3 - TIR'!$E$22-'Ejercicio 3 - TIR'!$C$22),'Ejercicio 3 - TIR'!$C$22+SQRT(('Ejercicio 3 - TIR'!$E$22-'Ejercicio 3 - TIR'!$C$22)*('Ejercicio 3 - TIR'!$D$22-'Ejercicio 3 - TIR'!$C$22)*P208),'Ejercicio 3 - TIR'!$E$22-SQRT(('Ejercicio 3 - TIR'!$E$22-'Ejercicio 3 - TIR'!$C$22)*('Ejercicio 3 - TIR'!$E$22-'Ejercicio 3 - TIR'!$D$22)*(1-P208)))</f>
        <v>0.139065135118234</v>
      </c>
      <c r="R208" s="27">
        <f ca="1" t="shared" si="1556"/>
        <v>0.0494956672047007</v>
      </c>
      <c r="S208" s="29">
        <f ca="1">IF(R208&lt;=('Ejercicio 3 - TIR'!$D$23-'Ejercicio 3 - TIR'!$C$23)/('Ejercicio 3 - TIR'!$E$23-'Ejercicio 3 - TIR'!$C$23),'Ejercicio 3 - TIR'!$C$23+SQRT(('Ejercicio 3 - TIR'!$E$23-'Ejercicio 3 - TIR'!$C$23)*('Ejercicio 3 - TIR'!$D$23-'Ejercicio 3 - TIR'!$C$23)*R208),'Ejercicio 3 - TIR'!$E$23-SQRT(('Ejercicio 3 - TIR'!$E$23-'Ejercicio 3 - TIR'!$C$23)*('Ejercicio 3 - TIR'!$E$23-'Ejercicio 3 - TIR'!$D$23)*(1-R208)))</f>
        <v>0.129438866508668</v>
      </c>
      <c r="T208" s="27">
        <f ca="1" t="shared" ref="T208:X208" si="1557">RAND()</f>
        <v>0.496279222913953</v>
      </c>
      <c r="U208" s="29">
        <f ca="1">IF(T208&lt;=('Ejercicio 3 - TIR'!$D$24-'Ejercicio 3 - TIR'!$C$24)/('Ejercicio 3 - TIR'!$E$24-'Ejercicio 3 - TIR'!$C$24),'Ejercicio 3 - TIR'!$C$24+SQRT(('Ejercicio 3 - TIR'!$E$24-'Ejercicio 3 - TIR'!$C$24)*('Ejercicio 3 - TIR'!$D$24-'Ejercicio 3 - TIR'!$C$24)*T208),'Ejercicio 3 - TIR'!$E$24-SQRT(('Ejercicio 3 - TIR'!$E$24-'Ejercicio 3 - TIR'!$C$24)*('Ejercicio 3 - TIR'!$E$24-'Ejercicio 3 - TIR'!$D$24)*(1-T208)))</f>
        <v>0.182444465443281</v>
      </c>
      <c r="V208" s="27">
        <f ca="1" t="shared" si="1557"/>
        <v>0.877790536169494</v>
      </c>
      <c r="W208" s="29">
        <f ca="1">IF(V208&lt;=('Ejercicio 3 - TIR'!$D$25-'Ejercicio 3 - TIR'!$C$25)/('Ejercicio 3 - TIR'!$E$25-'Ejercicio 3 - TIR'!$C$25),'Ejercicio 3 - TIR'!$C$25+SQRT(('Ejercicio 3 - TIR'!$E$25-'Ejercicio 3 - TIR'!$C$25)*('Ejercicio 3 - TIR'!$D$25-'Ejercicio 3 - TIR'!$C$25)*V208),'Ejercicio 3 - TIR'!$E$25-SQRT(('Ejercicio 3 - TIR'!$E$25-'Ejercicio 3 - TIR'!$C$25)*('Ejercicio 3 - TIR'!$E$25-'Ejercicio 3 - TIR'!$D$25)*(1-V208)))</f>
        <v>0.229318290123716</v>
      </c>
      <c r="X208" s="27">
        <f ca="1" t="shared" si="1557"/>
        <v>0.722436741888178</v>
      </c>
      <c r="Y208" s="29">
        <f ca="1">IF(X208&lt;=('Ejercicio 3 - TIR'!$D$26-'Ejercicio 3 - TIR'!$C$26)/('Ejercicio 3 - TIR'!$E$26-'Ejercicio 3 - TIR'!$C$26),'Ejercicio 3 - TIR'!$C$26+SQRT(('Ejercicio 3 - TIR'!$E$26-'Ejercicio 3 - TIR'!$C$26)*('Ejercicio 3 - TIR'!$D$26-'Ejercicio 3 - TIR'!$C$26)*X208),'Ejercicio 3 - TIR'!$E$26-SQRT(('Ejercicio 3 - TIR'!$E$26-'Ejercicio 3 - TIR'!$C$26)*('Ejercicio 3 - TIR'!$E$26-'Ejercicio 3 - TIR'!$D$26)*(1-X208)))</f>
        <v>0.241285124386047</v>
      </c>
      <c r="Z208" s="27">
        <f ca="1" t="shared" si="1432"/>
        <v>1.13906513511823</v>
      </c>
      <c r="AA208" s="27">
        <f ca="1" t="shared" si="1433"/>
        <v>1.28650443508748</v>
      </c>
      <c r="AB208" s="27">
        <f ca="1" t="shared" si="1434"/>
        <v>1.52122004903743</v>
      </c>
      <c r="AC208" s="27">
        <f ca="1" t="shared" si="1435"/>
        <v>1.8700636295846</v>
      </c>
      <c r="AD208" s="27">
        <f ca="1" t="shared" si="1436"/>
        <v>2.32128216505875</v>
      </c>
      <c r="AE208" s="26">
        <f ca="1" t="shared" si="1437"/>
        <v>4767.26138284112</v>
      </c>
      <c r="AF208" s="26">
        <f ca="1" t="shared" si="1438"/>
        <v>5384.33029258663</v>
      </c>
      <c r="AG208" s="26">
        <f ca="1" t="shared" si="1439"/>
        <v>6366.67155458766</v>
      </c>
      <c r="AH208" s="26">
        <f ca="1" t="shared" si="1440"/>
        <v>7826.665789265</v>
      </c>
      <c r="AI208" s="26">
        <f ca="1" t="shared" si="1441"/>
        <v>9715.12381775583</v>
      </c>
      <c r="AJ208" s="28">
        <f ca="1" t="shared" si="1442"/>
        <v>42151.4276660514</v>
      </c>
      <c r="AK208" s="28">
        <f ca="1" t="shared" si="1443"/>
        <v>52987.3152112403</v>
      </c>
      <c r="AL208" s="28">
        <f ca="1" t="shared" si="1444"/>
        <v>50581.4700276608</v>
      </c>
      <c r="AM208" s="28">
        <f ca="1" t="shared" si="1445"/>
        <v>70145.9898374953</v>
      </c>
      <c r="AN208" s="28">
        <f ca="1" t="shared" si="1446"/>
        <v>93168.966581521</v>
      </c>
      <c r="AO208" s="28">
        <f ca="1">C208/'Ejercicio 3 - TIR'!$D$7</f>
        <v>14640.148994988</v>
      </c>
      <c r="AP208" s="28">
        <f ca="1" t="shared" si="1447"/>
        <v>27511.2786710635</v>
      </c>
      <c r="AQ208" s="28">
        <f ca="1" t="shared" si="1448"/>
        <v>38347.1662162524</v>
      </c>
      <c r="AR208" s="28">
        <f ca="1" t="shared" si="1449"/>
        <v>35941.3210326728</v>
      </c>
      <c r="AS208" s="28">
        <f ca="1" t="shared" si="1450"/>
        <v>55505.8408425074</v>
      </c>
      <c r="AT208" s="28">
        <f ca="1" t="shared" si="1451"/>
        <v>78528.817586533</v>
      </c>
      <c r="AU208" s="28">
        <f ca="1">AP208*'Ejercicio 3 - TIR'!$D$5</f>
        <v>13755.6393355317</v>
      </c>
      <c r="AV208" s="28">
        <f ca="1">AQ208*'Ejercicio 3 - TIR'!$D$5</f>
        <v>19173.5831081262</v>
      </c>
      <c r="AW208" s="28">
        <f ca="1">AR208*'Ejercicio 3 - TIR'!$D$5</f>
        <v>17970.6605163364</v>
      </c>
      <c r="AX208" s="28">
        <f ca="1">AS208*'Ejercicio 3 - TIR'!$D$5</f>
        <v>27752.9204212537</v>
      </c>
      <c r="AY208" s="28">
        <f ca="1">AT208*'Ejercicio 3 - TIR'!$D$5</f>
        <v>39264.4087932665</v>
      </c>
      <c r="AZ208" s="28">
        <f ca="1" t="shared" ref="AZ208:BD208" si="1558">AJ208-AU208-AE208</f>
        <v>23628.5269476786</v>
      </c>
      <c r="BA208" s="28">
        <f ca="1" t="shared" si="1558"/>
        <v>28429.4018105275</v>
      </c>
      <c r="BB208" s="28">
        <f ca="1" t="shared" si="1558"/>
        <v>26244.1379567367</v>
      </c>
      <c r="BC208" s="28">
        <f ca="1" t="shared" si="1558"/>
        <v>34566.4036269767</v>
      </c>
      <c r="BD208" s="28">
        <f ca="1" t="shared" si="1558"/>
        <v>44189.4339704987</v>
      </c>
      <c r="BE208" s="28">
        <f ca="1" t="shared" ref="BE208:BI208" si="1559">AZ208/Z208</f>
        <v>20743.7891119597</v>
      </c>
      <c r="BF208" s="28">
        <f ca="1" t="shared" si="1559"/>
        <v>22098.1762947396</v>
      </c>
      <c r="BG208" s="28">
        <f ca="1" t="shared" si="1559"/>
        <v>17252.0326519119</v>
      </c>
      <c r="BH208" s="28">
        <f ca="1" t="shared" si="1559"/>
        <v>18484.0788731103</v>
      </c>
      <c r="BI208" s="28">
        <f ca="1" t="shared" si="1559"/>
        <v>19036.6490707864</v>
      </c>
      <c r="BJ208" s="28">
        <f ca="1" t="shared" si="1454"/>
        <v>79575.364556716</v>
      </c>
      <c r="BK208" s="28">
        <f ca="1" t="shared" si="1455"/>
        <v>33983.9167558683</v>
      </c>
      <c r="BL208" s="28">
        <f ca="1" t="shared" si="1456"/>
        <v>113559.281312584</v>
      </c>
      <c r="BM208" s="28">
        <f ca="1">BK208*'Ejercicio 3 - TIR'!$D$5</f>
        <v>16991.9583779342</v>
      </c>
      <c r="BN208" s="28">
        <f ca="1" t="shared" si="1457"/>
        <v>96567.3229346501</v>
      </c>
      <c r="BO208" s="28">
        <f ca="1" t="shared" si="1458"/>
        <v>41600.8550740776</v>
      </c>
      <c r="BP208" s="28">
        <f ca="1" t="shared" si="1459"/>
        <v>-107481.525551524</v>
      </c>
      <c r="BQ208" s="28">
        <f ca="1" t="shared" ref="BQ208:BT208" si="1560">BE208</f>
        <v>20743.7891119597</v>
      </c>
      <c r="BR208" s="28">
        <f ca="1" t="shared" si="1560"/>
        <v>22098.1762947396</v>
      </c>
      <c r="BS208" s="28">
        <f ca="1" t="shared" si="1560"/>
        <v>17252.0326519119</v>
      </c>
      <c r="BT208" s="28">
        <f ca="1" t="shared" si="1560"/>
        <v>18484.0788731103</v>
      </c>
      <c r="BU208" s="28">
        <f ca="1" t="shared" si="1461"/>
        <v>60637.504144864</v>
      </c>
      <c r="BV208" s="30">
        <f ca="1" t="shared" si="1462"/>
        <v>7.76707550588753</v>
      </c>
    </row>
    <row r="209" ht="15" customHeight="1" spans="1:74">
      <c r="A209" s="26">
        <v>208</v>
      </c>
      <c r="B209" s="27">
        <f ca="1" t="shared" ref="B209:F209" si="1561">RAND()</f>
        <v>0.904068441474784</v>
      </c>
      <c r="C209" s="28">
        <f ca="1">IF(B209&lt;=('Ejercicio 3 - TIR'!$D$13-'Ejercicio 3 - TIR'!$C$13)/('Ejercicio 3 - TIR'!$E$13-'Ejercicio 3 - TIR'!$C$13),'Ejercicio 3 - TIR'!$C$13+SQRT(('Ejercicio 3 - TIR'!$E$13-'Ejercicio 3 - TIR'!$C$13)*('Ejercicio 3 - TIR'!$D$13-'Ejercicio 3 - TIR'!$C$13)*B209),'Ejercicio 3 - TIR'!$E$13-SQRT(('Ejercicio 3 - TIR'!$E$13-'Ejercicio 3 - TIR'!$C$13)*('Ejercicio 3 - TIR'!$E$13-'Ejercicio 3 - TIR'!$D$13)*(1-B209)))</f>
        <v>89270.7003849152</v>
      </c>
      <c r="D209" s="27">
        <f ca="1" t="shared" si="1561"/>
        <v>0.404537299632252</v>
      </c>
      <c r="E209" s="28">
        <f ca="1">IF(D209&lt;=('Ejercicio 3 - TIR'!$D$14-'Ejercicio 3 - TIR'!$C$14)/('Ejercicio 3 - TIR'!$E$14-'Ejercicio 3 - TIR'!$C$14),'Ejercicio 3 - TIR'!$C$14+SQRT(('Ejercicio 3 - TIR'!$E$14-'Ejercicio 3 - TIR'!$C$14)*('Ejercicio 3 - TIR'!$D$14-'Ejercicio 3 - TIR'!$C$14)*D209),'Ejercicio 3 - TIR'!$E$14-SQRT(('Ejercicio 3 - TIR'!$E$14-'Ejercicio 3 - TIR'!$C$14)*('Ejercicio 3 - TIR'!$E$14-'Ejercicio 3 - TIR'!$D$14)*(1-D209)))</f>
        <v>30549.1055949629</v>
      </c>
      <c r="F209" s="27">
        <f ca="1" t="shared" si="1561"/>
        <v>0.130135233441011</v>
      </c>
      <c r="G209" s="28">
        <f ca="1">IF(F209&lt;=('Ejercicio 3 - TIR'!$D$18-'Ejercicio 3 - TIR'!$C$18)/('Ejercicio 3 - TIR'!$E$18-'Ejercicio 3 - TIR'!$C$18),'Ejercicio 3 - TIR'!$C$18+SQRT(('Ejercicio 3 - TIR'!$E$18-'Ejercicio 3 - TIR'!$C$18)*('Ejercicio 3 - TIR'!$D$18-'Ejercicio 3 - TIR'!$C$18)*F209),'Ejercicio 3 - TIR'!$E$18-SQRT(('Ejercicio 3 - TIR'!$E$18-'Ejercicio 3 - TIR'!$C$18)*('Ejercicio 3 - TIR'!$E$18-'Ejercicio 3 - TIR'!$D$18)*(1-F209)))</f>
        <v>34418.1766619446</v>
      </c>
      <c r="H209" s="27">
        <f ca="1" t="shared" ref="H209:L209" si="1562">RAND()</f>
        <v>0.178156340791212</v>
      </c>
      <c r="I209" s="28">
        <f ca="1">IF(H209&lt;=('Ejercicio 3 - TIR'!$D$18-'Ejercicio 3 - TIR'!$C$18)/('Ejercicio 3 - TIR'!$E$18-'Ejercicio 3 - TIR'!$C$18),'Ejercicio 3 - TIR'!$C$18+SQRT(('Ejercicio 3 - TIR'!$E$18-'Ejercicio 3 - TIR'!$C$18)*('Ejercicio 3 - TIR'!$D$18-'Ejercicio 3 - TIR'!$C$18)*H209),'Ejercicio 3 - TIR'!$E$18-SQRT(('Ejercicio 3 - TIR'!$E$18-'Ejercicio 3 - TIR'!$C$18)*('Ejercicio 3 - TIR'!$E$18-'Ejercicio 3 - TIR'!$D$18)*(1-H209)))</f>
        <v>35169.4730020266</v>
      </c>
      <c r="J209" s="27">
        <f ca="1" t="shared" si="1562"/>
        <v>0.310247747714377</v>
      </c>
      <c r="K209" s="28">
        <f ca="1">IF(J209&lt;=('Ejercicio 3 - TIR'!$D$18-'Ejercicio 3 - TIR'!$C$18)/('Ejercicio 3 - TIR'!$E$18-'Ejercicio 3 - TIR'!$C$18),'Ejercicio 3 - TIR'!$C$18+SQRT(('Ejercicio 3 - TIR'!$E$18-'Ejercicio 3 - TIR'!$C$18)*('Ejercicio 3 - TIR'!$D$18-'Ejercicio 3 - TIR'!$C$18)*J209),'Ejercicio 3 - TIR'!$E$18-SQRT(('Ejercicio 3 - TIR'!$E$18-'Ejercicio 3 - TIR'!$C$18)*('Ejercicio 3 - TIR'!$E$18-'Ejercicio 3 - TIR'!$D$18)*(1-J209)))</f>
        <v>36821.8151658599</v>
      </c>
      <c r="L209" s="27">
        <f ca="1" t="shared" si="1562"/>
        <v>0.713475481892749</v>
      </c>
      <c r="M209" s="28">
        <f ca="1">IF(L209&lt;=('Ejercicio 3 - TIR'!$D$18-'Ejercicio 3 - TIR'!$C$18)/('Ejercicio 3 - TIR'!$E$18-'Ejercicio 3 - TIR'!$C$18),'Ejercicio 3 - TIR'!$C$18+SQRT(('Ejercicio 3 - TIR'!$E$18-'Ejercicio 3 - TIR'!$C$18)*('Ejercicio 3 - TIR'!$D$18-'Ejercicio 3 - TIR'!$C$18)*L209),'Ejercicio 3 - TIR'!$E$18-SQRT(('Ejercicio 3 - TIR'!$E$18-'Ejercicio 3 - TIR'!$C$18)*('Ejercicio 3 - TIR'!$E$18-'Ejercicio 3 - TIR'!$D$18)*(1-L209)))</f>
        <v>40364.3405153049</v>
      </c>
      <c r="N209" s="27">
        <f ca="1" t="shared" ref="N209:R209" si="1563">RAND()</f>
        <v>0.242982764367952</v>
      </c>
      <c r="O209" s="28">
        <f ca="1">IF(N209&lt;=('Ejercicio 3 - TIR'!$D$18-'Ejercicio 3 - TIR'!$C$18)/('Ejercicio 3 - TIR'!$E$18-'Ejercicio 3 - TIR'!$C$18),'Ejercicio 3 - TIR'!$C$18+SQRT(('Ejercicio 3 - TIR'!$E$18-'Ejercicio 3 - TIR'!$C$18)*('Ejercicio 3 - TIR'!$D$18-'Ejercicio 3 - TIR'!$C$18)*N209),'Ejercicio 3 - TIR'!$E$18-SQRT(('Ejercicio 3 - TIR'!$E$18-'Ejercicio 3 - TIR'!$C$18)*('Ejercicio 3 - TIR'!$E$18-'Ejercicio 3 - TIR'!$D$18)*(1-N209)))</f>
        <v>36037.1694240921</v>
      </c>
      <c r="P209" s="27">
        <f ca="1" t="shared" si="1563"/>
        <v>0.248300939749096</v>
      </c>
      <c r="Q209" s="29">
        <f ca="1">IF(P209&lt;=('Ejercicio 3 - TIR'!$D$22-'Ejercicio 3 - TIR'!$C$22)/('Ejercicio 3 - TIR'!$E$22-'Ejercicio 3 - TIR'!$C$22),'Ejercicio 3 - TIR'!$C$22+SQRT(('Ejercicio 3 - TIR'!$E$22-'Ejercicio 3 - TIR'!$C$22)*('Ejercicio 3 - TIR'!$D$22-'Ejercicio 3 - TIR'!$C$22)*P209),'Ejercicio 3 - TIR'!$E$22-SQRT(('Ejercicio 3 - TIR'!$E$22-'Ejercicio 3 - TIR'!$C$22)*('Ejercicio 3 - TIR'!$E$22-'Ejercicio 3 - TIR'!$D$22)*(1-P209)))</f>
        <v>0.141140995519331</v>
      </c>
      <c r="R209" s="27">
        <f ca="1" t="shared" si="1563"/>
        <v>0.174609180190084</v>
      </c>
      <c r="S209" s="29">
        <f ca="1">IF(R209&lt;=('Ejercicio 3 - TIR'!$D$23-'Ejercicio 3 - TIR'!$C$23)/('Ejercicio 3 - TIR'!$E$23-'Ejercicio 3 - TIR'!$C$23),'Ejercicio 3 - TIR'!$C$23+SQRT(('Ejercicio 3 - TIR'!$E$23-'Ejercicio 3 - TIR'!$C$23)*('Ejercicio 3 - TIR'!$D$23-'Ejercicio 3 - TIR'!$C$23)*R209),'Ejercicio 3 - TIR'!$E$23-SQRT(('Ejercicio 3 - TIR'!$E$23-'Ejercicio 3 - TIR'!$C$23)*('Ejercicio 3 - TIR'!$E$23-'Ejercicio 3 - TIR'!$D$23)*(1-R209)))</f>
        <v>0.137728410090647</v>
      </c>
      <c r="T209" s="27">
        <f ca="1" t="shared" ref="T209:X209" si="1564">RAND()</f>
        <v>0.0260817103571021</v>
      </c>
      <c r="U209" s="29">
        <f ca="1">IF(T209&lt;=('Ejercicio 3 - TIR'!$D$24-'Ejercicio 3 - TIR'!$C$24)/('Ejercicio 3 - TIR'!$E$24-'Ejercicio 3 - TIR'!$C$24),'Ejercicio 3 - TIR'!$C$24+SQRT(('Ejercicio 3 - TIR'!$E$24-'Ejercicio 3 - TIR'!$C$24)*('Ejercicio 3 - TIR'!$D$24-'Ejercicio 3 - TIR'!$C$24)*T209),'Ejercicio 3 - TIR'!$E$24-SQRT(('Ejercicio 3 - TIR'!$E$24-'Ejercicio 3 - TIR'!$C$24)*('Ejercicio 3 - TIR'!$E$24-'Ejercicio 3 - TIR'!$D$24)*(1-T209)))</f>
        <v>0.157400783184901</v>
      </c>
      <c r="V209" s="27">
        <f ca="1" t="shared" si="1564"/>
        <v>0.832515455595971</v>
      </c>
      <c r="W209" s="29">
        <f ca="1">IF(V209&lt;=('Ejercicio 3 - TIR'!$D$25-'Ejercicio 3 - TIR'!$C$25)/('Ejercicio 3 - TIR'!$E$25-'Ejercicio 3 - TIR'!$C$25),'Ejercicio 3 - TIR'!$C$25+SQRT(('Ejercicio 3 - TIR'!$E$25-'Ejercicio 3 - TIR'!$C$25)*('Ejercicio 3 - TIR'!$D$25-'Ejercicio 3 - TIR'!$C$25)*V209),'Ejercicio 3 - TIR'!$E$25-SQRT(('Ejercicio 3 - TIR'!$E$25-'Ejercicio 3 - TIR'!$C$25)*('Ejercicio 3 - TIR'!$E$25-'Ejercicio 3 - TIR'!$D$25)*(1-V209)))</f>
        <v>0.225788517075278</v>
      </c>
      <c r="X209" s="27">
        <f ca="1" t="shared" si="1564"/>
        <v>0.19742468265019</v>
      </c>
      <c r="Y209" s="29">
        <f ca="1">IF(X209&lt;=('Ejercicio 3 - TIR'!$D$26-'Ejercicio 3 - TIR'!$C$26)/('Ejercicio 3 - TIR'!$E$26-'Ejercicio 3 - TIR'!$C$26),'Ejercicio 3 - TIR'!$C$26+SQRT(('Ejercicio 3 - TIR'!$E$26-'Ejercicio 3 - TIR'!$C$26)*('Ejercicio 3 - TIR'!$D$26-'Ejercicio 3 - TIR'!$C$26)*X209),'Ejercicio 3 - TIR'!$E$26-SQRT(('Ejercicio 3 - TIR'!$E$26-'Ejercicio 3 - TIR'!$C$26)*('Ejercicio 3 - TIR'!$E$26-'Ejercicio 3 - TIR'!$D$26)*(1-X209)))</f>
        <v>0.213087802908798</v>
      </c>
      <c r="Z209" s="27">
        <f ca="1" t="shared" si="1432"/>
        <v>1.14114099551933</v>
      </c>
      <c r="AA209" s="27">
        <f ca="1" t="shared" si="1433"/>
        <v>1.29830853052147</v>
      </c>
      <c r="AB209" s="27">
        <f ca="1" t="shared" si="1434"/>
        <v>1.50266331004118</v>
      </c>
      <c r="AC209" s="27">
        <f ca="1" t="shared" si="1435"/>
        <v>1.84194743047881</v>
      </c>
      <c r="AD209" s="27">
        <f ca="1" t="shared" si="1436"/>
        <v>2.23444396151305</v>
      </c>
      <c r="AE209" s="26">
        <f ca="1" t="shared" si="1437"/>
        <v>4311.73117589822</v>
      </c>
      <c r="AF209" s="26">
        <f ca="1" t="shared" si="1438"/>
        <v>4905.57905549296</v>
      </c>
      <c r="AG209" s="26">
        <f ca="1" t="shared" si="1439"/>
        <v>5677.721040803</v>
      </c>
      <c r="AH209" s="26">
        <f ca="1" t="shared" si="1440"/>
        <v>6959.68525497301</v>
      </c>
      <c r="AI209" s="26">
        <f ca="1" t="shared" si="1441"/>
        <v>8442.70929489197</v>
      </c>
      <c r="AJ209" s="28">
        <f ca="1" t="shared" si="1442"/>
        <v>39275.9923799716</v>
      </c>
      <c r="AK209" s="28">
        <f ca="1" t="shared" si="1443"/>
        <v>45660.8268124755</v>
      </c>
      <c r="AL209" s="28">
        <f ca="1" t="shared" si="1444"/>
        <v>55330.7906588557</v>
      </c>
      <c r="AM209" s="28">
        <f ca="1" t="shared" si="1445"/>
        <v>74348.9932951376</v>
      </c>
      <c r="AN209" s="28">
        <f ca="1" t="shared" si="1446"/>
        <v>80523.0356096852</v>
      </c>
      <c r="AO209" s="28">
        <f ca="1">C209/'Ejercicio 3 - TIR'!$D$7</f>
        <v>17854.140076983</v>
      </c>
      <c r="AP209" s="28">
        <f ca="1" t="shared" si="1447"/>
        <v>21421.8523029886</v>
      </c>
      <c r="AQ209" s="28">
        <f ca="1" t="shared" si="1448"/>
        <v>27806.6867354925</v>
      </c>
      <c r="AR209" s="28">
        <f ca="1" t="shared" si="1449"/>
        <v>37476.6505818727</v>
      </c>
      <c r="AS209" s="28">
        <f ca="1" t="shared" si="1450"/>
        <v>56494.8532181545</v>
      </c>
      <c r="AT209" s="28">
        <f ca="1" t="shared" si="1451"/>
        <v>62668.8955327022</v>
      </c>
      <c r="AU209" s="28">
        <f ca="1">AP209*'Ejercicio 3 - TIR'!$D$5</f>
        <v>10710.9261514943</v>
      </c>
      <c r="AV209" s="28">
        <f ca="1">AQ209*'Ejercicio 3 - TIR'!$D$5</f>
        <v>13903.3433677462</v>
      </c>
      <c r="AW209" s="28">
        <f ca="1">AR209*'Ejercicio 3 - TIR'!$D$5</f>
        <v>18738.3252909364</v>
      </c>
      <c r="AX209" s="28">
        <f ca="1">AS209*'Ejercicio 3 - TIR'!$D$5</f>
        <v>28247.4266090773</v>
      </c>
      <c r="AY209" s="28">
        <f ca="1">AT209*'Ejercicio 3 - TIR'!$D$5</f>
        <v>31334.4477663511</v>
      </c>
      <c r="AZ209" s="28">
        <f ca="1" t="shared" ref="AZ209:BD209" si="1565">AJ209-AU209-AE209</f>
        <v>24253.3350525791</v>
      </c>
      <c r="BA209" s="28">
        <f ca="1" t="shared" si="1565"/>
        <v>26851.9043892363</v>
      </c>
      <c r="BB209" s="28">
        <f ca="1" t="shared" si="1565"/>
        <v>30914.7443271164</v>
      </c>
      <c r="BC209" s="28">
        <f ca="1" t="shared" si="1565"/>
        <v>39141.8814310873</v>
      </c>
      <c r="BD209" s="28">
        <f ca="1" t="shared" si="1565"/>
        <v>40745.8785484422</v>
      </c>
      <c r="BE209" s="28">
        <f ca="1" t="shared" ref="BE209:BI209" si="1566">AZ209/Z209</f>
        <v>21253.5831661551</v>
      </c>
      <c r="BF209" s="28">
        <f ca="1" t="shared" si="1566"/>
        <v>20682.221334902</v>
      </c>
      <c r="BG209" s="28">
        <f ca="1" t="shared" si="1566"/>
        <v>20573.3008322863</v>
      </c>
      <c r="BH209" s="28">
        <f ca="1" t="shared" si="1566"/>
        <v>21250.2706556139</v>
      </c>
      <c r="BI209" s="28">
        <f ca="1" t="shared" si="1566"/>
        <v>18235.3548579716</v>
      </c>
      <c r="BJ209" s="28">
        <f ca="1" t="shared" si="1454"/>
        <v>68260.2645262892</v>
      </c>
      <c r="BK209" s="28">
        <f ca="1" t="shared" si="1455"/>
        <v>39894.0754830228</v>
      </c>
      <c r="BL209" s="28">
        <f ca="1" t="shared" si="1456"/>
        <v>108154.340009312</v>
      </c>
      <c r="BM209" s="28">
        <f ca="1">BK209*'Ejercicio 3 - TIR'!$D$5</f>
        <v>19947.0377415114</v>
      </c>
      <c r="BN209" s="28">
        <f ca="1" t="shared" si="1457"/>
        <v>88207.3022678006</v>
      </c>
      <c r="BO209" s="28">
        <f ca="1" t="shared" si="1458"/>
        <v>39476.1756334544</v>
      </c>
      <c r="BP209" s="28">
        <f ca="1" t="shared" si="1459"/>
        <v>-119819.805979878</v>
      </c>
      <c r="BQ209" s="28">
        <f ca="1" t="shared" ref="BQ209:BT209" si="1567">BE209</f>
        <v>21253.5831661551</v>
      </c>
      <c r="BR209" s="28">
        <f ca="1" t="shared" si="1567"/>
        <v>20682.221334902</v>
      </c>
      <c r="BS209" s="28">
        <f ca="1" t="shared" si="1567"/>
        <v>20573.3008322863</v>
      </c>
      <c r="BT209" s="28">
        <f ca="1" t="shared" si="1567"/>
        <v>21250.2706556139</v>
      </c>
      <c r="BU209" s="28">
        <f ca="1" t="shared" si="1461"/>
        <v>57711.5304914259</v>
      </c>
      <c r="BV209" s="30">
        <f ca="1" t="shared" si="1462"/>
        <v>4.91100834856204</v>
      </c>
    </row>
    <row r="210" ht="15" customHeight="1" spans="1:74">
      <c r="A210" s="26">
        <v>209</v>
      </c>
      <c r="B210" s="27">
        <f ca="1" t="shared" ref="B210:F210" si="1568">RAND()</f>
        <v>0.905381787934002</v>
      </c>
      <c r="C210" s="28">
        <f ca="1">IF(B210&lt;=('Ejercicio 3 - TIR'!$D$13-'Ejercicio 3 - TIR'!$C$13)/('Ejercicio 3 - TIR'!$E$13-'Ejercicio 3 - TIR'!$C$13),'Ejercicio 3 - TIR'!$C$13+SQRT(('Ejercicio 3 - TIR'!$E$13-'Ejercicio 3 - TIR'!$C$13)*('Ejercicio 3 - TIR'!$D$13-'Ejercicio 3 - TIR'!$C$13)*B210),'Ejercicio 3 - TIR'!$E$13-SQRT(('Ejercicio 3 - TIR'!$E$13-'Ejercicio 3 - TIR'!$C$13)*('Ejercicio 3 - TIR'!$E$13-'Ejercicio 3 - TIR'!$D$13)*(1-B210)))</f>
        <v>89344.3979766886</v>
      </c>
      <c r="D210" s="27">
        <f ca="1" t="shared" si="1568"/>
        <v>0.427916936881735</v>
      </c>
      <c r="E210" s="28">
        <f ca="1">IF(D210&lt;=('Ejercicio 3 - TIR'!$D$14-'Ejercicio 3 - TIR'!$C$14)/('Ejercicio 3 - TIR'!$E$14-'Ejercicio 3 - TIR'!$C$14),'Ejercicio 3 - TIR'!$C$14+SQRT(('Ejercicio 3 - TIR'!$E$14-'Ejercicio 3 - TIR'!$C$14)*('Ejercicio 3 - TIR'!$D$14-'Ejercicio 3 - TIR'!$C$14)*D210),'Ejercicio 3 - TIR'!$E$14-SQRT(('Ejercicio 3 - TIR'!$E$14-'Ejercicio 3 - TIR'!$C$14)*('Ejercicio 3 - TIR'!$E$14-'Ejercicio 3 - TIR'!$D$14)*(1-D210)))</f>
        <v>30736.498530915</v>
      </c>
      <c r="F210" s="27">
        <f ca="1" t="shared" si="1568"/>
        <v>0.00411909604287497</v>
      </c>
      <c r="G210" s="28">
        <f ca="1">IF(F210&lt;=('Ejercicio 3 - TIR'!$D$18-'Ejercicio 3 - TIR'!$C$18)/('Ejercicio 3 - TIR'!$E$18-'Ejercicio 3 - TIR'!$C$18),'Ejercicio 3 - TIR'!$C$18+SQRT(('Ejercicio 3 - TIR'!$E$18-'Ejercicio 3 - TIR'!$C$18)*('Ejercicio 3 - TIR'!$D$18-'Ejercicio 3 - TIR'!$C$18)*F210),'Ejercicio 3 - TIR'!$E$18-SQRT(('Ejercicio 3 - TIR'!$E$18-'Ejercicio 3 - TIR'!$C$18)*('Ejercicio 3 - TIR'!$E$18-'Ejercicio 3 - TIR'!$D$18)*(1-F210)))</f>
        <v>30786.043514337</v>
      </c>
      <c r="H210" s="27">
        <f ca="1" t="shared" ref="H210:L210" si="1569">RAND()</f>
        <v>0.135686118523669</v>
      </c>
      <c r="I210" s="28">
        <f ca="1">IF(H210&lt;=('Ejercicio 3 - TIR'!$D$18-'Ejercicio 3 - TIR'!$C$18)/('Ejercicio 3 - TIR'!$E$18-'Ejercicio 3 - TIR'!$C$18),'Ejercicio 3 - TIR'!$C$18+SQRT(('Ejercicio 3 - TIR'!$E$18-'Ejercicio 3 - TIR'!$C$18)*('Ejercicio 3 - TIR'!$D$18-'Ejercicio 3 - TIR'!$C$18)*H210),'Ejercicio 3 - TIR'!$E$18-SQRT(('Ejercicio 3 - TIR'!$E$18-'Ejercicio 3 - TIR'!$C$18)*('Ejercicio 3 - TIR'!$E$18-'Ejercicio 3 - TIR'!$D$18)*(1-H210)))</f>
        <v>34511.4208159459</v>
      </c>
      <c r="J210" s="27">
        <f ca="1" t="shared" si="1569"/>
        <v>0.27716142961964</v>
      </c>
      <c r="K210" s="28">
        <f ca="1">IF(J210&lt;=('Ejercicio 3 - TIR'!$D$18-'Ejercicio 3 - TIR'!$C$18)/('Ejercicio 3 - TIR'!$E$18-'Ejercicio 3 - TIR'!$C$18),'Ejercicio 3 - TIR'!$C$18+SQRT(('Ejercicio 3 - TIR'!$E$18-'Ejercicio 3 - TIR'!$C$18)*('Ejercicio 3 - TIR'!$D$18-'Ejercicio 3 - TIR'!$C$18)*J210),'Ejercicio 3 - TIR'!$E$18-SQRT(('Ejercicio 3 - TIR'!$E$18-'Ejercicio 3 - TIR'!$C$18)*('Ejercicio 3 - TIR'!$E$18-'Ejercicio 3 - TIR'!$D$18)*(1-J210)))</f>
        <v>36447.806948331</v>
      </c>
      <c r="L210" s="27">
        <f ca="1" t="shared" si="1569"/>
        <v>0.56632488434701</v>
      </c>
      <c r="M210" s="28">
        <f ca="1">IF(L210&lt;=('Ejercicio 3 - TIR'!$D$18-'Ejercicio 3 - TIR'!$C$18)/('Ejercicio 3 - TIR'!$E$18-'Ejercicio 3 - TIR'!$C$18),'Ejercicio 3 - TIR'!$C$18+SQRT(('Ejercicio 3 - TIR'!$E$18-'Ejercicio 3 - TIR'!$C$18)*('Ejercicio 3 - TIR'!$D$18-'Ejercicio 3 - TIR'!$C$18)*L210),'Ejercicio 3 - TIR'!$E$18-SQRT(('Ejercicio 3 - TIR'!$E$18-'Ejercicio 3 - TIR'!$C$18)*('Ejercicio 3 - TIR'!$E$18-'Ejercicio 3 - TIR'!$D$18)*(1-L210)))</f>
        <v>39216.7636756104</v>
      </c>
      <c r="N210" s="27">
        <f ca="1" t="shared" ref="N210:R210" si="1570">RAND()</f>
        <v>0.0956416877784101</v>
      </c>
      <c r="O210" s="28">
        <f ca="1">IF(N210&lt;=('Ejercicio 3 - TIR'!$D$18-'Ejercicio 3 - TIR'!$C$18)/('Ejercicio 3 - TIR'!$E$18-'Ejercicio 3 - TIR'!$C$18),'Ejercicio 3 - TIR'!$C$18+SQRT(('Ejercicio 3 - TIR'!$E$18-'Ejercicio 3 - TIR'!$C$18)*('Ejercicio 3 - TIR'!$D$18-'Ejercicio 3 - TIR'!$C$18)*N210),'Ejercicio 3 - TIR'!$E$18-SQRT(('Ejercicio 3 - TIR'!$E$18-'Ejercicio 3 - TIR'!$C$18)*('Ejercicio 3 - TIR'!$E$18-'Ejercicio 3 - TIR'!$D$18)*(1-N210)))</f>
        <v>33787.6448047252</v>
      </c>
      <c r="P210" s="27">
        <f ca="1" t="shared" si="1570"/>
        <v>0.587177572032111</v>
      </c>
      <c r="Q210" s="29">
        <f ca="1">IF(P210&lt;=('Ejercicio 3 - TIR'!$D$22-'Ejercicio 3 - TIR'!$C$22)/('Ejercicio 3 - TIR'!$E$22-'Ejercicio 3 - TIR'!$C$22),'Ejercicio 3 - TIR'!$C$22+SQRT(('Ejercicio 3 - TIR'!$E$22-'Ejercicio 3 - TIR'!$C$22)*('Ejercicio 3 - TIR'!$D$22-'Ejercicio 3 - TIR'!$C$22)*P210),'Ejercicio 3 - TIR'!$E$22-SQRT(('Ejercicio 3 - TIR'!$E$22-'Ejercicio 3 - TIR'!$C$22)*('Ejercicio 3 - TIR'!$E$22-'Ejercicio 3 - TIR'!$D$22)*(1-P210)))</f>
        <v>0.152740499448042</v>
      </c>
      <c r="R210" s="27">
        <f ca="1" t="shared" si="1570"/>
        <v>0.940411388870743</v>
      </c>
      <c r="S210" s="29">
        <f ca="1">IF(R210&lt;=('Ejercicio 3 - TIR'!$D$23-'Ejercicio 3 - TIR'!$C$23)/('Ejercicio 3 - TIR'!$E$23-'Ejercicio 3 - TIR'!$C$23),'Ejercicio 3 - TIR'!$C$23+SQRT(('Ejercicio 3 - TIR'!$E$23-'Ejercicio 3 - TIR'!$C$23)*('Ejercicio 3 - TIR'!$D$23-'Ejercicio 3 - TIR'!$C$23)*R210),'Ejercicio 3 - TIR'!$E$23-SQRT(('Ejercicio 3 - TIR'!$E$23-'Ejercicio 3 - TIR'!$C$23)*('Ejercicio 3 - TIR'!$E$23-'Ejercicio 3 - TIR'!$D$23)*(1-R210)))</f>
        <v>0.169643383755653</v>
      </c>
      <c r="T210" s="27">
        <f ca="1" t="shared" ref="T210:X210" si="1571">RAND()</f>
        <v>0.488128203336537</v>
      </c>
      <c r="U210" s="29">
        <f ca="1">IF(T210&lt;=('Ejercicio 3 - TIR'!$D$24-'Ejercicio 3 - TIR'!$C$24)/('Ejercicio 3 - TIR'!$E$24-'Ejercicio 3 - TIR'!$C$24),'Ejercicio 3 - TIR'!$C$24+SQRT(('Ejercicio 3 - TIR'!$E$24-'Ejercicio 3 - TIR'!$C$24)*('Ejercicio 3 - TIR'!$D$24-'Ejercicio 3 - TIR'!$C$24)*T210),'Ejercicio 3 - TIR'!$E$24-SQRT(('Ejercicio 3 - TIR'!$E$24-'Ejercicio 3 - TIR'!$C$24)*('Ejercicio 3 - TIR'!$E$24-'Ejercicio 3 - TIR'!$D$24)*(1-T210)))</f>
        <v>0.18214183006724</v>
      </c>
      <c r="V210" s="27">
        <f ca="1" t="shared" si="1571"/>
        <v>0.981707110656763</v>
      </c>
      <c r="W210" s="29">
        <f ca="1">IF(V210&lt;=('Ejercicio 3 - TIR'!$D$25-'Ejercicio 3 - TIR'!$C$25)/('Ejercicio 3 - TIR'!$E$25-'Ejercicio 3 - TIR'!$C$25),'Ejercicio 3 - TIR'!$C$25+SQRT(('Ejercicio 3 - TIR'!$E$25-'Ejercicio 3 - TIR'!$C$25)*('Ejercicio 3 - TIR'!$D$25-'Ejercicio 3 - TIR'!$C$25)*V210),'Ejercicio 3 - TIR'!$E$25-SQRT(('Ejercicio 3 - TIR'!$E$25-'Ejercicio 3 - TIR'!$C$25)*('Ejercicio 3 - TIR'!$E$25-'Ejercicio 3 - TIR'!$D$25)*(1-V210)))</f>
        <v>0.241998430610103</v>
      </c>
      <c r="X210" s="27">
        <f ca="1" t="shared" si="1571"/>
        <v>0.662888988221539</v>
      </c>
      <c r="Y210" s="29">
        <f ca="1">IF(X210&lt;=('Ejercicio 3 - TIR'!$D$26-'Ejercicio 3 - TIR'!$C$26)/('Ejercicio 3 - TIR'!$E$26-'Ejercicio 3 - TIR'!$C$26),'Ejercicio 3 - TIR'!$C$26+SQRT(('Ejercicio 3 - TIR'!$E$26-'Ejercicio 3 - TIR'!$C$26)*('Ejercicio 3 - TIR'!$D$26-'Ejercicio 3 - TIR'!$C$26)*X210),'Ejercicio 3 - TIR'!$E$26-SQRT(('Ejercicio 3 - TIR'!$E$26-'Ejercicio 3 - TIR'!$C$26)*('Ejercicio 3 - TIR'!$E$26-'Ejercicio 3 - TIR'!$D$26)*(1-X210)))</f>
        <v>0.237333860455817</v>
      </c>
      <c r="Z210" s="27">
        <f ca="1" t="shared" si="1432"/>
        <v>1.15274049944804</v>
      </c>
      <c r="AA210" s="27">
        <f ca="1" t="shared" si="1433"/>
        <v>1.34829529836659</v>
      </c>
      <c r="AB210" s="27">
        <f ca="1" t="shared" si="1434"/>
        <v>1.59387627148214</v>
      </c>
      <c r="AC210" s="27">
        <f ca="1" t="shared" si="1435"/>
        <v>1.9795918277675</v>
      </c>
      <c r="AD210" s="27">
        <f ca="1" t="shared" si="1436"/>
        <v>2.44941599837834</v>
      </c>
      <c r="AE210" s="26">
        <f ca="1" t="shared" si="1437"/>
        <v>4694.70813689597</v>
      </c>
      <c r="AF210" s="26">
        <f ca="1" t="shared" si="1438"/>
        <v>5491.1343109842</v>
      </c>
      <c r="AG210" s="26">
        <f ca="1" t="shared" si="1439"/>
        <v>6491.29956353187</v>
      </c>
      <c r="AH210" s="26">
        <f ca="1" t="shared" si="1440"/>
        <v>8062.18387052663</v>
      </c>
      <c r="AI210" s="26">
        <f ca="1" t="shared" si="1441"/>
        <v>9975.61309222334</v>
      </c>
      <c r="AJ210" s="28">
        <f ca="1" t="shared" si="1442"/>
        <v>35488.319176746</v>
      </c>
      <c r="AK210" s="28">
        <f ca="1" t="shared" si="1443"/>
        <v>46531.5864260908</v>
      </c>
      <c r="AL210" s="28">
        <f ca="1" t="shared" si="1444"/>
        <v>58093.2946425066</v>
      </c>
      <c r="AM210" s="28">
        <f ca="1" t="shared" si="1445"/>
        <v>77633.1848837276</v>
      </c>
      <c r="AN210" s="28">
        <f ca="1" t="shared" si="1446"/>
        <v>82759.9977322187</v>
      </c>
      <c r="AO210" s="28">
        <f ca="1">C210/'Ejercicio 3 - TIR'!$D$7</f>
        <v>17868.8795953377</v>
      </c>
      <c r="AP210" s="28">
        <f ca="1" t="shared" si="1447"/>
        <v>17619.4395814082</v>
      </c>
      <c r="AQ210" s="28">
        <f ca="1" t="shared" si="1448"/>
        <v>28662.706830753</v>
      </c>
      <c r="AR210" s="28">
        <f ca="1" t="shared" si="1449"/>
        <v>40224.4150471688</v>
      </c>
      <c r="AS210" s="28">
        <f ca="1" t="shared" si="1450"/>
        <v>59764.3052883898</v>
      </c>
      <c r="AT210" s="28">
        <f ca="1" t="shared" si="1451"/>
        <v>64891.118136881</v>
      </c>
      <c r="AU210" s="28">
        <f ca="1">AP210*'Ejercicio 3 - TIR'!$D$5</f>
        <v>8809.71979070412</v>
      </c>
      <c r="AV210" s="28">
        <f ca="1">AQ210*'Ejercicio 3 - TIR'!$D$5</f>
        <v>14331.3534153765</v>
      </c>
      <c r="AW210" s="28">
        <f ca="1">AR210*'Ejercicio 3 - TIR'!$D$5</f>
        <v>20112.2075235844</v>
      </c>
      <c r="AX210" s="28">
        <f ca="1">AS210*'Ejercicio 3 - TIR'!$D$5</f>
        <v>29882.1526441949</v>
      </c>
      <c r="AY210" s="28">
        <f ca="1">AT210*'Ejercicio 3 - TIR'!$D$5</f>
        <v>32445.5590684405</v>
      </c>
      <c r="AZ210" s="28">
        <f ca="1" t="shared" ref="AZ210:BD210" si="1572">AJ210-AU210-AE210</f>
        <v>21983.8912491459</v>
      </c>
      <c r="BA210" s="28">
        <f ca="1" t="shared" si="1572"/>
        <v>26709.09869973</v>
      </c>
      <c r="BB210" s="28">
        <f ca="1" t="shared" si="1572"/>
        <v>31489.7875553903</v>
      </c>
      <c r="BC210" s="28">
        <f ca="1" t="shared" si="1572"/>
        <v>39688.848369006</v>
      </c>
      <c r="BD210" s="28">
        <f ca="1" t="shared" si="1572"/>
        <v>40338.8255715549</v>
      </c>
      <c r="BE210" s="28">
        <f ca="1" t="shared" ref="BE210:BI210" si="1573">AZ210/Z210</f>
        <v>19070.9802073166</v>
      </c>
      <c r="BF210" s="28">
        <f ca="1" t="shared" si="1573"/>
        <v>19809.5318822866</v>
      </c>
      <c r="BG210" s="28">
        <f ca="1" t="shared" si="1573"/>
        <v>19756.7327645251</v>
      </c>
      <c r="BH210" s="28">
        <f ca="1" t="shared" si="1573"/>
        <v>20049.0059679452</v>
      </c>
      <c r="BI210" s="28">
        <f ca="1" t="shared" si="1573"/>
        <v>16468.7523876147</v>
      </c>
      <c r="BJ210" s="28">
        <f ca="1" t="shared" si="1454"/>
        <v>75286.4712357556</v>
      </c>
      <c r="BK210" s="28">
        <f ca="1" t="shared" si="1455"/>
        <v>43768.3195539166</v>
      </c>
      <c r="BL210" s="28">
        <f ca="1" t="shared" si="1456"/>
        <v>119054.790789672</v>
      </c>
      <c r="BM210" s="28">
        <f ca="1">BK210*'Ejercicio 3 - TIR'!$D$5</f>
        <v>21884.1597769583</v>
      </c>
      <c r="BN210" s="28">
        <f ca="1" t="shared" si="1457"/>
        <v>97170.6310127139</v>
      </c>
      <c r="BO210" s="28">
        <f ca="1" t="shared" si="1458"/>
        <v>39670.9383285839</v>
      </c>
      <c r="BP210" s="28">
        <f ca="1" t="shared" si="1459"/>
        <v>-120080.896507604</v>
      </c>
      <c r="BQ210" s="28">
        <f ca="1" t="shared" ref="BQ210:BT210" si="1574">BE210</f>
        <v>19070.9802073166</v>
      </c>
      <c r="BR210" s="28">
        <f ca="1" t="shared" si="1574"/>
        <v>19809.5318822866</v>
      </c>
      <c r="BS210" s="28">
        <f ca="1" t="shared" si="1574"/>
        <v>19756.7327645251</v>
      </c>
      <c r="BT210" s="28">
        <f ca="1" t="shared" si="1574"/>
        <v>20049.0059679452</v>
      </c>
      <c r="BU210" s="28">
        <f ca="1" t="shared" si="1461"/>
        <v>56139.6907161985</v>
      </c>
      <c r="BV210" s="30">
        <f ca="1" t="shared" si="1462"/>
        <v>3.35012800951513</v>
      </c>
    </row>
    <row r="211" ht="15" customHeight="1" spans="1:74">
      <c r="A211" s="26">
        <v>210</v>
      </c>
      <c r="B211" s="27">
        <f ca="1" t="shared" ref="B211:F211" si="1575">RAND()</f>
        <v>0.84412722155528</v>
      </c>
      <c r="C211" s="28">
        <f ca="1">IF(B211&lt;=('Ejercicio 3 - TIR'!$D$13-'Ejercicio 3 - TIR'!$C$13)/('Ejercicio 3 - TIR'!$E$13-'Ejercicio 3 - TIR'!$C$13),'Ejercicio 3 - TIR'!$C$13+SQRT(('Ejercicio 3 - TIR'!$E$13-'Ejercicio 3 - TIR'!$C$13)*('Ejercicio 3 - TIR'!$D$13-'Ejercicio 3 - TIR'!$C$13)*B211),'Ejercicio 3 - TIR'!$E$13-SQRT(('Ejercicio 3 - TIR'!$E$13-'Ejercicio 3 - TIR'!$C$13)*('Ejercicio 3 - TIR'!$E$13-'Ejercicio 3 - TIR'!$D$13)*(1-B211)))</f>
        <v>86323.4750709961</v>
      </c>
      <c r="D211" s="27">
        <f ca="1" t="shared" si="1575"/>
        <v>0.664152919692576</v>
      </c>
      <c r="E211" s="28">
        <f ca="1">IF(D211&lt;=('Ejercicio 3 - TIR'!$D$14-'Ejercicio 3 - TIR'!$C$14)/('Ejercicio 3 - TIR'!$E$14-'Ejercicio 3 - TIR'!$C$14),'Ejercicio 3 - TIR'!$C$14+SQRT(('Ejercicio 3 - TIR'!$E$14-'Ejercicio 3 - TIR'!$C$14)*('Ejercicio 3 - TIR'!$D$14-'Ejercicio 3 - TIR'!$C$14)*D211),'Ejercicio 3 - TIR'!$E$14-SQRT(('Ejercicio 3 - TIR'!$E$14-'Ejercicio 3 - TIR'!$C$14)*('Ejercicio 3 - TIR'!$E$14-'Ejercicio 3 - TIR'!$D$14)*(1-D211)))</f>
        <v>32902.3199532443</v>
      </c>
      <c r="F211" s="27">
        <f ca="1" t="shared" si="1575"/>
        <v>0.844684099254891</v>
      </c>
      <c r="G211" s="28">
        <f ca="1">IF(F211&lt;=('Ejercicio 3 - TIR'!$D$18-'Ejercicio 3 - TIR'!$C$18)/('Ejercicio 3 - TIR'!$E$18-'Ejercicio 3 - TIR'!$C$18),'Ejercicio 3 - TIR'!$C$18+SQRT(('Ejercicio 3 - TIR'!$E$18-'Ejercicio 3 - TIR'!$C$18)*('Ejercicio 3 - TIR'!$D$18-'Ejercicio 3 - TIR'!$C$18)*F211),'Ejercicio 3 - TIR'!$E$18-SQRT(('Ejercicio 3 - TIR'!$E$18-'Ejercicio 3 - TIR'!$C$18)*('Ejercicio 3 - TIR'!$E$18-'Ejercicio 3 - TIR'!$D$18)*(1-F211)))</f>
        <v>41586.981899274</v>
      </c>
      <c r="H211" s="27">
        <f ca="1" t="shared" ref="H211:L211" si="1576">RAND()</f>
        <v>0.621311003824937</v>
      </c>
      <c r="I211" s="28">
        <f ca="1">IF(H211&lt;=('Ejercicio 3 - TIR'!$D$18-'Ejercicio 3 - TIR'!$C$18)/('Ejercicio 3 - TIR'!$E$18-'Ejercicio 3 - TIR'!$C$18),'Ejercicio 3 - TIR'!$C$18+SQRT(('Ejercicio 3 - TIR'!$E$18-'Ejercicio 3 - TIR'!$C$18)*('Ejercicio 3 - TIR'!$D$18-'Ejercicio 3 - TIR'!$C$18)*H211),'Ejercicio 3 - TIR'!$E$18-SQRT(('Ejercicio 3 - TIR'!$E$18-'Ejercicio 3 - TIR'!$C$18)*('Ejercicio 3 - TIR'!$E$18-'Ejercicio 3 - TIR'!$D$18)*(1-H211)))</f>
        <v>39653.8412341275</v>
      </c>
      <c r="J211" s="27">
        <f ca="1" t="shared" si="1576"/>
        <v>0.842001554297708</v>
      </c>
      <c r="K211" s="28">
        <f ca="1">IF(J211&lt;=('Ejercicio 3 - TIR'!$D$18-'Ejercicio 3 - TIR'!$C$18)/('Ejercicio 3 - TIR'!$E$18-'Ejercicio 3 - TIR'!$C$18),'Ejercicio 3 - TIR'!$C$18+SQRT(('Ejercicio 3 - TIR'!$E$18-'Ejercicio 3 - TIR'!$C$18)*('Ejercicio 3 - TIR'!$D$18-'Ejercicio 3 - TIR'!$C$18)*J211),'Ejercicio 3 - TIR'!$E$18-SQRT(('Ejercicio 3 - TIR'!$E$18-'Ejercicio 3 - TIR'!$C$18)*('Ejercicio 3 - TIR'!$E$18-'Ejercicio 3 - TIR'!$D$18)*(1-J211)))</f>
        <v>41557.6340363535</v>
      </c>
      <c r="L211" s="27">
        <f ca="1" t="shared" si="1576"/>
        <v>0.42380922411017</v>
      </c>
      <c r="M211" s="28">
        <f ca="1">IF(L211&lt;=('Ejercicio 3 - TIR'!$D$18-'Ejercicio 3 - TIR'!$C$18)/('Ejercicio 3 - TIR'!$E$18-'Ejercicio 3 - TIR'!$C$18),'Ejercicio 3 - TIR'!$C$18+SQRT(('Ejercicio 3 - TIR'!$E$18-'Ejercicio 3 - TIR'!$C$18)*('Ejercicio 3 - TIR'!$D$18-'Ejercicio 3 - TIR'!$C$18)*L211),'Ejercicio 3 - TIR'!$E$18-SQRT(('Ejercicio 3 - TIR'!$E$18-'Ejercicio 3 - TIR'!$C$18)*('Ejercicio 3 - TIR'!$E$18-'Ejercicio 3 - TIR'!$D$18)*(1-L211)))</f>
        <v>37973.1664736493</v>
      </c>
      <c r="N211" s="27">
        <f ca="1" t="shared" ref="N211:R211" si="1577">RAND()</f>
        <v>0.427430908950684</v>
      </c>
      <c r="O211" s="28">
        <f ca="1">IF(N211&lt;=('Ejercicio 3 - TIR'!$D$18-'Ejercicio 3 - TIR'!$C$18)/('Ejercicio 3 - TIR'!$E$18-'Ejercicio 3 - TIR'!$C$18),'Ejercicio 3 - TIR'!$C$18+SQRT(('Ejercicio 3 - TIR'!$E$18-'Ejercicio 3 - TIR'!$C$18)*('Ejercicio 3 - TIR'!$D$18-'Ejercicio 3 - TIR'!$C$18)*N211),'Ejercicio 3 - TIR'!$E$18-SQRT(('Ejercicio 3 - TIR'!$E$18-'Ejercicio 3 - TIR'!$C$18)*('Ejercicio 3 - TIR'!$E$18-'Ejercicio 3 - TIR'!$D$18)*(1-N211)))</f>
        <v>38007.161565911</v>
      </c>
      <c r="P211" s="27">
        <f ca="1" t="shared" si="1577"/>
        <v>0.763303391440053</v>
      </c>
      <c r="Q211" s="29">
        <f ca="1">IF(P211&lt;=('Ejercicio 3 - TIR'!$D$22-'Ejercicio 3 - TIR'!$C$22)/('Ejercicio 3 - TIR'!$E$22-'Ejercicio 3 - TIR'!$C$22),'Ejercicio 3 - TIR'!$C$22+SQRT(('Ejercicio 3 - TIR'!$E$22-'Ejercicio 3 - TIR'!$C$22)*('Ejercicio 3 - TIR'!$D$22-'Ejercicio 3 - TIR'!$C$22)*P211),'Ejercicio 3 - TIR'!$E$22-SQRT(('Ejercicio 3 - TIR'!$E$22-'Ejercicio 3 - TIR'!$C$22)*('Ejercicio 3 - TIR'!$E$22-'Ejercicio 3 - TIR'!$D$22)*(1-P211)))</f>
        <v>0.15935892698022</v>
      </c>
      <c r="R211" s="27">
        <f ca="1" t="shared" si="1577"/>
        <v>0.419063829960006</v>
      </c>
      <c r="S211" s="29">
        <f ca="1">IF(R211&lt;=('Ejercicio 3 - TIR'!$D$23-'Ejercicio 3 - TIR'!$C$23)/('Ejercicio 3 - TIR'!$E$23-'Ejercicio 3 - TIR'!$C$23),'Ejercicio 3 - TIR'!$C$23+SQRT(('Ejercicio 3 - TIR'!$E$23-'Ejercicio 3 - TIR'!$C$23)*('Ejercicio 3 - TIR'!$D$23-'Ejercicio 3 - TIR'!$C$23)*R211),'Ejercicio 3 - TIR'!$E$23-SQRT(('Ejercicio 3 - TIR'!$E$23-'Ejercicio 3 - TIR'!$C$23)*('Ejercicio 3 - TIR'!$E$23-'Ejercicio 3 - TIR'!$D$23)*(1-R211)))</f>
        <v>0.147464793717194</v>
      </c>
      <c r="T211" s="27">
        <f ca="1" t="shared" ref="T211:X211" si="1578">RAND()</f>
        <v>0.161267554913499</v>
      </c>
      <c r="U211" s="29">
        <f ca="1">IF(T211&lt;=('Ejercicio 3 - TIR'!$D$24-'Ejercicio 3 - TIR'!$C$24)/('Ejercicio 3 - TIR'!$E$24-'Ejercicio 3 - TIR'!$C$24),'Ejercicio 3 - TIR'!$C$24+SQRT(('Ejercicio 3 - TIR'!$E$24-'Ejercicio 3 - TIR'!$C$24)*('Ejercicio 3 - TIR'!$D$24-'Ejercicio 3 - TIR'!$C$24)*T211),'Ejercicio 3 - TIR'!$E$24-SQRT(('Ejercicio 3 - TIR'!$E$24-'Ejercicio 3 - TIR'!$C$24)*('Ejercicio 3 - TIR'!$E$24-'Ejercicio 3 - TIR'!$D$24)*(1-T211)))</f>
        <v>0.168402767871121</v>
      </c>
      <c r="V211" s="27">
        <f ca="1" t="shared" si="1578"/>
        <v>0.290616773546031</v>
      </c>
      <c r="W211" s="29">
        <f ca="1">IF(V211&lt;=('Ejercicio 3 - TIR'!$D$25-'Ejercicio 3 - TIR'!$C$25)/('Ejercicio 3 - TIR'!$E$25-'Ejercicio 3 - TIR'!$C$25),'Ejercicio 3 - TIR'!$C$25+SQRT(('Ejercicio 3 - TIR'!$E$25-'Ejercicio 3 - TIR'!$C$25)*('Ejercicio 3 - TIR'!$D$25-'Ejercicio 3 - TIR'!$C$25)*V211),'Ejercicio 3 - TIR'!$E$25-SQRT(('Ejercicio 3 - TIR'!$E$25-'Ejercicio 3 - TIR'!$C$25)*('Ejercicio 3 - TIR'!$E$25-'Ejercicio 3 - TIR'!$D$25)*(1-V211)))</f>
        <v>0.200171882510084</v>
      </c>
      <c r="X211" s="27">
        <f ca="1" t="shared" si="1578"/>
        <v>0.742997009661801</v>
      </c>
      <c r="Y211" s="29">
        <f ca="1">IF(X211&lt;=('Ejercicio 3 - TIR'!$D$26-'Ejercicio 3 - TIR'!$C$26)/('Ejercicio 3 - TIR'!$E$26-'Ejercicio 3 - TIR'!$C$26),'Ejercicio 3 - TIR'!$C$26+SQRT(('Ejercicio 3 - TIR'!$E$26-'Ejercicio 3 - TIR'!$C$26)*('Ejercicio 3 - TIR'!$D$26-'Ejercicio 3 - TIR'!$C$26)*X211),'Ejercicio 3 - TIR'!$E$26-SQRT(('Ejercicio 3 - TIR'!$E$26-'Ejercicio 3 - TIR'!$C$26)*('Ejercicio 3 - TIR'!$E$26-'Ejercicio 3 - TIR'!$D$26)*(1-X211)))</f>
        <v>0.242746595486771</v>
      </c>
      <c r="Z211" s="27">
        <f ca="1" t="shared" si="1432"/>
        <v>1.15935892698022</v>
      </c>
      <c r="AA211" s="27">
        <f ca="1" t="shared" si="1433"/>
        <v>1.33032355199154</v>
      </c>
      <c r="AB211" s="27">
        <f ca="1" t="shared" si="1434"/>
        <v>1.55435372031106</v>
      </c>
      <c r="AC211" s="27">
        <f ca="1" t="shared" si="1435"/>
        <v>1.86549163059228</v>
      </c>
      <c r="AD211" s="27">
        <f ca="1" t="shared" si="1436"/>
        <v>2.31833337282762</v>
      </c>
      <c r="AE211" s="26">
        <f ca="1" t="shared" si="1437"/>
        <v>5243.27840290889</v>
      </c>
      <c r="AF211" s="26">
        <f ca="1" t="shared" si="1438"/>
        <v>6016.47737099566</v>
      </c>
      <c r="AG211" s="26">
        <f ca="1" t="shared" si="1439"/>
        <v>7029.6688131053</v>
      </c>
      <c r="AH211" s="26">
        <f ca="1" t="shared" si="1440"/>
        <v>8436.81085284701</v>
      </c>
      <c r="AI211" s="26">
        <f ca="1" t="shared" si="1441"/>
        <v>10484.8179641415</v>
      </c>
      <c r="AJ211" s="28">
        <f ca="1" t="shared" si="1442"/>
        <v>48214.2387110881</v>
      </c>
      <c r="AK211" s="28">
        <f ca="1" t="shared" si="1443"/>
        <v>52752.4389206933</v>
      </c>
      <c r="AL211" s="28">
        <f ca="1" t="shared" si="1444"/>
        <v>64595.2630717317</v>
      </c>
      <c r="AM211" s="28">
        <f ca="1" t="shared" si="1445"/>
        <v>70838.6242436801</v>
      </c>
      <c r="AN211" s="28">
        <f ca="1" t="shared" si="1446"/>
        <v>88113.2710647028</v>
      </c>
      <c r="AO211" s="28">
        <f ca="1">C211/'Ejercicio 3 - TIR'!$D$7</f>
        <v>17264.6950141992</v>
      </c>
      <c r="AP211" s="28">
        <f ca="1" t="shared" si="1447"/>
        <v>30949.5436968889</v>
      </c>
      <c r="AQ211" s="28">
        <f ca="1" t="shared" si="1448"/>
        <v>35487.7439064941</v>
      </c>
      <c r="AR211" s="28">
        <f ca="1" t="shared" si="1449"/>
        <v>47330.5680575324</v>
      </c>
      <c r="AS211" s="28">
        <f ca="1" t="shared" si="1450"/>
        <v>53573.9292294809</v>
      </c>
      <c r="AT211" s="28">
        <f ca="1" t="shared" si="1451"/>
        <v>70848.5760505035</v>
      </c>
      <c r="AU211" s="28">
        <f ca="1">AP211*'Ejercicio 3 - TIR'!$D$5</f>
        <v>15474.7718484445</v>
      </c>
      <c r="AV211" s="28">
        <f ca="1">AQ211*'Ejercicio 3 - TIR'!$D$5</f>
        <v>17743.871953247</v>
      </c>
      <c r="AW211" s="28">
        <f ca="1">AR211*'Ejercicio 3 - TIR'!$D$5</f>
        <v>23665.2840287662</v>
      </c>
      <c r="AX211" s="28">
        <f ca="1">AS211*'Ejercicio 3 - TIR'!$D$5</f>
        <v>26786.9646147404</v>
      </c>
      <c r="AY211" s="28">
        <f ca="1">AT211*'Ejercicio 3 - TIR'!$D$5</f>
        <v>35424.2880252518</v>
      </c>
      <c r="AZ211" s="28">
        <f ca="1" t="shared" ref="AZ211:BD211" si="1579">AJ211-AU211-AE211</f>
        <v>27496.1884597348</v>
      </c>
      <c r="BA211" s="28">
        <f ca="1" t="shared" si="1579"/>
        <v>28992.0895964506</v>
      </c>
      <c r="BB211" s="28">
        <f ca="1" t="shared" si="1579"/>
        <v>33900.3102298601</v>
      </c>
      <c r="BC211" s="28">
        <f ca="1" t="shared" si="1579"/>
        <v>35614.8487760927</v>
      </c>
      <c r="BD211" s="28">
        <f ca="1" t="shared" si="1579"/>
        <v>42204.1650753095</v>
      </c>
      <c r="BE211" s="28">
        <f ca="1" t="shared" ref="BE211:BI211" si="1580">AZ211/Z211</f>
        <v>23716.7177651826</v>
      </c>
      <c r="BF211" s="28">
        <f ca="1" t="shared" si="1580"/>
        <v>21793.2619121479</v>
      </c>
      <c r="BG211" s="28">
        <f ca="1" t="shared" si="1580"/>
        <v>21809.9070931396</v>
      </c>
      <c r="BH211" s="28">
        <f ca="1" t="shared" si="1580"/>
        <v>19091.4009969507</v>
      </c>
      <c r="BI211" s="28">
        <f ca="1" t="shared" si="1580"/>
        <v>18204.5281191954</v>
      </c>
      <c r="BJ211" s="28">
        <f ca="1" t="shared" si="1454"/>
        <v>76278.5463910584</v>
      </c>
      <c r="BK211" s="28">
        <f ca="1" t="shared" si="1455"/>
        <v>40025.3186231087</v>
      </c>
      <c r="BL211" s="28">
        <f ca="1" t="shared" si="1456"/>
        <v>116303.865014167</v>
      </c>
      <c r="BM211" s="28">
        <f ca="1">BK211*'Ejercicio 3 - TIR'!$D$5</f>
        <v>20012.6593115543</v>
      </c>
      <c r="BN211" s="28">
        <f ca="1" t="shared" si="1457"/>
        <v>96291.2057026128</v>
      </c>
      <c r="BO211" s="28">
        <f ca="1" t="shared" si="1458"/>
        <v>41534.6674603439</v>
      </c>
      <c r="BP211" s="28">
        <f ca="1" t="shared" si="1459"/>
        <v>-119225.79502424</v>
      </c>
      <c r="BQ211" s="28">
        <f ca="1" t="shared" ref="BQ211:BT211" si="1581">BE211</f>
        <v>23716.7177651826</v>
      </c>
      <c r="BR211" s="28">
        <f ca="1" t="shared" si="1581"/>
        <v>21793.2619121479</v>
      </c>
      <c r="BS211" s="28">
        <f ca="1" t="shared" si="1581"/>
        <v>21809.9070931396</v>
      </c>
      <c r="BT211" s="28">
        <f ca="1" t="shared" si="1581"/>
        <v>19091.4009969507</v>
      </c>
      <c r="BU211" s="28">
        <f ca="1" t="shared" si="1461"/>
        <v>59739.1955795393</v>
      </c>
      <c r="BV211" s="30">
        <f ca="1" t="shared" si="1462"/>
        <v>6.16481628955741</v>
      </c>
    </row>
    <row r="212" ht="15" customHeight="1" spans="1:74">
      <c r="A212" s="26">
        <v>211</v>
      </c>
      <c r="B212" s="27">
        <f ca="1" t="shared" ref="B212:F212" si="1582">RAND()</f>
        <v>0.196465394668499</v>
      </c>
      <c r="C212" s="28">
        <f ca="1">IF(B212&lt;=('Ejercicio 3 - TIR'!$D$13-'Ejercicio 3 - TIR'!$C$13)/('Ejercicio 3 - TIR'!$E$13-'Ejercicio 3 - TIR'!$C$13),'Ejercicio 3 - TIR'!$C$13+SQRT(('Ejercicio 3 - TIR'!$E$13-'Ejercicio 3 - TIR'!$C$13)*('Ejercicio 3 - TIR'!$D$13-'Ejercicio 3 - TIR'!$C$13)*B212),'Ejercicio 3 - TIR'!$E$13-SQRT(('Ejercicio 3 - TIR'!$E$13-'Ejercicio 3 - TIR'!$C$13)*('Ejercicio 3 - TIR'!$E$13-'Ejercicio 3 - TIR'!$D$13)*(1-B212)))</f>
        <v>68864.8834096901</v>
      </c>
      <c r="D212" s="27">
        <f ca="1" t="shared" si="1582"/>
        <v>0.248667843831826</v>
      </c>
      <c r="E212" s="28">
        <f ca="1">IF(D212&lt;=('Ejercicio 3 - TIR'!$D$14-'Ejercicio 3 - TIR'!$C$14)/('Ejercicio 3 - TIR'!$E$14-'Ejercicio 3 - TIR'!$C$14),'Ejercicio 3 - TIR'!$C$14+SQRT(('Ejercicio 3 - TIR'!$E$14-'Ejercicio 3 - TIR'!$C$14)*('Ejercicio 3 - TIR'!$D$14-'Ejercicio 3 - TIR'!$C$14)*D212),'Ejercicio 3 - TIR'!$E$14-SQRT(('Ejercicio 3 - TIR'!$E$14-'Ejercicio 3 - TIR'!$C$14)*('Ejercicio 3 - TIR'!$E$14-'Ejercicio 3 - TIR'!$D$14)*(1-D212)))</f>
        <v>29318.5747981698</v>
      </c>
      <c r="F212" s="27">
        <f ca="1" t="shared" si="1582"/>
        <v>0.249095857255829</v>
      </c>
      <c r="G212" s="28">
        <f ca="1">IF(F212&lt;=('Ejercicio 3 - TIR'!$D$18-'Ejercicio 3 - TIR'!$C$18)/('Ejercicio 3 - TIR'!$E$18-'Ejercicio 3 - TIR'!$C$18),'Ejercicio 3 - TIR'!$C$18+SQRT(('Ejercicio 3 - TIR'!$E$18-'Ejercicio 3 - TIR'!$C$18)*('Ejercicio 3 - TIR'!$D$18-'Ejercicio 3 - TIR'!$C$18)*F212),'Ejercicio 3 - TIR'!$E$18-SQRT(('Ejercicio 3 - TIR'!$E$18-'Ejercicio 3 - TIR'!$C$18)*('Ejercicio 3 - TIR'!$E$18-'Ejercicio 3 - TIR'!$D$18)*(1-F212)))</f>
        <v>36112.640884951</v>
      </c>
      <c r="H212" s="27">
        <f ca="1" t="shared" ref="H212:L212" si="1583">RAND()</f>
        <v>0.297954531121663</v>
      </c>
      <c r="I212" s="28">
        <f ca="1">IF(H212&lt;=('Ejercicio 3 - TIR'!$D$18-'Ejercicio 3 - TIR'!$C$18)/('Ejercicio 3 - TIR'!$E$18-'Ejercicio 3 - TIR'!$C$18),'Ejercicio 3 - TIR'!$C$18+SQRT(('Ejercicio 3 - TIR'!$E$18-'Ejercicio 3 - TIR'!$C$18)*('Ejercicio 3 - TIR'!$D$18-'Ejercicio 3 - TIR'!$C$18)*H212),'Ejercicio 3 - TIR'!$E$18-SQRT(('Ejercicio 3 - TIR'!$E$18-'Ejercicio 3 - TIR'!$C$18)*('Ejercicio 3 - TIR'!$E$18-'Ejercicio 3 - TIR'!$D$18)*(1-H212)))</f>
        <v>36685.2957801618</v>
      </c>
      <c r="J212" s="27">
        <f ca="1" t="shared" si="1583"/>
        <v>0.726430566394972</v>
      </c>
      <c r="K212" s="28">
        <f ca="1">IF(J212&lt;=('Ejercicio 3 - TIR'!$D$18-'Ejercicio 3 - TIR'!$C$18)/('Ejercicio 3 - TIR'!$E$18-'Ejercicio 3 - TIR'!$C$18),'Ejercicio 3 - TIR'!$C$18+SQRT(('Ejercicio 3 - TIR'!$E$18-'Ejercicio 3 - TIR'!$C$18)*('Ejercicio 3 - TIR'!$D$18-'Ejercicio 3 - TIR'!$C$18)*J212),'Ejercicio 3 - TIR'!$E$18-SQRT(('Ejercicio 3 - TIR'!$E$18-'Ejercicio 3 - TIR'!$C$18)*('Ejercicio 3 - TIR'!$E$18-'Ejercicio 3 - TIR'!$D$18)*(1-J212)))</f>
        <v>40470.3523845251</v>
      </c>
      <c r="L212" s="27">
        <f ca="1" t="shared" si="1583"/>
        <v>0.443622054360894</v>
      </c>
      <c r="M212" s="28">
        <f ca="1">IF(L212&lt;=('Ejercicio 3 - TIR'!$D$18-'Ejercicio 3 - TIR'!$C$18)/('Ejercicio 3 - TIR'!$E$18-'Ejercicio 3 - TIR'!$C$18),'Ejercicio 3 - TIR'!$C$18+SQRT(('Ejercicio 3 - TIR'!$E$18-'Ejercicio 3 - TIR'!$C$18)*('Ejercicio 3 - TIR'!$D$18-'Ejercicio 3 - TIR'!$C$18)*L212),'Ejercicio 3 - TIR'!$E$18-SQRT(('Ejercicio 3 - TIR'!$E$18-'Ejercicio 3 - TIR'!$C$18)*('Ejercicio 3 - TIR'!$E$18-'Ejercicio 3 - TIR'!$D$18)*(1-L212)))</f>
        <v>38157.4081762613</v>
      </c>
      <c r="N212" s="27">
        <f ca="1" t="shared" ref="N212:R212" si="1584">RAND()</f>
        <v>0.755862660950979</v>
      </c>
      <c r="O212" s="28">
        <f ca="1">IF(N212&lt;=('Ejercicio 3 - TIR'!$D$18-'Ejercicio 3 - TIR'!$C$18)/('Ejercicio 3 - TIR'!$E$18-'Ejercicio 3 - TIR'!$C$18),'Ejercicio 3 - TIR'!$C$18+SQRT(('Ejercicio 3 - TIR'!$E$18-'Ejercicio 3 - TIR'!$C$18)*('Ejercicio 3 - TIR'!$D$18-'Ejercicio 3 - TIR'!$C$18)*N212),'Ejercicio 3 - TIR'!$E$18-SQRT(('Ejercicio 3 - TIR'!$E$18-'Ejercicio 3 - TIR'!$C$18)*('Ejercicio 3 - TIR'!$E$18-'Ejercicio 3 - TIR'!$D$18)*(1-N212)))</f>
        <v>40720.9463162194</v>
      </c>
      <c r="P212" s="27">
        <f ca="1" t="shared" si="1584"/>
        <v>0.485324084176949</v>
      </c>
      <c r="Q212" s="29">
        <f ca="1">IF(P212&lt;=('Ejercicio 3 - TIR'!$D$22-'Ejercicio 3 - TIR'!$C$22)/('Ejercicio 3 - TIR'!$E$22-'Ejercicio 3 - TIR'!$C$22),'Ejercicio 3 - TIR'!$C$22+SQRT(('Ejercicio 3 - TIR'!$E$22-'Ejercicio 3 - TIR'!$C$22)*('Ejercicio 3 - TIR'!$D$22-'Ejercicio 3 - TIR'!$C$22)*P212),'Ejercicio 3 - TIR'!$E$22-SQRT(('Ejercicio 3 - TIR'!$E$22-'Ejercicio 3 - TIR'!$C$22)*('Ejercicio 3 - TIR'!$E$22-'Ejercicio 3 - TIR'!$D$22)*(1-P212)))</f>
        <v>0.149556443485618</v>
      </c>
      <c r="R212" s="27">
        <f ca="1" t="shared" si="1584"/>
        <v>0.521575939007215</v>
      </c>
      <c r="S212" s="29">
        <f ca="1">IF(R212&lt;=('Ejercicio 3 - TIR'!$D$23-'Ejercicio 3 - TIR'!$C$23)/('Ejercicio 3 - TIR'!$E$23-'Ejercicio 3 - TIR'!$C$23),'Ejercicio 3 - TIR'!$C$23+SQRT(('Ejercicio 3 - TIR'!$E$23-'Ejercicio 3 - TIR'!$C$23)*('Ejercicio 3 - TIR'!$D$23-'Ejercicio 3 - TIR'!$C$23)*R212),'Ejercicio 3 - TIR'!$E$23-SQRT(('Ejercicio 3 - TIR'!$E$23-'Ejercicio 3 - TIR'!$C$23)*('Ejercicio 3 - TIR'!$E$23-'Ejercicio 3 - TIR'!$D$23)*(1-R212)))</f>
        <v>0.150654415838375</v>
      </c>
      <c r="T212" s="27">
        <f ca="1" t="shared" ref="T212:X212" si="1585">RAND()</f>
        <v>0.0174304615827703</v>
      </c>
      <c r="U212" s="29">
        <f ca="1">IF(T212&lt;=('Ejercicio 3 - TIR'!$D$24-'Ejercicio 3 - TIR'!$C$24)/('Ejercicio 3 - TIR'!$E$24-'Ejercicio 3 - TIR'!$C$24),'Ejercicio 3 - TIR'!$C$24+SQRT(('Ejercicio 3 - TIR'!$E$24-'Ejercicio 3 - TIR'!$C$24)*('Ejercicio 3 - TIR'!$D$24-'Ejercicio 3 - TIR'!$C$24)*T212),'Ejercicio 3 - TIR'!$E$24-SQRT(('Ejercicio 3 - TIR'!$E$24-'Ejercicio 3 - TIR'!$C$24)*('Ejercicio 3 - TIR'!$E$24-'Ejercicio 3 - TIR'!$D$24)*(1-T212)))</f>
        <v>0.156050121430502</v>
      </c>
      <c r="V212" s="27">
        <f ca="1" t="shared" si="1585"/>
        <v>0.122184700045575</v>
      </c>
      <c r="W212" s="29">
        <f ca="1">IF(V212&lt;=('Ejercicio 3 - TIR'!$D$25-'Ejercicio 3 - TIR'!$C$25)/('Ejercicio 3 - TIR'!$E$25-'Ejercicio 3 - TIR'!$C$25),'Ejercicio 3 - TIR'!$C$25+SQRT(('Ejercicio 3 - TIR'!$E$25-'Ejercicio 3 - TIR'!$C$25)*('Ejercicio 3 - TIR'!$D$25-'Ejercicio 3 - TIR'!$C$25)*V212),'Ejercicio 3 - TIR'!$E$25-SQRT(('Ejercicio 3 - TIR'!$E$25-'Ejercicio 3 - TIR'!$C$25)*('Ejercicio 3 - TIR'!$E$25-'Ejercicio 3 - TIR'!$D$25)*(1-V212)))</f>
        <v>0.193078936503547</v>
      </c>
      <c r="X212" s="27">
        <f ca="1" t="shared" si="1585"/>
        <v>0.388681748170984</v>
      </c>
      <c r="Y212" s="29">
        <f ca="1">IF(X212&lt;=('Ejercicio 3 - TIR'!$D$26-'Ejercicio 3 - TIR'!$C$26)/('Ejercicio 3 - TIR'!$E$26-'Ejercicio 3 - TIR'!$C$26),'Ejercicio 3 - TIR'!$C$26+SQRT(('Ejercicio 3 - TIR'!$E$26-'Ejercicio 3 - TIR'!$C$26)*('Ejercicio 3 - TIR'!$D$26-'Ejercicio 3 - TIR'!$C$26)*X212),'Ejercicio 3 - TIR'!$E$26-SQRT(('Ejercicio 3 - TIR'!$E$26-'Ejercicio 3 - TIR'!$C$26)*('Ejercicio 3 - TIR'!$E$26-'Ejercicio 3 - TIR'!$D$26)*(1-X212)))</f>
        <v>0.222544638545418</v>
      </c>
      <c r="Z212" s="27">
        <f ca="1" t="shared" si="1432"/>
        <v>1.14955644348562</v>
      </c>
      <c r="AA212" s="27">
        <f ca="1" t="shared" si="1433"/>
        <v>1.32274219795218</v>
      </c>
      <c r="AB212" s="27">
        <f ca="1" t="shared" si="1434"/>
        <v>1.52915627856387</v>
      </c>
      <c r="AC212" s="27">
        <f ca="1" t="shared" si="1435"/>
        <v>1.8244041465767</v>
      </c>
      <c r="AD212" s="27">
        <f ca="1" t="shared" si="1436"/>
        <v>2.23041550793738</v>
      </c>
      <c r="AE212" s="26">
        <f ca="1" t="shared" si="1437"/>
        <v>4384.78177488133</v>
      </c>
      <c r="AF212" s="26">
        <f ca="1" t="shared" si="1438"/>
        <v>5045.36851175483</v>
      </c>
      <c r="AG212" s="26">
        <f ca="1" t="shared" si="1439"/>
        <v>5832.6988806758</v>
      </c>
      <c r="AH212" s="26">
        <f ca="1" t="shared" si="1440"/>
        <v>6958.87017750211</v>
      </c>
      <c r="AI212" s="26">
        <f ca="1" t="shared" si="1441"/>
        <v>8507.5294258388</v>
      </c>
      <c r="AJ212" s="28">
        <f ca="1" t="shared" si="1442"/>
        <v>41513.5190205776</v>
      </c>
      <c r="AK212" s="28">
        <f ca="1" t="shared" si="1443"/>
        <v>48525.1887727772</v>
      </c>
      <c r="AL212" s="28">
        <f ca="1" t="shared" si="1444"/>
        <v>61885.4934444889</v>
      </c>
      <c r="AM212" s="28">
        <f ca="1" t="shared" si="1445"/>
        <v>69614.5336993909</v>
      </c>
      <c r="AN212" s="28">
        <f ca="1" t="shared" si="1446"/>
        <v>90824.6301615811</v>
      </c>
      <c r="AO212" s="28">
        <f ca="1">C212/'Ejercicio 3 - TIR'!$D$7</f>
        <v>13772.976681938</v>
      </c>
      <c r="AP212" s="28">
        <f ca="1" t="shared" si="1447"/>
        <v>27740.5423386395</v>
      </c>
      <c r="AQ212" s="28">
        <f ca="1" t="shared" si="1448"/>
        <v>34752.2120908392</v>
      </c>
      <c r="AR212" s="28">
        <f ca="1" t="shared" si="1449"/>
        <v>48112.5167625509</v>
      </c>
      <c r="AS212" s="28">
        <f ca="1" t="shared" si="1450"/>
        <v>55841.5570174528</v>
      </c>
      <c r="AT212" s="28">
        <f ca="1" t="shared" si="1451"/>
        <v>77051.6534796431</v>
      </c>
      <c r="AU212" s="28">
        <f ca="1">AP212*'Ejercicio 3 - TIR'!$D$5</f>
        <v>13870.2711693198</v>
      </c>
      <c r="AV212" s="28">
        <f ca="1">AQ212*'Ejercicio 3 - TIR'!$D$5</f>
        <v>17376.1060454196</v>
      </c>
      <c r="AW212" s="28">
        <f ca="1">AR212*'Ejercicio 3 - TIR'!$D$5</f>
        <v>24056.2583812755</v>
      </c>
      <c r="AX212" s="28">
        <f ca="1">AS212*'Ejercicio 3 - TIR'!$D$5</f>
        <v>27920.7785087264</v>
      </c>
      <c r="AY212" s="28">
        <f ca="1">AT212*'Ejercicio 3 - TIR'!$D$5</f>
        <v>38525.8267398216</v>
      </c>
      <c r="AZ212" s="28">
        <f ca="1" t="shared" ref="AZ212:BD212" si="1586">AJ212-AU212-AE212</f>
        <v>23258.4660763765</v>
      </c>
      <c r="BA212" s="28">
        <f ca="1" t="shared" si="1586"/>
        <v>26103.7142156028</v>
      </c>
      <c r="BB212" s="28">
        <f ca="1" t="shared" si="1586"/>
        <v>31996.5361825377</v>
      </c>
      <c r="BC212" s="28">
        <f ca="1" t="shared" si="1586"/>
        <v>34734.8850131623</v>
      </c>
      <c r="BD212" s="28">
        <f ca="1" t="shared" si="1586"/>
        <v>43791.2739959208</v>
      </c>
      <c r="BE212" s="28">
        <f ca="1" t="shared" ref="BE212:BI212" si="1587">AZ212/Z212</f>
        <v>20232.5568337067</v>
      </c>
      <c r="BF212" s="28">
        <f ca="1" t="shared" si="1587"/>
        <v>19734.5440827514</v>
      </c>
      <c r="BG212" s="28">
        <f ca="1" t="shared" si="1587"/>
        <v>20924.30749628</v>
      </c>
      <c r="BH212" s="28">
        <f ca="1" t="shared" si="1587"/>
        <v>19039.0298543985</v>
      </c>
      <c r="BI212" s="28">
        <f ca="1" t="shared" si="1587"/>
        <v>19633.684324773</v>
      </c>
      <c r="BJ212" s="28">
        <f ca="1" t="shared" si="1454"/>
        <v>65392.6039004598</v>
      </c>
      <c r="BK212" s="28">
        <f ca="1" t="shared" si="1455"/>
        <v>30719.4607818545</v>
      </c>
      <c r="BL212" s="28">
        <f ca="1" t="shared" si="1456"/>
        <v>96112.0646823143</v>
      </c>
      <c r="BM212" s="28">
        <f ca="1">BK212*'Ejercicio 3 - TIR'!$D$5</f>
        <v>15359.7303909272</v>
      </c>
      <c r="BN212" s="28">
        <f ca="1" t="shared" si="1457"/>
        <v>80752.3342913871</v>
      </c>
      <c r="BO212" s="28">
        <f ca="1" t="shared" si="1458"/>
        <v>36205.0631391388</v>
      </c>
      <c r="BP212" s="28">
        <f ca="1" t="shared" si="1459"/>
        <v>-98183.4582078599</v>
      </c>
      <c r="BQ212" s="28">
        <f ca="1" t="shared" ref="BQ212:BT212" si="1588">BE212</f>
        <v>20232.5568337067</v>
      </c>
      <c r="BR212" s="28">
        <f ca="1" t="shared" si="1588"/>
        <v>19734.5440827514</v>
      </c>
      <c r="BS212" s="28">
        <f ca="1" t="shared" si="1588"/>
        <v>20924.30749628</v>
      </c>
      <c r="BT212" s="28">
        <f ca="1" t="shared" si="1588"/>
        <v>19039.0298543985</v>
      </c>
      <c r="BU212" s="28">
        <f ca="1" t="shared" si="1461"/>
        <v>55838.7474639118</v>
      </c>
      <c r="BV212" s="30">
        <f ca="1" t="shared" si="1462"/>
        <v>9.97127014363692</v>
      </c>
    </row>
    <row r="213" ht="15" customHeight="1" spans="1:74">
      <c r="A213" s="26">
        <v>212</v>
      </c>
      <c r="B213" s="27">
        <f ca="1" t="shared" ref="B213:F213" si="1589">RAND()</f>
        <v>0.768503064899298</v>
      </c>
      <c r="C213" s="28">
        <f ca="1">IF(B213&lt;=('Ejercicio 3 - TIR'!$D$13-'Ejercicio 3 - TIR'!$C$13)/('Ejercicio 3 - TIR'!$E$13-'Ejercicio 3 - TIR'!$C$13),'Ejercicio 3 - TIR'!$C$13+SQRT(('Ejercicio 3 - TIR'!$E$13-'Ejercicio 3 - TIR'!$C$13)*('Ejercicio 3 - TIR'!$D$13-'Ejercicio 3 - TIR'!$C$13)*B213),'Ejercicio 3 - TIR'!$E$13-SQRT(('Ejercicio 3 - TIR'!$E$13-'Ejercicio 3 - TIR'!$C$13)*('Ejercicio 3 - TIR'!$E$13-'Ejercicio 3 - TIR'!$D$13)*(1-B213)))</f>
        <v>83332.7770123262</v>
      </c>
      <c r="D213" s="27">
        <f ca="1" t="shared" si="1589"/>
        <v>0.640596985356379</v>
      </c>
      <c r="E213" s="28">
        <f ca="1">IF(D213&lt;=('Ejercicio 3 - TIR'!$D$14-'Ejercicio 3 - TIR'!$C$14)/('Ejercicio 3 - TIR'!$E$14-'Ejercicio 3 - TIR'!$C$14),'Ejercicio 3 - TIR'!$C$14+SQRT(('Ejercicio 3 - TIR'!$E$14-'Ejercicio 3 - TIR'!$C$14)*('Ejercicio 3 - TIR'!$D$14-'Ejercicio 3 - TIR'!$C$14)*D213),'Ejercicio 3 - TIR'!$E$14-SQRT(('Ejercicio 3 - TIR'!$E$14-'Ejercicio 3 - TIR'!$C$14)*('Ejercicio 3 - TIR'!$E$14-'Ejercicio 3 - TIR'!$D$14)*(1-D213)))</f>
        <v>32657.6262560025</v>
      </c>
      <c r="F213" s="27">
        <f ca="1" t="shared" si="1589"/>
        <v>0.811222427021833</v>
      </c>
      <c r="G213" s="28">
        <f ca="1">IF(F213&lt;=('Ejercicio 3 - TIR'!$D$18-'Ejercicio 3 - TIR'!$C$18)/('Ejercicio 3 - TIR'!$E$18-'Ejercicio 3 - TIR'!$C$18),'Ejercicio 3 - TIR'!$C$18+SQRT(('Ejercicio 3 - TIR'!$E$18-'Ejercicio 3 - TIR'!$C$18)*('Ejercicio 3 - TIR'!$D$18-'Ejercicio 3 - TIR'!$C$18)*F213),'Ejercicio 3 - TIR'!$E$18-SQRT(('Ejercicio 3 - TIR'!$E$18-'Ejercicio 3 - TIR'!$C$18)*('Ejercicio 3 - TIR'!$E$18-'Ejercicio 3 - TIR'!$D$18)*(1-F213)))</f>
        <v>41237.24595896</v>
      </c>
      <c r="H213" s="27">
        <f ca="1" t="shared" ref="H213:L213" si="1590">RAND()</f>
        <v>0.348459931669305</v>
      </c>
      <c r="I213" s="28">
        <f ca="1">IF(H213&lt;=('Ejercicio 3 - TIR'!$D$18-'Ejercicio 3 - TIR'!$C$18)/('Ejercicio 3 - TIR'!$E$18-'Ejercicio 3 - TIR'!$C$18),'Ejercicio 3 - TIR'!$C$18+SQRT(('Ejercicio 3 - TIR'!$E$18-'Ejercicio 3 - TIR'!$C$18)*('Ejercicio 3 - TIR'!$D$18-'Ejercicio 3 - TIR'!$C$18)*H213),'Ejercicio 3 - TIR'!$E$18-SQRT(('Ejercicio 3 - TIR'!$E$18-'Ejercicio 3 - TIR'!$C$18)*('Ejercicio 3 - TIR'!$E$18-'Ejercicio 3 - TIR'!$D$18)*(1-H213)))</f>
        <v>37229.7295765745</v>
      </c>
      <c r="J213" s="27">
        <f ca="1" t="shared" si="1590"/>
        <v>0.533252201312647</v>
      </c>
      <c r="K213" s="28">
        <f ca="1">IF(J213&lt;=('Ejercicio 3 - TIR'!$D$18-'Ejercicio 3 - TIR'!$C$18)/('Ejercicio 3 - TIR'!$E$18-'Ejercicio 3 - TIR'!$C$18),'Ejercicio 3 - TIR'!$C$18+SQRT(('Ejercicio 3 - TIR'!$E$18-'Ejercicio 3 - TIR'!$C$18)*('Ejercicio 3 - TIR'!$D$18-'Ejercicio 3 - TIR'!$C$18)*J213),'Ejercicio 3 - TIR'!$E$18-SQRT(('Ejercicio 3 - TIR'!$E$18-'Ejercicio 3 - TIR'!$C$18)*('Ejercicio 3 - TIR'!$E$18-'Ejercicio 3 - TIR'!$D$18)*(1-J213)))</f>
        <v>38943.5915714492</v>
      </c>
      <c r="L213" s="27">
        <f ca="1" t="shared" si="1590"/>
        <v>0.305513102041207</v>
      </c>
      <c r="M213" s="28">
        <f ca="1">IF(L213&lt;=('Ejercicio 3 - TIR'!$D$18-'Ejercicio 3 - TIR'!$C$18)/('Ejercicio 3 - TIR'!$E$18-'Ejercicio 3 - TIR'!$C$18),'Ejercicio 3 - TIR'!$C$18+SQRT(('Ejercicio 3 - TIR'!$E$18-'Ejercicio 3 - TIR'!$C$18)*('Ejercicio 3 - TIR'!$D$18-'Ejercicio 3 - TIR'!$C$18)*L213),'Ejercicio 3 - TIR'!$E$18-SQRT(('Ejercicio 3 - TIR'!$E$18-'Ejercicio 3 - TIR'!$C$18)*('Ejercicio 3 - TIR'!$E$18-'Ejercicio 3 - TIR'!$D$18)*(1-L213)))</f>
        <v>36769.561677552</v>
      </c>
      <c r="N213" s="27">
        <f ca="1" t="shared" ref="N213:R213" si="1591">RAND()</f>
        <v>0.344265782831098</v>
      </c>
      <c r="O213" s="28">
        <f ca="1">IF(N213&lt;=('Ejercicio 3 - TIR'!$D$18-'Ejercicio 3 - TIR'!$C$18)/('Ejercicio 3 - TIR'!$E$18-'Ejercicio 3 - TIR'!$C$18),'Ejercicio 3 - TIR'!$C$18+SQRT(('Ejercicio 3 - TIR'!$E$18-'Ejercicio 3 - TIR'!$C$18)*('Ejercicio 3 - TIR'!$D$18-'Ejercicio 3 - TIR'!$C$18)*N213),'Ejercicio 3 - TIR'!$E$18-SQRT(('Ejercicio 3 - TIR'!$E$18-'Ejercicio 3 - TIR'!$C$18)*('Ejercicio 3 - TIR'!$E$18-'Ejercicio 3 - TIR'!$D$18)*(1-N213)))</f>
        <v>37186.088464851</v>
      </c>
      <c r="P213" s="27">
        <f ca="1" t="shared" si="1591"/>
        <v>0.927737660860974</v>
      </c>
      <c r="Q213" s="29">
        <f ca="1">IF(P213&lt;=('Ejercicio 3 - TIR'!$D$22-'Ejercicio 3 - TIR'!$C$22)/('Ejercicio 3 - TIR'!$E$22-'Ejercicio 3 - TIR'!$C$22),'Ejercicio 3 - TIR'!$C$22+SQRT(('Ejercicio 3 - TIR'!$E$22-'Ejercicio 3 - TIR'!$C$22)*('Ejercicio 3 - TIR'!$D$22-'Ejercicio 3 - TIR'!$C$22)*P213),'Ejercicio 3 - TIR'!$E$22-SQRT(('Ejercicio 3 - TIR'!$E$22-'Ejercicio 3 - TIR'!$C$22)*('Ejercicio 3 - TIR'!$E$22-'Ejercicio 3 - TIR'!$D$22)*(1-P213)))</f>
        <v>0.168595079550902</v>
      </c>
      <c r="R213" s="27">
        <f ca="1" t="shared" si="1591"/>
        <v>0.405391469447212</v>
      </c>
      <c r="S213" s="29">
        <f ca="1">IF(R213&lt;=('Ejercicio 3 - TIR'!$D$23-'Ejercicio 3 - TIR'!$C$23)/('Ejercicio 3 - TIR'!$E$23-'Ejercicio 3 - TIR'!$C$23),'Ejercicio 3 - TIR'!$C$23+SQRT(('Ejercicio 3 - TIR'!$E$23-'Ejercicio 3 - TIR'!$C$23)*('Ejercicio 3 - TIR'!$D$23-'Ejercicio 3 - TIR'!$C$23)*R213),'Ejercicio 3 - TIR'!$E$23-SQRT(('Ejercicio 3 - TIR'!$E$23-'Ejercicio 3 - TIR'!$C$23)*('Ejercicio 3 - TIR'!$E$23-'Ejercicio 3 - TIR'!$D$23)*(1-R213)))</f>
        <v>0.147013045829839</v>
      </c>
      <c r="T213" s="27">
        <f ca="1" t="shared" ref="T213:X213" si="1592">RAND()</f>
        <v>0.964653152472828</v>
      </c>
      <c r="U213" s="29">
        <f ca="1">IF(T213&lt;=('Ejercicio 3 - TIR'!$D$24-'Ejercicio 3 - TIR'!$C$24)/('Ejercicio 3 - TIR'!$E$24-'Ejercicio 3 - TIR'!$C$24),'Ejercicio 3 - TIR'!$C$24+SQRT(('Ejercicio 3 - TIR'!$E$24-'Ejercicio 3 - TIR'!$C$24)*('Ejercicio 3 - TIR'!$D$24-'Ejercicio 3 - TIR'!$C$24)*T213),'Ejercicio 3 - TIR'!$E$24-SQRT(('Ejercicio 3 - TIR'!$E$24-'Ejercicio 3 - TIR'!$C$24)*('Ejercicio 3 - TIR'!$E$24-'Ejercicio 3 - TIR'!$D$24)*(1-T213)))</f>
        <v>0.210051574341833</v>
      </c>
      <c r="V213" s="27">
        <f ca="1" t="shared" si="1592"/>
        <v>0.594372049908559</v>
      </c>
      <c r="W213" s="29">
        <f ca="1">IF(V213&lt;=('Ejercicio 3 - TIR'!$D$25-'Ejercicio 3 - TIR'!$C$25)/('Ejercicio 3 - TIR'!$E$25-'Ejercicio 3 - TIR'!$C$25),'Ejercicio 3 - TIR'!$C$25+SQRT(('Ejercicio 3 - TIR'!$E$25-'Ejercicio 3 - TIR'!$C$25)*('Ejercicio 3 - TIR'!$D$25-'Ejercicio 3 - TIR'!$C$25)*V213),'Ejercicio 3 - TIR'!$E$25-SQRT(('Ejercicio 3 - TIR'!$E$25-'Ejercicio 3 - TIR'!$C$25)*('Ejercicio 3 - TIR'!$E$25-'Ejercicio 3 - TIR'!$D$25)*(1-V213)))</f>
        <v>0.212321122292191</v>
      </c>
      <c r="X213" s="27">
        <f ca="1" t="shared" si="1592"/>
        <v>0.582488450162451</v>
      </c>
      <c r="Y213" s="29">
        <f ca="1">IF(X213&lt;=('Ejercicio 3 - TIR'!$D$26-'Ejercicio 3 - TIR'!$C$26)/('Ejercicio 3 - TIR'!$E$26-'Ejercicio 3 - TIR'!$C$26),'Ejercicio 3 - TIR'!$C$26+SQRT(('Ejercicio 3 - TIR'!$E$26-'Ejercicio 3 - TIR'!$C$26)*('Ejercicio 3 - TIR'!$D$26-'Ejercicio 3 - TIR'!$C$26)*X213),'Ejercicio 3 - TIR'!$E$26-SQRT(('Ejercicio 3 - TIR'!$E$26-'Ejercicio 3 - TIR'!$C$26)*('Ejercicio 3 - TIR'!$E$26-'Ejercicio 3 - TIR'!$D$26)*(1-X213)))</f>
        <v>0.232517767858674</v>
      </c>
      <c r="Z213" s="27">
        <f ca="1" t="shared" si="1432"/>
        <v>1.1685950795509</v>
      </c>
      <c r="AA213" s="27">
        <f ca="1" t="shared" si="1433"/>
        <v>1.34039380153744</v>
      </c>
      <c r="AB213" s="27">
        <f ca="1" t="shared" si="1434"/>
        <v>1.62194562978842</v>
      </c>
      <c r="AC213" s="27">
        <f ca="1" t="shared" si="1435"/>
        <v>1.96631894620201</v>
      </c>
      <c r="AD213" s="27">
        <f ca="1" t="shared" si="1436"/>
        <v>2.42352303847112</v>
      </c>
      <c r="AE213" s="26">
        <f ca="1" t="shared" si="1437"/>
        <v>5505.91509657438</v>
      </c>
      <c r="AF213" s="26">
        <f ca="1" t="shared" si="1438"/>
        <v>6315.35644500227</v>
      </c>
      <c r="AG213" s="26">
        <f ca="1" t="shared" si="1439"/>
        <v>7641.90700880484</v>
      </c>
      <c r="AH213" s="26">
        <f ca="1" t="shared" si="1440"/>
        <v>9264.44528136685</v>
      </c>
      <c r="AI213" s="26">
        <f ca="1" t="shared" si="1441"/>
        <v>11418.5934186391</v>
      </c>
      <c r="AJ213" s="28">
        <f ca="1" t="shared" si="1442"/>
        <v>48189.642721871</v>
      </c>
      <c r="AK213" s="28">
        <f ca="1" t="shared" si="1443"/>
        <v>49902.4987573556</v>
      </c>
      <c r="AL213" s="28">
        <f ca="1" t="shared" si="1444"/>
        <v>63164.388157577</v>
      </c>
      <c r="AM213" s="28">
        <f ca="1" t="shared" si="1445"/>
        <v>72300.6857701138</v>
      </c>
      <c r="AN213" s="28">
        <f ca="1" t="shared" si="1446"/>
        <v>90121.3421051915</v>
      </c>
      <c r="AO213" s="28">
        <f ca="1">C213/'Ejercicio 3 - TIR'!$D$7</f>
        <v>16666.5554024652</v>
      </c>
      <c r="AP213" s="28">
        <f ca="1" t="shared" si="1447"/>
        <v>31523.0873194058</v>
      </c>
      <c r="AQ213" s="28">
        <f ca="1" t="shared" si="1448"/>
        <v>33235.9433548904</v>
      </c>
      <c r="AR213" s="28">
        <f ca="1" t="shared" si="1449"/>
        <v>46497.8327551118</v>
      </c>
      <c r="AS213" s="28">
        <f ca="1" t="shared" si="1450"/>
        <v>55634.1303676486</v>
      </c>
      <c r="AT213" s="28">
        <f ca="1" t="shared" si="1451"/>
        <v>73454.7867027263</v>
      </c>
      <c r="AU213" s="28">
        <f ca="1">AP213*'Ejercicio 3 - TIR'!$D$5</f>
        <v>15761.5436597029</v>
      </c>
      <c r="AV213" s="28">
        <f ca="1">AQ213*'Ejercicio 3 - TIR'!$D$5</f>
        <v>16617.9716774452</v>
      </c>
      <c r="AW213" s="28">
        <f ca="1">AR213*'Ejercicio 3 - TIR'!$D$5</f>
        <v>23248.9163775559</v>
      </c>
      <c r="AX213" s="28">
        <f ca="1">AS213*'Ejercicio 3 - TIR'!$D$5</f>
        <v>27817.0651838243</v>
      </c>
      <c r="AY213" s="28">
        <f ca="1">AT213*'Ejercicio 3 - TIR'!$D$5</f>
        <v>36727.3933513631</v>
      </c>
      <c r="AZ213" s="28">
        <f ca="1" t="shared" ref="AZ213:BD213" si="1593">AJ213-AU213-AE213</f>
        <v>26922.1839655937</v>
      </c>
      <c r="BA213" s="28">
        <f ca="1" t="shared" si="1593"/>
        <v>26969.1706349082</v>
      </c>
      <c r="BB213" s="28">
        <f ca="1" t="shared" si="1593"/>
        <v>32273.5647712163</v>
      </c>
      <c r="BC213" s="28">
        <f ca="1" t="shared" si="1593"/>
        <v>35219.1753049227</v>
      </c>
      <c r="BD213" s="28">
        <f ca="1" t="shared" si="1593"/>
        <v>41975.3553351893</v>
      </c>
      <c r="BE213" s="28">
        <f ca="1" t="shared" ref="BE213:BI213" si="1594">AZ213/Z213</f>
        <v>23038.0774630166</v>
      </c>
      <c r="BF213" s="28">
        <f ca="1" t="shared" si="1594"/>
        <v>20120.3337436911</v>
      </c>
      <c r="BG213" s="28">
        <f ca="1" t="shared" si="1594"/>
        <v>19898.0558771421</v>
      </c>
      <c r="BH213" s="28">
        <f ca="1" t="shared" si="1594"/>
        <v>17911.2220695169</v>
      </c>
      <c r="BI213" s="28">
        <f ca="1" t="shared" si="1594"/>
        <v>17319.9737196101</v>
      </c>
      <c r="BJ213" s="28">
        <f ca="1" t="shared" si="1454"/>
        <v>79146.5096132015</v>
      </c>
      <c r="BK213" s="28">
        <f ca="1" t="shared" si="1455"/>
        <v>40391.7809898298</v>
      </c>
      <c r="BL213" s="28">
        <f ca="1" t="shared" si="1456"/>
        <v>119538.290603031</v>
      </c>
      <c r="BM213" s="28">
        <f ca="1">BK213*'Ejercicio 3 - TIR'!$D$5</f>
        <v>20195.8904949149</v>
      </c>
      <c r="BN213" s="28">
        <f ca="1" t="shared" si="1457"/>
        <v>99342.4001081164</v>
      </c>
      <c r="BO213" s="28">
        <f ca="1" t="shared" si="1458"/>
        <v>40990.9039572352</v>
      </c>
      <c r="BP213" s="28">
        <f ca="1" t="shared" si="1459"/>
        <v>-115990.403268329</v>
      </c>
      <c r="BQ213" s="28">
        <f ca="1" t="shared" ref="BQ213:BT213" si="1595">BE213</f>
        <v>23038.0774630166</v>
      </c>
      <c r="BR213" s="28">
        <f ca="1" t="shared" si="1595"/>
        <v>20120.3337436911</v>
      </c>
      <c r="BS213" s="28">
        <f ca="1" t="shared" si="1595"/>
        <v>19898.0558771421</v>
      </c>
      <c r="BT213" s="28">
        <f ca="1" t="shared" si="1595"/>
        <v>17911.2220695169</v>
      </c>
      <c r="BU213" s="28">
        <f ca="1" t="shared" si="1461"/>
        <v>58310.8776768452</v>
      </c>
      <c r="BV213" s="30">
        <f ca="1" t="shared" si="1462"/>
        <v>5.48461669351796</v>
      </c>
    </row>
    <row r="214" ht="15" customHeight="1" spans="1:74">
      <c r="A214" s="26">
        <v>213</v>
      </c>
      <c r="B214" s="27">
        <f ca="1" t="shared" ref="B214:F214" si="1596">RAND()</f>
        <v>0.661860386773671</v>
      </c>
      <c r="C214" s="28">
        <f ca="1">IF(B214&lt;=('Ejercicio 3 - TIR'!$D$13-'Ejercicio 3 - TIR'!$C$13)/('Ejercicio 3 - TIR'!$E$13-'Ejercicio 3 - TIR'!$C$13),'Ejercicio 3 - TIR'!$C$13+SQRT(('Ejercicio 3 - TIR'!$E$13-'Ejercicio 3 - TIR'!$C$13)*('Ejercicio 3 - TIR'!$D$13-'Ejercicio 3 - TIR'!$C$13)*B214),'Ejercicio 3 - TIR'!$E$13-SQRT(('Ejercicio 3 - TIR'!$E$13-'Ejercicio 3 - TIR'!$C$13)*('Ejercicio 3 - TIR'!$E$13-'Ejercicio 3 - TIR'!$D$13)*(1-B214)))</f>
        <v>79856.3276468367</v>
      </c>
      <c r="D214" s="27">
        <f ca="1" t="shared" si="1596"/>
        <v>0.760009366217727</v>
      </c>
      <c r="E214" s="28">
        <f ca="1">IF(D214&lt;=('Ejercicio 3 - TIR'!$D$14-'Ejercicio 3 - TIR'!$C$14)/('Ejercicio 3 - TIR'!$E$14-'Ejercicio 3 - TIR'!$C$14),'Ejercicio 3 - TIR'!$C$14+SQRT(('Ejercicio 3 - TIR'!$E$14-'Ejercicio 3 - TIR'!$C$14)*('Ejercicio 3 - TIR'!$D$14-'Ejercicio 3 - TIR'!$C$14)*D214),'Ejercicio 3 - TIR'!$E$14-SQRT(('Ejercicio 3 - TIR'!$E$14-'Ejercicio 3 - TIR'!$C$14)*('Ejercicio 3 - TIR'!$E$14-'Ejercicio 3 - TIR'!$D$14)*(1-D214)))</f>
        <v>34000.1170788639</v>
      </c>
      <c r="F214" s="27">
        <f ca="1" t="shared" si="1596"/>
        <v>0.579045618293158</v>
      </c>
      <c r="G214" s="28">
        <f ca="1">IF(F214&lt;=('Ejercicio 3 - TIR'!$D$18-'Ejercicio 3 - TIR'!$C$18)/('Ejercicio 3 - TIR'!$E$18-'Ejercicio 3 - TIR'!$C$18),'Ejercicio 3 - TIR'!$C$18+SQRT(('Ejercicio 3 - TIR'!$E$18-'Ejercicio 3 - TIR'!$C$18)*('Ejercicio 3 - TIR'!$D$18-'Ejercicio 3 - TIR'!$C$18)*F214),'Ejercicio 3 - TIR'!$E$18-SQRT(('Ejercicio 3 - TIR'!$E$18-'Ejercicio 3 - TIR'!$C$18)*('Ejercicio 3 - TIR'!$E$18-'Ejercicio 3 - TIR'!$D$18)*(1-F214)))</f>
        <v>39319.7018591784</v>
      </c>
      <c r="H214" s="27">
        <f ca="1" t="shared" ref="H214:L214" si="1597">RAND()</f>
        <v>0.820129434694595</v>
      </c>
      <c r="I214" s="28">
        <f ca="1">IF(H214&lt;=('Ejercicio 3 - TIR'!$D$18-'Ejercicio 3 - TIR'!$C$18)/('Ejercicio 3 - TIR'!$E$18-'Ejercicio 3 - TIR'!$C$18),'Ejercicio 3 - TIR'!$C$18+SQRT(('Ejercicio 3 - TIR'!$E$18-'Ejercicio 3 - TIR'!$C$18)*('Ejercicio 3 - TIR'!$D$18-'Ejercicio 3 - TIR'!$C$18)*H214),'Ejercicio 3 - TIR'!$E$18-SQRT(('Ejercicio 3 - TIR'!$E$18-'Ejercicio 3 - TIR'!$C$18)*('Ejercicio 3 - TIR'!$E$18-'Ejercicio 3 - TIR'!$D$18)*(1-H214)))</f>
        <v>41327.086660714</v>
      </c>
      <c r="J214" s="27">
        <f ca="1" t="shared" si="1597"/>
        <v>0.766521995926583</v>
      </c>
      <c r="K214" s="28">
        <f ca="1">IF(J214&lt;=('Ejercicio 3 - TIR'!$D$18-'Ejercicio 3 - TIR'!$C$18)/('Ejercicio 3 - TIR'!$E$18-'Ejercicio 3 - TIR'!$C$18),'Ejercicio 3 - TIR'!$C$18+SQRT(('Ejercicio 3 - TIR'!$E$18-'Ejercicio 3 - TIR'!$C$18)*('Ejercicio 3 - TIR'!$D$18-'Ejercicio 3 - TIR'!$C$18)*J214),'Ejercicio 3 - TIR'!$E$18-SQRT(('Ejercicio 3 - TIR'!$E$18-'Ejercicio 3 - TIR'!$C$18)*('Ejercicio 3 - TIR'!$E$18-'Ejercicio 3 - TIR'!$D$18)*(1-J214)))</f>
        <v>40815.4032087301</v>
      </c>
      <c r="L214" s="27">
        <f ca="1" t="shared" si="1597"/>
        <v>0.493547908948073</v>
      </c>
      <c r="M214" s="28">
        <f ca="1">IF(L214&lt;=('Ejercicio 3 - TIR'!$D$18-'Ejercicio 3 - TIR'!$C$18)/('Ejercicio 3 - TIR'!$E$18-'Ejercicio 3 - TIR'!$C$18),'Ejercicio 3 - TIR'!$C$18+SQRT(('Ejercicio 3 - TIR'!$E$18-'Ejercicio 3 - TIR'!$C$18)*('Ejercicio 3 - TIR'!$D$18-'Ejercicio 3 - TIR'!$C$18)*L214),'Ejercicio 3 - TIR'!$E$18-SQRT(('Ejercicio 3 - TIR'!$E$18-'Ejercicio 3 - TIR'!$C$18)*('Ejercicio 3 - TIR'!$E$18-'Ejercicio 3 - TIR'!$D$18)*(1-L214)))</f>
        <v>38604.1958568021</v>
      </c>
      <c r="N214" s="27">
        <f ca="1" t="shared" ref="N214:R214" si="1598">RAND()</f>
        <v>0.513788559516865</v>
      </c>
      <c r="O214" s="28">
        <f ca="1">IF(N214&lt;=('Ejercicio 3 - TIR'!$D$18-'Ejercicio 3 - TIR'!$C$18)/('Ejercicio 3 - TIR'!$E$18-'Ejercicio 3 - TIR'!$C$18),'Ejercicio 3 - TIR'!$C$18+SQRT(('Ejercicio 3 - TIR'!$E$18-'Ejercicio 3 - TIR'!$C$18)*('Ejercicio 3 - TIR'!$D$18-'Ejercicio 3 - TIR'!$C$18)*N214),'Ejercicio 3 - TIR'!$E$18-SQRT(('Ejercicio 3 - TIR'!$E$18-'Ejercicio 3 - TIR'!$C$18)*('Ejercicio 3 - TIR'!$E$18-'Ejercicio 3 - TIR'!$D$18)*(1-N214)))</f>
        <v>38778.8543630436</v>
      </c>
      <c r="P214" s="27">
        <f ca="1" t="shared" si="1598"/>
        <v>0.00584323913227669</v>
      </c>
      <c r="Q214" s="29">
        <f ca="1">IF(P214&lt;=('Ejercicio 3 - TIR'!$D$22-'Ejercicio 3 - TIR'!$C$22)/('Ejercicio 3 - TIR'!$E$22-'Ejercicio 3 - TIR'!$C$22),'Ejercicio 3 - TIR'!$C$22+SQRT(('Ejercicio 3 - TIR'!$E$22-'Ejercicio 3 - TIR'!$C$22)*('Ejercicio 3 - TIR'!$D$22-'Ejercicio 3 - TIR'!$C$22)*P214),'Ejercicio 3 - TIR'!$E$22-SQRT(('Ejercicio 3 - TIR'!$E$22-'Ejercicio 3 - TIR'!$C$22)*('Ejercicio 3 - TIR'!$E$22-'Ejercicio 3 - TIR'!$D$22)*(1-P214)))</f>
        <v>0.123243120478505</v>
      </c>
      <c r="R214" s="27">
        <f ca="1" t="shared" si="1598"/>
        <v>0.659617444631998</v>
      </c>
      <c r="S214" s="29">
        <f ca="1">IF(R214&lt;=('Ejercicio 3 - TIR'!$D$23-'Ejercicio 3 - TIR'!$C$23)/('Ejercicio 3 - TIR'!$E$23-'Ejercicio 3 - TIR'!$C$23),'Ejercicio 3 - TIR'!$C$23+SQRT(('Ejercicio 3 - TIR'!$E$23-'Ejercicio 3 - TIR'!$C$23)*('Ejercicio 3 - TIR'!$D$23-'Ejercicio 3 - TIR'!$C$23)*R214),'Ejercicio 3 - TIR'!$E$23-SQRT(('Ejercicio 3 - TIR'!$E$23-'Ejercicio 3 - TIR'!$C$23)*('Ejercicio 3 - TIR'!$E$23-'Ejercicio 3 - TIR'!$D$23)*(1-R214)))</f>
        <v>0.155247452663162</v>
      </c>
      <c r="T214" s="27">
        <f ca="1" t="shared" ref="T214:X214" si="1599">RAND()</f>
        <v>0.152754807267127</v>
      </c>
      <c r="U214" s="29">
        <f ca="1">IF(T214&lt;=('Ejercicio 3 - TIR'!$D$24-'Ejercicio 3 - TIR'!$C$24)/('Ejercicio 3 - TIR'!$E$24-'Ejercicio 3 - TIR'!$C$24),'Ejercicio 3 - TIR'!$C$24+SQRT(('Ejercicio 3 - TIR'!$E$24-'Ejercicio 3 - TIR'!$C$24)*('Ejercicio 3 - TIR'!$D$24-'Ejercicio 3 - TIR'!$C$24)*T214),'Ejercicio 3 - TIR'!$E$24-SQRT(('Ejercicio 3 - TIR'!$E$24-'Ejercicio 3 - TIR'!$C$24)*('Ejercicio 3 - TIR'!$E$24-'Ejercicio 3 - TIR'!$D$24)*(1-T214)))</f>
        <v>0.167910474456612</v>
      </c>
      <c r="V214" s="27">
        <f ca="1" t="shared" si="1599"/>
        <v>0.0243197705426401</v>
      </c>
      <c r="W214" s="29">
        <f ca="1">IF(V214&lt;=('Ejercicio 3 - TIR'!$D$25-'Ejercicio 3 - TIR'!$C$25)/('Ejercicio 3 - TIR'!$E$25-'Ejercicio 3 - TIR'!$C$25),'Ejercicio 3 - TIR'!$C$25+SQRT(('Ejercicio 3 - TIR'!$E$25-'Ejercicio 3 - TIR'!$C$25)*('Ejercicio 3 - TIR'!$D$25-'Ejercicio 3 - TIR'!$C$25)*V214),'Ejercicio 3 - TIR'!$E$25-SQRT(('Ejercicio 3 - TIR'!$E$25-'Ejercicio 3 - TIR'!$C$25)*('Ejercicio 3 - TIR'!$E$25-'Ejercicio 3 - TIR'!$D$25)*(1-V214)))</f>
        <v>0.185835038882449</v>
      </c>
      <c r="X214" s="27">
        <f ca="1" t="shared" si="1599"/>
        <v>0.55767989542927</v>
      </c>
      <c r="Y214" s="29">
        <f ca="1">IF(X214&lt;=('Ejercicio 3 - TIR'!$D$26-'Ejercicio 3 - TIR'!$C$26)/('Ejercicio 3 - TIR'!$E$26-'Ejercicio 3 - TIR'!$C$26),'Ejercicio 3 - TIR'!$C$26+SQRT(('Ejercicio 3 - TIR'!$E$26-'Ejercicio 3 - TIR'!$C$26)*('Ejercicio 3 - TIR'!$D$26-'Ejercicio 3 - TIR'!$C$26)*X214),'Ejercicio 3 - TIR'!$E$26-SQRT(('Ejercicio 3 - TIR'!$E$26-'Ejercicio 3 - TIR'!$C$26)*('Ejercicio 3 - TIR'!$E$26-'Ejercicio 3 - TIR'!$D$26)*(1-X214)))</f>
        <v>0.231127425229665</v>
      </c>
      <c r="Z214" s="27">
        <f ca="1" t="shared" si="1432"/>
        <v>1.1232431204785</v>
      </c>
      <c r="AA214" s="27">
        <f ca="1" t="shared" si="1433"/>
        <v>1.29762375365421</v>
      </c>
      <c r="AB214" s="27">
        <f ca="1" t="shared" si="1434"/>
        <v>1.51550837379646</v>
      </c>
      <c r="AC214" s="27">
        <f ca="1" t="shared" si="1435"/>
        <v>1.79714293136761</v>
      </c>
      <c r="AD214" s="27">
        <f ca="1" t="shared" si="1436"/>
        <v>2.2125119498643</v>
      </c>
      <c r="AE214" s="26">
        <f ca="1" t="shared" si="1437"/>
        <v>4190.28052543369</v>
      </c>
      <c r="AF214" s="26">
        <f ca="1" t="shared" si="1438"/>
        <v>4840.81090295133</v>
      </c>
      <c r="AG214" s="26">
        <f ca="1" t="shared" si="1439"/>
        <v>5653.63375842063</v>
      </c>
      <c r="AH214" s="26">
        <f ca="1" t="shared" si="1440"/>
        <v>6704.27700774386</v>
      </c>
      <c r="AI214" s="26">
        <f ca="1" t="shared" si="1441"/>
        <v>8253.81929057014</v>
      </c>
      <c r="AJ214" s="28">
        <f ca="1" t="shared" si="1442"/>
        <v>44165.584612588</v>
      </c>
      <c r="AK214" s="28">
        <f ca="1" t="shared" si="1443"/>
        <v>53627.0093202686</v>
      </c>
      <c r="AL214" s="28">
        <f ca="1" t="shared" si="1444"/>
        <v>61856.0853427095</v>
      </c>
      <c r="AM214" s="28">
        <f ca="1" t="shared" si="1445"/>
        <v>69377.2577051826</v>
      </c>
      <c r="AN214" s="28">
        <f ca="1" t="shared" si="1446"/>
        <v>85798.6786802811</v>
      </c>
      <c r="AO214" s="28">
        <f ca="1">C214/'Ejercicio 3 - TIR'!$D$7</f>
        <v>15971.2655293673</v>
      </c>
      <c r="AP214" s="28">
        <f ca="1" t="shared" si="1447"/>
        <v>28194.3190832207</v>
      </c>
      <c r="AQ214" s="28">
        <f ca="1" t="shared" si="1448"/>
        <v>37655.7437909013</v>
      </c>
      <c r="AR214" s="28">
        <f ca="1" t="shared" si="1449"/>
        <v>45884.8198133422</v>
      </c>
      <c r="AS214" s="28">
        <f ca="1" t="shared" si="1450"/>
        <v>53405.9921758152</v>
      </c>
      <c r="AT214" s="28">
        <f ca="1" t="shared" si="1451"/>
        <v>69827.4131509138</v>
      </c>
      <c r="AU214" s="28">
        <f ca="1">AP214*'Ejercicio 3 - TIR'!$D$5</f>
        <v>14097.1595416104</v>
      </c>
      <c r="AV214" s="28">
        <f ca="1">AQ214*'Ejercicio 3 - TIR'!$D$5</f>
        <v>18827.8718954506</v>
      </c>
      <c r="AW214" s="28">
        <f ca="1">AR214*'Ejercicio 3 - TIR'!$D$5</f>
        <v>22942.4099066711</v>
      </c>
      <c r="AX214" s="28">
        <f ca="1">AS214*'Ejercicio 3 - TIR'!$D$5</f>
        <v>26702.9960879076</v>
      </c>
      <c r="AY214" s="28">
        <f ca="1">AT214*'Ejercicio 3 - TIR'!$D$5</f>
        <v>34913.7065754569</v>
      </c>
      <c r="AZ214" s="28">
        <f ca="1" t="shared" ref="AZ214:BD214" si="1600">AJ214-AU214-AE214</f>
        <v>25878.144545544</v>
      </c>
      <c r="BA214" s="28">
        <f ca="1" t="shared" si="1600"/>
        <v>29958.3265218667</v>
      </c>
      <c r="BB214" s="28">
        <f ca="1" t="shared" si="1600"/>
        <v>33260.0416776178</v>
      </c>
      <c r="BC214" s="28">
        <f ca="1" t="shared" si="1600"/>
        <v>35969.9846095311</v>
      </c>
      <c r="BD214" s="28">
        <f ca="1" t="shared" si="1600"/>
        <v>42631.1528142541</v>
      </c>
      <c r="BE214" s="28">
        <f ca="1" t="shared" ref="BE214:BI214" si="1601">AZ214/Z214</f>
        <v>23038.7741297893</v>
      </c>
      <c r="BF214" s="28">
        <f ca="1" t="shared" si="1601"/>
        <v>23087.066984942</v>
      </c>
      <c r="BG214" s="28">
        <f ca="1" t="shared" si="1601"/>
        <v>21946.4585301491</v>
      </c>
      <c r="BH214" s="28">
        <f ca="1" t="shared" si="1601"/>
        <v>20015.0939481248</v>
      </c>
      <c r="BI214" s="28">
        <f ca="1" t="shared" si="1601"/>
        <v>19268.2135872165</v>
      </c>
      <c r="BJ214" s="28">
        <f ca="1" t="shared" si="1454"/>
        <v>75225.6653337715</v>
      </c>
      <c r="BK214" s="28">
        <f ca="1" t="shared" si="1455"/>
        <v>35336.615838181</v>
      </c>
      <c r="BL214" s="28">
        <f ca="1" t="shared" si="1456"/>
        <v>110562.281171952</v>
      </c>
      <c r="BM214" s="28">
        <f ca="1">BK214*'Ejercicio 3 - TIR'!$D$5</f>
        <v>17668.3079190905</v>
      </c>
      <c r="BN214" s="28">
        <f ca="1" t="shared" si="1457"/>
        <v>92893.9732528619</v>
      </c>
      <c r="BO214" s="28">
        <f ca="1" t="shared" si="1458"/>
        <v>41985.7498435476</v>
      </c>
      <c r="BP214" s="28">
        <f ca="1" t="shared" si="1459"/>
        <v>-113856.444725701</v>
      </c>
      <c r="BQ214" s="28">
        <f ca="1" t="shared" ref="BQ214:BT214" si="1602">BE214</f>
        <v>23038.7741297893</v>
      </c>
      <c r="BR214" s="28">
        <f ca="1" t="shared" si="1602"/>
        <v>23087.066984942</v>
      </c>
      <c r="BS214" s="28">
        <f ca="1" t="shared" si="1602"/>
        <v>21946.4585301491</v>
      </c>
      <c r="BT214" s="28">
        <f ca="1" t="shared" si="1602"/>
        <v>20015.0939481248</v>
      </c>
      <c r="BU214" s="28">
        <f ca="1" t="shared" si="1461"/>
        <v>61253.9634307641</v>
      </c>
      <c r="BV214" s="30">
        <f ca="1" t="shared" si="1462"/>
        <v>8.31197326341371</v>
      </c>
    </row>
    <row r="215" ht="15" customHeight="1" spans="1:74">
      <c r="A215" s="26">
        <v>214</v>
      </c>
      <c r="B215" s="27">
        <f ca="1" t="shared" ref="B215:F215" si="1603">RAND()</f>
        <v>0.12817063374496</v>
      </c>
      <c r="C215" s="28">
        <f ca="1">IF(B215&lt;=('Ejercicio 3 - TIR'!$D$13-'Ejercicio 3 - TIR'!$C$13)/('Ejercicio 3 - TIR'!$E$13-'Ejercicio 3 - TIR'!$C$13),'Ejercicio 3 - TIR'!$C$13+SQRT(('Ejercicio 3 - TIR'!$E$13-'Ejercicio 3 - TIR'!$C$13)*('Ejercicio 3 - TIR'!$D$13-'Ejercicio 3 - TIR'!$C$13)*B215),'Ejercicio 3 - TIR'!$E$13-SQRT(('Ejercicio 3 - TIR'!$E$13-'Ejercicio 3 - TIR'!$C$13)*('Ejercicio 3 - TIR'!$E$13-'Ejercicio 3 - TIR'!$D$13)*(1-B215)))</f>
        <v>67160.1852977408</v>
      </c>
      <c r="D215" s="27">
        <f ca="1" t="shared" si="1603"/>
        <v>0.472777647582822</v>
      </c>
      <c r="E215" s="28">
        <f ca="1">IF(D215&lt;=('Ejercicio 3 - TIR'!$D$14-'Ejercicio 3 - TIR'!$C$14)/('Ejercicio 3 - TIR'!$E$14-'Ejercicio 3 - TIR'!$C$14),'Ejercicio 3 - TIR'!$C$14+SQRT(('Ejercicio 3 - TIR'!$E$14-'Ejercicio 3 - TIR'!$C$14)*('Ejercicio 3 - TIR'!$D$14-'Ejercicio 3 - TIR'!$C$14)*D215),'Ejercicio 3 - TIR'!$E$14-SQRT(('Ejercicio 3 - TIR'!$E$14-'Ejercicio 3 - TIR'!$C$14)*('Ejercicio 3 - TIR'!$E$14-'Ejercicio 3 - TIR'!$D$14)*(1-D215)))</f>
        <v>31107.1178540039</v>
      </c>
      <c r="F215" s="27">
        <f ca="1" t="shared" si="1603"/>
        <v>0.608633534470456</v>
      </c>
      <c r="G215" s="28">
        <f ca="1">IF(F215&lt;=('Ejercicio 3 - TIR'!$D$18-'Ejercicio 3 - TIR'!$C$18)/('Ejercicio 3 - TIR'!$E$18-'Ejercicio 3 - TIR'!$C$18),'Ejercicio 3 - TIR'!$C$18+SQRT(('Ejercicio 3 - TIR'!$E$18-'Ejercicio 3 - TIR'!$C$18)*('Ejercicio 3 - TIR'!$D$18-'Ejercicio 3 - TIR'!$C$18)*F215),'Ejercicio 3 - TIR'!$E$18-SQRT(('Ejercicio 3 - TIR'!$E$18-'Ejercicio 3 - TIR'!$C$18)*('Ejercicio 3 - TIR'!$E$18-'Ejercicio 3 - TIR'!$D$18)*(1-F215)))</f>
        <v>39554.8432834123</v>
      </c>
      <c r="H215" s="27">
        <f ca="1" t="shared" ref="H215:L215" si="1604">RAND()</f>
        <v>0.967506880810058</v>
      </c>
      <c r="I215" s="28">
        <f ca="1">IF(H215&lt;=('Ejercicio 3 - TIR'!$D$18-'Ejercicio 3 - TIR'!$C$18)/('Ejercicio 3 - TIR'!$E$18-'Ejercicio 3 - TIR'!$C$18),'Ejercicio 3 - TIR'!$C$18+SQRT(('Ejercicio 3 - TIR'!$E$18-'Ejercicio 3 - TIR'!$C$18)*('Ejercicio 3 - TIR'!$D$18-'Ejercicio 3 - TIR'!$C$18)*H215),'Ejercicio 3 - TIR'!$E$18-SQRT(('Ejercicio 3 - TIR'!$E$18-'Ejercicio 3 - TIR'!$C$18)*('Ejercicio 3 - TIR'!$E$18-'Ejercicio 3 - TIR'!$D$18)*(1-H215)))</f>
        <v>43438.9157808607</v>
      </c>
      <c r="J215" s="27">
        <f ca="1" t="shared" si="1604"/>
        <v>0.969696284246508</v>
      </c>
      <c r="K215" s="28">
        <f ca="1">IF(J215&lt;=('Ejercicio 3 - TIR'!$D$18-'Ejercicio 3 - TIR'!$C$18)/('Ejercicio 3 - TIR'!$E$18-'Ejercicio 3 - TIR'!$C$18),'Ejercicio 3 - TIR'!$C$18+SQRT(('Ejercicio 3 - TIR'!$E$18-'Ejercicio 3 - TIR'!$C$18)*('Ejercicio 3 - TIR'!$D$18-'Ejercicio 3 - TIR'!$C$18)*J215),'Ejercicio 3 - TIR'!$E$18-SQRT(('Ejercicio 3 - TIR'!$E$18-'Ejercicio 3 - TIR'!$C$18)*('Ejercicio 3 - TIR'!$E$18-'Ejercicio 3 - TIR'!$D$18)*(1-J215)))</f>
        <v>43492.4262268426</v>
      </c>
      <c r="L215" s="27">
        <f ca="1" t="shared" si="1604"/>
        <v>0.303926753979959</v>
      </c>
      <c r="M215" s="28">
        <f ca="1">IF(L215&lt;=('Ejercicio 3 - TIR'!$D$18-'Ejercicio 3 - TIR'!$C$18)/('Ejercicio 3 - TIR'!$E$18-'Ejercicio 3 - TIR'!$C$18),'Ejercicio 3 - TIR'!$C$18+SQRT(('Ejercicio 3 - TIR'!$E$18-'Ejercicio 3 - TIR'!$C$18)*('Ejercicio 3 - TIR'!$D$18-'Ejercicio 3 - TIR'!$C$18)*L215),'Ejercicio 3 - TIR'!$E$18-SQRT(('Ejercicio 3 - TIR'!$E$18-'Ejercicio 3 - TIR'!$C$18)*('Ejercicio 3 - TIR'!$E$18-'Ejercicio 3 - TIR'!$D$18)*(1-L215)))</f>
        <v>36751.9636474876</v>
      </c>
      <c r="N215" s="27">
        <f ca="1" t="shared" ref="N215:R215" si="1605">RAND()</f>
        <v>0.696846358331478</v>
      </c>
      <c r="O215" s="28">
        <f ca="1">IF(N215&lt;=('Ejercicio 3 - TIR'!$D$18-'Ejercicio 3 - TIR'!$C$18)/('Ejercicio 3 - TIR'!$E$18-'Ejercicio 3 - TIR'!$C$18),'Ejercicio 3 - TIR'!$C$18+SQRT(('Ejercicio 3 - TIR'!$E$18-'Ejercicio 3 - TIR'!$C$18)*('Ejercicio 3 - TIR'!$D$18-'Ejercicio 3 - TIR'!$C$18)*N215),'Ejercicio 3 - TIR'!$E$18-SQRT(('Ejercicio 3 - TIR'!$E$18-'Ejercicio 3 - TIR'!$C$18)*('Ejercicio 3 - TIR'!$E$18-'Ejercicio 3 - TIR'!$D$18)*(1-N215)))</f>
        <v>40231.7169625599</v>
      </c>
      <c r="P215" s="27">
        <f ca="1" t="shared" si="1605"/>
        <v>0.344889242413471</v>
      </c>
      <c r="Q215" s="29">
        <f ca="1">IF(P215&lt;=('Ejercicio 3 - TIR'!$D$22-'Ejercicio 3 - TIR'!$C$22)/('Ejercicio 3 - TIR'!$E$22-'Ejercicio 3 - TIR'!$C$22),'Ejercicio 3 - TIR'!$C$22+SQRT(('Ejercicio 3 - TIR'!$E$22-'Ejercicio 3 - TIR'!$C$22)*('Ejercicio 3 - TIR'!$D$22-'Ejercicio 3 - TIR'!$C$22)*P215),'Ejercicio 3 - TIR'!$E$22-SQRT(('Ejercicio 3 - TIR'!$E$22-'Ejercicio 3 - TIR'!$C$22)*('Ejercicio 3 - TIR'!$E$22-'Ejercicio 3 - TIR'!$D$22)*(1-P215)))</f>
        <v>0.144915871173697</v>
      </c>
      <c r="R215" s="27">
        <f ca="1" t="shared" si="1605"/>
        <v>0.0999174055262808</v>
      </c>
      <c r="S215" s="29">
        <f ca="1">IF(R215&lt;=('Ejercicio 3 - TIR'!$D$23-'Ejercicio 3 - TIR'!$C$23)/('Ejercicio 3 - TIR'!$E$23-'Ejercicio 3 - TIR'!$C$23),'Ejercicio 3 - TIR'!$C$23+SQRT(('Ejercicio 3 - TIR'!$E$23-'Ejercicio 3 - TIR'!$C$23)*('Ejercicio 3 - TIR'!$D$23-'Ejercicio 3 - TIR'!$C$23)*R215),'Ejercicio 3 - TIR'!$E$23-SQRT(('Ejercicio 3 - TIR'!$E$23-'Ejercicio 3 - TIR'!$C$23)*('Ejercicio 3 - TIR'!$E$23-'Ejercicio 3 - TIR'!$D$23)*(1-R215)))</f>
        <v>0.133410866114733</v>
      </c>
      <c r="T215" s="27">
        <f ca="1" t="shared" ref="T215:X215" si="1606">RAND()</f>
        <v>0.661383875756246</v>
      </c>
      <c r="U215" s="29">
        <f ca="1">IF(T215&lt;=('Ejercicio 3 - TIR'!$D$24-'Ejercicio 3 - TIR'!$C$24)/('Ejercicio 3 - TIR'!$E$24-'Ejercicio 3 - TIR'!$C$24),'Ejercicio 3 - TIR'!$C$24+SQRT(('Ejercicio 3 - TIR'!$E$24-'Ejercicio 3 - TIR'!$C$24)*('Ejercicio 3 - TIR'!$D$24-'Ejercicio 3 - TIR'!$C$24)*T215),'Ejercicio 3 - TIR'!$E$24-SQRT(('Ejercicio 3 - TIR'!$E$24-'Ejercicio 3 - TIR'!$C$24)*('Ejercicio 3 - TIR'!$E$24-'Ejercicio 3 - TIR'!$D$24)*(1-T215)))</f>
        <v>0.189208359123254</v>
      </c>
      <c r="V215" s="27">
        <f ca="1" t="shared" si="1606"/>
        <v>0.0352668339669666</v>
      </c>
      <c r="W215" s="29">
        <f ca="1">IF(V215&lt;=('Ejercicio 3 - TIR'!$D$25-'Ejercicio 3 - TIR'!$C$25)/('Ejercicio 3 - TIR'!$E$25-'Ejercicio 3 - TIR'!$C$25),'Ejercicio 3 - TIR'!$C$25+SQRT(('Ejercicio 3 - TIR'!$E$25-'Ejercicio 3 - TIR'!$C$25)*('Ejercicio 3 - TIR'!$D$25-'Ejercicio 3 - TIR'!$C$25)*V215),'Ejercicio 3 - TIR'!$E$25-SQRT(('Ejercicio 3 - TIR'!$E$25-'Ejercicio 3 - TIR'!$C$25)*('Ejercicio 3 - TIR'!$E$25-'Ejercicio 3 - TIR'!$D$25)*(1-V215)))</f>
        <v>0.187026632732238</v>
      </c>
      <c r="X215" s="27">
        <f ca="1" t="shared" si="1606"/>
        <v>0.776151417917487</v>
      </c>
      <c r="Y215" s="29">
        <f ca="1">IF(X215&lt;=('Ejercicio 3 - TIR'!$D$26-'Ejercicio 3 - TIR'!$C$26)/('Ejercicio 3 - TIR'!$E$26-'Ejercicio 3 - TIR'!$C$26),'Ejercicio 3 - TIR'!$C$26+SQRT(('Ejercicio 3 - TIR'!$E$26-'Ejercicio 3 - TIR'!$C$26)*('Ejercicio 3 - TIR'!$D$26-'Ejercicio 3 - TIR'!$C$26)*X215),'Ejercicio 3 - TIR'!$E$26-SQRT(('Ejercicio 3 - TIR'!$E$26-'Ejercicio 3 - TIR'!$C$26)*('Ejercicio 3 - TIR'!$E$26-'Ejercicio 3 - TIR'!$D$26)*(1-X215)))</f>
        <v>0.245232452728937</v>
      </c>
      <c r="Z215" s="27">
        <f ca="1" t="shared" si="1432"/>
        <v>1.1449158711737</v>
      </c>
      <c r="AA215" s="27">
        <f ca="1" t="shared" si="1433"/>
        <v>1.29766008917548</v>
      </c>
      <c r="AB215" s="27">
        <f ca="1" t="shared" si="1434"/>
        <v>1.54318822534811</v>
      </c>
      <c r="AC215" s="27">
        <f ca="1" t="shared" si="1435"/>
        <v>1.83180552280701</v>
      </c>
      <c r="AD215" s="27">
        <f ca="1" t="shared" si="1436"/>
        <v>2.28102368408738</v>
      </c>
      <c r="AE215" s="26">
        <f ca="1" t="shared" si="1437"/>
        <v>4507.91508351582</v>
      </c>
      <c r="AF215" s="26">
        <f ca="1" t="shared" si="1438"/>
        <v>5109.31993917934</v>
      </c>
      <c r="AG215" s="26">
        <f ca="1" t="shared" si="1439"/>
        <v>6076.04598110719</v>
      </c>
      <c r="AH215" s="26">
        <f ca="1" t="shared" si="1440"/>
        <v>7212.42840127991</v>
      </c>
      <c r="AI215" s="26">
        <f ca="1" t="shared" si="1441"/>
        <v>8981.14990825763</v>
      </c>
      <c r="AJ215" s="28">
        <f ca="1" t="shared" si="1442"/>
        <v>45286.967856967</v>
      </c>
      <c r="AK215" s="28">
        <f ca="1" t="shared" si="1443"/>
        <v>56368.9473258781</v>
      </c>
      <c r="AL215" s="28">
        <f ca="1" t="shared" si="1444"/>
        <v>67117.000045085</v>
      </c>
      <c r="AM215" s="28">
        <f ca="1" t="shared" si="1445"/>
        <v>67322.4499834701</v>
      </c>
      <c r="AN215" s="28">
        <f ca="1" t="shared" si="1446"/>
        <v>91769.4992430992</v>
      </c>
      <c r="AO215" s="28">
        <f ca="1">C215/'Ejercicio 3 - TIR'!$D$7</f>
        <v>13432.0370595482</v>
      </c>
      <c r="AP215" s="28">
        <f ca="1" t="shared" si="1447"/>
        <v>31854.9307974188</v>
      </c>
      <c r="AQ215" s="28">
        <f ca="1" t="shared" si="1448"/>
        <v>42936.9102663299</v>
      </c>
      <c r="AR215" s="28">
        <f ca="1" t="shared" si="1449"/>
        <v>53684.9629855368</v>
      </c>
      <c r="AS215" s="28">
        <f ca="1" t="shared" si="1450"/>
        <v>53890.412923922</v>
      </c>
      <c r="AT215" s="28">
        <f ca="1" t="shared" si="1451"/>
        <v>78337.462183551</v>
      </c>
      <c r="AU215" s="28">
        <f ca="1">AP215*'Ejercicio 3 - TIR'!$D$5</f>
        <v>15927.4653987094</v>
      </c>
      <c r="AV215" s="28">
        <f ca="1">AQ215*'Ejercicio 3 - TIR'!$D$5</f>
        <v>21468.455133165</v>
      </c>
      <c r="AW215" s="28">
        <f ca="1">AR215*'Ejercicio 3 - TIR'!$D$5</f>
        <v>26842.4814927684</v>
      </c>
      <c r="AX215" s="28">
        <f ca="1">AS215*'Ejercicio 3 - TIR'!$D$5</f>
        <v>26945.206461961</v>
      </c>
      <c r="AY215" s="28">
        <f ca="1">AT215*'Ejercicio 3 - TIR'!$D$5</f>
        <v>39168.7310917755</v>
      </c>
      <c r="AZ215" s="28">
        <f ca="1" t="shared" ref="AZ215:BD215" si="1607">AJ215-AU215-AE215</f>
        <v>24851.5873747417</v>
      </c>
      <c r="BA215" s="28">
        <f ca="1" t="shared" si="1607"/>
        <v>29791.1722535338</v>
      </c>
      <c r="BB215" s="28">
        <f ca="1" t="shared" si="1607"/>
        <v>34198.4725712094</v>
      </c>
      <c r="BC215" s="28">
        <f ca="1" t="shared" si="1607"/>
        <v>33164.8151202292</v>
      </c>
      <c r="BD215" s="28">
        <f ca="1" t="shared" si="1607"/>
        <v>43619.6182430661</v>
      </c>
      <c r="BE215" s="28">
        <f ca="1" t="shared" ref="BE215:BI215" si="1608">AZ215/Z215</f>
        <v>21706.0379722621</v>
      </c>
      <c r="BF215" s="28">
        <f ca="1" t="shared" si="1608"/>
        <v>22957.6084693047</v>
      </c>
      <c r="BG215" s="28">
        <f ca="1" t="shared" si="1608"/>
        <v>22160.9211433005</v>
      </c>
      <c r="BH215" s="28">
        <f ca="1" t="shared" si="1608"/>
        <v>18104.9869690361</v>
      </c>
      <c r="BI215" s="28">
        <f ca="1" t="shared" si="1608"/>
        <v>19122.8256626006</v>
      </c>
      <c r="BJ215" s="28">
        <f ca="1" t="shared" si="1454"/>
        <v>70956.0725686803</v>
      </c>
      <c r="BK215" s="28">
        <f ca="1" t="shared" si="1455"/>
        <v>30638.7946583688</v>
      </c>
      <c r="BL215" s="28">
        <f ca="1" t="shared" si="1456"/>
        <v>101594.867227049</v>
      </c>
      <c r="BM215" s="28">
        <f ca="1">BK215*'Ejercicio 3 - TIR'!$D$5</f>
        <v>15319.3973291844</v>
      </c>
      <c r="BN215" s="28">
        <f ca="1" t="shared" si="1457"/>
        <v>86275.4698978647</v>
      </c>
      <c r="BO215" s="28">
        <f ca="1" t="shared" si="1458"/>
        <v>37823.136383778</v>
      </c>
      <c r="BP215" s="28">
        <f ca="1" t="shared" si="1459"/>
        <v>-98267.3031517447</v>
      </c>
      <c r="BQ215" s="28">
        <f ca="1" t="shared" ref="BQ215:BT215" si="1609">BE215</f>
        <v>21706.0379722621</v>
      </c>
      <c r="BR215" s="28">
        <f ca="1" t="shared" si="1609"/>
        <v>22957.6084693047</v>
      </c>
      <c r="BS215" s="28">
        <f ca="1" t="shared" si="1609"/>
        <v>22160.9211433005</v>
      </c>
      <c r="BT215" s="28">
        <f ca="1" t="shared" si="1609"/>
        <v>18104.9869690361</v>
      </c>
      <c r="BU215" s="28">
        <f ca="1" t="shared" si="1461"/>
        <v>56945.9620463786</v>
      </c>
      <c r="BV215" s="30">
        <f ca="1" t="shared" si="1462"/>
        <v>11.6451296158053</v>
      </c>
    </row>
    <row r="216" ht="15" customHeight="1" spans="1:74">
      <c r="A216" s="26">
        <v>215</v>
      </c>
      <c r="B216" s="27">
        <f ca="1" t="shared" ref="B216:F216" si="1610">RAND()</f>
        <v>0.127798890867485</v>
      </c>
      <c r="C216" s="28">
        <f ca="1">IF(B216&lt;=('Ejercicio 3 - TIR'!$D$13-'Ejercicio 3 - TIR'!$C$13)/('Ejercicio 3 - TIR'!$E$13-'Ejercicio 3 - TIR'!$C$13),'Ejercicio 3 - TIR'!$C$13+SQRT(('Ejercicio 3 - TIR'!$E$13-'Ejercicio 3 - TIR'!$C$13)*('Ejercicio 3 - TIR'!$D$13-'Ejercicio 3 - TIR'!$C$13)*B216),'Ejercicio 3 - TIR'!$E$13-SQRT(('Ejercicio 3 - TIR'!$E$13-'Ejercicio 3 - TIR'!$C$13)*('Ejercicio 3 - TIR'!$E$13-'Ejercicio 3 - TIR'!$D$13)*(1-B216)))</f>
        <v>67149.7941471761</v>
      </c>
      <c r="D216" s="27">
        <f ca="1" t="shared" si="1610"/>
        <v>0.809865582068107</v>
      </c>
      <c r="E216" s="28">
        <f ca="1">IF(D216&lt;=('Ejercicio 3 - TIR'!$D$14-'Ejercicio 3 - TIR'!$C$14)/('Ejercicio 3 - TIR'!$E$14-'Ejercicio 3 - TIR'!$C$14),'Ejercicio 3 - TIR'!$C$14+SQRT(('Ejercicio 3 - TIR'!$E$14-'Ejercicio 3 - TIR'!$C$14)*('Ejercicio 3 - TIR'!$D$14-'Ejercicio 3 - TIR'!$C$14)*D216),'Ejercicio 3 - TIR'!$E$14-SQRT(('Ejercicio 3 - TIR'!$E$14-'Ejercicio 3 - TIR'!$C$14)*('Ejercicio 3 - TIR'!$E$14-'Ejercicio 3 - TIR'!$D$14)*(1-D216)))</f>
        <v>34659.5727989435</v>
      </c>
      <c r="F216" s="27">
        <f ca="1" t="shared" si="1610"/>
        <v>0.319454348732016</v>
      </c>
      <c r="G216" s="28">
        <f ca="1">IF(F216&lt;=('Ejercicio 3 - TIR'!$D$18-'Ejercicio 3 - TIR'!$C$18)/('Ejercicio 3 - TIR'!$E$18-'Ejercicio 3 - TIR'!$C$18),'Ejercicio 3 - TIR'!$C$18+SQRT(('Ejercicio 3 - TIR'!$E$18-'Ejercicio 3 - TIR'!$C$18)*('Ejercicio 3 - TIR'!$D$18-'Ejercicio 3 - TIR'!$C$18)*F216),'Ejercicio 3 - TIR'!$E$18-SQRT(('Ejercicio 3 - TIR'!$E$18-'Ejercicio 3 - TIR'!$C$18)*('Ejercicio 3 - TIR'!$E$18-'Ejercicio 3 - TIR'!$D$18)*(1-F216)))</f>
        <v>36922.2938618497</v>
      </c>
      <c r="H216" s="27">
        <f ca="1" t="shared" ref="H216:L216" si="1611">RAND()</f>
        <v>0.922924746989726</v>
      </c>
      <c r="I216" s="28">
        <f ca="1">IF(H216&lt;=('Ejercicio 3 - TIR'!$D$18-'Ejercicio 3 - TIR'!$C$18)/('Ejercicio 3 - TIR'!$E$18-'Ejercicio 3 - TIR'!$C$18),'Ejercicio 3 - TIR'!$C$18+SQRT(('Ejercicio 3 - TIR'!$E$18-'Ejercicio 3 - TIR'!$C$18)*('Ejercicio 3 - TIR'!$D$18-'Ejercicio 3 - TIR'!$C$18)*H216),'Ejercicio 3 - TIR'!$E$18-SQRT(('Ejercicio 3 - TIR'!$E$18-'Ejercicio 3 - TIR'!$C$18)*('Ejercicio 3 - TIR'!$E$18-'Ejercicio 3 - TIR'!$D$18)*(1-H216)))</f>
        <v>42595.7030183918</v>
      </c>
      <c r="J216" s="27">
        <f ca="1" t="shared" si="1611"/>
        <v>0.484495088364019</v>
      </c>
      <c r="K216" s="28">
        <f ca="1">IF(J216&lt;=('Ejercicio 3 - TIR'!$D$18-'Ejercicio 3 - TIR'!$C$18)/('Ejercicio 3 - TIR'!$E$18-'Ejercicio 3 - TIR'!$C$18),'Ejercicio 3 - TIR'!$C$18+SQRT(('Ejercicio 3 - TIR'!$E$18-'Ejercicio 3 - TIR'!$C$18)*('Ejercicio 3 - TIR'!$D$18-'Ejercicio 3 - TIR'!$C$18)*J216),'Ejercicio 3 - TIR'!$E$18-SQRT(('Ejercicio 3 - TIR'!$E$18-'Ejercicio 3 - TIR'!$C$18)*('Ejercicio 3 - TIR'!$E$18-'Ejercicio 3 - TIR'!$D$18)*(1-J216)))</f>
        <v>38524.9201318606</v>
      </c>
      <c r="L216" s="27">
        <f ca="1" t="shared" si="1611"/>
        <v>0.85855094279867</v>
      </c>
      <c r="M216" s="28">
        <f ca="1">IF(L216&lt;=('Ejercicio 3 - TIR'!$D$18-'Ejercicio 3 - TIR'!$C$18)/('Ejercicio 3 - TIR'!$E$18-'Ejercicio 3 - TIR'!$C$18),'Ejercicio 3 - TIR'!$C$18+SQRT(('Ejercicio 3 - TIR'!$E$18-'Ejercicio 3 - TIR'!$C$18)*('Ejercicio 3 - TIR'!$D$18-'Ejercicio 3 - TIR'!$C$18)*L216),'Ejercicio 3 - TIR'!$E$18-SQRT(('Ejercicio 3 - TIR'!$E$18-'Ejercicio 3 - TIR'!$C$18)*('Ejercicio 3 - TIR'!$E$18-'Ejercicio 3 - TIR'!$D$18)*(1-L216)))</f>
        <v>41742.9032421342</v>
      </c>
      <c r="N216" s="27">
        <f ca="1" t="shared" ref="N216:R216" si="1612">RAND()</f>
        <v>0.386404073965844</v>
      </c>
      <c r="O216" s="28">
        <f ca="1">IF(N216&lt;=('Ejercicio 3 - TIR'!$D$18-'Ejercicio 3 - TIR'!$C$18)/('Ejercicio 3 - TIR'!$E$18-'Ejercicio 3 - TIR'!$C$18),'Ejercicio 3 - TIR'!$C$18+SQRT(('Ejercicio 3 - TIR'!$E$18-'Ejercicio 3 - TIR'!$C$18)*('Ejercicio 3 - TIR'!$D$18-'Ejercicio 3 - TIR'!$C$18)*N216),'Ejercicio 3 - TIR'!$E$18-SQRT(('Ejercicio 3 - TIR'!$E$18-'Ejercicio 3 - TIR'!$C$18)*('Ejercicio 3 - TIR'!$E$18-'Ejercicio 3 - TIR'!$D$18)*(1-N216)))</f>
        <v>37613.1866583499</v>
      </c>
      <c r="P216" s="27">
        <f ca="1" t="shared" si="1612"/>
        <v>0.727286941166421</v>
      </c>
      <c r="Q216" s="29">
        <f ca="1">IF(P216&lt;=('Ejercicio 3 - TIR'!$D$22-'Ejercicio 3 - TIR'!$C$22)/('Ejercicio 3 - TIR'!$E$22-'Ejercicio 3 - TIR'!$C$22),'Ejercicio 3 - TIR'!$C$22+SQRT(('Ejercicio 3 - TIR'!$E$22-'Ejercicio 3 - TIR'!$C$22)*('Ejercicio 3 - TIR'!$D$22-'Ejercicio 3 - TIR'!$C$22)*P216),'Ejercicio 3 - TIR'!$E$22-SQRT(('Ejercicio 3 - TIR'!$E$22-'Ejercicio 3 - TIR'!$C$22)*('Ejercicio 3 - TIR'!$E$22-'Ejercicio 3 - TIR'!$D$22)*(1-P216)))</f>
        <v>0.157844109002334</v>
      </c>
      <c r="R216" s="27">
        <f ca="1" t="shared" si="1612"/>
        <v>0.888164723632924</v>
      </c>
      <c r="S216" s="29">
        <f ca="1">IF(R216&lt;=('Ejercicio 3 - TIR'!$D$23-'Ejercicio 3 - TIR'!$C$23)/('Ejercicio 3 - TIR'!$E$23-'Ejercicio 3 - TIR'!$C$23),'Ejercicio 3 - TIR'!$C$23+SQRT(('Ejercicio 3 - TIR'!$E$23-'Ejercicio 3 - TIR'!$C$23)*('Ejercicio 3 - TIR'!$D$23-'Ejercicio 3 - TIR'!$C$23)*R216),'Ejercicio 3 - TIR'!$E$23-SQRT(('Ejercicio 3 - TIR'!$E$23-'Ejercicio 3 - TIR'!$C$23)*('Ejercicio 3 - TIR'!$E$23-'Ejercicio 3 - TIR'!$D$23)*(1-R216)))</f>
        <v>0.165811853628443</v>
      </c>
      <c r="T216" s="27">
        <f ca="1" t="shared" ref="T216:X216" si="1613">RAND()</f>
        <v>0.27540152078333</v>
      </c>
      <c r="U216" s="29">
        <f ca="1">IF(T216&lt;=('Ejercicio 3 - TIR'!$D$24-'Ejercicio 3 - TIR'!$C$24)/('Ejercicio 3 - TIR'!$E$24-'Ejercicio 3 - TIR'!$C$24),'Ejercicio 3 - TIR'!$C$24+SQRT(('Ejercicio 3 - TIR'!$E$24-'Ejercicio 3 - TIR'!$C$24)*('Ejercicio 3 - TIR'!$D$24-'Ejercicio 3 - TIR'!$C$24)*T216),'Ejercicio 3 - TIR'!$E$24-SQRT(('Ejercicio 3 - TIR'!$E$24-'Ejercicio 3 - TIR'!$C$24)*('Ejercicio 3 - TIR'!$E$24-'Ejercicio 3 - TIR'!$D$24)*(1-T216)))</f>
        <v>0.174048766988039</v>
      </c>
      <c r="V216" s="27">
        <f ca="1" t="shared" si="1613"/>
        <v>0.580091141034981</v>
      </c>
      <c r="W216" s="29">
        <f ca="1">IF(V216&lt;=('Ejercicio 3 - TIR'!$D$25-'Ejercicio 3 - TIR'!$C$25)/('Ejercicio 3 - TIR'!$E$25-'Ejercicio 3 - TIR'!$C$25),'Ejercicio 3 - TIR'!$C$25+SQRT(('Ejercicio 3 - TIR'!$E$25-'Ejercicio 3 - TIR'!$C$25)*('Ejercicio 3 - TIR'!$D$25-'Ejercicio 3 - TIR'!$C$25)*V216),'Ejercicio 3 - TIR'!$E$25-SQRT(('Ejercicio 3 - TIR'!$E$25-'Ejercicio 3 - TIR'!$C$25)*('Ejercicio 3 - TIR'!$E$25-'Ejercicio 3 - TIR'!$D$25)*(1-V216)))</f>
        <v>0.21166358120041</v>
      </c>
      <c r="X216" s="27">
        <f ca="1" t="shared" si="1613"/>
        <v>0.265887524612731</v>
      </c>
      <c r="Y216" s="29">
        <f ca="1">IF(X216&lt;=('Ejercicio 3 - TIR'!$D$26-'Ejercicio 3 - TIR'!$C$26)/('Ejercicio 3 - TIR'!$E$26-'Ejercicio 3 - TIR'!$C$26),'Ejercicio 3 - TIR'!$C$26+SQRT(('Ejercicio 3 - TIR'!$E$26-'Ejercicio 3 - TIR'!$C$26)*('Ejercicio 3 - TIR'!$D$26-'Ejercicio 3 - TIR'!$C$26)*X216),'Ejercicio 3 - TIR'!$E$26-SQRT(('Ejercicio 3 - TIR'!$E$26-'Ejercicio 3 - TIR'!$C$26)*('Ejercicio 3 - TIR'!$E$26-'Ejercicio 3 - TIR'!$D$26)*(1-X216)))</f>
        <v>0.216793587226319</v>
      </c>
      <c r="Z216" s="27">
        <f ca="1" t="shared" si="1432"/>
        <v>1.15784410900233</v>
      </c>
      <c r="AA216" s="27">
        <f ca="1" t="shared" si="1433"/>
        <v>1.34982838692878</v>
      </c>
      <c r="AB216" s="27">
        <f ca="1" t="shared" si="1434"/>
        <v>1.58476435331919</v>
      </c>
      <c r="AC216" s="27">
        <f ca="1" t="shared" si="1435"/>
        <v>1.92020125170148</v>
      </c>
      <c r="AD216" s="27">
        <f ca="1" t="shared" si="1436"/>
        <v>2.33648856925432</v>
      </c>
      <c r="AE216" s="26">
        <f ca="1" t="shared" si="1437"/>
        <v>5470.80938685078</v>
      </c>
      <c r="AF216" s="26">
        <f ca="1" t="shared" si="1438"/>
        <v>6377.9344321324</v>
      </c>
      <c r="AG216" s="26">
        <f ca="1" t="shared" si="1439"/>
        <v>7488.0060559756</v>
      </c>
      <c r="AH216" s="26">
        <f ca="1" t="shared" si="1440"/>
        <v>9072.94423383375</v>
      </c>
      <c r="AI216" s="26">
        <f ca="1" t="shared" si="1441"/>
        <v>11039.9003609909</v>
      </c>
      <c r="AJ216" s="28">
        <f ca="1" t="shared" si="1442"/>
        <v>42750.2604387957</v>
      </c>
      <c r="AK216" s="28">
        <f ca="1" t="shared" si="1443"/>
        <v>57496.8890954133</v>
      </c>
      <c r="AL216" s="28">
        <f ca="1" t="shared" si="1444"/>
        <v>61052.9201394417</v>
      </c>
      <c r="AM216" s="28">
        <f ca="1" t="shared" si="1445"/>
        <v>80154.7750552001</v>
      </c>
      <c r="AN216" s="28">
        <f ca="1" t="shared" si="1446"/>
        <v>87882.7806804635</v>
      </c>
      <c r="AO216" s="28">
        <f ca="1">C216/'Ejercicio 3 - TIR'!$D$7</f>
        <v>13429.9588294352</v>
      </c>
      <c r="AP216" s="28">
        <f ca="1" t="shared" si="1447"/>
        <v>29320.3016093605</v>
      </c>
      <c r="AQ216" s="28">
        <f ca="1" t="shared" si="1448"/>
        <v>44066.9302659781</v>
      </c>
      <c r="AR216" s="28">
        <f ca="1" t="shared" si="1449"/>
        <v>47622.9613100064</v>
      </c>
      <c r="AS216" s="28">
        <f ca="1" t="shared" si="1450"/>
        <v>66724.8162257649</v>
      </c>
      <c r="AT216" s="28">
        <f ca="1" t="shared" si="1451"/>
        <v>74452.8218510283</v>
      </c>
      <c r="AU216" s="28">
        <f ca="1">AP216*'Ejercicio 3 - TIR'!$D$5</f>
        <v>14660.1508046803</v>
      </c>
      <c r="AV216" s="28">
        <f ca="1">AQ216*'Ejercicio 3 - TIR'!$D$5</f>
        <v>22033.465132989</v>
      </c>
      <c r="AW216" s="28">
        <f ca="1">AR216*'Ejercicio 3 - TIR'!$D$5</f>
        <v>23811.4806550032</v>
      </c>
      <c r="AX216" s="28">
        <f ca="1">AS216*'Ejercicio 3 - TIR'!$D$5</f>
        <v>33362.4081128824</v>
      </c>
      <c r="AY216" s="28">
        <f ca="1">AT216*'Ejercicio 3 - TIR'!$D$5</f>
        <v>37226.4109255141</v>
      </c>
      <c r="AZ216" s="28">
        <f ca="1" t="shared" ref="AZ216:BD216" si="1614">AJ216-AU216-AE216</f>
        <v>22619.3002472647</v>
      </c>
      <c r="BA216" s="28">
        <f ca="1" t="shared" si="1614"/>
        <v>29085.4895302919</v>
      </c>
      <c r="BB216" s="28">
        <f ca="1" t="shared" si="1614"/>
        <v>29753.4334284628</v>
      </c>
      <c r="BC216" s="28">
        <f ca="1" t="shared" si="1614"/>
        <v>37719.4227084839</v>
      </c>
      <c r="BD216" s="28">
        <f ca="1" t="shared" si="1614"/>
        <v>39616.4693939584</v>
      </c>
      <c r="BE216" s="28">
        <f ca="1" t="shared" ref="BE216:BI216" si="1615">AZ216/Z216</f>
        <v>19535.7043935343</v>
      </c>
      <c r="BF216" s="28">
        <f ca="1" t="shared" si="1615"/>
        <v>21547.5462006463</v>
      </c>
      <c r="BG216" s="28">
        <f ca="1" t="shared" si="1615"/>
        <v>18774.673576009</v>
      </c>
      <c r="BH216" s="28">
        <f ca="1" t="shared" si="1615"/>
        <v>19643.4736593682</v>
      </c>
      <c r="BI216" s="28">
        <f ca="1" t="shared" si="1615"/>
        <v>16955.5588310034</v>
      </c>
      <c r="BJ216" s="28">
        <f ca="1" t="shared" si="1454"/>
        <v>80981.6956599694</v>
      </c>
      <c r="BK216" s="28">
        <f ca="1" t="shared" si="1455"/>
        <v>31378.9452905315</v>
      </c>
      <c r="BL216" s="28">
        <f ca="1" t="shared" si="1456"/>
        <v>112360.640950501</v>
      </c>
      <c r="BM216" s="28">
        <f ca="1">BK216*'Ejercicio 3 - TIR'!$D$5</f>
        <v>15689.4726452658</v>
      </c>
      <c r="BN216" s="28">
        <f ca="1" t="shared" si="1457"/>
        <v>96671.1683052352</v>
      </c>
      <c r="BO216" s="28">
        <f ca="1" t="shared" si="1458"/>
        <v>41374.5522136611</v>
      </c>
      <c r="BP216" s="28">
        <f ca="1" t="shared" si="1459"/>
        <v>-101809.36694612</v>
      </c>
      <c r="BQ216" s="28">
        <f ca="1" t="shared" ref="BQ216:BT216" si="1616">BE216</f>
        <v>19535.7043935343</v>
      </c>
      <c r="BR216" s="28">
        <f ca="1" t="shared" si="1616"/>
        <v>21547.5462006463</v>
      </c>
      <c r="BS216" s="28">
        <f ca="1" t="shared" si="1616"/>
        <v>18774.673576009</v>
      </c>
      <c r="BT216" s="28">
        <f ca="1" t="shared" si="1616"/>
        <v>19643.4736593682</v>
      </c>
      <c r="BU216" s="28">
        <f ca="1" t="shared" si="1461"/>
        <v>58330.1110446645</v>
      </c>
      <c r="BV216" s="30">
        <f ca="1" t="shared" si="1462"/>
        <v>9.18305294872996</v>
      </c>
    </row>
    <row r="217" ht="15" customHeight="1" spans="1:74">
      <c r="A217" s="26">
        <v>216</v>
      </c>
      <c r="B217" s="27">
        <f ca="1" t="shared" ref="B217:F217" si="1617">RAND()</f>
        <v>0.144891631744327</v>
      </c>
      <c r="C217" s="28">
        <f ca="1">IF(B217&lt;=('Ejercicio 3 - TIR'!$D$13-'Ejercicio 3 - TIR'!$C$13)/('Ejercicio 3 - TIR'!$E$13-'Ejercicio 3 - TIR'!$C$13),'Ejercicio 3 - TIR'!$C$13+SQRT(('Ejercicio 3 - TIR'!$E$13-'Ejercicio 3 - TIR'!$C$13)*('Ejercicio 3 - TIR'!$D$13-'Ejercicio 3 - TIR'!$C$13)*B217),'Ejercicio 3 - TIR'!$E$13-SQRT(('Ejercicio 3 - TIR'!$E$13-'Ejercicio 3 - TIR'!$C$13)*('Ejercicio 3 - TIR'!$E$13-'Ejercicio 3 - TIR'!$D$13)*(1-B217)))</f>
        <v>67612.9266841164</v>
      </c>
      <c r="D217" s="27">
        <f ca="1" t="shared" si="1617"/>
        <v>0.124919696378605</v>
      </c>
      <c r="E217" s="28">
        <f ca="1">IF(D217&lt;=('Ejercicio 3 - TIR'!$D$14-'Ejercicio 3 - TIR'!$C$14)/('Ejercicio 3 - TIR'!$E$14-'Ejercicio 3 - TIR'!$C$14),'Ejercicio 3 - TIR'!$C$14+SQRT(('Ejercicio 3 - TIR'!$E$14-'Ejercicio 3 - TIR'!$C$14)*('Ejercicio 3 - TIR'!$D$14-'Ejercicio 3 - TIR'!$C$14)*D217),'Ejercicio 3 - TIR'!$E$14-SQRT(('Ejercicio 3 - TIR'!$E$14-'Ejercicio 3 - TIR'!$C$14)*('Ejercicio 3 - TIR'!$E$14-'Ejercicio 3 - TIR'!$D$14)*(1-D217)))</f>
        <v>28060.8785059841</v>
      </c>
      <c r="F217" s="27">
        <f ca="1" t="shared" si="1617"/>
        <v>0.16320799517625</v>
      </c>
      <c r="G217" s="28">
        <f ca="1">IF(F217&lt;=('Ejercicio 3 - TIR'!$D$18-'Ejercicio 3 - TIR'!$C$18)/('Ejercicio 3 - TIR'!$E$18-'Ejercicio 3 - TIR'!$C$18),'Ejercicio 3 - TIR'!$C$18+SQRT(('Ejercicio 3 - TIR'!$E$18-'Ejercicio 3 - TIR'!$C$18)*('Ejercicio 3 - TIR'!$D$18-'Ejercicio 3 - TIR'!$C$18)*F217),'Ejercicio 3 - TIR'!$E$18-SQRT(('Ejercicio 3 - TIR'!$E$18-'Ejercicio 3 - TIR'!$C$18)*('Ejercicio 3 - TIR'!$E$18-'Ejercicio 3 - TIR'!$D$18)*(1-F217)))</f>
        <v>34947.8479439487</v>
      </c>
      <c r="H217" s="27">
        <f ca="1" t="shared" ref="H217:L217" si="1618">RAND()</f>
        <v>0.517461463174429</v>
      </c>
      <c r="I217" s="28">
        <f ca="1">IF(H217&lt;=('Ejercicio 3 - TIR'!$D$18-'Ejercicio 3 - TIR'!$C$18)/('Ejercicio 3 - TIR'!$E$18-'Ejercicio 3 - TIR'!$C$18),'Ejercicio 3 - TIR'!$C$18+SQRT(('Ejercicio 3 - TIR'!$E$18-'Ejercicio 3 - TIR'!$C$18)*('Ejercicio 3 - TIR'!$D$18-'Ejercicio 3 - TIR'!$C$18)*H217),'Ejercicio 3 - TIR'!$E$18-SQRT(('Ejercicio 3 - TIR'!$E$18-'Ejercicio 3 - TIR'!$C$18)*('Ejercicio 3 - TIR'!$E$18-'Ejercicio 3 - TIR'!$D$18)*(1-H217)))</f>
        <v>38810.1770400012</v>
      </c>
      <c r="J217" s="27">
        <f ca="1" t="shared" si="1618"/>
        <v>0.845860953170781</v>
      </c>
      <c r="K217" s="28">
        <f ca="1">IF(J217&lt;=('Ejercicio 3 - TIR'!$D$18-'Ejercicio 3 - TIR'!$C$18)/('Ejercicio 3 - TIR'!$E$18-'Ejercicio 3 - TIR'!$C$18),'Ejercicio 3 - TIR'!$C$18+SQRT(('Ejercicio 3 - TIR'!$E$18-'Ejercicio 3 - TIR'!$C$18)*('Ejercicio 3 - TIR'!$D$18-'Ejercicio 3 - TIR'!$C$18)*J217),'Ejercicio 3 - TIR'!$E$18-SQRT(('Ejercicio 3 - TIR'!$E$18-'Ejercicio 3 - TIR'!$C$18)*('Ejercicio 3 - TIR'!$E$18-'Ejercicio 3 - TIR'!$D$18)*(1-J217)))</f>
        <v>41599.9369840852</v>
      </c>
      <c r="L217" s="27">
        <f ca="1" t="shared" si="1618"/>
        <v>0.0203170712014948</v>
      </c>
      <c r="M217" s="28">
        <f ca="1">IF(L217&lt;=('Ejercicio 3 - TIR'!$D$18-'Ejercicio 3 - TIR'!$C$18)/('Ejercicio 3 - TIR'!$E$18-'Ejercicio 3 - TIR'!$C$18),'Ejercicio 3 - TIR'!$C$18+SQRT(('Ejercicio 3 - TIR'!$E$18-'Ejercicio 3 - TIR'!$C$18)*('Ejercicio 3 - TIR'!$D$18-'Ejercicio 3 - TIR'!$C$18)*L217),'Ejercicio 3 - TIR'!$E$18-SQRT(('Ejercicio 3 - TIR'!$E$18-'Ejercicio 3 - TIR'!$C$18)*('Ejercicio 3 - TIR'!$E$18-'Ejercicio 3 - TIR'!$D$18)*(1-L217)))</f>
        <v>31745.7264047451</v>
      </c>
      <c r="N217" s="27">
        <f ca="1" t="shared" ref="N217:R217" si="1619">RAND()</f>
        <v>0.34331395527306</v>
      </c>
      <c r="O217" s="28">
        <f ca="1">IF(N217&lt;=('Ejercicio 3 - TIR'!$D$18-'Ejercicio 3 - TIR'!$C$18)/('Ejercicio 3 - TIR'!$E$18-'Ejercicio 3 - TIR'!$C$18),'Ejercicio 3 - TIR'!$C$18+SQRT(('Ejercicio 3 - TIR'!$E$18-'Ejercicio 3 - TIR'!$C$18)*('Ejercicio 3 - TIR'!$D$18-'Ejercicio 3 - TIR'!$C$18)*N217),'Ejercicio 3 - TIR'!$E$18-SQRT(('Ejercicio 3 - TIR'!$E$18-'Ejercicio 3 - TIR'!$C$18)*('Ejercicio 3 - TIR'!$E$18-'Ejercicio 3 - TIR'!$D$18)*(1-N217)))</f>
        <v>37176.1475243308</v>
      </c>
      <c r="P217" s="27">
        <f ca="1" t="shared" si="1619"/>
        <v>0.712497412241873</v>
      </c>
      <c r="Q217" s="29">
        <f ca="1">IF(P217&lt;=('Ejercicio 3 - TIR'!$D$22-'Ejercicio 3 - TIR'!$C$22)/('Ejercicio 3 - TIR'!$E$22-'Ejercicio 3 - TIR'!$C$22),'Ejercicio 3 - TIR'!$C$22+SQRT(('Ejercicio 3 - TIR'!$E$22-'Ejercicio 3 - TIR'!$C$22)*('Ejercicio 3 - TIR'!$D$22-'Ejercicio 3 - TIR'!$C$22)*P217),'Ejercicio 3 - TIR'!$E$22-SQRT(('Ejercicio 3 - TIR'!$E$22-'Ejercicio 3 - TIR'!$C$22)*('Ejercicio 3 - TIR'!$E$22-'Ejercicio 3 - TIR'!$D$22)*(1-P217)))</f>
        <v>0.157251271289045</v>
      </c>
      <c r="R217" s="27">
        <f ca="1" t="shared" si="1619"/>
        <v>0.362058397468791</v>
      </c>
      <c r="S217" s="29">
        <f ca="1">IF(R217&lt;=('Ejercicio 3 - TIR'!$D$23-'Ejercicio 3 - TIR'!$C$23)/('Ejercicio 3 - TIR'!$E$23-'Ejercicio 3 - TIR'!$C$23),'Ejercicio 3 - TIR'!$C$23+SQRT(('Ejercicio 3 - TIR'!$E$23-'Ejercicio 3 - TIR'!$C$23)*('Ejercicio 3 - TIR'!$D$23-'Ejercicio 3 - TIR'!$C$23)*R217),'Ejercicio 3 - TIR'!$E$23-SQRT(('Ejercicio 3 - TIR'!$E$23-'Ejercicio 3 - TIR'!$C$23)*('Ejercicio 3 - TIR'!$E$23-'Ejercicio 3 - TIR'!$D$23)*(1-R217)))</f>
        <v>0.145528515731312</v>
      </c>
      <c r="T217" s="27">
        <f ca="1" t="shared" ref="T217:X217" si="1620">RAND()</f>
        <v>0.669787644084364</v>
      </c>
      <c r="U217" s="29">
        <f ca="1">IF(T217&lt;=('Ejercicio 3 - TIR'!$D$24-'Ejercicio 3 - TIR'!$C$24)/('Ejercicio 3 - TIR'!$E$24-'Ejercicio 3 - TIR'!$C$24),'Ejercicio 3 - TIR'!$C$24+SQRT(('Ejercicio 3 - TIR'!$E$24-'Ejercicio 3 - TIR'!$C$24)*('Ejercicio 3 - TIR'!$D$24-'Ejercicio 3 - TIR'!$C$24)*T217),'Ejercicio 3 - TIR'!$E$24-SQRT(('Ejercicio 3 - TIR'!$E$24-'Ejercicio 3 - TIR'!$C$24)*('Ejercicio 3 - TIR'!$E$24-'Ejercicio 3 - TIR'!$D$24)*(1-T217)))</f>
        <v>0.189592852870357</v>
      </c>
      <c r="V217" s="27">
        <f ca="1" t="shared" si="1620"/>
        <v>0.590922320261898</v>
      </c>
      <c r="W217" s="29">
        <f ca="1">IF(V217&lt;=('Ejercicio 3 - TIR'!$D$25-'Ejercicio 3 - TIR'!$C$25)/('Ejercicio 3 - TIR'!$E$25-'Ejercicio 3 - TIR'!$C$25),'Ejercicio 3 - TIR'!$C$25+SQRT(('Ejercicio 3 - TIR'!$E$25-'Ejercicio 3 - TIR'!$C$25)*('Ejercicio 3 - TIR'!$D$25-'Ejercicio 3 - TIR'!$C$25)*V217),'Ejercicio 3 - TIR'!$E$25-SQRT(('Ejercicio 3 - TIR'!$E$25-'Ejercicio 3 - TIR'!$C$25)*('Ejercicio 3 - TIR'!$E$25-'Ejercicio 3 - TIR'!$D$25)*(1-V217)))</f>
        <v>0.21216123840447</v>
      </c>
      <c r="X217" s="27">
        <f ca="1" t="shared" si="1620"/>
        <v>0.597195074281943</v>
      </c>
      <c r="Y217" s="29">
        <f ca="1">IF(X217&lt;=('Ejercicio 3 - TIR'!$D$26-'Ejercicio 3 - TIR'!$C$26)/('Ejercicio 3 - TIR'!$E$26-'Ejercicio 3 - TIR'!$C$26),'Ejercicio 3 - TIR'!$C$26+SQRT(('Ejercicio 3 - TIR'!$E$26-'Ejercicio 3 - TIR'!$C$26)*('Ejercicio 3 - TIR'!$D$26-'Ejercicio 3 - TIR'!$C$26)*X217),'Ejercicio 3 - TIR'!$E$26-SQRT(('Ejercicio 3 - TIR'!$E$26-'Ejercicio 3 - TIR'!$C$26)*('Ejercicio 3 - TIR'!$E$26-'Ejercicio 3 - TIR'!$D$26)*(1-X217)))</f>
        <v>0.233361533056097</v>
      </c>
      <c r="Z217" s="27">
        <f ca="1" t="shared" si="1432"/>
        <v>1.15725127128905</v>
      </c>
      <c r="AA217" s="27">
        <f ca="1" t="shared" si="1433"/>
        <v>1.32566433112791</v>
      </c>
      <c r="AB217" s="27">
        <f ca="1" t="shared" si="1434"/>
        <v>1.57700081361493</v>
      </c>
      <c r="AC217" s="27">
        <f ca="1" t="shared" si="1435"/>
        <v>1.91157925919633</v>
      </c>
      <c r="AD217" s="27">
        <f ca="1" t="shared" si="1436"/>
        <v>2.35766832568062</v>
      </c>
      <c r="AE217" s="26">
        <f ca="1" t="shared" si="1437"/>
        <v>4412.60881855344</v>
      </c>
      <c r="AF217" s="26">
        <f ca="1" t="shared" si="1438"/>
        <v>5054.76923042041</v>
      </c>
      <c r="AG217" s="26">
        <f ca="1" t="shared" si="1439"/>
        <v>6013.11734941712</v>
      </c>
      <c r="AH217" s="26">
        <f ca="1" t="shared" si="1440"/>
        <v>7288.86777294085</v>
      </c>
      <c r="AI217" s="26">
        <f ca="1" t="shared" si="1441"/>
        <v>8989.80913067751</v>
      </c>
      <c r="AJ217" s="28">
        <f ca="1" t="shared" si="1442"/>
        <v>40443.4414619509</v>
      </c>
      <c r="AK217" s="28">
        <f ca="1" t="shared" si="1443"/>
        <v>51449.2673866891</v>
      </c>
      <c r="AL217" s="28">
        <f ca="1" t="shared" si="1444"/>
        <v>65603.1344702321</v>
      </c>
      <c r="AM217" s="28">
        <f ca="1" t="shared" si="1445"/>
        <v>60684.4721634319</v>
      </c>
      <c r="AN217" s="28">
        <f ca="1" t="shared" si="1446"/>
        <v>87649.0254889447</v>
      </c>
      <c r="AO217" s="28">
        <f ca="1">C217/'Ejercicio 3 - TIR'!$D$7</f>
        <v>13522.5853368233</v>
      </c>
      <c r="AP217" s="28">
        <f ca="1" t="shared" si="1447"/>
        <v>26920.8561251276</v>
      </c>
      <c r="AQ217" s="28">
        <f ca="1" t="shared" si="1448"/>
        <v>37926.6820498658</v>
      </c>
      <c r="AR217" s="28">
        <f ca="1" t="shared" si="1449"/>
        <v>52080.5491334089</v>
      </c>
      <c r="AS217" s="28">
        <f ca="1" t="shared" si="1450"/>
        <v>47161.8868266086</v>
      </c>
      <c r="AT217" s="28">
        <f ca="1" t="shared" si="1451"/>
        <v>74126.4401521214</v>
      </c>
      <c r="AU217" s="28">
        <f ca="1">AP217*'Ejercicio 3 - TIR'!$D$5</f>
        <v>13460.4280625638</v>
      </c>
      <c r="AV217" s="28">
        <f ca="1">AQ217*'Ejercicio 3 - TIR'!$D$5</f>
        <v>18963.3410249329</v>
      </c>
      <c r="AW217" s="28">
        <f ca="1">AR217*'Ejercicio 3 - TIR'!$D$5</f>
        <v>26040.2745667044</v>
      </c>
      <c r="AX217" s="28">
        <f ca="1">AS217*'Ejercicio 3 - TIR'!$D$5</f>
        <v>23580.9434133043</v>
      </c>
      <c r="AY217" s="28">
        <f ca="1">AT217*'Ejercicio 3 - TIR'!$D$5</f>
        <v>37063.2200760607</v>
      </c>
      <c r="AZ217" s="28">
        <f ca="1" t="shared" ref="AZ217:BD217" si="1621">AJ217-AU217-AE217</f>
        <v>22570.4045808336</v>
      </c>
      <c r="BA217" s="28">
        <f ca="1" t="shared" si="1621"/>
        <v>27431.1571313358</v>
      </c>
      <c r="BB217" s="28">
        <f ca="1" t="shared" si="1621"/>
        <v>33549.7425541106</v>
      </c>
      <c r="BC217" s="28">
        <f ca="1" t="shared" si="1621"/>
        <v>29814.6609771867</v>
      </c>
      <c r="BD217" s="28">
        <f ca="1" t="shared" si="1621"/>
        <v>41595.9962822065</v>
      </c>
      <c r="BE217" s="28">
        <f ca="1" t="shared" ref="BE217:BI217" si="1622">AZ217/Z217</f>
        <v>19503.4606060038</v>
      </c>
      <c r="BF217" s="28">
        <f ca="1" t="shared" si="1622"/>
        <v>20692.3853099348</v>
      </c>
      <c r="BG217" s="28">
        <f ca="1" t="shared" si="1622"/>
        <v>21274.3977456836</v>
      </c>
      <c r="BH217" s="28">
        <f ca="1" t="shared" si="1622"/>
        <v>15596.874068262</v>
      </c>
      <c r="BI217" s="28">
        <f ca="1" t="shared" si="1622"/>
        <v>17642.8532500212</v>
      </c>
      <c r="BJ217" s="28">
        <f ca="1" t="shared" si="1454"/>
        <v>66158.2444443308</v>
      </c>
      <c r="BK217" s="28">
        <f ca="1" t="shared" si="1455"/>
        <v>31881.7711299414</v>
      </c>
      <c r="BL217" s="28">
        <f ca="1" t="shared" si="1456"/>
        <v>98040.0155742722</v>
      </c>
      <c r="BM217" s="28">
        <f ca="1">BK217*'Ejercicio 3 - TIR'!$D$5</f>
        <v>15940.8855649707</v>
      </c>
      <c r="BN217" s="28">
        <f ca="1" t="shared" si="1457"/>
        <v>82099.1300093015</v>
      </c>
      <c r="BO217" s="28">
        <f ca="1" t="shared" si="1458"/>
        <v>34822.1711743957</v>
      </c>
      <c r="BP217" s="28">
        <f ca="1" t="shared" si="1459"/>
        <v>-95673.8051901005</v>
      </c>
      <c r="BQ217" s="28">
        <f ca="1" t="shared" ref="BQ217:BT217" si="1623">BE217</f>
        <v>19503.4606060038</v>
      </c>
      <c r="BR217" s="28">
        <f ca="1" t="shared" si="1623"/>
        <v>20692.3853099348</v>
      </c>
      <c r="BS217" s="28">
        <f ca="1" t="shared" si="1623"/>
        <v>21274.3977456836</v>
      </c>
      <c r="BT217" s="28">
        <f ca="1" t="shared" si="1623"/>
        <v>15596.874068262</v>
      </c>
      <c r="BU217" s="28">
        <f ca="1" t="shared" si="1461"/>
        <v>52465.024424417</v>
      </c>
      <c r="BV217" s="30">
        <f ca="1" t="shared" si="1462"/>
        <v>9.42091354760624</v>
      </c>
    </row>
    <row r="218" ht="15" customHeight="1" spans="1:74">
      <c r="A218" s="26">
        <v>217</v>
      </c>
      <c r="B218" s="27">
        <f ca="1" t="shared" ref="B218:F218" si="1624">RAND()</f>
        <v>0.780751979024058</v>
      </c>
      <c r="C218" s="28">
        <f ca="1">IF(B218&lt;=('Ejercicio 3 - TIR'!$D$13-'Ejercicio 3 - TIR'!$C$13)/('Ejercicio 3 - TIR'!$E$13-'Ejercicio 3 - TIR'!$C$13),'Ejercicio 3 - TIR'!$C$13+SQRT(('Ejercicio 3 - TIR'!$E$13-'Ejercicio 3 - TIR'!$C$13)*('Ejercicio 3 - TIR'!$D$13-'Ejercicio 3 - TIR'!$C$13)*B218),'Ejercicio 3 - TIR'!$E$13-SQRT(('Ejercicio 3 - TIR'!$E$13-'Ejercicio 3 - TIR'!$C$13)*('Ejercicio 3 - TIR'!$E$13-'Ejercicio 3 - TIR'!$D$13)*(1-B218)))</f>
        <v>83779.7156260708</v>
      </c>
      <c r="D218" s="27">
        <f ca="1" t="shared" si="1624"/>
        <v>0.116388942702857</v>
      </c>
      <c r="E218" s="28">
        <f ca="1">IF(D218&lt;=('Ejercicio 3 - TIR'!$D$14-'Ejercicio 3 - TIR'!$C$14)/('Ejercicio 3 - TIR'!$E$14-'Ejercicio 3 - TIR'!$C$14),'Ejercicio 3 - TIR'!$C$14+SQRT(('Ejercicio 3 - TIR'!$E$14-'Ejercicio 3 - TIR'!$C$14)*('Ejercicio 3 - TIR'!$D$14-'Ejercicio 3 - TIR'!$C$14)*D218),'Ejercicio 3 - TIR'!$E$14-SQRT(('Ejercicio 3 - TIR'!$E$14-'Ejercicio 3 - TIR'!$C$14)*('Ejercicio 3 - TIR'!$E$14-'Ejercicio 3 - TIR'!$D$14)*(1-D218)))</f>
        <v>27954.5169999027</v>
      </c>
      <c r="F218" s="27">
        <f ca="1" t="shared" si="1624"/>
        <v>0.0289381877467976</v>
      </c>
      <c r="G218" s="28">
        <f ca="1">IF(F218&lt;=('Ejercicio 3 - TIR'!$D$18-'Ejercicio 3 - TIR'!$C$18)/('Ejercicio 3 - TIR'!$E$18-'Ejercicio 3 - TIR'!$C$18),'Ejercicio 3 - TIR'!$C$18+SQRT(('Ejercicio 3 - TIR'!$E$18-'Ejercicio 3 - TIR'!$C$18)*('Ejercicio 3 - TIR'!$D$18-'Ejercicio 3 - TIR'!$C$18)*F218),'Ejercicio 3 - TIR'!$E$18-SQRT(('Ejercicio 3 - TIR'!$E$18-'Ejercicio 3 - TIR'!$C$18)*('Ejercicio 3 - TIR'!$E$18-'Ejercicio 3 - TIR'!$D$18)*(1-F218)))</f>
        <v>32083.4414227474</v>
      </c>
      <c r="H218" s="27">
        <f ca="1" t="shared" ref="H218:L218" si="1625">RAND()</f>
        <v>0.23154681018734</v>
      </c>
      <c r="I218" s="28">
        <f ca="1">IF(H218&lt;=('Ejercicio 3 - TIR'!$D$18-'Ejercicio 3 - TIR'!$C$18)/('Ejercicio 3 - TIR'!$E$18-'Ejercicio 3 - TIR'!$C$18),'Ejercicio 3 - TIR'!$C$18+SQRT(('Ejercicio 3 - TIR'!$E$18-'Ejercicio 3 - TIR'!$C$18)*('Ejercicio 3 - TIR'!$D$18-'Ejercicio 3 - TIR'!$C$18)*H218),'Ejercicio 3 - TIR'!$E$18-SQRT(('Ejercicio 3 - TIR'!$E$18-'Ejercicio 3 - TIR'!$C$18)*('Ejercicio 3 - TIR'!$E$18-'Ejercicio 3 - TIR'!$D$18)*(1-H218)))</f>
        <v>35893.3879499063</v>
      </c>
      <c r="J218" s="27">
        <f ca="1" t="shared" si="1625"/>
        <v>0.225690718283422</v>
      </c>
      <c r="K218" s="28">
        <f ca="1">IF(J218&lt;=('Ejercicio 3 - TIR'!$D$18-'Ejercicio 3 - TIR'!$C$18)/('Ejercicio 3 - TIR'!$E$18-'Ejercicio 3 - TIR'!$C$18),'Ejercicio 3 - TIR'!$C$18+SQRT(('Ejercicio 3 - TIR'!$E$18-'Ejercicio 3 - TIR'!$C$18)*('Ejercicio 3 - TIR'!$D$18-'Ejercicio 3 - TIR'!$C$18)*J218),'Ejercicio 3 - TIR'!$E$18-SQRT(('Ejercicio 3 - TIR'!$E$18-'Ejercicio 3 - TIR'!$C$18)*('Ejercicio 3 - TIR'!$E$18-'Ejercicio 3 - TIR'!$D$18)*(1-J218)))</f>
        <v>35818.3853209042</v>
      </c>
      <c r="L218" s="27">
        <f ca="1" t="shared" si="1625"/>
        <v>0.570102988229979</v>
      </c>
      <c r="M218" s="28">
        <f ca="1">IF(L218&lt;=('Ejercicio 3 - TIR'!$D$18-'Ejercicio 3 - TIR'!$C$18)/('Ejercicio 3 - TIR'!$E$18-'Ejercicio 3 - TIR'!$C$18),'Ejercicio 3 - TIR'!$C$18+SQRT(('Ejercicio 3 - TIR'!$E$18-'Ejercicio 3 - TIR'!$C$18)*('Ejercicio 3 - TIR'!$D$18-'Ejercicio 3 - TIR'!$C$18)*L218),'Ejercicio 3 - TIR'!$E$18-SQRT(('Ejercicio 3 - TIR'!$E$18-'Ejercicio 3 - TIR'!$C$18)*('Ejercicio 3 - TIR'!$E$18-'Ejercicio 3 - TIR'!$D$18)*(1-L218)))</f>
        <v>39247.4563115755</v>
      </c>
      <c r="N218" s="27">
        <f ca="1" t="shared" ref="N218:R218" si="1626">RAND()</f>
        <v>0.253800530705858</v>
      </c>
      <c r="O218" s="28">
        <f ca="1">IF(N218&lt;=('Ejercicio 3 - TIR'!$D$18-'Ejercicio 3 - TIR'!$C$18)/('Ejercicio 3 - TIR'!$E$18-'Ejercicio 3 - TIR'!$C$18),'Ejercicio 3 - TIR'!$C$18+SQRT(('Ejercicio 3 - TIR'!$E$18-'Ejercicio 3 - TIR'!$C$18)*('Ejercicio 3 - TIR'!$D$18-'Ejercicio 3 - TIR'!$C$18)*N218),'Ejercicio 3 - TIR'!$E$18-SQRT(('Ejercicio 3 - TIR'!$E$18-'Ejercicio 3 - TIR'!$C$18)*('Ejercicio 3 - TIR'!$E$18-'Ejercicio 3 - TIR'!$D$18)*(1-N218)))</f>
        <v>36170.095591308</v>
      </c>
      <c r="P218" s="27">
        <f ca="1" t="shared" si="1626"/>
        <v>0.488463411959857</v>
      </c>
      <c r="Q218" s="29">
        <f ca="1">IF(P218&lt;=('Ejercicio 3 - TIR'!$D$22-'Ejercicio 3 - TIR'!$C$22)/('Ejercicio 3 - TIR'!$E$22-'Ejercicio 3 - TIR'!$C$22),'Ejercicio 3 - TIR'!$C$22+SQRT(('Ejercicio 3 - TIR'!$E$22-'Ejercicio 3 - TIR'!$C$22)*('Ejercicio 3 - TIR'!$D$22-'Ejercicio 3 - TIR'!$C$22)*P218),'Ejercicio 3 - TIR'!$E$22-SQRT(('Ejercicio 3 - TIR'!$E$22-'Ejercicio 3 - TIR'!$C$22)*('Ejercicio 3 - TIR'!$E$22-'Ejercicio 3 - TIR'!$D$22)*(1-P218)))</f>
        <v>0.149651882596688</v>
      </c>
      <c r="R218" s="27">
        <f ca="1" t="shared" si="1626"/>
        <v>0.583242091820775</v>
      </c>
      <c r="S218" s="29">
        <f ca="1">IF(R218&lt;=('Ejercicio 3 - TIR'!$D$23-'Ejercicio 3 - TIR'!$C$23)/('Ejercicio 3 - TIR'!$E$23-'Ejercicio 3 - TIR'!$C$23),'Ejercicio 3 - TIR'!$C$23+SQRT(('Ejercicio 3 - TIR'!$E$23-'Ejercicio 3 - TIR'!$C$23)*('Ejercicio 3 - TIR'!$D$23-'Ejercicio 3 - TIR'!$C$23)*R218),'Ejercicio 3 - TIR'!$E$23-SQRT(('Ejercicio 3 - TIR'!$E$23-'Ejercicio 3 - TIR'!$C$23)*('Ejercicio 3 - TIR'!$E$23-'Ejercicio 3 - TIR'!$D$23)*(1-R218)))</f>
        <v>0.1526108737868</v>
      </c>
      <c r="T218" s="27">
        <f ca="1" t="shared" ref="T218:X218" si="1627">RAND()</f>
        <v>0.335118523363818</v>
      </c>
      <c r="U218" s="29">
        <f ca="1">IF(T218&lt;=('Ejercicio 3 - TIR'!$D$24-'Ejercicio 3 - TIR'!$C$24)/('Ejercicio 3 - TIR'!$E$24-'Ejercicio 3 - TIR'!$C$24),'Ejercicio 3 - TIR'!$C$24+SQRT(('Ejercicio 3 - TIR'!$E$24-'Ejercicio 3 - TIR'!$C$24)*('Ejercicio 3 - TIR'!$D$24-'Ejercicio 3 - TIR'!$C$24)*T218),'Ejercicio 3 - TIR'!$E$24-SQRT(('Ejercicio 3 - TIR'!$E$24-'Ejercicio 3 - TIR'!$C$24)*('Ejercicio 3 - TIR'!$E$24-'Ejercicio 3 - TIR'!$D$24)*(1-T218)))</f>
        <v>0.176528266039529</v>
      </c>
      <c r="V218" s="27">
        <f ca="1" t="shared" si="1627"/>
        <v>0.330295140728708</v>
      </c>
      <c r="W218" s="29">
        <f ca="1">IF(V218&lt;=('Ejercicio 3 - TIR'!$D$25-'Ejercicio 3 - TIR'!$C$25)/('Ejercicio 3 - TIR'!$E$25-'Ejercicio 3 - TIR'!$C$25),'Ejercicio 3 - TIR'!$C$25+SQRT(('Ejercicio 3 - TIR'!$E$25-'Ejercicio 3 - TIR'!$C$25)*('Ejercicio 3 - TIR'!$D$25-'Ejercicio 3 - TIR'!$C$25)*V218),'Ejercicio 3 - TIR'!$E$25-SQRT(('Ejercicio 3 - TIR'!$E$25-'Ejercicio 3 - TIR'!$C$25)*('Ejercicio 3 - TIR'!$E$25-'Ejercicio 3 - TIR'!$D$25)*(1-V218)))</f>
        <v>0.201585466980983</v>
      </c>
      <c r="X218" s="27">
        <f ca="1" t="shared" si="1627"/>
        <v>0.610104222723233</v>
      </c>
      <c r="Y218" s="29">
        <f ca="1">IF(X218&lt;=('Ejercicio 3 - TIR'!$D$26-'Ejercicio 3 - TIR'!$C$26)/('Ejercicio 3 - TIR'!$E$26-'Ejercicio 3 - TIR'!$C$26),'Ejercicio 3 - TIR'!$C$26+SQRT(('Ejercicio 3 - TIR'!$E$26-'Ejercicio 3 - TIR'!$C$26)*('Ejercicio 3 - TIR'!$D$26-'Ejercicio 3 - TIR'!$C$26)*X218),'Ejercicio 3 - TIR'!$E$26-SQRT(('Ejercicio 3 - TIR'!$E$26-'Ejercicio 3 - TIR'!$C$26)*('Ejercicio 3 - TIR'!$E$26-'Ejercicio 3 - TIR'!$D$26)*(1-X218)))</f>
        <v>0.234114956714693</v>
      </c>
      <c r="Z218" s="27">
        <f ca="1" t="shared" si="1432"/>
        <v>1.14965188259669</v>
      </c>
      <c r="AA218" s="27">
        <f ca="1" t="shared" si="1433"/>
        <v>1.32510126095041</v>
      </c>
      <c r="AB218" s="27">
        <f ca="1" t="shared" si="1434"/>
        <v>1.55901908887278</v>
      </c>
      <c r="AC218" s="27">
        <f ca="1" t="shared" si="1435"/>
        <v>1.87329467993546</v>
      </c>
      <c r="AD218" s="27">
        <f ca="1" t="shared" si="1436"/>
        <v>2.31186098284242</v>
      </c>
      <c r="AE218" s="26">
        <f ca="1" t="shared" si="1437"/>
        <v>4183.44609611655</v>
      </c>
      <c r="AF218" s="26">
        <f ca="1" t="shared" si="1438"/>
        <v>4821.88546028487</v>
      </c>
      <c r="AG218" s="26">
        <f ca="1" t="shared" si="1439"/>
        <v>5673.08453963018</v>
      </c>
      <c r="AH218" s="26">
        <f ca="1" t="shared" si="1440"/>
        <v>6816.69593577412</v>
      </c>
      <c r="AI218" s="26">
        <f ca="1" t="shared" si="1441"/>
        <v>8412.5864097151</v>
      </c>
      <c r="AJ218" s="28">
        <f ca="1" t="shared" si="1442"/>
        <v>36884.7888318421</v>
      </c>
      <c r="AK218" s="28">
        <f ca="1" t="shared" si="1443"/>
        <v>47562.373632203</v>
      </c>
      <c r="AL218" s="28">
        <f ca="1" t="shared" si="1444"/>
        <v>55841.5464478901</v>
      </c>
      <c r="AM218" s="28">
        <f ca="1" t="shared" si="1445"/>
        <v>73522.0511094737</v>
      </c>
      <c r="AN218" s="28">
        <f ca="1" t="shared" si="1446"/>
        <v>83620.2327432255</v>
      </c>
      <c r="AO218" s="28">
        <f ca="1">C218/'Ejercicio 3 - TIR'!$D$7</f>
        <v>16755.9431252142</v>
      </c>
      <c r="AP218" s="28">
        <f ca="1" t="shared" si="1447"/>
        <v>20128.8457066279</v>
      </c>
      <c r="AQ218" s="28">
        <f ca="1" t="shared" si="1448"/>
        <v>30806.4305069889</v>
      </c>
      <c r="AR218" s="28">
        <f ca="1" t="shared" si="1449"/>
        <v>39085.6033226759</v>
      </c>
      <c r="AS218" s="28">
        <f ca="1" t="shared" si="1450"/>
        <v>56766.1079842596</v>
      </c>
      <c r="AT218" s="28">
        <f ca="1" t="shared" si="1451"/>
        <v>66864.2896180113</v>
      </c>
      <c r="AU218" s="28">
        <f ca="1">AP218*'Ejercicio 3 - TIR'!$D$5</f>
        <v>10064.422853314</v>
      </c>
      <c r="AV218" s="28">
        <f ca="1">AQ218*'Ejercicio 3 - TIR'!$D$5</f>
        <v>15403.2152534944</v>
      </c>
      <c r="AW218" s="28">
        <f ca="1">AR218*'Ejercicio 3 - TIR'!$D$5</f>
        <v>19542.8016613379</v>
      </c>
      <c r="AX218" s="28">
        <f ca="1">AS218*'Ejercicio 3 - TIR'!$D$5</f>
        <v>28383.0539921298</v>
      </c>
      <c r="AY218" s="28">
        <f ca="1">AT218*'Ejercicio 3 - TIR'!$D$5</f>
        <v>33432.1448090057</v>
      </c>
      <c r="AZ218" s="28">
        <f ca="1" t="shared" ref="AZ218:BD218" si="1628">AJ218-AU218-AE218</f>
        <v>22636.9198824116</v>
      </c>
      <c r="BA218" s="28">
        <f ca="1" t="shared" si="1628"/>
        <v>27337.2729184237</v>
      </c>
      <c r="BB218" s="28">
        <f ca="1" t="shared" si="1628"/>
        <v>30625.6602469219</v>
      </c>
      <c r="BC218" s="28">
        <f ca="1" t="shared" si="1628"/>
        <v>38322.3011815698</v>
      </c>
      <c r="BD218" s="28">
        <f ca="1" t="shared" si="1628"/>
        <v>41775.5015245047</v>
      </c>
      <c r="BE218" s="28">
        <f ca="1" t="shared" ref="BE218:BI218" si="1629">AZ218/Z218</f>
        <v>19690.2386062137</v>
      </c>
      <c r="BF218" s="28">
        <f ca="1" t="shared" si="1629"/>
        <v>20630.3274504595</v>
      </c>
      <c r="BG218" s="28">
        <f ca="1" t="shared" si="1629"/>
        <v>19644.1855430169</v>
      </c>
      <c r="BH218" s="28">
        <f ca="1" t="shared" si="1629"/>
        <v>20457.1665056403</v>
      </c>
      <c r="BI218" s="28">
        <f ca="1" t="shared" si="1629"/>
        <v>18070.075075683</v>
      </c>
      <c r="BJ218" s="28">
        <f ca="1" t="shared" si="1454"/>
        <v>64626.9571462801</v>
      </c>
      <c r="BK218" s="28">
        <f ca="1" t="shared" si="1455"/>
        <v>38737.4111419092</v>
      </c>
      <c r="BL218" s="28">
        <f ca="1" t="shared" si="1456"/>
        <v>103364.368288189</v>
      </c>
      <c r="BM218" s="28">
        <f ca="1">BK218*'Ejercicio 3 - TIR'!$D$5</f>
        <v>19368.7055709546</v>
      </c>
      <c r="BN218" s="28">
        <f ca="1" t="shared" si="1457"/>
        <v>83995.6627172348</v>
      </c>
      <c r="BO218" s="28">
        <f ca="1" t="shared" si="1458"/>
        <v>36332.4885625098</v>
      </c>
      <c r="BP218" s="28">
        <f ca="1" t="shared" si="1459"/>
        <v>-111734.232625974</v>
      </c>
      <c r="BQ218" s="28">
        <f ca="1" t="shared" ref="BQ218:BT218" si="1630">BE218</f>
        <v>19690.2386062137</v>
      </c>
      <c r="BR218" s="28">
        <f ca="1" t="shared" si="1630"/>
        <v>20630.3274504595</v>
      </c>
      <c r="BS218" s="28">
        <f ca="1" t="shared" si="1630"/>
        <v>19644.1855430169</v>
      </c>
      <c r="BT218" s="28">
        <f ca="1" t="shared" si="1630"/>
        <v>20457.1665056403</v>
      </c>
      <c r="BU218" s="28">
        <f ca="1" t="shared" si="1461"/>
        <v>54402.5636381928</v>
      </c>
      <c r="BV218" s="30">
        <f ca="1" t="shared" si="1462"/>
        <v>5.59256626487661</v>
      </c>
    </row>
    <row r="219" ht="15" customHeight="1" spans="1:74">
      <c r="A219" s="26">
        <v>218</v>
      </c>
      <c r="B219" s="27">
        <f ca="1" t="shared" ref="B219:F219" si="1631">RAND()</f>
        <v>0.250024144126298</v>
      </c>
      <c r="C219" s="28">
        <f ca="1">IF(B219&lt;=('Ejercicio 3 - TIR'!$D$13-'Ejercicio 3 - TIR'!$C$13)/('Ejercicio 3 - TIR'!$E$13-'Ejercicio 3 - TIR'!$C$13),'Ejercicio 3 - TIR'!$C$13+SQRT(('Ejercicio 3 - TIR'!$E$13-'Ejercicio 3 - TIR'!$C$13)*('Ejercicio 3 - TIR'!$D$13-'Ejercicio 3 - TIR'!$C$13)*B219),'Ejercicio 3 - TIR'!$E$13-SQRT(('Ejercicio 3 - TIR'!$E$13-'Ejercicio 3 - TIR'!$C$13)*('Ejercicio 3 - TIR'!$E$13-'Ejercicio 3 - TIR'!$D$13)*(1-B219)))</f>
        <v>70000.4828864123</v>
      </c>
      <c r="D219" s="27">
        <f ca="1" t="shared" si="1631"/>
        <v>0.123687004020394</v>
      </c>
      <c r="E219" s="28">
        <f ca="1">IF(D219&lt;=('Ejercicio 3 - TIR'!$D$14-'Ejercicio 3 - TIR'!$C$14)/('Ejercicio 3 - TIR'!$E$14-'Ejercicio 3 - TIR'!$C$14),'Ejercicio 3 - TIR'!$C$14+SQRT(('Ejercicio 3 - TIR'!$E$14-'Ejercicio 3 - TIR'!$C$14)*('Ejercicio 3 - TIR'!$D$14-'Ejercicio 3 - TIR'!$C$14)*D219),'Ejercicio 3 - TIR'!$E$14-SQRT(('Ejercicio 3 - TIR'!$E$14-'Ejercicio 3 - TIR'!$C$14)*('Ejercicio 3 - TIR'!$E$14-'Ejercicio 3 - TIR'!$D$14)*(1-D219)))</f>
        <v>28045.7388761234</v>
      </c>
      <c r="F219" s="27">
        <f ca="1" t="shared" si="1631"/>
        <v>0.550146602080629</v>
      </c>
      <c r="G219" s="28">
        <f ca="1">IF(F219&lt;=('Ejercicio 3 - TIR'!$D$18-'Ejercicio 3 - TIR'!$C$18)/('Ejercicio 3 - TIR'!$E$18-'Ejercicio 3 - TIR'!$C$18),'Ejercicio 3 - TIR'!$C$18+SQRT(('Ejercicio 3 - TIR'!$E$18-'Ejercicio 3 - TIR'!$C$18)*('Ejercicio 3 - TIR'!$D$18-'Ejercicio 3 - TIR'!$C$18)*F219),'Ejercicio 3 - TIR'!$E$18-SQRT(('Ejercicio 3 - TIR'!$E$18-'Ejercicio 3 - TIR'!$C$18)*('Ejercicio 3 - TIR'!$E$18-'Ejercicio 3 - TIR'!$D$18)*(1-F219)))</f>
        <v>39084.161508477</v>
      </c>
      <c r="H219" s="27">
        <f ca="1" t="shared" ref="H219:L219" si="1632">RAND()</f>
        <v>0.0568012733717578</v>
      </c>
      <c r="I219" s="28">
        <f ca="1">IF(H219&lt;=('Ejercicio 3 - TIR'!$D$18-'Ejercicio 3 - TIR'!$C$18)/('Ejercicio 3 - TIR'!$E$18-'Ejercicio 3 - TIR'!$C$18),'Ejercicio 3 - TIR'!$C$18+SQRT(('Ejercicio 3 - TIR'!$E$18-'Ejercicio 3 - TIR'!$C$18)*('Ejercicio 3 - TIR'!$D$18-'Ejercicio 3 - TIR'!$C$18)*H219),'Ejercicio 3 - TIR'!$E$18-SQRT(('Ejercicio 3 - TIR'!$E$18-'Ejercicio 3 - TIR'!$C$18)*('Ejercicio 3 - TIR'!$E$18-'Ejercicio 3 - TIR'!$D$18)*(1-H219)))</f>
        <v>32918.9366224301</v>
      </c>
      <c r="J219" s="27">
        <f ca="1" t="shared" si="1632"/>
        <v>0.541414481740854</v>
      </c>
      <c r="K219" s="28">
        <f ca="1">IF(J219&lt;=('Ejercicio 3 - TIR'!$D$18-'Ejercicio 3 - TIR'!$C$18)/('Ejercicio 3 - TIR'!$E$18-'Ejercicio 3 - TIR'!$C$18),'Ejercicio 3 - TIR'!$C$18+SQRT(('Ejercicio 3 - TIR'!$E$18-'Ejercicio 3 - TIR'!$C$18)*('Ejercicio 3 - TIR'!$D$18-'Ejercicio 3 - TIR'!$C$18)*J219),'Ejercicio 3 - TIR'!$E$18-SQRT(('Ejercicio 3 - TIR'!$E$18-'Ejercicio 3 - TIR'!$C$18)*('Ejercicio 3 - TIR'!$E$18-'Ejercicio 3 - TIR'!$D$18)*(1-J219)))</f>
        <v>39011.7796389575</v>
      </c>
      <c r="L219" s="27">
        <f ca="1" t="shared" si="1632"/>
        <v>0.406902446000071</v>
      </c>
      <c r="M219" s="28">
        <f ca="1">IF(L219&lt;=('Ejercicio 3 - TIR'!$D$18-'Ejercicio 3 - TIR'!$C$18)/('Ejercicio 3 - TIR'!$E$18-'Ejercicio 3 - TIR'!$C$18),'Ejercicio 3 - TIR'!$C$18+SQRT(('Ejercicio 3 - TIR'!$E$18-'Ejercicio 3 - TIR'!$C$18)*('Ejercicio 3 - TIR'!$D$18-'Ejercicio 3 - TIR'!$C$18)*L219),'Ejercicio 3 - TIR'!$E$18-SQRT(('Ejercicio 3 - TIR'!$E$18-'Ejercicio 3 - TIR'!$C$18)*('Ejercicio 3 - TIR'!$E$18-'Ejercicio 3 - TIR'!$D$18)*(1-L219)))</f>
        <v>37812.513481589</v>
      </c>
      <c r="N219" s="27">
        <f ca="1" t="shared" ref="N219:R219" si="1633">RAND()</f>
        <v>0.383454702314822</v>
      </c>
      <c r="O219" s="28">
        <f ca="1">IF(N219&lt;=('Ejercicio 3 - TIR'!$D$18-'Ejercicio 3 - TIR'!$C$18)/('Ejercicio 3 - TIR'!$E$18-'Ejercicio 3 - TIR'!$C$18),'Ejercicio 3 - TIR'!$C$18+SQRT(('Ejercicio 3 - TIR'!$E$18-'Ejercicio 3 - TIR'!$C$18)*('Ejercicio 3 - TIR'!$D$18-'Ejercicio 3 - TIR'!$C$18)*N219),'Ejercicio 3 - TIR'!$E$18-SQRT(('Ejercicio 3 - TIR'!$E$18-'Ejercicio 3 - TIR'!$C$18)*('Ejercicio 3 - TIR'!$E$18-'Ejercicio 3 - TIR'!$D$18)*(1-N219)))</f>
        <v>37584.0757740956</v>
      </c>
      <c r="P219" s="27">
        <f ca="1" t="shared" si="1633"/>
        <v>0.987710688791325</v>
      </c>
      <c r="Q219" s="29">
        <f ca="1">IF(P219&lt;=('Ejercicio 3 - TIR'!$D$22-'Ejercicio 3 - TIR'!$C$22)/('Ejercicio 3 - TIR'!$E$22-'Ejercicio 3 - TIR'!$C$22),'Ejercicio 3 - TIR'!$C$22+SQRT(('Ejercicio 3 - TIR'!$E$22-'Ejercicio 3 - TIR'!$C$22)*('Ejercicio 3 - TIR'!$D$22-'Ejercicio 3 - TIR'!$C$22)*P219),'Ejercicio 3 - TIR'!$E$22-SQRT(('Ejercicio 3 - TIR'!$E$22-'Ejercicio 3 - TIR'!$C$22)*('Ejercicio 3 - TIR'!$E$22-'Ejercicio 3 - TIR'!$D$22)*(1-P219)))</f>
        <v>0.175296728779284</v>
      </c>
      <c r="R219" s="27">
        <f ca="1" t="shared" si="1633"/>
        <v>0.392206236561929</v>
      </c>
      <c r="S219" s="29">
        <f ca="1">IF(R219&lt;=('Ejercicio 3 - TIR'!$D$23-'Ejercicio 3 - TIR'!$C$23)/('Ejercicio 3 - TIR'!$E$23-'Ejercicio 3 - TIR'!$C$23),'Ejercicio 3 - TIR'!$C$23+SQRT(('Ejercicio 3 - TIR'!$E$23-'Ejercicio 3 - TIR'!$C$23)*('Ejercicio 3 - TIR'!$D$23-'Ejercicio 3 - TIR'!$C$23)*R219),'Ejercicio 3 - TIR'!$E$23-SQRT(('Ejercicio 3 - TIR'!$E$23-'Ejercicio 3 - TIR'!$C$23)*('Ejercicio 3 - TIR'!$E$23-'Ejercicio 3 - TIR'!$D$23)*(1-R219)))</f>
        <v>0.14657011904022</v>
      </c>
      <c r="T219" s="27">
        <f ca="1" t="shared" ref="T219:X219" si="1634">RAND()</f>
        <v>0.0725909198268639</v>
      </c>
      <c r="U219" s="29">
        <f ca="1">IF(T219&lt;=('Ejercicio 3 - TIR'!$D$24-'Ejercicio 3 - TIR'!$C$24)/('Ejercicio 3 - TIR'!$E$24-'Ejercicio 3 - TIR'!$C$24),'Ejercicio 3 - TIR'!$C$24+SQRT(('Ejercicio 3 - TIR'!$E$24-'Ejercicio 3 - TIR'!$C$24)*('Ejercicio 3 - TIR'!$D$24-'Ejercicio 3 - TIR'!$C$24)*T219),'Ejercicio 3 - TIR'!$E$24-SQRT(('Ejercicio 3 - TIR'!$E$24-'Ejercicio 3 - TIR'!$C$24)*('Ejercicio 3 - TIR'!$E$24-'Ejercicio 3 - TIR'!$D$24)*(1-T219)))</f>
        <v>0.162346697195461</v>
      </c>
      <c r="V219" s="27">
        <f ca="1" t="shared" si="1634"/>
        <v>0.225240840026913</v>
      </c>
      <c r="W219" s="29">
        <f ca="1">IF(V219&lt;=('Ejercicio 3 - TIR'!$D$25-'Ejercicio 3 - TIR'!$C$25)/('Ejercicio 3 - TIR'!$E$25-'Ejercicio 3 - TIR'!$C$25),'Ejercicio 3 - TIR'!$C$25+SQRT(('Ejercicio 3 - TIR'!$E$25-'Ejercicio 3 - TIR'!$C$25)*('Ejercicio 3 - TIR'!$D$25-'Ejercicio 3 - TIR'!$C$25)*V219),'Ejercicio 3 - TIR'!$E$25-SQRT(('Ejercicio 3 - TIR'!$E$25-'Ejercicio 3 - TIR'!$C$25)*('Ejercicio 3 - TIR'!$E$25-'Ejercicio 3 - TIR'!$D$25)*(1-V219)))</f>
        <v>0.197757735667525</v>
      </c>
      <c r="X219" s="27">
        <f ca="1" t="shared" si="1634"/>
        <v>0.0287343224920567</v>
      </c>
      <c r="Y219" s="29">
        <f ca="1">IF(X219&lt;=('Ejercicio 3 - TIR'!$D$26-'Ejercicio 3 - TIR'!$C$26)/('Ejercicio 3 - TIR'!$E$26-'Ejercicio 3 - TIR'!$C$26),'Ejercicio 3 - TIR'!$C$26+SQRT(('Ejercicio 3 - TIR'!$E$26-'Ejercicio 3 - TIR'!$C$26)*('Ejercicio 3 - TIR'!$D$26-'Ejercicio 3 - TIR'!$C$26)*X219),'Ejercicio 3 - TIR'!$E$26-SQRT(('Ejercicio 3 - TIR'!$E$26-'Ejercicio 3 - TIR'!$C$26)*('Ejercicio 3 - TIR'!$E$26-'Ejercicio 3 - TIR'!$D$26)*(1-X219)))</f>
        <v>0.198808102561196</v>
      </c>
      <c r="Z219" s="27">
        <f ca="1" t="shared" si="1432"/>
        <v>1.17529672877928</v>
      </c>
      <c r="AA219" s="27">
        <f ca="1" t="shared" si="1433"/>
        <v>1.34756011022405</v>
      </c>
      <c r="AB219" s="27">
        <f ca="1" t="shared" si="1434"/>
        <v>1.56633204339127</v>
      </c>
      <c r="AC219" s="27">
        <f ca="1" t="shared" si="1435"/>
        <v>1.87608632159582</v>
      </c>
      <c r="AD219" s="27">
        <f ca="1" t="shared" si="1436"/>
        <v>2.24906748343329</v>
      </c>
      <c r="AE219" s="26">
        <f ca="1" t="shared" si="1437"/>
        <v>4916.32628118243</v>
      </c>
      <c r="AF219" s="26">
        <f ca="1" t="shared" si="1438"/>
        <v>5636.9128094559</v>
      </c>
      <c r="AG219" s="26">
        <f ca="1" t="shared" si="1439"/>
        <v>6552.04698644985</v>
      </c>
      <c r="AH219" s="26">
        <f ca="1" t="shared" si="1440"/>
        <v>7847.7649624774</v>
      </c>
      <c r="AI219" s="26">
        <f ca="1" t="shared" si="1441"/>
        <v>9407.96422401377</v>
      </c>
      <c r="AJ219" s="28">
        <f ca="1" t="shared" si="1442"/>
        <v>45935.4871679942</v>
      </c>
      <c r="AK219" s="28">
        <f ca="1" t="shared" si="1443"/>
        <v>44360.2458633803</v>
      </c>
      <c r="AL219" s="28">
        <f ca="1" t="shared" si="1444"/>
        <v>61105.4005182182</v>
      </c>
      <c r="AM219" s="28">
        <f ca="1" t="shared" si="1445"/>
        <v>70939.5393279666</v>
      </c>
      <c r="AN219" s="28">
        <f ca="1" t="shared" si="1446"/>
        <v>84529.1227184114</v>
      </c>
      <c r="AO219" s="28">
        <f ca="1">C219/'Ejercicio 3 - TIR'!$D$7</f>
        <v>14000.0965772825</v>
      </c>
      <c r="AP219" s="28">
        <f ca="1" t="shared" si="1447"/>
        <v>31935.3905907117</v>
      </c>
      <c r="AQ219" s="28">
        <f ca="1" t="shared" si="1448"/>
        <v>30360.1492860978</v>
      </c>
      <c r="AR219" s="28">
        <f ca="1" t="shared" si="1449"/>
        <v>47105.3039409357</v>
      </c>
      <c r="AS219" s="28">
        <f ca="1" t="shared" si="1450"/>
        <v>56939.4427506841</v>
      </c>
      <c r="AT219" s="28">
        <f ca="1" t="shared" si="1451"/>
        <v>70529.0261411289</v>
      </c>
      <c r="AU219" s="28">
        <f ca="1">AP219*'Ejercicio 3 - TIR'!$D$5</f>
        <v>15967.6952953559</v>
      </c>
      <c r="AV219" s="28">
        <f ca="1">AQ219*'Ejercicio 3 - TIR'!$D$5</f>
        <v>15180.0746430489</v>
      </c>
      <c r="AW219" s="28">
        <f ca="1">AR219*'Ejercicio 3 - TIR'!$D$5</f>
        <v>23552.6519704679</v>
      </c>
      <c r="AX219" s="28">
        <f ca="1">AS219*'Ejercicio 3 - TIR'!$D$5</f>
        <v>28469.7213753421</v>
      </c>
      <c r="AY219" s="28">
        <f ca="1">AT219*'Ejercicio 3 - TIR'!$D$5</f>
        <v>35264.5130705644</v>
      </c>
      <c r="AZ219" s="28">
        <f ca="1" t="shared" ref="AZ219:BD219" si="1635">AJ219-AU219-AE219</f>
        <v>25051.4655914559</v>
      </c>
      <c r="BA219" s="28">
        <f ca="1" t="shared" si="1635"/>
        <v>23543.2584108755</v>
      </c>
      <c r="BB219" s="28">
        <f ca="1" t="shared" si="1635"/>
        <v>31000.7015613005</v>
      </c>
      <c r="BC219" s="28">
        <f ca="1" t="shared" si="1635"/>
        <v>34622.0529901471</v>
      </c>
      <c r="BD219" s="28">
        <f ca="1" t="shared" si="1635"/>
        <v>39856.6454238331</v>
      </c>
      <c r="BE219" s="28">
        <f ca="1" t="shared" ref="BE219:BI219" si="1636">AZ219/Z219</f>
        <v>21315.0134583251</v>
      </c>
      <c r="BF219" s="28">
        <f ca="1" t="shared" si="1636"/>
        <v>17471.0265109889</v>
      </c>
      <c r="BG219" s="28">
        <f ca="1" t="shared" si="1636"/>
        <v>19791.909188157</v>
      </c>
      <c r="BH219" s="28">
        <f ca="1" t="shared" si="1636"/>
        <v>18454.4029726187</v>
      </c>
      <c r="BI219" s="28">
        <f ca="1" t="shared" si="1636"/>
        <v>17721.4093029304</v>
      </c>
      <c r="BJ219" s="28">
        <f ca="1" t="shared" si="1454"/>
        <v>63076.7593551502</v>
      </c>
      <c r="BK219" s="28">
        <f ca="1" t="shared" si="1455"/>
        <v>31487.1619768917</v>
      </c>
      <c r="BL219" s="28">
        <f ca="1" t="shared" si="1456"/>
        <v>94563.9213320419</v>
      </c>
      <c r="BM219" s="28">
        <f ca="1">BK219*'Ejercicio 3 - TIR'!$D$5</f>
        <v>15743.5809884459</v>
      </c>
      <c r="BN219" s="28">
        <f ca="1" t="shared" si="1457"/>
        <v>78820.3403435961</v>
      </c>
      <c r="BO219" s="28">
        <f ca="1" t="shared" si="1458"/>
        <v>35045.7871647647</v>
      </c>
      <c r="BP219" s="28">
        <f ca="1" t="shared" si="1459"/>
        <v>-98046.2217625357</v>
      </c>
      <c r="BQ219" s="28">
        <f ca="1" t="shared" ref="BQ219:BT219" si="1637">BE219</f>
        <v>21315.0134583251</v>
      </c>
      <c r="BR219" s="28">
        <f ca="1" t="shared" si="1637"/>
        <v>17471.0265109889</v>
      </c>
      <c r="BS219" s="28">
        <f ca="1" t="shared" si="1637"/>
        <v>19791.909188157</v>
      </c>
      <c r="BT219" s="28">
        <f ca="1" t="shared" si="1637"/>
        <v>18454.4029726187</v>
      </c>
      <c r="BU219" s="28">
        <f ca="1" t="shared" si="1461"/>
        <v>52767.1964676951</v>
      </c>
      <c r="BV219" s="30">
        <f ca="1" t="shared" si="1462"/>
        <v>8.61526598245968</v>
      </c>
    </row>
    <row r="220" ht="15" customHeight="1" spans="1:74">
      <c r="A220" s="26">
        <v>219</v>
      </c>
      <c r="B220" s="27">
        <f ca="1" t="shared" ref="B220:F220" si="1638">RAND()</f>
        <v>0.652082893056205</v>
      </c>
      <c r="C220" s="28">
        <f ca="1">IF(B220&lt;=('Ejercicio 3 - TIR'!$D$13-'Ejercicio 3 - TIR'!$C$13)/('Ejercicio 3 - TIR'!$E$13-'Ejercicio 3 - TIR'!$C$13),'Ejercicio 3 - TIR'!$C$13+SQRT(('Ejercicio 3 - TIR'!$E$13-'Ejercicio 3 - TIR'!$C$13)*('Ejercicio 3 - TIR'!$D$13-'Ejercicio 3 - TIR'!$C$13)*B220),'Ejercicio 3 - TIR'!$E$13-SQRT(('Ejercicio 3 - TIR'!$E$13-'Ejercicio 3 - TIR'!$C$13)*('Ejercicio 3 - TIR'!$E$13-'Ejercicio 3 - TIR'!$D$13)*(1-B220)))</f>
        <v>79567.1703297719</v>
      </c>
      <c r="D220" s="27">
        <f ca="1" t="shared" si="1638"/>
        <v>0.417853864475881</v>
      </c>
      <c r="E220" s="28">
        <f ca="1">IF(D220&lt;=('Ejercicio 3 - TIR'!$D$14-'Ejercicio 3 - TIR'!$C$14)/('Ejercicio 3 - TIR'!$E$14-'Ejercicio 3 - TIR'!$C$14),'Ejercicio 3 - TIR'!$C$14+SQRT(('Ejercicio 3 - TIR'!$E$14-'Ejercicio 3 - TIR'!$C$14)*('Ejercicio 3 - TIR'!$D$14-'Ejercicio 3 - TIR'!$C$14)*D220),'Ejercicio 3 - TIR'!$E$14-SQRT(('Ejercicio 3 - TIR'!$E$14-'Ejercicio 3 - TIR'!$C$14)*('Ejercicio 3 - TIR'!$E$14-'Ejercicio 3 - TIR'!$D$14)*(1-D220)))</f>
        <v>30655.3801399619</v>
      </c>
      <c r="F220" s="27">
        <f ca="1" t="shared" si="1638"/>
        <v>0.643344208278488</v>
      </c>
      <c r="G220" s="28">
        <f ca="1">IF(F220&lt;=('Ejercicio 3 - TIR'!$D$18-'Ejercicio 3 - TIR'!$C$18)/('Ejercicio 3 - TIR'!$E$18-'Ejercicio 3 - TIR'!$C$18),'Ejercicio 3 - TIR'!$C$18+SQRT(('Ejercicio 3 - TIR'!$E$18-'Ejercicio 3 - TIR'!$C$18)*('Ejercicio 3 - TIR'!$D$18-'Ejercicio 3 - TIR'!$C$18)*F220),'Ejercicio 3 - TIR'!$E$18-SQRT(('Ejercicio 3 - TIR'!$E$18-'Ejercicio 3 - TIR'!$C$18)*('Ejercicio 3 - TIR'!$E$18-'Ejercicio 3 - TIR'!$D$18)*(1-F220)))</f>
        <v>39823.5243798635</v>
      </c>
      <c r="H220" s="27">
        <f ca="1" t="shared" ref="H220:L220" si="1639">RAND()</f>
        <v>0.0849527681817799</v>
      </c>
      <c r="I220" s="28">
        <f ca="1">IF(H220&lt;=('Ejercicio 3 - TIR'!$D$18-'Ejercicio 3 - TIR'!$C$18)/('Ejercicio 3 - TIR'!$E$18-'Ejercicio 3 - TIR'!$C$18),'Ejercicio 3 - TIR'!$C$18+SQRT(('Ejercicio 3 - TIR'!$E$18-'Ejercicio 3 - TIR'!$C$18)*('Ejercicio 3 - TIR'!$D$18-'Ejercicio 3 - TIR'!$C$18)*H220),'Ejercicio 3 - TIR'!$E$18-SQRT(('Ejercicio 3 - TIR'!$E$18-'Ejercicio 3 - TIR'!$C$18)*('Ejercicio 3 - TIR'!$E$18-'Ejercicio 3 - TIR'!$D$18)*(1-H220)))</f>
        <v>33569.7220098023</v>
      </c>
      <c r="J220" s="27">
        <f ca="1" t="shared" si="1639"/>
        <v>0.755988810591222</v>
      </c>
      <c r="K220" s="28">
        <f ca="1">IF(J220&lt;=('Ejercicio 3 - TIR'!$D$18-'Ejercicio 3 - TIR'!$C$18)/('Ejercicio 3 - TIR'!$E$18-'Ejercicio 3 - TIR'!$C$18),'Ejercicio 3 - TIR'!$C$18+SQRT(('Ejercicio 3 - TIR'!$E$18-'Ejercicio 3 - TIR'!$C$18)*('Ejercicio 3 - TIR'!$D$18-'Ejercicio 3 - TIR'!$C$18)*J220),'Ejercicio 3 - TIR'!$E$18-SQRT(('Ejercicio 3 - TIR'!$E$18-'Ejercicio 3 - TIR'!$C$18)*('Ejercicio 3 - TIR'!$E$18-'Ejercicio 3 - TIR'!$D$18)*(1-J220)))</f>
        <v>40722.0519865643</v>
      </c>
      <c r="L220" s="27">
        <f ca="1" t="shared" si="1639"/>
        <v>0.631240061633662</v>
      </c>
      <c r="M220" s="28">
        <f ca="1">IF(L220&lt;=('Ejercicio 3 - TIR'!$D$18-'Ejercicio 3 - TIR'!$C$18)/('Ejercicio 3 - TIR'!$E$18-'Ejercicio 3 - TIR'!$C$18),'Ejercicio 3 - TIR'!$C$18+SQRT(('Ejercicio 3 - TIR'!$E$18-'Ejercicio 3 - TIR'!$C$18)*('Ejercicio 3 - TIR'!$D$18-'Ejercicio 3 - TIR'!$C$18)*L220),'Ejercicio 3 - TIR'!$E$18-SQRT(('Ejercicio 3 - TIR'!$E$18-'Ejercicio 3 - TIR'!$C$18)*('Ejercicio 3 - TIR'!$E$18-'Ejercicio 3 - TIR'!$D$18)*(1-L220)))</f>
        <v>39730.6736275064</v>
      </c>
      <c r="N220" s="27">
        <f ca="1" t="shared" ref="N220:R220" si="1640">RAND()</f>
        <v>0.882828095184616</v>
      </c>
      <c r="O220" s="28">
        <f ca="1">IF(N220&lt;=('Ejercicio 3 - TIR'!$D$18-'Ejercicio 3 - TIR'!$C$18)/('Ejercicio 3 - TIR'!$E$18-'Ejercicio 3 - TIR'!$C$18),'Ejercicio 3 - TIR'!$C$18+SQRT(('Ejercicio 3 - TIR'!$E$18-'Ejercicio 3 - TIR'!$C$18)*('Ejercicio 3 - TIR'!$D$18-'Ejercicio 3 - TIR'!$C$18)*N220),'Ejercicio 3 - TIR'!$E$18-SQRT(('Ejercicio 3 - TIR'!$E$18-'Ejercicio 3 - TIR'!$C$18)*('Ejercicio 3 - TIR'!$E$18-'Ejercicio 3 - TIR'!$D$18)*(1-N220)))</f>
        <v>42035.5619653712</v>
      </c>
      <c r="P220" s="27">
        <f ca="1" t="shared" si="1640"/>
        <v>0.771910626498744</v>
      </c>
      <c r="Q220" s="29">
        <f ca="1">IF(P220&lt;=('Ejercicio 3 - TIR'!$D$22-'Ejercicio 3 - TIR'!$C$22)/('Ejercicio 3 - TIR'!$E$22-'Ejercicio 3 - TIR'!$C$22),'Ejercicio 3 - TIR'!$C$22+SQRT(('Ejercicio 3 - TIR'!$E$22-'Ejercicio 3 - TIR'!$C$22)*('Ejercicio 3 - TIR'!$D$22-'Ejercicio 3 - TIR'!$C$22)*P220),'Ejercicio 3 - TIR'!$E$22-SQRT(('Ejercicio 3 - TIR'!$E$22-'Ejercicio 3 - TIR'!$C$22)*('Ejercicio 3 - TIR'!$E$22-'Ejercicio 3 - TIR'!$D$22)*(1-P220)))</f>
        <v>0.159737698247675</v>
      </c>
      <c r="R220" s="27">
        <f ca="1" t="shared" si="1640"/>
        <v>0.30739344524796</v>
      </c>
      <c r="S220" s="29">
        <f ca="1">IF(R220&lt;=('Ejercicio 3 - TIR'!$D$23-'Ejercicio 3 - TIR'!$C$23)/('Ejercicio 3 - TIR'!$E$23-'Ejercicio 3 - TIR'!$C$23),'Ejercicio 3 - TIR'!$C$23+SQRT(('Ejercicio 3 - TIR'!$E$23-'Ejercicio 3 - TIR'!$C$23)*('Ejercicio 3 - TIR'!$D$23-'Ejercicio 3 - TIR'!$C$23)*R220),'Ejercicio 3 - TIR'!$E$23-SQRT(('Ejercicio 3 - TIR'!$E$23-'Ejercicio 3 - TIR'!$C$23)*('Ejercicio 3 - TIR'!$E$23-'Ejercicio 3 - TIR'!$D$23)*(1-R220)))</f>
        <v>0.14352250414914</v>
      </c>
      <c r="T220" s="27">
        <f ca="1" t="shared" ref="T220:X220" si="1641">RAND()</f>
        <v>0.152210743496289</v>
      </c>
      <c r="U220" s="29">
        <f ca="1">IF(T220&lt;=('Ejercicio 3 - TIR'!$D$24-'Ejercicio 3 - TIR'!$C$24)/('Ejercicio 3 - TIR'!$E$24-'Ejercicio 3 - TIR'!$C$24),'Ejercicio 3 - TIR'!$C$24+SQRT(('Ejercicio 3 - TIR'!$E$24-'Ejercicio 3 - TIR'!$C$24)*('Ejercicio 3 - TIR'!$D$24-'Ejercicio 3 - TIR'!$C$24)*T220),'Ejercicio 3 - TIR'!$E$24-SQRT(('Ejercicio 3 - TIR'!$E$24-'Ejercicio 3 - TIR'!$C$24)*('Ejercicio 3 - TIR'!$E$24-'Ejercicio 3 - TIR'!$D$24)*(1-T220)))</f>
        <v>0.167878550314335</v>
      </c>
      <c r="V220" s="27">
        <f ca="1" t="shared" si="1641"/>
        <v>0.807882576990393</v>
      </c>
      <c r="W220" s="29">
        <f ca="1">IF(V220&lt;=('Ejercicio 3 - TIR'!$D$25-'Ejercicio 3 - TIR'!$C$25)/('Ejercicio 3 - TIR'!$E$25-'Ejercicio 3 - TIR'!$C$25),'Ejercicio 3 - TIR'!$C$25+SQRT(('Ejercicio 3 - TIR'!$E$25-'Ejercicio 3 - TIR'!$C$25)*('Ejercicio 3 - TIR'!$D$25-'Ejercicio 3 - TIR'!$C$25)*V220),'Ejercicio 3 - TIR'!$E$25-SQRT(('Ejercicio 3 - TIR'!$E$25-'Ejercicio 3 - TIR'!$C$25)*('Ejercicio 3 - TIR'!$E$25-'Ejercicio 3 - TIR'!$D$25)*(1-V220)))</f>
        <v>0.224069111458848</v>
      </c>
      <c r="X220" s="27">
        <f ca="1" t="shared" si="1641"/>
        <v>0.0364820836222692</v>
      </c>
      <c r="Y220" s="29">
        <f ca="1">IF(X220&lt;=('Ejercicio 3 - TIR'!$D$26-'Ejercicio 3 - TIR'!$C$26)/('Ejercicio 3 - TIR'!$E$26-'Ejercicio 3 - TIR'!$C$26),'Ejercicio 3 - TIR'!$C$26+SQRT(('Ejercicio 3 - TIR'!$E$26-'Ejercicio 3 - TIR'!$C$26)*('Ejercicio 3 - TIR'!$D$26-'Ejercicio 3 - TIR'!$C$26)*X220),'Ejercicio 3 - TIR'!$E$26-SQRT(('Ejercicio 3 - TIR'!$E$26-'Ejercicio 3 - TIR'!$C$26)*('Ejercicio 3 - TIR'!$E$26-'Ejercicio 3 - TIR'!$D$26)*(1-X220)))</f>
        <v>0.199924798525921</v>
      </c>
      <c r="Z220" s="27">
        <f ca="1" t="shared" si="1432"/>
        <v>1.15973769824768</v>
      </c>
      <c r="AA220" s="27">
        <f ca="1" t="shared" si="1433"/>
        <v>1.32618615685634</v>
      </c>
      <c r="AB220" s="27">
        <f ca="1" t="shared" si="1434"/>
        <v>1.54882436631632</v>
      </c>
      <c r="AC220" s="27">
        <f ca="1" t="shared" si="1435"/>
        <v>1.89586806588264</v>
      </c>
      <c r="AD220" s="27">
        <f ca="1" t="shared" si="1436"/>
        <v>2.27489910698595</v>
      </c>
      <c r="AE220" s="26">
        <f ca="1" t="shared" si="1437"/>
        <v>4896.81986246502</v>
      </c>
      <c r="AF220" s="26">
        <f ca="1" t="shared" si="1438"/>
        <v>5599.62371149325</v>
      </c>
      <c r="AG220" s="26">
        <f ca="1" t="shared" si="1439"/>
        <v>6539.68042248451</v>
      </c>
      <c r="AH220" s="26">
        <f ca="1" t="shared" si="1440"/>
        <v>8005.02080397544</v>
      </c>
      <c r="AI220" s="26">
        <f ca="1" t="shared" si="1441"/>
        <v>9605.42297540604</v>
      </c>
      <c r="AJ220" s="28">
        <f ca="1" t="shared" si="1442"/>
        <v>46184.8425004131</v>
      </c>
      <c r="AK220" s="28">
        <f ca="1" t="shared" si="1443"/>
        <v>44519.7006189155</v>
      </c>
      <c r="AL220" s="28">
        <f ca="1" t="shared" si="1444"/>
        <v>63071.3063631909</v>
      </c>
      <c r="AM220" s="28">
        <f ca="1" t="shared" si="1445"/>
        <v>75324.1153663949</v>
      </c>
      <c r="AN220" s="28">
        <f ca="1" t="shared" si="1446"/>
        <v>95626.6623766756</v>
      </c>
      <c r="AO220" s="28">
        <f ca="1">C220/'Ejercicio 3 - TIR'!$D$7</f>
        <v>15913.4340659544</v>
      </c>
      <c r="AP220" s="28">
        <f ca="1" t="shared" si="1447"/>
        <v>30271.4084344587</v>
      </c>
      <c r="AQ220" s="28">
        <f ca="1" t="shared" si="1448"/>
        <v>28606.2665529611</v>
      </c>
      <c r="AR220" s="28">
        <f ca="1" t="shared" si="1449"/>
        <v>47157.8722972365</v>
      </c>
      <c r="AS220" s="28">
        <f ca="1" t="shared" si="1450"/>
        <v>59410.6813004405</v>
      </c>
      <c r="AT220" s="28">
        <f ca="1" t="shared" si="1451"/>
        <v>79713.2283107212</v>
      </c>
      <c r="AU220" s="28">
        <f ca="1">AP220*'Ejercicio 3 - TIR'!$D$5</f>
        <v>15135.7042172294</v>
      </c>
      <c r="AV220" s="28">
        <f ca="1">AQ220*'Ejercicio 3 - TIR'!$D$5</f>
        <v>14303.1332764805</v>
      </c>
      <c r="AW220" s="28">
        <f ca="1">AR220*'Ejercicio 3 - TIR'!$D$5</f>
        <v>23578.9361486182</v>
      </c>
      <c r="AX220" s="28">
        <f ca="1">AS220*'Ejercicio 3 - TIR'!$D$5</f>
        <v>29705.3406502203</v>
      </c>
      <c r="AY220" s="28">
        <f ca="1">AT220*'Ejercicio 3 - TIR'!$D$5</f>
        <v>39856.6141553606</v>
      </c>
      <c r="AZ220" s="28">
        <f ca="1" t="shared" ref="AZ220:BD220" si="1642">AJ220-AU220-AE220</f>
        <v>26152.3184207187</v>
      </c>
      <c r="BA220" s="28">
        <f ca="1" t="shared" si="1642"/>
        <v>24616.9436309417</v>
      </c>
      <c r="BB220" s="28">
        <f ca="1" t="shared" si="1642"/>
        <v>32952.6897920881</v>
      </c>
      <c r="BC220" s="28">
        <f ca="1" t="shared" si="1642"/>
        <v>37613.7539121992</v>
      </c>
      <c r="BD220" s="28">
        <f ca="1" t="shared" si="1642"/>
        <v>46164.6252459089</v>
      </c>
      <c r="BE220" s="28">
        <f ca="1" t="shared" ref="BE220:BI220" si="1643">AZ220/Z220</f>
        <v>22550.2011879359</v>
      </c>
      <c r="BF220" s="28">
        <f ca="1" t="shared" si="1643"/>
        <v>18562.2082568671</v>
      </c>
      <c r="BG220" s="28">
        <f ca="1" t="shared" si="1643"/>
        <v>21275.9370970266</v>
      </c>
      <c r="BH220" s="28">
        <f ca="1" t="shared" si="1643"/>
        <v>19839.8583683553</v>
      </c>
      <c r="BI220" s="28">
        <f ca="1" t="shared" si="1643"/>
        <v>20293.042932824</v>
      </c>
      <c r="BJ220" s="28">
        <f ca="1" t="shared" si="1454"/>
        <v>69737.8969047142</v>
      </c>
      <c r="BK220" s="28">
        <f ca="1" t="shared" si="1455"/>
        <v>36201.4569457194</v>
      </c>
      <c r="BL220" s="28">
        <f ca="1" t="shared" si="1456"/>
        <v>105939.353850434</v>
      </c>
      <c r="BM220" s="28">
        <f ca="1">BK220*'Ejercicio 3 - TIR'!$D$5</f>
        <v>18100.7284728597</v>
      </c>
      <c r="BN220" s="28">
        <f ca="1" t="shared" si="1457"/>
        <v>87838.6253775739</v>
      </c>
      <c r="BO220" s="28">
        <f ca="1" t="shared" si="1458"/>
        <v>38612.0971729391</v>
      </c>
      <c r="BP220" s="28">
        <f ca="1" t="shared" si="1459"/>
        <v>-110222.550469734</v>
      </c>
      <c r="BQ220" s="28">
        <f ca="1" t="shared" ref="BQ220:BT220" si="1644">BE220</f>
        <v>22550.2011879359</v>
      </c>
      <c r="BR220" s="28">
        <f ca="1" t="shared" si="1644"/>
        <v>18562.2082568671</v>
      </c>
      <c r="BS220" s="28">
        <f ca="1" t="shared" si="1644"/>
        <v>21275.9370970266</v>
      </c>
      <c r="BT220" s="28">
        <f ca="1" t="shared" si="1644"/>
        <v>19839.8583683553</v>
      </c>
      <c r="BU220" s="28">
        <f ca="1" t="shared" si="1461"/>
        <v>58905.1401057632</v>
      </c>
      <c r="BV220" s="30">
        <f ca="1" t="shared" si="1462"/>
        <v>7.45057946771741</v>
      </c>
    </row>
    <row r="221" ht="15" customHeight="1" spans="1:74">
      <c r="A221" s="26">
        <v>220</v>
      </c>
      <c r="B221" s="27">
        <f ca="1" t="shared" ref="B221:F221" si="1645">RAND()</f>
        <v>0.0739311089153678</v>
      </c>
      <c r="C221" s="28">
        <f ca="1">IF(B221&lt;=('Ejercicio 3 - TIR'!$D$13-'Ejercicio 3 - TIR'!$C$13)/('Ejercicio 3 - TIR'!$E$13-'Ejercicio 3 - TIR'!$C$13),'Ejercicio 3 - TIR'!$C$13+SQRT(('Ejercicio 3 - TIR'!$E$13-'Ejercicio 3 - TIR'!$C$13)*('Ejercicio 3 - TIR'!$D$13-'Ejercicio 3 - TIR'!$C$13)*B221),'Ejercicio 3 - TIR'!$E$13-SQRT(('Ejercicio 3 - TIR'!$E$13-'Ejercicio 3 - TIR'!$C$13)*('Ejercicio 3 - TIR'!$E$13-'Ejercicio 3 - TIR'!$D$13)*(1-B221)))</f>
        <v>65438.0551271707</v>
      </c>
      <c r="D221" s="27">
        <f ca="1" t="shared" si="1645"/>
        <v>0.952982114944898</v>
      </c>
      <c r="E221" s="28">
        <f ca="1">IF(D221&lt;=('Ejercicio 3 - TIR'!$D$14-'Ejercicio 3 - TIR'!$C$14)/('Ejercicio 3 - TIR'!$E$14-'Ejercicio 3 - TIR'!$C$14),'Ejercicio 3 - TIR'!$C$14+SQRT(('Ejercicio 3 - TIR'!$E$14-'Ejercicio 3 - TIR'!$C$14)*('Ejercicio 3 - TIR'!$D$14-'Ejercicio 3 - TIR'!$C$14)*D221),'Ejercicio 3 - TIR'!$E$14-SQRT(('Ejercicio 3 - TIR'!$E$14-'Ejercicio 3 - TIR'!$C$14)*('Ejercicio 3 - TIR'!$E$14-'Ejercicio 3 - TIR'!$D$14)*(1-D221)))</f>
        <v>37344.311245973</v>
      </c>
      <c r="F221" s="27">
        <f ca="1" t="shared" si="1645"/>
        <v>0.847301735178733</v>
      </c>
      <c r="G221" s="28">
        <f ca="1">IF(F221&lt;=('Ejercicio 3 - TIR'!$D$18-'Ejercicio 3 - TIR'!$C$18)/('Ejercicio 3 - TIR'!$E$18-'Ejercicio 3 - TIR'!$C$18),'Ejercicio 3 - TIR'!$C$18+SQRT(('Ejercicio 3 - TIR'!$E$18-'Ejercicio 3 - TIR'!$C$18)*('Ejercicio 3 - TIR'!$D$18-'Ejercicio 3 - TIR'!$C$18)*F221),'Ejercicio 3 - TIR'!$E$18-SQRT(('Ejercicio 3 - TIR'!$E$18-'Ejercicio 3 - TIR'!$C$18)*('Ejercicio 3 - TIR'!$E$18-'Ejercicio 3 - TIR'!$D$18)*(1-F221)))</f>
        <v>41615.8649758624</v>
      </c>
      <c r="H221" s="27">
        <f ca="1" t="shared" ref="H221:L221" si="1646">RAND()</f>
        <v>0.445906953844177</v>
      </c>
      <c r="I221" s="28">
        <f ca="1">IF(H221&lt;=('Ejercicio 3 - TIR'!$D$18-'Ejercicio 3 - TIR'!$C$18)/('Ejercicio 3 - TIR'!$E$18-'Ejercicio 3 - TIR'!$C$18),'Ejercicio 3 - TIR'!$C$18+SQRT(('Ejercicio 3 - TIR'!$E$18-'Ejercicio 3 - TIR'!$C$18)*('Ejercicio 3 - TIR'!$D$18-'Ejercicio 3 - TIR'!$C$18)*H221),'Ejercicio 3 - TIR'!$E$18-SQRT(('Ejercicio 3 - TIR'!$E$18-'Ejercicio 3 - TIR'!$C$18)*('Ejercicio 3 - TIR'!$E$18-'Ejercicio 3 - TIR'!$D$18)*(1-H221)))</f>
        <v>38178.388782433</v>
      </c>
      <c r="J221" s="27">
        <f ca="1" t="shared" si="1646"/>
        <v>0.281552587820284</v>
      </c>
      <c r="K221" s="28">
        <f ca="1">IF(J221&lt;=('Ejercicio 3 - TIR'!$D$18-'Ejercicio 3 - TIR'!$C$18)/('Ejercicio 3 - TIR'!$E$18-'Ejercicio 3 - TIR'!$C$18),'Ejercicio 3 - TIR'!$C$18+SQRT(('Ejercicio 3 - TIR'!$E$18-'Ejercicio 3 - TIR'!$C$18)*('Ejercicio 3 - TIR'!$D$18-'Ejercicio 3 - TIR'!$C$18)*J221),'Ejercicio 3 - TIR'!$E$18-SQRT(('Ejercicio 3 - TIR'!$E$18-'Ejercicio 3 - TIR'!$C$18)*('Ejercicio 3 - TIR'!$E$18-'Ejercicio 3 - TIR'!$D$18)*(1-J221)))</f>
        <v>36498.6835723124</v>
      </c>
      <c r="L221" s="27">
        <f ca="1" t="shared" si="1646"/>
        <v>0.157277411937649</v>
      </c>
      <c r="M221" s="28">
        <f ca="1">IF(L221&lt;=('Ejercicio 3 - TIR'!$D$18-'Ejercicio 3 - TIR'!$C$18)/('Ejercicio 3 - TIR'!$E$18-'Ejercicio 3 - TIR'!$C$18),'Ejercicio 3 - TIR'!$C$18+SQRT(('Ejercicio 3 - TIR'!$E$18-'Ejercicio 3 - TIR'!$C$18)*('Ejercicio 3 - TIR'!$D$18-'Ejercicio 3 - TIR'!$C$18)*L221),'Ejercicio 3 - TIR'!$E$18-SQRT(('Ejercicio 3 - TIR'!$E$18-'Ejercicio 3 - TIR'!$C$18)*('Ejercicio 3 - TIR'!$E$18-'Ejercicio 3 - TIR'!$D$18)*(1-L221)))</f>
        <v>34857.1197010829</v>
      </c>
      <c r="N221" s="27">
        <f ca="1" t="shared" ref="N221:R221" si="1647">RAND()</f>
        <v>0.337323582957526</v>
      </c>
      <c r="O221" s="28">
        <f ca="1">IF(N221&lt;=('Ejercicio 3 - TIR'!$D$18-'Ejercicio 3 - TIR'!$C$18)/('Ejercicio 3 - TIR'!$E$18-'Ejercicio 3 - TIR'!$C$18),'Ejercicio 3 - TIR'!$C$18+SQRT(('Ejercicio 3 - TIR'!$E$18-'Ejercicio 3 - TIR'!$C$18)*('Ejercicio 3 - TIR'!$D$18-'Ejercicio 3 - TIR'!$C$18)*N221),'Ejercicio 3 - TIR'!$E$18-SQRT(('Ejercicio 3 - TIR'!$E$18-'Ejercicio 3 - TIR'!$C$18)*('Ejercicio 3 - TIR'!$E$18-'Ejercicio 3 - TIR'!$D$18)*(1-N221)))</f>
        <v>37113.2648933966</v>
      </c>
      <c r="P221" s="27">
        <f ca="1" t="shared" si="1647"/>
        <v>0.342094402865631</v>
      </c>
      <c r="Q221" s="29">
        <f ca="1">IF(P221&lt;=('Ejercicio 3 - TIR'!$D$22-'Ejercicio 3 - TIR'!$C$22)/('Ejercicio 3 - TIR'!$E$22-'Ejercicio 3 - TIR'!$C$22),'Ejercicio 3 - TIR'!$C$22+SQRT(('Ejercicio 3 - TIR'!$E$22-'Ejercicio 3 - TIR'!$C$22)*('Ejercicio 3 - TIR'!$D$22-'Ejercicio 3 - TIR'!$C$22)*P221),'Ejercicio 3 - TIR'!$E$22-SQRT(('Ejercicio 3 - TIR'!$E$22-'Ejercicio 3 - TIR'!$C$22)*('Ejercicio 3 - TIR'!$E$22-'Ejercicio 3 - TIR'!$D$22)*(1-P221)))</f>
        <v>0.144814711869335</v>
      </c>
      <c r="R221" s="27">
        <f ca="1" t="shared" si="1647"/>
        <v>0.581215183185558</v>
      </c>
      <c r="S221" s="29">
        <f ca="1">IF(R221&lt;=('Ejercicio 3 - TIR'!$D$23-'Ejercicio 3 - TIR'!$C$23)/('Ejercicio 3 - TIR'!$E$23-'Ejercicio 3 - TIR'!$C$23),'Ejercicio 3 - TIR'!$C$23+SQRT(('Ejercicio 3 - TIR'!$E$23-'Ejercicio 3 - TIR'!$C$23)*('Ejercicio 3 - TIR'!$D$23-'Ejercicio 3 - TIR'!$C$23)*R221),'Ejercicio 3 - TIR'!$E$23-SQRT(('Ejercicio 3 - TIR'!$E$23-'Ejercicio 3 - TIR'!$C$23)*('Ejercicio 3 - TIR'!$E$23-'Ejercicio 3 - TIR'!$D$23)*(1-R221)))</f>
        <v>0.15254435084967</v>
      </c>
      <c r="T221" s="27">
        <f ca="1" t="shared" ref="T221:X221" si="1648">RAND()</f>
        <v>0.338599104318135</v>
      </c>
      <c r="U221" s="29">
        <f ca="1">IF(T221&lt;=('Ejercicio 3 - TIR'!$D$24-'Ejercicio 3 - TIR'!$C$24)/('Ejercicio 3 - TIR'!$E$24-'Ejercicio 3 - TIR'!$C$24),'Ejercicio 3 - TIR'!$C$24+SQRT(('Ejercicio 3 - TIR'!$E$24-'Ejercicio 3 - TIR'!$C$24)*('Ejercicio 3 - TIR'!$D$24-'Ejercicio 3 - TIR'!$C$24)*T221),'Ejercicio 3 - TIR'!$E$24-SQRT(('Ejercicio 3 - TIR'!$E$24-'Ejercicio 3 - TIR'!$C$24)*('Ejercicio 3 - TIR'!$E$24-'Ejercicio 3 - TIR'!$D$24)*(1-T221)))</f>
        <v>0.176665673047348</v>
      </c>
      <c r="V221" s="27">
        <f ca="1" t="shared" si="1648"/>
        <v>0.134141563667264</v>
      </c>
      <c r="W221" s="29">
        <f ca="1">IF(V221&lt;=('Ejercicio 3 - TIR'!$D$25-'Ejercicio 3 - TIR'!$C$25)/('Ejercicio 3 - TIR'!$E$25-'Ejercicio 3 - TIR'!$C$25),'Ejercicio 3 - TIR'!$C$25+SQRT(('Ejercicio 3 - TIR'!$E$25-'Ejercicio 3 - TIR'!$C$25)*('Ejercicio 3 - TIR'!$D$25-'Ejercicio 3 - TIR'!$C$25)*V221),'Ejercicio 3 - TIR'!$E$25-SQRT(('Ejercicio 3 - TIR'!$E$25-'Ejercicio 3 - TIR'!$C$25)*('Ejercicio 3 - TIR'!$E$25-'Ejercicio 3 - TIR'!$D$25)*(1-V221)))</f>
        <v>0.193703947939706</v>
      </c>
      <c r="X221" s="27">
        <f ca="1" t="shared" si="1648"/>
        <v>0.789413676591776</v>
      </c>
      <c r="Y221" s="29">
        <f ca="1">IF(X221&lt;=('Ejercicio 3 - TIR'!$D$26-'Ejercicio 3 - TIR'!$C$26)/('Ejercicio 3 - TIR'!$E$26-'Ejercicio 3 - TIR'!$C$26),'Ejercicio 3 - TIR'!$C$26+SQRT(('Ejercicio 3 - TIR'!$E$26-'Ejercicio 3 - TIR'!$C$26)*('Ejercicio 3 - TIR'!$D$26-'Ejercicio 3 - TIR'!$C$26)*X221),'Ejercicio 3 - TIR'!$E$26-SQRT(('Ejercicio 3 - TIR'!$E$26-'Ejercicio 3 - TIR'!$C$26)*('Ejercicio 3 - TIR'!$E$26-'Ejercicio 3 - TIR'!$D$26)*(1-X221)))</f>
        <v>0.246278105830123</v>
      </c>
      <c r="Z221" s="27">
        <f ca="1" t="shared" si="1432"/>
        <v>1.14481471186934</v>
      </c>
      <c r="AA221" s="27">
        <f ca="1" t="shared" si="1433"/>
        <v>1.3194497289346</v>
      </c>
      <c r="AB221" s="27">
        <f ca="1" t="shared" si="1434"/>
        <v>1.55255120334897</v>
      </c>
      <c r="AC221" s="27">
        <f ca="1" t="shared" si="1435"/>
        <v>1.8532865008162</v>
      </c>
      <c r="AD221" s="27">
        <f ca="1" t="shared" si="1436"/>
        <v>2.30971038979775</v>
      </c>
      <c r="AE221" s="26">
        <f ca="1" t="shared" si="1437"/>
        <v>5408.00567304436</v>
      </c>
      <c r="AF221" s="26">
        <f ca="1" t="shared" si="1438"/>
        <v>6232.96638783025</v>
      </c>
      <c r="AG221" s="26">
        <f ca="1" t="shared" si="1439"/>
        <v>7334.11758981778</v>
      </c>
      <c r="AH221" s="26">
        <f ca="1" t="shared" si="1440"/>
        <v>8754.76512161953</v>
      </c>
      <c r="AI221" s="26">
        <f ca="1" t="shared" si="1441"/>
        <v>10910.8720927596</v>
      </c>
      <c r="AJ221" s="28">
        <f ca="1" t="shared" si="1442"/>
        <v>47642.454471535</v>
      </c>
      <c r="AK221" s="28">
        <f ca="1" t="shared" si="1443"/>
        <v>50374.4647301409</v>
      </c>
      <c r="AL221" s="28">
        <f ca="1" t="shared" si="1444"/>
        <v>56666.0751008468</v>
      </c>
      <c r="AM221" s="28">
        <f ca="1" t="shared" si="1445"/>
        <v>64600.2293993514</v>
      </c>
      <c r="AN221" s="28">
        <f ca="1" t="shared" si="1446"/>
        <v>85720.8935235944</v>
      </c>
      <c r="AO221" s="28">
        <f ca="1">C221/'Ejercicio 3 - TIR'!$D$7</f>
        <v>13087.6110254341</v>
      </c>
      <c r="AP221" s="28">
        <f ca="1" t="shared" si="1447"/>
        <v>34554.8434461009</v>
      </c>
      <c r="AQ221" s="28">
        <f ca="1" t="shared" si="1448"/>
        <v>37286.8537047067</v>
      </c>
      <c r="AR221" s="28">
        <f ca="1" t="shared" si="1449"/>
        <v>43578.4640754126</v>
      </c>
      <c r="AS221" s="28">
        <f ca="1" t="shared" si="1450"/>
        <v>51512.6183739173</v>
      </c>
      <c r="AT221" s="28">
        <f ca="1" t="shared" si="1451"/>
        <v>72633.2824981603</v>
      </c>
      <c r="AU221" s="28">
        <f ca="1">AP221*'Ejercicio 3 - TIR'!$D$5</f>
        <v>17277.4217230505</v>
      </c>
      <c r="AV221" s="28">
        <f ca="1">AQ221*'Ejercicio 3 - TIR'!$D$5</f>
        <v>18643.4268523534</v>
      </c>
      <c r="AW221" s="28">
        <f ca="1">AR221*'Ejercicio 3 - TIR'!$D$5</f>
        <v>21789.2320377063</v>
      </c>
      <c r="AX221" s="28">
        <f ca="1">AS221*'Ejercicio 3 - TIR'!$D$5</f>
        <v>25756.3091869587</v>
      </c>
      <c r="AY221" s="28">
        <f ca="1">AT221*'Ejercicio 3 - TIR'!$D$5</f>
        <v>36316.6412490801</v>
      </c>
      <c r="AZ221" s="28">
        <f ca="1" t="shared" ref="AZ221:BD221" si="1649">AJ221-AU221-AE221</f>
        <v>24957.0270754402</v>
      </c>
      <c r="BA221" s="28">
        <f ca="1" t="shared" si="1649"/>
        <v>25498.0714899573</v>
      </c>
      <c r="BB221" s="28">
        <f ca="1" t="shared" si="1649"/>
        <v>27542.7254733227</v>
      </c>
      <c r="BC221" s="28">
        <f ca="1" t="shared" si="1649"/>
        <v>30089.1550907733</v>
      </c>
      <c r="BD221" s="28">
        <f ca="1" t="shared" si="1649"/>
        <v>38493.3801817547</v>
      </c>
      <c r="BE221" s="28">
        <f ca="1" t="shared" ref="BE221:BI221" si="1650">AZ221/Z221</f>
        <v>21800.0579628197</v>
      </c>
      <c r="BF221" s="28">
        <f ca="1" t="shared" si="1650"/>
        <v>19324.7767844448</v>
      </c>
      <c r="BG221" s="28">
        <f ca="1" t="shared" si="1650"/>
        <v>17740.3008763324</v>
      </c>
      <c r="BH221" s="28">
        <f ca="1" t="shared" si="1650"/>
        <v>16235.5658866137</v>
      </c>
      <c r="BI221" s="28">
        <f ca="1" t="shared" si="1650"/>
        <v>16665.8903868572</v>
      </c>
      <c r="BJ221" s="28">
        <f ca="1" t="shared" si="1454"/>
        <v>86254.543684665</v>
      </c>
      <c r="BK221" s="28">
        <f ca="1" t="shared" si="1455"/>
        <v>30228.5911630769</v>
      </c>
      <c r="BL221" s="28">
        <f ca="1" t="shared" si="1456"/>
        <v>116483.134847742</v>
      </c>
      <c r="BM221" s="28">
        <f ca="1">BK221*'Ejercicio 3 - TIR'!$D$5</f>
        <v>15114.2955815384</v>
      </c>
      <c r="BN221" s="28">
        <f ca="1" t="shared" si="1457"/>
        <v>101368.839266203</v>
      </c>
      <c r="BO221" s="28">
        <f ca="1" t="shared" si="1458"/>
        <v>43888.1167586901</v>
      </c>
      <c r="BP221" s="28">
        <f ca="1" t="shared" si="1459"/>
        <v>-102782.366373144</v>
      </c>
      <c r="BQ221" s="28">
        <f ca="1" t="shared" ref="BQ221:BT221" si="1651">BE221</f>
        <v>21800.0579628197</v>
      </c>
      <c r="BR221" s="28">
        <f ca="1" t="shared" si="1651"/>
        <v>19324.7767844448</v>
      </c>
      <c r="BS221" s="28">
        <f ca="1" t="shared" si="1651"/>
        <v>17740.3008763324</v>
      </c>
      <c r="BT221" s="28">
        <f ca="1" t="shared" si="1651"/>
        <v>16235.5658866137</v>
      </c>
      <c r="BU221" s="28">
        <f ca="1" t="shared" si="1461"/>
        <v>60554.0071455473</v>
      </c>
      <c r="BV221" s="30">
        <f ca="1" t="shared" si="1462"/>
        <v>8.37400751046753</v>
      </c>
    </row>
    <row r="222" ht="15" customHeight="1" spans="1:74">
      <c r="A222" s="26">
        <v>221</v>
      </c>
      <c r="B222" s="27">
        <f ca="1" t="shared" ref="B222:F222" si="1652">RAND()</f>
        <v>0.310010129358694</v>
      </c>
      <c r="C222" s="28">
        <f ca="1">IF(B222&lt;=('Ejercicio 3 - TIR'!$D$13-'Ejercicio 3 - TIR'!$C$13)/('Ejercicio 3 - TIR'!$E$13-'Ejercicio 3 - TIR'!$C$13),'Ejercicio 3 - TIR'!$C$13+SQRT(('Ejercicio 3 - TIR'!$E$13-'Ejercicio 3 - TIR'!$C$13)*('Ejercicio 3 - TIR'!$D$13-'Ejercicio 3 - TIR'!$C$13)*B222),'Ejercicio 3 - TIR'!$E$13-SQRT(('Ejercicio 3 - TIR'!$E$13-'Ejercicio 3 - TIR'!$C$13)*('Ejercicio 3 - TIR'!$E$13-'Ejercicio 3 - TIR'!$D$13)*(1-B222)))</f>
        <v>71225.2220726281</v>
      </c>
      <c r="D222" s="27">
        <f ca="1" t="shared" si="1652"/>
        <v>0.197277386601151</v>
      </c>
      <c r="E222" s="28">
        <f ca="1">IF(D222&lt;=('Ejercicio 3 - TIR'!$D$14-'Ejercicio 3 - TIR'!$C$14)/('Ejercicio 3 - TIR'!$E$14-'Ejercicio 3 - TIR'!$C$14),'Ejercicio 3 - TIR'!$C$14+SQRT(('Ejercicio 3 - TIR'!$E$14-'Ejercicio 3 - TIR'!$C$14)*('Ejercicio 3 - TIR'!$D$14-'Ejercicio 3 - TIR'!$C$14)*D222),'Ejercicio 3 - TIR'!$E$14-SQRT(('Ejercicio 3 - TIR'!$E$14-'Ejercicio 3 - TIR'!$C$14)*('Ejercicio 3 - TIR'!$E$14-'Ejercicio 3 - TIR'!$D$14)*(1-D222)))</f>
        <v>28846.5314239047</v>
      </c>
      <c r="F222" s="27">
        <f ca="1" t="shared" si="1652"/>
        <v>0.896594672839476</v>
      </c>
      <c r="G222" s="28">
        <f ca="1">IF(F222&lt;=('Ejercicio 3 - TIR'!$D$18-'Ejercicio 3 - TIR'!$C$18)/('Ejercicio 3 - TIR'!$E$18-'Ejercicio 3 - TIR'!$C$18),'Ejercicio 3 - TIR'!$C$18+SQRT(('Ejercicio 3 - TIR'!$E$18-'Ejercicio 3 - TIR'!$C$18)*('Ejercicio 3 - TIR'!$D$18-'Ejercicio 3 - TIR'!$C$18)*F222),'Ejercicio 3 - TIR'!$E$18-SQRT(('Ejercicio 3 - TIR'!$E$18-'Ejercicio 3 - TIR'!$C$18)*('Ejercicio 3 - TIR'!$E$18-'Ejercicio 3 - TIR'!$D$18)*(1-F222)))</f>
        <v>42215.1482019613</v>
      </c>
      <c r="H222" s="27">
        <f ca="1" t="shared" ref="H222:L222" si="1653">RAND()</f>
        <v>0.938918741037991</v>
      </c>
      <c r="I222" s="28">
        <f ca="1">IF(H222&lt;=('Ejercicio 3 - TIR'!$D$18-'Ejercicio 3 - TIR'!$C$18)/('Ejercicio 3 - TIR'!$E$18-'Ejercicio 3 - TIR'!$C$18),'Ejercicio 3 - TIR'!$C$18+SQRT(('Ejercicio 3 - TIR'!$E$18-'Ejercicio 3 - TIR'!$C$18)*('Ejercicio 3 - TIR'!$D$18-'Ejercicio 3 - TIR'!$C$18)*H222),'Ejercicio 3 - TIR'!$E$18-SQRT(('Ejercicio 3 - TIR'!$E$18-'Ejercicio 3 - TIR'!$C$18)*('Ejercicio 3 - TIR'!$E$18-'Ejercicio 3 - TIR'!$D$18)*(1-H222)))</f>
        <v>42859.6508644264</v>
      </c>
      <c r="J222" s="27">
        <f ca="1" t="shared" si="1653"/>
        <v>0.0450332087098242</v>
      </c>
      <c r="K222" s="28">
        <f ca="1">IF(J222&lt;=('Ejercicio 3 - TIR'!$D$18-'Ejercicio 3 - TIR'!$C$18)/('Ejercicio 3 - TIR'!$E$18-'Ejercicio 3 - TIR'!$C$18),'Ejercicio 3 - TIR'!$C$18+SQRT(('Ejercicio 3 - TIR'!$E$18-'Ejercicio 3 - TIR'!$C$18)*('Ejercicio 3 - TIR'!$D$18-'Ejercicio 3 - TIR'!$C$18)*J222),'Ejercicio 3 - TIR'!$E$18-SQRT(('Ejercicio 3 - TIR'!$E$18-'Ejercicio 3 - TIR'!$C$18)*('Ejercicio 3 - TIR'!$E$18-'Ejercicio 3 - TIR'!$D$18)*(1-J222)))</f>
        <v>32599.0346874318</v>
      </c>
      <c r="L222" s="27">
        <f ca="1" t="shared" si="1653"/>
        <v>0.302292626202</v>
      </c>
      <c r="M222" s="28">
        <f ca="1">IF(L222&lt;=('Ejercicio 3 - TIR'!$D$18-'Ejercicio 3 - TIR'!$C$18)/('Ejercicio 3 - TIR'!$E$18-'Ejercicio 3 - TIR'!$C$18),'Ejercicio 3 - TIR'!$C$18+SQRT(('Ejercicio 3 - TIR'!$E$18-'Ejercicio 3 - TIR'!$C$18)*('Ejercicio 3 - TIR'!$D$18-'Ejercicio 3 - TIR'!$C$18)*L222),'Ejercicio 3 - TIR'!$E$18-SQRT(('Ejercicio 3 - TIR'!$E$18-'Ejercicio 3 - TIR'!$C$18)*('Ejercicio 3 - TIR'!$E$18-'Ejercicio 3 - TIR'!$D$18)*(1-L222)))</f>
        <v>36733.787487759</v>
      </c>
      <c r="N222" s="27">
        <f ca="1" t="shared" ref="N222:R222" si="1654">RAND()</f>
        <v>0.450134030738277</v>
      </c>
      <c r="O222" s="28">
        <f ca="1">IF(N222&lt;=('Ejercicio 3 - TIR'!$D$18-'Ejercicio 3 - TIR'!$C$18)/('Ejercicio 3 - TIR'!$E$18-'Ejercicio 3 - TIR'!$C$18),'Ejercicio 3 - TIR'!$C$18+SQRT(('Ejercicio 3 - TIR'!$E$18-'Ejercicio 3 - TIR'!$C$18)*('Ejercicio 3 - TIR'!$D$18-'Ejercicio 3 - TIR'!$C$18)*N222),'Ejercicio 3 - TIR'!$E$18-SQRT(('Ejercicio 3 - TIR'!$E$18-'Ejercicio 3 - TIR'!$C$18)*('Ejercicio 3 - TIR'!$E$18-'Ejercicio 3 - TIR'!$D$18)*(1-N222)))</f>
        <v>38217.0617991312</v>
      </c>
      <c r="P222" s="27">
        <f ca="1" t="shared" si="1654"/>
        <v>0.144987447330335</v>
      </c>
      <c r="Q222" s="29">
        <f ca="1">IF(P222&lt;=('Ejercicio 3 - TIR'!$D$22-'Ejercicio 3 - TIR'!$C$22)/('Ejercicio 3 - TIR'!$E$22-'Ejercicio 3 - TIR'!$C$22),'Ejercicio 3 - TIR'!$C$22+SQRT(('Ejercicio 3 - TIR'!$E$22-'Ejercicio 3 - TIR'!$C$22)*('Ejercicio 3 - TIR'!$D$22-'Ejercicio 3 - TIR'!$C$22)*P222),'Ejercicio 3 - TIR'!$E$22-SQRT(('Ejercicio 3 - TIR'!$E$22-'Ejercicio 3 - TIR'!$C$22)*('Ejercicio 3 - TIR'!$E$22-'Ejercicio 3 - TIR'!$D$22)*(1-P222)))</f>
        <v>0.136154795114597</v>
      </c>
      <c r="R222" s="27">
        <f ca="1" t="shared" si="1654"/>
        <v>0.690635152055594</v>
      </c>
      <c r="S222" s="29">
        <f ca="1">IF(R222&lt;=('Ejercicio 3 - TIR'!$D$23-'Ejercicio 3 - TIR'!$C$23)/('Ejercicio 3 - TIR'!$E$23-'Ejercicio 3 - TIR'!$C$23),'Ejercicio 3 - TIR'!$C$23+SQRT(('Ejercicio 3 - TIR'!$E$23-'Ejercicio 3 - TIR'!$C$23)*('Ejercicio 3 - TIR'!$D$23-'Ejercicio 3 - TIR'!$C$23)*R222),'Ejercicio 3 - TIR'!$E$23-SQRT(('Ejercicio 3 - TIR'!$E$23-'Ejercicio 3 - TIR'!$C$23)*('Ejercicio 3 - TIR'!$E$23-'Ejercicio 3 - TIR'!$D$23)*(1-R222)))</f>
        <v>0.156402188103556</v>
      </c>
      <c r="T222" s="27">
        <f ca="1" t="shared" ref="T222:X222" si="1655">RAND()</f>
        <v>0.782682676333083</v>
      </c>
      <c r="U222" s="29">
        <f ca="1">IF(T222&lt;=('Ejercicio 3 - TIR'!$D$24-'Ejercicio 3 - TIR'!$C$24)/('Ejercicio 3 - TIR'!$E$24-'Ejercicio 3 - TIR'!$C$24),'Ejercicio 3 - TIR'!$C$24+SQRT(('Ejercicio 3 - TIR'!$E$24-'Ejercicio 3 - TIR'!$C$24)*('Ejercicio 3 - TIR'!$D$24-'Ejercicio 3 - TIR'!$C$24)*T222),'Ejercicio 3 - TIR'!$E$24-SQRT(('Ejercicio 3 - TIR'!$E$24-'Ejercicio 3 - TIR'!$C$24)*('Ejercicio 3 - TIR'!$E$24-'Ejercicio 3 - TIR'!$D$24)*(1-T222)))</f>
        <v>0.195332440204443</v>
      </c>
      <c r="V222" s="27">
        <f ca="1" t="shared" si="1655"/>
        <v>0.267585352604446</v>
      </c>
      <c r="W222" s="29">
        <f ca="1">IF(V222&lt;=('Ejercicio 3 - TIR'!$D$25-'Ejercicio 3 - TIR'!$C$25)/('Ejercicio 3 - TIR'!$E$25-'Ejercicio 3 - TIR'!$C$25),'Ejercicio 3 - TIR'!$C$25+SQRT(('Ejercicio 3 - TIR'!$E$25-'Ejercicio 3 - TIR'!$C$25)*('Ejercicio 3 - TIR'!$D$25-'Ejercicio 3 - TIR'!$C$25)*V222),'Ejercicio 3 - TIR'!$E$25-SQRT(('Ejercicio 3 - TIR'!$E$25-'Ejercicio 3 - TIR'!$C$25)*('Ejercicio 3 - TIR'!$E$25-'Ejercicio 3 - TIR'!$D$25)*(1-V222)))</f>
        <v>0.19935508960574</v>
      </c>
      <c r="X222" s="27">
        <f ca="1" t="shared" si="1655"/>
        <v>0.55158867866887</v>
      </c>
      <c r="Y222" s="29">
        <f ca="1">IF(X222&lt;=('Ejercicio 3 - TIR'!$D$26-'Ejercicio 3 - TIR'!$C$26)/('Ejercicio 3 - TIR'!$E$26-'Ejercicio 3 - TIR'!$C$26),'Ejercicio 3 - TIR'!$C$26+SQRT(('Ejercicio 3 - TIR'!$E$26-'Ejercicio 3 - TIR'!$C$26)*('Ejercicio 3 - TIR'!$D$26-'Ejercicio 3 - TIR'!$C$26)*X222),'Ejercicio 3 - TIR'!$E$26-SQRT(('Ejercicio 3 - TIR'!$E$26-'Ejercicio 3 - TIR'!$C$26)*('Ejercicio 3 - TIR'!$E$26-'Ejercicio 3 - TIR'!$D$26)*(1-X222)))</f>
        <v>0.230792062274587</v>
      </c>
      <c r="Z222" s="27">
        <f ca="1" t="shared" si="1432"/>
        <v>1.1361547951146</v>
      </c>
      <c r="AA222" s="27">
        <f ca="1" t="shared" si="1433"/>
        <v>1.31385189109487</v>
      </c>
      <c r="AB222" s="27">
        <f ca="1" t="shared" si="1434"/>
        <v>1.57048978704965</v>
      </c>
      <c r="AC222" s="27">
        <f ca="1" t="shared" si="1435"/>
        <v>1.88357491927183</v>
      </c>
      <c r="AD222" s="27">
        <f ca="1" t="shared" si="1436"/>
        <v>2.31828905933927</v>
      </c>
      <c r="AE222" s="26">
        <f ca="1" t="shared" si="1437"/>
        <v>3927.59357578852</v>
      </c>
      <c r="AF222" s="26">
        <f ca="1" t="shared" si="1438"/>
        <v>4541.87780502332</v>
      </c>
      <c r="AG222" s="26">
        <f ca="1" t="shared" si="1439"/>
        <v>5429.05387978893</v>
      </c>
      <c r="AH222" s="26">
        <f ca="1" t="shared" si="1440"/>
        <v>6511.36340246864</v>
      </c>
      <c r="AI222" s="26">
        <f ca="1" t="shared" si="1441"/>
        <v>8014.13439034365</v>
      </c>
      <c r="AJ222" s="28">
        <f ca="1" t="shared" si="1442"/>
        <v>47962.9430561317</v>
      </c>
      <c r="AK222" s="28">
        <f ca="1" t="shared" si="1443"/>
        <v>56311.2333398924</v>
      </c>
      <c r="AL222" s="28">
        <f ca="1" t="shared" si="1444"/>
        <v>51196.4510442889</v>
      </c>
      <c r="AM222" s="28">
        <f ca="1" t="shared" si="1445"/>
        <v>69190.8408018044</v>
      </c>
      <c r="AN222" s="28">
        <f ca="1" t="shared" si="1446"/>
        <v>88598.1962490186</v>
      </c>
      <c r="AO222" s="28">
        <f ca="1">C222/'Ejercicio 3 - TIR'!$D$7</f>
        <v>14245.0444145256</v>
      </c>
      <c r="AP222" s="28">
        <f ca="1" t="shared" si="1447"/>
        <v>33717.8986416061</v>
      </c>
      <c r="AQ222" s="28">
        <f ca="1" t="shared" si="1448"/>
        <v>42066.1889253668</v>
      </c>
      <c r="AR222" s="28">
        <f ca="1" t="shared" si="1449"/>
        <v>36951.4066297633</v>
      </c>
      <c r="AS222" s="28">
        <f ca="1" t="shared" si="1450"/>
        <v>54945.7963872788</v>
      </c>
      <c r="AT222" s="28">
        <f ca="1" t="shared" si="1451"/>
        <v>74353.151834493</v>
      </c>
      <c r="AU222" s="28">
        <f ca="1">AP222*'Ejercicio 3 - TIR'!$D$5</f>
        <v>16858.949320803</v>
      </c>
      <c r="AV222" s="28">
        <f ca="1">AQ222*'Ejercicio 3 - TIR'!$D$5</f>
        <v>21033.0944626834</v>
      </c>
      <c r="AW222" s="28">
        <f ca="1">AR222*'Ejercicio 3 - TIR'!$D$5</f>
        <v>18475.7033148816</v>
      </c>
      <c r="AX222" s="28">
        <f ca="1">AS222*'Ejercicio 3 - TIR'!$D$5</f>
        <v>27472.8981936394</v>
      </c>
      <c r="AY222" s="28">
        <f ca="1">AT222*'Ejercicio 3 - TIR'!$D$5</f>
        <v>37176.5759172465</v>
      </c>
      <c r="AZ222" s="28">
        <f ca="1" t="shared" ref="AZ222:BD222" si="1656">AJ222-AU222-AE222</f>
        <v>27176.4001595401</v>
      </c>
      <c r="BA222" s="28">
        <f ca="1" t="shared" si="1656"/>
        <v>30736.2610721857</v>
      </c>
      <c r="BB222" s="28">
        <f ca="1" t="shared" si="1656"/>
        <v>27291.6938496183</v>
      </c>
      <c r="BC222" s="28">
        <f ca="1" t="shared" si="1656"/>
        <v>35206.5792056964</v>
      </c>
      <c r="BD222" s="28">
        <f ca="1" t="shared" si="1656"/>
        <v>43407.4859414285</v>
      </c>
      <c r="BE222" s="28">
        <f ca="1" t="shared" ref="BE222:BI222" si="1657">AZ222/Z222</f>
        <v>23919.6280968026</v>
      </c>
      <c r="BF222" s="28">
        <f ca="1" t="shared" si="1657"/>
        <v>23394.0075593851</v>
      </c>
      <c r="BG222" s="28">
        <f ca="1" t="shared" si="1657"/>
        <v>17377.8231954561</v>
      </c>
      <c r="BH222" s="28">
        <f ca="1" t="shared" si="1657"/>
        <v>18691.3612224709</v>
      </c>
      <c r="BI222" s="28">
        <f ca="1" t="shared" si="1657"/>
        <v>18723.9316713162</v>
      </c>
      <c r="BJ222" s="28">
        <f ca="1" t="shared" si="1454"/>
        <v>66874.5981999247</v>
      </c>
      <c r="BK222" s="28">
        <f ca="1" t="shared" si="1455"/>
        <v>33024.1306159967</v>
      </c>
      <c r="BL222" s="28">
        <f ca="1" t="shared" si="1456"/>
        <v>99898.7288159214</v>
      </c>
      <c r="BM222" s="28">
        <f ca="1">BK222*'Ejercicio 3 - TIR'!$D$5</f>
        <v>16512.0653079984</v>
      </c>
      <c r="BN222" s="28">
        <f ca="1" t="shared" si="1457"/>
        <v>83386.663507923</v>
      </c>
      <c r="BO222" s="28">
        <f ca="1" t="shared" si="1458"/>
        <v>35969.0536311675</v>
      </c>
      <c r="BP222" s="28">
        <f ca="1" t="shared" si="1459"/>
        <v>-100071.753496533</v>
      </c>
      <c r="BQ222" s="28">
        <f ca="1" t="shared" ref="BQ222:BT222" si="1658">BE222</f>
        <v>23919.6280968026</v>
      </c>
      <c r="BR222" s="28">
        <f ca="1" t="shared" si="1658"/>
        <v>23394.0075593851</v>
      </c>
      <c r="BS222" s="28">
        <f ca="1" t="shared" si="1658"/>
        <v>17377.8231954561</v>
      </c>
      <c r="BT222" s="28">
        <f ca="1" t="shared" si="1658"/>
        <v>18691.3612224709</v>
      </c>
      <c r="BU222" s="28">
        <f ca="1" t="shared" si="1461"/>
        <v>54692.9853024838</v>
      </c>
      <c r="BV222" s="30">
        <f ca="1" t="shared" si="1462"/>
        <v>10.2728404603841</v>
      </c>
    </row>
    <row r="223" ht="15" customHeight="1" spans="1:74">
      <c r="A223" s="26">
        <v>222</v>
      </c>
      <c r="B223" s="27">
        <f ca="1" t="shared" ref="B223:F223" si="1659">RAND()</f>
        <v>0.0194180279204434</v>
      </c>
      <c r="C223" s="28">
        <f ca="1">IF(B223&lt;=('Ejercicio 3 - TIR'!$D$13-'Ejercicio 3 - TIR'!$C$13)/('Ejercicio 3 - TIR'!$E$13-'Ejercicio 3 - TIR'!$C$13),'Ejercicio 3 - TIR'!$C$13+SQRT(('Ejercicio 3 - TIR'!$E$13-'Ejercicio 3 - TIR'!$C$13)*('Ejercicio 3 - TIR'!$D$13-'Ejercicio 3 - TIR'!$C$13)*B223),'Ejercicio 3 - TIR'!$E$13-SQRT(('Ejercicio 3 - TIR'!$E$13-'Ejercicio 3 - TIR'!$C$13)*('Ejercicio 3 - TIR'!$E$13-'Ejercicio 3 - TIR'!$D$13)*(1-B223)))</f>
        <v>62786.9716841363</v>
      </c>
      <c r="D223" s="27">
        <f ca="1" t="shared" si="1659"/>
        <v>0.322653808613581</v>
      </c>
      <c r="E223" s="28">
        <f ca="1">IF(D223&lt;=('Ejercicio 3 - TIR'!$D$14-'Ejercicio 3 - TIR'!$C$14)/('Ejercicio 3 - TIR'!$E$14-'Ejercicio 3 - TIR'!$C$14),'Ejercicio 3 - TIR'!$C$14+SQRT(('Ejercicio 3 - TIR'!$E$14-'Ejercicio 3 - TIR'!$C$14)*('Ejercicio 3 - TIR'!$D$14-'Ejercicio 3 - TIR'!$C$14)*D223),'Ejercicio 3 - TIR'!$E$14-SQRT(('Ejercicio 3 - TIR'!$E$14-'Ejercicio 3 - TIR'!$C$14)*('Ejercicio 3 - TIR'!$E$14-'Ejercicio 3 - TIR'!$D$14)*(1-D223)))</f>
        <v>29919.2515331114</v>
      </c>
      <c r="F223" s="27">
        <f ca="1" t="shared" si="1659"/>
        <v>0.947476007631368</v>
      </c>
      <c r="G223" s="28">
        <f ca="1">IF(F223&lt;=('Ejercicio 3 - TIR'!$D$18-'Ejercicio 3 - TIR'!$C$18)/('Ejercicio 3 - TIR'!$E$18-'Ejercicio 3 - TIR'!$C$18),'Ejercicio 3 - TIR'!$C$18+SQRT(('Ejercicio 3 - TIR'!$E$18-'Ejercicio 3 - TIR'!$C$18)*('Ejercicio 3 - TIR'!$D$18-'Ejercicio 3 - TIR'!$C$18)*F223),'Ejercicio 3 - TIR'!$E$18-SQRT(('Ejercicio 3 - TIR'!$E$18-'Ejercicio 3 - TIR'!$C$18)*('Ejercicio 3 - TIR'!$E$18-'Ejercicio 3 - TIR'!$D$18)*(1-F223)))</f>
        <v>43015.2331553436</v>
      </c>
      <c r="H223" s="27">
        <f ca="1" t="shared" ref="H223:L223" si="1660">RAND()</f>
        <v>0.19220503662489</v>
      </c>
      <c r="I223" s="28">
        <f ca="1">IF(H223&lt;=('Ejercicio 3 - TIR'!$D$18-'Ejercicio 3 - TIR'!$C$18)/('Ejercicio 3 - TIR'!$E$18-'Ejercicio 3 - TIR'!$C$18),'Ejercicio 3 - TIR'!$C$18+SQRT(('Ejercicio 3 - TIR'!$E$18-'Ejercicio 3 - TIR'!$C$18)*('Ejercicio 3 - TIR'!$D$18-'Ejercicio 3 - TIR'!$C$18)*H223),'Ejercicio 3 - TIR'!$E$18-SQRT(('Ejercicio 3 - TIR'!$E$18-'Ejercicio 3 - TIR'!$C$18)*('Ejercicio 3 - TIR'!$E$18-'Ejercicio 3 - TIR'!$D$18)*(1-H223)))</f>
        <v>35369.427855343</v>
      </c>
      <c r="J223" s="27">
        <f ca="1" t="shared" si="1660"/>
        <v>0.772721339256155</v>
      </c>
      <c r="K223" s="28">
        <f ca="1">IF(J223&lt;=('Ejercicio 3 - TIR'!$D$18-'Ejercicio 3 - TIR'!$C$18)/('Ejercicio 3 - TIR'!$E$18-'Ejercicio 3 - TIR'!$C$18),'Ejercicio 3 - TIR'!$C$18+SQRT(('Ejercicio 3 - TIR'!$E$18-'Ejercicio 3 - TIR'!$C$18)*('Ejercicio 3 - TIR'!$D$18-'Ejercicio 3 - TIR'!$C$18)*J223),'Ejercicio 3 - TIR'!$E$18-SQRT(('Ejercicio 3 - TIR'!$E$18-'Ejercicio 3 - TIR'!$C$18)*('Ejercicio 3 - TIR'!$E$18-'Ejercicio 3 - TIR'!$D$18)*(1-J223)))</f>
        <v>40871.3319877001</v>
      </c>
      <c r="L223" s="27">
        <f ca="1" t="shared" si="1660"/>
        <v>0.752851545713616</v>
      </c>
      <c r="M223" s="28">
        <f ca="1">IF(L223&lt;=('Ejercicio 3 - TIR'!$D$18-'Ejercicio 3 - TIR'!$C$18)/('Ejercicio 3 - TIR'!$E$18-'Ejercicio 3 - TIR'!$C$18),'Ejercicio 3 - TIR'!$C$18+SQRT(('Ejercicio 3 - TIR'!$E$18-'Ejercicio 3 - TIR'!$C$18)*('Ejercicio 3 - TIR'!$D$18-'Ejercicio 3 - TIR'!$C$18)*L223),'Ejercicio 3 - TIR'!$E$18-SQRT(('Ejercicio 3 - TIR'!$E$18-'Ejercicio 3 - TIR'!$C$18)*('Ejercicio 3 - TIR'!$E$18-'Ejercicio 3 - TIR'!$D$18)*(1-L223)))</f>
        <v>40694.6389150875</v>
      </c>
      <c r="N223" s="27">
        <f ca="1" t="shared" ref="N223:R223" si="1661">RAND()</f>
        <v>0.846836743059455</v>
      </c>
      <c r="O223" s="28">
        <f ca="1">IF(N223&lt;=('Ejercicio 3 - TIR'!$D$18-'Ejercicio 3 - TIR'!$C$18)/('Ejercicio 3 - TIR'!$E$18-'Ejercicio 3 - TIR'!$C$18),'Ejercicio 3 - TIR'!$C$18+SQRT(('Ejercicio 3 - TIR'!$E$18-'Ejercicio 3 - TIR'!$C$18)*('Ejercicio 3 - TIR'!$D$18-'Ejercicio 3 - TIR'!$C$18)*N223),'Ejercicio 3 - TIR'!$E$18-SQRT(('Ejercicio 3 - TIR'!$E$18-'Ejercicio 3 - TIR'!$C$18)*('Ejercicio 3 - TIR'!$E$18-'Ejercicio 3 - TIR'!$D$18)*(1-N223)))</f>
        <v>41610.7162599539</v>
      </c>
      <c r="P223" s="27">
        <f ca="1" t="shared" si="1661"/>
        <v>0.740586671981483</v>
      </c>
      <c r="Q223" s="29">
        <f ca="1">IF(P223&lt;=('Ejercicio 3 - TIR'!$D$22-'Ejercicio 3 - TIR'!$C$22)/('Ejercicio 3 - TIR'!$E$22-'Ejercicio 3 - TIR'!$C$22),'Ejercicio 3 - TIR'!$C$22+SQRT(('Ejercicio 3 - TIR'!$E$22-'Ejercicio 3 - TIR'!$C$22)*('Ejercicio 3 - TIR'!$D$22-'Ejercicio 3 - TIR'!$C$22)*P223),'Ejercicio 3 - TIR'!$E$22-SQRT(('Ejercicio 3 - TIR'!$E$22-'Ejercicio 3 - TIR'!$C$22)*('Ejercicio 3 - TIR'!$E$22-'Ejercicio 3 - TIR'!$D$22)*(1-P223)))</f>
        <v>0.158391113160708</v>
      </c>
      <c r="R223" s="27">
        <f ca="1" t="shared" si="1661"/>
        <v>0.539391335639689</v>
      </c>
      <c r="S223" s="29">
        <f ca="1">IF(R223&lt;=('Ejercicio 3 - TIR'!$D$23-'Ejercicio 3 - TIR'!$C$23)/('Ejercicio 3 - TIR'!$E$23-'Ejercicio 3 - TIR'!$C$23),'Ejercicio 3 - TIR'!$C$23+SQRT(('Ejercicio 3 - TIR'!$E$23-'Ejercicio 3 - TIR'!$C$23)*('Ejercicio 3 - TIR'!$D$23-'Ejercicio 3 - TIR'!$C$23)*R223),'Ejercicio 3 - TIR'!$E$23-SQRT(('Ejercicio 3 - TIR'!$E$23-'Ejercicio 3 - TIR'!$C$23)*('Ejercicio 3 - TIR'!$E$23-'Ejercicio 3 - TIR'!$D$23)*(1-R223)))</f>
        <v>0.151205979859551</v>
      </c>
      <c r="T223" s="27">
        <f ca="1" t="shared" ref="T223:X223" si="1662">RAND()</f>
        <v>0.8307240579999</v>
      </c>
      <c r="U223" s="29">
        <f ca="1">IF(T223&lt;=('Ejercicio 3 - TIR'!$D$24-'Ejercicio 3 - TIR'!$C$24)/('Ejercicio 3 - TIR'!$E$24-'Ejercicio 3 - TIR'!$C$24),'Ejercicio 3 - TIR'!$C$24+SQRT(('Ejercicio 3 - TIR'!$E$24-'Ejercicio 3 - TIR'!$C$24)*('Ejercicio 3 - TIR'!$D$24-'Ejercicio 3 - TIR'!$C$24)*T223),'Ejercicio 3 - TIR'!$E$24-SQRT(('Ejercicio 3 - TIR'!$E$24-'Ejercicio 3 - TIR'!$C$24)*('Ejercicio 3 - TIR'!$E$24-'Ejercicio 3 - TIR'!$D$24)*(1-T223)))</f>
        <v>0.198229087350313</v>
      </c>
      <c r="V223" s="27">
        <f ca="1" t="shared" si="1662"/>
        <v>0.212036519413686</v>
      </c>
      <c r="W223" s="29">
        <f ca="1">IF(V223&lt;=('Ejercicio 3 - TIR'!$D$25-'Ejercicio 3 - TIR'!$C$25)/('Ejercicio 3 - TIR'!$E$25-'Ejercicio 3 - TIR'!$C$25),'Ejercicio 3 - TIR'!$C$25+SQRT(('Ejercicio 3 - TIR'!$E$25-'Ejercicio 3 - TIR'!$C$25)*('Ejercicio 3 - TIR'!$D$25-'Ejercicio 3 - TIR'!$C$25)*V223),'Ejercicio 3 - TIR'!$E$25-SQRT(('Ejercicio 3 - TIR'!$E$25-'Ejercicio 3 - TIR'!$C$25)*('Ejercicio 3 - TIR'!$E$25-'Ejercicio 3 - TIR'!$D$25)*(1-V223)))</f>
        <v>0.197229368159604</v>
      </c>
      <c r="X223" s="27">
        <f ca="1" t="shared" si="1662"/>
        <v>0.337986890029966</v>
      </c>
      <c r="Y223" s="29">
        <f ca="1">IF(X223&lt;=('Ejercicio 3 - TIR'!$D$26-'Ejercicio 3 - TIR'!$C$26)/('Ejercicio 3 - TIR'!$E$26-'Ejercicio 3 - TIR'!$C$26),'Ejercicio 3 - TIR'!$C$26+SQRT(('Ejercicio 3 - TIR'!$E$26-'Ejercicio 3 - TIR'!$C$26)*('Ejercicio 3 - TIR'!$D$26-'Ejercicio 3 - TIR'!$C$26)*X223),'Ejercicio 3 - TIR'!$E$26-SQRT(('Ejercicio 3 - TIR'!$E$26-'Ejercicio 3 - TIR'!$C$26)*('Ejercicio 3 - TIR'!$E$26-'Ejercicio 3 - TIR'!$D$26)*(1-X223)))</f>
        <v>0.22020977677046</v>
      </c>
      <c r="Z223" s="27">
        <f ca="1" t="shared" si="1432"/>
        <v>1.15839111316071</v>
      </c>
      <c r="AA223" s="27">
        <f ca="1" t="shared" si="1433"/>
        <v>1.33354677648677</v>
      </c>
      <c r="AB223" s="27">
        <f ca="1" t="shared" si="1434"/>
        <v>1.59789453692869</v>
      </c>
      <c r="AC223" s="27">
        <f ca="1" t="shared" si="1435"/>
        <v>1.91304626683282</v>
      </c>
      <c r="AD223" s="27">
        <f ca="1" t="shared" si="1436"/>
        <v>2.33431775820364</v>
      </c>
      <c r="AE223" s="26">
        <f ca="1" t="shared" si="1437"/>
        <v>4738.94355526473</v>
      </c>
      <c r="AF223" s="26">
        <f ca="1" t="shared" si="1438"/>
        <v>5455.50015903764</v>
      </c>
      <c r="AG223" s="26">
        <f ca="1" t="shared" si="1439"/>
        <v>6536.93897660316</v>
      </c>
      <c r="AH223" s="26">
        <f ca="1" t="shared" si="1440"/>
        <v>7826.21532065648</v>
      </c>
      <c r="AI223" s="26">
        <f ca="1" t="shared" si="1441"/>
        <v>9549.6244493758</v>
      </c>
      <c r="AJ223" s="28">
        <f ca="1" t="shared" si="1442"/>
        <v>49828.4638176858</v>
      </c>
      <c r="AK223" s="28">
        <f ca="1" t="shared" si="1443"/>
        <v>47166.786502674</v>
      </c>
      <c r="AL223" s="28">
        <f ca="1" t="shared" si="1444"/>
        <v>65308.078100145</v>
      </c>
      <c r="AM223" s="28">
        <f ca="1" t="shared" si="1445"/>
        <v>77850.7270566179</v>
      </c>
      <c r="AN223" s="28">
        <f ca="1" t="shared" si="1446"/>
        <v>97132.6338971834</v>
      </c>
      <c r="AO223" s="28">
        <f ca="1">C223/'Ejercicio 3 - TIR'!$D$7</f>
        <v>12557.3943368273</v>
      </c>
      <c r="AP223" s="28">
        <f ca="1" t="shared" si="1447"/>
        <v>37271.0694808586</v>
      </c>
      <c r="AQ223" s="28">
        <f ca="1" t="shared" si="1448"/>
        <v>34609.3921658468</v>
      </c>
      <c r="AR223" s="28">
        <f ca="1" t="shared" si="1449"/>
        <v>52750.6837633177</v>
      </c>
      <c r="AS223" s="28">
        <f ca="1" t="shared" si="1450"/>
        <v>65293.3327197906</v>
      </c>
      <c r="AT223" s="28">
        <f ca="1" t="shared" si="1451"/>
        <v>84575.2395603561</v>
      </c>
      <c r="AU223" s="28">
        <f ca="1">AP223*'Ejercicio 3 - TIR'!$D$5</f>
        <v>18635.5347404293</v>
      </c>
      <c r="AV223" s="28">
        <f ca="1">AQ223*'Ejercicio 3 - TIR'!$D$5</f>
        <v>17304.6960829234</v>
      </c>
      <c r="AW223" s="28">
        <f ca="1">AR223*'Ejercicio 3 - TIR'!$D$5</f>
        <v>26375.3418816589</v>
      </c>
      <c r="AX223" s="28">
        <f ca="1">AS223*'Ejercicio 3 - TIR'!$D$5</f>
        <v>32646.6663598953</v>
      </c>
      <c r="AY223" s="28">
        <f ca="1">AT223*'Ejercicio 3 - TIR'!$D$5</f>
        <v>42287.6197801781</v>
      </c>
      <c r="AZ223" s="28">
        <f ca="1" t="shared" ref="AZ223:BD223" si="1663">AJ223-AU223-AE223</f>
        <v>26453.9855219918</v>
      </c>
      <c r="BA223" s="28">
        <f ca="1" t="shared" si="1663"/>
        <v>24406.590260713</v>
      </c>
      <c r="BB223" s="28">
        <f ca="1" t="shared" si="1663"/>
        <v>32395.797241883</v>
      </c>
      <c r="BC223" s="28">
        <f ca="1" t="shared" si="1663"/>
        <v>37377.8453760661</v>
      </c>
      <c r="BD223" s="28">
        <f ca="1" t="shared" si="1663"/>
        <v>45295.3896676295</v>
      </c>
      <c r="BE223" s="28">
        <f ca="1" t="shared" ref="BE223:BI223" si="1664">AZ223/Z223</f>
        <v>22836.8339686337</v>
      </c>
      <c r="BF223" s="28">
        <f ca="1" t="shared" si="1664"/>
        <v>18302.0128660295</v>
      </c>
      <c r="BG223" s="28">
        <f ca="1" t="shared" si="1664"/>
        <v>20274.0521938017</v>
      </c>
      <c r="BH223" s="28">
        <f ca="1" t="shared" si="1664"/>
        <v>19538.3906934711</v>
      </c>
      <c r="BI223" s="28">
        <f ca="1" t="shared" si="1664"/>
        <v>19404.1233283023</v>
      </c>
      <c r="BJ223" s="28">
        <f ca="1" t="shared" si="1454"/>
        <v>69841.0401659034</v>
      </c>
      <c r="BK223" s="28">
        <f ca="1" t="shared" si="1455"/>
        <v>29312.9485972217</v>
      </c>
      <c r="BL223" s="28">
        <f ca="1" t="shared" si="1456"/>
        <v>99153.9887631251</v>
      </c>
      <c r="BM223" s="28">
        <f ca="1">BK223*'Ejercicio 3 - TIR'!$D$5</f>
        <v>14656.4742986108</v>
      </c>
      <c r="BN223" s="28">
        <f ca="1" t="shared" si="1457"/>
        <v>84497.5144645142</v>
      </c>
      <c r="BO223" s="28">
        <f ca="1" t="shared" si="1458"/>
        <v>36197.948701525</v>
      </c>
      <c r="BP223" s="28">
        <f ca="1" t="shared" si="1459"/>
        <v>-92706.2232172477</v>
      </c>
      <c r="BQ223" s="28">
        <f ca="1" t="shared" ref="BQ223:BT223" si="1665">BE223</f>
        <v>22836.8339686337</v>
      </c>
      <c r="BR223" s="28">
        <f ca="1" t="shared" si="1665"/>
        <v>18302.0128660295</v>
      </c>
      <c r="BS223" s="28">
        <f ca="1" t="shared" si="1665"/>
        <v>20274.0521938017</v>
      </c>
      <c r="BT223" s="28">
        <f ca="1" t="shared" si="1665"/>
        <v>19538.3906934711</v>
      </c>
      <c r="BU223" s="28">
        <f ca="1" t="shared" si="1461"/>
        <v>55602.0720298273</v>
      </c>
      <c r="BV223" s="30">
        <f ca="1" t="shared" si="1462"/>
        <v>12.2519910555139</v>
      </c>
    </row>
    <row r="224" ht="15" customHeight="1" spans="1:74">
      <c r="A224" s="26">
        <v>223</v>
      </c>
      <c r="B224" s="27">
        <f ca="1" t="shared" ref="B224:F224" si="1666">RAND()</f>
        <v>0.924453450469409</v>
      </c>
      <c r="C224" s="28">
        <f ca="1">IF(B224&lt;=('Ejercicio 3 - TIR'!$D$13-'Ejercicio 3 - TIR'!$C$13)/('Ejercicio 3 - TIR'!$E$13-'Ejercicio 3 - TIR'!$C$13),'Ejercicio 3 - TIR'!$C$13+SQRT(('Ejercicio 3 - TIR'!$E$13-'Ejercicio 3 - TIR'!$C$13)*('Ejercicio 3 - TIR'!$D$13-'Ejercicio 3 - TIR'!$C$13)*B224),'Ejercicio 3 - TIR'!$E$13-SQRT(('Ejercicio 3 - TIR'!$E$13-'Ejercicio 3 - TIR'!$C$13)*('Ejercicio 3 - TIR'!$E$13-'Ejercicio 3 - TIR'!$D$13)*(1-B224)))</f>
        <v>90478.6629386042</v>
      </c>
      <c r="D224" s="27">
        <f ca="1" t="shared" si="1666"/>
        <v>0.72040184033496</v>
      </c>
      <c r="E224" s="28">
        <f ca="1">IF(D224&lt;=('Ejercicio 3 - TIR'!$D$14-'Ejercicio 3 - TIR'!$C$14)/('Ejercicio 3 - TIR'!$E$14-'Ejercicio 3 - TIR'!$C$14),'Ejercicio 3 - TIR'!$C$14+SQRT(('Ejercicio 3 - TIR'!$E$14-'Ejercicio 3 - TIR'!$C$14)*('Ejercicio 3 - TIR'!$D$14-'Ejercicio 3 - TIR'!$C$14)*D224),'Ejercicio 3 - TIR'!$E$14-SQRT(('Ejercicio 3 - TIR'!$E$14-'Ejercicio 3 - TIR'!$C$14)*('Ejercicio 3 - TIR'!$E$14-'Ejercicio 3 - TIR'!$D$14)*(1-D224)))</f>
        <v>33523.9113695259</v>
      </c>
      <c r="F224" s="27">
        <f ca="1" t="shared" si="1666"/>
        <v>0.795642481150096</v>
      </c>
      <c r="G224" s="28">
        <f ca="1">IF(F224&lt;=('Ejercicio 3 - TIR'!$D$18-'Ejercicio 3 - TIR'!$C$18)/('Ejercicio 3 - TIR'!$E$18-'Ejercicio 3 - TIR'!$C$18),'Ejercicio 3 - TIR'!$C$18+SQRT(('Ejercicio 3 - TIR'!$E$18-'Ejercicio 3 - TIR'!$C$18)*('Ejercicio 3 - TIR'!$D$18-'Ejercicio 3 - TIR'!$C$18)*F224),'Ejercicio 3 - TIR'!$E$18-SQRT(('Ejercicio 3 - TIR'!$E$18-'Ejercicio 3 - TIR'!$C$18)*('Ejercicio 3 - TIR'!$E$18-'Ejercicio 3 - TIR'!$D$18)*(1-F224)))</f>
        <v>41085.0525017897</v>
      </c>
      <c r="H224" s="27">
        <f ca="1" t="shared" ref="H224:L224" si="1667">RAND()</f>
        <v>0.676671260901533</v>
      </c>
      <c r="I224" s="28">
        <f ca="1">IF(H224&lt;=('Ejercicio 3 - TIR'!$D$18-'Ejercicio 3 - TIR'!$C$18)/('Ejercicio 3 - TIR'!$E$18-'Ejercicio 3 - TIR'!$C$18),'Ejercicio 3 - TIR'!$C$18+SQRT(('Ejercicio 3 - TIR'!$E$18-'Ejercicio 3 - TIR'!$C$18)*('Ejercicio 3 - TIR'!$D$18-'Ejercicio 3 - TIR'!$C$18)*H224),'Ejercicio 3 - TIR'!$E$18-SQRT(('Ejercicio 3 - TIR'!$E$18-'Ejercicio 3 - TIR'!$C$18)*('Ejercicio 3 - TIR'!$E$18-'Ejercicio 3 - TIR'!$D$18)*(1-H224)))</f>
        <v>40075.6060847669</v>
      </c>
      <c r="J224" s="27">
        <f ca="1" t="shared" si="1667"/>
        <v>0.825519106806027</v>
      </c>
      <c r="K224" s="28">
        <f ca="1">IF(J224&lt;=('Ejercicio 3 - TIR'!$D$18-'Ejercicio 3 - TIR'!$C$18)/('Ejercicio 3 - TIR'!$E$18-'Ejercicio 3 - TIR'!$C$18),'Ejercicio 3 - TIR'!$C$18+SQRT(('Ejercicio 3 - TIR'!$E$18-'Ejercicio 3 - TIR'!$C$18)*('Ejercicio 3 - TIR'!$D$18-'Ejercicio 3 - TIR'!$C$18)*J224),'Ejercicio 3 - TIR'!$E$18-SQRT(('Ejercicio 3 - TIR'!$E$18-'Ejercicio 3 - TIR'!$C$18)*('Ejercicio 3 - TIR'!$E$18-'Ejercicio 3 - TIR'!$D$18)*(1-J224)))</f>
        <v>41382.5330700132</v>
      </c>
      <c r="L224" s="27">
        <f ca="1" t="shared" si="1667"/>
        <v>0.437027788884933</v>
      </c>
      <c r="M224" s="28">
        <f ca="1">IF(L224&lt;=('Ejercicio 3 - TIR'!$D$18-'Ejercicio 3 - TIR'!$C$18)/('Ejercicio 3 - TIR'!$E$18-'Ejercicio 3 - TIR'!$C$18),'Ejercicio 3 - TIR'!$C$18+SQRT(('Ejercicio 3 - TIR'!$E$18-'Ejercicio 3 - TIR'!$C$18)*('Ejercicio 3 - TIR'!$D$18-'Ejercicio 3 - TIR'!$C$18)*L224),'Ejercicio 3 - TIR'!$E$18-SQRT(('Ejercicio 3 - TIR'!$E$18-'Ejercicio 3 - TIR'!$C$18)*('Ejercicio 3 - TIR'!$E$18-'Ejercicio 3 - TIR'!$D$18)*(1-L224)))</f>
        <v>38096.5528672849</v>
      </c>
      <c r="N224" s="27">
        <f ca="1" t="shared" ref="N224:R224" si="1668">RAND()</f>
        <v>0.804754532550815</v>
      </c>
      <c r="O224" s="28">
        <f ca="1">IF(N224&lt;=('Ejercicio 3 - TIR'!$D$18-'Ejercicio 3 - TIR'!$C$18)/('Ejercicio 3 - TIR'!$E$18-'Ejercicio 3 - TIR'!$C$18),'Ejercicio 3 - TIR'!$C$18+SQRT(('Ejercicio 3 - TIR'!$E$18-'Ejercicio 3 - TIR'!$C$18)*('Ejercicio 3 - TIR'!$D$18-'Ejercicio 3 - TIR'!$C$18)*N224),'Ejercicio 3 - TIR'!$E$18-SQRT(('Ejercicio 3 - TIR'!$E$18-'Ejercicio 3 - TIR'!$C$18)*('Ejercicio 3 - TIR'!$E$18-'Ejercicio 3 - TIR'!$D$18)*(1-N224)))</f>
        <v>41173.3291154466</v>
      </c>
      <c r="P224" s="27">
        <f ca="1" t="shared" si="1668"/>
        <v>0.616019403775785</v>
      </c>
      <c r="Q224" s="29">
        <f ca="1">IF(P224&lt;=('Ejercicio 3 - TIR'!$D$22-'Ejercicio 3 - TIR'!$C$22)/('Ejercicio 3 - TIR'!$E$22-'Ejercicio 3 - TIR'!$C$22),'Ejercicio 3 - TIR'!$C$22+SQRT(('Ejercicio 3 - TIR'!$E$22-'Ejercicio 3 - TIR'!$C$22)*('Ejercicio 3 - TIR'!$D$22-'Ejercicio 3 - TIR'!$C$22)*P224),'Ejercicio 3 - TIR'!$E$22-SQRT(('Ejercicio 3 - TIR'!$E$22-'Ejercicio 3 - TIR'!$C$22)*('Ejercicio 3 - TIR'!$E$22-'Ejercicio 3 - TIR'!$D$22)*(1-P224)))</f>
        <v>0.153709981491</v>
      </c>
      <c r="R224" s="27">
        <f ca="1" t="shared" si="1668"/>
        <v>0.570340710982905</v>
      </c>
      <c r="S224" s="29">
        <f ca="1">IF(R224&lt;=('Ejercicio 3 - TIR'!$D$23-'Ejercicio 3 - TIR'!$C$23)/('Ejercicio 3 - TIR'!$E$23-'Ejercicio 3 - TIR'!$C$23),'Ejercicio 3 - TIR'!$C$23+SQRT(('Ejercicio 3 - TIR'!$E$23-'Ejercicio 3 - TIR'!$C$23)*('Ejercicio 3 - TIR'!$D$23-'Ejercicio 3 - TIR'!$C$23)*R224),'Ejercicio 3 - TIR'!$E$23-SQRT(('Ejercicio 3 - TIR'!$E$23-'Ejercicio 3 - TIR'!$C$23)*('Ejercicio 3 - TIR'!$E$23-'Ejercicio 3 - TIR'!$D$23)*(1-R224)))</f>
        <v>0.152190168640735</v>
      </c>
      <c r="T224" s="27">
        <f ca="1" t="shared" ref="T224:X224" si="1669">RAND()</f>
        <v>0.290339831095432</v>
      </c>
      <c r="U224" s="29">
        <f ca="1">IF(T224&lt;=('Ejercicio 3 - TIR'!$D$24-'Ejercicio 3 - TIR'!$C$24)/('Ejercicio 3 - TIR'!$E$24-'Ejercicio 3 - TIR'!$C$24),'Ejercicio 3 - TIR'!$C$24+SQRT(('Ejercicio 3 - TIR'!$E$24-'Ejercicio 3 - TIR'!$C$24)*('Ejercicio 3 - TIR'!$D$24-'Ejercicio 3 - TIR'!$C$24)*T224),'Ejercicio 3 - TIR'!$E$24-SQRT(('Ejercicio 3 - TIR'!$E$24-'Ejercicio 3 - TIR'!$C$24)*('Ejercicio 3 - TIR'!$E$24-'Ejercicio 3 - TIR'!$D$24)*(1-T224)))</f>
        <v>0.174692380308516</v>
      </c>
      <c r="V224" s="27">
        <f ca="1" t="shared" si="1669"/>
        <v>0.192297611751811</v>
      </c>
      <c r="W224" s="29">
        <f ca="1">IF(V224&lt;=('Ejercicio 3 - TIR'!$D$25-'Ejercicio 3 - TIR'!$C$25)/('Ejercicio 3 - TIR'!$E$25-'Ejercicio 3 - TIR'!$C$25),'Ejercicio 3 - TIR'!$C$25+SQRT(('Ejercicio 3 - TIR'!$E$25-'Ejercicio 3 - TIR'!$C$25)*('Ejercicio 3 - TIR'!$D$25-'Ejercicio 3 - TIR'!$C$25)*V224),'Ejercicio 3 - TIR'!$E$25-SQRT(('Ejercicio 3 - TIR'!$E$25-'Ejercicio 3 - TIR'!$C$25)*('Ejercicio 3 - TIR'!$E$25-'Ejercicio 3 - TIR'!$D$25)*(1-V224)))</f>
        <v>0.196407823026</v>
      </c>
      <c r="X224" s="27">
        <f ca="1" t="shared" si="1669"/>
        <v>0.770843870221844</v>
      </c>
      <c r="Y224" s="29">
        <f ca="1">IF(X224&lt;=('Ejercicio 3 - TIR'!$D$26-'Ejercicio 3 - TIR'!$C$26)/('Ejercicio 3 - TIR'!$E$26-'Ejercicio 3 - TIR'!$C$26),'Ejercicio 3 - TIR'!$C$26+SQRT(('Ejercicio 3 - TIR'!$E$26-'Ejercicio 3 - TIR'!$C$26)*('Ejercicio 3 - TIR'!$D$26-'Ejercicio 3 - TIR'!$C$26)*X224),'Ejercicio 3 - TIR'!$E$26-SQRT(('Ejercicio 3 - TIR'!$E$26-'Ejercicio 3 - TIR'!$C$26)*('Ejercicio 3 - TIR'!$E$26-'Ejercicio 3 - TIR'!$D$26)*(1-X224)))</f>
        <v>0.244822690540605</v>
      </c>
      <c r="Z224" s="27">
        <f ca="1" t="shared" si="1432"/>
        <v>1.153709981491</v>
      </c>
      <c r="AA224" s="27">
        <f ca="1" t="shared" si="1433"/>
        <v>1.32929329813661</v>
      </c>
      <c r="AB224" s="27">
        <f ca="1" t="shared" si="1434"/>
        <v>1.56151070851626</v>
      </c>
      <c r="AC224" s="27">
        <f ca="1" t="shared" si="1435"/>
        <v>1.86820362740772</v>
      </c>
      <c r="AD224" s="27">
        <f ca="1" t="shared" si="1436"/>
        <v>2.3255822659474</v>
      </c>
      <c r="AE224" s="26">
        <f ca="1" t="shared" si="1437"/>
        <v>5152.95979611573</v>
      </c>
      <c r="AF224" s="26">
        <f ca="1" t="shared" si="1438"/>
        <v>5937.18961648551</v>
      </c>
      <c r="AG224" s="26">
        <f ca="1" t="shared" si="1439"/>
        <v>6974.37140293238</v>
      </c>
      <c r="AH224" s="26">
        <f ca="1" t="shared" si="1440"/>
        <v>8344.19250715711</v>
      </c>
      <c r="AI224" s="26">
        <f ca="1" t="shared" si="1441"/>
        <v>10387.0401671481</v>
      </c>
      <c r="AJ224" s="28">
        <f ca="1" t="shared" si="1442"/>
        <v>47400.2351613966</v>
      </c>
      <c r="AK224" s="28">
        <f ca="1" t="shared" si="1443"/>
        <v>53272.2345872435</v>
      </c>
      <c r="AL224" s="28">
        <f ca="1" t="shared" si="1444"/>
        <v>64619.2685343538</v>
      </c>
      <c r="AM224" s="28">
        <f ca="1" t="shared" si="1445"/>
        <v>71172.1182583918</v>
      </c>
      <c r="AN224" s="28">
        <f ca="1" t="shared" si="1446"/>
        <v>95751.9640208982</v>
      </c>
      <c r="AO224" s="28">
        <f ca="1">C224/'Ejercicio 3 - TIR'!$D$7</f>
        <v>18095.7325877208</v>
      </c>
      <c r="AP224" s="28">
        <f ca="1" t="shared" si="1447"/>
        <v>29304.5025736757</v>
      </c>
      <c r="AQ224" s="28">
        <f ca="1" t="shared" si="1448"/>
        <v>35176.5019995227</v>
      </c>
      <c r="AR224" s="28">
        <f ca="1" t="shared" si="1449"/>
        <v>46523.5359466329</v>
      </c>
      <c r="AS224" s="28">
        <f ca="1" t="shared" si="1450"/>
        <v>53076.3856706709</v>
      </c>
      <c r="AT224" s="28">
        <f ca="1" t="shared" si="1451"/>
        <v>77656.2314331774</v>
      </c>
      <c r="AU224" s="28">
        <f ca="1">AP224*'Ejercicio 3 - TIR'!$D$5</f>
        <v>14652.2512868379</v>
      </c>
      <c r="AV224" s="28">
        <f ca="1">AQ224*'Ejercicio 3 - TIR'!$D$5</f>
        <v>17588.2509997613</v>
      </c>
      <c r="AW224" s="28">
        <f ca="1">AR224*'Ejercicio 3 - TIR'!$D$5</f>
        <v>23261.7679733165</v>
      </c>
      <c r="AX224" s="28">
        <f ca="1">AS224*'Ejercicio 3 - TIR'!$D$5</f>
        <v>26538.1928353355</v>
      </c>
      <c r="AY224" s="28">
        <f ca="1">AT224*'Ejercicio 3 - TIR'!$D$5</f>
        <v>38828.1157165887</v>
      </c>
      <c r="AZ224" s="28">
        <f ca="1" t="shared" ref="AZ224:BD224" si="1670">AJ224-AU224-AE224</f>
        <v>27595.024078443</v>
      </c>
      <c r="BA224" s="28">
        <f ca="1" t="shared" si="1670"/>
        <v>29746.7939709967</v>
      </c>
      <c r="BB224" s="28">
        <f ca="1" t="shared" si="1670"/>
        <v>34383.1291581049</v>
      </c>
      <c r="BC224" s="28">
        <f ca="1" t="shared" si="1670"/>
        <v>36289.7329158992</v>
      </c>
      <c r="BD224" s="28">
        <f ca="1" t="shared" si="1670"/>
        <v>46536.8081371615</v>
      </c>
      <c r="BE224" s="28">
        <f ca="1" t="shared" ref="BE224:BI224" si="1671">AZ224/Z224</f>
        <v>23918.5103025463</v>
      </c>
      <c r="BF224" s="28">
        <f ca="1" t="shared" si="1671"/>
        <v>22377.9011093303</v>
      </c>
      <c r="BG224" s="28">
        <f ca="1" t="shared" si="1671"/>
        <v>22019.1440062398</v>
      </c>
      <c r="BH224" s="28">
        <f ca="1" t="shared" si="1671"/>
        <v>19424.9344041014</v>
      </c>
      <c r="BI224" s="28">
        <f ca="1" t="shared" si="1671"/>
        <v>20010.8200077813</v>
      </c>
      <c r="BJ224" s="28">
        <f ca="1" t="shared" si="1454"/>
        <v>77962.6137661618</v>
      </c>
      <c r="BK224" s="28">
        <f ca="1" t="shared" si="1455"/>
        <v>42083.11479533</v>
      </c>
      <c r="BL224" s="28">
        <f ca="1" t="shared" si="1456"/>
        <v>120045.728561492</v>
      </c>
      <c r="BM224" s="28">
        <f ca="1">BK224*'Ejercicio 3 - TIR'!$D$5</f>
        <v>21041.557397665</v>
      </c>
      <c r="BN224" s="28">
        <f ca="1" t="shared" si="1457"/>
        <v>99004.1711638268</v>
      </c>
      <c r="BO224" s="28">
        <f ca="1" t="shared" si="1458"/>
        <v>42571.7776633863</v>
      </c>
      <c r="BP224" s="28">
        <f ca="1" t="shared" si="1459"/>
        <v>-124002.57430813</v>
      </c>
      <c r="BQ224" s="28">
        <f ca="1" t="shared" ref="BQ224:BT224" si="1672">BE224</f>
        <v>23918.5103025463</v>
      </c>
      <c r="BR224" s="28">
        <f ca="1" t="shared" si="1672"/>
        <v>22377.9011093303</v>
      </c>
      <c r="BS224" s="28">
        <f ca="1" t="shared" si="1672"/>
        <v>22019.1440062398</v>
      </c>
      <c r="BT224" s="28">
        <f ca="1" t="shared" si="1672"/>
        <v>19424.9344041014</v>
      </c>
      <c r="BU224" s="28">
        <f ca="1" t="shared" si="1461"/>
        <v>62582.5976711676</v>
      </c>
      <c r="BV224" s="30">
        <f ca="1" t="shared" si="1462"/>
        <v>5.77490450582525</v>
      </c>
    </row>
    <row r="225" ht="15" customHeight="1" spans="1:74">
      <c r="A225" s="26">
        <v>224</v>
      </c>
      <c r="B225" s="27">
        <f ca="1" t="shared" ref="B225:F225" si="1673">RAND()</f>
        <v>0.0360616742299245</v>
      </c>
      <c r="C225" s="28">
        <f ca="1">IF(B225&lt;=('Ejercicio 3 - TIR'!$D$13-'Ejercicio 3 - TIR'!$C$13)/('Ejercicio 3 - TIR'!$E$13-'Ejercicio 3 - TIR'!$C$13),'Ejercicio 3 - TIR'!$C$13+SQRT(('Ejercicio 3 - TIR'!$E$13-'Ejercicio 3 - TIR'!$C$13)*('Ejercicio 3 - TIR'!$D$13-'Ejercicio 3 - TIR'!$C$13)*B225),'Ejercicio 3 - TIR'!$E$13-SQRT(('Ejercicio 3 - TIR'!$E$13-'Ejercicio 3 - TIR'!$C$13)*('Ejercicio 3 - TIR'!$E$13-'Ejercicio 3 - TIR'!$D$13)*(1-B225)))</f>
        <v>63797.9823185436</v>
      </c>
      <c r="D225" s="27">
        <f ca="1" t="shared" si="1673"/>
        <v>0.613169918338805</v>
      </c>
      <c r="E225" s="28">
        <f ca="1">IF(D225&lt;=('Ejercicio 3 - TIR'!$D$14-'Ejercicio 3 - TIR'!$C$14)/('Ejercicio 3 - TIR'!$E$14-'Ejercicio 3 - TIR'!$C$14),'Ejercicio 3 - TIR'!$C$14+SQRT(('Ejercicio 3 - TIR'!$E$14-'Ejercicio 3 - TIR'!$C$14)*('Ejercicio 3 - TIR'!$D$14-'Ejercicio 3 - TIR'!$C$14)*D225),'Ejercicio 3 - TIR'!$E$14-SQRT(('Ejercicio 3 - TIR'!$E$14-'Ejercicio 3 - TIR'!$C$14)*('Ejercicio 3 - TIR'!$E$14-'Ejercicio 3 - TIR'!$D$14)*(1-D225)))</f>
        <v>32382.6177561331</v>
      </c>
      <c r="F225" s="27">
        <f ca="1" t="shared" si="1673"/>
        <v>0.463398855088489</v>
      </c>
      <c r="G225" s="28">
        <f ca="1">IF(F225&lt;=('Ejercicio 3 - TIR'!$D$18-'Ejercicio 3 - TIR'!$C$18)/('Ejercicio 3 - TIR'!$E$18-'Ejercicio 3 - TIR'!$C$18),'Ejercicio 3 - TIR'!$C$18+SQRT(('Ejercicio 3 - TIR'!$E$18-'Ejercicio 3 - TIR'!$C$18)*('Ejercicio 3 - TIR'!$D$18-'Ejercicio 3 - TIR'!$C$18)*F225),'Ejercicio 3 - TIR'!$E$18-SQRT(('Ejercicio 3 - TIR'!$E$18-'Ejercicio 3 - TIR'!$C$18)*('Ejercicio 3 - TIR'!$E$18-'Ejercicio 3 - TIR'!$D$18)*(1-F225)))</f>
        <v>38337.2554394881</v>
      </c>
      <c r="H225" s="27">
        <f ca="1" t="shared" ref="H225:L225" si="1674">RAND()</f>
        <v>0.574968877090324</v>
      </c>
      <c r="I225" s="28">
        <f ca="1">IF(H225&lt;=('Ejercicio 3 - TIR'!$D$18-'Ejercicio 3 - TIR'!$C$18)/('Ejercicio 3 - TIR'!$E$18-'Ejercicio 3 - TIR'!$C$18),'Ejercicio 3 - TIR'!$C$18+SQRT(('Ejercicio 3 - TIR'!$E$18-'Ejercicio 3 - TIR'!$C$18)*('Ejercicio 3 - TIR'!$D$18-'Ejercicio 3 - TIR'!$C$18)*H225),'Ejercicio 3 - TIR'!$E$18-SQRT(('Ejercicio 3 - TIR'!$E$18-'Ejercicio 3 - TIR'!$C$18)*('Ejercicio 3 - TIR'!$E$18-'Ejercicio 3 - TIR'!$D$18)*(1-H225)))</f>
        <v>39286.8364669326</v>
      </c>
      <c r="J225" s="27">
        <f ca="1" t="shared" si="1674"/>
        <v>0.348109381300888</v>
      </c>
      <c r="K225" s="28">
        <f ca="1">IF(J225&lt;=('Ejercicio 3 - TIR'!$D$18-'Ejercicio 3 - TIR'!$C$18)/('Ejercicio 3 - TIR'!$E$18-'Ejercicio 3 - TIR'!$C$18),'Ejercicio 3 - TIR'!$C$18+SQRT(('Ejercicio 3 - TIR'!$E$18-'Ejercicio 3 - TIR'!$C$18)*('Ejercicio 3 - TIR'!$D$18-'Ejercicio 3 - TIR'!$C$18)*J225),'Ejercicio 3 - TIR'!$E$18-SQRT(('Ejercicio 3 - TIR'!$E$18-'Ejercicio 3 - TIR'!$C$18)*('Ejercicio 3 - TIR'!$E$18-'Ejercicio 3 - TIR'!$D$18)*(1-J225)))</f>
        <v>37226.0921108946</v>
      </c>
      <c r="L225" s="27">
        <f ca="1" t="shared" si="1674"/>
        <v>0.288448662444659</v>
      </c>
      <c r="M225" s="28">
        <f ca="1">IF(L225&lt;=('Ejercicio 3 - TIR'!$D$18-'Ejercicio 3 - TIR'!$C$18)/('Ejercicio 3 - TIR'!$E$18-'Ejercicio 3 - TIR'!$C$18),'Ejercicio 3 - TIR'!$C$18+SQRT(('Ejercicio 3 - TIR'!$E$18-'Ejercicio 3 - TIR'!$C$18)*('Ejercicio 3 - TIR'!$D$18-'Ejercicio 3 - TIR'!$C$18)*L225),'Ejercicio 3 - TIR'!$E$18-SQRT(('Ejercicio 3 - TIR'!$E$18-'Ejercicio 3 - TIR'!$C$18)*('Ejercicio 3 - TIR'!$E$18-'Ejercicio 3 - TIR'!$D$18)*(1-L225)))</f>
        <v>36577.7883339842</v>
      </c>
      <c r="N225" s="27">
        <f ca="1" t="shared" ref="N225:R225" si="1675">RAND()</f>
        <v>0.00238807765613336</v>
      </c>
      <c r="O225" s="28">
        <f ca="1">IF(N225&lt;=('Ejercicio 3 - TIR'!$D$18-'Ejercicio 3 - TIR'!$C$18)/('Ejercicio 3 - TIR'!$E$18-'Ejercicio 3 - TIR'!$C$18),'Ejercicio 3 - TIR'!$C$18+SQRT(('Ejercicio 3 - TIR'!$E$18-'Ejercicio 3 - TIR'!$C$18)*('Ejercicio 3 - TIR'!$D$18-'Ejercicio 3 - TIR'!$C$18)*N225),'Ejercicio 3 - TIR'!$E$18-SQRT(('Ejercicio 3 - TIR'!$E$18-'Ejercicio 3 - TIR'!$C$18)*('Ejercicio 3 - TIR'!$E$18-'Ejercicio 3 - TIR'!$D$18)*(1-N225)))</f>
        <v>30598.5078515943</v>
      </c>
      <c r="P225" s="27">
        <f ca="1" t="shared" si="1675"/>
        <v>0.620124242285881</v>
      </c>
      <c r="Q225" s="29">
        <f ca="1">IF(P225&lt;=('Ejercicio 3 - TIR'!$D$22-'Ejercicio 3 - TIR'!$C$22)/('Ejercicio 3 - TIR'!$E$22-'Ejercicio 3 - TIR'!$C$22),'Ejercicio 3 - TIR'!$C$22+SQRT(('Ejercicio 3 - TIR'!$E$22-'Ejercicio 3 - TIR'!$C$22)*('Ejercicio 3 - TIR'!$D$22-'Ejercicio 3 - TIR'!$C$22)*P225),'Ejercicio 3 - TIR'!$E$22-SQRT(('Ejercicio 3 - TIR'!$E$22-'Ejercicio 3 - TIR'!$C$22)*('Ejercicio 3 - TIR'!$E$22-'Ejercicio 3 - TIR'!$D$22)*(1-P225)))</f>
        <v>0.153850882158562</v>
      </c>
      <c r="R225" s="27">
        <f ca="1" t="shared" si="1675"/>
        <v>0.0618297723634991</v>
      </c>
      <c r="S225" s="29">
        <f ca="1">IF(R225&lt;=('Ejercicio 3 - TIR'!$D$23-'Ejercicio 3 - TIR'!$C$23)/('Ejercicio 3 - TIR'!$E$23-'Ejercicio 3 - TIR'!$C$23),'Ejercicio 3 - TIR'!$C$23+SQRT(('Ejercicio 3 - TIR'!$E$23-'Ejercicio 3 - TIR'!$C$23)*('Ejercicio 3 - TIR'!$D$23-'Ejercicio 3 - TIR'!$C$23)*R225),'Ejercicio 3 - TIR'!$E$23-SQRT(('Ejercicio 3 - TIR'!$E$23-'Ejercicio 3 - TIR'!$C$23)*('Ejercicio 3 - TIR'!$E$23-'Ejercicio 3 - TIR'!$D$23)*(1-R225)))</f>
        <v>0.13054957772872</v>
      </c>
      <c r="T225" s="27">
        <f ca="1" t="shared" ref="T225:X225" si="1676">RAND()</f>
        <v>0.791524379842839</v>
      </c>
      <c r="U225" s="29">
        <f ca="1">IF(T225&lt;=('Ejercicio 3 - TIR'!$D$24-'Ejercicio 3 - TIR'!$C$24)/('Ejercicio 3 - TIR'!$E$24-'Ejercicio 3 - TIR'!$C$24),'Ejercicio 3 - TIR'!$C$24+SQRT(('Ejercicio 3 - TIR'!$E$24-'Ejercicio 3 - TIR'!$C$24)*('Ejercicio 3 - TIR'!$D$24-'Ejercicio 3 - TIR'!$C$24)*T225),'Ejercicio 3 - TIR'!$E$24-SQRT(('Ejercicio 3 - TIR'!$E$24-'Ejercicio 3 - TIR'!$C$24)*('Ejercicio 3 - TIR'!$E$24-'Ejercicio 3 - TIR'!$D$24)*(1-T225)))</f>
        <v>0.195839459102908</v>
      </c>
      <c r="V225" s="27">
        <f ca="1" t="shared" si="1676"/>
        <v>0.173301550665784</v>
      </c>
      <c r="W225" s="29">
        <f ca="1">IF(V225&lt;=('Ejercicio 3 - TIR'!$D$25-'Ejercicio 3 - TIR'!$C$25)/('Ejercicio 3 - TIR'!$E$25-'Ejercicio 3 - TIR'!$C$25),'Ejercicio 3 - TIR'!$C$25+SQRT(('Ejercicio 3 - TIR'!$E$25-'Ejercicio 3 - TIR'!$C$25)*('Ejercicio 3 - TIR'!$D$25-'Ejercicio 3 - TIR'!$C$25)*V225),'Ejercicio 3 - TIR'!$E$25-SQRT(('Ejercicio 3 - TIR'!$E$25-'Ejercicio 3 - TIR'!$C$25)*('Ejercicio 3 - TIR'!$E$25-'Ejercicio 3 - TIR'!$D$25)*(1-V225)))</f>
        <v>0.195576333680687</v>
      </c>
      <c r="X225" s="27">
        <f ca="1" t="shared" si="1676"/>
        <v>0.339675709006537</v>
      </c>
      <c r="Y225" s="29">
        <f ca="1">IF(X225&lt;=('Ejercicio 3 - TIR'!$D$26-'Ejercicio 3 - TIR'!$C$26)/('Ejercicio 3 - TIR'!$E$26-'Ejercicio 3 - TIR'!$C$26),'Ejercicio 3 - TIR'!$C$26+SQRT(('Ejercicio 3 - TIR'!$E$26-'Ejercicio 3 - TIR'!$C$26)*('Ejercicio 3 - TIR'!$D$26-'Ejercicio 3 - TIR'!$C$26)*X225),'Ejercicio 3 - TIR'!$E$26-SQRT(('Ejercicio 3 - TIR'!$E$26-'Ejercicio 3 - TIR'!$C$26)*('Ejercicio 3 - TIR'!$E$26-'Ejercicio 3 - TIR'!$D$26)*(1-X225)))</f>
        <v>0.220286088962749</v>
      </c>
      <c r="Z225" s="27">
        <f ca="1" t="shared" si="1432"/>
        <v>1.15385088215856</v>
      </c>
      <c r="AA225" s="27">
        <f ca="1" t="shared" si="1433"/>
        <v>1.30448562758627</v>
      </c>
      <c r="AB225" s="27">
        <f ca="1" t="shared" si="1434"/>
        <v>1.55995538730029</v>
      </c>
      <c r="AC225" s="27">
        <f ca="1" t="shared" si="1435"/>
        <v>1.86504574265391</v>
      </c>
      <c r="AD225" s="27">
        <f ca="1" t="shared" si="1436"/>
        <v>2.27588937503977</v>
      </c>
      <c r="AE225" s="26">
        <f ca="1" t="shared" si="1437"/>
        <v>4982.09430838458</v>
      </c>
      <c r="AF225" s="26">
        <f ca="1" t="shared" si="1438"/>
        <v>5632.50461654885</v>
      </c>
      <c r="AG225" s="26">
        <f ca="1" t="shared" si="1439"/>
        <v>6735.57127404841</v>
      </c>
      <c r="AH225" s="26">
        <f ca="1" t="shared" si="1440"/>
        <v>8052.88960907175</v>
      </c>
      <c r="AI225" s="26">
        <f ca="1" t="shared" si="1441"/>
        <v>9826.82916590292</v>
      </c>
      <c r="AJ225" s="28">
        <f ca="1" t="shared" si="1442"/>
        <v>44235.4760083914</v>
      </c>
      <c r="AK225" s="28">
        <f ca="1" t="shared" si="1443"/>
        <v>51249.1135244458</v>
      </c>
      <c r="AL225" s="28">
        <f ca="1" t="shared" si="1444"/>
        <v>58071.0429365267</v>
      </c>
      <c r="AM225" s="28">
        <f ca="1" t="shared" si="1445"/>
        <v>68219.2484079932</v>
      </c>
      <c r="AN225" s="28">
        <f ca="1" t="shared" si="1446"/>
        <v>69638.8189115144</v>
      </c>
      <c r="AO225" s="28">
        <f ca="1">C225/'Ejercicio 3 - TIR'!$D$7</f>
        <v>12759.5964637087</v>
      </c>
      <c r="AP225" s="28">
        <f ca="1" t="shared" si="1447"/>
        <v>31475.8795446827</v>
      </c>
      <c r="AQ225" s="28">
        <f ca="1" t="shared" si="1448"/>
        <v>38489.5170607371</v>
      </c>
      <c r="AR225" s="28">
        <f ca="1" t="shared" si="1449"/>
        <v>45311.446472818</v>
      </c>
      <c r="AS225" s="28">
        <f ca="1" t="shared" si="1450"/>
        <v>55459.6519442845</v>
      </c>
      <c r="AT225" s="28">
        <f ca="1" t="shared" si="1451"/>
        <v>56879.2224478056</v>
      </c>
      <c r="AU225" s="28">
        <f ca="1">AP225*'Ejercicio 3 - TIR'!$D$5</f>
        <v>15737.9397723414</v>
      </c>
      <c r="AV225" s="28">
        <f ca="1">AQ225*'Ejercicio 3 - TIR'!$D$5</f>
        <v>19244.7585303685</v>
      </c>
      <c r="AW225" s="28">
        <f ca="1">AR225*'Ejercicio 3 - TIR'!$D$5</f>
        <v>22655.723236409</v>
      </c>
      <c r="AX225" s="28">
        <f ca="1">AS225*'Ejercicio 3 - TIR'!$D$5</f>
        <v>27729.8259721422</v>
      </c>
      <c r="AY225" s="28">
        <f ca="1">AT225*'Ejercicio 3 - TIR'!$D$5</f>
        <v>28439.6112239028</v>
      </c>
      <c r="AZ225" s="28">
        <f ca="1" t="shared" ref="AZ225:BD225" si="1677">AJ225-AU225-AE225</f>
        <v>23515.4419276655</v>
      </c>
      <c r="BA225" s="28">
        <f ca="1" t="shared" si="1677"/>
        <v>26371.8503775284</v>
      </c>
      <c r="BB225" s="28">
        <f ca="1" t="shared" si="1677"/>
        <v>28679.7484260693</v>
      </c>
      <c r="BC225" s="28">
        <f ca="1" t="shared" si="1677"/>
        <v>32436.5328267792</v>
      </c>
      <c r="BD225" s="28">
        <f ca="1" t="shared" si="1677"/>
        <v>31372.3785217086</v>
      </c>
      <c r="BE225" s="28">
        <f ca="1" t="shared" ref="BE225:BI225" si="1678">AZ225/Z225</f>
        <v>20379.9661561761</v>
      </c>
      <c r="BF225" s="28">
        <f ca="1" t="shared" si="1678"/>
        <v>20216.2828166417</v>
      </c>
      <c r="BG225" s="28">
        <f ca="1" t="shared" si="1678"/>
        <v>18384.9798908054</v>
      </c>
      <c r="BH225" s="28">
        <f ca="1" t="shared" si="1678"/>
        <v>17391.816235361</v>
      </c>
      <c r="BI225" s="28">
        <f ca="1" t="shared" si="1678"/>
        <v>13784.6675966667</v>
      </c>
      <c r="BJ225" s="28">
        <f ca="1" t="shared" si="1454"/>
        <v>73699.2556871574</v>
      </c>
      <c r="BK225" s="28">
        <f ca="1" t="shared" si="1455"/>
        <v>29039.4300215497</v>
      </c>
      <c r="BL225" s="28">
        <f ca="1" t="shared" si="1456"/>
        <v>102738.685708707</v>
      </c>
      <c r="BM225" s="28">
        <f ca="1">BK225*'Ejercicio 3 - TIR'!$D$5</f>
        <v>14519.7150107748</v>
      </c>
      <c r="BN225" s="28">
        <f ca="1" t="shared" si="1457"/>
        <v>88218.9706979322</v>
      </c>
      <c r="BO225" s="28">
        <f ca="1" t="shared" si="1458"/>
        <v>38762.4159879874</v>
      </c>
      <c r="BP225" s="28">
        <f ca="1" t="shared" si="1459"/>
        <v>-96180.6000746767</v>
      </c>
      <c r="BQ225" s="28">
        <f ca="1" t="shared" ref="BQ225:BT225" si="1679">BE225</f>
        <v>20379.9661561761</v>
      </c>
      <c r="BR225" s="28">
        <f ca="1" t="shared" si="1679"/>
        <v>20216.2828166417</v>
      </c>
      <c r="BS225" s="28">
        <f ca="1" t="shared" si="1679"/>
        <v>18384.9798908054</v>
      </c>
      <c r="BT225" s="28">
        <f ca="1" t="shared" si="1679"/>
        <v>17391.816235361</v>
      </c>
      <c r="BU225" s="28">
        <f ca="1" t="shared" si="1461"/>
        <v>52547.0835846541</v>
      </c>
      <c r="BV225" s="30">
        <f ca="1" t="shared" si="1462"/>
        <v>9.0698040670766</v>
      </c>
    </row>
    <row r="226" ht="15" customHeight="1" spans="1:74">
      <c r="A226" s="26">
        <v>225</v>
      </c>
      <c r="B226" s="27">
        <f ca="1" t="shared" ref="B226:F226" si="1680">RAND()</f>
        <v>0.0823650581080346</v>
      </c>
      <c r="C226" s="28">
        <f ca="1">IF(B226&lt;=('Ejercicio 3 - TIR'!$D$13-'Ejercicio 3 - TIR'!$C$13)/('Ejercicio 3 - TIR'!$E$13-'Ejercicio 3 - TIR'!$C$13),'Ejercicio 3 - TIR'!$C$13+SQRT(('Ejercicio 3 - TIR'!$E$13-'Ejercicio 3 - TIR'!$C$13)*('Ejercicio 3 - TIR'!$D$13-'Ejercicio 3 - TIR'!$C$13)*B226),'Ejercicio 3 - TIR'!$E$13-SQRT(('Ejercicio 3 - TIR'!$E$13-'Ejercicio 3 - TIR'!$C$13)*('Ejercicio 3 - TIR'!$E$13-'Ejercicio 3 - TIR'!$D$13)*(1-B226)))</f>
        <v>65739.8626502046</v>
      </c>
      <c r="D226" s="27">
        <f ca="1" t="shared" si="1680"/>
        <v>0.298019300560171</v>
      </c>
      <c r="E226" s="28">
        <f ca="1">IF(D226&lt;=('Ejercicio 3 - TIR'!$D$14-'Ejercicio 3 - TIR'!$C$14)/('Ejercicio 3 - TIR'!$E$14-'Ejercicio 3 - TIR'!$C$14),'Ejercicio 3 - TIR'!$C$14+SQRT(('Ejercicio 3 - TIR'!$E$14-'Ejercicio 3 - TIR'!$C$14)*('Ejercicio 3 - TIR'!$D$14-'Ejercicio 3 - TIR'!$C$14)*D226),'Ejercicio 3 - TIR'!$E$14-SQRT(('Ejercicio 3 - TIR'!$E$14-'Ejercicio 3 - TIR'!$C$14)*('Ejercicio 3 - TIR'!$E$14-'Ejercicio 3 - TIR'!$D$14)*(1-D226)))</f>
        <v>29727.7317544477</v>
      </c>
      <c r="F226" s="27">
        <f ca="1" t="shared" si="1680"/>
        <v>0.546952991666823</v>
      </c>
      <c r="G226" s="28">
        <f ca="1">IF(F226&lt;=('Ejercicio 3 - TIR'!$D$18-'Ejercicio 3 - TIR'!$C$18)/('Ejercicio 3 - TIR'!$E$18-'Ejercicio 3 - TIR'!$C$18),'Ejercicio 3 - TIR'!$C$18+SQRT(('Ejercicio 3 - TIR'!$E$18-'Ejercicio 3 - TIR'!$C$18)*('Ejercicio 3 - TIR'!$D$18-'Ejercicio 3 - TIR'!$C$18)*F226),'Ejercicio 3 - TIR'!$E$18-SQRT(('Ejercicio 3 - TIR'!$E$18-'Ejercicio 3 - TIR'!$C$18)*('Ejercicio 3 - TIR'!$E$18-'Ejercicio 3 - TIR'!$D$18)*(1-F226)))</f>
        <v>39057.7562757023</v>
      </c>
      <c r="H226" s="27">
        <f ca="1" t="shared" ref="H226:L226" si="1681">RAND()</f>
        <v>0.248219774437724</v>
      </c>
      <c r="I226" s="28">
        <f ca="1">IF(H226&lt;=('Ejercicio 3 - TIR'!$D$18-'Ejercicio 3 - TIR'!$C$18)/('Ejercicio 3 - TIR'!$E$18-'Ejercicio 3 - TIR'!$C$18),'Ejercicio 3 - TIR'!$C$18+SQRT(('Ejercicio 3 - TIR'!$E$18-'Ejercicio 3 - TIR'!$C$18)*('Ejercicio 3 - TIR'!$D$18-'Ejercicio 3 - TIR'!$C$18)*H226),'Ejercicio 3 - TIR'!$E$18-SQRT(('Ejercicio 3 - TIR'!$E$18-'Ejercicio 3 - TIR'!$C$18)*('Ejercicio 3 - TIR'!$E$18-'Ejercicio 3 - TIR'!$D$18)*(1-H226)))</f>
        <v>36101.8821822171</v>
      </c>
      <c r="J226" s="27">
        <f ca="1" t="shared" si="1681"/>
        <v>0.00703334123041688</v>
      </c>
      <c r="K226" s="28">
        <f ca="1">IF(J226&lt;=('Ejercicio 3 - TIR'!$D$18-'Ejercicio 3 - TIR'!$C$18)/('Ejercicio 3 - TIR'!$E$18-'Ejercicio 3 - TIR'!$C$18),'Ejercicio 3 - TIR'!$C$18+SQRT(('Ejercicio 3 - TIR'!$E$18-'Ejercicio 3 - TIR'!$C$18)*('Ejercicio 3 - TIR'!$D$18-'Ejercicio 3 - TIR'!$C$18)*J226),'Ejercicio 3 - TIR'!$E$18-SQRT(('Ejercicio 3 - TIR'!$E$18-'Ejercicio 3 - TIR'!$C$18)*('Ejercicio 3 - TIR'!$E$18-'Ejercicio 3 - TIR'!$D$18)*(1-J226)))</f>
        <v>31027.1325058446</v>
      </c>
      <c r="L226" s="27">
        <f ca="1" t="shared" si="1681"/>
        <v>0.557802974081998</v>
      </c>
      <c r="M226" s="28">
        <f ca="1">IF(L226&lt;=('Ejercicio 3 - TIR'!$D$18-'Ejercicio 3 - TIR'!$C$18)/('Ejercicio 3 - TIR'!$E$18-'Ejercicio 3 - TIR'!$C$18),'Ejercicio 3 - TIR'!$C$18+SQRT(('Ejercicio 3 - TIR'!$E$18-'Ejercicio 3 - TIR'!$C$18)*('Ejercicio 3 - TIR'!$D$18-'Ejercicio 3 - TIR'!$C$18)*L226),'Ejercicio 3 - TIR'!$E$18-SQRT(('Ejercicio 3 - TIR'!$E$18-'Ejercicio 3 - TIR'!$C$18)*('Ejercicio 3 - TIR'!$E$18-'Ejercicio 3 - TIR'!$D$18)*(1-L226)))</f>
        <v>39147.1550829916</v>
      </c>
      <c r="N226" s="27">
        <f ca="1" t="shared" ref="N226:R226" si="1682">RAND()</f>
        <v>0.550535813079261</v>
      </c>
      <c r="O226" s="28">
        <f ca="1">IF(N226&lt;=('Ejercicio 3 - TIR'!$D$18-'Ejercicio 3 - TIR'!$C$18)/('Ejercicio 3 - TIR'!$E$18-'Ejercicio 3 - TIR'!$C$18),'Ejercicio 3 - TIR'!$C$18+SQRT(('Ejercicio 3 - TIR'!$E$18-'Ejercicio 3 - TIR'!$C$18)*('Ejercicio 3 - TIR'!$D$18-'Ejercicio 3 - TIR'!$C$18)*N226),'Ejercicio 3 - TIR'!$E$18-SQRT(('Ejercicio 3 - TIR'!$E$18-'Ejercicio 3 - TIR'!$C$18)*('Ejercicio 3 - TIR'!$E$18-'Ejercicio 3 - TIR'!$D$18)*(1-N226)))</f>
        <v>39087.3743161537</v>
      </c>
      <c r="P226" s="27">
        <f ca="1" t="shared" si="1682"/>
        <v>0.238205574664528</v>
      </c>
      <c r="Q226" s="29">
        <f ca="1">IF(P226&lt;=('Ejercicio 3 - TIR'!$D$22-'Ejercicio 3 - TIR'!$C$22)/('Ejercicio 3 - TIR'!$E$22-'Ejercicio 3 - TIR'!$C$22),'Ejercicio 3 - TIR'!$C$22+SQRT(('Ejercicio 3 - TIR'!$E$22-'Ejercicio 3 - TIR'!$C$22)*('Ejercicio 3 - TIR'!$D$22-'Ejercicio 3 - TIR'!$C$22)*P226),'Ejercicio 3 - TIR'!$E$22-SQRT(('Ejercicio 3 - TIR'!$E$22-'Ejercicio 3 - TIR'!$C$22)*('Ejercicio 3 - TIR'!$E$22-'Ejercicio 3 - TIR'!$D$22)*(1-P226)))</f>
        <v>0.140706763011059</v>
      </c>
      <c r="R226" s="27">
        <f ca="1" t="shared" si="1682"/>
        <v>0.345839722433475</v>
      </c>
      <c r="S226" s="29">
        <f ca="1">IF(R226&lt;=('Ejercicio 3 - TIR'!$D$23-'Ejercicio 3 - TIR'!$C$23)/('Ejercicio 3 - TIR'!$E$23-'Ejercicio 3 - TIR'!$C$23),'Ejercicio 3 - TIR'!$C$23+SQRT(('Ejercicio 3 - TIR'!$E$23-'Ejercicio 3 - TIR'!$C$23)*('Ejercicio 3 - TIR'!$D$23-'Ejercicio 3 - TIR'!$C$23)*R226),'Ejercicio 3 - TIR'!$E$23-SQRT(('Ejercicio 3 - TIR'!$E$23-'Ejercicio 3 - TIR'!$C$23)*('Ejercicio 3 - TIR'!$E$23-'Ejercicio 3 - TIR'!$D$23)*(1-R226)))</f>
        <v>0.14495018036769</v>
      </c>
      <c r="T226" s="27">
        <f ca="1" t="shared" ref="T226:X226" si="1683">RAND()</f>
        <v>0.329675892117488</v>
      </c>
      <c r="U226" s="29">
        <f ca="1">IF(T226&lt;=('Ejercicio 3 - TIR'!$D$24-'Ejercicio 3 - TIR'!$C$24)/('Ejercicio 3 - TIR'!$E$24-'Ejercicio 3 - TIR'!$C$24),'Ejercicio 3 - TIR'!$C$24+SQRT(('Ejercicio 3 - TIR'!$E$24-'Ejercicio 3 - TIR'!$C$24)*('Ejercicio 3 - TIR'!$D$24-'Ejercicio 3 - TIR'!$C$24)*T226),'Ejercicio 3 - TIR'!$E$24-SQRT(('Ejercicio 3 - TIR'!$E$24-'Ejercicio 3 - TIR'!$C$24)*('Ejercicio 3 - TIR'!$E$24-'Ejercicio 3 - TIR'!$D$24)*(1-T226)))</f>
        <v>0.176311962554069</v>
      </c>
      <c r="V226" s="27">
        <f ca="1" t="shared" si="1683"/>
        <v>0.641819153211666</v>
      </c>
      <c r="W226" s="29">
        <f ca="1">IF(V226&lt;=('Ejercicio 3 - TIR'!$D$25-'Ejercicio 3 - TIR'!$C$25)/('Ejercicio 3 - TIR'!$E$25-'Ejercicio 3 - TIR'!$C$25),'Ejercicio 3 - TIR'!$C$25+SQRT(('Ejercicio 3 - TIR'!$E$25-'Ejercicio 3 - TIR'!$C$25)*('Ejercicio 3 - TIR'!$D$25-'Ejercicio 3 - TIR'!$C$25)*V226),'Ejercicio 3 - TIR'!$E$25-SQRT(('Ejercicio 3 - TIR'!$E$25-'Ejercicio 3 - TIR'!$C$25)*('Ejercicio 3 - TIR'!$E$25-'Ejercicio 3 - TIR'!$D$25)*(1-V226)))</f>
        <v>0.214593320351109</v>
      </c>
      <c r="X226" s="27">
        <f ca="1" t="shared" si="1683"/>
        <v>0.0721049837535148</v>
      </c>
      <c r="Y226" s="29">
        <f ca="1">IF(X226&lt;=('Ejercicio 3 - TIR'!$D$26-'Ejercicio 3 - TIR'!$C$26)/('Ejercicio 3 - TIR'!$E$26-'Ejercicio 3 - TIR'!$C$26),'Ejercicio 3 - TIR'!$C$26+SQRT(('Ejercicio 3 - TIR'!$E$26-'Ejercicio 3 - TIR'!$C$26)*('Ejercicio 3 - TIR'!$D$26-'Ejercicio 3 - TIR'!$C$26)*X226),'Ejercicio 3 - TIR'!$E$26-SQRT(('Ejercicio 3 - TIR'!$E$26-'Ejercicio 3 - TIR'!$C$26)*('Ejercicio 3 - TIR'!$E$26-'Ejercicio 3 - TIR'!$D$26)*(1-X226)))</f>
        <v>0.203952901351851</v>
      </c>
      <c r="Z226" s="27">
        <f ca="1" t="shared" si="1432"/>
        <v>1.14070676301106</v>
      </c>
      <c r="AA226" s="27">
        <f ca="1" t="shared" si="1433"/>
        <v>1.30605241405616</v>
      </c>
      <c r="AB226" s="27">
        <f ca="1" t="shared" si="1434"/>
        <v>1.53632507837688</v>
      </c>
      <c r="AC226" s="27">
        <f ca="1" t="shared" si="1435"/>
        <v>1.86601017808445</v>
      </c>
      <c r="AD226" s="27">
        <f ca="1" t="shared" si="1436"/>
        <v>2.24658836785685</v>
      </c>
      <c r="AE226" s="26">
        <f ca="1" t="shared" si="1437"/>
        <v>4182.89290682939</v>
      </c>
      <c r="AF226" s="26">
        <f ca="1" t="shared" si="1438"/>
        <v>4789.20398813304</v>
      </c>
      <c r="AG226" s="26">
        <f ca="1" t="shared" si="1439"/>
        <v>5633.59794235256</v>
      </c>
      <c r="AH226" s="26">
        <f ca="1" t="shared" si="1440"/>
        <v>6842.53043032517</v>
      </c>
      <c r="AI226" s="26">
        <f ca="1" t="shared" si="1441"/>
        <v>8238.08436417831</v>
      </c>
      <c r="AJ226" s="28">
        <f ca="1" t="shared" si="1442"/>
        <v>44553.4467317312</v>
      </c>
      <c r="AK226" s="28">
        <f ca="1" t="shared" si="1443"/>
        <v>47150.9503760556</v>
      </c>
      <c r="AL226" s="28">
        <f ca="1" t="shared" si="1444"/>
        <v>47667.7617788514</v>
      </c>
      <c r="AM226" s="28">
        <f ca="1" t="shared" si="1445"/>
        <v>73048.9898279127</v>
      </c>
      <c r="AN226" s="28">
        <f ca="1" t="shared" si="1446"/>
        <v>87813.2404687376</v>
      </c>
      <c r="AO226" s="28">
        <f ca="1">C226/'Ejercicio 3 - TIR'!$D$7</f>
        <v>13147.9725300409</v>
      </c>
      <c r="AP226" s="28">
        <f ca="1" t="shared" si="1447"/>
        <v>31405.4742016903</v>
      </c>
      <c r="AQ226" s="28">
        <f ca="1" t="shared" si="1448"/>
        <v>34002.9778460146</v>
      </c>
      <c r="AR226" s="28">
        <f ca="1" t="shared" si="1449"/>
        <v>34519.7892488104</v>
      </c>
      <c r="AS226" s="28">
        <f ca="1" t="shared" si="1450"/>
        <v>59901.0172978718</v>
      </c>
      <c r="AT226" s="28">
        <f ca="1" t="shared" si="1451"/>
        <v>74665.2679386967</v>
      </c>
      <c r="AU226" s="28">
        <f ca="1">AP226*'Ejercicio 3 - TIR'!$D$5</f>
        <v>15702.7371008451</v>
      </c>
      <c r="AV226" s="28">
        <f ca="1">AQ226*'Ejercicio 3 - TIR'!$D$5</f>
        <v>17001.4889230073</v>
      </c>
      <c r="AW226" s="28">
        <f ca="1">AR226*'Ejercicio 3 - TIR'!$D$5</f>
        <v>17259.8946244052</v>
      </c>
      <c r="AX226" s="28">
        <f ca="1">AS226*'Ejercicio 3 - TIR'!$D$5</f>
        <v>29950.5086489359</v>
      </c>
      <c r="AY226" s="28">
        <f ca="1">AT226*'Ejercicio 3 - TIR'!$D$5</f>
        <v>37332.6339693483</v>
      </c>
      <c r="AZ226" s="28">
        <f ca="1" t="shared" ref="AZ226:BD226" si="1684">AJ226-AU226-AE226</f>
        <v>24667.8167240567</v>
      </c>
      <c r="BA226" s="28">
        <f ca="1" t="shared" si="1684"/>
        <v>25360.2574649152</v>
      </c>
      <c r="BB226" s="28">
        <f ca="1" t="shared" si="1684"/>
        <v>24774.2692120936</v>
      </c>
      <c r="BC226" s="28">
        <f ca="1" t="shared" si="1684"/>
        <v>36255.9507486516</v>
      </c>
      <c r="BD226" s="28">
        <f ca="1" t="shared" si="1684"/>
        <v>42242.5221352109</v>
      </c>
      <c r="BE226" s="28">
        <f ca="1" t="shared" ref="BE226:BI226" si="1685">AZ226/Z226</f>
        <v>21625.0289065898</v>
      </c>
      <c r="BF226" s="28">
        <f ca="1" t="shared" si="1685"/>
        <v>19417.4882967789</v>
      </c>
      <c r="BG226" s="28">
        <f ca="1" t="shared" si="1685"/>
        <v>16125.6686887306</v>
      </c>
      <c r="BH226" s="28">
        <f ca="1" t="shared" si="1685"/>
        <v>19429.6639827925</v>
      </c>
      <c r="BI226" s="28">
        <f ca="1" t="shared" si="1685"/>
        <v>18802.9648597836</v>
      </c>
      <c r="BJ226" s="28">
        <f ca="1" t="shared" si="1454"/>
        <v>66785.976362311</v>
      </c>
      <c r="BK226" s="28">
        <f ca="1" t="shared" si="1455"/>
        <v>29538.0821468914</v>
      </c>
      <c r="BL226" s="28">
        <f ca="1" t="shared" si="1456"/>
        <v>96324.0585092024</v>
      </c>
      <c r="BM226" s="28">
        <f ca="1">BK226*'Ejercicio 3 - TIR'!$D$5</f>
        <v>14769.0410734457</v>
      </c>
      <c r="BN226" s="28">
        <f ca="1" t="shared" si="1457"/>
        <v>81555.0174357567</v>
      </c>
      <c r="BO226" s="28">
        <f ca="1" t="shared" si="1458"/>
        <v>36301.7180194681</v>
      </c>
      <c r="BP226" s="28">
        <f ca="1" t="shared" si="1459"/>
        <v>-95467.5944046523</v>
      </c>
      <c r="BQ226" s="28">
        <f ca="1" t="shared" ref="BQ226:BT226" si="1686">BE226</f>
        <v>21625.0289065898</v>
      </c>
      <c r="BR226" s="28">
        <f ca="1" t="shared" si="1686"/>
        <v>19417.4882967789</v>
      </c>
      <c r="BS226" s="28">
        <f ca="1" t="shared" si="1686"/>
        <v>16125.6686887306</v>
      </c>
      <c r="BT226" s="28">
        <f ca="1" t="shared" si="1686"/>
        <v>19429.6639827925</v>
      </c>
      <c r="BU226" s="28">
        <f ca="1" t="shared" si="1461"/>
        <v>55104.6828792517</v>
      </c>
      <c r="BV226" s="30">
        <f ca="1" t="shared" si="1462"/>
        <v>9.94401951083135</v>
      </c>
    </row>
    <row r="227" ht="15" customHeight="1" spans="1:74">
      <c r="A227" s="26">
        <v>226</v>
      </c>
      <c r="B227" s="27">
        <f ca="1" t="shared" ref="B227:F227" si="1687">RAND()</f>
        <v>0.631080373636455</v>
      </c>
      <c r="C227" s="28">
        <f ca="1">IF(B227&lt;=('Ejercicio 3 - TIR'!$D$13-'Ejercicio 3 - TIR'!$C$13)/('Ejercicio 3 - TIR'!$E$13-'Ejercicio 3 - TIR'!$C$13),'Ejercicio 3 - TIR'!$C$13+SQRT(('Ejercicio 3 - TIR'!$E$13-'Ejercicio 3 - TIR'!$C$13)*('Ejercicio 3 - TIR'!$D$13-'Ejercicio 3 - TIR'!$C$13)*B227),'Ejercicio 3 - TIR'!$E$13-SQRT(('Ejercicio 3 - TIR'!$E$13-'Ejercicio 3 - TIR'!$C$13)*('Ejercicio 3 - TIR'!$E$13-'Ejercicio 3 - TIR'!$D$13)*(1-B227)))</f>
        <v>78959.4783421072</v>
      </c>
      <c r="D227" s="27">
        <f ca="1" t="shared" si="1687"/>
        <v>0.621500379928914</v>
      </c>
      <c r="E227" s="28">
        <f ca="1">IF(D227&lt;=('Ejercicio 3 - TIR'!$D$14-'Ejercicio 3 - TIR'!$C$14)/('Ejercicio 3 - TIR'!$E$14-'Ejercicio 3 - TIR'!$C$14),'Ejercicio 3 - TIR'!$C$14+SQRT(('Ejercicio 3 - TIR'!$E$14-'Ejercicio 3 - TIR'!$C$14)*('Ejercicio 3 - TIR'!$D$14-'Ejercicio 3 - TIR'!$C$14)*D227),'Ejercicio 3 - TIR'!$E$14-SQRT(('Ejercicio 3 - TIR'!$E$14-'Ejercicio 3 - TIR'!$C$14)*('Ejercicio 3 - TIR'!$E$14-'Ejercicio 3 - TIR'!$D$14)*(1-D227)))</f>
        <v>32465.0850694475</v>
      </c>
      <c r="F227" s="27">
        <f ca="1" t="shared" si="1687"/>
        <v>0.179584688768606</v>
      </c>
      <c r="G227" s="28">
        <f ca="1">IF(F227&lt;=('Ejercicio 3 - TIR'!$D$18-'Ejercicio 3 - TIR'!$C$18)/('Ejercicio 3 - TIR'!$E$18-'Ejercicio 3 - TIR'!$C$18),'Ejercicio 3 - TIR'!$C$18+SQRT(('Ejercicio 3 - TIR'!$E$18-'Ejercicio 3 - TIR'!$C$18)*('Ejercicio 3 - TIR'!$D$18-'Ejercicio 3 - TIR'!$C$18)*F227),'Ejercicio 3 - TIR'!$E$18-SQRT(('Ejercicio 3 - TIR'!$E$18-'Ejercicio 3 - TIR'!$C$18)*('Ejercicio 3 - TIR'!$E$18-'Ejercicio 3 - TIR'!$D$18)*(1-F227)))</f>
        <v>35190.1544596756</v>
      </c>
      <c r="H227" s="27">
        <f ca="1" t="shared" ref="H227:L227" si="1688">RAND()</f>
        <v>0.237240716859481</v>
      </c>
      <c r="I227" s="28">
        <f ca="1">IF(H227&lt;=('Ejercicio 3 - TIR'!$D$18-'Ejercicio 3 - TIR'!$C$18)/('Ejercicio 3 - TIR'!$E$18-'Ejercicio 3 - TIR'!$C$18),'Ejercicio 3 - TIR'!$C$18+SQRT(('Ejercicio 3 - TIR'!$E$18-'Ejercicio 3 - TIR'!$C$18)*('Ejercicio 3 - TIR'!$D$18-'Ejercicio 3 - TIR'!$C$18)*H227),'Ejercicio 3 - TIR'!$E$18-SQRT(('Ejercicio 3 - TIR'!$E$18-'Ejercicio 3 - TIR'!$C$18)*('Ejercicio 3 - TIR'!$E$18-'Ejercicio 3 - TIR'!$D$18)*(1-H227)))</f>
        <v>35965.409250749</v>
      </c>
      <c r="J227" s="27">
        <f ca="1" t="shared" si="1688"/>
        <v>0.853482641536829</v>
      </c>
      <c r="K227" s="28">
        <f ca="1">IF(J227&lt;=('Ejercicio 3 - TIR'!$D$18-'Ejercicio 3 - TIR'!$C$18)/('Ejercicio 3 - TIR'!$E$18-'Ejercicio 3 - TIR'!$C$18),'Ejercicio 3 - TIR'!$C$18+SQRT(('Ejercicio 3 - TIR'!$E$18-'Ejercicio 3 - TIR'!$C$18)*('Ejercicio 3 - TIR'!$D$18-'Ejercicio 3 - TIR'!$C$18)*J227),'Ejercicio 3 - TIR'!$E$18-SQRT(('Ejercicio 3 - TIR'!$E$18-'Ejercicio 3 - TIR'!$C$18)*('Ejercicio 3 - TIR'!$E$18-'Ejercicio 3 - TIR'!$D$18)*(1-J227)))</f>
        <v>41685.0638189042</v>
      </c>
      <c r="L227" s="27">
        <f ca="1" t="shared" si="1688"/>
        <v>0.292381178015553</v>
      </c>
      <c r="M227" s="28">
        <f ca="1">IF(L227&lt;=('Ejercicio 3 - TIR'!$D$18-'Ejercicio 3 - TIR'!$C$18)/('Ejercicio 3 - TIR'!$E$18-'Ejercicio 3 - TIR'!$C$18),'Ejercicio 3 - TIR'!$C$18+SQRT(('Ejercicio 3 - TIR'!$E$18-'Ejercicio 3 - TIR'!$C$18)*('Ejercicio 3 - TIR'!$D$18-'Ejercicio 3 - TIR'!$C$18)*L227),'Ejercicio 3 - TIR'!$E$18-SQRT(('Ejercicio 3 - TIR'!$E$18-'Ejercicio 3 - TIR'!$C$18)*('Ejercicio 3 - TIR'!$E$18-'Ejercicio 3 - TIR'!$D$18)*(1-L227)))</f>
        <v>36622.4751190422</v>
      </c>
      <c r="N227" s="27">
        <f ca="1" t="shared" ref="N227:R227" si="1689">RAND()</f>
        <v>0.487266191516925</v>
      </c>
      <c r="O227" s="28">
        <f ca="1">IF(N227&lt;=('Ejercicio 3 - TIR'!$D$18-'Ejercicio 3 - TIR'!$C$18)/('Ejercicio 3 - TIR'!$E$18-'Ejercicio 3 - TIR'!$C$18),'Ejercicio 3 - TIR'!$C$18+SQRT(('Ejercicio 3 - TIR'!$E$18-'Ejercicio 3 - TIR'!$C$18)*('Ejercicio 3 - TIR'!$D$18-'Ejercicio 3 - TIR'!$C$18)*N227),'Ejercicio 3 - TIR'!$E$18-SQRT(('Ejercicio 3 - TIR'!$E$18-'Ejercicio 3 - TIR'!$C$18)*('Ejercicio 3 - TIR'!$E$18-'Ejercicio 3 - TIR'!$D$18)*(1-N227)))</f>
        <v>38549.264806259</v>
      </c>
      <c r="P227" s="27">
        <f ca="1" t="shared" si="1689"/>
        <v>0.728888899029064</v>
      </c>
      <c r="Q227" s="29">
        <f ca="1">IF(P227&lt;=('Ejercicio 3 - TIR'!$D$22-'Ejercicio 3 - TIR'!$C$22)/('Ejercicio 3 - TIR'!$E$22-'Ejercicio 3 - TIR'!$C$22),'Ejercicio 3 - TIR'!$C$22+SQRT(('Ejercicio 3 - TIR'!$E$22-'Ejercicio 3 - TIR'!$C$22)*('Ejercicio 3 - TIR'!$D$22-'Ejercicio 3 - TIR'!$C$22)*P227),'Ejercicio 3 - TIR'!$E$22-SQRT(('Ejercicio 3 - TIR'!$E$22-'Ejercicio 3 - TIR'!$C$22)*('Ejercicio 3 - TIR'!$E$22-'Ejercicio 3 - TIR'!$D$22)*(1-P227)))</f>
        <v>0.157909278378747</v>
      </c>
      <c r="R227" s="27">
        <f ca="1" t="shared" si="1689"/>
        <v>0.00282929122442299</v>
      </c>
      <c r="S227" s="29">
        <f ca="1">IF(R227&lt;=('Ejercicio 3 - TIR'!$D$23-'Ejercicio 3 - TIR'!$C$23)/('Ejercicio 3 - TIR'!$E$23-'Ejercicio 3 - TIR'!$C$23),'Ejercicio 3 - TIR'!$C$23+SQRT(('Ejercicio 3 - TIR'!$E$23-'Ejercicio 3 - TIR'!$C$23)*('Ejercicio 3 - TIR'!$D$23-'Ejercicio 3 - TIR'!$C$23)*R227),'Ejercicio 3 - TIR'!$E$23-SQRT(('Ejercicio 3 - TIR'!$E$23-'Ejercicio 3 - TIR'!$C$23)*('Ejercicio 3 - TIR'!$E$23-'Ejercicio 3 - TIR'!$D$23)*(1-R227)))</f>
        <v>0.122256706494864</v>
      </c>
      <c r="T227" s="27">
        <f ca="1" t="shared" ref="T227:X227" si="1690">RAND()</f>
        <v>0.863901489773854</v>
      </c>
      <c r="U227" s="29">
        <f ca="1">IF(T227&lt;=('Ejercicio 3 - TIR'!$D$24-'Ejercicio 3 - TIR'!$C$24)/('Ejercicio 3 - TIR'!$E$24-'Ejercicio 3 - TIR'!$C$24),'Ejercicio 3 - TIR'!$C$24+SQRT(('Ejercicio 3 - TIR'!$E$24-'Ejercicio 3 - TIR'!$C$24)*('Ejercicio 3 - TIR'!$D$24-'Ejercicio 3 - TIR'!$C$24)*T227),'Ejercicio 3 - TIR'!$E$24-SQRT(('Ejercicio 3 - TIR'!$E$24-'Ejercicio 3 - TIR'!$C$24)*('Ejercicio 3 - TIR'!$E$24-'Ejercicio 3 - TIR'!$D$24)*(1-T227)))</f>
        <v>0.200478836391413</v>
      </c>
      <c r="V227" s="27">
        <f ca="1" t="shared" si="1690"/>
        <v>0.673810761500606</v>
      </c>
      <c r="W227" s="29">
        <f ca="1">IF(V227&lt;=('Ejercicio 3 - TIR'!$D$25-'Ejercicio 3 - TIR'!$C$25)/('Ejercicio 3 - TIR'!$E$25-'Ejercicio 3 - TIR'!$C$25),'Ejercicio 3 - TIR'!$C$25+SQRT(('Ejercicio 3 - TIR'!$E$25-'Ejercicio 3 - TIR'!$C$25)*('Ejercicio 3 - TIR'!$D$25-'Ejercicio 3 - TIR'!$C$25)*V227),'Ejercicio 3 - TIR'!$E$25-SQRT(('Ejercicio 3 - TIR'!$E$25-'Ejercicio 3 - TIR'!$C$25)*('Ejercicio 3 - TIR'!$E$25-'Ejercicio 3 - TIR'!$D$25)*(1-V227)))</f>
        <v>0.216211505882211</v>
      </c>
      <c r="X227" s="27">
        <f ca="1" t="shared" si="1690"/>
        <v>0.958703987045995</v>
      </c>
      <c r="Y227" s="29">
        <f ca="1">IF(X227&lt;=('Ejercicio 3 - TIR'!$D$26-'Ejercicio 3 - TIR'!$C$26)/('Ejercicio 3 - TIR'!$E$26-'Ejercicio 3 - TIR'!$C$26),'Ejercicio 3 - TIR'!$C$26+SQRT(('Ejercicio 3 - TIR'!$E$26-'Ejercicio 3 - TIR'!$C$26)*('Ejercicio 3 - TIR'!$D$26-'Ejercicio 3 - TIR'!$C$26)*X227),'Ejercicio 3 - TIR'!$E$26-SQRT(('Ejercicio 3 - TIR'!$E$26-'Ejercicio 3 - TIR'!$C$26)*('Ejercicio 3 - TIR'!$E$26-'Ejercicio 3 - TIR'!$D$26)*(1-X227)))</f>
        <v>0.265066866706829</v>
      </c>
      <c r="Z227" s="27">
        <f ca="1" t="shared" si="1432"/>
        <v>1.15790927837875</v>
      </c>
      <c r="AA227" s="27">
        <f ca="1" t="shared" si="1433"/>
        <v>1.29947145317318</v>
      </c>
      <c r="AB227" s="27">
        <f ca="1" t="shared" si="1434"/>
        <v>1.5599879780292</v>
      </c>
      <c r="AC227" s="27">
        <f ca="1" t="shared" si="1435"/>
        <v>1.89727532791703</v>
      </c>
      <c r="AD227" s="27">
        <f ca="1" t="shared" si="1436"/>
        <v>2.40018015436817</v>
      </c>
      <c r="AE227" s="26">
        <f ca="1" t="shared" si="1437"/>
        <v>5126.5381558211</v>
      </c>
      <c r="AF227" s="26">
        <f ca="1" t="shared" si="1438"/>
        <v>5753.29182647204</v>
      </c>
      <c r="AG227" s="26">
        <f ca="1" t="shared" si="1439"/>
        <v>6906.70507726338</v>
      </c>
      <c r="AH227" s="26">
        <f ca="1" t="shared" si="1440"/>
        <v>8400.01418270281</v>
      </c>
      <c r="AI227" s="26">
        <f ca="1" t="shared" si="1441"/>
        <v>10626.5796224048</v>
      </c>
      <c r="AJ227" s="28">
        <f ca="1" t="shared" si="1442"/>
        <v>40747.0063564397</v>
      </c>
      <c r="AK227" s="28">
        <f ca="1" t="shared" si="1443"/>
        <v>46736.0226230389</v>
      </c>
      <c r="AL227" s="28">
        <f ca="1" t="shared" si="1444"/>
        <v>65028.1984208704</v>
      </c>
      <c r="AM227" s="28">
        <f ca="1" t="shared" si="1445"/>
        <v>69482.9184906142</v>
      </c>
      <c r="AN227" s="28">
        <f ca="1" t="shared" si="1446"/>
        <v>92525.1803534662</v>
      </c>
      <c r="AO227" s="28">
        <f ca="1">C227/'Ejercicio 3 - TIR'!$D$7</f>
        <v>15791.8956684214</v>
      </c>
      <c r="AP227" s="28">
        <f ca="1" t="shared" si="1447"/>
        <v>24955.1106880182</v>
      </c>
      <c r="AQ227" s="28">
        <f ca="1" t="shared" si="1448"/>
        <v>30944.1269546174</v>
      </c>
      <c r="AR227" s="28">
        <f ca="1" t="shared" si="1449"/>
        <v>49236.3027524489</v>
      </c>
      <c r="AS227" s="28">
        <f ca="1" t="shared" si="1450"/>
        <v>53691.0228221927</v>
      </c>
      <c r="AT227" s="28">
        <f ca="1" t="shared" si="1451"/>
        <v>76733.2846850448</v>
      </c>
      <c r="AU227" s="28">
        <f ca="1">AP227*'Ejercicio 3 - TIR'!$D$5</f>
        <v>12477.5553440091</v>
      </c>
      <c r="AV227" s="28">
        <f ca="1">AQ227*'Ejercicio 3 - TIR'!$D$5</f>
        <v>15472.0634773087</v>
      </c>
      <c r="AW227" s="28">
        <f ca="1">AR227*'Ejercicio 3 - TIR'!$D$5</f>
        <v>24618.1513762245</v>
      </c>
      <c r="AX227" s="28">
        <f ca="1">AS227*'Ejercicio 3 - TIR'!$D$5</f>
        <v>26845.5114110964</v>
      </c>
      <c r="AY227" s="28">
        <f ca="1">AT227*'Ejercicio 3 - TIR'!$D$5</f>
        <v>38366.6423425224</v>
      </c>
      <c r="AZ227" s="28">
        <f ca="1" t="shared" ref="AZ227:BD227" si="1691">AJ227-AU227-AE227</f>
        <v>23142.9128566095</v>
      </c>
      <c r="BA227" s="28">
        <f ca="1" t="shared" si="1691"/>
        <v>25510.6673192581</v>
      </c>
      <c r="BB227" s="28">
        <f ca="1" t="shared" si="1691"/>
        <v>33503.3419673825</v>
      </c>
      <c r="BC227" s="28">
        <f ca="1" t="shared" si="1691"/>
        <v>34237.392896815</v>
      </c>
      <c r="BD227" s="28">
        <f ca="1" t="shared" si="1691"/>
        <v>43531.9583885391</v>
      </c>
      <c r="BE227" s="28">
        <f ca="1" t="shared" ref="BE227:BI227" si="1692">AZ227/Z227</f>
        <v>19986.8100970856</v>
      </c>
      <c r="BF227" s="28">
        <f ca="1" t="shared" si="1692"/>
        <v>19631.5719417796</v>
      </c>
      <c r="BG227" s="28">
        <f ca="1" t="shared" si="1692"/>
        <v>21476.6667687458</v>
      </c>
      <c r="BH227" s="28">
        <f ca="1" t="shared" si="1692"/>
        <v>18045.5584874987</v>
      </c>
      <c r="BI227" s="28">
        <f ca="1" t="shared" si="1692"/>
        <v>18136.9545570626</v>
      </c>
      <c r="BJ227" s="28">
        <f ca="1" t="shared" si="1454"/>
        <v>77922.0528935623</v>
      </c>
      <c r="BK227" s="28">
        <f ca="1" t="shared" si="1455"/>
        <v>37903.3945831978</v>
      </c>
      <c r="BL227" s="28">
        <f ca="1" t="shared" si="1456"/>
        <v>115825.44747676</v>
      </c>
      <c r="BM227" s="28">
        <f ca="1">BK227*'Ejercicio 3 - TIR'!$D$5</f>
        <v>18951.6972915989</v>
      </c>
      <c r="BN227" s="28">
        <f ca="1" t="shared" si="1457"/>
        <v>96873.7501851612</v>
      </c>
      <c r="BO227" s="28">
        <f ca="1" t="shared" si="1458"/>
        <v>40361.0329036582</v>
      </c>
      <c r="BP227" s="28">
        <f ca="1" t="shared" si="1459"/>
        <v>-111424.563411555</v>
      </c>
      <c r="BQ227" s="28">
        <f ca="1" t="shared" ref="BQ227:BT227" si="1693">BE227</f>
        <v>19986.8100970856</v>
      </c>
      <c r="BR227" s="28">
        <f ca="1" t="shared" si="1693"/>
        <v>19631.5719417796</v>
      </c>
      <c r="BS227" s="28">
        <f ca="1" t="shared" si="1693"/>
        <v>21476.6667687458</v>
      </c>
      <c r="BT227" s="28">
        <f ca="1" t="shared" si="1693"/>
        <v>18045.5584874987</v>
      </c>
      <c r="BU227" s="28">
        <f ca="1" t="shared" si="1461"/>
        <v>58497.9874607209</v>
      </c>
      <c r="BV227" s="30">
        <f ca="1" t="shared" si="1462"/>
        <v>6.26193062908473</v>
      </c>
    </row>
    <row r="228" ht="15" customHeight="1" spans="1:74">
      <c r="A228" s="26">
        <v>227</v>
      </c>
      <c r="B228" s="27">
        <f ca="1" t="shared" ref="B228:F228" si="1694">RAND()</f>
        <v>0.593867993036536</v>
      </c>
      <c r="C228" s="28">
        <f ca="1">IF(B228&lt;=('Ejercicio 3 - TIR'!$D$13-'Ejercicio 3 - TIR'!$C$13)/('Ejercicio 3 - TIR'!$E$13-'Ejercicio 3 - TIR'!$C$13),'Ejercicio 3 - TIR'!$C$13+SQRT(('Ejercicio 3 - TIR'!$E$13-'Ejercicio 3 - TIR'!$C$13)*('Ejercicio 3 - TIR'!$D$13-'Ejercicio 3 - TIR'!$C$13)*B228),'Ejercicio 3 - TIR'!$E$13-SQRT(('Ejercicio 3 - TIR'!$E$13-'Ejercicio 3 - TIR'!$C$13)*('Ejercicio 3 - TIR'!$E$13-'Ejercicio 3 - TIR'!$D$13)*(1-B228)))</f>
        <v>77923.8044863668</v>
      </c>
      <c r="D228" s="27">
        <f ca="1" t="shared" si="1694"/>
        <v>0.246711152191315</v>
      </c>
      <c r="E228" s="28">
        <f ca="1">IF(D228&lt;=('Ejercicio 3 - TIR'!$D$14-'Ejercicio 3 - TIR'!$C$14)/('Ejercicio 3 - TIR'!$E$14-'Ejercicio 3 - TIR'!$C$14),'Ejercicio 3 - TIR'!$C$14+SQRT(('Ejercicio 3 - TIR'!$E$14-'Ejercicio 3 - TIR'!$C$14)*('Ejercicio 3 - TIR'!$D$14-'Ejercicio 3 - TIR'!$C$14)*D228),'Ejercicio 3 - TIR'!$E$14-SQRT(('Ejercicio 3 - TIR'!$E$14-'Ejercicio 3 - TIR'!$C$14)*('Ejercicio 3 - TIR'!$E$14-'Ejercicio 3 - TIR'!$D$14)*(1-D228)))</f>
        <v>29301.5504663259</v>
      </c>
      <c r="F228" s="27">
        <f ca="1" t="shared" si="1694"/>
        <v>0.786678005075882</v>
      </c>
      <c r="G228" s="28">
        <f ca="1">IF(F228&lt;=('Ejercicio 3 - TIR'!$D$18-'Ejercicio 3 - TIR'!$C$18)/('Ejercicio 3 - TIR'!$E$18-'Ejercicio 3 - TIR'!$C$18),'Ejercicio 3 - TIR'!$C$18+SQRT(('Ejercicio 3 - TIR'!$E$18-'Ejercicio 3 - TIR'!$C$18)*('Ejercicio 3 - TIR'!$D$18-'Ejercicio 3 - TIR'!$C$18)*F228),'Ejercicio 3 - TIR'!$E$18-SQRT(('Ejercicio 3 - TIR'!$E$18-'Ejercicio 3 - TIR'!$C$18)*('Ejercicio 3 - TIR'!$E$18-'Ejercicio 3 - TIR'!$D$18)*(1-F228)))</f>
        <v>41000.1062989988</v>
      </c>
      <c r="H228" s="27">
        <f ca="1" t="shared" ref="H228:L228" si="1695">RAND()</f>
        <v>0.151452988069314</v>
      </c>
      <c r="I228" s="28">
        <f ca="1">IF(H228&lt;=('Ejercicio 3 - TIR'!$D$18-'Ejercicio 3 - TIR'!$C$18)/('Ejercicio 3 - TIR'!$E$18-'Ejercicio 3 - TIR'!$C$18),'Ejercicio 3 - TIR'!$C$18+SQRT(('Ejercicio 3 - TIR'!$E$18-'Ejercicio 3 - TIR'!$C$18)*('Ejercicio 3 - TIR'!$D$18-'Ejercicio 3 - TIR'!$C$18)*H228),'Ejercicio 3 - TIR'!$E$18-SQRT(('Ejercicio 3 - TIR'!$E$18-'Ejercicio 3 - TIR'!$C$18)*('Ejercicio 3 - TIR'!$E$18-'Ejercicio 3 - TIR'!$D$18)*(1-H228)))</f>
        <v>34766.3348823175</v>
      </c>
      <c r="J228" s="27">
        <f ca="1" t="shared" si="1695"/>
        <v>0.963089998392127</v>
      </c>
      <c r="K228" s="28">
        <f ca="1">IF(J228&lt;=('Ejercicio 3 - TIR'!$D$18-'Ejercicio 3 - TIR'!$C$18)/('Ejercicio 3 - TIR'!$E$18-'Ejercicio 3 - TIR'!$C$18),'Ejercicio 3 - TIR'!$C$18+SQRT(('Ejercicio 3 - TIR'!$E$18-'Ejercicio 3 - TIR'!$C$18)*('Ejercicio 3 - TIR'!$D$18-'Ejercicio 3 - TIR'!$C$18)*J228),'Ejercicio 3 - TIR'!$E$18-SQRT(('Ejercicio 3 - TIR'!$E$18-'Ejercicio 3 - TIR'!$C$18)*('Ejercicio 3 - TIR'!$E$18-'Ejercicio 3 - TIR'!$D$18)*(1-J228)))</f>
        <v>43336.1940856607</v>
      </c>
      <c r="L228" s="27">
        <f ca="1" t="shared" si="1695"/>
        <v>0.57571054245344</v>
      </c>
      <c r="M228" s="28">
        <f ca="1">IF(L228&lt;=('Ejercicio 3 - TIR'!$D$18-'Ejercicio 3 - TIR'!$C$18)/('Ejercicio 3 - TIR'!$E$18-'Ejercicio 3 - TIR'!$C$18),'Ejercicio 3 - TIR'!$C$18+SQRT(('Ejercicio 3 - TIR'!$E$18-'Ejercicio 3 - TIR'!$C$18)*('Ejercicio 3 - TIR'!$D$18-'Ejercicio 3 - TIR'!$C$18)*L228),'Ejercicio 3 - TIR'!$E$18-SQRT(('Ejercicio 3 - TIR'!$E$18-'Ejercicio 3 - TIR'!$C$18)*('Ejercicio 3 - TIR'!$E$18-'Ejercicio 3 - TIR'!$D$18)*(1-L228)))</f>
        <v>39292.8241868668</v>
      </c>
      <c r="N228" s="27">
        <f ca="1" t="shared" ref="N228:R228" si="1696">RAND()</f>
        <v>0.359365142316307</v>
      </c>
      <c r="O228" s="28">
        <f ca="1">IF(N228&lt;=('Ejercicio 3 - TIR'!$D$18-'Ejercicio 3 - TIR'!$C$18)/('Ejercicio 3 - TIR'!$E$18-'Ejercicio 3 - TIR'!$C$18),'Ejercicio 3 - TIR'!$C$18+SQRT(('Ejercicio 3 - TIR'!$E$18-'Ejercicio 3 - TIR'!$C$18)*('Ejercicio 3 - TIR'!$D$18-'Ejercicio 3 - TIR'!$C$18)*N228),'Ejercicio 3 - TIR'!$E$18-SQRT(('Ejercicio 3 - TIR'!$E$18-'Ejercicio 3 - TIR'!$C$18)*('Ejercicio 3 - TIR'!$E$18-'Ejercicio 3 - TIR'!$D$18)*(1-N228)))</f>
        <v>37341.9868800922</v>
      </c>
      <c r="P228" s="27">
        <f ca="1" t="shared" si="1696"/>
        <v>0.621614714274004</v>
      </c>
      <c r="Q228" s="29">
        <f ca="1">IF(P228&lt;=('Ejercicio 3 - TIR'!$D$22-'Ejercicio 3 - TIR'!$C$22)/('Ejercicio 3 - TIR'!$E$22-'Ejercicio 3 - TIR'!$C$22),'Ejercicio 3 - TIR'!$C$22+SQRT(('Ejercicio 3 - TIR'!$E$22-'Ejercicio 3 - TIR'!$C$22)*('Ejercicio 3 - TIR'!$D$22-'Ejercicio 3 - TIR'!$C$22)*P228),'Ejercicio 3 - TIR'!$E$22-SQRT(('Ejercicio 3 - TIR'!$E$22-'Ejercicio 3 - TIR'!$C$22)*('Ejercicio 3 - TIR'!$E$22-'Ejercicio 3 - TIR'!$D$22)*(1-P228)))</f>
        <v>0.153902231622095</v>
      </c>
      <c r="R228" s="27">
        <f ca="1" t="shared" si="1696"/>
        <v>0.829356602221892</v>
      </c>
      <c r="S228" s="29">
        <f ca="1">IF(R228&lt;=('Ejercicio 3 - TIR'!$D$23-'Ejercicio 3 - TIR'!$C$23)/('Ejercicio 3 - TIR'!$E$23-'Ejercicio 3 - TIR'!$C$23),'Ejercicio 3 - TIR'!$C$23+SQRT(('Ejercicio 3 - TIR'!$E$23-'Ejercicio 3 - TIR'!$C$23)*('Ejercicio 3 - TIR'!$D$23-'Ejercicio 3 - TIR'!$C$23)*R228),'Ejercicio 3 - TIR'!$E$23-SQRT(('Ejercicio 3 - TIR'!$E$23-'Ejercicio 3 - TIR'!$C$23)*('Ejercicio 3 - TIR'!$E$23-'Ejercicio 3 - TIR'!$D$23)*(1-R228)))</f>
        <v>0.162474073034484</v>
      </c>
      <c r="T228" s="27">
        <f ca="1" t="shared" ref="T228:X228" si="1697">RAND()</f>
        <v>0.274903235441185</v>
      </c>
      <c r="U228" s="29">
        <f ca="1">IF(T228&lt;=('Ejercicio 3 - TIR'!$D$24-'Ejercicio 3 - TIR'!$C$24)/('Ejercicio 3 - TIR'!$E$24-'Ejercicio 3 - TIR'!$C$24),'Ejercicio 3 - TIR'!$C$24+SQRT(('Ejercicio 3 - TIR'!$E$24-'Ejercicio 3 - TIR'!$C$24)*('Ejercicio 3 - TIR'!$D$24-'Ejercicio 3 - TIR'!$C$24)*T228),'Ejercicio 3 - TIR'!$E$24-SQRT(('Ejercicio 3 - TIR'!$E$24-'Ejercicio 3 - TIR'!$C$24)*('Ejercicio 3 - TIR'!$E$24-'Ejercicio 3 - TIR'!$D$24)*(1-T228)))</f>
        <v>0.17402700136152</v>
      </c>
      <c r="V228" s="27">
        <f ca="1" t="shared" si="1697"/>
        <v>0.640812472937061</v>
      </c>
      <c r="W228" s="29">
        <f ca="1">IF(V228&lt;=('Ejercicio 3 - TIR'!$D$25-'Ejercicio 3 - TIR'!$C$25)/('Ejercicio 3 - TIR'!$E$25-'Ejercicio 3 - TIR'!$C$25),'Ejercicio 3 - TIR'!$C$25+SQRT(('Ejercicio 3 - TIR'!$E$25-'Ejercicio 3 - TIR'!$C$25)*('Ejercicio 3 - TIR'!$D$25-'Ejercicio 3 - TIR'!$C$25)*V228),'Ejercicio 3 - TIR'!$E$25-SQRT(('Ejercicio 3 - TIR'!$E$25-'Ejercicio 3 - TIR'!$C$25)*('Ejercicio 3 - TIR'!$E$25-'Ejercicio 3 - TIR'!$D$25)*(1-V228)))</f>
        <v>0.2145435993829</v>
      </c>
      <c r="X228" s="27">
        <f ca="1" t="shared" si="1697"/>
        <v>0.525860349548032</v>
      </c>
      <c r="Y228" s="29">
        <f ca="1">IF(X228&lt;=('Ejercicio 3 - TIR'!$D$26-'Ejercicio 3 - TIR'!$C$26)/('Ejercicio 3 - TIR'!$E$26-'Ejercicio 3 - TIR'!$C$26),'Ejercicio 3 - TIR'!$C$26+SQRT(('Ejercicio 3 - TIR'!$E$26-'Ejercicio 3 - TIR'!$C$26)*('Ejercicio 3 - TIR'!$D$26-'Ejercicio 3 - TIR'!$C$26)*X228),'Ejercicio 3 - TIR'!$E$26-SQRT(('Ejercicio 3 - TIR'!$E$26-'Ejercicio 3 - TIR'!$C$26)*('Ejercicio 3 - TIR'!$E$26-'Ejercicio 3 - TIR'!$D$26)*(1-X228)))</f>
        <v>0.229400058177498</v>
      </c>
      <c r="Z228" s="27">
        <f ca="1" t="shared" si="1432"/>
        <v>1.15390223162209</v>
      </c>
      <c r="AA228" s="27">
        <f ca="1" t="shared" si="1433"/>
        <v>1.34138142707732</v>
      </c>
      <c r="AB228" s="27">
        <f ca="1" t="shared" si="1434"/>
        <v>1.57481801451362</v>
      </c>
      <c r="AC228" s="27">
        <f ca="1" t="shared" si="1435"/>
        <v>1.9126851397204</v>
      </c>
      <c r="AD228" s="27">
        <f ca="1" t="shared" si="1436"/>
        <v>2.3514552220475</v>
      </c>
      <c r="AE228" s="26">
        <f ca="1" t="shared" si="1437"/>
        <v>4509.57400675499</v>
      </c>
      <c r="AF228" s="26">
        <f ca="1" t="shared" si="1438"/>
        <v>5242.26286328291</v>
      </c>
      <c r="AG228" s="26">
        <f ca="1" t="shared" si="1439"/>
        <v>6154.55814972889</v>
      </c>
      <c r="AH228" s="26">
        <f ca="1" t="shared" si="1440"/>
        <v>7474.97920778309</v>
      </c>
      <c r="AI228" s="26">
        <f ca="1" t="shared" si="1441"/>
        <v>9189.73987292411</v>
      </c>
      <c r="AJ228" s="28">
        <f ca="1" t="shared" si="1442"/>
        <v>47310.1141551579</v>
      </c>
      <c r="AK228" s="28">
        <f ca="1" t="shared" si="1443"/>
        <v>46634.915898691</v>
      </c>
      <c r="AL228" s="28">
        <f ca="1" t="shared" si="1444"/>
        <v>68246.619126557</v>
      </c>
      <c r="AM228" s="28">
        <f ca="1" t="shared" si="1445"/>
        <v>75154.8009198665</v>
      </c>
      <c r="AN228" s="28">
        <f ca="1" t="shared" si="1446"/>
        <v>87808.010050822</v>
      </c>
      <c r="AO228" s="28">
        <f ca="1">C228/'Ejercicio 3 - TIR'!$D$7</f>
        <v>15584.7608972734</v>
      </c>
      <c r="AP228" s="28">
        <f ca="1" t="shared" si="1447"/>
        <v>31725.3532578845</v>
      </c>
      <c r="AQ228" s="28">
        <f ca="1" t="shared" si="1448"/>
        <v>31050.1550014177</v>
      </c>
      <c r="AR228" s="28">
        <f ca="1" t="shared" si="1449"/>
        <v>52661.8582292837</v>
      </c>
      <c r="AS228" s="28">
        <f ca="1" t="shared" si="1450"/>
        <v>59570.0400225932</v>
      </c>
      <c r="AT228" s="28">
        <f ca="1" t="shared" si="1451"/>
        <v>72223.2491535486</v>
      </c>
      <c r="AU228" s="28">
        <f ca="1">AP228*'Ejercicio 3 - TIR'!$D$5</f>
        <v>15862.6766289422</v>
      </c>
      <c r="AV228" s="28">
        <f ca="1">AQ228*'Ejercicio 3 - TIR'!$D$5</f>
        <v>15525.0775007088</v>
      </c>
      <c r="AW228" s="28">
        <f ca="1">AR228*'Ejercicio 3 - TIR'!$D$5</f>
        <v>26330.9291146418</v>
      </c>
      <c r="AX228" s="28">
        <f ca="1">AS228*'Ejercicio 3 - TIR'!$D$5</f>
        <v>29785.0200112966</v>
      </c>
      <c r="AY228" s="28">
        <f ca="1">AT228*'Ejercicio 3 - TIR'!$D$5</f>
        <v>36111.6245767743</v>
      </c>
      <c r="AZ228" s="28">
        <f ca="1" t="shared" ref="AZ228:BD228" si="1698">AJ228-AU228-AE228</f>
        <v>26937.8635194606</v>
      </c>
      <c r="BA228" s="28">
        <f ca="1" t="shared" si="1698"/>
        <v>25867.5755346993</v>
      </c>
      <c r="BB228" s="28">
        <f ca="1" t="shared" si="1698"/>
        <v>35761.1318621863</v>
      </c>
      <c r="BC228" s="28">
        <f ca="1" t="shared" si="1698"/>
        <v>37894.8017007869</v>
      </c>
      <c r="BD228" s="28">
        <f ca="1" t="shared" si="1698"/>
        <v>42506.6456011236</v>
      </c>
      <c r="BE228" s="28">
        <f ca="1" t="shared" ref="BE228:BI228" si="1699">AZ228/Z228</f>
        <v>23345.0137986065</v>
      </c>
      <c r="BF228" s="28">
        <f ca="1" t="shared" si="1699"/>
        <v>19284.280378819</v>
      </c>
      <c r="BG228" s="28">
        <f ca="1" t="shared" si="1699"/>
        <v>22708.1043857827</v>
      </c>
      <c r="BH228" s="28">
        <f ca="1" t="shared" si="1699"/>
        <v>19812.3574622043</v>
      </c>
      <c r="BI228" s="28">
        <f ca="1" t="shared" si="1699"/>
        <v>18076.7403957246</v>
      </c>
      <c r="BJ228" s="28">
        <f ca="1" t="shared" si="1454"/>
        <v>68901.2838581304</v>
      </c>
      <c r="BK228" s="28">
        <f ca="1" t="shared" si="1455"/>
        <v>36646.8673962551</v>
      </c>
      <c r="BL228" s="28">
        <f ca="1" t="shared" si="1456"/>
        <v>105548.151254386</v>
      </c>
      <c r="BM228" s="28">
        <f ca="1">BK228*'Ejercicio 3 - TIR'!$D$5</f>
        <v>18323.4336981276</v>
      </c>
      <c r="BN228" s="28">
        <f ca="1" t="shared" si="1457"/>
        <v>87224.717556258</v>
      </c>
      <c r="BO228" s="28">
        <f ca="1" t="shared" si="1458"/>
        <v>37093.9309149626</v>
      </c>
      <c r="BP228" s="28">
        <f ca="1" t="shared" si="1459"/>
        <v>-107225.354952693</v>
      </c>
      <c r="BQ228" s="28">
        <f ca="1" t="shared" ref="BQ228:BT228" si="1700">BE228</f>
        <v>23345.0137986065</v>
      </c>
      <c r="BR228" s="28">
        <f ca="1" t="shared" si="1700"/>
        <v>19284.280378819</v>
      </c>
      <c r="BS228" s="28">
        <f ca="1" t="shared" si="1700"/>
        <v>22708.1043857827</v>
      </c>
      <c r="BT228" s="28">
        <f ca="1" t="shared" si="1700"/>
        <v>19812.3574622043</v>
      </c>
      <c r="BU228" s="28">
        <f ca="1" t="shared" si="1461"/>
        <v>55170.6713106872</v>
      </c>
      <c r="BV228" s="30">
        <f ca="1" t="shared" si="1462"/>
        <v>8.32541428250562</v>
      </c>
    </row>
    <row r="229" ht="15" customHeight="1" spans="1:74">
      <c r="A229" s="26">
        <v>228</v>
      </c>
      <c r="B229" s="27">
        <f ca="1" t="shared" ref="B229:F229" si="1701">RAND()</f>
        <v>0.621308199563552</v>
      </c>
      <c r="C229" s="28">
        <f ca="1">IF(B229&lt;=('Ejercicio 3 - TIR'!$D$13-'Ejercicio 3 - TIR'!$C$13)/('Ejercicio 3 - TIR'!$E$13-'Ejercicio 3 - TIR'!$C$13),'Ejercicio 3 - TIR'!$C$13+SQRT(('Ejercicio 3 - TIR'!$E$13-'Ejercicio 3 - TIR'!$C$13)*('Ejercicio 3 - TIR'!$D$13-'Ejercicio 3 - TIR'!$C$13)*B229),'Ejercicio 3 - TIR'!$E$13-SQRT(('Ejercicio 3 - TIR'!$E$13-'Ejercicio 3 - TIR'!$C$13)*('Ejercicio 3 - TIR'!$E$13-'Ejercicio 3 - TIR'!$D$13)*(1-B229)))</f>
        <v>78682.632420401</v>
      </c>
      <c r="D229" s="27">
        <f ca="1" t="shared" si="1701"/>
        <v>0.605922832773905</v>
      </c>
      <c r="E229" s="28">
        <f ca="1">IF(D229&lt;=('Ejercicio 3 - TIR'!$D$14-'Ejercicio 3 - TIR'!$C$14)/('Ejercicio 3 - TIR'!$E$14-'Ejercicio 3 - TIR'!$C$14),'Ejercicio 3 - TIR'!$C$14+SQRT(('Ejercicio 3 - TIR'!$E$14-'Ejercicio 3 - TIR'!$C$14)*('Ejercicio 3 - TIR'!$D$14-'Ejercicio 3 - TIR'!$C$14)*D229),'Ejercicio 3 - TIR'!$E$14-SQRT(('Ejercicio 3 - TIR'!$E$14-'Ejercicio 3 - TIR'!$C$14)*('Ejercicio 3 - TIR'!$E$14-'Ejercicio 3 - TIR'!$D$14)*(1-D229)))</f>
        <v>32311.5947632871</v>
      </c>
      <c r="F229" s="27">
        <f ca="1" t="shared" si="1701"/>
        <v>0.652019539335865</v>
      </c>
      <c r="G229" s="28">
        <f ca="1">IF(F229&lt;=('Ejercicio 3 - TIR'!$D$18-'Ejercicio 3 - TIR'!$C$18)/('Ejercicio 3 - TIR'!$E$18-'Ejercicio 3 - TIR'!$C$18),'Ejercicio 3 - TIR'!$C$18+SQRT(('Ejercicio 3 - TIR'!$E$18-'Ejercicio 3 - TIR'!$C$18)*('Ejercicio 3 - TIR'!$D$18-'Ejercicio 3 - TIR'!$C$18)*F229),'Ejercicio 3 - TIR'!$E$18-SQRT(('Ejercicio 3 - TIR'!$E$18-'Ejercicio 3 - TIR'!$C$18)*('Ejercicio 3 - TIR'!$E$18-'Ejercicio 3 - TIR'!$D$18)*(1-F229)))</f>
        <v>39889.53643506</v>
      </c>
      <c r="H229" s="27">
        <f ca="1" t="shared" ref="H229:L229" si="1702">RAND()</f>
        <v>0.969698754905236</v>
      </c>
      <c r="I229" s="28">
        <f ca="1">IF(H229&lt;=('Ejercicio 3 - TIR'!$D$18-'Ejercicio 3 - TIR'!$C$18)/('Ejercicio 3 - TIR'!$E$18-'Ejercicio 3 - TIR'!$C$18),'Ejercicio 3 - TIR'!$C$18+SQRT(('Ejercicio 3 - TIR'!$E$18-'Ejercicio 3 - TIR'!$C$18)*('Ejercicio 3 - TIR'!$D$18-'Ejercicio 3 - TIR'!$C$18)*H229),'Ejercicio 3 - TIR'!$E$18-SQRT(('Ejercicio 3 - TIR'!$E$18-'Ejercicio 3 - TIR'!$C$18)*('Ejercicio 3 - TIR'!$E$18-'Ejercicio 3 - TIR'!$D$18)*(1-H229)))</f>
        <v>43492.4876842602</v>
      </c>
      <c r="J229" s="27">
        <f ca="1" t="shared" si="1702"/>
        <v>0.769822186942377</v>
      </c>
      <c r="K229" s="28">
        <f ca="1">IF(J229&lt;=('Ejercicio 3 - TIR'!$D$18-'Ejercicio 3 - TIR'!$C$18)/('Ejercicio 3 - TIR'!$E$18-'Ejercicio 3 - TIR'!$C$18),'Ejercicio 3 - TIR'!$C$18+SQRT(('Ejercicio 3 - TIR'!$E$18-'Ejercicio 3 - TIR'!$C$18)*('Ejercicio 3 - TIR'!$D$18-'Ejercicio 3 - TIR'!$C$18)*J229),'Ejercicio 3 - TIR'!$E$18-SQRT(('Ejercicio 3 - TIR'!$E$18-'Ejercicio 3 - TIR'!$C$18)*('Ejercicio 3 - TIR'!$E$18-'Ejercicio 3 - TIR'!$D$18)*(1-J229)))</f>
        <v>40845.0829154697</v>
      </c>
      <c r="L229" s="27">
        <f ca="1" t="shared" si="1702"/>
        <v>0.173487015189442</v>
      </c>
      <c r="M229" s="28">
        <f ca="1">IF(L229&lt;=('Ejercicio 3 - TIR'!$D$18-'Ejercicio 3 - TIR'!$C$18)/('Ejercicio 3 - TIR'!$E$18-'Ejercicio 3 - TIR'!$C$18),'Ejercicio 3 - TIR'!$C$18+SQRT(('Ejercicio 3 - TIR'!$E$18-'Ejercicio 3 - TIR'!$C$18)*('Ejercicio 3 - TIR'!$D$18-'Ejercicio 3 - TIR'!$C$18)*L229),'Ejercicio 3 - TIR'!$E$18-SQRT(('Ejercicio 3 - TIR'!$E$18-'Ejercicio 3 - TIR'!$C$18)*('Ejercicio 3 - TIR'!$E$18-'Ejercicio 3 - TIR'!$D$18)*(1-L229)))</f>
        <v>35101.2794746432</v>
      </c>
      <c r="N229" s="27">
        <f ca="1" t="shared" ref="N229:R229" si="1703">RAND()</f>
        <v>0.890783497262801</v>
      </c>
      <c r="O229" s="28">
        <f ca="1">IF(N229&lt;=('Ejercicio 3 - TIR'!$D$18-'Ejercicio 3 - TIR'!$C$18)/('Ejercicio 3 - TIR'!$E$18-'Ejercicio 3 - TIR'!$C$18),'Ejercicio 3 - TIR'!$C$18+SQRT(('Ejercicio 3 - TIR'!$E$18-'Ejercicio 3 - TIR'!$C$18)*('Ejercicio 3 - TIR'!$D$18-'Ejercicio 3 - TIR'!$C$18)*N229),'Ejercicio 3 - TIR'!$E$18-SQRT(('Ejercicio 3 - TIR'!$E$18-'Ejercicio 3 - TIR'!$C$18)*('Ejercicio 3 - TIR'!$E$18-'Ejercicio 3 - TIR'!$D$18)*(1-N229)))</f>
        <v>42137.9661593039</v>
      </c>
      <c r="P229" s="27">
        <f ca="1" t="shared" si="1703"/>
        <v>0.446353218235675</v>
      </c>
      <c r="Q229" s="29">
        <f ca="1">IF(P229&lt;=('Ejercicio 3 - TIR'!$D$22-'Ejercicio 3 - TIR'!$C$22)/('Ejercicio 3 - TIR'!$E$22-'Ejercicio 3 - TIR'!$C$22),'Ejercicio 3 - TIR'!$C$22+SQRT(('Ejercicio 3 - TIR'!$E$22-'Ejercicio 3 - TIR'!$C$22)*('Ejercicio 3 - TIR'!$D$22-'Ejercicio 3 - TIR'!$C$22)*P229),'Ejercicio 3 - TIR'!$E$22-SQRT(('Ejercicio 3 - TIR'!$E$22-'Ejercicio 3 - TIR'!$C$22)*('Ejercicio 3 - TIR'!$E$22-'Ejercicio 3 - TIR'!$D$22)*(1-P229)))</f>
        <v>0.148344942985023</v>
      </c>
      <c r="R229" s="27">
        <f ca="1" t="shared" si="1703"/>
        <v>0.290076568049436</v>
      </c>
      <c r="S229" s="29">
        <f ca="1">IF(R229&lt;=('Ejercicio 3 - TIR'!$D$23-'Ejercicio 3 - TIR'!$C$23)/('Ejercicio 3 - TIR'!$E$23-'Ejercicio 3 - TIR'!$C$23),'Ejercicio 3 - TIR'!$C$23+SQRT(('Ejercicio 3 - TIR'!$E$23-'Ejercicio 3 - TIR'!$C$23)*('Ejercicio 3 - TIR'!$D$23-'Ejercicio 3 - TIR'!$C$23)*R229),'Ejercicio 3 - TIR'!$E$23-SQRT(('Ejercicio 3 - TIR'!$E$23-'Ejercicio 3 - TIR'!$C$23)*('Ejercicio 3 - TIR'!$E$23-'Ejercicio 3 - TIR'!$D$23)*(1-R229)))</f>
        <v>0.142850335281763</v>
      </c>
      <c r="T229" s="27">
        <f ca="1" t="shared" ref="T229:X229" si="1704">RAND()</f>
        <v>0.314472207842798</v>
      </c>
      <c r="U229" s="29">
        <f ca="1">IF(T229&lt;=('Ejercicio 3 - TIR'!$D$24-'Ejercicio 3 - TIR'!$C$24)/('Ejercicio 3 - TIR'!$E$24-'Ejercicio 3 - TIR'!$C$24),'Ejercicio 3 - TIR'!$C$24+SQRT(('Ejercicio 3 - TIR'!$E$24-'Ejercicio 3 - TIR'!$C$24)*('Ejercicio 3 - TIR'!$D$24-'Ejercicio 3 - TIR'!$C$24)*T229),'Ejercicio 3 - TIR'!$E$24-SQRT(('Ejercicio 3 - TIR'!$E$24-'Ejercicio 3 - TIR'!$C$24)*('Ejercicio 3 - TIR'!$E$24-'Ejercicio 3 - TIR'!$D$24)*(1-T229)))</f>
        <v>0.175698086241389</v>
      </c>
      <c r="V229" s="27">
        <f ca="1" t="shared" si="1704"/>
        <v>0.320483671600508</v>
      </c>
      <c r="W229" s="29">
        <f ca="1">IF(V229&lt;=('Ejercicio 3 - TIR'!$D$25-'Ejercicio 3 - TIR'!$C$25)/('Ejercicio 3 - TIR'!$E$25-'Ejercicio 3 - TIR'!$C$25),'Ejercicio 3 - TIR'!$C$25+SQRT(('Ejercicio 3 - TIR'!$E$25-'Ejercicio 3 - TIR'!$C$25)*('Ejercicio 3 - TIR'!$D$25-'Ejercicio 3 - TIR'!$C$25)*V229),'Ejercicio 3 - TIR'!$E$25-SQRT(('Ejercicio 3 - TIR'!$E$25-'Ejercicio 3 - TIR'!$C$25)*('Ejercicio 3 - TIR'!$E$25-'Ejercicio 3 - TIR'!$D$25)*(1-V229)))</f>
        <v>0.201232109442808</v>
      </c>
      <c r="X229" s="27">
        <f ca="1" t="shared" si="1704"/>
        <v>0.529483189898716</v>
      </c>
      <c r="Y229" s="29">
        <f ca="1">IF(X229&lt;=('Ejercicio 3 - TIR'!$D$26-'Ejercicio 3 - TIR'!$C$26)/('Ejercicio 3 - TIR'!$E$26-'Ejercicio 3 - TIR'!$C$26),'Ejercicio 3 - TIR'!$C$26+SQRT(('Ejercicio 3 - TIR'!$E$26-'Ejercicio 3 - TIR'!$C$26)*('Ejercicio 3 - TIR'!$D$26-'Ejercicio 3 - TIR'!$C$26)*X229),'Ejercicio 3 - TIR'!$E$26-SQRT(('Ejercicio 3 - TIR'!$E$26-'Ejercicio 3 - TIR'!$C$26)*('Ejercicio 3 - TIR'!$E$26-'Ejercicio 3 - TIR'!$D$26)*(1-X229)))</f>
        <v>0.229593742704433</v>
      </c>
      <c r="Z229" s="27">
        <f ca="1" t="shared" si="1432"/>
        <v>1.14834494298502</v>
      </c>
      <c r="AA229" s="27">
        <f ca="1" t="shared" si="1433"/>
        <v>1.31238640310955</v>
      </c>
      <c r="AB229" s="27">
        <f ca="1" t="shared" si="1434"/>
        <v>1.54297018254512</v>
      </c>
      <c r="AC229" s="27">
        <f ca="1" t="shared" si="1435"/>
        <v>1.85346532718603</v>
      </c>
      <c r="AD229" s="27">
        <f ca="1" t="shared" si="1436"/>
        <v>2.27900936862756</v>
      </c>
      <c r="AE229" s="26">
        <f ca="1" t="shared" si="1437"/>
        <v>4793.261682915</v>
      </c>
      <c r="AF229" s="26">
        <f ca="1" t="shared" si="1438"/>
        <v>5477.98072141263</v>
      </c>
      <c r="AG229" s="26">
        <f ca="1" t="shared" si="1439"/>
        <v>6440.45145063206</v>
      </c>
      <c r="AH229" s="26">
        <f ca="1" t="shared" si="1440"/>
        <v>7736.47708180674</v>
      </c>
      <c r="AI229" s="26">
        <f ca="1" t="shared" si="1441"/>
        <v>9512.72381036582</v>
      </c>
      <c r="AJ229" s="28">
        <f ca="1" t="shared" si="1442"/>
        <v>45806.947443218</v>
      </c>
      <c r="AK229" s="28">
        <f ca="1" t="shared" si="1443"/>
        <v>57078.9494742326</v>
      </c>
      <c r="AL229" s="28">
        <f ca="1" t="shared" si="1444"/>
        <v>63022.7450421528</v>
      </c>
      <c r="AM229" s="28">
        <f ca="1" t="shared" si="1445"/>
        <v>65059.0044461178</v>
      </c>
      <c r="AN229" s="28">
        <f ca="1" t="shared" si="1446"/>
        <v>96032.8196519648</v>
      </c>
      <c r="AO229" s="28">
        <f ca="1">C229/'Ejercicio 3 - TIR'!$D$7</f>
        <v>15736.5264840802</v>
      </c>
      <c r="AP229" s="28">
        <f ca="1" t="shared" si="1447"/>
        <v>30070.4209591378</v>
      </c>
      <c r="AQ229" s="28">
        <f ca="1" t="shared" si="1448"/>
        <v>41342.4229901524</v>
      </c>
      <c r="AR229" s="28">
        <f ca="1" t="shared" si="1449"/>
        <v>47286.2185580726</v>
      </c>
      <c r="AS229" s="28">
        <f ca="1" t="shared" si="1450"/>
        <v>49322.4779620376</v>
      </c>
      <c r="AT229" s="28">
        <f ca="1" t="shared" si="1451"/>
        <v>80296.2931678846</v>
      </c>
      <c r="AU229" s="28">
        <f ca="1">AP229*'Ejercicio 3 - TIR'!$D$5</f>
        <v>15035.2104795689</v>
      </c>
      <c r="AV229" s="28">
        <f ca="1">AQ229*'Ejercicio 3 - TIR'!$D$5</f>
        <v>20671.2114950762</v>
      </c>
      <c r="AW229" s="28">
        <f ca="1">AR229*'Ejercicio 3 - TIR'!$D$5</f>
        <v>23643.1092790363</v>
      </c>
      <c r="AX229" s="28">
        <f ca="1">AS229*'Ejercicio 3 - TIR'!$D$5</f>
        <v>24661.2389810188</v>
      </c>
      <c r="AY229" s="28">
        <f ca="1">AT229*'Ejercicio 3 - TIR'!$D$5</f>
        <v>40148.1465839423</v>
      </c>
      <c r="AZ229" s="28">
        <f ca="1" t="shared" ref="AZ229:BD229" si="1705">AJ229-AU229-AE229</f>
        <v>25978.4752807341</v>
      </c>
      <c r="BA229" s="28">
        <f ca="1" t="shared" si="1705"/>
        <v>30929.7572577438</v>
      </c>
      <c r="BB229" s="28">
        <f ca="1" t="shared" si="1705"/>
        <v>32939.1843124845</v>
      </c>
      <c r="BC229" s="28">
        <f ca="1" t="shared" si="1705"/>
        <v>32661.2883832923</v>
      </c>
      <c r="BD229" s="28">
        <f ca="1" t="shared" si="1705"/>
        <v>46371.9492576567</v>
      </c>
      <c r="BE229" s="28">
        <f ca="1" t="shared" ref="BE229:BI229" si="1706">AZ229/Z229</f>
        <v>22622.5364072274</v>
      </c>
      <c r="BF229" s="28">
        <f ca="1" t="shared" si="1706"/>
        <v>23567.5691126175</v>
      </c>
      <c r="BG229" s="28">
        <f ca="1" t="shared" si="1706"/>
        <v>21347.9072279618</v>
      </c>
      <c r="BH229" s="28">
        <f ca="1" t="shared" si="1706"/>
        <v>17621.7423138308</v>
      </c>
      <c r="BI229" s="28">
        <f ca="1" t="shared" si="1706"/>
        <v>20347.4149321212</v>
      </c>
      <c r="BJ229" s="28">
        <f ca="1" t="shared" si="1454"/>
        <v>73638.4271808287</v>
      </c>
      <c r="BK229" s="28">
        <f ca="1" t="shared" si="1455"/>
        <v>35863.6912868746</v>
      </c>
      <c r="BL229" s="28">
        <f ca="1" t="shared" si="1456"/>
        <v>109502.118467703</v>
      </c>
      <c r="BM229" s="28">
        <f ca="1">BK229*'Ejercicio 3 - TIR'!$D$5</f>
        <v>17931.8456434373</v>
      </c>
      <c r="BN229" s="28">
        <f ca="1" t="shared" si="1457"/>
        <v>91570.272824266</v>
      </c>
      <c r="BO229" s="28">
        <f ca="1" t="shared" si="1458"/>
        <v>40179.8580053272</v>
      </c>
      <c r="BP229" s="28">
        <f ca="1" t="shared" si="1459"/>
        <v>-110994.227183688</v>
      </c>
      <c r="BQ229" s="28">
        <f ca="1" t="shared" ref="BQ229:BT229" si="1707">BE229</f>
        <v>22622.5364072274</v>
      </c>
      <c r="BR229" s="28">
        <f ca="1" t="shared" si="1707"/>
        <v>23567.5691126175</v>
      </c>
      <c r="BS229" s="28">
        <f ca="1" t="shared" si="1707"/>
        <v>21347.9072279618</v>
      </c>
      <c r="BT229" s="28">
        <f ca="1" t="shared" si="1707"/>
        <v>17621.7423138308</v>
      </c>
      <c r="BU229" s="28">
        <f ca="1" t="shared" si="1461"/>
        <v>60527.2729374484</v>
      </c>
      <c r="BV229" s="30">
        <f ca="1" t="shared" si="1462"/>
        <v>8.36830664002222</v>
      </c>
    </row>
    <row r="230" ht="15" customHeight="1" spans="1:74">
      <c r="A230" s="26">
        <v>229</v>
      </c>
      <c r="B230" s="27">
        <f ca="1" t="shared" ref="B230:F230" si="1708">RAND()</f>
        <v>0.127783377379888</v>
      </c>
      <c r="C230" s="28">
        <f ca="1">IF(B230&lt;=('Ejercicio 3 - TIR'!$D$13-'Ejercicio 3 - TIR'!$C$13)/('Ejercicio 3 - TIR'!$E$13-'Ejercicio 3 - TIR'!$C$13),'Ejercicio 3 - TIR'!$C$13+SQRT(('Ejercicio 3 - TIR'!$E$13-'Ejercicio 3 - TIR'!$C$13)*('Ejercicio 3 - TIR'!$D$13-'Ejercicio 3 - TIR'!$C$13)*B230),'Ejercicio 3 - TIR'!$E$13-SQRT(('Ejercicio 3 - TIR'!$E$13-'Ejercicio 3 - TIR'!$C$13)*('Ejercicio 3 - TIR'!$E$13-'Ejercicio 3 - TIR'!$D$13)*(1-B230)))</f>
        <v>67149.360177803</v>
      </c>
      <c r="D230" s="27">
        <f ca="1" t="shared" si="1708"/>
        <v>0.976299452091003</v>
      </c>
      <c r="E230" s="28">
        <f ca="1">IF(D230&lt;=('Ejercicio 3 - TIR'!$D$14-'Ejercicio 3 - TIR'!$C$14)/('Ejercicio 3 - TIR'!$E$14-'Ejercicio 3 - TIR'!$C$14),'Ejercicio 3 - TIR'!$C$14+SQRT(('Ejercicio 3 - TIR'!$E$14-'Ejercicio 3 - TIR'!$C$14)*('Ejercicio 3 - TIR'!$D$14-'Ejercicio 3 - TIR'!$C$14)*D230),'Ejercicio 3 - TIR'!$E$14-SQRT(('Ejercicio 3 - TIR'!$E$14-'Ejercicio 3 - TIR'!$C$14)*('Ejercicio 3 - TIR'!$E$14-'Ejercicio 3 - TIR'!$D$14)*(1-D230)))</f>
        <v>38114.5074419798</v>
      </c>
      <c r="F230" s="27">
        <f ca="1" t="shared" si="1708"/>
        <v>0.86518361584954</v>
      </c>
      <c r="G230" s="28">
        <f ca="1">IF(F230&lt;=('Ejercicio 3 - TIR'!$D$18-'Ejercicio 3 - TIR'!$C$18)/('Ejercicio 3 - TIR'!$E$18-'Ejercicio 3 - TIR'!$C$18),'Ejercicio 3 - TIR'!$C$18+SQRT(('Ejercicio 3 - TIR'!$E$18-'Ejercicio 3 - TIR'!$C$18)*('Ejercicio 3 - TIR'!$D$18-'Ejercicio 3 - TIR'!$C$18)*F230),'Ejercicio 3 - TIR'!$E$18-SQRT(('Ejercicio 3 - TIR'!$E$18-'Ejercicio 3 - TIR'!$C$18)*('Ejercicio 3 - TIR'!$E$18-'Ejercicio 3 - TIR'!$D$18)*(1-F230)))</f>
        <v>41820.1841545013</v>
      </c>
      <c r="H230" s="27">
        <f ca="1" t="shared" ref="H230:L230" si="1709">RAND()</f>
        <v>0.338827467223561</v>
      </c>
      <c r="I230" s="28">
        <f ca="1">IF(H230&lt;=('Ejercicio 3 - TIR'!$D$18-'Ejercicio 3 - TIR'!$C$18)/('Ejercicio 3 - TIR'!$E$18-'Ejercicio 3 - TIR'!$C$18),'Ejercicio 3 - TIR'!$C$18+SQRT(('Ejercicio 3 - TIR'!$E$18-'Ejercicio 3 - TIR'!$C$18)*('Ejercicio 3 - TIR'!$D$18-'Ejercicio 3 - TIR'!$C$18)*H230),'Ejercicio 3 - TIR'!$E$18-SQRT(('Ejercicio 3 - TIR'!$E$18-'Ejercicio 3 - TIR'!$C$18)*('Ejercicio 3 - TIR'!$E$18-'Ejercicio 3 - TIR'!$D$18)*(1-H230)))</f>
        <v>37129.1037363426</v>
      </c>
      <c r="J230" s="27">
        <f ca="1" t="shared" si="1709"/>
        <v>0.922931426506172</v>
      </c>
      <c r="K230" s="28">
        <f ca="1">IF(J230&lt;=('Ejercicio 3 - TIR'!$D$18-'Ejercicio 3 - TIR'!$C$18)/('Ejercicio 3 - TIR'!$E$18-'Ejercicio 3 - TIR'!$C$18),'Ejercicio 3 - TIR'!$C$18+SQRT(('Ejercicio 3 - TIR'!$E$18-'Ejercicio 3 - TIR'!$C$18)*('Ejercicio 3 - TIR'!$D$18-'Ejercicio 3 - TIR'!$C$18)*J230),'Ejercicio 3 - TIR'!$E$18-SQRT(('Ejercicio 3 - TIR'!$E$18-'Ejercicio 3 - TIR'!$C$18)*('Ejercicio 3 - TIR'!$E$18-'Ejercicio 3 - TIR'!$D$18)*(1-J230)))</f>
        <v>42595.807201567</v>
      </c>
      <c r="L230" s="27">
        <f ca="1" t="shared" si="1709"/>
        <v>0.616763436630123</v>
      </c>
      <c r="M230" s="28">
        <f ca="1">IF(L230&lt;=('Ejercicio 3 - TIR'!$D$18-'Ejercicio 3 - TIR'!$C$18)/('Ejercicio 3 - TIR'!$E$18-'Ejercicio 3 - TIR'!$C$18),'Ejercicio 3 - TIR'!$C$18+SQRT(('Ejercicio 3 - TIR'!$E$18-'Ejercicio 3 - TIR'!$C$18)*('Ejercicio 3 - TIR'!$D$18-'Ejercicio 3 - TIR'!$C$18)*L230),'Ejercicio 3 - TIR'!$E$18-SQRT(('Ejercicio 3 - TIR'!$E$18-'Ejercicio 3 - TIR'!$C$18)*('Ejercicio 3 - TIR'!$E$18-'Ejercicio 3 - TIR'!$D$18)*(1-L230)))</f>
        <v>39618.44662586</v>
      </c>
      <c r="N230" s="27">
        <f ca="1" t="shared" ref="N230:R230" si="1710">RAND()</f>
        <v>0.756230156407783</v>
      </c>
      <c r="O230" s="28">
        <f ca="1">IF(N230&lt;=('Ejercicio 3 - TIR'!$D$18-'Ejercicio 3 - TIR'!$C$18)/('Ejercicio 3 - TIR'!$E$18-'Ejercicio 3 - TIR'!$C$18),'Ejercicio 3 - TIR'!$C$18+SQRT(('Ejercicio 3 - TIR'!$E$18-'Ejercicio 3 - TIR'!$C$18)*('Ejercicio 3 - TIR'!$D$18-'Ejercicio 3 - TIR'!$C$18)*N230),'Ejercicio 3 - TIR'!$E$18-SQRT(('Ejercicio 3 - TIR'!$E$18-'Ejercicio 3 - TIR'!$C$18)*('Ejercicio 3 - TIR'!$E$18-'Ejercicio 3 - TIR'!$D$18)*(1-N230)))</f>
        <v>40724.1681196034</v>
      </c>
      <c r="P230" s="27">
        <f ca="1" t="shared" si="1710"/>
        <v>0.736206127774876</v>
      </c>
      <c r="Q230" s="29">
        <f ca="1">IF(P230&lt;=('Ejercicio 3 - TIR'!$D$22-'Ejercicio 3 - TIR'!$C$22)/('Ejercicio 3 - TIR'!$E$22-'Ejercicio 3 - TIR'!$C$22),'Ejercicio 3 - TIR'!$C$22+SQRT(('Ejercicio 3 - TIR'!$E$22-'Ejercicio 3 - TIR'!$C$22)*('Ejercicio 3 - TIR'!$D$22-'Ejercicio 3 - TIR'!$C$22)*P230),'Ejercicio 3 - TIR'!$E$22-SQRT(('Ejercicio 3 - TIR'!$E$22-'Ejercicio 3 - TIR'!$C$22)*('Ejercicio 3 - TIR'!$E$22-'Ejercicio 3 - TIR'!$D$22)*(1-P230)))</f>
        <v>0.158209429332731</v>
      </c>
      <c r="R230" s="27">
        <f ca="1" t="shared" si="1710"/>
        <v>0.0187926172025594</v>
      </c>
      <c r="S230" s="29">
        <f ca="1">IF(R230&lt;=('Ejercicio 3 - TIR'!$D$23-'Ejercicio 3 - TIR'!$C$23)/('Ejercicio 3 - TIR'!$E$23-'Ejercicio 3 - TIR'!$C$23),'Ejercicio 3 - TIR'!$C$23+SQRT(('Ejercicio 3 - TIR'!$E$23-'Ejercicio 3 - TIR'!$C$23)*('Ejercicio 3 - TIR'!$D$23-'Ejercicio 3 - TIR'!$C$23)*R230),'Ejercicio 3 - TIR'!$E$23-SQRT(('Ejercicio 3 - TIR'!$E$23-'Ejercicio 3 - TIR'!$C$23)*('Ejercicio 3 - TIR'!$E$23-'Ejercicio 3 - TIR'!$D$23)*(1-R230)))</f>
        <v>0.125816073500619</v>
      </c>
      <c r="T230" s="27">
        <f ca="1" t="shared" ref="T230:X230" si="1711">RAND()</f>
        <v>0.239541269942848</v>
      </c>
      <c r="U230" s="29">
        <f ca="1">IF(T230&lt;=('Ejercicio 3 - TIR'!$D$24-'Ejercicio 3 - TIR'!$C$24)/('Ejercicio 3 - TIR'!$E$24-'Ejercicio 3 - TIR'!$C$24),'Ejercicio 3 - TIR'!$C$24+SQRT(('Ejercicio 3 - TIR'!$E$24-'Ejercicio 3 - TIR'!$C$24)*('Ejercicio 3 - TIR'!$D$24-'Ejercicio 3 - TIR'!$C$24)*T230),'Ejercicio 3 - TIR'!$E$24-SQRT(('Ejercicio 3 - TIR'!$E$24-'Ejercicio 3 - TIR'!$C$24)*('Ejercicio 3 - TIR'!$E$24-'Ejercicio 3 - TIR'!$D$24)*(1-T230)))</f>
        <v>0.172428478924795</v>
      </c>
      <c r="V230" s="27">
        <f ca="1" t="shared" si="1711"/>
        <v>0.31887644195081</v>
      </c>
      <c r="W230" s="29">
        <f ca="1">IF(V230&lt;=('Ejercicio 3 - TIR'!$D$25-'Ejercicio 3 - TIR'!$C$25)/('Ejercicio 3 - TIR'!$E$25-'Ejercicio 3 - TIR'!$C$25),'Ejercicio 3 - TIR'!$C$25+SQRT(('Ejercicio 3 - TIR'!$E$25-'Ejercicio 3 - TIR'!$C$25)*('Ejercicio 3 - TIR'!$D$25-'Ejercicio 3 - TIR'!$C$25)*V230),'Ejercicio 3 - TIR'!$E$25-SQRT(('Ejercicio 3 - TIR'!$E$25-'Ejercicio 3 - TIR'!$C$25)*('Ejercicio 3 - TIR'!$E$25-'Ejercicio 3 - TIR'!$D$25)*(1-V230)))</f>
        <v>0.201174469248433</v>
      </c>
      <c r="X230" s="27">
        <f ca="1" t="shared" si="1711"/>
        <v>0.94533015871061</v>
      </c>
      <c r="Y230" s="29">
        <f ca="1">IF(X230&lt;=('Ejercicio 3 - TIR'!$D$26-'Ejercicio 3 - TIR'!$C$26)/('Ejercicio 3 - TIR'!$E$26-'Ejercicio 3 - TIR'!$C$26),'Ejercicio 3 - TIR'!$C$26+SQRT(('Ejercicio 3 - TIR'!$E$26-'Ejercicio 3 - TIR'!$C$26)*('Ejercicio 3 - TIR'!$D$26-'Ejercicio 3 - TIR'!$C$26)*X230),'Ejercicio 3 - TIR'!$E$26-SQRT(('Ejercicio 3 - TIR'!$E$26-'Ejercicio 3 - TIR'!$C$26)*('Ejercicio 3 - TIR'!$E$26-'Ejercicio 3 - TIR'!$D$26)*(1-X230)))</f>
        <v>0.262818115849456</v>
      </c>
      <c r="Z230" s="27">
        <f ca="1" t="shared" si="1432"/>
        <v>1.15820942933273</v>
      </c>
      <c r="AA230" s="27">
        <f ca="1" t="shared" si="1433"/>
        <v>1.30393079202277</v>
      </c>
      <c r="AB230" s="27">
        <f ca="1" t="shared" si="1434"/>
        <v>1.52876559511446</v>
      </c>
      <c r="AC230" s="27">
        <f ca="1" t="shared" si="1435"/>
        <v>1.83631420231687</v>
      </c>
      <c r="AD230" s="27">
        <f ca="1" t="shared" si="1436"/>
        <v>2.31893084107739</v>
      </c>
      <c r="AE230" s="26">
        <f ca="1" t="shared" si="1437"/>
        <v>6030.07447169377</v>
      </c>
      <c r="AF230" s="26">
        <f ca="1" t="shared" si="1438"/>
        <v>6788.7547646386</v>
      </c>
      <c r="AG230" s="26">
        <f ca="1" t="shared" si="1439"/>
        <v>7959.32942249869</v>
      </c>
      <c r="AH230" s="26">
        <f ca="1" t="shared" si="1440"/>
        <v>9560.5432946433</v>
      </c>
      <c r="AI230" s="26">
        <f ca="1" t="shared" si="1441"/>
        <v>12073.2272698386</v>
      </c>
      <c r="AJ230" s="28">
        <f ca="1" t="shared" si="1442"/>
        <v>48436.5316241747</v>
      </c>
      <c r="AK230" s="28">
        <f ca="1" t="shared" si="1443"/>
        <v>48413.7816420248</v>
      </c>
      <c r="AL230" s="28">
        <f ca="1" t="shared" si="1444"/>
        <v>65119.0045458843</v>
      </c>
      <c r="AM230" s="28">
        <f ca="1" t="shared" si="1445"/>
        <v>72751.9162127999</v>
      </c>
      <c r="AN230" s="28">
        <f ca="1" t="shared" si="1446"/>
        <v>94436.529429769</v>
      </c>
      <c r="AO230" s="28">
        <f ca="1">C230/'Ejercicio 3 - TIR'!$D$7</f>
        <v>13429.8720355606</v>
      </c>
      <c r="AP230" s="28">
        <f ca="1" t="shared" si="1447"/>
        <v>35006.6595886141</v>
      </c>
      <c r="AQ230" s="28">
        <f ca="1" t="shared" si="1448"/>
        <v>34983.9096064642</v>
      </c>
      <c r="AR230" s="28">
        <f ca="1" t="shared" si="1449"/>
        <v>51689.1325103237</v>
      </c>
      <c r="AS230" s="28">
        <f ca="1" t="shared" si="1450"/>
        <v>59322.0441772393</v>
      </c>
      <c r="AT230" s="28">
        <f ca="1" t="shared" si="1451"/>
        <v>81006.6573942084</v>
      </c>
      <c r="AU230" s="28">
        <f ca="1">AP230*'Ejercicio 3 - TIR'!$D$5</f>
        <v>17503.3297943071</v>
      </c>
      <c r="AV230" s="28">
        <f ca="1">AQ230*'Ejercicio 3 - TIR'!$D$5</f>
        <v>17491.9548032321</v>
      </c>
      <c r="AW230" s="28">
        <f ca="1">AR230*'Ejercicio 3 - TIR'!$D$5</f>
        <v>25844.5662551619</v>
      </c>
      <c r="AX230" s="28">
        <f ca="1">AS230*'Ejercicio 3 - TIR'!$D$5</f>
        <v>29661.0220886196</v>
      </c>
      <c r="AY230" s="28">
        <f ca="1">AT230*'Ejercicio 3 - TIR'!$D$5</f>
        <v>40503.3286971042</v>
      </c>
      <c r="AZ230" s="28">
        <f ca="1" t="shared" ref="AZ230:BD230" si="1712">AJ230-AU230-AE230</f>
        <v>24903.1273581739</v>
      </c>
      <c r="BA230" s="28">
        <f ca="1" t="shared" si="1712"/>
        <v>24133.0720741541</v>
      </c>
      <c r="BB230" s="28">
        <f ca="1" t="shared" si="1712"/>
        <v>31315.1088682238</v>
      </c>
      <c r="BC230" s="28">
        <f ca="1" t="shared" si="1712"/>
        <v>33530.3508295369</v>
      </c>
      <c r="BD230" s="28">
        <f ca="1" t="shared" si="1712"/>
        <v>41859.9734628262</v>
      </c>
      <c r="BE230" s="28">
        <f ca="1" t="shared" ref="BE230:BI230" si="1713">AZ230/Z230</f>
        <v>21501.4027061765</v>
      </c>
      <c r="BF230" s="28">
        <f ca="1" t="shared" si="1713"/>
        <v>18507.9393950938</v>
      </c>
      <c r="BG230" s="28">
        <f ca="1" t="shared" si="1713"/>
        <v>20483.91785392</v>
      </c>
      <c r="BH230" s="28">
        <f ca="1" t="shared" si="1713"/>
        <v>18259.5934765585</v>
      </c>
      <c r="BI230" s="28">
        <f ca="1" t="shared" si="1713"/>
        <v>18051.4109008002</v>
      </c>
      <c r="BJ230" s="28">
        <f ca="1" t="shared" si="1454"/>
        <v>88384.9067996808</v>
      </c>
      <c r="BK230" s="28">
        <f ca="1" t="shared" si="1455"/>
        <v>31142.9444549843</v>
      </c>
      <c r="BL230" s="28">
        <f ca="1" t="shared" si="1456"/>
        <v>119527.851254665</v>
      </c>
      <c r="BM230" s="28">
        <f ca="1">BK230*'Ejercicio 3 - TIR'!$D$5</f>
        <v>15571.4722274922</v>
      </c>
      <c r="BN230" s="28">
        <f ca="1" t="shared" si="1457"/>
        <v>103956.379027173</v>
      </c>
      <c r="BO230" s="28">
        <f ca="1" t="shared" si="1458"/>
        <v>44829.4434597601</v>
      </c>
      <c r="BP230" s="28">
        <f ca="1" t="shared" si="1459"/>
        <v>-105263.867619783</v>
      </c>
      <c r="BQ230" s="28">
        <f ca="1" t="shared" ref="BQ230:BT230" si="1714">BE230</f>
        <v>21501.4027061765</v>
      </c>
      <c r="BR230" s="28">
        <f ca="1" t="shared" si="1714"/>
        <v>18507.9393950938</v>
      </c>
      <c r="BS230" s="28">
        <f ca="1" t="shared" si="1714"/>
        <v>20483.91785392</v>
      </c>
      <c r="BT230" s="28">
        <f ca="1" t="shared" si="1714"/>
        <v>18259.5934765585</v>
      </c>
      <c r="BU230" s="28">
        <f ca="1" t="shared" si="1461"/>
        <v>62880.8543605603</v>
      </c>
      <c r="BV230" s="30">
        <f ca="1" t="shared" si="1462"/>
        <v>8.89602331699988</v>
      </c>
    </row>
    <row r="231" ht="15" customHeight="1" spans="1:74">
      <c r="A231" s="26">
        <v>230</v>
      </c>
      <c r="B231" s="27">
        <f ca="1" t="shared" ref="B231:F231" si="1715">RAND()</f>
        <v>0.769992200856833</v>
      </c>
      <c r="C231" s="28">
        <f ca="1">IF(B231&lt;=('Ejercicio 3 - TIR'!$D$13-'Ejercicio 3 - TIR'!$C$13)/('Ejercicio 3 - TIR'!$E$13-'Ejercicio 3 - TIR'!$C$13),'Ejercicio 3 - TIR'!$C$13+SQRT(('Ejercicio 3 - TIR'!$E$13-'Ejercicio 3 - TIR'!$C$13)*('Ejercicio 3 - TIR'!$D$13-'Ejercicio 3 - TIR'!$C$13)*B231),'Ejercicio 3 - TIR'!$E$13-SQRT(('Ejercicio 3 - TIR'!$E$13-'Ejercicio 3 - TIR'!$C$13)*('Ejercicio 3 - TIR'!$E$13-'Ejercicio 3 - TIR'!$D$13)*(1-B231)))</f>
        <v>83386.4706046006</v>
      </c>
      <c r="D231" s="27">
        <f ca="1" t="shared" si="1715"/>
        <v>0.156281022807598</v>
      </c>
      <c r="E231" s="28">
        <f ca="1">IF(D231&lt;=('Ejercicio 3 - TIR'!$D$14-'Ejercicio 3 - TIR'!$C$14)/('Ejercicio 3 - TIR'!$E$14-'Ejercicio 3 - TIR'!$C$14),'Ejercicio 3 - TIR'!$C$14+SQRT(('Ejercicio 3 - TIR'!$E$14-'Ejercicio 3 - TIR'!$C$14)*('Ejercicio 3 - TIR'!$D$14-'Ejercicio 3 - TIR'!$C$14)*D231),'Ejercicio 3 - TIR'!$E$14-SQRT(('Ejercicio 3 - TIR'!$E$14-'Ejercicio 3 - TIR'!$C$14)*('Ejercicio 3 - TIR'!$E$14-'Ejercicio 3 - TIR'!$D$14)*(1-D231)))</f>
        <v>28423.605805371</v>
      </c>
      <c r="F231" s="27">
        <f ca="1" t="shared" si="1715"/>
        <v>0.950139332900303</v>
      </c>
      <c r="G231" s="28">
        <f ca="1">IF(F231&lt;=('Ejercicio 3 - TIR'!$D$18-'Ejercicio 3 - TIR'!$C$18)/('Ejercicio 3 - TIR'!$E$18-'Ejercicio 3 - TIR'!$C$18),'Ejercicio 3 - TIR'!$C$18+SQRT(('Ejercicio 3 - TIR'!$E$18-'Ejercicio 3 - TIR'!$C$18)*('Ejercicio 3 - TIR'!$D$18-'Ejercicio 3 - TIR'!$C$18)*F231),'Ejercicio 3 - TIR'!$E$18-SQRT(('Ejercicio 3 - TIR'!$E$18-'Ejercicio 3 - TIR'!$C$18)*('Ejercicio 3 - TIR'!$E$18-'Ejercicio 3 - TIR'!$D$18)*(1-F231)))</f>
        <v>43066.2083792514</v>
      </c>
      <c r="H231" s="27">
        <f ca="1" t="shared" ref="H231:L231" si="1716">RAND()</f>
        <v>0.279869655918371</v>
      </c>
      <c r="I231" s="28">
        <f ca="1">IF(H231&lt;=('Ejercicio 3 - TIR'!$D$18-'Ejercicio 3 - TIR'!$C$18)/('Ejercicio 3 - TIR'!$E$18-'Ejercicio 3 - TIR'!$C$18),'Ejercicio 3 - TIR'!$C$18+SQRT(('Ejercicio 3 - TIR'!$E$18-'Ejercicio 3 - TIR'!$C$18)*('Ejercicio 3 - TIR'!$D$18-'Ejercicio 3 - TIR'!$C$18)*H231),'Ejercicio 3 - TIR'!$E$18-SQRT(('Ejercicio 3 - TIR'!$E$18-'Ejercicio 3 - TIR'!$C$18)*('Ejercicio 3 - TIR'!$E$18-'Ejercicio 3 - TIR'!$D$18)*(1-H231)))</f>
        <v>36479.2320831836</v>
      </c>
      <c r="J231" s="27">
        <f ca="1" t="shared" si="1716"/>
        <v>0.386393703130546</v>
      </c>
      <c r="K231" s="28">
        <f ca="1">IF(J231&lt;=('Ejercicio 3 - TIR'!$D$18-'Ejercicio 3 - TIR'!$C$18)/('Ejercicio 3 - TIR'!$E$18-'Ejercicio 3 - TIR'!$C$18),'Ejercicio 3 - TIR'!$C$18+SQRT(('Ejercicio 3 - TIR'!$E$18-'Ejercicio 3 - TIR'!$C$18)*('Ejercicio 3 - TIR'!$D$18-'Ejercicio 3 - TIR'!$C$18)*J231),'Ejercicio 3 - TIR'!$E$18-SQRT(('Ejercicio 3 - TIR'!$E$18-'Ejercicio 3 - TIR'!$C$18)*('Ejercicio 3 - TIR'!$E$18-'Ejercicio 3 - TIR'!$D$18)*(1-J231)))</f>
        <v>37613.0844911627</v>
      </c>
      <c r="L231" s="27">
        <f ca="1" t="shared" si="1716"/>
        <v>0.254316168174226</v>
      </c>
      <c r="M231" s="28">
        <f ca="1">IF(L231&lt;=('Ejercicio 3 - TIR'!$D$18-'Ejercicio 3 - TIR'!$C$18)/('Ejercicio 3 - TIR'!$E$18-'Ejercicio 3 - TIR'!$C$18),'Ejercicio 3 - TIR'!$C$18+SQRT(('Ejercicio 3 - TIR'!$E$18-'Ejercicio 3 - TIR'!$C$18)*('Ejercicio 3 - TIR'!$D$18-'Ejercicio 3 - TIR'!$C$18)*L231),'Ejercicio 3 - TIR'!$E$18-SQRT(('Ejercicio 3 - TIR'!$E$18-'Ejercicio 3 - TIR'!$C$18)*('Ejercicio 3 - TIR'!$E$18-'Ejercicio 3 - TIR'!$D$18)*(1-L231)))</f>
        <v>36176.3601923895</v>
      </c>
      <c r="N231" s="27">
        <f ca="1" t="shared" ref="N231:R231" si="1717">RAND()</f>
        <v>0.115068731813543</v>
      </c>
      <c r="O231" s="28">
        <f ca="1">IF(N231&lt;=('Ejercicio 3 - TIR'!$D$18-'Ejercicio 3 - TIR'!$C$18)/('Ejercicio 3 - TIR'!$E$18-'Ejercicio 3 - TIR'!$C$18),'Ejercicio 3 - TIR'!$C$18+SQRT(('Ejercicio 3 - TIR'!$E$18-'Ejercicio 3 - TIR'!$C$18)*('Ejercicio 3 - TIR'!$D$18-'Ejercicio 3 - TIR'!$C$18)*N231),'Ejercicio 3 - TIR'!$E$18-SQRT(('Ejercicio 3 - TIR'!$E$18-'Ejercicio 3 - TIR'!$C$18)*('Ejercicio 3 - TIR'!$E$18-'Ejercicio 3 - TIR'!$D$18)*(1-N231)))</f>
        <v>34154.5528967666</v>
      </c>
      <c r="P231" s="27">
        <f ca="1" t="shared" si="1717"/>
        <v>0.911125754275813</v>
      </c>
      <c r="Q231" s="29">
        <f ca="1">IF(P231&lt;=('Ejercicio 3 - TIR'!$D$22-'Ejercicio 3 - TIR'!$C$22)/('Ejercicio 3 - TIR'!$E$22-'Ejercicio 3 - TIR'!$C$22),'Ejercicio 3 - TIR'!$C$22+SQRT(('Ejercicio 3 - TIR'!$E$22-'Ejercicio 3 - TIR'!$C$22)*('Ejercicio 3 - TIR'!$D$22-'Ejercicio 3 - TIR'!$C$22)*P231),'Ejercicio 3 - TIR'!$E$22-SQRT(('Ejercicio 3 - TIR'!$E$22-'Ejercicio 3 - TIR'!$C$22)*('Ejercicio 3 - TIR'!$E$22-'Ejercicio 3 - TIR'!$D$22)*(1-P231)))</f>
        <v>0.167351931281672</v>
      </c>
      <c r="R231" s="27">
        <f ca="1" t="shared" si="1717"/>
        <v>0.654036854399366</v>
      </c>
      <c r="S231" s="29">
        <f ca="1">IF(R231&lt;=('Ejercicio 3 - TIR'!$D$23-'Ejercicio 3 - TIR'!$C$23)/('Ejercicio 3 - TIR'!$E$23-'Ejercicio 3 - TIR'!$C$23),'Ejercicio 3 - TIR'!$C$23+SQRT(('Ejercicio 3 - TIR'!$E$23-'Ejercicio 3 - TIR'!$C$23)*('Ejercicio 3 - TIR'!$D$23-'Ejercicio 3 - TIR'!$C$23)*R231),'Ejercicio 3 - TIR'!$E$23-SQRT(('Ejercicio 3 - TIR'!$E$23-'Ejercicio 3 - TIR'!$C$23)*('Ejercicio 3 - TIR'!$E$23-'Ejercicio 3 - TIR'!$D$23)*(1-R231)))</f>
        <v>0.155045367923347</v>
      </c>
      <c r="T231" s="27">
        <f ca="1" t="shared" ref="T231:X231" si="1718">RAND()</f>
        <v>0.190966002773871</v>
      </c>
      <c r="U231" s="29">
        <f ca="1">IF(T231&lt;=('Ejercicio 3 - TIR'!$D$24-'Ejercicio 3 - TIR'!$C$24)/('Ejercicio 3 - TIR'!$E$24-'Ejercicio 3 - TIR'!$C$24),'Ejercicio 3 - TIR'!$C$24+SQRT(('Ejercicio 3 - TIR'!$E$24-'Ejercicio 3 - TIR'!$C$24)*('Ejercicio 3 - TIR'!$D$24-'Ejercicio 3 - TIR'!$C$24)*T231),'Ejercicio 3 - TIR'!$E$24-SQRT(('Ejercicio 3 - TIR'!$E$24-'Ejercicio 3 - TIR'!$C$24)*('Ejercicio 3 - TIR'!$E$24-'Ejercicio 3 - TIR'!$D$24)*(1-T231)))</f>
        <v>0.170025698635132</v>
      </c>
      <c r="V231" s="27">
        <f ca="1" t="shared" si="1718"/>
        <v>0.220573420543339</v>
      </c>
      <c r="W231" s="29">
        <f ca="1">IF(V231&lt;=('Ejercicio 3 - TIR'!$D$25-'Ejercicio 3 - TIR'!$C$25)/('Ejercicio 3 - TIR'!$E$25-'Ejercicio 3 - TIR'!$C$25),'Ejercicio 3 - TIR'!$C$25+SQRT(('Ejercicio 3 - TIR'!$E$25-'Ejercicio 3 - TIR'!$C$25)*('Ejercicio 3 - TIR'!$D$25-'Ejercicio 3 - TIR'!$C$25)*V231),'Ejercicio 3 - TIR'!$E$25-SQRT(('Ejercicio 3 - TIR'!$E$25-'Ejercicio 3 - TIR'!$C$25)*('Ejercicio 3 - TIR'!$E$25-'Ejercicio 3 - TIR'!$D$25)*(1-V231)))</f>
        <v>0.197572785458221</v>
      </c>
      <c r="X231" s="27">
        <f ca="1" t="shared" si="1718"/>
        <v>0.885279673099834</v>
      </c>
      <c r="Y231" s="29">
        <f ca="1">IF(X231&lt;=('Ejercicio 3 - TIR'!$D$26-'Ejercicio 3 - TIR'!$C$26)/('Ejercicio 3 - TIR'!$E$26-'Ejercicio 3 - TIR'!$C$26),'Ejercicio 3 - TIR'!$C$26+SQRT(('Ejercicio 3 - TIR'!$E$26-'Ejercicio 3 - TIR'!$C$26)*('Ejercicio 3 - TIR'!$D$26-'Ejercicio 3 - TIR'!$C$26)*X231),'Ejercicio 3 - TIR'!$E$26-SQRT(('Ejercicio 3 - TIR'!$E$26-'Ejercicio 3 - TIR'!$C$26)*('Ejercicio 3 - TIR'!$E$26-'Ejercicio 3 - TIR'!$D$26)*(1-X231)))</f>
        <v>0.255110448672969</v>
      </c>
      <c r="Z231" s="27">
        <f ca="1" t="shared" si="1432"/>
        <v>1.16735193128167</v>
      </c>
      <c r="AA231" s="27">
        <f ca="1" t="shared" si="1433"/>
        <v>1.34834444096327</v>
      </c>
      <c r="AB231" s="27">
        <f ca="1" t="shared" si="1434"/>
        <v>1.57759764653884</v>
      </c>
      <c r="AC231" s="27">
        <f ca="1" t="shared" si="1435"/>
        <v>1.88928800789786</v>
      </c>
      <c r="AD231" s="27">
        <f ca="1" t="shared" si="1436"/>
        <v>2.37126511926514</v>
      </c>
      <c r="AE231" s="26">
        <f ca="1" t="shared" si="1437"/>
        <v>4756.74532551779</v>
      </c>
      <c r="AF231" s="26">
        <f ca="1" t="shared" si="1438"/>
        <v>5494.25665463035</v>
      </c>
      <c r="AG231" s="26">
        <f ca="1" t="shared" si="1439"/>
        <v>6428.4214808146</v>
      </c>
      <c r="AH231" s="26">
        <f ca="1" t="shared" si="1440"/>
        <v>7698.50261887861</v>
      </c>
      <c r="AI231" s="26">
        <f ca="1" t="shared" si="1441"/>
        <v>9662.47107609076</v>
      </c>
      <c r="AJ231" s="28">
        <f ca="1" t="shared" si="1442"/>
        <v>50273.4215244981</v>
      </c>
      <c r="AK231" s="28">
        <f ca="1" t="shared" si="1443"/>
        <v>49186.5697899695</v>
      </c>
      <c r="AL231" s="28">
        <f ca="1" t="shared" si="1444"/>
        <v>59338.313572325</v>
      </c>
      <c r="AM231" s="28">
        <f ca="1" t="shared" si="1445"/>
        <v>68347.563480875</v>
      </c>
      <c r="AN231" s="28">
        <f ca="1" t="shared" si="1446"/>
        <v>80989.4999481988</v>
      </c>
      <c r="AO231" s="28">
        <f ca="1">C231/'Ejercicio 3 - TIR'!$D$7</f>
        <v>16677.2941209201</v>
      </c>
      <c r="AP231" s="28">
        <f ca="1" t="shared" si="1447"/>
        <v>33596.127403578</v>
      </c>
      <c r="AQ231" s="28">
        <f ca="1" t="shared" si="1448"/>
        <v>32509.2756690494</v>
      </c>
      <c r="AR231" s="28">
        <f ca="1" t="shared" si="1449"/>
        <v>42661.0194514049</v>
      </c>
      <c r="AS231" s="28">
        <f ca="1" t="shared" si="1450"/>
        <v>51670.2693599549</v>
      </c>
      <c r="AT231" s="28">
        <f ca="1" t="shared" si="1451"/>
        <v>64312.2058272786</v>
      </c>
      <c r="AU231" s="28">
        <f ca="1">AP231*'Ejercicio 3 - TIR'!$D$5</f>
        <v>16798.063701789</v>
      </c>
      <c r="AV231" s="28">
        <f ca="1">AQ231*'Ejercicio 3 - TIR'!$D$5</f>
        <v>16254.6378345247</v>
      </c>
      <c r="AW231" s="28">
        <f ca="1">AR231*'Ejercicio 3 - TIR'!$D$5</f>
        <v>21330.5097257024</v>
      </c>
      <c r="AX231" s="28">
        <f ca="1">AS231*'Ejercicio 3 - TIR'!$D$5</f>
        <v>25835.1346799774</v>
      </c>
      <c r="AY231" s="28">
        <f ca="1">AT231*'Ejercicio 3 - TIR'!$D$5</f>
        <v>32156.1029136393</v>
      </c>
      <c r="AZ231" s="28">
        <f ca="1" t="shared" ref="AZ231:BD231" si="1719">AJ231-AU231-AE231</f>
        <v>28718.6124971913</v>
      </c>
      <c r="BA231" s="28">
        <f ca="1" t="shared" si="1719"/>
        <v>27437.6753008145</v>
      </c>
      <c r="BB231" s="28">
        <f ca="1" t="shared" si="1719"/>
        <v>31579.3823658079</v>
      </c>
      <c r="BC231" s="28">
        <f ca="1" t="shared" si="1719"/>
        <v>34813.9261820189</v>
      </c>
      <c r="BD231" s="28">
        <f ca="1" t="shared" si="1719"/>
        <v>39170.9259584687</v>
      </c>
      <c r="BE231" s="28">
        <f ca="1" t="shared" ref="BE231:BI231" si="1720">AZ231/Z231</f>
        <v>24601.5033920921</v>
      </c>
      <c r="BF231" s="28">
        <f ca="1" t="shared" si="1720"/>
        <v>20349.1589146263</v>
      </c>
      <c r="BG231" s="28">
        <f ca="1" t="shared" si="1720"/>
        <v>20017.3868382038</v>
      </c>
      <c r="BH231" s="28">
        <f ca="1" t="shared" si="1720"/>
        <v>18427.0085008136</v>
      </c>
      <c r="BI231" s="28">
        <f ca="1" t="shared" si="1720"/>
        <v>16518.9989260281</v>
      </c>
      <c r="BJ231" s="28">
        <f ca="1" t="shared" si="1454"/>
        <v>67399.9050100184</v>
      </c>
      <c r="BK231" s="28">
        <f ca="1" t="shared" si="1455"/>
        <v>39546.2858326635</v>
      </c>
      <c r="BL231" s="28">
        <f ca="1" t="shared" si="1456"/>
        <v>106946.190842682</v>
      </c>
      <c r="BM231" s="28">
        <f ca="1">BK231*'Ejercicio 3 - TIR'!$D$5</f>
        <v>19773.1429163317</v>
      </c>
      <c r="BN231" s="28">
        <f ca="1" t="shared" si="1457"/>
        <v>87173.0479263501</v>
      </c>
      <c r="BO231" s="28">
        <f ca="1" t="shared" si="1458"/>
        <v>36762.252865831</v>
      </c>
      <c r="BP231" s="28">
        <f ca="1" t="shared" si="1459"/>
        <v>-111810.076409972</v>
      </c>
      <c r="BQ231" s="28">
        <f ca="1" t="shared" ref="BQ231:BT231" si="1721">BE231</f>
        <v>24601.5033920921</v>
      </c>
      <c r="BR231" s="28">
        <f ca="1" t="shared" si="1721"/>
        <v>20349.1589146263</v>
      </c>
      <c r="BS231" s="28">
        <f ca="1" t="shared" si="1721"/>
        <v>20017.3868382038</v>
      </c>
      <c r="BT231" s="28">
        <f ca="1" t="shared" si="1721"/>
        <v>18427.0085008136</v>
      </c>
      <c r="BU231" s="28">
        <f ca="1" t="shared" si="1461"/>
        <v>53281.2517918591</v>
      </c>
      <c r="BV231" s="30">
        <f ca="1" t="shared" si="1462"/>
        <v>6.21094246112015</v>
      </c>
    </row>
    <row r="232" ht="15" customHeight="1" spans="1:74">
      <c r="A232" s="26">
        <v>231</v>
      </c>
      <c r="B232" s="27">
        <f ca="1" t="shared" ref="B232:F232" si="1722">RAND()</f>
        <v>0.163195340084982</v>
      </c>
      <c r="C232" s="28">
        <f ca="1">IF(B232&lt;=('Ejercicio 3 - TIR'!$D$13-'Ejercicio 3 - TIR'!$C$13)/('Ejercicio 3 - TIR'!$E$13-'Ejercicio 3 - TIR'!$C$13),'Ejercicio 3 - TIR'!$C$13+SQRT(('Ejercicio 3 - TIR'!$E$13-'Ejercicio 3 - TIR'!$C$13)*('Ejercicio 3 - TIR'!$D$13-'Ejercicio 3 - TIR'!$C$13)*B232),'Ejercicio 3 - TIR'!$E$13-SQRT(('Ejercicio 3 - TIR'!$E$13-'Ejercicio 3 - TIR'!$C$13)*('Ejercicio 3 - TIR'!$E$13-'Ejercicio 3 - TIR'!$D$13)*(1-B232)))</f>
        <v>68079.4885997811</v>
      </c>
      <c r="D232" s="27">
        <f ca="1" t="shared" si="1722"/>
        <v>0.649134144463528</v>
      </c>
      <c r="E232" s="28">
        <f ca="1">IF(D232&lt;=('Ejercicio 3 - TIR'!$D$14-'Ejercicio 3 - TIR'!$C$14)/('Ejercicio 3 - TIR'!$E$14-'Ejercicio 3 - TIR'!$C$14),'Ejercicio 3 - TIR'!$C$14+SQRT(('Ejercicio 3 - TIR'!$E$14-'Ejercicio 3 - TIR'!$C$14)*('Ejercicio 3 - TIR'!$D$14-'Ejercicio 3 - TIR'!$C$14)*D232),'Ejercicio 3 - TIR'!$E$14-SQRT(('Ejercicio 3 - TIR'!$E$14-'Ejercicio 3 - TIR'!$C$14)*('Ejercicio 3 - TIR'!$E$14-'Ejercicio 3 - TIR'!$D$14)*(1-D232)))</f>
        <v>32745.3547067778</v>
      </c>
      <c r="F232" s="27">
        <f ca="1" t="shared" si="1722"/>
        <v>0.443400395031075</v>
      </c>
      <c r="G232" s="28">
        <f ca="1">IF(F232&lt;=('Ejercicio 3 - TIR'!$D$18-'Ejercicio 3 - TIR'!$C$18)/('Ejercicio 3 - TIR'!$E$18-'Ejercicio 3 - TIR'!$C$18),'Ejercicio 3 - TIR'!$C$18+SQRT(('Ejercicio 3 - TIR'!$E$18-'Ejercicio 3 - TIR'!$C$18)*('Ejercicio 3 - TIR'!$D$18-'Ejercicio 3 - TIR'!$C$18)*F232),'Ejercicio 3 - TIR'!$E$18-SQRT(('Ejercicio 3 - TIR'!$E$18-'Ejercicio 3 - TIR'!$C$18)*('Ejercicio 3 - TIR'!$E$18-'Ejercicio 3 - TIR'!$D$18)*(1-F232)))</f>
        <v>38155.3699643034</v>
      </c>
      <c r="H232" s="27">
        <f ca="1" t="shared" ref="H232:L232" si="1723">RAND()</f>
        <v>0.564828702213173</v>
      </c>
      <c r="I232" s="28">
        <f ca="1">IF(H232&lt;=('Ejercicio 3 - TIR'!$D$18-'Ejercicio 3 - TIR'!$C$18)/('Ejercicio 3 - TIR'!$E$18-'Ejercicio 3 - TIR'!$C$18),'Ejercicio 3 - TIR'!$C$18+SQRT(('Ejercicio 3 - TIR'!$E$18-'Ejercicio 3 - TIR'!$C$18)*('Ejercicio 3 - TIR'!$D$18-'Ejercicio 3 - TIR'!$C$18)*H232),'Ejercicio 3 - TIR'!$E$18-SQRT(('Ejercicio 3 - TIR'!$E$18-'Ejercicio 3 - TIR'!$C$18)*('Ejercicio 3 - TIR'!$E$18-'Ejercicio 3 - TIR'!$D$18)*(1-H232)))</f>
        <v>39204.5806711645</v>
      </c>
      <c r="J232" s="27">
        <f ca="1" t="shared" si="1723"/>
        <v>0.845872113363807</v>
      </c>
      <c r="K232" s="28">
        <f ca="1">IF(J232&lt;=('Ejercicio 3 - TIR'!$D$18-'Ejercicio 3 - TIR'!$C$18)/('Ejercicio 3 - TIR'!$E$18-'Ejercicio 3 - TIR'!$C$18),'Ejercicio 3 - TIR'!$C$18+SQRT(('Ejercicio 3 - TIR'!$E$18-'Ejercicio 3 - TIR'!$C$18)*('Ejercicio 3 - TIR'!$D$18-'Ejercicio 3 - TIR'!$C$18)*J232),'Ejercicio 3 - TIR'!$E$18-SQRT(('Ejercicio 3 - TIR'!$E$18-'Ejercicio 3 - TIR'!$C$18)*('Ejercicio 3 - TIR'!$E$18-'Ejercicio 3 - TIR'!$D$18)*(1-J232)))</f>
        <v>41600.0600743962</v>
      </c>
      <c r="L232" s="27">
        <f ca="1" t="shared" si="1723"/>
        <v>0.481835307133241</v>
      </c>
      <c r="M232" s="28">
        <f ca="1">IF(L232&lt;=('Ejercicio 3 - TIR'!$D$18-'Ejercicio 3 - TIR'!$C$18)/('Ejercicio 3 - TIR'!$E$18-'Ejercicio 3 - TIR'!$C$18),'Ejercicio 3 - TIR'!$C$18+SQRT(('Ejercicio 3 - TIR'!$E$18-'Ejercicio 3 - TIR'!$C$18)*('Ejercicio 3 - TIR'!$D$18-'Ejercicio 3 - TIR'!$C$18)*L232),'Ejercicio 3 - TIR'!$E$18-SQRT(('Ejercicio 3 - TIR'!$E$18-'Ejercicio 3 - TIR'!$C$18)*('Ejercicio 3 - TIR'!$E$18-'Ejercicio 3 - TIR'!$D$18)*(1-L232)))</f>
        <v>38501.4878738951</v>
      </c>
      <c r="N232" s="27">
        <f ca="1" t="shared" ref="N232:R232" si="1724">RAND()</f>
        <v>0.0820463925754693</v>
      </c>
      <c r="O232" s="28">
        <f ca="1">IF(N232&lt;=('Ejercicio 3 - TIR'!$D$18-'Ejercicio 3 - TIR'!$C$18)/('Ejercicio 3 - TIR'!$E$18-'Ejercicio 3 - TIR'!$C$18),'Ejercicio 3 - TIR'!$C$18+SQRT(('Ejercicio 3 - TIR'!$E$18-'Ejercicio 3 - TIR'!$C$18)*('Ejercicio 3 - TIR'!$D$18-'Ejercicio 3 - TIR'!$C$18)*N232),'Ejercicio 3 - TIR'!$E$18-SQRT(('Ejercicio 3 - TIR'!$E$18-'Ejercicio 3 - TIR'!$C$18)*('Ejercicio 3 - TIR'!$E$18-'Ejercicio 3 - TIR'!$D$18)*(1-N232)))</f>
        <v>33508.1275470428</v>
      </c>
      <c r="P232" s="27">
        <f ca="1" t="shared" si="1724"/>
        <v>0.762280549350369</v>
      </c>
      <c r="Q232" s="29">
        <f ca="1">IF(P232&lt;=('Ejercicio 3 - TIR'!$D$22-'Ejercicio 3 - TIR'!$C$22)/('Ejercicio 3 - TIR'!$E$22-'Ejercicio 3 - TIR'!$C$22),'Ejercicio 3 - TIR'!$C$22+SQRT(('Ejercicio 3 - TIR'!$E$22-'Ejercicio 3 - TIR'!$C$22)*('Ejercicio 3 - TIR'!$D$22-'Ejercicio 3 - TIR'!$C$22)*P232),'Ejercicio 3 - TIR'!$E$22-SQRT(('Ejercicio 3 - TIR'!$E$22-'Ejercicio 3 - TIR'!$C$22)*('Ejercicio 3 - TIR'!$E$22-'Ejercicio 3 - TIR'!$D$22)*(1-P232)))</f>
        <v>0.159314376703388</v>
      </c>
      <c r="R232" s="27">
        <f ca="1" t="shared" si="1724"/>
        <v>0.0867284418002769</v>
      </c>
      <c r="S232" s="29">
        <f ca="1">IF(R232&lt;=('Ejercicio 3 - TIR'!$D$23-'Ejercicio 3 - TIR'!$C$23)/('Ejercicio 3 - TIR'!$E$23-'Ejercicio 3 - TIR'!$C$23),'Ejercicio 3 - TIR'!$C$23+SQRT(('Ejercicio 3 - TIR'!$E$23-'Ejercicio 3 - TIR'!$C$23)*('Ejercicio 3 - TIR'!$D$23-'Ejercicio 3 - TIR'!$C$23)*R232),'Ejercicio 3 - TIR'!$E$23-SQRT(('Ejercicio 3 - TIR'!$E$23-'Ejercicio 3 - TIR'!$C$23)*('Ejercicio 3 - TIR'!$E$23-'Ejercicio 3 - TIR'!$D$23)*(1-R232)))</f>
        <v>0.132494446575999</v>
      </c>
      <c r="T232" s="27">
        <f ca="1" t="shared" ref="T232:X232" si="1725">RAND()</f>
        <v>0.200717496699012</v>
      </c>
      <c r="U232" s="29">
        <f ca="1">IF(T232&lt;=('Ejercicio 3 - TIR'!$D$24-'Ejercicio 3 - TIR'!$C$24)/('Ejercicio 3 - TIR'!$E$24-'Ejercicio 3 - TIR'!$C$24),'Ejercicio 3 - TIR'!$C$24+SQRT(('Ejercicio 3 - TIR'!$E$24-'Ejercicio 3 - TIR'!$C$24)*('Ejercicio 3 - TIR'!$D$24-'Ejercicio 3 - TIR'!$C$24)*T232),'Ejercicio 3 - TIR'!$E$24-SQRT(('Ejercicio 3 - TIR'!$E$24-'Ejercicio 3 - TIR'!$C$24)*('Ejercicio 3 - TIR'!$E$24-'Ejercicio 3 - TIR'!$D$24)*(1-T232)))</f>
        <v>0.170530629388013</v>
      </c>
      <c r="V232" s="27">
        <f ca="1" t="shared" si="1725"/>
        <v>0.45898017819786</v>
      </c>
      <c r="W232" s="29">
        <f ca="1">IF(V232&lt;=('Ejercicio 3 - TIR'!$D$25-'Ejercicio 3 - TIR'!$C$25)/('Ejercicio 3 - TIR'!$E$25-'Ejercicio 3 - TIR'!$C$25),'Ejercicio 3 - TIR'!$C$25+SQRT(('Ejercicio 3 - TIR'!$E$25-'Ejercicio 3 - TIR'!$C$25)*('Ejercicio 3 - TIR'!$D$25-'Ejercicio 3 - TIR'!$C$25)*V232),'Ejercicio 3 - TIR'!$E$25-SQRT(('Ejercicio 3 - TIR'!$E$25-'Ejercicio 3 - TIR'!$C$25)*('Ejercicio 3 - TIR'!$E$25-'Ejercicio 3 - TIR'!$D$25)*(1-V232)))</f>
        <v>0.206484837397667</v>
      </c>
      <c r="X232" s="27">
        <f ca="1" t="shared" si="1725"/>
        <v>0.486182451729613</v>
      </c>
      <c r="Y232" s="29">
        <f ca="1">IF(X232&lt;=('Ejercicio 3 - TIR'!$D$26-'Ejercicio 3 - TIR'!$C$26)/('Ejercicio 3 - TIR'!$E$26-'Ejercicio 3 - TIR'!$C$26),'Ejercicio 3 - TIR'!$C$26+SQRT(('Ejercicio 3 - TIR'!$E$26-'Ejercicio 3 - TIR'!$C$26)*('Ejercicio 3 - TIR'!$D$26-'Ejercicio 3 - TIR'!$C$26)*X232),'Ejercicio 3 - TIR'!$E$26-SQRT(('Ejercicio 3 - TIR'!$E$26-'Ejercicio 3 - TIR'!$C$26)*('Ejercicio 3 - TIR'!$E$26-'Ejercicio 3 - TIR'!$D$26)*(1-X232)))</f>
        <v>0.227325387892647</v>
      </c>
      <c r="Z232" s="27">
        <f ca="1" t="shared" si="1432"/>
        <v>1.15931437670339</v>
      </c>
      <c r="AA232" s="27">
        <f ca="1" t="shared" si="1433"/>
        <v>1.3129170934523</v>
      </c>
      <c r="AB232" s="27">
        <f ca="1" t="shared" si="1434"/>
        <v>1.536809671733</v>
      </c>
      <c r="AC232" s="27">
        <f ca="1" t="shared" si="1435"/>
        <v>1.85413756691196</v>
      </c>
      <c r="AD232" s="27">
        <f ca="1" t="shared" si="1436"/>
        <v>2.27563010851654</v>
      </c>
      <c r="AE232" s="26">
        <f ca="1" t="shared" si="1437"/>
        <v>5216.80577504166</v>
      </c>
      <c r="AF232" s="26">
        <f ca="1" t="shared" si="1438"/>
        <v>5908.00356910028</v>
      </c>
      <c r="AG232" s="26">
        <f ca="1" t="shared" si="1439"/>
        <v>6915.49913616558</v>
      </c>
      <c r="AH232" s="26">
        <f ca="1" t="shared" si="1440"/>
        <v>8343.44485082043</v>
      </c>
      <c r="AI232" s="26">
        <f ca="1" t="shared" si="1441"/>
        <v>10240.1216878941</v>
      </c>
      <c r="AJ232" s="28">
        <f ca="1" t="shared" si="1442"/>
        <v>44234.0689480535</v>
      </c>
      <c r="AK232" s="28">
        <f ca="1" t="shared" si="1443"/>
        <v>51472.3641048017</v>
      </c>
      <c r="AL232" s="28">
        <f ca="1" t="shared" si="1444"/>
        <v>63931.3746670062</v>
      </c>
      <c r="AM232" s="28">
        <f ca="1" t="shared" si="1445"/>
        <v>71387.0550489941</v>
      </c>
      <c r="AN232" s="28">
        <f ca="1" t="shared" si="1446"/>
        <v>76252.1039260632</v>
      </c>
      <c r="AO232" s="28">
        <f ca="1">C232/'Ejercicio 3 - TIR'!$D$7</f>
        <v>13615.8977199562</v>
      </c>
      <c r="AP232" s="28">
        <f ca="1" t="shared" si="1447"/>
        <v>30618.1712280973</v>
      </c>
      <c r="AQ232" s="28">
        <f ca="1" t="shared" si="1448"/>
        <v>37856.4663848455</v>
      </c>
      <c r="AR232" s="28">
        <f ca="1" t="shared" si="1449"/>
        <v>50315.4769470499</v>
      </c>
      <c r="AS232" s="28">
        <f ca="1" t="shared" si="1450"/>
        <v>57771.1573290379</v>
      </c>
      <c r="AT232" s="28">
        <f ca="1" t="shared" si="1451"/>
        <v>62636.206206107</v>
      </c>
      <c r="AU232" s="28">
        <f ca="1">AP232*'Ejercicio 3 - TIR'!$D$5</f>
        <v>15309.0856140486</v>
      </c>
      <c r="AV232" s="28">
        <f ca="1">AQ232*'Ejercicio 3 - TIR'!$D$5</f>
        <v>18928.2331924227</v>
      </c>
      <c r="AW232" s="28">
        <f ca="1">AR232*'Ejercicio 3 - TIR'!$D$5</f>
        <v>25157.738473525</v>
      </c>
      <c r="AX232" s="28">
        <f ca="1">AS232*'Ejercicio 3 - TIR'!$D$5</f>
        <v>28885.5786645189</v>
      </c>
      <c r="AY232" s="28">
        <f ca="1">AT232*'Ejercicio 3 - TIR'!$D$5</f>
        <v>31318.1031030535</v>
      </c>
      <c r="AZ232" s="28">
        <f ca="1" t="shared" ref="AZ232:BD232" si="1726">AJ232-AU232-AE232</f>
        <v>23708.1775589632</v>
      </c>
      <c r="BA232" s="28">
        <f ca="1" t="shared" si="1726"/>
        <v>26636.1273432787</v>
      </c>
      <c r="BB232" s="28">
        <f ca="1" t="shared" si="1726"/>
        <v>31858.1370573156</v>
      </c>
      <c r="BC232" s="28">
        <f ca="1" t="shared" si="1726"/>
        <v>34158.0315336547</v>
      </c>
      <c r="BD232" s="28">
        <f ca="1" t="shared" si="1726"/>
        <v>34693.8791351156</v>
      </c>
      <c r="BE232" s="28">
        <f ca="1" t="shared" ref="BE232:BI232" si="1727">AZ232/Z232</f>
        <v>20450.1712696598</v>
      </c>
      <c r="BF232" s="28">
        <f ca="1" t="shared" si="1727"/>
        <v>20287.745110576</v>
      </c>
      <c r="BG232" s="28">
        <f ca="1" t="shared" si="1727"/>
        <v>20730.0472161854</v>
      </c>
      <c r="BH232" s="28">
        <f ca="1" t="shared" si="1727"/>
        <v>18422.5982706043</v>
      </c>
      <c r="BI232" s="28">
        <f ca="1" t="shared" si="1727"/>
        <v>15245.8341121757</v>
      </c>
      <c r="BJ232" s="28">
        <f ca="1" t="shared" si="1454"/>
        <v>74516.3150847976</v>
      </c>
      <c r="BK232" s="28">
        <f ca="1" t="shared" si="1455"/>
        <v>30984.7468060142</v>
      </c>
      <c r="BL232" s="28">
        <f ca="1" t="shared" si="1456"/>
        <v>105501.061890812</v>
      </c>
      <c r="BM232" s="28">
        <f ca="1">BK232*'Ejercicio 3 - TIR'!$D$5</f>
        <v>15492.3734030071</v>
      </c>
      <c r="BN232" s="28">
        <f ca="1" t="shared" si="1457"/>
        <v>90008.6884878046</v>
      </c>
      <c r="BO232" s="28">
        <f ca="1" t="shared" si="1458"/>
        <v>39553.3035667559</v>
      </c>
      <c r="BP232" s="28">
        <f ca="1" t="shared" si="1459"/>
        <v>-100824.843306559</v>
      </c>
      <c r="BQ232" s="28">
        <f ca="1" t="shared" ref="BQ232:BT232" si="1728">BE232</f>
        <v>20450.1712696598</v>
      </c>
      <c r="BR232" s="28">
        <f ca="1" t="shared" si="1728"/>
        <v>20287.745110576</v>
      </c>
      <c r="BS232" s="28">
        <f ca="1" t="shared" si="1728"/>
        <v>20730.0472161854</v>
      </c>
      <c r="BT232" s="28">
        <f ca="1" t="shared" si="1728"/>
        <v>18422.5982706043</v>
      </c>
      <c r="BU232" s="28">
        <f ca="1" t="shared" si="1461"/>
        <v>54799.1376789316</v>
      </c>
      <c r="BV232" s="30">
        <f ca="1" t="shared" si="1462"/>
        <v>8.89713511999488</v>
      </c>
    </row>
    <row r="233" ht="15" customHeight="1" spans="1:74">
      <c r="A233" s="26">
        <v>232</v>
      </c>
      <c r="B233" s="27">
        <f ca="1" t="shared" ref="B233:F233" si="1729">RAND()</f>
        <v>0.263630186771966</v>
      </c>
      <c r="C233" s="28">
        <f ca="1">IF(B233&lt;=('Ejercicio 3 - TIR'!$D$13-'Ejercicio 3 - TIR'!$C$13)/('Ejercicio 3 - TIR'!$E$13-'Ejercicio 3 - TIR'!$C$13),'Ejercicio 3 - TIR'!$C$13+SQRT(('Ejercicio 3 - TIR'!$E$13-'Ejercicio 3 - TIR'!$C$13)*('Ejercicio 3 - TIR'!$D$13-'Ejercicio 3 - TIR'!$C$13)*B233),'Ejercicio 3 - TIR'!$E$13-SQRT(('Ejercicio 3 - TIR'!$E$13-'Ejercicio 3 - TIR'!$C$13)*('Ejercicio 3 - TIR'!$E$13-'Ejercicio 3 - TIR'!$D$13)*(1-B233)))</f>
        <v>70273.8536659452</v>
      </c>
      <c r="D233" s="27">
        <f ca="1" t="shared" si="1729"/>
        <v>0.246011040160722</v>
      </c>
      <c r="E233" s="28">
        <f ca="1">IF(D233&lt;=('Ejercicio 3 - TIR'!$D$14-'Ejercicio 3 - TIR'!$C$14)/('Ejercicio 3 - TIR'!$E$14-'Ejercicio 3 - TIR'!$C$14),'Ejercicio 3 - TIR'!$C$14+SQRT(('Ejercicio 3 - TIR'!$E$14-'Ejercicio 3 - TIR'!$C$14)*('Ejercicio 3 - TIR'!$D$14-'Ejercicio 3 - TIR'!$C$14)*D233),'Ejercicio 3 - TIR'!$E$14-SQRT(('Ejercicio 3 - TIR'!$E$14-'Ejercicio 3 - TIR'!$C$14)*('Ejercicio 3 - TIR'!$E$14-'Ejercicio 3 - TIR'!$D$14)*(1-D233)))</f>
        <v>29295.4427026855</v>
      </c>
      <c r="F233" s="27">
        <f ca="1" t="shared" si="1729"/>
        <v>0.00836565108296816</v>
      </c>
      <c r="G233" s="28">
        <f ca="1">IF(F233&lt;=('Ejercicio 3 - TIR'!$D$18-'Ejercicio 3 - TIR'!$C$18)/('Ejercicio 3 - TIR'!$E$18-'Ejercicio 3 - TIR'!$C$18),'Ejercicio 3 - TIR'!$C$18+SQRT(('Ejercicio 3 - TIR'!$E$18-'Ejercicio 3 - TIR'!$C$18)*('Ejercicio 3 - TIR'!$D$18-'Ejercicio 3 - TIR'!$C$18)*F233),'Ejercicio 3 - TIR'!$E$18-SQRT(('Ejercicio 3 - TIR'!$E$18-'Ejercicio 3 - TIR'!$C$18)*('Ejercicio 3 - TIR'!$E$18-'Ejercicio 3 - TIR'!$D$18)*(1-F233)))</f>
        <v>31120.1998314788</v>
      </c>
      <c r="H233" s="27">
        <f ca="1" t="shared" ref="H233:L233" si="1730">RAND()</f>
        <v>0.225686837533194</v>
      </c>
      <c r="I233" s="28">
        <f ca="1">IF(H233&lt;=('Ejercicio 3 - TIR'!$D$18-'Ejercicio 3 - TIR'!$C$18)/('Ejercicio 3 - TIR'!$E$18-'Ejercicio 3 - TIR'!$C$18),'Ejercicio 3 - TIR'!$C$18+SQRT(('Ejercicio 3 - TIR'!$E$18-'Ejercicio 3 - TIR'!$C$18)*('Ejercicio 3 - TIR'!$D$18-'Ejercicio 3 - TIR'!$C$18)*H233),'Ejercicio 3 - TIR'!$E$18-SQRT(('Ejercicio 3 - TIR'!$E$18-'Ejercicio 3 - TIR'!$C$18)*('Ejercicio 3 - TIR'!$E$18-'Ejercicio 3 - TIR'!$D$18)*(1-H233)))</f>
        <v>35818.3352971429</v>
      </c>
      <c r="J233" s="27">
        <f ca="1" t="shared" si="1730"/>
        <v>0.221398417871197</v>
      </c>
      <c r="K233" s="28">
        <f ca="1">IF(J233&lt;=('Ejercicio 3 - TIR'!$D$18-'Ejercicio 3 - TIR'!$C$18)/('Ejercicio 3 - TIR'!$E$18-'Ejercicio 3 - TIR'!$C$18),'Ejercicio 3 - TIR'!$C$18+SQRT(('Ejercicio 3 - TIR'!$E$18-'Ejercicio 3 - TIR'!$C$18)*('Ejercicio 3 - TIR'!$D$18-'Ejercicio 3 - TIR'!$C$18)*J233),'Ejercicio 3 - TIR'!$E$18-SQRT(('Ejercicio 3 - TIR'!$E$18-'Ejercicio 3 - TIR'!$C$18)*('Ejercicio 3 - TIR'!$E$18-'Ejercicio 3 - TIR'!$D$18)*(1-J233)))</f>
        <v>35762.7912230689</v>
      </c>
      <c r="L233" s="27">
        <f ca="1" t="shared" si="1730"/>
        <v>0.0480346421128732</v>
      </c>
      <c r="M233" s="28">
        <f ca="1">IF(L233&lt;=('Ejercicio 3 - TIR'!$D$18-'Ejercicio 3 - TIR'!$C$18)/('Ejercicio 3 - TIR'!$E$18-'Ejercicio 3 - TIR'!$C$18),'Ejercicio 3 - TIR'!$C$18+SQRT(('Ejercicio 3 - TIR'!$E$18-'Ejercicio 3 - TIR'!$C$18)*('Ejercicio 3 - TIR'!$D$18-'Ejercicio 3 - TIR'!$C$18)*L233),'Ejercicio 3 - TIR'!$E$18-SQRT(('Ejercicio 3 - TIR'!$E$18-'Ejercicio 3 - TIR'!$C$18)*('Ejercicio 3 - TIR'!$E$18-'Ejercicio 3 - TIR'!$D$18)*(1-L233)))</f>
        <v>32684.2496748498</v>
      </c>
      <c r="N233" s="27">
        <f ca="1" t="shared" ref="N233:R233" si="1731">RAND()</f>
        <v>0.0839704275587503</v>
      </c>
      <c r="O233" s="28">
        <f ca="1">IF(N233&lt;=('Ejercicio 3 - TIR'!$D$18-'Ejercicio 3 - TIR'!$C$18)/('Ejercicio 3 - TIR'!$E$18-'Ejercicio 3 - TIR'!$C$18),'Ejercicio 3 - TIR'!$C$18+SQRT(('Ejercicio 3 - TIR'!$E$18-'Ejercicio 3 - TIR'!$C$18)*('Ejercicio 3 - TIR'!$D$18-'Ejercicio 3 - TIR'!$C$18)*N233),'Ejercicio 3 - TIR'!$E$18-SQRT(('Ejercicio 3 - TIR'!$E$18-'Ejercicio 3 - TIR'!$C$18)*('Ejercicio 3 - TIR'!$E$18-'Ejercicio 3 - TIR'!$D$18)*(1-N233)))</f>
        <v>33549.022982993</v>
      </c>
      <c r="P233" s="27">
        <f ca="1" t="shared" si="1731"/>
        <v>0.628484941605838</v>
      </c>
      <c r="Q233" s="29">
        <f ca="1">IF(P233&lt;=('Ejercicio 3 - TIR'!$D$22-'Ejercicio 3 - TIR'!$C$22)/('Ejercicio 3 - TIR'!$E$22-'Ejercicio 3 - TIR'!$C$22),'Ejercicio 3 - TIR'!$C$22+SQRT(('Ejercicio 3 - TIR'!$E$22-'Ejercicio 3 - TIR'!$C$22)*('Ejercicio 3 - TIR'!$D$22-'Ejercicio 3 - TIR'!$C$22)*P233),'Ejercicio 3 - TIR'!$E$22-SQRT(('Ejercicio 3 - TIR'!$E$22-'Ejercicio 3 - TIR'!$C$22)*('Ejercicio 3 - TIR'!$E$22-'Ejercicio 3 - TIR'!$D$22)*(1-P233)))</f>
        <v>0.154140241588339</v>
      </c>
      <c r="R233" s="27">
        <f ca="1" t="shared" si="1731"/>
        <v>0.998798635838137</v>
      </c>
      <c r="S233" s="29">
        <f ca="1">IF(R233&lt;=('Ejercicio 3 - TIR'!$D$23-'Ejercicio 3 - TIR'!$C$23)/('Ejercicio 3 - TIR'!$E$23-'Ejercicio 3 - TIR'!$C$23),'Ejercicio 3 - TIR'!$C$23+SQRT(('Ejercicio 3 - TIR'!$E$23-'Ejercicio 3 - TIR'!$C$23)*('Ejercicio 3 - TIR'!$D$23-'Ejercicio 3 - TIR'!$C$23)*R233),'Ejercicio 3 - TIR'!$E$23-SQRT(('Ejercicio 3 - TIR'!$E$23-'Ejercicio 3 - TIR'!$C$23)*('Ejercicio 3 - TIR'!$E$23-'Ejercicio 3 - TIR'!$D$23)*(1-R233)))</f>
        <v>0.178529471016487</v>
      </c>
      <c r="T233" s="27">
        <f ca="1" t="shared" ref="T233:X233" si="1732">RAND()</f>
        <v>0.294127858770439</v>
      </c>
      <c r="U233" s="29">
        <f ca="1">IF(T233&lt;=('Ejercicio 3 - TIR'!$D$24-'Ejercicio 3 - TIR'!$C$24)/('Ejercicio 3 - TIR'!$E$24-'Ejercicio 3 - TIR'!$C$24),'Ejercicio 3 - TIR'!$C$24+SQRT(('Ejercicio 3 - TIR'!$E$24-'Ejercicio 3 - TIR'!$C$24)*('Ejercicio 3 - TIR'!$D$24-'Ejercicio 3 - TIR'!$C$24)*T233),'Ejercicio 3 - TIR'!$E$24-SQRT(('Ejercicio 3 - TIR'!$E$24-'Ejercicio 3 - TIR'!$C$24)*('Ejercicio 3 - TIR'!$E$24-'Ejercicio 3 - TIR'!$D$24)*(1-T233)))</f>
        <v>0.174852937520903</v>
      </c>
      <c r="V233" s="27">
        <f ca="1" t="shared" si="1732"/>
        <v>0.872114131344319</v>
      </c>
      <c r="W233" s="29">
        <f ca="1">IF(V233&lt;=('Ejercicio 3 - TIR'!$D$25-'Ejercicio 3 - TIR'!$C$25)/('Ejercicio 3 - TIR'!$E$25-'Ejercicio 3 - TIR'!$C$25),'Ejercicio 3 - TIR'!$C$25+SQRT(('Ejercicio 3 - TIR'!$E$25-'Ejercicio 3 - TIR'!$C$25)*('Ejercicio 3 - TIR'!$D$25-'Ejercicio 3 - TIR'!$C$25)*V233),'Ejercicio 3 - TIR'!$E$25-SQRT(('Ejercicio 3 - TIR'!$E$25-'Ejercicio 3 - TIR'!$C$25)*('Ejercicio 3 - TIR'!$E$25-'Ejercicio 3 - TIR'!$D$25)*(1-V233)))</f>
        <v>0.228843427964463</v>
      </c>
      <c r="X233" s="27">
        <f ca="1" t="shared" si="1732"/>
        <v>0.958728763719532</v>
      </c>
      <c r="Y233" s="29">
        <f ca="1">IF(X233&lt;=('Ejercicio 3 - TIR'!$D$26-'Ejercicio 3 - TIR'!$C$26)/('Ejercicio 3 - TIR'!$E$26-'Ejercicio 3 - TIR'!$C$26),'Ejercicio 3 - TIR'!$C$26+SQRT(('Ejercicio 3 - TIR'!$E$26-'Ejercicio 3 - TIR'!$C$26)*('Ejercicio 3 - TIR'!$D$26-'Ejercicio 3 - TIR'!$C$26)*X233),'Ejercicio 3 - TIR'!$E$26-SQRT(('Ejercicio 3 - TIR'!$E$26-'Ejercicio 3 - TIR'!$C$26)*('Ejercicio 3 - TIR'!$E$26-'Ejercicio 3 - TIR'!$D$26)*(1-X233)))</f>
        <v>0.265071347150043</v>
      </c>
      <c r="Z233" s="27">
        <f ca="1" t="shared" si="1432"/>
        <v>1.15414024158834</v>
      </c>
      <c r="AA233" s="27">
        <f ca="1" t="shared" si="1433"/>
        <v>1.36018828839794</v>
      </c>
      <c r="AB233" s="27">
        <f ca="1" t="shared" si="1434"/>
        <v>1.59802120620585</v>
      </c>
      <c r="AC233" s="27">
        <f ca="1" t="shared" si="1435"/>
        <v>1.96371785699391</v>
      </c>
      <c r="AD233" s="27">
        <f ca="1" t="shared" si="1436"/>
        <v>2.48424319476988</v>
      </c>
      <c r="AE233" s="26">
        <f ca="1" t="shared" si="1437"/>
        <v>4515.60661562928</v>
      </c>
      <c r="AF233" s="26">
        <f ca="1" t="shared" si="1438"/>
        <v>5321.77547603612</v>
      </c>
      <c r="AG233" s="26">
        <f ca="1" t="shared" si="1439"/>
        <v>6252.30355084774</v>
      </c>
      <c r="AH233" s="26">
        <f ca="1" t="shared" si="1440"/>
        <v>7683.10212809811</v>
      </c>
      <c r="AI233" s="26">
        <f ca="1" t="shared" si="1441"/>
        <v>9719.67235948444</v>
      </c>
      <c r="AJ233" s="28">
        <f ca="1" t="shared" si="1442"/>
        <v>35917.0749517804</v>
      </c>
      <c r="AK233" s="28">
        <f ca="1" t="shared" si="1443"/>
        <v>48719.6801810845</v>
      </c>
      <c r="AL233" s="28">
        <f ca="1" t="shared" si="1444"/>
        <v>57149.6987675767</v>
      </c>
      <c r="AM233" s="28">
        <f ca="1" t="shared" si="1445"/>
        <v>64182.6447289498</v>
      </c>
      <c r="AN233" s="28">
        <f ca="1" t="shared" si="1446"/>
        <v>83343.9320366786</v>
      </c>
      <c r="AO233" s="28">
        <f ca="1">C233/'Ejercicio 3 - TIR'!$D$7</f>
        <v>14054.770733189</v>
      </c>
      <c r="AP233" s="28">
        <f ca="1" t="shared" si="1447"/>
        <v>21862.3042185913</v>
      </c>
      <c r="AQ233" s="28">
        <f ca="1" t="shared" si="1448"/>
        <v>34664.9094478955</v>
      </c>
      <c r="AR233" s="28">
        <f ca="1" t="shared" si="1449"/>
        <v>43094.9280343876</v>
      </c>
      <c r="AS233" s="28">
        <f ca="1" t="shared" si="1450"/>
        <v>50127.8739957608</v>
      </c>
      <c r="AT233" s="28">
        <f ca="1" t="shared" si="1451"/>
        <v>69289.1613034896</v>
      </c>
      <c r="AU233" s="28">
        <f ca="1">AP233*'Ejercicio 3 - TIR'!$D$5</f>
        <v>10931.1521092957</v>
      </c>
      <c r="AV233" s="28">
        <f ca="1">AQ233*'Ejercicio 3 - TIR'!$D$5</f>
        <v>17332.4547239477</v>
      </c>
      <c r="AW233" s="28">
        <f ca="1">AR233*'Ejercicio 3 - TIR'!$D$5</f>
        <v>21547.4640171938</v>
      </c>
      <c r="AX233" s="28">
        <f ca="1">AS233*'Ejercicio 3 - TIR'!$D$5</f>
        <v>25063.9369978804</v>
      </c>
      <c r="AY233" s="28">
        <f ca="1">AT233*'Ejercicio 3 - TIR'!$D$5</f>
        <v>34644.5806517448</v>
      </c>
      <c r="AZ233" s="28">
        <f ca="1" t="shared" ref="AZ233:BD233" si="1733">AJ233-AU233-AE233</f>
        <v>20470.3162268554</v>
      </c>
      <c r="BA233" s="28">
        <f ca="1" t="shared" si="1733"/>
        <v>26065.4499811007</v>
      </c>
      <c r="BB233" s="28">
        <f ca="1" t="shared" si="1733"/>
        <v>29349.9311995351</v>
      </c>
      <c r="BC233" s="28">
        <f ca="1" t="shared" si="1733"/>
        <v>31435.6056029713</v>
      </c>
      <c r="BD233" s="28">
        <f ca="1" t="shared" si="1733"/>
        <v>38979.6790254494</v>
      </c>
      <c r="BE233" s="28">
        <f ca="1" t="shared" ref="BE233:BI233" si="1734">AZ233/Z233</f>
        <v>17736.4201413547</v>
      </c>
      <c r="BF233" s="28">
        <f ca="1" t="shared" si="1734"/>
        <v>19163.1189618615</v>
      </c>
      <c r="BG233" s="28">
        <f ca="1" t="shared" si="1734"/>
        <v>18366.4216003866</v>
      </c>
      <c r="BH233" s="28">
        <f ca="1" t="shared" si="1734"/>
        <v>16008.208863107</v>
      </c>
      <c r="BI233" s="28">
        <f ca="1" t="shared" si="1734"/>
        <v>15690.7661486259</v>
      </c>
      <c r="BJ233" s="28">
        <f ca="1" t="shared" si="1454"/>
        <v>72777.0041719174</v>
      </c>
      <c r="BK233" s="28">
        <f ca="1" t="shared" si="1455"/>
        <v>34915.4685479757</v>
      </c>
      <c r="BL233" s="28">
        <f ca="1" t="shared" si="1456"/>
        <v>107692.472719893</v>
      </c>
      <c r="BM233" s="28">
        <f ca="1">BK233*'Ejercicio 3 - TIR'!$D$5</f>
        <v>17457.7342739879</v>
      </c>
      <c r="BN233" s="28">
        <f ca="1" t="shared" si="1457"/>
        <v>90234.7384459052</v>
      </c>
      <c r="BO233" s="28">
        <f ca="1" t="shared" si="1458"/>
        <v>36322.82806928</v>
      </c>
      <c r="BP233" s="28">
        <f ca="1" t="shared" si="1459"/>
        <v>-99569.2963686307</v>
      </c>
      <c r="BQ233" s="28">
        <f ca="1" t="shared" ref="BQ233:BT233" si="1735">BE233</f>
        <v>17736.4201413547</v>
      </c>
      <c r="BR233" s="28">
        <f ca="1" t="shared" si="1735"/>
        <v>19163.1189618615</v>
      </c>
      <c r="BS233" s="28">
        <f ca="1" t="shared" si="1735"/>
        <v>18366.4216003866</v>
      </c>
      <c r="BT233" s="28">
        <f ca="1" t="shared" si="1735"/>
        <v>16008.208863107</v>
      </c>
      <c r="BU233" s="28">
        <f ca="1" t="shared" si="1461"/>
        <v>52013.5942179059</v>
      </c>
      <c r="BV233" s="30">
        <f ca="1" t="shared" si="1462"/>
        <v>6.37089907537844</v>
      </c>
    </row>
    <row r="234" ht="15" customHeight="1" spans="1:74">
      <c r="A234" s="26">
        <v>233</v>
      </c>
      <c r="B234" s="27">
        <f ca="1" t="shared" ref="B234:F234" si="1736">RAND()</f>
        <v>0.665645438327024</v>
      </c>
      <c r="C234" s="28">
        <f ca="1">IF(B234&lt;=('Ejercicio 3 - TIR'!$D$13-'Ejercicio 3 - TIR'!$C$13)/('Ejercicio 3 - TIR'!$E$13-'Ejercicio 3 - TIR'!$C$13),'Ejercicio 3 - TIR'!$C$13+SQRT(('Ejercicio 3 - TIR'!$E$13-'Ejercicio 3 - TIR'!$C$13)*('Ejercicio 3 - TIR'!$D$13-'Ejercicio 3 - TIR'!$C$13)*B234),'Ejercicio 3 - TIR'!$E$13-SQRT(('Ejercicio 3 - TIR'!$E$13-'Ejercicio 3 - TIR'!$C$13)*('Ejercicio 3 - TIR'!$E$13-'Ejercicio 3 - TIR'!$D$13)*(1-B234)))</f>
        <v>79969.3865793488</v>
      </c>
      <c r="D234" s="27">
        <f ca="1" t="shared" si="1736"/>
        <v>0.0752398545246584</v>
      </c>
      <c r="E234" s="28">
        <f ca="1">IF(D234&lt;=('Ejercicio 3 - TIR'!$D$14-'Ejercicio 3 - TIR'!$C$14)/('Ejercicio 3 - TIR'!$E$14-'Ejercicio 3 - TIR'!$C$14),'Ejercicio 3 - TIR'!$C$14+SQRT(('Ejercicio 3 - TIR'!$E$14-'Ejercicio 3 - TIR'!$C$14)*('Ejercicio 3 - TIR'!$D$14-'Ejercicio 3 - TIR'!$C$14)*D234),'Ejercicio 3 - TIR'!$E$14-SQRT(('Ejercicio 3 - TIR'!$E$14-'Ejercicio 3 - TIR'!$C$14)*('Ejercicio 3 - TIR'!$E$14-'Ejercicio 3 - TIR'!$D$14)*(1-D234)))</f>
        <v>27375.4976508827</v>
      </c>
      <c r="F234" s="27">
        <f ca="1" t="shared" si="1736"/>
        <v>0.699932005290106</v>
      </c>
      <c r="G234" s="28">
        <f ca="1">IF(F234&lt;=('Ejercicio 3 - TIR'!$D$18-'Ejercicio 3 - TIR'!$C$18)/('Ejercicio 3 - TIR'!$E$18-'Ejercicio 3 - TIR'!$C$18),'Ejercicio 3 - TIR'!$C$18+SQRT(('Ejercicio 3 - TIR'!$E$18-'Ejercicio 3 - TIR'!$C$18)*('Ejercicio 3 - TIR'!$D$18-'Ejercicio 3 - TIR'!$C$18)*F234),'Ejercicio 3 - TIR'!$E$18-SQRT(('Ejercicio 3 - TIR'!$E$18-'Ejercicio 3 - TIR'!$C$18)*('Ejercicio 3 - TIR'!$E$18-'Ejercicio 3 - TIR'!$D$18)*(1-F234)))</f>
        <v>40256.0459948222</v>
      </c>
      <c r="H234" s="27">
        <f ca="1" t="shared" ref="H234:L234" si="1737">RAND()</f>
        <v>0.88141324717044</v>
      </c>
      <c r="I234" s="28">
        <f ca="1">IF(H234&lt;=('Ejercicio 3 - TIR'!$D$18-'Ejercicio 3 - TIR'!$C$18)/('Ejercicio 3 - TIR'!$E$18-'Ejercicio 3 - TIR'!$C$18),'Ejercicio 3 - TIR'!$C$18+SQRT(('Ejercicio 3 - TIR'!$E$18-'Ejercicio 3 - TIR'!$C$18)*('Ejercicio 3 - TIR'!$D$18-'Ejercicio 3 - TIR'!$C$18)*H234),'Ejercicio 3 - TIR'!$E$18-SQRT(('Ejercicio 3 - TIR'!$E$18-'Ejercicio 3 - TIR'!$C$18)*('Ejercicio 3 - TIR'!$E$18-'Ejercicio 3 - TIR'!$D$18)*(1-H234)))</f>
        <v>42017.7179103551</v>
      </c>
      <c r="J234" s="27">
        <f ca="1" t="shared" si="1737"/>
        <v>0.663709679847158</v>
      </c>
      <c r="K234" s="28">
        <f ca="1">IF(J234&lt;=('Ejercicio 3 - TIR'!$D$18-'Ejercicio 3 - TIR'!$C$18)/('Ejercicio 3 - TIR'!$E$18-'Ejercicio 3 - TIR'!$C$18),'Ejercicio 3 - TIR'!$C$18+SQRT(('Ejercicio 3 - TIR'!$E$18-'Ejercicio 3 - TIR'!$C$18)*('Ejercicio 3 - TIR'!$D$18-'Ejercicio 3 - TIR'!$C$18)*J234),'Ejercicio 3 - TIR'!$E$18-SQRT(('Ejercicio 3 - TIR'!$E$18-'Ejercicio 3 - TIR'!$C$18)*('Ejercicio 3 - TIR'!$E$18-'Ejercicio 3 - TIR'!$D$18)*(1-J234)))</f>
        <v>39977.7979523076</v>
      </c>
      <c r="L234" s="27">
        <f ca="1" t="shared" si="1737"/>
        <v>0.250007305754123</v>
      </c>
      <c r="M234" s="28">
        <f ca="1">IF(L234&lt;=('Ejercicio 3 - TIR'!$D$18-'Ejercicio 3 - TIR'!$C$18)/('Ejercicio 3 - TIR'!$E$18-'Ejercicio 3 - TIR'!$C$18),'Ejercicio 3 - TIR'!$C$18+SQRT(('Ejercicio 3 - TIR'!$E$18-'Ejercicio 3 - TIR'!$C$18)*('Ejercicio 3 - TIR'!$D$18-'Ejercicio 3 - TIR'!$C$18)*L234),'Ejercicio 3 - TIR'!$E$18-SQRT(('Ejercicio 3 - TIR'!$E$18-'Ejercicio 3 - TIR'!$C$18)*('Ejercicio 3 - TIR'!$E$18-'Ejercicio 3 - TIR'!$D$18)*(1-L234)))</f>
        <v>36123.8138331532</v>
      </c>
      <c r="N234" s="27">
        <f ca="1" t="shared" ref="N234:R234" si="1738">RAND()</f>
        <v>0.127762460898517</v>
      </c>
      <c r="O234" s="28">
        <f ca="1">IF(N234&lt;=('Ejercicio 3 - TIR'!$D$18-'Ejercicio 3 - TIR'!$C$18)/('Ejercicio 3 - TIR'!$E$18-'Ejercicio 3 - TIR'!$C$18),'Ejercicio 3 - TIR'!$C$18+SQRT(('Ejercicio 3 - TIR'!$E$18-'Ejercicio 3 - TIR'!$C$18)*('Ejercicio 3 - TIR'!$D$18-'Ejercicio 3 - TIR'!$C$18)*N234),'Ejercicio 3 - TIR'!$E$18-SQRT(('Ejercicio 3 - TIR'!$E$18-'Ejercicio 3 - TIR'!$C$18)*('Ejercicio 3 - TIR'!$E$18-'Ejercicio 3 - TIR'!$D$18)*(1-N234)))</f>
        <v>34377.712774358</v>
      </c>
      <c r="P234" s="27">
        <f ca="1" t="shared" si="1738"/>
        <v>0.681766855582273</v>
      </c>
      <c r="Q234" s="29">
        <f ca="1">IF(P234&lt;=('Ejercicio 3 - TIR'!$D$22-'Ejercicio 3 - TIR'!$C$22)/('Ejercicio 3 - TIR'!$E$22-'Ejercicio 3 - TIR'!$C$22),'Ejercicio 3 - TIR'!$C$22+SQRT(('Ejercicio 3 - TIR'!$E$22-'Ejercicio 3 - TIR'!$C$22)*('Ejercicio 3 - TIR'!$D$22-'Ejercicio 3 - TIR'!$C$22)*P234),'Ejercicio 3 - TIR'!$E$22-SQRT(('Ejercicio 3 - TIR'!$E$22-'Ejercicio 3 - TIR'!$C$22)*('Ejercicio 3 - TIR'!$E$22-'Ejercicio 3 - TIR'!$D$22)*(1-P234)))</f>
        <v>0.156066348796059</v>
      </c>
      <c r="R234" s="27">
        <f ca="1" t="shared" si="1738"/>
        <v>0.320149588579522</v>
      </c>
      <c r="S234" s="29">
        <f ca="1">IF(R234&lt;=('Ejercicio 3 - TIR'!$D$23-'Ejercicio 3 - TIR'!$C$23)/('Ejercicio 3 - TIR'!$E$23-'Ejercicio 3 - TIR'!$C$23),'Ejercicio 3 - TIR'!$C$23+SQRT(('Ejercicio 3 - TIR'!$E$23-'Ejercicio 3 - TIR'!$C$23)*('Ejercicio 3 - TIR'!$D$23-'Ejercicio 3 - TIR'!$C$23)*R234),'Ejercicio 3 - TIR'!$E$23-SQRT(('Ejercicio 3 - TIR'!$E$23-'Ejercicio 3 - TIR'!$C$23)*('Ejercicio 3 - TIR'!$E$23-'Ejercicio 3 - TIR'!$D$23)*(1-R234)))</f>
        <v>0.144005608916317</v>
      </c>
      <c r="T234" s="27">
        <f ca="1" t="shared" ref="T234:X234" si="1739">RAND()</f>
        <v>0.72152704957424</v>
      </c>
      <c r="U234" s="29">
        <f ca="1">IF(T234&lt;=('Ejercicio 3 - TIR'!$D$24-'Ejercicio 3 - TIR'!$C$24)/('Ejercicio 3 - TIR'!$E$24-'Ejercicio 3 - TIR'!$C$24),'Ejercicio 3 - TIR'!$C$24+SQRT(('Ejercicio 3 - TIR'!$E$24-'Ejercicio 3 - TIR'!$C$24)*('Ejercicio 3 - TIR'!$D$24-'Ejercicio 3 - TIR'!$C$24)*T234),'Ejercicio 3 - TIR'!$E$24-SQRT(('Ejercicio 3 - TIR'!$E$24-'Ejercicio 3 - TIR'!$C$24)*('Ejercicio 3 - TIR'!$E$24-'Ejercicio 3 - TIR'!$D$24)*(1-T234)))</f>
        <v>0.19207645686536</v>
      </c>
      <c r="V234" s="27">
        <f ca="1" t="shared" si="1739"/>
        <v>0.403972046839386</v>
      </c>
      <c r="W234" s="29">
        <f ca="1">IF(V234&lt;=('Ejercicio 3 - TIR'!$D$25-'Ejercicio 3 - TIR'!$C$25)/('Ejercicio 3 - TIR'!$E$25-'Ejercicio 3 - TIR'!$C$25),'Ejercicio 3 - TIR'!$C$25+SQRT(('Ejercicio 3 - TIR'!$E$25-'Ejercicio 3 - TIR'!$C$25)*('Ejercicio 3 - TIR'!$D$25-'Ejercicio 3 - TIR'!$C$25)*V234),'Ejercicio 3 - TIR'!$E$25-SQRT(('Ejercicio 3 - TIR'!$E$25-'Ejercicio 3 - TIR'!$C$25)*('Ejercicio 3 - TIR'!$E$25-'Ejercicio 3 - TIR'!$D$25)*(1-V234)))</f>
        <v>0.204326179970774</v>
      </c>
      <c r="X234" s="27">
        <f ca="1" t="shared" si="1739"/>
        <v>0.697658511932215</v>
      </c>
      <c r="Y234" s="29">
        <f ca="1">IF(X234&lt;=('Ejercicio 3 - TIR'!$D$26-'Ejercicio 3 - TIR'!$C$26)/('Ejercicio 3 - TIR'!$E$26-'Ejercicio 3 - TIR'!$C$26),'Ejercicio 3 - TIR'!$C$26+SQRT(('Ejercicio 3 - TIR'!$E$26-'Ejercicio 3 - TIR'!$C$26)*('Ejercicio 3 - TIR'!$D$26-'Ejercicio 3 - TIR'!$C$26)*X234),'Ejercicio 3 - TIR'!$E$26-SQRT(('Ejercicio 3 - TIR'!$E$26-'Ejercicio 3 - TIR'!$C$26)*('Ejercicio 3 - TIR'!$E$26-'Ejercicio 3 - TIR'!$D$26)*(1-X234)))</f>
        <v>0.239594009904891</v>
      </c>
      <c r="Z234" s="27">
        <f ca="1" t="shared" si="1432"/>
        <v>1.15606634879606</v>
      </c>
      <c r="AA234" s="27">
        <f ca="1" t="shared" si="1433"/>
        <v>1.3225463873021</v>
      </c>
      <c r="AB234" s="27">
        <f ca="1" t="shared" si="1434"/>
        <v>1.57657641141517</v>
      </c>
      <c r="AC234" s="27">
        <f ca="1" t="shared" si="1435"/>
        <v>1.89871224699166</v>
      </c>
      <c r="AD234" s="27">
        <f ca="1" t="shared" si="1436"/>
        <v>2.35363232790392</v>
      </c>
      <c r="AE234" s="26">
        <f ca="1" t="shared" si="1437"/>
        <v>4272.39396484836</v>
      </c>
      <c r="AF234" s="26">
        <f ca="1" t="shared" si="1438"/>
        <v>4887.64265928674</v>
      </c>
      <c r="AG234" s="26">
        <f ca="1" t="shared" si="1439"/>
        <v>5826.44374370652</v>
      </c>
      <c r="AH234" s="26">
        <f ca="1" t="shared" si="1440"/>
        <v>7016.93873667269</v>
      </c>
      <c r="AI234" s="26">
        <f ca="1" t="shared" si="1441"/>
        <v>8698.15522584906</v>
      </c>
      <c r="AJ234" s="28">
        <f ca="1" t="shared" si="1442"/>
        <v>46538.6601102004</v>
      </c>
      <c r="AK234" s="28">
        <f ca="1" t="shared" si="1443"/>
        <v>55570.3810250188</v>
      </c>
      <c r="AL234" s="28">
        <f ca="1" t="shared" si="1444"/>
        <v>63028.0532319297</v>
      </c>
      <c r="AM234" s="28">
        <f ca="1" t="shared" si="1445"/>
        <v>68588.7277330547</v>
      </c>
      <c r="AN234" s="28">
        <f ca="1" t="shared" si="1446"/>
        <v>80912.4961451245</v>
      </c>
      <c r="AO234" s="28">
        <f ca="1">C234/'Ejercicio 3 - TIR'!$D$7</f>
        <v>15993.8773158698</v>
      </c>
      <c r="AP234" s="28">
        <f ca="1" t="shared" si="1447"/>
        <v>30544.7827943306</v>
      </c>
      <c r="AQ234" s="28">
        <f ca="1" t="shared" si="1448"/>
        <v>39576.503709149</v>
      </c>
      <c r="AR234" s="28">
        <f ca="1" t="shared" si="1449"/>
        <v>47034.17591606</v>
      </c>
      <c r="AS234" s="28">
        <f ca="1" t="shared" si="1450"/>
        <v>52594.8504171849</v>
      </c>
      <c r="AT234" s="28">
        <f ca="1" t="shared" si="1451"/>
        <v>64918.6188292548</v>
      </c>
      <c r="AU234" s="28">
        <f ca="1">AP234*'Ejercicio 3 - TIR'!$D$5</f>
        <v>15272.3913971653</v>
      </c>
      <c r="AV234" s="28">
        <f ca="1">AQ234*'Ejercicio 3 - TIR'!$D$5</f>
        <v>19788.2518545745</v>
      </c>
      <c r="AW234" s="28">
        <f ca="1">AR234*'Ejercicio 3 - TIR'!$D$5</f>
        <v>23517.08795803</v>
      </c>
      <c r="AX234" s="28">
        <f ca="1">AS234*'Ejercicio 3 - TIR'!$D$5</f>
        <v>26297.4252085924</v>
      </c>
      <c r="AY234" s="28">
        <f ca="1">AT234*'Ejercicio 3 - TIR'!$D$5</f>
        <v>32459.3094146274</v>
      </c>
      <c r="AZ234" s="28">
        <f ca="1" t="shared" ref="AZ234:BD234" si="1740">AJ234-AU234-AE234</f>
        <v>26993.8747481867</v>
      </c>
      <c r="BA234" s="28">
        <f ca="1" t="shared" si="1740"/>
        <v>30894.4865111575</v>
      </c>
      <c r="BB234" s="28">
        <f ca="1" t="shared" si="1740"/>
        <v>33684.5215301932</v>
      </c>
      <c r="BC234" s="28">
        <f ca="1" t="shared" si="1740"/>
        <v>35274.3637877895</v>
      </c>
      <c r="BD234" s="28">
        <f ca="1" t="shared" si="1740"/>
        <v>39755.0315046481</v>
      </c>
      <c r="BE234" s="28">
        <f ca="1" t="shared" ref="BE234:BI234" si="1741">AZ234/Z234</f>
        <v>23349.7625601666</v>
      </c>
      <c r="BF234" s="28">
        <f ca="1" t="shared" si="1741"/>
        <v>23359.850972169</v>
      </c>
      <c r="BG234" s="28">
        <f ca="1" t="shared" si="1741"/>
        <v>21365.6130374026</v>
      </c>
      <c r="BH234" s="28">
        <f ca="1" t="shared" si="1741"/>
        <v>18578.0461698073</v>
      </c>
      <c r="BI234" s="28">
        <f ca="1" t="shared" si="1741"/>
        <v>16890.926859444</v>
      </c>
      <c r="BJ234" s="28">
        <f ca="1" t="shared" si="1454"/>
        <v>64431.8562635753</v>
      </c>
      <c r="BK234" s="28">
        <f ca="1" t="shared" si="1455"/>
        <v>37643.7066991602</v>
      </c>
      <c r="BL234" s="28">
        <f ca="1" t="shared" si="1456"/>
        <v>102075.562962736</v>
      </c>
      <c r="BM234" s="28">
        <f ca="1">BK234*'Ejercicio 3 - TIR'!$D$5</f>
        <v>18821.8533495801</v>
      </c>
      <c r="BN234" s="28">
        <f ca="1" t="shared" si="1457"/>
        <v>83253.7096131554</v>
      </c>
      <c r="BO234" s="28">
        <f ca="1" t="shared" si="1458"/>
        <v>35372.4363088176</v>
      </c>
      <c r="BP234" s="28">
        <f ca="1" t="shared" si="1459"/>
        <v>-107344.884230232</v>
      </c>
      <c r="BQ234" s="28">
        <f ca="1" t="shared" ref="BQ234:BT234" si="1742">BE234</f>
        <v>23349.7625601666</v>
      </c>
      <c r="BR234" s="28">
        <f ca="1" t="shared" si="1742"/>
        <v>23359.850972169</v>
      </c>
      <c r="BS234" s="28">
        <f ca="1" t="shared" si="1742"/>
        <v>21365.6130374026</v>
      </c>
      <c r="BT234" s="28">
        <f ca="1" t="shared" si="1742"/>
        <v>18578.0461698073</v>
      </c>
      <c r="BU234" s="28">
        <f ca="1" t="shared" si="1461"/>
        <v>52263.3631682617</v>
      </c>
      <c r="BV234" s="30">
        <f ca="1" t="shared" si="1462"/>
        <v>8.15337566346452</v>
      </c>
    </row>
    <row r="235" ht="15" customHeight="1" spans="1:74">
      <c r="A235" s="26">
        <v>234</v>
      </c>
      <c r="B235" s="27">
        <f ca="1" t="shared" ref="B235:F235" si="1743">RAND()</f>
        <v>0.94083459763164</v>
      </c>
      <c r="C235" s="28">
        <f ca="1">IF(B235&lt;=('Ejercicio 3 - TIR'!$D$13-'Ejercicio 3 - TIR'!$C$13)/('Ejercicio 3 - TIR'!$E$13-'Ejercicio 3 - TIR'!$C$13),'Ejercicio 3 - TIR'!$C$13+SQRT(('Ejercicio 3 - TIR'!$E$13-'Ejercicio 3 - TIR'!$C$13)*('Ejercicio 3 - TIR'!$D$13-'Ejercicio 3 - TIR'!$C$13)*B235),'Ejercicio 3 - TIR'!$E$13-SQRT(('Ejercicio 3 - TIR'!$E$13-'Ejercicio 3 - TIR'!$C$13)*('Ejercicio 3 - TIR'!$E$13-'Ejercicio 3 - TIR'!$D$13)*(1-B235)))</f>
        <v>91573.940254067</v>
      </c>
      <c r="D235" s="27">
        <f ca="1" t="shared" si="1743"/>
        <v>0.0694877911564034</v>
      </c>
      <c r="E235" s="28">
        <f ca="1">IF(D235&lt;=('Ejercicio 3 - TIR'!$D$14-'Ejercicio 3 - TIR'!$C$14)/('Ejercicio 3 - TIR'!$E$14-'Ejercicio 3 - TIR'!$C$14),'Ejercicio 3 - TIR'!$C$14+SQRT(('Ejercicio 3 - TIR'!$E$14-'Ejercicio 3 - TIR'!$C$14)*('Ejercicio 3 - TIR'!$D$14-'Ejercicio 3 - TIR'!$C$14)*D235),'Ejercicio 3 - TIR'!$E$14-SQRT(('Ejercicio 3 - TIR'!$E$14-'Ejercicio 3 - TIR'!$C$14)*('Ejercicio 3 - TIR'!$E$14-'Ejercicio 3 - TIR'!$D$14)*(1-D235)))</f>
        <v>27282.8894709841</v>
      </c>
      <c r="F235" s="27">
        <f ca="1" t="shared" si="1743"/>
        <v>0.47571583010579</v>
      </c>
      <c r="G235" s="28">
        <f ca="1">IF(F235&lt;=('Ejercicio 3 - TIR'!$D$18-'Ejercicio 3 - TIR'!$C$18)/('Ejercicio 3 - TIR'!$E$18-'Ejercicio 3 - TIR'!$C$18),'Ejercicio 3 - TIR'!$C$18+SQRT(('Ejercicio 3 - TIR'!$E$18-'Ejercicio 3 - TIR'!$C$18)*('Ejercicio 3 - TIR'!$D$18-'Ejercicio 3 - TIR'!$C$18)*F235),'Ejercicio 3 - TIR'!$E$18-SQRT(('Ejercicio 3 - TIR'!$E$18-'Ejercicio 3 - TIR'!$C$18)*('Ejercicio 3 - TIR'!$E$18-'Ejercicio 3 - TIR'!$D$18)*(1-F235)))</f>
        <v>38447.3294310018</v>
      </c>
      <c r="H235" s="27">
        <f ca="1" t="shared" ref="H235:L235" si="1744">RAND()</f>
        <v>0.847922802296835</v>
      </c>
      <c r="I235" s="28">
        <f ca="1">IF(H235&lt;=('Ejercicio 3 - TIR'!$D$18-'Ejercicio 3 - TIR'!$C$18)/('Ejercicio 3 - TIR'!$E$18-'Ejercicio 3 - TIR'!$C$18),'Ejercicio 3 - TIR'!$C$18+SQRT(('Ejercicio 3 - TIR'!$E$18-'Ejercicio 3 - TIR'!$C$18)*('Ejercicio 3 - TIR'!$D$18-'Ejercicio 3 - TIR'!$C$18)*H235),'Ejercicio 3 - TIR'!$E$18-SQRT(('Ejercicio 3 - TIR'!$E$18-'Ejercicio 3 - TIR'!$C$18)*('Ejercicio 3 - TIR'!$E$18-'Ejercicio 3 - TIR'!$D$18)*(1-H235)))</f>
        <v>41622.7541061188</v>
      </c>
      <c r="J235" s="27">
        <f ca="1" t="shared" si="1744"/>
        <v>0.322434013606021</v>
      </c>
      <c r="K235" s="28">
        <f ca="1">IF(J235&lt;=('Ejercicio 3 - TIR'!$D$18-'Ejercicio 3 - TIR'!$C$18)/('Ejercicio 3 - TIR'!$E$18-'Ejercicio 3 - TIR'!$C$18),'Ejercicio 3 - TIR'!$C$18+SQRT(('Ejercicio 3 - TIR'!$E$18-'Ejercicio 3 - TIR'!$C$18)*('Ejercicio 3 - TIR'!$D$18-'Ejercicio 3 - TIR'!$C$18)*J235),'Ejercicio 3 - TIR'!$E$18-SQRT(('Ejercicio 3 - TIR'!$E$18-'Ejercicio 3 - TIR'!$C$18)*('Ejercicio 3 - TIR'!$E$18-'Ejercicio 3 - TIR'!$D$18)*(1-J235)))</f>
        <v>36954.502285635</v>
      </c>
      <c r="L235" s="27">
        <f ca="1" t="shared" si="1744"/>
        <v>0.38658628116162</v>
      </c>
      <c r="M235" s="28">
        <f ca="1">IF(L235&lt;=('Ejercicio 3 - TIR'!$D$18-'Ejercicio 3 - TIR'!$C$18)/('Ejercicio 3 - TIR'!$E$18-'Ejercicio 3 - TIR'!$C$18),'Ejercicio 3 - TIR'!$C$18+SQRT(('Ejercicio 3 - TIR'!$E$18-'Ejercicio 3 - TIR'!$C$18)*('Ejercicio 3 - TIR'!$D$18-'Ejercicio 3 - TIR'!$C$18)*L235),'Ejercicio 3 - TIR'!$E$18-SQRT(('Ejercicio 3 - TIR'!$E$18-'Ejercicio 3 - TIR'!$C$18)*('Ejercicio 3 - TIR'!$E$18-'Ejercicio 3 - TIR'!$D$18)*(1-L235)))</f>
        <v>37614.9814296716</v>
      </c>
      <c r="N235" s="27">
        <f ca="1" t="shared" ref="N235:R235" si="1745">RAND()</f>
        <v>0.383472102720163</v>
      </c>
      <c r="O235" s="28">
        <f ca="1">IF(N235&lt;=('Ejercicio 3 - TIR'!$D$18-'Ejercicio 3 - TIR'!$C$18)/('Ejercicio 3 - TIR'!$E$18-'Ejercicio 3 - TIR'!$C$18),'Ejercicio 3 - TIR'!$C$18+SQRT(('Ejercicio 3 - TIR'!$E$18-'Ejercicio 3 - TIR'!$C$18)*('Ejercicio 3 - TIR'!$D$18-'Ejercicio 3 - TIR'!$C$18)*N235),'Ejercicio 3 - TIR'!$E$18-SQRT(('Ejercicio 3 - TIR'!$E$18-'Ejercicio 3 - TIR'!$C$18)*('Ejercicio 3 - TIR'!$E$18-'Ejercicio 3 - TIR'!$D$18)*(1-N235)))</f>
        <v>37584.2478472176</v>
      </c>
      <c r="P235" s="27">
        <f ca="1" t="shared" si="1745"/>
        <v>0.890500495374422</v>
      </c>
      <c r="Q235" s="29">
        <f ca="1">IF(P235&lt;=('Ejercicio 3 - TIR'!$D$22-'Ejercicio 3 - TIR'!$C$22)/('Ejercicio 3 - TIR'!$E$22-'Ejercicio 3 - TIR'!$C$22),'Ejercicio 3 - TIR'!$C$22+SQRT(('Ejercicio 3 - TIR'!$E$22-'Ejercicio 3 - TIR'!$C$22)*('Ejercicio 3 - TIR'!$D$22-'Ejercicio 3 - TIR'!$C$22)*P235),'Ejercicio 3 - TIR'!$E$22-SQRT(('Ejercicio 3 - TIR'!$E$22-'Ejercicio 3 - TIR'!$C$22)*('Ejercicio 3 - TIR'!$E$22-'Ejercicio 3 - TIR'!$D$22)*(1-P235)))</f>
        <v>0.165960801008389</v>
      </c>
      <c r="R235" s="27">
        <f ca="1" t="shared" si="1745"/>
        <v>0.0936229573588951</v>
      </c>
      <c r="S235" s="29">
        <f ca="1">IF(R235&lt;=('Ejercicio 3 - TIR'!$D$23-'Ejercicio 3 - TIR'!$C$23)/('Ejercicio 3 - TIR'!$E$23-'Ejercicio 3 - TIR'!$C$23),'Ejercicio 3 - TIR'!$C$23+SQRT(('Ejercicio 3 - TIR'!$E$23-'Ejercicio 3 - TIR'!$C$23)*('Ejercicio 3 - TIR'!$D$23-'Ejercicio 3 - TIR'!$C$23)*R235),'Ejercicio 3 - TIR'!$E$23-SQRT(('Ejercicio 3 - TIR'!$E$23-'Ejercicio 3 - TIR'!$C$23)*('Ejercicio 3 - TIR'!$E$23-'Ejercicio 3 - TIR'!$D$23)*(1-R235)))</f>
        <v>0.132981576300512</v>
      </c>
      <c r="T235" s="27">
        <f ca="1" t="shared" ref="T235:X235" si="1746">RAND()</f>
        <v>0.0518566545666062</v>
      </c>
      <c r="U235" s="29">
        <f ca="1">IF(T235&lt;=('Ejercicio 3 - TIR'!$D$24-'Ejercicio 3 - TIR'!$C$24)/('Ejercicio 3 - TIR'!$E$24-'Ejercicio 3 - TIR'!$C$24),'Ejercicio 3 - TIR'!$C$24+SQRT(('Ejercicio 3 - TIR'!$E$24-'Ejercicio 3 - TIR'!$C$24)*('Ejercicio 3 - TIR'!$D$24-'Ejercicio 3 - TIR'!$C$24)*T235),'Ejercicio 3 - TIR'!$E$24-SQRT(('Ejercicio 3 - TIR'!$E$24-'Ejercicio 3 - TIR'!$C$24)*('Ejercicio 3 - TIR'!$E$24-'Ejercicio 3 - TIR'!$D$24)*(1-T235)))</f>
        <v>0.160435467147659</v>
      </c>
      <c r="V235" s="27">
        <f ca="1" t="shared" si="1746"/>
        <v>0.107981366887476</v>
      </c>
      <c r="W235" s="29">
        <f ca="1">IF(V235&lt;=('Ejercicio 3 - TIR'!$D$25-'Ejercicio 3 - TIR'!$C$25)/('Ejercicio 3 - TIR'!$E$25-'Ejercicio 3 - TIR'!$C$25),'Ejercicio 3 - TIR'!$C$25+SQRT(('Ejercicio 3 - TIR'!$E$25-'Ejercicio 3 - TIR'!$C$25)*('Ejercicio 3 - TIR'!$D$25-'Ejercicio 3 - TIR'!$C$25)*V235),'Ejercicio 3 - TIR'!$E$25-SQRT(('Ejercicio 3 - TIR'!$E$25-'Ejercicio 3 - TIR'!$C$25)*('Ejercicio 3 - TIR'!$E$25-'Ejercicio 3 - TIR'!$D$25)*(1-V235)))</f>
        <v>0.192295280136803</v>
      </c>
      <c r="X235" s="27">
        <f ca="1" t="shared" si="1746"/>
        <v>0.805684846560199</v>
      </c>
      <c r="Y235" s="29">
        <f ca="1">IF(X235&lt;=('Ejercicio 3 - TIR'!$D$26-'Ejercicio 3 - TIR'!$C$26)/('Ejercicio 3 - TIR'!$E$26-'Ejercicio 3 - TIR'!$C$26),'Ejercicio 3 - TIR'!$C$26+SQRT(('Ejercicio 3 - TIR'!$E$26-'Ejercicio 3 - TIR'!$C$26)*('Ejercicio 3 - TIR'!$D$26-'Ejercicio 3 - TIR'!$C$26)*X235),'Ejercicio 3 - TIR'!$E$26-SQRT(('Ejercicio 3 - TIR'!$E$26-'Ejercicio 3 - TIR'!$C$26)*('Ejercicio 3 - TIR'!$E$26-'Ejercicio 3 - TIR'!$D$26)*(1-X235)))</f>
        <v>0.247607071318343</v>
      </c>
      <c r="Z235" s="27">
        <f ca="1" t="shared" si="1432"/>
        <v>1.16596080100839</v>
      </c>
      <c r="AA235" s="27">
        <f ca="1" t="shared" si="1433"/>
        <v>1.32101210623109</v>
      </c>
      <c r="AB235" s="27">
        <f ca="1" t="shared" si="1434"/>
        <v>1.53294930060199</v>
      </c>
      <c r="AC235" s="27">
        <f ca="1" t="shared" si="1435"/>
        <v>1.82772821579677</v>
      </c>
      <c r="AD235" s="27">
        <f ca="1" t="shared" si="1436"/>
        <v>2.2802866464761</v>
      </c>
      <c r="AE235" s="26">
        <f ca="1" t="shared" si="1437"/>
        <v>4527.89019042788</v>
      </c>
      <c r="AF235" s="26">
        <f ca="1" t="shared" si="1438"/>
        <v>5130.0161652666</v>
      </c>
      <c r="AG235" s="26">
        <f ca="1" t="shared" si="1439"/>
        <v>5953.0527052162</v>
      </c>
      <c r="AH235" s="26">
        <f ca="1" t="shared" si="1440"/>
        <v>7097.7966428349</v>
      </c>
      <c r="AI235" s="26">
        <f ca="1" t="shared" si="1441"/>
        <v>8855.26128238041</v>
      </c>
      <c r="AJ235" s="28">
        <f ca="1" t="shared" si="1442"/>
        <v>44828.0790200042</v>
      </c>
      <c r="AK235" s="28">
        <f ca="1" t="shared" si="1443"/>
        <v>54984.1620688629</v>
      </c>
      <c r="AL235" s="28">
        <f ca="1" t="shared" si="1444"/>
        <v>56649.3784328589</v>
      </c>
      <c r="AM235" s="28">
        <f ca="1" t="shared" si="1445"/>
        <v>68749.9628956822</v>
      </c>
      <c r="AN235" s="28">
        <f ca="1" t="shared" si="1446"/>
        <v>85702.8584838585</v>
      </c>
      <c r="AO235" s="28">
        <f ca="1">C235/'Ejercicio 3 - TIR'!$D$7</f>
        <v>18314.7880508134</v>
      </c>
      <c r="AP235" s="28">
        <f ca="1" t="shared" si="1447"/>
        <v>26513.2909691908</v>
      </c>
      <c r="AQ235" s="28">
        <f ca="1" t="shared" si="1448"/>
        <v>36669.3740180495</v>
      </c>
      <c r="AR235" s="28">
        <f ca="1" t="shared" si="1449"/>
        <v>38334.5903820455</v>
      </c>
      <c r="AS235" s="28">
        <f ca="1" t="shared" si="1450"/>
        <v>50435.1748448688</v>
      </c>
      <c r="AT235" s="28">
        <f ca="1" t="shared" si="1451"/>
        <v>67388.0704330451</v>
      </c>
      <c r="AU235" s="28">
        <f ca="1">AP235*'Ejercicio 3 - TIR'!$D$5</f>
        <v>13256.6454845954</v>
      </c>
      <c r="AV235" s="28">
        <f ca="1">AQ235*'Ejercicio 3 - TIR'!$D$5</f>
        <v>18334.6870090247</v>
      </c>
      <c r="AW235" s="28">
        <f ca="1">AR235*'Ejercicio 3 - TIR'!$D$5</f>
        <v>19167.2951910228</v>
      </c>
      <c r="AX235" s="28">
        <f ca="1">AS235*'Ejercicio 3 - TIR'!$D$5</f>
        <v>25217.5874224344</v>
      </c>
      <c r="AY235" s="28">
        <f ca="1">AT235*'Ejercicio 3 - TIR'!$D$5</f>
        <v>33694.0352165226</v>
      </c>
      <c r="AZ235" s="28">
        <f ca="1" t="shared" ref="AZ235:BD235" si="1747">AJ235-AU235-AE235</f>
        <v>27043.5433449809</v>
      </c>
      <c r="BA235" s="28">
        <f ca="1" t="shared" si="1747"/>
        <v>31519.4588945715</v>
      </c>
      <c r="BB235" s="28">
        <f ca="1" t="shared" si="1747"/>
        <v>31529.03053662</v>
      </c>
      <c r="BC235" s="28">
        <f ca="1" t="shared" si="1747"/>
        <v>36434.5788304129</v>
      </c>
      <c r="BD235" s="28">
        <f ca="1" t="shared" si="1747"/>
        <v>43153.5619849556</v>
      </c>
      <c r="BE235" s="28">
        <f ca="1" t="shared" ref="BE235:BI235" si="1748">AZ235/Z235</f>
        <v>23194.2131515846</v>
      </c>
      <c r="BF235" s="28">
        <f ca="1" t="shared" si="1748"/>
        <v>23860.083299689</v>
      </c>
      <c r="BG235" s="28">
        <f ca="1" t="shared" si="1748"/>
        <v>20567.5624916222</v>
      </c>
      <c r="BH235" s="28">
        <f ca="1" t="shared" si="1748"/>
        <v>19934.3526655192</v>
      </c>
      <c r="BI235" s="28">
        <f ca="1" t="shared" si="1748"/>
        <v>18924.6216266906</v>
      </c>
      <c r="BJ235" s="28">
        <f ca="1" t="shared" si="1454"/>
        <v>62212.8085379687</v>
      </c>
      <c r="BK235" s="28">
        <f ca="1" t="shared" si="1455"/>
        <v>41762.9666253099</v>
      </c>
      <c r="BL235" s="28">
        <f ca="1" t="shared" si="1456"/>
        <v>103975.775163279</v>
      </c>
      <c r="BM235" s="28">
        <f ca="1">BK235*'Ejercicio 3 - TIR'!$D$5</f>
        <v>20881.483312655</v>
      </c>
      <c r="BN235" s="28">
        <f ca="1" t="shared" si="1457"/>
        <v>83094.2918506236</v>
      </c>
      <c r="BO235" s="28">
        <f ca="1" t="shared" si="1458"/>
        <v>36440.2834963908</v>
      </c>
      <c r="BP235" s="28">
        <f ca="1" t="shared" si="1459"/>
        <v>-118856.829725051</v>
      </c>
      <c r="BQ235" s="28">
        <f ca="1" t="shared" ref="BQ235:BT235" si="1749">BE235</f>
        <v>23194.2131515846</v>
      </c>
      <c r="BR235" s="28">
        <f ca="1" t="shared" si="1749"/>
        <v>23860.083299689</v>
      </c>
      <c r="BS235" s="28">
        <f ca="1" t="shared" si="1749"/>
        <v>20567.5624916222</v>
      </c>
      <c r="BT235" s="28">
        <f ca="1" t="shared" si="1749"/>
        <v>19934.3526655192</v>
      </c>
      <c r="BU235" s="28">
        <f ca="1" t="shared" si="1461"/>
        <v>55364.9051230815</v>
      </c>
      <c r="BV235" s="30">
        <f ca="1" t="shared" si="1462"/>
        <v>5.64360437596454</v>
      </c>
    </row>
    <row r="236" ht="15" customHeight="1" spans="1:74">
      <c r="A236" s="26">
        <v>235</v>
      </c>
      <c r="B236" s="27">
        <f ca="1" t="shared" ref="B236:F236" si="1750">RAND()</f>
        <v>0.935409992909406</v>
      </c>
      <c r="C236" s="28">
        <f ca="1">IF(B236&lt;=('Ejercicio 3 - TIR'!$D$13-'Ejercicio 3 - TIR'!$C$13)/('Ejercicio 3 - TIR'!$E$13-'Ejercicio 3 - TIR'!$C$13),'Ejercicio 3 - TIR'!$C$13+SQRT(('Ejercicio 3 - TIR'!$E$13-'Ejercicio 3 - TIR'!$C$13)*('Ejercicio 3 - TIR'!$D$13-'Ejercicio 3 - TIR'!$C$13)*B236),'Ejercicio 3 - TIR'!$E$13-SQRT(('Ejercicio 3 - TIR'!$E$13-'Ejercicio 3 - TIR'!$C$13)*('Ejercicio 3 - TIR'!$E$13-'Ejercicio 3 - TIR'!$D$13)*(1-B236)))</f>
        <v>91196.1367281907</v>
      </c>
      <c r="D236" s="27">
        <f ca="1" t="shared" si="1750"/>
        <v>0.782641099837324</v>
      </c>
      <c r="E236" s="28">
        <f ca="1">IF(D236&lt;=('Ejercicio 3 - TIR'!$D$14-'Ejercicio 3 - TIR'!$C$14)/('Ejercicio 3 - TIR'!$E$14-'Ejercicio 3 - TIR'!$C$14),'Ejercicio 3 - TIR'!$C$14+SQRT(('Ejercicio 3 - TIR'!$E$14-'Ejercicio 3 - TIR'!$C$14)*('Ejercicio 3 - TIR'!$D$14-'Ejercicio 3 - TIR'!$C$14)*D236),'Ejercicio 3 - TIR'!$E$14-SQRT(('Ejercicio 3 - TIR'!$E$14-'Ejercicio 3 - TIR'!$C$14)*('Ejercicio 3 - TIR'!$E$14-'Ejercicio 3 - TIR'!$D$14)*(1-D236)))</f>
        <v>34290.0232028141</v>
      </c>
      <c r="F236" s="27">
        <f ca="1" t="shared" si="1750"/>
        <v>0.572621462616142</v>
      </c>
      <c r="G236" s="28">
        <f ca="1">IF(F236&lt;=('Ejercicio 3 - TIR'!$D$18-'Ejercicio 3 - TIR'!$C$18)/('Ejercicio 3 - TIR'!$E$18-'Ejercicio 3 - TIR'!$C$18),'Ejercicio 3 - TIR'!$C$18+SQRT(('Ejercicio 3 - TIR'!$E$18-'Ejercicio 3 - TIR'!$C$18)*('Ejercicio 3 - TIR'!$D$18-'Ejercicio 3 - TIR'!$C$18)*F236),'Ejercicio 3 - TIR'!$E$18-SQRT(('Ejercicio 3 - TIR'!$E$18-'Ejercicio 3 - TIR'!$C$18)*('Ejercicio 3 - TIR'!$E$18-'Ejercicio 3 - TIR'!$D$18)*(1-F236)))</f>
        <v>39267.8594827728</v>
      </c>
      <c r="H236" s="27">
        <f ca="1" t="shared" ref="H236:L236" si="1751">RAND()</f>
        <v>0.181374929161371</v>
      </c>
      <c r="I236" s="28">
        <f ca="1">IF(H236&lt;=('Ejercicio 3 - TIR'!$D$18-'Ejercicio 3 - TIR'!$C$18)/('Ejercicio 3 - TIR'!$E$18-'Ejercicio 3 - TIR'!$C$18),'Ejercicio 3 - TIR'!$C$18+SQRT(('Ejercicio 3 - TIR'!$E$18-'Ejercicio 3 - TIR'!$C$18)*('Ejercicio 3 - TIR'!$D$18-'Ejercicio 3 - TIR'!$C$18)*H236),'Ejercicio 3 - TIR'!$E$18-SQRT(('Ejercicio 3 - TIR'!$E$18-'Ejercicio 3 - TIR'!$C$18)*('Ejercicio 3 - TIR'!$E$18-'Ejercicio 3 - TIR'!$D$18)*(1-H236)))</f>
        <v>35215.9600625585</v>
      </c>
      <c r="J236" s="27">
        <f ca="1" t="shared" si="1751"/>
        <v>0.65208911856381</v>
      </c>
      <c r="K236" s="28">
        <f ca="1">IF(J236&lt;=('Ejercicio 3 - TIR'!$D$18-'Ejercicio 3 - TIR'!$C$18)/('Ejercicio 3 - TIR'!$E$18-'Ejercicio 3 - TIR'!$C$18),'Ejercicio 3 - TIR'!$C$18+SQRT(('Ejercicio 3 - TIR'!$E$18-'Ejercicio 3 - TIR'!$C$18)*('Ejercicio 3 - TIR'!$D$18-'Ejercicio 3 - TIR'!$C$18)*J236),'Ejercicio 3 - TIR'!$E$18-SQRT(('Ejercicio 3 - TIR'!$E$18-'Ejercicio 3 - TIR'!$C$18)*('Ejercicio 3 - TIR'!$E$18-'Ejercicio 3 - TIR'!$D$18)*(1-J236)))</f>
        <v>39890.0640940578</v>
      </c>
      <c r="L236" s="27">
        <f ca="1" t="shared" si="1751"/>
        <v>0.754694771587735</v>
      </c>
      <c r="M236" s="28">
        <f ca="1">IF(L236&lt;=('Ejercicio 3 - TIR'!$D$18-'Ejercicio 3 - TIR'!$C$18)/('Ejercicio 3 - TIR'!$E$18-'Ejercicio 3 - TIR'!$C$18),'Ejercicio 3 - TIR'!$C$18+SQRT(('Ejercicio 3 - TIR'!$E$18-'Ejercicio 3 - TIR'!$C$18)*('Ejercicio 3 - TIR'!$D$18-'Ejercicio 3 - TIR'!$C$18)*L236),'Ejercicio 3 - TIR'!$E$18-SQRT(('Ejercicio 3 - TIR'!$E$18-'Ejercicio 3 - TIR'!$C$18)*('Ejercicio 3 - TIR'!$E$18-'Ejercicio 3 - TIR'!$D$18)*(1-L236)))</f>
        <v>40710.7235888882</v>
      </c>
      <c r="N236" s="27">
        <f ca="1" t="shared" ref="N236:R236" si="1752">RAND()</f>
        <v>0.372863510087596</v>
      </c>
      <c r="O236" s="28">
        <f ca="1">IF(N236&lt;=('Ejercicio 3 - TIR'!$D$18-'Ejercicio 3 - TIR'!$C$18)/('Ejercicio 3 - TIR'!$E$18-'Ejercicio 3 - TIR'!$C$18),'Ejercicio 3 - TIR'!$C$18+SQRT(('Ejercicio 3 - TIR'!$E$18-'Ejercicio 3 - TIR'!$C$18)*('Ejercicio 3 - TIR'!$D$18-'Ejercicio 3 - TIR'!$C$18)*N236),'Ejercicio 3 - TIR'!$E$18-SQRT(('Ejercicio 3 - TIR'!$E$18-'Ejercicio 3 - TIR'!$C$18)*('Ejercicio 3 - TIR'!$E$18-'Ejercicio 3 - TIR'!$D$18)*(1-N236)))</f>
        <v>37478.6045832855</v>
      </c>
      <c r="P236" s="27">
        <f ca="1" t="shared" si="1752"/>
        <v>0.850785138566235</v>
      </c>
      <c r="Q236" s="29">
        <f ca="1">IF(P236&lt;=('Ejercicio 3 - TIR'!$D$22-'Ejercicio 3 - TIR'!$C$22)/('Ejercicio 3 - TIR'!$E$22-'Ejercicio 3 - TIR'!$C$22),'Ejercicio 3 - TIR'!$C$22+SQRT(('Ejercicio 3 - TIR'!$E$22-'Ejercicio 3 - TIR'!$C$22)*('Ejercicio 3 - TIR'!$D$22-'Ejercicio 3 - TIR'!$C$22)*P236),'Ejercicio 3 - TIR'!$E$22-SQRT(('Ejercicio 3 - TIR'!$E$22-'Ejercicio 3 - TIR'!$C$22)*('Ejercicio 3 - TIR'!$E$22-'Ejercicio 3 - TIR'!$D$22)*(1-P236)))</f>
        <v>0.163611383506202</v>
      </c>
      <c r="R236" s="27">
        <f ca="1" t="shared" si="1752"/>
        <v>0.60286463405042</v>
      </c>
      <c r="S236" s="29">
        <f ca="1">IF(R236&lt;=('Ejercicio 3 - TIR'!$D$23-'Ejercicio 3 - TIR'!$C$23)/('Ejercicio 3 - TIR'!$E$23-'Ejercicio 3 - TIR'!$C$23),'Ejercicio 3 - TIR'!$C$23+SQRT(('Ejercicio 3 - TIR'!$E$23-'Ejercicio 3 - TIR'!$C$23)*('Ejercicio 3 - TIR'!$D$23-'Ejercicio 3 - TIR'!$C$23)*R236),'Ejercicio 3 - TIR'!$E$23-SQRT(('Ejercicio 3 - TIR'!$E$23-'Ejercicio 3 - TIR'!$C$23)*('Ejercicio 3 - TIR'!$E$23-'Ejercicio 3 - TIR'!$D$23)*(1-R236)))</f>
        <v>0.153263439661968</v>
      </c>
      <c r="T236" s="27">
        <f ca="1" t="shared" ref="T236:X236" si="1753">RAND()</f>
        <v>0.26260845274421</v>
      </c>
      <c r="U236" s="29">
        <f ca="1">IF(T236&lt;=('Ejercicio 3 - TIR'!$D$24-'Ejercicio 3 - TIR'!$C$24)/('Ejercicio 3 - TIR'!$E$24-'Ejercicio 3 - TIR'!$C$24),'Ejercicio 3 - TIR'!$C$24+SQRT(('Ejercicio 3 - TIR'!$E$24-'Ejercicio 3 - TIR'!$C$24)*('Ejercicio 3 - TIR'!$D$24-'Ejercicio 3 - TIR'!$C$24)*T236),'Ejercicio 3 - TIR'!$E$24-SQRT(('Ejercicio 3 - TIR'!$E$24-'Ejercicio 3 - TIR'!$C$24)*('Ejercicio 3 - TIR'!$E$24-'Ejercicio 3 - TIR'!$D$24)*(1-T236)))</f>
        <v>0.173483563417055</v>
      </c>
      <c r="V236" s="27">
        <f ca="1" t="shared" si="1753"/>
        <v>0.268018119373467</v>
      </c>
      <c r="W236" s="29">
        <f ca="1">IF(V236&lt;=('Ejercicio 3 - TIR'!$D$25-'Ejercicio 3 - TIR'!$C$25)/('Ejercicio 3 - TIR'!$E$25-'Ejercicio 3 - TIR'!$C$25),'Ejercicio 3 - TIR'!$C$25+SQRT(('Ejercicio 3 - TIR'!$E$25-'Ejercicio 3 - TIR'!$C$25)*('Ejercicio 3 - TIR'!$D$25-'Ejercicio 3 - TIR'!$C$25)*V236),'Ejercicio 3 - TIR'!$E$25-SQRT(('Ejercicio 3 - TIR'!$E$25-'Ejercicio 3 - TIR'!$C$25)*('Ejercicio 3 - TIR'!$E$25-'Ejercicio 3 - TIR'!$D$25)*(1-V236)))</f>
        <v>0.199370734811123</v>
      </c>
      <c r="X236" s="27">
        <f ca="1" t="shared" si="1753"/>
        <v>0.743214295207103</v>
      </c>
      <c r="Y236" s="29">
        <f ca="1">IF(X236&lt;=('Ejercicio 3 - TIR'!$D$26-'Ejercicio 3 - TIR'!$C$26)/('Ejercicio 3 - TIR'!$E$26-'Ejercicio 3 - TIR'!$C$26),'Ejercicio 3 - TIR'!$C$26+SQRT(('Ejercicio 3 - TIR'!$E$26-'Ejercicio 3 - TIR'!$C$26)*('Ejercicio 3 - TIR'!$D$26-'Ejercicio 3 - TIR'!$C$26)*X236),'Ejercicio 3 - TIR'!$E$26-SQRT(('Ejercicio 3 - TIR'!$E$26-'Ejercicio 3 - TIR'!$C$26)*('Ejercicio 3 - TIR'!$E$26-'Ejercicio 3 - TIR'!$D$26)*(1-X236)))</f>
        <v>0.24276234693376</v>
      </c>
      <c r="Z236" s="27">
        <f ca="1" t="shared" si="1432"/>
        <v>1.1636113835062</v>
      </c>
      <c r="AA236" s="27">
        <f ca="1" t="shared" si="1433"/>
        <v>1.34195046657218</v>
      </c>
      <c r="AB236" s="27">
        <f ca="1" t="shared" si="1434"/>
        <v>1.57475681544231</v>
      </c>
      <c r="AC236" s="27">
        <f ca="1" t="shared" si="1435"/>
        <v>1.88871723888586</v>
      </c>
      <c r="AD236" s="27">
        <f ca="1" t="shared" si="1436"/>
        <v>2.34722666849205</v>
      </c>
      <c r="AE236" s="26">
        <f ca="1" t="shared" si="1437"/>
        <v>5610.23813667219</v>
      </c>
      <c r="AF236" s="26">
        <f ca="1" t="shared" si="1438"/>
        <v>6470.08253082132</v>
      </c>
      <c r="AG236" s="26">
        <f ca="1" t="shared" si="1439"/>
        <v>7592.53550387064</v>
      </c>
      <c r="AH236" s="26">
        <f ca="1" t="shared" si="1440"/>
        <v>9106.26488635687</v>
      </c>
      <c r="AI236" s="26">
        <f ca="1" t="shared" si="1441"/>
        <v>11316.9231219694</v>
      </c>
      <c r="AJ236" s="28">
        <f ca="1" t="shared" si="1442"/>
        <v>45692.5283000764</v>
      </c>
      <c r="AK236" s="28">
        <f ca="1" t="shared" si="1443"/>
        <v>47258.0740367378</v>
      </c>
      <c r="AL236" s="28">
        <f ca="1" t="shared" si="1444"/>
        <v>62817.1503005479</v>
      </c>
      <c r="AM236" s="28">
        <f ca="1" t="shared" si="1445"/>
        <v>76891.0454498505</v>
      </c>
      <c r="AN236" s="28">
        <f ca="1" t="shared" si="1446"/>
        <v>87970.780175756</v>
      </c>
      <c r="AO236" s="28">
        <f ca="1">C236/'Ejercicio 3 - TIR'!$D$7</f>
        <v>18239.2273456381</v>
      </c>
      <c r="AP236" s="28">
        <f ca="1" t="shared" si="1447"/>
        <v>27453.3009544382</v>
      </c>
      <c r="AQ236" s="28">
        <f ca="1" t="shared" si="1448"/>
        <v>29018.8466910997</v>
      </c>
      <c r="AR236" s="28">
        <f ca="1" t="shared" si="1449"/>
        <v>44577.9229549098</v>
      </c>
      <c r="AS236" s="28">
        <f ca="1" t="shared" si="1450"/>
        <v>58651.8181042124</v>
      </c>
      <c r="AT236" s="28">
        <f ca="1" t="shared" si="1451"/>
        <v>69731.5528301179</v>
      </c>
      <c r="AU236" s="28">
        <f ca="1">AP236*'Ejercicio 3 - TIR'!$D$5</f>
        <v>13726.6504772191</v>
      </c>
      <c r="AV236" s="28">
        <f ca="1">AQ236*'Ejercicio 3 - TIR'!$D$5</f>
        <v>14509.4233455498</v>
      </c>
      <c r="AW236" s="28">
        <f ca="1">AR236*'Ejercicio 3 - TIR'!$D$5</f>
        <v>22288.9614774549</v>
      </c>
      <c r="AX236" s="28">
        <f ca="1">AS236*'Ejercicio 3 - TIR'!$D$5</f>
        <v>29325.9090521062</v>
      </c>
      <c r="AY236" s="28">
        <f ca="1">AT236*'Ejercicio 3 - TIR'!$D$5</f>
        <v>34865.7764150589</v>
      </c>
      <c r="AZ236" s="28">
        <f ca="1" t="shared" ref="AZ236:BD236" si="1754">AJ236-AU236-AE236</f>
        <v>26355.6396861851</v>
      </c>
      <c r="BA236" s="28">
        <f ca="1" t="shared" si="1754"/>
        <v>26278.5681603667</v>
      </c>
      <c r="BB236" s="28">
        <f ca="1" t="shared" si="1754"/>
        <v>32935.6533192224</v>
      </c>
      <c r="BC236" s="28">
        <f ca="1" t="shared" si="1754"/>
        <v>38458.8715113874</v>
      </c>
      <c r="BD236" s="28">
        <f ca="1" t="shared" si="1754"/>
        <v>41788.0806387277</v>
      </c>
      <c r="BE236" s="28">
        <f ca="1" t="shared" ref="BE236:BI236" si="1755">AZ236/Z236</f>
        <v>22649.864086728</v>
      </c>
      <c r="BF236" s="28">
        <f ca="1" t="shared" si="1755"/>
        <v>19582.3682132556</v>
      </c>
      <c r="BG236" s="28">
        <f ca="1" t="shared" si="1755"/>
        <v>20914.7552156945</v>
      </c>
      <c r="BH236" s="28">
        <f ca="1" t="shared" si="1755"/>
        <v>20362.4294413038</v>
      </c>
      <c r="BI236" s="28">
        <f ca="1" t="shared" si="1755"/>
        <v>17803.1722286004</v>
      </c>
      <c r="BJ236" s="28">
        <f ca="1" t="shared" si="1454"/>
        <v>80486.4569248563</v>
      </c>
      <c r="BK236" s="28">
        <f ca="1" t="shared" si="1455"/>
        <v>42811.6008383712</v>
      </c>
      <c r="BL236" s="28">
        <f ca="1" t="shared" si="1456"/>
        <v>123298.057763227</v>
      </c>
      <c r="BM236" s="28">
        <f ca="1">BK236*'Ejercicio 3 - TIR'!$D$5</f>
        <v>21405.8004191856</v>
      </c>
      <c r="BN236" s="28">
        <f ca="1" t="shared" si="1457"/>
        <v>101892.257344042</v>
      </c>
      <c r="BO236" s="28">
        <f ca="1" t="shared" si="1458"/>
        <v>43409.6368756332</v>
      </c>
      <c r="BP236" s="28">
        <f ca="1" t="shared" si="1459"/>
        <v>-125486.159931005</v>
      </c>
      <c r="BQ236" s="28">
        <f ca="1" t="shared" ref="BQ236:BT236" si="1756">BE236</f>
        <v>22649.864086728</v>
      </c>
      <c r="BR236" s="28">
        <f ca="1" t="shared" si="1756"/>
        <v>19582.3682132556</v>
      </c>
      <c r="BS236" s="28">
        <f ca="1" t="shared" si="1756"/>
        <v>20914.7552156945</v>
      </c>
      <c r="BT236" s="28">
        <f ca="1" t="shared" si="1756"/>
        <v>20362.4294413038</v>
      </c>
      <c r="BU236" s="28">
        <f ca="1" t="shared" si="1461"/>
        <v>61212.8091042335</v>
      </c>
      <c r="BV236" s="30">
        <f ca="1" t="shared" si="1462"/>
        <v>4.17025175165473</v>
      </c>
    </row>
    <row r="237" ht="15" customHeight="1" spans="1:74">
      <c r="A237" s="26">
        <v>236</v>
      </c>
      <c r="B237" s="27">
        <f ca="1" t="shared" ref="B237:F237" si="1757">RAND()</f>
        <v>0.0849354050930069</v>
      </c>
      <c r="C237" s="28">
        <f ca="1">IF(B237&lt;=('Ejercicio 3 - TIR'!$D$13-'Ejercicio 3 - TIR'!$C$13)/('Ejercicio 3 - TIR'!$E$13-'Ejercicio 3 - TIR'!$C$13),'Ejercicio 3 - TIR'!$C$13+SQRT(('Ejercicio 3 - TIR'!$E$13-'Ejercicio 3 - TIR'!$C$13)*('Ejercicio 3 - TIR'!$D$13-'Ejercicio 3 - TIR'!$C$13)*B237),'Ejercicio 3 - TIR'!$E$13-SQRT(('Ejercicio 3 - TIR'!$E$13-'Ejercicio 3 - TIR'!$C$13)*('Ejercicio 3 - TIR'!$E$13-'Ejercicio 3 - TIR'!$D$13)*(1-B237)))</f>
        <v>65828.7358867256</v>
      </c>
      <c r="D237" s="27">
        <f ca="1" t="shared" si="1757"/>
        <v>0.372650582515857</v>
      </c>
      <c r="E237" s="28">
        <f ca="1">IF(D237&lt;=('Ejercicio 3 - TIR'!$D$14-'Ejercicio 3 - TIR'!$C$14)/('Ejercicio 3 - TIR'!$E$14-'Ejercicio 3 - TIR'!$C$14),'Ejercicio 3 - TIR'!$C$14+SQRT(('Ejercicio 3 - TIR'!$E$14-'Ejercicio 3 - TIR'!$C$14)*('Ejercicio 3 - TIR'!$D$14-'Ejercicio 3 - TIR'!$C$14)*D237),'Ejercicio 3 - TIR'!$E$14-SQRT(('Ejercicio 3 - TIR'!$E$14-'Ejercicio 3 - TIR'!$C$14)*('Ejercicio 3 - TIR'!$E$14-'Ejercicio 3 - TIR'!$D$14)*(1-D237)))</f>
        <v>30299.3601951922</v>
      </c>
      <c r="F237" s="27">
        <f ca="1" t="shared" si="1757"/>
        <v>0.1234001894303</v>
      </c>
      <c r="G237" s="28">
        <f ca="1">IF(F237&lt;=('Ejercicio 3 - TIR'!$D$18-'Ejercicio 3 - TIR'!$C$18)/('Ejercicio 3 - TIR'!$E$18-'Ejercicio 3 - TIR'!$C$18),'Ejercicio 3 - TIR'!$C$18+SQRT(('Ejercicio 3 - TIR'!$E$18-'Ejercicio 3 - TIR'!$C$18)*('Ejercicio 3 - TIR'!$D$18-'Ejercicio 3 - TIR'!$C$18)*F237),'Ejercicio 3 - TIR'!$E$18-SQRT(('Ejercicio 3 - TIR'!$E$18-'Ejercicio 3 - TIR'!$C$18)*('Ejercicio 3 - TIR'!$E$18-'Ejercicio 3 - TIR'!$D$18)*(1-F237)))</f>
        <v>34302.3282550899</v>
      </c>
      <c r="H237" s="27">
        <f ca="1" t="shared" ref="H237:L237" si="1758">RAND()</f>
        <v>0.804985886548602</v>
      </c>
      <c r="I237" s="28">
        <f ca="1">IF(H237&lt;=('Ejercicio 3 - TIR'!$D$18-'Ejercicio 3 - TIR'!$C$18)/('Ejercicio 3 - TIR'!$E$18-'Ejercicio 3 - TIR'!$C$18),'Ejercicio 3 - TIR'!$C$18+SQRT(('Ejercicio 3 - TIR'!$E$18-'Ejercicio 3 - TIR'!$C$18)*('Ejercicio 3 - TIR'!$D$18-'Ejercicio 3 - TIR'!$C$18)*H237),'Ejercicio 3 - TIR'!$E$18-SQRT(('Ejercicio 3 - TIR'!$E$18-'Ejercicio 3 - TIR'!$C$18)*('Ejercicio 3 - TIR'!$E$18-'Ejercicio 3 - TIR'!$D$18)*(1-H237)))</f>
        <v>41175.5969735324</v>
      </c>
      <c r="J237" s="27">
        <f ca="1" t="shared" si="1758"/>
        <v>0.847318028161497</v>
      </c>
      <c r="K237" s="28">
        <f ca="1">IF(J237&lt;=('Ejercicio 3 - TIR'!$D$18-'Ejercicio 3 - TIR'!$C$18)/('Ejercicio 3 - TIR'!$E$18-'Ejercicio 3 - TIR'!$C$18),'Ejercicio 3 - TIR'!$C$18+SQRT(('Ejercicio 3 - TIR'!$E$18-'Ejercicio 3 - TIR'!$C$18)*('Ejercicio 3 - TIR'!$D$18-'Ejercicio 3 - TIR'!$C$18)*J237),'Ejercicio 3 - TIR'!$E$18-SQRT(('Ejercicio 3 - TIR'!$E$18-'Ejercicio 3 - TIR'!$C$18)*('Ejercicio 3 - TIR'!$E$18-'Ejercicio 3 - TIR'!$D$18)*(1-J237)))</f>
        <v>41616.0455251455</v>
      </c>
      <c r="L237" s="27">
        <f ca="1" t="shared" si="1758"/>
        <v>0.346917249309676</v>
      </c>
      <c r="M237" s="28">
        <f ca="1">IF(L237&lt;=('Ejercicio 3 - TIR'!$D$18-'Ejercicio 3 - TIR'!$C$18)/('Ejercicio 3 - TIR'!$E$18-'Ejercicio 3 - TIR'!$C$18),'Ejercicio 3 - TIR'!$C$18+SQRT(('Ejercicio 3 - TIR'!$E$18-'Ejercicio 3 - TIR'!$C$18)*('Ejercicio 3 - TIR'!$D$18-'Ejercicio 3 - TIR'!$C$18)*L237),'Ejercicio 3 - TIR'!$E$18-SQRT(('Ejercicio 3 - TIR'!$E$18-'Ejercicio 3 - TIR'!$C$18)*('Ejercicio 3 - TIR'!$E$18-'Ejercicio 3 - TIR'!$D$18)*(1-L237)))</f>
        <v>37213.7082971556</v>
      </c>
      <c r="N237" s="27">
        <f ca="1" t="shared" ref="N237:R237" si="1759">RAND()</f>
        <v>0.493134897708322</v>
      </c>
      <c r="O237" s="28">
        <f ca="1">IF(N237&lt;=('Ejercicio 3 - TIR'!$D$18-'Ejercicio 3 - TIR'!$C$18)/('Ejercicio 3 - TIR'!$E$18-'Ejercicio 3 - TIR'!$C$18),'Ejercicio 3 - TIR'!$C$18+SQRT(('Ejercicio 3 - TIR'!$E$18-'Ejercicio 3 - TIR'!$C$18)*('Ejercicio 3 - TIR'!$D$18-'Ejercicio 3 - TIR'!$C$18)*N237),'Ejercicio 3 - TIR'!$E$18-SQRT(('Ejercicio 3 - TIR'!$E$18-'Ejercicio 3 - TIR'!$C$18)*('Ejercicio 3 - TIR'!$E$18-'Ejercicio 3 - TIR'!$D$18)*(1-N237)))</f>
        <v>38600.5950175699</v>
      </c>
      <c r="P237" s="27">
        <f ca="1" t="shared" si="1759"/>
        <v>0.0896029482721812</v>
      </c>
      <c r="Q237" s="29">
        <f ca="1">IF(P237&lt;=('Ejercicio 3 - TIR'!$D$22-'Ejercicio 3 - TIR'!$C$22)/('Ejercicio 3 - TIR'!$E$22-'Ejercicio 3 - TIR'!$C$22),'Ejercicio 3 - TIR'!$C$22+SQRT(('Ejercicio 3 - TIR'!$E$22-'Ejercicio 3 - TIR'!$C$22)*('Ejercicio 3 - TIR'!$D$22-'Ejercicio 3 - TIR'!$C$22)*P237),'Ejercicio 3 - TIR'!$E$22-SQRT(('Ejercicio 3 - TIR'!$E$22-'Ejercicio 3 - TIR'!$C$22)*('Ejercicio 3 - TIR'!$E$22-'Ejercicio 3 - TIR'!$D$22)*(1-P237)))</f>
        <v>0.132699815230543</v>
      </c>
      <c r="R237" s="27">
        <f ca="1" t="shared" si="1759"/>
        <v>0.538924279760643</v>
      </c>
      <c r="S237" s="29">
        <f ca="1">IF(R237&lt;=('Ejercicio 3 - TIR'!$D$23-'Ejercicio 3 - TIR'!$C$23)/('Ejercicio 3 - TIR'!$E$23-'Ejercicio 3 - TIR'!$C$23),'Ejercicio 3 - TIR'!$C$23+SQRT(('Ejercicio 3 - TIR'!$E$23-'Ejercicio 3 - TIR'!$C$23)*('Ejercicio 3 - TIR'!$D$23-'Ejercicio 3 - TIR'!$C$23)*R237),'Ejercicio 3 - TIR'!$E$23-SQRT(('Ejercicio 3 - TIR'!$E$23-'Ejercicio 3 - TIR'!$C$23)*('Ejercicio 3 - TIR'!$E$23-'Ejercicio 3 - TIR'!$D$23)*(1-R237)))</f>
        <v>0.151191385031022</v>
      </c>
      <c r="T237" s="27">
        <f ca="1" t="shared" ref="T237:X237" si="1760">RAND()</f>
        <v>0.400523040873184</v>
      </c>
      <c r="U237" s="29">
        <f ca="1">IF(T237&lt;=('Ejercicio 3 - TIR'!$D$24-'Ejercicio 3 - TIR'!$C$24)/('Ejercicio 3 - TIR'!$E$24-'Ejercicio 3 - TIR'!$C$24),'Ejercicio 3 - TIR'!$C$24+SQRT(('Ejercicio 3 - TIR'!$E$24-'Ejercicio 3 - TIR'!$C$24)*('Ejercicio 3 - TIR'!$D$24-'Ejercicio 3 - TIR'!$C$24)*T237),'Ejercicio 3 - TIR'!$E$24-SQRT(('Ejercicio 3 - TIR'!$E$24-'Ejercicio 3 - TIR'!$C$24)*('Ejercicio 3 - TIR'!$E$24-'Ejercicio 3 - TIR'!$D$24)*(1-T237)))</f>
        <v>0.179001696257869</v>
      </c>
      <c r="V237" s="27">
        <f ca="1" t="shared" si="1760"/>
        <v>0.64180501008134</v>
      </c>
      <c r="W237" s="29">
        <f ca="1">IF(V237&lt;=('Ejercicio 3 - TIR'!$D$25-'Ejercicio 3 - TIR'!$C$25)/('Ejercicio 3 - TIR'!$E$25-'Ejercicio 3 - TIR'!$C$25),'Ejercicio 3 - TIR'!$C$25+SQRT(('Ejercicio 3 - TIR'!$E$25-'Ejercicio 3 - TIR'!$C$25)*('Ejercicio 3 - TIR'!$D$25-'Ejercicio 3 - TIR'!$C$25)*V237),'Ejercicio 3 - TIR'!$E$25-SQRT(('Ejercicio 3 - TIR'!$E$25-'Ejercicio 3 - TIR'!$C$25)*('Ejercicio 3 - TIR'!$E$25-'Ejercicio 3 - TIR'!$D$25)*(1-V237)))</f>
        <v>0.214592621323864</v>
      </c>
      <c r="X237" s="27">
        <f ca="1" t="shared" si="1760"/>
        <v>0.844902976285662</v>
      </c>
      <c r="Y237" s="29">
        <f ca="1">IF(X237&lt;=('Ejercicio 3 - TIR'!$D$26-'Ejercicio 3 - TIR'!$C$26)/('Ejercicio 3 - TIR'!$E$26-'Ejercicio 3 - TIR'!$C$26),'Ejercicio 3 - TIR'!$C$26+SQRT(('Ejercicio 3 - TIR'!$E$26-'Ejercicio 3 - TIR'!$C$26)*('Ejercicio 3 - TIR'!$D$26-'Ejercicio 3 - TIR'!$C$26)*X237),'Ejercicio 3 - TIR'!$E$26-SQRT(('Ejercicio 3 - TIR'!$E$26-'Ejercicio 3 - TIR'!$C$26)*('Ejercicio 3 - TIR'!$E$26-'Ejercicio 3 - TIR'!$D$26)*(1-X237)))</f>
        <v>0.251059994332111</v>
      </c>
      <c r="Z237" s="27">
        <f ca="1" t="shared" si="1432"/>
        <v>1.13269981523054</v>
      </c>
      <c r="AA237" s="27">
        <f ca="1" t="shared" si="1433"/>
        <v>1.30395426911963</v>
      </c>
      <c r="AB237" s="27">
        <f ca="1" t="shared" si="1434"/>
        <v>1.53736429513473</v>
      </c>
      <c r="AC237" s="27">
        <f ca="1" t="shared" si="1435"/>
        <v>1.86727132915741</v>
      </c>
      <c r="AD237" s="27">
        <f ca="1" t="shared" si="1436"/>
        <v>2.33606845847218</v>
      </c>
      <c r="AE237" s="26">
        <f ca="1" t="shared" si="1437"/>
        <v>4020.71949950567</v>
      </c>
      <c r="AF237" s="26">
        <f ca="1" t="shared" si="1438"/>
        <v>4628.61764945717</v>
      </c>
      <c r="AG237" s="26">
        <f ca="1" t="shared" si="1439"/>
        <v>5457.14806003911</v>
      </c>
      <c r="AH237" s="26">
        <f ca="1" t="shared" si="1440"/>
        <v>6628.21176719534</v>
      </c>
      <c r="AI237" s="26">
        <f ca="1" t="shared" si="1441"/>
        <v>8292.29057589943</v>
      </c>
      <c r="AJ237" s="28">
        <f ca="1" t="shared" si="1442"/>
        <v>38854.2408765178</v>
      </c>
      <c r="AK237" s="28">
        <f ca="1" t="shared" si="1443"/>
        <v>53691.0954571869</v>
      </c>
      <c r="AL237" s="28">
        <f ca="1" t="shared" si="1444"/>
        <v>63979.0224950603</v>
      </c>
      <c r="AM237" s="28">
        <f ca="1" t="shared" si="1445"/>
        <v>69488.0905549059</v>
      </c>
      <c r="AN237" s="28">
        <f ca="1" t="shared" si="1446"/>
        <v>90173.6324988036</v>
      </c>
      <c r="AO237" s="28">
        <f ca="1">C237/'Ejercicio 3 - TIR'!$D$7</f>
        <v>13165.7471773451</v>
      </c>
      <c r="AP237" s="28">
        <f ca="1" t="shared" si="1447"/>
        <v>25688.4936991726</v>
      </c>
      <c r="AQ237" s="28">
        <f ca="1" t="shared" si="1448"/>
        <v>40525.3482798417</v>
      </c>
      <c r="AR237" s="28">
        <f ca="1" t="shared" si="1449"/>
        <v>50813.2753177152</v>
      </c>
      <c r="AS237" s="28">
        <f ca="1" t="shared" si="1450"/>
        <v>56322.3433775608</v>
      </c>
      <c r="AT237" s="28">
        <f ca="1" t="shared" si="1451"/>
        <v>77007.8853214585</v>
      </c>
      <c r="AU237" s="28">
        <f ca="1">AP237*'Ejercicio 3 - TIR'!$D$5</f>
        <v>12844.2468495863</v>
      </c>
      <c r="AV237" s="28">
        <f ca="1">AQ237*'Ejercicio 3 - TIR'!$D$5</f>
        <v>20262.6741399209</v>
      </c>
      <c r="AW237" s="28">
        <f ca="1">AR237*'Ejercicio 3 - TIR'!$D$5</f>
        <v>25406.6376588576</v>
      </c>
      <c r="AX237" s="28">
        <f ca="1">AS237*'Ejercicio 3 - TIR'!$D$5</f>
        <v>28161.1716887804</v>
      </c>
      <c r="AY237" s="28">
        <f ca="1">AT237*'Ejercicio 3 - TIR'!$D$5</f>
        <v>38503.9426607292</v>
      </c>
      <c r="AZ237" s="28">
        <f ca="1" t="shared" ref="AZ237:BD237" si="1761">AJ237-AU237-AE237</f>
        <v>21989.2745274258</v>
      </c>
      <c r="BA237" s="28">
        <f ca="1" t="shared" si="1761"/>
        <v>28799.8036678088</v>
      </c>
      <c r="BB237" s="28">
        <f ca="1" t="shared" si="1761"/>
        <v>33115.2367761636</v>
      </c>
      <c r="BC237" s="28">
        <f ca="1" t="shared" si="1761"/>
        <v>34698.7070989302</v>
      </c>
      <c r="BD237" s="28">
        <f ca="1" t="shared" si="1761"/>
        <v>43377.3992621749</v>
      </c>
      <c r="BE237" s="28">
        <f ca="1" t="shared" ref="BE237:BI237" si="1762">AZ237/Z237</f>
        <v>19413.1527451077</v>
      </c>
      <c r="BF237" s="28">
        <f ca="1" t="shared" si="1762"/>
        <v>22086.5135763182</v>
      </c>
      <c r="BG237" s="28">
        <f ca="1" t="shared" si="1762"/>
        <v>21540.2665984651</v>
      </c>
      <c r="BH237" s="28">
        <f ca="1" t="shared" si="1762"/>
        <v>18582.5737037304</v>
      </c>
      <c r="BI237" s="28">
        <f ca="1" t="shared" si="1762"/>
        <v>18568.5479827694</v>
      </c>
      <c r="BJ237" s="28">
        <f ca="1" t="shared" si="1454"/>
        <v>70781.3796638761</v>
      </c>
      <c r="BK237" s="28">
        <f ca="1" t="shared" si="1455"/>
        <v>30756.0867132151</v>
      </c>
      <c r="BL237" s="28">
        <f ca="1" t="shared" si="1456"/>
        <v>101537.466377091</v>
      </c>
      <c r="BM237" s="28">
        <f ca="1">BK237*'Ejercicio 3 - TIR'!$D$5</f>
        <v>15378.0433566076</v>
      </c>
      <c r="BN237" s="28">
        <f ca="1" t="shared" si="1457"/>
        <v>86159.4230204837</v>
      </c>
      <c r="BO237" s="28">
        <f ca="1" t="shared" si="1458"/>
        <v>36882.2337838648</v>
      </c>
      <c r="BP237" s="28">
        <f ca="1" t="shared" si="1459"/>
        <v>-96128.0960819178</v>
      </c>
      <c r="BQ237" s="28">
        <f ca="1" t="shared" ref="BQ237:BT237" si="1763">BE237</f>
        <v>19413.1527451077</v>
      </c>
      <c r="BR237" s="28">
        <f ca="1" t="shared" si="1763"/>
        <v>22086.5135763182</v>
      </c>
      <c r="BS237" s="28">
        <f ca="1" t="shared" si="1763"/>
        <v>21540.2665984651</v>
      </c>
      <c r="BT237" s="28">
        <f ca="1" t="shared" si="1763"/>
        <v>18582.5737037304</v>
      </c>
      <c r="BU237" s="28">
        <f ca="1" t="shared" si="1461"/>
        <v>55450.7817666342</v>
      </c>
      <c r="BV237" s="30">
        <f ca="1" t="shared" si="1462"/>
        <v>11.065636228227</v>
      </c>
    </row>
    <row r="238" ht="15" customHeight="1" spans="1:74">
      <c r="A238" s="26">
        <v>237</v>
      </c>
      <c r="B238" s="27">
        <f ca="1" t="shared" ref="B238:F238" si="1764">RAND()</f>
        <v>0.337323436859935</v>
      </c>
      <c r="C238" s="28">
        <f ca="1">IF(B238&lt;=('Ejercicio 3 - TIR'!$D$13-'Ejercicio 3 - TIR'!$C$13)/('Ejercicio 3 - TIR'!$E$13-'Ejercicio 3 - TIR'!$C$13),'Ejercicio 3 - TIR'!$C$13+SQRT(('Ejercicio 3 - TIR'!$E$13-'Ejercicio 3 - TIR'!$C$13)*('Ejercicio 3 - TIR'!$D$13-'Ejercicio 3 - TIR'!$C$13)*B238),'Ejercicio 3 - TIR'!$E$13-SQRT(('Ejercicio 3 - TIR'!$E$13-'Ejercicio 3 - TIR'!$C$13)*('Ejercicio 3 - TIR'!$E$13-'Ejercicio 3 - TIR'!$D$13)*(1-B238)))</f>
        <v>71800.4986610033</v>
      </c>
      <c r="D238" s="27">
        <f ca="1" t="shared" si="1764"/>
        <v>0.691583500844338</v>
      </c>
      <c r="E238" s="28">
        <f ca="1">IF(D238&lt;=('Ejercicio 3 - TIR'!$D$14-'Ejercicio 3 - TIR'!$C$14)/('Ejercicio 3 - TIR'!$E$14-'Ejercicio 3 - TIR'!$C$14),'Ejercicio 3 - TIR'!$C$14+SQRT(('Ejercicio 3 - TIR'!$E$14-'Ejercicio 3 - TIR'!$C$14)*('Ejercicio 3 - TIR'!$D$14-'Ejercicio 3 - TIR'!$C$14)*D238),'Ejercicio 3 - TIR'!$E$14-SQRT(('Ejercicio 3 - TIR'!$E$14-'Ejercicio 3 - TIR'!$C$14)*('Ejercicio 3 - TIR'!$E$14-'Ejercicio 3 - TIR'!$D$14)*(1-D238)))</f>
        <v>33198.3476365409</v>
      </c>
      <c r="F238" s="27">
        <f ca="1" t="shared" si="1764"/>
        <v>0.0843827588606394</v>
      </c>
      <c r="G238" s="28">
        <f ca="1">IF(F238&lt;=('Ejercicio 3 - TIR'!$D$18-'Ejercicio 3 - TIR'!$C$18)/('Ejercicio 3 - TIR'!$E$18-'Ejercicio 3 - TIR'!$C$18),'Ejercicio 3 - TIR'!$C$18+SQRT(('Ejercicio 3 - TIR'!$E$18-'Ejercicio 3 - TIR'!$C$18)*('Ejercicio 3 - TIR'!$D$18-'Ejercicio 3 - TIR'!$C$18)*F238),'Ejercicio 3 - TIR'!$E$18-SQRT(('Ejercicio 3 - TIR'!$E$18-'Ejercicio 3 - TIR'!$C$18)*('Ejercicio 3 - TIR'!$E$18-'Ejercicio 3 - TIR'!$D$18)*(1-F238)))</f>
        <v>33557.7259350737</v>
      </c>
      <c r="H238" s="27">
        <f ca="1" t="shared" ref="H238:L238" si="1765">RAND()</f>
        <v>0.574957194077907</v>
      </c>
      <c r="I238" s="28">
        <f ca="1">IF(H238&lt;=('Ejercicio 3 - TIR'!$D$18-'Ejercicio 3 - TIR'!$C$18)/('Ejercicio 3 - TIR'!$E$18-'Ejercicio 3 - TIR'!$C$18),'Ejercicio 3 - TIR'!$C$18+SQRT(('Ejercicio 3 - TIR'!$E$18-'Ejercicio 3 - TIR'!$C$18)*('Ejercicio 3 - TIR'!$D$18-'Ejercicio 3 - TIR'!$C$18)*H238),'Ejercicio 3 - TIR'!$E$18-SQRT(('Ejercicio 3 - TIR'!$E$18-'Ejercicio 3 - TIR'!$C$18)*('Ejercicio 3 - TIR'!$E$18-'Ejercicio 3 - TIR'!$D$18)*(1-H238)))</f>
        <v>39286.7421150631</v>
      </c>
      <c r="J238" s="27">
        <f ca="1" t="shared" si="1765"/>
        <v>0.396573516862354</v>
      </c>
      <c r="K238" s="28">
        <f ca="1">IF(J238&lt;=('Ejercicio 3 - TIR'!$D$18-'Ejercicio 3 - TIR'!$C$18)/('Ejercicio 3 - TIR'!$E$18-'Ejercicio 3 - TIR'!$C$18),'Ejercicio 3 - TIR'!$C$18+SQRT(('Ejercicio 3 - TIR'!$E$18-'Ejercicio 3 - TIR'!$C$18)*('Ejercicio 3 - TIR'!$D$18-'Ejercicio 3 - TIR'!$C$18)*J238),'Ejercicio 3 - TIR'!$E$18-SQRT(('Ejercicio 3 - TIR'!$E$18-'Ejercicio 3 - TIR'!$C$18)*('Ejercicio 3 - TIR'!$E$18-'Ejercicio 3 - TIR'!$D$18)*(1-J238)))</f>
        <v>37712.7185563427</v>
      </c>
      <c r="L238" s="27">
        <f ca="1" t="shared" si="1765"/>
        <v>0.365457012892255</v>
      </c>
      <c r="M238" s="28">
        <f ca="1">IF(L238&lt;=('Ejercicio 3 - TIR'!$D$18-'Ejercicio 3 - TIR'!$C$18)/('Ejercicio 3 - TIR'!$E$18-'Ejercicio 3 - TIR'!$C$18),'Ejercicio 3 - TIR'!$C$18+SQRT(('Ejercicio 3 - TIR'!$E$18-'Ejercicio 3 - TIR'!$C$18)*('Ejercicio 3 - TIR'!$D$18-'Ejercicio 3 - TIR'!$C$18)*L238),'Ejercicio 3 - TIR'!$E$18-SQRT(('Ejercicio 3 - TIR'!$E$18-'Ejercicio 3 - TIR'!$C$18)*('Ejercicio 3 - TIR'!$E$18-'Ejercicio 3 - TIR'!$D$18)*(1-L238)))</f>
        <v>37403.9551547695</v>
      </c>
      <c r="N238" s="27">
        <f ca="1" t="shared" ref="N238:R238" si="1766">RAND()</f>
        <v>0.622859495376261</v>
      </c>
      <c r="O238" s="28">
        <f ca="1">IF(N238&lt;=('Ejercicio 3 - TIR'!$D$18-'Ejercicio 3 - TIR'!$C$18)/('Ejercicio 3 - TIR'!$E$18-'Ejercicio 3 - TIR'!$C$18),'Ejercicio 3 - TIR'!$C$18+SQRT(('Ejercicio 3 - TIR'!$E$18-'Ejercicio 3 - TIR'!$C$18)*('Ejercicio 3 - TIR'!$D$18-'Ejercicio 3 - TIR'!$C$18)*N238),'Ejercicio 3 - TIR'!$E$18-SQRT(('Ejercicio 3 - TIR'!$E$18-'Ejercicio 3 - TIR'!$C$18)*('Ejercicio 3 - TIR'!$E$18-'Ejercicio 3 - TIR'!$D$18)*(1-N238)))</f>
        <v>39665.8638675723</v>
      </c>
      <c r="P238" s="27">
        <f ca="1" t="shared" si="1766"/>
        <v>0.145821482516161</v>
      </c>
      <c r="Q238" s="29">
        <f ca="1">IF(P238&lt;=('Ejercicio 3 - TIR'!$D$22-'Ejercicio 3 - TIR'!$C$22)/('Ejercicio 3 - TIR'!$E$22-'Ejercicio 3 - TIR'!$C$22),'Ejercicio 3 - TIR'!$C$22+SQRT(('Ejercicio 3 - TIR'!$E$22-'Ejercicio 3 - TIR'!$C$22)*('Ejercicio 3 - TIR'!$D$22-'Ejercicio 3 - TIR'!$C$22)*P238),'Ejercicio 3 - TIR'!$E$22-SQRT(('Ejercicio 3 - TIR'!$E$22-'Ejercicio 3 - TIR'!$C$22)*('Ejercicio 3 - TIR'!$E$22-'Ejercicio 3 - TIR'!$D$22)*(1-P238)))</f>
        <v>0.136201193429161</v>
      </c>
      <c r="R238" s="27">
        <f ca="1" t="shared" si="1766"/>
        <v>0.946518502593691</v>
      </c>
      <c r="S238" s="29">
        <f ca="1">IF(R238&lt;=('Ejercicio 3 - TIR'!$D$23-'Ejercicio 3 - TIR'!$C$23)/('Ejercicio 3 - TIR'!$E$23-'Ejercicio 3 - TIR'!$C$23),'Ejercicio 3 - TIR'!$C$23+SQRT(('Ejercicio 3 - TIR'!$E$23-'Ejercicio 3 - TIR'!$C$23)*('Ejercicio 3 - TIR'!$D$23-'Ejercicio 3 - TIR'!$C$23)*R238),'Ejercicio 3 - TIR'!$E$23-SQRT(('Ejercicio 3 - TIR'!$E$23-'Ejercicio 3 - TIR'!$C$23)*('Ejercicio 3 - TIR'!$E$23-'Ejercicio 3 - TIR'!$D$23)*(1-R238)))</f>
        <v>0.170188440728847</v>
      </c>
      <c r="T238" s="27">
        <f ca="1" t="shared" ref="T238:X238" si="1767">RAND()</f>
        <v>0.245384303335309</v>
      </c>
      <c r="U238" s="29">
        <f ca="1">IF(T238&lt;=('Ejercicio 3 - TIR'!$D$24-'Ejercicio 3 - TIR'!$C$24)/('Ejercicio 3 - TIR'!$E$24-'Ejercicio 3 - TIR'!$C$24),'Ejercicio 3 - TIR'!$C$24+SQRT(('Ejercicio 3 - TIR'!$E$24-'Ejercicio 3 - TIR'!$C$24)*('Ejercicio 3 - TIR'!$D$24-'Ejercicio 3 - TIR'!$C$24)*T238),'Ejercicio 3 - TIR'!$E$24-SQRT(('Ejercicio 3 - TIR'!$E$24-'Ejercicio 3 - TIR'!$C$24)*('Ejercicio 3 - TIR'!$E$24-'Ejercicio 3 - TIR'!$D$24)*(1-T238)))</f>
        <v>0.172700375261307</v>
      </c>
      <c r="V238" s="27">
        <f ca="1" t="shared" si="1767"/>
        <v>0.953307729048764</v>
      </c>
      <c r="W238" s="29">
        <f ca="1">IF(V238&lt;=('Ejercicio 3 - TIR'!$D$25-'Ejercicio 3 - TIR'!$C$25)/('Ejercicio 3 - TIR'!$E$25-'Ejercicio 3 - TIR'!$C$25),'Ejercicio 3 - TIR'!$C$25+SQRT(('Ejercicio 3 - TIR'!$E$25-'Ejercicio 3 - TIR'!$C$25)*('Ejercicio 3 - TIR'!$D$25-'Ejercicio 3 - TIR'!$C$25)*V238),'Ejercicio 3 - TIR'!$E$25-SQRT(('Ejercicio 3 - TIR'!$E$25-'Ejercicio 3 - TIR'!$C$25)*('Ejercicio 3 - TIR'!$E$25-'Ejercicio 3 - TIR'!$D$25)*(1-V238)))</f>
        <v>0.237216301461262</v>
      </c>
      <c r="X238" s="27">
        <f ca="1" t="shared" si="1767"/>
        <v>0.607881699131939</v>
      </c>
      <c r="Y238" s="29">
        <f ca="1">IF(X238&lt;=('Ejercicio 3 - TIR'!$D$26-'Ejercicio 3 - TIR'!$C$26)/('Ejercicio 3 - TIR'!$E$26-'Ejercicio 3 - TIR'!$C$26),'Ejercicio 3 - TIR'!$C$26+SQRT(('Ejercicio 3 - TIR'!$E$26-'Ejercicio 3 - TIR'!$C$26)*('Ejercicio 3 - TIR'!$D$26-'Ejercicio 3 - TIR'!$C$26)*X238),'Ejercicio 3 - TIR'!$E$26-SQRT(('Ejercicio 3 - TIR'!$E$26-'Ejercicio 3 - TIR'!$C$26)*('Ejercicio 3 - TIR'!$E$26-'Ejercicio 3 - TIR'!$D$26)*(1-X238)))</f>
        <v>0.233984363258915</v>
      </c>
      <c r="Z238" s="27">
        <f ca="1" t="shared" si="1432"/>
        <v>1.13620119342916</v>
      </c>
      <c r="AA238" s="27">
        <f ca="1" t="shared" si="1433"/>
        <v>1.32956950289312</v>
      </c>
      <c r="AB238" s="27">
        <f ca="1" t="shared" si="1434"/>
        <v>1.55918665497876</v>
      </c>
      <c r="AC238" s="27">
        <f ca="1" t="shared" si="1435"/>
        <v>1.92905114656057</v>
      </c>
      <c r="AD238" s="27">
        <f ca="1" t="shared" si="1436"/>
        <v>2.38041895078243</v>
      </c>
      <c r="AE238" s="26">
        <f ca="1" t="shared" si="1437"/>
        <v>4521.65456797303</v>
      </c>
      <c r="AF238" s="26">
        <f ca="1" t="shared" si="1438"/>
        <v>5291.18790841083</v>
      </c>
      <c r="AG238" s="26">
        <f ca="1" t="shared" si="1439"/>
        <v>6204.97804577147</v>
      </c>
      <c r="AH238" s="26">
        <f ca="1" t="shared" si="1440"/>
        <v>7676.8999884377</v>
      </c>
      <c r="AI238" s="26">
        <f ca="1" t="shared" si="1441"/>
        <v>9473.17454403467</v>
      </c>
      <c r="AJ238" s="28">
        <f ca="1" t="shared" si="1442"/>
        <v>38128.3282561994</v>
      </c>
      <c r="AK238" s="28">
        <f ca="1" t="shared" si="1443"/>
        <v>52234.4541842148</v>
      </c>
      <c r="AL238" s="28">
        <f ca="1" t="shared" si="1444"/>
        <v>58801.1674960192</v>
      </c>
      <c r="AM238" s="28">
        <f ca="1" t="shared" si="1445"/>
        <v>72154.1425772084</v>
      </c>
      <c r="AN238" s="28">
        <f ca="1" t="shared" si="1446"/>
        <v>94421.374049525</v>
      </c>
      <c r="AO238" s="28">
        <f ca="1">C238/'Ejercicio 3 - TIR'!$D$7</f>
        <v>14360.0997322007</v>
      </c>
      <c r="AP238" s="28">
        <f ca="1" t="shared" si="1447"/>
        <v>23768.2285239988</v>
      </c>
      <c r="AQ238" s="28">
        <f ca="1" t="shared" si="1448"/>
        <v>37874.3544520141</v>
      </c>
      <c r="AR238" s="28">
        <f ca="1" t="shared" si="1449"/>
        <v>44441.0677638186</v>
      </c>
      <c r="AS238" s="28">
        <f ca="1" t="shared" si="1450"/>
        <v>57794.0428450078</v>
      </c>
      <c r="AT238" s="28">
        <f ca="1" t="shared" si="1451"/>
        <v>80061.2743173244</v>
      </c>
      <c r="AU238" s="28">
        <f ca="1">AP238*'Ejercicio 3 - TIR'!$D$5</f>
        <v>11884.1142619994</v>
      </c>
      <c r="AV238" s="28">
        <f ca="1">AQ238*'Ejercicio 3 - TIR'!$D$5</f>
        <v>18937.1772260071</v>
      </c>
      <c r="AW238" s="28">
        <f ca="1">AR238*'Ejercicio 3 - TIR'!$D$5</f>
        <v>22220.5338819093</v>
      </c>
      <c r="AX238" s="28">
        <f ca="1">AS238*'Ejercicio 3 - TIR'!$D$5</f>
        <v>28897.0214225039</v>
      </c>
      <c r="AY238" s="28">
        <f ca="1">AT238*'Ejercicio 3 - TIR'!$D$5</f>
        <v>40030.6371586622</v>
      </c>
      <c r="AZ238" s="28">
        <f ca="1" t="shared" ref="AZ238:BD238" si="1768">AJ238-AU238-AE238</f>
        <v>21722.559426227</v>
      </c>
      <c r="BA238" s="28">
        <f ca="1" t="shared" si="1768"/>
        <v>28006.0890497969</v>
      </c>
      <c r="BB238" s="28">
        <f ca="1" t="shared" si="1768"/>
        <v>30375.6555683385</v>
      </c>
      <c r="BC238" s="28">
        <f ca="1" t="shared" si="1768"/>
        <v>35580.2211662668</v>
      </c>
      <c r="BD238" s="28">
        <f ca="1" t="shared" si="1768"/>
        <v>44917.5623468282</v>
      </c>
      <c r="BE238" s="28">
        <f ca="1" t="shared" ref="BE238:BI238" si="1769">AZ238/Z238</f>
        <v>19118.585292686</v>
      </c>
      <c r="BF238" s="28">
        <f ca="1" t="shared" si="1769"/>
        <v>21064.0278592853</v>
      </c>
      <c r="BG238" s="28">
        <f ca="1" t="shared" si="1769"/>
        <v>19481.7313702267</v>
      </c>
      <c r="BH238" s="28">
        <f ca="1" t="shared" si="1769"/>
        <v>18444.4156546627</v>
      </c>
      <c r="BI238" s="28">
        <f ca="1" t="shared" si="1769"/>
        <v>18869.6037443594</v>
      </c>
      <c r="BJ238" s="28">
        <f ca="1" t="shared" si="1454"/>
        <v>79025.9758486849</v>
      </c>
      <c r="BK238" s="28">
        <f ca="1" t="shared" si="1455"/>
        <v>34183.0535376561</v>
      </c>
      <c r="BL238" s="28">
        <f ca="1" t="shared" si="1456"/>
        <v>113209.029386341</v>
      </c>
      <c r="BM238" s="28">
        <f ca="1">BK238*'Ejercicio 3 - TIR'!$D$5</f>
        <v>17091.5267688281</v>
      </c>
      <c r="BN238" s="28">
        <f ca="1" t="shared" si="1457"/>
        <v>96117.502617513</v>
      </c>
      <c r="BO238" s="28">
        <f ca="1" t="shared" si="1458"/>
        <v>40378.3975026412</v>
      </c>
      <c r="BP238" s="28">
        <f ca="1" t="shared" si="1459"/>
        <v>-104998.846297544</v>
      </c>
      <c r="BQ238" s="28">
        <f ca="1" t="shared" ref="BQ238:BT238" si="1770">BE238</f>
        <v>19118.585292686</v>
      </c>
      <c r="BR238" s="28">
        <f ca="1" t="shared" si="1770"/>
        <v>21064.0278592853</v>
      </c>
      <c r="BS238" s="28">
        <f ca="1" t="shared" si="1770"/>
        <v>19481.7313702267</v>
      </c>
      <c r="BT238" s="28">
        <f ca="1" t="shared" si="1770"/>
        <v>18444.4156546627</v>
      </c>
      <c r="BU238" s="28">
        <f ca="1" t="shared" si="1461"/>
        <v>59248.0012470006</v>
      </c>
      <c r="BV238" s="30">
        <f ca="1" t="shared" si="1462"/>
        <v>8.03283627854105</v>
      </c>
    </row>
    <row r="239" ht="15" customHeight="1" spans="1:74">
      <c r="A239" s="26">
        <v>238</v>
      </c>
      <c r="B239" s="27">
        <f ca="1" t="shared" ref="B239:F239" si="1771">RAND()</f>
        <v>0.358271536023004</v>
      </c>
      <c r="C239" s="28">
        <f ca="1">IF(B239&lt;=('Ejercicio 3 - TIR'!$D$13-'Ejercicio 3 - TIR'!$C$13)/('Ejercicio 3 - TIR'!$E$13-'Ejercicio 3 - TIR'!$C$13),'Ejercicio 3 - TIR'!$C$13+SQRT(('Ejercicio 3 - TIR'!$E$13-'Ejercicio 3 - TIR'!$C$13)*('Ejercicio 3 - TIR'!$D$13-'Ejercicio 3 - TIR'!$C$13)*B239),'Ejercicio 3 - TIR'!$E$13-SQRT(('Ejercicio 3 - TIR'!$E$13-'Ejercicio 3 - TIR'!$C$13)*('Ejercicio 3 - TIR'!$E$13-'Ejercicio 3 - TIR'!$D$13)*(1-B239)))</f>
        <v>72249.7899688598</v>
      </c>
      <c r="D239" s="27">
        <f ca="1" t="shared" si="1771"/>
        <v>0.560911872653984</v>
      </c>
      <c r="E239" s="28">
        <f ca="1">IF(D239&lt;=('Ejercicio 3 - TIR'!$D$14-'Ejercicio 3 - TIR'!$C$14)/('Ejercicio 3 - TIR'!$E$14-'Ejercicio 3 - TIR'!$C$14),'Ejercicio 3 - TIR'!$C$14+SQRT(('Ejercicio 3 - TIR'!$E$14-'Ejercicio 3 - TIR'!$C$14)*('Ejercicio 3 - TIR'!$D$14-'Ejercicio 3 - TIR'!$C$14)*D239),'Ejercicio 3 - TIR'!$E$14-SQRT(('Ejercicio 3 - TIR'!$E$14-'Ejercicio 3 - TIR'!$C$14)*('Ejercicio 3 - TIR'!$E$14-'Ejercicio 3 - TIR'!$D$14)*(1-D239)))</f>
        <v>31884.3842438234</v>
      </c>
      <c r="F239" s="27">
        <f ca="1" t="shared" si="1771"/>
        <v>0.280026276268607</v>
      </c>
      <c r="G239" s="28">
        <f ca="1">IF(F239&lt;=('Ejercicio 3 - TIR'!$D$18-'Ejercicio 3 - TIR'!$C$18)/('Ejercicio 3 - TIR'!$E$18-'Ejercicio 3 - TIR'!$C$18),'Ejercicio 3 - TIR'!$C$18+SQRT(('Ejercicio 3 - TIR'!$E$18-'Ejercicio 3 - TIR'!$C$18)*('Ejercicio 3 - TIR'!$D$18-'Ejercicio 3 - TIR'!$C$18)*F239),'Ejercicio 3 - TIR'!$E$18-SQRT(('Ejercicio 3 - TIR'!$E$18-'Ejercicio 3 - TIR'!$C$18)*('Ejercicio 3 - TIR'!$E$18-'Ejercicio 3 - TIR'!$D$18)*(1-F239)))</f>
        <v>36481.0447799943</v>
      </c>
      <c r="H239" s="27">
        <f ca="1" t="shared" ref="H239:L239" si="1772">RAND()</f>
        <v>0.277794756119642</v>
      </c>
      <c r="I239" s="28">
        <f ca="1">IF(H239&lt;=('Ejercicio 3 - TIR'!$D$18-'Ejercicio 3 - TIR'!$C$18)/('Ejercicio 3 - TIR'!$E$18-'Ejercicio 3 - TIR'!$C$18),'Ejercicio 3 - TIR'!$C$18+SQRT(('Ejercicio 3 - TIR'!$E$18-'Ejercicio 3 - TIR'!$C$18)*('Ejercicio 3 - TIR'!$D$18-'Ejercicio 3 - TIR'!$C$18)*H239),'Ejercicio 3 - TIR'!$E$18-SQRT(('Ejercicio 3 - TIR'!$E$18-'Ejercicio 3 - TIR'!$C$18)*('Ejercicio 3 - TIR'!$E$18-'Ejercicio 3 - TIR'!$D$18)*(1-H239)))</f>
        <v>36455.1695111706</v>
      </c>
      <c r="J239" s="27">
        <f ca="1" t="shared" si="1772"/>
        <v>0.33292394141773</v>
      </c>
      <c r="K239" s="28">
        <f ca="1">IF(J239&lt;=('Ejercicio 3 - TIR'!$D$18-'Ejercicio 3 - TIR'!$C$18)/('Ejercicio 3 - TIR'!$E$18-'Ejercicio 3 - TIR'!$C$18),'Ejercicio 3 - TIR'!$C$18+SQRT(('Ejercicio 3 - TIR'!$E$18-'Ejercicio 3 - TIR'!$C$18)*('Ejercicio 3 - TIR'!$D$18-'Ejercicio 3 - TIR'!$C$18)*J239),'Ejercicio 3 - TIR'!$E$18-SQRT(('Ejercicio 3 - TIR'!$E$18-'Ejercicio 3 - TIR'!$C$18)*('Ejercicio 3 - TIR'!$E$18-'Ejercicio 3 - TIR'!$D$18)*(1-J239)))</f>
        <v>37066.7242207871</v>
      </c>
      <c r="L239" s="27">
        <f ca="1" t="shared" si="1772"/>
        <v>0.295356334828689</v>
      </c>
      <c r="M239" s="28">
        <f ca="1">IF(L239&lt;=('Ejercicio 3 - TIR'!$D$18-'Ejercicio 3 - TIR'!$C$18)/('Ejercicio 3 - TIR'!$E$18-'Ejercicio 3 - TIR'!$C$18),'Ejercicio 3 - TIR'!$C$18+SQRT(('Ejercicio 3 - TIR'!$E$18-'Ejercicio 3 - TIR'!$C$18)*('Ejercicio 3 - TIR'!$D$18-'Ejercicio 3 - TIR'!$C$18)*L239),'Ejercicio 3 - TIR'!$E$18-SQRT(('Ejercicio 3 - TIR'!$E$18-'Ejercicio 3 - TIR'!$C$18)*('Ejercicio 3 - TIR'!$E$18-'Ejercicio 3 - TIR'!$D$18)*(1-L239)))</f>
        <v>36656.0837002177</v>
      </c>
      <c r="N239" s="27">
        <f ca="1" t="shared" ref="N239:R239" si="1773">RAND()</f>
        <v>0.366401224764699</v>
      </c>
      <c r="O239" s="28">
        <f ca="1">IF(N239&lt;=('Ejercicio 3 - TIR'!$D$18-'Ejercicio 3 - TIR'!$C$18)/('Ejercicio 3 - TIR'!$E$18-'Ejercicio 3 - TIR'!$C$18),'Ejercicio 3 - TIR'!$C$18+SQRT(('Ejercicio 3 - TIR'!$E$18-'Ejercicio 3 - TIR'!$C$18)*('Ejercicio 3 - TIR'!$D$18-'Ejercicio 3 - TIR'!$C$18)*N239),'Ejercicio 3 - TIR'!$E$18-SQRT(('Ejercicio 3 - TIR'!$E$18-'Ejercicio 3 - TIR'!$C$18)*('Ejercicio 3 - TIR'!$E$18-'Ejercicio 3 - TIR'!$D$18)*(1-N239)))</f>
        <v>37413.5135876792</v>
      </c>
      <c r="P239" s="27">
        <f ca="1" t="shared" si="1773"/>
        <v>0.230091069133118</v>
      </c>
      <c r="Q239" s="29">
        <f ca="1">IF(P239&lt;=('Ejercicio 3 - TIR'!$D$22-'Ejercicio 3 - TIR'!$C$22)/('Ejercicio 3 - TIR'!$E$22-'Ejercicio 3 - TIR'!$C$22),'Ejercicio 3 - TIR'!$C$22+SQRT(('Ejercicio 3 - TIR'!$E$22-'Ejercicio 3 - TIR'!$C$22)*('Ejercicio 3 - TIR'!$D$22-'Ejercicio 3 - TIR'!$C$22)*P239),'Ejercicio 3 - TIR'!$E$22-SQRT(('Ejercicio 3 - TIR'!$E$22-'Ejercicio 3 - TIR'!$C$22)*('Ejercicio 3 - TIR'!$E$22-'Ejercicio 3 - TIR'!$D$22)*(1-P239)))</f>
        <v>0.140351017774048</v>
      </c>
      <c r="R239" s="27">
        <f ca="1" t="shared" si="1773"/>
        <v>0.592845328188549</v>
      </c>
      <c r="S239" s="29">
        <f ca="1">IF(R239&lt;=('Ejercicio 3 - TIR'!$D$23-'Ejercicio 3 - TIR'!$C$23)/('Ejercicio 3 - TIR'!$E$23-'Ejercicio 3 - TIR'!$C$23),'Ejercicio 3 - TIR'!$C$23+SQRT(('Ejercicio 3 - TIR'!$E$23-'Ejercicio 3 - TIR'!$C$23)*('Ejercicio 3 - TIR'!$D$23-'Ejercicio 3 - TIR'!$C$23)*R239),'Ejercicio 3 - TIR'!$E$23-SQRT(('Ejercicio 3 - TIR'!$E$23-'Ejercicio 3 - TIR'!$C$23)*('Ejercicio 3 - TIR'!$E$23-'Ejercicio 3 - TIR'!$D$23)*(1-R239)))</f>
        <v>0.152928272879984</v>
      </c>
      <c r="T239" s="27">
        <f ca="1" t="shared" ref="T239:X239" si="1774">RAND()</f>
        <v>0.00989303555280063</v>
      </c>
      <c r="U239" s="29">
        <f ca="1">IF(T239&lt;=('Ejercicio 3 - TIR'!$D$24-'Ejercicio 3 - TIR'!$C$24)/('Ejercicio 3 - TIR'!$E$24-'Ejercicio 3 - TIR'!$C$24),'Ejercicio 3 - TIR'!$C$24+SQRT(('Ejercicio 3 - TIR'!$E$24-'Ejercicio 3 - TIR'!$C$24)*('Ejercicio 3 - TIR'!$D$24-'Ejercicio 3 - TIR'!$C$24)*T239),'Ejercicio 3 - TIR'!$E$24-SQRT(('Ejercicio 3 - TIR'!$E$24-'Ejercicio 3 - TIR'!$C$24)*('Ejercicio 3 - TIR'!$E$24-'Ejercicio 3 - TIR'!$D$24)*(1-T239)))</f>
        <v>0.154558001169469</v>
      </c>
      <c r="V239" s="27">
        <f ca="1" t="shared" si="1774"/>
        <v>0.258504166820794</v>
      </c>
      <c r="W239" s="29">
        <f ca="1">IF(V239&lt;=('Ejercicio 3 - TIR'!$D$25-'Ejercicio 3 - TIR'!$C$25)/('Ejercicio 3 - TIR'!$E$25-'Ejercicio 3 - TIR'!$C$25),'Ejercicio 3 - TIR'!$C$25+SQRT(('Ejercicio 3 - TIR'!$E$25-'Ejercicio 3 - TIR'!$C$25)*('Ejercicio 3 - TIR'!$D$25-'Ejercicio 3 - TIR'!$C$25)*V239),'Ejercicio 3 - TIR'!$E$25-SQRT(('Ejercicio 3 - TIR'!$E$25-'Ejercicio 3 - TIR'!$C$25)*('Ejercicio 3 - TIR'!$E$25-'Ejercicio 3 - TIR'!$D$25)*(1-V239)))</f>
        <v>0.1990238227901</v>
      </c>
      <c r="X239" s="27">
        <f ca="1" t="shared" si="1774"/>
        <v>0.508686965526439</v>
      </c>
      <c r="Y239" s="29">
        <f ca="1">IF(X239&lt;=('Ejercicio 3 - TIR'!$D$26-'Ejercicio 3 - TIR'!$C$26)/('Ejercicio 3 - TIR'!$E$26-'Ejercicio 3 - TIR'!$C$26),'Ejercicio 3 - TIR'!$C$26+SQRT(('Ejercicio 3 - TIR'!$E$26-'Ejercicio 3 - TIR'!$C$26)*('Ejercicio 3 - TIR'!$D$26-'Ejercicio 3 - TIR'!$C$26)*X239),'Ejercicio 3 - TIR'!$E$26-SQRT(('Ejercicio 3 - TIR'!$E$26-'Ejercicio 3 - TIR'!$C$26)*('Ejercicio 3 - TIR'!$E$26-'Ejercicio 3 - TIR'!$D$26)*(1-X239)))</f>
        <v>0.22849184155731</v>
      </c>
      <c r="Z239" s="27">
        <f ca="1" t="shared" si="1432"/>
        <v>1.14035101777405</v>
      </c>
      <c r="AA239" s="27">
        <f ca="1" t="shared" si="1433"/>
        <v>1.31474292939916</v>
      </c>
      <c r="AB239" s="27">
        <f ca="1" t="shared" si="1434"/>
        <v>1.51794696861879</v>
      </c>
      <c r="AC239" s="27">
        <f ca="1" t="shared" si="1435"/>
        <v>1.82005457710595</v>
      </c>
      <c r="AD239" s="27">
        <f ca="1" t="shared" si="1436"/>
        <v>2.2359221991637</v>
      </c>
      <c r="AE239" s="26">
        <f ca="1" t="shared" si="1437"/>
        <v>4475.00577971943</v>
      </c>
      <c r="AF239" s="26">
        <f ca="1" t="shared" si="1438"/>
        <v>5159.36068473986</v>
      </c>
      <c r="AG239" s="26">
        <f ca="1" t="shared" si="1439"/>
        <v>5956.7811594856</v>
      </c>
      <c r="AH239" s="26">
        <f ca="1" t="shared" si="1440"/>
        <v>7142.32251737047</v>
      </c>
      <c r="AI239" s="26">
        <f ca="1" t="shared" si="1441"/>
        <v>8774.28494236069</v>
      </c>
      <c r="AJ239" s="28">
        <f ca="1" t="shared" si="1442"/>
        <v>41601.1965443271</v>
      </c>
      <c r="AK239" s="28">
        <f ca="1" t="shared" si="1443"/>
        <v>47929.1763548595</v>
      </c>
      <c r="AL239" s="28">
        <f ca="1" t="shared" si="1444"/>
        <v>56265.3216675726</v>
      </c>
      <c r="AM239" s="28">
        <f ca="1" t="shared" si="1445"/>
        <v>66716.0729173599</v>
      </c>
      <c r="AN239" s="28">
        <f ca="1" t="shared" si="1446"/>
        <v>83653.7055794046</v>
      </c>
      <c r="AO239" s="28">
        <f ca="1">C239/'Ejercicio 3 - TIR'!$D$7</f>
        <v>14449.957993772</v>
      </c>
      <c r="AP239" s="28">
        <f ca="1" t="shared" si="1447"/>
        <v>27151.2385505551</v>
      </c>
      <c r="AQ239" s="28">
        <f ca="1" t="shared" si="1448"/>
        <v>33479.2183610876</v>
      </c>
      <c r="AR239" s="28">
        <f ca="1" t="shared" si="1449"/>
        <v>41815.3636738006</v>
      </c>
      <c r="AS239" s="28">
        <f ca="1" t="shared" si="1450"/>
        <v>52266.1149235879</v>
      </c>
      <c r="AT239" s="28">
        <f ca="1" t="shared" si="1451"/>
        <v>69203.7475856327</v>
      </c>
      <c r="AU239" s="28">
        <f ca="1">AP239*'Ejercicio 3 - TIR'!$D$5</f>
        <v>13575.6192752776</v>
      </c>
      <c r="AV239" s="28">
        <f ca="1">AQ239*'Ejercicio 3 - TIR'!$D$5</f>
        <v>16739.6091805438</v>
      </c>
      <c r="AW239" s="28">
        <f ca="1">AR239*'Ejercicio 3 - TIR'!$D$5</f>
        <v>20907.6818369003</v>
      </c>
      <c r="AX239" s="28">
        <f ca="1">AS239*'Ejercicio 3 - TIR'!$D$5</f>
        <v>26133.057461794</v>
      </c>
      <c r="AY239" s="28">
        <f ca="1">AT239*'Ejercicio 3 - TIR'!$D$5</f>
        <v>34601.8737928163</v>
      </c>
      <c r="AZ239" s="28">
        <f ca="1" t="shared" ref="AZ239:BD239" si="1775">AJ239-AU239-AE239</f>
        <v>23550.5714893301</v>
      </c>
      <c r="BA239" s="28">
        <f ca="1" t="shared" si="1775"/>
        <v>26030.2064895759</v>
      </c>
      <c r="BB239" s="28">
        <f ca="1" t="shared" si="1775"/>
        <v>29400.8586711867</v>
      </c>
      <c r="BC239" s="28">
        <f ca="1" t="shared" si="1775"/>
        <v>33440.6929381955</v>
      </c>
      <c r="BD239" s="28">
        <f ca="1" t="shared" si="1775"/>
        <v>40277.5468442276</v>
      </c>
      <c r="BE239" s="28">
        <f ca="1" t="shared" ref="BE239:BI239" si="1776">AZ239/Z239</f>
        <v>20652.0370677623</v>
      </c>
      <c r="BF239" s="28">
        <f ca="1" t="shared" si="1776"/>
        <v>19798.7042999133</v>
      </c>
      <c r="BG239" s="28">
        <f ca="1" t="shared" si="1776"/>
        <v>19368.8312431225</v>
      </c>
      <c r="BH239" s="28">
        <f ca="1" t="shared" si="1776"/>
        <v>18373.456136337</v>
      </c>
      <c r="BI239" s="28">
        <f ca="1" t="shared" si="1776"/>
        <v>18013.8409374408</v>
      </c>
      <c r="BJ239" s="28">
        <f ca="1" t="shared" si="1454"/>
        <v>71291.0025374299</v>
      </c>
      <c r="BK239" s="28">
        <f ca="1" t="shared" si="1455"/>
        <v>32308.9818552576</v>
      </c>
      <c r="BL239" s="28">
        <f ca="1" t="shared" si="1456"/>
        <v>103599.984392688</v>
      </c>
      <c r="BM239" s="28">
        <f ca="1">BK239*'Ejercicio 3 - TIR'!$D$5</f>
        <v>16154.4909276288</v>
      </c>
      <c r="BN239" s="28">
        <f ca="1" t="shared" si="1457"/>
        <v>87445.4934650587</v>
      </c>
      <c r="BO239" s="28">
        <f ca="1" t="shared" si="1458"/>
        <v>39109.3632407094</v>
      </c>
      <c r="BP239" s="28">
        <f ca="1" t="shared" si="1459"/>
        <v>-104134.174212683</v>
      </c>
      <c r="BQ239" s="28">
        <f ca="1" t="shared" ref="BQ239:BT239" si="1777">BE239</f>
        <v>20652.0370677623</v>
      </c>
      <c r="BR239" s="28">
        <f ca="1" t="shared" si="1777"/>
        <v>19798.7042999133</v>
      </c>
      <c r="BS239" s="28">
        <f ca="1" t="shared" si="1777"/>
        <v>19368.8312431225</v>
      </c>
      <c r="BT239" s="28">
        <f ca="1" t="shared" si="1777"/>
        <v>18373.456136337</v>
      </c>
      <c r="BU239" s="28">
        <f ca="1" t="shared" si="1461"/>
        <v>57123.2041781501</v>
      </c>
      <c r="BV239" s="30">
        <f ca="1" t="shared" si="1462"/>
        <v>7.91318580429077</v>
      </c>
    </row>
    <row r="240" ht="15" customHeight="1" spans="1:74">
      <c r="A240" s="26">
        <v>239</v>
      </c>
      <c r="B240" s="27">
        <f ca="1" t="shared" ref="B240:F240" si="1778">RAND()</f>
        <v>0.689390229785816</v>
      </c>
      <c r="C240" s="28">
        <f ca="1">IF(B240&lt;=('Ejercicio 3 - TIR'!$D$13-'Ejercicio 3 - TIR'!$C$13)/('Ejercicio 3 - TIR'!$E$13-'Ejercicio 3 - TIR'!$C$13),'Ejercicio 3 - TIR'!$C$13+SQRT(('Ejercicio 3 - TIR'!$E$13-'Ejercicio 3 - TIR'!$C$13)*('Ejercicio 3 - TIR'!$D$13-'Ejercicio 3 - TIR'!$C$13)*B240),'Ejercicio 3 - TIR'!$E$13-SQRT(('Ejercicio 3 - TIR'!$E$13-'Ejercicio 3 - TIR'!$C$13)*('Ejercicio 3 - TIR'!$E$13-'Ejercicio 3 - TIR'!$D$13)*(1-B240)))</f>
        <v>80693.7387291837</v>
      </c>
      <c r="D240" s="27">
        <f ca="1" t="shared" si="1778"/>
        <v>0.825160167046219</v>
      </c>
      <c r="E240" s="28">
        <f ca="1">IF(D240&lt;=('Ejercicio 3 - TIR'!$D$14-'Ejercicio 3 - TIR'!$C$14)/('Ejercicio 3 - TIR'!$E$14-'Ejercicio 3 - TIR'!$C$14),'Ejercicio 3 - TIR'!$C$14+SQRT(('Ejercicio 3 - TIR'!$E$14-'Ejercicio 3 - TIR'!$C$14)*('Ejercicio 3 - TIR'!$D$14-'Ejercicio 3 - TIR'!$C$14)*D240),'Ejercicio 3 - TIR'!$E$14-SQRT(('Ejercicio 3 - TIR'!$E$14-'Ejercicio 3 - TIR'!$C$14)*('Ejercicio 3 - TIR'!$E$14-'Ejercicio 3 - TIR'!$D$14)*(1-D240)))</f>
        <v>34878.8697592165</v>
      </c>
      <c r="F240" s="27">
        <f ca="1" t="shared" si="1778"/>
        <v>0.837750631393353</v>
      </c>
      <c r="G240" s="28">
        <f ca="1">IF(F240&lt;=('Ejercicio 3 - TIR'!$D$18-'Ejercicio 3 - TIR'!$C$18)/('Ejercicio 3 - TIR'!$E$18-'Ejercicio 3 - TIR'!$C$18),'Ejercicio 3 - TIR'!$C$18+SQRT(('Ejercicio 3 - TIR'!$E$18-'Ejercicio 3 - TIR'!$C$18)*('Ejercicio 3 - TIR'!$D$18-'Ejercicio 3 - TIR'!$C$18)*F240),'Ejercicio 3 - TIR'!$E$18-SQRT(('Ejercicio 3 - TIR'!$E$18-'Ejercicio 3 - TIR'!$C$18)*('Ejercicio 3 - TIR'!$E$18-'Ejercicio 3 - TIR'!$D$18)*(1-F240)))</f>
        <v>41511.633240971</v>
      </c>
      <c r="H240" s="27">
        <f ca="1" t="shared" ref="H240:L240" si="1779">RAND()</f>
        <v>0.771424965578295</v>
      </c>
      <c r="I240" s="28">
        <f ca="1">IF(H240&lt;=('Ejercicio 3 - TIR'!$D$18-'Ejercicio 3 - TIR'!$C$18)/('Ejercicio 3 - TIR'!$E$18-'Ejercicio 3 - TIR'!$C$18),'Ejercicio 3 - TIR'!$C$18+SQRT(('Ejercicio 3 - TIR'!$E$18-'Ejercicio 3 - TIR'!$C$18)*('Ejercicio 3 - TIR'!$D$18-'Ejercicio 3 - TIR'!$C$18)*H240),'Ejercicio 3 - TIR'!$E$18-SQRT(('Ejercicio 3 - TIR'!$E$18-'Ejercicio 3 - TIR'!$C$18)*('Ejercicio 3 - TIR'!$E$18-'Ejercicio 3 - TIR'!$D$18)*(1-H240)))</f>
        <v>40859.5739854904</v>
      </c>
      <c r="J240" s="27">
        <f ca="1" t="shared" si="1779"/>
        <v>0.717565338193009</v>
      </c>
      <c r="K240" s="28">
        <f ca="1">IF(J240&lt;=('Ejercicio 3 - TIR'!$D$18-'Ejercicio 3 - TIR'!$C$18)/('Ejercicio 3 - TIR'!$E$18-'Ejercicio 3 - TIR'!$C$18),'Ejercicio 3 - TIR'!$C$18+SQRT(('Ejercicio 3 - TIR'!$E$18-'Ejercicio 3 - TIR'!$C$18)*('Ejercicio 3 - TIR'!$D$18-'Ejercicio 3 - TIR'!$C$18)*J240),'Ejercicio 3 - TIR'!$E$18-SQRT(('Ejercicio 3 - TIR'!$E$18-'Ejercicio 3 - TIR'!$C$18)*('Ejercicio 3 - TIR'!$E$18-'Ejercicio 3 - TIR'!$D$18)*(1-J240)))</f>
        <v>40397.5441734304</v>
      </c>
      <c r="L240" s="27">
        <f ca="1" t="shared" si="1779"/>
        <v>0.99214115874001</v>
      </c>
      <c r="M240" s="28">
        <f ca="1">IF(L240&lt;=('Ejercicio 3 - TIR'!$D$18-'Ejercicio 3 - TIR'!$C$18)/('Ejercicio 3 - TIR'!$E$18-'Ejercicio 3 - TIR'!$C$18),'Ejercicio 3 - TIR'!$C$18+SQRT(('Ejercicio 3 - TIR'!$E$18-'Ejercicio 3 - TIR'!$C$18)*('Ejercicio 3 - TIR'!$D$18-'Ejercicio 3 - TIR'!$C$18)*L240),'Ejercicio 3 - TIR'!$E$18-SQRT(('Ejercicio 3 - TIR'!$E$18-'Ejercicio 3 - TIR'!$C$18)*('Ejercicio 3 - TIR'!$E$18-'Ejercicio 3 - TIR'!$D$18)*(1-L240)))</f>
        <v>44232.2675632102</v>
      </c>
      <c r="N240" s="27">
        <f ca="1" t="shared" ref="N240:R240" si="1780">RAND()</f>
        <v>0.74223862786429</v>
      </c>
      <c r="O240" s="28">
        <f ca="1">IF(N240&lt;=('Ejercicio 3 - TIR'!$D$18-'Ejercicio 3 - TIR'!$C$18)/('Ejercicio 3 - TIR'!$E$18-'Ejercicio 3 - TIR'!$C$18),'Ejercicio 3 - TIR'!$C$18+SQRT(('Ejercicio 3 - TIR'!$E$18-'Ejercicio 3 - TIR'!$C$18)*('Ejercicio 3 - TIR'!$D$18-'Ejercicio 3 - TIR'!$C$18)*N240),'Ejercicio 3 - TIR'!$E$18-SQRT(('Ejercicio 3 - TIR'!$E$18-'Ejercicio 3 - TIR'!$C$18)*('Ejercicio 3 - TIR'!$E$18-'Ejercicio 3 - TIR'!$D$18)*(1-N240)))</f>
        <v>40603.1712666766</v>
      </c>
      <c r="P240" s="27">
        <f ca="1" t="shared" si="1780"/>
        <v>0.739210100402141</v>
      </c>
      <c r="Q240" s="29">
        <f ca="1">IF(P240&lt;=('Ejercicio 3 - TIR'!$D$22-'Ejercicio 3 - TIR'!$C$22)/('Ejercicio 3 - TIR'!$E$22-'Ejercicio 3 - TIR'!$C$22),'Ejercicio 3 - TIR'!$C$22+SQRT(('Ejercicio 3 - TIR'!$E$22-'Ejercicio 3 - TIR'!$C$22)*('Ejercicio 3 - TIR'!$D$22-'Ejercicio 3 - TIR'!$C$22)*P240),'Ejercicio 3 - TIR'!$E$22-SQRT(('Ejercicio 3 - TIR'!$E$22-'Ejercicio 3 - TIR'!$C$22)*('Ejercicio 3 - TIR'!$E$22-'Ejercicio 3 - TIR'!$D$22)*(1-P240)))</f>
        <v>0.158333855458893</v>
      </c>
      <c r="R240" s="27">
        <f ca="1" t="shared" si="1780"/>
        <v>0.637569523644893</v>
      </c>
      <c r="S240" s="29">
        <f ca="1">IF(R240&lt;=('Ejercicio 3 - TIR'!$D$23-'Ejercicio 3 - TIR'!$C$23)/('Ejercicio 3 - TIR'!$E$23-'Ejercicio 3 - TIR'!$C$23),'Ejercicio 3 - TIR'!$C$23+SQRT(('Ejercicio 3 - TIR'!$E$23-'Ejercicio 3 - TIR'!$C$23)*('Ejercicio 3 - TIR'!$D$23-'Ejercicio 3 - TIR'!$C$23)*R240),'Ejercicio 3 - TIR'!$E$23-SQRT(('Ejercicio 3 - TIR'!$E$23-'Ejercicio 3 - TIR'!$C$23)*('Ejercicio 3 - TIR'!$E$23-'Ejercicio 3 - TIR'!$D$23)*(1-R240)))</f>
        <v>0.154458370109972</v>
      </c>
      <c r="T240" s="27">
        <f ca="1" t="shared" ref="T240:X240" si="1781">RAND()</f>
        <v>0.217821674585855</v>
      </c>
      <c r="U240" s="29">
        <f ca="1">IF(T240&lt;=('Ejercicio 3 - TIR'!$D$24-'Ejercicio 3 - TIR'!$C$24)/('Ejercicio 3 - TIR'!$E$24-'Ejercicio 3 - TIR'!$C$24),'Ejercicio 3 - TIR'!$C$24+SQRT(('Ejercicio 3 - TIR'!$E$24-'Ejercicio 3 - TIR'!$C$24)*('Ejercicio 3 - TIR'!$D$24-'Ejercicio 3 - TIR'!$C$24)*T240),'Ejercicio 3 - TIR'!$E$24-SQRT(('Ejercicio 3 - TIR'!$E$24-'Ejercicio 3 - TIR'!$C$24)*('Ejercicio 3 - TIR'!$E$24-'Ejercicio 3 - TIR'!$D$24)*(1-T240)))</f>
        <v>0.17138750842502</v>
      </c>
      <c r="V240" s="27">
        <f ca="1" t="shared" si="1781"/>
        <v>0.800495506579332</v>
      </c>
      <c r="W240" s="29">
        <f ca="1">IF(V240&lt;=('Ejercicio 3 - TIR'!$D$25-'Ejercicio 3 - TIR'!$C$25)/('Ejercicio 3 - TIR'!$E$25-'Ejercicio 3 - TIR'!$C$25),'Ejercicio 3 - TIR'!$C$25+SQRT(('Ejercicio 3 - TIR'!$E$25-'Ejercicio 3 - TIR'!$C$25)*('Ejercicio 3 - TIR'!$D$25-'Ejercicio 3 - TIR'!$C$25)*V240),'Ejercicio 3 - TIR'!$E$25-SQRT(('Ejercicio 3 - TIR'!$E$25-'Ejercicio 3 - TIR'!$C$25)*('Ejercicio 3 - TIR'!$E$25-'Ejercicio 3 - TIR'!$D$25)*(1-V240)))</f>
        <v>0.223575281894175</v>
      </c>
      <c r="X240" s="27">
        <f ca="1" t="shared" si="1781"/>
        <v>0.879131342276998</v>
      </c>
      <c r="Y240" s="29">
        <f ca="1">IF(X240&lt;=('Ejercicio 3 - TIR'!$D$26-'Ejercicio 3 - TIR'!$C$26)/('Ejercicio 3 - TIR'!$E$26-'Ejercicio 3 - TIR'!$C$26),'Ejercicio 3 - TIR'!$C$26+SQRT(('Ejercicio 3 - TIR'!$E$26-'Ejercicio 3 - TIR'!$C$26)*('Ejercicio 3 - TIR'!$D$26-'Ejercicio 3 - TIR'!$C$26)*X240),'Ejercicio 3 - TIR'!$E$26-SQRT(('Ejercicio 3 - TIR'!$E$26-'Ejercicio 3 - TIR'!$C$26)*('Ejercicio 3 - TIR'!$E$26-'Ejercicio 3 - TIR'!$D$26)*(1-X240)))</f>
        <v>0.254452186948699</v>
      </c>
      <c r="Z240" s="27">
        <f ca="1" t="shared" si="1432"/>
        <v>1.15833385545889</v>
      </c>
      <c r="AA240" s="27">
        <f ca="1" t="shared" si="1433"/>
        <v>1.33724821481627</v>
      </c>
      <c r="AB240" s="27">
        <f ca="1" t="shared" si="1434"/>
        <v>1.56643585449944</v>
      </c>
      <c r="AC240" s="27">
        <f ca="1" t="shared" si="1435"/>
        <v>1.91665219223829</v>
      </c>
      <c r="AD240" s="27">
        <f ca="1" t="shared" si="1436"/>
        <v>2.40434853417335</v>
      </c>
      <c r="AE240" s="26">
        <f ca="1" t="shared" si="1437"/>
        <v>5522.50592302534</v>
      </c>
      <c r="AF240" s="26">
        <f ca="1" t="shared" si="1438"/>
        <v>6375.50318681849</v>
      </c>
      <c r="AG240" s="26">
        <f ca="1" t="shared" si="1439"/>
        <v>7468.18479296309</v>
      </c>
      <c r="AH240" s="26">
        <f ca="1" t="shared" si="1440"/>
        <v>9137.8863132876</v>
      </c>
      <c r="AI240" s="26">
        <f ca="1" t="shared" si="1441"/>
        <v>11463.0414697922</v>
      </c>
      <c r="AJ240" s="28">
        <f ca="1" t="shared" si="1442"/>
        <v>48084.3301784095</v>
      </c>
      <c r="AK240" s="28">
        <f ca="1" t="shared" si="1443"/>
        <v>54639.3923702504</v>
      </c>
      <c r="AL240" s="28">
        <f ca="1" t="shared" si="1444"/>
        <v>63280.1616269863</v>
      </c>
      <c r="AM240" s="28">
        <f ca="1" t="shared" si="1445"/>
        <v>84777.8725926975</v>
      </c>
      <c r="AN240" s="28">
        <f ca="1" t="shared" si="1446"/>
        <v>97624.1753178232</v>
      </c>
      <c r="AO240" s="28">
        <f ca="1">C240/'Ejercicio 3 - TIR'!$D$7</f>
        <v>16138.7477458367</v>
      </c>
      <c r="AP240" s="28">
        <f ca="1" t="shared" si="1447"/>
        <v>31945.5824325727</v>
      </c>
      <c r="AQ240" s="28">
        <f ca="1" t="shared" si="1448"/>
        <v>38500.6446244137</v>
      </c>
      <c r="AR240" s="28">
        <f ca="1" t="shared" si="1449"/>
        <v>47141.4138811496</v>
      </c>
      <c r="AS240" s="28">
        <f ca="1" t="shared" si="1450"/>
        <v>68639.1248468608</v>
      </c>
      <c r="AT240" s="28">
        <f ca="1" t="shared" si="1451"/>
        <v>81485.4275719865</v>
      </c>
      <c r="AU240" s="28">
        <f ca="1">AP240*'Ejercicio 3 - TIR'!$D$5</f>
        <v>15972.7912162864</v>
      </c>
      <c r="AV240" s="28">
        <f ca="1">AQ240*'Ejercicio 3 - TIR'!$D$5</f>
        <v>19250.3223122069</v>
      </c>
      <c r="AW240" s="28">
        <f ca="1">AR240*'Ejercicio 3 - TIR'!$D$5</f>
        <v>23570.7069405748</v>
      </c>
      <c r="AX240" s="28">
        <f ca="1">AS240*'Ejercicio 3 - TIR'!$D$5</f>
        <v>34319.5624234304</v>
      </c>
      <c r="AY240" s="28">
        <f ca="1">AT240*'Ejercicio 3 - TIR'!$D$5</f>
        <v>40742.7137859932</v>
      </c>
      <c r="AZ240" s="28">
        <f ca="1" t="shared" ref="AZ240:BD240" si="1782">AJ240-AU240-AE240</f>
        <v>26589.0330390978</v>
      </c>
      <c r="BA240" s="28">
        <f ca="1" t="shared" si="1782"/>
        <v>29013.5668712251</v>
      </c>
      <c r="BB240" s="28">
        <f ca="1" t="shared" si="1782"/>
        <v>32241.2698934485</v>
      </c>
      <c r="BC240" s="28">
        <f ca="1" t="shared" si="1782"/>
        <v>41320.4238559795</v>
      </c>
      <c r="BD240" s="28">
        <f ca="1" t="shared" si="1782"/>
        <v>45418.4200620378</v>
      </c>
      <c r="BE240" s="28">
        <f ca="1" t="shared" ref="BE240:BI240" si="1783">AZ240/Z240</f>
        <v>22954.5505501642</v>
      </c>
      <c r="BF240" s="28">
        <f ca="1" t="shared" si="1783"/>
        <v>21696.4708195265</v>
      </c>
      <c r="BG240" s="28">
        <f ca="1" t="shared" si="1783"/>
        <v>20582.5663405485</v>
      </c>
      <c r="BH240" s="28">
        <f ca="1" t="shared" si="1783"/>
        <v>21558.6448200208</v>
      </c>
      <c r="BI240" s="28">
        <f ca="1" t="shared" si="1783"/>
        <v>18890.1148966131</v>
      </c>
      <c r="BJ240" s="28">
        <f ca="1" t="shared" si="1454"/>
        <v>83860.9593791953</v>
      </c>
      <c r="BK240" s="28">
        <f ca="1" t="shared" si="1455"/>
        <v>38803.174486096</v>
      </c>
      <c r="BL240" s="28">
        <f ca="1" t="shared" si="1456"/>
        <v>122664.133865291</v>
      </c>
      <c r="BM240" s="28">
        <f ca="1">BK240*'Ejercicio 3 - TIR'!$D$5</f>
        <v>19401.587243048</v>
      </c>
      <c r="BN240" s="28">
        <f ca="1" t="shared" si="1457"/>
        <v>103262.546622243</v>
      </c>
      <c r="BO240" s="28">
        <f ca="1" t="shared" si="1458"/>
        <v>42948.2436321349</v>
      </c>
      <c r="BP240" s="28">
        <f ca="1" t="shared" si="1459"/>
        <v>-115572.6084884</v>
      </c>
      <c r="BQ240" s="28">
        <f ca="1" t="shared" ref="BQ240:BT240" si="1784">BE240</f>
        <v>22954.5505501642</v>
      </c>
      <c r="BR240" s="28">
        <f ca="1" t="shared" si="1784"/>
        <v>21696.4708195265</v>
      </c>
      <c r="BS240" s="28">
        <f ca="1" t="shared" si="1784"/>
        <v>20582.5663405485</v>
      </c>
      <c r="BT240" s="28">
        <f ca="1" t="shared" si="1784"/>
        <v>21558.6448200208</v>
      </c>
      <c r="BU240" s="28">
        <f ca="1" t="shared" si="1461"/>
        <v>61838.358528748</v>
      </c>
      <c r="BV240" s="30">
        <f ca="1" t="shared" si="1462"/>
        <v>7.59440114244674</v>
      </c>
    </row>
    <row r="241" ht="15" customHeight="1" spans="1:74">
      <c r="A241" s="26">
        <v>240</v>
      </c>
      <c r="B241" s="27">
        <f ca="1" t="shared" ref="B241:F241" si="1785">RAND()</f>
        <v>0.306913887932543</v>
      </c>
      <c r="C241" s="28">
        <f ca="1">IF(B241&lt;=('Ejercicio 3 - TIR'!$D$13-'Ejercicio 3 - TIR'!$C$13)/('Ejercicio 3 - TIR'!$E$13-'Ejercicio 3 - TIR'!$C$13),'Ejercicio 3 - TIR'!$C$13+SQRT(('Ejercicio 3 - TIR'!$E$13-'Ejercicio 3 - TIR'!$C$13)*('Ejercicio 3 - TIR'!$D$13-'Ejercicio 3 - TIR'!$C$13)*B241),'Ejercicio 3 - TIR'!$E$13-SQRT(('Ejercicio 3 - TIR'!$E$13-'Ejercicio 3 - TIR'!$C$13)*('Ejercicio 3 - TIR'!$E$13-'Ejercicio 3 - TIR'!$D$13)*(1-B241)))</f>
        <v>71160.7327679612</v>
      </c>
      <c r="D241" s="27">
        <f ca="1" t="shared" si="1785"/>
        <v>0.310247266908184</v>
      </c>
      <c r="E241" s="28">
        <f ca="1">IF(D241&lt;=('Ejercicio 3 - TIR'!$D$14-'Ejercicio 3 - TIR'!$C$14)/('Ejercicio 3 - TIR'!$E$14-'Ejercicio 3 - TIR'!$C$14),'Ejercicio 3 - TIR'!$C$14+SQRT(('Ejercicio 3 - TIR'!$E$14-'Ejercicio 3 - TIR'!$C$14)*('Ejercicio 3 - TIR'!$D$14-'Ejercicio 3 - TIR'!$C$14)*D241),'Ejercicio 3 - TIR'!$E$14-SQRT(('Ejercicio 3 - TIR'!$E$14-'Ejercicio 3 - TIR'!$C$14)*('Ejercicio 3 - TIR'!$E$14-'Ejercicio 3 - TIR'!$D$14)*(1-D241)))</f>
        <v>29823.7480259767</v>
      </c>
      <c r="F241" s="27">
        <f ca="1" t="shared" si="1785"/>
        <v>0.243620786503866</v>
      </c>
      <c r="G241" s="28">
        <f ca="1">IF(F241&lt;=('Ejercicio 3 - TIR'!$D$18-'Ejercicio 3 - TIR'!$C$18)/('Ejercicio 3 - TIR'!$E$18-'Ejercicio 3 - TIR'!$C$18),'Ejercicio 3 - TIR'!$C$18+SQRT(('Ejercicio 3 - TIR'!$E$18-'Ejercicio 3 - TIR'!$C$18)*('Ejercicio 3 - TIR'!$D$18-'Ejercicio 3 - TIR'!$C$18)*F241),'Ejercicio 3 - TIR'!$E$18-SQRT(('Ejercicio 3 - TIR'!$E$18-'Ejercicio 3 - TIR'!$C$18)*('Ejercicio 3 - TIR'!$E$18-'Ejercicio 3 - TIR'!$D$18)*(1-F241)))</f>
        <v>36045.0904025978</v>
      </c>
      <c r="H241" s="27">
        <f ca="1" t="shared" ref="H241:L241" si="1786">RAND()</f>
        <v>0.224898340971515</v>
      </c>
      <c r="I241" s="28">
        <f ca="1">IF(H241&lt;=('Ejercicio 3 - TIR'!$D$18-'Ejercicio 3 - TIR'!$C$18)/('Ejercicio 3 - TIR'!$E$18-'Ejercicio 3 - TIR'!$C$18),'Ejercicio 3 - TIR'!$C$18+SQRT(('Ejercicio 3 - TIR'!$E$18-'Ejercicio 3 - TIR'!$C$18)*('Ejercicio 3 - TIR'!$D$18-'Ejercicio 3 - TIR'!$C$18)*H241),'Ejercicio 3 - TIR'!$E$18-SQRT(('Ejercicio 3 - TIR'!$E$18-'Ejercicio 3 - TIR'!$C$18)*('Ejercicio 3 - TIR'!$E$18-'Ejercicio 3 - TIR'!$D$18)*(1-H241)))</f>
        <v>35808.1624586204</v>
      </c>
      <c r="J241" s="27">
        <f ca="1" t="shared" si="1786"/>
        <v>0.773207073575846</v>
      </c>
      <c r="K241" s="28">
        <f ca="1">IF(J241&lt;=('Ejercicio 3 - TIR'!$D$18-'Ejercicio 3 - TIR'!$C$18)/('Ejercicio 3 - TIR'!$E$18-'Ejercicio 3 - TIR'!$C$18),'Ejercicio 3 - TIR'!$C$18+SQRT(('Ejercicio 3 - TIR'!$E$18-'Ejercicio 3 - TIR'!$C$18)*('Ejercicio 3 - TIR'!$D$18-'Ejercicio 3 - TIR'!$C$18)*J241),'Ejercicio 3 - TIR'!$E$18-SQRT(('Ejercicio 3 - TIR'!$E$18-'Ejercicio 3 - TIR'!$C$18)*('Ejercicio 3 - TIR'!$E$18-'Ejercicio 3 - TIR'!$D$18)*(1-J241)))</f>
        <v>40875.7461909078</v>
      </c>
      <c r="L241" s="27">
        <f ca="1" t="shared" si="1786"/>
        <v>0.766795007740223</v>
      </c>
      <c r="M241" s="28">
        <f ca="1">IF(L241&lt;=('Ejercicio 3 - TIR'!$D$18-'Ejercicio 3 - TIR'!$C$18)/('Ejercicio 3 - TIR'!$E$18-'Ejercicio 3 - TIR'!$C$18),'Ejercicio 3 - TIR'!$C$18+SQRT(('Ejercicio 3 - TIR'!$E$18-'Ejercicio 3 - TIR'!$C$18)*('Ejercicio 3 - TIR'!$D$18-'Ejercicio 3 - TIR'!$C$18)*L241),'Ejercicio 3 - TIR'!$E$18-SQRT(('Ejercicio 3 - TIR'!$E$18-'Ejercicio 3 - TIR'!$C$18)*('Ejercicio 3 - TIR'!$E$18-'Ejercicio 3 - TIR'!$D$18)*(1-L241)))</f>
        <v>40817.8505024948</v>
      </c>
      <c r="N241" s="27">
        <f ca="1" t="shared" ref="N241:R241" si="1787">RAND()</f>
        <v>0.501988519160218</v>
      </c>
      <c r="O241" s="28">
        <f ca="1">IF(N241&lt;=('Ejercicio 3 - TIR'!$D$18-'Ejercicio 3 - TIR'!$C$18)/('Ejercicio 3 - TIR'!$E$18-'Ejercicio 3 - TIR'!$C$18),'Ejercicio 3 - TIR'!$C$18+SQRT(('Ejercicio 3 - TIR'!$E$18-'Ejercicio 3 - TIR'!$C$18)*('Ejercicio 3 - TIR'!$D$18-'Ejercicio 3 - TIR'!$C$18)*N241),'Ejercicio 3 - TIR'!$E$18-SQRT(('Ejercicio 3 - TIR'!$E$18-'Ejercicio 3 - TIR'!$C$18)*('Ejercicio 3 - TIR'!$E$18-'Ejercicio 3 - TIR'!$D$18)*(1-N241)))</f>
        <v>38677.4580306696</v>
      </c>
      <c r="P241" s="27">
        <f ca="1" t="shared" si="1787"/>
        <v>0.410655824819619</v>
      </c>
      <c r="Q241" s="29">
        <f ca="1">IF(P241&lt;=('Ejercicio 3 - TIR'!$D$22-'Ejercicio 3 - TIR'!$C$22)/('Ejercicio 3 - TIR'!$E$22-'Ejercicio 3 - TIR'!$C$22),'Ejercicio 3 - TIR'!$C$22+SQRT(('Ejercicio 3 - TIR'!$E$22-'Ejercicio 3 - TIR'!$C$22)*('Ejercicio 3 - TIR'!$D$22-'Ejercicio 3 - TIR'!$C$22)*P241),'Ejercicio 3 - TIR'!$E$22-SQRT(('Ejercicio 3 - TIR'!$E$22-'Ejercicio 3 - TIR'!$C$22)*('Ejercicio 3 - TIR'!$E$22-'Ejercicio 3 - TIR'!$D$22)*(1-P241)))</f>
        <v>0.147187873853527</v>
      </c>
      <c r="R241" s="27">
        <f ca="1" t="shared" si="1787"/>
        <v>0.266739944502441</v>
      </c>
      <c r="S241" s="29">
        <f ca="1">IF(R241&lt;=('Ejercicio 3 - TIR'!$D$23-'Ejercicio 3 - TIR'!$C$23)/('Ejercicio 3 - TIR'!$E$23-'Ejercicio 3 - TIR'!$C$23),'Ejercicio 3 - TIR'!$C$23+SQRT(('Ejercicio 3 - TIR'!$E$23-'Ejercicio 3 - TIR'!$C$23)*('Ejercicio 3 - TIR'!$D$23-'Ejercicio 3 - TIR'!$C$23)*R241),'Ejercicio 3 - TIR'!$E$23-SQRT(('Ejercicio 3 - TIR'!$E$23-'Ejercicio 3 - TIR'!$C$23)*('Ejercicio 3 - TIR'!$E$23-'Ejercicio 3 - TIR'!$D$23)*(1-R241)))</f>
        <v>0.141911912287712</v>
      </c>
      <c r="T241" s="27">
        <f ca="1" t="shared" ref="T241:X241" si="1788">RAND()</f>
        <v>0.79985824985106</v>
      </c>
      <c r="U241" s="29">
        <f ca="1">IF(T241&lt;=('Ejercicio 3 - TIR'!$D$24-'Ejercicio 3 - TIR'!$C$24)/('Ejercicio 3 - TIR'!$E$24-'Ejercicio 3 - TIR'!$C$24),'Ejercicio 3 - TIR'!$C$24+SQRT(('Ejercicio 3 - TIR'!$E$24-'Ejercicio 3 - TIR'!$C$24)*('Ejercicio 3 - TIR'!$D$24-'Ejercicio 3 - TIR'!$C$24)*T241),'Ejercicio 3 - TIR'!$E$24-SQRT(('Ejercicio 3 - TIR'!$E$24-'Ejercicio 3 - TIR'!$C$24)*('Ejercicio 3 - TIR'!$E$24-'Ejercicio 3 - TIR'!$D$24)*(1-T241)))</f>
        <v>0.196327296301076</v>
      </c>
      <c r="V241" s="27">
        <f ca="1" t="shared" si="1788"/>
        <v>0.135706457126222</v>
      </c>
      <c r="W241" s="29">
        <f ca="1">IF(V241&lt;=('Ejercicio 3 - TIR'!$D$25-'Ejercicio 3 - TIR'!$C$25)/('Ejercicio 3 - TIR'!$E$25-'Ejercicio 3 - TIR'!$C$25),'Ejercicio 3 - TIR'!$C$25+SQRT(('Ejercicio 3 - TIR'!$E$25-'Ejercicio 3 - TIR'!$C$25)*('Ejercicio 3 - TIR'!$D$25-'Ejercicio 3 - TIR'!$C$25)*V241),'Ejercicio 3 - TIR'!$E$25-SQRT(('Ejercicio 3 - TIR'!$E$25-'Ejercicio 3 - TIR'!$C$25)*('Ejercicio 3 - TIR'!$E$25-'Ejercicio 3 - TIR'!$D$25)*(1-V241)))</f>
        <v>0.193783651184527</v>
      </c>
      <c r="X241" s="27">
        <f ca="1" t="shared" si="1788"/>
        <v>0.1155115984266</v>
      </c>
      <c r="Y241" s="29">
        <f ca="1">IF(X241&lt;=('Ejercicio 3 - TIR'!$D$26-'Ejercicio 3 - TIR'!$C$26)/('Ejercicio 3 - TIR'!$E$26-'Ejercicio 3 - TIR'!$C$26),'Ejercicio 3 - TIR'!$C$26+SQRT(('Ejercicio 3 - TIR'!$E$26-'Ejercicio 3 - TIR'!$C$26)*('Ejercicio 3 - TIR'!$D$26-'Ejercicio 3 - TIR'!$C$26)*X241),'Ejercicio 3 - TIR'!$E$26-SQRT(('Ejercicio 3 - TIR'!$E$26-'Ejercicio 3 - TIR'!$C$26)*('Ejercicio 3 - TIR'!$E$26-'Ejercicio 3 - TIR'!$D$26)*(1-X241)))</f>
        <v>0.207660161826887</v>
      </c>
      <c r="Z241" s="27">
        <f ca="1" t="shared" si="1432"/>
        <v>1.14718787385353</v>
      </c>
      <c r="AA241" s="27">
        <f ca="1" t="shared" si="1433"/>
        <v>1.30998749878536</v>
      </c>
      <c r="AB241" s="27">
        <f ca="1" t="shared" si="1434"/>
        <v>1.56717380261009</v>
      </c>
      <c r="AC241" s="27">
        <f ca="1" t="shared" si="1435"/>
        <v>1.87086646412062</v>
      </c>
      <c r="AD241" s="27">
        <f ca="1" t="shared" si="1436"/>
        <v>2.2593708968164</v>
      </c>
      <c r="AE241" s="26">
        <f ca="1" t="shared" si="1437"/>
        <v>4389.69406228684</v>
      </c>
      <c r="AF241" s="26">
        <f ca="1" t="shared" si="1438"/>
        <v>5012.64394102398</v>
      </c>
      <c r="AG241" s="26">
        <f ca="1" t="shared" si="1439"/>
        <v>5996.76277328519</v>
      </c>
      <c r="AH241" s="26">
        <f ca="1" t="shared" si="1440"/>
        <v>7158.83735877984</v>
      </c>
      <c r="AI241" s="26">
        <f ca="1" t="shared" si="1441"/>
        <v>8645.44268319642</v>
      </c>
      <c r="AJ241" s="28">
        <f ca="1" t="shared" si="1442"/>
        <v>41350.4906218143</v>
      </c>
      <c r="AK241" s="28">
        <f ca="1" t="shared" si="1443"/>
        <v>46908.2451752678</v>
      </c>
      <c r="AL241" s="28">
        <f ca="1" t="shared" si="1444"/>
        <v>64059.3985925301</v>
      </c>
      <c r="AM241" s="28">
        <f ca="1" t="shared" si="1445"/>
        <v>76364.7476426064</v>
      </c>
      <c r="AN241" s="28">
        <f ca="1" t="shared" si="1446"/>
        <v>87386.7230373327</v>
      </c>
      <c r="AO241" s="28">
        <f ca="1">C241/'Ejercicio 3 - TIR'!$D$7</f>
        <v>14232.1465535922</v>
      </c>
      <c r="AP241" s="28">
        <f ca="1" t="shared" si="1447"/>
        <v>27118.3440682221</v>
      </c>
      <c r="AQ241" s="28">
        <f ca="1" t="shared" si="1448"/>
        <v>32676.0986216756</v>
      </c>
      <c r="AR241" s="28">
        <f ca="1" t="shared" si="1449"/>
        <v>49827.2520389378</v>
      </c>
      <c r="AS241" s="28">
        <f ca="1" t="shared" si="1450"/>
        <v>62132.6010890141</v>
      </c>
      <c r="AT241" s="28">
        <f ca="1" t="shared" si="1451"/>
        <v>73154.5764837405</v>
      </c>
      <c r="AU241" s="28">
        <f ca="1">AP241*'Ejercicio 3 - TIR'!$D$5</f>
        <v>13559.172034111</v>
      </c>
      <c r="AV241" s="28">
        <f ca="1">AQ241*'Ejercicio 3 - TIR'!$D$5</f>
        <v>16338.0493108378</v>
      </c>
      <c r="AW241" s="28">
        <f ca="1">AR241*'Ejercicio 3 - TIR'!$D$5</f>
        <v>24913.6260194689</v>
      </c>
      <c r="AX241" s="28">
        <f ca="1">AS241*'Ejercicio 3 - TIR'!$D$5</f>
        <v>31066.3005445071</v>
      </c>
      <c r="AY241" s="28">
        <f ca="1">AT241*'Ejercicio 3 - TIR'!$D$5</f>
        <v>36577.2882418702</v>
      </c>
      <c r="AZ241" s="28">
        <f ca="1" t="shared" ref="AZ241:BD241" si="1789">AJ241-AU241-AE241</f>
        <v>23401.6245254164</v>
      </c>
      <c r="BA241" s="28">
        <f ca="1" t="shared" si="1789"/>
        <v>25557.551923406</v>
      </c>
      <c r="BB241" s="28">
        <f ca="1" t="shared" si="1789"/>
        <v>33149.009799776</v>
      </c>
      <c r="BC241" s="28">
        <f ca="1" t="shared" si="1789"/>
        <v>38139.6097393195</v>
      </c>
      <c r="BD241" s="28">
        <f ca="1" t="shared" si="1789"/>
        <v>42163.992112266</v>
      </c>
      <c r="BE241" s="28">
        <f ca="1" t="shared" ref="BE241:BI241" si="1790">AZ241/Z241</f>
        <v>20399.1212414126</v>
      </c>
      <c r="BF241" s="28">
        <f ca="1" t="shared" si="1790"/>
        <v>19509.7678009168</v>
      </c>
      <c r="BG241" s="28">
        <f ca="1" t="shared" si="1790"/>
        <v>21152.0954118599</v>
      </c>
      <c r="BH241" s="28">
        <f ca="1" t="shared" si="1790"/>
        <v>20386.0673494121</v>
      </c>
      <c r="BI241" s="28">
        <f ca="1" t="shared" si="1790"/>
        <v>18661.828463701</v>
      </c>
      <c r="BJ241" s="28">
        <f ca="1" t="shared" si="1454"/>
        <v>67382.9083238773</v>
      </c>
      <c r="BK241" s="28">
        <f ca="1" t="shared" si="1455"/>
        <v>32155.6977224121</v>
      </c>
      <c r="BL241" s="28">
        <f ca="1" t="shared" si="1456"/>
        <v>99538.6060462894</v>
      </c>
      <c r="BM241" s="28">
        <f ca="1">BK241*'Ejercicio 3 - TIR'!$D$5</f>
        <v>16077.8488612061</v>
      </c>
      <c r="BN241" s="28">
        <f ca="1" t="shared" si="1457"/>
        <v>83460.7571850833</v>
      </c>
      <c r="BO241" s="28">
        <f ca="1" t="shared" si="1458"/>
        <v>36939.8213027728</v>
      </c>
      <c r="BP241" s="28">
        <f ca="1" t="shared" si="1459"/>
        <v>-100984.480793938</v>
      </c>
      <c r="BQ241" s="28">
        <f ca="1" t="shared" ref="BQ241:BT241" si="1791">BE241</f>
        <v>20399.1212414126</v>
      </c>
      <c r="BR241" s="28">
        <f ca="1" t="shared" si="1791"/>
        <v>19509.7678009168</v>
      </c>
      <c r="BS241" s="28">
        <f ca="1" t="shared" si="1791"/>
        <v>21152.0954118599</v>
      </c>
      <c r="BT241" s="28">
        <f ca="1" t="shared" si="1791"/>
        <v>20386.0673494121</v>
      </c>
      <c r="BU241" s="28">
        <f ca="1" t="shared" si="1461"/>
        <v>55601.6497664738</v>
      </c>
      <c r="BV241" s="30">
        <f ca="1" t="shared" si="1462"/>
        <v>9.3447770430326</v>
      </c>
    </row>
    <row r="242" ht="15" customHeight="1" spans="1:74">
      <c r="A242" s="26">
        <v>241</v>
      </c>
      <c r="B242" s="27">
        <f ca="1" t="shared" ref="B242:F242" si="1792">RAND()</f>
        <v>0.931247806122351</v>
      </c>
      <c r="C242" s="28">
        <f ca="1">IF(B242&lt;=('Ejercicio 3 - TIR'!$D$13-'Ejercicio 3 - TIR'!$C$13)/('Ejercicio 3 - TIR'!$E$13-'Ejercicio 3 - TIR'!$C$13),'Ejercicio 3 - TIR'!$C$13+SQRT(('Ejercicio 3 - TIR'!$E$13-'Ejercicio 3 - TIR'!$C$13)*('Ejercicio 3 - TIR'!$D$13-'Ejercicio 3 - TIR'!$C$13)*B242),'Ejercicio 3 - TIR'!$E$13-SQRT(('Ejercicio 3 - TIR'!$E$13-'Ejercicio 3 - TIR'!$C$13)*('Ejercicio 3 - TIR'!$E$13-'Ejercicio 3 - TIR'!$D$13)*(1-B242)))</f>
        <v>90916.9040160759</v>
      </c>
      <c r="D242" s="27">
        <f ca="1" t="shared" si="1792"/>
        <v>0.195159837482509</v>
      </c>
      <c r="E242" s="28">
        <f ca="1">IF(D242&lt;=('Ejercicio 3 - TIR'!$D$14-'Ejercicio 3 - TIR'!$C$14)/('Ejercicio 3 - TIR'!$E$14-'Ejercicio 3 - TIR'!$C$14),'Ejercicio 3 - TIR'!$C$14+SQRT(('Ejercicio 3 - TIR'!$E$14-'Ejercicio 3 - TIR'!$C$14)*('Ejercicio 3 - TIR'!$D$14-'Ejercicio 3 - TIR'!$C$14)*D242),'Ejercicio 3 - TIR'!$E$14-SQRT(('Ejercicio 3 - TIR'!$E$14-'Ejercicio 3 - TIR'!$C$14)*('Ejercicio 3 - TIR'!$E$14-'Ejercicio 3 - TIR'!$D$14)*(1-D242)))</f>
        <v>28825.831649614</v>
      </c>
      <c r="F242" s="27">
        <f ca="1" t="shared" si="1792"/>
        <v>0.939472072556514</v>
      </c>
      <c r="G242" s="28">
        <f ca="1">IF(F242&lt;=('Ejercicio 3 - TIR'!$D$18-'Ejercicio 3 - TIR'!$C$18)/('Ejercicio 3 - TIR'!$E$18-'Ejercicio 3 - TIR'!$C$18),'Ejercicio 3 - TIR'!$C$18+SQRT(('Ejercicio 3 - TIR'!$E$18-'Ejercicio 3 - TIR'!$C$18)*('Ejercicio 3 - TIR'!$D$18-'Ejercicio 3 - TIR'!$C$18)*F242),'Ejercicio 3 - TIR'!$E$18-SQRT(('Ejercicio 3 - TIR'!$E$18-'Ejercicio 3 - TIR'!$C$18)*('Ejercicio 3 - TIR'!$E$18-'Ejercicio 3 - TIR'!$D$18)*(1-F242)))</f>
        <v>42869.3675684761</v>
      </c>
      <c r="H242" s="27">
        <f ca="1" t="shared" ref="H242:L242" si="1793">RAND()</f>
        <v>0.766093742023473</v>
      </c>
      <c r="I242" s="28">
        <f ca="1">IF(H242&lt;=('Ejercicio 3 - TIR'!$D$18-'Ejercicio 3 - TIR'!$C$18)/('Ejercicio 3 - TIR'!$E$18-'Ejercicio 3 - TIR'!$C$18),'Ejercicio 3 - TIR'!$C$18+SQRT(('Ejercicio 3 - TIR'!$E$18-'Ejercicio 3 - TIR'!$C$18)*('Ejercicio 3 - TIR'!$D$18-'Ejercicio 3 - TIR'!$C$18)*H242),'Ejercicio 3 - TIR'!$E$18-SQRT(('Ejercicio 3 - TIR'!$E$18-'Ejercicio 3 - TIR'!$C$18)*('Ejercicio 3 - TIR'!$E$18-'Ejercicio 3 - TIR'!$D$18)*(1-H242)))</f>
        <v>40811.5671966427</v>
      </c>
      <c r="J242" s="27">
        <f ca="1" t="shared" si="1793"/>
        <v>0.763955436862624</v>
      </c>
      <c r="K242" s="28">
        <f ca="1">IF(J242&lt;=('Ejercicio 3 - TIR'!$D$18-'Ejercicio 3 - TIR'!$C$18)/('Ejercicio 3 - TIR'!$E$18-'Ejercicio 3 - TIR'!$C$18),'Ejercicio 3 - TIR'!$C$18+SQRT(('Ejercicio 3 - TIR'!$E$18-'Ejercicio 3 - TIR'!$C$18)*('Ejercicio 3 - TIR'!$D$18-'Ejercicio 3 - TIR'!$C$18)*J242),'Ejercicio 3 - TIR'!$E$18-SQRT(('Ejercicio 3 - TIR'!$E$18-'Ejercicio 3 - TIR'!$C$18)*('Ejercicio 3 - TIR'!$E$18-'Ejercicio 3 - TIR'!$D$18)*(1-J242)))</f>
        <v>40792.4660149556</v>
      </c>
      <c r="L242" s="27">
        <f ca="1" t="shared" si="1793"/>
        <v>0.383335118804729</v>
      </c>
      <c r="M242" s="28">
        <f ca="1">IF(L242&lt;=('Ejercicio 3 - TIR'!$D$18-'Ejercicio 3 - TIR'!$C$18)/('Ejercicio 3 - TIR'!$E$18-'Ejercicio 3 - TIR'!$C$18),'Ejercicio 3 - TIR'!$C$18+SQRT(('Ejercicio 3 - TIR'!$E$18-'Ejercicio 3 - TIR'!$C$18)*('Ejercicio 3 - TIR'!$D$18-'Ejercicio 3 - TIR'!$C$18)*L242),'Ejercicio 3 - TIR'!$E$18-SQRT(('Ejercicio 3 - TIR'!$E$18-'Ejercicio 3 - TIR'!$C$18)*('Ejercicio 3 - TIR'!$E$18-'Ejercicio 3 - TIR'!$D$18)*(1-L242)))</f>
        <v>37582.8931036056</v>
      </c>
      <c r="N242" s="27">
        <f ca="1" t="shared" ref="N242:R242" si="1794">RAND()</f>
        <v>0.75563289123438</v>
      </c>
      <c r="O242" s="28">
        <f ca="1">IF(N242&lt;=('Ejercicio 3 - TIR'!$D$18-'Ejercicio 3 - TIR'!$C$18)/('Ejercicio 3 - TIR'!$E$18-'Ejercicio 3 - TIR'!$C$18),'Ejercicio 3 - TIR'!$C$18+SQRT(('Ejercicio 3 - TIR'!$E$18-'Ejercicio 3 - TIR'!$C$18)*('Ejercicio 3 - TIR'!$D$18-'Ejercicio 3 - TIR'!$C$18)*N242),'Ejercicio 3 - TIR'!$E$18-SQRT(('Ejercicio 3 - TIR'!$E$18-'Ejercicio 3 - TIR'!$C$18)*('Ejercicio 3 - TIR'!$E$18-'Ejercicio 3 - TIR'!$D$18)*(1-N242)))</f>
        <v>40718.9331753147</v>
      </c>
      <c r="P242" s="27">
        <f ca="1" t="shared" si="1794"/>
        <v>0.499074334096606</v>
      </c>
      <c r="Q242" s="29">
        <f ca="1">IF(P242&lt;=('Ejercicio 3 - TIR'!$D$22-'Ejercicio 3 - TIR'!$C$22)/('Ejercicio 3 - TIR'!$E$22-'Ejercicio 3 - TIR'!$C$22),'Ejercicio 3 - TIR'!$C$22+SQRT(('Ejercicio 3 - TIR'!$E$22-'Ejercicio 3 - TIR'!$C$22)*('Ejercicio 3 - TIR'!$D$22-'Ejercicio 3 - TIR'!$C$22)*P242),'Ejercicio 3 - TIR'!$E$22-SQRT(('Ejercicio 3 - TIR'!$E$22-'Ejercicio 3 - TIR'!$C$22)*('Ejercicio 3 - TIR'!$E$22-'Ejercicio 3 - TIR'!$D$22)*(1-P242)))</f>
        <v>0.149972217158126</v>
      </c>
      <c r="R242" s="27">
        <f ca="1" t="shared" si="1794"/>
        <v>0.236590320613952</v>
      </c>
      <c r="S242" s="29">
        <f ca="1">IF(R242&lt;=('Ejercicio 3 - TIR'!$D$23-'Ejercicio 3 - TIR'!$C$23)/('Ejercicio 3 - TIR'!$E$23-'Ejercicio 3 - TIR'!$C$23),'Ejercicio 3 - TIR'!$C$23+SQRT(('Ejercicio 3 - TIR'!$E$23-'Ejercicio 3 - TIR'!$C$23)*('Ejercicio 3 - TIR'!$D$23-'Ejercicio 3 - TIR'!$C$23)*R242),'Ejercicio 3 - TIR'!$E$23-SQRT(('Ejercicio 3 - TIR'!$E$23-'Ejercicio 3 - TIR'!$C$23)*('Ejercicio 3 - TIR'!$E$23-'Ejercicio 3 - TIR'!$D$23)*(1-R242)))</f>
        <v>0.140636438091519</v>
      </c>
      <c r="T242" s="27">
        <f ca="1" t="shared" ref="T242:X242" si="1795">RAND()</f>
        <v>0.846110585330573</v>
      </c>
      <c r="U242" s="29">
        <f ca="1">IF(T242&lt;=('Ejercicio 3 - TIR'!$D$24-'Ejercicio 3 - TIR'!$C$24)/('Ejercicio 3 - TIR'!$E$24-'Ejercicio 3 - TIR'!$C$24),'Ejercicio 3 - TIR'!$C$24+SQRT(('Ejercicio 3 - TIR'!$E$24-'Ejercicio 3 - TIR'!$C$24)*('Ejercicio 3 - TIR'!$D$24-'Ejercicio 3 - TIR'!$C$24)*T242),'Ejercicio 3 - TIR'!$E$24-SQRT(('Ejercicio 3 - TIR'!$E$24-'Ejercicio 3 - TIR'!$C$24)*('Ejercicio 3 - TIR'!$E$24-'Ejercicio 3 - TIR'!$D$24)*(1-T242)))</f>
        <v>0.199242101236532</v>
      </c>
      <c r="V242" s="27">
        <f ca="1" t="shared" si="1795"/>
        <v>0.467163335437545</v>
      </c>
      <c r="W242" s="29">
        <f ca="1">IF(V242&lt;=('Ejercicio 3 - TIR'!$D$25-'Ejercicio 3 - TIR'!$C$25)/('Ejercicio 3 - TIR'!$E$25-'Ejercicio 3 - TIR'!$C$25),'Ejercicio 3 - TIR'!$C$25+SQRT(('Ejercicio 3 - TIR'!$E$25-'Ejercicio 3 - TIR'!$C$25)*('Ejercicio 3 - TIR'!$D$25-'Ejercicio 3 - TIR'!$C$25)*V242),'Ejercicio 3 - TIR'!$E$25-SQRT(('Ejercicio 3 - TIR'!$E$25-'Ejercicio 3 - TIR'!$C$25)*('Ejercicio 3 - TIR'!$E$25-'Ejercicio 3 - TIR'!$D$25)*(1-V242)))</f>
        <v>0.206815184080876</v>
      </c>
      <c r="X242" s="27">
        <f ca="1" t="shared" si="1795"/>
        <v>0.247055728018661</v>
      </c>
      <c r="Y242" s="29">
        <f ca="1">IF(X242&lt;=('Ejercicio 3 - TIR'!$D$26-'Ejercicio 3 - TIR'!$C$26)/('Ejercicio 3 - TIR'!$E$26-'Ejercicio 3 - TIR'!$C$26),'Ejercicio 3 - TIR'!$C$26+SQRT(('Ejercicio 3 - TIR'!$E$26-'Ejercicio 3 - TIR'!$C$26)*('Ejercicio 3 - TIR'!$D$26-'Ejercicio 3 - TIR'!$C$26)*X242),'Ejercicio 3 - TIR'!$E$26-SQRT(('Ejercicio 3 - TIR'!$E$26-'Ejercicio 3 - TIR'!$C$26)*('Ejercicio 3 - TIR'!$E$26-'Ejercicio 3 - TIR'!$D$26)*(1-X242)))</f>
        <v>0.215827320140703</v>
      </c>
      <c r="Z242" s="27">
        <f ca="1" t="shared" si="1432"/>
        <v>1.14997221715813</v>
      </c>
      <c r="AA242" s="27">
        <f ca="1" t="shared" si="1433"/>
        <v>1.31170021368345</v>
      </c>
      <c r="AB242" s="27">
        <f ca="1" t="shared" si="1434"/>
        <v>1.57304612045015</v>
      </c>
      <c r="AC242" s="27">
        <f ca="1" t="shared" si="1435"/>
        <v>1.89837594341876</v>
      </c>
      <c r="AD242" s="27">
        <f ca="1" t="shared" si="1436"/>
        <v>2.30809733590641</v>
      </c>
      <c r="AE242" s="26">
        <f ca="1" t="shared" si="1437"/>
        <v>4323.07388391951</v>
      </c>
      <c r="AF242" s="26">
        <f ca="1" t="shared" si="1438"/>
        <v>4931.05559656042</v>
      </c>
      <c r="AG242" s="26">
        <f ca="1" t="shared" si="1439"/>
        <v>5913.52947493327</v>
      </c>
      <c r="AH242" s="26">
        <f ca="1" t="shared" si="1440"/>
        <v>7136.53716185929</v>
      </c>
      <c r="AI242" s="26">
        <f ca="1" t="shared" si="1441"/>
        <v>8676.79685258792</v>
      </c>
      <c r="AJ242" s="28">
        <f ca="1" t="shared" si="1442"/>
        <v>49298.5816708871</v>
      </c>
      <c r="AK242" s="28">
        <f ca="1" t="shared" si="1443"/>
        <v>53532.5414125928</v>
      </c>
      <c r="AL242" s="28">
        <f ca="1" t="shared" si="1444"/>
        <v>64168.4304084206</v>
      </c>
      <c r="AM242" s="28">
        <f ca="1" t="shared" si="1445"/>
        <v>71346.4601519636</v>
      </c>
      <c r="AN242" s="28">
        <f ca="1" t="shared" si="1446"/>
        <v>93983.2611828948</v>
      </c>
      <c r="AO242" s="28">
        <f ca="1">C242/'Ejercicio 3 - TIR'!$D$7</f>
        <v>18183.3808032152</v>
      </c>
      <c r="AP242" s="28">
        <f ca="1" t="shared" si="1447"/>
        <v>31115.200867672</v>
      </c>
      <c r="AQ242" s="28">
        <f ca="1" t="shared" si="1448"/>
        <v>35349.1606093776</v>
      </c>
      <c r="AR242" s="28">
        <f ca="1" t="shared" si="1449"/>
        <v>45985.0496052055</v>
      </c>
      <c r="AS242" s="28">
        <f ca="1" t="shared" si="1450"/>
        <v>53163.0793487485</v>
      </c>
      <c r="AT242" s="28">
        <f ca="1" t="shared" si="1451"/>
        <v>75799.8803796797</v>
      </c>
      <c r="AU242" s="28">
        <f ca="1">AP242*'Ejercicio 3 - TIR'!$D$5</f>
        <v>15557.600433836</v>
      </c>
      <c r="AV242" s="28">
        <f ca="1">AQ242*'Ejercicio 3 - TIR'!$D$5</f>
        <v>17674.5803046888</v>
      </c>
      <c r="AW242" s="28">
        <f ca="1">AR242*'Ejercicio 3 - TIR'!$D$5</f>
        <v>22992.5248026027</v>
      </c>
      <c r="AX242" s="28">
        <f ca="1">AS242*'Ejercicio 3 - TIR'!$D$5</f>
        <v>26581.5396743742</v>
      </c>
      <c r="AY242" s="28">
        <f ca="1">AT242*'Ejercicio 3 - TIR'!$D$5</f>
        <v>37899.9401898398</v>
      </c>
      <c r="AZ242" s="28">
        <f ca="1" t="shared" ref="AZ242:BD242" si="1796">AJ242-AU242-AE242</f>
        <v>29417.9073531316</v>
      </c>
      <c r="BA242" s="28">
        <f ca="1" t="shared" si="1796"/>
        <v>30926.9055113436</v>
      </c>
      <c r="BB242" s="28">
        <f ca="1" t="shared" si="1796"/>
        <v>35262.3761308846</v>
      </c>
      <c r="BC242" s="28">
        <f ca="1" t="shared" si="1796"/>
        <v>37628.3833157301</v>
      </c>
      <c r="BD242" s="28">
        <f ca="1" t="shared" si="1796"/>
        <v>47406.5241404671</v>
      </c>
      <c r="BE242" s="28">
        <f ca="1" t="shared" ref="BE242:BI242" si="1797">AZ242/Z242</f>
        <v>25581.4070237547</v>
      </c>
      <c r="BF242" s="28">
        <f ca="1" t="shared" si="1797"/>
        <v>23577.723925573</v>
      </c>
      <c r="BG242" s="28">
        <f ca="1" t="shared" si="1797"/>
        <v>22416.6193682826</v>
      </c>
      <c r="BH242" s="28">
        <f ca="1" t="shared" si="1797"/>
        <v>19821.3549040058</v>
      </c>
      <c r="BI242" s="28">
        <f ca="1" t="shared" si="1797"/>
        <v>20539.2222429173</v>
      </c>
      <c r="BJ242" s="28">
        <f ca="1" t="shared" si="1454"/>
        <v>66532.8252357607</v>
      </c>
      <c r="BK242" s="28">
        <f ca="1" t="shared" si="1455"/>
        <v>41969.0127896727</v>
      </c>
      <c r="BL242" s="28">
        <f ca="1" t="shared" si="1456"/>
        <v>108501.838025433</v>
      </c>
      <c r="BM242" s="28">
        <f ca="1">BK242*'Ejercicio 3 - TIR'!$D$5</f>
        <v>20984.5063948363</v>
      </c>
      <c r="BN242" s="28">
        <f ca="1" t="shared" si="1457"/>
        <v>87517.3316305971</v>
      </c>
      <c r="BO242" s="28">
        <f ca="1" t="shared" si="1458"/>
        <v>37917.5220512216</v>
      </c>
      <c r="BP242" s="28">
        <f ca="1" t="shared" si="1459"/>
        <v>-119742.73566569</v>
      </c>
      <c r="BQ242" s="28">
        <f ca="1" t="shared" ref="BQ242:BT242" si="1798">BE242</f>
        <v>25581.4070237547</v>
      </c>
      <c r="BR242" s="28">
        <f ca="1" t="shared" si="1798"/>
        <v>23577.723925573</v>
      </c>
      <c r="BS242" s="28">
        <f ca="1" t="shared" si="1798"/>
        <v>22416.6193682826</v>
      </c>
      <c r="BT242" s="28">
        <f ca="1" t="shared" si="1798"/>
        <v>19821.3549040058</v>
      </c>
      <c r="BU242" s="28">
        <f ca="1" t="shared" si="1461"/>
        <v>58456.7442941389</v>
      </c>
      <c r="BV242" s="30">
        <f ca="1" t="shared" si="1462"/>
        <v>6.96094299890868</v>
      </c>
    </row>
    <row r="243" ht="15" customHeight="1" spans="1:74">
      <c r="A243" s="26">
        <v>242</v>
      </c>
      <c r="B243" s="27">
        <f ca="1" t="shared" ref="B243:F243" si="1799">RAND()</f>
        <v>0.557958945553206</v>
      </c>
      <c r="C243" s="28">
        <f ca="1">IF(B243&lt;=('Ejercicio 3 - TIR'!$D$13-'Ejercicio 3 - TIR'!$C$13)/('Ejercicio 3 - TIR'!$E$13-'Ejercicio 3 - TIR'!$C$13),'Ejercicio 3 - TIR'!$C$13+SQRT(('Ejercicio 3 - TIR'!$E$13-'Ejercicio 3 - TIR'!$C$13)*('Ejercicio 3 - TIR'!$D$13-'Ejercicio 3 - TIR'!$C$13)*B243),'Ejercicio 3 - TIR'!$E$13-SQRT(('Ejercicio 3 - TIR'!$E$13-'Ejercicio 3 - TIR'!$C$13)*('Ejercicio 3 - TIR'!$E$13-'Ejercicio 3 - TIR'!$D$13)*(1-B243)))</f>
        <v>76968.5157808674</v>
      </c>
      <c r="D243" s="27">
        <f ca="1" t="shared" si="1799"/>
        <v>0.757294819479945</v>
      </c>
      <c r="E243" s="28">
        <f ca="1">IF(D243&lt;=('Ejercicio 3 - TIR'!$D$14-'Ejercicio 3 - TIR'!$C$14)/('Ejercicio 3 - TIR'!$E$14-'Ejercicio 3 - TIR'!$C$14),'Ejercicio 3 - TIR'!$C$14+SQRT(('Ejercicio 3 - TIR'!$E$14-'Ejercicio 3 - TIR'!$C$14)*('Ejercicio 3 - TIR'!$D$14-'Ejercicio 3 - TIR'!$C$14)*D243),'Ejercicio 3 - TIR'!$E$14-SQRT(('Ejercicio 3 - TIR'!$E$14-'Ejercicio 3 - TIR'!$C$14)*('Ejercicio 3 - TIR'!$E$14-'Ejercicio 3 - TIR'!$D$14)*(1-D243)))</f>
        <v>33966.2799967178</v>
      </c>
      <c r="F243" s="27">
        <f ca="1" t="shared" si="1799"/>
        <v>0.244905181644633</v>
      </c>
      <c r="G243" s="28">
        <f ca="1">IF(F243&lt;=('Ejercicio 3 - TIR'!$D$18-'Ejercicio 3 - TIR'!$C$18)/('Ejercicio 3 - TIR'!$E$18-'Ejercicio 3 - TIR'!$C$18),'Ejercicio 3 - TIR'!$C$18+SQRT(('Ejercicio 3 - TIR'!$E$18-'Ejercicio 3 - TIR'!$C$18)*('Ejercicio 3 - TIR'!$D$18-'Ejercicio 3 - TIR'!$C$18)*F243),'Ejercicio 3 - TIR'!$E$18-SQRT(('Ejercicio 3 - TIR'!$E$18-'Ejercicio 3 - TIR'!$C$18)*('Ejercicio 3 - TIR'!$E$18-'Ejercicio 3 - TIR'!$D$18)*(1-F243)))</f>
        <v>36061.004640049</v>
      </c>
      <c r="H243" s="27">
        <f ca="1" t="shared" ref="H243:L243" si="1800">RAND()</f>
        <v>0.793245027878652</v>
      </c>
      <c r="I243" s="28">
        <f ca="1">IF(H243&lt;=('Ejercicio 3 - TIR'!$D$18-'Ejercicio 3 - TIR'!$C$18)/('Ejercicio 3 - TIR'!$E$18-'Ejercicio 3 - TIR'!$C$18),'Ejercicio 3 - TIR'!$C$18+SQRT(('Ejercicio 3 - TIR'!$E$18-'Ejercicio 3 - TIR'!$C$18)*('Ejercicio 3 - TIR'!$D$18-'Ejercicio 3 - TIR'!$C$18)*H243),'Ejercicio 3 - TIR'!$E$18-SQRT(('Ejercicio 3 - TIR'!$E$18-'Ejercicio 3 - TIR'!$C$18)*('Ejercicio 3 - TIR'!$E$18-'Ejercicio 3 - TIR'!$D$18)*(1-H243)))</f>
        <v>41062.1550425263</v>
      </c>
      <c r="J243" s="27">
        <f ca="1" t="shared" si="1800"/>
        <v>0.652018976329541</v>
      </c>
      <c r="K243" s="28">
        <f ca="1">IF(J243&lt;=('Ejercicio 3 - TIR'!$D$18-'Ejercicio 3 - TIR'!$C$18)/('Ejercicio 3 - TIR'!$E$18-'Ejercicio 3 - TIR'!$C$18),'Ejercicio 3 - TIR'!$C$18+SQRT(('Ejercicio 3 - TIR'!$E$18-'Ejercicio 3 - TIR'!$C$18)*('Ejercicio 3 - TIR'!$D$18-'Ejercicio 3 - TIR'!$C$18)*J243),'Ejercicio 3 - TIR'!$E$18-SQRT(('Ejercicio 3 - TIR'!$E$18-'Ejercicio 3 - TIR'!$C$18)*('Ejercicio 3 - TIR'!$E$18-'Ejercicio 3 - TIR'!$D$18)*(1-J243)))</f>
        <v>39889.5321653469</v>
      </c>
      <c r="L243" s="27">
        <f ca="1" t="shared" si="1800"/>
        <v>0.8558267125032</v>
      </c>
      <c r="M243" s="28">
        <f ca="1">IF(L243&lt;=('Ejercicio 3 - TIR'!$D$18-'Ejercicio 3 - TIR'!$C$18)/('Ejercicio 3 - TIR'!$E$18-'Ejercicio 3 - TIR'!$C$18),'Ejercicio 3 - TIR'!$C$18+SQRT(('Ejercicio 3 - TIR'!$E$18-'Ejercicio 3 - TIR'!$C$18)*('Ejercicio 3 - TIR'!$D$18-'Ejercicio 3 - TIR'!$C$18)*L243),'Ejercicio 3 - TIR'!$E$18-SQRT(('Ejercicio 3 - TIR'!$E$18-'Ejercicio 3 - TIR'!$C$18)*('Ejercicio 3 - TIR'!$E$18-'Ejercicio 3 - TIR'!$D$18)*(1-L243)))</f>
        <v>41711.6878855163</v>
      </c>
      <c r="N243" s="27">
        <f ca="1" t="shared" ref="N243:R243" si="1801">RAND()</f>
        <v>0.702880024018961</v>
      </c>
      <c r="O243" s="28">
        <f ca="1">IF(N243&lt;=('Ejercicio 3 - TIR'!$D$18-'Ejercicio 3 - TIR'!$C$18)/('Ejercicio 3 - TIR'!$E$18-'Ejercicio 3 - TIR'!$C$18),'Ejercicio 3 - TIR'!$C$18+SQRT(('Ejercicio 3 - TIR'!$E$18-'Ejercicio 3 - TIR'!$C$18)*('Ejercicio 3 - TIR'!$D$18-'Ejercicio 3 - TIR'!$C$18)*N243),'Ejercicio 3 - TIR'!$E$18-SQRT(('Ejercicio 3 - TIR'!$E$18-'Ejercicio 3 - TIR'!$C$18)*('Ejercicio 3 - TIR'!$E$18-'Ejercicio 3 - TIR'!$D$18)*(1-N243)))</f>
        <v>40279.4070077396</v>
      </c>
      <c r="P243" s="27">
        <f ca="1" t="shared" si="1801"/>
        <v>0.497484598579638</v>
      </c>
      <c r="Q243" s="29">
        <f ca="1">IF(P243&lt;=('Ejercicio 3 - TIR'!$D$22-'Ejercicio 3 - TIR'!$C$22)/('Ejercicio 3 - TIR'!$E$22-'Ejercicio 3 - TIR'!$C$22),'Ejercicio 3 - TIR'!$C$22+SQRT(('Ejercicio 3 - TIR'!$E$22-'Ejercicio 3 - TIR'!$C$22)*('Ejercicio 3 - TIR'!$D$22-'Ejercicio 3 - TIR'!$C$22)*P243),'Ejercicio 3 - TIR'!$E$22-SQRT(('Ejercicio 3 - TIR'!$E$22-'Ejercicio 3 - TIR'!$C$22)*('Ejercicio 3 - TIR'!$E$22-'Ejercicio 3 - TIR'!$D$22)*(1-P243)))</f>
        <v>0.149924442809238</v>
      </c>
      <c r="R243" s="27">
        <f ca="1" t="shared" si="1801"/>
        <v>0.585463160831456</v>
      </c>
      <c r="S243" s="29">
        <f ca="1">IF(R243&lt;=('Ejercicio 3 - TIR'!$D$23-'Ejercicio 3 - TIR'!$C$23)/('Ejercicio 3 - TIR'!$E$23-'Ejercicio 3 - TIR'!$C$23),'Ejercicio 3 - TIR'!$C$23+SQRT(('Ejercicio 3 - TIR'!$E$23-'Ejercicio 3 - TIR'!$C$23)*('Ejercicio 3 - TIR'!$D$23-'Ejercicio 3 - TIR'!$C$23)*R243),'Ejercicio 3 - TIR'!$E$23-SQRT(('Ejercicio 3 - TIR'!$E$23-'Ejercicio 3 - TIR'!$C$23)*('Ejercicio 3 - TIR'!$E$23-'Ejercicio 3 - TIR'!$D$23)*(1-R243)))</f>
        <v>0.152683955072094</v>
      </c>
      <c r="T243" s="27">
        <f ca="1" t="shared" ref="T243:X243" si="1802">RAND()</f>
        <v>0.0725435315341261</v>
      </c>
      <c r="U243" s="29">
        <f ca="1">IF(T243&lt;=('Ejercicio 3 - TIR'!$D$24-'Ejercicio 3 - TIR'!$C$24)/('Ejercicio 3 - TIR'!$E$24-'Ejercicio 3 - TIR'!$C$24),'Ejercicio 3 - TIR'!$C$24+SQRT(('Ejercicio 3 - TIR'!$E$24-'Ejercicio 3 - TIR'!$C$24)*('Ejercicio 3 - TIR'!$D$24-'Ejercicio 3 - TIR'!$C$24)*T243),'Ejercicio 3 - TIR'!$E$24-SQRT(('Ejercicio 3 - TIR'!$E$24-'Ejercicio 3 - TIR'!$C$24)*('Ejercicio 3 - TIR'!$E$24-'Ejercicio 3 - TIR'!$D$24)*(1-T243)))</f>
        <v>0.162342666495602</v>
      </c>
      <c r="V243" s="27">
        <f ca="1" t="shared" si="1802"/>
        <v>0.911075690515397</v>
      </c>
      <c r="W243" s="29">
        <f ca="1">IF(V243&lt;=('Ejercicio 3 - TIR'!$D$25-'Ejercicio 3 - TIR'!$C$25)/('Ejercicio 3 - TIR'!$E$25-'Ejercicio 3 - TIR'!$C$25),'Ejercicio 3 - TIR'!$C$25+SQRT(('Ejercicio 3 - TIR'!$E$25-'Ejercicio 3 - TIR'!$C$25)*('Ejercicio 3 - TIR'!$D$25-'Ejercicio 3 - TIR'!$C$25)*V243),'Ejercicio 3 - TIR'!$E$25-SQRT(('Ejercicio 3 - TIR'!$E$25-'Ejercicio 3 - TIR'!$C$25)*('Ejercicio 3 - TIR'!$E$25-'Ejercicio 3 - TIR'!$D$25)*(1-V243)))</f>
        <v>0.232358143997977</v>
      </c>
      <c r="X243" s="27">
        <f ca="1" t="shared" si="1802"/>
        <v>0.962102829212907</v>
      </c>
      <c r="Y243" s="29">
        <f ca="1">IF(X243&lt;=('Ejercicio 3 - TIR'!$D$26-'Ejercicio 3 - TIR'!$C$26)/('Ejercicio 3 - TIR'!$E$26-'Ejercicio 3 - TIR'!$C$26),'Ejercicio 3 - TIR'!$C$26+SQRT(('Ejercicio 3 - TIR'!$E$26-'Ejercicio 3 - TIR'!$C$26)*('Ejercicio 3 - TIR'!$D$26-'Ejercicio 3 - TIR'!$C$26)*X243),'Ejercicio 3 - TIR'!$E$26-SQRT(('Ejercicio 3 - TIR'!$E$26-'Ejercicio 3 - TIR'!$C$26)*('Ejercicio 3 - TIR'!$E$26-'Ejercicio 3 - TIR'!$D$26)*(1-X243)))</f>
        <v>0.265694591154032</v>
      </c>
      <c r="Z243" s="27">
        <f ca="1" t="shared" si="1432"/>
        <v>1.14992444280924</v>
      </c>
      <c r="AA243" s="27">
        <f ca="1" t="shared" si="1433"/>
        <v>1.32549945477143</v>
      </c>
      <c r="AB243" s="27">
        <f ca="1" t="shared" si="1434"/>
        <v>1.54068457069749</v>
      </c>
      <c r="AC243" s="27">
        <f ca="1" t="shared" si="1435"/>
        <v>1.89867517803107</v>
      </c>
      <c r="AD243" s="27">
        <f ca="1" t="shared" si="1436"/>
        <v>2.40314290319235</v>
      </c>
      <c r="AE243" s="26">
        <f ca="1" t="shared" si="1437"/>
        <v>5092.37560281047</v>
      </c>
      <c r="AF243" s="26">
        <f ca="1" t="shared" si="1438"/>
        <v>5869.89965056022</v>
      </c>
      <c r="AG243" s="26">
        <f ca="1" t="shared" si="1439"/>
        <v>6822.83481189376</v>
      </c>
      <c r="AH243" s="26">
        <f ca="1" t="shared" si="1440"/>
        <v>8408.17604559019</v>
      </c>
      <c r="AI243" s="26">
        <f ca="1" t="shared" si="1441"/>
        <v>10642.1829423744</v>
      </c>
      <c r="AJ243" s="28">
        <f ca="1" t="shared" si="1442"/>
        <v>41467.4306678496</v>
      </c>
      <c r="AK243" s="28">
        <f ca="1" t="shared" si="1443"/>
        <v>54427.8641206084</v>
      </c>
      <c r="AL243" s="28">
        <f ca="1" t="shared" si="1444"/>
        <v>61457.1867394911</v>
      </c>
      <c r="AM243" s="28">
        <f ca="1" t="shared" si="1445"/>
        <v>79196.9464220094</v>
      </c>
      <c r="AN243" s="28">
        <f ca="1" t="shared" si="1446"/>
        <v>96797.1710954456</v>
      </c>
      <c r="AO243" s="28">
        <f ca="1">C243/'Ejercicio 3 - TIR'!$D$7</f>
        <v>15393.7031561735</v>
      </c>
      <c r="AP243" s="28">
        <f ca="1" t="shared" si="1447"/>
        <v>26073.7275116762</v>
      </c>
      <c r="AQ243" s="28">
        <f ca="1" t="shared" si="1448"/>
        <v>39034.1609644349</v>
      </c>
      <c r="AR243" s="28">
        <f ca="1" t="shared" si="1449"/>
        <v>46063.4835833176</v>
      </c>
      <c r="AS243" s="28">
        <f ca="1" t="shared" si="1450"/>
        <v>63803.2432658359</v>
      </c>
      <c r="AT243" s="28">
        <f ca="1" t="shared" si="1451"/>
        <v>81403.4679392721</v>
      </c>
      <c r="AU243" s="28">
        <f ca="1">AP243*'Ejercicio 3 - TIR'!$D$5</f>
        <v>13036.8637558381</v>
      </c>
      <c r="AV243" s="28">
        <f ca="1">AQ243*'Ejercicio 3 - TIR'!$D$5</f>
        <v>19517.0804822174</v>
      </c>
      <c r="AW243" s="28">
        <f ca="1">AR243*'Ejercicio 3 - TIR'!$D$5</f>
        <v>23031.7417916588</v>
      </c>
      <c r="AX243" s="28">
        <f ca="1">AS243*'Ejercicio 3 - TIR'!$D$5</f>
        <v>31901.6216329179</v>
      </c>
      <c r="AY243" s="28">
        <f ca="1">AT243*'Ejercicio 3 - TIR'!$D$5</f>
        <v>40701.7339696361</v>
      </c>
      <c r="AZ243" s="28">
        <f ca="1" t="shared" ref="AZ243:BD243" si="1803">AJ243-AU243-AE243</f>
        <v>23338.1913092011</v>
      </c>
      <c r="BA243" s="28">
        <f ca="1" t="shared" si="1803"/>
        <v>29040.8839878307</v>
      </c>
      <c r="BB243" s="28">
        <f ca="1" t="shared" si="1803"/>
        <v>31602.6101359385</v>
      </c>
      <c r="BC243" s="28">
        <f ca="1" t="shared" si="1803"/>
        <v>38887.1487435012</v>
      </c>
      <c r="BD243" s="28">
        <f ca="1" t="shared" si="1803"/>
        <v>45453.2541834352</v>
      </c>
      <c r="BE243" s="28">
        <f ca="1" t="shared" ref="BE243:BI243" si="1804">AZ243/Z243</f>
        <v>20295.4128465923</v>
      </c>
      <c r="BF243" s="28">
        <f ca="1" t="shared" si="1804"/>
        <v>21909.3896140747</v>
      </c>
      <c r="BG243" s="28">
        <f ca="1" t="shared" si="1804"/>
        <v>20512.0572614235</v>
      </c>
      <c r="BH243" s="28">
        <f ca="1" t="shared" si="1804"/>
        <v>20481.2014153085</v>
      </c>
      <c r="BI243" s="28">
        <f ca="1" t="shared" si="1804"/>
        <v>18914.0870994624</v>
      </c>
      <c r="BJ243" s="28">
        <f ca="1" t="shared" si="1454"/>
        <v>81625.8247219566</v>
      </c>
      <c r="BK243" s="28">
        <f ca="1" t="shared" si="1455"/>
        <v>36993.268493608</v>
      </c>
      <c r="BL243" s="28">
        <f ca="1" t="shared" si="1456"/>
        <v>118619.093215565</v>
      </c>
      <c r="BM243" s="28">
        <f ca="1">BK243*'Ejercicio 3 - TIR'!$D$5</f>
        <v>18496.634246804</v>
      </c>
      <c r="BN243" s="28">
        <f ca="1" t="shared" si="1457"/>
        <v>100122.458968761</v>
      </c>
      <c r="BO243" s="28">
        <f ca="1" t="shared" si="1458"/>
        <v>41663.1315748045</v>
      </c>
      <c r="BP243" s="28">
        <f ca="1" t="shared" si="1459"/>
        <v>-110934.795777585</v>
      </c>
      <c r="BQ243" s="28">
        <f ca="1" t="shared" ref="BQ243:BT243" si="1805">BE243</f>
        <v>20295.4128465923</v>
      </c>
      <c r="BR243" s="28">
        <f ca="1" t="shared" si="1805"/>
        <v>21909.3896140747</v>
      </c>
      <c r="BS243" s="28">
        <f ca="1" t="shared" si="1805"/>
        <v>20512.0572614235</v>
      </c>
      <c r="BT243" s="28">
        <f ca="1" t="shared" si="1805"/>
        <v>20481.2014153085</v>
      </c>
      <c r="BU243" s="28">
        <f ca="1" t="shared" si="1461"/>
        <v>60577.218674267</v>
      </c>
      <c r="BV243" s="30">
        <f ca="1" t="shared" si="1462"/>
        <v>7.77053906880509</v>
      </c>
    </row>
    <row r="244" ht="15" customHeight="1" spans="1:74">
      <c r="A244" s="26">
        <v>243</v>
      </c>
      <c r="B244" s="27">
        <f ca="1" t="shared" ref="B244:F244" si="1806">RAND()</f>
        <v>0.173491898246487</v>
      </c>
      <c r="C244" s="28">
        <f ca="1">IF(B244&lt;=('Ejercicio 3 - TIR'!$D$13-'Ejercicio 3 - TIR'!$C$13)/('Ejercicio 3 - TIR'!$E$13-'Ejercicio 3 - TIR'!$C$13),'Ejercicio 3 - TIR'!$C$13+SQRT(('Ejercicio 3 - TIR'!$E$13-'Ejercicio 3 - TIR'!$C$13)*('Ejercicio 3 - TIR'!$D$13-'Ejercicio 3 - TIR'!$C$13)*B244),'Ejercicio 3 - TIR'!$E$13-SQRT(('Ejercicio 3 - TIR'!$E$13-'Ejercicio 3 - TIR'!$C$13)*('Ejercicio 3 - TIR'!$E$13-'Ejercicio 3 - TIR'!$D$13)*(1-B244)))</f>
        <v>68330.4717332571</v>
      </c>
      <c r="D244" s="27">
        <f ca="1" t="shared" si="1806"/>
        <v>0.401842690513037</v>
      </c>
      <c r="E244" s="28">
        <f ca="1">IF(D244&lt;=('Ejercicio 3 - TIR'!$D$14-'Ejercicio 3 - TIR'!$C$14)/('Ejercicio 3 - TIR'!$E$14-'Ejercicio 3 - TIR'!$C$14),'Ejercicio 3 - TIR'!$C$14+SQRT(('Ejercicio 3 - TIR'!$E$14-'Ejercicio 3 - TIR'!$C$14)*('Ejercicio 3 - TIR'!$D$14-'Ejercicio 3 - TIR'!$C$14)*D244),'Ejercicio 3 - TIR'!$E$14-SQRT(('Ejercicio 3 - TIR'!$E$14-'Ejercicio 3 - TIR'!$C$14)*('Ejercicio 3 - TIR'!$E$14-'Ejercicio 3 - TIR'!$D$14)*(1-D244)))</f>
        <v>30527.7459692508</v>
      </c>
      <c r="F244" s="27">
        <f ca="1" t="shared" si="1806"/>
        <v>0.518154359208052</v>
      </c>
      <c r="G244" s="28">
        <f ca="1">IF(F244&lt;=('Ejercicio 3 - TIR'!$D$18-'Ejercicio 3 - TIR'!$C$18)/('Ejercicio 3 - TIR'!$E$18-'Ejercicio 3 - TIR'!$C$18),'Ejercicio 3 - TIR'!$C$18+SQRT(('Ejercicio 3 - TIR'!$E$18-'Ejercicio 3 - TIR'!$C$18)*('Ejercicio 3 - TIR'!$D$18-'Ejercicio 3 - TIR'!$C$18)*F244),'Ejercicio 3 - TIR'!$E$18-SQRT(('Ejercicio 3 - TIR'!$E$18-'Ejercicio 3 - TIR'!$C$18)*('Ejercicio 3 - TIR'!$E$18-'Ejercicio 3 - TIR'!$D$18)*(1-F244)))</f>
        <v>38816.0736091078</v>
      </c>
      <c r="H244" s="27">
        <f ca="1" t="shared" ref="H244:L244" si="1807">RAND()</f>
        <v>0.687110995894141</v>
      </c>
      <c r="I244" s="28">
        <f ca="1">IF(H244&lt;=('Ejercicio 3 - TIR'!$D$18-'Ejercicio 3 - TIR'!$C$18)/('Ejercicio 3 - TIR'!$E$18-'Ejercicio 3 - TIR'!$C$18),'Ejercicio 3 - TIR'!$C$18+SQRT(('Ejercicio 3 - TIR'!$E$18-'Ejercicio 3 - TIR'!$C$18)*('Ejercicio 3 - TIR'!$D$18-'Ejercicio 3 - TIR'!$C$18)*H244),'Ejercicio 3 - TIR'!$E$18-SQRT(('Ejercicio 3 - TIR'!$E$18-'Ejercicio 3 - TIR'!$C$18)*('Ejercicio 3 - TIR'!$E$18-'Ejercicio 3 - TIR'!$D$18)*(1-H244)))</f>
        <v>40155.7585415321</v>
      </c>
      <c r="J244" s="27">
        <f ca="1" t="shared" si="1807"/>
        <v>0.890780280018062</v>
      </c>
      <c r="K244" s="28">
        <f ca="1">IF(J244&lt;=('Ejercicio 3 - TIR'!$D$18-'Ejercicio 3 - TIR'!$C$18)/('Ejercicio 3 - TIR'!$E$18-'Ejercicio 3 - TIR'!$C$18),'Ejercicio 3 - TIR'!$C$18+SQRT(('Ejercicio 3 - TIR'!$E$18-'Ejercicio 3 - TIR'!$C$18)*('Ejercicio 3 - TIR'!$D$18-'Ejercicio 3 - TIR'!$C$18)*J244),'Ejercicio 3 - TIR'!$E$18-SQRT(('Ejercicio 3 - TIR'!$E$18-'Ejercicio 3 - TIR'!$C$18)*('Ejercicio 3 - TIR'!$E$18-'Ejercicio 3 - TIR'!$D$18)*(1-J244)))</f>
        <v>42137.9240054385</v>
      </c>
      <c r="L244" s="27">
        <f ca="1" t="shared" si="1807"/>
        <v>0.0334360687518973</v>
      </c>
      <c r="M244" s="28">
        <f ca="1">IF(L244&lt;=('Ejercicio 3 - TIR'!$D$18-'Ejercicio 3 - TIR'!$C$18)/('Ejercicio 3 - TIR'!$E$18-'Ejercicio 3 - TIR'!$C$18),'Ejercicio 3 - TIR'!$C$18+SQRT(('Ejercicio 3 - TIR'!$E$18-'Ejercicio 3 - TIR'!$C$18)*('Ejercicio 3 - TIR'!$D$18-'Ejercicio 3 - TIR'!$C$18)*L244),'Ejercicio 3 - TIR'!$E$18-SQRT(('Ejercicio 3 - TIR'!$E$18-'Ejercicio 3 - TIR'!$C$18)*('Ejercicio 3 - TIR'!$E$18-'Ejercicio 3 - TIR'!$D$18)*(1-L244)))</f>
        <v>32239.5111771957</v>
      </c>
      <c r="N244" s="27">
        <f ca="1" t="shared" ref="N244:R244" si="1808">RAND()</f>
        <v>0.349031607290466</v>
      </c>
      <c r="O244" s="28">
        <f ca="1">IF(N244&lt;=('Ejercicio 3 - TIR'!$D$18-'Ejercicio 3 - TIR'!$C$18)/('Ejercicio 3 - TIR'!$E$18-'Ejercicio 3 - TIR'!$C$18),'Ejercicio 3 - TIR'!$C$18+SQRT(('Ejercicio 3 - TIR'!$E$18-'Ejercicio 3 - TIR'!$C$18)*('Ejercicio 3 - TIR'!$D$18-'Ejercicio 3 - TIR'!$C$18)*N244),'Ejercicio 3 - TIR'!$E$18-SQRT(('Ejercicio 3 - TIR'!$E$18-'Ejercicio 3 - TIR'!$C$18)*('Ejercicio 3 - TIR'!$E$18-'Ejercicio 3 - TIR'!$D$18)*(1-N244)))</f>
        <v>37235.6576130695</v>
      </c>
      <c r="P244" s="27">
        <f ca="1" t="shared" si="1808"/>
        <v>0.0206086087455659</v>
      </c>
      <c r="Q244" s="29">
        <f ca="1">IF(P244&lt;=('Ejercicio 3 - TIR'!$D$22-'Ejercicio 3 - TIR'!$C$22)/('Ejercicio 3 - TIR'!$E$22-'Ejercicio 3 - TIR'!$C$22),'Ejercicio 3 - TIR'!$C$22+SQRT(('Ejercicio 3 - TIR'!$E$22-'Ejercicio 3 - TIR'!$C$22)*('Ejercicio 3 - TIR'!$D$22-'Ejercicio 3 - TIR'!$C$22)*P244),'Ejercicio 3 - TIR'!$E$22-SQRT(('Ejercicio 3 - TIR'!$E$22-'Ejercicio 3 - TIR'!$C$22)*('Ejercicio 3 - TIR'!$E$22-'Ejercicio 3 - TIR'!$D$22)*(1-P244)))</f>
        <v>0.126090607173511</v>
      </c>
      <c r="R244" s="27">
        <f ca="1" t="shared" si="1808"/>
        <v>0.607801725101963</v>
      </c>
      <c r="S244" s="29">
        <f ca="1">IF(R244&lt;=('Ejercicio 3 - TIR'!$D$23-'Ejercicio 3 - TIR'!$C$23)/('Ejercicio 3 - TIR'!$E$23-'Ejercicio 3 - TIR'!$C$23),'Ejercicio 3 - TIR'!$C$23+SQRT(('Ejercicio 3 - TIR'!$E$23-'Ejercicio 3 - TIR'!$C$23)*('Ejercicio 3 - TIR'!$D$23-'Ejercicio 3 - TIR'!$C$23)*R244),'Ejercicio 3 - TIR'!$E$23-SQRT(('Ejercicio 3 - TIR'!$E$23-'Ejercicio 3 - TIR'!$C$23)*('Ejercicio 3 - TIR'!$E$23-'Ejercicio 3 - TIR'!$D$23)*(1-R244)))</f>
        <v>0.1534301506437</v>
      </c>
      <c r="T244" s="27">
        <f ca="1" t="shared" ref="T244:X244" si="1809">RAND()</f>
        <v>0.211385013376833</v>
      </c>
      <c r="U244" s="29">
        <f ca="1">IF(T244&lt;=('Ejercicio 3 - TIR'!$D$24-'Ejercicio 3 - TIR'!$C$24)/('Ejercicio 3 - TIR'!$E$24-'Ejercicio 3 - TIR'!$C$24),'Ejercicio 3 - TIR'!$C$24+SQRT(('Ejercicio 3 - TIR'!$E$24-'Ejercicio 3 - TIR'!$C$24)*('Ejercicio 3 - TIR'!$D$24-'Ejercicio 3 - TIR'!$C$24)*T244),'Ejercicio 3 - TIR'!$E$24-SQRT(('Ejercicio 3 - TIR'!$E$24-'Ejercicio 3 - TIR'!$C$24)*('Ejercicio 3 - TIR'!$E$24-'Ejercicio 3 - TIR'!$D$24)*(1-T244)))</f>
        <v>0.171069136861565</v>
      </c>
      <c r="V244" s="27">
        <f ca="1" t="shared" si="1809"/>
        <v>0.886867043255886</v>
      </c>
      <c r="W244" s="29">
        <f ca="1">IF(V244&lt;=('Ejercicio 3 - TIR'!$D$25-'Ejercicio 3 - TIR'!$C$25)/('Ejercicio 3 - TIR'!$E$25-'Ejercicio 3 - TIR'!$C$25),'Ejercicio 3 - TIR'!$C$25+SQRT(('Ejercicio 3 - TIR'!$E$25-'Ejercicio 3 - TIR'!$C$25)*('Ejercicio 3 - TIR'!$D$25-'Ejercicio 3 - TIR'!$C$25)*V244),'Ejercicio 3 - TIR'!$E$25-SQRT(('Ejercicio 3 - TIR'!$E$25-'Ejercicio 3 - TIR'!$C$25)*('Ejercicio 3 - TIR'!$E$25-'Ejercicio 3 - TIR'!$D$25)*(1-V244)))</f>
        <v>0.230101121925988</v>
      </c>
      <c r="X244" s="27">
        <f ca="1" t="shared" si="1809"/>
        <v>0.0250006141694241</v>
      </c>
      <c r="Y244" s="29">
        <f ca="1">IF(X244&lt;=('Ejercicio 3 - TIR'!$D$26-'Ejercicio 3 - TIR'!$C$26)/('Ejercicio 3 - TIR'!$E$26-'Ejercicio 3 - TIR'!$C$26),'Ejercicio 3 - TIR'!$C$26+SQRT(('Ejercicio 3 - TIR'!$E$26-'Ejercicio 3 - TIR'!$C$26)*('Ejercicio 3 - TIR'!$D$26-'Ejercicio 3 - TIR'!$C$26)*X244),'Ejercicio 3 - TIR'!$E$26-SQRT(('Ejercicio 3 - TIR'!$E$26-'Ejercicio 3 - TIR'!$C$26)*('Ejercicio 3 - TIR'!$E$26-'Ejercicio 3 - TIR'!$D$26)*(1-X244)))</f>
        <v>0.198215939280292</v>
      </c>
      <c r="Z244" s="27">
        <f ca="1" t="shared" si="1432"/>
        <v>1.12609060717351</v>
      </c>
      <c r="AA244" s="27">
        <f ca="1" t="shared" si="1433"/>
        <v>1.2988668586706</v>
      </c>
      <c r="AB244" s="27">
        <f ca="1" t="shared" si="1434"/>
        <v>1.52106289108147</v>
      </c>
      <c r="AC244" s="27">
        <f ca="1" t="shared" si="1435"/>
        <v>1.8710611688393</v>
      </c>
      <c r="AD244" s="27">
        <f ca="1" t="shared" si="1436"/>
        <v>2.24193531587167</v>
      </c>
      <c r="AE244" s="26">
        <f ca="1" t="shared" si="1437"/>
        <v>3849.26202490152</v>
      </c>
      <c r="AF244" s="26">
        <f ca="1" t="shared" si="1438"/>
        <v>4439.85487724924</v>
      </c>
      <c r="AG244" s="26">
        <f ca="1" t="shared" si="1439"/>
        <v>5199.37701889087</v>
      </c>
      <c r="AH244" s="26">
        <f ca="1" t="shared" si="1440"/>
        <v>6395.75950425386</v>
      </c>
      <c r="AI244" s="26">
        <f ca="1" t="shared" si="1441"/>
        <v>7663.5009818004</v>
      </c>
      <c r="AJ244" s="28">
        <f ca="1" t="shared" si="1442"/>
        <v>43710.4158985719</v>
      </c>
      <c r="AK244" s="28">
        <f ca="1" t="shared" si="1443"/>
        <v>52156.9839543748</v>
      </c>
      <c r="AL244" s="28">
        <f ca="1" t="shared" si="1444"/>
        <v>64094.4325118835</v>
      </c>
      <c r="AM244" s="28">
        <f ca="1" t="shared" si="1445"/>
        <v>60322.0974660116</v>
      </c>
      <c r="AN244" s="28">
        <f ca="1" t="shared" si="1446"/>
        <v>83479.935812446</v>
      </c>
      <c r="AO244" s="28">
        <f ca="1">C244/'Ejercicio 3 - TIR'!$D$7</f>
        <v>13666.0943466514</v>
      </c>
      <c r="AP244" s="28">
        <f ca="1" t="shared" si="1447"/>
        <v>30044.3215519205</v>
      </c>
      <c r="AQ244" s="28">
        <f ca="1" t="shared" si="1448"/>
        <v>38490.8896077234</v>
      </c>
      <c r="AR244" s="28">
        <f ca="1" t="shared" si="1449"/>
        <v>50428.3381652321</v>
      </c>
      <c r="AS244" s="28">
        <f ca="1" t="shared" si="1450"/>
        <v>46656.0031193602</v>
      </c>
      <c r="AT244" s="28">
        <f ca="1" t="shared" si="1451"/>
        <v>69813.8414657946</v>
      </c>
      <c r="AU244" s="28">
        <f ca="1">AP244*'Ejercicio 3 - TIR'!$D$5</f>
        <v>15022.1607759603</v>
      </c>
      <c r="AV244" s="28">
        <f ca="1">AQ244*'Ejercicio 3 - TIR'!$D$5</f>
        <v>19245.4448038617</v>
      </c>
      <c r="AW244" s="28">
        <f ca="1">AR244*'Ejercicio 3 - TIR'!$D$5</f>
        <v>25214.169082616</v>
      </c>
      <c r="AX244" s="28">
        <f ca="1">AS244*'Ejercicio 3 - TIR'!$D$5</f>
        <v>23328.0015596801</v>
      </c>
      <c r="AY244" s="28">
        <f ca="1">AT244*'Ejercicio 3 - TIR'!$D$5</f>
        <v>34906.9207328973</v>
      </c>
      <c r="AZ244" s="28">
        <f ca="1" t="shared" ref="AZ244:BD244" si="1810">AJ244-AU244-AE244</f>
        <v>24838.9930977101</v>
      </c>
      <c r="BA244" s="28">
        <f ca="1" t="shared" si="1810"/>
        <v>28471.6842732639</v>
      </c>
      <c r="BB244" s="28">
        <f ca="1" t="shared" si="1810"/>
        <v>33680.8864103766</v>
      </c>
      <c r="BC244" s="28">
        <f ca="1" t="shared" si="1810"/>
        <v>30598.3364020776</v>
      </c>
      <c r="BD244" s="28">
        <f ca="1" t="shared" si="1810"/>
        <v>40909.5140977483</v>
      </c>
      <c r="BE244" s="28">
        <f ca="1" t="shared" ref="BE244:BI244" si="1811">AZ244/Z244</f>
        <v>22057.7215896117</v>
      </c>
      <c r="BF244" s="28">
        <f ca="1" t="shared" si="1811"/>
        <v>21920.4024517223</v>
      </c>
      <c r="BG244" s="28">
        <f ca="1" t="shared" si="1811"/>
        <v>22142.9939602495</v>
      </c>
      <c r="BH244" s="28">
        <f ca="1" t="shared" si="1811"/>
        <v>16353.4666378968</v>
      </c>
      <c r="BI244" s="28">
        <f ca="1" t="shared" si="1811"/>
        <v>18247.4105332708</v>
      </c>
      <c r="BJ244" s="28">
        <f ca="1" t="shared" si="1454"/>
        <v>68441.2318024222</v>
      </c>
      <c r="BK244" s="28">
        <f ca="1" t="shared" si="1455"/>
        <v>30638.4995457919</v>
      </c>
      <c r="BL244" s="28">
        <f ca="1" t="shared" si="1456"/>
        <v>99079.7313482142</v>
      </c>
      <c r="BM244" s="28">
        <f ca="1">BK244*'Ejercicio 3 - TIR'!$D$5</f>
        <v>15319.249772896</v>
      </c>
      <c r="BN244" s="28">
        <f ca="1" t="shared" si="1457"/>
        <v>83760.4815753182</v>
      </c>
      <c r="BO244" s="28">
        <f ca="1" t="shared" si="1458"/>
        <v>37360.7931425765</v>
      </c>
      <c r="BP244" s="28">
        <f ca="1" t="shared" si="1459"/>
        <v>-98858.2177025079</v>
      </c>
      <c r="BQ244" s="28">
        <f ca="1" t="shared" ref="BQ244:BT244" si="1812">BE244</f>
        <v>22057.7215896117</v>
      </c>
      <c r="BR244" s="28">
        <f ca="1" t="shared" si="1812"/>
        <v>21920.4024517223</v>
      </c>
      <c r="BS244" s="28">
        <f ca="1" t="shared" si="1812"/>
        <v>22142.9939602495</v>
      </c>
      <c r="BT244" s="28">
        <f ca="1" t="shared" si="1812"/>
        <v>16353.4666378968</v>
      </c>
      <c r="BU244" s="28">
        <f ca="1" t="shared" si="1461"/>
        <v>55608.2036758473</v>
      </c>
      <c r="BV244" s="30">
        <f ca="1" t="shared" si="1462"/>
        <v>10.5663615280998</v>
      </c>
    </row>
    <row r="245" ht="15" customHeight="1" spans="1:74">
      <c r="A245" s="26">
        <v>244</v>
      </c>
      <c r="B245" s="27">
        <f ca="1" t="shared" ref="B245:F245" si="1813">RAND()</f>
        <v>0.808941436190551</v>
      </c>
      <c r="C245" s="28">
        <f ca="1">IF(B245&lt;=('Ejercicio 3 - TIR'!$D$13-'Ejercicio 3 - TIR'!$C$13)/('Ejercicio 3 - TIR'!$E$13-'Ejercicio 3 - TIR'!$C$13),'Ejercicio 3 - TIR'!$C$13+SQRT(('Ejercicio 3 - TIR'!$E$13-'Ejercicio 3 - TIR'!$C$13)*('Ejercicio 3 - TIR'!$D$13-'Ejercicio 3 - TIR'!$C$13)*B245),'Ejercicio 3 - TIR'!$E$13-SQRT(('Ejercicio 3 - TIR'!$E$13-'Ejercicio 3 - TIR'!$C$13)*('Ejercicio 3 - TIR'!$E$13-'Ejercicio 3 - TIR'!$D$13)*(1-B245)))</f>
        <v>84858.3264937016</v>
      </c>
      <c r="D245" s="27">
        <f ca="1" t="shared" si="1813"/>
        <v>0.456314656769539</v>
      </c>
      <c r="E245" s="28">
        <f ca="1">IF(D245&lt;=('Ejercicio 3 - TIR'!$D$14-'Ejercicio 3 - TIR'!$C$14)/('Ejercicio 3 - TIR'!$E$14-'Ejercicio 3 - TIR'!$C$14),'Ejercicio 3 - TIR'!$C$14+SQRT(('Ejercicio 3 - TIR'!$E$14-'Ejercicio 3 - TIR'!$C$14)*('Ejercicio 3 - TIR'!$D$14-'Ejercicio 3 - TIR'!$C$14)*D245),'Ejercicio 3 - TIR'!$E$14-SQRT(('Ejercicio 3 - TIR'!$E$14-'Ejercicio 3 - TIR'!$C$14)*('Ejercicio 3 - TIR'!$E$14-'Ejercicio 3 - TIR'!$D$14)*(1-D245)))</f>
        <v>30969.3410271138</v>
      </c>
      <c r="F245" s="27">
        <f ca="1" t="shared" si="1813"/>
        <v>0.663961473940169</v>
      </c>
      <c r="G245" s="28">
        <f ca="1">IF(F245&lt;=('Ejercicio 3 - TIR'!$D$18-'Ejercicio 3 - TIR'!$C$18)/('Ejercicio 3 - TIR'!$E$18-'Ejercicio 3 - TIR'!$C$18),'Ejercicio 3 - TIR'!$C$18+SQRT(('Ejercicio 3 - TIR'!$E$18-'Ejercicio 3 - TIR'!$C$18)*('Ejercicio 3 - TIR'!$D$18-'Ejercicio 3 - TIR'!$C$18)*F245),'Ejercicio 3 - TIR'!$E$18-SQRT(('Ejercicio 3 - TIR'!$E$18-'Ejercicio 3 - TIR'!$C$18)*('Ejercicio 3 - TIR'!$E$18-'Ejercicio 3 - TIR'!$D$18)*(1-F245)))</f>
        <v>39979.6904306208</v>
      </c>
      <c r="H245" s="27">
        <f ca="1" t="shared" ref="H245:L245" si="1814">RAND()</f>
        <v>0.183910629722873</v>
      </c>
      <c r="I245" s="28">
        <f ca="1">IF(H245&lt;=('Ejercicio 3 - TIR'!$D$18-'Ejercicio 3 - TIR'!$C$18)/('Ejercicio 3 - TIR'!$E$18-'Ejercicio 3 - TIR'!$C$18),'Ejercicio 3 - TIR'!$C$18+SQRT(('Ejercicio 3 - TIR'!$E$18-'Ejercicio 3 - TIR'!$C$18)*('Ejercicio 3 - TIR'!$D$18-'Ejercicio 3 - TIR'!$C$18)*H245),'Ejercicio 3 - TIR'!$E$18-SQRT(('Ejercicio 3 - TIR'!$E$18-'Ejercicio 3 - TIR'!$C$18)*('Ejercicio 3 - TIR'!$E$18-'Ejercicio 3 - TIR'!$D$18)*(1-H245)))</f>
        <v>35252.294209051</v>
      </c>
      <c r="J245" s="27">
        <f ca="1" t="shared" si="1814"/>
        <v>0.876216600901923</v>
      </c>
      <c r="K245" s="28">
        <f ca="1">IF(J245&lt;=('Ejercicio 3 - TIR'!$D$18-'Ejercicio 3 - TIR'!$C$18)/('Ejercicio 3 - TIR'!$E$18-'Ejercicio 3 - TIR'!$C$18),'Ejercicio 3 - TIR'!$C$18+SQRT(('Ejercicio 3 - TIR'!$E$18-'Ejercicio 3 - TIR'!$C$18)*('Ejercicio 3 - TIR'!$D$18-'Ejercicio 3 - TIR'!$C$18)*J245),'Ejercicio 3 - TIR'!$E$18-SQRT(('Ejercicio 3 - TIR'!$E$18-'Ejercicio 3 - TIR'!$C$18)*('Ejercicio 3 - TIR'!$E$18-'Ejercicio 3 - TIR'!$D$18)*(1-J245)))</f>
        <v>41953.0745115189</v>
      </c>
      <c r="L245" s="27">
        <f ca="1" t="shared" si="1814"/>
        <v>0.338810066043331</v>
      </c>
      <c r="M245" s="28">
        <f ca="1">IF(L245&lt;=('Ejercicio 3 - TIR'!$D$18-'Ejercicio 3 - TIR'!$C$18)/('Ejercicio 3 - TIR'!$E$18-'Ejercicio 3 - TIR'!$C$18),'Ejercicio 3 - TIR'!$C$18+SQRT(('Ejercicio 3 - TIR'!$E$18-'Ejercicio 3 - TIR'!$C$18)*('Ejercicio 3 - TIR'!$D$18-'Ejercicio 3 - TIR'!$C$18)*L245),'Ejercicio 3 - TIR'!$E$18-SQRT(('Ejercicio 3 - TIR'!$E$18-'Ejercicio 3 - TIR'!$C$18)*('Ejercicio 3 - TIR'!$E$18-'Ejercicio 3 - TIR'!$D$18)*(1-L245)))</f>
        <v>37128.9206691125</v>
      </c>
      <c r="N245" s="27">
        <f ca="1" t="shared" ref="N245:R245" si="1815">RAND()</f>
        <v>0.997774704103708</v>
      </c>
      <c r="O245" s="28">
        <f ca="1">IF(N245&lt;=('Ejercicio 3 - TIR'!$D$18-'Ejercicio 3 - TIR'!$C$18)/('Ejercicio 3 - TIR'!$E$18-'Ejercicio 3 - TIR'!$C$18),'Ejercicio 3 - TIR'!$C$18+SQRT(('Ejercicio 3 - TIR'!$E$18-'Ejercicio 3 - TIR'!$C$18)*('Ejercicio 3 - TIR'!$D$18-'Ejercicio 3 - TIR'!$C$18)*N245),'Ejercicio 3 - TIR'!$E$18-SQRT(('Ejercicio 3 - TIR'!$E$18-'Ejercicio 3 - TIR'!$C$18)*('Ejercicio 3 - TIR'!$E$18-'Ejercicio 3 - TIR'!$D$18)*(1-N245)))</f>
        <v>44591.4694721053</v>
      </c>
      <c r="P245" s="27">
        <f ca="1" t="shared" si="1815"/>
        <v>0.0204068803993864</v>
      </c>
      <c r="Q245" s="29">
        <f ca="1">IF(P245&lt;=('Ejercicio 3 - TIR'!$D$22-'Ejercicio 3 - TIR'!$C$22)/('Ejercicio 3 - TIR'!$E$22-'Ejercicio 3 - TIR'!$C$22),'Ejercicio 3 - TIR'!$C$22+SQRT(('Ejercicio 3 - TIR'!$E$22-'Ejercicio 3 - TIR'!$C$22)*('Ejercicio 3 - TIR'!$D$22-'Ejercicio 3 - TIR'!$C$22)*P245),'Ejercicio 3 - TIR'!$E$22-SQRT(('Ejercicio 3 - TIR'!$E$22-'Ejercicio 3 - TIR'!$C$22)*('Ejercicio 3 - TIR'!$E$22-'Ejercicio 3 - TIR'!$D$22)*(1-P245)))</f>
        <v>0.126060724768449</v>
      </c>
      <c r="R245" s="27">
        <f ca="1" t="shared" si="1815"/>
        <v>0.638089148983432</v>
      </c>
      <c r="S245" s="29">
        <f ca="1">IF(R245&lt;=('Ejercicio 3 - TIR'!$D$23-'Ejercicio 3 - TIR'!$C$23)/('Ejercicio 3 - TIR'!$E$23-'Ejercicio 3 - TIR'!$C$23),'Ejercicio 3 - TIR'!$C$23+SQRT(('Ejercicio 3 - TIR'!$E$23-'Ejercicio 3 - TIR'!$C$23)*('Ejercicio 3 - TIR'!$D$23-'Ejercicio 3 - TIR'!$C$23)*R245),'Ejercicio 3 - TIR'!$E$23-SQRT(('Ejercicio 3 - TIR'!$E$23-'Ejercicio 3 - TIR'!$C$23)*('Ejercicio 3 - TIR'!$E$23-'Ejercicio 3 - TIR'!$D$23)*(1-R245)))</f>
        <v>0.154476686503711</v>
      </c>
      <c r="T245" s="27">
        <f ca="1" t="shared" ref="T245:X245" si="1816">RAND()</f>
        <v>0.642815122101749</v>
      </c>
      <c r="U245" s="29">
        <f ca="1">IF(T245&lt;=('Ejercicio 3 - TIR'!$D$24-'Ejercicio 3 - TIR'!$C$24)/('Ejercicio 3 - TIR'!$E$24-'Ejercicio 3 - TIR'!$C$24),'Ejercicio 3 - TIR'!$C$24+SQRT(('Ejercicio 3 - TIR'!$E$24-'Ejercicio 3 - TIR'!$C$24)*('Ejercicio 3 - TIR'!$D$24-'Ejercicio 3 - TIR'!$C$24)*T245),'Ejercicio 3 - TIR'!$E$24-SQRT(('Ejercicio 3 - TIR'!$E$24-'Ejercicio 3 - TIR'!$C$24)*('Ejercicio 3 - TIR'!$E$24-'Ejercicio 3 - TIR'!$D$24)*(1-T245)))</f>
        <v>0.188375363114889</v>
      </c>
      <c r="V245" s="27">
        <f ca="1" t="shared" si="1816"/>
        <v>0.814204662287191</v>
      </c>
      <c r="W245" s="29">
        <f ca="1">IF(V245&lt;=('Ejercicio 3 - TIR'!$D$25-'Ejercicio 3 - TIR'!$C$25)/('Ejercicio 3 - TIR'!$E$25-'Ejercicio 3 - TIR'!$C$25),'Ejercicio 3 - TIR'!$C$25+SQRT(('Ejercicio 3 - TIR'!$E$25-'Ejercicio 3 - TIR'!$C$25)*('Ejercicio 3 - TIR'!$D$25-'Ejercicio 3 - TIR'!$C$25)*V245),'Ejercicio 3 - TIR'!$E$25-SQRT(('Ejercicio 3 - TIR'!$E$25-'Ejercicio 3 - TIR'!$C$25)*('Ejercicio 3 - TIR'!$E$25-'Ejercicio 3 - TIR'!$D$25)*(1-V245)))</f>
        <v>0.224499339577281</v>
      </c>
      <c r="X245" s="27">
        <f ca="1" t="shared" si="1816"/>
        <v>0.611034007530208</v>
      </c>
      <c r="Y245" s="29">
        <f ca="1">IF(X245&lt;=('Ejercicio 3 - TIR'!$D$26-'Ejercicio 3 - TIR'!$C$26)/('Ejercicio 3 - TIR'!$E$26-'Ejercicio 3 - TIR'!$C$26),'Ejercicio 3 - TIR'!$C$26+SQRT(('Ejercicio 3 - TIR'!$E$26-'Ejercicio 3 - TIR'!$C$26)*('Ejercicio 3 - TIR'!$D$26-'Ejercicio 3 - TIR'!$C$26)*X245),'Ejercicio 3 - TIR'!$E$26-SQRT(('Ejercicio 3 - TIR'!$E$26-'Ejercicio 3 - TIR'!$C$26)*('Ejercicio 3 - TIR'!$E$26-'Ejercicio 3 - TIR'!$D$26)*(1-X245)))</f>
        <v>0.234169700422789</v>
      </c>
      <c r="Z245" s="27">
        <f ca="1" t="shared" si="1432"/>
        <v>1.12606072476845</v>
      </c>
      <c r="AA245" s="27">
        <f ca="1" t="shared" si="1433"/>
        <v>1.30001085433265</v>
      </c>
      <c r="AB245" s="27">
        <f ca="1" t="shared" si="1434"/>
        <v>1.54490087107086</v>
      </c>
      <c r="AC245" s="27">
        <f ca="1" t="shared" si="1435"/>
        <v>1.89173009633863</v>
      </c>
      <c r="AD245" s="27">
        <f ca="1" t="shared" si="1436"/>
        <v>2.33471596627902</v>
      </c>
      <c r="AE245" s="26">
        <f ca="1" t="shared" si="1437"/>
        <v>3904.01757547925</v>
      </c>
      <c r="AF245" s="26">
        <f ca="1" t="shared" si="1438"/>
        <v>4507.09727459153</v>
      </c>
      <c r="AG245" s="26">
        <f ca="1" t="shared" si="1439"/>
        <v>5356.12336028684</v>
      </c>
      <c r="AH245" s="26">
        <f ca="1" t="shared" si="1440"/>
        <v>6558.56951736568</v>
      </c>
      <c r="AI245" s="26">
        <f ca="1" t="shared" si="1441"/>
        <v>8094.38777644924</v>
      </c>
      <c r="AJ245" s="28">
        <f ca="1" t="shared" si="1442"/>
        <v>45019.5591823231</v>
      </c>
      <c r="AK245" s="28">
        <f ca="1" t="shared" si="1443"/>
        <v>45828.3651118943</v>
      </c>
      <c r="AL245" s="28">
        <f ca="1" t="shared" si="1444"/>
        <v>64813.3413569461</v>
      </c>
      <c r="AM245" s="28">
        <f ca="1" t="shared" si="1445"/>
        <v>70237.8966743296</v>
      </c>
      <c r="AN245" s="28">
        <f ca="1" t="shared" si="1446"/>
        <v>104108.415736368</v>
      </c>
      <c r="AO245" s="28">
        <f ca="1">C245/'Ejercicio 3 - TIR'!$D$7</f>
        <v>16971.6652987403</v>
      </c>
      <c r="AP245" s="28">
        <f ca="1" t="shared" si="1447"/>
        <v>28047.8938835828</v>
      </c>
      <c r="AQ245" s="28">
        <f ca="1" t="shared" si="1448"/>
        <v>28856.6998131539</v>
      </c>
      <c r="AR245" s="28">
        <f ca="1" t="shared" si="1449"/>
        <v>47841.6760582058</v>
      </c>
      <c r="AS245" s="28">
        <f ca="1" t="shared" si="1450"/>
        <v>53266.2313755893</v>
      </c>
      <c r="AT245" s="28">
        <f ca="1" t="shared" si="1451"/>
        <v>87136.7504376275</v>
      </c>
      <c r="AU245" s="28">
        <f ca="1">AP245*'Ejercicio 3 - TIR'!$D$5</f>
        <v>14023.9469417914</v>
      </c>
      <c r="AV245" s="28">
        <f ca="1">AQ245*'Ejercicio 3 - TIR'!$D$5</f>
        <v>14428.349906577</v>
      </c>
      <c r="AW245" s="28">
        <f ca="1">AR245*'Ejercicio 3 - TIR'!$D$5</f>
        <v>23920.8380291029</v>
      </c>
      <c r="AX245" s="28">
        <f ca="1">AS245*'Ejercicio 3 - TIR'!$D$5</f>
        <v>26633.1156877946</v>
      </c>
      <c r="AY245" s="28">
        <f ca="1">AT245*'Ejercicio 3 - TIR'!$D$5</f>
        <v>43568.3752188138</v>
      </c>
      <c r="AZ245" s="28">
        <f ca="1" t="shared" ref="AZ245:BD245" si="1817">AJ245-AU245-AE245</f>
        <v>27091.5946650525</v>
      </c>
      <c r="BA245" s="28">
        <f ca="1" t="shared" si="1817"/>
        <v>26892.9179307258</v>
      </c>
      <c r="BB245" s="28">
        <f ca="1" t="shared" si="1817"/>
        <v>35536.3799675564</v>
      </c>
      <c r="BC245" s="28">
        <f ca="1" t="shared" si="1817"/>
        <v>37046.2114691693</v>
      </c>
      <c r="BD245" s="28">
        <f ca="1" t="shared" si="1817"/>
        <v>52445.6527411049</v>
      </c>
      <c r="BE245" s="28">
        <f ca="1" t="shared" ref="BE245:BI245" si="1818">AZ245/Z245</f>
        <v>24058.7333073208</v>
      </c>
      <c r="BF245" s="28">
        <f ca="1" t="shared" si="1818"/>
        <v>20686.6872234933</v>
      </c>
      <c r="BG245" s="28">
        <f ca="1" t="shared" si="1818"/>
        <v>23002.369040626</v>
      </c>
      <c r="BH245" s="28">
        <f ca="1" t="shared" si="1818"/>
        <v>19583.2436883416</v>
      </c>
      <c r="BI245" s="28">
        <f ca="1" t="shared" si="1818"/>
        <v>22463.3974747218</v>
      </c>
      <c r="BJ245" s="28">
        <f ca="1" t="shared" si="1454"/>
        <v>72304.6149611427</v>
      </c>
      <c r="BK245" s="28">
        <f ca="1" t="shared" si="1455"/>
        <v>39624.0179473127</v>
      </c>
      <c r="BL245" s="28">
        <f ca="1" t="shared" si="1456"/>
        <v>111928.632908455</v>
      </c>
      <c r="BM245" s="28">
        <f ca="1">BK245*'Ejercicio 3 - TIR'!$D$5</f>
        <v>19812.0089736563</v>
      </c>
      <c r="BN245" s="28">
        <f ca="1" t="shared" si="1457"/>
        <v>92116.623934799</v>
      </c>
      <c r="BO245" s="28">
        <f ca="1" t="shared" si="1458"/>
        <v>39455.173676484</v>
      </c>
      <c r="BP245" s="28">
        <f ca="1" t="shared" si="1459"/>
        <v>-115827.667520815</v>
      </c>
      <c r="BQ245" s="28">
        <f ca="1" t="shared" ref="BQ245:BT245" si="1819">BE245</f>
        <v>24058.7333073208</v>
      </c>
      <c r="BR245" s="28">
        <f ca="1" t="shared" si="1819"/>
        <v>20686.6872234933</v>
      </c>
      <c r="BS245" s="28">
        <f ca="1" t="shared" si="1819"/>
        <v>23002.369040626</v>
      </c>
      <c r="BT245" s="28">
        <f ca="1" t="shared" si="1819"/>
        <v>19583.2436883416</v>
      </c>
      <c r="BU245" s="28">
        <f ca="1" t="shared" si="1461"/>
        <v>61918.5711512058</v>
      </c>
      <c r="BV245" s="30">
        <f ca="1" t="shared" si="1462"/>
        <v>7.71251203152359</v>
      </c>
    </row>
    <row r="246" ht="15" customHeight="1" spans="1:74">
      <c r="A246" s="26">
        <v>245</v>
      </c>
      <c r="B246" s="27">
        <f ca="1" t="shared" ref="B246:F246" si="1820">RAND()</f>
        <v>0.756260794660746</v>
      </c>
      <c r="C246" s="28">
        <f ca="1">IF(B246&lt;=('Ejercicio 3 - TIR'!$D$13-'Ejercicio 3 - TIR'!$C$13)/('Ejercicio 3 - TIR'!$E$13-'Ejercicio 3 - TIR'!$C$13),'Ejercicio 3 - TIR'!$C$13+SQRT(('Ejercicio 3 - TIR'!$E$13-'Ejercicio 3 - TIR'!$C$13)*('Ejercicio 3 - TIR'!$D$13-'Ejercicio 3 - TIR'!$C$13)*B246),'Ejercicio 3 - TIR'!$E$13-SQRT(('Ejercicio 3 - TIR'!$E$13-'Ejercicio 3 - TIR'!$C$13)*('Ejercicio 3 - TIR'!$E$13-'Ejercicio 3 - TIR'!$D$13)*(1-B246)))</f>
        <v>82897.7473294567</v>
      </c>
      <c r="D246" s="27">
        <f ca="1" t="shared" si="1820"/>
        <v>0.813625080465877</v>
      </c>
      <c r="E246" s="28">
        <f ca="1">IF(D246&lt;=('Ejercicio 3 - TIR'!$D$14-'Ejercicio 3 - TIR'!$C$14)/('Ejercicio 3 - TIR'!$E$14-'Ejercicio 3 - TIR'!$C$14),'Ejercicio 3 - TIR'!$C$14+SQRT(('Ejercicio 3 - TIR'!$E$14-'Ejercicio 3 - TIR'!$C$14)*('Ejercicio 3 - TIR'!$D$14-'Ejercicio 3 - TIR'!$C$14)*D246),'Ejercicio 3 - TIR'!$E$14-SQRT(('Ejercicio 3 - TIR'!$E$14-'Ejercicio 3 - TIR'!$C$14)*('Ejercicio 3 - TIR'!$E$14-'Ejercicio 3 - TIR'!$D$14)*(1-D246)))</f>
        <v>34712.6341217844</v>
      </c>
      <c r="F246" s="27">
        <f ca="1" t="shared" si="1820"/>
        <v>0.441796437108164</v>
      </c>
      <c r="G246" s="28">
        <f ca="1">IF(F246&lt;=('Ejercicio 3 - TIR'!$D$18-'Ejercicio 3 - TIR'!$C$18)/('Ejercicio 3 - TIR'!$E$18-'Ejercicio 3 - TIR'!$C$18),'Ejercicio 3 - TIR'!$C$18+SQRT(('Ejercicio 3 - TIR'!$E$18-'Ejercicio 3 - TIR'!$C$18)*('Ejercicio 3 - TIR'!$D$18-'Ejercicio 3 - TIR'!$C$18)*F246),'Ejercicio 3 - TIR'!$E$18-SQRT(('Ejercicio 3 - TIR'!$E$18-'Ejercicio 3 - TIR'!$C$18)*('Ejercicio 3 - TIR'!$E$18-'Ejercicio 3 - TIR'!$D$18)*(1-F246)))</f>
        <v>38140.605970456</v>
      </c>
      <c r="H246" s="27">
        <f ca="1" t="shared" ref="H246:L246" si="1821">RAND()</f>
        <v>0.771078094834047</v>
      </c>
      <c r="I246" s="28">
        <f ca="1">IF(H246&lt;=('Ejercicio 3 - TIR'!$D$18-'Ejercicio 3 - TIR'!$C$18)/('Ejercicio 3 - TIR'!$E$18-'Ejercicio 3 - TIR'!$C$18),'Ejercicio 3 - TIR'!$C$18+SQRT(('Ejercicio 3 - TIR'!$E$18-'Ejercicio 3 - TIR'!$C$18)*('Ejercicio 3 - TIR'!$D$18-'Ejercicio 3 - TIR'!$C$18)*H246),'Ejercicio 3 - TIR'!$E$18-SQRT(('Ejercicio 3 - TIR'!$E$18-'Ejercicio 3 - TIR'!$C$18)*('Ejercicio 3 - TIR'!$E$18-'Ejercicio 3 - TIR'!$D$18)*(1-H246)))</f>
        <v>40856.4335545998</v>
      </c>
      <c r="J246" s="27">
        <f ca="1" t="shared" si="1821"/>
        <v>0.454608903581639</v>
      </c>
      <c r="K246" s="28">
        <f ca="1">IF(J246&lt;=('Ejercicio 3 - TIR'!$D$18-'Ejercicio 3 - TIR'!$C$18)/('Ejercicio 3 - TIR'!$E$18-'Ejercicio 3 - TIR'!$C$18),'Ejercicio 3 - TIR'!$C$18+SQRT(('Ejercicio 3 - TIR'!$E$18-'Ejercicio 3 - TIR'!$C$18)*('Ejercicio 3 - TIR'!$D$18-'Ejercicio 3 - TIR'!$C$18)*J246),'Ejercicio 3 - TIR'!$E$18-SQRT(('Ejercicio 3 - TIR'!$E$18-'Ejercicio 3 - TIR'!$C$18)*('Ejercicio 3 - TIR'!$E$18-'Ejercicio 3 - TIR'!$D$18)*(1-J246)))</f>
        <v>38257.8045228284</v>
      </c>
      <c r="L246" s="27">
        <f ca="1" t="shared" si="1821"/>
        <v>0.6656263776482</v>
      </c>
      <c r="M246" s="28">
        <f ca="1">IF(L246&lt;=('Ejercicio 3 - TIR'!$D$18-'Ejercicio 3 - TIR'!$C$18)/('Ejercicio 3 - TIR'!$E$18-'Ejercicio 3 - TIR'!$C$18),'Ejercicio 3 - TIR'!$C$18+SQRT(('Ejercicio 3 - TIR'!$E$18-'Ejercicio 3 - TIR'!$C$18)*('Ejercicio 3 - TIR'!$D$18-'Ejercicio 3 - TIR'!$C$18)*L246),'Ejercicio 3 - TIR'!$E$18-SQRT(('Ejercicio 3 - TIR'!$E$18-'Ejercicio 3 - TIR'!$C$18)*('Ejercicio 3 - TIR'!$E$18-'Ejercicio 3 - TIR'!$D$18)*(1-L246)))</f>
        <v>39992.1947862934</v>
      </c>
      <c r="N246" s="27">
        <f ca="1" t="shared" ref="N246:R246" si="1822">RAND()</f>
        <v>0.704314940925019</v>
      </c>
      <c r="O246" s="28">
        <f ca="1">IF(N246&lt;=('Ejercicio 3 - TIR'!$D$18-'Ejercicio 3 - TIR'!$C$18)/('Ejercicio 3 - TIR'!$E$18-'Ejercicio 3 - TIR'!$C$18),'Ejercicio 3 - TIR'!$C$18+SQRT(('Ejercicio 3 - TIR'!$E$18-'Ejercicio 3 - TIR'!$C$18)*('Ejercicio 3 - TIR'!$D$18-'Ejercicio 3 - TIR'!$C$18)*N246),'Ejercicio 3 - TIR'!$E$18-SQRT(('Ejercicio 3 - TIR'!$E$18-'Ejercicio 3 - TIR'!$C$18)*('Ejercicio 3 - TIR'!$E$18-'Ejercicio 3 - TIR'!$D$18)*(1-N246)))</f>
        <v>40290.8196646737</v>
      </c>
      <c r="P246" s="27">
        <f ca="1" t="shared" si="1822"/>
        <v>0.154212333496833</v>
      </c>
      <c r="Q246" s="29">
        <f ca="1">IF(P246&lt;=('Ejercicio 3 - TIR'!$D$22-'Ejercicio 3 - TIR'!$C$22)/('Ejercicio 3 - TIR'!$E$22-'Ejercicio 3 - TIR'!$C$22),'Ejercicio 3 - TIR'!$C$22+SQRT(('Ejercicio 3 - TIR'!$E$22-'Ejercicio 3 - TIR'!$C$22)*('Ejercicio 3 - TIR'!$D$22-'Ejercicio 3 - TIR'!$C$22)*P246),'Ejercicio 3 - TIR'!$E$22-SQRT(('Ejercicio 3 - TIR'!$E$22-'Ejercicio 3 - TIR'!$C$22)*('Ejercicio 3 - TIR'!$E$22-'Ejercicio 3 - TIR'!$D$22)*(1-P246)))</f>
        <v>0.136660798309034</v>
      </c>
      <c r="R246" s="27">
        <f ca="1" t="shared" si="1822"/>
        <v>0.759021859866595</v>
      </c>
      <c r="S246" s="29">
        <f ca="1">IF(R246&lt;=('Ejercicio 3 - TIR'!$D$23-'Ejercicio 3 - TIR'!$C$23)/('Ejercicio 3 - TIR'!$E$23-'Ejercicio 3 - TIR'!$C$23),'Ejercicio 3 - TIR'!$C$23+SQRT(('Ejercicio 3 - TIR'!$E$23-'Ejercicio 3 - TIR'!$C$23)*('Ejercicio 3 - TIR'!$D$23-'Ejercicio 3 - TIR'!$C$23)*R246),'Ejercicio 3 - TIR'!$E$23-SQRT(('Ejercicio 3 - TIR'!$E$23-'Ejercicio 3 - TIR'!$C$23)*('Ejercicio 3 - TIR'!$E$23-'Ejercicio 3 - TIR'!$D$23)*(1-R246)))</f>
        <v>0.1591730786663</v>
      </c>
      <c r="T246" s="27">
        <f ca="1" t="shared" ref="T246:X246" si="1823">RAND()</f>
        <v>0.723303804123798</v>
      </c>
      <c r="U246" s="29">
        <f ca="1">IF(T246&lt;=('Ejercicio 3 - TIR'!$D$24-'Ejercicio 3 - TIR'!$C$24)/('Ejercicio 3 - TIR'!$E$24-'Ejercicio 3 - TIR'!$C$24),'Ejercicio 3 - TIR'!$C$24+SQRT(('Ejercicio 3 - TIR'!$E$24-'Ejercicio 3 - TIR'!$C$24)*('Ejercicio 3 - TIR'!$D$24-'Ejercicio 3 - TIR'!$C$24)*T246),'Ejercicio 3 - TIR'!$E$24-SQRT(('Ejercicio 3 - TIR'!$E$24-'Ejercicio 3 - TIR'!$C$24)*('Ejercicio 3 - TIR'!$E$24-'Ejercicio 3 - TIR'!$D$24)*(1-T246)))</f>
        <v>0.19216568038458</v>
      </c>
      <c r="V246" s="27">
        <f ca="1" t="shared" si="1823"/>
        <v>0.214131834633594</v>
      </c>
      <c r="W246" s="29">
        <f ca="1">IF(V246&lt;=('Ejercicio 3 - TIR'!$D$25-'Ejercicio 3 - TIR'!$C$25)/('Ejercicio 3 - TIR'!$E$25-'Ejercicio 3 - TIR'!$C$25),'Ejercicio 3 - TIR'!$C$25+SQRT(('Ejercicio 3 - TIR'!$E$25-'Ejercicio 3 - TIR'!$C$25)*('Ejercicio 3 - TIR'!$D$25-'Ejercicio 3 - TIR'!$C$25)*V246),'Ejercicio 3 - TIR'!$E$25-SQRT(('Ejercicio 3 - TIR'!$E$25-'Ejercicio 3 - TIR'!$C$25)*('Ejercicio 3 - TIR'!$E$25-'Ejercicio 3 - TIR'!$D$25)*(1-V246)))</f>
        <v>0.197314287986719</v>
      </c>
      <c r="X246" s="27">
        <f ca="1" t="shared" si="1823"/>
        <v>0.777369987659279</v>
      </c>
      <c r="Y246" s="29">
        <f ca="1">IF(X246&lt;=('Ejercicio 3 - TIR'!$D$26-'Ejercicio 3 - TIR'!$C$26)/('Ejercicio 3 - TIR'!$E$26-'Ejercicio 3 - TIR'!$C$26),'Ejercicio 3 - TIR'!$C$26+SQRT(('Ejercicio 3 - TIR'!$E$26-'Ejercicio 3 - TIR'!$C$26)*('Ejercicio 3 - TIR'!$D$26-'Ejercicio 3 - TIR'!$C$26)*X246),'Ejercicio 3 - TIR'!$E$26-SQRT(('Ejercicio 3 - TIR'!$E$26-'Ejercicio 3 - TIR'!$C$26)*('Ejercicio 3 - TIR'!$E$26-'Ejercicio 3 - TIR'!$D$26)*(1-X246)))</f>
        <v>0.245327214322471</v>
      </c>
      <c r="Z246" s="27">
        <f ca="1" t="shared" si="1432"/>
        <v>1.13666079830903</v>
      </c>
      <c r="AA246" s="27">
        <f ca="1" t="shared" si="1433"/>
        <v>1.31758659697518</v>
      </c>
      <c r="AB246" s="27">
        <f ca="1" t="shared" si="1434"/>
        <v>1.57078152184851</v>
      </c>
      <c r="AC246" s="27">
        <f ca="1" t="shared" si="1435"/>
        <v>1.88071915941475</v>
      </c>
      <c r="AD246" s="27">
        <f ca="1" t="shared" si="1436"/>
        <v>2.34211075171687</v>
      </c>
      <c r="AE246" s="26">
        <f ca="1" t="shared" si="1437"/>
        <v>4743.85629049246</v>
      </c>
      <c r="AF246" s="26">
        <f ca="1" t="shared" si="1438"/>
        <v>5498.95050100064</v>
      </c>
      <c r="AG246" s="26">
        <f ca="1" t="shared" si="1439"/>
        <v>6555.66006542655</v>
      </c>
      <c r="AH246" s="26">
        <f ca="1" t="shared" si="1440"/>
        <v>7849.18546351916</v>
      </c>
      <c r="AI246" s="26">
        <f ca="1" t="shared" si="1441"/>
        <v>9774.80426798474</v>
      </c>
      <c r="AJ246" s="28">
        <f ca="1" t="shared" si="1442"/>
        <v>43352.9316303689</v>
      </c>
      <c r="AK246" s="28">
        <f ca="1" t="shared" si="1443"/>
        <v>53831.8892517476</v>
      </c>
      <c r="AL246" s="28">
        <f ca="1" t="shared" si="1444"/>
        <v>60094.6524109515</v>
      </c>
      <c r="AM246" s="28">
        <f ca="1" t="shared" si="1445"/>
        <v>75214.0869616287</v>
      </c>
      <c r="AN246" s="28">
        <f ca="1" t="shared" si="1446"/>
        <v>94365.5619321178</v>
      </c>
      <c r="AO246" s="28">
        <f ca="1">C246/'Ejercicio 3 - TIR'!$D$7</f>
        <v>16579.5494658913</v>
      </c>
      <c r="AP246" s="28">
        <f ca="1" t="shared" si="1447"/>
        <v>26773.3821644775</v>
      </c>
      <c r="AQ246" s="28">
        <f ca="1" t="shared" si="1448"/>
        <v>37252.3397858562</v>
      </c>
      <c r="AR246" s="28">
        <f ca="1" t="shared" si="1449"/>
        <v>43515.1029450601</v>
      </c>
      <c r="AS246" s="28">
        <f ca="1" t="shared" si="1450"/>
        <v>58634.5374957374</v>
      </c>
      <c r="AT246" s="28">
        <f ca="1" t="shared" si="1451"/>
        <v>77786.0124662264</v>
      </c>
      <c r="AU246" s="28">
        <f ca="1">AP246*'Ejercicio 3 - TIR'!$D$5</f>
        <v>13386.6910822388</v>
      </c>
      <c r="AV246" s="28">
        <f ca="1">AQ246*'Ejercicio 3 - TIR'!$D$5</f>
        <v>18626.1698929281</v>
      </c>
      <c r="AW246" s="28">
        <f ca="1">AR246*'Ejercicio 3 - TIR'!$D$5</f>
        <v>21757.5514725301</v>
      </c>
      <c r="AX246" s="28">
        <f ca="1">AS246*'Ejercicio 3 - TIR'!$D$5</f>
        <v>29317.2687478687</v>
      </c>
      <c r="AY246" s="28">
        <f ca="1">AT246*'Ejercicio 3 - TIR'!$D$5</f>
        <v>38893.0062331132</v>
      </c>
      <c r="AZ246" s="28">
        <f ca="1" t="shared" ref="AZ246:BD246" si="1824">AJ246-AU246-AE246</f>
        <v>25222.3842576376</v>
      </c>
      <c r="BA246" s="28">
        <f ca="1" t="shared" si="1824"/>
        <v>29706.7688578188</v>
      </c>
      <c r="BB246" s="28">
        <f ca="1" t="shared" si="1824"/>
        <v>31781.4408729948</v>
      </c>
      <c r="BC246" s="28">
        <f ca="1" t="shared" si="1824"/>
        <v>38047.6327502409</v>
      </c>
      <c r="BD246" s="28">
        <f ca="1" t="shared" si="1824"/>
        <v>45697.7514310198</v>
      </c>
      <c r="BE246" s="28">
        <f ca="1" t="shared" ref="BE246:BI246" si="1825">AZ246/Z246</f>
        <v>22189.8954333254</v>
      </c>
      <c r="BF246" s="28">
        <f ca="1" t="shared" si="1825"/>
        <v>22546.3502179041</v>
      </c>
      <c r="BG246" s="28">
        <f ca="1" t="shared" si="1825"/>
        <v>20232.884351475</v>
      </c>
      <c r="BH246" s="28">
        <f ca="1" t="shared" si="1825"/>
        <v>20230.3637732285</v>
      </c>
      <c r="BI246" s="28">
        <f ca="1" t="shared" si="1825"/>
        <v>19511.3537639163</v>
      </c>
      <c r="BJ246" s="28">
        <f ca="1" t="shared" si="1454"/>
        <v>81300.8335970451</v>
      </c>
      <c r="BK246" s="28">
        <f ca="1" t="shared" si="1455"/>
        <v>38831.1410626858</v>
      </c>
      <c r="BL246" s="28">
        <f ca="1" t="shared" si="1456"/>
        <v>120131.974659731</v>
      </c>
      <c r="BM246" s="28">
        <f ca="1">BK246*'Ejercicio 3 - TIR'!$D$5</f>
        <v>19415.5705313429</v>
      </c>
      <c r="BN246" s="28">
        <f ca="1" t="shared" si="1457"/>
        <v>100716.404128388</v>
      </c>
      <c r="BO246" s="28">
        <f ca="1" t="shared" si="1458"/>
        <v>43002.4088547301</v>
      </c>
      <c r="BP246" s="28">
        <f ca="1" t="shared" si="1459"/>
        <v>-117610.381451241</v>
      </c>
      <c r="BQ246" s="28">
        <f ca="1" t="shared" ref="BQ246:BT246" si="1826">BE246</f>
        <v>22189.8954333254</v>
      </c>
      <c r="BR246" s="28">
        <f ca="1" t="shared" si="1826"/>
        <v>22546.3502179041</v>
      </c>
      <c r="BS246" s="28">
        <f ca="1" t="shared" si="1826"/>
        <v>20232.884351475</v>
      </c>
      <c r="BT246" s="28">
        <f ca="1" t="shared" si="1826"/>
        <v>20230.3637732285</v>
      </c>
      <c r="BU246" s="28">
        <f ca="1" t="shared" si="1461"/>
        <v>62513.7626186464</v>
      </c>
      <c r="BV246" s="30">
        <f ca="1" t="shared" si="1462"/>
        <v>6.82213768888338</v>
      </c>
    </row>
    <row r="247" ht="15" customHeight="1" spans="1:74">
      <c r="A247" s="26">
        <v>246</v>
      </c>
      <c r="B247" s="27">
        <f ca="1" t="shared" ref="B247:F247" si="1827">RAND()</f>
        <v>0.881434051416091</v>
      </c>
      <c r="C247" s="28">
        <f ca="1">IF(B247&lt;=('Ejercicio 3 - TIR'!$D$13-'Ejercicio 3 - TIR'!$C$13)/('Ejercicio 3 - TIR'!$E$13-'Ejercicio 3 - TIR'!$C$13),'Ejercicio 3 - TIR'!$C$13+SQRT(('Ejercicio 3 - TIR'!$E$13-'Ejercicio 3 - TIR'!$C$13)*('Ejercicio 3 - TIR'!$D$13-'Ejercicio 3 - TIR'!$C$13)*B247),'Ejercicio 3 - TIR'!$E$13-SQRT(('Ejercicio 3 - TIR'!$E$13-'Ejercicio 3 - TIR'!$C$13)*('Ejercicio 3 - TIR'!$E$13-'Ejercicio 3 - TIR'!$D$13)*(1-B247)))</f>
        <v>88071.9180795615</v>
      </c>
      <c r="D247" s="27">
        <f ca="1" t="shared" si="1827"/>
        <v>0.118075150967615</v>
      </c>
      <c r="E247" s="28">
        <f ca="1">IF(D247&lt;=('Ejercicio 3 - TIR'!$D$14-'Ejercicio 3 - TIR'!$C$14)/('Ejercicio 3 - TIR'!$E$14-'Ejercicio 3 - TIR'!$C$14),'Ejercicio 3 - TIR'!$C$14+SQRT(('Ejercicio 3 - TIR'!$E$14-'Ejercicio 3 - TIR'!$C$14)*('Ejercicio 3 - TIR'!$D$14-'Ejercicio 3 - TIR'!$C$14)*D247),'Ejercicio 3 - TIR'!$E$14-SQRT(('Ejercicio 3 - TIR'!$E$14-'Ejercicio 3 - TIR'!$C$14)*('Ejercicio 3 - TIR'!$E$14-'Ejercicio 3 - TIR'!$D$14)*(1-D247)))</f>
        <v>27975.8421199</v>
      </c>
      <c r="F247" s="27">
        <f ca="1" t="shared" si="1827"/>
        <v>0.571338360555964</v>
      </c>
      <c r="G247" s="28">
        <f ca="1">IF(F247&lt;=('Ejercicio 3 - TIR'!$D$18-'Ejercicio 3 - TIR'!$C$18)/('Ejercicio 3 - TIR'!$E$18-'Ejercicio 3 - TIR'!$C$18),'Ejercicio 3 - TIR'!$C$18+SQRT(('Ejercicio 3 - TIR'!$E$18-'Ejercicio 3 - TIR'!$C$18)*('Ejercicio 3 - TIR'!$D$18-'Ejercicio 3 - TIR'!$C$18)*F247),'Ejercicio 3 - TIR'!$E$18-SQRT(('Ejercicio 3 - TIR'!$E$18-'Ejercicio 3 - TIR'!$C$18)*('Ejercicio 3 - TIR'!$E$18-'Ejercicio 3 - TIR'!$D$18)*(1-F247)))</f>
        <v>39257.470177289</v>
      </c>
      <c r="H247" s="27">
        <f ca="1" t="shared" ref="H247:L247" si="1828">RAND()</f>
        <v>0.998927402684393</v>
      </c>
      <c r="I247" s="28">
        <f ca="1">IF(H247&lt;=('Ejercicio 3 - TIR'!$D$18-'Ejercicio 3 - TIR'!$C$18)/('Ejercicio 3 - TIR'!$E$18-'Ejercicio 3 - TIR'!$C$18),'Ejercicio 3 - TIR'!$C$18+SQRT(('Ejercicio 3 - TIR'!$E$18-'Ejercicio 3 - TIR'!$C$18)*('Ejercicio 3 - TIR'!$D$18-'Ejercicio 3 - TIR'!$C$18)*H247),'Ejercicio 3 - TIR'!$E$18-SQRT(('Ejercicio 3 - TIR'!$E$18-'Ejercicio 3 - TIR'!$C$18)*('Ejercicio 3 - TIR'!$E$18-'Ejercicio 3 - TIR'!$D$18)*(1-H247)))</f>
        <v>44716.3720770612</v>
      </c>
      <c r="J247" s="27">
        <f ca="1" t="shared" si="1828"/>
        <v>0.982825906708275</v>
      </c>
      <c r="K247" s="28">
        <f ca="1">IF(J247&lt;=('Ejercicio 3 - TIR'!$D$18-'Ejercicio 3 - TIR'!$C$18)/('Ejercicio 3 - TIR'!$E$18-'Ejercicio 3 - TIR'!$C$18),'Ejercicio 3 - TIR'!$C$18+SQRT(('Ejercicio 3 - TIR'!$E$18-'Ejercicio 3 - TIR'!$C$18)*('Ejercicio 3 - TIR'!$D$18-'Ejercicio 3 - TIR'!$C$18)*J247),'Ejercicio 3 - TIR'!$E$18-SQRT(('Ejercicio 3 - TIR'!$E$18-'Ejercicio 3 - TIR'!$C$18)*('Ejercicio 3 - TIR'!$E$18-'Ejercicio 3 - TIR'!$D$18)*(1-J247)))</f>
        <v>43865.0740125985</v>
      </c>
      <c r="L247" s="27">
        <f ca="1" t="shared" si="1828"/>
        <v>0.411237893685947</v>
      </c>
      <c r="M247" s="28">
        <f ca="1">IF(L247&lt;=('Ejercicio 3 - TIR'!$D$18-'Ejercicio 3 - TIR'!$C$18)/('Ejercicio 3 - TIR'!$E$18-'Ejercicio 3 - TIR'!$C$18),'Ejercicio 3 - TIR'!$C$18+SQRT(('Ejercicio 3 - TIR'!$E$18-'Ejercicio 3 - TIR'!$C$18)*('Ejercicio 3 - TIR'!$D$18-'Ejercicio 3 - TIR'!$C$18)*L247),'Ejercicio 3 - TIR'!$E$18-SQRT(('Ejercicio 3 - TIR'!$E$18-'Ejercicio 3 - TIR'!$C$18)*('Ejercicio 3 - TIR'!$E$18-'Ejercicio 3 - TIR'!$D$18)*(1-L247)))</f>
        <v>37854.0234308851</v>
      </c>
      <c r="N247" s="27">
        <f ca="1" t="shared" ref="N247:R247" si="1829">RAND()</f>
        <v>0.475726238885207</v>
      </c>
      <c r="O247" s="28">
        <f ca="1">IF(N247&lt;=('Ejercicio 3 - TIR'!$D$18-'Ejercicio 3 - TIR'!$C$18)/('Ejercicio 3 - TIR'!$E$18-'Ejercicio 3 - TIR'!$C$18),'Ejercicio 3 - TIR'!$C$18+SQRT(('Ejercicio 3 - TIR'!$E$18-'Ejercicio 3 - TIR'!$C$18)*('Ejercicio 3 - TIR'!$D$18-'Ejercicio 3 - TIR'!$C$18)*N247),'Ejercicio 3 - TIR'!$E$18-SQRT(('Ejercicio 3 - TIR'!$E$18-'Ejercicio 3 - TIR'!$C$18)*('Ejercicio 3 - TIR'!$E$18-'Ejercicio 3 - TIR'!$D$18)*(1-N247)))</f>
        <v>38447.4218453195</v>
      </c>
      <c r="P247" s="27">
        <f ca="1" t="shared" si="1829"/>
        <v>0.466135450714564</v>
      </c>
      <c r="Q247" s="29">
        <f ca="1">IF(P247&lt;=('Ejercicio 3 - TIR'!$D$22-'Ejercicio 3 - TIR'!$C$22)/('Ejercicio 3 - TIR'!$E$22-'Ejercicio 3 - TIR'!$C$22),'Ejercicio 3 - TIR'!$C$22+SQRT(('Ejercicio 3 - TIR'!$E$22-'Ejercicio 3 - TIR'!$C$22)*('Ejercicio 3 - TIR'!$D$22-'Ejercicio 3 - TIR'!$C$22)*P247),'Ejercicio 3 - TIR'!$E$22-SQRT(('Ejercicio 3 - TIR'!$E$22-'Ejercicio 3 - TIR'!$C$22)*('Ejercicio 3 - TIR'!$E$22-'Ejercicio 3 - TIR'!$D$22)*(1-P247)))</f>
        <v>0.148966252972834</v>
      </c>
      <c r="R247" s="27">
        <f ca="1" t="shared" si="1829"/>
        <v>0.516019777932718</v>
      </c>
      <c r="S247" s="29">
        <f ca="1">IF(R247&lt;=('Ejercicio 3 - TIR'!$D$23-'Ejercicio 3 - TIR'!$C$23)/('Ejercicio 3 - TIR'!$E$23-'Ejercicio 3 - TIR'!$C$23),'Ejercicio 3 - TIR'!$C$23+SQRT(('Ejercicio 3 - TIR'!$E$23-'Ejercicio 3 - TIR'!$C$23)*('Ejercicio 3 - TIR'!$D$23-'Ejercicio 3 - TIR'!$C$23)*R247),'Ejercicio 3 - TIR'!$E$23-SQRT(('Ejercicio 3 - TIR'!$E$23-'Ejercicio 3 - TIR'!$C$23)*('Ejercicio 3 - TIR'!$E$23-'Ejercicio 3 - TIR'!$D$23)*(1-R247)))</f>
        <v>0.150484505768646</v>
      </c>
      <c r="T247" s="27">
        <f ca="1" t="shared" ref="T247:X247" si="1830">RAND()</f>
        <v>0.147480160732445</v>
      </c>
      <c r="U247" s="29">
        <f ca="1">IF(T247&lt;=('Ejercicio 3 - TIR'!$D$24-'Ejercicio 3 - TIR'!$C$24)/('Ejercicio 3 - TIR'!$E$24-'Ejercicio 3 - TIR'!$C$24),'Ejercicio 3 - TIR'!$C$24+SQRT(('Ejercicio 3 - TIR'!$E$24-'Ejercicio 3 - TIR'!$C$24)*('Ejercicio 3 - TIR'!$D$24-'Ejercicio 3 - TIR'!$C$24)*T247),'Ejercicio 3 - TIR'!$E$24-SQRT(('Ejercicio 3 - TIR'!$E$24-'Ejercicio 3 - TIR'!$C$24)*('Ejercicio 3 - TIR'!$E$24-'Ejercicio 3 - TIR'!$D$24)*(1-T247)))</f>
        <v>0.167598532255223</v>
      </c>
      <c r="V247" s="27">
        <f ca="1" t="shared" si="1830"/>
        <v>0.502636420596298</v>
      </c>
      <c r="W247" s="29">
        <f ca="1">IF(V247&lt;=('Ejercicio 3 - TIR'!$D$25-'Ejercicio 3 - TIR'!$C$25)/('Ejercicio 3 - TIR'!$E$25-'Ejercicio 3 - TIR'!$C$25),'Ejercicio 3 - TIR'!$C$25+SQRT(('Ejercicio 3 - TIR'!$E$25-'Ejercicio 3 - TIR'!$C$25)*('Ejercicio 3 - TIR'!$D$25-'Ejercicio 3 - TIR'!$C$25)*V247),'Ejercicio 3 - TIR'!$E$25-SQRT(('Ejercicio 3 - TIR'!$E$25-'Ejercicio 3 - TIR'!$C$25)*('Ejercicio 3 - TIR'!$E$25-'Ejercicio 3 - TIR'!$D$25)*(1-V247)))</f>
        <v>0.208277433828767</v>
      </c>
      <c r="X247" s="27">
        <f ca="1" t="shared" si="1830"/>
        <v>0.861745024169902</v>
      </c>
      <c r="Y247" s="29">
        <f ca="1">IF(X247&lt;=('Ejercicio 3 - TIR'!$D$26-'Ejercicio 3 - TIR'!$C$26)/('Ejercicio 3 - TIR'!$E$26-'Ejercicio 3 - TIR'!$C$26),'Ejercicio 3 - TIR'!$C$26+SQRT(('Ejercicio 3 - TIR'!$E$26-'Ejercicio 3 - TIR'!$C$26)*('Ejercicio 3 - TIR'!$D$26-'Ejercicio 3 - TIR'!$C$26)*X247),'Ejercicio 3 - TIR'!$E$26-SQRT(('Ejercicio 3 - TIR'!$E$26-'Ejercicio 3 - TIR'!$C$26)*('Ejercicio 3 - TIR'!$E$26-'Ejercicio 3 - TIR'!$D$26)*(1-X247)))</f>
        <v>0.252676441127069</v>
      </c>
      <c r="Z247" s="27">
        <f ca="1" t="shared" si="1432"/>
        <v>1.14896625297283</v>
      </c>
      <c r="AA247" s="27">
        <f ca="1" t="shared" si="1433"/>
        <v>1.3218678716963</v>
      </c>
      <c r="AB247" s="27">
        <f ca="1" t="shared" si="1434"/>
        <v>1.54341098682794</v>
      </c>
      <c r="AC247" s="27">
        <f ca="1" t="shared" si="1435"/>
        <v>1.86486866650759</v>
      </c>
      <c r="AD247" s="27">
        <f ca="1" t="shared" si="1436"/>
        <v>2.33607704433011</v>
      </c>
      <c r="AE247" s="26">
        <f ca="1" t="shared" si="1437"/>
        <v>4167.45637436109</v>
      </c>
      <c r="AF247" s="26">
        <f ca="1" t="shared" si="1438"/>
        <v>4794.59398716921</v>
      </c>
      <c r="AG247" s="26">
        <f ca="1" t="shared" si="1439"/>
        <v>5598.16090217849</v>
      </c>
      <c r="AH247" s="26">
        <f ca="1" t="shared" si="1440"/>
        <v>6764.13148904476</v>
      </c>
      <c r="AI247" s="26">
        <f ca="1" t="shared" si="1441"/>
        <v>8473.26816101214</v>
      </c>
      <c r="AJ247" s="28">
        <f ca="1" t="shared" si="1442"/>
        <v>45105.5084107925</v>
      </c>
      <c r="AK247" s="28">
        <f ca="1" t="shared" si="1443"/>
        <v>59109.135587485</v>
      </c>
      <c r="AL247" s="28">
        <f ca="1" t="shared" si="1444"/>
        <v>67701.8371690652</v>
      </c>
      <c r="AM247" s="28">
        <f ca="1" t="shared" si="1445"/>
        <v>70592.7821975017</v>
      </c>
      <c r="AN247" s="28">
        <f ca="1" t="shared" si="1446"/>
        <v>89816.1395865268</v>
      </c>
      <c r="AO247" s="28">
        <f ca="1">C247/'Ejercicio 3 - TIR'!$D$7</f>
        <v>17614.3836159123</v>
      </c>
      <c r="AP247" s="28">
        <f ca="1" t="shared" si="1447"/>
        <v>27491.1247948802</v>
      </c>
      <c r="AQ247" s="28">
        <f ca="1" t="shared" si="1448"/>
        <v>41494.7519715727</v>
      </c>
      <c r="AR247" s="28">
        <f ca="1" t="shared" si="1449"/>
        <v>50087.4535531529</v>
      </c>
      <c r="AS247" s="28">
        <f ca="1" t="shared" si="1450"/>
        <v>52978.3985815894</v>
      </c>
      <c r="AT247" s="28">
        <f ca="1" t="shared" si="1451"/>
        <v>72201.7559706145</v>
      </c>
      <c r="AU247" s="28">
        <f ca="1">AP247*'Ejercicio 3 - TIR'!$D$5</f>
        <v>13745.5623974401</v>
      </c>
      <c r="AV247" s="28">
        <f ca="1">AQ247*'Ejercicio 3 - TIR'!$D$5</f>
        <v>20747.3759857863</v>
      </c>
      <c r="AW247" s="28">
        <f ca="1">AR247*'Ejercicio 3 - TIR'!$D$5</f>
        <v>25043.7267765765</v>
      </c>
      <c r="AX247" s="28">
        <f ca="1">AS247*'Ejercicio 3 - TIR'!$D$5</f>
        <v>26489.1992907947</v>
      </c>
      <c r="AY247" s="28">
        <f ca="1">AT247*'Ejercicio 3 - TIR'!$D$5</f>
        <v>36100.8779853072</v>
      </c>
      <c r="AZ247" s="28">
        <f ca="1" t="shared" ref="AZ247:BD247" si="1831">AJ247-AU247-AE247</f>
        <v>27192.4896389913</v>
      </c>
      <c r="BA247" s="28">
        <f ca="1" t="shared" si="1831"/>
        <v>33567.1656145294</v>
      </c>
      <c r="BB247" s="28">
        <f ca="1" t="shared" si="1831"/>
        <v>37059.9494903103</v>
      </c>
      <c r="BC247" s="28">
        <f ca="1" t="shared" si="1831"/>
        <v>37339.4514176622</v>
      </c>
      <c r="BD247" s="28">
        <f ca="1" t="shared" si="1831"/>
        <v>45241.9934402074</v>
      </c>
      <c r="BE247" s="28">
        <f ca="1" t="shared" ref="BE247:BI247" si="1832">AZ247/Z247</f>
        <v>23666.9176040928</v>
      </c>
      <c r="BF247" s="28">
        <f ca="1" t="shared" si="1832"/>
        <v>25393.7374024031</v>
      </c>
      <c r="BG247" s="28">
        <f ca="1" t="shared" si="1832"/>
        <v>24011.7180754796</v>
      </c>
      <c r="BH247" s="28">
        <f ca="1" t="shared" si="1832"/>
        <v>20022.5635661461</v>
      </c>
      <c r="BI247" s="28">
        <f ca="1" t="shared" si="1832"/>
        <v>19366.6529749155</v>
      </c>
      <c r="BJ247" s="28">
        <f ca="1" t="shared" si="1454"/>
        <v>65353.7225721018</v>
      </c>
      <c r="BK247" s="28">
        <f ca="1" t="shared" si="1455"/>
        <v>41148.5572151571</v>
      </c>
      <c r="BL247" s="28">
        <f ca="1" t="shared" si="1456"/>
        <v>106502.279787259</v>
      </c>
      <c r="BM247" s="28">
        <f ca="1">BK247*'Ejercicio 3 - TIR'!$D$5</f>
        <v>20574.2786075785</v>
      </c>
      <c r="BN247" s="28">
        <f ca="1" t="shared" si="1457"/>
        <v>85928.0011796804</v>
      </c>
      <c r="BO247" s="28">
        <f ca="1" t="shared" si="1458"/>
        <v>36783.0339278562</v>
      </c>
      <c r="BP247" s="28">
        <f ca="1" t="shared" si="1459"/>
        <v>-116047.760199462</v>
      </c>
      <c r="BQ247" s="28">
        <f ca="1" t="shared" ref="BQ247:BT247" si="1833">BE247</f>
        <v>23666.9176040928</v>
      </c>
      <c r="BR247" s="28">
        <f ca="1" t="shared" si="1833"/>
        <v>25393.7374024031</v>
      </c>
      <c r="BS247" s="28">
        <f ca="1" t="shared" si="1833"/>
        <v>24011.7180754796</v>
      </c>
      <c r="BT247" s="28">
        <f ca="1" t="shared" si="1833"/>
        <v>20022.5635661461</v>
      </c>
      <c r="BU247" s="28">
        <f ca="1" t="shared" si="1461"/>
        <v>56149.6869027717</v>
      </c>
      <c r="BV247" s="30">
        <f ca="1" t="shared" si="1462"/>
        <v>7.8930342582102</v>
      </c>
    </row>
    <row r="248" ht="15" customHeight="1" spans="1:74">
      <c r="A248" s="26">
        <v>247</v>
      </c>
      <c r="B248" s="27">
        <f ca="1" t="shared" ref="B248:F248" si="1834">RAND()</f>
        <v>0.776612088112483</v>
      </c>
      <c r="C248" s="28">
        <f ca="1">IF(B248&lt;=('Ejercicio 3 - TIR'!$D$13-'Ejercicio 3 - TIR'!$C$13)/('Ejercicio 3 - TIR'!$E$13-'Ejercicio 3 - TIR'!$C$13),'Ejercicio 3 - TIR'!$C$13+SQRT(('Ejercicio 3 - TIR'!$E$13-'Ejercicio 3 - TIR'!$C$13)*('Ejercicio 3 - TIR'!$D$13-'Ejercicio 3 - TIR'!$C$13)*B248),'Ejercicio 3 - TIR'!$E$13-SQRT(('Ejercicio 3 - TIR'!$E$13-'Ejercicio 3 - TIR'!$C$13)*('Ejercicio 3 - TIR'!$E$13-'Ejercicio 3 - TIR'!$D$13)*(1-B248)))</f>
        <v>83627.2942289608</v>
      </c>
      <c r="D248" s="27">
        <f ca="1" t="shared" si="1834"/>
        <v>0.843693744335412</v>
      </c>
      <c r="E248" s="28">
        <f ca="1">IF(D248&lt;=('Ejercicio 3 - TIR'!$D$14-'Ejercicio 3 - TIR'!$C$14)/('Ejercicio 3 - TIR'!$E$14-'Ejercicio 3 - TIR'!$C$14),'Ejercicio 3 - TIR'!$C$14+SQRT(('Ejercicio 3 - TIR'!$E$14-'Ejercicio 3 - TIR'!$C$14)*('Ejercicio 3 - TIR'!$D$14-'Ejercicio 3 - TIR'!$C$14)*D248),'Ejercicio 3 - TIR'!$E$14-SQRT(('Ejercicio 3 - TIR'!$E$14-'Ejercicio 3 - TIR'!$C$14)*('Ejercicio 3 - TIR'!$E$14-'Ejercicio 3 - TIR'!$D$14)*(1-D248)))</f>
        <v>35157.899386662</v>
      </c>
      <c r="F248" s="27">
        <f ca="1" t="shared" si="1834"/>
        <v>0.0936941454904607</v>
      </c>
      <c r="G248" s="28">
        <f ca="1">IF(F248&lt;=('Ejercicio 3 - TIR'!$D$18-'Ejercicio 3 - TIR'!$C$18)/('Ejercicio 3 - TIR'!$E$18-'Ejercicio 3 - TIR'!$C$18),'Ejercicio 3 - TIR'!$C$18+SQRT(('Ejercicio 3 - TIR'!$E$18-'Ejercicio 3 - TIR'!$C$18)*('Ejercicio 3 - TIR'!$D$18-'Ejercicio 3 - TIR'!$C$18)*F248),'Ejercicio 3 - TIR'!$E$18-SQRT(('Ejercicio 3 - TIR'!$E$18-'Ejercicio 3 - TIR'!$C$18)*('Ejercicio 3 - TIR'!$E$18-'Ejercicio 3 - TIR'!$D$18)*(1-F248)))</f>
        <v>33748.8827433742</v>
      </c>
      <c r="H248" s="27">
        <f ca="1" t="shared" ref="H248:L248" si="1835">RAND()</f>
        <v>0.359506758459959</v>
      </c>
      <c r="I248" s="28">
        <f ca="1">IF(H248&lt;=('Ejercicio 3 - TIR'!$D$18-'Ejercicio 3 - TIR'!$C$18)/('Ejercicio 3 - TIR'!$E$18-'Ejercicio 3 - TIR'!$C$18),'Ejercicio 3 - TIR'!$C$18+SQRT(('Ejercicio 3 - TIR'!$E$18-'Ejercicio 3 - TIR'!$C$18)*('Ejercicio 3 - TIR'!$D$18-'Ejercicio 3 - TIR'!$C$18)*H248),'Ejercicio 3 - TIR'!$E$18-SQRT(('Ejercicio 3 - TIR'!$E$18-'Ejercicio 3 - TIR'!$C$18)*('Ejercicio 3 - TIR'!$E$18-'Ejercicio 3 - TIR'!$D$18)*(1-H248)))</f>
        <v>37343.4333774464</v>
      </c>
      <c r="J248" s="27">
        <f ca="1" t="shared" si="1835"/>
        <v>0.593847796134793</v>
      </c>
      <c r="K248" s="28">
        <f ca="1">IF(J248&lt;=('Ejercicio 3 - TIR'!$D$18-'Ejercicio 3 - TIR'!$C$18)/('Ejercicio 3 - TIR'!$E$18-'Ejercicio 3 - TIR'!$C$18),'Ejercicio 3 - TIR'!$C$18+SQRT(('Ejercicio 3 - TIR'!$E$18-'Ejercicio 3 - TIR'!$C$18)*('Ejercicio 3 - TIR'!$D$18-'Ejercicio 3 - TIR'!$C$18)*J248),'Ejercicio 3 - TIR'!$E$18-SQRT(('Ejercicio 3 - TIR'!$E$18-'Ejercicio 3 - TIR'!$C$18)*('Ejercicio 3 - TIR'!$E$18-'Ejercicio 3 - TIR'!$D$18)*(1-J248)))</f>
        <v>39438.0702169574</v>
      </c>
      <c r="L248" s="27">
        <f ca="1" t="shared" si="1835"/>
        <v>0.356862865577565</v>
      </c>
      <c r="M248" s="28">
        <f ca="1">IF(L248&lt;=('Ejercicio 3 - TIR'!$D$18-'Ejercicio 3 - TIR'!$C$18)/('Ejercicio 3 - TIR'!$E$18-'Ejercicio 3 - TIR'!$C$18),'Ejercicio 3 - TIR'!$C$18+SQRT(('Ejercicio 3 - TIR'!$E$18-'Ejercicio 3 - TIR'!$C$18)*('Ejercicio 3 - TIR'!$D$18-'Ejercicio 3 - TIR'!$C$18)*L248),'Ejercicio 3 - TIR'!$E$18-SQRT(('Ejercicio 3 - TIR'!$E$18-'Ejercicio 3 - TIR'!$C$18)*('Ejercicio 3 - TIR'!$E$18-'Ejercicio 3 - TIR'!$D$18)*(1-L248)))</f>
        <v>37316.3809247903</v>
      </c>
      <c r="N248" s="27">
        <f ca="1" t="shared" ref="N248:R248" si="1836">RAND()</f>
        <v>0.848852613636613</v>
      </c>
      <c r="O248" s="28">
        <f ca="1">IF(N248&lt;=('Ejercicio 3 - TIR'!$D$18-'Ejercicio 3 - TIR'!$C$18)/('Ejercicio 3 - TIR'!$E$18-'Ejercicio 3 - TIR'!$C$18),'Ejercicio 3 - TIR'!$C$18+SQRT(('Ejercicio 3 - TIR'!$E$18-'Ejercicio 3 - TIR'!$C$18)*('Ejercicio 3 - TIR'!$D$18-'Ejercicio 3 - TIR'!$C$18)*N248),'Ejercicio 3 - TIR'!$E$18-SQRT(('Ejercicio 3 - TIR'!$E$18-'Ejercicio 3 - TIR'!$C$18)*('Ejercicio 3 - TIR'!$E$18-'Ejercicio 3 - TIR'!$D$18)*(1-N248)))</f>
        <v>41633.0943022927</v>
      </c>
      <c r="P248" s="27">
        <f ca="1" t="shared" si="1836"/>
        <v>0.126929538298552</v>
      </c>
      <c r="Q248" s="29">
        <f ca="1">IF(P248&lt;=('Ejercicio 3 - TIR'!$D$22-'Ejercicio 3 - TIR'!$C$22)/('Ejercicio 3 - TIR'!$E$22-'Ejercicio 3 - TIR'!$C$22),'Ejercicio 3 - TIR'!$C$22+SQRT(('Ejercicio 3 - TIR'!$E$22-'Ejercicio 3 - TIR'!$C$22)*('Ejercicio 3 - TIR'!$D$22-'Ejercicio 3 - TIR'!$C$22)*P248),'Ejercicio 3 - TIR'!$E$22-SQRT(('Ejercicio 3 - TIR'!$E$22-'Ejercicio 3 - TIR'!$C$22)*('Ejercicio 3 - TIR'!$E$22-'Ejercicio 3 - TIR'!$D$22)*(1-P248)))</f>
        <v>0.135115328939107</v>
      </c>
      <c r="R248" s="27">
        <f ca="1" t="shared" si="1836"/>
        <v>0.904150488430228</v>
      </c>
      <c r="S248" s="29">
        <f ca="1">IF(R248&lt;=('Ejercicio 3 - TIR'!$D$23-'Ejercicio 3 - TIR'!$C$23)/('Ejercicio 3 - TIR'!$E$23-'Ejercicio 3 - TIR'!$C$23),'Ejercicio 3 - TIR'!$C$23+SQRT(('Ejercicio 3 - TIR'!$E$23-'Ejercicio 3 - TIR'!$C$23)*('Ejercicio 3 - TIR'!$D$23-'Ejercicio 3 - TIR'!$C$23)*R248),'Ejercicio 3 - TIR'!$E$23-SQRT(('Ejercicio 3 - TIR'!$E$23-'Ejercicio 3 - TIR'!$C$23)*('Ejercicio 3 - TIR'!$E$23-'Ejercicio 3 - TIR'!$D$23)*(1-R248)))</f>
        <v>0.166864965899337</v>
      </c>
      <c r="T248" s="27">
        <f ca="1" t="shared" ref="T248:X248" si="1837">RAND()</f>
        <v>0.631265344522071</v>
      </c>
      <c r="U248" s="29">
        <f ca="1">IF(T248&lt;=('Ejercicio 3 - TIR'!$D$24-'Ejercicio 3 - TIR'!$C$24)/('Ejercicio 3 - TIR'!$E$24-'Ejercicio 3 - TIR'!$C$24),'Ejercicio 3 - TIR'!$C$24+SQRT(('Ejercicio 3 - TIR'!$E$24-'Ejercicio 3 - TIR'!$C$24)*('Ejercicio 3 - TIR'!$D$24-'Ejercicio 3 - TIR'!$C$24)*T248),'Ejercicio 3 - TIR'!$E$24-SQRT(('Ejercicio 3 - TIR'!$E$24-'Ejercicio 3 - TIR'!$C$24)*('Ejercicio 3 - TIR'!$E$24-'Ejercicio 3 - TIR'!$D$24)*(1-T248)))</f>
        <v>0.187868130534651</v>
      </c>
      <c r="V248" s="27">
        <f ca="1" t="shared" si="1837"/>
        <v>0.443626377212859</v>
      </c>
      <c r="W248" s="29">
        <f ca="1">IF(V248&lt;=('Ejercicio 3 - TIR'!$D$25-'Ejercicio 3 - TIR'!$C$25)/('Ejercicio 3 - TIR'!$E$25-'Ejercicio 3 - TIR'!$C$25),'Ejercicio 3 - TIR'!$C$25+SQRT(('Ejercicio 3 - TIR'!$E$25-'Ejercicio 3 - TIR'!$C$25)*('Ejercicio 3 - TIR'!$D$25-'Ejercicio 3 - TIR'!$C$25)*V248),'Ejercicio 3 - TIR'!$E$25-SQRT(('Ejercicio 3 - TIR'!$E$25-'Ejercicio 3 - TIR'!$C$25)*('Ejercicio 3 - TIR'!$E$25-'Ejercicio 3 - TIR'!$D$25)*(1-V248)))</f>
        <v>0.205871690721771</v>
      </c>
      <c r="X248" s="27">
        <f ca="1" t="shared" si="1837"/>
        <v>0.563061652756528</v>
      </c>
      <c r="Y248" s="29">
        <f ca="1">IF(X248&lt;=('Ejercicio 3 - TIR'!$D$26-'Ejercicio 3 - TIR'!$C$26)/('Ejercicio 3 - TIR'!$E$26-'Ejercicio 3 - TIR'!$C$26),'Ejercicio 3 - TIR'!$C$26+SQRT(('Ejercicio 3 - TIR'!$E$26-'Ejercicio 3 - TIR'!$C$26)*('Ejercicio 3 - TIR'!$D$26-'Ejercicio 3 - TIR'!$C$26)*X248),'Ejercicio 3 - TIR'!$E$26-SQRT(('Ejercicio 3 - TIR'!$E$26-'Ejercicio 3 - TIR'!$C$26)*('Ejercicio 3 - TIR'!$E$26-'Ejercicio 3 - TIR'!$D$26)*(1-X248)))</f>
        <v>0.231425654146301</v>
      </c>
      <c r="Z248" s="27">
        <f ca="1" t="shared" si="1432"/>
        <v>1.13511532893911</v>
      </c>
      <c r="AA248" s="27">
        <f ca="1" t="shared" si="1433"/>
        <v>1.32452630959434</v>
      </c>
      <c r="AB248" s="27">
        <f ca="1" t="shared" si="1434"/>
        <v>1.5733625912218</v>
      </c>
      <c r="AC248" s="27">
        <f ca="1" t="shared" si="1435"/>
        <v>1.89727340799501</v>
      </c>
      <c r="AD248" s="27">
        <f ca="1" t="shared" si="1436"/>
        <v>2.33635114753464</v>
      </c>
      <c r="AE248" s="26">
        <f ca="1" t="shared" si="1437"/>
        <v>4750.37114043685</v>
      </c>
      <c r="AF248" s="26">
        <f ca="1" t="shared" si="1438"/>
        <v>5543.04165879504</v>
      </c>
      <c r="AG248" s="26">
        <f ca="1" t="shared" si="1439"/>
        <v>6584.40253270856</v>
      </c>
      <c r="AH248" s="26">
        <f ca="1" t="shared" si="1440"/>
        <v>7939.94461450998</v>
      </c>
      <c r="AI248" s="26">
        <f ca="1" t="shared" si="1441"/>
        <v>9777.45149080835</v>
      </c>
      <c r="AJ248" s="28">
        <f ca="1" t="shared" si="1442"/>
        <v>38308.8741365726</v>
      </c>
      <c r="AK248" s="28">
        <f ca="1" t="shared" si="1443"/>
        <v>49462.3599990114</v>
      </c>
      <c r="AL248" s="28">
        <f ca="1" t="shared" si="1444"/>
        <v>62050.3843493393</v>
      </c>
      <c r="AM248" s="28">
        <f ca="1" t="shared" si="1445"/>
        <v>70799.3772112169</v>
      </c>
      <c r="AN248" s="28">
        <f ca="1" t="shared" si="1446"/>
        <v>97269.5276485794</v>
      </c>
      <c r="AO248" s="28">
        <f ca="1">C248/'Ejercicio 3 - TIR'!$D$7</f>
        <v>16725.4588457922</v>
      </c>
      <c r="AP248" s="28">
        <f ca="1" t="shared" si="1447"/>
        <v>21583.4152907804</v>
      </c>
      <c r="AQ248" s="28">
        <f ca="1" t="shared" si="1448"/>
        <v>32736.9011532192</v>
      </c>
      <c r="AR248" s="28">
        <f ca="1" t="shared" si="1449"/>
        <v>45324.9255035471</v>
      </c>
      <c r="AS248" s="28">
        <f ca="1" t="shared" si="1450"/>
        <v>54073.9183654248</v>
      </c>
      <c r="AT248" s="28">
        <f ca="1" t="shared" si="1451"/>
        <v>80544.0688027873</v>
      </c>
      <c r="AU248" s="28">
        <f ca="1">AP248*'Ejercicio 3 - TIR'!$D$5</f>
        <v>10791.7076453902</v>
      </c>
      <c r="AV248" s="28">
        <f ca="1">AQ248*'Ejercicio 3 - TIR'!$D$5</f>
        <v>16368.4505766096</v>
      </c>
      <c r="AW248" s="28">
        <f ca="1">AR248*'Ejercicio 3 - TIR'!$D$5</f>
        <v>22662.4627517735</v>
      </c>
      <c r="AX248" s="28">
        <f ca="1">AS248*'Ejercicio 3 - TIR'!$D$5</f>
        <v>27036.9591827124</v>
      </c>
      <c r="AY248" s="28">
        <f ca="1">AT248*'Ejercicio 3 - TIR'!$D$5</f>
        <v>40272.0344013936</v>
      </c>
      <c r="AZ248" s="28">
        <f ca="1" t="shared" ref="AZ248:BD248" si="1838">AJ248-AU248-AE248</f>
        <v>22766.7953507455</v>
      </c>
      <c r="BA248" s="28">
        <f ca="1" t="shared" si="1838"/>
        <v>27550.8677636067</v>
      </c>
      <c r="BB248" s="28">
        <f ca="1" t="shared" si="1838"/>
        <v>32803.5190648572</v>
      </c>
      <c r="BC248" s="28">
        <f ca="1" t="shared" si="1838"/>
        <v>35822.4734139946</v>
      </c>
      <c r="BD248" s="28">
        <f ca="1" t="shared" si="1838"/>
        <v>47220.0417563774</v>
      </c>
      <c r="BE248" s="28">
        <f ca="1" t="shared" ref="BE248:BI248" si="1839">AZ248/Z248</f>
        <v>20056.8125284888</v>
      </c>
      <c r="BF248" s="28">
        <f ca="1" t="shared" si="1839"/>
        <v>20800.5439862078</v>
      </c>
      <c r="BG248" s="28">
        <f ca="1" t="shared" si="1839"/>
        <v>20849.3066047691</v>
      </c>
      <c r="BH248" s="28">
        <f ca="1" t="shared" si="1839"/>
        <v>18881.0285660678</v>
      </c>
      <c r="BI248" s="28">
        <f ca="1" t="shared" si="1839"/>
        <v>20211.0208502711</v>
      </c>
      <c r="BJ248" s="28">
        <f ca="1" t="shared" si="1454"/>
        <v>82141.1985769352</v>
      </c>
      <c r="BK248" s="28">
        <f ca="1" t="shared" si="1455"/>
        <v>39076.5449674099</v>
      </c>
      <c r="BL248" s="28">
        <f ca="1" t="shared" si="1456"/>
        <v>121217.743544345</v>
      </c>
      <c r="BM248" s="28">
        <f ca="1">BK248*'Ejercicio 3 - TIR'!$D$5</f>
        <v>19538.272483705</v>
      </c>
      <c r="BN248" s="28">
        <f ca="1" t="shared" si="1457"/>
        <v>101679.47106064</v>
      </c>
      <c r="BO248" s="28">
        <f ca="1" t="shared" si="1458"/>
        <v>43520.6288095581</v>
      </c>
      <c r="BP248" s="28">
        <f ca="1" t="shared" si="1459"/>
        <v>-118785.193615623</v>
      </c>
      <c r="BQ248" s="28">
        <f ca="1" t="shared" ref="BQ248:BT248" si="1840">BE248</f>
        <v>20056.8125284888</v>
      </c>
      <c r="BR248" s="28">
        <f ca="1" t="shared" si="1840"/>
        <v>20800.5439862078</v>
      </c>
      <c r="BS248" s="28">
        <f ca="1" t="shared" si="1840"/>
        <v>20849.3066047691</v>
      </c>
      <c r="BT248" s="28">
        <f ca="1" t="shared" si="1840"/>
        <v>18881.0285660678</v>
      </c>
      <c r="BU248" s="28">
        <f ca="1" t="shared" si="1461"/>
        <v>63731.6496598292</v>
      </c>
      <c r="BV248" s="30">
        <f ca="1" t="shared" si="1462"/>
        <v>5.67235137562474</v>
      </c>
    </row>
    <row r="249" ht="15" customHeight="1" spans="1:74">
      <c r="A249" s="26">
        <v>248</v>
      </c>
      <c r="B249" s="27">
        <f ca="1" t="shared" ref="B249:F249" si="1841">RAND()</f>
        <v>0.531469546702073</v>
      </c>
      <c r="C249" s="28">
        <f ca="1">IF(B249&lt;=('Ejercicio 3 - TIR'!$D$13-'Ejercicio 3 - TIR'!$C$13)/('Ejercicio 3 - TIR'!$E$13-'Ejercicio 3 - TIR'!$C$13),'Ejercicio 3 - TIR'!$C$13+SQRT(('Ejercicio 3 - TIR'!$E$13-'Ejercicio 3 - TIR'!$C$13)*('Ejercicio 3 - TIR'!$D$13-'Ejercicio 3 - TIR'!$C$13)*B249),'Ejercicio 3 - TIR'!$E$13-SQRT(('Ejercicio 3 - TIR'!$E$13-'Ejercicio 3 - TIR'!$C$13)*('Ejercicio 3 - TIR'!$E$13-'Ejercicio 3 - TIR'!$D$13)*(1-B249)))</f>
        <v>76288.4723402833</v>
      </c>
      <c r="D249" s="27">
        <f ca="1" t="shared" si="1841"/>
        <v>0.923819276387773</v>
      </c>
      <c r="E249" s="28">
        <f ca="1">IF(D249&lt;=('Ejercicio 3 - TIR'!$D$14-'Ejercicio 3 - TIR'!$C$14)/('Ejercicio 3 - TIR'!$E$14-'Ejercicio 3 - TIR'!$C$14),'Ejercicio 3 - TIR'!$C$14+SQRT(('Ejercicio 3 - TIR'!$E$14-'Ejercicio 3 - TIR'!$C$14)*('Ejercicio 3 - TIR'!$D$14-'Ejercicio 3 - TIR'!$C$14)*D249),'Ejercicio 3 - TIR'!$E$14-SQRT(('Ejercicio 3 - TIR'!$E$14-'Ejercicio 3 - TIR'!$C$14)*('Ejercicio 3 - TIR'!$E$14-'Ejercicio 3 - TIR'!$D$14)*(1-D249)))</f>
        <v>36619.5993518765</v>
      </c>
      <c r="F249" s="27">
        <f ca="1" t="shared" si="1841"/>
        <v>0.301567335138772</v>
      </c>
      <c r="G249" s="28">
        <f ca="1">IF(F249&lt;=('Ejercicio 3 - TIR'!$D$18-'Ejercicio 3 - TIR'!$C$18)/('Ejercicio 3 - TIR'!$E$18-'Ejercicio 3 - TIR'!$C$18),'Ejercicio 3 - TIR'!$C$18+SQRT(('Ejercicio 3 - TIR'!$E$18-'Ejercicio 3 - TIR'!$C$18)*('Ejercicio 3 - TIR'!$D$18-'Ejercicio 3 - TIR'!$C$18)*F249),'Ejercicio 3 - TIR'!$E$18-SQRT(('Ejercicio 3 - TIR'!$E$18-'Ejercicio 3 - TIR'!$C$18)*('Ejercicio 3 - TIR'!$E$18-'Ejercicio 3 - TIR'!$D$18)*(1-F249)))</f>
        <v>36725.7044442063</v>
      </c>
      <c r="H249" s="27">
        <f ca="1" t="shared" ref="H249:L249" si="1842">RAND()</f>
        <v>0.712794126683636</v>
      </c>
      <c r="I249" s="28">
        <f ca="1">IF(H249&lt;=('Ejercicio 3 - TIR'!$D$18-'Ejercicio 3 - TIR'!$C$18)/('Ejercicio 3 - TIR'!$E$18-'Ejercicio 3 - TIR'!$C$18),'Ejercicio 3 - TIR'!$C$18+SQRT(('Ejercicio 3 - TIR'!$E$18-'Ejercicio 3 - TIR'!$C$18)*('Ejercicio 3 - TIR'!$D$18-'Ejercicio 3 - TIR'!$C$18)*H249),'Ejercicio 3 - TIR'!$E$18-SQRT(('Ejercicio 3 - TIR'!$E$18-'Ejercicio 3 - TIR'!$C$18)*('Ejercicio 3 - TIR'!$E$18-'Ejercicio 3 - TIR'!$D$18)*(1-H249)))</f>
        <v>40358.831989819</v>
      </c>
      <c r="J249" s="27">
        <f ca="1" t="shared" si="1842"/>
        <v>0.125676012656537</v>
      </c>
      <c r="K249" s="28">
        <f ca="1">IF(J249&lt;=('Ejercicio 3 - TIR'!$D$18-'Ejercicio 3 - TIR'!$C$18)/('Ejercicio 3 - TIR'!$E$18-'Ejercicio 3 - TIR'!$C$18),'Ejercicio 3 - TIR'!$C$18+SQRT(('Ejercicio 3 - TIR'!$E$18-'Ejercicio 3 - TIR'!$C$18)*('Ejercicio 3 - TIR'!$D$18-'Ejercicio 3 - TIR'!$C$18)*J249),'Ejercicio 3 - TIR'!$E$18-SQRT(('Ejercicio 3 - TIR'!$E$18-'Ejercicio 3 - TIR'!$C$18)*('Ejercicio 3 - TIR'!$E$18-'Ejercicio 3 - TIR'!$D$18)*(1-J249)))</f>
        <v>34341.8201135561</v>
      </c>
      <c r="L249" s="27">
        <f ca="1" t="shared" si="1842"/>
        <v>0.142772742174497</v>
      </c>
      <c r="M249" s="28">
        <f ca="1">IF(L249&lt;=('Ejercicio 3 - TIR'!$D$18-'Ejercicio 3 - TIR'!$C$18)/('Ejercicio 3 - TIR'!$E$18-'Ejercicio 3 - TIR'!$C$18),'Ejercicio 3 - TIR'!$C$18+SQRT(('Ejercicio 3 - TIR'!$E$18-'Ejercicio 3 - TIR'!$C$18)*('Ejercicio 3 - TIR'!$D$18-'Ejercicio 3 - TIR'!$C$18)*L249),'Ejercicio 3 - TIR'!$E$18-SQRT(('Ejercicio 3 - TIR'!$E$18-'Ejercicio 3 - TIR'!$C$18)*('Ejercicio 3 - TIR'!$E$18-'Ejercicio 3 - TIR'!$D$18)*(1-L249)))</f>
        <v>34627.732849482</v>
      </c>
      <c r="N249" s="27">
        <f ca="1" t="shared" ref="N249:R249" si="1843">RAND()</f>
        <v>0.364922156339822</v>
      </c>
      <c r="O249" s="28">
        <f ca="1">IF(N249&lt;=('Ejercicio 3 - TIR'!$D$18-'Ejercicio 3 - TIR'!$C$18)/('Ejercicio 3 - TIR'!$E$18-'Ejercicio 3 - TIR'!$C$18),'Ejercicio 3 - TIR'!$C$18+SQRT(('Ejercicio 3 - TIR'!$E$18-'Ejercicio 3 - TIR'!$C$18)*('Ejercicio 3 - TIR'!$D$18-'Ejercicio 3 - TIR'!$C$18)*N249),'Ejercicio 3 - TIR'!$E$18-SQRT(('Ejercicio 3 - TIR'!$E$18-'Ejercicio 3 - TIR'!$C$18)*('Ejercicio 3 - TIR'!$E$18-'Ejercicio 3 - TIR'!$D$18)*(1-N249)))</f>
        <v>37398.535223338</v>
      </c>
      <c r="P249" s="27">
        <f ca="1" t="shared" si="1843"/>
        <v>0.469125564054908</v>
      </c>
      <c r="Q249" s="29">
        <f ca="1">IF(P249&lt;=('Ejercicio 3 - TIR'!$D$22-'Ejercicio 3 - TIR'!$C$22)/('Ejercicio 3 - TIR'!$E$22-'Ejercicio 3 - TIR'!$C$22),'Ejercicio 3 - TIR'!$C$22+SQRT(('Ejercicio 3 - TIR'!$E$22-'Ejercicio 3 - TIR'!$C$22)*('Ejercicio 3 - TIR'!$D$22-'Ejercicio 3 - TIR'!$C$22)*P249),'Ejercicio 3 - TIR'!$E$22-SQRT(('Ejercicio 3 - TIR'!$E$22-'Ejercicio 3 - TIR'!$C$22)*('Ejercicio 3 - TIR'!$E$22-'Ejercicio 3 - TIR'!$D$22)*(1-P249)))</f>
        <v>0.149059009193344</v>
      </c>
      <c r="R249" s="27">
        <f ca="1" t="shared" si="1843"/>
        <v>0.177357154641587</v>
      </c>
      <c r="S249" s="29">
        <f ca="1">IF(R249&lt;=('Ejercicio 3 - TIR'!$D$23-'Ejercicio 3 - TIR'!$C$23)/('Ejercicio 3 - TIR'!$E$23-'Ejercicio 3 - TIR'!$C$23),'Ejercicio 3 - TIR'!$C$23+SQRT(('Ejercicio 3 - TIR'!$E$23-'Ejercicio 3 - TIR'!$C$23)*('Ejercicio 3 - TIR'!$D$23-'Ejercicio 3 - TIR'!$C$23)*R249),'Ejercicio 3 - TIR'!$E$23-SQRT(('Ejercicio 3 - TIR'!$E$23-'Ejercicio 3 - TIR'!$C$23)*('Ejercicio 3 - TIR'!$E$23-'Ejercicio 3 - TIR'!$D$23)*(1-R249)))</f>
        <v>0.137867369094381</v>
      </c>
      <c r="T249" s="27">
        <f ca="1" t="shared" ref="T249:X249" si="1844">RAND()</f>
        <v>0.870623925749302</v>
      </c>
      <c r="U249" s="29">
        <f ca="1">IF(T249&lt;=('Ejercicio 3 - TIR'!$D$24-'Ejercicio 3 - TIR'!$C$24)/('Ejercicio 3 - TIR'!$E$24-'Ejercicio 3 - TIR'!$C$24),'Ejercicio 3 - TIR'!$C$24+SQRT(('Ejercicio 3 - TIR'!$E$24-'Ejercicio 3 - TIR'!$C$24)*('Ejercicio 3 - TIR'!$D$24-'Ejercicio 3 - TIR'!$C$24)*T249),'Ejercicio 3 - TIR'!$E$24-SQRT(('Ejercicio 3 - TIR'!$E$24-'Ejercicio 3 - TIR'!$C$24)*('Ejercicio 3 - TIR'!$E$24-'Ejercicio 3 - TIR'!$D$24)*(1-T249)))</f>
        <v>0.200967054670862</v>
      </c>
      <c r="V249" s="27">
        <f ca="1" t="shared" si="1844"/>
        <v>0.52887173081583</v>
      </c>
      <c r="W249" s="29">
        <f ca="1">IF(V249&lt;=('Ejercicio 3 - TIR'!$D$25-'Ejercicio 3 - TIR'!$C$25)/('Ejercicio 3 - TIR'!$E$25-'Ejercicio 3 - TIR'!$C$25),'Ejercicio 3 - TIR'!$C$25+SQRT(('Ejercicio 3 - TIR'!$E$25-'Ejercicio 3 - TIR'!$C$25)*('Ejercicio 3 - TIR'!$D$25-'Ejercicio 3 - TIR'!$C$25)*V249),'Ejercicio 3 - TIR'!$E$25-SQRT(('Ejercicio 3 - TIR'!$E$25-'Ejercicio 3 - TIR'!$C$25)*('Ejercicio 3 - TIR'!$E$25-'Ejercicio 3 - TIR'!$D$25)*(1-V249)))</f>
        <v>0.209392747665662</v>
      </c>
      <c r="X249" s="27">
        <f ca="1" t="shared" si="1844"/>
        <v>0.445885019274882</v>
      </c>
      <c r="Y249" s="29">
        <f ca="1">IF(X249&lt;=('Ejercicio 3 - TIR'!$D$26-'Ejercicio 3 - TIR'!$C$26)/('Ejercicio 3 - TIR'!$E$26-'Ejercicio 3 - TIR'!$C$26),'Ejercicio 3 - TIR'!$C$26+SQRT(('Ejercicio 3 - TIR'!$E$26-'Ejercicio 3 - TIR'!$C$26)*('Ejercicio 3 - TIR'!$D$26-'Ejercicio 3 - TIR'!$C$26)*X249),'Ejercicio 3 - TIR'!$E$26-SQRT(('Ejercicio 3 - TIR'!$E$26-'Ejercicio 3 - TIR'!$C$26)*('Ejercicio 3 - TIR'!$E$26-'Ejercicio 3 - TIR'!$D$26)*(1-X249)))</f>
        <v>0.225298803523912</v>
      </c>
      <c r="Z249" s="27">
        <f ca="1" t="shared" si="1432"/>
        <v>1.14905900919334</v>
      </c>
      <c r="AA249" s="27">
        <f ca="1" t="shared" si="1433"/>
        <v>1.30747675172503</v>
      </c>
      <c r="AB249" s="27">
        <f ca="1" t="shared" si="1434"/>
        <v>1.57023650356983</v>
      </c>
      <c r="AC249" s="27">
        <f ca="1" t="shared" si="1435"/>
        <v>1.89903263953724</v>
      </c>
      <c r="AD249" s="27">
        <f ca="1" t="shared" si="1436"/>
        <v>2.32688242107784</v>
      </c>
      <c r="AE249" s="26">
        <f ca="1" t="shared" si="1437"/>
        <v>5458.48119644792</v>
      </c>
      <c r="AF249" s="26">
        <f ca="1" t="shared" si="1438"/>
        <v>6211.02763825334</v>
      </c>
      <c r="AG249" s="26">
        <f ca="1" t="shared" si="1439"/>
        <v>7459.23956919244</v>
      </c>
      <c r="AH249" s="26">
        <f ca="1" t="shared" si="1440"/>
        <v>9021.15023808207</v>
      </c>
      <c r="AI249" s="26">
        <f ca="1" t="shared" si="1441"/>
        <v>11053.6045931314</v>
      </c>
      <c r="AJ249" s="28">
        <f ca="1" t="shared" si="1442"/>
        <v>42200.0015605872</v>
      </c>
      <c r="AK249" s="28">
        <f ca="1" t="shared" si="1443"/>
        <v>52768.2345534647</v>
      </c>
      <c r="AL249" s="28">
        <f ca="1" t="shared" si="1444"/>
        <v>53924.7795413345</v>
      </c>
      <c r="AM249" s="28">
        <f ca="1" t="shared" si="1445"/>
        <v>65759.1949143422</v>
      </c>
      <c r="AN249" s="28">
        <f ca="1" t="shared" si="1446"/>
        <v>87021.9941852455</v>
      </c>
      <c r="AO249" s="28">
        <f ca="1">C249/'Ejercicio 3 - TIR'!$D$7</f>
        <v>15257.6944680567</v>
      </c>
      <c r="AP249" s="28">
        <f ca="1" t="shared" si="1447"/>
        <v>26942.3070925306</v>
      </c>
      <c r="AQ249" s="28">
        <f ca="1" t="shared" si="1448"/>
        <v>37510.540085408</v>
      </c>
      <c r="AR249" s="28">
        <f ca="1" t="shared" si="1449"/>
        <v>38667.0850732778</v>
      </c>
      <c r="AS249" s="28">
        <f ca="1" t="shared" si="1450"/>
        <v>50501.5004462855</v>
      </c>
      <c r="AT249" s="28">
        <f ca="1" t="shared" si="1451"/>
        <v>71764.2997171888</v>
      </c>
      <c r="AU249" s="28">
        <f ca="1">AP249*'Ejercicio 3 - TIR'!$D$5</f>
        <v>13471.1535462653</v>
      </c>
      <c r="AV249" s="28">
        <f ca="1">AQ249*'Ejercicio 3 - TIR'!$D$5</f>
        <v>18755.270042704</v>
      </c>
      <c r="AW249" s="28">
        <f ca="1">AR249*'Ejercicio 3 - TIR'!$D$5</f>
        <v>19333.5425366389</v>
      </c>
      <c r="AX249" s="28">
        <f ca="1">AS249*'Ejercicio 3 - TIR'!$D$5</f>
        <v>25250.7502231427</v>
      </c>
      <c r="AY249" s="28">
        <f ca="1">AT249*'Ejercicio 3 - TIR'!$D$5</f>
        <v>35882.1498585944</v>
      </c>
      <c r="AZ249" s="28">
        <f ca="1" t="shared" ref="AZ249:BD249" si="1845">AJ249-AU249-AE249</f>
        <v>23270.366817874</v>
      </c>
      <c r="BA249" s="28">
        <f ca="1" t="shared" si="1845"/>
        <v>27801.9368725073</v>
      </c>
      <c r="BB249" s="28">
        <f ca="1" t="shared" si="1845"/>
        <v>27131.9974355031</v>
      </c>
      <c r="BC249" s="28">
        <f ca="1" t="shared" si="1845"/>
        <v>31487.2944531173</v>
      </c>
      <c r="BD249" s="28">
        <f ca="1" t="shared" si="1845"/>
        <v>40086.2397335197</v>
      </c>
      <c r="BE249" s="28">
        <f ca="1" t="shared" ref="BE249:BI249" si="1846">AZ249/Z249</f>
        <v>20251.6725700712</v>
      </c>
      <c r="BF249" s="28">
        <f ca="1" t="shared" si="1846"/>
        <v>21263.8097280328</v>
      </c>
      <c r="BG249" s="28">
        <f ca="1" t="shared" si="1846"/>
        <v>17278.9241453885</v>
      </c>
      <c r="BH249" s="28">
        <f ca="1" t="shared" si="1846"/>
        <v>16580.7020888226</v>
      </c>
      <c r="BI249" s="28">
        <f ca="1" t="shared" si="1846"/>
        <v>17227.4453450687</v>
      </c>
      <c r="BJ249" s="28">
        <f ca="1" t="shared" si="1454"/>
        <v>85209.5019987947</v>
      </c>
      <c r="BK249" s="28">
        <f ca="1" t="shared" si="1455"/>
        <v>35502.8610438976</v>
      </c>
      <c r="BL249" s="28">
        <f ca="1" t="shared" si="1456"/>
        <v>120712.363042692</v>
      </c>
      <c r="BM249" s="28">
        <f ca="1">BK249*'Ejercicio 3 - TIR'!$D$5</f>
        <v>17751.4305219488</v>
      </c>
      <c r="BN249" s="28">
        <f ca="1" t="shared" si="1457"/>
        <v>102960.932520743</v>
      </c>
      <c r="BO249" s="28">
        <f ca="1" t="shared" si="1458"/>
        <v>44248.4465859048</v>
      </c>
      <c r="BP249" s="28">
        <f ca="1" t="shared" si="1459"/>
        <v>-112908.07169216</v>
      </c>
      <c r="BQ249" s="28">
        <f ca="1" t="shared" ref="BQ249:BT249" si="1847">BE249</f>
        <v>20251.6725700712</v>
      </c>
      <c r="BR249" s="28">
        <f ca="1" t="shared" si="1847"/>
        <v>21263.8097280328</v>
      </c>
      <c r="BS249" s="28">
        <f ca="1" t="shared" si="1847"/>
        <v>17278.9241453885</v>
      </c>
      <c r="BT249" s="28">
        <f ca="1" t="shared" si="1847"/>
        <v>16580.7020888226</v>
      </c>
      <c r="BU249" s="28">
        <f ca="1" t="shared" si="1461"/>
        <v>61475.8919309735</v>
      </c>
      <c r="BV249" s="30">
        <f ca="1" t="shared" si="1462"/>
        <v>5.64346177475459</v>
      </c>
    </row>
    <row r="250" ht="15" customHeight="1" spans="1:74">
      <c r="A250" s="26">
        <v>249</v>
      </c>
      <c r="B250" s="27">
        <f ca="1" t="shared" ref="B250:F250" si="1848">RAND()</f>
        <v>0.995930291613615</v>
      </c>
      <c r="C250" s="28">
        <f ca="1">IF(B250&lt;=('Ejercicio 3 - TIR'!$D$13-'Ejercicio 3 - TIR'!$C$13)/('Ejercicio 3 - TIR'!$E$13-'Ejercicio 3 - TIR'!$C$13),'Ejercicio 3 - TIR'!$C$13+SQRT(('Ejercicio 3 - TIR'!$E$13-'Ejercicio 3 - TIR'!$C$13)*('Ejercicio 3 - TIR'!$D$13-'Ejercicio 3 - TIR'!$C$13)*B250),'Ejercicio 3 - TIR'!$E$13-SQRT(('Ejercicio 3 - TIR'!$E$13-'Ejercicio 3 - TIR'!$C$13)*('Ejercicio 3 - TIR'!$E$13-'Ejercicio 3 - TIR'!$D$13)*(1-B250)))</f>
        <v>97790.1017978962</v>
      </c>
      <c r="D250" s="27">
        <f ca="1" t="shared" si="1848"/>
        <v>0.634438145702893</v>
      </c>
      <c r="E250" s="28">
        <f ca="1">IF(D250&lt;=('Ejercicio 3 - TIR'!$D$14-'Ejercicio 3 - TIR'!$C$14)/('Ejercicio 3 - TIR'!$E$14-'Ejercicio 3 - TIR'!$C$14),'Ejercicio 3 - TIR'!$C$14+SQRT(('Ejercicio 3 - TIR'!$E$14-'Ejercicio 3 - TIR'!$C$14)*('Ejercicio 3 - TIR'!$D$14-'Ejercicio 3 - TIR'!$C$14)*D250),'Ejercicio 3 - TIR'!$E$14-SQRT(('Ejercicio 3 - TIR'!$E$14-'Ejercicio 3 - TIR'!$C$14)*('Ejercicio 3 - TIR'!$E$14-'Ejercicio 3 - TIR'!$D$14)*(1-D250)))</f>
        <v>32594.9829072064</v>
      </c>
      <c r="F250" s="27">
        <f ca="1" t="shared" si="1848"/>
        <v>0.837141629851841</v>
      </c>
      <c r="G250" s="28">
        <f ca="1">IF(F250&lt;=('Ejercicio 3 - TIR'!$D$18-'Ejercicio 3 - TIR'!$C$18)/('Ejercicio 3 - TIR'!$E$18-'Ejercicio 3 - TIR'!$C$18),'Ejercicio 3 - TIR'!$C$18+SQRT(('Ejercicio 3 - TIR'!$E$18-'Ejercicio 3 - TIR'!$C$18)*('Ejercicio 3 - TIR'!$D$18-'Ejercicio 3 - TIR'!$C$18)*F250),'Ejercicio 3 - TIR'!$E$18-SQRT(('Ejercicio 3 - TIR'!$E$18-'Ejercicio 3 - TIR'!$C$18)*('Ejercicio 3 - TIR'!$E$18-'Ejercicio 3 - TIR'!$D$18)*(1-F250)))</f>
        <v>41505.0925962034</v>
      </c>
      <c r="H250" s="27">
        <f ca="1" t="shared" ref="H250:L250" si="1849">RAND()</f>
        <v>0.183488335448367</v>
      </c>
      <c r="I250" s="28">
        <f ca="1">IF(H250&lt;=('Ejercicio 3 - TIR'!$D$18-'Ejercicio 3 - TIR'!$C$18)/('Ejercicio 3 - TIR'!$E$18-'Ejercicio 3 - TIR'!$C$18),'Ejercicio 3 - TIR'!$C$18+SQRT(('Ejercicio 3 - TIR'!$E$18-'Ejercicio 3 - TIR'!$C$18)*('Ejercicio 3 - TIR'!$D$18-'Ejercicio 3 - TIR'!$C$18)*H250),'Ejercicio 3 - TIR'!$E$18-SQRT(('Ejercicio 3 - TIR'!$E$18-'Ejercicio 3 - TIR'!$C$18)*('Ejercicio 3 - TIR'!$E$18-'Ejercicio 3 - TIR'!$D$18)*(1-H250)))</f>
        <v>35246.260603254</v>
      </c>
      <c r="J250" s="27">
        <f ca="1" t="shared" si="1849"/>
        <v>0.180116279695875</v>
      </c>
      <c r="K250" s="28">
        <f ca="1">IF(J250&lt;=('Ejercicio 3 - TIR'!$D$18-'Ejercicio 3 - TIR'!$C$18)/('Ejercicio 3 - TIR'!$E$18-'Ejercicio 3 - TIR'!$C$18),'Ejercicio 3 - TIR'!$C$18+SQRT(('Ejercicio 3 - TIR'!$E$18-'Ejercicio 3 - TIR'!$C$18)*('Ejercicio 3 - TIR'!$D$18-'Ejercicio 3 - TIR'!$C$18)*J250),'Ejercicio 3 - TIR'!$E$18-SQRT(('Ejercicio 3 - TIR'!$E$18-'Ejercicio 3 - TIR'!$C$18)*('Ejercicio 3 - TIR'!$E$18-'Ejercicio 3 - TIR'!$D$18)*(1-J250)))</f>
        <v>35197.8305045837</v>
      </c>
      <c r="L250" s="27">
        <f ca="1" t="shared" si="1849"/>
        <v>0.971367550916026</v>
      </c>
      <c r="M250" s="28">
        <f ca="1">IF(L250&lt;=('Ejercicio 3 - TIR'!$D$18-'Ejercicio 3 - TIR'!$C$18)/('Ejercicio 3 - TIR'!$E$18-'Ejercicio 3 - TIR'!$C$18),'Ejercicio 3 - TIR'!$C$18+SQRT(('Ejercicio 3 - TIR'!$E$18-'Ejercicio 3 - TIR'!$C$18)*('Ejercicio 3 - TIR'!$D$18-'Ejercicio 3 - TIR'!$C$18)*L250),'Ejercicio 3 - TIR'!$E$18-SQRT(('Ejercicio 3 - TIR'!$E$18-'Ejercicio 3 - TIR'!$C$18)*('Ejercicio 3 - TIR'!$E$18-'Ejercicio 3 - TIR'!$D$18)*(1-L250)))</f>
        <v>43534.5875388485</v>
      </c>
      <c r="N250" s="27">
        <f ca="1" t="shared" ref="N250:R250" si="1850">RAND()</f>
        <v>0.213465065393643</v>
      </c>
      <c r="O250" s="28">
        <f ca="1">IF(N250&lt;=('Ejercicio 3 - TIR'!$D$18-'Ejercicio 3 - TIR'!$C$18)/('Ejercicio 3 - TIR'!$E$18-'Ejercicio 3 - TIR'!$C$18),'Ejercicio 3 - TIR'!$C$18+SQRT(('Ejercicio 3 - TIR'!$E$18-'Ejercicio 3 - TIR'!$C$18)*('Ejercicio 3 - TIR'!$D$18-'Ejercicio 3 - TIR'!$C$18)*N250),'Ejercicio 3 - TIR'!$E$18-SQRT(('Ejercicio 3 - TIR'!$E$18-'Ejercicio 3 - TIR'!$C$18)*('Ejercicio 3 - TIR'!$E$18-'Ejercicio 3 - TIR'!$D$18)*(1-N250)))</f>
        <v>35658.600516828</v>
      </c>
      <c r="P250" s="27">
        <f ca="1" t="shared" si="1850"/>
        <v>0.550407546795922</v>
      </c>
      <c r="Q250" s="29">
        <f ca="1">IF(P250&lt;=('Ejercicio 3 - TIR'!$D$22-'Ejercicio 3 - TIR'!$C$22)/('Ejercicio 3 - TIR'!$E$22-'Ejercicio 3 - TIR'!$C$22),'Ejercicio 3 - TIR'!$C$22+SQRT(('Ejercicio 3 - TIR'!$E$22-'Ejercicio 3 - TIR'!$C$22)*('Ejercicio 3 - TIR'!$D$22-'Ejercicio 3 - TIR'!$C$22)*P250),'Ejercicio 3 - TIR'!$E$22-SQRT(('Ejercicio 3 - TIR'!$E$22-'Ejercicio 3 - TIR'!$C$22)*('Ejercicio 3 - TIR'!$E$22-'Ejercicio 3 - TIR'!$D$22)*(1-P250)))</f>
        <v>0.15155239173907</v>
      </c>
      <c r="R250" s="27">
        <f ca="1" t="shared" si="1850"/>
        <v>0.794436712491299</v>
      </c>
      <c r="S250" s="29">
        <f ca="1">IF(R250&lt;=('Ejercicio 3 - TIR'!$D$23-'Ejercicio 3 - TIR'!$C$23)/('Ejercicio 3 - TIR'!$E$23-'Ejercicio 3 - TIR'!$C$23),'Ejercicio 3 - TIR'!$C$23+SQRT(('Ejercicio 3 - TIR'!$E$23-'Ejercicio 3 - TIR'!$C$23)*('Ejercicio 3 - TIR'!$D$23-'Ejercicio 3 - TIR'!$C$23)*R250),'Ejercicio 3 - TIR'!$E$23-SQRT(('Ejercicio 3 - TIR'!$E$23-'Ejercicio 3 - TIR'!$C$23)*('Ejercicio 3 - TIR'!$E$23-'Ejercicio 3 - TIR'!$D$23)*(1-R250)))</f>
        <v>0.160764254173137</v>
      </c>
      <c r="T250" s="27">
        <f ca="1" t="shared" ref="T250:X250" si="1851">RAND()</f>
        <v>0.995954423089607</v>
      </c>
      <c r="U250" s="29">
        <f ca="1">IF(T250&lt;=('Ejercicio 3 - TIR'!$D$24-'Ejercicio 3 - TIR'!$C$24)/('Ejercicio 3 - TIR'!$E$24-'Ejercicio 3 - TIR'!$C$24),'Ejercicio 3 - TIR'!$C$24+SQRT(('Ejercicio 3 - TIR'!$E$24-'Ejercicio 3 - TIR'!$C$24)*('Ejercicio 3 - TIR'!$D$24-'Ejercicio 3 - TIR'!$C$24)*T250),'Ejercicio 3 - TIR'!$E$24-SQRT(('Ejercicio 3 - TIR'!$E$24-'Ejercicio 3 - TIR'!$C$24)*('Ejercicio 3 - TIR'!$E$24-'Ejercicio 3 - TIR'!$D$24)*(1-T250)))</f>
        <v>0.21663434770823</v>
      </c>
      <c r="V250" s="27">
        <f ca="1" t="shared" si="1851"/>
        <v>0.649946441086977</v>
      </c>
      <c r="W250" s="29">
        <f ca="1">IF(V250&lt;=('Ejercicio 3 - TIR'!$D$25-'Ejercicio 3 - TIR'!$C$25)/('Ejercicio 3 - TIR'!$E$25-'Ejercicio 3 - TIR'!$C$25),'Ejercicio 3 - TIR'!$C$25+SQRT(('Ejercicio 3 - TIR'!$E$25-'Ejercicio 3 - TIR'!$C$25)*('Ejercicio 3 - TIR'!$D$25-'Ejercicio 3 - TIR'!$C$25)*V250),'Ejercicio 3 - TIR'!$E$25-SQRT(('Ejercicio 3 - TIR'!$E$25-'Ejercicio 3 - TIR'!$C$25)*('Ejercicio 3 - TIR'!$E$25-'Ejercicio 3 - TIR'!$D$25)*(1-V250)))</f>
        <v>0.214997322156789</v>
      </c>
      <c r="X250" s="27">
        <f ca="1" t="shared" si="1851"/>
        <v>0.806288199973458</v>
      </c>
      <c r="Y250" s="29">
        <f ca="1">IF(X250&lt;=('Ejercicio 3 - TIR'!$D$26-'Ejercicio 3 - TIR'!$C$26)/('Ejercicio 3 - TIR'!$E$26-'Ejercicio 3 - TIR'!$C$26),'Ejercicio 3 - TIR'!$C$26+SQRT(('Ejercicio 3 - TIR'!$E$26-'Ejercicio 3 - TIR'!$C$26)*('Ejercicio 3 - TIR'!$D$26-'Ejercicio 3 - TIR'!$C$26)*X250),'Ejercicio 3 - TIR'!$E$26-SQRT(('Ejercicio 3 - TIR'!$E$26-'Ejercicio 3 - TIR'!$C$26)*('Ejercicio 3 - TIR'!$E$26-'Ejercicio 3 - TIR'!$D$26)*(1-X250)))</f>
        <v>0.247657400844346</v>
      </c>
      <c r="Z250" s="27">
        <f ca="1" t="shared" si="1432"/>
        <v>1.15155239173907</v>
      </c>
      <c r="AA250" s="27">
        <f ca="1" t="shared" si="1433"/>
        <v>1.33668085313829</v>
      </c>
      <c r="AB250" s="27">
        <f ca="1" t="shared" si="1434"/>
        <v>1.62625183785199</v>
      </c>
      <c r="AC250" s="27">
        <f ca="1" t="shared" si="1435"/>
        <v>1.97589162814272</v>
      </c>
      <c r="AD250" s="27">
        <f ca="1" t="shared" si="1436"/>
        <v>2.46523581311865</v>
      </c>
      <c r="AE250" s="26">
        <f ca="1" t="shared" si="1437"/>
        <v>4939.84761828122</v>
      </c>
      <c r="AF250" s="26">
        <f ca="1" t="shared" si="1438"/>
        <v>5733.99853636315</v>
      </c>
      <c r="AG250" s="26">
        <f ca="1" t="shared" si="1439"/>
        <v>6976.17956904813</v>
      </c>
      <c r="AH250" s="26">
        <f ca="1" t="shared" si="1440"/>
        <v>8476.03949527838</v>
      </c>
      <c r="AI250" s="26">
        <f ca="1" t="shared" si="1441"/>
        <v>10575.193406133</v>
      </c>
      <c r="AJ250" s="28">
        <f ca="1" t="shared" si="1442"/>
        <v>47795.2886485096</v>
      </c>
      <c r="AK250" s="28">
        <f ca="1" t="shared" si="1443"/>
        <v>47113.0016930922</v>
      </c>
      <c r="AL250" s="28">
        <f ca="1" t="shared" si="1444"/>
        <v>57240.5365464821</v>
      </c>
      <c r="AM250" s="28">
        <f ca="1" t="shared" si="1445"/>
        <v>86019.6270526573</v>
      </c>
      <c r="AN250" s="28">
        <f ca="1" t="shared" si="1446"/>
        <v>87906.8590397758</v>
      </c>
      <c r="AO250" s="28">
        <f ca="1">C250/'Ejercicio 3 - TIR'!$D$7</f>
        <v>19558.0203595792</v>
      </c>
      <c r="AP250" s="28">
        <f ca="1" t="shared" si="1447"/>
        <v>28237.2682889304</v>
      </c>
      <c r="AQ250" s="28">
        <f ca="1" t="shared" si="1448"/>
        <v>27554.981333513</v>
      </c>
      <c r="AR250" s="28">
        <f ca="1" t="shared" si="1449"/>
        <v>37682.5161869028</v>
      </c>
      <c r="AS250" s="28">
        <f ca="1" t="shared" si="1450"/>
        <v>66461.6066930781</v>
      </c>
      <c r="AT250" s="28">
        <f ca="1" t="shared" si="1451"/>
        <v>68348.8386801965</v>
      </c>
      <c r="AU250" s="28">
        <f ca="1">AP250*'Ejercicio 3 - TIR'!$D$5</f>
        <v>14118.6341444652</v>
      </c>
      <c r="AV250" s="28">
        <f ca="1">AQ250*'Ejercicio 3 - TIR'!$D$5</f>
        <v>13777.4906667565</v>
      </c>
      <c r="AW250" s="28">
        <f ca="1">AR250*'Ejercicio 3 - TIR'!$D$5</f>
        <v>18841.2580934514</v>
      </c>
      <c r="AX250" s="28">
        <f ca="1">AS250*'Ejercicio 3 - TIR'!$D$5</f>
        <v>33230.803346539</v>
      </c>
      <c r="AY250" s="28">
        <f ca="1">AT250*'Ejercicio 3 - TIR'!$D$5</f>
        <v>34174.4193400983</v>
      </c>
      <c r="AZ250" s="28">
        <f ca="1" t="shared" ref="AZ250:BD250" si="1852">AJ250-AU250-AE250</f>
        <v>28736.8068857632</v>
      </c>
      <c r="BA250" s="28">
        <f ca="1" t="shared" si="1852"/>
        <v>27601.5124899726</v>
      </c>
      <c r="BB250" s="28">
        <f ca="1" t="shared" si="1852"/>
        <v>31423.0988839825</v>
      </c>
      <c r="BC250" s="28">
        <f ca="1" t="shared" si="1852"/>
        <v>44312.7842108399</v>
      </c>
      <c r="BD250" s="28">
        <f ca="1" t="shared" si="1852"/>
        <v>43157.2462935444</v>
      </c>
      <c r="BE250" s="28">
        <f ca="1" t="shared" ref="BE250:BI250" si="1853">AZ250/Z250</f>
        <v>24954.841040593</v>
      </c>
      <c r="BF250" s="28">
        <f ca="1" t="shared" si="1853"/>
        <v>20649.2914334555</v>
      </c>
      <c r="BG250" s="28">
        <f ca="1" t="shared" si="1853"/>
        <v>19322.4063780228</v>
      </c>
      <c r="BH250" s="28">
        <f ca="1" t="shared" si="1853"/>
        <v>22426.728055168</v>
      </c>
      <c r="BI250" s="28">
        <f ca="1" t="shared" si="1853"/>
        <v>17506.3359309827</v>
      </c>
      <c r="BJ250" s="28">
        <f ca="1" t="shared" si="1454"/>
        <v>80354.3191908354</v>
      </c>
      <c r="BK250" s="28">
        <f ca="1" t="shared" si="1455"/>
        <v>48215.1322241385</v>
      </c>
      <c r="BL250" s="28">
        <f ca="1" t="shared" si="1456"/>
        <v>128569.451414974</v>
      </c>
      <c r="BM250" s="28">
        <f ca="1">BK250*'Ejercicio 3 - TIR'!$D$5</f>
        <v>24107.5661120692</v>
      </c>
      <c r="BN250" s="28">
        <f ca="1" t="shared" si="1457"/>
        <v>104461.885302905</v>
      </c>
      <c r="BO250" s="28">
        <f ca="1" t="shared" si="1458"/>
        <v>42373.993086996</v>
      </c>
      <c r="BP250" s="28">
        <f ca="1" t="shared" si="1459"/>
        <v>-130385.084705103</v>
      </c>
      <c r="BQ250" s="28">
        <f ca="1" t="shared" ref="BQ250:BT250" si="1854">BE250</f>
        <v>24954.841040593</v>
      </c>
      <c r="BR250" s="28">
        <f ca="1" t="shared" si="1854"/>
        <v>20649.2914334555</v>
      </c>
      <c r="BS250" s="28">
        <f ca="1" t="shared" si="1854"/>
        <v>19322.4063780228</v>
      </c>
      <c r="BT250" s="28">
        <f ca="1" t="shared" si="1854"/>
        <v>22426.728055168</v>
      </c>
      <c r="BU250" s="28">
        <f ca="1" t="shared" si="1461"/>
        <v>59880.3290179787</v>
      </c>
      <c r="BV250" s="30">
        <f ca="1" t="shared" si="1462"/>
        <v>3.59113477005386</v>
      </c>
    </row>
    <row r="251" ht="15" customHeight="1" spans="1:74">
      <c r="A251" s="26">
        <v>250</v>
      </c>
      <c r="B251" s="27">
        <f ca="1" t="shared" ref="B251:F251" si="1855">RAND()</f>
        <v>0.40711070392114</v>
      </c>
      <c r="C251" s="28">
        <f ca="1">IF(B251&lt;=('Ejercicio 3 - TIR'!$D$13-'Ejercicio 3 - TIR'!$C$13)/('Ejercicio 3 - TIR'!$E$13-'Ejercicio 3 - TIR'!$C$13),'Ejercicio 3 - TIR'!$C$13+SQRT(('Ejercicio 3 - TIR'!$E$13-'Ejercicio 3 - TIR'!$C$13)*('Ejercicio 3 - TIR'!$D$13-'Ejercicio 3 - TIR'!$C$13)*B251),'Ejercicio 3 - TIR'!$E$13-SQRT(('Ejercicio 3 - TIR'!$E$13-'Ejercicio 3 - TIR'!$C$13)*('Ejercicio 3 - TIR'!$E$13-'Ejercicio 3 - TIR'!$D$13)*(1-B251)))</f>
        <v>73326.6583403086</v>
      </c>
      <c r="D251" s="27">
        <f ca="1" t="shared" si="1855"/>
        <v>0.388733574315703</v>
      </c>
      <c r="E251" s="28">
        <f ca="1">IF(D251&lt;=('Ejercicio 3 - TIR'!$D$14-'Ejercicio 3 - TIR'!$C$14)/('Ejercicio 3 - TIR'!$E$14-'Ejercicio 3 - TIR'!$C$14),'Ejercicio 3 - TIR'!$C$14+SQRT(('Ejercicio 3 - TIR'!$E$14-'Ejercicio 3 - TIR'!$C$14)*('Ejercicio 3 - TIR'!$D$14-'Ejercicio 3 - TIR'!$C$14)*D251),'Ejercicio 3 - TIR'!$E$14-SQRT(('Ejercicio 3 - TIR'!$E$14-'Ejercicio 3 - TIR'!$C$14)*('Ejercicio 3 - TIR'!$E$14-'Ejercicio 3 - TIR'!$D$14)*(1-D251)))</f>
        <v>30424.5123438728</v>
      </c>
      <c r="F251" s="27">
        <f ca="1" t="shared" si="1855"/>
        <v>0.364541669903951</v>
      </c>
      <c r="G251" s="28">
        <f ca="1">IF(F251&lt;=('Ejercicio 3 - TIR'!$D$18-'Ejercicio 3 - TIR'!$C$18)/('Ejercicio 3 - TIR'!$E$18-'Ejercicio 3 - TIR'!$C$18),'Ejercicio 3 - TIR'!$C$18+SQRT(('Ejercicio 3 - TIR'!$E$18-'Ejercicio 3 - TIR'!$C$18)*('Ejercicio 3 - TIR'!$D$18-'Ejercicio 3 - TIR'!$C$18)*F251),'Ejercicio 3 - TIR'!$E$18-SQRT(('Ejercicio 3 - TIR'!$E$18-'Ejercicio 3 - TIR'!$C$18)*('Ejercicio 3 - TIR'!$E$18-'Ejercicio 3 - TIR'!$D$18)*(1-F251)))</f>
        <v>37394.6771725068</v>
      </c>
      <c r="H251" s="27">
        <f ca="1" t="shared" ref="H251:L251" si="1856">RAND()</f>
        <v>0.518646693374383</v>
      </c>
      <c r="I251" s="28">
        <f ca="1">IF(H251&lt;=('Ejercicio 3 - TIR'!$D$18-'Ejercicio 3 - TIR'!$C$18)/('Ejercicio 3 - TIR'!$E$18-'Ejercicio 3 - TIR'!$C$18),'Ejercicio 3 - TIR'!$C$18+SQRT(('Ejercicio 3 - TIR'!$E$18-'Ejercicio 3 - TIR'!$C$18)*('Ejercicio 3 - TIR'!$D$18-'Ejercicio 3 - TIR'!$C$18)*H251),'Ejercicio 3 - TIR'!$E$18-SQRT(('Ejercicio 3 - TIR'!$E$18-'Ejercicio 3 - TIR'!$C$18)*('Ejercicio 3 - TIR'!$E$18-'Ejercicio 3 - TIR'!$D$18)*(1-H251)))</f>
        <v>38820.2609942199</v>
      </c>
      <c r="J251" s="27">
        <f ca="1" t="shared" si="1856"/>
        <v>0.391308672981328</v>
      </c>
      <c r="K251" s="28">
        <f ca="1">IF(J251&lt;=('Ejercicio 3 - TIR'!$D$18-'Ejercicio 3 - TIR'!$C$18)/('Ejercicio 3 - TIR'!$E$18-'Ejercicio 3 - TIR'!$C$18),'Ejercicio 3 - TIR'!$C$18+SQRT(('Ejercicio 3 - TIR'!$E$18-'Ejercicio 3 - TIR'!$C$18)*('Ejercicio 3 - TIR'!$D$18-'Ejercicio 3 - TIR'!$C$18)*J251),'Ejercicio 3 - TIR'!$E$18-SQRT(('Ejercicio 3 - TIR'!$E$18-'Ejercicio 3 - TIR'!$C$18)*('Ejercicio 3 - TIR'!$E$18-'Ejercicio 3 - TIR'!$D$18)*(1-J251)))</f>
        <v>37661.3511176032</v>
      </c>
      <c r="L251" s="27">
        <f ca="1" t="shared" si="1856"/>
        <v>0.572990989186542</v>
      </c>
      <c r="M251" s="28">
        <f ca="1">IF(L251&lt;=('Ejercicio 3 - TIR'!$D$18-'Ejercicio 3 - TIR'!$C$18)/('Ejercicio 3 - TIR'!$E$18-'Ejercicio 3 - TIR'!$C$18),'Ejercicio 3 - TIR'!$C$18+SQRT(('Ejercicio 3 - TIR'!$E$18-'Ejercicio 3 - TIR'!$C$18)*('Ejercicio 3 - TIR'!$D$18-'Ejercicio 3 - TIR'!$C$18)*L251),'Ejercicio 3 - TIR'!$E$18-SQRT(('Ejercicio 3 - TIR'!$E$18-'Ejercicio 3 - TIR'!$C$18)*('Ejercicio 3 - TIR'!$E$18-'Ejercicio 3 - TIR'!$D$18)*(1-L251)))</f>
        <v>39270.8493881619</v>
      </c>
      <c r="N251" s="27">
        <f ca="1" t="shared" ref="N251:R251" si="1857">RAND()</f>
        <v>0.265338767037773</v>
      </c>
      <c r="O251" s="28">
        <f ca="1">IF(N251&lt;=('Ejercicio 3 - TIR'!$D$18-'Ejercicio 3 - TIR'!$C$18)/('Ejercicio 3 - TIR'!$E$18-'Ejercicio 3 - TIR'!$C$18),'Ejercicio 3 - TIR'!$C$18+SQRT(('Ejercicio 3 - TIR'!$E$18-'Ejercicio 3 - TIR'!$C$18)*('Ejercicio 3 - TIR'!$D$18-'Ejercicio 3 - TIR'!$C$18)*N251),'Ejercicio 3 - TIR'!$E$18-SQRT(('Ejercicio 3 - TIR'!$E$18-'Ejercicio 3 - TIR'!$C$18)*('Ejercicio 3 - TIR'!$E$18-'Ejercicio 3 - TIR'!$D$18)*(1-N251)))</f>
        <v>36308.7887154085</v>
      </c>
      <c r="P251" s="27">
        <f ca="1" t="shared" si="1857"/>
        <v>0.23830231634858</v>
      </c>
      <c r="Q251" s="29">
        <f ca="1">IF(P251&lt;=('Ejercicio 3 - TIR'!$D$22-'Ejercicio 3 - TIR'!$C$22)/('Ejercicio 3 - TIR'!$E$22-'Ejercicio 3 - TIR'!$C$22),'Ejercicio 3 - TIR'!$C$22+SQRT(('Ejercicio 3 - TIR'!$E$22-'Ejercicio 3 - TIR'!$C$22)*('Ejercicio 3 - TIR'!$D$22-'Ejercicio 3 - TIR'!$C$22)*P251),'Ejercicio 3 - TIR'!$E$22-SQRT(('Ejercicio 3 - TIR'!$E$22-'Ejercicio 3 - TIR'!$C$22)*('Ejercicio 3 - TIR'!$E$22-'Ejercicio 3 - TIR'!$D$22)*(1-P251)))</f>
        <v>0.140710967370633</v>
      </c>
      <c r="R251" s="27">
        <f ca="1" t="shared" si="1857"/>
        <v>0.767418530991356</v>
      </c>
      <c r="S251" s="29">
        <f ca="1">IF(R251&lt;=('Ejercicio 3 - TIR'!$D$23-'Ejercicio 3 - TIR'!$C$23)/('Ejercicio 3 - TIR'!$E$23-'Ejercicio 3 - TIR'!$C$23),'Ejercicio 3 - TIR'!$C$23+SQRT(('Ejercicio 3 - TIR'!$E$23-'Ejercicio 3 - TIR'!$C$23)*('Ejercicio 3 - TIR'!$D$23-'Ejercicio 3 - TIR'!$C$23)*R251),'Ejercicio 3 - TIR'!$E$23-SQRT(('Ejercicio 3 - TIR'!$E$23-'Ejercicio 3 - TIR'!$C$23)*('Ejercicio 3 - TIR'!$E$23-'Ejercicio 3 - TIR'!$D$23)*(1-R251)))</f>
        <v>0.159539143609918</v>
      </c>
      <c r="T251" s="27">
        <f ca="1" t="shared" ref="T251:X251" si="1858">RAND()</f>
        <v>0.0125585017195695</v>
      </c>
      <c r="U251" s="29">
        <f ca="1">IF(T251&lt;=('Ejercicio 3 - TIR'!$D$24-'Ejercicio 3 - TIR'!$C$24)/('Ejercicio 3 - TIR'!$E$24-'Ejercicio 3 - TIR'!$C$24),'Ejercicio 3 - TIR'!$C$24+SQRT(('Ejercicio 3 - TIR'!$E$24-'Ejercicio 3 - TIR'!$C$24)*('Ejercicio 3 - TIR'!$D$24-'Ejercicio 3 - TIR'!$C$24)*T251),'Ejercicio 3 - TIR'!$E$24-SQRT(('Ejercicio 3 - TIR'!$E$24-'Ejercicio 3 - TIR'!$C$24)*('Ejercicio 3 - TIR'!$E$24-'Ejercicio 3 - TIR'!$D$24)*(1-T251)))</f>
        <v>0.155135450672638</v>
      </c>
      <c r="V251" s="27">
        <f ca="1" t="shared" si="1858"/>
        <v>0.558011314774989</v>
      </c>
      <c r="W251" s="29">
        <f ca="1">IF(V251&lt;=('Ejercicio 3 - TIR'!$D$25-'Ejercicio 3 - TIR'!$C$25)/('Ejercicio 3 - TIR'!$E$25-'Ejercicio 3 - TIR'!$C$25),'Ejercicio 3 - TIR'!$C$25+SQRT(('Ejercicio 3 - TIR'!$E$25-'Ejercicio 3 - TIR'!$C$25)*('Ejercicio 3 - TIR'!$D$25-'Ejercicio 3 - TIR'!$C$25)*V251),'Ejercicio 3 - TIR'!$E$25-SQRT(('Ejercicio 3 - TIR'!$E$25-'Ejercicio 3 - TIR'!$C$25)*('Ejercicio 3 - TIR'!$E$25-'Ejercicio 3 - TIR'!$D$25)*(1-V251)))</f>
        <v>0.210668582554305</v>
      </c>
      <c r="X251" s="27">
        <f ca="1" t="shared" si="1858"/>
        <v>0.122682215734673</v>
      </c>
      <c r="Y251" s="29">
        <f ca="1">IF(X251&lt;=('Ejercicio 3 - TIR'!$D$26-'Ejercicio 3 - TIR'!$C$26)/('Ejercicio 3 - TIR'!$E$26-'Ejercicio 3 - TIR'!$C$26),'Ejercicio 3 - TIR'!$C$26+SQRT(('Ejercicio 3 - TIR'!$E$26-'Ejercicio 3 - TIR'!$C$26)*('Ejercicio 3 - TIR'!$D$26-'Ejercicio 3 - TIR'!$C$26)*X251),'Ejercicio 3 - TIR'!$E$26-SQRT(('Ejercicio 3 - TIR'!$E$26-'Ejercicio 3 - TIR'!$C$26)*('Ejercicio 3 - TIR'!$E$26-'Ejercicio 3 - TIR'!$D$26)*(1-X251)))</f>
        <v>0.208200054463754</v>
      </c>
      <c r="Z251" s="27">
        <f ca="1" t="shared" si="1432"/>
        <v>1.14071096737063</v>
      </c>
      <c r="AA251" s="27">
        <f ca="1" t="shared" si="1433"/>
        <v>1.32269901821139</v>
      </c>
      <c r="AB251" s="27">
        <f ca="1" t="shared" si="1434"/>
        <v>1.52789652650586</v>
      </c>
      <c r="AC251" s="27">
        <f ca="1" t="shared" si="1435"/>
        <v>1.8497763220345</v>
      </c>
      <c r="AD251" s="27">
        <f ca="1" t="shared" si="1436"/>
        <v>2.23489985302785</v>
      </c>
      <c r="AE251" s="26">
        <f ca="1" t="shared" si="1437"/>
        <v>4281.06256368612</v>
      </c>
      <c r="AF251" s="26">
        <f ca="1" t="shared" si="1438"/>
        <v>4964.05961883708</v>
      </c>
      <c r="AG251" s="26">
        <f ca="1" t="shared" si="1439"/>
        <v>5734.16124497122</v>
      </c>
      <c r="AH251" s="26">
        <f ca="1" t="shared" si="1440"/>
        <v>6942.16886658713</v>
      </c>
      <c r="AI251" s="26">
        <f ca="1" t="shared" si="1441"/>
        <v>8387.52880270715</v>
      </c>
      <c r="AJ251" s="28">
        <f ca="1" t="shared" si="1442"/>
        <v>42656.5183719627</v>
      </c>
      <c r="AK251" s="28">
        <f ca="1" t="shared" si="1443"/>
        <v>51347.5211037644</v>
      </c>
      <c r="AL251" s="28">
        <f ca="1" t="shared" si="1444"/>
        <v>57542.6475561036</v>
      </c>
      <c r="AM251" s="28">
        <f ca="1" t="shared" si="1445"/>
        <v>72642.2873444049</v>
      </c>
      <c r="AN251" s="28">
        <f ca="1" t="shared" si="1446"/>
        <v>81146.5065636857</v>
      </c>
      <c r="AO251" s="28">
        <f ca="1">C251/'Ejercicio 3 - TIR'!$D$7</f>
        <v>14665.3316680617</v>
      </c>
      <c r="AP251" s="28">
        <f ca="1" t="shared" si="1447"/>
        <v>27991.186703901</v>
      </c>
      <c r="AQ251" s="28">
        <f ca="1" t="shared" si="1448"/>
        <v>36682.1894357027</v>
      </c>
      <c r="AR251" s="28">
        <f ca="1" t="shared" si="1449"/>
        <v>42877.3158880419</v>
      </c>
      <c r="AS251" s="28">
        <f ca="1" t="shared" si="1450"/>
        <v>57976.9556763432</v>
      </c>
      <c r="AT251" s="28">
        <f ca="1" t="shared" si="1451"/>
        <v>66481.1748956239</v>
      </c>
      <c r="AU251" s="28">
        <f ca="1">AP251*'Ejercicio 3 - TIR'!$D$5</f>
        <v>13995.5933519505</v>
      </c>
      <c r="AV251" s="28">
        <f ca="1">AQ251*'Ejercicio 3 - TIR'!$D$5</f>
        <v>18341.0947178514</v>
      </c>
      <c r="AW251" s="28">
        <f ca="1">AR251*'Ejercicio 3 - TIR'!$D$5</f>
        <v>21438.657944021</v>
      </c>
      <c r="AX251" s="28">
        <f ca="1">AS251*'Ejercicio 3 - TIR'!$D$5</f>
        <v>28988.4778381716</v>
      </c>
      <c r="AY251" s="28">
        <f ca="1">AT251*'Ejercicio 3 - TIR'!$D$5</f>
        <v>33240.587447812</v>
      </c>
      <c r="AZ251" s="28">
        <f ca="1" t="shared" ref="AZ251:BD251" si="1859">AJ251-AU251-AE251</f>
        <v>24379.8624563261</v>
      </c>
      <c r="BA251" s="28">
        <f ca="1" t="shared" si="1859"/>
        <v>28042.366767076</v>
      </c>
      <c r="BB251" s="28">
        <f ca="1" t="shared" si="1859"/>
        <v>30369.8283671115</v>
      </c>
      <c r="BC251" s="28">
        <f ca="1" t="shared" si="1859"/>
        <v>36711.6406396462</v>
      </c>
      <c r="BD251" s="28">
        <f ca="1" t="shared" si="1859"/>
        <v>39518.3903131665</v>
      </c>
      <c r="BE251" s="28">
        <f ca="1" t="shared" ref="BE251:BI251" si="1860">AZ251/Z251</f>
        <v>21372.515171413</v>
      </c>
      <c r="BF251" s="28">
        <f ca="1" t="shared" si="1860"/>
        <v>21200.867605539</v>
      </c>
      <c r="BG251" s="28">
        <f ca="1" t="shared" si="1860"/>
        <v>19876.88815326</v>
      </c>
      <c r="BH251" s="28">
        <f ca="1" t="shared" si="1860"/>
        <v>19846.5296600123</v>
      </c>
      <c r="BI251" s="28">
        <f ca="1" t="shared" si="1860"/>
        <v>17682.3987256641</v>
      </c>
      <c r="BJ251" s="28">
        <f ca="1" t="shared" si="1454"/>
        <v>67995.7381657652</v>
      </c>
      <c r="BK251" s="28">
        <f ca="1" t="shared" si="1455"/>
        <v>32775.5475895557</v>
      </c>
      <c r="BL251" s="28">
        <f ca="1" t="shared" si="1456"/>
        <v>100771.285755321</v>
      </c>
      <c r="BM251" s="28">
        <f ca="1">BK251*'Ejercicio 3 - TIR'!$D$5</f>
        <v>16387.7737947779</v>
      </c>
      <c r="BN251" s="28">
        <f ca="1" t="shared" si="1457"/>
        <v>84383.5119605431</v>
      </c>
      <c r="BO251" s="28">
        <f ca="1" t="shared" si="1458"/>
        <v>37757.1781779036</v>
      </c>
      <c r="BP251" s="28">
        <f ca="1" t="shared" si="1459"/>
        <v>-103751.170684181</v>
      </c>
      <c r="BQ251" s="28">
        <f ca="1" t="shared" ref="BQ251:BT251" si="1861">BE251</f>
        <v>21372.515171413</v>
      </c>
      <c r="BR251" s="28">
        <f ca="1" t="shared" si="1861"/>
        <v>21200.867605539</v>
      </c>
      <c r="BS251" s="28">
        <f ca="1" t="shared" si="1861"/>
        <v>19876.88815326</v>
      </c>
      <c r="BT251" s="28">
        <f ca="1" t="shared" si="1861"/>
        <v>19846.5296600123</v>
      </c>
      <c r="BU251" s="28">
        <f ca="1" t="shared" si="1461"/>
        <v>55439.5769035678</v>
      </c>
      <c r="BV251" s="30">
        <f ca="1" t="shared" si="1462"/>
        <v>8.72462076934122</v>
      </c>
    </row>
    <row r="252" ht="15" customHeight="1" spans="1:74">
      <c r="A252" s="26">
        <v>251</v>
      </c>
      <c r="B252" s="27">
        <f ca="1" t="shared" ref="B252:F252" si="1862">RAND()</f>
        <v>0.786606345432051</v>
      </c>
      <c r="C252" s="28">
        <f ca="1">IF(B252&lt;=('Ejercicio 3 - TIR'!$D$13-'Ejercicio 3 - TIR'!$C$13)/('Ejercicio 3 - TIR'!$E$13-'Ejercicio 3 - TIR'!$C$13),'Ejercicio 3 - TIR'!$C$13+SQRT(('Ejercicio 3 - TIR'!$E$13-'Ejercicio 3 - TIR'!$C$13)*('Ejercicio 3 - TIR'!$D$13-'Ejercicio 3 - TIR'!$C$13)*B252),'Ejercicio 3 - TIR'!$E$13-SQRT(('Ejercicio 3 - TIR'!$E$13-'Ejercicio 3 - TIR'!$C$13)*('Ejercicio 3 - TIR'!$E$13-'Ejercicio 3 - TIR'!$D$13)*(1-B252)))</f>
        <v>83997.738113581</v>
      </c>
      <c r="D252" s="27">
        <f ca="1" t="shared" si="1862"/>
        <v>0.569890452676536</v>
      </c>
      <c r="E252" s="28">
        <f ca="1">IF(D252&lt;=('Ejercicio 3 - TIR'!$D$14-'Ejercicio 3 - TIR'!$C$14)/('Ejercicio 3 - TIR'!$E$14-'Ejercicio 3 - TIR'!$C$14),'Ejercicio 3 - TIR'!$C$14+SQRT(('Ejercicio 3 - TIR'!$E$14-'Ejercicio 3 - TIR'!$C$14)*('Ejercicio 3 - TIR'!$D$14-'Ejercicio 3 - TIR'!$C$14)*D252),'Ejercicio 3 - TIR'!$E$14-SQRT(('Ejercicio 3 - TIR'!$E$14-'Ejercicio 3 - TIR'!$C$14)*('Ejercicio 3 - TIR'!$E$14-'Ejercicio 3 - TIR'!$D$14)*(1-D252)))</f>
        <v>31967.7878452745</v>
      </c>
      <c r="F252" s="27">
        <f ca="1" t="shared" si="1862"/>
        <v>0.465042258533415</v>
      </c>
      <c r="G252" s="28">
        <f ca="1">IF(F252&lt;=('Ejercicio 3 - TIR'!$D$18-'Ejercicio 3 - TIR'!$C$18)/('Ejercicio 3 - TIR'!$E$18-'Ejercicio 3 - TIR'!$C$18),'Ejercicio 3 - TIR'!$C$18+SQRT(('Ejercicio 3 - TIR'!$E$18-'Ejercicio 3 - TIR'!$C$18)*('Ejercicio 3 - TIR'!$D$18-'Ejercicio 3 - TIR'!$C$18)*F252),'Ejercicio 3 - TIR'!$E$18-SQRT(('Ejercicio 3 - TIR'!$E$18-'Ejercicio 3 - TIR'!$C$18)*('Ejercicio 3 - TIR'!$E$18-'Ejercicio 3 - TIR'!$D$18)*(1-F252)))</f>
        <v>38352.0260284563</v>
      </c>
      <c r="H252" s="27">
        <f ca="1" t="shared" ref="H252:L252" si="1863">RAND()</f>
        <v>0.725664515890221</v>
      </c>
      <c r="I252" s="28">
        <f ca="1">IF(H252&lt;=('Ejercicio 3 - TIR'!$D$18-'Ejercicio 3 - TIR'!$C$18)/('Ejercicio 3 - TIR'!$E$18-'Ejercicio 3 - TIR'!$C$18),'Ejercicio 3 - TIR'!$C$18+SQRT(('Ejercicio 3 - TIR'!$E$18-'Ejercicio 3 - TIR'!$C$18)*('Ejercicio 3 - TIR'!$D$18-'Ejercicio 3 - TIR'!$C$18)*H252),'Ejercicio 3 - TIR'!$E$18-SQRT(('Ejercicio 3 - TIR'!$E$18-'Ejercicio 3 - TIR'!$C$18)*('Ejercicio 3 - TIR'!$E$18-'Ejercicio 3 - TIR'!$D$18)*(1-H252)))</f>
        <v>40464.0148470003</v>
      </c>
      <c r="J252" s="27">
        <f ca="1" t="shared" si="1863"/>
        <v>0.754687033006546</v>
      </c>
      <c r="K252" s="28">
        <f ca="1">IF(J252&lt;=('Ejercicio 3 - TIR'!$D$18-'Ejercicio 3 - TIR'!$C$18)/('Ejercicio 3 - TIR'!$E$18-'Ejercicio 3 - TIR'!$C$18),'Ejercicio 3 - TIR'!$C$18+SQRT(('Ejercicio 3 - TIR'!$E$18-'Ejercicio 3 - TIR'!$C$18)*('Ejercicio 3 - TIR'!$D$18-'Ejercicio 3 - TIR'!$C$18)*J252),'Ejercicio 3 - TIR'!$E$18-SQRT(('Ejercicio 3 - TIR'!$E$18-'Ejercicio 3 - TIR'!$C$18)*('Ejercicio 3 - TIR'!$E$18-'Ejercicio 3 - TIR'!$D$18)*(1-J252)))</f>
        <v>40710.6559330698</v>
      </c>
      <c r="L252" s="27">
        <f ca="1" t="shared" si="1863"/>
        <v>0.431148097041655</v>
      </c>
      <c r="M252" s="28">
        <f ca="1">IF(L252&lt;=('Ejercicio 3 - TIR'!$D$18-'Ejercicio 3 - TIR'!$C$18)/('Ejercicio 3 - TIR'!$E$18-'Ejercicio 3 - TIR'!$C$18),'Ejercicio 3 - TIR'!$C$18+SQRT(('Ejercicio 3 - TIR'!$E$18-'Ejercicio 3 - TIR'!$C$18)*('Ejercicio 3 - TIR'!$D$18-'Ejercicio 3 - TIR'!$C$18)*L252),'Ejercicio 3 - TIR'!$E$18-SQRT(('Ejercicio 3 - TIR'!$E$18-'Ejercicio 3 - TIR'!$C$18)*('Ejercicio 3 - TIR'!$E$18-'Ejercicio 3 - TIR'!$D$18)*(1-L252)))</f>
        <v>38041.9036649445</v>
      </c>
      <c r="N252" s="27">
        <f ca="1" t="shared" ref="N252:R252" si="1864">RAND()</f>
        <v>0.508545715050515</v>
      </c>
      <c r="O252" s="28">
        <f ca="1">IF(N252&lt;=('Ejercicio 3 - TIR'!$D$18-'Ejercicio 3 - TIR'!$C$18)/('Ejercicio 3 - TIR'!$E$18-'Ejercicio 3 - TIR'!$C$18),'Ejercicio 3 - TIR'!$C$18+SQRT(('Ejercicio 3 - TIR'!$E$18-'Ejercicio 3 - TIR'!$C$18)*('Ejercicio 3 - TIR'!$D$18-'Ejercicio 3 - TIR'!$C$18)*N252),'Ejercicio 3 - TIR'!$E$18-SQRT(('Ejercicio 3 - TIR'!$E$18-'Ejercicio 3 - TIR'!$C$18)*('Ejercicio 3 - TIR'!$E$18-'Ejercicio 3 - TIR'!$D$18)*(1-N252)))</f>
        <v>38733.9485490571</v>
      </c>
      <c r="P252" s="27">
        <f ca="1" t="shared" si="1864"/>
        <v>0.488337223238001</v>
      </c>
      <c r="Q252" s="29">
        <f ca="1">IF(P252&lt;=('Ejercicio 3 - TIR'!$D$22-'Ejercicio 3 - TIR'!$C$22)/('Ejercicio 3 - TIR'!$E$22-'Ejercicio 3 - TIR'!$C$22),'Ejercicio 3 - TIR'!$C$22+SQRT(('Ejercicio 3 - TIR'!$E$22-'Ejercicio 3 - TIR'!$C$22)*('Ejercicio 3 - TIR'!$D$22-'Ejercicio 3 - TIR'!$C$22)*P252),'Ejercicio 3 - TIR'!$E$22-SQRT(('Ejercicio 3 - TIR'!$E$22-'Ejercicio 3 - TIR'!$C$22)*('Ejercicio 3 - TIR'!$E$22-'Ejercicio 3 - TIR'!$D$22)*(1-P252)))</f>
        <v>0.149648052243417</v>
      </c>
      <c r="R252" s="27">
        <f ca="1" t="shared" si="1864"/>
        <v>0.597981628901648</v>
      </c>
      <c r="S252" s="29">
        <f ca="1">IF(R252&lt;=('Ejercicio 3 - TIR'!$D$23-'Ejercicio 3 - TIR'!$C$23)/('Ejercicio 3 - TIR'!$E$23-'Ejercicio 3 - TIR'!$C$23),'Ejercicio 3 - TIR'!$C$23+SQRT(('Ejercicio 3 - TIR'!$E$23-'Ejercicio 3 - TIR'!$C$23)*('Ejercicio 3 - TIR'!$D$23-'Ejercicio 3 - TIR'!$C$23)*R252),'Ejercicio 3 - TIR'!$E$23-SQRT(('Ejercicio 3 - TIR'!$E$23-'Ejercicio 3 - TIR'!$C$23)*('Ejercicio 3 - TIR'!$E$23-'Ejercicio 3 - TIR'!$D$23)*(1-R252)))</f>
        <v>0.15309957123061</v>
      </c>
      <c r="T252" s="27">
        <f ca="1" t="shared" ref="T252:X252" si="1865">RAND()</f>
        <v>0.260657389978794</v>
      </c>
      <c r="U252" s="29">
        <f ca="1">IF(T252&lt;=('Ejercicio 3 - TIR'!$D$24-'Ejercicio 3 - TIR'!$C$24)/('Ejercicio 3 - TIR'!$E$24-'Ejercicio 3 - TIR'!$C$24),'Ejercicio 3 - TIR'!$C$24+SQRT(('Ejercicio 3 - TIR'!$E$24-'Ejercicio 3 - TIR'!$C$24)*('Ejercicio 3 - TIR'!$D$24-'Ejercicio 3 - TIR'!$C$24)*T252),'Ejercicio 3 - TIR'!$E$24-SQRT(('Ejercicio 3 - TIR'!$E$24-'Ejercicio 3 - TIR'!$C$24)*('Ejercicio 3 - TIR'!$E$24-'Ejercicio 3 - TIR'!$D$24)*(1-T252)))</f>
        <v>0.173396164620627</v>
      </c>
      <c r="V252" s="27">
        <f ca="1" t="shared" si="1865"/>
        <v>0.245649460513716</v>
      </c>
      <c r="W252" s="29">
        <f ca="1">IF(V252&lt;=('Ejercicio 3 - TIR'!$D$25-'Ejercicio 3 - TIR'!$C$25)/('Ejercicio 3 - TIR'!$E$25-'Ejercicio 3 - TIR'!$C$25),'Ejercicio 3 - TIR'!$C$25+SQRT(('Ejercicio 3 - TIR'!$E$25-'Ejercicio 3 - TIR'!$C$25)*('Ejercicio 3 - TIR'!$D$25-'Ejercicio 3 - TIR'!$C$25)*V252),'Ejercicio 3 - TIR'!$E$25-SQRT(('Ejercicio 3 - TIR'!$E$25-'Ejercicio 3 - TIR'!$C$25)*('Ejercicio 3 - TIR'!$E$25-'Ejercicio 3 - TIR'!$D$25)*(1-V252)))</f>
        <v>0.1985447902312</v>
      </c>
      <c r="X252" s="27">
        <f ca="1" t="shared" si="1865"/>
        <v>0.999099132250214</v>
      </c>
      <c r="Y252" s="29">
        <f ca="1">IF(X252&lt;=('Ejercicio 3 - TIR'!$D$26-'Ejercicio 3 - TIR'!$C$26)/('Ejercicio 3 - TIR'!$E$26-'Ejercicio 3 - TIR'!$C$26),'Ejercicio 3 - TIR'!$C$26+SQRT(('Ejercicio 3 - TIR'!$E$26-'Ejercicio 3 - TIR'!$C$26)*('Ejercicio 3 - TIR'!$D$26-'Ejercicio 3 - TIR'!$C$26)*X252),'Ejercicio 3 - TIR'!$E$26-SQRT(('Ejercicio 3 - TIR'!$E$26-'Ejercicio 3 - TIR'!$C$26)*('Ejercicio 3 - TIR'!$E$26-'Ejercicio 3 - TIR'!$D$26)*(1-X252)))</f>
        <v>0.277794396715444</v>
      </c>
      <c r="Z252" s="27">
        <f ca="1" t="shared" si="1432"/>
        <v>1.14964805224342</v>
      </c>
      <c r="AA252" s="27">
        <f ca="1" t="shared" si="1433"/>
        <v>1.32565867610799</v>
      </c>
      <c r="AB252" s="27">
        <f ca="1" t="shared" si="1434"/>
        <v>1.55552280614117</v>
      </c>
      <c r="AC252" s="27">
        <f ca="1" t="shared" si="1435"/>
        <v>1.86436375538632</v>
      </c>
      <c r="AD252" s="27">
        <f ca="1" t="shared" si="1436"/>
        <v>2.382273560072</v>
      </c>
      <c r="AE252" s="26">
        <f ca="1" t="shared" si="1437"/>
        <v>4783.91718557612</v>
      </c>
      <c r="AF252" s="26">
        <f ca="1" t="shared" si="1438"/>
        <v>5516.33285549057</v>
      </c>
      <c r="AG252" s="26">
        <f ca="1" t="shared" si="1439"/>
        <v>6472.84381540339</v>
      </c>
      <c r="AH252" s="26">
        <f ca="1" t="shared" si="1440"/>
        <v>7757.99323293197</v>
      </c>
      <c r="AI252" s="26">
        <f ca="1" t="shared" si="1441"/>
        <v>9913.12028279681</v>
      </c>
      <c r="AJ252" s="28">
        <f ca="1" t="shared" si="1442"/>
        <v>44091.3320232037</v>
      </c>
      <c r="AK252" s="28">
        <f ca="1" t="shared" si="1443"/>
        <v>53641.4723520885</v>
      </c>
      <c r="AL252" s="28">
        <f ca="1" t="shared" si="1444"/>
        <v>63326.3537568566</v>
      </c>
      <c r="AM252" s="28">
        <f ca="1" t="shared" si="1445"/>
        <v>70923.9463788206</v>
      </c>
      <c r="AN252" s="28">
        <f ca="1" t="shared" si="1446"/>
        <v>92274.8615056081</v>
      </c>
      <c r="AO252" s="28">
        <f ca="1">C252/'Ejercicio 3 - TIR'!$D$7</f>
        <v>16799.5476227162</v>
      </c>
      <c r="AP252" s="28">
        <f ca="1" t="shared" si="1447"/>
        <v>27291.7844004875</v>
      </c>
      <c r="AQ252" s="28">
        <f ca="1" t="shared" si="1448"/>
        <v>36841.9247293723</v>
      </c>
      <c r="AR252" s="28">
        <f ca="1" t="shared" si="1449"/>
        <v>46526.8061341404</v>
      </c>
      <c r="AS252" s="28">
        <f ca="1" t="shared" si="1450"/>
        <v>54124.3987561044</v>
      </c>
      <c r="AT252" s="28">
        <f ca="1" t="shared" si="1451"/>
        <v>75475.313882892</v>
      </c>
      <c r="AU252" s="28">
        <f ca="1">AP252*'Ejercicio 3 - TIR'!$D$5</f>
        <v>13645.8922002437</v>
      </c>
      <c r="AV252" s="28">
        <f ca="1">AQ252*'Ejercicio 3 - TIR'!$D$5</f>
        <v>18420.9623646862</v>
      </c>
      <c r="AW252" s="28">
        <f ca="1">AR252*'Ejercicio 3 - TIR'!$D$5</f>
        <v>23263.4030670702</v>
      </c>
      <c r="AX252" s="28">
        <f ca="1">AS252*'Ejercicio 3 - TIR'!$D$5</f>
        <v>27062.1993780522</v>
      </c>
      <c r="AY252" s="28">
        <f ca="1">AT252*'Ejercicio 3 - TIR'!$D$5</f>
        <v>37737.656941446</v>
      </c>
      <c r="AZ252" s="28">
        <f ca="1" t="shared" ref="AZ252:BD252" si="1866">AJ252-AU252-AE252</f>
        <v>25661.5226373838</v>
      </c>
      <c r="BA252" s="28">
        <f ca="1" t="shared" si="1866"/>
        <v>29704.1771319118</v>
      </c>
      <c r="BB252" s="28">
        <f ca="1" t="shared" si="1866"/>
        <v>33590.106874383</v>
      </c>
      <c r="BC252" s="28">
        <f ca="1" t="shared" si="1866"/>
        <v>36103.7537678364</v>
      </c>
      <c r="BD252" s="28">
        <f ca="1" t="shared" si="1866"/>
        <v>44624.0842813654</v>
      </c>
      <c r="BE252" s="28">
        <f ca="1" t="shared" ref="BE252:BI252" si="1867">AZ252/Z252</f>
        <v>22321.198724521</v>
      </c>
      <c r="BF252" s="28">
        <f ca="1" t="shared" si="1867"/>
        <v>22407.1080039399</v>
      </c>
      <c r="BG252" s="28">
        <f ca="1" t="shared" si="1867"/>
        <v>21594.0947582189</v>
      </c>
      <c r="BH252" s="28">
        <f ca="1" t="shared" si="1867"/>
        <v>19365.1875410736</v>
      </c>
      <c r="BI252" s="28">
        <f ca="1" t="shared" si="1867"/>
        <v>18731.7212553946</v>
      </c>
      <c r="BJ252" s="28">
        <f ca="1" t="shared" si="1454"/>
        <v>76156.0157577887</v>
      </c>
      <c r="BK252" s="28">
        <f ca="1" t="shared" si="1455"/>
        <v>40021.1181227673</v>
      </c>
      <c r="BL252" s="28">
        <f ca="1" t="shared" si="1456"/>
        <v>116177.133880556</v>
      </c>
      <c r="BM252" s="28">
        <f ca="1">BK252*'Ejercicio 3 - TIR'!$D$5</f>
        <v>20010.5590613836</v>
      </c>
      <c r="BN252" s="28">
        <f ca="1" t="shared" si="1457"/>
        <v>96166.5748191723</v>
      </c>
      <c r="BO252" s="28">
        <f ca="1" t="shared" si="1458"/>
        <v>40367.5616566326</v>
      </c>
      <c r="BP252" s="28">
        <f ca="1" t="shared" si="1459"/>
        <v>-115965.525958856</v>
      </c>
      <c r="BQ252" s="28">
        <f ca="1" t="shared" ref="BQ252:BT252" si="1868">BE252</f>
        <v>22321.198724521</v>
      </c>
      <c r="BR252" s="28">
        <f ca="1" t="shared" si="1868"/>
        <v>22407.1080039399</v>
      </c>
      <c r="BS252" s="28">
        <f ca="1" t="shared" si="1868"/>
        <v>21594.0947582189</v>
      </c>
      <c r="BT252" s="28">
        <f ca="1" t="shared" si="1868"/>
        <v>19365.1875410736</v>
      </c>
      <c r="BU252" s="28">
        <f ca="1" t="shared" si="1461"/>
        <v>59099.2829120273</v>
      </c>
      <c r="BV252" s="30">
        <f ca="1" t="shared" si="1462"/>
        <v>6.72343532561614</v>
      </c>
    </row>
    <row r="253" ht="15" customHeight="1" spans="1:74">
      <c r="A253" s="26">
        <v>252</v>
      </c>
      <c r="B253" s="27">
        <f ca="1" t="shared" ref="B253:F253" si="1869">RAND()</f>
        <v>0.0392779979437186</v>
      </c>
      <c r="C253" s="28">
        <f ca="1">IF(B253&lt;=('Ejercicio 3 - TIR'!$D$13-'Ejercicio 3 - TIR'!$C$13)/('Ejercicio 3 - TIR'!$E$13-'Ejercicio 3 - TIR'!$C$13),'Ejercicio 3 - TIR'!$C$13+SQRT(('Ejercicio 3 - TIR'!$E$13-'Ejercicio 3 - TIR'!$C$13)*('Ejercicio 3 - TIR'!$D$13-'Ejercicio 3 - TIR'!$C$13)*B253),'Ejercicio 3 - TIR'!$E$13-SQRT(('Ejercicio 3 - TIR'!$E$13-'Ejercicio 3 - TIR'!$C$13)*('Ejercicio 3 - TIR'!$E$13-'Ejercicio 3 - TIR'!$D$13)*(1-B253)))</f>
        <v>63963.7355080135</v>
      </c>
      <c r="D253" s="27">
        <f ca="1" t="shared" si="1869"/>
        <v>0.334323084959744</v>
      </c>
      <c r="E253" s="28">
        <f ca="1">IF(D253&lt;=('Ejercicio 3 - TIR'!$D$14-'Ejercicio 3 - TIR'!$C$14)/('Ejercicio 3 - TIR'!$E$14-'Ejercicio 3 - TIR'!$C$14),'Ejercicio 3 - TIR'!$C$14+SQRT(('Ejercicio 3 - TIR'!$E$14-'Ejercicio 3 - TIR'!$C$14)*('Ejercicio 3 - TIR'!$D$14-'Ejercicio 3 - TIR'!$C$14)*D253),'Ejercicio 3 - TIR'!$E$14-SQRT(('Ejercicio 3 - TIR'!$E$14-'Ejercicio 3 - TIR'!$C$14)*('Ejercicio 3 - TIR'!$E$14-'Ejercicio 3 - TIR'!$D$14)*(1-D253)))</f>
        <v>30007.4258943935</v>
      </c>
      <c r="F253" s="27">
        <f ca="1" t="shared" si="1869"/>
        <v>0.123406399152715</v>
      </c>
      <c r="G253" s="28">
        <f ca="1">IF(F253&lt;=('Ejercicio 3 - TIR'!$D$18-'Ejercicio 3 - TIR'!$C$18)/('Ejercicio 3 - TIR'!$E$18-'Ejercicio 3 - TIR'!$C$18),'Ejercicio 3 - TIR'!$C$18+SQRT(('Ejercicio 3 - TIR'!$E$18-'Ejercicio 3 - TIR'!$C$18)*('Ejercicio 3 - TIR'!$D$18-'Ejercicio 3 - TIR'!$C$18)*F253),'Ejercicio 3 - TIR'!$E$18-SQRT(('Ejercicio 3 - TIR'!$E$18-'Ejercicio 3 - TIR'!$C$18)*('Ejercicio 3 - TIR'!$E$18-'Ejercicio 3 - TIR'!$D$18)*(1-F253)))</f>
        <v>34302.4365042272</v>
      </c>
      <c r="H253" s="27">
        <f ca="1" t="shared" ref="H253:L253" si="1870">RAND()</f>
        <v>0.256729479849871</v>
      </c>
      <c r="I253" s="28">
        <f ca="1">IF(H253&lt;=('Ejercicio 3 - TIR'!$D$18-'Ejercicio 3 - TIR'!$C$18)/('Ejercicio 3 - TIR'!$E$18-'Ejercicio 3 - TIR'!$C$18),'Ejercicio 3 - TIR'!$C$18+SQRT(('Ejercicio 3 - TIR'!$E$18-'Ejercicio 3 - TIR'!$C$18)*('Ejercicio 3 - TIR'!$D$18-'Ejercicio 3 - TIR'!$C$18)*H253),'Ejercicio 3 - TIR'!$E$18-SQRT(('Ejercicio 3 - TIR'!$E$18-'Ejercicio 3 - TIR'!$C$18)*('Ejercicio 3 - TIR'!$E$18-'Ejercicio 3 - TIR'!$D$18)*(1-H253)))</f>
        <v>36205.5960211313</v>
      </c>
      <c r="J253" s="27">
        <f ca="1" t="shared" si="1870"/>
        <v>0.587981584202258</v>
      </c>
      <c r="K253" s="28">
        <f ca="1">IF(J253&lt;=('Ejercicio 3 - TIR'!$D$18-'Ejercicio 3 - TIR'!$C$18)/('Ejercicio 3 - TIR'!$E$18-'Ejercicio 3 - TIR'!$C$18),'Ejercicio 3 - TIR'!$C$18+SQRT(('Ejercicio 3 - TIR'!$E$18-'Ejercicio 3 - TIR'!$C$18)*('Ejercicio 3 - TIR'!$D$18-'Ejercicio 3 - TIR'!$C$18)*J253),'Ejercicio 3 - TIR'!$E$18-SQRT(('Ejercicio 3 - TIR'!$E$18-'Ejercicio 3 - TIR'!$C$18)*('Ejercicio 3 - TIR'!$E$18-'Ejercicio 3 - TIR'!$D$18)*(1-J253)))</f>
        <v>39391.3384365775</v>
      </c>
      <c r="L253" s="27">
        <f ca="1" t="shared" si="1870"/>
        <v>0.858990916294788</v>
      </c>
      <c r="M253" s="28">
        <f ca="1">IF(L253&lt;=('Ejercicio 3 - TIR'!$D$18-'Ejercicio 3 - TIR'!$C$18)/('Ejercicio 3 - TIR'!$E$18-'Ejercicio 3 - TIR'!$C$18),'Ejercicio 3 - TIR'!$C$18+SQRT(('Ejercicio 3 - TIR'!$E$18-'Ejercicio 3 - TIR'!$C$18)*('Ejercicio 3 - TIR'!$D$18-'Ejercicio 3 - TIR'!$C$18)*L253),'Ejercicio 3 - TIR'!$E$18-SQRT(('Ejercicio 3 - TIR'!$E$18-'Ejercicio 3 - TIR'!$C$18)*('Ejercicio 3 - TIR'!$E$18-'Ejercicio 3 - TIR'!$D$18)*(1-L253)))</f>
        <v>41747.9727433659</v>
      </c>
      <c r="N253" s="27">
        <f ca="1" t="shared" ref="N253:R253" si="1871">RAND()</f>
        <v>0.493145350725561</v>
      </c>
      <c r="O253" s="28">
        <f ca="1">IF(N253&lt;=('Ejercicio 3 - TIR'!$D$18-'Ejercicio 3 - TIR'!$C$18)/('Ejercicio 3 - TIR'!$E$18-'Ejercicio 3 - TIR'!$C$18),'Ejercicio 3 - TIR'!$C$18+SQRT(('Ejercicio 3 - TIR'!$E$18-'Ejercicio 3 - TIR'!$C$18)*('Ejercicio 3 - TIR'!$D$18-'Ejercicio 3 - TIR'!$C$18)*N253),'Ejercicio 3 - TIR'!$E$18-SQRT(('Ejercicio 3 - TIR'!$E$18-'Ejercicio 3 - TIR'!$C$18)*('Ejercicio 3 - TIR'!$E$18-'Ejercicio 3 - TIR'!$D$18)*(1-N253)))</f>
        <v>38600.6861708142</v>
      </c>
      <c r="P253" s="27">
        <f ca="1" t="shared" si="1871"/>
        <v>0.301554344044283</v>
      </c>
      <c r="Q253" s="29">
        <f ca="1">IF(P253&lt;=('Ejercicio 3 - TIR'!$D$22-'Ejercicio 3 - TIR'!$C$22)/('Ejercicio 3 - TIR'!$E$22-'Ejercicio 3 - TIR'!$C$22),'Ejercicio 3 - TIR'!$C$22+SQRT(('Ejercicio 3 - TIR'!$E$22-'Ejercicio 3 - TIR'!$C$22)*('Ejercicio 3 - TIR'!$D$22-'Ejercicio 3 - TIR'!$C$22)*P253),'Ejercicio 3 - TIR'!$E$22-SQRT(('Ejercicio 3 - TIR'!$E$22-'Ejercicio 3 - TIR'!$C$22)*('Ejercicio 3 - TIR'!$E$22-'Ejercicio 3 - TIR'!$D$22)*(1-P253)))</f>
        <v>0.143298021788978</v>
      </c>
      <c r="R253" s="27">
        <f ca="1" t="shared" si="1871"/>
        <v>0.941356194515705</v>
      </c>
      <c r="S253" s="29">
        <f ca="1">IF(R253&lt;=('Ejercicio 3 - TIR'!$D$23-'Ejercicio 3 - TIR'!$C$23)/('Ejercicio 3 - TIR'!$E$23-'Ejercicio 3 - TIR'!$C$23),'Ejercicio 3 - TIR'!$C$23+SQRT(('Ejercicio 3 - TIR'!$E$23-'Ejercicio 3 - TIR'!$C$23)*('Ejercicio 3 - TIR'!$D$23-'Ejercicio 3 - TIR'!$C$23)*R253),'Ejercicio 3 - TIR'!$E$23-SQRT(('Ejercicio 3 - TIR'!$E$23-'Ejercicio 3 - TIR'!$C$23)*('Ejercicio 3 - TIR'!$E$23-'Ejercicio 3 - TIR'!$D$23)*(1-R253)))</f>
        <v>0.169725816340374</v>
      </c>
      <c r="T253" s="27">
        <f ca="1" t="shared" ref="T253:X253" si="1872">RAND()</f>
        <v>0.287689499465091</v>
      </c>
      <c r="U253" s="29">
        <f ca="1">IF(T253&lt;=('Ejercicio 3 - TIR'!$D$24-'Ejercicio 3 - TIR'!$C$24)/('Ejercicio 3 - TIR'!$E$24-'Ejercicio 3 - TIR'!$C$24),'Ejercicio 3 - TIR'!$C$24+SQRT(('Ejercicio 3 - TIR'!$E$24-'Ejercicio 3 - TIR'!$C$24)*('Ejercicio 3 - TIR'!$D$24-'Ejercicio 3 - TIR'!$C$24)*T253),'Ejercicio 3 - TIR'!$E$24-SQRT(('Ejercicio 3 - TIR'!$E$24-'Ejercicio 3 - TIR'!$C$24)*('Ejercicio 3 - TIR'!$E$24-'Ejercicio 3 - TIR'!$D$24)*(1-T253)))</f>
        <v>0.174579421247798</v>
      </c>
      <c r="V253" s="27">
        <f ca="1" t="shared" si="1872"/>
        <v>0.419715742461048</v>
      </c>
      <c r="W253" s="29">
        <f ca="1">IF(V253&lt;=('Ejercicio 3 - TIR'!$D$25-'Ejercicio 3 - TIR'!$C$25)/('Ejercicio 3 - TIR'!$E$25-'Ejercicio 3 - TIR'!$C$25),'Ejercicio 3 - TIR'!$C$25+SQRT(('Ejercicio 3 - TIR'!$E$25-'Ejercicio 3 - TIR'!$C$25)*('Ejercicio 3 - TIR'!$D$25-'Ejercicio 3 - TIR'!$C$25)*V253),'Ejercicio 3 - TIR'!$E$25-SQRT(('Ejercicio 3 - TIR'!$E$25-'Ejercicio 3 - TIR'!$C$25)*('Ejercicio 3 - TIR'!$E$25-'Ejercicio 3 - TIR'!$D$25)*(1-V253)))</f>
        <v>0.204933439210582</v>
      </c>
      <c r="X253" s="27">
        <f ca="1" t="shared" si="1872"/>
        <v>0.89417099696442</v>
      </c>
      <c r="Y253" s="29">
        <f ca="1">IF(X253&lt;=('Ejercicio 3 - TIR'!$D$26-'Ejercicio 3 - TIR'!$C$26)/('Ejercicio 3 - TIR'!$E$26-'Ejercicio 3 - TIR'!$C$26),'Ejercicio 3 - TIR'!$C$26+SQRT(('Ejercicio 3 - TIR'!$E$26-'Ejercicio 3 - TIR'!$C$26)*('Ejercicio 3 - TIR'!$D$26-'Ejercicio 3 - TIR'!$C$26)*X253),'Ejercicio 3 - TIR'!$E$26-SQRT(('Ejercicio 3 - TIR'!$E$26-'Ejercicio 3 - TIR'!$C$26)*('Ejercicio 3 - TIR'!$E$26-'Ejercicio 3 - TIR'!$D$26)*(1-X253)))</f>
        <v>0.256094422901922</v>
      </c>
      <c r="Z253" s="27">
        <f ca="1" t="shared" si="1432"/>
        <v>1.14329802178898</v>
      </c>
      <c r="AA253" s="27">
        <f ca="1" t="shared" si="1433"/>
        <v>1.33734521185745</v>
      </c>
      <c r="AB253" s="27">
        <f ca="1" t="shared" si="1434"/>
        <v>1.57081816495203</v>
      </c>
      <c r="AC253" s="27">
        <f ca="1" t="shared" si="1435"/>
        <v>1.89273133387011</v>
      </c>
      <c r="AD253" s="27">
        <f ca="1" t="shared" si="1436"/>
        <v>2.37744927252596</v>
      </c>
      <c r="AE253" s="26">
        <f ca="1" t="shared" si="1437"/>
        <v>4300.00476964595</v>
      </c>
      <c r="AF253" s="26">
        <f ca="1" t="shared" si="1438"/>
        <v>5029.8265894416</v>
      </c>
      <c r="AG253" s="26">
        <f ca="1" t="shared" si="1439"/>
        <v>5907.9308044031</v>
      </c>
      <c r="AH253" s="26">
        <f ca="1" t="shared" si="1440"/>
        <v>7118.66338276757</v>
      </c>
      <c r="AI253" s="26">
        <f ca="1" t="shared" si="1441"/>
        <v>8941.71337361048</v>
      </c>
      <c r="AJ253" s="28">
        <f ca="1" t="shared" si="1442"/>
        <v>39217.907797825</v>
      </c>
      <c r="AK253" s="28">
        <f ca="1" t="shared" si="1443"/>
        <v>48419.380481305</v>
      </c>
      <c r="AL253" s="28">
        <f ca="1" t="shared" si="1444"/>
        <v>61876.6299579492</v>
      </c>
      <c r="AM253" s="28">
        <f ca="1" t="shared" si="1445"/>
        <v>79017.696136924</v>
      </c>
      <c r="AN253" s="28">
        <f ca="1" t="shared" si="1446"/>
        <v>91771.1732558051</v>
      </c>
      <c r="AO253" s="28">
        <f ca="1">C253/'Ejercicio 3 - TIR'!$D$7</f>
        <v>12792.7471016027</v>
      </c>
      <c r="AP253" s="28">
        <f ca="1" t="shared" si="1447"/>
        <v>26425.1606962223</v>
      </c>
      <c r="AQ253" s="28">
        <f ca="1" t="shared" si="1448"/>
        <v>35626.6333797023</v>
      </c>
      <c r="AR253" s="28">
        <f ca="1" t="shared" si="1449"/>
        <v>49083.8828563465</v>
      </c>
      <c r="AS253" s="28">
        <f ca="1" t="shared" si="1450"/>
        <v>66224.9490353212</v>
      </c>
      <c r="AT253" s="28">
        <f ca="1" t="shared" si="1451"/>
        <v>78978.4261542023</v>
      </c>
      <c r="AU253" s="28">
        <f ca="1">AP253*'Ejercicio 3 - TIR'!$D$5</f>
        <v>13212.5803481112</v>
      </c>
      <c r="AV253" s="28">
        <f ca="1">AQ253*'Ejercicio 3 - TIR'!$D$5</f>
        <v>17813.3166898511</v>
      </c>
      <c r="AW253" s="28">
        <f ca="1">AR253*'Ejercicio 3 - TIR'!$D$5</f>
        <v>24541.9414281733</v>
      </c>
      <c r="AX253" s="28">
        <f ca="1">AS253*'Ejercicio 3 - TIR'!$D$5</f>
        <v>33112.4745176606</v>
      </c>
      <c r="AY253" s="28">
        <f ca="1">AT253*'Ejercicio 3 - TIR'!$D$5</f>
        <v>39489.2130771012</v>
      </c>
      <c r="AZ253" s="28">
        <f ca="1" t="shared" ref="AZ253:BD253" si="1873">AJ253-AU253-AE253</f>
        <v>21705.3226800679</v>
      </c>
      <c r="BA253" s="28">
        <f ca="1" t="shared" si="1873"/>
        <v>25576.2372020122</v>
      </c>
      <c r="BB253" s="28">
        <f ca="1" t="shared" si="1873"/>
        <v>31426.7577253729</v>
      </c>
      <c r="BC253" s="28">
        <f ca="1" t="shared" si="1873"/>
        <v>38786.5582364958</v>
      </c>
      <c r="BD253" s="28">
        <f ca="1" t="shared" si="1873"/>
        <v>43340.2468050934</v>
      </c>
      <c r="BE253" s="28">
        <f ca="1" t="shared" ref="BE253:BI253" si="1874">AZ253/Z253</f>
        <v>18984.833583552</v>
      </c>
      <c r="BF253" s="28">
        <f ca="1" t="shared" si="1874"/>
        <v>19124.633621329</v>
      </c>
      <c r="BG253" s="28">
        <f ca="1" t="shared" si="1874"/>
        <v>20006.6172053291</v>
      </c>
      <c r="BH253" s="28">
        <f ca="1" t="shared" si="1874"/>
        <v>20492.3739267253</v>
      </c>
      <c r="BI253" s="28">
        <f ca="1" t="shared" si="1874"/>
        <v>18229.7251537341</v>
      </c>
      <c r="BJ253" s="28">
        <f ca="1" t="shared" si="1454"/>
        <v>71341.1328630024</v>
      </c>
      <c r="BK253" s="28">
        <f ca="1" t="shared" si="1455"/>
        <v>30414.107290314</v>
      </c>
      <c r="BL253" s="28">
        <f ca="1" t="shared" si="1456"/>
        <v>101755.240153316</v>
      </c>
      <c r="BM253" s="28">
        <f ca="1">BK253*'Ejercicio 3 - TIR'!$D$5</f>
        <v>15207.053645157</v>
      </c>
      <c r="BN253" s="28">
        <f ca="1" t="shared" si="1457"/>
        <v>86548.1865081593</v>
      </c>
      <c r="BO253" s="28">
        <f ca="1" t="shared" si="1458"/>
        <v>36403.7994451948</v>
      </c>
      <c r="BP253" s="28">
        <f ca="1" t="shared" si="1459"/>
        <v>-93971.161402407</v>
      </c>
      <c r="BQ253" s="28">
        <f ca="1" t="shared" ref="BQ253:BT253" si="1875">BE253</f>
        <v>18984.833583552</v>
      </c>
      <c r="BR253" s="28">
        <f ca="1" t="shared" si="1875"/>
        <v>19124.633621329</v>
      </c>
      <c r="BS253" s="28">
        <f ca="1" t="shared" si="1875"/>
        <v>20006.6172053291</v>
      </c>
      <c r="BT253" s="28">
        <f ca="1" t="shared" si="1875"/>
        <v>20492.3739267253</v>
      </c>
      <c r="BU253" s="28">
        <f ca="1" t="shared" si="1461"/>
        <v>54633.5245989289</v>
      </c>
      <c r="BV253" s="30">
        <f ca="1" t="shared" si="1462"/>
        <v>10.7151898994024</v>
      </c>
    </row>
    <row r="254" ht="15" customHeight="1" spans="1:74">
      <c r="A254" s="26">
        <v>253</v>
      </c>
      <c r="B254" s="27">
        <f ca="1" t="shared" ref="B254:F254" si="1876">RAND()</f>
        <v>0.837873195975971</v>
      </c>
      <c r="C254" s="28">
        <f ca="1">IF(B254&lt;=('Ejercicio 3 - TIR'!$D$13-'Ejercicio 3 - TIR'!$C$13)/('Ejercicio 3 - TIR'!$E$13-'Ejercicio 3 - TIR'!$C$13),'Ejercicio 3 - TIR'!$C$13+SQRT(('Ejercicio 3 - TIR'!$E$13-'Ejercicio 3 - TIR'!$C$13)*('Ejercicio 3 - TIR'!$D$13-'Ejercicio 3 - TIR'!$C$13)*B254),'Ejercicio 3 - TIR'!$E$13-SQRT(('Ejercicio 3 - TIR'!$E$13-'Ejercicio 3 - TIR'!$C$13)*('Ejercicio 3 - TIR'!$E$13-'Ejercicio 3 - TIR'!$D$13)*(1-B254)))</f>
        <v>86051.8042446761</v>
      </c>
      <c r="D254" s="27">
        <f ca="1" t="shared" si="1876"/>
        <v>0.614275897713938</v>
      </c>
      <c r="E254" s="28">
        <f ca="1">IF(D254&lt;=('Ejercicio 3 - TIR'!$D$14-'Ejercicio 3 - TIR'!$C$14)/('Ejercicio 3 - TIR'!$E$14-'Ejercicio 3 - TIR'!$C$14),'Ejercicio 3 - TIR'!$C$14+SQRT(('Ejercicio 3 - TIR'!$E$14-'Ejercicio 3 - TIR'!$C$14)*('Ejercicio 3 - TIR'!$D$14-'Ejercicio 3 - TIR'!$C$14)*D254),'Ejercicio 3 - TIR'!$E$14-SQRT(('Ejercicio 3 - TIR'!$E$14-'Ejercicio 3 - TIR'!$C$14)*('Ejercicio 3 - TIR'!$E$14-'Ejercicio 3 - TIR'!$D$14)*(1-D254)))</f>
        <v>32393.5149153562</v>
      </c>
      <c r="F254" s="27">
        <f ca="1" t="shared" si="1876"/>
        <v>0.509289060898879</v>
      </c>
      <c r="G254" s="28">
        <f ca="1">IF(F254&lt;=('Ejercicio 3 - TIR'!$D$18-'Ejercicio 3 - TIR'!$C$18)/('Ejercicio 3 - TIR'!$E$18-'Ejercicio 3 - TIR'!$C$18),'Ejercicio 3 - TIR'!$C$18+SQRT(('Ejercicio 3 - TIR'!$E$18-'Ejercicio 3 - TIR'!$C$18)*('Ejercicio 3 - TIR'!$D$18-'Ejercicio 3 - TIR'!$C$18)*F254),'Ejercicio 3 - TIR'!$E$18-SQRT(('Ejercicio 3 - TIR'!$E$18-'Ejercicio 3 - TIR'!$C$18)*('Ejercicio 3 - TIR'!$E$18-'Ejercicio 3 - TIR'!$D$18)*(1-F254)))</f>
        <v>38740.3294637463</v>
      </c>
      <c r="H254" s="27">
        <f ca="1" t="shared" ref="H254:L254" si="1877">RAND()</f>
        <v>0.0843947748226959</v>
      </c>
      <c r="I254" s="28">
        <f ca="1">IF(H254&lt;=('Ejercicio 3 - TIR'!$D$18-'Ejercicio 3 - TIR'!$C$18)/('Ejercicio 3 - TIR'!$E$18-'Ejercicio 3 - TIR'!$C$18),'Ejercicio 3 - TIR'!$C$18+SQRT(('Ejercicio 3 - TIR'!$E$18-'Ejercicio 3 - TIR'!$C$18)*('Ejercicio 3 - TIR'!$D$18-'Ejercicio 3 - TIR'!$C$18)*H254),'Ejercicio 3 - TIR'!$E$18-SQRT(('Ejercicio 3 - TIR'!$E$18-'Ejercicio 3 - TIR'!$C$18)*('Ejercicio 3 - TIR'!$E$18-'Ejercicio 3 - TIR'!$D$18)*(1-H254)))</f>
        <v>33557.9792331328</v>
      </c>
      <c r="J254" s="27">
        <f ca="1" t="shared" si="1877"/>
        <v>0.706125171344728</v>
      </c>
      <c r="K254" s="28">
        <f ca="1">IF(J254&lt;=('Ejercicio 3 - TIR'!$D$18-'Ejercicio 3 - TIR'!$C$18)/('Ejercicio 3 - TIR'!$E$18-'Ejercicio 3 - TIR'!$C$18),'Ejercicio 3 - TIR'!$C$18+SQRT(('Ejercicio 3 - TIR'!$E$18-'Ejercicio 3 - TIR'!$C$18)*('Ejercicio 3 - TIR'!$D$18-'Ejercicio 3 - TIR'!$C$18)*J254),'Ejercicio 3 - TIR'!$E$18-SQRT(('Ejercicio 3 - TIR'!$E$18-'Ejercicio 3 - TIR'!$C$18)*('Ejercicio 3 - TIR'!$E$18-'Ejercicio 3 - TIR'!$D$18)*(1-J254)))</f>
        <v>40305.2569666546</v>
      </c>
      <c r="L254" s="27">
        <f ca="1" t="shared" si="1877"/>
        <v>0.662539683303042</v>
      </c>
      <c r="M254" s="28">
        <f ca="1">IF(L254&lt;=('Ejercicio 3 - TIR'!$D$18-'Ejercicio 3 - TIR'!$C$18)/('Ejercicio 3 - TIR'!$E$18-'Ejercicio 3 - TIR'!$C$18),'Ejercicio 3 - TIR'!$C$18+SQRT(('Ejercicio 3 - TIR'!$E$18-'Ejercicio 3 - TIR'!$C$18)*('Ejercicio 3 - TIR'!$D$18-'Ejercicio 3 - TIR'!$C$18)*L254),'Ejercicio 3 - TIR'!$E$18-SQRT(('Ejercicio 3 - TIR'!$E$18-'Ejercicio 3 - TIR'!$C$18)*('Ejercicio 3 - TIR'!$E$18-'Ejercicio 3 - TIR'!$D$18)*(1-L254)))</f>
        <v>39968.9995734505</v>
      </c>
      <c r="N254" s="27">
        <f ca="1" t="shared" ref="N254:R254" si="1878">RAND()</f>
        <v>0.335007805355684</v>
      </c>
      <c r="O254" s="28">
        <f ca="1">IF(N254&lt;=('Ejercicio 3 - TIR'!$D$18-'Ejercicio 3 - TIR'!$C$18)/('Ejercicio 3 - TIR'!$E$18-'Ejercicio 3 - TIR'!$C$18),'Ejercicio 3 - TIR'!$C$18+SQRT(('Ejercicio 3 - TIR'!$E$18-'Ejercicio 3 - TIR'!$C$18)*('Ejercicio 3 - TIR'!$D$18-'Ejercicio 3 - TIR'!$C$18)*N254),'Ejercicio 3 - TIR'!$E$18-SQRT(('Ejercicio 3 - TIR'!$E$18-'Ejercicio 3 - TIR'!$C$18)*('Ejercicio 3 - TIR'!$E$18-'Ejercicio 3 - TIR'!$D$18)*(1-N254)))</f>
        <v>37088.8060209991</v>
      </c>
      <c r="P254" s="27">
        <f ca="1" t="shared" si="1878"/>
        <v>0.228448699189075</v>
      </c>
      <c r="Q254" s="29">
        <f ca="1">IF(P254&lt;=('Ejercicio 3 - TIR'!$D$22-'Ejercicio 3 - TIR'!$C$22)/('Ejercicio 3 - TIR'!$E$22-'Ejercicio 3 - TIR'!$C$22),'Ejercicio 3 - TIR'!$C$22+SQRT(('Ejercicio 3 - TIR'!$E$22-'Ejercicio 3 - TIR'!$C$22)*('Ejercicio 3 - TIR'!$D$22-'Ejercicio 3 - TIR'!$C$22)*P254),'Ejercicio 3 - TIR'!$E$22-SQRT(('Ejercicio 3 - TIR'!$E$22-'Ejercicio 3 - TIR'!$C$22)*('Ejercicio 3 - TIR'!$E$22-'Ejercicio 3 - TIR'!$D$22)*(1-P254)))</f>
        <v>0.140278255806167</v>
      </c>
      <c r="R254" s="27">
        <f ca="1" t="shared" si="1878"/>
        <v>0.0874952042992161</v>
      </c>
      <c r="S254" s="29">
        <f ca="1">IF(R254&lt;=('Ejercicio 3 - TIR'!$D$23-'Ejercicio 3 - TIR'!$C$23)/('Ejercicio 3 - TIR'!$E$23-'Ejercicio 3 - TIR'!$C$23),'Ejercicio 3 - TIR'!$C$23+SQRT(('Ejercicio 3 - TIR'!$E$23-'Ejercicio 3 - TIR'!$C$23)*('Ejercicio 3 - TIR'!$D$23-'Ejercicio 3 - TIR'!$C$23)*R254),'Ejercicio 3 - TIR'!$E$23-SQRT(('Ejercicio 3 - TIR'!$E$23-'Ejercicio 3 - TIR'!$C$23)*('Ejercicio 3 - TIR'!$E$23-'Ejercicio 3 - TIR'!$D$23)*(1-R254)))</f>
        <v>0.132549556475772</v>
      </c>
      <c r="T254" s="27">
        <f ca="1" t="shared" ref="T254:X254" si="1879">RAND()</f>
        <v>0.0366858168238664</v>
      </c>
      <c r="U254" s="29">
        <f ca="1">IF(T254&lt;=('Ejercicio 3 - TIR'!$D$24-'Ejercicio 3 - TIR'!$C$24)/('Ejercicio 3 - TIR'!$E$24-'Ejercicio 3 - TIR'!$C$24),'Ejercicio 3 - TIR'!$C$24+SQRT(('Ejercicio 3 - TIR'!$E$24-'Ejercicio 3 - TIR'!$C$24)*('Ejercicio 3 - TIR'!$D$24-'Ejercicio 3 - TIR'!$C$24)*T254),'Ejercicio 3 - TIR'!$E$24-SQRT(('Ejercicio 3 - TIR'!$E$24-'Ejercicio 3 - TIR'!$C$24)*('Ejercicio 3 - TIR'!$E$24-'Ejercicio 3 - TIR'!$D$24)*(1-T254)))</f>
        <v>0.158777255569375</v>
      </c>
      <c r="V254" s="27">
        <f ca="1" t="shared" si="1879"/>
        <v>0.798318883887058</v>
      </c>
      <c r="W254" s="29">
        <f ca="1">IF(V254&lt;=('Ejercicio 3 - TIR'!$D$25-'Ejercicio 3 - TIR'!$C$25)/('Ejercicio 3 - TIR'!$E$25-'Ejercicio 3 - TIR'!$C$25),'Ejercicio 3 - TIR'!$C$25+SQRT(('Ejercicio 3 - TIR'!$E$25-'Ejercicio 3 - TIR'!$C$25)*('Ejercicio 3 - TIR'!$D$25-'Ejercicio 3 - TIR'!$C$25)*V254),'Ejercicio 3 - TIR'!$E$25-SQRT(('Ejercicio 3 - TIR'!$E$25-'Ejercicio 3 - TIR'!$C$25)*('Ejercicio 3 - TIR'!$E$25-'Ejercicio 3 - TIR'!$D$25)*(1-V254)))</f>
        <v>0.223431524198869</v>
      </c>
      <c r="X254" s="27">
        <f ca="1" t="shared" si="1879"/>
        <v>0.883515264132338</v>
      </c>
      <c r="Y254" s="29">
        <f ca="1">IF(X254&lt;=('Ejercicio 3 - TIR'!$D$26-'Ejercicio 3 - TIR'!$C$26)/('Ejercicio 3 - TIR'!$E$26-'Ejercicio 3 - TIR'!$C$26),'Ejercicio 3 - TIR'!$C$26+SQRT(('Ejercicio 3 - TIR'!$E$26-'Ejercicio 3 - TIR'!$C$26)*('Ejercicio 3 - TIR'!$D$26-'Ejercicio 3 - TIR'!$C$26)*X254),'Ejercicio 3 - TIR'!$E$26-SQRT(('Ejercicio 3 - TIR'!$E$26-'Ejercicio 3 - TIR'!$C$26)*('Ejercicio 3 - TIR'!$E$26-'Ejercicio 3 - TIR'!$D$26)*(1-X254)))</f>
        <v>0.254919777240117</v>
      </c>
      <c r="Z254" s="27">
        <f ca="1" t="shared" si="1432"/>
        <v>1.14027825580617</v>
      </c>
      <c r="AA254" s="27">
        <f ca="1" t="shared" si="1433"/>
        <v>1.29142163287224</v>
      </c>
      <c r="AB254" s="27">
        <f ca="1" t="shared" si="1434"/>
        <v>1.49647001552262</v>
      </c>
      <c r="AC254" s="27">
        <f ca="1" t="shared" si="1435"/>
        <v>1.83082859200874</v>
      </c>
      <c r="AD254" s="27">
        <f ca="1" t="shared" si="1436"/>
        <v>2.29754300884844</v>
      </c>
      <c r="AE254" s="26">
        <f ca="1" t="shared" si="1437"/>
        <v>4544.10577175721</v>
      </c>
      <c r="AF254" s="26">
        <f ca="1" t="shared" si="1438"/>
        <v>5146.42497638262</v>
      </c>
      <c r="AG254" s="26">
        <f ca="1" t="shared" si="1439"/>
        <v>5963.56021012634</v>
      </c>
      <c r="AH254" s="26">
        <f ca="1" t="shared" si="1440"/>
        <v>7296.00755752659</v>
      </c>
      <c r="AI254" s="26">
        <f ca="1" t="shared" si="1441"/>
        <v>9155.90417883348</v>
      </c>
      <c r="AJ254" s="28">
        <f ca="1" t="shared" si="1442"/>
        <v>44174.7553102769</v>
      </c>
      <c r="AK254" s="28">
        <f ca="1" t="shared" si="1443"/>
        <v>43337.5003371451</v>
      </c>
      <c r="AL254" s="28">
        <f ca="1" t="shared" si="1444"/>
        <v>60315.6085185326</v>
      </c>
      <c r="AM254" s="28">
        <f ca="1" t="shared" si="1445"/>
        <v>73176.3872130583</v>
      </c>
      <c r="AN254" s="28">
        <f ca="1" t="shared" si="1446"/>
        <v>85213.1269800824</v>
      </c>
      <c r="AO254" s="28">
        <f ca="1">C254/'Ejercicio 3 - TIR'!$D$7</f>
        <v>17210.3608489352</v>
      </c>
      <c r="AP254" s="28">
        <f ca="1" t="shared" si="1447"/>
        <v>26964.3944613417</v>
      </c>
      <c r="AQ254" s="28">
        <f ca="1" t="shared" si="1448"/>
        <v>26127.1394882099</v>
      </c>
      <c r="AR254" s="28">
        <f ca="1" t="shared" si="1449"/>
        <v>43105.2476695974</v>
      </c>
      <c r="AS254" s="28">
        <f ca="1" t="shared" si="1450"/>
        <v>55966.026364123</v>
      </c>
      <c r="AT254" s="28">
        <f ca="1" t="shared" si="1451"/>
        <v>68002.7661311472</v>
      </c>
      <c r="AU254" s="28">
        <f ca="1">AP254*'Ejercicio 3 - TIR'!$D$5</f>
        <v>13482.1972306708</v>
      </c>
      <c r="AV254" s="28">
        <f ca="1">AQ254*'Ejercicio 3 - TIR'!$D$5</f>
        <v>13063.569744105</v>
      </c>
      <c r="AW254" s="28">
        <f ca="1">AR254*'Ejercicio 3 - TIR'!$D$5</f>
        <v>21552.6238347987</v>
      </c>
      <c r="AX254" s="28">
        <f ca="1">AS254*'Ejercicio 3 - TIR'!$D$5</f>
        <v>27983.0131820615</v>
      </c>
      <c r="AY254" s="28">
        <f ca="1">AT254*'Ejercicio 3 - TIR'!$D$5</f>
        <v>34001.3830655736</v>
      </c>
      <c r="AZ254" s="28">
        <f ca="1" t="shared" ref="AZ254:BD254" si="1880">AJ254-AU254-AE254</f>
        <v>26148.4523078489</v>
      </c>
      <c r="BA254" s="28">
        <f ca="1" t="shared" si="1880"/>
        <v>25127.5056166576</v>
      </c>
      <c r="BB254" s="28">
        <f ca="1" t="shared" si="1880"/>
        <v>32799.4244736076</v>
      </c>
      <c r="BC254" s="28">
        <f ca="1" t="shared" si="1880"/>
        <v>37897.3664734702</v>
      </c>
      <c r="BD254" s="28">
        <f ca="1" t="shared" si="1880"/>
        <v>42055.8397356754</v>
      </c>
      <c r="BE254" s="28">
        <f ca="1" t="shared" ref="BE254:BI254" si="1881">AZ254/Z254</f>
        <v>22931.6416187925</v>
      </c>
      <c r="BF254" s="28">
        <f ca="1" t="shared" si="1881"/>
        <v>19457.2438443451</v>
      </c>
      <c r="BG254" s="28">
        <f ca="1" t="shared" si="1881"/>
        <v>21917.8627926955</v>
      </c>
      <c r="BH254" s="28">
        <f ca="1" t="shared" si="1881"/>
        <v>20699.5710242269</v>
      </c>
      <c r="BI254" s="28">
        <f ca="1" t="shared" si="1881"/>
        <v>18304.7018374443</v>
      </c>
      <c r="BJ254" s="28">
        <f ca="1" t="shared" si="1454"/>
        <v>74425.4937258043</v>
      </c>
      <c r="BK254" s="28">
        <f ca="1" t="shared" si="1455"/>
        <v>39541.5442482301</v>
      </c>
      <c r="BL254" s="28">
        <f ca="1" t="shared" si="1456"/>
        <v>113967.037974034</v>
      </c>
      <c r="BM254" s="28">
        <f ca="1">BK254*'Ejercicio 3 - TIR'!$D$5</f>
        <v>19770.772124115</v>
      </c>
      <c r="BN254" s="28">
        <f ca="1" t="shared" si="1457"/>
        <v>94196.2658499194</v>
      </c>
      <c r="BO254" s="28">
        <f ca="1" t="shared" si="1458"/>
        <v>40998.6953398238</v>
      </c>
      <c r="BP254" s="28">
        <f ca="1" t="shared" si="1459"/>
        <v>-118445.319160032</v>
      </c>
      <c r="BQ254" s="28">
        <f ca="1" t="shared" ref="BQ254:BT254" si="1882">BE254</f>
        <v>22931.6416187925</v>
      </c>
      <c r="BR254" s="28">
        <f ca="1" t="shared" si="1882"/>
        <v>19457.2438443451</v>
      </c>
      <c r="BS254" s="28">
        <f ca="1" t="shared" si="1882"/>
        <v>21917.8627926955</v>
      </c>
      <c r="BT254" s="28">
        <f ca="1" t="shared" si="1882"/>
        <v>20699.5710242269</v>
      </c>
      <c r="BU254" s="28">
        <f ca="1" t="shared" si="1461"/>
        <v>59303.3971772681</v>
      </c>
      <c r="BV254" s="30">
        <f ca="1" t="shared" si="1462"/>
        <v>5.89887883902223</v>
      </c>
    </row>
    <row r="255" ht="15" customHeight="1" spans="1:74">
      <c r="A255" s="26">
        <v>254</v>
      </c>
      <c r="B255" s="27">
        <f ca="1" t="shared" ref="B255:F255" si="1883">RAND()</f>
        <v>0.405982718877394</v>
      </c>
      <c r="C255" s="28">
        <f ca="1">IF(B255&lt;=('Ejercicio 3 - TIR'!$D$13-'Ejercicio 3 - TIR'!$C$13)/('Ejercicio 3 - TIR'!$E$13-'Ejercicio 3 - TIR'!$C$13),'Ejercicio 3 - TIR'!$C$13+SQRT(('Ejercicio 3 - TIR'!$E$13-'Ejercicio 3 - TIR'!$C$13)*('Ejercicio 3 - TIR'!$D$13-'Ejercicio 3 - TIR'!$C$13)*B255),'Ejercicio 3 - TIR'!$E$13-SQRT(('Ejercicio 3 - TIR'!$E$13-'Ejercicio 3 - TIR'!$C$13)*('Ejercicio 3 - TIR'!$E$13-'Ejercicio 3 - TIR'!$D$13)*(1-B255)))</f>
        <v>73301.2970849307</v>
      </c>
      <c r="D255" s="27">
        <f ca="1" t="shared" si="1883"/>
        <v>0.218416581696766</v>
      </c>
      <c r="E255" s="28">
        <f ca="1">IF(D255&lt;=('Ejercicio 3 - TIR'!$D$14-'Ejercicio 3 - TIR'!$C$14)/('Ejercicio 3 - TIR'!$E$14-'Ejercicio 3 - TIR'!$C$14),'Ejercicio 3 - TIR'!$C$14+SQRT(('Ejercicio 3 - TIR'!$E$14-'Ejercicio 3 - TIR'!$C$14)*('Ejercicio 3 - TIR'!$D$14-'Ejercicio 3 - TIR'!$C$14)*D255),'Ejercicio 3 - TIR'!$E$14-SQRT(('Ejercicio 3 - TIR'!$E$14-'Ejercicio 3 - TIR'!$C$14)*('Ejercicio 3 - TIR'!$E$14-'Ejercicio 3 - TIR'!$D$14)*(1-D255)))</f>
        <v>29047.374905696</v>
      </c>
      <c r="F255" s="27">
        <f ca="1" t="shared" si="1883"/>
        <v>0.365256025621738</v>
      </c>
      <c r="G255" s="28">
        <f ca="1">IF(F255&lt;=('Ejercicio 3 - TIR'!$D$18-'Ejercicio 3 - TIR'!$C$18)/('Ejercicio 3 - TIR'!$E$18-'Ejercicio 3 - TIR'!$C$18),'Ejercicio 3 - TIR'!$C$18+SQRT(('Ejercicio 3 - TIR'!$E$18-'Ejercicio 3 - TIR'!$C$18)*('Ejercicio 3 - TIR'!$D$18-'Ejercicio 3 - TIR'!$C$18)*F255),'Ejercicio 3 - TIR'!$E$18-SQRT(('Ejercicio 3 - TIR'!$E$18-'Ejercicio 3 - TIR'!$C$18)*('Ejercicio 3 - TIR'!$E$18-'Ejercicio 3 - TIR'!$D$18)*(1-F255)))</f>
        <v>37401.9189297952</v>
      </c>
      <c r="H255" s="27">
        <f ca="1" t="shared" ref="H255:L255" si="1884">RAND()</f>
        <v>0.139847516627644</v>
      </c>
      <c r="I255" s="28">
        <f ca="1">IF(H255&lt;=('Ejercicio 3 - TIR'!$D$18-'Ejercicio 3 - TIR'!$C$18)/('Ejercicio 3 - TIR'!$E$18-'Ejercicio 3 - TIR'!$C$18),'Ejercicio 3 - TIR'!$C$18+SQRT(('Ejercicio 3 - TIR'!$E$18-'Ejercicio 3 - TIR'!$C$18)*('Ejercicio 3 - TIR'!$D$18-'Ejercicio 3 - TIR'!$C$18)*H255),'Ejercicio 3 - TIR'!$E$18-SQRT(('Ejercicio 3 - TIR'!$E$18-'Ejercicio 3 - TIR'!$C$18)*('Ejercicio 3 - TIR'!$E$18-'Ejercicio 3 - TIR'!$D$18)*(1-H255)))</f>
        <v>34580.0794200698</v>
      </c>
      <c r="J255" s="27">
        <f ca="1" t="shared" si="1884"/>
        <v>0.490967187683589</v>
      </c>
      <c r="K255" s="28">
        <f ca="1">IF(J255&lt;=('Ejercicio 3 - TIR'!$D$18-'Ejercicio 3 - TIR'!$C$18)/('Ejercicio 3 - TIR'!$E$18-'Ejercicio 3 - TIR'!$C$18),'Ejercicio 3 - TIR'!$C$18+SQRT(('Ejercicio 3 - TIR'!$E$18-'Ejercicio 3 - TIR'!$C$18)*('Ejercicio 3 - TIR'!$D$18-'Ejercicio 3 - TIR'!$C$18)*J255),'Ejercicio 3 - TIR'!$E$18-SQRT(('Ejercicio 3 - TIR'!$E$18-'Ejercicio 3 - TIR'!$C$18)*('Ejercicio 3 - TIR'!$E$18-'Ejercicio 3 - TIR'!$D$18)*(1-J255)))</f>
        <v>38581.671058281</v>
      </c>
      <c r="L255" s="27">
        <f ca="1" t="shared" si="1884"/>
        <v>0.496658851799897</v>
      </c>
      <c r="M255" s="28">
        <f ca="1">IF(L255&lt;=('Ejercicio 3 - TIR'!$D$18-'Ejercicio 3 - TIR'!$C$18)/('Ejercicio 3 - TIR'!$E$18-'Ejercicio 3 - TIR'!$C$18),'Ejercicio 3 - TIR'!$C$18+SQRT(('Ejercicio 3 - TIR'!$E$18-'Ejercicio 3 - TIR'!$C$18)*('Ejercicio 3 - TIR'!$D$18-'Ejercicio 3 - TIR'!$C$18)*L255),'Ejercicio 3 - TIR'!$E$18-SQRT(('Ejercicio 3 - TIR'!$E$18-'Ejercicio 3 - TIR'!$C$18)*('Ejercicio 3 - TIR'!$E$18-'Ejercicio 3 - TIR'!$D$18)*(1-L255)))</f>
        <v>38631.2703450874</v>
      </c>
      <c r="N255" s="27">
        <f ca="1" t="shared" ref="N255:R255" si="1885">RAND()</f>
        <v>0.528101731093861</v>
      </c>
      <c r="O255" s="28">
        <f ca="1">IF(N255&lt;=('Ejercicio 3 - TIR'!$D$18-'Ejercicio 3 - TIR'!$C$18)/('Ejercicio 3 - TIR'!$E$18-'Ejercicio 3 - TIR'!$C$18),'Ejercicio 3 - TIR'!$C$18+SQRT(('Ejercicio 3 - TIR'!$E$18-'Ejercicio 3 - TIR'!$C$18)*('Ejercicio 3 - TIR'!$D$18-'Ejercicio 3 - TIR'!$C$18)*N255),'Ejercicio 3 - TIR'!$E$18-SQRT(('Ejercicio 3 - TIR'!$E$18-'Ejercicio 3 - TIR'!$C$18)*('Ejercicio 3 - TIR'!$E$18-'Ejercicio 3 - TIR'!$D$18)*(1-N255)))</f>
        <v>38900.295481841</v>
      </c>
      <c r="P255" s="27">
        <f ca="1" t="shared" si="1885"/>
        <v>0.033608361068461</v>
      </c>
      <c r="Q255" s="29">
        <f ca="1">IF(P255&lt;=('Ejercicio 3 - TIR'!$D$22-'Ejercicio 3 - TIR'!$C$22)/('Ejercicio 3 - TIR'!$E$22-'Ejercicio 3 - TIR'!$C$22),'Ejercicio 3 - TIR'!$C$22+SQRT(('Ejercicio 3 - TIR'!$E$22-'Ejercicio 3 - TIR'!$C$22)*('Ejercicio 3 - TIR'!$D$22-'Ejercicio 3 - TIR'!$C$22)*P255),'Ejercicio 3 - TIR'!$E$22-SQRT(('Ejercicio 3 - TIR'!$E$22-'Ejercicio 3 - TIR'!$C$22)*('Ejercicio 3 - TIR'!$E$22-'Ejercicio 3 - TIR'!$D$22)*(1-P255)))</f>
        <v>0.127777856383556</v>
      </c>
      <c r="R255" s="27">
        <f ca="1" t="shared" si="1885"/>
        <v>0.641628172684502</v>
      </c>
      <c r="S255" s="29">
        <f ca="1">IF(R255&lt;=('Ejercicio 3 - TIR'!$D$23-'Ejercicio 3 - TIR'!$C$23)/('Ejercicio 3 - TIR'!$E$23-'Ejercicio 3 - TIR'!$C$23),'Ejercicio 3 - TIR'!$C$23+SQRT(('Ejercicio 3 - TIR'!$E$23-'Ejercicio 3 - TIR'!$C$23)*('Ejercicio 3 - TIR'!$D$23-'Ejercicio 3 - TIR'!$C$23)*R255),'Ejercicio 3 - TIR'!$E$23-SQRT(('Ejercicio 3 - TIR'!$E$23-'Ejercicio 3 - TIR'!$C$23)*('Ejercicio 3 - TIR'!$E$23-'Ejercicio 3 - TIR'!$D$23)*(1-R255)))</f>
        <v>0.154601785709072</v>
      </c>
      <c r="T255" s="27">
        <f ca="1" t="shared" ref="T255:X255" si="1886">RAND()</f>
        <v>0.0885066236555876</v>
      </c>
      <c r="U255" s="29">
        <f ca="1">IF(T255&lt;=('Ejercicio 3 - TIR'!$D$24-'Ejercicio 3 - TIR'!$C$24)/('Ejercicio 3 - TIR'!$E$24-'Ejercicio 3 - TIR'!$C$24),'Ejercicio 3 - TIR'!$C$24+SQRT(('Ejercicio 3 - TIR'!$E$24-'Ejercicio 3 - TIR'!$C$24)*('Ejercicio 3 - TIR'!$D$24-'Ejercicio 3 - TIR'!$C$24)*T255),'Ejercicio 3 - TIR'!$E$24-SQRT(('Ejercicio 3 - TIR'!$E$24-'Ejercicio 3 - TIR'!$C$24)*('Ejercicio 3 - TIR'!$E$24-'Ejercicio 3 - TIR'!$D$24)*(1-T255)))</f>
        <v>0.163633191470699</v>
      </c>
      <c r="V255" s="27">
        <f ca="1" t="shared" si="1886"/>
        <v>0.305534055842347</v>
      </c>
      <c r="W255" s="29">
        <f ca="1">IF(V255&lt;=('Ejercicio 3 - TIR'!$D$25-'Ejercicio 3 - TIR'!$C$25)/('Ejercicio 3 - TIR'!$E$25-'Ejercicio 3 - TIR'!$C$25),'Ejercicio 3 - TIR'!$C$25+SQRT(('Ejercicio 3 - TIR'!$E$25-'Ejercicio 3 - TIR'!$C$25)*('Ejercicio 3 - TIR'!$D$25-'Ejercicio 3 - TIR'!$C$25)*V255),'Ejercicio 3 - TIR'!$E$25-SQRT(('Ejercicio 3 - TIR'!$E$25-'Ejercicio 3 - TIR'!$C$25)*('Ejercicio 3 - TIR'!$E$25-'Ejercicio 3 - TIR'!$D$25)*(1-V255)))</f>
        <v>0.200698571982631</v>
      </c>
      <c r="X255" s="27">
        <f ca="1" t="shared" si="1886"/>
        <v>0.899857409391633</v>
      </c>
      <c r="Y255" s="29">
        <f ca="1">IF(X255&lt;=('Ejercicio 3 - TIR'!$D$26-'Ejercicio 3 - TIR'!$C$26)/('Ejercicio 3 - TIR'!$E$26-'Ejercicio 3 - TIR'!$C$26),'Ejercicio 3 - TIR'!$C$26+SQRT(('Ejercicio 3 - TIR'!$E$26-'Ejercicio 3 - TIR'!$C$26)*('Ejercicio 3 - TIR'!$D$26-'Ejercicio 3 - TIR'!$C$26)*X255),'Ejercicio 3 - TIR'!$E$26-SQRT(('Ejercicio 3 - TIR'!$E$26-'Ejercicio 3 - TIR'!$C$26)*('Ejercicio 3 - TIR'!$E$26-'Ejercicio 3 - TIR'!$D$26)*(1-X255)))</f>
        <v>0.256745538292939</v>
      </c>
      <c r="Z255" s="27">
        <f ca="1" t="shared" si="1432"/>
        <v>1.12777785638356</v>
      </c>
      <c r="AA255" s="27">
        <f ca="1" t="shared" si="1433"/>
        <v>1.3021343268636</v>
      </c>
      <c r="AB255" s="27">
        <f ca="1" t="shared" si="1434"/>
        <v>1.51520672249185</v>
      </c>
      <c r="AC255" s="27">
        <f ca="1" t="shared" si="1435"/>
        <v>1.81930654795444</v>
      </c>
      <c r="AD255" s="27">
        <f ca="1" t="shared" si="1436"/>
        <v>2.28640538692887</v>
      </c>
      <c r="AE255" s="26">
        <f ca="1" t="shared" si="1437"/>
        <v>3711.61129901934</v>
      </c>
      <c r="AF255" s="26">
        <f ca="1" t="shared" si="1438"/>
        <v>4285.4330337057</v>
      </c>
      <c r="AG255" s="26">
        <f ca="1" t="shared" si="1439"/>
        <v>4986.67211784492</v>
      </c>
      <c r="AH255" s="26">
        <f ca="1" t="shared" si="1440"/>
        <v>5987.490090842</v>
      </c>
      <c r="AI255" s="26">
        <f ca="1" t="shared" si="1441"/>
        <v>7524.75145723887</v>
      </c>
      <c r="AJ255" s="28">
        <f ca="1" t="shared" si="1442"/>
        <v>42181.055955276</v>
      </c>
      <c r="AK255" s="28">
        <f ca="1" t="shared" si="1443"/>
        <v>45027.9084385425</v>
      </c>
      <c r="AL255" s="28">
        <f ca="1" t="shared" si="1444"/>
        <v>58459.2073524765</v>
      </c>
      <c r="AM255" s="28">
        <f ca="1" t="shared" si="1445"/>
        <v>70282.1230946157</v>
      </c>
      <c r="AN255" s="28">
        <f ca="1" t="shared" si="1446"/>
        <v>88941.8451428061</v>
      </c>
      <c r="AO255" s="28">
        <f ca="1">C255/'Ejercicio 3 - TIR'!$D$7</f>
        <v>14660.2594169861</v>
      </c>
      <c r="AP255" s="28">
        <f ca="1" t="shared" si="1447"/>
        <v>27520.7965382899</v>
      </c>
      <c r="AQ255" s="28">
        <f ca="1" t="shared" si="1448"/>
        <v>30367.6490215563</v>
      </c>
      <c r="AR255" s="28">
        <f ca="1" t="shared" si="1449"/>
        <v>43798.9479354903</v>
      </c>
      <c r="AS255" s="28">
        <f ca="1" t="shared" si="1450"/>
        <v>55621.8636776295</v>
      </c>
      <c r="AT255" s="28">
        <f ca="1" t="shared" si="1451"/>
        <v>74281.58572582</v>
      </c>
      <c r="AU255" s="28">
        <f ca="1">AP255*'Ejercicio 3 - TIR'!$D$5</f>
        <v>13760.3982691449</v>
      </c>
      <c r="AV255" s="28">
        <f ca="1">AQ255*'Ejercicio 3 - TIR'!$D$5</f>
        <v>15183.8245107782</v>
      </c>
      <c r="AW255" s="28">
        <f ca="1">AR255*'Ejercicio 3 - TIR'!$D$5</f>
        <v>21899.4739677452</v>
      </c>
      <c r="AX255" s="28">
        <f ca="1">AS255*'Ejercicio 3 - TIR'!$D$5</f>
        <v>27810.9318388148</v>
      </c>
      <c r="AY255" s="28">
        <f ca="1">AT255*'Ejercicio 3 - TIR'!$D$5</f>
        <v>37140.79286291</v>
      </c>
      <c r="AZ255" s="28">
        <f ca="1" t="shared" ref="AZ255:BD255" si="1887">AJ255-AU255-AE255</f>
        <v>24709.0463871117</v>
      </c>
      <c r="BA255" s="28">
        <f ca="1" t="shared" si="1887"/>
        <v>25558.6508940586</v>
      </c>
      <c r="BB255" s="28">
        <f ca="1" t="shared" si="1887"/>
        <v>31573.0612668864</v>
      </c>
      <c r="BC255" s="28">
        <f ca="1" t="shared" si="1887"/>
        <v>36483.7011649589</v>
      </c>
      <c r="BD255" s="28">
        <f ca="1" t="shared" si="1887"/>
        <v>44276.3008226573</v>
      </c>
      <c r="BE255" s="28">
        <f ca="1" t="shared" ref="BE255:BI255" si="1888">AZ255/Z255</f>
        <v>21909.4977324224</v>
      </c>
      <c r="BF255" s="28">
        <f ca="1" t="shared" si="1888"/>
        <v>19628.2751838827</v>
      </c>
      <c r="BG255" s="28">
        <f ca="1" t="shared" si="1888"/>
        <v>20837.4611848096</v>
      </c>
      <c r="BH255" s="28">
        <f ca="1" t="shared" si="1888"/>
        <v>20053.6304373663</v>
      </c>
      <c r="BI255" s="28">
        <f ca="1" t="shared" si="1888"/>
        <v>19365.0264628399</v>
      </c>
      <c r="BJ255" s="28">
        <f ca="1" t="shared" si="1454"/>
        <v>66414.0744605258</v>
      </c>
      <c r="BK255" s="28">
        <f ca="1" t="shared" si="1455"/>
        <v>33519.2961047719</v>
      </c>
      <c r="BL255" s="28">
        <f ca="1" t="shared" si="1456"/>
        <v>99933.3705652977</v>
      </c>
      <c r="BM255" s="28">
        <f ca="1">BK255*'Ejercicio 3 - TIR'!$D$5</f>
        <v>16759.6480523859</v>
      </c>
      <c r="BN255" s="28">
        <f ca="1" t="shared" si="1457"/>
        <v>83173.7225129118</v>
      </c>
      <c r="BO255" s="28">
        <f ca="1" t="shared" si="1458"/>
        <v>36377.504614189</v>
      </c>
      <c r="BP255" s="28">
        <f ca="1" t="shared" si="1459"/>
        <v>-102348.671990627</v>
      </c>
      <c r="BQ255" s="28">
        <f ca="1" t="shared" ref="BQ255:BT255" si="1889">BE255</f>
        <v>21909.4977324224</v>
      </c>
      <c r="BR255" s="28">
        <f ca="1" t="shared" si="1889"/>
        <v>19628.2751838827</v>
      </c>
      <c r="BS255" s="28">
        <f ca="1" t="shared" si="1889"/>
        <v>20837.4611848096</v>
      </c>
      <c r="BT255" s="28">
        <f ca="1" t="shared" si="1889"/>
        <v>20053.6304373663</v>
      </c>
      <c r="BU255" s="28">
        <f ca="1" t="shared" si="1461"/>
        <v>55742.5310770289</v>
      </c>
      <c r="BV255" s="30">
        <f ca="1" t="shared" si="1462"/>
        <v>9.25787324834062</v>
      </c>
    </row>
    <row r="256" ht="15" customHeight="1" spans="1:74">
      <c r="A256" s="26">
        <v>255</v>
      </c>
      <c r="B256" s="27">
        <f ca="1" t="shared" ref="B256:F256" si="1890">RAND()</f>
        <v>0.412918632119875</v>
      </c>
      <c r="C256" s="28">
        <f ca="1">IF(B256&lt;=('Ejercicio 3 - TIR'!$D$13-'Ejercicio 3 - TIR'!$C$13)/('Ejercicio 3 - TIR'!$E$13-'Ejercicio 3 - TIR'!$C$13),'Ejercicio 3 - TIR'!$C$13+SQRT(('Ejercicio 3 - TIR'!$E$13-'Ejercicio 3 - TIR'!$C$13)*('Ejercicio 3 - TIR'!$D$13-'Ejercicio 3 - TIR'!$C$13)*B256),'Ejercicio 3 - TIR'!$E$13-SQRT(('Ejercicio 3 - TIR'!$E$13-'Ejercicio 3 - TIR'!$C$13)*('Ejercicio 3 - TIR'!$E$13-'Ejercicio 3 - TIR'!$D$13)*(1-B256)))</f>
        <v>73457.6255497714</v>
      </c>
      <c r="D256" s="27">
        <f ca="1" t="shared" si="1890"/>
        <v>0.217353670570062</v>
      </c>
      <c r="E256" s="28">
        <f ca="1">IF(D256&lt;=('Ejercicio 3 - TIR'!$D$14-'Ejercicio 3 - TIR'!$C$14)/('Ejercicio 3 - TIR'!$E$14-'Ejercicio 3 - TIR'!$C$14),'Ejercicio 3 - TIR'!$C$14+SQRT(('Ejercicio 3 - TIR'!$E$14-'Ejercicio 3 - TIR'!$C$14)*('Ejercicio 3 - TIR'!$D$14-'Ejercicio 3 - TIR'!$C$14)*D256),'Ejercicio 3 - TIR'!$E$14-SQRT(('Ejercicio 3 - TIR'!$E$14-'Ejercicio 3 - TIR'!$C$14)*('Ejercicio 3 - TIR'!$E$14-'Ejercicio 3 - TIR'!$D$14)*(1-D256)))</f>
        <v>29037.5147421099</v>
      </c>
      <c r="F256" s="27">
        <f ca="1" t="shared" si="1890"/>
        <v>0.307546951906671</v>
      </c>
      <c r="G256" s="28">
        <f ca="1">IF(F256&lt;=('Ejercicio 3 - TIR'!$D$18-'Ejercicio 3 - TIR'!$C$18)/('Ejercicio 3 - TIR'!$E$18-'Ejercicio 3 - TIR'!$C$18),'Ejercicio 3 - TIR'!$C$18+SQRT(('Ejercicio 3 - TIR'!$E$18-'Ejercicio 3 - TIR'!$C$18)*('Ejercicio 3 - TIR'!$D$18-'Ejercicio 3 - TIR'!$C$18)*F256),'Ejercicio 3 - TIR'!$E$18-SQRT(('Ejercicio 3 - TIR'!$E$18-'Ejercicio 3 - TIR'!$C$18)*('Ejercicio 3 - TIR'!$E$18-'Ejercicio 3 - TIR'!$D$18)*(1-F256)))</f>
        <v>36792.0573308829</v>
      </c>
      <c r="H256" s="27">
        <f ca="1" t="shared" ref="H256:L256" si="1891">RAND()</f>
        <v>0.134160123815781</v>
      </c>
      <c r="I256" s="28">
        <f ca="1">IF(H256&lt;=('Ejercicio 3 - TIR'!$D$18-'Ejercicio 3 - TIR'!$C$18)/('Ejercicio 3 - TIR'!$E$18-'Ejercicio 3 - TIR'!$C$18),'Ejercicio 3 - TIR'!$C$18+SQRT(('Ejercicio 3 - TIR'!$E$18-'Ejercicio 3 - TIR'!$C$18)*('Ejercicio 3 - TIR'!$D$18-'Ejercicio 3 - TIR'!$C$18)*H256),'Ejercicio 3 - TIR'!$E$18-SQRT(('Ejercicio 3 - TIR'!$E$18-'Ejercicio 3 - TIR'!$C$18)*('Ejercicio 3 - TIR'!$E$18-'Ejercicio 3 - TIR'!$D$18)*(1-H256)))</f>
        <v>34485.9802242506</v>
      </c>
      <c r="J256" s="27">
        <f ca="1" t="shared" si="1891"/>
        <v>0.995218618879365</v>
      </c>
      <c r="K256" s="28">
        <f ca="1">IF(J256&lt;=('Ejercicio 3 - TIR'!$D$18-'Ejercicio 3 - TIR'!$C$18)/('Ejercicio 3 - TIR'!$E$18-'Ejercicio 3 - TIR'!$C$18),'Ejercicio 3 - TIR'!$C$18+SQRT(('Ejercicio 3 - TIR'!$E$18-'Ejercicio 3 - TIR'!$C$18)*('Ejercicio 3 - TIR'!$D$18-'Ejercicio 3 - TIR'!$C$18)*J256),'Ejercicio 3 - TIR'!$E$18-SQRT(('Ejercicio 3 - TIR'!$E$18-'Ejercicio 3 - TIR'!$C$18)*('Ejercicio 3 - TIR'!$E$18-'Ejercicio 3 - TIR'!$D$18)*(1-J256)))</f>
        <v>44401.1648106135</v>
      </c>
      <c r="L256" s="27">
        <f ca="1" t="shared" si="1891"/>
        <v>0.737789877718881</v>
      </c>
      <c r="M256" s="28">
        <f ca="1">IF(L256&lt;=('Ejercicio 3 - TIR'!$D$18-'Ejercicio 3 - TIR'!$C$18)/('Ejercicio 3 - TIR'!$E$18-'Ejercicio 3 - TIR'!$C$18),'Ejercicio 3 - TIR'!$C$18+SQRT(('Ejercicio 3 - TIR'!$E$18-'Ejercicio 3 - TIR'!$C$18)*('Ejercicio 3 - TIR'!$D$18-'Ejercicio 3 - TIR'!$C$18)*L256),'Ejercicio 3 - TIR'!$E$18-SQRT(('Ejercicio 3 - TIR'!$E$18-'Ejercicio 3 - TIR'!$C$18)*('Ejercicio 3 - TIR'!$E$18-'Ejercicio 3 - TIR'!$D$18)*(1-L256)))</f>
        <v>40565.3907532812</v>
      </c>
      <c r="N256" s="27">
        <f ca="1" t="shared" ref="N256:R256" si="1892">RAND()</f>
        <v>0.640663563063954</v>
      </c>
      <c r="O256" s="28">
        <f ca="1">IF(N256&lt;=('Ejercicio 3 - TIR'!$D$18-'Ejercicio 3 - TIR'!$C$18)/('Ejercicio 3 - TIR'!$E$18-'Ejercicio 3 - TIR'!$C$18),'Ejercicio 3 - TIR'!$C$18+SQRT(('Ejercicio 3 - TIR'!$E$18-'Ejercicio 3 - TIR'!$C$18)*('Ejercicio 3 - TIR'!$D$18-'Ejercicio 3 - TIR'!$C$18)*N256),'Ejercicio 3 - TIR'!$E$18-SQRT(('Ejercicio 3 - TIR'!$E$18-'Ejercicio 3 - TIR'!$C$18)*('Ejercicio 3 - TIR'!$E$18-'Ejercicio 3 - TIR'!$D$18)*(1-N256)))</f>
        <v>39803.0370018476</v>
      </c>
      <c r="P256" s="27">
        <f ca="1" t="shared" si="1892"/>
        <v>0.499466233003662</v>
      </c>
      <c r="Q256" s="29">
        <f ca="1">IF(P256&lt;=('Ejercicio 3 - TIR'!$D$22-'Ejercicio 3 - TIR'!$C$22)/('Ejercicio 3 - TIR'!$E$22-'Ejercicio 3 - TIR'!$C$22),'Ejercicio 3 - TIR'!$C$22+SQRT(('Ejercicio 3 - TIR'!$E$22-'Ejercicio 3 - TIR'!$C$22)*('Ejercicio 3 - TIR'!$D$22-'Ejercicio 3 - TIR'!$C$22)*P256),'Ejercicio 3 - TIR'!$E$22-SQRT(('Ejercicio 3 - TIR'!$E$22-'Ejercicio 3 - TIR'!$C$22)*('Ejercicio 3 - TIR'!$E$22-'Ejercicio 3 - TIR'!$D$22)*(1-P256)))</f>
        <v>0.149983982714219</v>
      </c>
      <c r="R256" s="27">
        <f ca="1" t="shared" si="1892"/>
        <v>0.70631468424509</v>
      </c>
      <c r="S256" s="29">
        <f ca="1">IF(R256&lt;=('Ejercicio 3 - TIR'!$D$23-'Ejercicio 3 - TIR'!$C$23)/('Ejercicio 3 - TIR'!$E$23-'Ejercicio 3 - TIR'!$C$23),'Ejercicio 3 - TIR'!$C$23+SQRT(('Ejercicio 3 - TIR'!$E$23-'Ejercicio 3 - TIR'!$C$23)*('Ejercicio 3 - TIR'!$D$23-'Ejercicio 3 - TIR'!$C$23)*R256),'Ejercicio 3 - TIR'!$E$23-SQRT(('Ejercicio 3 - TIR'!$E$23-'Ejercicio 3 - TIR'!$C$23)*('Ejercicio 3 - TIR'!$E$23-'Ejercicio 3 - TIR'!$D$23)*(1-R256)))</f>
        <v>0.157007967285191</v>
      </c>
      <c r="T256" s="27">
        <f ca="1" t="shared" ref="T256:X256" si="1893">RAND()</f>
        <v>0.0309879809948266</v>
      </c>
      <c r="U256" s="29">
        <f ca="1">IF(T256&lt;=('Ejercicio 3 - TIR'!$D$24-'Ejercicio 3 - TIR'!$C$24)/('Ejercicio 3 - TIR'!$E$24-'Ejercicio 3 - TIR'!$C$24),'Ejercicio 3 - TIR'!$C$24+SQRT(('Ejercicio 3 - TIR'!$E$24-'Ejercicio 3 - TIR'!$C$24)*('Ejercicio 3 - TIR'!$D$24-'Ejercicio 3 - TIR'!$C$24)*T256),'Ejercicio 3 - TIR'!$E$24-SQRT(('Ejercicio 3 - TIR'!$E$24-'Ejercicio 3 - TIR'!$C$24)*('Ejercicio 3 - TIR'!$E$24-'Ejercicio 3 - TIR'!$D$24)*(1-T256)))</f>
        <v>0.15806689283982</v>
      </c>
      <c r="V256" s="27">
        <f ca="1" t="shared" si="1893"/>
        <v>0.591098118009605</v>
      </c>
      <c r="W256" s="29">
        <f ca="1">IF(V256&lt;=('Ejercicio 3 - TIR'!$D$25-'Ejercicio 3 - TIR'!$C$25)/('Ejercicio 3 - TIR'!$E$25-'Ejercicio 3 - TIR'!$C$25),'Ejercicio 3 - TIR'!$C$25+SQRT(('Ejercicio 3 - TIR'!$E$25-'Ejercicio 3 - TIR'!$C$25)*('Ejercicio 3 - TIR'!$D$25-'Ejercicio 3 - TIR'!$C$25)*V256),'Ejercicio 3 - TIR'!$E$25-SQRT(('Ejercicio 3 - TIR'!$E$25-'Ejercicio 3 - TIR'!$C$25)*('Ejercicio 3 - TIR'!$E$25-'Ejercicio 3 - TIR'!$D$25)*(1-V256)))</f>
        <v>0.212169369725494</v>
      </c>
      <c r="X256" s="27">
        <f ca="1" t="shared" si="1893"/>
        <v>0.829764757641699</v>
      </c>
      <c r="Y256" s="29">
        <f ca="1">IF(X256&lt;=('Ejercicio 3 - TIR'!$D$26-'Ejercicio 3 - TIR'!$C$26)/('Ejercicio 3 - TIR'!$E$26-'Ejercicio 3 - TIR'!$C$26),'Ejercicio 3 - TIR'!$C$26+SQRT(('Ejercicio 3 - TIR'!$E$26-'Ejercicio 3 - TIR'!$C$26)*('Ejercicio 3 - TIR'!$D$26-'Ejercicio 3 - TIR'!$C$26)*X256),'Ejercicio 3 - TIR'!$E$26-SQRT(('Ejercicio 3 - TIR'!$E$26-'Ejercicio 3 - TIR'!$C$26)*('Ejercicio 3 - TIR'!$E$26-'Ejercicio 3 - TIR'!$D$26)*(1-X256)))</f>
        <v>0.249680529214137</v>
      </c>
      <c r="Z256" s="27">
        <f ca="1" t="shared" si="1432"/>
        <v>1.14998398271422</v>
      </c>
      <c r="AA256" s="27">
        <f ca="1" t="shared" si="1433"/>
        <v>1.33054063025071</v>
      </c>
      <c r="AB256" s="27">
        <f ca="1" t="shared" si="1434"/>
        <v>1.54085505347157</v>
      </c>
      <c r="AC256" s="27">
        <f ca="1" t="shared" si="1435"/>
        <v>1.86777729900498</v>
      </c>
      <c r="AD256" s="27">
        <f ca="1" t="shared" si="1436"/>
        <v>2.33412492347469</v>
      </c>
      <c r="AE256" s="26">
        <f ca="1" t="shared" si="1437"/>
        <v>4355.16210914449</v>
      </c>
      <c r="AF256" s="26">
        <f ca="1" t="shared" si="1438"/>
        <v>5038.95725909875</v>
      </c>
      <c r="AG256" s="26">
        <f ca="1" t="shared" si="1439"/>
        <v>5835.44957619715</v>
      </c>
      <c r="AH256" s="26">
        <f ca="1" t="shared" si="1440"/>
        <v>7073.5532348438</v>
      </c>
      <c r="AI256" s="26">
        <f ca="1" t="shared" si="1441"/>
        <v>8839.68174994396</v>
      </c>
      <c r="AJ256" s="28">
        <f ca="1" t="shared" si="1442"/>
        <v>42310.2766216186</v>
      </c>
      <c r="AK256" s="28">
        <f ca="1" t="shared" si="1443"/>
        <v>45884.9978623878</v>
      </c>
      <c r="AL256" s="28">
        <f ca="1" t="shared" si="1444"/>
        <v>68415.7591784579</v>
      </c>
      <c r="AM256" s="28">
        <f ca="1" t="shared" si="1445"/>
        <v>75767.115974245</v>
      </c>
      <c r="AN256" s="28">
        <f ca="1" t="shared" si="1446"/>
        <v>92905.2606959978</v>
      </c>
      <c r="AO256" s="28">
        <f ca="1">C256/'Ejercicio 3 - TIR'!$D$7</f>
        <v>14691.5251099543</v>
      </c>
      <c r="AP256" s="28">
        <f ca="1" t="shared" si="1447"/>
        <v>27618.7515116644</v>
      </c>
      <c r="AQ256" s="28">
        <f ca="1" t="shared" si="1448"/>
        <v>31193.4727524335</v>
      </c>
      <c r="AR256" s="28">
        <f ca="1" t="shared" si="1449"/>
        <v>53724.2340685036</v>
      </c>
      <c r="AS256" s="28">
        <f ca="1" t="shared" si="1450"/>
        <v>61075.5908642908</v>
      </c>
      <c r="AT256" s="28">
        <f ca="1" t="shared" si="1451"/>
        <v>78213.7355860435</v>
      </c>
      <c r="AU256" s="28">
        <f ca="1">AP256*'Ejercicio 3 - TIR'!$D$5</f>
        <v>13809.3757558322</v>
      </c>
      <c r="AV256" s="28">
        <f ca="1">AQ256*'Ejercicio 3 - TIR'!$D$5</f>
        <v>15596.7363762167</v>
      </c>
      <c r="AW256" s="28">
        <f ca="1">AR256*'Ejercicio 3 - TIR'!$D$5</f>
        <v>26862.1170342518</v>
      </c>
      <c r="AX256" s="28">
        <f ca="1">AS256*'Ejercicio 3 - TIR'!$D$5</f>
        <v>30537.7954321454</v>
      </c>
      <c r="AY256" s="28">
        <f ca="1">AT256*'Ejercicio 3 - TIR'!$D$5</f>
        <v>39106.8677930218</v>
      </c>
      <c r="AZ256" s="28">
        <f ca="1" t="shared" ref="AZ256:BD256" si="1894">AJ256-AU256-AE256</f>
        <v>24145.738756642</v>
      </c>
      <c r="BA256" s="28">
        <f ca="1" t="shared" si="1894"/>
        <v>25249.3042270723</v>
      </c>
      <c r="BB256" s="28">
        <f ca="1" t="shared" si="1894"/>
        <v>35718.1925680089</v>
      </c>
      <c r="BC256" s="28">
        <f ca="1" t="shared" si="1894"/>
        <v>38155.7673072559</v>
      </c>
      <c r="BD256" s="28">
        <f ca="1" t="shared" si="1894"/>
        <v>44958.7111530321</v>
      </c>
      <c r="BE256" s="28">
        <f ca="1" t="shared" ref="BE256:BI256" si="1895">AZ256/Z256</f>
        <v>20996.5870130231</v>
      </c>
      <c r="BF256" s="28">
        <f ca="1" t="shared" si="1895"/>
        <v>18976.7254400301</v>
      </c>
      <c r="BG256" s="28">
        <f ca="1" t="shared" si="1895"/>
        <v>23180.7608947612</v>
      </c>
      <c r="BH256" s="28">
        <f ca="1" t="shared" si="1895"/>
        <v>20428.4350856939</v>
      </c>
      <c r="BI256" s="28">
        <f ca="1" t="shared" si="1895"/>
        <v>19261.4845507516</v>
      </c>
      <c r="BJ256" s="28">
        <f ca="1" t="shared" si="1454"/>
        <v>67777.1868753224</v>
      </c>
      <c r="BK256" s="28">
        <f ca="1" t="shared" si="1455"/>
        <v>34291.8549229985</v>
      </c>
      <c r="BL256" s="28">
        <f ca="1" t="shared" si="1456"/>
        <v>102069.041798321</v>
      </c>
      <c r="BM256" s="28">
        <f ca="1">BK256*'Ejercicio 3 - TIR'!$D$5</f>
        <v>17145.9274614993</v>
      </c>
      <c r="BN256" s="28">
        <f ca="1" t="shared" si="1457"/>
        <v>84923.1143368217</v>
      </c>
      <c r="BO256" s="28">
        <f ca="1" t="shared" si="1458"/>
        <v>36383.277297087</v>
      </c>
      <c r="BP256" s="28">
        <f ca="1" t="shared" si="1459"/>
        <v>-102495.140291881</v>
      </c>
      <c r="BQ256" s="28">
        <f ca="1" t="shared" ref="BQ256:BT256" si="1896">BE256</f>
        <v>20996.5870130231</v>
      </c>
      <c r="BR256" s="28">
        <f ca="1" t="shared" si="1896"/>
        <v>18976.7254400301</v>
      </c>
      <c r="BS256" s="28">
        <f ca="1" t="shared" si="1896"/>
        <v>23180.7608947612</v>
      </c>
      <c r="BT256" s="28">
        <f ca="1" t="shared" si="1896"/>
        <v>20428.4350856939</v>
      </c>
      <c r="BU256" s="28">
        <f ca="1" t="shared" si="1461"/>
        <v>55644.7618478386</v>
      </c>
      <c r="BV256" s="30">
        <f ca="1" t="shared" si="1462"/>
        <v>9.40896110760063</v>
      </c>
    </row>
    <row r="257" ht="15" customHeight="1" spans="1:74">
      <c r="A257" s="26">
        <v>256</v>
      </c>
      <c r="B257" s="27">
        <f ca="1" t="shared" ref="B257:F257" si="1897">RAND()</f>
        <v>0.424566619755512</v>
      </c>
      <c r="C257" s="28">
        <f ca="1">IF(B257&lt;=('Ejercicio 3 - TIR'!$D$13-'Ejercicio 3 - TIR'!$C$13)/('Ejercicio 3 - TIR'!$E$13-'Ejercicio 3 - TIR'!$C$13),'Ejercicio 3 - TIR'!$C$13+SQRT(('Ejercicio 3 - TIR'!$E$13-'Ejercicio 3 - TIR'!$C$13)*('Ejercicio 3 - TIR'!$D$13-'Ejercicio 3 - TIR'!$C$13)*B257),'Ejercicio 3 - TIR'!$E$13-SQRT(('Ejercicio 3 - TIR'!$E$13-'Ejercicio 3 - TIR'!$C$13)*('Ejercicio 3 - TIR'!$E$13-'Ejercicio 3 - TIR'!$D$13)*(1-B257)))</f>
        <v>73722.2516890548</v>
      </c>
      <c r="D257" s="27">
        <f ca="1" t="shared" si="1897"/>
        <v>0.398074312329344</v>
      </c>
      <c r="E257" s="28">
        <f ca="1">IF(D257&lt;=('Ejercicio 3 - TIR'!$D$14-'Ejercicio 3 - TIR'!$C$14)/('Ejercicio 3 - TIR'!$E$14-'Ejercicio 3 - TIR'!$C$14),'Ejercicio 3 - TIR'!$C$14+SQRT(('Ejercicio 3 - TIR'!$E$14-'Ejercicio 3 - TIR'!$C$14)*('Ejercicio 3 - TIR'!$D$14-'Ejercicio 3 - TIR'!$C$14)*D257),'Ejercicio 3 - TIR'!$E$14-SQRT(('Ejercicio 3 - TIR'!$E$14-'Ejercicio 3 - TIR'!$C$14)*('Ejercicio 3 - TIR'!$E$14-'Ejercicio 3 - TIR'!$D$14)*(1-D257)))</f>
        <v>30497.9553173752</v>
      </c>
      <c r="F257" s="27">
        <f ca="1" t="shared" si="1897"/>
        <v>0.783323027221985</v>
      </c>
      <c r="G257" s="28">
        <f ca="1">IF(F257&lt;=('Ejercicio 3 - TIR'!$D$18-'Ejercicio 3 - TIR'!$C$18)/('Ejercicio 3 - TIR'!$E$18-'Ejercicio 3 - TIR'!$C$18),'Ejercicio 3 - TIR'!$C$18+SQRT(('Ejercicio 3 - TIR'!$E$18-'Ejercicio 3 - TIR'!$C$18)*('Ejercicio 3 - TIR'!$D$18-'Ejercicio 3 - TIR'!$C$18)*F257),'Ejercicio 3 - TIR'!$E$18-SQRT(('Ejercicio 3 - TIR'!$E$18-'Ejercicio 3 - TIR'!$C$18)*('Ejercicio 3 - TIR'!$E$18-'Ejercicio 3 - TIR'!$D$18)*(1-F257)))</f>
        <v>40968.7752533069</v>
      </c>
      <c r="H257" s="27">
        <f ca="1" t="shared" ref="H257:L257" si="1898">RAND()</f>
        <v>0.758012519006215</v>
      </c>
      <c r="I257" s="28">
        <f ca="1">IF(H257&lt;=('Ejercicio 3 - TIR'!$D$18-'Ejercicio 3 - TIR'!$C$18)/('Ejercicio 3 - TIR'!$E$18-'Ejercicio 3 - TIR'!$C$18),'Ejercicio 3 - TIR'!$C$18+SQRT(('Ejercicio 3 - TIR'!$E$18-'Ejercicio 3 - TIR'!$C$18)*('Ejercicio 3 - TIR'!$D$18-'Ejercicio 3 - TIR'!$C$18)*H257),'Ejercicio 3 - TIR'!$E$18-SQRT(('Ejercicio 3 - TIR'!$E$18-'Ejercicio 3 - TIR'!$C$18)*('Ejercicio 3 - TIR'!$E$18-'Ejercicio 3 - TIR'!$D$18)*(1-H257)))</f>
        <v>40739.8285158302</v>
      </c>
      <c r="J257" s="27">
        <f ca="1" t="shared" si="1898"/>
        <v>0.42159281071538</v>
      </c>
      <c r="K257" s="28">
        <f ca="1">IF(J257&lt;=('Ejercicio 3 - TIR'!$D$18-'Ejercicio 3 - TIR'!$C$18)/('Ejercicio 3 - TIR'!$E$18-'Ejercicio 3 - TIR'!$C$18),'Ejercicio 3 - TIR'!$C$18+SQRT(('Ejercicio 3 - TIR'!$E$18-'Ejercicio 3 - TIR'!$C$18)*('Ejercicio 3 - TIR'!$D$18-'Ejercicio 3 - TIR'!$C$18)*J257),'Ejercicio 3 - TIR'!$E$18-SQRT(('Ejercicio 3 - TIR'!$E$18-'Ejercicio 3 - TIR'!$C$18)*('Ejercicio 3 - TIR'!$E$18-'Ejercicio 3 - TIR'!$D$18)*(1-J257)))</f>
        <v>37952.2903372115</v>
      </c>
      <c r="L257" s="27">
        <f ca="1" t="shared" si="1898"/>
        <v>0.347655532992143</v>
      </c>
      <c r="M257" s="28">
        <f ca="1">IF(L257&lt;=('Ejercicio 3 - TIR'!$D$18-'Ejercicio 3 - TIR'!$C$18)/('Ejercicio 3 - TIR'!$E$18-'Ejercicio 3 - TIR'!$C$18),'Ejercicio 3 - TIR'!$C$18+SQRT(('Ejercicio 3 - TIR'!$E$18-'Ejercicio 3 - TIR'!$C$18)*('Ejercicio 3 - TIR'!$D$18-'Ejercicio 3 - TIR'!$C$18)*L257),'Ejercicio 3 - TIR'!$E$18-SQRT(('Ejercicio 3 - TIR'!$E$18-'Ejercicio 3 - TIR'!$C$18)*('Ejercicio 3 - TIR'!$E$18-'Ejercicio 3 - TIR'!$D$18)*(1-L257)))</f>
        <v>37221.3800584668</v>
      </c>
      <c r="N257" s="27">
        <f ca="1" t="shared" ref="N257:R257" si="1899">RAND()</f>
        <v>0.995715059267578</v>
      </c>
      <c r="O257" s="28">
        <f ca="1">IF(N257&lt;=('Ejercicio 3 - TIR'!$D$18-'Ejercicio 3 - TIR'!$C$18)/('Ejercicio 3 - TIR'!$E$18-'Ejercicio 3 - TIR'!$C$18),'Ejercicio 3 - TIR'!$C$18+SQRT(('Ejercicio 3 - TIR'!$E$18-'Ejercicio 3 - TIR'!$C$18)*('Ejercicio 3 - TIR'!$D$18-'Ejercicio 3 - TIR'!$C$18)*N257),'Ejercicio 3 - TIR'!$E$18-SQRT(('Ejercicio 3 - TIR'!$E$18-'Ejercicio 3 - TIR'!$C$18)*('Ejercicio 3 - TIR'!$E$18-'Ejercicio 3 - TIR'!$D$18)*(1-N257)))</f>
        <v>44433.1044585361</v>
      </c>
      <c r="P257" s="27">
        <f ca="1" t="shared" si="1899"/>
        <v>0.154800324291658</v>
      </c>
      <c r="Q257" s="29">
        <f ca="1">IF(P257&lt;=('Ejercicio 3 - TIR'!$D$22-'Ejercicio 3 - TIR'!$C$22)/('Ejercicio 3 - TIR'!$E$22-'Ejercicio 3 - TIR'!$C$22),'Ejercicio 3 - TIR'!$C$22+SQRT(('Ejercicio 3 - TIR'!$E$22-'Ejercicio 3 - TIR'!$C$22)*('Ejercicio 3 - TIR'!$D$22-'Ejercicio 3 - TIR'!$C$22)*P257),'Ejercicio 3 - TIR'!$E$22-SQRT(('Ejercicio 3 - TIR'!$E$22-'Ejercicio 3 - TIR'!$C$22)*('Ejercicio 3 - TIR'!$E$22-'Ejercicio 3 - TIR'!$D$22)*(1-P257)))</f>
        <v>0.136692530776517</v>
      </c>
      <c r="R257" s="27">
        <f ca="1" t="shared" si="1899"/>
        <v>0.68568522431358</v>
      </c>
      <c r="S257" s="29">
        <f ca="1">IF(R257&lt;=('Ejercicio 3 - TIR'!$D$23-'Ejercicio 3 - TIR'!$C$23)/('Ejercicio 3 - TIR'!$E$23-'Ejercicio 3 - TIR'!$C$23),'Ejercicio 3 - TIR'!$C$23+SQRT(('Ejercicio 3 - TIR'!$E$23-'Ejercicio 3 - TIR'!$C$23)*('Ejercicio 3 - TIR'!$D$23-'Ejercicio 3 - TIR'!$C$23)*R257),'Ejercicio 3 - TIR'!$E$23-SQRT(('Ejercicio 3 - TIR'!$E$23-'Ejercicio 3 - TIR'!$C$23)*('Ejercicio 3 - TIR'!$E$23-'Ejercicio 3 - TIR'!$D$23)*(1-R257)))</f>
        <v>0.156214151345063</v>
      </c>
      <c r="T257" s="27">
        <f ca="1" t="shared" ref="T257:X257" si="1900">RAND()</f>
        <v>0.0768628563479279</v>
      </c>
      <c r="U257" s="29">
        <f ca="1">IF(T257&lt;=('Ejercicio 3 - TIR'!$D$24-'Ejercicio 3 - TIR'!$C$24)/('Ejercicio 3 - TIR'!$E$24-'Ejercicio 3 - TIR'!$C$24),'Ejercicio 3 - TIR'!$C$24+SQRT(('Ejercicio 3 - TIR'!$E$24-'Ejercicio 3 - TIR'!$C$24)*('Ejercicio 3 - TIR'!$D$24-'Ejercicio 3 - TIR'!$C$24)*T257),'Ejercicio 3 - TIR'!$E$24-SQRT(('Ejercicio 3 - TIR'!$E$24-'Ejercicio 3 - TIR'!$C$24)*('Ejercicio 3 - TIR'!$E$24-'Ejercicio 3 - TIR'!$D$24)*(1-T257)))</f>
        <v>0.162704802175975</v>
      </c>
      <c r="V257" s="27">
        <f ca="1" t="shared" si="1900"/>
        <v>0.901850710655318</v>
      </c>
      <c r="W257" s="29">
        <f ca="1">IF(V257&lt;=('Ejercicio 3 - TIR'!$D$25-'Ejercicio 3 - TIR'!$C$25)/('Ejercicio 3 - TIR'!$E$25-'Ejercicio 3 - TIR'!$C$25),'Ejercicio 3 - TIR'!$C$25+SQRT(('Ejercicio 3 - TIR'!$E$25-'Ejercicio 3 - TIR'!$C$25)*('Ejercicio 3 - TIR'!$D$25-'Ejercicio 3 - TIR'!$C$25)*V257),'Ejercicio 3 - TIR'!$E$25-SQRT(('Ejercicio 3 - TIR'!$E$25-'Ejercicio 3 - TIR'!$C$25)*('Ejercicio 3 - TIR'!$E$25-'Ejercicio 3 - TIR'!$D$25)*(1-V257)))</f>
        <v>0.231465639673666</v>
      </c>
      <c r="X257" s="27">
        <f ca="1" t="shared" si="1900"/>
        <v>0.310290024330696</v>
      </c>
      <c r="Y257" s="29">
        <f ca="1">IF(X257&lt;=('Ejercicio 3 - TIR'!$D$26-'Ejercicio 3 - TIR'!$C$26)/('Ejercicio 3 - TIR'!$E$26-'Ejercicio 3 - TIR'!$C$26),'Ejercicio 3 - TIR'!$C$26+SQRT(('Ejercicio 3 - TIR'!$E$26-'Ejercicio 3 - TIR'!$C$26)*('Ejercicio 3 - TIR'!$D$26-'Ejercicio 3 - TIR'!$C$26)*X257),'Ejercicio 3 - TIR'!$E$26-SQRT(('Ejercicio 3 - TIR'!$E$26-'Ejercicio 3 - TIR'!$C$26)*('Ejercicio 3 - TIR'!$E$26-'Ejercicio 3 - TIR'!$D$26)*(1-X257)))</f>
        <v>0.21894448247409</v>
      </c>
      <c r="Z257" s="27">
        <f ca="1" t="shared" si="1432"/>
        <v>1.13669253077652</v>
      </c>
      <c r="AA257" s="27">
        <f ca="1" t="shared" si="1433"/>
        <v>1.31425998981204</v>
      </c>
      <c r="AB257" s="27">
        <f ca="1" t="shared" si="1434"/>
        <v>1.52809640146221</v>
      </c>
      <c r="AC257" s="27">
        <f ca="1" t="shared" si="1435"/>
        <v>1.88179821250969</v>
      </c>
      <c r="AD257" s="27">
        <f ca="1" t="shared" si="1436"/>
        <v>2.29380754826829</v>
      </c>
      <c r="AE257" s="26">
        <f ca="1" t="shared" si="1437"/>
        <v>4168.84269584116</v>
      </c>
      <c r="AF257" s="26">
        <f ca="1" t="shared" si="1438"/>
        <v>4820.07491966306</v>
      </c>
      <c r="AG257" s="26">
        <f ca="1" t="shared" si="1439"/>
        <v>5604.32425594021</v>
      </c>
      <c r="AH257" s="26">
        <f ca="1" t="shared" si="1440"/>
        <v>6901.53275478005</v>
      </c>
      <c r="AI257" s="26">
        <f ca="1" t="shared" si="1441"/>
        <v>8412.58527205335</v>
      </c>
      <c r="AJ257" s="28">
        <f ca="1" t="shared" si="1442"/>
        <v>46568.9008254957</v>
      </c>
      <c r="AK257" s="28">
        <f ca="1" t="shared" si="1443"/>
        <v>53542.7266101593</v>
      </c>
      <c r="AL257" s="28">
        <f ca="1" t="shared" si="1444"/>
        <v>57994.7582915419</v>
      </c>
      <c r="AM257" s="28">
        <f ca="1" t="shared" si="1445"/>
        <v>70043.1264611665</v>
      </c>
      <c r="AN257" s="28">
        <f ca="1" t="shared" si="1446"/>
        <v>101920.990399983</v>
      </c>
      <c r="AO257" s="28">
        <f ca="1">C257/'Ejercicio 3 - TIR'!$D$7</f>
        <v>14744.450337811</v>
      </c>
      <c r="AP257" s="28">
        <f ca="1" t="shared" si="1447"/>
        <v>31824.4504876848</v>
      </c>
      <c r="AQ257" s="28">
        <f ca="1" t="shared" si="1448"/>
        <v>38798.2762723484</v>
      </c>
      <c r="AR257" s="28">
        <f ca="1" t="shared" si="1449"/>
        <v>43250.3079537309</v>
      </c>
      <c r="AS257" s="28">
        <f ca="1" t="shared" si="1450"/>
        <v>55298.6761233555</v>
      </c>
      <c r="AT257" s="28">
        <f ca="1" t="shared" si="1451"/>
        <v>87176.5400621724</v>
      </c>
      <c r="AU257" s="28">
        <f ca="1">AP257*'Ejercicio 3 - TIR'!$D$5</f>
        <v>15912.2252438424</v>
      </c>
      <c r="AV257" s="28">
        <f ca="1">AQ257*'Ejercicio 3 - TIR'!$D$5</f>
        <v>19399.1381361742</v>
      </c>
      <c r="AW257" s="28">
        <f ca="1">AR257*'Ejercicio 3 - TIR'!$D$5</f>
        <v>21625.1539768655</v>
      </c>
      <c r="AX257" s="28">
        <f ca="1">AS257*'Ejercicio 3 - TIR'!$D$5</f>
        <v>27649.3380616778</v>
      </c>
      <c r="AY257" s="28">
        <f ca="1">AT257*'Ejercicio 3 - TIR'!$D$5</f>
        <v>43588.2700310862</v>
      </c>
      <c r="AZ257" s="28">
        <f ca="1" t="shared" ref="AZ257:BD257" si="1901">AJ257-AU257-AE257</f>
        <v>26487.8328858122</v>
      </c>
      <c r="BA257" s="28">
        <f ca="1" t="shared" si="1901"/>
        <v>29323.5135543221</v>
      </c>
      <c r="BB257" s="28">
        <f ca="1" t="shared" si="1901"/>
        <v>30765.2800587362</v>
      </c>
      <c r="BC257" s="28">
        <f ca="1" t="shared" si="1901"/>
        <v>35492.2556447087</v>
      </c>
      <c r="BD257" s="28">
        <f ca="1" t="shared" si="1901"/>
        <v>49920.1350968438</v>
      </c>
      <c r="BE257" s="28">
        <f ca="1" t="shared" ref="BE257:BI257" si="1902">AZ257/Z257</f>
        <v>23302.5485508534</v>
      </c>
      <c r="BF257" s="28">
        <f ca="1" t="shared" si="1902"/>
        <v>22311.8057170071</v>
      </c>
      <c r="BG257" s="28">
        <f ca="1" t="shared" si="1902"/>
        <v>20133.075393213</v>
      </c>
      <c r="BH257" s="28">
        <f ca="1" t="shared" si="1902"/>
        <v>18860.8190871719</v>
      </c>
      <c r="BI257" s="28">
        <f ca="1" t="shared" si="1902"/>
        <v>21763.00062075</v>
      </c>
      <c r="BJ257" s="28">
        <f ca="1" t="shared" si="1454"/>
        <v>69956.4401137442</v>
      </c>
      <c r="BK257" s="28">
        <f ca="1" t="shared" si="1455"/>
        <v>33820.9314799377</v>
      </c>
      <c r="BL257" s="28">
        <f ca="1" t="shared" si="1456"/>
        <v>103777.371593682</v>
      </c>
      <c r="BM257" s="28">
        <f ca="1">BK257*'Ejercicio 3 - TIR'!$D$5</f>
        <v>16910.4657399688</v>
      </c>
      <c r="BN257" s="28">
        <f ca="1" t="shared" si="1457"/>
        <v>86866.905853713</v>
      </c>
      <c r="BO257" s="28">
        <f ca="1" t="shared" si="1458"/>
        <v>37870.1804862807</v>
      </c>
      <c r="BP257" s="28">
        <f ca="1" t="shared" si="1459"/>
        <v>-104220.20700643</v>
      </c>
      <c r="BQ257" s="28">
        <f ca="1" t="shared" ref="BQ257:BT257" si="1903">BE257</f>
        <v>23302.5485508534</v>
      </c>
      <c r="BR257" s="28">
        <f ca="1" t="shared" si="1903"/>
        <v>22311.8057170071</v>
      </c>
      <c r="BS257" s="28">
        <f ca="1" t="shared" si="1903"/>
        <v>20133.075393213</v>
      </c>
      <c r="BT257" s="28">
        <f ca="1" t="shared" si="1903"/>
        <v>18860.8190871719</v>
      </c>
      <c r="BU257" s="28">
        <f ca="1" t="shared" si="1461"/>
        <v>59633.1811070307</v>
      </c>
      <c r="BV257" s="30">
        <f ca="1" t="shared" si="1462"/>
        <v>10.1425818883882</v>
      </c>
    </row>
    <row r="258" ht="15" customHeight="1" spans="1:74">
      <c r="A258" s="26">
        <v>257</v>
      </c>
      <c r="B258" s="27">
        <f ca="1" t="shared" ref="B258:F258" si="1904">RAND()</f>
        <v>0.409818381937952</v>
      </c>
      <c r="C258" s="28">
        <f ca="1">IF(B258&lt;=('Ejercicio 3 - TIR'!$D$13-'Ejercicio 3 - TIR'!$C$13)/('Ejercicio 3 - TIR'!$E$13-'Ejercicio 3 - TIR'!$C$13),'Ejercicio 3 - TIR'!$C$13+SQRT(('Ejercicio 3 - TIR'!$E$13-'Ejercicio 3 - TIR'!$C$13)*('Ejercicio 3 - TIR'!$D$13-'Ejercicio 3 - TIR'!$C$13)*B258),'Ejercicio 3 - TIR'!$E$13-SQRT(('Ejercicio 3 - TIR'!$E$13-'Ejercicio 3 - TIR'!$C$13)*('Ejercicio 3 - TIR'!$E$13-'Ejercicio 3 - TIR'!$D$13)*(1-B258)))</f>
        <v>73387.6355489698</v>
      </c>
      <c r="D258" s="27">
        <f ca="1" t="shared" si="1904"/>
        <v>0.983632875003321</v>
      </c>
      <c r="E258" s="28">
        <f ca="1">IF(D258&lt;=('Ejercicio 3 - TIR'!$D$14-'Ejercicio 3 - TIR'!$C$14)/('Ejercicio 3 - TIR'!$E$14-'Ejercicio 3 - TIR'!$C$14),'Ejercicio 3 - TIR'!$C$14+SQRT(('Ejercicio 3 - TIR'!$E$14-'Ejercicio 3 - TIR'!$C$14)*('Ejercicio 3 - TIR'!$D$14-'Ejercicio 3 - TIR'!$C$14)*D258),'Ejercicio 3 - TIR'!$E$14-SQRT(('Ejercicio 3 - TIR'!$E$14-'Ejercicio 3 - TIR'!$C$14)*('Ejercicio 3 - TIR'!$E$14-'Ejercicio 3 - TIR'!$D$14)*(1-D258)))</f>
        <v>38433.1340997067</v>
      </c>
      <c r="F258" s="27">
        <f ca="1" t="shared" si="1904"/>
        <v>0.325136611526675</v>
      </c>
      <c r="G258" s="28">
        <f ca="1">IF(F258&lt;=('Ejercicio 3 - TIR'!$D$18-'Ejercicio 3 - TIR'!$C$18)/('Ejercicio 3 - TIR'!$E$18-'Ejercicio 3 - TIR'!$C$18),'Ejercicio 3 - TIR'!$C$18+SQRT(('Ejercicio 3 - TIR'!$E$18-'Ejercicio 3 - TIR'!$C$18)*('Ejercicio 3 - TIR'!$D$18-'Ejercicio 3 - TIR'!$C$18)*F258),'Ejercicio 3 - TIR'!$E$18-SQRT(('Ejercicio 3 - TIR'!$E$18-'Ejercicio 3 - TIR'!$C$18)*('Ejercicio 3 - TIR'!$E$18-'Ejercicio 3 - TIR'!$D$18)*(1-F258)))</f>
        <v>36983.5873109027</v>
      </c>
      <c r="H258" s="27">
        <f ca="1" t="shared" ref="H258:L258" si="1905">RAND()</f>
        <v>0.865780407343475</v>
      </c>
      <c r="I258" s="28">
        <f ca="1">IF(H258&lt;=('Ejercicio 3 - TIR'!$D$18-'Ejercicio 3 - TIR'!$C$18)/('Ejercicio 3 - TIR'!$E$18-'Ejercicio 3 - TIR'!$C$18),'Ejercicio 3 - TIR'!$C$18+SQRT(('Ejercicio 3 - TIR'!$E$18-'Ejercicio 3 - TIR'!$C$18)*('Ejercicio 3 - TIR'!$D$18-'Ejercicio 3 - TIR'!$C$18)*H258),'Ejercicio 3 - TIR'!$E$18-SQRT(('Ejercicio 3 - TIR'!$E$18-'Ejercicio 3 - TIR'!$C$18)*('Ejercicio 3 - TIR'!$E$18-'Ejercicio 3 - TIR'!$D$18)*(1-H258)))</f>
        <v>41827.2300037287</v>
      </c>
      <c r="J258" s="27">
        <f ca="1" t="shared" si="1905"/>
        <v>0.92019593555842</v>
      </c>
      <c r="K258" s="28">
        <f ca="1">IF(J258&lt;=('Ejercicio 3 - TIR'!$D$18-'Ejercicio 3 - TIR'!$C$18)/('Ejercicio 3 - TIR'!$E$18-'Ejercicio 3 - TIR'!$C$18),'Ejercicio 3 - TIR'!$C$18+SQRT(('Ejercicio 3 - TIR'!$E$18-'Ejercicio 3 - TIR'!$C$18)*('Ejercicio 3 - TIR'!$D$18-'Ejercicio 3 - TIR'!$C$18)*J258),'Ejercicio 3 - TIR'!$E$18-SQRT(('Ejercicio 3 - TIR'!$E$18-'Ejercicio 3 - TIR'!$C$18)*('Ejercicio 3 - TIR'!$E$18-'Ejercicio 3 - TIR'!$D$18)*(1-J258)))</f>
        <v>42553.5117345226</v>
      </c>
      <c r="L258" s="27">
        <f ca="1" t="shared" si="1905"/>
        <v>0.411916258349455</v>
      </c>
      <c r="M258" s="28">
        <f ca="1">IF(L258&lt;=('Ejercicio 3 - TIR'!$D$18-'Ejercicio 3 - TIR'!$C$18)/('Ejercicio 3 - TIR'!$E$18-'Ejercicio 3 - TIR'!$C$18),'Ejercicio 3 - TIR'!$C$18+SQRT(('Ejercicio 3 - TIR'!$E$18-'Ejercicio 3 - TIR'!$C$18)*('Ejercicio 3 - TIR'!$D$18-'Ejercicio 3 - TIR'!$C$18)*L258),'Ejercicio 3 - TIR'!$E$18-SQRT(('Ejercicio 3 - TIR'!$E$18-'Ejercicio 3 - TIR'!$C$18)*('Ejercicio 3 - TIR'!$E$18-'Ejercicio 3 - TIR'!$D$18)*(1-L258)))</f>
        <v>37860.4986325562</v>
      </c>
      <c r="N258" s="27">
        <f ca="1" t="shared" ref="N258:R258" si="1906">RAND()</f>
        <v>0.326499281532179</v>
      </c>
      <c r="O258" s="28">
        <f ca="1">IF(N258&lt;=('Ejercicio 3 - TIR'!$D$18-'Ejercicio 3 - TIR'!$C$18)/('Ejercicio 3 - TIR'!$E$18-'Ejercicio 3 - TIR'!$C$18),'Ejercicio 3 - TIR'!$C$18+SQRT(('Ejercicio 3 - TIR'!$E$18-'Ejercicio 3 - TIR'!$C$18)*('Ejercicio 3 - TIR'!$D$18-'Ejercicio 3 - TIR'!$C$18)*N258),'Ejercicio 3 - TIR'!$E$18-SQRT(('Ejercicio 3 - TIR'!$E$18-'Ejercicio 3 - TIR'!$C$18)*('Ejercicio 3 - TIR'!$E$18-'Ejercicio 3 - TIR'!$D$18)*(1-N258)))</f>
        <v>36998.2063580482</v>
      </c>
      <c r="P258" s="27">
        <f ca="1" t="shared" si="1906"/>
        <v>0.959791549624155</v>
      </c>
      <c r="Q258" s="29">
        <f ca="1">IF(P258&lt;=('Ejercicio 3 - TIR'!$D$22-'Ejercicio 3 - TIR'!$C$22)/('Ejercicio 3 - TIR'!$E$22-'Ejercicio 3 - TIR'!$C$22),'Ejercicio 3 - TIR'!$C$22+SQRT(('Ejercicio 3 - TIR'!$E$22-'Ejercicio 3 - TIR'!$C$22)*('Ejercicio 3 - TIR'!$D$22-'Ejercicio 3 - TIR'!$C$22)*P258),'Ejercicio 3 - TIR'!$E$22-SQRT(('Ejercicio 3 - TIR'!$E$22-'Ejercicio 3 - TIR'!$C$22)*('Ejercicio 3 - TIR'!$E$22-'Ejercicio 3 - TIR'!$D$22)*(1-P258)))</f>
        <v>0.171492637854392</v>
      </c>
      <c r="R258" s="27">
        <f ca="1" t="shared" si="1906"/>
        <v>0.198523769410846</v>
      </c>
      <c r="S258" s="29">
        <f ca="1">IF(R258&lt;=('Ejercicio 3 - TIR'!$D$23-'Ejercicio 3 - TIR'!$C$23)/('Ejercicio 3 - TIR'!$E$23-'Ejercicio 3 - TIR'!$C$23),'Ejercicio 3 - TIR'!$C$23+SQRT(('Ejercicio 3 - TIR'!$E$23-'Ejercicio 3 - TIR'!$C$23)*('Ejercicio 3 - TIR'!$D$23-'Ejercicio 3 - TIR'!$C$23)*R258),'Ejercicio 3 - TIR'!$E$23-SQRT(('Ejercicio 3 - TIR'!$E$23-'Ejercicio 3 - TIR'!$C$23)*('Ejercicio 3 - TIR'!$E$23-'Ejercicio 3 - TIR'!$D$23)*(1-R258)))</f>
        <v>0.138903512502694</v>
      </c>
      <c r="T258" s="27">
        <f ca="1" t="shared" ref="T258:X258" si="1907">RAND()</f>
        <v>0.11224192896171</v>
      </c>
      <c r="U258" s="29">
        <f ca="1">IF(T258&lt;=('Ejercicio 3 - TIR'!$D$24-'Ejercicio 3 - TIR'!$C$24)/('Ejercicio 3 - TIR'!$E$24-'Ejercicio 3 - TIR'!$C$24),'Ejercicio 3 - TIR'!$C$24+SQRT(('Ejercicio 3 - TIR'!$E$24-'Ejercicio 3 - TIR'!$C$24)*('Ejercicio 3 - TIR'!$D$24-'Ejercicio 3 - TIR'!$C$24)*T258),'Ejercicio 3 - TIR'!$E$24-SQRT(('Ejercicio 3 - TIR'!$E$24-'Ejercicio 3 - TIR'!$C$24)*('Ejercicio 3 - TIR'!$E$24-'Ejercicio 3 - TIR'!$D$24)*(1-T258)))</f>
        <v>0.165352786418745</v>
      </c>
      <c r="V258" s="27">
        <f ca="1" t="shared" si="1907"/>
        <v>0.129644240015785</v>
      </c>
      <c r="W258" s="29">
        <f ca="1">IF(V258&lt;=('Ejercicio 3 - TIR'!$D$25-'Ejercicio 3 - TIR'!$C$25)/('Ejercicio 3 - TIR'!$E$25-'Ejercicio 3 - TIR'!$C$25),'Ejercicio 3 - TIR'!$C$25+SQRT(('Ejercicio 3 - TIR'!$E$25-'Ejercicio 3 - TIR'!$C$25)*('Ejercicio 3 - TIR'!$D$25-'Ejercicio 3 - TIR'!$C$25)*V258),'Ejercicio 3 - TIR'!$E$25-SQRT(('Ejercicio 3 - TIR'!$E$25-'Ejercicio 3 - TIR'!$C$25)*('Ejercicio 3 - TIR'!$E$25-'Ejercicio 3 - TIR'!$D$25)*(1-V258)))</f>
        <v>0.193472265437635</v>
      </c>
      <c r="X258" s="27">
        <f ca="1" t="shared" si="1907"/>
        <v>0.943123486990035</v>
      </c>
      <c r="Y258" s="29">
        <f ca="1">IF(X258&lt;=('Ejercicio 3 - TIR'!$D$26-'Ejercicio 3 - TIR'!$C$26)/('Ejercicio 3 - TIR'!$E$26-'Ejercicio 3 - TIR'!$C$26),'Ejercicio 3 - TIR'!$C$26+SQRT(('Ejercicio 3 - TIR'!$E$26-'Ejercicio 3 - TIR'!$C$26)*('Ejercicio 3 - TIR'!$D$26-'Ejercicio 3 - TIR'!$C$26)*X258),'Ejercicio 3 - TIR'!$E$26-SQRT(('Ejercicio 3 - TIR'!$E$26-'Ejercicio 3 - TIR'!$C$26)*('Ejercicio 3 - TIR'!$E$26-'Ejercicio 3 - TIR'!$D$26)*(1-X258)))</f>
        <v>0.262474784730172</v>
      </c>
      <c r="Z258" s="27">
        <f ca="1" t="shared" ref="Z258:Z321" si="1908">(1+Q258)</f>
        <v>1.17149263785439</v>
      </c>
      <c r="AA258" s="27">
        <f ca="1" t="shared" ref="AA258:AA321" si="1909">Z258*(1+S258)</f>
        <v>1.33421708012341</v>
      </c>
      <c r="AB258" s="27">
        <f ca="1" t="shared" ref="AB258:AB321" si="1910">AA258*(1+U258)</f>
        <v>1.5548335920093</v>
      </c>
      <c r="AC258" s="27">
        <f ca="1" t="shared" ref="AC258:AC321" si="1911">AB258*(1+W258)</f>
        <v>1.85565076943388</v>
      </c>
      <c r="AD258" s="27">
        <f ca="1" t="shared" ref="AD258:AD321" si="1912">AC258*(1+Y258)</f>
        <v>2.34271230567541</v>
      </c>
      <c r="AE258" s="26">
        <f ca="1" t="shared" ref="AE258:AE321" si="1913">E258*Q258</f>
        <v>6590.9995477703</v>
      </c>
      <c r="AF258" s="26">
        <f ca="1" t="shared" ref="AF258:AF321" si="1914">AE258*(1+S258)</f>
        <v>7506.51253585926</v>
      </c>
      <c r="AG258" s="26">
        <f ca="1" t="shared" ref="AG258:AG321" si="1915">AF258*(1+U258)</f>
        <v>8747.73529995083</v>
      </c>
      <c r="AH258" s="26">
        <f ca="1" t="shared" ref="AH258:AH321" si="1916">AG258*(1+W258)</f>
        <v>10440.1794658811</v>
      </c>
      <c r="AI258" s="26">
        <f ca="1" t="shared" ref="AI258:AI321" si="1917">AH258*(1+Y258)</f>
        <v>13180.4633237326</v>
      </c>
      <c r="AJ258" s="28">
        <f ca="1" t="shared" ref="AJ258:AJ321" si="1918">G258*Z258</f>
        <v>43326.0002561676</v>
      </c>
      <c r="AK258" s="28">
        <f ca="1" t="shared" ref="AK258:AK321" si="1919">I258*AA258</f>
        <v>55806.6046852254</v>
      </c>
      <c r="AL258" s="28">
        <f ca="1" t="shared" ref="AL258:AL321" si="1920">K258*AB258</f>
        <v>66163.6295027978</v>
      </c>
      <c r="AM258" s="28">
        <f ca="1" t="shared" ref="AM258:AM321" si="1921">M258*AC258</f>
        <v>70255.8634186532</v>
      </c>
      <c r="AN258" s="28">
        <f ca="1" t="shared" ref="AN258:AN321" si="1922">O258*AD258</f>
        <v>86676.1533229179</v>
      </c>
      <c r="AO258" s="28">
        <f ca="1">C258/'Ejercicio 3 - TIR'!$D$7</f>
        <v>14677.527109794</v>
      </c>
      <c r="AP258" s="28">
        <f ca="1" t="shared" ref="AP258:AP321" si="1923">AJ258-AO258</f>
        <v>28648.4731463737</v>
      </c>
      <c r="AQ258" s="28">
        <f ca="1" t="shared" ref="AQ258:AQ321" si="1924">AK258-AO258</f>
        <v>41129.0775754314</v>
      </c>
      <c r="AR258" s="28">
        <f ca="1" t="shared" ref="AR258:AR321" si="1925">AL258-AO258</f>
        <v>51486.1023930038</v>
      </c>
      <c r="AS258" s="28">
        <f ca="1" t="shared" ref="AS258:AS321" si="1926">AM258-AO258</f>
        <v>55578.3363088593</v>
      </c>
      <c r="AT258" s="28">
        <f ca="1" t="shared" ref="AT258:AT321" si="1927">AN258-AO258</f>
        <v>71998.626213124</v>
      </c>
      <c r="AU258" s="28">
        <f ca="1">AP258*'Ejercicio 3 - TIR'!$D$5</f>
        <v>14324.2365731868</v>
      </c>
      <c r="AV258" s="28">
        <f ca="1">AQ258*'Ejercicio 3 - TIR'!$D$5</f>
        <v>20564.5387877157</v>
      </c>
      <c r="AW258" s="28">
        <f ca="1">AR258*'Ejercicio 3 - TIR'!$D$5</f>
        <v>25743.0511965019</v>
      </c>
      <c r="AX258" s="28">
        <f ca="1">AS258*'Ejercicio 3 - TIR'!$D$5</f>
        <v>27789.1681544296</v>
      </c>
      <c r="AY258" s="28">
        <f ca="1">AT258*'Ejercicio 3 - TIR'!$D$5</f>
        <v>35999.313106562</v>
      </c>
      <c r="AZ258" s="28">
        <f ca="1" t="shared" ref="AZ258:BD258" si="1928">AJ258-AU258-AE258</f>
        <v>22410.7641352105</v>
      </c>
      <c r="BA258" s="28">
        <f ca="1" t="shared" si="1928"/>
        <v>27735.5533616504</v>
      </c>
      <c r="BB258" s="28">
        <f ca="1" t="shared" si="1928"/>
        <v>31672.8430063451</v>
      </c>
      <c r="BC258" s="28">
        <f ca="1" t="shared" si="1928"/>
        <v>32026.5157983425</v>
      </c>
      <c r="BD258" s="28">
        <f ca="1" t="shared" si="1928"/>
        <v>37496.3768926234</v>
      </c>
      <c r="BE258" s="28">
        <f ca="1" t="shared" ref="BE258:BI258" si="1929">AZ258/Z258</f>
        <v>19130.093874304</v>
      </c>
      <c r="BF258" s="28">
        <f ca="1" t="shared" si="1929"/>
        <v>20787.8866001962</v>
      </c>
      <c r="BG258" s="28">
        <f ca="1" t="shared" si="1929"/>
        <v>20370.5677373579</v>
      </c>
      <c r="BH258" s="28">
        <f ca="1" t="shared" si="1929"/>
        <v>17258.9133288874</v>
      </c>
      <c r="BI258" s="28">
        <f ca="1" t="shared" si="1929"/>
        <v>16005.5405872011</v>
      </c>
      <c r="BJ258" s="28">
        <f ca="1" t="shared" ref="BJ258:BJ321" si="1930">E258*AD258</f>
        <v>90037.7762010563</v>
      </c>
      <c r="BK258" s="28">
        <f ca="1" t="shared" ref="BK258:BK321" si="1931">0.2*C258*AD258</f>
        <v>34385.2233769988</v>
      </c>
      <c r="BL258" s="28">
        <f ca="1" t="shared" ref="BL258:BL321" si="1932">BJ258+BK258</f>
        <v>124422.999578055</v>
      </c>
      <c r="BM258" s="28">
        <f ca="1">BK258*'Ejercicio 3 - TIR'!$D$5</f>
        <v>17192.6116884994</v>
      </c>
      <c r="BN258" s="28">
        <f ca="1" t="shared" ref="BN258:BN321" si="1933">BL258-BM258</f>
        <v>107230.387889556</v>
      </c>
      <c r="BO258" s="28">
        <f ca="1" t="shared" ref="BO258:BO321" si="1934">BN258/AD258</f>
        <v>45771.8976546037</v>
      </c>
      <c r="BP258" s="28">
        <f ca="1" t="shared" ref="BP258:BP321" si="1935">-(C258+E258)</f>
        <v>-111820.769648677</v>
      </c>
      <c r="BQ258" s="28">
        <f ca="1" t="shared" ref="BQ258:BT258" si="1936">BE258</f>
        <v>19130.093874304</v>
      </c>
      <c r="BR258" s="28">
        <f ca="1" t="shared" si="1936"/>
        <v>20787.8866001962</v>
      </c>
      <c r="BS258" s="28">
        <f ca="1" t="shared" si="1936"/>
        <v>20370.5677373579</v>
      </c>
      <c r="BT258" s="28">
        <f ca="1" t="shared" si="1936"/>
        <v>17258.9133288874</v>
      </c>
      <c r="BU258" s="28">
        <f ca="1" t="shared" ref="BU258:BU321" si="1937">BI258+BO258</f>
        <v>61777.4382418048</v>
      </c>
      <c r="BV258" s="30">
        <f ca="1" t="shared" ref="BV258:BV321" si="1938">IFERROR(IRR(BP258:BU258,0.1),NA())*100</f>
        <v>6.45550747095249</v>
      </c>
    </row>
    <row r="259" ht="15" customHeight="1" spans="1:74">
      <c r="A259" s="26">
        <v>258</v>
      </c>
      <c r="B259" s="27">
        <f ca="1" t="shared" ref="B259:F259" si="1939">RAND()</f>
        <v>0.312259706189258</v>
      </c>
      <c r="C259" s="28">
        <f ca="1">IF(B259&lt;=('Ejercicio 3 - TIR'!$D$13-'Ejercicio 3 - TIR'!$C$13)/('Ejercicio 3 - TIR'!$E$13-'Ejercicio 3 - TIR'!$C$13),'Ejercicio 3 - TIR'!$C$13+SQRT(('Ejercicio 3 - TIR'!$E$13-'Ejercicio 3 - TIR'!$C$13)*('Ejercicio 3 - TIR'!$D$13-'Ejercicio 3 - TIR'!$C$13)*B259),'Ejercicio 3 - TIR'!$E$13-SQRT(('Ejercicio 3 - TIR'!$E$13-'Ejercicio 3 - TIR'!$C$13)*('Ejercicio 3 - TIR'!$E$13-'Ejercicio 3 - TIR'!$D$13)*(1-B259)))</f>
        <v>71272.1676318437</v>
      </c>
      <c r="D259" s="27">
        <f ca="1" t="shared" si="1939"/>
        <v>0.177378424228302</v>
      </c>
      <c r="E259" s="28">
        <f ca="1">IF(D259&lt;=('Ejercicio 3 - TIR'!$D$14-'Ejercicio 3 - TIR'!$C$14)/('Ejercicio 3 - TIR'!$E$14-'Ejercicio 3 - TIR'!$C$14),'Ejercicio 3 - TIR'!$C$14+SQRT(('Ejercicio 3 - TIR'!$E$14-'Ejercicio 3 - TIR'!$C$14)*('Ejercicio 3 - TIR'!$D$14-'Ejercicio 3 - TIR'!$C$14)*D259),'Ejercicio 3 - TIR'!$E$14-SQRT(('Ejercicio 3 - TIR'!$E$14-'Ejercicio 3 - TIR'!$C$14)*('Ejercicio 3 - TIR'!$E$14-'Ejercicio 3 - TIR'!$D$14)*(1-D259)))</f>
        <v>28647.3801306037</v>
      </c>
      <c r="F259" s="27">
        <f ca="1" t="shared" si="1939"/>
        <v>0.365462966369994</v>
      </c>
      <c r="G259" s="28">
        <f ca="1">IF(F259&lt;=('Ejercicio 3 - TIR'!$D$18-'Ejercicio 3 - TIR'!$C$18)/('Ejercicio 3 - TIR'!$E$18-'Ejercicio 3 - TIR'!$C$18),'Ejercicio 3 - TIR'!$C$18+SQRT(('Ejercicio 3 - TIR'!$E$18-'Ejercicio 3 - TIR'!$C$18)*('Ejercicio 3 - TIR'!$D$18-'Ejercicio 3 - TIR'!$C$18)*F259),'Ejercicio 3 - TIR'!$E$18-SQRT(('Ejercicio 3 - TIR'!$E$18-'Ejercicio 3 - TIR'!$C$18)*('Ejercicio 3 - TIR'!$E$18-'Ejercicio 3 - TIR'!$D$18)*(1-F259)))</f>
        <v>37404.0154615924</v>
      </c>
      <c r="H259" s="27">
        <f ca="1" t="shared" ref="H259:L259" si="1940">RAND()</f>
        <v>0.420188787181107</v>
      </c>
      <c r="I259" s="28">
        <f ca="1">IF(H259&lt;=('Ejercicio 3 - TIR'!$D$18-'Ejercicio 3 - TIR'!$C$18)/('Ejercicio 3 - TIR'!$E$18-'Ejercicio 3 - TIR'!$C$18),'Ejercicio 3 - TIR'!$C$18+SQRT(('Ejercicio 3 - TIR'!$E$18-'Ejercicio 3 - TIR'!$C$18)*('Ejercicio 3 - TIR'!$D$18-'Ejercicio 3 - TIR'!$C$18)*H259),'Ejercicio 3 - TIR'!$E$18-SQRT(('Ejercicio 3 - TIR'!$E$18-'Ejercicio 3 - TIR'!$C$18)*('Ejercicio 3 - TIR'!$E$18-'Ejercicio 3 - TIR'!$D$18)*(1-H259)))</f>
        <v>37939.0376039647</v>
      </c>
      <c r="J259" s="27">
        <f ca="1" t="shared" si="1940"/>
        <v>0.353214797263988</v>
      </c>
      <c r="K259" s="28">
        <f ca="1">IF(J259&lt;=('Ejercicio 3 - TIR'!$D$18-'Ejercicio 3 - TIR'!$C$18)/('Ejercicio 3 - TIR'!$E$18-'Ejercicio 3 - TIR'!$C$18),'Ejercicio 3 - TIR'!$C$18+SQRT(('Ejercicio 3 - TIR'!$E$18-'Ejercicio 3 - TIR'!$C$18)*('Ejercicio 3 - TIR'!$D$18-'Ejercicio 3 - TIR'!$C$18)*J259),'Ejercicio 3 - TIR'!$E$18-SQRT(('Ejercicio 3 - TIR'!$E$18-'Ejercicio 3 - TIR'!$C$18)*('Ejercicio 3 - TIR'!$E$18-'Ejercicio 3 - TIR'!$D$18)*(1-J259)))</f>
        <v>37278.8886232445</v>
      </c>
      <c r="L259" s="27">
        <f ca="1" t="shared" si="1940"/>
        <v>0.415746527328615</v>
      </c>
      <c r="M259" s="28">
        <f ca="1">IF(L259&lt;=('Ejercicio 3 - TIR'!$D$18-'Ejercicio 3 - TIR'!$C$18)/('Ejercicio 3 - TIR'!$E$18-'Ejercicio 3 - TIR'!$C$18),'Ejercicio 3 - TIR'!$C$18+SQRT(('Ejercicio 3 - TIR'!$E$18-'Ejercicio 3 - TIR'!$C$18)*('Ejercicio 3 - TIR'!$D$18-'Ejercicio 3 - TIR'!$C$18)*L259),'Ejercicio 3 - TIR'!$E$18-SQRT(('Ejercicio 3 - TIR'!$E$18-'Ejercicio 3 - TIR'!$C$18)*('Ejercicio 3 - TIR'!$E$18-'Ejercicio 3 - TIR'!$D$18)*(1-L259)))</f>
        <v>37896.9601176207</v>
      </c>
      <c r="N259" s="27">
        <f ca="1" t="shared" ref="N259:R259" si="1941">RAND()</f>
        <v>0.897076785751693</v>
      </c>
      <c r="O259" s="28">
        <f ca="1">IF(N259&lt;=('Ejercicio 3 - TIR'!$D$18-'Ejercicio 3 - TIR'!$C$18)/('Ejercicio 3 - TIR'!$E$18-'Ejercicio 3 - TIR'!$C$18),'Ejercicio 3 - TIR'!$C$18+SQRT(('Ejercicio 3 - TIR'!$E$18-'Ejercicio 3 - TIR'!$C$18)*('Ejercicio 3 - TIR'!$D$18-'Ejercicio 3 - TIR'!$C$18)*N259),'Ejercicio 3 - TIR'!$E$18-SQRT(('Ejercicio 3 - TIR'!$E$18-'Ejercicio 3 - TIR'!$C$18)*('Ejercicio 3 - TIR'!$E$18-'Ejercicio 3 - TIR'!$D$18)*(1-N259)))</f>
        <v>42221.6477781564</v>
      </c>
      <c r="P259" s="27">
        <f ca="1" t="shared" si="1941"/>
        <v>0.745646349626741</v>
      </c>
      <c r="Q259" s="29">
        <f ca="1">IF(P259&lt;=('Ejercicio 3 - TIR'!$D$22-'Ejercicio 3 - TIR'!$C$22)/('Ejercicio 3 - TIR'!$E$22-'Ejercicio 3 - TIR'!$C$22),'Ejercicio 3 - TIR'!$C$22+SQRT(('Ejercicio 3 - TIR'!$E$22-'Ejercicio 3 - TIR'!$C$22)*('Ejercicio 3 - TIR'!$D$22-'Ejercicio 3 - TIR'!$C$22)*P259),'Ejercicio 3 - TIR'!$E$22-SQRT(('Ejercicio 3 - TIR'!$E$22-'Ejercicio 3 - TIR'!$C$22)*('Ejercicio 3 - TIR'!$E$22-'Ejercicio 3 - TIR'!$D$22)*(1-P259)))</f>
        <v>0.158602884057148</v>
      </c>
      <c r="R259" s="27">
        <f ca="1" t="shared" si="1941"/>
        <v>0.209839127024541</v>
      </c>
      <c r="S259" s="29">
        <f ca="1">IF(R259&lt;=('Ejercicio 3 - TIR'!$D$23-'Ejercicio 3 - TIR'!$C$23)/('Ejercicio 3 - TIR'!$E$23-'Ejercicio 3 - TIR'!$C$23),'Ejercicio 3 - TIR'!$C$23+SQRT(('Ejercicio 3 - TIR'!$E$23-'Ejercicio 3 - TIR'!$C$23)*('Ejercicio 3 - TIR'!$D$23-'Ejercicio 3 - TIR'!$C$23)*R259),'Ejercicio 3 - TIR'!$E$23-SQRT(('Ejercicio 3 - TIR'!$E$23-'Ejercicio 3 - TIR'!$C$23)*('Ejercicio 3 - TIR'!$E$23-'Ejercicio 3 - TIR'!$D$23)*(1-R259)))</f>
        <v>0.139434773696757</v>
      </c>
      <c r="T259" s="27">
        <f ca="1" t="shared" ref="T259:X259" si="1942">RAND()</f>
        <v>0.718844935809647</v>
      </c>
      <c r="U259" s="29">
        <f ca="1">IF(T259&lt;=('Ejercicio 3 - TIR'!$D$24-'Ejercicio 3 - TIR'!$C$24)/('Ejercicio 3 - TIR'!$E$24-'Ejercicio 3 - TIR'!$C$24),'Ejercicio 3 - TIR'!$C$24+SQRT(('Ejercicio 3 - TIR'!$E$24-'Ejercicio 3 - TIR'!$C$24)*('Ejercicio 3 - TIR'!$D$24-'Ejercicio 3 - TIR'!$C$24)*T259),'Ejercicio 3 - TIR'!$E$24-SQRT(('Ejercicio 3 - TIR'!$E$24-'Ejercicio 3 - TIR'!$C$24)*('Ejercicio 3 - TIR'!$E$24-'Ejercicio 3 - TIR'!$D$24)*(1-T259)))</f>
        <v>0.191942306229253</v>
      </c>
      <c r="V259" s="27">
        <f ca="1" t="shared" si="1942"/>
        <v>0.585205786110986</v>
      </c>
      <c r="W259" s="29">
        <f ca="1">IF(V259&lt;=('Ejercicio 3 - TIR'!$D$25-'Ejercicio 3 - TIR'!$C$25)/('Ejercicio 3 - TIR'!$E$25-'Ejercicio 3 - TIR'!$C$25),'Ejercicio 3 - TIR'!$C$25+SQRT(('Ejercicio 3 - TIR'!$E$25-'Ejercicio 3 - TIR'!$C$25)*('Ejercicio 3 - TIR'!$D$25-'Ejercicio 3 - TIR'!$C$25)*V259),'Ejercicio 3 - TIR'!$E$25-SQRT(('Ejercicio 3 - TIR'!$E$25-'Ejercicio 3 - TIR'!$C$25)*('Ejercicio 3 - TIR'!$E$25-'Ejercicio 3 - TIR'!$D$25)*(1-V259)))</f>
        <v>0.211897772393054</v>
      </c>
      <c r="X259" s="27">
        <f ca="1" t="shared" si="1942"/>
        <v>0.655276747920856</v>
      </c>
      <c r="Y259" s="29">
        <f ca="1">IF(X259&lt;=('Ejercicio 3 - TIR'!$D$26-'Ejercicio 3 - TIR'!$C$26)/('Ejercicio 3 - TIR'!$E$26-'Ejercicio 3 - TIR'!$C$26),'Ejercicio 3 - TIR'!$C$26+SQRT(('Ejercicio 3 - TIR'!$E$26-'Ejercicio 3 - TIR'!$C$26)*('Ejercicio 3 - TIR'!$D$26-'Ejercicio 3 - TIR'!$C$26)*X259),'Ejercicio 3 - TIR'!$E$26-SQRT(('Ejercicio 3 - TIR'!$E$26-'Ejercicio 3 - TIR'!$C$26)*('Ejercicio 3 - TIR'!$E$26-'Ejercicio 3 - TIR'!$D$26)*(1-X259)))</f>
        <v>0.236854831542485</v>
      </c>
      <c r="Z259" s="27">
        <f ca="1" t="shared" si="1908"/>
        <v>1.15860288405715</v>
      </c>
      <c r="AA259" s="27">
        <f ca="1" t="shared" si="1909"/>
        <v>1.32015241500007</v>
      </c>
      <c r="AB259" s="27">
        <f ca="1" t="shared" si="1910"/>
        <v>1.5735455141093</v>
      </c>
      <c r="AC259" s="27">
        <f ca="1" t="shared" si="1911"/>
        <v>1.90697630330814</v>
      </c>
      <c r="AD259" s="27">
        <f ca="1" t="shared" si="1912"/>
        <v>2.3586528543837</v>
      </c>
      <c r="AE259" s="26">
        <f ca="1" t="shared" si="1913"/>
        <v>4543.55710939517</v>
      </c>
      <c r="AF259" s="26">
        <f ca="1" t="shared" si="1914"/>
        <v>5177.08696672198</v>
      </c>
      <c r="AG259" s="26">
        <f ca="1" t="shared" si="1915"/>
        <v>6170.78897866401</v>
      </c>
      <c r="AH259" s="26">
        <f ca="1" t="shared" si="1916"/>
        <v>7478.36541715052</v>
      </c>
      <c r="AI259" s="26">
        <f ca="1" t="shared" si="1917"/>
        <v>9249.65239824285</v>
      </c>
      <c r="AJ259" s="28">
        <f ca="1" t="shared" si="1918"/>
        <v>43336.4001891191</v>
      </c>
      <c r="AK259" s="28">
        <f ca="1" t="shared" si="1919"/>
        <v>50085.3121156524</v>
      </c>
      <c r="AL259" s="28">
        <f ca="1" t="shared" si="1920"/>
        <v>58660.0279640865</v>
      </c>
      <c r="AM259" s="28">
        <f ca="1" t="shared" si="1921"/>
        <v>72268.6049117164</v>
      </c>
      <c r="AN259" s="28">
        <f ca="1" t="shared" si="1922"/>
        <v>99586.2100487319</v>
      </c>
      <c r="AO259" s="28">
        <f ca="1">C259/'Ejercicio 3 - TIR'!$D$7</f>
        <v>14254.4335263687</v>
      </c>
      <c r="AP259" s="28">
        <f ca="1" t="shared" si="1923"/>
        <v>29081.9666627503</v>
      </c>
      <c r="AQ259" s="28">
        <f ca="1" t="shared" si="1924"/>
        <v>35830.8785892836</v>
      </c>
      <c r="AR259" s="28">
        <f ca="1" t="shared" si="1925"/>
        <v>44405.5944377178</v>
      </c>
      <c r="AS259" s="28">
        <f ca="1" t="shared" si="1926"/>
        <v>58014.1713853477</v>
      </c>
      <c r="AT259" s="28">
        <f ca="1" t="shared" si="1927"/>
        <v>85331.7765223632</v>
      </c>
      <c r="AU259" s="28">
        <f ca="1">AP259*'Ejercicio 3 - TIR'!$D$5</f>
        <v>14540.9833313752</v>
      </c>
      <c r="AV259" s="28">
        <f ca="1">AQ259*'Ejercicio 3 - TIR'!$D$5</f>
        <v>17915.4392946418</v>
      </c>
      <c r="AW259" s="28">
        <f ca="1">AR259*'Ejercicio 3 - TIR'!$D$5</f>
        <v>22202.7972188589</v>
      </c>
      <c r="AX259" s="28">
        <f ca="1">AS259*'Ejercicio 3 - TIR'!$D$5</f>
        <v>29007.0856926738</v>
      </c>
      <c r="AY259" s="28">
        <f ca="1">AT259*'Ejercicio 3 - TIR'!$D$5</f>
        <v>42665.8882611816</v>
      </c>
      <c r="AZ259" s="28">
        <f ca="1" t="shared" ref="AZ259:BD259" si="1943">AJ259-AU259-AE259</f>
        <v>24251.8597483487</v>
      </c>
      <c r="BA259" s="28">
        <f ca="1" t="shared" si="1943"/>
        <v>26992.7858542886</v>
      </c>
      <c r="BB259" s="28">
        <f ca="1" t="shared" si="1943"/>
        <v>30286.4417665636</v>
      </c>
      <c r="BC259" s="28">
        <f ca="1" t="shared" si="1943"/>
        <v>35783.153801892</v>
      </c>
      <c r="BD259" s="28">
        <f ca="1" t="shared" si="1943"/>
        <v>47670.6693893075</v>
      </c>
      <c r="BE259" s="28">
        <f ca="1" t="shared" ref="BE259:BI259" si="1944">AZ259/Z259</f>
        <v>20931.9863449887</v>
      </c>
      <c r="BF259" s="28">
        <f ca="1" t="shared" si="1944"/>
        <v>20446.7192936107</v>
      </c>
      <c r="BG259" s="28">
        <f ca="1" t="shared" si="1944"/>
        <v>19247.2613565977</v>
      </c>
      <c r="BH259" s="28">
        <f ca="1" t="shared" si="1944"/>
        <v>18764.3410879396</v>
      </c>
      <c r="BI259" s="28">
        <f ca="1" t="shared" si="1944"/>
        <v>20210.9730987791</v>
      </c>
      <c r="BJ259" s="28">
        <f ca="1" t="shared" si="1930"/>
        <v>67569.2249156633</v>
      </c>
      <c r="BK259" s="28">
        <f ca="1" t="shared" si="1931"/>
        <v>33621.2603245923</v>
      </c>
      <c r="BL259" s="28">
        <f ca="1" t="shared" si="1932"/>
        <v>101190.485240256</v>
      </c>
      <c r="BM259" s="28">
        <f ca="1">BK259*'Ejercicio 3 - TIR'!$D$5</f>
        <v>16810.6301622962</v>
      </c>
      <c r="BN259" s="28">
        <f ca="1" t="shared" si="1933"/>
        <v>84379.8550779595</v>
      </c>
      <c r="BO259" s="28">
        <f ca="1" t="shared" si="1934"/>
        <v>35774.5968937881</v>
      </c>
      <c r="BP259" s="28">
        <f ca="1" t="shared" si="1935"/>
        <v>-99919.5477624474</v>
      </c>
      <c r="BQ259" s="28">
        <f ca="1" t="shared" ref="BQ259:BT259" si="1945">BE259</f>
        <v>20931.9863449887</v>
      </c>
      <c r="BR259" s="28">
        <f ca="1" t="shared" si="1945"/>
        <v>20446.7192936107</v>
      </c>
      <c r="BS259" s="28">
        <f ca="1" t="shared" si="1945"/>
        <v>19247.2613565977</v>
      </c>
      <c r="BT259" s="28">
        <f ca="1" t="shared" si="1945"/>
        <v>18764.3410879396</v>
      </c>
      <c r="BU259" s="28">
        <f ca="1" t="shared" si="1937"/>
        <v>55985.5699925671</v>
      </c>
      <c r="BV259" s="30">
        <f ca="1" t="shared" si="1938"/>
        <v>9.34147391452289</v>
      </c>
    </row>
    <row r="260" ht="15" customHeight="1" spans="1:74">
      <c r="A260" s="26">
        <v>259</v>
      </c>
      <c r="B260" s="27">
        <f ca="1" t="shared" ref="B260:F260" si="1946">RAND()</f>
        <v>0.278378612803649</v>
      </c>
      <c r="C260" s="28">
        <f ca="1">IF(B260&lt;=('Ejercicio 3 - TIR'!$D$13-'Ejercicio 3 - TIR'!$C$13)/('Ejercicio 3 - TIR'!$E$13-'Ejercicio 3 - TIR'!$C$13),'Ejercicio 3 - TIR'!$C$13+SQRT(('Ejercicio 3 - TIR'!$E$13-'Ejercicio 3 - TIR'!$C$13)*('Ejercicio 3 - TIR'!$D$13-'Ejercicio 3 - TIR'!$C$13)*B260),'Ejercicio 3 - TIR'!$E$13-SQRT(('Ejercicio 3 - TIR'!$E$13-'Ejercicio 3 - TIR'!$C$13)*('Ejercicio 3 - TIR'!$E$13-'Ejercicio 3 - TIR'!$D$13)*(1-B260)))</f>
        <v>70573.045270779</v>
      </c>
      <c r="D260" s="27">
        <f ca="1" t="shared" si="1946"/>
        <v>0.108359894942582</v>
      </c>
      <c r="E260" s="28">
        <f ca="1">IF(D260&lt;=('Ejercicio 3 - TIR'!$D$14-'Ejercicio 3 - TIR'!$C$14)/('Ejercicio 3 - TIR'!$E$14-'Ejercicio 3 - TIR'!$C$14),'Ejercicio 3 - TIR'!$C$14+SQRT(('Ejercicio 3 - TIR'!$E$14-'Ejercicio 3 - TIR'!$C$14)*('Ejercicio 3 - TIR'!$D$14-'Ejercicio 3 - TIR'!$C$14)*D260),'Ejercicio 3 - TIR'!$E$14-SQRT(('Ejercicio 3 - TIR'!$E$14-'Ejercicio 3 - TIR'!$C$14)*('Ejercicio 3 - TIR'!$E$14-'Ejercicio 3 - TIR'!$D$14)*(1-D260)))</f>
        <v>27850.7879824171</v>
      </c>
      <c r="F260" s="27">
        <f ca="1" t="shared" si="1946"/>
        <v>0.631006774149614</v>
      </c>
      <c r="G260" s="28">
        <f ca="1">IF(F260&lt;=('Ejercicio 3 - TIR'!$D$18-'Ejercicio 3 - TIR'!$C$18)/('Ejercicio 3 - TIR'!$E$18-'Ejercicio 3 - TIR'!$C$18),'Ejercicio 3 - TIR'!$C$18+SQRT(('Ejercicio 3 - TIR'!$E$18-'Ejercicio 3 - TIR'!$C$18)*('Ejercicio 3 - TIR'!$D$18-'Ejercicio 3 - TIR'!$C$18)*F260),'Ejercicio 3 - TIR'!$E$18-SQRT(('Ejercicio 3 - TIR'!$E$18-'Ejercicio 3 - TIR'!$C$18)*('Ejercicio 3 - TIR'!$E$18-'Ejercicio 3 - TIR'!$D$18)*(1-F260)))</f>
        <v>39728.8753780919</v>
      </c>
      <c r="H260" s="27">
        <f ca="1" t="shared" ref="H260:L260" si="1947">RAND()</f>
        <v>0.425545095415704</v>
      </c>
      <c r="I260" s="28">
        <f ca="1">IF(H260&lt;=('Ejercicio 3 - TIR'!$D$18-'Ejercicio 3 - TIR'!$C$18)/('Ejercicio 3 - TIR'!$E$18-'Ejercicio 3 - TIR'!$C$18),'Ejercicio 3 - TIR'!$C$18+SQRT(('Ejercicio 3 - TIR'!$E$18-'Ejercicio 3 - TIR'!$C$18)*('Ejercicio 3 - TIR'!$D$18-'Ejercicio 3 - TIR'!$C$18)*H260),'Ejercicio 3 - TIR'!$E$18-SQRT(('Ejercicio 3 - TIR'!$E$18-'Ejercicio 3 - TIR'!$C$18)*('Ejercicio 3 - TIR'!$E$18-'Ejercicio 3 - TIR'!$D$18)*(1-H260)))</f>
        <v>37989.4783504529</v>
      </c>
      <c r="J260" s="27">
        <f ca="1" t="shared" si="1947"/>
        <v>0.40709497285629</v>
      </c>
      <c r="K260" s="28">
        <f ca="1">IF(J260&lt;=('Ejercicio 3 - TIR'!$D$18-'Ejercicio 3 - TIR'!$C$18)/('Ejercicio 3 - TIR'!$E$18-'Ejercicio 3 - TIR'!$C$18),'Ejercicio 3 - TIR'!$C$18+SQRT(('Ejercicio 3 - TIR'!$E$18-'Ejercicio 3 - TIR'!$C$18)*('Ejercicio 3 - TIR'!$D$18-'Ejercicio 3 - TIR'!$C$18)*J260),'Ejercicio 3 - TIR'!$E$18-SQRT(('Ejercicio 3 - TIR'!$E$18-'Ejercicio 3 - TIR'!$C$18)*('Ejercicio 3 - TIR'!$E$18-'Ejercicio 3 - TIR'!$D$18)*(1-J260)))</f>
        <v>37814.3615176445</v>
      </c>
      <c r="L260" s="27">
        <f ca="1" t="shared" si="1947"/>
        <v>0.369866758328098</v>
      </c>
      <c r="M260" s="28">
        <f ca="1">IF(L260&lt;=('Ejercicio 3 - TIR'!$D$18-'Ejercicio 3 - TIR'!$C$18)/('Ejercicio 3 - TIR'!$E$18-'Ejercicio 3 - TIR'!$C$18),'Ejercicio 3 - TIR'!$C$18+SQRT(('Ejercicio 3 - TIR'!$E$18-'Ejercicio 3 - TIR'!$C$18)*('Ejercicio 3 - TIR'!$D$18-'Ejercicio 3 - TIR'!$C$18)*L260),'Ejercicio 3 - TIR'!$E$18-SQRT(('Ejercicio 3 - TIR'!$E$18-'Ejercicio 3 - TIR'!$C$18)*('Ejercicio 3 - TIR'!$E$18-'Ejercicio 3 - TIR'!$D$18)*(1-L260)))</f>
        <v>37448.4907027676</v>
      </c>
      <c r="N260" s="27">
        <f ca="1" t="shared" ref="N260:R260" si="1948">RAND()</f>
        <v>0.218832423282897</v>
      </c>
      <c r="O260" s="28">
        <f ca="1">IF(N260&lt;=('Ejercicio 3 - TIR'!$D$18-'Ejercicio 3 - TIR'!$C$18)/('Ejercicio 3 - TIR'!$E$18-'Ejercicio 3 - TIR'!$C$18),'Ejercicio 3 - TIR'!$C$18+SQRT(('Ejercicio 3 - TIR'!$E$18-'Ejercicio 3 - TIR'!$C$18)*('Ejercicio 3 - TIR'!$D$18-'Ejercicio 3 - TIR'!$C$18)*N260),'Ejercicio 3 - TIR'!$E$18-SQRT(('Ejercicio 3 - TIR'!$E$18-'Ejercicio 3 - TIR'!$C$18)*('Ejercicio 3 - TIR'!$E$18-'Ejercicio 3 - TIR'!$D$18)*(1-N260)))</f>
        <v>35729.2986911519</v>
      </c>
      <c r="P260" s="27">
        <f ca="1" t="shared" si="1948"/>
        <v>0.18107165741772</v>
      </c>
      <c r="Q260" s="29">
        <f ca="1">IF(P260&lt;=('Ejercicio 3 - TIR'!$D$22-'Ejercicio 3 - TIR'!$C$22)/('Ejercicio 3 - TIR'!$E$22-'Ejercicio 3 - TIR'!$C$22),'Ejercicio 3 - TIR'!$C$22+SQRT(('Ejercicio 3 - TIR'!$E$22-'Ejercicio 3 - TIR'!$C$22)*('Ejercicio 3 - TIR'!$D$22-'Ejercicio 3 - TIR'!$C$22)*P260),'Ejercicio 3 - TIR'!$E$22-SQRT(('Ejercicio 3 - TIR'!$E$22-'Ejercicio 3 - TIR'!$C$22)*('Ejercicio 3 - TIR'!$E$22-'Ejercicio 3 - TIR'!$D$22)*(1-P260)))</f>
        <v>0.138053503353972</v>
      </c>
      <c r="R260" s="27">
        <f ca="1" t="shared" si="1948"/>
        <v>0.709606530641254</v>
      </c>
      <c r="S260" s="29">
        <f ca="1">IF(R260&lt;=('Ejercicio 3 - TIR'!$D$23-'Ejercicio 3 - TIR'!$C$23)/('Ejercicio 3 - TIR'!$E$23-'Ejercicio 3 - TIR'!$C$23),'Ejercicio 3 - TIR'!$C$23+SQRT(('Ejercicio 3 - TIR'!$E$23-'Ejercicio 3 - TIR'!$C$23)*('Ejercicio 3 - TIR'!$D$23-'Ejercicio 3 - TIR'!$C$23)*R260),'Ejercicio 3 - TIR'!$E$23-SQRT(('Ejercicio 3 - TIR'!$E$23-'Ejercicio 3 - TIR'!$C$23)*('Ejercicio 3 - TIR'!$E$23-'Ejercicio 3 - TIR'!$D$23)*(1-R260)))</f>
        <v>0.157137186418865</v>
      </c>
      <c r="T260" s="27">
        <f ca="1" t="shared" ref="T260:X260" si="1949">RAND()</f>
        <v>0.97068726787454</v>
      </c>
      <c r="U260" s="29">
        <f ca="1">IF(T260&lt;=('Ejercicio 3 - TIR'!$D$24-'Ejercicio 3 - TIR'!$C$24)/('Ejercicio 3 - TIR'!$E$24-'Ejercicio 3 - TIR'!$C$24),'Ejercicio 3 - TIR'!$C$24+SQRT(('Ejercicio 3 - TIR'!$E$24-'Ejercicio 3 - TIR'!$C$24)*('Ejercicio 3 - TIR'!$D$24-'Ejercicio 3 - TIR'!$C$24)*T260),'Ejercicio 3 - TIR'!$E$24-SQRT(('Ejercicio 3 - TIR'!$E$24-'Ejercicio 3 - TIR'!$C$24)*('Ejercicio 3 - TIR'!$E$24-'Ejercicio 3 - TIR'!$D$24)*(1-T260)))</f>
        <v>0.210940438755034</v>
      </c>
      <c r="V260" s="27">
        <f ca="1" t="shared" si="1949"/>
        <v>0.417100246874086</v>
      </c>
      <c r="W260" s="29">
        <f ca="1">IF(V260&lt;=('Ejercicio 3 - TIR'!$D$25-'Ejercicio 3 - TIR'!$C$25)/('Ejercicio 3 - TIR'!$E$25-'Ejercicio 3 - TIR'!$C$25),'Ejercicio 3 - TIR'!$C$25+SQRT(('Ejercicio 3 - TIR'!$E$25-'Ejercicio 3 - TIR'!$C$25)*('Ejercicio 3 - TIR'!$D$25-'Ejercicio 3 - TIR'!$C$25)*V260),'Ejercicio 3 - TIR'!$E$25-SQRT(('Ejercicio 3 - TIR'!$E$25-'Ejercicio 3 - TIR'!$C$25)*('Ejercicio 3 - TIR'!$E$25-'Ejercicio 3 - TIR'!$D$25)*(1-V260)))</f>
        <v>0.204831989905015</v>
      </c>
      <c r="X260" s="27">
        <f ca="1" t="shared" si="1949"/>
        <v>0.695888109526968</v>
      </c>
      <c r="Y260" s="29">
        <f ca="1">IF(X260&lt;=('Ejercicio 3 - TIR'!$D$26-'Ejercicio 3 - TIR'!$C$26)/('Ejercicio 3 - TIR'!$E$26-'Ejercicio 3 - TIR'!$C$26),'Ejercicio 3 - TIR'!$C$26+SQRT(('Ejercicio 3 - TIR'!$E$26-'Ejercicio 3 - TIR'!$C$26)*('Ejercicio 3 - TIR'!$D$26-'Ejercicio 3 - TIR'!$C$26)*X260),'Ejercicio 3 - TIR'!$E$26-SQRT(('Ejercicio 3 - TIR'!$E$26-'Ejercicio 3 - TIR'!$C$26)*('Ejercicio 3 - TIR'!$E$26-'Ejercicio 3 - TIR'!$D$26)*(1-X260)))</f>
        <v>0.23947588115018</v>
      </c>
      <c r="Z260" s="27">
        <f ca="1" t="shared" si="1908"/>
        <v>1.13805350335397</v>
      </c>
      <c r="AA260" s="27">
        <f ca="1" t="shared" si="1909"/>
        <v>1.31688402886515</v>
      </c>
      <c r="AB260" s="27">
        <f ca="1" t="shared" si="1910"/>
        <v>1.59466812370346</v>
      </c>
      <c r="AC260" s="27">
        <f ca="1" t="shared" si="1911"/>
        <v>1.92130716871973</v>
      </c>
      <c r="AD260" s="27">
        <f ca="1" t="shared" si="1912"/>
        <v>2.38141389590905</v>
      </c>
      <c r="AE260" s="26">
        <f ca="1" t="shared" si="1913"/>
        <v>3844.89885214139</v>
      </c>
      <c r="AF260" s="26">
        <f ca="1" t="shared" si="1914"/>
        <v>4449.07543983201</v>
      </c>
      <c r="AG260" s="26">
        <f ca="1" t="shared" si="1915"/>
        <v>5387.56536516443</v>
      </c>
      <c r="AH260" s="26">
        <f ca="1" t="shared" si="1916"/>
        <v>6491.11109965439</v>
      </c>
      <c r="AI260" s="26">
        <f ca="1" t="shared" si="1917"/>
        <v>8045.57564988784</v>
      </c>
      <c r="AJ260" s="28">
        <f ca="1" t="shared" si="1918"/>
        <v>45213.5858083508</v>
      </c>
      <c r="AK260" s="28">
        <f ca="1" t="shared" si="1919"/>
        <v>50027.7373046297</v>
      </c>
      <c r="AL260" s="28">
        <f ca="1" t="shared" si="1920"/>
        <v>60301.3569303865</v>
      </c>
      <c r="AM260" s="28">
        <f ca="1" t="shared" si="1921"/>
        <v>71950.0536449616</v>
      </c>
      <c r="AN260" s="28">
        <f ca="1" t="shared" si="1922"/>
        <v>85086.2483941941</v>
      </c>
      <c r="AO260" s="28">
        <f ca="1">C260/'Ejercicio 3 - TIR'!$D$7</f>
        <v>14114.6090541558</v>
      </c>
      <c r="AP260" s="28">
        <f ca="1" t="shared" si="1923"/>
        <v>31098.976754195</v>
      </c>
      <c r="AQ260" s="28">
        <f ca="1" t="shared" si="1924"/>
        <v>35913.1282504739</v>
      </c>
      <c r="AR260" s="28">
        <f ca="1" t="shared" si="1925"/>
        <v>46186.7478762307</v>
      </c>
      <c r="AS260" s="28">
        <f ca="1" t="shared" si="1926"/>
        <v>57835.4445908058</v>
      </c>
      <c r="AT260" s="28">
        <f ca="1" t="shared" si="1927"/>
        <v>70971.6393400383</v>
      </c>
      <c r="AU260" s="28">
        <f ca="1">AP260*'Ejercicio 3 - TIR'!$D$5</f>
        <v>15549.4883770975</v>
      </c>
      <c r="AV260" s="28">
        <f ca="1">AQ260*'Ejercicio 3 - TIR'!$D$5</f>
        <v>17956.564125237</v>
      </c>
      <c r="AW260" s="28">
        <f ca="1">AR260*'Ejercicio 3 - TIR'!$D$5</f>
        <v>23093.3739381153</v>
      </c>
      <c r="AX260" s="28">
        <f ca="1">AS260*'Ejercicio 3 - TIR'!$D$5</f>
        <v>28917.7222954029</v>
      </c>
      <c r="AY260" s="28">
        <f ca="1">AT260*'Ejercicio 3 - TIR'!$D$5</f>
        <v>35485.8196700191</v>
      </c>
      <c r="AZ260" s="28">
        <f ca="1" t="shared" ref="AZ260:BD260" si="1950">AJ260-AU260-AE260</f>
        <v>25819.1985791119</v>
      </c>
      <c r="BA260" s="28">
        <f ca="1" t="shared" si="1950"/>
        <v>27622.0977395607</v>
      </c>
      <c r="BB260" s="28">
        <f ca="1" t="shared" si="1950"/>
        <v>31820.4176271067</v>
      </c>
      <c r="BC260" s="28">
        <f ca="1" t="shared" si="1950"/>
        <v>36541.2202499043</v>
      </c>
      <c r="BD260" s="28">
        <f ca="1" t="shared" si="1950"/>
        <v>41554.8530742871</v>
      </c>
      <c r="BE260" s="28">
        <f ca="1" t="shared" ref="BE260:BI260" si="1951">AZ260/Z260</f>
        <v>22687.157065129</v>
      </c>
      <c r="BF260" s="28">
        <f ca="1" t="shared" si="1951"/>
        <v>20975.3456903602</v>
      </c>
      <c r="BG260" s="28">
        <f ca="1" t="shared" si="1951"/>
        <v>19954.2570357567</v>
      </c>
      <c r="BH260" s="28">
        <f ca="1" t="shared" si="1951"/>
        <v>19018.9371303151</v>
      </c>
      <c r="BI260" s="28">
        <f ca="1" t="shared" si="1951"/>
        <v>17449.6559147794</v>
      </c>
      <c r="BJ260" s="28">
        <f ca="1" t="shared" si="1930"/>
        <v>66324.2535133448</v>
      </c>
      <c r="BK260" s="28">
        <f ca="1" t="shared" si="1931"/>
        <v>33612.7261368903</v>
      </c>
      <c r="BL260" s="28">
        <f ca="1" t="shared" si="1932"/>
        <v>99936.9796502351</v>
      </c>
      <c r="BM260" s="28">
        <f ca="1">BK260*'Ejercicio 3 - TIR'!$D$5</f>
        <v>16806.3630684452</v>
      </c>
      <c r="BN260" s="28">
        <f ca="1" t="shared" si="1933"/>
        <v>83130.61658179</v>
      </c>
      <c r="BO260" s="28">
        <f ca="1" t="shared" si="1934"/>
        <v>34908.092509495</v>
      </c>
      <c r="BP260" s="28">
        <f ca="1" t="shared" si="1935"/>
        <v>-98423.8332531961</v>
      </c>
      <c r="BQ260" s="28">
        <f ca="1" t="shared" ref="BQ260:BT260" si="1952">BE260</f>
        <v>22687.157065129</v>
      </c>
      <c r="BR260" s="28">
        <f ca="1" t="shared" si="1952"/>
        <v>20975.3456903602</v>
      </c>
      <c r="BS260" s="28">
        <f ca="1" t="shared" si="1952"/>
        <v>19954.2570357567</v>
      </c>
      <c r="BT260" s="28">
        <f ca="1" t="shared" si="1952"/>
        <v>19018.9371303151</v>
      </c>
      <c r="BU260" s="28">
        <f ca="1" t="shared" si="1937"/>
        <v>52357.7484242743</v>
      </c>
      <c r="BV260" s="30">
        <f ca="1" t="shared" si="1938"/>
        <v>10.0097910834401</v>
      </c>
    </row>
    <row r="261" ht="15" customHeight="1" spans="1:74">
      <c r="A261" s="26">
        <v>260</v>
      </c>
      <c r="B261" s="27">
        <f ca="1" t="shared" ref="B261:F261" si="1953">RAND()</f>
        <v>0.280014831813012</v>
      </c>
      <c r="C261" s="28">
        <f ca="1">IF(B261&lt;=('Ejercicio 3 - TIR'!$D$13-'Ejercicio 3 - TIR'!$C$13)/('Ejercicio 3 - TIR'!$E$13-'Ejercicio 3 - TIR'!$C$13),'Ejercicio 3 - TIR'!$C$13+SQRT(('Ejercicio 3 - TIR'!$E$13-'Ejercicio 3 - TIR'!$C$13)*('Ejercicio 3 - TIR'!$D$13-'Ejercicio 3 - TIR'!$C$13)*B261),'Ejercicio 3 - TIR'!$E$13-SQRT(('Ejercicio 3 - TIR'!$E$13-'Ejercicio 3 - TIR'!$C$13)*('Ejercicio 3 - TIR'!$E$13-'Ejercicio 3 - TIR'!$D$13)*(1-B261)))</f>
        <v>70606.4258412764</v>
      </c>
      <c r="D261" s="27">
        <f ca="1" t="shared" si="1953"/>
        <v>0.658214040501046</v>
      </c>
      <c r="E261" s="28">
        <f ca="1">IF(D261&lt;=('Ejercicio 3 - TIR'!$D$14-'Ejercicio 3 - TIR'!$C$14)/('Ejercicio 3 - TIR'!$E$14-'Ejercicio 3 - TIR'!$C$14),'Ejercicio 3 - TIR'!$C$14+SQRT(('Ejercicio 3 - TIR'!$E$14-'Ejercicio 3 - TIR'!$C$14)*('Ejercicio 3 - TIR'!$D$14-'Ejercicio 3 - TIR'!$C$14)*D261),'Ejercicio 3 - TIR'!$E$14-SQRT(('Ejercicio 3 - TIR'!$E$14-'Ejercicio 3 - TIR'!$C$14)*('Ejercicio 3 - TIR'!$E$14-'Ejercicio 3 - TIR'!$D$14)*(1-D261)))</f>
        <v>32839.8398115096</v>
      </c>
      <c r="F261" s="27">
        <f ca="1" t="shared" si="1953"/>
        <v>0.527630601996765</v>
      </c>
      <c r="G261" s="28">
        <f ca="1">IF(F261&lt;=('Ejercicio 3 - TIR'!$D$18-'Ejercicio 3 - TIR'!$C$18)/('Ejercicio 3 - TIR'!$E$18-'Ejercicio 3 - TIR'!$C$18),'Ejercicio 3 - TIR'!$C$18+SQRT(('Ejercicio 3 - TIR'!$E$18-'Ejercicio 3 - TIR'!$C$18)*('Ejercicio 3 - TIR'!$D$18-'Ejercicio 3 - TIR'!$C$18)*F261),'Ejercicio 3 - TIR'!$E$18-SQRT(('Ejercicio 3 - TIR'!$E$18-'Ejercicio 3 - TIR'!$C$18)*('Ejercicio 3 - TIR'!$E$18-'Ejercicio 3 - TIR'!$D$18)*(1-F261)))</f>
        <v>38896.3245387921</v>
      </c>
      <c r="H261" s="27">
        <f ca="1" t="shared" ref="H261:L261" si="1954">RAND()</f>
        <v>0.83775578441571</v>
      </c>
      <c r="I261" s="28">
        <f ca="1">IF(H261&lt;=('Ejercicio 3 - TIR'!$D$18-'Ejercicio 3 - TIR'!$C$18)/('Ejercicio 3 - TIR'!$E$18-'Ejercicio 3 - TIR'!$C$18),'Ejercicio 3 - TIR'!$C$18+SQRT(('Ejercicio 3 - TIR'!$E$18-'Ejercicio 3 - TIR'!$C$18)*('Ejercicio 3 - TIR'!$D$18-'Ejercicio 3 - TIR'!$C$18)*H261),'Ejercicio 3 - TIR'!$E$18-SQRT(('Ejercicio 3 - TIR'!$E$18-'Ejercicio 3 - TIR'!$C$18)*('Ejercicio 3 - TIR'!$E$18-'Ejercicio 3 - TIR'!$D$18)*(1-H261)))</f>
        <v>41511.6886364859</v>
      </c>
      <c r="J261" s="27">
        <f ca="1" t="shared" si="1954"/>
        <v>0.183048882392184</v>
      </c>
      <c r="K261" s="28">
        <f ca="1">IF(J261&lt;=('Ejercicio 3 - TIR'!$D$18-'Ejercicio 3 - TIR'!$C$18)/('Ejercicio 3 - TIR'!$E$18-'Ejercicio 3 - TIR'!$C$18),'Ejercicio 3 - TIR'!$C$18+SQRT(('Ejercicio 3 - TIR'!$E$18-'Ejercicio 3 - TIR'!$C$18)*('Ejercicio 3 - TIR'!$D$18-'Ejercicio 3 - TIR'!$C$18)*J261),'Ejercicio 3 - TIR'!$E$18-SQRT(('Ejercicio 3 - TIR'!$E$18-'Ejercicio 3 - TIR'!$C$18)*('Ejercicio 3 - TIR'!$E$18-'Ejercicio 3 - TIR'!$D$18)*(1-J261)))</f>
        <v>35239.974461658</v>
      </c>
      <c r="L261" s="27">
        <f ca="1" t="shared" si="1954"/>
        <v>0.0561124965771651</v>
      </c>
      <c r="M261" s="28">
        <f ca="1">IF(L261&lt;=('Ejercicio 3 - TIR'!$D$18-'Ejercicio 3 - TIR'!$C$18)/('Ejercicio 3 - TIR'!$E$18-'Ejercicio 3 - TIR'!$C$18),'Ejercicio 3 - TIR'!$C$18+SQRT(('Ejercicio 3 - TIR'!$E$18-'Ejercicio 3 - TIR'!$C$18)*('Ejercicio 3 - TIR'!$D$18-'Ejercicio 3 - TIR'!$C$18)*L261),'Ejercicio 3 - TIR'!$E$18-SQRT(('Ejercicio 3 - TIR'!$E$18-'Ejercicio 3 - TIR'!$C$18)*('Ejercicio 3 - TIR'!$E$18-'Ejercicio 3 - TIR'!$D$18)*(1-L261)))</f>
        <v>32901.1850141924</v>
      </c>
      <c r="N261" s="27">
        <f ca="1" t="shared" ref="N261:R261" si="1955">RAND()</f>
        <v>0.468088719588396</v>
      </c>
      <c r="O261" s="28">
        <f ca="1">IF(N261&lt;=('Ejercicio 3 - TIR'!$D$18-'Ejercicio 3 - TIR'!$C$18)/('Ejercicio 3 - TIR'!$E$18-'Ejercicio 3 - TIR'!$C$18),'Ejercicio 3 - TIR'!$C$18+SQRT(('Ejercicio 3 - TIR'!$E$18-'Ejercicio 3 - TIR'!$C$18)*('Ejercicio 3 - TIR'!$D$18-'Ejercicio 3 - TIR'!$C$18)*N261),'Ejercicio 3 - TIR'!$E$18-SQRT(('Ejercicio 3 - TIR'!$E$18-'Ejercicio 3 - TIR'!$C$18)*('Ejercicio 3 - TIR'!$E$18-'Ejercicio 3 - TIR'!$D$18)*(1-N261)))</f>
        <v>38379.3381563378</v>
      </c>
      <c r="P261" s="27">
        <f ca="1" t="shared" si="1955"/>
        <v>0.438275154070942</v>
      </c>
      <c r="Q261" s="29">
        <f ca="1">IF(P261&lt;=('Ejercicio 3 - TIR'!$D$22-'Ejercicio 3 - TIR'!$C$22)/('Ejercicio 3 - TIR'!$E$22-'Ejercicio 3 - TIR'!$C$22),'Ejercicio 3 - TIR'!$C$22+SQRT(('Ejercicio 3 - TIR'!$E$22-'Ejercicio 3 - TIR'!$C$22)*('Ejercicio 3 - TIR'!$D$22-'Ejercicio 3 - TIR'!$C$22)*P261),'Ejercicio 3 - TIR'!$E$22-SQRT(('Ejercicio 3 - TIR'!$E$22-'Ejercicio 3 - TIR'!$C$22)*('Ejercicio 3 - TIR'!$E$22-'Ejercicio 3 - TIR'!$D$22)*(1-P261)))</f>
        <v>0.148087279635588</v>
      </c>
      <c r="R261" s="27">
        <f ca="1" t="shared" si="1955"/>
        <v>0.0211979038421468</v>
      </c>
      <c r="S261" s="29">
        <f ca="1">IF(R261&lt;=('Ejercicio 3 - TIR'!$D$23-'Ejercicio 3 - TIR'!$C$23)/('Ejercicio 3 - TIR'!$E$23-'Ejercicio 3 - TIR'!$C$23),'Ejercicio 3 - TIR'!$C$23+SQRT(('Ejercicio 3 - TIR'!$E$23-'Ejercicio 3 - TIR'!$C$23)*('Ejercicio 3 - TIR'!$D$23-'Ejercicio 3 - TIR'!$C$23)*R261),'Ejercicio 3 - TIR'!$E$23-SQRT(('Ejercicio 3 - TIR'!$E$23-'Ejercicio 3 - TIR'!$C$23)*('Ejercicio 3 - TIR'!$E$23-'Ejercicio 3 - TIR'!$D$23)*(1-R261)))</f>
        <v>0.12617707268177</v>
      </c>
      <c r="T261" s="27">
        <f ca="1" t="shared" ref="T261:X261" si="1956">RAND()</f>
        <v>0.0188059703837602</v>
      </c>
      <c r="U261" s="29">
        <f ca="1">IF(T261&lt;=('Ejercicio 3 - TIR'!$D$24-'Ejercicio 3 - TIR'!$C$24)/('Ejercicio 3 - TIR'!$E$24-'Ejercicio 3 - TIR'!$C$24),'Ejercicio 3 - TIR'!$C$24+SQRT(('Ejercicio 3 - TIR'!$E$24-'Ejercicio 3 - TIR'!$C$24)*('Ejercicio 3 - TIR'!$D$24-'Ejercicio 3 - TIR'!$C$24)*T261),'Ejercicio 3 - TIR'!$E$24-SQRT(('Ejercicio 3 - TIR'!$E$24-'Ejercicio 3 - TIR'!$C$24)*('Ejercicio 3 - TIR'!$E$24-'Ejercicio 3 - TIR'!$D$24)*(1-T261)))</f>
        <v>0.15628430885666</v>
      </c>
      <c r="V261" s="27">
        <f ca="1" t="shared" si="1956"/>
        <v>0.421012319358632</v>
      </c>
      <c r="W261" s="29">
        <f ca="1">IF(V261&lt;=('Ejercicio 3 - TIR'!$D$25-'Ejercicio 3 - TIR'!$C$25)/('Ejercicio 3 - TIR'!$E$25-'Ejercicio 3 - TIR'!$C$25),'Ejercicio 3 - TIR'!$C$25+SQRT(('Ejercicio 3 - TIR'!$E$25-'Ejercicio 3 - TIR'!$C$25)*('Ejercicio 3 - TIR'!$D$25-'Ejercicio 3 - TIR'!$C$25)*V261),'Ejercicio 3 - TIR'!$E$25-SQRT(('Ejercicio 3 - TIR'!$E$25-'Ejercicio 3 - TIR'!$C$25)*('Ejercicio 3 - TIR'!$E$25-'Ejercicio 3 - TIR'!$D$25)*(1-V261)))</f>
        <v>0.204983815329986</v>
      </c>
      <c r="X261" s="27">
        <f ca="1" t="shared" si="1956"/>
        <v>0.800777015440891</v>
      </c>
      <c r="Y261" s="29">
        <f ca="1">IF(X261&lt;=('Ejercicio 3 - TIR'!$D$26-'Ejercicio 3 - TIR'!$C$26)/('Ejercicio 3 - TIR'!$E$26-'Ejercicio 3 - TIR'!$C$26),'Ejercicio 3 - TIR'!$C$26+SQRT(('Ejercicio 3 - TIR'!$E$26-'Ejercicio 3 - TIR'!$C$26)*('Ejercicio 3 - TIR'!$D$26-'Ejercicio 3 - TIR'!$C$26)*X261),'Ejercicio 3 - TIR'!$E$26-SQRT(('Ejercicio 3 - TIR'!$E$26-'Ejercicio 3 - TIR'!$C$26)*('Ejercicio 3 - TIR'!$E$26-'Ejercicio 3 - TIR'!$D$26)*(1-X261)))</f>
        <v>0.247200547007318</v>
      </c>
      <c r="Z261" s="27">
        <f ca="1" t="shared" si="1908"/>
        <v>1.14808727963559</v>
      </c>
      <c r="AA261" s="27">
        <f ca="1" t="shared" si="1909"/>
        <v>1.29294957176318</v>
      </c>
      <c r="AB261" s="27">
        <f ca="1" t="shared" si="1910"/>
        <v>1.49501730197271</v>
      </c>
      <c r="AC261" s="27">
        <f ca="1" t="shared" si="1911"/>
        <v>1.80147165251541</v>
      </c>
      <c r="AD261" s="27">
        <f ca="1" t="shared" si="1912"/>
        <v>2.2467964304354</v>
      </c>
      <c r="AE261" s="26">
        <f ca="1" t="shared" si="1913"/>
        <v>4863.16254135492</v>
      </c>
      <c r="AF261" s="26">
        <f ca="1" t="shared" si="1914"/>
        <v>5476.78215479873</v>
      </c>
      <c r="AG261" s="26">
        <f ca="1" t="shared" si="1915"/>
        <v>6332.71726861993</v>
      </c>
      <c r="AH261" s="26">
        <f ca="1" t="shared" si="1916"/>
        <v>7630.82181574774</v>
      </c>
      <c r="AI261" s="26">
        <f ca="1" t="shared" si="1917"/>
        <v>9517.16514271595</v>
      </c>
      <c r="AJ261" s="28">
        <f ca="1" t="shared" si="1918"/>
        <v>44656.3754275648</v>
      </c>
      <c r="AK261" s="28">
        <f ca="1" t="shared" si="1919"/>
        <v>53672.520045711</v>
      </c>
      <c r="AL261" s="28">
        <f ca="1" t="shared" si="1920"/>
        <v>52684.3715412549</v>
      </c>
      <c r="AM261" s="28">
        <f ca="1" t="shared" si="1921"/>
        <v>59270.5521372326</v>
      </c>
      <c r="AN261" s="28">
        <f ca="1" t="shared" si="1922"/>
        <v>86230.559972133</v>
      </c>
      <c r="AO261" s="28">
        <f ca="1">C261/'Ejercicio 3 - TIR'!$D$7</f>
        <v>14121.2851682553</v>
      </c>
      <c r="AP261" s="28">
        <f ca="1" t="shared" si="1923"/>
        <v>30535.0902593095</v>
      </c>
      <c r="AQ261" s="28">
        <f ca="1" t="shared" si="1924"/>
        <v>39551.2348774557</v>
      </c>
      <c r="AR261" s="28">
        <f ca="1" t="shared" si="1925"/>
        <v>38563.0863729997</v>
      </c>
      <c r="AS261" s="28">
        <f ca="1" t="shared" si="1926"/>
        <v>45149.2669689773</v>
      </c>
      <c r="AT261" s="28">
        <f ca="1" t="shared" si="1927"/>
        <v>72109.2748038777</v>
      </c>
      <c r="AU261" s="28">
        <f ca="1">AP261*'Ejercicio 3 - TIR'!$D$5</f>
        <v>15267.5451296548</v>
      </c>
      <c r="AV261" s="28">
        <f ca="1">AQ261*'Ejercicio 3 - TIR'!$D$5</f>
        <v>19775.6174387279</v>
      </c>
      <c r="AW261" s="28">
        <f ca="1">AR261*'Ejercicio 3 - TIR'!$D$5</f>
        <v>19281.5431864998</v>
      </c>
      <c r="AX261" s="28">
        <f ca="1">AS261*'Ejercicio 3 - TIR'!$D$5</f>
        <v>22574.6334844887</v>
      </c>
      <c r="AY261" s="28">
        <f ca="1">AT261*'Ejercicio 3 - TIR'!$D$5</f>
        <v>36054.6374019389</v>
      </c>
      <c r="AZ261" s="28">
        <f ca="1" t="shared" ref="AZ261:BD261" si="1957">AJ261-AU261-AE261</f>
        <v>24525.6677565551</v>
      </c>
      <c r="BA261" s="28">
        <f ca="1" t="shared" si="1957"/>
        <v>28420.1204521844</v>
      </c>
      <c r="BB261" s="28">
        <f ca="1" t="shared" si="1957"/>
        <v>27070.1110861352</v>
      </c>
      <c r="BC261" s="28">
        <f ca="1" t="shared" si="1957"/>
        <v>29065.0968369962</v>
      </c>
      <c r="BD261" s="28">
        <f ca="1" t="shared" si="1957"/>
        <v>40658.7574274782</v>
      </c>
      <c r="BE261" s="28">
        <f ca="1" t="shared" ref="BE261:BI261" si="1958">AZ261/Z261</f>
        <v>21362.1979718648</v>
      </c>
      <c r="BF261" s="28">
        <f ca="1" t="shared" si="1958"/>
        <v>21980.842155683</v>
      </c>
      <c r="BG261" s="28">
        <f ca="1" t="shared" si="1958"/>
        <v>18106.8881613715</v>
      </c>
      <c r="BH261" s="28">
        <f ca="1" t="shared" si="1958"/>
        <v>16134.0850389804</v>
      </c>
      <c r="BI261" s="28">
        <f ca="1" t="shared" si="1958"/>
        <v>18096.3245609212</v>
      </c>
      <c r="BJ261" s="28">
        <f ca="1" t="shared" si="1930"/>
        <v>73784.4348645701</v>
      </c>
      <c r="BK261" s="28">
        <f ca="1" t="shared" si="1931"/>
        <v>31727.6531091963</v>
      </c>
      <c r="BL261" s="28">
        <f ca="1" t="shared" si="1932"/>
        <v>105512.087973766</v>
      </c>
      <c r="BM261" s="28">
        <f ca="1">BK261*'Ejercicio 3 - TIR'!$D$5</f>
        <v>15863.8265545982</v>
      </c>
      <c r="BN261" s="28">
        <f ca="1" t="shared" si="1933"/>
        <v>89648.2614191683</v>
      </c>
      <c r="BO261" s="28">
        <f ca="1" t="shared" si="1934"/>
        <v>39900.4823956372</v>
      </c>
      <c r="BP261" s="28">
        <f ca="1" t="shared" si="1935"/>
        <v>-103446.265652786</v>
      </c>
      <c r="BQ261" s="28">
        <f ca="1" t="shared" ref="BQ261:BT261" si="1959">BE261</f>
        <v>21362.1979718648</v>
      </c>
      <c r="BR261" s="28">
        <f ca="1" t="shared" si="1959"/>
        <v>21980.842155683</v>
      </c>
      <c r="BS261" s="28">
        <f ca="1" t="shared" si="1959"/>
        <v>18106.8881613715</v>
      </c>
      <c r="BT261" s="28">
        <f ca="1" t="shared" si="1959"/>
        <v>16134.0850389804</v>
      </c>
      <c r="BU261" s="28">
        <f ca="1" t="shared" si="1937"/>
        <v>57996.8069565584</v>
      </c>
      <c r="BV261" s="30">
        <f ca="1" t="shared" si="1938"/>
        <v>8.27793677087691</v>
      </c>
    </row>
    <row r="262" ht="15" customHeight="1" spans="1:74">
      <c r="A262" s="26">
        <v>261</v>
      </c>
      <c r="B262" s="27">
        <f ca="1" t="shared" ref="B262:F262" si="1960">RAND()</f>
        <v>0.23191278955734</v>
      </c>
      <c r="C262" s="28">
        <f ca="1">IF(B262&lt;=('Ejercicio 3 - TIR'!$D$13-'Ejercicio 3 - TIR'!$C$13)/('Ejercicio 3 - TIR'!$E$13-'Ejercicio 3 - TIR'!$C$13),'Ejercicio 3 - TIR'!$C$13+SQRT(('Ejercicio 3 - TIR'!$E$13-'Ejercicio 3 - TIR'!$C$13)*('Ejercicio 3 - TIR'!$D$13-'Ejercicio 3 - TIR'!$C$13)*B262),'Ejercicio 3 - TIR'!$E$13-SQRT(('Ejercicio 3 - TIR'!$E$13-'Ejercicio 3 - TIR'!$C$13)*('Ejercicio 3 - TIR'!$E$13-'Ejercicio 3 - TIR'!$D$13)*(1-B262)))</f>
        <v>69631.464884582</v>
      </c>
      <c r="D262" s="27">
        <f ca="1" t="shared" si="1960"/>
        <v>0.370447090290674</v>
      </c>
      <c r="E262" s="28">
        <f ca="1">IF(D262&lt;=('Ejercicio 3 - TIR'!$D$14-'Ejercicio 3 - TIR'!$C$14)/('Ejercicio 3 - TIR'!$E$14-'Ejercicio 3 - TIR'!$C$14),'Ejercicio 3 - TIR'!$C$14+SQRT(('Ejercicio 3 - TIR'!$E$14-'Ejercicio 3 - TIR'!$C$14)*('Ejercicio 3 - TIR'!$D$14-'Ejercicio 3 - TIR'!$C$14)*D262),'Ejercicio 3 - TIR'!$E$14-SQRT(('Ejercicio 3 - TIR'!$E$14-'Ejercicio 3 - TIR'!$C$14)*('Ejercicio 3 - TIR'!$E$14-'Ejercicio 3 - TIR'!$D$14)*(1-D262)))</f>
        <v>30282.3389410621</v>
      </c>
      <c r="F262" s="27">
        <f ca="1" t="shared" si="1960"/>
        <v>0.712941548528004</v>
      </c>
      <c r="G262" s="28">
        <f ca="1">IF(F262&lt;=('Ejercicio 3 - TIR'!$D$18-'Ejercicio 3 - TIR'!$C$18)/('Ejercicio 3 - TIR'!$E$18-'Ejercicio 3 - TIR'!$C$18),'Ejercicio 3 - TIR'!$C$18+SQRT(('Ejercicio 3 - TIR'!$E$18-'Ejercicio 3 - TIR'!$C$18)*('Ejercicio 3 - TIR'!$D$18-'Ejercicio 3 - TIR'!$C$18)*F262),'Ejercicio 3 - TIR'!$E$18-SQRT(('Ejercicio 3 - TIR'!$E$18-'Ejercicio 3 - TIR'!$C$18)*('Ejercicio 3 - TIR'!$E$18-'Ejercicio 3 - TIR'!$D$18)*(1-F262)))</f>
        <v>40360.0232909637</v>
      </c>
      <c r="H262" s="27">
        <f ca="1" t="shared" ref="H262:L262" si="1961">RAND()</f>
        <v>0.204922011454177</v>
      </c>
      <c r="I262" s="28">
        <f ca="1">IF(H262&lt;=('Ejercicio 3 - TIR'!$D$18-'Ejercicio 3 - TIR'!$C$18)/('Ejercicio 3 - TIR'!$E$18-'Ejercicio 3 - TIR'!$C$18),'Ejercicio 3 - TIR'!$C$18+SQRT(('Ejercicio 3 - TIR'!$E$18-'Ejercicio 3 - TIR'!$C$18)*('Ejercicio 3 - TIR'!$D$18-'Ejercicio 3 - TIR'!$C$18)*H262),'Ejercicio 3 - TIR'!$E$18-SQRT(('Ejercicio 3 - TIR'!$E$18-'Ejercicio 3 - TIR'!$C$18)*('Ejercicio 3 - TIR'!$E$18-'Ejercicio 3 - TIR'!$D$18)*(1-H262)))</f>
        <v>35544.2133543116</v>
      </c>
      <c r="J262" s="27">
        <f ca="1" t="shared" si="1961"/>
        <v>0.335182054154044</v>
      </c>
      <c r="K262" s="28">
        <f ca="1">IF(J262&lt;=('Ejercicio 3 - TIR'!$D$18-'Ejercicio 3 - TIR'!$C$18)/('Ejercicio 3 - TIR'!$E$18-'Ejercicio 3 - TIR'!$C$18),'Ejercicio 3 - TIR'!$C$18+SQRT(('Ejercicio 3 - TIR'!$E$18-'Ejercicio 3 - TIR'!$C$18)*('Ejercicio 3 - TIR'!$D$18-'Ejercicio 3 - TIR'!$C$18)*J262),'Ejercicio 3 - TIR'!$E$18-SQRT(('Ejercicio 3 - TIR'!$E$18-'Ejercicio 3 - TIR'!$C$18)*('Ejercicio 3 - TIR'!$E$18-'Ejercicio 3 - TIR'!$D$18)*(1-J262)))</f>
        <v>37090.6493442496</v>
      </c>
      <c r="L262" s="27">
        <f ca="1" t="shared" si="1961"/>
        <v>0.742236998660965</v>
      </c>
      <c r="M262" s="28">
        <f ca="1">IF(L262&lt;=('Ejercicio 3 - TIR'!$D$18-'Ejercicio 3 - TIR'!$C$18)/('Ejercicio 3 - TIR'!$E$18-'Ejercicio 3 - TIR'!$C$18),'Ejercicio 3 - TIR'!$C$18+SQRT(('Ejercicio 3 - TIR'!$E$18-'Ejercicio 3 - TIR'!$C$18)*('Ejercicio 3 - TIR'!$D$18-'Ejercicio 3 - TIR'!$C$18)*L262),'Ejercicio 3 - TIR'!$E$18-SQRT(('Ejercicio 3 - TIR'!$E$18-'Ejercicio 3 - TIR'!$C$18)*('Ejercicio 3 - TIR'!$E$18-'Ejercicio 3 - TIR'!$D$18)*(1-L262)))</f>
        <v>40603.157371428</v>
      </c>
      <c r="N262" s="27">
        <f ca="1" t="shared" ref="N262:R262" si="1962">RAND()</f>
        <v>0.929128414839247</v>
      </c>
      <c r="O262" s="28">
        <f ca="1">IF(N262&lt;=('Ejercicio 3 - TIR'!$D$18-'Ejercicio 3 - TIR'!$C$18)/('Ejercicio 3 - TIR'!$E$18-'Ejercicio 3 - TIR'!$C$18),'Ejercicio 3 - TIR'!$C$18+SQRT(('Ejercicio 3 - TIR'!$E$18-'Ejercicio 3 - TIR'!$C$18)*('Ejercicio 3 - TIR'!$D$18-'Ejercicio 3 - TIR'!$C$18)*N262),'Ejercicio 3 - TIR'!$E$18-SQRT(('Ejercicio 3 - TIR'!$E$18-'Ejercicio 3 - TIR'!$C$18)*('Ejercicio 3 - TIR'!$E$18-'Ejercicio 3 - TIR'!$D$18)*(1-N262)))</f>
        <v>42694.4916206926</v>
      </c>
      <c r="P262" s="27">
        <f ca="1" t="shared" si="1962"/>
        <v>0.902043719443452</v>
      </c>
      <c r="Q262" s="29">
        <f ca="1">IF(P262&lt;=('Ejercicio 3 - TIR'!$D$22-'Ejercicio 3 - TIR'!$C$22)/('Ejercicio 3 - TIR'!$E$22-'Ejercicio 3 - TIR'!$C$22),'Ejercicio 3 - TIR'!$C$22+SQRT(('Ejercicio 3 - TIR'!$E$22-'Ejercicio 3 - TIR'!$C$22)*('Ejercicio 3 - TIR'!$D$22-'Ejercicio 3 - TIR'!$C$22)*P262),'Ejercicio 3 - TIR'!$E$22-SQRT(('Ejercicio 3 - TIR'!$E$22-'Ejercicio 3 - TIR'!$C$22)*('Ejercicio 3 - TIR'!$E$22-'Ejercicio 3 - TIR'!$D$22)*(1-P262)))</f>
        <v>0.166721396722479</v>
      </c>
      <c r="R262" s="27">
        <f ca="1" t="shared" si="1962"/>
        <v>0.115472956534606</v>
      </c>
      <c r="S262" s="29">
        <f ca="1">IF(R262&lt;=('Ejercicio 3 - TIR'!$D$23-'Ejercicio 3 - TIR'!$C$23)/('Ejercicio 3 - TIR'!$E$23-'Ejercicio 3 - TIR'!$C$23),'Ejercicio 3 - TIR'!$C$23+SQRT(('Ejercicio 3 - TIR'!$E$23-'Ejercicio 3 - TIR'!$C$23)*('Ejercicio 3 - TIR'!$D$23-'Ejercicio 3 - TIR'!$C$23)*R262),'Ejercicio 3 - TIR'!$E$23-SQRT(('Ejercicio 3 - TIR'!$E$23-'Ejercicio 3 - TIR'!$C$23)*('Ejercicio 3 - TIR'!$E$23-'Ejercicio 3 - TIR'!$D$23)*(1-R262)))</f>
        <v>0.134417049689943</v>
      </c>
      <c r="T262" s="27">
        <f ca="1" t="shared" ref="T262:X262" si="1963">RAND()</f>
        <v>0.40273539817425</v>
      </c>
      <c r="U262" s="29">
        <f ca="1">IF(T262&lt;=('Ejercicio 3 - TIR'!$D$24-'Ejercicio 3 - TIR'!$C$24)/('Ejercicio 3 - TIR'!$E$24-'Ejercicio 3 - TIR'!$C$24),'Ejercicio 3 - TIR'!$C$24+SQRT(('Ejercicio 3 - TIR'!$E$24-'Ejercicio 3 - TIR'!$C$24)*('Ejercicio 3 - TIR'!$D$24-'Ejercicio 3 - TIR'!$C$24)*T262),'Ejercicio 3 - TIR'!$E$24-SQRT(('Ejercicio 3 - TIR'!$E$24-'Ejercicio 3 - TIR'!$C$24)*('Ejercicio 3 - TIR'!$E$24-'Ejercicio 3 - TIR'!$D$24)*(1-T262)))</f>
        <v>0.179081683860566</v>
      </c>
      <c r="V262" s="27">
        <f ca="1" t="shared" si="1963"/>
        <v>0.766525961683642</v>
      </c>
      <c r="W262" s="29">
        <f ca="1">IF(V262&lt;=('Ejercicio 3 - TIR'!$D$25-'Ejercicio 3 - TIR'!$C$25)/('Ejercicio 3 - TIR'!$E$25-'Ejercicio 3 - TIR'!$C$25),'Ejercicio 3 - TIR'!$C$25+SQRT(('Ejercicio 3 - TIR'!$E$25-'Ejercicio 3 - TIR'!$C$25)*('Ejercicio 3 - TIR'!$D$25-'Ejercicio 3 - TIR'!$C$25)*V262),'Ejercicio 3 - TIR'!$E$25-SQRT(('Ejercicio 3 - TIR'!$E$25-'Ejercicio 3 - TIR'!$C$25)*('Ejercicio 3 - TIR'!$E$25-'Ejercicio 3 - TIR'!$D$25)*(1-V262)))</f>
        <v>0.221414004580787</v>
      </c>
      <c r="X262" s="27">
        <f ca="1" t="shared" si="1963"/>
        <v>0.626874003742796</v>
      </c>
      <c r="Y262" s="29">
        <f ca="1">IF(X262&lt;=('Ejercicio 3 - TIR'!$D$26-'Ejercicio 3 - TIR'!$C$26)/('Ejercicio 3 - TIR'!$E$26-'Ejercicio 3 - TIR'!$C$26),'Ejercicio 3 - TIR'!$C$26+SQRT(('Ejercicio 3 - TIR'!$E$26-'Ejercicio 3 - TIR'!$C$26)*('Ejercicio 3 - TIR'!$D$26-'Ejercicio 3 - TIR'!$C$26)*X262),'Ejercicio 3 - TIR'!$E$26-SQRT(('Ejercicio 3 - TIR'!$E$26-'Ejercicio 3 - TIR'!$C$26)*('Ejercicio 3 - TIR'!$E$26-'Ejercicio 3 - TIR'!$D$26)*(1-X262)))</f>
        <v>0.235112581052271</v>
      </c>
      <c r="Z262" s="27">
        <f ca="1" t="shared" si="1908"/>
        <v>1.16672139672248</v>
      </c>
      <c r="AA262" s="27">
        <f ca="1" t="shared" si="1909"/>
        <v>1.32354864468004</v>
      </c>
      <c r="AB262" s="27">
        <f ca="1" t="shared" si="1910"/>
        <v>1.56057196464072</v>
      </c>
      <c r="AC262" s="27">
        <f ca="1" t="shared" si="1911"/>
        <v>1.90610445276833</v>
      </c>
      <c r="AD262" s="27">
        <f ca="1" t="shared" si="1912"/>
        <v>2.35425359041391</v>
      </c>
      <c r="AE262" s="26">
        <f ca="1" t="shared" si="1913"/>
        <v>5048.71384427739</v>
      </c>
      <c r="AF262" s="26">
        <f ca="1" t="shared" si="1914"/>
        <v>5727.34706395392</v>
      </c>
      <c r="AG262" s="26">
        <f ca="1" t="shared" si="1915"/>
        <v>6753.01002022066</v>
      </c>
      <c r="AH262" s="26">
        <f ca="1" t="shared" si="1916"/>
        <v>8248.2210117719</v>
      </c>
      <c r="AI262" s="26">
        <f ca="1" t="shared" si="1917"/>
        <v>10187.4815429392</v>
      </c>
      <c r="AJ262" s="28">
        <f ca="1" t="shared" si="1918"/>
        <v>47088.9027457849</v>
      </c>
      <c r="AK262" s="28">
        <f ca="1" t="shared" si="1919"/>
        <v>47044.4954113174</v>
      </c>
      <c r="AL262" s="28">
        <f ca="1" t="shared" si="1920"/>
        <v>57882.6275169555</v>
      </c>
      <c r="AM262" s="28">
        <f ca="1" t="shared" si="1921"/>
        <v>77393.859062132</v>
      </c>
      <c r="AN262" s="28">
        <f ca="1" t="shared" si="1922"/>
        <v>100513.660188912</v>
      </c>
      <c r="AO262" s="28">
        <f ca="1">C262/'Ejercicio 3 - TIR'!$D$7</f>
        <v>13926.2929769164</v>
      </c>
      <c r="AP262" s="28">
        <f ca="1" t="shared" si="1923"/>
        <v>33162.6097688685</v>
      </c>
      <c r="AQ262" s="28">
        <f ca="1" t="shared" si="1924"/>
        <v>33118.202434401</v>
      </c>
      <c r="AR262" s="28">
        <f ca="1" t="shared" si="1925"/>
        <v>43956.3345400391</v>
      </c>
      <c r="AS262" s="28">
        <f ca="1" t="shared" si="1926"/>
        <v>63467.5660852156</v>
      </c>
      <c r="AT262" s="28">
        <f ca="1" t="shared" si="1927"/>
        <v>86587.367211996</v>
      </c>
      <c r="AU262" s="28">
        <f ca="1">AP262*'Ejercicio 3 - TIR'!$D$5</f>
        <v>16581.3048844343</v>
      </c>
      <c r="AV262" s="28">
        <f ca="1">AQ262*'Ejercicio 3 - TIR'!$D$5</f>
        <v>16559.1012172005</v>
      </c>
      <c r="AW262" s="28">
        <f ca="1">AR262*'Ejercicio 3 - TIR'!$D$5</f>
        <v>21978.1672700195</v>
      </c>
      <c r="AX262" s="28">
        <f ca="1">AS262*'Ejercicio 3 - TIR'!$D$5</f>
        <v>31733.7830426078</v>
      </c>
      <c r="AY262" s="28">
        <f ca="1">AT262*'Ejercicio 3 - TIR'!$D$5</f>
        <v>43293.683605998</v>
      </c>
      <c r="AZ262" s="28">
        <f ca="1" t="shared" ref="AZ262:BD262" si="1964">AJ262-AU262-AE262</f>
        <v>25458.8840170733</v>
      </c>
      <c r="BA262" s="28">
        <f ca="1" t="shared" si="1964"/>
        <v>24758.047130163</v>
      </c>
      <c r="BB262" s="28">
        <f ca="1" t="shared" si="1964"/>
        <v>29151.4502267153</v>
      </c>
      <c r="BC262" s="28">
        <f ca="1" t="shared" si="1964"/>
        <v>37411.8550077523</v>
      </c>
      <c r="BD262" s="28">
        <f ca="1" t="shared" si="1964"/>
        <v>47032.4950399752</v>
      </c>
      <c r="BE262" s="28">
        <f ca="1" t="shared" ref="BE262:BI262" si="1965">AZ262/Z262</f>
        <v>21820.8769365091</v>
      </c>
      <c r="BF262" s="28">
        <f ca="1" t="shared" si="1965"/>
        <v>18705.8082297746</v>
      </c>
      <c r="BG262" s="28">
        <f ca="1" t="shared" si="1965"/>
        <v>18679.9781664838</v>
      </c>
      <c r="BH262" s="28">
        <f ca="1" t="shared" si="1965"/>
        <v>19627.3897547521</v>
      </c>
      <c r="BI262" s="28">
        <f ca="1" t="shared" si="1965"/>
        <v>19977.6673300968</v>
      </c>
      <c r="BJ262" s="28">
        <f ca="1" t="shared" si="1930"/>
        <v>71292.3051781264</v>
      </c>
      <c r="BK262" s="28">
        <f ca="1" t="shared" si="1931"/>
        <v>32786.0252420615</v>
      </c>
      <c r="BL262" s="28">
        <f ca="1" t="shared" si="1932"/>
        <v>104078.330420188</v>
      </c>
      <c r="BM262" s="28">
        <f ca="1">BK262*'Ejercicio 3 - TIR'!$D$5</f>
        <v>16393.0126210308</v>
      </c>
      <c r="BN262" s="28">
        <f ca="1" t="shared" si="1933"/>
        <v>87685.3177991572</v>
      </c>
      <c r="BO262" s="28">
        <f ca="1" t="shared" si="1934"/>
        <v>37245.4854295203</v>
      </c>
      <c r="BP262" s="28">
        <f ca="1" t="shared" si="1935"/>
        <v>-99913.8038256441</v>
      </c>
      <c r="BQ262" s="28">
        <f ca="1" t="shared" ref="BQ262:BT262" si="1966">BE262</f>
        <v>21820.8769365091</v>
      </c>
      <c r="BR262" s="28">
        <f ca="1" t="shared" si="1966"/>
        <v>18705.8082297746</v>
      </c>
      <c r="BS262" s="28">
        <f ca="1" t="shared" si="1966"/>
        <v>18679.9781664838</v>
      </c>
      <c r="BT262" s="28">
        <f ca="1" t="shared" si="1966"/>
        <v>19627.3897547521</v>
      </c>
      <c r="BU262" s="28">
        <f ca="1" t="shared" si="1937"/>
        <v>57223.1527596171</v>
      </c>
      <c r="BV262" s="30">
        <f ca="1" t="shared" si="1938"/>
        <v>9.44849071000595</v>
      </c>
    </row>
    <row r="263" ht="15" customHeight="1" spans="1:74">
      <c r="A263" s="26">
        <v>262</v>
      </c>
      <c r="B263" s="27">
        <f ca="1" t="shared" ref="B263:F263" si="1967">RAND()</f>
        <v>0.966008109591667</v>
      </c>
      <c r="C263" s="28">
        <f ca="1">IF(B263&lt;=('Ejercicio 3 - TIR'!$D$13-'Ejercicio 3 - TIR'!$C$13)/('Ejercicio 3 - TIR'!$E$13-'Ejercicio 3 - TIR'!$C$13),'Ejercicio 3 - TIR'!$C$13+SQRT(('Ejercicio 3 - TIR'!$E$13-'Ejercicio 3 - TIR'!$C$13)*('Ejercicio 3 - TIR'!$D$13-'Ejercicio 3 - TIR'!$C$13)*B263),'Ejercicio 3 - TIR'!$E$13-SQRT(('Ejercicio 3 - TIR'!$E$13-'Ejercicio 3 - TIR'!$C$13)*('Ejercicio 3 - TIR'!$E$13-'Ejercicio 3 - TIR'!$D$13)*(1-B263)))</f>
        <v>93613.2740398542</v>
      </c>
      <c r="D263" s="27">
        <f ca="1" t="shared" si="1967"/>
        <v>0.463244973843057</v>
      </c>
      <c r="E263" s="28">
        <f ca="1">IF(D263&lt;=('Ejercicio 3 - TIR'!$D$14-'Ejercicio 3 - TIR'!$C$14)/('Ejercicio 3 - TIR'!$E$14-'Ejercicio 3 - TIR'!$C$14),'Ejercicio 3 - TIR'!$C$14+SQRT(('Ejercicio 3 - TIR'!$E$14-'Ejercicio 3 - TIR'!$C$14)*('Ejercicio 3 - TIR'!$D$14-'Ejercicio 3 - TIR'!$C$14)*D263),'Ejercicio 3 - TIR'!$E$14-SQRT(('Ejercicio 3 - TIR'!$E$14-'Ejercicio 3 - TIR'!$C$14)*('Ejercicio 3 - TIR'!$E$14-'Ejercicio 3 - TIR'!$D$14)*(1-D263)))</f>
        <v>31027.0821956544</v>
      </c>
      <c r="F263" s="27">
        <f ca="1" t="shared" si="1967"/>
        <v>0.911967898957458</v>
      </c>
      <c r="G263" s="28">
        <f ca="1">IF(F263&lt;=('Ejercicio 3 - TIR'!$D$18-'Ejercicio 3 - TIR'!$C$18)/('Ejercicio 3 - TIR'!$E$18-'Ejercicio 3 - TIR'!$C$18),'Ejercicio 3 - TIR'!$C$18+SQRT(('Ejercicio 3 - TIR'!$E$18-'Ejercicio 3 - TIR'!$C$18)*('Ejercicio 3 - TIR'!$D$18-'Ejercicio 3 - TIR'!$C$18)*F263),'Ejercicio 3 - TIR'!$E$18-SQRT(('Ejercicio 3 - TIR'!$E$18-'Ejercicio 3 - TIR'!$C$18)*('Ejercicio 3 - TIR'!$E$18-'Ejercicio 3 - TIR'!$D$18)*(1-F263)))</f>
        <v>42430.4849527215</v>
      </c>
      <c r="H263" s="27">
        <f ca="1" t="shared" ref="H263:L263" si="1968">RAND()</f>
        <v>0.120766646057072</v>
      </c>
      <c r="I263" s="28">
        <f ca="1">IF(H263&lt;=('Ejercicio 3 - TIR'!$D$18-'Ejercicio 3 - TIR'!$C$18)/('Ejercicio 3 - TIR'!$E$18-'Ejercicio 3 - TIR'!$C$18),'Ejercicio 3 - TIR'!$C$18+SQRT(('Ejercicio 3 - TIR'!$E$18-'Ejercicio 3 - TIR'!$C$18)*('Ejercicio 3 - TIR'!$D$18-'Ejercicio 3 - TIR'!$C$18)*H263),'Ejercicio 3 - TIR'!$E$18-SQRT(('Ejercicio 3 - TIR'!$E$18-'Ejercicio 3 - TIR'!$C$18)*('Ejercicio 3 - TIR'!$E$18-'Ejercicio 3 - TIR'!$D$18)*(1-H263)))</f>
        <v>34256.1716258347</v>
      </c>
      <c r="J263" s="27">
        <f ca="1" t="shared" si="1968"/>
        <v>0.29583883444547</v>
      </c>
      <c r="K263" s="28">
        <f ca="1">IF(J263&lt;=('Ejercicio 3 - TIR'!$D$18-'Ejercicio 3 - TIR'!$C$18)/('Ejercicio 3 - TIR'!$E$18-'Ejercicio 3 - TIR'!$C$18),'Ejercicio 3 - TIR'!$C$18+SQRT(('Ejercicio 3 - TIR'!$E$18-'Ejercicio 3 - TIR'!$C$18)*('Ejercicio 3 - TIR'!$D$18-'Ejercicio 3 - TIR'!$C$18)*J263),'Ejercicio 3 - TIR'!$E$18-SQRT(('Ejercicio 3 - TIR'!$E$18-'Ejercicio 3 - TIR'!$C$18)*('Ejercicio 3 - TIR'!$E$18-'Ejercicio 3 - TIR'!$D$18)*(1-J263)))</f>
        <v>36661.5182328671</v>
      </c>
      <c r="L263" s="27">
        <f ca="1" t="shared" si="1968"/>
        <v>0.30688544619604</v>
      </c>
      <c r="M263" s="28">
        <f ca="1">IF(L263&lt;=('Ejercicio 3 - TIR'!$D$18-'Ejercicio 3 - TIR'!$C$18)/('Ejercicio 3 - TIR'!$E$18-'Ejercicio 3 - TIR'!$C$18),'Ejercicio 3 - TIR'!$C$18+SQRT(('Ejercicio 3 - TIR'!$E$18-'Ejercicio 3 - TIR'!$C$18)*('Ejercicio 3 - TIR'!$D$18-'Ejercicio 3 - TIR'!$C$18)*L263),'Ejercicio 3 - TIR'!$E$18-SQRT(('Ejercicio 3 - TIR'!$E$18-'Ejercicio 3 - TIR'!$C$18)*('Ejercicio 3 - TIR'!$E$18-'Ejercicio 3 - TIR'!$D$18)*(1-L263)))</f>
        <v>36784.748847924</v>
      </c>
      <c r="N263" s="27">
        <f ca="1" t="shared" ref="N263:R263" si="1969">RAND()</f>
        <v>0.208616646135766</v>
      </c>
      <c r="O263" s="28">
        <f ca="1">IF(N263&lt;=('Ejercicio 3 - TIR'!$D$18-'Ejercicio 3 - TIR'!$C$18)/('Ejercicio 3 - TIR'!$E$18-'Ejercicio 3 - TIR'!$C$18),'Ejercicio 3 - TIR'!$C$18+SQRT(('Ejercicio 3 - TIR'!$E$18-'Ejercicio 3 - TIR'!$C$18)*('Ejercicio 3 - TIR'!$D$18-'Ejercicio 3 - TIR'!$C$18)*N263),'Ejercicio 3 - TIR'!$E$18-SQRT(('Ejercicio 3 - TIR'!$E$18-'Ejercicio 3 - TIR'!$C$18)*('Ejercicio 3 - TIR'!$E$18-'Ejercicio 3 - TIR'!$D$18)*(1-N263)))</f>
        <v>35593.9696924782</v>
      </c>
      <c r="P263" s="27">
        <f ca="1" t="shared" si="1969"/>
        <v>0.145535817389128</v>
      </c>
      <c r="Q263" s="29">
        <f ca="1">IF(P263&lt;=('Ejercicio 3 - TIR'!$D$22-'Ejercicio 3 - TIR'!$C$22)/('Ejercicio 3 - TIR'!$E$22-'Ejercicio 3 - TIR'!$C$22),'Ejercicio 3 - TIR'!$C$22+SQRT(('Ejercicio 3 - TIR'!$E$22-'Ejercicio 3 - TIR'!$C$22)*('Ejercicio 3 - TIR'!$D$22-'Ejercicio 3 - TIR'!$C$22)*P263),'Ejercicio 3 - TIR'!$E$22-SQRT(('Ejercicio 3 - TIR'!$E$22-'Ejercicio 3 - TIR'!$C$22)*('Ejercicio 3 - TIR'!$E$22-'Ejercicio 3 - TIR'!$D$22)*(1-P263)))</f>
        <v>0.136185316533835</v>
      </c>
      <c r="R263" s="27">
        <f ca="1" t="shared" si="1969"/>
        <v>0.0631565932847249</v>
      </c>
      <c r="S263" s="29">
        <f ca="1">IF(R263&lt;=('Ejercicio 3 - TIR'!$D$23-'Ejercicio 3 - TIR'!$C$23)/('Ejercicio 3 - TIR'!$E$23-'Ejercicio 3 - TIR'!$C$23),'Ejercicio 3 - TIR'!$C$23+SQRT(('Ejercicio 3 - TIR'!$E$23-'Ejercicio 3 - TIR'!$C$23)*('Ejercicio 3 - TIR'!$D$23-'Ejercicio 3 - TIR'!$C$23)*R263),'Ejercicio 3 - TIR'!$E$23-SQRT(('Ejercicio 3 - TIR'!$E$23-'Ejercicio 3 - TIR'!$C$23)*('Ejercicio 3 - TIR'!$E$23-'Ejercicio 3 - TIR'!$D$23)*(1-R263)))</f>
        <v>0.130662169943895</v>
      </c>
      <c r="T263" s="27">
        <f ca="1" t="shared" ref="T263:X263" si="1970">RAND()</f>
        <v>0.2942076980696</v>
      </c>
      <c r="U263" s="29">
        <f ca="1">IF(T263&lt;=('Ejercicio 3 - TIR'!$D$24-'Ejercicio 3 - TIR'!$C$24)/('Ejercicio 3 - TIR'!$E$24-'Ejercicio 3 - TIR'!$C$24),'Ejercicio 3 - TIR'!$C$24+SQRT(('Ejercicio 3 - TIR'!$E$24-'Ejercicio 3 - TIR'!$C$24)*('Ejercicio 3 - TIR'!$D$24-'Ejercicio 3 - TIR'!$C$24)*T263),'Ejercicio 3 - TIR'!$E$24-SQRT(('Ejercicio 3 - TIR'!$E$24-'Ejercicio 3 - TIR'!$C$24)*('Ejercicio 3 - TIR'!$E$24-'Ejercicio 3 - TIR'!$D$24)*(1-T263)))</f>
        <v>0.174856310384813</v>
      </c>
      <c r="V263" s="27">
        <f ca="1" t="shared" si="1970"/>
        <v>0.554780055907544</v>
      </c>
      <c r="W263" s="29">
        <f ca="1">IF(V263&lt;=('Ejercicio 3 - TIR'!$D$25-'Ejercicio 3 - TIR'!$C$25)/('Ejercicio 3 - TIR'!$E$25-'Ejercicio 3 - TIR'!$C$25),'Ejercicio 3 - TIR'!$C$25+SQRT(('Ejercicio 3 - TIR'!$E$25-'Ejercicio 3 - TIR'!$C$25)*('Ejercicio 3 - TIR'!$D$25-'Ejercicio 3 - TIR'!$C$25)*V263),'Ejercicio 3 - TIR'!$E$25-SQRT(('Ejercicio 3 - TIR'!$E$25-'Ejercicio 3 - TIR'!$C$25)*('Ejercicio 3 - TIR'!$E$25-'Ejercicio 3 - TIR'!$D$25)*(1-V263)))</f>
        <v>0.210525073726179</v>
      </c>
      <c r="X263" s="27">
        <f ca="1" t="shared" si="1970"/>
        <v>0.288353889085383</v>
      </c>
      <c r="Y263" s="29">
        <f ca="1">IF(X263&lt;=('Ejercicio 3 - TIR'!$D$26-'Ejercicio 3 - TIR'!$C$26)/('Ejercicio 3 - TIR'!$E$26-'Ejercicio 3 - TIR'!$C$26),'Ejercicio 3 - TIR'!$C$26+SQRT(('Ejercicio 3 - TIR'!$E$26-'Ejercicio 3 - TIR'!$C$26)*('Ejercicio 3 - TIR'!$D$26-'Ejercicio 3 - TIR'!$C$26)*X263),'Ejercicio 3 - TIR'!$E$26-SQRT(('Ejercicio 3 - TIR'!$E$26-'Ejercicio 3 - TIR'!$C$26)*('Ejercicio 3 - TIR'!$E$26-'Ejercicio 3 - TIR'!$D$26)*(1-X263)))</f>
        <v>0.217902607414551</v>
      </c>
      <c r="Z263" s="27">
        <f ca="1" t="shared" si="1908"/>
        <v>1.13618531653383</v>
      </c>
      <c r="AA263" s="27">
        <f ca="1" t="shared" si="1909"/>
        <v>1.28464175545054</v>
      </c>
      <c r="AB263" s="27">
        <f ca="1" t="shared" si="1910"/>
        <v>1.50926947297489</v>
      </c>
      <c r="AC263" s="27">
        <f ca="1" t="shared" si="1911"/>
        <v>1.8270085400456</v>
      </c>
      <c r="AD263" s="27">
        <f ca="1" t="shared" si="1912"/>
        <v>2.22511846469018</v>
      </c>
      <c r="AE263" s="26">
        <f ca="1" t="shared" si="1913"/>
        <v>4225.43300993652</v>
      </c>
      <c r="AF263" s="26">
        <f ca="1" t="shared" si="1914"/>
        <v>4777.53725596739</v>
      </c>
      <c r="AG263" s="26">
        <f ca="1" t="shared" si="1915"/>
        <v>5612.91979327183</v>
      </c>
      <c r="AH263" s="26">
        <f ca="1" t="shared" si="1916"/>
        <v>6794.58014656951</v>
      </c>
      <c r="AI263" s="26">
        <f ca="1" t="shared" si="1917"/>
        <v>8275.13687679414</v>
      </c>
      <c r="AJ263" s="28">
        <f ca="1" t="shared" si="1918"/>
        <v>48208.893976692</v>
      </c>
      <c r="AK263" s="28">
        <f ca="1" t="shared" si="1919"/>
        <v>44006.9084524272</v>
      </c>
      <c r="AL263" s="28">
        <f ca="1" t="shared" si="1920"/>
        <v>55332.1103017785</v>
      </c>
      <c r="AM263" s="28">
        <f ca="1" t="shared" si="1921"/>
        <v>67206.0502885896</v>
      </c>
      <c r="AN263" s="28">
        <f ca="1" t="shared" si="1922"/>
        <v>79200.7991943561</v>
      </c>
      <c r="AO263" s="28">
        <f ca="1">C263/'Ejercicio 3 - TIR'!$D$7</f>
        <v>18722.6548079708</v>
      </c>
      <c r="AP263" s="28">
        <f ca="1" t="shared" si="1923"/>
        <v>29486.2391687211</v>
      </c>
      <c r="AQ263" s="28">
        <f ca="1" t="shared" si="1924"/>
        <v>25284.2536444564</v>
      </c>
      <c r="AR263" s="28">
        <f ca="1" t="shared" si="1925"/>
        <v>36609.4554938077</v>
      </c>
      <c r="AS263" s="28">
        <f ca="1" t="shared" si="1926"/>
        <v>48483.3954806187</v>
      </c>
      <c r="AT263" s="28">
        <f ca="1" t="shared" si="1927"/>
        <v>60478.1443863852</v>
      </c>
      <c r="AU263" s="28">
        <f ca="1">AP263*'Ejercicio 3 - TIR'!$D$5</f>
        <v>14743.1195843606</v>
      </c>
      <c r="AV263" s="28">
        <f ca="1">AQ263*'Ejercicio 3 - TIR'!$D$5</f>
        <v>12642.1268222282</v>
      </c>
      <c r="AW263" s="28">
        <f ca="1">AR263*'Ejercicio 3 - TIR'!$D$5</f>
        <v>18304.7277469038</v>
      </c>
      <c r="AX263" s="28">
        <f ca="1">AS263*'Ejercicio 3 - TIR'!$D$5</f>
        <v>24241.6977403094</v>
      </c>
      <c r="AY263" s="28">
        <f ca="1">AT263*'Ejercicio 3 - TIR'!$D$5</f>
        <v>30239.0721931926</v>
      </c>
      <c r="AZ263" s="28">
        <f ca="1" t="shared" ref="AZ263:BD263" si="1971">AJ263-AU263-AE263</f>
        <v>29240.3413823949</v>
      </c>
      <c r="BA263" s="28">
        <f ca="1" t="shared" si="1971"/>
        <v>26587.2443742316</v>
      </c>
      <c r="BB263" s="28">
        <f ca="1" t="shared" si="1971"/>
        <v>31414.4627616029</v>
      </c>
      <c r="BC263" s="28">
        <f ca="1" t="shared" si="1971"/>
        <v>36169.7724017107</v>
      </c>
      <c r="BD263" s="28">
        <f ca="1" t="shared" si="1971"/>
        <v>40686.5901243693</v>
      </c>
      <c r="BE263" s="28">
        <f ca="1" t="shared" ref="BE263:BI263" si="1972">AZ263/Z263</f>
        <v>25735.53887459</v>
      </c>
      <c r="BF263" s="28">
        <f ca="1" t="shared" si="1972"/>
        <v>20696.2324410102</v>
      </c>
      <c r="BG263" s="28">
        <f ca="1" t="shared" si="1972"/>
        <v>20814.3498057259</v>
      </c>
      <c r="BH263" s="28">
        <f ca="1" t="shared" si="1972"/>
        <v>19797.2650969699</v>
      </c>
      <c r="BI263" s="28">
        <f ca="1" t="shared" si="1972"/>
        <v>18285.1343737487</v>
      </c>
      <c r="BJ263" s="28">
        <f ca="1" t="shared" si="1930"/>
        <v>69038.9334990108</v>
      </c>
      <c r="BK263" s="28">
        <f ca="1" t="shared" si="1931"/>
        <v>41660.1249212364</v>
      </c>
      <c r="BL263" s="28">
        <f ca="1" t="shared" si="1932"/>
        <v>110699.058420247</v>
      </c>
      <c r="BM263" s="28">
        <f ca="1">BK263*'Ejercicio 3 - TIR'!$D$5</f>
        <v>20830.0624606182</v>
      </c>
      <c r="BN263" s="28">
        <f ca="1" t="shared" si="1933"/>
        <v>89868.995959629</v>
      </c>
      <c r="BO263" s="28">
        <f ca="1" t="shared" si="1934"/>
        <v>40388.4095996399</v>
      </c>
      <c r="BP263" s="28">
        <f ca="1" t="shared" si="1935"/>
        <v>-124640.356235509</v>
      </c>
      <c r="BQ263" s="28">
        <f ca="1" t="shared" ref="BQ263:BT263" si="1973">BE263</f>
        <v>25735.53887459</v>
      </c>
      <c r="BR263" s="28">
        <f ca="1" t="shared" si="1973"/>
        <v>20696.2324410102</v>
      </c>
      <c r="BS263" s="28">
        <f ca="1" t="shared" si="1973"/>
        <v>20814.3498057259</v>
      </c>
      <c r="BT263" s="28">
        <f ca="1" t="shared" si="1973"/>
        <v>19797.2650969699</v>
      </c>
      <c r="BU263" s="28">
        <f ca="1" t="shared" si="1937"/>
        <v>58673.5439733885</v>
      </c>
      <c r="BV263" s="30">
        <f ca="1" t="shared" si="1938"/>
        <v>4.71621160778877</v>
      </c>
    </row>
    <row r="264" ht="15" customHeight="1" spans="1:74">
      <c r="A264" s="26">
        <v>263</v>
      </c>
      <c r="B264" s="27">
        <f ca="1" t="shared" ref="B264:F264" si="1974">RAND()</f>
        <v>0.687341820992603</v>
      </c>
      <c r="C264" s="28">
        <f ca="1">IF(B264&lt;=('Ejercicio 3 - TIR'!$D$13-'Ejercicio 3 - TIR'!$C$13)/('Ejercicio 3 - TIR'!$E$13-'Ejercicio 3 - TIR'!$C$13),'Ejercicio 3 - TIR'!$C$13+SQRT(('Ejercicio 3 - TIR'!$E$13-'Ejercicio 3 - TIR'!$C$13)*('Ejercicio 3 - TIR'!$D$13-'Ejercicio 3 - TIR'!$C$13)*B264),'Ejercicio 3 - TIR'!$E$13-SQRT(('Ejercicio 3 - TIR'!$E$13-'Ejercicio 3 - TIR'!$C$13)*('Ejercicio 3 - TIR'!$E$13-'Ejercicio 3 - TIR'!$D$13)*(1-B264)))</f>
        <v>80630.182891703</v>
      </c>
      <c r="D264" s="27">
        <f ca="1" t="shared" si="1974"/>
        <v>0.690183776694031</v>
      </c>
      <c r="E264" s="28">
        <f ca="1">IF(D264&lt;=('Ejercicio 3 - TIR'!$D$14-'Ejercicio 3 - TIR'!$C$14)/('Ejercicio 3 - TIR'!$E$14-'Ejercicio 3 - TIR'!$C$14),'Ejercicio 3 - TIR'!$C$14+SQRT(('Ejercicio 3 - TIR'!$E$14-'Ejercicio 3 - TIR'!$C$14)*('Ejercicio 3 - TIR'!$D$14-'Ejercicio 3 - TIR'!$C$14)*D264),'Ejercicio 3 - TIR'!$E$14-SQRT(('Ejercicio 3 - TIR'!$E$14-'Ejercicio 3 - TIR'!$C$14)*('Ejercicio 3 - TIR'!$E$14-'Ejercicio 3 - TIR'!$D$14)*(1-D264)))</f>
        <v>33182.930725312</v>
      </c>
      <c r="F264" s="27">
        <f ca="1" t="shared" si="1974"/>
        <v>0.0671322548507529</v>
      </c>
      <c r="G264" s="28">
        <f ca="1">IF(F264&lt;=('Ejercicio 3 - TIR'!$D$18-'Ejercicio 3 - TIR'!$C$18)/('Ejercicio 3 - TIR'!$E$18-'Ejercicio 3 - TIR'!$C$18),'Ejercicio 3 - TIR'!$C$18+SQRT(('Ejercicio 3 - TIR'!$E$18-'Ejercicio 3 - TIR'!$C$18)*('Ejercicio 3 - TIR'!$D$18-'Ejercicio 3 - TIR'!$C$18)*F264),'Ejercicio 3 - TIR'!$E$18-SQRT(('Ejercicio 3 - TIR'!$E$18-'Ejercicio 3 - TIR'!$C$18)*('Ejercicio 3 - TIR'!$E$18-'Ejercicio 3 - TIR'!$D$18)*(1-F264)))</f>
        <v>33173.3008410192</v>
      </c>
      <c r="H264" s="27">
        <f ca="1" t="shared" ref="H264:L264" si="1975">RAND()</f>
        <v>0.148457513979853</v>
      </c>
      <c r="I264" s="28">
        <f ca="1">IF(H264&lt;=('Ejercicio 3 - TIR'!$D$18-'Ejercicio 3 - TIR'!$C$18)/('Ejercicio 3 - TIR'!$E$18-'Ejercicio 3 - TIR'!$C$18),'Ejercicio 3 - TIR'!$C$18+SQRT(('Ejercicio 3 - TIR'!$E$18-'Ejercicio 3 - TIR'!$C$18)*('Ejercicio 3 - TIR'!$D$18-'Ejercicio 3 - TIR'!$C$18)*H264),'Ejercicio 3 - TIR'!$E$18-SQRT(('Ejercicio 3 - TIR'!$E$18-'Ejercicio 3 - TIR'!$C$18)*('Ejercicio 3 - TIR'!$E$18-'Ejercicio 3 - TIR'!$D$18)*(1-H264)))</f>
        <v>34718.9646212891</v>
      </c>
      <c r="J264" s="27">
        <f ca="1" t="shared" si="1975"/>
        <v>0.686875811589371</v>
      </c>
      <c r="K264" s="28">
        <f ca="1">IF(J264&lt;=('Ejercicio 3 - TIR'!$D$18-'Ejercicio 3 - TIR'!$C$18)/('Ejercicio 3 - TIR'!$E$18-'Ejercicio 3 - TIR'!$C$18),'Ejercicio 3 - TIR'!$C$18+SQRT(('Ejercicio 3 - TIR'!$E$18-'Ejercicio 3 - TIR'!$C$18)*('Ejercicio 3 - TIR'!$D$18-'Ejercicio 3 - TIR'!$C$18)*J264),'Ejercicio 3 - TIR'!$E$18-SQRT(('Ejercicio 3 - TIR'!$E$18-'Ejercicio 3 - TIR'!$C$18)*('Ejercicio 3 - TIR'!$E$18-'Ejercicio 3 - TIR'!$D$18)*(1-J264)))</f>
        <v>40153.9382865261</v>
      </c>
      <c r="L264" s="27">
        <f ca="1" t="shared" si="1975"/>
        <v>0.28664139522887</v>
      </c>
      <c r="M264" s="28">
        <f ca="1">IF(L264&lt;=('Ejercicio 3 - TIR'!$D$18-'Ejercicio 3 - TIR'!$C$18)/('Ejercicio 3 - TIR'!$E$18-'Ejercicio 3 - TIR'!$C$18),'Ejercicio 3 - TIR'!$C$18+SQRT(('Ejercicio 3 - TIR'!$E$18-'Ejercicio 3 - TIR'!$C$18)*('Ejercicio 3 - TIR'!$D$18-'Ejercicio 3 - TIR'!$C$18)*L264),'Ejercicio 3 - TIR'!$E$18-SQRT(('Ejercicio 3 - TIR'!$E$18-'Ejercicio 3 - TIR'!$C$18)*('Ejercicio 3 - TIR'!$E$18-'Ejercicio 3 - TIR'!$D$18)*(1-L264)))</f>
        <v>36557.1494785715</v>
      </c>
      <c r="N264" s="27">
        <f ca="1" t="shared" ref="N264:R264" si="1976">RAND()</f>
        <v>0.22489731977995</v>
      </c>
      <c r="O264" s="28">
        <f ca="1">IF(N264&lt;=('Ejercicio 3 - TIR'!$D$18-'Ejercicio 3 - TIR'!$C$18)/('Ejercicio 3 - TIR'!$E$18-'Ejercicio 3 - TIR'!$C$18),'Ejercicio 3 - TIR'!$C$18+SQRT(('Ejercicio 3 - TIR'!$E$18-'Ejercicio 3 - TIR'!$C$18)*('Ejercicio 3 - TIR'!$D$18-'Ejercicio 3 - TIR'!$C$18)*N264),'Ejercicio 3 - TIR'!$E$18-SQRT(('Ejercicio 3 - TIR'!$E$18-'Ejercicio 3 - TIR'!$C$18)*('Ejercicio 3 - TIR'!$E$18-'Ejercicio 3 - TIR'!$D$18)*(1-N264)))</f>
        <v>35808.1492720997</v>
      </c>
      <c r="P264" s="27">
        <f ca="1" t="shared" si="1976"/>
        <v>0.783990536087475</v>
      </c>
      <c r="Q264" s="29">
        <f ca="1">IF(P264&lt;=('Ejercicio 3 - TIR'!$D$22-'Ejercicio 3 - TIR'!$C$22)/('Ejercicio 3 - TIR'!$E$22-'Ejercicio 3 - TIR'!$C$22),'Ejercicio 3 - TIR'!$C$22+SQRT(('Ejercicio 3 - TIR'!$E$22-'Ejercicio 3 - TIR'!$C$22)*('Ejercicio 3 - TIR'!$D$22-'Ejercicio 3 - TIR'!$C$22)*P264),'Ejercicio 3 - TIR'!$E$22-SQRT(('Ejercicio 3 - TIR'!$E$22-'Ejercicio 3 - TIR'!$C$22)*('Ejercicio 3 - TIR'!$E$22-'Ejercicio 3 - TIR'!$D$22)*(1-P264)))</f>
        <v>0.160281555968014</v>
      </c>
      <c r="R264" s="27">
        <f ca="1" t="shared" si="1976"/>
        <v>0.513381155885486</v>
      </c>
      <c r="S264" s="29">
        <f ca="1">IF(R264&lt;=('Ejercicio 3 - TIR'!$D$23-'Ejercicio 3 - TIR'!$C$23)/('Ejercicio 3 - TIR'!$E$23-'Ejercicio 3 - TIR'!$C$23),'Ejercicio 3 - TIR'!$C$23+SQRT(('Ejercicio 3 - TIR'!$E$23-'Ejercicio 3 - TIR'!$C$23)*('Ejercicio 3 - TIR'!$D$23-'Ejercicio 3 - TIR'!$C$23)*R264),'Ejercicio 3 - TIR'!$E$23-SQRT(('Ejercicio 3 - TIR'!$E$23-'Ejercicio 3 - TIR'!$C$23)*('Ejercicio 3 - TIR'!$E$23-'Ejercicio 3 - TIR'!$D$23)*(1-R264)))</f>
        <v>0.1504041570587</v>
      </c>
      <c r="T264" s="27">
        <f ca="1" t="shared" ref="T264:X264" si="1977">RAND()</f>
        <v>0.148377558207556</v>
      </c>
      <c r="U264" s="29">
        <f ca="1">IF(T264&lt;=('Ejercicio 3 - TIR'!$D$24-'Ejercicio 3 - TIR'!$C$24)/('Ejercicio 3 - TIR'!$E$24-'Ejercicio 3 - TIR'!$C$24),'Ejercicio 3 - TIR'!$C$24+SQRT(('Ejercicio 3 - TIR'!$E$24-'Ejercicio 3 - TIR'!$C$24)*('Ejercicio 3 - TIR'!$D$24-'Ejercicio 3 - TIR'!$C$24)*T264),'Ejercicio 3 - TIR'!$E$24-SQRT(('Ejercicio 3 - TIR'!$E$24-'Ejercicio 3 - TIR'!$C$24)*('Ejercicio 3 - TIR'!$E$24-'Ejercicio 3 - TIR'!$D$24)*(1-T264)))</f>
        <v>0.167651993435187</v>
      </c>
      <c r="V264" s="27">
        <f ca="1" t="shared" si="1977"/>
        <v>0.60863268729615</v>
      </c>
      <c r="W264" s="29">
        <f ca="1">IF(V264&lt;=('Ejercicio 3 - TIR'!$D$25-'Ejercicio 3 - TIR'!$C$25)/('Ejercicio 3 - TIR'!$E$25-'Ejercicio 3 - TIR'!$C$25),'Ejercicio 3 - TIR'!$C$25+SQRT(('Ejercicio 3 - TIR'!$E$25-'Ejercicio 3 - TIR'!$C$25)*('Ejercicio 3 - TIR'!$D$25-'Ejercicio 3 - TIR'!$C$25)*V264),'Ejercicio 3 - TIR'!$E$25-SQRT(('Ejercicio 3 - TIR'!$E$25-'Ejercicio 3 - TIR'!$C$25)*('Ejercicio 3 - TIR'!$E$25-'Ejercicio 3 - TIR'!$D$25)*(1-V264)))</f>
        <v>0.212989385381171</v>
      </c>
      <c r="X264" s="27">
        <f ca="1" t="shared" si="1977"/>
        <v>0.884813355452435</v>
      </c>
      <c r="Y264" s="29">
        <f ca="1">IF(X264&lt;=('Ejercicio 3 - TIR'!$D$26-'Ejercicio 3 - TIR'!$C$26)/('Ejercicio 3 - TIR'!$E$26-'Ejercicio 3 - TIR'!$C$26),'Ejercicio 3 - TIR'!$C$26+SQRT(('Ejercicio 3 - TIR'!$E$26-'Ejercicio 3 - TIR'!$C$26)*('Ejercicio 3 - TIR'!$D$26-'Ejercicio 3 - TIR'!$C$26)*X264),'Ejercicio 3 - TIR'!$E$26-SQRT(('Ejercicio 3 - TIR'!$E$26-'Ejercicio 3 - TIR'!$C$26)*('Ejercicio 3 - TIR'!$E$26-'Ejercicio 3 - TIR'!$D$26)*(1-X264)))</f>
        <v>0.25505991418305</v>
      </c>
      <c r="Z264" s="27">
        <f ca="1" t="shared" si="1908"/>
        <v>1.16028155596801</v>
      </c>
      <c r="AA264" s="27">
        <f ca="1" t="shared" si="1909"/>
        <v>1.33479272534414</v>
      </c>
      <c r="AB264" s="27">
        <f ca="1" t="shared" si="1910"/>
        <v>1.55857338657087</v>
      </c>
      <c r="AC264" s="27">
        <f ca="1" t="shared" si="1911"/>
        <v>1.89053297424805</v>
      </c>
      <c r="AD264" s="27">
        <f ca="1" t="shared" si="1912"/>
        <v>2.37273215241998</v>
      </c>
      <c r="AE264" s="26">
        <f ca="1" t="shared" si="1913"/>
        <v>5318.61176823184</v>
      </c>
      <c r="AF264" s="26">
        <f ca="1" t="shared" si="1914"/>
        <v>6118.55308795523</v>
      </c>
      <c r="AG264" s="26">
        <f ca="1" t="shared" si="1915"/>
        <v>7144.34071008994</v>
      </c>
      <c r="AH264" s="26">
        <f ca="1" t="shared" si="1916"/>
        <v>8666.00944688568</v>
      </c>
      <c r="AI264" s="26">
        <f ca="1" t="shared" si="1917"/>
        <v>10876.3610727178</v>
      </c>
      <c r="AJ264" s="28">
        <f ca="1" t="shared" si="1918"/>
        <v>38490.3691164128</v>
      </c>
      <c r="AK264" s="28">
        <f ca="1" t="shared" si="1919"/>
        <v>46342.6214079772</v>
      </c>
      <c r="AL264" s="28">
        <f ca="1" t="shared" si="1920"/>
        <v>62582.8595793888</v>
      </c>
      <c r="AM264" s="28">
        <f ca="1" t="shared" si="1921"/>
        <v>69112.4965337544</v>
      </c>
      <c r="AN264" s="28">
        <f ca="1" t="shared" si="1922"/>
        <v>84963.1470965653</v>
      </c>
      <c r="AO264" s="28">
        <f ca="1">C264/'Ejercicio 3 - TIR'!$D$7</f>
        <v>16126.0365783406</v>
      </c>
      <c r="AP264" s="28">
        <f ca="1" t="shared" si="1923"/>
        <v>22364.3325380722</v>
      </c>
      <c r="AQ264" s="28">
        <f ca="1" t="shared" si="1924"/>
        <v>30216.5848296366</v>
      </c>
      <c r="AR264" s="28">
        <f ca="1" t="shared" si="1925"/>
        <v>46456.8230010482</v>
      </c>
      <c r="AS264" s="28">
        <f ca="1" t="shared" si="1926"/>
        <v>52986.4599554138</v>
      </c>
      <c r="AT264" s="28">
        <f ca="1" t="shared" si="1927"/>
        <v>68837.1105182247</v>
      </c>
      <c r="AU264" s="28">
        <f ca="1">AP264*'Ejercicio 3 - TIR'!$D$5</f>
        <v>11182.1662690361</v>
      </c>
      <c r="AV264" s="28">
        <f ca="1">AQ264*'Ejercicio 3 - TIR'!$D$5</f>
        <v>15108.2924148183</v>
      </c>
      <c r="AW264" s="28">
        <f ca="1">AR264*'Ejercicio 3 - TIR'!$D$5</f>
        <v>23228.4115005241</v>
      </c>
      <c r="AX264" s="28">
        <f ca="1">AS264*'Ejercicio 3 - TIR'!$D$5</f>
        <v>26493.2299777069</v>
      </c>
      <c r="AY264" s="28">
        <f ca="1">AT264*'Ejercicio 3 - TIR'!$D$5</f>
        <v>34418.5552591123</v>
      </c>
      <c r="AZ264" s="28">
        <f ca="1" t="shared" ref="AZ264:BD264" si="1978">AJ264-AU264-AE264</f>
        <v>21989.5910791448</v>
      </c>
      <c r="BA264" s="28">
        <f ca="1" t="shared" si="1978"/>
        <v>25115.7759052037</v>
      </c>
      <c r="BB264" s="28">
        <f ca="1" t="shared" si="1978"/>
        <v>32210.1073687747</v>
      </c>
      <c r="BC264" s="28">
        <f ca="1" t="shared" si="1978"/>
        <v>33953.2571091618</v>
      </c>
      <c r="BD264" s="28">
        <f ca="1" t="shared" si="1978"/>
        <v>39668.2307647351</v>
      </c>
      <c r="BE264" s="28">
        <f ca="1" t="shared" ref="BE264:BI264" si="1979">AZ264/Z264</f>
        <v>18951.9440053488</v>
      </c>
      <c r="BF264" s="28">
        <f ca="1" t="shared" si="1979"/>
        <v>18816.2367297351</v>
      </c>
      <c r="BG264" s="28">
        <f ca="1" t="shared" si="1979"/>
        <v>20666.4040630403</v>
      </c>
      <c r="BH264" s="28">
        <f ca="1" t="shared" si="1979"/>
        <v>17959.62174247</v>
      </c>
      <c r="BI264" s="28">
        <f ca="1" t="shared" si="1979"/>
        <v>16718.3770508091</v>
      </c>
      <c r="BJ264" s="28">
        <f ca="1" t="shared" si="1930"/>
        <v>78734.2066434727</v>
      </c>
      <c r="BK264" s="28">
        <f ca="1" t="shared" si="1931"/>
        <v>38262.7654805295</v>
      </c>
      <c r="BL264" s="28">
        <f ca="1" t="shared" si="1932"/>
        <v>116996.972124002</v>
      </c>
      <c r="BM264" s="28">
        <f ca="1">BK264*'Ejercicio 3 - TIR'!$D$5</f>
        <v>19131.3827402647</v>
      </c>
      <c r="BN264" s="28">
        <f ca="1" t="shared" si="1933"/>
        <v>97865.5893837375</v>
      </c>
      <c r="BO264" s="28">
        <f ca="1" t="shared" si="1934"/>
        <v>41245.9490144823</v>
      </c>
      <c r="BP264" s="28">
        <f ca="1" t="shared" si="1935"/>
        <v>-113813.113617015</v>
      </c>
      <c r="BQ264" s="28">
        <f ca="1" t="shared" ref="BQ264:BT264" si="1980">BE264</f>
        <v>18951.9440053488</v>
      </c>
      <c r="BR264" s="28">
        <f ca="1" t="shared" si="1980"/>
        <v>18816.2367297351</v>
      </c>
      <c r="BS264" s="28">
        <f ca="1" t="shared" si="1980"/>
        <v>20666.4040630403</v>
      </c>
      <c r="BT264" s="28">
        <f ca="1" t="shared" si="1980"/>
        <v>17959.62174247</v>
      </c>
      <c r="BU264" s="28">
        <f ca="1" t="shared" si="1937"/>
        <v>57964.3260652914</v>
      </c>
      <c r="BV264" s="30">
        <f ca="1" t="shared" si="1938"/>
        <v>4.82597156944329</v>
      </c>
    </row>
    <row r="265" ht="15" customHeight="1" spans="1:74">
      <c r="A265" s="26">
        <v>264</v>
      </c>
      <c r="B265" s="27">
        <f ca="1" t="shared" ref="B265:F265" si="1981">RAND()</f>
        <v>0.337035524855006</v>
      </c>
      <c r="C265" s="28">
        <f ca="1">IF(B265&lt;=('Ejercicio 3 - TIR'!$D$13-'Ejercicio 3 - TIR'!$C$13)/('Ejercicio 3 - TIR'!$E$13-'Ejercicio 3 - TIR'!$C$13),'Ejercicio 3 - TIR'!$C$13+SQRT(('Ejercicio 3 - TIR'!$E$13-'Ejercicio 3 - TIR'!$C$13)*('Ejercicio 3 - TIR'!$D$13-'Ejercicio 3 - TIR'!$C$13)*B265),'Ejercicio 3 - TIR'!$E$13-SQRT(('Ejercicio 3 - TIR'!$E$13-'Ejercicio 3 - TIR'!$C$13)*('Ejercicio 3 - TIR'!$E$13-'Ejercicio 3 - TIR'!$D$13)*(1-B265)))</f>
        <v>71794.3734305725</v>
      </c>
      <c r="D265" s="27">
        <f ca="1" t="shared" si="1981"/>
        <v>0.394622833220337</v>
      </c>
      <c r="E265" s="28">
        <f ca="1">IF(D265&lt;=('Ejercicio 3 - TIR'!$D$14-'Ejercicio 3 - TIR'!$C$14)/('Ejercicio 3 - TIR'!$E$14-'Ejercicio 3 - TIR'!$C$14),'Ejercicio 3 - TIR'!$C$14+SQRT(('Ejercicio 3 - TIR'!$E$14-'Ejercicio 3 - TIR'!$C$14)*('Ejercicio 3 - TIR'!$D$14-'Ejercicio 3 - TIR'!$C$14)*D265),'Ejercicio 3 - TIR'!$E$14-SQRT(('Ejercicio 3 - TIR'!$E$14-'Ejercicio 3 - TIR'!$C$14)*('Ejercicio 3 - TIR'!$E$14-'Ejercicio 3 - TIR'!$D$14)*(1-D265)))</f>
        <v>30470.751602726</v>
      </c>
      <c r="F265" s="27">
        <f ca="1" t="shared" si="1981"/>
        <v>0.194034732794883</v>
      </c>
      <c r="G265" s="28">
        <f ca="1">IF(F265&lt;=('Ejercicio 3 - TIR'!$D$18-'Ejercicio 3 - TIR'!$C$18)/('Ejercicio 3 - TIR'!$E$18-'Ejercicio 3 - TIR'!$C$18),'Ejercicio 3 - TIR'!$C$18+SQRT(('Ejercicio 3 - TIR'!$E$18-'Ejercicio 3 - TIR'!$C$18)*('Ejercicio 3 - TIR'!$D$18-'Ejercicio 3 - TIR'!$C$18)*F265),'Ejercicio 3 - TIR'!$E$18-SQRT(('Ejercicio 3 - TIR'!$E$18-'Ejercicio 3 - TIR'!$C$18)*('Ejercicio 3 - TIR'!$E$18-'Ejercicio 3 - TIR'!$D$18)*(1-F265)))</f>
        <v>35394.9244590849</v>
      </c>
      <c r="H265" s="27">
        <f ca="1" t="shared" ref="H265:L265" si="1982">RAND()</f>
        <v>0.715374902318322</v>
      </c>
      <c r="I265" s="28">
        <f ca="1">IF(H265&lt;=('Ejercicio 3 - TIR'!$D$18-'Ejercicio 3 - TIR'!$C$18)/('Ejercicio 3 - TIR'!$E$18-'Ejercicio 3 - TIR'!$C$18),'Ejercicio 3 - TIR'!$C$18+SQRT(('Ejercicio 3 - TIR'!$E$18-'Ejercicio 3 - TIR'!$C$18)*('Ejercicio 3 - TIR'!$D$18-'Ejercicio 3 - TIR'!$C$18)*H265),'Ejercicio 3 - TIR'!$E$18-SQRT(('Ejercicio 3 - TIR'!$E$18-'Ejercicio 3 - TIR'!$C$18)*('Ejercicio 3 - TIR'!$E$18-'Ejercicio 3 - TIR'!$D$18)*(1-H265)))</f>
        <v>40379.7313577968</v>
      </c>
      <c r="J265" s="27">
        <f ca="1" t="shared" si="1982"/>
        <v>0.921216594215983</v>
      </c>
      <c r="K265" s="28">
        <f ca="1">IF(J265&lt;=('Ejercicio 3 - TIR'!$D$18-'Ejercicio 3 - TIR'!$C$18)/('Ejercicio 3 - TIR'!$E$18-'Ejercicio 3 - TIR'!$C$18),'Ejercicio 3 - TIR'!$C$18+SQRT(('Ejercicio 3 - TIR'!$E$18-'Ejercicio 3 - TIR'!$C$18)*('Ejercicio 3 - TIR'!$D$18-'Ejercicio 3 - TIR'!$C$18)*J265),'Ejercicio 3 - TIR'!$E$18-SQRT(('Ejercicio 3 - TIR'!$E$18-'Ejercicio 3 - TIR'!$C$18)*('Ejercicio 3 - TIR'!$E$18-'Ejercicio 3 - TIR'!$D$18)*(1-J265)))</f>
        <v>42569.2068303121</v>
      </c>
      <c r="L265" s="27">
        <f ca="1" t="shared" si="1982"/>
        <v>0.295471266855747</v>
      </c>
      <c r="M265" s="28">
        <f ca="1">IF(L265&lt;=('Ejercicio 3 - TIR'!$D$18-'Ejercicio 3 - TIR'!$C$18)/('Ejercicio 3 - TIR'!$E$18-'Ejercicio 3 - TIR'!$C$18),'Ejercicio 3 - TIR'!$C$18+SQRT(('Ejercicio 3 - TIR'!$E$18-'Ejercicio 3 - TIR'!$C$18)*('Ejercicio 3 - TIR'!$D$18-'Ejercicio 3 - TIR'!$C$18)*L265),'Ejercicio 3 - TIR'!$E$18-SQRT(('Ejercicio 3 - TIR'!$E$18-'Ejercicio 3 - TIR'!$C$18)*('Ejercicio 3 - TIR'!$E$18-'Ejercicio 3 - TIR'!$D$18)*(1-L265)))</f>
        <v>36657.3786153682</v>
      </c>
      <c r="N265" s="27">
        <f ca="1" t="shared" ref="N265:R265" si="1983">RAND()</f>
        <v>0.238843274143933</v>
      </c>
      <c r="O265" s="28">
        <f ca="1">IF(N265&lt;=('Ejercicio 3 - TIR'!$D$18-'Ejercicio 3 - TIR'!$C$18)/('Ejercicio 3 - TIR'!$E$18-'Ejercicio 3 - TIR'!$C$18),'Ejercicio 3 - TIR'!$C$18+SQRT(('Ejercicio 3 - TIR'!$E$18-'Ejercicio 3 - TIR'!$C$18)*('Ejercicio 3 - TIR'!$D$18-'Ejercicio 3 - TIR'!$C$18)*N265),'Ejercicio 3 - TIR'!$E$18-SQRT(('Ejercicio 3 - TIR'!$E$18-'Ejercicio 3 - TIR'!$C$18)*('Ejercicio 3 - TIR'!$E$18-'Ejercicio 3 - TIR'!$D$18)*(1-N265)))</f>
        <v>35985.5234626213</v>
      </c>
      <c r="P265" s="27">
        <f ca="1" t="shared" si="1983"/>
        <v>0.392107276541872</v>
      </c>
      <c r="Q265" s="29">
        <f ca="1">IF(P265&lt;=('Ejercicio 3 - TIR'!$D$22-'Ejercicio 3 - TIR'!$C$22)/('Ejercicio 3 - TIR'!$E$22-'Ejercicio 3 - TIR'!$C$22),'Ejercicio 3 - TIR'!$C$22+SQRT(('Ejercicio 3 - TIR'!$E$22-'Ejercicio 3 - TIR'!$C$22)*('Ejercicio 3 - TIR'!$D$22-'Ejercicio 3 - TIR'!$C$22)*P265),'Ejercicio 3 - TIR'!$E$22-SQRT(('Ejercicio 3 - TIR'!$E$22-'Ejercicio 3 - TIR'!$C$22)*('Ejercicio 3 - TIR'!$E$22-'Ejercicio 3 - TIR'!$D$22)*(1-P265)))</f>
        <v>0.146566766791903</v>
      </c>
      <c r="R265" s="27">
        <f ca="1" t="shared" si="1983"/>
        <v>0.480291924936668</v>
      </c>
      <c r="S265" s="29">
        <f ca="1">IF(R265&lt;=('Ejercicio 3 - TIR'!$D$23-'Ejercicio 3 - TIR'!$C$23)/('Ejercicio 3 - TIR'!$E$23-'Ejercicio 3 - TIR'!$C$23),'Ejercicio 3 - TIR'!$C$23+SQRT(('Ejercicio 3 - TIR'!$E$23-'Ejercicio 3 - TIR'!$C$23)*('Ejercicio 3 - TIR'!$D$23-'Ejercicio 3 - TIR'!$C$23)*R265),'Ejercicio 3 - TIR'!$E$23-SQRT(('Ejercicio 3 - TIR'!$E$23-'Ejercicio 3 - TIR'!$C$23)*('Ejercicio 3 - TIR'!$E$23-'Ejercicio 3 - TIR'!$D$23)*(1-R265)))</f>
        <v>0.149402813894014</v>
      </c>
      <c r="T265" s="27">
        <f ca="1" t="shared" ref="T265:X265" si="1984">RAND()</f>
        <v>0.648326434978394</v>
      </c>
      <c r="U265" s="29">
        <f ca="1">IF(T265&lt;=('Ejercicio 3 - TIR'!$D$24-'Ejercicio 3 - TIR'!$C$24)/('Ejercicio 3 - TIR'!$E$24-'Ejercicio 3 - TIR'!$C$24),'Ejercicio 3 - TIR'!$C$24+SQRT(('Ejercicio 3 - TIR'!$E$24-'Ejercicio 3 - TIR'!$C$24)*('Ejercicio 3 - TIR'!$D$24-'Ejercicio 3 - TIR'!$C$24)*T265),'Ejercicio 3 - TIR'!$E$24-SQRT(('Ejercicio 3 - TIR'!$E$24-'Ejercicio 3 - TIR'!$C$24)*('Ejercicio 3 - TIR'!$E$24-'Ejercicio 3 - TIR'!$D$24)*(1-T265)))</f>
        <v>0.188620293467585</v>
      </c>
      <c r="V265" s="27">
        <f ca="1" t="shared" si="1984"/>
        <v>0.710932798753335</v>
      </c>
      <c r="W265" s="29">
        <f ca="1">IF(V265&lt;=('Ejercicio 3 - TIR'!$D$25-'Ejercicio 3 - TIR'!$C$25)/('Ejercicio 3 - TIR'!$E$25-'Ejercicio 3 - TIR'!$C$25),'Ejercicio 3 - TIR'!$C$25+SQRT(('Ejercicio 3 - TIR'!$E$25-'Ejercicio 3 - TIR'!$C$25)*('Ejercicio 3 - TIR'!$D$25-'Ejercicio 3 - TIR'!$C$25)*V265),'Ejercicio 3 - TIR'!$E$25-SQRT(('Ejercicio 3 - TIR'!$E$25-'Ejercicio 3 - TIR'!$C$25)*('Ejercicio 3 - TIR'!$E$25-'Ejercicio 3 - TIR'!$D$25)*(1-V265)))</f>
        <v>0.218192214720869</v>
      </c>
      <c r="X265" s="27">
        <f ca="1" t="shared" si="1984"/>
        <v>0.83801471799165</v>
      </c>
      <c r="Y265" s="29">
        <f ca="1">IF(X265&lt;=('Ejercicio 3 - TIR'!$D$26-'Ejercicio 3 - TIR'!$C$26)/('Ejercicio 3 - TIR'!$E$26-'Ejercicio 3 - TIR'!$C$26),'Ejercicio 3 - TIR'!$C$26+SQRT(('Ejercicio 3 - TIR'!$E$26-'Ejercicio 3 - TIR'!$C$26)*('Ejercicio 3 - TIR'!$D$26-'Ejercicio 3 - TIR'!$C$26)*X265),'Ejercicio 3 - TIR'!$E$26-SQRT(('Ejercicio 3 - TIR'!$E$26-'Ejercicio 3 - TIR'!$C$26)*('Ejercicio 3 - TIR'!$E$26-'Ejercicio 3 - TIR'!$D$26)*(1-X265)))</f>
        <v>0.25042432548791</v>
      </c>
      <c r="Z265" s="27">
        <f ca="1" t="shared" si="1908"/>
        <v>1.1465667667919</v>
      </c>
      <c r="AA265" s="27">
        <f ca="1" t="shared" si="1909"/>
        <v>1.31786706806797</v>
      </c>
      <c r="AB265" s="27">
        <f ca="1" t="shared" si="1910"/>
        <v>1.56644354119822</v>
      </c>
      <c r="AC265" s="27">
        <f ca="1" t="shared" si="1911"/>
        <v>1.90822932668746</v>
      </c>
      <c r="AD265" s="27">
        <f ca="1" t="shared" si="1912"/>
        <v>2.38609636869942</v>
      </c>
      <c r="AE265" s="26">
        <f ca="1" t="shared" si="1913"/>
        <v>4465.99954413075</v>
      </c>
      <c r="AF265" s="26">
        <f ca="1" t="shared" si="1914"/>
        <v>5133.23244287326</v>
      </c>
      <c r="AG265" s="26">
        <f ca="1" t="shared" si="1915"/>
        <v>6101.46425268535</v>
      </c>
      <c r="AH265" s="26">
        <f ca="1" t="shared" si="1916"/>
        <v>7432.75625101897</v>
      </c>
      <c r="AI265" s="26">
        <f ca="1" t="shared" si="1917"/>
        <v>9294.09922169645</v>
      </c>
      <c r="AJ265" s="28">
        <f ca="1" t="shared" si="1918"/>
        <v>40582.6440978966</v>
      </c>
      <c r="AK265" s="28">
        <f ca="1" t="shared" si="1919"/>
        <v>53215.1181738722</v>
      </c>
      <c r="AL265" s="28">
        <f ca="1" t="shared" si="1920"/>
        <v>66682.2590932736</v>
      </c>
      <c r="AM265" s="28">
        <f ca="1" t="shared" si="1921"/>
        <v>69950.6849133315</v>
      </c>
      <c r="AN265" s="28">
        <f ca="1" t="shared" si="1922"/>
        <v>85864.9268599084</v>
      </c>
      <c r="AO265" s="28">
        <f ca="1">C265/'Ejercicio 3 - TIR'!$D$7</f>
        <v>14358.8746861145</v>
      </c>
      <c r="AP265" s="28">
        <f ca="1" t="shared" si="1923"/>
        <v>26223.7694117821</v>
      </c>
      <c r="AQ265" s="28">
        <f ca="1" t="shared" si="1924"/>
        <v>38856.2434877577</v>
      </c>
      <c r="AR265" s="28">
        <f ca="1" t="shared" si="1925"/>
        <v>52323.3844071591</v>
      </c>
      <c r="AS265" s="28">
        <f ca="1" t="shared" si="1926"/>
        <v>55591.810227217</v>
      </c>
      <c r="AT265" s="28">
        <f ca="1" t="shared" si="1927"/>
        <v>71506.0521737939</v>
      </c>
      <c r="AU265" s="28">
        <f ca="1">AP265*'Ejercicio 3 - TIR'!$D$5</f>
        <v>13111.8847058911</v>
      </c>
      <c r="AV265" s="28">
        <f ca="1">AQ265*'Ejercicio 3 - TIR'!$D$5</f>
        <v>19428.1217438788</v>
      </c>
      <c r="AW265" s="28">
        <f ca="1">AR265*'Ejercicio 3 - TIR'!$D$5</f>
        <v>26161.6922035796</v>
      </c>
      <c r="AX265" s="28">
        <f ca="1">AS265*'Ejercicio 3 - TIR'!$D$5</f>
        <v>27795.9051136085</v>
      </c>
      <c r="AY265" s="28">
        <f ca="1">AT265*'Ejercicio 3 - TIR'!$D$5</f>
        <v>35753.026086897</v>
      </c>
      <c r="AZ265" s="28">
        <f ca="1" t="shared" ref="AZ265:BD265" si="1985">AJ265-AU265-AE265</f>
        <v>23004.7598478748</v>
      </c>
      <c r="BA265" s="28">
        <f ca="1" t="shared" si="1985"/>
        <v>28653.7639871201</v>
      </c>
      <c r="BB265" s="28">
        <f ca="1" t="shared" si="1985"/>
        <v>34419.1026370087</v>
      </c>
      <c r="BC265" s="28">
        <f ca="1" t="shared" si="1985"/>
        <v>34722.023548704</v>
      </c>
      <c r="BD265" s="28">
        <f ca="1" t="shared" si="1985"/>
        <v>40817.801551315</v>
      </c>
      <c r="BE265" s="28">
        <f ca="1" t="shared" ref="BE265:BI265" si="1986">AZ265/Z265</f>
        <v>20064.0385838517</v>
      </c>
      <c r="BF265" s="28">
        <f ca="1" t="shared" si="1986"/>
        <v>21742.5297902976</v>
      </c>
      <c r="BG265" s="28">
        <f ca="1" t="shared" si="1986"/>
        <v>21972.7693541259</v>
      </c>
      <c r="BH265" s="28">
        <f ca="1" t="shared" si="1986"/>
        <v>18195.9385400384</v>
      </c>
      <c r="BI265" s="28">
        <f ca="1" t="shared" si="1986"/>
        <v>17106.5184486088</v>
      </c>
      <c r="BJ265" s="28">
        <f ca="1" t="shared" si="1930"/>
        <v>72706.1497508065</v>
      </c>
      <c r="BK265" s="28">
        <f ca="1" t="shared" si="1931"/>
        <v>34261.6587471478</v>
      </c>
      <c r="BL265" s="28">
        <f ca="1" t="shared" si="1932"/>
        <v>106967.808497954</v>
      </c>
      <c r="BM265" s="28">
        <f ca="1">BK265*'Ejercicio 3 - TIR'!$D$5</f>
        <v>17130.8293735739</v>
      </c>
      <c r="BN265" s="28">
        <f ca="1" t="shared" si="1933"/>
        <v>89836.9791243804</v>
      </c>
      <c r="BO265" s="28">
        <f ca="1" t="shared" si="1934"/>
        <v>37650.1889457832</v>
      </c>
      <c r="BP265" s="28">
        <f ca="1" t="shared" si="1935"/>
        <v>-102265.125033299</v>
      </c>
      <c r="BQ265" s="28">
        <f ca="1" t="shared" ref="BQ265:BT265" si="1987">BE265</f>
        <v>20064.0385838517</v>
      </c>
      <c r="BR265" s="28">
        <f ca="1" t="shared" si="1987"/>
        <v>21742.5297902976</v>
      </c>
      <c r="BS265" s="28">
        <f ca="1" t="shared" si="1987"/>
        <v>21972.7693541259</v>
      </c>
      <c r="BT265" s="28">
        <f ca="1" t="shared" si="1987"/>
        <v>18195.9385400384</v>
      </c>
      <c r="BU265" s="28">
        <f ca="1" t="shared" si="1937"/>
        <v>54756.707394392</v>
      </c>
      <c r="BV265" s="30">
        <f ca="1" t="shared" si="1938"/>
        <v>8.96365787754883</v>
      </c>
    </row>
    <row r="266" ht="15" customHeight="1" spans="1:74">
      <c r="A266" s="26">
        <v>265</v>
      </c>
      <c r="B266" s="27">
        <f ca="1" t="shared" ref="B266:F266" si="1988">RAND()</f>
        <v>0.375027117307857</v>
      </c>
      <c r="C266" s="28">
        <f ca="1">IF(B266&lt;=('Ejercicio 3 - TIR'!$D$13-'Ejercicio 3 - TIR'!$C$13)/('Ejercicio 3 - TIR'!$E$13-'Ejercicio 3 - TIR'!$C$13),'Ejercicio 3 - TIR'!$C$13+SQRT(('Ejercicio 3 - TIR'!$E$13-'Ejercicio 3 - TIR'!$C$13)*('Ejercicio 3 - TIR'!$D$13-'Ejercicio 3 - TIR'!$C$13)*B266),'Ejercicio 3 - TIR'!$E$13-SQRT(('Ejercicio 3 - TIR'!$E$13-'Ejercicio 3 - TIR'!$C$13)*('Ejercicio 3 - TIR'!$E$13-'Ejercicio 3 - TIR'!$D$13)*(1-B266)))</f>
        <v>72614.4662416346</v>
      </c>
      <c r="D266" s="27">
        <f ca="1" t="shared" si="1988"/>
        <v>0.0221819647074215</v>
      </c>
      <c r="E266" s="28">
        <f ca="1">IF(D266&lt;=('Ejercicio 3 - TIR'!$D$14-'Ejercicio 3 - TIR'!$C$14)/('Ejercicio 3 - TIR'!$E$14-'Ejercicio 3 - TIR'!$C$14),'Ejercicio 3 - TIR'!$C$14+SQRT(('Ejercicio 3 - TIR'!$E$14-'Ejercicio 3 - TIR'!$C$14)*('Ejercicio 3 - TIR'!$D$14-'Ejercicio 3 - TIR'!$C$14)*D266),'Ejercicio 3 - TIR'!$E$14-SQRT(('Ejercicio 3 - TIR'!$E$14-'Ejercicio 3 - TIR'!$C$14)*('Ejercicio 3 - TIR'!$E$14-'Ejercicio 3 - TIR'!$D$14)*(1-D266)))</f>
        <v>26289.8245435161</v>
      </c>
      <c r="F266" s="27">
        <f ca="1" t="shared" si="1988"/>
        <v>0.111584469807796</v>
      </c>
      <c r="G266" s="28">
        <f ca="1">IF(F266&lt;=('Ejercicio 3 - TIR'!$D$18-'Ejercicio 3 - TIR'!$C$18)/('Ejercicio 3 - TIR'!$E$18-'Ejercicio 3 - TIR'!$C$18),'Ejercicio 3 - TIR'!$C$18+SQRT(('Ejercicio 3 - TIR'!$E$18-'Ejercicio 3 - TIR'!$C$18)*('Ejercicio 3 - TIR'!$D$18-'Ejercicio 3 - TIR'!$C$18)*F266),'Ejercicio 3 - TIR'!$E$18-SQRT(('Ejercicio 3 - TIR'!$E$18-'Ejercicio 3 - TIR'!$C$18)*('Ejercicio 3 - TIR'!$E$18-'Ejercicio 3 - TIR'!$D$18)*(1-F266)))</f>
        <v>34091.1698169557</v>
      </c>
      <c r="H266" s="27">
        <f ca="1" t="shared" ref="H266:L266" si="1989">RAND()</f>
        <v>0.444954727544022</v>
      </c>
      <c r="I266" s="28">
        <f ca="1">IF(H266&lt;=('Ejercicio 3 - TIR'!$D$18-'Ejercicio 3 - TIR'!$C$18)/('Ejercicio 3 - TIR'!$E$18-'Ejercicio 3 - TIR'!$C$18),'Ejercicio 3 - TIR'!$C$18+SQRT(('Ejercicio 3 - TIR'!$E$18-'Ejercicio 3 - TIR'!$C$18)*('Ejercicio 3 - TIR'!$D$18-'Ejercicio 3 - TIR'!$C$18)*H266),'Ejercicio 3 - TIR'!$E$18-SQRT(('Ejercicio 3 - TIR'!$E$18-'Ejercicio 3 - TIR'!$C$18)*('Ejercicio 3 - TIR'!$E$18-'Ejercicio 3 - TIR'!$D$18)*(1-H266)))</f>
        <v>38169.6517142167</v>
      </c>
      <c r="J266" s="27">
        <f ca="1" t="shared" si="1989"/>
        <v>0.650485988906371</v>
      </c>
      <c r="K266" s="28">
        <f ca="1">IF(J266&lt;=('Ejercicio 3 - TIR'!$D$18-'Ejercicio 3 - TIR'!$C$18)/('Ejercicio 3 - TIR'!$E$18-'Ejercicio 3 - TIR'!$C$18),'Ejercicio 3 - TIR'!$C$18+SQRT(('Ejercicio 3 - TIR'!$E$18-'Ejercicio 3 - TIR'!$C$18)*('Ejercicio 3 - TIR'!$D$18-'Ejercicio 3 - TIR'!$C$18)*J266),'Ejercicio 3 - TIR'!$E$18-SQRT(('Ejercicio 3 - TIR'!$E$18-'Ejercicio 3 - TIR'!$C$18)*('Ejercicio 3 - TIR'!$E$18-'Ejercicio 3 - TIR'!$D$18)*(1-J266)))</f>
        <v>39877.8994900715</v>
      </c>
      <c r="L266" s="27">
        <f ca="1" t="shared" si="1989"/>
        <v>0.111112969637322</v>
      </c>
      <c r="M266" s="28">
        <f ca="1">IF(L266&lt;=('Ejercicio 3 - TIR'!$D$18-'Ejercicio 3 - TIR'!$C$18)/('Ejercicio 3 - TIR'!$E$18-'Ejercicio 3 - TIR'!$C$18),'Ejercicio 3 - TIR'!$C$18+SQRT(('Ejercicio 3 - TIR'!$E$18-'Ejercicio 3 - TIR'!$C$18)*('Ejercicio 3 - TIR'!$D$18-'Ejercicio 3 - TIR'!$C$18)*L266),'Ejercicio 3 - TIR'!$E$18-SQRT(('Ejercicio 3 - TIR'!$E$18-'Ejercicio 3 - TIR'!$C$18)*('Ejercicio 3 - TIR'!$E$18-'Ejercicio 3 - TIR'!$D$18)*(1-L266)))</f>
        <v>34082.5170478025</v>
      </c>
      <c r="N266" s="27">
        <f ca="1" t="shared" ref="N266:R266" si="1990">RAND()</f>
        <v>0.83586064313326</v>
      </c>
      <c r="O266" s="28">
        <f ca="1">IF(N266&lt;=('Ejercicio 3 - TIR'!$D$18-'Ejercicio 3 - TIR'!$C$18)/('Ejercicio 3 - TIR'!$E$18-'Ejercicio 3 - TIR'!$C$18),'Ejercicio 3 - TIR'!$C$18+SQRT(('Ejercicio 3 - TIR'!$E$18-'Ejercicio 3 - TIR'!$C$18)*('Ejercicio 3 - TIR'!$D$18-'Ejercicio 3 - TIR'!$C$18)*N266),'Ejercicio 3 - TIR'!$E$18-SQRT(('Ejercicio 3 - TIR'!$E$18-'Ejercicio 3 - TIR'!$C$18)*('Ejercicio 3 - TIR'!$E$18-'Ejercicio 3 - TIR'!$D$18)*(1-N266)))</f>
        <v>41491.3746616366</v>
      </c>
      <c r="P266" s="27">
        <f ca="1" t="shared" si="1990"/>
        <v>0.200889306599798</v>
      </c>
      <c r="Q266" s="29">
        <f ca="1">IF(P266&lt;=('Ejercicio 3 - TIR'!$D$22-'Ejercicio 3 - TIR'!$C$22)/('Ejercicio 3 - TIR'!$E$22-'Ejercicio 3 - TIR'!$C$22),'Ejercicio 3 - TIR'!$C$22+SQRT(('Ejercicio 3 - TIR'!$E$22-'Ejercicio 3 - TIR'!$C$22)*('Ejercicio 3 - TIR'!$D$22-'Ejercicio 3 - TIR'!$C$22)*P266),'Ejercicio 3 - TIR'!$E$22-SQRT(('Ejercicio 3 - TIR'!$E$22-'Ejercicio 3 - TIR'!$C$22)*('Ejercicio 3 - TIR'!$E$22-'Ejercicio 3 - TIR'!$D$22)*(1-P266)))</f>
        <v>0.139015802688281</v>
      </c>
      <c r="R266" s="27">
        <f ca="1" t="shared" si="1990"/>
        <v>0.217047839859178</v>
      </c>
      <c r="S266" s="29">
        <f ca="1">IF(R266&lt;=('Ejercicio 3 - TIR'!$D$23-'Ejercicio 3 - TIR'!$C$23)/('Ejercicio 3 - TIR'!$E$23-'Ejercicio 3 - TIR'!$C$23),'Ejercicio 3 - TIR'!$C$23+SQRT(('Ejercicio 3 - TIR'!$E$23-'Ejercicio 3 - TIR'!$C$23)*('Ejercicio 3 - TIR'!$D$23-'Ejercicio 3 - TIR'!$C$23)*R266),'Ejercicio 3 - TIR'!$E$23-SQRT(('Ejercicio 3 - TIR'!$E$23-'Ejercicio 3 - TIR'!$C$23)*('Ejercicio 3 - TIR'!$E$23-'Ejercicio 3 - TIR'!$D$23)*(1-R266)))</f>
        <v>0.139765781334076</v>
      </c>
      <c r="T266" s="27">
        <f ca="1" t="shared" ref="T266:X266" si="1991">RAND()</f>
        <v>0.200957771930454</v>
      </c>
      <c r="U266" s="29">
        <f ca="1">IF(T266&lt;=('Ejercicio 3 - TIR'!$D$24-'Ejercicio 3 - TIR'!$C$24)/('Ejercicio 3 - TIR'!$E$24-'Ejercicio 3 - TIR'!$C$24),'Ejercicio 3 - TIR'!$C$24+SQRT(('Ejercicio 3 - TIR'!$E$24-'Ejercicio 3 - TIR'!$C$24)*('Ejercicio 3 - TIR'!$D$24-'Ejercicio 3 - TIR'!$C$24)*T266),'Ejercicio 3 - TIR'!$E$24-SQRT(('Ejercicio 3 - TIR'!$E$24-'Ejercicio 3 - TIR'!$C$24)*('Ejercicio 3 - TIR'!$E$24-'Ejercicio 3 - TIR'!$D$24)*(1-T266)))</f>
        <v>0.170542914132468</v>
      </c>
      <c r="V266" s="27">
        <f ca="1" t="shared" si="1991"/>
        <v>0.0568051803936496</v>
      </c>
      <c r="W266" s="29">
        <f ca="1">IF(V266&lt;=('Ejercicio 3 - TIR'!$D$25-'Ejercicio 3 - TIR'!$C$25)/('Ejercicio 3 - TIR'!$E$25-'Ejercicio 3 - TIR'!$C$25),'Ejercicio 3 - TIR'!$C$25+SQRT(('Ejercicio 3 - TIR'!$E$25-'Ejercicio 3 - TIR'!$C$25)*('Ejercicio 3 - TIR'!$D$25-'Ejercicio 3 - TIR'!$C$25)*V266),'Ejercicio 3 - TIR'!$E$25-SQRT(('Ejercicio 3 - TIR'!$E$25-'Ejercicio 3 - TIR'!$C$25)*('Ejercicio 3 - TIR'!$E$25-'Ejercicio 3 - TIR'!$D$25)*(1-V266)))</f>
        <v>0.188917805366294</v>
      </c>
      <c r="X266" s="27">
        <f ca="1" t="shared" si="1991"/>
        <v>0.172170909147628</v>
      </c>
      <c r="Y266" s="29">
        <f ca="1">IF(X266&lt;=('Ejercicio 3 - TIR'!$D$26-'Ejercicio 3 - TIR'!$C$26)/('Ejercicio 3 - TIR'!$E$26-'Ejercicio 3 - TIR'!$C$26),'Ejercicio 3 - TIR'!$C$26+SQRT(('Ejercicio 3 - TIR'!$E$26-'Ejercicio 3 - TIR'!$C$26)*('Ejercicio 3 - TIR'!$D$26-'Ejercicio 3 - TIR'!$C$26)*X266),'Ejercicio 3 - TIR'!$E$26-SQRT(('Ejercicio 3 - TIR'!$E$26-'Ejercicio 3 - TIR'!$C$26)*('Ejercicio 3 - TIR'!$E$26-'Ejercicio 3 - TIR'!$D$26)*(1-X266)))</f>
        <v>0.211560645971274</v>
      </c>
      <c r="Z266" s="27">
        <f ca="1" t="shared" si="1908"/>
        <v>1.13901580268828</v>
      </c>
      <c r="AA266" s="27">
        <f ca="1" t="shared" si="1909"/>
        <v>1.29821123630287</v>
      </c>
      <c r="AB266" s="27">
        <f ca="1" t="shared" si="1910"/>
        <v>1.51961196370147</v>
      </c>
      <c r="AC266" s="27">
        <f ca="1" t="shared" si="1911"/>
        <v>1.80669372089232</v>
      </c>
      <c r="AD266" s="27">
        <f ca="1" t="shared" si="1912"/>
        <v>2.18891901155654</v>
      </c>
      <c r="AE266" s="26">
        <f ca="1" t="shared" si="1913"/>
        <v>3654.70106145097</v>
      </c>
      <c r="AF266" s="26">
        <f ca="1" t="shared" si="1914"/>
        <v>4165.50321084714</v>
      </c>
      <c r="AG266" s="26">
        <f ca="1" t="shared" si="1915"/>
        <v>4875.90026725316</v>
      </c>
      <c r="AH266" s="26">
        <f ca="1" t="shared" si="1916"/>
        <v>5797.04464492756</v>
      </c>
      <c r="AI266" s="26">
        <f ca="1" t="shared" si="1917"/>
        <v>7023.47115473274</v>
      </c>
      <c r="AJ266" s="28">
        <f ca="1" t="shared" si="1918"/>
        <v>38830.3811536423</v>
      </c>
      <c r="AK266" s="28">
        <f ca="1" t="shared" si="1919"/>
        <v>49552.2707411631</v>
      </c>
      <c r="AL266" s="28">
        <f ca="1" t="shared" si="1920"/>
        <v>60598.9331523976</v>
      </c>
      <c r="AM266" s="28">
        <f ca="1" t="shared" si="1921"/>
        <v>61576.6695424703</v>
      </c>
      <c r="AN266" s="28">
        <f ca="1" t="shared" si="1922"/>
        <v>90821.2588124719</v>
      </c>
      <c r="AO266" s="28">
        <f ca="1">C266/'Ejercicio 3 - TIR'!$D$7</f>
        <v>14522.8932483269</v>
      </c>
      <c r="AP266" s="28">
        <f ca="1" t="shared" si="1923"/>
        <v>24307.4879053154</v>
      </c>
      <c r="AQ266" s="28">
        <f ca="1" t="shared" si="1924"/>
        <v>35029.3774928362</v>
      </c>
      <c r="AR266" s="28">
        <f ca="1" t="shared" si="1925"/>
        <v>46076.0399040707</v>
      </c>
      <c r="AS266" s="28">
        <f ca="1" t="shared" si="1926"/>
        <v>47053.7762941434</v>
      </c>
      <c r="AT266" s="28">
        <f ca="1" t="shared" si="1927"/>
        <v>76298.365564145</v>
      </c>
      <c r="AU266" s="28">
        <f ca="1">AP266*'Ejercicio 3 - TIR'!$D$5</f>
        <v>12153.7439526577</v>
      </c>
      <c r="AV266" s="28">
        <f ca="1">AQ266*'Ejercicio 3 - TIR'!$D$5</f>
        <v>17514.6887464181</v>
      </c>
      <c r="AW266" s="28">
        <f ca="1">AR266*'Ejercicio 3 - TIR'!$D$5</f>
        <v>23038.0199520353</v>
      </c>
      <c r="AX266" s="28">
        <f ca="1">AS266*'Ejercicio 3 - TIR'!$D$5</f>
        <v>23526.8881470717</v>
      </c>
      <c r="AY266" s="28">
        <f ca="1">AT266*'Ejercicio 3 - TIR'!$D$5</f>
        <v>38149.1827820725</v>
      </c>
      <c r="AZ266" s="28">
        <f ca="1" t="shared" ref="AZ266:BD266" si="1992">AJ266-AU266-AE266</f>
        <v>23021.9361395336</v>
      </c>
      <c r="BA266" s="28">
        <f ca="1" t="shared" si="1992"/>
        <v>27872.0787838979</v>
      </c>
      <c r="BB266" s="28">
        <f ca="1" t="shared" si="1992"/>
        <v>32685.0129331091</v>
      </c>
      <c r="BC266" s="28">
        <f ca="1" t="shared" si="1992"/>
        <v>32252.7367504711</v>
      </c>
      <c r="BD266" s="28">
        <f ca="1" t="shared" si="1992"/>
        <v>45648.6048756667</v>
      </c>
      <c r="BE266" s="28">
        <f ca="1" t="shared" ref="BE266:BI266" si="1993">AZ266/Z266</f>
        <v>20212.1305825589</v>
      </c>
      <c r="BF266" s="28">
        <f ca="1" t="shared" si="1993"/>
        <v>21469.6021760479</v>
      </c>
      <c r="BG266" s="28">
        <f ca="1" t="shared" si="1993"/>
        <v>21508.788897328</v>
      </c>
      <c r="BH266" s="28">
        <f ca="1" t="shared" si="1993"/>
        <v>17851.8009873536</v>
      </c>
      <c r="BI266" s="28">
        <f ca="1" t="shared" si="1993"/>
        <v>20854.4055922863</v>
      </c>
      <c r="BJ266" s="28">
        <f ca="1" t="shared" si="1930"/>
        <v>57546.2967537883</v>
      </c>
      <c r="BK266" s="28">
        <f ca="1" t="shared" si="1931"/>
        <v>31789.437134069</v>
      </c>
      <c r="BL266" s="28">
        <f ca="1" t="shared" si="1932"/>
        <v>89335.7338878573</v>
      </c>
      <c r="BM266" s="28">
        <f ca="1">BK266*'Ejercicio 3 - TIR'!$D$5</f>
        <v>15894.7185670345</v>
      </c>
      <c r="BN266" s="28">
        <f ca="1" t="shared" si="1933"/>
        <v>73441.0153208228</v>
      </c>
      <c r="BO266" s="28">
        <f ca="1" t="shared" si="1934"/>
        <v>33551.2711676796</v>
      </c>
      <c r="BP266" s="28">
        <f ca="1" t="shared" si="1935"/>
        <v>-98904.2907851507</v>
      </c>
      <c r="BQ266" s="28">
        <f ca="1" t="shared" ref="BQ266:BT266" si="1994">BE266</f>
        <v>20212.1305825589</v>
      </c>
      <c r="BR266" s="28">
        <f ca="1" t="shared" si="1994"/>
        <v>21469.6021760479</v>
      </c>
      <c r="BS266" s="28">
        <f ca="1" t="shared" si="1994"/>
        <v>21508.788897328</v>
      </c>
      <c r="BT266" s="28">
        <f ca="1" t="shared" si="1994"/>
        <v>17851.8009873536</v>
      </c>
      <c r="BU266" s="28">
        <f ca="1" t="shared" si="1937"/>
        <v>54405.6767599659</v>
      </c>
      <c r="BV266" s="30">
        <f ca="1" t="shared" si="1938"/>
        <v>9.77715113351687</v>
      </c>
    </row>
    <row r="267" ht="15" customHeight="1" spans="1:74">
      <c r="A267" s="26">
        <v>266</v>
      </c>
      <c r="B267" s="27">
        <f ca="1" t="shared" ref="B267:F267" si="1995">RAND()</f>
        <v>0.636718525018669</v>
      </c>
      <c r="C267" s="28">
        <f ca="1">IF(B267&lt;=('Ejercicio 3 - TIR'!$D$13-'Ejercicio 3 - TIR'!$C$13)/('Ejercicio 3 - TIR'!$E$13-'Ejercicio 3 - TIR'!$C$13),'Ejercicio 3 - TIR'!$C$13+SQRT(('Ejercicio 3 - TIR'!$E$13-'Ejercicio 3 - TIR'!$C$13)*('Ejercicio 3 - TIR'!$D$13-'Ejercicio 3 - TIR'!$C$13)*B267),'Ejercicio 3 - TIR'!$E$13-SQRT(('Ejercicio 3 - TIR'!$E$13-'Ejercicio 3 - TIR'!$C$13)*('Ejercicio 3 - TIR'!$E$13-'Ejercicio 3 - TIR'!$D$13)*(1-B267)))</f>
        <v>79120.877174134</v>
      </c>
      <c r="D267" s="27">
        <f ca="1" t="shared" si="1995"/>
        <v>0.682740478215599</v>
      </c>
      <c r="E267" s="28">
        <f ca="1">IF(D267&lt;=('Ejercicio 3 - TIR'!$D$14-'Ejercicio 3 - TIR'!$C$14)/('Ejercicio 3 - TIR'!$E$14-'Ejercicio 3 - TIR'!$C$14),'Ejercicio 3 - TIR'!$C$14+SQRT(('Ejercicio 3 - TIR'!$E$14-'Ejercicio 3 - TIR'!$C$14)*('Ejercicio 3 - TIR'!$D$14-'Ejercicio 3 - TIR'!$C$14)*D267),'Ejercicio 3 - TIR'!$E$14-SQRT(('Ejercicio 3 - TIR'!$E$14-'Ejercicio 3 - TIR'!$C$14)*('Ejercicio 3 - TIR'!$E$14-'Ejercicio 3 - TIR'!$D$14)*(1-D267)))</f>
        <v>33101.5271061154</v>
      </c>
      <c r="F267" s="27">
        <f ca="1" t="shared" si="1995"/>
        <v>0.0260651313946432</v>
      </c>
      <c r="G267" s="28">
        <f ca="1">IF(F267&lt;=('Ejercicio 3 - TIR'!$D$18-'Ejercicio 3 - TIR'!$C$18)/('Ejercicio 3 - TIR'!$E$18-'Ejercicio 3 - TIR'!$C$18),'Ejercicio 3 - TIR'!$C$18+SQRT(('Ejercicio 3 - TIR'!$E$18-'Ejercicio 3 - TIR'!$C$18)*('Ejercicio 3 - TIR'!$D$18-'Ejercicio 3 - TIR'!$C$18)*F267),'Ejercicio 3 - TIR'!$E$18-SQRT(('Ejercicio 3 - TIR'!$E$18-'Ejercicio 3 - TIR'!$C$18)*('Ejercicio 3 - TIR'!$E$18-'Ejercicio 3 - TIR'!$D$18)*(1-F267)))</f>
        <v>31977.3137609384</v>
      </c>
      <c r="H267" s="27">
        <f ca="1" t="shared" ref="H267:L267" si="1996">RAND()</f>
        <v>0.894691723922683</v>
      </c>
      <c r="I267" s="28">
        <f ca="1">IF(H267&lt;=('Ejercicio 3 - TIR'!$D$18-'Ejercicio 3 - TIR'!$C$18)/('Ejercicio 3 - TIR'!$E$18-'Ejercicio 3 - TIR'!$C$18),'Ejercicio 3 - TIR'!$C$18+SQRT(('Ejercicio 3 - TIR'!$E$18-'Ejercicio 3 - TIR'!$C$18)*('Ejercicio 3 - TIR'!$D$18-'Ejercicio 3 - TIR'!$C$18)*H267),'Ejercicio 3 - TIR'!$E$18-SQRT(('Ejercicio 3 - TIR'!$E$18-'Ejercicio 3 - TIR'!$C$18)*('Ejercicio 3 - TIR'!$E$18-'Ejercicio 3 - TIR'!$D$18)*(1-H267)))</f>
        <v>42189.6404668088</v>
      </c>
      <c r="J267" s="27">
        <f ca="1" t="shared" si="1996"/>
        <v>0.335144038335457</v>
      </c>
      <c r="K267" s="28">
        <f ca="1">IF(J267&lt;=('Ejercicio 3 - TIR'!$D$18-'Ejercicio 3 - TIR'!$C$18)/('Ejercicio 3 - TIR'!$E$18-'Ejercicio 3 - TIR'!$C$18),'Ejercicio 3 - TIR'!$C$18+SQRT(('Ejercicio 3 - TIR'!$E$18-'Ejercicio 3 - TIR'!$C$18)*('Ejercicio 3 - TIR'!$D$18-'Ejercicio 3 - TIR'!$C$18)*J267),'Ejercicio 3 - TIR'!$E$18-SQRT(('Ejercicio 3 - TIR'!$E$18-'Ejercicio 3 - TIR'!$C$18)*('Ejercicio 3 - TIR'!$E$18-'Ejercicio 3 - TIR'!$D$18)*(1-J267)))</f>
        <v>37090.247227729</v>
      </c>
      <c r="L267" s="27">
        <f ca="1" t="shared" si="1996"/>
        <v>0.586890569486263</v>
      </c>
      <c r="M267" s="28">
        <f ca="1">IF(L267&lt;=('Ejercicio 3 - TIR'!$D$18-'Ejercicio 3 - TIR'!$C$18)/('Ejercicio 3 - TIR'!$E$18-'Ejercicio 3 - TIR'!$C$18),'Ejercicio 3 - TIR'!$C$18+SQRT(('Ejercicio 3 - TIR'!$E$18-'Ejercicio 3 - TIR'!$C$18)*('Ejercicio 3 - TIR'!$D$18-'Ejercicio 3 - TIR'!$C$18)*L267),'Ejercicio 3 - TIR'!$E$18-SQRT(('Ejercicio 3 - TIR'!$E$18-'Ejercicio 3 - TIR'!$C$18)*('Ejercicio 3 - TIR'!$E$18-'Ejercicio 3 - TIR'!$D$18)*(1-L267)))</f>
        <v>39382.621457937</v>
      </c>
      <c r="N267" s="27">
        <f ca="1" t="shared" ref="N267:R267" si="1997">RAND()</f>
        <v>0.606476640269952</v>
      </c>
      <c r="O267" s="28">
        <f ca="1">IF(N267&lt;=('Ejercicio 3 - TIR'!$D$18-'Ejercicio 3 - TIR'!$C$18)/('Ejercicio 3 - TIR'!$E$18-'Ejercicio 3 - TIR'!$C$18),'Ejercicio 3 - TIR'!$C$18+SQRT(('Ejercicio 3 - TIR'!$E$18-'Ejercicio 3 - TIR'!$C$18)*('Ejercicio 3 - TIR'!$D$18-'Ejercicio 3 - TIR'!$C$18)*N267),'Ejercicio 3 - TIR'!$E$18-SQRT(('Ejercicio 3 - TIR'!$E$18-'Ejercicio 3 - TIR'!$C$18)*('Ejercicio 3 - TIR'!$E$18-'Ejercicio 3 - TIR'!$D$18)*(1-N267)))</f>
        <v>39537.8978837317</v>
      </c>
      <c r="P267" s="27">
        <f ca="1" t="shared" si="1997"/>
        <v>0.297108334636885</v>
      </c>
      <c r="Q267" s="29">
        <f ca="1">IF(P267&lt;=('Ejercicio 3 - TIR'!$D$22-'Ejercicio 3 - TIR'!$C$22)/('Ejercicio 3 - TIR'!$E$22-'Ejercicio 3 - TIR'!$C$22),'Ejercicio 3 - TIR'!$C$22+SQRT(('Ejercicio 3 - TIR'!$E$22-'Ejercicio 3 - TIR'!$C$22)*('Ejercicio 3 - TIR'!$D$22-'Ejercicio 3 - TIR'!$C$22)*P267),'Ejercicio 3 - TIR'!$E$22-SQRT(('Ejercicio 3 - TIR'!$E$22-'Ejercicio 3 - TIR'!$C$22)*('Ejercicio 3 - TIR'!$E$22-'Ejercicio 3 - TIR'!$D$22)*(1-P267)))</f>
        <v>0.143125635177145</v>
      </c>
      <c r="R267" s="27">
        <f ca="1" t="shared" si="1997"/>
        <v>0.381792583626876</v>
      </c>
      <c r="S267" s="29">
        <f ca="1">IF(R267&lt;=('Ejercicio 3 - TIR'!$D$23-'Ejercicio 3 - TIR'!$C$23)/('Ejercicio 3 - TIR'!$E$23-'Ejercicio 3 - TIR'!$C$23),'Ejercicio 3 - TIR'!$C$23+SQRT(('Ejercicio 3 - TIR'!$E$23-'Ejercicio 3 - TIR'!$C$23)*('Ejercicio 3 - TIR'!$D$23-'Ejercicio 3 - TIR'!$C$23)*R267),'Ejercicio 3 - TIR'!$E$23-SQRT(('Ejercicio 3 - TIR'!$E$23-'Ejercicio 3 - TIR'!$C$23)*('Ejercicio 3 - TIR'!$E$23-'Ejercicio 3 - TIR'!$D$23)*(1-R267)))</f>
        <v>0.146215008116123</v>
      </c>
      <c r="T267" s="27">
        <f ca="1" t="shared" ref="T267:X267" si="1998">RAND()</f>
        <v>0.938559893668077</v>
      </c>
      <c r="U267" s="29">
        <f ca="1">IF(T267&lt;=('Ejercicio 3 - TIR'!$D$24-'Ejercicio 3 - TIR'!$C$24)/('Ejercicio 3 - TIR'!$E$24-'Ejercicio 3 - TIR'!$C$24),'Ejercicio 3 - TIR'!$C$24+SQRT(('Ejercicio 3 - TIR'!$E$24-'Ejercicio 3 - TIR'!$C$24)*('Ejercicio 3 - TIR'!$D$24-'Ejercicio 3 - TIR'!$C$24)*T267),'Ejercicio 3 - TIR'!$E$24-SQRT(('Ejercicio 3 - TIR'!$E$24-'Ejercicio 3 - TIR'!$C$24)*('Ejercicio 3 - TIR'!$E$24-'Ejercicio 3 - TIR'!$D$24)*(1-T267)))</f>
        <v>0.206883891669806</v>
      </c>
      <c r="V267" s="27">
        <f ca="1" t="shared" si="1998"/>
        <v>0.900256186627658</v>
      </c>
      <c r="W267" s="29">
        <f ca="1">IF(V267&lt;=('Ejercicio 3 - TIR'!$D$25-'Ejercicio 3 - TIR'!$C$25)/('Ejercicio 3 - TIR'!$E$25-'Ejercicio 3 - TIR'!$C$25),'Ejercicio 3 - TIR'!$C$25+SQRT(('Ejercicio 3 - TIR'!$E$25-'Ejercicio 3 - TIR'!$C$25)*('Ejercicio 3 - TIR'!$D$25-'Ejercicio 3 - TIR'!$C$25)*V267),'Ejercicio 3 - TIR'!$E$25-SQRT(('Ejercicio 3 - TIR'!$E$25-'Ejercicio 3 - TIR'!$C$25)*('Ejercicio 3 - TIR'!$E$25-'Ejercicio 3 - TIR'!$D$25)*(1-V267)))</f>
        <v>0.231315692498698</v>
      </c>
      <c r="X267" s="27">
        <f ca="1" t="shared" si="1998"/>
        <v>0.717642942140993</v>
      </c>
      <c r="Y267" s="29">
        <f ca="1">IF(X267&lt;=('Ejercicio 3 - TIR'!$D$26-'Ejercicio 3 - TIR'!$C$26)/('Ejercicio 3 - TIR'!$E$26-'Ejercicio 3 - TIR'!$C$26),'Ejercicio 3 - TIR'!$C$26+SQRT(('Ejercicio 3 - TIR'!$E$26-'Ejercicio 3 - TIR'!$C$26)*('Ejercicio 3 - TIR'!$D$26-'Ejercicio 3 - TIR'!$C$26)*X267),'Ejercicio 3 - TIR'!$E$26-SQRT(('Ejercicio 3 - TIR'!$E$26-'Ejercicio 3 - TIR'!$C$26)*('Ejercicio 3 - TIR'!$E$26-'Ejercicio 3 - TIR'!$D$26)*(1-X267)))</f>
        <v>0.240952232939147</v>
      </c>
      <c r="Z267" s="27">
        <f ca="1" t="shared" si="1908"/>
        <v>1.14312563517714</v>
      </c>
      <c r="AA267" s="27">
        <f ca="1" t="shared" si="1909"/>
        <v>1.31026775920232</v>
      </c>
      <c r="AB267" s="27">
        <f ca="1" t="shared" si="1910"/>
        <v>1.58134105235557</v>
      </c>
      <c r="AC267" s="27">
        <f ca="1" t="shared" si="1911"/>
        <v>1.94713005295782</v>
      </c>
      <c r="AD267" s="27">
        <f ca="1" t="shared" si="1912"/>
        <v>2.41629538704093</v>
      </c>
      <c r="AE267" s="26">
        <f ca="1" t="shared" si="1913"/>
        <v>4737.67709239624</v>
      </c>
      <c r="AF267" s="26">
        <f ca="1" t="shared" si="1914"/>
        <v>5430.39658691253</v>
      </c>
      <c r="AG267" s="26">
        <f ca="1" t="shared" si="1915"/>
        <v>6553.85816612343</v>
      </c>
      <c r="AH267" s="26">
        <f ca="1" t="shared" si="1916"/>
        <v>8069.86840635852</v>
      </c>
      <c r="AI267" s="26">
        <f ca="1" t="shared" si="1917"/>
        <v>10014.3212183957</v>
      </c>
      <c r="AJ267" s="28">
        <f ca="1" t="shared" si="1918"/>
        <v>36554.0871042316</v>
      </c>
      <c r="AK267" s="28">
        <f ca="1" t="shared" si="1919"/>
        <v>55279.725675997</v>
      </c>
      <c r="AL267" s="28">
        <f ca="1" t="shared" si="1920"/>
        <v>58652.3305832252</v>
      </c>
      <c r="AM267" s="28">
        <f ca="1" t="shared" si="1921"/>
        <v>76683.0858050106</v>
      </c>
      <c r="AN267" s="28">
        <f ca="1" t="shared" si="1922"/>
        <v>95535.240269756</v>
      </c>
      <c r="AO267" s="28">
        <f ca="1">C267/'Ejercicio 3 - TIR'!$D$7</f>
        <v>15824.1754348268</v>
      </c>
      <c r="AP267" s="28">
        <f ca="1" t="shared" si="1923"/>
        <v>20729.9116694048</v>
      </c>
      <c r="AQ267" s="28">
        <f ca="1" t="shared" si="1924"/>
        <v>39455.5502411702</v>
      </c>
      <c r="AR267" s="28">
        <f ca="1" t="shared" si="1925"/>
        <v>42828.1551483984</v>
      </c>
      <c r="AS267" s="28">
        <f ca="1" t="shared" si="1926"/>
        <v>60858.9103701838</v>
      </c>
      <c r="AT267" s="28">
        <f ca="1" t="shared" si="1927"/>
        <v>79711.0648349292</v>
      </c>
      <c r="AU267" s="28">
        <f ca="1">AP267*'Ejercicio 3 - TIR'!$D$5</f>
        <v>10364.9558347024</v>
      </c>
      <c r="AV267" s="28">
        <f ca="1">AQ267*'Ejercicio 3 - TIR'!$D$5</f>
        <v>19727.7751205851</v>
      </c>
      <c r="AW267" s="28">
        <f ca="1">AR267*'Ejercicio 3 - TIR'!$D$5</f>
        <v>21414.0775741992</v>
      </c>
      <c r="AX267" s="28">
        <f ca="1">AS267*'Ejercicio 3 - TIR'!$D$5</f>
        <v>30429.4551850919</v>
      </c>
      <c r="AY267" s="28">
        <f ca="1">AT267*'Ejercicio 3 - TIR'!$D$5</f>
        <v>39855.5324174646</v>
      </c>
      <c r="AZ267" s="28">
        <f ca="1" t="shared" ref="AZ267:BD267" si="1999">AJ267-AU267-AE267</f>
        <v>21451.4541771329</v>
      </c>
      <c r="BA267" s="28">
        <f ca="1" t="shared" si="1999"/>
        <v>30121.5539684994</v>
      </c>
      <c r="BB267" s="28">
        <f ca="1" t="shared" si="1999"/>
        <v>30684.3948429026</v>
      </c>
      <c r="BC267" s="28">
        <f ca="1" t="shared" si="1999"/>
        <v>38183.7622135602</v>
      </c>
      <c r="BD267" s="28">
        <f ca="1" t="shared" si="1999"/>
        <v>45665.3866338957</v>
      </c>
      <c r="BE267" s="28">
        <f ca="1" t="shared" ref="BE267:BI267" si="2000">AZ267/Z267</f>
        <v>18765.6137847077</v>
      </c>
      <c r="BF267" s="28">
        <f ca="1" t="shared" si="2000"/>
        <v>22988.8538101839</v>
      </c>
      <c r="BG267" s="28">
        <f ca="1" t="shared" si="2000"/>
        <v>19404.0335556931</v>
      </c>
      <c r="BH267" s="28">
        <f ca="1" t="shared" si="2000"/>
        <v>19610.2782942293</v>
      </c>
      <c r="BI267" s="28">
        <f ca="1" t="shared" si="2000"/>
        <v>18898.9255530629</v>
      </c>
      <c r="BJ267" s="28">
        <f ca="1" t="shared" si="1930"/>
        <v>79983.0672505169</v>
      </c>
      <c r="BK267" s="28">
        <f ca="1" t="shared" si="1931"/>
        <v>38235.8821068983</v>
      </c>
      <c r="BL267" s="28">
        <f ca="1" t="shared" si="1932"/>
        <v>118218.949357415</v>
      </c>
      <c r="BM267" s="28">
        <f ca="1">BK267*'Ejercicio 3 - TIR'!$D$5</f>
        <v>19117.9410534492</v>
      </c>
      <c r="BN267" s="28">
        <f ca="1" t="shared" si="1933"/>
        <v>99101.0083039661</v>
      </c>
      <c r="BO267" s="28">
        <f ca="1" t="shared" si="1934"/>
        <v>41013.6148235288</v>
      </c>
      <c r="BP267" s="28">
        <f ca="1" t="shared" si="1935"/>
        <v>-112222.404280249</v>
      </c>
      <c r="BQ267" s="28">
        <f ca="1" t="shared" ref="BQ267:BT267" si="2001">BE267</f>
        <v>18765.6137847077</v>
      </c>
      <c r="BR267" s="28">
        <f ca="1" t="shared" si="2001"/>
        <v>22988.8538101839</v>
      </c>
      <c r="BS267" s="28">
        <f ca="1" t="shared" si="2001"/>
        <v>19404.0335556931</v>
      </c>
      <c r="BT267" s="28">
        <f ca="1" t="shared" si="2001"/>
        <v>19610.2782942293</v>
      </c>
      <c r="BU267" s="28">
        <f ca="1" t="shared" si="1937"/>
        <v>59912.5403765917</v>
      </c>
      <c r="BV267" s="30">
        <f ca="1" t="shared" si="1938"/>
        <v>6.69470999059052</v>
      </c>
    </row>
    <row r="268" ht="15" customHeight="1" spans="1:74">
      <c r="A268" s="26">
        <v>267</v>
      </c>
      <c r="B268" s="27">
        <f ca="1" t="shared" ref="B268:F268" si="2002">RAND()</f>
        <v>0.421151060914927</v>
      </c>
      <c r="C268" s="28">
        <f ca="1">IF(B268&lt;=('Ejercicio 3 - TIR'!$D$13-'Ejercicio 3 - TIR'!$C$13)/('Ejercicio 3 - TIR'!$E$13-'Ejercicio 3 - TIR'!$C$13),'Ejercicio 3 - TIR'!$C$13+SQRT(('Ejercicio 3 - TIR'!$E$13-'Ejercicio 3 - TIR'!$C$13)*('Ejercicio 3 - TIR'!$D$13-'Ejercicio 3 - TIR'!$C$13)*B268),'Ejercicio 3 - TIR'!$E$13-SQRT(('Ejercicio 3 - TIR'!$E$13-'Ejercicio 3 - TIR'!$C$13)*('Ejercicio 3 - TIR'!$E$13-'Ejercicio 3 - TIR'!$D$13)*(1-B268)))</f>
        <v>73644.3795955761</v>
      </c>
      <c r="D268" s="27">
        <f ca="1" t="shared" si="2002"/>
        <v>0.882083578713594</v>
      </c>
      <c r="E268" s="28">
        <f ca="1">IF(D268&lt;=('Ejercicio 3 - TIR'!$D$14-'Ejercicio 3 - TIR'!$C$14)/('Ejercicio 3 - TIR'!$E$14-'Ejercicio 3 - TIR'!$C$14),'Ejercicio 3 - TIR'!$C$14+SQRT(('Ejercicio 3 - TIR'!$E$14-'Ejercicio 3 - TIR'!$C$14)*('Ejercicio 3 - TIR'!$D$14-'Ejercicio 3 - TIR'!$C$14)*D268),'Ejercicio 3 - TIR'!$E$14-SQRT(('Ejercicio 3 - TIR'!$E$14-'Ejercicio 3 - TIR'!$C$14)*('Ejercicio 3 - TIR'!$E$14-'Ejercicio 3 - TIR'!$D$14)*(1-D268)))</f>
        <v>35794.3534155898</v>
      </c>
      <c r="F268" s="27">
        <f ca="1" t="shared" si="2002"/>
        <v>0.763962043359378</v>
      </c>
      <c r="G268" s="28">
        <f ca="1">IF(F268&lt;=('Ejercicio 3 - TIR'!$D$18-'Ejercicio 3 - TIR'!$C$18)/('Ejercicio 3 - TIR'!$E$18-'Ejercicio 3 - TIR'!$C$18),'Ejercicio 3 - TIR'!$C$18+SQRT(('Ejercicio 3 - TIR'!$E$18-'Ejercicio 3 - TIR'!$C$18)*('Ejercicio 3 - TIR'!$D$18-'Ejercicio 3 - TIR'!$C$18)*F268),'Ejercicio 3 - TIR'!$E$18-SQRT(('Ejercicio 3 - TIR'!$E$18-'Ejercicio 3 - TIR'!$C$18)*('Ejercicio 3 - TIR'!$E$18-'Ejercicio 3 - TIR'!$D$18)*(1-F268)))</f>
        <v>40792.5248963248</v>
      </c>
      <c r="H268" s="27">
        <f ca="1" t="shared" ref="H268:L268" si="2003">RAND()</f>
        <v>0.217822160445201</v>
      </c>
      <c r="I268" s="28">
        <f ca="1">IF(H268&lt;=('Ejercicio 3 - TIR'!$D$18-'Ejercicio 3 - TIR'!$C$18)/('Ejercicio 3 - TIR'!$E$18-'Ejercicio 3 - TIR'!$C$18),'Ejercicio 3 - TIR'!$C$18+SQRT(('Ejercicio 3 - TIR'!$E$18-'Ejercicio 3 - TIR'!$C$18)*('Ejercicio 3 - TIR'!$D$18-'Ejercicio 3 - TIR'!$C$18)*H268),'Ejercicio 3 - TIR'!$E$18-SQRT(('Ejercicio 3 - TIR'!$E$18-'Ejercicio 3 - TIR'!$C$18)*('Ejercicio 3 - TIR'!$E$18-'Ejercicio 3 - TIR'!$D$18)*(1-H268)))</f>
        <v>35716.058438013</v>
      </c>
      <c r="J268" s="27">
        <f ca="1" t="shared" si="2003"/>
        <v>0.00181701283342783</v>
      </c>
      <c r="K268" s="28">
        <f ca="1">IF(J268&lt;=('Ejercicio 3 - TIR'!$D$18-'Ejercicio 3 - TIR'!$C$18)/('Ejercicio 3 - TIR'!$E$18-'Ejercicio 3 - TIR'!$C$18),'Ejercicio 3 - TIR'!$C$18+SQRT(('Ejercicio 3 - TIR'!$E$18-'Ejercicio 3 - TIR'!$C$18)*('Ejercicio 3 - TIR'!$D$18-'Ejercicio 3 - TIR'!$C$18)*J268),'Ejercicio 3 - TIR'!$E$18-SQRT(('Ejercicio 3 - TIR'!$E$18-'Ejercicio 3 - TIR'!$C$18)*('Ejercicio 3 - TIR'!$E$18-'Ejercicio 3 - TIR'!$D$18)*(1-J268)))</f>
        <v>30522.0650582199</v>
      </c>
      <c r="L268" s="27">
        <f ca="1" t="shared" si="2003"/>
        <v>0.244928692391902</v>
      </c>
      <c r="M268" s="28">
        <f ca="1">IF(L268&lt;=('Ejercicio 3 - TIR'!$D$18-'Ejercicio 3 - TIR'!$C$18)/('Ejercicio 3 - TIR'!$E$18-'Ejercicio 3 - TIR'!$C$18),'Ejercicio 3 - TIR'!$C$18+SQRT(('Ejercicio 3 - TIR'!$E$18-'Ejercicio 3 - TIR'!$C$18)*('Ejercicio 3 - TIR'!$D$18-'Ejercicio 3 - TIR'!$C$18)*L268),'Ejercicio 3 - TIR'!$E$18-SQRT(('Ejercicio 3 - TIR'!$E$18-'Ejercicio 3 - TIR'!$C$18)*('Ejercicio 3 - TIR'!$E$18-'Ejercicio 3 - TIR'!$D$18)*(1-L268)))</f>
        <v>36061.2955594316</v>
      </c>
      <c r="N268" s="27">
        <f ca="1" t="shared" ref="N268:R268" si="2004">RAND()</f>
        <v>0.972648290736894</v>
      </c>
      <c r="O268" s="28">
        <f ca="1">IF(N268&lt;=('Ejercicio 3 - TIR'!$D$18-'Ejercicio 3 - TIR'!$C$18)/('Ejercicio 3 - TIR'!$E$18-'Ejercicio 3 - TIR'!$C$18),'Ejercicio 3 - TIR'!$C$18+SQRT(('Ejercicio 3 - TIR'!$E$18-'Ejercicio 3 - TIR'!$C$18)*('Ejercicio 3 - TIR'!$D$18-'Ejercicio 3 - TIR'!$C$18)*N268),'Ejercicio 3 - TIR'!$E$18-SQRT(('Ejercicio 3 - TIR'!$E$18-'Ejercicio 3 - TIR'!$C$18)*('Ejercicio 3 - TIR'!$E$18-'Ejercicio 3 - TIR'!$D$18)*(1-N268)))</f>
        <v>43567.7366880587</v>
      </c>
      <c r="P268" s="27">
        <f ca="1" t="shared" si="2004"/>
        <v>0.493037862283767</v>
      </c>
      <c r="Q268" s="29">
        <f ca="1">IF(P268&lt;=('Ejercicio 3 - TIR'!$D$22-'Ejercicio 3 - TIR'!$C$22)/('Ejercicio 3 - TIR'!$E$22-'Ejercicio 3 - TIR'!$C$22),'Ejercicio 3 - TIR'!$C$22+SQRT(('Ejercicio 3 - TIR'!$E$22-'Ejercicio 3 - TIR'!$C$22)*('Ejercicio 3 - TIR'!$D$22-'Ejercicio 3 - TIR'!$C$22)*P268),'Ejercicio 3 - TIR'!$E$22-SQRT(('Ejercicio 3 - TIR'!$E$22-'Ejercicio 3 - TIR'!$C$22)*('Ejercicio 3 - TIR'!$E$22-'Ejercicio 3 - TIR'!$D$22)*(1-P268)))</f>
        <v>0.149790403691638</v>
      </c>
      <c r="R268" s="27">
        <f ca="1" t="shared" si="2004"/>
        <v>0.0544709691890191</v>
      </c>
      <c r="S268" s="29">
        <f ca="1">IF(R268&lt;=('Ejercicio 3 - TIR'!$D$23-'Ejercicio 3 - TIR'!$C$23)/('Ejercicio 3 - TIR'!$E$23-'Ejercicio 3 - TIR'!$C$23),'Ejercicio 3 - TIR'!$C$23+SQRT(('Ejercicio 3 - TIR'!$E$23-'Ejercicio 3 - TIR'!$C$23)*('Ejercicio 3 - TIR'!$D$23-'Ejercicio 3 - TIR'!$C$23)*R268),'Ejercicio 3 - TIR'!$E$23-SQRT(('Ejercicio 3 - TIR'!$E$23-'Ejercicio 3 - TIR'!$C$23)*('Ejercicio 3 - TIR'!$E$23-'Ejercicio 3 - TIR'!$D$23)*(1-R268)))</f>
        <v>0.129901906106414</v>
      </c>
      <c r="T268" s="27">
        <f ca="1" t="shared" ref="T268:X268" si="2005">RAND()</f>
        <v>0.288715492331251</v>
      </c>
      <c r="U268" s="29">
        <f ca="1">IF(T268&lt;=('Ejercicio 3 - TIR'!$D$24-'Ejercicio 3 - TIR'!$C$24)/('Ejercicio 3 - TIR'!$E$24-'Ejercicio 3 - TIR'!$C$24),'Ejercicio 3 - TIR'!$C$24+SQRT(('Ejercicio 3 - TIR'!$E$24-'Ejercicio 3 - TIR'!$C$24)*('Ejercicio 3 - TIR'!$D$24-'Ejercicio 3 - TIR'!$C$24)*T268),'Ejercicio 3 - TIR'!$E$24-SQRT(('Ejercicio 3 - TIR'!$E$24-'Ejercicio 3 - TIR'!$C$24)*('Ejercicio 3 - TIR'!$E$24-'Ejercicio 3 - TIR'!$D$24)*(1-T268)))</f>
        <v>0.17462321128317</v>
      </c>
      <c r="V268" s="27">
        <f ca="1" t="shared" si="2005"/>
        <v>0.585463095260531</v>
      </c>
      <c r="W268" s="29">
        <f ca="1">IF(V268&lt;=('Ejercicio 3 - TIR'!$D$25-'Ejercicio 3 - TIR'!$C$25)/('Ejercicio 3 - TIR'!$E$25-'Ejercicio 3 - TIR'!$C$25),'Ejercicio 3 - TIR'!$C$25+SQRT(('Ejercicio 3 - TIR'!$E$25-'Ejercicio 3 - TIR'!$C$25)*('Ejercicio 3 - TIR'!$D$25-'Ejercicio 3 - TIR'!$C$25)*V268),'Ejercicio 3 - TIR'!$E$25-SQRT(('Ejercicio 3 - TIR'!$E$25-'Ejercicio 3 - TIR'!$C$25)*('Ejercicio 3 - TIR'!$E$25-'Ejercicio 3 - TIR'!$D$25)*(1-V268)))</f>
        <v>0.211909592197141</v>
      </c>
      <c r="X268" s="27">
        <f ca="1" t="shared" si="2005"/>
        <v>0.0565688554792005</v>
      </c>
      <c r="Y268" s="29">
        <f ca="1">IF(X268&lt;=('Ejercicio 3 - TIR'!$D$26-'Ejercicio 3 - TIR'!$C$26)/('Ejercicio 3 - TIR'!$E$26-'Ejercicio 3 - TIR'!$C$26),'Ejercicio 3 - TIR'!$C$26+SQRT(('Ejercicio 3 - TIR'!$E$26-'Ejercicio 3 - TIR'!$C$26)*('Ejercicio 3 - TIR'!$D$26-'Ejercicio 3 - TIR'!$C$26)*X268),'Ejercicio 3 - TIR'!$E$26-SQRT(('Ejercicio 3 - TIR'!$E$26-'Ejercicio 3 - TIR'!$C$26)*('Ejercicio 3 - TIR'!$E$26-'Ejercicio 3 - TIR'!$D$26)*(1-X268)))</f>
        <v>0.202358637052436</v>
      </c>
      <c r="Z268" s="27">
        <f ca="1" t="shared" si="1908"/>
        <v>1.14979040369164</v>
      </c>
      <c r="AA268" s="27">
        <f ca="1" t="shared" si="1909"/>
        <v>1.29915036875405</v>
      </c>
      <c r="AB268" s="27">
        <f ca="1" t="shared" si="1910"/>
        <v>1.52601217808559</v>
      </c>
      <c r="AC268" s="27">
        <f ca="1" t="shared" si="1911"/>
        <v>1.84938879643158</v>
      </c>
      <c r="AD268" s="27">
        <f ca="1" t="shared" si="1912"/>
        <v>2.22362859265752</v>
      </c>
      <c r="AE268" s="26">
        <f ca="1" t="shared" si="1913"/>
        <v>5361.65064800238</v>
      </c>
      <c r="AF268" s="26">
        <f ca="1" t="shared" si="1914"/>
        <v>6058.13928705457</v>
      </c>
      <c r="AG268" s="26">
        <f ca="1" t="shared" si="1915"/>
        <v>7116.03102376078</v>
      </c>
      <c r="AH268" s="26">
        <f ca="1" t="shared" si="1916"/>
        <v>8623.98625606812</v>
      </c>
      <c r="AI268" s="26">
        <f ca="1" t="shared" si="1917"/>
        <v>10369.124360805</v>
      </c>
      <c r="AJ268" s="28">
        <f ca="1" t="shared" si="1918"/>
        <v>46902.8536681465</v>
      </c>
      <c r="AK268" s="28">
        <f ca="1" t="shared" si="1919"/>
        <v>46400.5304901857</v>
      </c>
      <c r="AL268" s="28">
        <f ca="1" t="shared" si="1920"/>
        <v>46577.0429791643</v>
      </c>
      <c r="AM268" s="28">
        <f ca="1" t="shared" si="1921"/>
        <v>66691.3559924207</v>
      </c>
      <c r="AN268" s="28">
        <f ca="1" t="shared" si="1922"/>
        <v>96878.4650169414</v>
      </c>
      <c r="AO268" s="28">
        <f ca="1">C268/'Ejercicio 3 - TIR'!$D$7</f>
        <v>14728.8759191152</v>
      </c>
      <c r="AP268" s="28">
        <f ca="1" t="shared" si="1923"/>
        <v>32173.9777490313</v>
      </c>
      <c r="AQ268" s="28">
        <f ca="1" t="shared" si="1924"/>
        <v>31671.6545710705</v>
      </c>
      <c r="AR268" s="28">
        <f ca="1" t="shared" si="1925"/>
        <v>31848.1670600491</v>
      </c>
      <c r="AS268" s="28">
        <f ca="1" t="shared" si="1926"/>
        <v>51962.4800733055</v>
      </c>
      <c r="AT268" s="28">
        <f ca="1" t="shared" si="1927"/>
        <v>82149.5890978262</v>
      </c>
      <c r="AU268" s="28">
        <f ca="1">AP268*'Ejercicio 3 - TIR'!$D$5</f>
        <v>16086.9888745156</v>
      </c>
      <c r="AV268" s="28">
        <f ca="1">AQ268*'Ejercicio 3 - TIR'!$D$5</f>
        <v>15835.8272855352</v>
      </c>
      <c r="AW268" s="28">
        <f ca="1">AR268*'Ejercicio 3 - TIR'!$D$5</f>
        <v>15924.0835300245</v>
      </c>
      <c r="AX268" s="28">
        <f ca="1">AS268*'Ejercicio 3 - TIR'!$D$5</f>
        <v>25981.2400366527</v>
      </c>
      <c r="AY268" s="28">
        <f ca="1">AT268*'Ejercicio 3 - TIR'!$D$5</f>
        <v>41074.7945489131</v>
      </c>
      <c r="AZ268" s="28">
        <f ca="1" t="shared" ref="AZ268:BD268" si="2006">AJ268-AU268-AE268</f>
        <v>25454.2141456285</v>
      </c>
      <c r="BA268" s="28">
        <f ca="1" t="shared" si="2006"/>
        <v>24506.5639175959</v>
      </c>
      <c r="BB268" s="28">
        <f ca="1" t="shared" si="2006"/>
        <v>23536.928425379</v>
      </c>
      <c r="BC268" s="28">
        <f ca="1" t="shared" si="2006"/>
        <v>32086.1296996998</v>
      </c>
      <c r="BD268" s="28">
        <f ca="1" t="shared" si="2006"/>
        <v>45434.5461072233</v>
      </c>
      <c r="BE268" s="28">
        <f ca="1" t="shared" ref="BE268:BI268" si="2007">AZ268/Z268</f>
        <v>22138.1341015741</v>
      </c>
      <c r="BF268" s="28">
        <f ca="1" t="shared" si="2007"/>
        <v>18863.5315102893</v>
      </c>
      <c r="BG268" s="28">
        <f ca="1" t="shared" si="2007"/>
        <v>15423.8142810279</v>
      </c>
      <c r="BH268" s="28">
        <f ca="1" t="shared" si="2007"/>
        <v>17349.5858532346</v>
      </c>
      <c r="BI268" s="28">
        <f ca="1" t="shared" si="2007"/>
        <v>20432.6146269433</v>
      </c>
      <c r="BJ268" s="28">
        <f ca="1" t="shared" si="1930"/>
        <v>79593.3477105939</v>
      </c>
      <c r="BK268" s="28">
        <f ca="1" t="shared" si="1931"/>
        <v>32751.5496314494</v>
      </c>
      <c r="BL268" s="28">
        <f ca="1" t="shared" si="1932"/>
        <v>112344.897342043</v>
      </c>
      <c r="BM268" s="28">
        <f ca="1">BK268*'Ejercicio 3 - TIR'!$D$5</f>
        <v>16375.7748157247</v>
      </c>
      <c r="BN268" s="28">
        <f ca="1" t="shared" si="1933"/>
        <v>95969.1225263185</v>
      </c>
      <c r="BO268" s="28">
        <f ca="1" t="shared" si="1934"/>
        <v>43158.7913751474</v>
      </c>
      <c r="BP268" s="28">
        <f ca="1" t="shared" si="1935"/>
        <v>-109438.733011166</v>
      </c>
      <c r="BQ268" s="28">
        <f ca="1" t="shared" ref="BQ268:BT268" si="2008">BE268</f>
        <v>22138.1341015741</v>
      </c>
      <c r="BR268" s="28">
        <f ca="1" t="shared" si="2008"/>
        <v>18863.5315102893</v>
      </c>
      <c r="BS268" s="28">
        <f ca="1" t="shared" si="2008"/>
        <v>15423.8142810279</v>
      </c>
      <c r="BT268" s="28">
        <f ca="1" t="shared" si="2008"/>
        <v>17349.5858532346</v>
      </c>
      <c r="BU268" s="28">
        <f ca="1" t="shared" si="1937"/>
        <v>63591.4060020907</v>
      </c>
      <c r="BV268" s="30">
        <f ca="1" t="shared" si="1938"/>
        <v>6.68332591900649</v>
      </c>
    </row>
    <row r="269" ht="15" customHeight="1" spans="1:74">
      <c r="A269" s="26">
        <v>268</v>
      </c>
      <c r="B269" s="27">
        <f ca="1" t="shared" ref="B269:F269" si="2009">RAND()</f>
        <v>0.467690493439608</v>
      </c>
      <c r="C269" s="28">
        <f ca="1">IF(B269&lt;=('Ejercicio 3 - TIR'!$D$13-'Ejercicio 3 - TIR'!$C$13)/('Ejercicio 3 - TIR'!$E$13-'Ejercicio 3 - TIR'!$C$13),'Ejercicio 3 - TIR'!$C$13+SQRT(('Ejercicio 3 - TIR'!$E$13-'Ejercicio 3 - TIR'!$C$13)*('Ejercicio 3 - TIR'!$D$13-'Ejercicio 3 - TIR'!$C$13)*B269),'Ejercicio 3 - TIR'!$E$13-SQRT(('Ejercicio 3 - TIR'!$E$13-'Ejercicio 3 - TIR'!$C$13)*('Ejercicio 3 - TIR'!$E$13-'Ejercicio 3 - TIR'!$D$13)*(1-B269)))</f>
        <v>74726.0725673181</v>
      </c>
      <c r="D269" s="27">
        <f ca="1" t="shared" si="2009"/>
        <v>0.946257623403969</v>
      </c>
      <c r="E269" s="28">
        <f ca="1">IF(D269&lt;=('Ejercicio 3 - TIR'!$D$14-'Ejercicio 3 - TIR'!$C$14)/('Ejercicio 3 - TIR'!$E$14-'Ejercicio 3 - TIR'!$C$14),'Ejercicio 3 - TIR'!$C$14+SQRT(('Ejercicio 3 - TIR'!$E$14-'Ejercicio 3 - TIR'!$C$14)*('Ejercicio 3 - TIR'!$D$14-'Ejercicio 3 - TIR'!$C$14)*D269),'Ejercicio 3 - TIR'!$E$14-SQRT(('Ejercicio 3 - TIR'!$E$14-'Ejercicio 3 - TIR'!$C$14)*('Ejercicio 3 - TIR'!$E$14-'Ejercicio 3 - TIR'!$D$14)*(1-D269)))</f>
        <v>37160.7471952282</v>
      </c>
      <c r="F269" s="27">
        <f ca="1" t="shared" si="2009"/>
        <v>0.564799620395394</v>
      </c>
      <c r="G269" s="28">
        <f ca="1">IF(F269&lt;=('Ejercicio 3 - TIR'!$D$18-'Ejercicio 3 - TIR'!$C$18)/('Ejercicio 3 - TIR'!$E$18-'Ejercicio 3 - TIR'!$C$18),'Ejercicio 3 - TIR'!$C$18+SQRT(('Ejercicio 3 - TIR'!$E$18-'Ejercicio 3 - TIR'!$C$18)*('Ejercicio 3 - TIR'!$D$18-'Ejercicio 3 - TIR'!$C$18)*F269),'Ejercicio 3 - TIR'!$E$18-SQRT(('Ejercicio 3 - TIR'!$E$18-'Ejercicio 3 - TIR'!$C$18)*('Ejercicio 3 - TIR'!$E$18-'Ejercicio 3 - TIR'!$D$18)*(1-F269)))</f>
        <v>39204.3437060612</v>
      </c>
      <c r="H269" s="27">
        <f ca="1" t="shared" ref="H269:L269" si="2010">RAND()</f>
        <v>0.666771317870988</v>
      </c>
      <c r="I269" s="28">
        <f ca="1">IF(H269&lt;=('Ejercicio 3 - TIR'!$D$18-'Ejercicio 3 - TIR'!$C$18)/('Ejercicio 3 - TIR'!$E$18-'Ejercicio 3 - TIR'!$C$18),'Ejercicio 3 - TIR'!$C$18+SQRT(('Ejercicio 3 - TIR'!$E$18-'Ejercicio 3 - TIR'!$C$18)*('Ejercicio 3 - TIR'!$D$18-'Ejercicio 3 - TIR'!$C$18)*H269),'Ejercicio 3 - TIR'!$E$18-SQRT(('Ejercicio 3 - TIR'!$E$18-'Ejercicio 3 - TIR'!$C$18)*('Ejercicio 3 - TIR'!$E$18-'Ejercicio 3 - TIR'!$D$18)*(1-H269)))</f>
        <v>40000.7849456464</v>
      </c>
      <c r="J269" s="27">
        <f ca="1" t="shared" si="2010"/>
        <v>0.371830998036303</v>
      </c>
      <c r="K269" s="28">
        <f ca="1">IF(J269&lt;=('Ejercicio 3 - TIR'!$D$18-'Ejercicio 3 - TIR'!$C$18)/('Ejercicio 3 - TIR'!$E$18-'Ejercicio 3 - TIR'!$C$18),'Ejercicio 3 - TIR'!$C$18+SQRT(('Ejercicio 3 - TIR'!$E$18-'Ejercicio 3 - TIR'!$C$18)*('Ejercicio 3 - TIR'!$D$18-'Ejercicio 3 - TIR'!$C$18)*J269),'Ejercicio 3 - TIR'!$E$18-SQRT(('Ejercicio 3 - TIR'!$E$18-'Ejercicio 3 - TIR'!$C$18)*('Ejercicio 3 - TIR'!$E$18-'Ejercicio 3 - TIR'!$D$18)*(1-J269)))</f>
        <v>37468.2427454821</v>
      </c>
      <c r="L269" s="27">
        <f ca="1" t="shared" si="2010"/>
        <v>0.702859677431044</v>
      </c>
      <c r="M269" s="28">
        <f ca="1">IF(L269&lt;=('Ejercicio 3 - TIR'!$D$18-'Ejercicio 3 - TIR'!$C$18)/('Ejercicio 3 - TIR'!$E$18-'Ejercicio 3 - TIR'!$C$18),'Ejercicio 3 - TIR'!$C$18+SQRT(('Ejercicio 3 - TIR'!$E$18-'Ejercicio 3 - TIR'!$C$18)*('Ejercicio 3 - TIR'!$D$18-'Ejercicio 3 - TIR'!$C$18)*L269),'Ejercicio 3 - TIR'!$E$18-SQRT(('Ejercicio 3 - TIR'!$E$18-'Ejercicio 3 - TIR'!$C$18)*('Ejercicio 3 - TIR'!$E$18-'Ejercicio 3 - TIR'!$D$18)*(1-L269)))</f>
        <v>40279.2453788963</v>
      </c>
      <c r="N269" s="27">
        <f ca="1" t="shared" ref="N269:R269" si="2011">RAND()</f>
        <v>0.503229450262484</v>
      </c>
      <c r="O269" s="28">
        <f ca="1">IF(N269&lt;=('Ejercicio 3 - TIR'!$D$18-'Ejercicio 3 - TIR'!$C$18)/('Ejercicio 3 - TIR'!$E$18-'Ejercicio 3 - TIR'!$C$18),'Ejercicio 3 - TIR'!$C$18+SQRT(('Ejercicio 3 - TIR'!$E$18-'Ejercicio 3 - TIR'!$C$18)*('Ejercicio 3 - TIR'!$D$18-'Ejercicio 3 - TIR'!$C$18)*N269),'Ejercicio 3 - TIR'!$E$18-SQRT(('Ejercicio 3 - TIR'!$E$18-'Ejercicio 3 - TIR'!$C$18)*('Ejercicio 3 - TIR'!$E$18-'Ejercicio 3 - TIR'!$D$18)*(1-N269)))</f>
        <v>38688.1768823714</v>
      </c>
      <c r="P269" s="27">
        <f ca="1" t="shared" si="2011"/>
        <v>0.0974779614065324</v>
      </c>
      <c r="Q269" s="29">
        <f ca="1">IF(P269&lt;=('Ejercicio 3 - TIR'!$D$22-'Ejercicio 3 - TIR'!$C$22)/('Ejercicio 3 - TIR'!$E$22-'Ejercicio 3 - TIR'!$C$22),'Ejercicio 3 - TIR'!$C$22+SQRT(('Ejercicio 3 - TIR'!$E$22-'Ejercicio 3 - TIR'!$C$22)*('Ejercicio 3 - TIR'!$D$22-'Ejercicio 3 - TIR'!$C$22)*P269),'Ejercicio 3 - TIR'!$E$22-SQRT(('Ejercicio 3 - TIR'!$E$22-'Ejercicio 3 - TIR'!$C$22)*('Ejercicio 3 - TIR'!$E$22-'Ejercicio 3 - TIR'!$D$22)*(1-P269)))</f>
        <v>0.13324614398728</v>
      </c>
      <c r="R269" s="27">
        <f ca="1" t="shared" si="2011"/>
        <v>0.877323731689375</v>
      </c>
      <c r="S269" s="29">
        <f ca="1">IF(R269&lt;=('Ejercicio 3 - TIR'!$D$23-'Ejercicio 3 - TIR'!$C$23)/('Ejercicio 3 - TIR'!$E$23-'Ejercicio 3 - TIR'!$C$23),'Ejercicio 3 - TIR'!$C$23+SQRT(('Ejercicio 3 - TIR'!$E$23-'Ejercicio 3 - TIR'!$C$23)*('Ejercicio 3 - TIR'!$D$23-'Ejercicio 3 - TIR'!$C$23)*R269),'Ejercicio 3 - TIR'!$E$23-SQRT(('Ejercicio 3 - TIR'!$E$23-'Ejercicio 3 - TIR'!$C$23)*('Ejercicio 3 - TIR'!$E$23-'Ejercicio 3 - TIR'!$D$23)*(1-R269)))</f>
        <v>0.165140077962549</v>
      </c>
      <c r="T269" s="27">
        <f ca="1" t="shared" ref="T269:X269" si="2012">RAND()</f>
        <v>0.35790658584039</v>
      </c>
      <c r="U269" s="29">
        <f ca="1">IF(T269&lt;=('Ejercicio 3 - TIR'!$D$24-'Ejercicio 3 - TIR'!$C$24)/('Ejercicio 3 - TIR'!$E$24-'Ejercicio 3 - TIR'!$C$24),'Ejercicio 3 - TIR'!$C$24+SQRT(('Ejercicio 3 - TIR'!$E$24-'Ejercicio 3 - TIR'!$C$24)*('Ejercicio 3 - TIR'!$D$24-'Ejercicio 3 - TIR'!$C$24)*T269),'Ejercicio 3 - TIR'!$E$24-SQRT(('Ejercicio 3 - TIR'!$E$24-'Ejercicio 3 - TIR'!$C$24)*('Ejercicio 3 - TIR'!$E$24-'Ejercicio 3 - TIR'!$D$24)*(1-T269)))</f>
        <v>0.17741539403811</v>
      </c>
      <c r="V269" s="27">
        <f ca="1" t="shared" si="2012"/>
        <v>0.57919519992161</v>
      </c>
      <c r="W269" s="29">
        <f ca="1">IF(V269&lt;=('Ejercicio 3 - TIR'!$D$25-'Ejercicio 3 - TIR'!$C$25)/('Ejercicio 3 - TIR'!$E$25-'Ejercicio 3 - TIR'!$C$25),'Ejercicio 3 - TIR'!$C$25+SQRT(('Ejercicio 3 - TIR'!$E$25-'Ejercicio 3 - TIR'!$C$25)*('Ejercicio 3 - TIR'!$D$25-'Ejercicio 3 - TIR'!$C$25)*V269),'Ejercicio 3 - TIR'!$E$25-SQRT(('Ejercicio 3 - TIR'!$E$25-'Ejercicio 3 - TIR'!$C$25)*('Ejercicio 3 - TIR'!$E$25-'Ejercicio 3 - TIR'!$D$25)*(1-V269)))</f>
        <v>0.211622704625334</v>
      </c>
      <c r="X269" s="27">
        <f ca="1" t="shared" si="2012"/>
        <v>0.856109477795519</v>
      </c>
      <c r="Y269" s="29">
        <f ca="1">IF(X269&lt;=('Ejercicio 3 - TIR'!$D$26-'Ejercicio 3 - TIR'!$C$26)/('Ejercicio 3 - TIR'!$E$26-'Ejercicio 3 - TIR'!$C$26),'Ejercicio 3 - TIR'!$C$26+SQRT(('Ejercicio 3 - TIR'!$E$26-'Ejercicio 3 - TIR'!$C$26)*('Ejercicio 3 - TIR'!$D$26-'Ejercicio 3 - TIR'!$C$26)*X269),'Ejercicio 3 - TIR'!$E$26-SQRT(('Ejercicio 3 - TIR'!$E$26-'Ejercicio 3 - TIR'!$C$26)*('Ejercicio 3 - TIR'!$E$26-'Ejercicio 3 - TIR'!$D$26)*(1-X269)))</f>
        <v>0.252125122064766</v>
      </c>
      <c r="Z269" s="27">
        <f ca="1" t="shared" si="1908"/>
        <v>1.13324614398728</v>
      </c>
      <c r="AA269" s="27">
        <f ca="1" t="shared" si="1909"/>
        <v>1.3203905005561</v>
      </c>
      <c r="AB269" s="27">
        <f ca="1" t="shared" si="1910"/>
        <v>1.55464810149643</v>
      </c>
      <c r="AC269" s="27">
        <f ca="1" t="shared" si="1911"/>
        <v>1.88364693747575</v>
      </c>
      <c r="AD269" s="27">
        <f ca="1" t="shared" si="1912"/>
        <v>2.35856165151375</v>
      </c>
      <c r="AE269" s="26">
        <f ca="1" t="shared" si="1913"/>
        <v>4951.52627145029</v>
      </c>
      <c r="AF269" s="26">
        <f ca="1" t="shared" si="1914"/>
        <v>5769.2217059512</v>
      </c>
      <c r="AG269" s="26">
        <f ca="1" t="shared" si="1915"/>
        <v>6792.77044820575</v>
      </c>
      <c r="AH269" s="26">
        <f ca="1" t="shared" si="1916"/>
        <v>8230.27490235409</v>
      </c>
      <c r="AI269" s="26">
        <f ca="1" t="shared" si="1917"/>
        <v>10305.3339667367</v>
      </c>
      <c r="AJ269" s="28">
        <f ca="1" t="shared" si="1918"/>
        <v>44428.1713324459</v>
      </c>
      <c r="AK269" s="28">
        <f ca="1" t="shared" si="1919"/>
        <v>52816.6564570188</v>
      </c>
      <c r="AL269" s="28">
        <f ca="1" t="shared" si="1920"/>
        <v>58249.9324506712</v>
      </c>
      <c r="AM269" s="28">
        <f ca="1" t="shared" si="1921"/>
        <v>75871.8772017923</v>
      </c>
      <c r="AN269" s="28">
        <f ca="1" t="shared" si="1922"/>
        <v>91248.4503617418</v>
      </c>
      <c r="AO269" s="28">
        <f ca="1">C269/'Ejercicio 3 - TIR'!$D$7</f>
        <v>14945.2145134636</v>
      </c>
      <c r="AP269" s="28">
        <f ca="1" t="shared" si="1923"/>
        <v>29482.9568189823</v>
      </c>
      <c r="AQ269" s="28">
        <f ca="1" t="shared" si="1924"/>
        <v>37871.4419435552</v>
      </c>
      <c r="AR269" s="28">
        <f ca="1" t="shared" si="1925"/>
        <v>43304.7179372076</v>
      </c>
      <c r="AS269" s="28">
        <f ca="1" t="shared" si="1926"/>
        <v>60926.6626883287</v>
      </c>
      <c r="AT269" s="28">
        <f ca="1" t="shared" si="1927"/>
        <v>76303.2358482782</v>
      </c>
      <c r="AU269" s="28">
        <f ca="1">AP269*'Ejercicio 3 - TIR'!$D$5</f>
        <v>14741.4784094911</v>
      </c>
      <c r="AV269" s="28">
        <f ca="1">AQ269*'Ejercicio 3 - TIR'!$D$5</f>
        <v>18935.7209717776</v>
      </c>
      <c r="AW269" s="28">
        <f ca="1">AR269*'Ejercicio 3 - TIR'!$D$5</f>
        <v>21652.3589686038</v>
      </c>
      <c r="AX269" s="28">
        <f ca="1">AS269*'Ejercicio 3 - TIR'!$D$5</f>
        <v>30463.3313441643</v>
      </c>
      <c r="AY269" s="28">
        <f ca="1">AT269*'Ejercicio 3 - TIR'!$D$5</f>
        <v>38151.6179241391</v>
      </c>
      <c r="AZ269" s="28">
        <f ca="1" t="shared" ref="AZ269:BD269" si="2013">AJ269-AU269-AE269</f>
        <v>24735.1666515045</v>
      </c>
      <c r="BA269" s="28">
        <f ca="1" t="shared" si="2013"/>
        <v>28111.71377929</v>
      </c>
      <c r="BB269" s="28">
        <f ca="1" t="shared" si="2013"/>
        <v>29804.8030338617</v>
      </c>
      <c r="BC269" s="28">
        <f ca="1" t="shared" si="2013"/>
        <v>37178.2709552739</v>
      </c>
      <c r="BD269" s="28">
        <f ca="1" t="shared" si="2013"/>
        <v>42791.498470866</v>
      </c>
      <c r="BE269" s="28">
        <f ca="1" t="shared" ref="BE269:BI269" si="2014">AZ269/Z269</f>
        <v>21826.8262219493</v>
      </c>
      <c r="BF269" s="28">
        <f ca="1" t="shared" si="2014"/>
        <v>21290.4544280275</v>
      </c>
      <c r="BG269" s="28">
        <f ca="1" t="shared" si="2014"/>
        <v>19171.4144218058</v>
      </c>
      <c r="BH269" s="28">
        <f ca="1" t="shared" si="2014"/>
        <v>19737.3882629491</v>
      </c>
      <c r="BI269" s="28">
        <f ca="1" t="shared" si="2014"/>
        <v>18143.0485157774</v>
      </c>
      <c r="BJ269" s="28">
        <f ca="1" t="shared" si="1930"/>
        <v>87645.9132762622</v>
      </c>
      <c r="BK269" s="28">
        <f ca="1" t="shared" si="1931"/>
        <v>35249.209825102</v>
      </c>
      <c r="BL269" s="28">
        <f ca="1" t="shared" si="1932"/>
        <v>122895.123101364</v>
      </c>
      <c r="BM269" s="28">
        <f ca="1">BK269*'Ejercicio 3 - TIR'!$D$5</f>
        <v>17624.604912551</v>
      </c>
      <c r="BN269" s="28">
        <f ca="1" t="shared" si="1933"/>
        <v>105270.518188813</v>
      </c>
      <c r="BO269" s="28">
        <f ca="1" t="shared" si="1934"/>
        <v>44633.35445196</v>
      </c>
      <c r="BP269" s="28">
        <f ca="1" t="shared" si="1935"/>
        <v>-111886.819762546</v>
      </c>
      <c r="BQ269" s="28">
        <f ca="1" t="shared" ref="BQ269:BT269" si="2015">BE269</f>
        <v>21826.8262219493</v>
      </c>
      <c r="BR269" s="28">
        <f ca="1" t="shared" si="2015"/>
        <v>21290.4544280275</v>
      </c>
      <c r="BS269" s="28">
        <f ca="1" t="shared" si="2015"/>
        <v>19171.4144218058</v>
      </c>
      <c r="BT269" s="28">
        <f ca="1" t="shared" si="2015"/>
        <v>19737.3882629491</v>
      </c>
      <c r="BU269" s="28">
        <f ca="1" t="shared" si="1937"/>
        <v>62776.4029677374</v>
      </c>
      <c r="BV269" s="30">
        <f ca="1" t="shared" si="1938"/>
        <v>7.72099516838498</v>
      </c>
    </row>
    <row r="270" ht="15" customHeight="1" spans="1:74">
      <c r="A270" s="26">
        <v>269</v>
      </c>
      <c r="B270" s="27">
        <f ca="1" t="shared" ref="B270:F270" si="2016">RAND()</f>
        <v>0.0361109921617708</v>
      </c>
      <c r="C270" s="28">
        <f ca="1">IF(B270&lt;=('Ejercicio 3 - TIR'!$D$13-'Ejercicio 3 - TIR'!$C$13)/('Ejercicio 3 - TIR'!$E$13-'Ejercicio 3 - TIR'!$C$13),'Ejercicio 3 - TIR'!$C$13+SQRT(('Ejercicio 3 - TIR'!$E$13-'Ejercicio 3 - TIR'!$C$13)*('Ejercicio 3 - TIR'!$D$13-'Ejercicio 3 - TIR'!$C$13)*B270),'Ejercicio 3 - TIR'!$E$13-SQRT(('Ejercicio 3 - TIR'!$E$13-'Ejercicio 3 - TIR'!$C$13)*('Ejercicio 3 - TIR'!$E$13-'Ejercicio 3 - TIR'!$D$13)*(1-B270)))</f>
        <v>63800.5784907969</v>
      </c>
      <c r="D270" s="27">
        <f ca="1" t="shared" si="2016"/>
        <v>0.065448323082316</v>
      </c>
      <c r="E270" s="28">
        <f ca="1">IF(D270&lt;=('Ejercicio 3 - TIR'!$D$14-'Ejercicio 3 - TIR'!$C$14)/('Ejercicio 3 - TIR'!$E$14-'Ejercicio 3 - TIR'!$C$14),'Ejercicio 3 - TIR'!$C$14+SQRT(('Ejercicio 3 - TIR'!$E$14-'Ejercicio 3 - TIR'!$C$14)*('Ejercicio 3 - TIR'!$D$14-'Ejercicio 3 - TIR'!$C$14)*D270),'Ejercicio 3 - TIR'!$E$14-SQRT(('Ejercicio 3 - TIR'!$E$14-'Ejercicio 3 - TIR'!$C$14)*('Ejercicio 3 - TIR'!$E$14-'Ejercicio 3 - TIR'!$D$14)*(1-D270)))</f>
        <v>27215.5415209771</v>
      </c>
      <c r="F270" s="27">
        <f ca="1" t="shared" si="2016"/>
        <v>0.687130239212234</v>
      </c>
      <c r="G270" s="28">
        <f ca="1">IF(F270&lt;=('Ejercicio 3 - TIR'!$D$18-'Ejercicio 3 - TIR'!$C$18)/('Ejercicio 3 - TIR'!$E$18-'Ejercicio 3 - TIR'!$C$18),'Ejercicio 3 - TIR'!$C$18+SQRT(('Ejercicio 3 - TIR'!$E$18-'Ejercicio 3 - TIR'!$C$18)*('Ejercicio 3 - TIR'!$D$18-'Ejercicio 3 - TIR'!$C$18)*F270),'Ejercicio 3 - TIR'!$E$18-SQRT(('Ejercicio 3 - TIR'!$E$18-'Ejercicio 3 - TIR'!$C$18)*('Ejercicio 3 - TIR'!$E$18-'Ejercicio 3 - TIR'!$D$18)*(1-F270)))</f>
        <v>40155.9075092353</v>
      </c>
      <c r="H270" s="27">
        <f ca="1" t="shared" ref="H270:L270" si="2017">RAND()</f>
        <v>0.152953628614494</v>
      </c>
      <c r="I270" s="28">
        <f ca="1">IF(H270&lt;=('Ejercicio 3 - TIR'!$D$18-'Ejercicio 3 - TIR'!$C$18)/('Ejercicio 3 - TIR'!$E$18-'Ejercicio 3 - TIR'!$C$18),'Ejercicio 3 - TIR'!$C$18+SQRT(('Ejercicio 3 - TIR'!$E$18-'Ejercicio 3 - TIR'!$C$18)*('Ejercicio 3 - TIR'!$D$18-'Ejercicio 3 - TIR'!$C$18)*H270),'Ejercicio 3 - TIR'!$E$18-SQRT(('Ejercicio 3 - TIR'!$E$18-'Ejercicio 3 - TIR'!$C$18)*('Ejercicio 3 - TIR'!$E$18-'Ejercicio 3 - TIR'!$D$18)*(1-H270)))</f>
        <v>34789.8897995856</v>
      </c>
      <c r="J270" s="27">
        <f ca="1" t="shared" si="2017"/>
        <v>0.653602354860314</v>
      </c>
      <c r="K270" s="28">
        <f ca="1">IF(J270&lt;=('Ejercicio 3 - TIR'!$D$18-'Ejercicio 3 - TIR'!$C$18)/('Ejercicio 3 - TIR'!$E$18-'Ejercicio 3 - TIR'!$C$18),'Ejercicio 3 - TIR'!$C$18+SQRT(('Ejercicio 3 - TIR'!$E$18-'Ejercicio 3 - TIR'!$C$18)*('Ejercicio 3 - TIR'!$D$18-'Ejercicio 3 - TIR'!$C$18)*J270),'Ejercicio 3 - TIR'!$E$18-SQRT(('Ejercicio 3 - TIR'!$E$18-'Ejercicio 3 - TIR'!$C$18)*('Ejercicio 3 - TIR'!$E$18-'Ejercicio 3 - TIR'!$D$18)*(1-J270)))</f>
        <v>39901.5328726944</v>
      </c>
      <c r="L270" s="27">
        <f ca="1" t="shared" si="2017"/>
        <v>0.180094816297039</v>
      </c>
      <c r="M270" s="28">
        <f ca="1">IF(L270&lt;=('Ejercicio 3 - TIR'!$D$18-'Ejercicio 3 - TIR'!$C$18)/('Ejercicio 3 - TIR'!$E$18-'Ejercicio 3 - TIR'!$C$18),'Ejercicio 3 - TIR'!$C$18+SQRT(('Ejercicio 3 - TIR'!$E$18-'Ejercicio 3 - TIR'!$C$18)*('Ejercicio 3 - TIR'!$D$18-'Ejercicio 3 - TIR'!$C$18)*L270),'Ejercicio 3 - TIR'!$E$18-SQRT(('Ejercicio 3 - TIR'!$E$18-'Ejercicio 3 - TIR'!$C$18)*('Ejercicio 3 - TIR'!$E$18-'Ejercicio 3 - TIR'!$D$18)*(1-L270)))</f>
        <v>35197.5207978955</v>
      </c>
      <c r="N270" s="27">
        <f ca="1" t="shared" ref="N270:R270" si="2018">RAND()</f>
        <v>0.808943435643713</v>
      </c>
      <c r="O270" s="28">
        <f ca="1">IF(N270&lt;=('Ejercicio 3 - TIR'!$D$18-'Ejercicio 3 - TIR'!$C$18)/('Ejercicio 3 - TIR'!$E$18-'Ejercicio 3 - TIR'!$C$18),'Ejercicio 3 - TIR'!$C$18+SQRT(('Ejercicio 3 - TIR'!$E$18-'Ejercicio 3 - TIR'!$C$18)*('Ejercicio 3 - TIR'!$D$18-'Ejercicio 3 - TIR'!$C$18)*N270),'Ejercicio 3 - TIR'!$E$18-SQRT(('Ejercicio 3 - TIR'!$E$18-'Ejercicio 3 - TIR'!$C$18)*('Ejercicio 3 - TIR'!$E$18-'Ejercicio 3 - TIR'!$D$18)*(1-N270)))</f>
        <v>41214.6014309294</v>
      </c>
      <c r="P270" s="27">
        <f ca="1" t="shared" si="2018"/>
        <v>0.914692315523194</v>
      </c>
      <c r="Q270" s="29">
        <f ca="1">IF(P270&lt;=('Ejercicio 3 - TIR'!$D$22-'Ejercicio 3 - TIR'!$C$22)/('Ejercicio 3 - TIR'!$E$22-'Ejercicio 3 - TIR'!$C$22),'Ejercicio 3 - TIR'!$C$22+SQRT(('Ejercicio 3 - TIR'!$E$22-'Ejercicio 3 - TIR'!$C$22)*('Ejercicio 3 - TIR'!$D$22-'Ejercicio 3 - TIR'!$C$22)*P270),'Ejercicio 3 - TIR'!$E$22-SQRT(('Ejercicio 3 - TIR'!$E$22-'Ejercicio 3 - TIR'!$C$22)*('Ejercicio 3 - TIR'!$E$22-'Ejercicio 3 - TIR'!$D$22)*(1-P270)))</f>
        <v>0.167608316012008</v>
      </c>
      <c r="R270" s="27">
        <f ca="1" t="shared" si="2018"/>
        <v>0.751036020801066</v>
      </c>
      <c r="S270" s="29">
        <f ca="1">IF(R270&lt;=('Ejercicio 3 - TIR'!$D$23-'Ejercicio 3 - TIR'!$C$23)/('Ejercicio 3 - TIR'!$E$23-'Ejercicio 3 - TIR'!$C$23),'Ejercicio 3 - TIR'!$C$23+SQRT(('Ejercicio 3 - TIR'!$E$23-'Ejercicio 3 - TIR'!$C$23)*('Ejercicio 3 - TIR'!$D$23-'Ejercicio 3 - TIR'!$C$23)*R270),'Ejercicio 3 - TIR'!$E$23-SQRT(('Ejercicio 3 - TIR'!$E$23-'Ejercicio 3 - TIR'!$C$23)*('Ejercicio 3 - TIR'!$E$23-'Ejercicio 3 - TIR'!$D$23)*(1-R270)))</f>
        <v>0.15883079683696</v>
      </c>
      <c r="T270" s="27">
        <f ca="1" t="shared" ref="T270:X270" si="2019">RAND()</f>
        <v>0.601615990711263</v>
      </c>
      <c r="U270" s="29">
        <f ca="1">IF(T270&lt;=('Ejercicio 3 - TIR'!$D$24-'Ejercicio 3 - TIR'!$C$24)/('Ejercicio 3 - TIR'!$E$24-'Ejercicio 3 - TIR'!$C$24),'Ejercicio 3 - TIR'!$C$24+SQRT(('Ejercicio 3 - TIR'!$E$24-'Ejercicio 3 - TIR'!$C$24)*('Ejercicio 3 - TIR'!$D$24-'Ejercicio 3 - TIR'!$C$24)*T270),'Ejercicio 3 - TIR'!$E$24-SQRT(('Ejercicio 3 - TIR'!$E$24-'Ejercicio 3 - TIR'!$C$24)*('Ejercicio 3 - TIR'!$E$24-'Ejercicio 3 - TIR'!$D$24)*(1-T270)))</f>
        <v>0.18660126909584</v>
      </c>
      <c r="V270" s="27">
        <f ca="1" t="shared" si="2019"/>
        <v>0.858360631364685</v>
      </c>
      <c r="W270" s="29">
        <f ca="1">IF(V270&lt;=('Ejercicio 3 - TIR'!$D$25-'Ejercicio 3 - TIR'!$C$25)/('Ejercicio 3 - TIR'!$E$25-'Ejercicio 3 - TIR'!$C$25),'Ejercicio 3 - TIR'!$C$25+SQRT(('Ejercicio 3 - TIR'!$E$25-'Ejercicio 3 - TIR'!$C$25)*('Ejercicio 3 - TIR'!$D$25-'Ejercicio 3 - TIR'!$C$25)*V270),'Ejercicio 3 - TIR'!$E$25-SQRT(('Ejercicio 3 - TIR'!$E$25-'Ejercicio 3 - TIR'!$C$25)*('Ejercicio 3 - TIR'!$E$25-'Ejercicio 3 - TIR'!$D$25)*(1-V270)))</f>
        <v>0.227734830110156</v>
      </c>
      <c r="X270" s="27">
        <f ca="1" t="shared" si="2019"/>
        <v>0.289541045566389</v>
      </c>
      <c r="Y270" s="29">
        <f ca="1">IF(X270&lt;=('Ejercicio 3 - TIR'!$D$26-'Ejercicio 3 - TIR'!$C$26)/('Ejercicio 3 - TIR'!$E$26-'Ejercicio 3 - TIR'!$C$26),'Ejercicio 3 - TIR'!$C$26+SQRT(('Ejercicio 3 - TIR'!$E$26-'Ejercicio 3 - TIR'!$C$26)*('Ejercicio 3 - TIR'!$D$26-'Ejercicio 3 - TIR'!$C$26)*X270),'Ejercicio 3 - TIR'!$E$26-SQRT(('Ejercicio 3 - TIR'!$E$26-'Ejercicio 3 - TIR'!$C$26)*('Ejercicio 3 - TIR'!$E$26-'Ejercicio 3 - TIR'!$D$26)*(1-X270)))</f>
        <v>0.21795998610567</v>
      </c>
      <c r="Z270" s="27">
        <f ca="1" t="shared" si="1908"/>
        <v>1.16760831601201</v>
      </c>
      <c r="AA270" s="27">
        <f ca="1" t="shared" si="1909"/>
        <v>1.35306047523766</v>
      </c>
      <c r="AB270" s="27">
        <f ca="1" t="shared" si="1910"/>
        <v>1.60554327708042</v>
      </c>
      <c r="AC270" s="27">
        <f ca="1" t="shared" si="1911"/>
        <v>1.97118140252084</v>
      </c>
      <c r="AD270" s="27">
        <f ca="1" t="shared" si="1912"/>
        <v>2.40082007362603</v>
      </c>
      <c r="AE270" s="26">
        <f ca="1" t="shared" si="1913"/>
        <v>4561.55108368587</v>
      </c>
      <c r="AF270" s="26">
        <f ca="1" t="shared" si="1914"/>
        <v>5286.06587712019</v>
      </c>
      <c r="AG270" s="26">
        <f ca="1" t="shared" si="1915"/>
        <v>6272.45247831504</v>
      </c>
      <c r="AH270" s="26">
        <f ca="1" t="shared" si="1916"/>
        <v>7700.90837783814</v>
      </c>
      <c r="AI270" s="26">
        <f ca="1" t="shared" si="1917"/>
        <v>9379.39826087278</v>
      </c>
      <c r="AJ270" s="28">
        <f ca="1" t="shared" si="1918"/>
        <v>46886.3715447922</v>
      </c>
      <c r="AK270" s="28">
        <f ca="1" t="shared" si="1919"/>
        <v>47072.824825693</v>
      </c>
      <c r="AL270" s="28">
        <f ca="1" t="shared" si="1920"/>
        <v>64063.637848958</v>
      </c>
      <c r="AM270" s="28">
        <f ca="1" t="shared" si="1921"/>
        <v>69380.6984116519</v>
      </c>
      <c r="AN270" s="28">
        <f ca="1" t="shared" si="1922"/>
        <v>98948.8424418716</v>
      </c>
      <c r="AO270" s="28">
        <f ca="1">C270/'Ejercicio 3 - TIR'!$D$7</f>
        <v>12760.1156981594</v>
      </c>
      <c r="AP270" s="28">
        <f ca="1" t="shared" si="1923"/>
        <v>34126.2558466329</v>
      </c>
      <c r="AQ270" s="28">
        <f ca="1" t="shared" si="1924"/>
        <v>34312.7091275336</v>
      </c>
      <c r="AR270" s="28">
        <f ca="1" t="shared" si="1925"/>
        <v>51303.5221507986</v>
      </c>
      <c r="AS270" s="28">
        <f ca="1" t="shared" si="1926"/>
        <v>56620.5827134925</v>
      </c>
      <c r="AT270" s="28">
        <f ca="1" t="shared" si="1927"/>
        <v>86188.7267437122</v>
      </c>
      <c r="AU270" s="28">
        <f ca="1">AP270*'Ejercicio 3 - TIR'!$D$5</f>
        <v>17063.1279233164</v>
      </c>
      <c r="AV270" s="28">
        <f ca="1">AQ270*'Ejercicio 3 - TIR'!$D$5</f>
        <v>17156.3545637668</v>
      </c>
      <c r="AW270" s="28">
        <f ca="1">AR270*'Ejercicio 3 - TIR'!$D$5</f>
        <v>25651.7610753993</v>
      </c>
      <c r="AX270" s="28">
        <f ca="1">AS270*'Ejercicio 3 - TIR'!$D$5</f>
        <v>28310.2913567463</v>
      </c>
      <c r="AY270" s="28">
        <f ca="1">AT270*'Ejercicio 3 - TIR'!$D$5</f>
        <v>43094.3633718561</v>
      </c>
      <c r="AZ270" s="28">
        <f ca="1" t="shared" ref="AZ270:BD270" si="2020">AJ270-AU270-AE270</f>
        <v>25261.6925377899</v>
      </c>
      <c r="BA270" s="28">
        <f ca="1" t="shared" si="2020"/>
        <v>24630.404384806</v>
      </c>
      <c r="BB270" s="28">
        <f ca="1" t="shared" si="2020"/>
        <v>32139.4242952436</v>
      </c>
      <c r="BC270" s="28">
        <f ca="1" t="shared" si="2020"/>
        <v>33369.4986770675</v>
      </c>
      <c r="BD270" s="28">
        <f ca="1" t="shared" si="2020"/>
        <v>46475.0808091427</v>
      </c>
      <c r="BE270" s="28">
        <f ca="1" t="shared" ref="BE270:BI270" si="2021">AZ270/Z270</f>
        <v>21635.4167672185</v>
      </c>
      <c r="BF270" s="28">
        <f ca="1" t="shared" si="2021"/>
        <v>18203.476367514</v>
      </c>
      <c r="BG270" s="28">
        <f ca="1" t="shared" si="2021"/>
        <v>20017.787595042</v>
      </c>
      <c r="BH270" s="28">
        <f ca="1" t="shared" si="2021"/>
        <v>16928.6797422059</v>
      </c>
      <c r="BI270" s="28">
        <f ca="1" t="shared" si="2021"/>
        <v>19358.0024257919</v>
      </c>
      <c r="BJ270" s="28">
        <f ca="1" t="shared" si="1930"/>
        <v>65339.6183981647</v>
      </c>
      <c r="BK270" s="28">
        <f ca="1" t="shared" si="1931"/>
        <v>30634.7419099317</v>
      </c>
      <c r="BL270" s="28">
        <f ca="1" t="shared" si="1932"/>
        <v>95974.3603080964</v>
      </c>
      <c r="BM270" s="28">
        <f ca="1">BK270*'Ejercicio 3 - TIR'!$D$5</f>
        <v>15317.3709549659</v>
      </c>
      <c r="BN270" s="28">
        <f ca="1" t="shared" si="1933"/>
        <v>80656.9893531306</v>
      </c>
      <c r="BO270" s="28">
        <f ca="1" t="shared" si="1934"/>
        <v>33595.5993700568</v>
      </c>
      <c r="BP270" s="28">
        <f ca="1" t="shared" si="1935"/>
        <v>-91016.1200117741</v>
      </c>
      <c r="BQ270" s="28">
        <f ca="1" t="shared" ref="BQ270:BT270" si="2022">BE270</f>
        <v>21635.4167672185</v>
      </c>
      <c r="BR270" s="28">
        <f ca="1" t="shared" si="2022"/>
        <v>18203.476367514</v>
      </c>
      <c r="BS270" s="28">
        <f ca="1" t="shared" si="2022"/>
        <v>20017.787595042</v>
      </c>
      <c r="BT270" s="28">
        <f ca="1" t="shared" si="2022"/>
        <v>16928.6797422059</v>
      </c>
      <c r="BU270" s="28">
        <f ca="1" t="shared" si="1937"/>
        <v>52953.6017958488</v>
      </c>
      <c r="BV270" s="30">
        <f ca="1" t="shared" si="1938"/>
        <v>11.1751860056014</v>
      </c>
    </row>
    <row r="271" ht="15" customHeight="1" spans="1:74">
      <c r="A271" s="26">
        <v>270</v>
      </c>
      <c r="B271" s="27">
        <f ca="1" t="shared" ref="B271:F271" si="2023">RAND()</f>
        <v>0.876218526616892</v>
      </c>
      <c r="C271" s="28">
        <f ca="1">IF(B271&lt;=('Ejercicio 3 - TIR'!$D$13-'Ejercicio 3 - TIR'!$C$13)/('Ejercicio 3 - TIR'!$E$13-'Ejercicio 3 - TIR'!$C$13),'Ejercicio 3 - TIR'!$C$13+SQRT(('Ejercicio 3 - TIR'!$E$13-'Ejercicio 3 - TIR'!$C$13)*('Ejercicio 3 - TIR'!$D$13-'Ejercicio 3 - TIR'!$C$13)*B271),'Ejercicio 3 - TIR'!$E$13-SQRT(('Ejercicio 3 - TIR'!$E$13-'Ejercicio 3 - TIR'!$C$13)*('Ejercicio 3 - TIR'!$E$13-'Ejercicio 3 - TIR'!$D$13)*(1-B271)))</f>
        <v>87812.3928493026</v>
      </c>
      <c r="D271" s="27">
        <f ca="1" t="shared" si="2023"/>
        <v>0.108271381440507</v>
      </c>
      <c r="E271" s="28">
        <f ca="1">IF(D271&lt;=('Ejercicio 3 - TIR'!$D$14-'Ejercicio 3 - TIR'!$C$14)/('Ejercicio 3 - TIR'!$E$14-'Ejercicio 3 - TIR'!$C$14),'Ejercicio 3 - TIR'!$C$14+SQRT(('Ejercicio 3 - TIR'!$E$14-'Ejercicio 3 - TIR'!$C$14)*('Ejercicio 3 - TIR'!$D$14-'Ejercicio 3 - TIR'!$C$14)*D271),'Ejercicio 3 - TIR'!$E$14-SQRT(('Ejercicio 3 - TIR'!$E$14-'Ejercicio 3 - TIR'!$C$14)*('Ejercicio 3 - TIR'!$E$14-'Ejercicio 3 - TIR'!$D$14)*(1-D271)))</f>
        <v>27849.6234151266</v>
      </c>
      <c r="F271" s="27">
        <f ca="1" t="shared" si="2023"/>
        <v>0.0164079922943965</v>
      </c>
      <c r="G271" s="28">
        <f ca="1">IF(F271&lt;=('Ejercicio 3 - TIR'!$D$18-'Ejercicio 3 - TIR'!$C$18)/('Ejercicio 3 - TIR'!$E$18-'Ejercicio 3 - TIR'!$C$18),'Ejercicio 3 - TIR'!$C$18+SQRT(('Ejercicio 3 - TIR'!$E$18-'Ejercicio 3 - TIR'!$C$18)*('Ejercicio 3 - TIR'!$D$18-'Ejercicio 3 - TIR'!$C$18)*F271),'Ejercicio 3 - TIR'!$E$18-SQRT(('Ejercicio 3 - TIR'!$E$18-'Ejercicio 3 - TIR'!$C$18)*('Ejercicio 3 - TIR'!$E$18-'Ejercicio 3 - TIR'!$D$18)*(1-F271)))</f>
        <v>31568.8208451444</v>
      </c>
      <c r="H271" s="27">
        <f ca="1" t="shared" ref="H271:L271" si="2024">RAND()</f>
        <v>0.580003678852507</v>
      </c>
      <c r="I271" s="28">
        <f ca="1">IF(H271&lt;=('Ejercicio 3 - TIR'!$D$18-'Ejercicio 3 - TIR'!$C$18)/('Ejercicio 3 - TIR'!$E$18-'Ejercicio 3 - TIR'!$C$18),'Ejercicio 3 - TIR'!$C$18+SQRT(('Ejercicio 3 - TIR'!$E$18-'Ejercicio 3 - TIR'!$C$18)*('Ejercicio 3 - TIR'!$D$18-'Ejercicio 3 - TIR'!$C$18)*H271),'Ejercicio 3 - TIR'!$E$18-SQRT(('Ejercicio 3 - TIR'!$E$18-'Ejercicio 3 - TIR'!$C$18)*('Ejercicio 3 - TIR'!$E$18-'Ejercicio 3 - TIR'!$D$18)*(1-H271)))</f>
        <v>39327.4086341211</v>
      </c>
      <c r="J271" s="27">
        <f ca="1" t="shared" si="2024"/>
        <v>0.3015645297387</v>
      </c>
      <c r="K271" s="28">
        <f ca="1">IF(J271&lt;=('Ejercicio 3 - TIR'!$D$18-'Ejercicio 3 - TIR'!$C$18)/('Ejercicio 3 - TIR'!$E$18-'Ejercicio 3 - TIR'!$C$18),'Ejercicio 3 - TIR'!$C$18+SQRT(('Ejercicio 3 - TIR'!$E$18-'Ejercicio 3 - TIR'!$C$18)*('Ejercicio 3 - TIR'!$D$18-'Ejercicio 3 - TIR'!$C$18)*J271),'Ejercicio 3 - TIR'!$E$18-SQRT(('Ejercicio 3 - TIR'!$E$18-'Ejercicio 3 - TIR'!$C$18)*('Ejercicio 3 - TIR'!$E$18-'Ejercicio 3 - TIR'!$D$18)*(1-J271)))</f>
        <v>36725.6731604208</v>
      </c>
      <c r="L271" s="27">
        <f ca="1" t="shared" si="2024"/>
        <v>0.991478956709942</v>
      </c>
      <c r="M271" s="28">
        <f ca="1">IF(L271&lt;=('Ejercicio 3 - TIR'!$D$18-'Ejercicio 3 - TIR'!$C$18)/('Ejercicio 3 - TIR'!$E$18-'Ejercicio 3 - TIR'!$C$18),'Ejercicio 3 - TIR'!$C$18+SQRT(('Ejercicio 3 - TIR'!$E$18-'Ejercicio 3 - TIR'!$C$18)*('Ejercicio 3 - TIR'!$D$18-'Ejercicio 3 - TIR'!$C$18)*L271),'Ejercicio 3 - TIR'!$E$18-SQRT(('Ejercicio 3 - TIR'!$E$18-'Ejercicio 3 - TIR'!$C$18)*('Ejercicio 3 - TIR'!$E$18-'Ejercicio 3 - TIR'!$D$18)*(1-L271)))</f>
        <v>44200.576303357</v>
      </c>
      <c r="N271" s="27">
        <f ca="1" t="shared" ref="N271:R271" si="2025">RAND()</f>
        <v>0.266668784075561</v>
      </c>
      <c r="O271" s="28">
        <f ca="1">IF(N271&lt;=('Ejercicio 3 - TIR'!$D$18-'Ejercicio 3 - TIR'!$C$18)/('Ejercicio 3 - TIR'!$E$18-'Ejercicio 3 - TIR'!$C$18),'Ejercicio 3 - TIR'!$C$18+SQRT(('Ejercicio 3 - TIR'!$E$18-'Ejercicio 3 - TIR'!$C$18)*('Ejercicio 3 - TIR'!$D$18-'Ejercicio 3 - TIR'!$C$18)*N271),'Ejercicio 3 - TIR'!$E$18-SQRT(('Ejercicio 3 - TIR'!$E$18-'Ejercicio 3 - TIR'!$C$18)*('Ejercicio 3 - TIR'!$E$18-'Ejercicio 3 - TIR'!$D$18)*(1-N271)))</f>
        <v>36324.5804296676</v>
      </c>
      <c r="P271" s="27">
        <f ca="1" t="shared" si="2025"/>
        <v>0.0661418141603924</v>
      </c>
      <c r="Q271" s="29">
        <f ca="1">IF(P271&lt;=('Ejercicio 3 - TIR'!$D$22-'Ejercicio 3 - TIR'!$C$22)/('Ejercicio 3 - TIR'!$E$22-'Ejercicio 3 - TIR'!$C$22),'Ejercicio 3 - TIR'!$C$22+SQRT(('Ejercicio 3 - TIR'!$E$22-'Ejercicio 3 - TIR'!$C$22)*('Ejercicio 3 - TIR'!$D$22-'Ejercicio 3 - TIR'!$C$22)*P271),'Ejercicio 3 - TIR'!$E$22-SQRT(('Ejercicio 3 - TIR'!$E$22-'Ejercicio 3 - TIR'!$C$22)*('Ejercicio 3 - TIR'!$E$22-'Ejercicio 3 - TIR'!$D$22)*(1-P271)))</f>
        <v>0.130911244910124</v>
      </c>
      <c r="R271" s="27">
        <f ca="1" t="shared" si="2025"/>
        <v>0.0800608037134707</v>
      </c>
      <c r="S271" s="29">
        <f ca="1">IF(R271&lt;=('Ejercicio 3 - TIR'!$D$23-'Ejercicio 3 - TIR'!$C$23)/('Ejercicio 3 - TIR'!$E$23-'Ejercicio 3 - TIR'!$C$23),'Ejercicio 3 - TIR'!$C$23+SQRT(('Ejercicio 3 - TIR'!$E$23-'Ejercicio 3 - TIR'!$C$23)*('Ejercicio 3 - TIR'!$D$23-'Ejercicio 3 - TIR'!$C$23)*R271),'Ejercicio 3 - TIR'!$E$23-SQRT(('Ejercicio 3 - TIR'!$E$23-'Ejercicio 3 - TIR'!$C$23)*('Ejercicio 3 - TIR'!$E$23-'Ejercicio 3 - TIR'!$D$23)*(1-R271)))</f>
        <v>0.132004559412334</v>
      </c>
      <c r="T271" s="27">
        <f ca="1" t="shared" ref="T271:X271" si="2026">RAND()</f>
        <v>0.138226678647919</v>
      </c>
      <c r="U271" s="29">
        <f ca="1">IF(T271&lt;=('Ejercicio 3 - TIR'!$D$24-'Ejercicio 3 - TIR'!$C$24)/('Ejercicio 3 - TIR'!$E$24-'Ejercicio 3 - TIR'!$C$24),'Ejercicio 3 - TIR'!$C$24+SQRT(('Ejercicio 3 - TIR'!$E$24-'Ejercicio 3 - TIR'!$C$24)*('Ejercicio 3 - TIR'!$D$24-'Ejercicio 3 - TIR'!$C$24)*T271),'Ejercicio 3 - TIR'!$E$24-SQRT(('Ejercicio 3 - TIR'!$E$24-'Ejercicio 3 - TIR'!$C$24)*('Ejercicio 3 - TIR'!$E$24-'Ejercicio 3 - TIR'!$D$24)*(1-T271)))</f>
        <v>0.167037488816156</v>
      </c>
      <c r="V271" s="27">
        <f ca="1" t="shared" si="2026"/>
        <v>0.823342300010387</v>
      </c>
      <c r="W271" s="29">
        <f ca="1">IF(V271&lt;=('Ejercicio 3 - TIR'!$D$25-'Ejercicio 3 - TIR'!$C$25)/('Ejercicio 3 - TIR'!$E$25-'Ejercicio 3 - TIR'!$C$25),'Ejercicio 3 - TIR'!$C$25+SQRT(('Ejercicio 3 - TIR'!$E$25-'Ejercicio 3 - TIR'!$C$25)*('Ejercicio 3 - TIR'!$D$25-'Ejercicio 3 - TIR'!$C$25)*V271),'Ejercicio 3 - TIR'!$E$25-SQRT(('Ejercicio 3 - TIR'!$E$25-'Ejercicio 3 - TIR'!$C$25)*('Ejercicio 3 - TIR'!$E$25-'Ejercicio 3 - TIR'!$D$25)*(1-V271)))</f>
        <v>0.225134321847904</v>
      </c>
      <c r="X271" s="27">
        <f ca="1" t="shared" si="2026"/>
        <v>0.350506224527916</v>
      </c>
      <c r="Y271" s="29">
        <f ca="1">IF(X271&lt;=('Ejercicio 3 - TIR'!$D$26-'Ejercicio 3 - TIR'!$C$26)/('Ejercicio 3 - TIR'!$E$26-'Ejercicio 3 - TIR'!$C$26),'Ejercicio 3 - TIR'!$C$26+SQRT(('Ejercicio 3 - TIR'!$E$26-'Ejercicio 3 - TIR'!$C$26)*('Ejercicio 3 - TIR'!$D$26-'Ejercicio 3 - TIR'!$C$26)*X271),'Ejercicio 3 - TIR'!$E$26-SQRT(('Ejercicio 3 - TIR'!$E$26-'Ejercicio 3 - TIR'!$C$26)*('Ejercicio 3 - TIR'!$E$26-'Ejercicio 3 - TIR'!$D$26)*(1-X271)))</f>
        <v>0.220777821827045</v>
      </c>
      <c r="Z271" s="27">
        <f ca="1" t="shared" si="1908"/>
        <v>1.13091124491012</v>
      </c>
      <c r="AA271" s="27">
        <f ca="1" t="shared" si="1909"/>
        <v>1.28019668552894</v>
      </c>
      <c r="AB271" s="27">
        <f ca="1" t="shared" si="1910"/>
        <v>1.49403752507046</v>
      </c>
      <c r="AC271" s="27">
        <f ca="1" t="shared" si="1911"/>
        <v>1.83039665009252</v>
      </c>
      <c r="AD271" s="27">
        <f ca="1" t="shared" si="1912"/>
        <v>2.23450763557946</v>
      </c>
      <c r="AE271" s="26">
        <f ca="1" t="shared" si="1913"/>
        <v>3645.82887155237</v>
      </c>
      <c r="AF271" s="26">
        <f ca="1" t="shared" si="1914"/>
        <v>4127.0949054344</v>
      </c>
      <c r="AG271" s="26">
        <f ca="1" t="shared" si="1915"/>
        <v>4816.47447454411</v>
      </c>
      <c r="AH271" s="26">
        <f ca="1" t="shared" si="1916"/>
        <v>5900.82818906834</v>
      </c>
      <c r="AI271" s="26">
        <f ca="1" t="shared" si="1917"/>
        <v>7203.60018362647</v>
      </c>
      <c r="AJ271" s="28">
        <f ca="1" t="shared" si="1918"/>
        <v>35701.5344823269</v>
      </c>
      <c r="AK271" s="28">
        <f ca="1" t="shared" si="1919"/>
        <v>50346.8181838439</v>
      </c>
      <c r="AL271" s="28">
        <f ca="1" t="shared" si="1920"/>
        <v>54869.5338351417</v>
      </c>
      <c r="AM271" s="28">
        <f ca="1" t="shared" si="1921"/>
        <v>80904.5867978233</v>
      </c>
      <c r="AN271" s="28">
        <f ca="1" t="shared" si="1922"/>
        <v>81167.5523293125</v>
      </c>
      <c r="AO271" s="28">
        <f ca="1">C271/'Ejercicio 3 - TIR'!$D$7</f>
        <v>17562.4785698605</v>
      </c>
      <c r="AP271" s="28">
        <f ca="1" t="shared" si="1923"/>
        <v>18139.0559124664</v>
      </c>
      <c r="AQ271" s="28">
        <f ca="1" t="shared" si="1924"/>
        <v>32784.3396139834</v>
      </c>
      <c r="AR271" s="28">
        <f ca="1" t="shared" si="1925"/>
        <v>37307.0552652811</v>
      </c>
      <c r="AS271" s="28">
        <f ca="1" t="shared" si="1926"/>
        <v>63342.1082279628</v>
      </c>
      <c r="AT271" s="28">
        <f ca="1" t="shared" si="1927"/>
        <v>63605.073759452</v>
      </c>
      <c r="AU271" s="28">
        <f ca="1">AP271*'Ejercicio 3 - TIR'!$D$5</f>
        <v>9069.52795623318</v>
      </c>
      <c r="AV271" s="28">
        <f ca="1">AQ271*'Ejercicio 3 - TIR'!$D$5</f>
        <v>16392.1698069917</v>
      </c>
      <c r="AW271" s="28">
        <f ca="1">AR271*'Ejercicio 3 - TIR'!$D$5</f>
        <v>18653.5276326406</v>
      </c>
      <c r="AX271" s="28">
        <f ca="1">AS271*'Ejercicio 3 - TIR'!$D$5</f>
        <v>31671.0541139814</v>
      </c>
      <c r="AY271" s="28">
        <f ca="1">AT271*'Ejercicio 3 - TIR'!$D$5</f>
        <v>31802.536879726</v>
      </c>
      <c r="AZ271" s="28">
        <f ca="1" t="shared" ref="AZ271:BD271" si="2027">AJ271-AU271-AE271</f>
        <v>22986.1776545413</v>
      </c>
      <c r="BA271" s="28">
        <f ca="1" t="shared" si="2027"/>
        <v>29827.5534714178</v>
      </c>
      <c r="BB271" s="28">
        <f ca="1" t="shared" si="2027"/>
        <v>31399.531727957</v>
      </c>
      <c r="BC271" s="28">
        <f ca="1" t="shared" si="2027"/>
        <v>43332.7044947736</v>
      </c>
      <c r="BD271" s="28">
        <f ca="1" t="shared" si="2027"/>
        <v>42161.41526596</v>
      </c>
      <c r="BE271" s="28">
        <f ca="1" t="shared" ref="BE271:BI271" si="2028">AZ271/Z271</f>
        <v>20325.3595346186</v>
      </c>
      <c r="BF271" s="28">
        <f ca="1" t="shared" si="2028"/>
        <v>23299.1959818221</v>
      </c>
      <c r="BG271" s="28">
        <f ca="1" t="shared" si="2028"/>
        <v>21016.5616332001</v>
      </c>
      <c r="BH271" s="28">
        <f ca="1" t="shared" si="2028"/>
        <v>23673.9421985848</v>
      </c>
      <c r="BI271" s="28">
        <f ca="1" t="shared" si="2028"/>
        <v>18868.3245448058</v>
      </c>
      <c r="BJ271" s="28">
        <f ca="1" t="shared" si="1930"/>
        <v>62230.196169113</v>
      </c>
      <c r="BK271" s="28">
        <f ca="1" t="shared" si="1931"/>
        <v>39243.492464054</v>
      </c>
      <c r="BL271" s="28">
        <f ca="1" t="shared" si="1932"/>
        <v>101473.688633167</v>
      </c>
      <c r="BM271" s="28">
        <f ca="1">BK271*'Ejercicio 3 - TIR'!$D$5</f>
        <v>19621.746232027</v>
      </c>
      <c r="BN271" s="28">
        <f ca="1" t="shared" si="1933"/>
        <v>81851.94240114</v>
      </c>
      <c r="BO271" s="28">
        <f ca="1" t="shared" si="1934"/>
        <v>36630.8627000569</v>
      </c>
      <c r="BP271" s="28">
        <f ca="1" t="shared" si="1935"/>
        <v>-115662.016264429</v>
      </c>
      <c r="BQ271" s="28">
        <f ca="1" t="shared" ref="BQ271:BT271" si="2029">BE271</f>
        <v>20325.3595346186</v>
      </c>
      <c r="BR271" s="28">
        <f ca="1" t="shared" si="2029"/>
        <v>23299.1959818221</v>
      </c>
      <c r="BS271" s="28">
        <f ca="1" t="shared" si="2029"/>
        <v>21016.5616332001</v>
      </c>
      <c r="BT271" s="28">
        <f ca="1" t="shared" si="2029"/>
        <v>23673.9421985848</v>
      </c>
      <c r="BU271" s="28">
        <f ca="1" t="shared" si="1937"/>
        <v>55499.1872448628</v>
      </c>
      <c r="BV271" s="30">
        <f ca="1" t="shared" si="1938"/>
        <v>6.5750827151617</v>
      </c>
    </row>
    <row r="272" ht="15" customHeight="1" spans="1:74">
      <c r="A272" s="26">
        <v>271</v>
      </c>
      <c r="B272" s="27">
        <f ca="1" t="shared" ref="B272:F272" si="2030">RAND()</f>
        <v>0.139473218430513</v>
      </c>
      <c r="C272" s="28">
        <f ca="1">IF(B272&lt;=('Ejercicio 3 - TIR'!$D$13-'Ejercicio 3 - TIR'!$C$13)/('Ejercicio 3 - TIR'!$E$13-'Ejercicio 3 - TIR'!$C$13),'Ejercicio 3 - TIR'!$C$13+SQRT(('Ejercicio 3 - TIR'!$E$13-'Ejercicio 3 - TIR'!$C$13)*('Ejercicio 3 - TIR'!$D$13-'Ejercicio 3 - TIR'!$C$13)*B272),'Ejercicio 3 - TIR'!$E$13-SQRT(('Ejercicio 3 - TIR'!$E$13-'Ejercicio 3 - TIR'!$C$13)*('Ejercicio 3 - TIR'!$E$13-'Ejercicio 3 - TIR'!$D$13)*(1-B272)))</f>
        <v>67469.2226752324</v>
      </c>
      <c r="D272" s="27">
        <f ca="1" t="shared" si="2030"/>
        <v>0.998233265501761</v>
      </c>
      <c r="E272" s="28">
        <f ca="1">IF(D272&lt;=('Ejercicio 3 - TIR'!$D$14-'Ejercicio 3 - TIR'!$C$14)/('Ejercicio 3 - TIR'!$E$14-'Ejercicio 3 - TIR'!$C$14),'Ejercicio 3 - TIR'!$C$14+SQRT(('Ejercicio 3 - TIR'!$E$14-'Ejercicio 3 - TIR'!$C$14)*('Ejercicio 3 - TIR'!$D$14-'Ejercicio 3 - TIR'!$C$14)*D272),'Ejercicio 3 - TIR'!$E$14-SQRT(('Ejercicio 3 - TIR'!$E$14-'Ejercicio 3 - TIR'!$C$14)*('Ejercicio 3 - TIR'!$E$14-'Ejercicio 3 - TIR'!$D$14)*(1-D272)))</f>
        <v>39485.2086104684</v>
      </c>
      <c r="F272" s="27">
        <f ca="1" t="shared" si="2030"/>
        <v>0.364906974830524</v>
      </c>
      <c r="G272" s="28">
        <f ca="1">IF(F272&lt;=('Ejercicio 3 - TIR'!$D$18-'Ejercicio 3 - TIR'!$C$18)/('Ejercicio 3 - TIR'!$E$18-'Ejercicio 3 - TIR'!$C$18),'Ejercicio 3 - TIR'!$C$18+SQRT(('Ejercicio 3 - TIR'!$E$18-'Ejercicio 3 - TIR'!$C$18)*('Ejercicio 3 - TIR'!$D$18-'Ejercicio 3 - TIR'!$C$18)*F272),'Ejercicio 3 - TIR'!$E$18-SQRT(('Ejercicio 3 - TIR'!$E$18-'Ejercicio 3 - TIR'!$C$18)*('Ejercicio 3 - TIR'!$E$18-'Ejercicio 3 - TIR'!$D$18)*(1-F272)))</f>
        <v>37398.3813246263</v>
      </c>
      <c r="H272" s="27">
        <f ca="1" t="shared" ref="H272:L272" si="2031">RAND()</f>
        <v>0.681202665738339</v>
      </c>
      <c r="I272" s="28">
        <f ca="1">IF(H272&lt;=('Ejercicio 3 - TIR'!$D$18-'Ejercicio 3 - TIR'!$C$18)/('Ejercicio 3 - TIR'!$E$18-'Ejercicio 3 - TIR'!$C$18),'Ejercicio 3 - TIR'!$C$18+SQRT(('Ejercicio 3 - TIR'!$E$18-'Ejercicio 3 - TIR'!$C$18)*('Ejercicio 3 - TIR'!$D$18-'Ejercicio 3 - TIR'!$C$18)*H272),'Ejercicio 3 - TIR'!$E$18-SQRT(('Ejercicio 3 - TIR'!$E$18-'Ejercicio 3 - TIR'!$C$18)*('Ejercicio 3 - TIR'!$E$18-'Ejercicio 3 - TIR'!$D$18)*(1-H272)))</f>
        <v>40110.2351723601</v>
      </c>
      <c r="J272" s="27">
        <f ca="1" t="shared" si="2031"/>
        <v>0.0725484464871502</v>
      </c>
      <c r="K272" s="28">
        <f ca="1">IF(J272&lt;=('Ejercicio 3 - TIR'!$D$18-'Ejercicio 3 - TIR'!$C$18)/('Ejercicio 3 - TIR'!$E$18-'Ejercicio 3 - TIR'!$C$18),'Ejercicio 3 - TIR'!$C$18+SQRT(('Ejercicio 3 - TIR'!$E$18-'Ejercicio 3 - TIR'!$C$18)*('Ejercicio 3 - TIR'!$D$18-'Ejercicio 3 - TIR'!$C$18)*J272),'Ejercicio 3 - TIR'!$E$18-SQRT(('Ejercicio 3 - TIR'!$E$18-'Ejercicio 3 - TIR'!$C$18)*('Ejercicio 3 - TIR'!$E$18-'Ejercicio 3 - TIR'!$D$18)*(1-J272)))</f>
        <v>33298.8281211777</v>
      </c>
      <c r="L272" s="27">
        <f ca="1" t="shared" si="2031"/>
        <v>0.589727744812591</v>
      </c>
      <c r="M272" s="28">
        <f ca="1">IF(L272&lt;=('Ejercicio 3 - TIR'!$D$18-'Ejercicio 3 - TIR'!$C$18)/('Ejercicio 3 - TIR'!$E$18-'Ejercicio 3 - TIR'!$C$18),'Ejercicio 3 - TIR'!$C$18+SQRT(('Ejercicio 3 - TIR'!$E$18-'Ejercicio 3 - TIR'!$C$18)*('Ejercicio 3 - TIR'!$D$18-'Ejercicio 3 - TIR'!$C$18)*L272),'Ejercicio 3 - TIR'!$E$18-SQRT(('Ejercicio 3 - TIR'!$E$18-'Ejercicio 3 - TIR'!$C$18)*('Ejercicio 3 - TIR'!$E$18-'Ejercicio 3 - TIR'!$D$18)*(1-L272)))</f>
        <v>39405.2730806654</v>
      </c>
      <c r="N272" s="27">
        <f ca="1" t="shared" ref="N272:R272" si="2032">RAND()</f>
        <v>0.180124284391576</v>
      </c>
      <c r="O272" s="28">
        <f ca="1">IF(N272&lt;=('Ejercicio 3 - TIR'!$D$18-'Ejercicio 3 - TIR'!$C$18)/('Ejercicio 3 - TIR'!$E$18-'Ejercicio 3 - TIR'!$C$18),'Ejercicio 3 - TIR'!$C$18+SQRT(('Ejercicio 3 - TIR'!$E$18-'Ejercicio 3 - TIR'!$C$18)*('Ejercicio 3 - TIR'!$D$18-'Ejercicio 3 - TIR'!$C$18)*N272),'Ejercicio 3 - TIR'!$E$18-SQRT(('Ejercicio 3 - TIR'!$E$18-'Ejercicio 3 - TIR'!$C$18)*('Ejercicio 3 - TIR'!$E$18-'Ejercicio 3 - TIR'!$D$18)*(1-N272)))</f>
        <v>35197.9460038304</v>
      </c>
      <c r="P272" s="27">
        <f ca="1" t="shared" si="2032"/>
        <v>0.898594338558238</v>
      </c>
      <c r="Q272" s="29">
        <f ca="1">IF(P272&lt;=('Ejercicio 3 - TIR'!$D$22-'Ejercicio 3 - TIR'!$C$22)/('Ejercicio 3 - TIR'!$E$22-'Ejercicio 3 - TIR'!$C$22),'Ejercicio 3 - TIR'!$C$22+SQRT(('Ejercicio 3 - TIR'!$E$22-'Ejercicio 3 - TIR'!$C$22)*('Ejercicio 3 - TIR'!$D$22-'Ejercicio 3 - TIR'!$C$22)*P272),'Ejercicio 3 - TIR'!$E$22-SQRT(('Ejercicio 3 - TIR'!$E$22-'Ejercicio 3 - TIR'!$C$22)*('Ejercicio 3 - TIR'!$E$22-'Ejercicio 3 - TIR'!$D$22)*(1-P272)))</f>
        <v>0.166489626556043</v>
      </c>
      <c r="R272" s="27">
        <f ca="1" t="shared" si="2032"/>
        <v>0.866198517294216</v>
      </c>
      <c r="S272" s="29">
        <f ca="1">IF(R272&lt;=('Ejercicio 3 - TIR'!$D$23-'Ejercicio 3 - TIR'!$C$23)/('Ejercicio 3 - TIR'!$E$23-'Ejercicio 3 - TIR'!$C$23),'Ejercicio 3 - TIR'!$C$23+SQRT(('Ejercicio 3 - TIR'!$E$23-'Ejercicio 3 - TIR'!$C$23)*('Ejercicio 3 - TIR'!$D$23-'Ejercicio 3 - TIR'!$C$23)*R272),'Ejercicio 3 - TIR'!$E$23-SQRT(('Ejercicio 3 - TIR'!$E$23-'Ejercicio 3 - TIR'!$C$23)*('Ejercicio 3 - TIR'!$E$23-'Ejercicio 3 - TIR'!$D$23)*(1-R272)))</f>
        <v>0.164480893425509</v>
      </c>
      <c r="T272" s="27">
        <f ca="1" t="shared" ref="T272:X272" si="2033">RAND()</f>
        <v>0.0935117656367925</v>
      </c>
      <c r="U272" s="29">
        <f ca="1">IF(T272&lt;=('Ejercicio 3 - TIR'!$D$24-'Ejercicio 3 - TIR'!$C$24)/('Ejercicio 3 - TIR'!$E$24-'Ejercicio 3 - TIR'!$C$24),'Ejercicio 3 - TIR'!$C$24+SQRT(('Ejercicio 3 - TIR'!$E$24-'Ejercicio 3 - TIR'!$C$24)*('Ejercicio 3 - TIR'!$D$24-'Ejercicio 3 - TIR'!$C$24)*T272),'Ejercicio 3 - TIR'!$E$24-SQRT(('Ejercicio 3 - TIR'!$E$24-'Ejercicio 3 - TIR'!$C$24)*('Ejercicio 3 - TIR'!$E$24-'Ejercicio 3 - TIR'!$D$24)*(1-T272)))</f>
        <v>0.164013376032822</v>
      </c>
      <c r="V272" s="27">
        <f ca="1" t="shared" si="2033"/>
        <v>0.355359498029034</v>
      </c>
      <c r="W272" s="29">
        <f ca="1">IF(V272&lt;=('Ejercicio 3 - TIR'!$D$25-'Ejercicio 3 - TIR'!$C$25)/('Ejercicio 3 - TIR'!$E$25-'Ejercicio 3 - TIR'!$C$25),'Ejercicio 3 - TIR'!$C$25+SQRT(('Ejercicio 3 - TIR'!$E$25-'Ejercicio 3 - TIR'!$C$25)*('Ejercicio 3 - TIR'!$D$25-'Ejercicio 3 - TIR'!$C$25)*V272),'Ejercicio 3 - TIR'!$E$25-SQRT(('Ejercicio 3 - TIR'!$E$25-'Ejercicio 3 - TIR'!$C$25)*('Ejercicio 3 - TIR'!$E$25-'Ejercicio 3 - TIR'!$D$25)*(1-V272)))</f>
        <v>0.20250008676957</v>
      </c>
      <c r="X272" s="27">
        <f ca="1" t="shared" si="2033"/>
        <v>0.800014509759909</v>
      </c>
      <c r="Y272" s="29">
        <f ca="1">IF(X272&lt;=('Ejercicio 3 - TIR'!$D$26-'Ejercicio 3 - TIR'!$C$26)/('Ejercicio 3 - TIR'!$E$26-'Ejercicio 3 - TIR'!$C$26),'Ejercicio 3 - TIR'!$C$26+SQRT(('Ejercicio 3 - TIR'!$E$26-'Ejercicio 3 - TIR'!$C$26)*('Ejercicio 3 - TIR'!$D$26-'Ejercicio 3 - TIR'!$C$26)*X272),'Ejercicio 3 - TIR'!$E$26-SQRT(('Ejercicio 3 - TIR'!$E$26-'Ejercicio 3 - TIR'!$C$26)*('Ejercicio 3 - TIR'!$E$26-'Ejercicio 3 - TIR'!$D$26)*(1-X272)))</f>
        <v>0.247137838669733</v>
      </c>
      <c r="Z272" s="27">
        <f ca="1" t="shared" si="1908"/>
        <v>1.16648962655604</v>
      </c>
      <c r="AA272" s="27">
        <f ca="1" t="shared" si="1909"/>
        <v>1.35835488250357</v>
      </c>
      <c r="AB272" s="27">
        <f ca="1" t="shared" si="1910"/>
        <v>1.58114325263365</v>
      </c>
      <c r="AC272" s="27">
        <f ca="1" t="shared" si="1911"/>
        <v>1.90132489848708</v>
      </c>
      <c r="AD272" s="27">
        <f ca="1" t="shared" si="1912"/>
        <v>2.37121422450813</v>
      </c>
      <c r="AE272" s="26">
        <f ca="1" t="shared" si="1913"/>
        <v>6573.87763604435</v>
      </c>
      <c r="AF272" s="26">
        <f ca="1" t="shared" si="1914"/>
        <v>7655.1549028909</v>
      </c>
      <c r="AG272" s="26">
        <f ca="1" t="shared" si="1915"/>
        <v>8910.70270256824</v>
      </c>
      <c r="AH272" s="26">
        <f ca="1" t="shared" si="1916"/>
        <v>10715.1207730161</v>
      </c>
      <c r="AI272" s="26">
        <f ca="1" t="shared" si="1917"/>
        <v>13363.2325619445</v>
      </c>
      <c r="AJ272" s="28">
        <f ca="1" t="shared" si="1918"/>
        <v>43624.8238651638</v>
      </c>
      <c r="AK272" s="28">
        <f ca="1" t="shared" si="1919"/>
        <v>54483.9337847417</v>
      </c>
      <c r="AL272" s="28">
        <f ca="1" t="shared" si="1920"/>
        <v>52650.2174044076</v>
      </c>
      <c r="AM272" s="28">
        <f ca="1" t="shared" si="1921"/>
        <v>74922.2268399517</v>
      </c>
      <c r="AN272" s="28">
        <f ca="1" t="shared" si="1922"/>
        <v>83461.8702377516</v>
      </c>
      <c r="AO272" s="28">
        <f ca="1">C272/'Ejercicio 3 - TIR'!$D$7</f>
        <v>13493.8445350465</v>
      </c>
      <c r="AP272" s="28">
        <f ca="1" t="shared" si="1923"/>
        <v>30130.9793301173</v>
      </c>
      <c r="AQ272" s="28">
        <f ca="1" t="shared" si="1924"/>
        <v>40990.0892496952</v>
      </c>
      <c r="AR272" s="28">
        <f ca="1" t="shared" si="1925"/>
        <v>39156.3728693611</v>
      </c>
      <c r="AS272" s="28">
        <f ca="1" t="shared" si="1926"/>
        <v>61428.3823049053</v>
      </c>
      <c r="AT272" s="28">
        <f ca="1" t="shared" si="1927"/>
        <v>69968.0257027051</v>
      </c>
      <c r="AU272" s="28">
        <f ca="1">AP272*'Ejercicio 3 - TIR'!$D$5</f>
        <v>15065.4896650587</v>
      </c>
      <c r="AV272" s="28">
        <f ca="1">AQ272*'Ejercicio 3 - TIR'!$D$5</f>
        <v>20495.0446248476</v>
      </c>
      <c r="AW272" s="28">
        <f ca="1">AR272*'Ejercicio 3 - TIR'!$D$5</f>
        <v>19578.1864346806</v>
      </c>
      <c r="AX272" s="28">
        <f ca="1">AS272*'Ejercicio 3 - TIR'!$D$5</f>
        <v>30714.1911524526</v>
      </c>
      <c r="AY272" s="28">
        <f ca="1">AT272*'Ejercicio 3 - TIR'!$D$5</f>
        <v>34984.0128513526</v>
      </c>
      <c r="AZ272" s="28">
        <f ca="1" t="shared" ref="AZ272:BD272" si="2034">AJ272-AU272-AE272</f>
        <v>21985.4565640608</v>
      </c>
      <c r="BA272" s="28">
        <f ca="1" t="shared" si="2034"/>
        <v>26333.7342570032</v>
      </c>
      <c r="BB272" s="28">
        <f ca="1" t="shared" si="2034"/>
        <v>24161.3282671588</v>
      </c>
      <c r="BC272" s="28">
        <f ca="1" t="shared" si="2034"/>
        <v>33492.914914483</v>
      </c>
      <c r="BD272" s="28">
        <f ca="1" t="shared" si="2034"/>
        <v>35114.6248244545</v>
      </c>
      <c r="BE272" s="28">
        <f ca="1" t="shared" ref="BE272:BI272" si="2035">AZ272/Z272</f>
        <v>18847.5371435328</v>
      </c>
      <c r="BF272" s="28">
        <f ca="1" t="shared" si="2035"/>
        <v>19386.4906705881</v>
      </c>
      <c r="BG272" s="28">
        <f ca="1" t="shared" si="2035"/>
        <v>15280.9229820981</v>
      </c>
      <c r="BH272" s="28">
        <f ca="1" t="shared" si="2035"/>
        <v>17615.566356457</v>
      </c>
      <c r="BI272" s="28">
        <f ca="1" t="shared" si="2035"/>
        <v>14808.7104326217</v>
      </c>
      <c r="BJ272" s="28">
        <f ca="1" t="shared" si="1930"/>
        <v>93627.8883148135</v>
      </c>
      <c r="BK272" s="28">
        <f ca="1" t="shared" si="1931"/>
        <v>31996.7961048034</v>
      </c>
      <c r="BL272" s="28">
        <f ca="1" t="shared" si="1932"/>
        <v>125624.684419617</v>
      </c>
      <c r="BM272" s="28">
        <f ca="1">BK272*'Ejercicio 3 - TIR'!$D$5</f>
        <v>15998.3980524017</v>
      </c>
      <c r="BN272" s="28">
        <f ca="1" t="shared" si="1933"/>
        <v>109626.286367215</v>
      </c>
      <c r="BO272" s="28">
        <f ca="1" t="shared" si="1934"/>
        <v>46232.1308779917</v>
      </c>
      <c r="BP272" s="28">
        <f ca="1" t="shared" si="1935"/>
        <v>-106954.431285701</v>
      </c>
      <c r="BQ272" s="28">
        <f ca="1" t="shared" ref="BQ272:BT272" si="2036">BE272</f>
        <v>18847.5371435328</v>
      </c>
      <c r="BR272" s="28">
        <f ca="1" t="shared" si="2036"/>
        <v>19386.4906705881</v>
      </c>
      <c r="BS272" s="28">
        <f ca="1" t="shared" si="2036"/>
        <v>15280.9229820981</v>
      </c>
      <c r="BT272" s="28">
        <f ca="1" t="shared" si="2036"/>
        <v>17615.566356457</v>
      </c>
      <c r="BU272" s="28">
        <f ca="1" t="shared" si="1937"/>
        <v>61040.8413106134</v>
      </c>
      <c r="BV272" s="30">
        <f ca="1" t="shared" si="1938"/>
        <v>6.1353377956699</v>
      </c>
    </row>
    <row r="273" ht="15" customHeight="1" spans="1:74">
      <c r="A273" s="26">
        <v>272</v>
      </c>
      <c r="B273" s="27">
        <f ca="1" t="shared" ref="B273:F273" si="2037">RAND()</f>
        <v>0.287718664044337</v>
      </c>
      <c r="C273" s="28">
        <f ca="1">IF(B273&lt;=('Ejercicio 3 - TIR'!$D$13-'Ejercicio 3 - TIR'!$C$13)/('Ejercicio 3 - TIR'!$E$13-'Ejercicio 3 - TIR'!$C$13),'Ejercicio 3 - TIR'!$C$13+SQRT(('Ejercicio 3 - TIR'!$E$13-'Ejercicio 3 - TIR'!$C$13)*('Ejercicio 3 - TIR'!$D$13-'Ejercicio 3 - TIR'!$C$13)*B273),'Ejercicio 3 - TIR'!$E$13-SQRT(('Ejercicio 3 - TIR'!$E$13-'Ejercicio 3 - TIR'!$C$13)*('Ejercicio 3 - TIR'!$E$13-'Ejercicio 3 - TIR'!$D$13)*(1-B273)))</f>
        <v>70764.1042013966</v>
      </c>
      <c r="D273" s="27">
        <f ca="1" t="shared" si="2037"/>
        <v>0.748580279725817</v>
      </c>
      <c r="E273" s="28">
        <f ca="1">IF(D273&lt;=('Ejercicio 3 - TIR'!$D$14-'Ejercicio 3 - TIR'!$C$14)/('Ejercicio 3 - TIR'!$E$14-'Ejercicio 3 - TIR'!$C$14),'Ejercicio 3 - TIR'!$C$14+SQRT(('Ejercicio 3 - TIR'!$E$14-'Ejercicio 3 - TIR'!$C$14)*('Ejercicio 3 - TIR'!$D$14-'Ejercicio 3 - TIR'!$C$14)*D273),'Ejercicio 3 - TIR'!$E$14-SQRT(('Ejercicio 3 - TIR'!$E$14-'Ejercicio 3 - TIR'!$C$14)*('Ejercicio 3 - TIR'!$E$14-'Ejercicio 3 - TIR'!$D$14)*(1-D273)))</f>
        <v>33858.9123079761</v>
      </c>
      <c r="F273" s="27">
        <f ca="1" t="shared" si="2037"/>
        <v>0.970691002558099</v>
      </c>
      <c r="G273" s="28">
        <f ca="1">IF(F273&lt;=('Ejercicio 3 - TIR'!$D$18-'Ejercicio 3 - TIR'!$C$18)/('Ejercicio 3 - TIR'!$E$18-'Ejercicio 3 - TIR'!$C$18),'Ejercicio 3 - TIR'!$C$18+SQRT(('Ejercicio 3 - TIR'!$E$18-'Ejercicio 3 - TIR'!$C$18)*('Ejercicio 3 - TIR'!$D$18-'Ejercicio 3 - TIR'!$C$18)*F273),'Ejercicio 3 - TIR'!$E$18-SQRT(('Ejercicio 3 - TIR'!$E$18-'Ejercicio 3 - TIR'!$C$18)*('Ejercicio 3 - TIR'!$E$18-'Ejercicio 3 - TIR'!$D$18)*(1-F273)))</f>
        <v>43517.3757022959</v>
      </c>
      <c r="H273" s="27">
        <f ca="1" t="shared" ref="H273:L273" si="2038">RAND()</f>
        <v>0.0112721138366683</v>
      </c>
      <c r="I273" s="28">
        <f ca="1">IF(H273&lt;=('Ejercicio 3 - TIR'!$D$18-'Ejercicio 3 - TIR'!$C$18)/('Ejercicio 3 - TIR'!$E$18-'Ejercicio 3 - TIR'!$C$18),'Ejercicio 3 - TIR'!$C$18+SQRT(('Ejercicio 3 - TIR'!$E$18-'Ejercicio 3 - TIR'!$C$18)*('Ejercicio 3 - TIR'!$D$18-'Ejercicio 3 - TIR'!$C$18)*H273),'Ejercicio 3 - TIR'!$E$18-SQRT(('Ejercicio 3 - TIR'!$E$18-'Ejercicio 3 - TIR'!$C$18)*('Ejercicio 3 - TIR'!$E$18-'Ejercicio 3 - TIR'!$D$18)*(1-H273)))</f>
        <v>31300.3142218326</v>
      </c>
      <c r="J273" s="27">
        <f ca="1" t="shared" si="2038"/>
        <v>0.878294287526391</v>
      </c>
      <c r="K273" s="28">
        <f ca="1">IF(J273&lt;=('Ejercicio 3 - TIR'!$D$18-'Ejercicio 3 - TIR'!$C$18)/('Ejercicio 3 - TIR'!$E$18-'Ejercicio 3 - TIR'!$C$18),'Ejercicio 3 - TIR'!$C$18+SQRT(('Ejercicio 3 - TIR'!$E$18-'Ejercicio 3 - TIR'!$C$18)*('Ejercicio 3 - TIR'!$D$18-'Ejercicio 3 - TIR'!$C$18)*J273),'Ejercicio 3 - TIR'!$E$18-SQRT(('Ejercicio 3 - TIR'!$E$18-'Ejercicio 3 - TIR'!$C$18)*('Ejercicio 3 - TIR'!$E$18-'Ejercicio 3 - TIR'!$D$18)*(1-J273)))</f>
        <v>41978.7538273883</v>
      </c>
      <c r="L273" s="27">
        <f ca="1" t="shared" si="2038"/>
        <v>0.364552686922501</v>
      </c>
      <c r="M273" s="28">
        <f ca="1">IF(L273&lt;=('Ejercicio 3 - TIR'!$D$18-'Ejercicio 3 - TIR'!$C$18)/('Ejercicio 3 - TIR'!$E$18-'Ejercicio 3 - TIR'!$C$18),'Ejercicio 3 - TIR'!$C$18+SQRT(('Ejercicio 3 - TIR'!$E$18-'Ejercicio 3 - TIR'!$C$18)*('Ejercicio 3 - TIR'!$D$18-'Ejercicio 3 - TIR'!$C$18)*L273),'Ejercicio 3 - TIR'!$E$18-SQRT(('Ejercicio 3 - TIR'!$E$18-'Ejercicio 3 - TIR'!$C$18)*('Ejercicio 3 - TIR'!$E$18-'Ejercicio 3 - TIR'!$D$18)*(1-L273)))</f>
        <v>37394.7889110086</v>
      </c>
      <c r="N273" s="27">
        <f ca="1" t="shared" ref="N273:R273" si="2039">RAND()</f>
        <v>0.195153629591394</v>
      </c>
      <c r="O273" s="28">
        <f ca="1">IF(N273&lt;=('Ejercicio 3 - TIR'!$D$18-'Ejercicio 3 - TIR'!$C$18)/('Ejercicio 3 - TIR'!$E$18-'Ejercicio 3 - TIR'!$C$18),'Ejercicio 3 - TIR'!$C$18+SQRT(('Ejercicio 3 - TIR'!$E$18-'Ejercicio 3 - TIR'!$C$18)*('Ejercicio 3 - TIR'!$D$18-'Ejercicio 3 - TIR'!$C$18)*N273),'Ejercicio 3 - TIR'!$E$18-SQRT(('Ejercicio 3 - TIR'!$E$18-'Ejercicio 3 - TIR'!$C$18)*('Ejercicio 3 - TIR'!$E$18-'Ejercicio 3 - TIR'!$D$18)*(1-N273)))</f>
        <v>35410.4569528561</v>
      </c>
      <c r="P273" s="27">
        <f ca="1" t="shared" si="2039"/>
        <v>0.4539079999305</v>
      </c>
      <c r="Q273" s="29">
        <f ca="1">IF(P273&lt;=('Ejercicio 3 - TIR'!$D$22-'Ejercicio 3 - TIR'!$C$22)/('Ejercicio 3 - TIR'!$E$22-'Ejercicio 3 - TIR'!$C$22),'Ejercicio 3 - TIR'!$C$22+SQRT(('Ejercicio 3 - TIR'!$E$22-'Ejercicio 3 - TIR'!$C$22)*('Ejercicio 3 - TIR'!$D$22-'Ejercicio 3 - TIR'!$C$22)*P273),'Ejercicio 3 - TIR'!$E$22-SQRT(('Ejercicio 3 - TIR'!$E$22-'Ejercicio 3 - TIR'!$C$22)*('Ejercicio 3 - TIR'!$E$22-'Ejercicio 3 - TIR'!$D$22)*(1-P273)))</f>
        <v>0.148583813599219</v>
      </c>
      <c r="R273" s="27">
        <f ca="1" t="shared" si="2039"/>
        <v>0.383535013978607</v>
      </c>
      <c r="S273" s="29">
        <f ca="1">IF(R273&lt;=('Ejercicio 3 - TIR'!$D$23-'Ejercicio 3 - TIR'!$C$23)/('Ejercicio 3 - TIR'!$E$23-'Ejercicio 3 - TIR'!$C$23),'Ejercicio 3 - TIR'!$C$23+SQRT(('Ejercicio 3 - TIR'!$E$23-'Ejercicio 3 - TIR'!$C$23)*('Ejercicio 3 - TIR'!$D$23-'Ejercicio 3 - TIR'!$C$23)*R273),'Ejercicio 3 - TIR'!$E$23-SQRT(('Ejercicio 3 - TIR'!$E$23-'Ejercicio 3 - TIR'!$C$23)*('Ejercicio 3 - TIR'!$E$23-'Ejercicio 3 - TIR'!$D$23)*(1-R273)))</f>
        <v>0.146274760230333</v>
      </c>
      <c r="T273" s="27">
        <f ca="1" t="shared" ref="T273:X273" si="2040">RAND()</f>
        <v>0.863266946557133</v>
      </c>
      <c r="U273" s="29">
        <f ca="1">IF(T273&lt;=('Ejercicio 3 - TIR'!$D$24-'Ejercicio 3 - TIR'!$C$24)/('Ejercicio 3 - TIR'!$E$24-'Ejercicio 3 - TIR'!$C$24),'Ejercicio 3 - TIR'!$C$24+SQRT(('Ejercicio 3 - TIR'!$E$24-'Ejercicio 3 - TIR'!$C$24)*('Ejercicio 3 - TIR'!$D$24-'Ejercicio 3 - TIR'!$C$24)*T273),'Ejercicio 3 - TIR'!$E$24-SQRT(('Ejercicio 3 - TIR'!$E$24-'Ejercicio 3 - TIR'!$C$24)*('Ejercicio 3 - TIR'!$E$24-'Ejercicio 3 - TIR'!$D$24)*(1-T273)))</f>
        <v>0.200433381752586</v>
      </c>
      <c r="V273" s="27">
        <f ca="1" t="shared" si="2040"/>
        <v>0.0286479956350731</v>
      </c>
      <c r="W273" s="29">
        <f ca="1">IF(V273&lt;=('Ejercicio 3 - TIR'!$D$25-'Ejercicio 3 - TIR'!$C$25)/('Ejercicio 3 - TIR'!$E$25-'Ejercicio 3 - TIR'!$C$25),'Ejercicio 3 - TIR'!$C$25+SQRT(('Ejercicio 3 - TIR'!$E$25-'Ejercicio 3 - TIR'!$C$25)*('Ejercicio 3 - TIR'!$D$25-'Ejercicio 3 - TIR'!$C$25)*V273),'Ejercicio 3 - TIR'!$E$25-SQRT(('Ejercicio 3 - TIR'!$E$25-'Ejercicio 3 - TIR'!$C$25)*('Ejercicio 3 - TIR'!$E$25-'Ejercicio 3 - TIR'!$D$25)*(1-V273)))</f>
        <v>0.186333024071413</v>
      </c>
      <c r="X273" s="27">
        <f ca="1" t="shared" si="2040"/>
        <v>0.381767847308947</v>
      </c>
      <c r="Y273" s="29">
        <f ca="1">IF(X273&lt;=('Ejercicio 3 - TIR'!$D$26-'Ejercicio 3 - TIR'!$C$26)/('Ejercicio 3 - TIR'!$E$26-'Ejercicio 3 - TIR'!$C$26),'Ejercicio 3 - TIR'!$C$26+SQRT(('Ejercicio 3 - TIR'!$E$26-'Ejercicio 3 - TIR'!$C$26)*('Ejercicio 3 - TIR'!$D$26-'Ejercicio 3 - TIR'!$C$26)*X273),'Ejercicio 3 - TIR'!$E$26-SQRT(('Ejercicio 3 - TIR'!$E$26-'Ejercicio 3 - TIR'!$C$26)*('Ejercicio 3 - TIR'!$E$26-'Ejercicio 3 - TIR'!$D$26)*(1-X273)))</f>
        <v>0.222220647074135</v>
      </c>
      <c r="Z273" s="27">
        <f ca="1" t="shared" si="1908"/>
        <v>1.14858381359922</v>
      </c>
      <c r="AA273" s="27">
        <f ca="1" t="shared" si="1909"/>
        <v>1.31659263553789</v>
      </c>
      <c r="AB273" s="27">
        <f ca="1" t="shared" si="1910"/>
        <v>1.5804817498693</v>
      </c>
      <c r="AC273" s="27">
        <f ca="1" t="shared" si="1911"/>
        <v>1.87497769381212</v>
      </c>
      <c r="AD273" s="27">
        <f ca="1" t="shared" si="1912"/>
        <v>2.29163645018062</v>
      </c>
      <c r="AE273" s="26">
        <f ca="1" t="shared" si="1913"/>
        <v>5030.88631504063</v>
      </c>
      <c r="AF273" s="26">
        <f ca="1" t="shared" si="1914"/>
        <v>5766.77800451926</v>
      </c>
      <c r="AG273" s="26">
        <f ca="1" t="shared" si="1915"/>
        <v>6922.63282178148</v>
      </c>
      <c r="AH273" s="26">
        <f ca="1" t="shared" si="1916"/>
        <v>8212.54793000005</v>
      </c>
      <c r="AI273" s="26">
        <f ca="1" t="shared" si="1917"/>
        <v>10037.545645132</v>
      </c>
      <c r="AJ273" s="28">
        <f ca="1" t="shared" si="1918"/>
        <v>49983.353341973</v>
      </c>
      <c r="AK273" s="28">
        <f ca="1" t="shared" si="1919"/>
        <v>41209.7631944866</v>
      </c>
      <c r="AL273" s="28">
        <f ca="1" t="shared" si="1920"/>
        <v>66346.6543064431</v>
      </c>
      <c r="AM273" s="28">
        <f ca="1" t="shared" si="1921"/>
        <v>70114.3950729539</v>
      </c>
      <c r="AN273" s="28">
        <f ca="1" t="shared" si="1922"/>
        <v>81147.8938707168</v>
      </c>
      <c r="AO273" s="28">
        <f ca="1">C273/'Ejercicio 3 - TIR'!$D$7</f>
        <v>14152.8208402793</v>
      </c>
      <c r="AP273" s="28">
        <f ca="1" t="shared" si="1923"/>
        <v>35830.5325016937</v>
      </c>
      <c r="AQ273" s="28">
        <f ca="1" t="shared" si="1924"/>
        <v>27056.9423542073</v>
      </c>
      <c r="AR273" s="28">
        <f ca="1" t="shared" si="1925"/>
        <v>52193.8334661638</v>
      </c>
      <c r="AS273" s="28">
        <f ca="1" t="shared" si="1926"/>
        <v>55961.5742326746</v>
      </c>
      <c r="AT273" s="28">
        <f ca="1" t="shared" si="1927"/>
        <v>66995.0730304375</v>
      </c>
      <c r="AU273" s="28">
        <f ca="1">AP273*'Ejercicio 3 - TIR'!$D$5</f>
        <v>17915.2662508469</v>
      </c>
      <c r="AV273" s="28">
        <f ca="1">AQ273*'Ejercicio 3 - TIR'!$D$5</f>
        <v>13528.4711771037</v>
      </c>
      <c r="AW273" s="28">
        <f ca="1">AR273*'Ejercicio 3 - TIR'!$D$5</f>
        <v>26096.9167330819</v>
      </c>
      <c r="AX273" s="28">
        <f ca="1">AS273*'Ejercicio 3 - TIR'!$D$5</f>
        <v>27980.7871163373</v>
      </c>
      <c r="AY273" s="28">
        <f ca="1">AT273*'Ejercicio 3 - TIR'!$D$5</f>
        <v>33497.5365152187</v>
      </c>
      <c r="AZ273" s="28">
        <f ca="1" t="shared" ref="AZ273:BD273" si="2041">AJ273-AU273-AE273</f>
        <v>27037.2007760855</v>
      </c>
      <c r="BA273" s="28">
        <f ca="1" t="shared" si="2041"/>
        <v>21914.5140128637</v>
      </c>
      <c r="BB273" s="28">
        <f ca="1" t="shared" si="2041"/>
        <v>33327.1047515797</v>
      </c>
      <c r="BC273" s="28">
        <f ca="1" t="shared" si="2041"/>
        <v>33921.0600266166</v>
      </c>
      <c r="BD273" s="28">
        <f ca="1" t="shared" si="2041"/>
        <v>37612.811710366</v>
      </c>
      <c r="BE273" s="28">
        <f ca="1" t="shared" ref="BE273:BI273" si="2042">AZ273/Z273</f>
        <v>23539.5975948515</v>
      </c>
      <c r="BF273" s="28">
        <f ca="1" t="shared" si="2042"/>
        <v>16644.8705706991</v>
      </c>
      <c r="BG273" s="28">
        <f ca="1" t="shared" si="2042"/>
        <v>21086.6748409691</v>
      </c>
      <c r="BH273" s="28">
        <f ca="1" t="shared" si="2042"/>
        <v>18091.4472415135</v>
      </c>
      <c r="BI273" s="28">
        <f ca="1" t="shared" si="2042"/>
        <v>16413.0797044189</v>
      </c>
      <c r="BJ273" s="28">
        <f ca="1" t="shared" si="1930"/>
        <v>77592.3176084272</v>
      </c>
      <c r="BK273" s="28">
        <f ca="1" t="shared" si="1931"/>
        <v>32433.12011046</v>
      </c>
      <c r="BL273" s="28">
        <f ca="1" t="shared" si="1932"/>
        <v>110025.437718887</v>
      </c>
      <c r="BM273" s="28">
        <f ca="1">BK273*'Ejercicio 3 - TIR'!$D$5</f>
        <v>16216.56005523</v>
      </c>
      <c r="BN273" s="28">
        <f ca="1" t="shared" si="1933"/>
        <v>93808.8776636572</v>
      </c>
      <c r="BO273" s="28">
        <f ca="1" t="shared" si="1934"/>
        <v>40935.3227281158</v>
      </c>
      <c r="BP273" s="28">
        <f ca="1" t="shared" si="1935"/>
        <v>-104623.016509373</v>
      </c>
      <c r="BQ273" s="28">
        <f ca="1" t="shared" ref="BQ273:BT273" si="2043">BE273</f>
        <v>23539.5975948515</v>
      </c>
      <c r="BR273" s="28">
        <f ca="1" t="shared" si="2043"/>
        <v>16644.8705706991</v>
      </c>
      <c r="BS273" s="28">
        <f ca="1" t="shared" si="2043"/>
        <v>21086.6748409691</v>
      </c>
      <c r="BT273" s="28">
        <f ca="1" t="shared" si="2043"/>
        <v>18091.4472415135</v>
      </c>
      <c r="BU273" s="28">
        <f ca="1" t="shared" si="1937"/>
        <v>57348.4024325346</v>
      </c>
      <c r="BV273" s="30">
        <f ca="1" t="shared" si="1938"/>
        <v>8.15864162623192</v>
      </c>
    </row>
    <row r="274" ht="15" customHeight="1" spans="1:74">
      <c r="A274" s="26">
        <v>273</v>
      </c>
      <c r="B274" s="27">
        <f ca="1" t="shared" ref="B274:F274" si="2044">RAND()</f>
        <v>0.259828827530837</v>
      </c>
      <c r="C274" s="28">
        <f ca="1">IF(B274&lt;=('Ejercicio 3 - TIR'!$D$13-'Ejercicio 3 - TIR'!$C$13)/('Ejercicio 3 - TIR'!$E$13-'Ejercicio 3 - TIR'!$C$13),'Ejercicio 3 - TIR'!$C$13+SQRT(('Ejercicio 3 - TIR'!$E$13-'Ejercicio 3 - TIR'!$C$13)*('Ejercicio 3 - TIR'!$D$13-'Ejercicio 3 - TIR'!$C$13)*B274),'Ejercicio 3 - TIR'!$E$13-SQRT(('Ejercicio 3 - TIR'!$E$13-'Ejercicio 3 - TIR'!$C$13)*('Ejercicio 3 - TIR'!$E$13-'Ejercicio 3 - TIR'!$D$13)*(1-B274)))</f>
        <v>70197.2248446056</v>
      </c>
      <c r="D274" s="27">
        <f ca="1" t="shared" si="2044"/>
        <v>0.643354637779832</v>
      </c>
      <c r="E274" s="28">
        <f ca="1">IF(D274&lt;=('Ejercicio 3 - TIR'!$D$14-'Ejercicio 3 - TIR'!$C$14)/('Ejercicio 3 - TIR'!$E$14-'Ejercicio 3 - TIR'!$C$14),'Ejercicio 3 - TIR'!$C$14+SQRT(('Ejercicio 3 - TIR'!$E$14-'Ejercicio 3 - TIR'!$C$14)*('Ejercicio 3 - TIR'!$D$14-'Ejercicio 3 - TIR'!$C$14)*D274),'Ejercicio 3 - TIR'!$E$14-SQRT(('Ejercicio 3 - TIR'!$E$14-'Ejercicio 3 - TIR'!$C$14)*('Ejercicio 3 - TIR'!$E$14-'Ejercicio 3 - TIR'!$D$14)*(1-D274)))</f>
        <v>32685.8490353955</v>
      </c>
      <c r="F274" s="27">
        <f ca="1" t="shared" si="2044"/>
        <v>0.265325839860251</v>
      </c>
      <c r="G274" s="28">
        <f ca="1">IF(F274&lt;=('Ejercicio 3 - TIR'!$D$18-'Ejercicio 3 - TIR'!$C$18)/('Ejercicio 3 - TIR'!$E$18-'Ejercicio 3 - TIR'!$C$18),'Ejercicio 3 - TIR'!$C$18+SQRT(('Ejercicio 3 - TIR'!$E$18-'Ejercicio 3 - TIR'!$C$18)*('Ejercicio 3 - TIR'!$D$18-'Ejercicio 3 - TIR'!$C$18)*F274),'Ejercicio 3 - TIR'!$E$18-SQRT(('Ejercicio 3 - TIR'!$E$18-'Ejercicio 3 - TIR'!$C$18)*('Ejercicio 3 - TIR'!$E$18-'Ejercicio 3 - TIR'!$D$18)*(1-F274)))</f>
        <v>36308.6350329558</v>
      </c>
      <c r="H274" s="27">
        <f ca="1" t="shared" ref="H274:L274" si="2045">RAND()</f>
        <v>0.800924168583478</v>
      </c>
      <c r="I274" s="28">
        <f ca="1">IF(H274&lt;=('Ejercicio 3 - TIR'!$D$18-'Ejercicio 3 - TIR'!$C$18)/('Ejercicio 3 - TIR'!$E$18-'Ejercicio 3 - TIR'!$C$18),'Ejercicio 3 - TIR'!$C$18+SQRT(('Ejercicio 3 - TIR'!$E$18-'Ejercicio 3 - TIR'!$C$18)*('Ejercicio 3 - TIR'!$D$18-'Ejercicio 3 - TIR'!$C$18)*H274),'Ejercicio 3 - TIR'!$E$18-SQRT(('Ejercicio 3 - TIR'!$E$18-'Ejercicio 3 - TIR'!$C$18)*('Ejercicio 3 - TIR'!$E$18-'Ejercicio 3 - TIR'!$D$18)*(1-H274)))</f>
        <v>41135.9752386612</v>
      </c>
      <c r="J274" s="27">
        <f ca="1" t="shared" si="2045"/>
        <v>0.458854055088599</v>
      </c>
      <c r="K274" s="28">
        <f ca="1">IF(J274&lt;=('Ejercicio 3 - TIR'!$D$18-'Ejercicio 3 - TIR'!$C$18)/('Ejercicio 3 - TIR'!$E$18-'Ejercicio 3 - TIR'!$C$18),'Ejercicio 3 - TIR'!$C$18+SQRT(('Ejercicio 3 - TIR'!$E$18-'Ejercicio 3 - TIR'!$C$18)*('Ejercicio 3 - TIR'!$D$18-'Ejercicio 3 - TIR'!$C$18)*J274),'Ejercicio 3 - TIR'!$E$18-SQRT(('Ejercicio 3 - TIR'!$E$18-'Ejercicio 3 - TIR'!$C$18)*('Ejercicio 3 - TIR'!$E$18-'Ejercicio 3 - TIR'!$D$18)*(1-J274)))</f>
        <v>38296.2707443339</v>
      </c>
      <c r="L274" s="27">
        <f ca="1" t="shared" si="2045"/>
        <v>0.541431500277899</v>
      </c>
      <c r="M274" s="28">
        <f ca="1">IF(L274&lt;=('Ejercicio 3 - TIR'!$D$18-'Ejercicio 3 - TIR'!$C$18)/('Ejercicio 3 - TIR'!$E$18-'Ejercicio 3 - TIR'!$C$18),'Ejercicio 3 - TIR'!$C$18+SQRT(('Ejercicio 3 - TIR'!$E$18-'Ejercicio 3 - TIR'!$C$18)*('Ejercicio 3 - TIR'!$D$18-'Ejercicio 3 - TIR'!$C$18)*L274),'Ejercicio 3 - TIR'!$E$18-SQRT(('Ejercicio 3 - TIR'!$E$18-'Ejercicio 3 - TIR'!$C$18)*('Ejercicio 3 - TIR'!$E$18-'Ejercicio 3 - TIR'!$D$18)*(1-L274)))</f>
        <v>39011.9212736067</v>
      </c>
      <c r="N274" s="27">
        <f ca="1" t="shared" ref="N274:R274" si="2046">RAND()</f>
        <v>0.725668397284371</v>
      </c>
      <c r="O274" s="28">
        <f ca="1">IF(N274&lt;=('Ejercicio 3 - TIR'!$D$18-'Ejercicio 3 - TIR'!$C$18)/('Ejercicio 3 - TIR'!$E$18-'Ejercicio 3 - TIR'!$C$18),'Ejercicio 3 - TIR'!$C$18+SQRT(('Ejercicio 3 - TIR'!$E$18-'Ejercicio 3 - TIR'!$C$18)*('Ejercicio 3 - TIR'!$D$18-'Ejercicio 3 - TIR'!$C$18)*N274),'Ejercicio 3 - TIR'!$E$18-SQRT(('Ejercicio 3 - TIR'!$E$18-'Ejercicio 3 - TIR'!$C$18)*('Ejercicio 3 - TIR'!$E$18-'Ejercicio 3 - TIR'!$D$18)*(1-N274)))</f>
        <v>40464.0469354642</v>
      </c>
      <c r="P274" s="27">
        <f ca="1" t="shared" si="2046"/>
        <v>0.776924159590529</v>
      </c>
      <c r="Q274" s="29">
        <f ca="1">IF(P274&lt;=('Ejercicio 3 - TIR'!$D$22-'Ejercicio 3 - TIR'!$C$22)/('Ejercicio 3 - TIR'!$E$22-'Ejercicio 3 - TIR'!$C$22),'Ejercicio 3 - TIR'!$C$22+SQRT(('Ejercicio 3 - TIR'!$E$22-'Ejercicio 3 - TIR'!$C$22)*('Ejercicio 3 - TIR'!$D$22-'Ejercicio 3 - TIR'!$C$22)*P274),'Ejercicio 3 - TIR'!$E$22-SQRT(('Ejercicio 3 - TIR'!$E$22-'Ejercicio 3 - TIR'!$C$22)*('Ejercicio 3 - TIR'!$E$22-'Ejercicio 3 - TIR'!$D$22)*(1-P274)))</f>
        <v>0.159961623999509</v>
      </c>
      <c r="R274" s="27">
        <f ca="1" t="shared" si="2046"/>
        <v>0.0141168587404839</v>
      </c>
      <c r="S274" s="29">
        <f ca="1">IF(R274&lt;=('Ejercicio 3 - TIR'!$D$23-'Ejercicio 3 - TIR'!$C$23)/('Ejercicio 3 - TIR'!$E$23-'Ejercicio 3 - TIR'!$C$23),'Ejercicio 3 - TIR'!$C$23+SQRT(('Ejercicio 3 - TIR'!$E$23-'Ejercicio 3 - TIR'!$C$23)*('Ejercicio 3 - TIR'!$D$23-'Ejercicio 3 - TIR'!$C$23)*R274),'Ejercicio 3 - TIR'!$E$23-SQRT(('Ejercicio 3 - TIR'!$E$23-'Ejercicio 3 - TIR'!$C$23)*('Ejercicio 3 - TIR'!$E$23-'Ejercicio 3 - TIR'!$D$23)*(1-R274)))</f>
        <v>0.125040867557561</v>
      </c>
      <c r="T274" s="27">
        <f ca="1" t="shared" ref="T274:X274" si="2047">RAND()</f>
        <v>0.878293817494072</v>
      </c>
      <c r="U274" s="29">
        <f ca="1">IF(T274&lt;=('Ejercicio 3 - TIR'!$D$24-'Ejercicio 3 - TIR'!$C$24)/('Ejercicio 3 - TIR'!$E$24-'Ejercicio 3 - TIR'!$C$24),'Ejercicio 3 - TIR'!$C$24+SQRT(('Ejercicio 3 - TIR'!$E$24-'Ejercicio 3 - TIR'!$C$24)*('Ejercicio 3 - TIR'!$D$24-'Ejercicio 3 - TIR'!$C$24)*T274),'Ejercicio 3 - TIR'!$E$24-SQRT(('Ejercicio 3 - TIR'!$E$24-'Ejercicio 3 - TIR'!$C$24)*('Ejercicio 3 - TIR'!$E$24-'Ejercicio 3 - TIR'!$D$24)*(1-T274)))</f>
        <v>0.201539845314391</v>
      </c>
      <c r="V274" s="27">
        <f ca="1" t="shared" si="2047"/>
        <v>0.728248242540933</v>
      </c>
      <c r="W274" s="29">
        <f ca="1">IF(V274&lt;=('Ejercicio 3 - TIR'!$D$25-'Ejercicio 3 - TIR'!$C$25)/('Ejercicio 3 - TIR'!$E$25-'Ejercicio 3 - TIR'!$C$25),'Ejercicio 3 - TIR'!$C$25+SQRT(('Ejercicio 3 - TIR'!$E$25-'Ejercicio 3 - TIR'!$C$25)*('Ejercicio 3 - TIR'!$D$25-'Ejercicio 3 - TIR'!$C$25)*V274),'Ejercicio 3 - TIR'!$E$25-SQRT(('Ejercicio 3 - TIR'!$E$25-'Ejercicio 3 - TIR'!$C$25)*('Ejercicio 3 - TIR'!$E$25-'Ejercicio 3 - TIR'!$D$25)*(1-V274)))</f>
        <v>0.219159585750079</v>
      </c>
      <c r="X274" s="27">
        <f ca="1" t="shared" si="2047"/>
        <v>0.642215778869184</v>
      </c>
      <c r="Y274" s="29">
        <f ca="1">IF(X274&lt;=('Ejercicio 3 - TIR'!$D$26-'Ejercicio 3 - TIR'!$C$26)/('Ejercicio 3 - TIR'!$E$26-'Ejercicio 3 - TIR'!$C$26),'Ejercicio 3 - TIR'!$C$26+SQRT(('Ejercicio 3 - TIR'!$E$26-'Ejercicio 3 - TIR'!$C$26)*('Ejercicio 3 - TIR'!$D$26-'Ejercicio 3 - TIR'!$C$26)*X274),'Ejercicio 3 - TIR'!$E$26-SQRT(('Ejercicio 3 - TIR'!$E$26-'Ejercicio 3 - TIR'!$C$26)*('Ejercicio 3 - TIR'!$E$26-'Ejercicio 3 - TIR'!$D$26)*(1-X274)))</f>
        <v>0.236045082253445</v>
      </c>
      <c r="Z274" s="27">
        <f ca="1" t="shared" si="1908"/>
        <v>1.15996162399951</v>
      </c>
      <c r="AA274" s="27">
        <f ca="1" t="shared" si="1909"/>
        <v>1.30500423179789</v>
      </c>
      <c r="AB274" s="27">
        <f ca="1" t="shared" si="1910"/>
        <v>1.56801458280906</v>
      </c>
      <c r="AC274" s="27">
        <f ca="1" t="shared" si="1911"/>
        <v>1.91166000922757</v>
      </c>
      <c r="AD274" s="27">
        <f ca="1" t="shared" si="1912"/>
        <v>2.36289795334632</v>
      </c>
      <c r="AE274" s="26">
        <f ca="1" t="shared" si="1913"/>
        <v>5228.48149350465</v>
      </c>
      <c r="AF274" s="26">
        <f ca="1" t="shared" si="1914"/>
        <v>5882.25535546112</v>
      </c>
      <c r="AG274" s="26">
        <f ca="1" t="shared" si="1915"/>
        <v>7067.76418990051</v>
      </c>
      <c r="AH274" s="26">
        <f ca="1" t="shared" si="1916"/>
        <v>8616.73246193835</v>
      </c>
      <c r="AI274" s="26">
        <f ca="1" t="shared" si="1917"/>
        <v>10650.6697846725</v>
      </c>
      <c r="AJ274" s="28">
        <f ca="1" t="shared" si="1918"/>
        <v>42116.6232580329</v>
      </c>
      <c r="AK274" s="28">
        <f ca="1" t="shared" si="1919"/>
        <v>53682.6217655859</v>
      </c>
      <c r="AL274" s="28">
        <f ca="1" t="shared" si="1920"/>
        <v>60049.1109943193</v>
      </c>
      <c r="AM274" s="28">
        <f ca="1" t="shared" si="1921"/>
        <v>74577.5297818883</v>
      </c>
      <c r="AN274" s="28">
        <f ca="1" t="shared" si="1922"/>
        <v>95612.4136879176</v>
      </c>
      <c r="AO274" s="28">
        <f ca="1">C274/'Ejercicio 3 - TIR'!$D$7</f>
        <v>14039.4449689211</v>
      </c>
      <c r="AP274" s="28">
        <f ca="1" t="shared" si="1923"/>
        <v>28077.1782891118</v>
      </c>
      <c r="AQ274" s="28">
        <f ca="1" t="shared" si="1924"/>
        <v>39643.1767966648</v>
      </c>
      <c r="AR274" s="28">
        <f ca="1" t="shared" si="1925"/>
        <v>46009.6660253982</v>
      </c>
      <c r="AS274" s="28">
        <f ca="1" t="shared" si="1926"/>
        <v>60538.0848129672</v>
      </c>
      <c r="AT274" s="28">
        <f ca="1" t="shared" si="1927"/>
        <v>81572.9687189964</v>
      </c>
      <c r="AU274" s="28">
        <f ca="1">AP274*'Ejercicio 3 - TIR'!$D$5</f>
        <v>14038.5891445559</v>
      </c>
      <c r="AV274" s="28">
        <f ca="1">AQ274*'Ejercicio 3 - TIR'!$D$5</f>
        <v>19821.5883983324</v>
      </c>
      <c r="AW274" s="28">
        <f ca="1">AR274*'Ejercicio 3 - TIR'!$D$5</f>
        <v>23004.8330126991</v>
      </c>
      <c r="AX274" s="28">
        <f ca="1">AS274*'Ejercicio 3 - TIR'!$D$5</f>
        <v>30269.0424064836</v>
      </c>
      <c r="AY274" s="28">
        <f ca="1">AT274*'Ejercicio 3 - TIR'!$D$5</f>
        <v>40786.4843594982</v>
      </c>
      <c r="AZ274" s="28">
        <f ca="1" t="shared" ref="AZ274:BD274" si="2048">AJ274-AU274-AE274</f>
        <v>22849.5526199724</v>
      </c>
      <c r="BA274" s="28">
        <f ca="1" t="shared" si="2048"/>
        <v>27978.7780117924</v>
      </c>
      <c r="BB274" s="28">
        <f ca="1" t="shared" si="2048"/>
        <v>29976.5137917197</v>
      </c>
      <c r="BC274" s="28">
        <f ca="1" t="shared" si="2048"/>
        <v>35691.7549134664</v>
      </c>
      <c r="BD274" s="28">
        <f ca="1" t="shared" si="2048"/>
        <v>44175.2595437468</v>
      </c>
      <c r="BE274" s="28">
        <f ca="1" t="shared" ref="BE274:BI274" si="2049">AZ274/Z274</f>
        <v>19698.5418717456</v>
      </c>
      <c r="BF274" s="28">
        <f ca="1" t="shared" si="2049"/>
        <v>21439.6071139528</v>
      </c>
      <c r="BG274" s="28">
        <f ca="1" t="shared" si="2049"/>
        <v>19117.4968143584</v>
      </c>
      <c r="BH274" s="28">
        <f ca="1" t="shared" si="2049"/>
        <v>18670.5558212143</v>
      </c>
      <c r="BI274" s="28">
        <f ca="1" t="shared" si="2049"/>
        <v>18695.373399933</v>
      </c>
      <c r="BJ274" s="28">
        <f ca="1" t="shared" si="1930"/>
        <v>77233.3257891227</v>
      </c>
      <c r="BK274" s="28">
        <f ca="1" t="shared" si="1931"/>
        <v>33173.7757831819</v>
      </c>
      <c r="BL274" s="28">
        <f ca="1" t="shared" si="1932"/>
        <v>110407.101572305</v>
      </c>
      <c r="BM274" s="28">
        <f ca="1">BK274*'Ejercicio 3 - TIR'!$D$5</f>
        <v>16586.887891591</v>
      </c>
      <c r="BN274" s="28">
        <f ca="1" t="shared" si="1933"/>
        <v>93820.2136807137</v>
      </c>
      <c r="BO274" s="28">
        <f ca="1" t="shared" si="1934"/>
        <v>39705.571519856</v>
      </c>
      <c r="BP274" s="28">
        <f ca="1" t="shared" si="1935"/>
        <v>-102883.073880001</v>
      </c>
      <c r="BQ274" s="28">
        <f ca="1" t="shared" ref="BQ274:BT274" si="2050">BE274</f>
        <v>19698.5418717456</v>
      </c>
      <c r="BR274" s="28">
        <f ca="1" t="shared" si="2050"/>
        <v>21439.6071139528</v>
      </c>
      <c r="BS274" s="28">
        <f ca="1" t="shared" si="2050"/>
        <v>19117.4968143584</v>
      </c>
      <c r="BT274" s="28">
        <f ca="1" t="shared" si="2050"/>
        <v>18670.5558212143</v>
      </c>
      <c r="BU274" s="28">
        <f ca="1" t="shared" si="1937"/>
        <v>58400.944919789</v>
      </c>
      <c r="BV274" s="30">
        <f ca="1" t="shared" si="1938"/>
        <v>8.73950882523025</v>
      </c>
    </row>
    <row r="275" ht="15" customHeight="1" spans="1:74">
      <c r="A275" s="26">
        <v>274</v>
      </c>
      <c r="B275" s="27">
        <f ca="1" t="shared" ref="B275:F275" si="2051">RAND()</f>
        <v>0.787462054913312</v>
      </c>
      <c r="C275" s="28">
        <f ca="1">IF(B275&lt;=('Ejercicio 3 - TIR'!$D$13-'Ejercicio 3 - TIR'!$C$13)/('Ejercicio 3 - TIR'!$E$13-'Ejercicio 3 - TIR'!$C$13),'Ejercicio 3 - TIR'!$C$13+SQRT(('Ejercicio 3 - TIR'!$E$13-'Ejercicio 3 - TIR'!$C$13)*('Ejercicio 3 - TIR'!$D$13-'Ejercicio 3 - TIR'!$C$13)*B275),'Ejercicio 3 - TIR'!$E$13-SQRT(('Ejercicio 3 - TIR'!$E$13-'Ejercicio 3 - TIR'!$C$13)*('Ejercicio 3 - TIR'!$E$13-'Ejercicio 3 - TIR'!$D$13)*(1-B275)))</f>
        <v>84029.8549128686</v>
      </c>
      <c r="D275" s="27">
        <f ca="1" t="shared" si="2051"/>
        <v>0.631229361079249</v>
      </c>
      <c r="E275" s="28">
        <f ca="1">IF(D275&lt;=('Ejercicio 3 - TIR'!$D$14-'Ejercicio 3 - TIR'!$C$14)/('Ejercicio 3 - TIR'!$E$14-'Ejercicio 3 - TIR'!$C$14),'Ejercicio 3 - TIR'!$C$14+SQRT(('Ejercicio 3 - TIR'!$E$14-'Ejercicio 3 - TIR'!$C$14)*('Ejercicio 3 - TIR'!$D$14-'Ejercicio 3 - TIR'!$C$14)*D275),'Ejercicio 3 - TIR'!$E$14-SQRT(('Ejercicio 3 - TIR'!$E$14-'Ejercicio 3 - TIR'!$C$14)*('Ejercicio 3 - TIR'!$E$14-'Ejercicio 3 - TIR'!$D$14)*(1-D275)))</f>
        <v>32562.554481671</v>
      </c>
      <c r="F275" s="27">
        <f ca="1" t="shared" si="2051"/>
        <v>0.0392854235022972</v>
      </c>
      <c r="G275" s="28">
        <f ca="1">IF(F275&lt;=('Ejercicio 3 - TIR'!$D$18-'Ejercicio 3 - TIR'!$C$18)/('Ejercicio 3 - TIR'!$E$18-'Ejercicio 3 - TIR'!$C$18),'Ejercicio 3 - TIR'!$C$18+SQRT(('Ejercicio 3 - TIR'!$E$18-'Ejercicio 3 - TIR'!$C$18)*('Ejercicio 3 - TIR'!$D$18-'Ejercicio 3 - TIR'!$C$18)*F275),'Ejercicio 3 - TIR'!$E$18-SQRT(('Ejercicio 3 - TIR'!$E$18-'Ejercicio 3 - TIR'!$C$18)*('Ejercicio 3 - TIR'!$E$18-'Ejercicio 3 - TIR'!$D$18)*(1-F275)))</f>
        <v>32427.5117971587</v>
      </c>
      <c r="H275" s="27">
        <f ca="1" t="shared" ref="H275:L275" si="2052">RAND()</f>
        <v>0.0621933075171743</v>
      </c>
      <c r="I275" s="28">
        <f ca="1">IF(H275&lt;=('Ejercicio 3 - TIR'!$D$18-'Ejercicio 3 - TIR'!$C$18)/('Ejercicio 3 - TIR'!$E$18-'Ejercicio 3 - TIR'!$C$18),'Ejercicio 3 - TIR'!$C$18+SQRT(('Ejercicio 3 - TIR'!$E$18-'Ejercicio 3 - TIR'!$C$18)*('Ejercicio 3 - TIR'!$D$18-'Ejercicio 3 - TIR'!$C$18)*H275),'Ejercicio 3 - TIR'!$E$18-SQRT(('Ejercicio 3 - TIR'!$E$18-'Ejercicio 3 - TIR'!$C$18)*('Ejercicio 3 - TIR'!$E$18-'Ejercicio 3 - TIR'!$D$18)*(1-H275)))</f>
        <v>33054.3405389013</v>
      </c>
      <c r="J275" s="27">
        <f ca="1" t="shared" si="2052"/>
        <v>0.551721061436025</v>
      </c>
      <c r="K275" s="28">
        <f ca="1">IF(J275&lt;=('Ejercicio 3 - TIR'!$D$18-'Ejercicio 3 - TIR'!$C$18)/('Ejercicio 3 - TIR'!$E$18-'Ejercicio 3 - TIR'!$C$18),'Ejercicio 3 - TIR'!$C$18+SQRT(('Ejercicio 3 - TIR'!$E$18-'Ejercicio 3 - TIR'!$C$18)*('Ejercicio 3 - TIR'!$D$18-'Ejercicio 3 - TIR'!$C$18)*J275),'Ejercicio 3 - TIR'!$E$18-SQRT(('Ejercicio 3 - TIR'!$E$18-'Ejercicio 3 - TIR'!$C$18)*('Ejercicio 3 - TIR'!$E$18-'Ejercicio 3 - TIR'!$D$18)*(1-J275)))</f>
        <v>39097.1511593138</v>
      </c>
      <c r="L275" s="27">
        <f ca="1" t="shared" si="2052"/>
        <v>0.653033658175713</v>
      </c>
      <c r="M275" s="28">
        <f ca="1">IF(L275&lt;=('Ejercicio 3 - TIR'!$D$18-'Ejercicio 3 - TIR'!$C$18)/('Ejercicio 3 - TIR'!$E$18-'Ejercicio 3 - TIR'!$C$18),'Ejercicio 3 - TIR'!$C$18+SQRT(('Ejercicio 3 - TIR'!$E$18-'Ejercicio 3 - TIR'!$C$18)*('Ejercicio 3 - TIR'!$D$18-'Ejercicio 3 - TIR'!$C$18)*L275),'Ejercicio 3 - TIR'!$E$18-SQRT(('Ejercicio 3 - TIR'!$E$18-'Ejercicio 3 - TIR'!$C$18)*('Ejercicio 3 - TIR'!$E$18-'Ejercicio 3 - TIR'!$D$18)*(1-L275)))</f>
        <v>39897.224294031</v>
      </c>
      <c r="N275" s="27">
        <f ca="1" t="shared" ref="N275:R275" si="2053">RAND()</f>
        <v>0.256728614853107</v>
      </c>
      <c r="O275" s="28">
        <f ca="1">IF(N275&lt;=('Ejercicio 3 - TIR'!$D$18-'Ejercicio 3 - TIR'!$C$18)/('Ejercicio 3 - TIR'!$E$18-'Ejercicio 3 - TIR'!$C$18),'Ejercicio 3 - TIR'!$C$18+SQRT(('Ejercicio 3 - TIR'!$E$18-'Ejercicio 3 - TIR'!$C$18)*('Ejercicio 3 - TIR'!$D$18-'Ejercicio 3 - TIR'!$C$18)*N275),'Ejercicio 3 - TIR'!$E$18-SQRT(('Ejercicio 3 - TIR'!$E$18-'Ejercicio 3 - TIR'!$C$18)*('Ejercicio 3 - TIR'!$E$18-'Ejercicio 3 - TIR'!$D$18)*(1-N275)))</f>
        <v>36205.5855668878</v>
      </c>
      <c r="P275" s="27">
        <f ca="1" t="shared" si="2053"/>
        <v>0.28805957303429</v>
      </c>
      <c r="Q275" s="29">
        <f ca="1">IF(P275&lt;=('Ejercicio 3 - TIR'!$D$22-'Ejercicio 3 - TIR'!$C$22)/('Ejercicio 3 - TIR'!$E$22-'Ejercicio 3 - TIR'!$C$22),'Ejercicio 3 - TIR'!$C$22+SQRT(('Ejercicio 3 - TIR'!$E$22-'Ejercicio 3 - TIR'!$C$22)*('Ejercicio 3 - TIR'!$D$22-'Ejercicio 3 - TIR'!$C$22)*P275),'Ejercicio 3 - TIR'!$E$22-SQRT(('Ejercicio 3 - TIR'!$E$22-'Ejercicio 3 - TIR'!$C$22)*('Ejercicio 3 - TIR'!$E$22-'Ejercicio 3 - TIR'!$D$22)*(1-P275)))</f>
        <v>0.142770753862394</v>
      </c>
      <c r="R275" s="27">
        <f ca="1" t="shared" si="2053"/>
        <v>0.282530299867127</v>
      </c>
      <c r="S275" s="29">
        <f ca="1">IF(R275&lt;=('Ejercicio 3 - TIR'!$D$23-'Ejercicio 3 - TIR'!$C$23)/('Ejercicio 3 - TIR'!$E$23-'Ejercicio 3 - TIR'!$C$23),'Ejercicio 3 - TIR'!$C$23+SQRT(('Ejercicio 3 - TIR'!$E$23-'Ejercicio 3 - TIR'!$C$23)*('Ejercicio 3 - TIR'!$D$23-'Ejercicio 3 - TIR'!$C$23)*R275),'Ejercicio 3 - TIR'!$E$23-SQRT(('Ejercicio 3 - TIR'!$E$23-'Ejercicio 3 - TIR'!$C$23)*('Ejercicio 3 - TIR'!$E$23-'Ejercicio 3 - TIR'!$D$23)*(1-R275)))</f>
        <v>0.142551153845443</v>
      </c>
      <c r="T275" s="27">
        <f ca="1" t="shared" ref="T275:X275" si="2054">RAND()</f>
        <v>0.441910905050675</v>
      </c>
      <c r="U275" s="29">
        <f ca="1">IF(T275&lt;=('Ejercicio 3 - TIR'!$D$24-'Ejercicio 3 - TIR'!$C$24)/('Ejercicio 3 - TIR'!$E$24-'Ejercicio 3 - TIR'!$C$24),'Ejercicio 3 - TIR'!$C$24+SQRT(('Ejercicio 3 - TIR'!$E$24-'Ejercicio 3 - TIR'!$C$24)*('Ejercicio 3 - TIR'!$D$24-'Ejercicio 3 - TIR'!$C$24)*T275),'Ejercicio 3 - TIR'!$E$24-SQRT(('Ejercicio 3 - TIR'!$E$24-'Ejercicio 3 - TIR'!$C$24)*('Ejercicio 3 - TIR'!$E$24-'Ejercicio 3 - TIR'!$D$24)*(1-T275)))</f>
        <v>0.18046963868293</v>
      </c>
      <c r="V275" s="27">
        <f ca="1" t="shared" si="2054"/>
        <v>0.473944552654986</v>
      </c>
      <c r="W275" s="29">
        <f ca="1">IF(V275&lt;=('Ejercicio 3 - TIR'!$D$25-'Ejercicio 3 - TIR'!$C$25)/('Ejercicio 3 - TIR'!$E$25-'Ejercicio 3 - TIR'!$C$25),'Ejercicio 3 - TIR'!$C$25+SQRT(('Ejercicio 3 - TIR'!$E$25-'Ejercicio 3 - TIR'!$C$25)*('Ejercicio 3 - TIR'!$D$25-'Ejercicio 3 - TIR'!$C$25)*V275),'Ejercicio 3 - TIR'!$E$25-SQRT(('Ejercicio 3 - TIR'!$E$25-'Ejercicio 3 - TIR'!$C$25)*('Ejercicio 3 - TIR'!$E$25-'Ejercicio 3 - TIR'!$D$25)*(1-V275)))</f>
        <v>0.207090862678125</v>
      </c>
      <c r="X275" s="27">
        <f ca="1" t="shared" si="2054"/>
        <v>0.820269558022412</v>
      </c>
      <c r="Y275" s="29">
        <f ca="1">IF(X275&lt;=('Ejercicio 3 - TIR'!$D$26-'Ejercicio 3 - TIR'!$C$26)/('Ejercicio 3 - TIR'!$E$26-'Ejercicio 3 - TIR'!$C$26),'Ejercicio 3 - TIR'!$C$26+SQRT(('Ejercicio 3 - TIR'!$E$26-'Ejercicio 3 - TIR'!$C$26)*('Ejercicio 3 - TIR'!$D$26-'Ejercicio 3 - TIR'!$C$26)*X275),'Ejercicio 3 - TIR'!$E$26-SQRT(('Ejercicio 3 - TIR'!$E$26-'Ejercicio 3 - TIR'!$C$26)*('Ejercicio 3 - TIR'!$E$26-'Ejercicio 3 - TIR'!$D$26)*(1-X275)))</f>
        <v>0.248846438619654</v>
      </c>
      <c r="Z275" s="27">
        <f ca="1" t="shared" si="1908"/>
        <v>1.14277075386239</v>
      </c>
      <c r="AA275" s="27">
        <f ca="1" t="shared" si="1909"/>
        <v>1.3056740434063</v>
      </c>
      <c r="AB275" s="27">
        <f ca="1" t="shared" si="1910"/>
        <v>1.54130856625752</v>
      </c>
      <c r="AC275" s="27">
        <f ca="1" t="shared" si="1911"/>
        <v>1.86049948689697</v>
      </c>
      <c r="AD275" s="27">
        <f ca="1" t="shared" si="1912"/>
        <v>2.32347815826498</v>
      </c>
      <c r="AE275" s="26">
        <f ca="1" t="shared" si="1913"/>
        <v>4648.98045103343</v>
      </c>
      <c r="AF275" s="26">
        <f ca="1" t="shared" si="1914"/>
        <v>5311.69797853316</v>
      </c>
      <c r="AG275" s="26">
        <f ca="1" t="shared" si="1915"/>
        <v>6270.29819351188</v>
      </c>
      <c r="AH275" s="26">
        <f ca="1" t="shared" si="1916"/>
        <v>7568.81965565535</v>
      </c>
      <c r="AI275" s="26">
        <f ca="1" t="shared" si="1917"/>
        <v>9452.29347151962</v>
      </c>
      <c r="AJ275" s="28">
        <f ca="1" t="shared" si="1918"/>
        <v>37057.2121023207</v>
      </c>
      <c r="AK275" s="28">
        <f ca="1" t="shared" si="1919"/>
        <v>43158.1944635562</v>
      </c>
      <c r="AL275" s="28">
        <f ca="1" t="shared" si="1920"/>
        <v>60260.7739981154</v>
      </c>
      <c r="AM275" s="28">
        <f ca="1" t="shared" si="1921"/>
        <v>74228.7653276581</v>
      </c>
      <c r="AN275" s="28">
        <f ca="1" t="shared" si="1922"/>
        <v>84122.8872718576</v>
      </c>
      <c r="AO275" s="28">
        <f ca="1">C275/'Ejercicio 3 - TIR'!$D$7</f>
        <v>16805.9709825737</v>
      </c>
      <c r="AP275" s="28">
        <f ca="1" t="shared" si="1923"/>
        <v>20251.241119747</v>
      </c>
      <c r="AQ275" s="28">
        <f ca="1" t="shared" si="1924"/>
        <v>26352.2234809825</v>
      </c>
      <c r="AR275" s="28">
        <f ca="1" t="shared" si="1925"/>
        <v>43454.8030155417</v>
      </c>
      <c r="AS275" s="28">
        <f ca="1" t="shared" si="1926"/>
        <v>57422.7943450844</v>
      </c>
      <c r="AT275" s="28">
        <f ca="1" t="shared" si="1927"/>
        <v>67316.9162892839</v>
      </c>
      <c r="AU275" s="28">
        <f ca="1">AP275*'Ejercicio 3 - TIR'!$D$5</f>
        <v>10125.6205598735</v>
      </c>
      <c r="AV275" s="28">
        <f ca="1">AQ275*'Ejercicio 3 - TIR'!$D$5</f>
        <v>13176.1117404913</v>
      </c>
      <c r="AW275" s="28">
        <f ca="1">AR275*'Ejercicio 3 - TIR'!$D$5</f>
        <v>21727.4015077709</v>
      </c>
      <c r="AX275" s="28">
        <f ca="1">AS275*'Ejercicio 3 - TIR'!$D$5</f>
        <v>28711.3971725422</v>
      </c>
      <c r="AY275" s="28">
        <f ca="1">AT275*'Ejercicio 3 - TIR'!$D$5</f>
        <v>33658.4581446419</v>
      </c>
      <c r="AZ275" s="28">
        <f ca="1" t="shared" ref="AZ275:BD275" si="2055">AJ275-AU275-AE275</f>
        <v>22282.6110914138</v>
      </c>
      <c r="BA275" s="28">
        <f ca="1" t="shared" si="2055"/>
        <v>24670.3847445318</v>
      </c>
      <c r="BB275" s="28">
        <f ca="1" t="shared" si="2055"/>
        <v>32263.0742968327</v>
      </c>
      <c r="BC275" s="28">
        <f ca="1" t="shared" si="2055"/>
        <v>37948.5484994606</v>
      </c>
      <c r="BD275" s="28">
        <f ca="1" t="shared" si="2055"/>
        <v>41012.135655696</v>
      </c>
      <c r="BE275" s="28">
        <f ca="1" t="shared" ref="BE275:BI275" si="2056">AZ275/Z275</f>
        <v>19498.7586233738</v>
      </c>
      <c r="BF275" s="28">
        <f ca="1" t="shared" si="2056"/>
        <v>18894.7500864539</v>
      </c>
      <c r="BG275" s="28">
        <f ca="1" t="shared" si="2056"/>
        <v>20932.261717828</v>
      </c>
      <c r="BH275" s="28">
        <f ca="1" t="shared" si="2056"/>
        <v>20396.9680006485</v>
      </c>
      <c r="BI275" s="28">
        <f ca="1" t="shared" si="2056"/>
        <v>17651.181918715</v>
      </c>
      <c r="BJ275" s="28">
        <f ca="1" t="shared" si="1930"/>
        <v>75658.3841154759</v>
      </c>
      <c r="BK275" s="28">
        <f ca="1" t="shared" si="1931"/>
        <v>39048.3065064451</v>
      </c>
      <c r="BL275" s="28">
        <f ca="1" t="shared" si="1932"/>
        <v>114706.690621921</v>
      </c>
      <c r="BM275" s="28">
        <f ca="1">BK275*'Ejercicio 3 - TIR'!$D$5</f>
        <v>19524.1532532226</v>
      </c>
      <c r="BN275" s="28">
        <f ca="1" t="shared" si="1933"/>
        <v>95182.5373686985</v>
      </c>
      <c r="BO275" s="28">
        <f ca="1" t="shared" si="1934"/>
        <v>40965.5399729578</v>
      </c>
      <c r="BP275" s="28">
        <f ca="1" t="shared" si="1935"/>
        <v>-116592.40939454</v>
      </c>
      <c r="BQ275" s="28">
        <f ca="1" t="shared" ref="BQ275:BT275" si="2057">BE275</f>
        <v>19498.7586233738</v>
      </c>
      <c r="BR275" s="28">
        <f ca="1" t="shared" si="2057"/>
        <v>18894.7500864539</v>
      </c>
      <c r="BS275" s="28">
        <f ca="1" t="shared" si="2057"/>
        <v>20932.261717828</v>
      </c>
      <c r="BT275" s="28">
        <f ca="1" t="shared" si="2057"/>
        <v>20396.9680006485</v>
      </c>
      <c r="BU275" s="28">
        <f ca="1" t="shared" si="1937"/>
        <v>58616.7218916728</v>
      </c>
      <c r="BV275" s="30">
        <f ca="1" t="shared" si="1938"/>
        <v>4.97567329646043</v>
      </c>
    </row>
    <row r="276" ht="15" customHeight="1" spans="1:74">
      <c r="A276" s="26">
        <v>275</v>
      </c>
      <c r="B276" s="27">
        <f ca="1" t="shared" ref="B276:F276" si="2058">RAND()</f>
        <v>0.613058769150005</v>
      </c>
      <c r="C276" s="28">
        <f ca="1">IF(B276&lt;=('Ejercicio 3 - TIR'!$D$13-'Ejercicio 3 - TIR'!$C$13)/('Ejercicio 3 - TIR'!$E$13-'Ejercicio 3 - TIR'!$C$13),'Ejercicio 3 - TIR'!$C$13+SQRT(('Ejercicio 3 - TIR'!$E$13-'Ejercicio 3 - TIR'!$C$13)*('Ejercicio 3 - TIR'!$D$13-'Ejercicio 3 - TIR'!$C$13)*B276),'Ejercicio 3 - TIR'!$E$13-SQRT(('Ejercicio 3 - TIR'!$E$13-'Ejercicio 3 - TIR'!$C$13)*('Ejercicio 3 - TIR'!$E$13-'Ejercicio 3 - TIR'!$D$13)*(1-B276)))</f>
        <v>78451.6943352849</v>
      </c>
      <c r="D276" s="27">
        <f ca="1" t="shared" si="2058"/>
        <v>0.546774977466257</v>
      </c>
      <c r="E276" s="28">
        <f ca="1">IF(D276&lt;=('Ejercicio 3 - TIR'!$D$14-'Ejercicio 3 - TIR'!$C$14)/('Ejercicio 3 - TIR'!$E$14-'Ejercicio 3 - TIR'!$C$14),'Ejercicio 3 - TIR'!$C$14+SQRT(('Ejercicio 3 - TIR'!$E$14-'Ejercicio 3 - TIR'!$C$14)*('Ejercicio 3 - TIR'!$D$14-'Ejercicio 3 - TIR'!$C$14)*D276),'Ejercicio 3 - TIR'!$E$14-SQRT(('Ejercicio 3 - TIR'!$E$14-'Ejercicio 3 - TIR'!$C$14)*('Ejercicio 3 - TIR'!$E$14-'Ejercicio 3 - TIR'!$D$14)*(1-D276)))</f>
        <v>31754.7739036421</v>
      </c>
      <c r="F276" s="27">
        <f ca="1" t="shared" si="2058"/>
        <v>0.795267844074327</v>
      </c>
      <c r="G276" s="28">
        <f ca="1">IF(F276&lt;=('Ejercicio 3 - TIR'!$D$18-'Ejercicio 3 - TIR'!$C$18)/('Ejercicio 3 - TIR'!$E$18-'Ejercicio 3 - TIR'!$C$18),'Ejercicio 3 - TIR'!$C$18+SQRT(('Ejercicio 3 - TIR'!$E$18-'Ejercicio 3 - TIR'!$C$18)*('Ejercicio 3 - TIR'!$D$18-'Ejercicio 3 - TIR'!$C$18)*F276),'Ejercicio 3 - TIR'!$E$18-SQRT(('Ejercicio 3 - TIR'!$E$18-'Ejercicio 3 - TIR'!$C$18)*('Ejercicio 3 - TIR'!$E$18-'Ejercicio 3 - TIR'!$D$18)*(1-F276)))</f>
        <v>41081.4656190834</v>
      </c>
      <c r="H276" s="27">
        <f ca="1" t="shared" ref="H276:L276" si="2059">RAND()</f>
        <v>0.742332675175219</v>
      </c>
      <c r="I276" s="28">
        <f ca="1">IF(H276&lt;=('Ejercicio 3 - TIR'!$D$18-'Ejercicio 3 - TIR'!$C$18)/('Ejercicio 3 - TIR'!$E$18-'Ejercicio 3 - TIR'!$C$18),'Ejercicio 3 - TIR'!$C$18+SQRT(('Ejercicio 3 - TIR'!$E$18-'Ejercicio 3 - TIR'!$C$18)*('Ejercicio 3 - TIR'!$D$18-'Ejercicio 3 - TIR'!$C$18)*H276),'Ejercicio 3 - TIR'!$E$18-SQRT(('Ejercicio 3 - TIR'!$E$18-'Ejercicio 3 - TIR'!$C$18)*('Ejercicio 3 - TIR'!$E$18-'Ejercicio 3 - TIR'!$D$18)*(1-H276)))</f>
        <v>40603.9734575575</v>
      </c>
      <c r="J276" s="27">
        <f ca="1" t="shared" si="2059"/>
        <v>0.662559887233077</v>
      </c>
      <c r="K276" s="28">
        <f ca="1">IF(J276&lt;=('Ejercicio 3 - TIR'!$D$18-'Ejercicio 3 - TIR'!$C$18)/('Ejercicio 3 - TIR'!$E$18-'Ejercicio 3 - TIR'!$C$18),'Ejercicio 3 - TIR'!$C$18+SQRT(('Ejercicio 3 - TIR'!$E$18-'Ejercicio 3 - TIR'!$C$18)*('Ejercicio 3 - TIR'!$D$18-'Ejercicio 3 - TIR'!$C$18)*J276),'Ejercicio 3 - TIR'!$E$18-SQRT(('Ejercicio 3 - TIR'!$E$18-'Ejercicio 3 - TIR'!$C$18)*('Ejercicio 3 - TIR'!$E$18-'Ejercicio 3 - TIR'!$D$18)*(1-J276)))</f>
        <v>39969.1515729756</v>
      </c>
      <c r="L276" s="27">
        <f ca="1" t="shared" si="2059"/>
        <v>0.694374925710829</v>
      </c>
      <c r="M276" s="28">
        <f ca="1">IF(L276&lt;=('Ejercicio 3 - TIR'!$D$18-'Ejercicio 3 - TIR'!$C$18)/('Ejercicio 3 - TIR'!$E$18-'Ejercicio 3 - TIR'!$C$18),'Ejercicio 3 - TIR'!$C$18+SQRT(('Ejercicio 3 - TIR'!$E$18-'Ejercicio 3 - TIR'!$C$18)*('Ejercicio 3 - TIR'!$D$18-'Ejercicio 3 - TIR'!$C$18)*L276),'Ejercicio 3 - TIR'!$E$18-SQRT(('Ejercicio 3 - TIR'!$E$18-'Ejercicio 3 - TIR'!$C$18)*('Ejercicio 3 - TIR'!$E$18-'Ejercicio 3 - TIR'!$D$18)*(1-L276)))</f>
        <v>40212.319917571</v>
      </c>
      <c r="N276" s="27">
        <f ca="1" t="shared" ref="N276:R276" si="2060">RAND()</f>
        <v>0.747905805992986</v>
      </c>
      <c r="O276" s="28">
        <f ca="1">IF(N276&lt;=('Ejercicio 3 - TIR'!$D$18-'Ejercicio 3 - TIR'!$C$18)/('Ejercicio 3 - TIR'!$E$18-'Ejercicio 3 - TIR'!$C$18),'Ejercicio 3 - TIR'!$C$18+SQRT(('Ejercicio 3 - TIR'!$E$18-'Ejercicio 3 - TIR'!$C$18)*('Ejercicio 3 - TIR'!$D$18-'Ejercicio 3 - TIR'!$C$18)*N276),'Ejercicio 3 - TIR'!$E$18-SQRT(('Ejercicio 3 - TIR'!$E$18-'Ejercicio 3 - TIR'!$C$18)*('Ejercicio 3 - TIR'!$E$18-'Ejercicio 3 - TIR'!$D$18)*(1-N276)))</f>
        <v>40651.7745515525</v>
      </c>
      <c r="P276" s="27">
        <f ca="1" t="shared" si="2060"/>
        <v>0.101628191953176</v>
      </c>
      <c r="Q276" s="29">
        <f ca="1">IF(P276&lt;=('Ejercicio 3 - TIR'!$D$22-'Ejercicio 3 - TIR'!$C$22)/('Ejercicio 3 - TIR'!$E$22-'Ejercicio 3 - TIR'!$C$22),'Ejercicio 3 - TIR'!$C$22+SQRT(('Ejercicio 3 - TIR'!$E$22-'Ejercicio 3 - TIR'!$C$22)*('Ejercicio 3 - TIR'!$D$22-'Ejercicio 3 - TIR'!$C$22)*P276),'Ejercicio 3 - TIR'!$E$22-SQRT(('Ejercicio 3 - TIR'!$E$22-'Ejercicio 3 - TIR'!$C$22)*('Ejercicio 3 - TIR'!$E$22-'Ejercicio 3 - TIR'!$D$22)*(1-P276)))</f>
        <v>0.133525189296853</v>
      </c>
      <c r="R276" s="27">
        <f ca="1" t="shared" si="2060"/>
        <v>0.266815508308133</v>
      </c>
      <c r="S276" s="29">
        <f ca="1">IF(R276&lt;=('Ejercicio 3 - TIR'!$D$23-'Ejercicio 3 - TIR'!$C$23)/('Ejercicio 3 - TIR'!$E$23-'Ejercicio 3 - TIR'!$C$23),'Ejercicio 3 - TIR'!$C$23+SQRT(('Ejercicio 3 - TIR'!$E$23-'Ejercicio 3 - TIR'!$C$23)*('Ejercicio 3 - TIR'!$D$23-'Ejercicio 3 - TIR'!$C$23)*R276),'Ejercicio 3 - TIR'!$E$23-SQRT(('Ejercicio 3 - TIR'!$E$23-'Ejercicio 3 - TIR'!$C$23)*('Ejercicio 3 - TIR'!$E$23-'Ejercicio 3 - TIR'!$D$23)*(1-R276)))</f>
        <v>0.141915015741601</v>
      </c>
      <c r="T276" s="27">
        <f ca="1" t="shared" ref="T276:X276" si="2061">RAND()</f>
        <v>0.929609770411297</v>
      </c>
      <c r="U276" s="29">
        <f ca="1">IF(T276&lt;=('Ejercicio 3 - TIR'!$D$24-'Ejercicio 3 - TIR'!$C$24)/('Ejercicio 3 - TIR'!$E$24-'Ejercicio 3 - TIR'!$C$24),'Ejercicio 3 - TIR'!$C$24+SQRT(('Ejercicio 3 - TIR'!$E$24-'Ejercicio 3 - TIR'!$C$24)*('Ejercicio 3 - TIR'!$D$24-'Ejercicio 3 - TIR'!$C$24)*T276),'Ejercicio 3 - TIR'!$E$24-SQRT(('Ejercicio 3 - TIR'!$E$24-'Ejercicio 3 - TIR'!$C$24)*('Ejercicio 3 - TIR'!$E$24-'Ejercicio 3 - TIR'!$D$24)*(1-T276)))</f>
        <v>0.205961031275469</v>
      </c>
      <c r="V276" s="27">
        <f ca="1" t="shared" si="2061"/>
        <v>0.0898218296983455</v>
      </c>
      <c r="W276" s="29">
        <f ca="1">IF(V276&lt;=('Ejercicio 3 - TIR'!$D$25-'Ejercicio 3 - TIR'!$C$25)/('Ejercicio 3 - TIR'!$E$25-'Ejercicio 3 - TIR'!$C$25),'Ejercicio 3 - TIR'!$C$25+SQRT(('Ejercicio 3 - TIR'!$E$25-'Ejercicio 3 - TIR'!$C$25)*('Ejercicio 3 - TIR'!$D$25-'Ejercicio 3 - TIR'!$C$25)*V276),'Ejercicio 3 - TIR'!$E$25-SQRT(('Ejercicio 3 - TIR'!$E$25-'Ejercicio 3 - TIR'!$C$25)*('Ejercicio 3 - TIR'!$E$25-'Ejercicio 3 - TIR'!$D$25)*(1-V276)))</f>
        <v>0.191213855785486</v>
      </c>
      <c r="X276" s="27">
        <f ca="1" t="shared" si="2061"/>
        <v>0.507453186353877</v>
      </c>
      <c r="Y276" s="29">
        <f ca="1">IF(X276&lt;=('Ejercicio 3 - TIR'!$D$26-'Ejercicio 3 - TIR'!$C$26)/('Ejercicio 3 - TIR'!$E$26-'Ejercicio 3 - TIR'!$C$26),'Ejercicio 3 - TIR'!$C$26+SQRT(('Ejercicio 3 - TIR'!$E$26-'Ejercicio 3 - TIR'!$C$26)*('Ejercicio 3 - TIR'!$D$26-'Ejercicio 3 - TIR'!$C$26)*X276),'Ejercicio 3 - TIR'!$E$26-SQRT(('Ejercicio 3 - TIR'!$E$26-'Ejercicio 3 - TIR'!$C$26)*('Ejercicio 3 - TIR'!$E$26-'Ejercicio 3 - TIR'!$D$26)*(1-X276)))</f>
        <v>0.228427208785164</v>
      </c>
      <c r="Z276" s="27">
        <f ca="1" t="shared" si="1908"/>
        <v>1.13352518929685</v>
      </c>
      <c r="AA276" s="27">
        <f ca="1" t="shared" si="1909"/>
        <v>1.29438943437942</v>
      </c>
      <c r="AB276" s="27">
        <f ca="1" t="shared" si="1910"/>
        <v>1.56098321715627</v>
      </c>
      <c r="AC276" s="27">
        <f ca="1" t="shared" si="1911"/>
        <v>1.85946483692516</v>
      </c>
      <c r="AD276" s="27">
        <f ca="1" t="shared" si="1912"/>
        <v>2.28421719945813</v>
      </c>
      <c r="AE276" s="26">
        <f ca="1" t="shared" si="1913"/>
        <v>4240.06219656259</v>
      </c>
      <c r="AF276" s="26">
        <f ca="1" t="shared" si="1914"/>
        <v>4841.79068993314</v>
      </c>
      <c r="AG276" s="26">
        <f ca="1" t="shared" si="1915"/>
        <v>5839.01089365173</v>
      </c>
      <c r="AH276" s="26">
        <f ca="1" t="shared" si="1916"/>
        <v>6955.51068060034</v>
      </c>
      <c r="AI276" s="26">
        <f ca="1" t="shared" si="1917"/>
        <v>8544.33857104527</v>
      </c>
      <c r="AJ276" s="28">
        <f ca="1" t="shared" si="1918"/>
        <v>46566.8760924637</v>
      </c>
      <c r="AK276" s="28">
        <f ca="1" t="shared" si="1919"/>
        <v>52557.3542372848</v>
      </c>
      <c r="AL276" s="28">
        <f ca="1" t="shared" si="1920"/>
        <v>62391.1748093902</v>
      </c>
      <c r="AM276" s="28">
        <f ca="1" t="shared" si="1921"/>
        <v>74773.3948979084</v>
      </c>
      <c r="AN276" s="28">
        <f ca="1" t="shared" si="1922"/>
        <v>92857.4826191507</v>
      </c>
      <c r="AO276" s="28">
        <f ca="1">C276/'Ejercicio 3 - TIR'!$D$7</f>
        <v>15690.338867057</v>
      </c>
      <c r="AP276" s="28">
        <f ca="1" t="shared" si="1923"/>
        <v>30876.5372254067</v>
      </c>
      <c r="AQ276" s="28">
        <f ca="1" t="shared" si="1924"/>
        <v>36867.0153702278</v>
      </c>
      <c r="AR276" s="28">
        <f ca="1" t="shared" si="1925"/>
        <v>46700.8359423332</v>
      </c>
      <c r="AS276" s="28">
        <f ca="1" t="shared" si="1926"/>
        <v>59083.0560308514</v>
      </c>
      <c r="AT276" s="28">
        <f ca="1" t="shared" si="1927"/>
        <v>77167.1437520937</v>
      </c>
      <c r="AU276" s="28">
        <f ca="1">AP276*'Ejercicio 3 - TIR'!$D$5</f>
        <v>15438.2686127034</v>
      </c>
      <c r="AV276" s="28">
        <f ca="1">AQ276*'Ejercicio 3 - TIR'!$D$5</f>
        <v>18433.5076851139</v>
      </c>
      <c r="AW276" s="28">
        <f ca="1">AR276*'Ejercicio 3 - TIR'!$D$5</f>
        <v>23350.4179711666</v>
      </c>
      <c r="AX276" s="28">
        <f ca="1">AS276*'Ejercicio 3 - TIR'!$D$5</f>
        <v>29541.5280154257</v>
      </c>
      <c r="AY276" s="28">
        <f ca="1">AT276*'Ejercicio 3 - TIR'!$D$5</f>
        <v>38583.5718760469</v>
      </c>
      <c r="AZ276" s="28">
        <f ca="1" t="shared" ref="AZ276:BD276" si="2062">AJ276-AU276-AE276</f>
        <v>26888.5452831977</v>
      </c>
      <c r="BA276" s="28">
        <f ca="1" t="shared" si="2062"/>
        <v>29282.0558622378</v>
      </c>
      <c r="BB276" s="28">
        <f ca="1" t="shared" si="2062"/>
        <v>33201.7459445718</v>
      </c>
      <c r="BC276" s="28">
        <f ca="1" t="shared" si="2062"/>
        <v>38276.3562018823</v>
      </c>
      <c r="BD276" s="28">
        <f ca="1" t="shared" si="2062"/>
        <v>45729.5721720586</v>
      </c>
      <c r="BE276" s="28">
        <f ca="1" t="shared" ref="BE276:BI276" si="2063">AZ276/Z276</f>
        <v>23721.1713838289</v>
      </c>
      <c r="BF276" s="28">
        <f ca="1" t="shared" si="2063"/>
        <v>22622.2920896111</v>
      </c>
      <c r="BG276" s="28">
        <f ca="1" t="shared" si="2063"/>
        <v>21269.7648377394</v>
      </c>
      <c r="BH276" s="28">
        <f ca="1" t="shared" si="2063"/>
        <v>20584.6087765643</v>
      </c>
      <c r="BI276" s="28">
        <f ca="1" t="shared" si="2063"/>
        <v>20019.8002987223</v>
      </c>
      <c r="BJ276" s="28">
        <f ca="1" t="shared" si="1930"/>
        <v>72534.8007156035</v>
      </c>
      <c r="BK276" s="28">
        <f ca="1" t="shared" si="1931"/>
        <v>35840.141905458</v>
      </c>
      <c r="BL276" s="28">
        <f ca="1" t="shared" si="1932"/>
        <v>108374.942621061</v>
      </c>
      <c r="BM276" s="28">
        <f ca="1">BK276*'Ejercicio 3 - TIR'!$D$5</f>
        <v>17920.070952729</v>
      </c>
      <c r="BN276" s="28">
        <f ca="1" t="shared" si="1933"/>
        <v>90454.8716683325</v>
      </c>
      <c r="BO276" s="28">
        <f ca="1" t="shared" si="1934"/>
        <v>39599.9433371706</v>
      </c>
      <c r="BP276" s="28">
        <f ca="1" t="shared" si="1935"/>
        <v>-110206.468238927</v>
      </c>
      <c r="BQ276" s="28">
        <f ca="1" t="shared" ref="BQ276:BT276" si="2064">BE276</f>
        <v>23721.1713838289</v>
      </c>
      <c r="BR276" s="28">
        <f ca="1" t="shared" si="2064"/>
        <v>22622.2920896111</v>
      </c>
      <c r="BS276" s="28">
        <f ca="1" t="shared" si="2064"/>
        <v>21269.7648377394</v>
      </c>
      <c r="BT276" s="28">
        <f ca="1" t="shared" si="2064"/>
        <v>20584.6087765643</v>
      </c>
      <c r="BU276" s="28">
        <f ca="1" t="shared" si="1937"/>
        <v>59619.7436358929</v>
      </c>
      <c r="BV276" s="30">
        <f ca="1" t="shared" si="1938"/>
        <v>9.10659689596411</v>
      </c>
    </row>
    <row r="277" ht="15" customHeight="1" spans="1:74">
      <c r="A277" s="26">
        <v>276</v>
      </c>
      <c r="B277" s="27">
        <f ca="1" t="shared" ref="B277:F277" si="2065">RAND()</f>
        <v>0.227087415653627</v>
      </c>
      <c r="C277" s="28">
        <f ca="1">IF(B277&lt;=('Ejercicio 3 - TIR'!$D$13-'Ejercicio 3 - TIR'!$C$13)/('Ejercicio 3 - TIR'!$E$13-'Ejercicio 3 - TIR'!$C$13),'Ejercicio 3 - TIR'!$C$13+SQRT(('Ejercicio 3 - TIR'!$E$13-'Ejercicio 3 - TIR'!$C$13)*('Ejercicio 3 - TIR'!$D$13-'Ejercicio 3 - TIR'!$C$13)*B277),'Ejercicio 3 - TIR'!$E$13-SQRT(('Ejercicio 3 - TIR'!$E$13-'Ejercicio 3 - TIR'!$C$13)*('Ejercicio 3 - TIR'!$E$13-'Ejercicio 3 - TIR'!$D$13)*(1-B277)))</f>
        <v>69530.7379704539</v>
      </c>
      <c r="D277" s="27">
        <f ca="1" t="shared" si="2065"/>
        <v>0.297289828087457</v>
      </c>
      <c r="E277" s="28">
        <f ca="1">IF(D277&lt;=('Ejercicio 3 - TIR'!$D$14-'Ejercicio 3 - TIR'!$C$14)/('Ejercicio 3 - TIR'!$E$14-'Ejercicio 3 - TIR'!$C$14),'Ejercicio 3 - TIR'!$C$14+SQRT(('Ejercicio 3 - TIR'!$E$14-'Ejercicio 3 - TIR'!$C$14)*('Ejercicio 3 - TIR'!$D$14-'Ejercicio 3 - TIR'!$C$14)*D277),'Ejercicio 3 - TIR'!$E$14-SQRT(('Ejercicio 3 - TIR'!$E$14-'Ejercicio 3 - TIR'!$C$14)*('Ejercicio 3 - TIR'!$E$14-'Ejercicio 3 - TIR'!$D$14)*(1-D277)))</f>
        <v>29721.9420905555</v>
      </c>
      <c r="F277" s="27">
        <f ca="1" t="shared" si="2065"/>
        <v>0.0619529850684373</v>
      </c>
      <c r="G277" s="28">
        <f ca="1">IF(F277&lt;=('Ejercicio 3 - TIR'!$D$18-'Ejercicio 3 - TIR'!$C$18)/('Ejercicio 3 - TIR'!$E$18-'Ejercicio 3 - TIR'!$C$18),'Ejercicio 3 - TIR'!$C$18+SQRT(('Ejercicio 3 - TIR'!$E$18-'Ejercicio 3 - TIR'!$C$18)*('Ejercicio 3 - TIR'!$D$18-'Ejercicio 3 - TIR'!$C$18)*F277),'Ejercicio 3 - TIR'!$E$18-SQRT(('Ejercicio 3 - TIR'!$E$18-'Ejercicio 3 - TIR'!$C$18)*('Ejercicio 3 - TIR'!$E$18-'Ejercicio 3 - TIR'!$D$18)*(1-F277)))</f>
        <v>33048.4336568582</v>
      </c>
      <c r="H277" s="27">
        <f ca="1" t="shared" ref="H277:L277" si="2066">RAND()</f>
        <v>0.442329399003155</v>
      </c>
      <c r="I277" s="28">
        <f ca="1">IF(H277&lt;=('Ejercicio 3 - TIR'!$D$18-'Ejercicio 3 - TIR'!$C$18)/('Ejercicio 3 - TIR'!$E$18-'Ejercicio 3 - TIR'!$C$18),'Ejercicio 3 - TIR'!$C$18+SQRT(('Ejercicio 3 - TIR'!$E$18-'Ejercicio 3 - TIR'!$C$18)*('Ejercicio 3 - TIR'!$D$18-'Ejercicio 3 - TIR'!$C$18)*H277),'Ejercicio 3 - TIR'!$E$18-SQRT(('Ejercicio 3 - TIR'!$E$18-'Ejercicio 3 - TIR'!$C$18)*('Ejercicio 3 - TIR'!$E$18-'Ejercicio 3 - TIR'!$D$18)*(1-H277)))</f>
        <v>38145.514707523</v>
      </c>
      <c r="J277" s="27">
        <f ca="1" t="shared" si="2066"/>
        <v>0.895035013098108</v>
      </c>
      <c r="K277" s="28">
        <f ca="1">IF(J277&lt;=('Ejercicio 3 - TIR'!$D$18-'Ejercicio 3 - TIR'!$C$18)/('Ejercicio 3 - TIR'!$E$18-'Ejercicio 3 - TIR'!$C$18),'Ejercicio 3 - TIR'!$C$18+SQRT(('Ejercicio 3 - TIR'!$E$18-'Ejercicio 3 - TIR'!$C$18)*('Ejercicio 3 - TIR'!$D$18-'Ejercicio 3 - TIR'!$C$18)*J277),'Ejercicio 3 - TIR'!$E$18-SQRT(('Ejercicio 3 - TIR'!$E$18-'Ejercicio 3 - TIR'!$C$18)*('Ejercicio 3 - TIR'!$E$18-'Ejercicio 3 - TIR'!$D$18)*(1-J277)))</f>
        <v>42194.224881135</v>
      </c>
      <c r="L277" s="27">
        <f ca="1" t="shared" si="2066"/>
        <v>0.528088954252175</v>
      </c>
      <c r="M277" s="28">
        <f ca="1">IF(L277&lt;=('Ejercicio 3 - TIR'!$D$18-'Ejercicio 3 - TIR'!$C$18)/('Ejercicio 3 - TIR'!$E$18-'Ejercicio 3 - TIR'!$C$18),'Ejercicio 3 - TIR'!$C$18+SQRT(('Ejercicio 3 - TIR'!$E$18-'Ejercicio 3 - TIR'!$C$18)*('Ejercicio 3 - TIR'!$D$18-'Ejercicio 3 - TIR'!$C$18)*L277),'Ejercicio 3 - TIR'!$E$18-SQRT(('Ejercicio 3 - TIR'!$E$18-'Ejercicio 3 - TIR'!$C$18)*('Ejercicio 3 - TIR'!$E$18-'Ejercicio 3 - TIR'!$D$18)*(1-L277)))</f>
        <v>38900.1878147501</v>
      </c>
      <c r="N277" s="27">
        <f ca="1" t="shared" ref="N277:R277" si="2067">RAND()</f>
        <v>0.549624909332199</v>
      </c>
      <c r="O277" s="28">
        <f ca="1">IF(N277&lt;=('Ejercicio 3 - TIR'!$D$18-'Ejercicio 3 - TIR'!$C$18)/('Ejercicio 3 - TIR'!$E$18-'Ejercicio 3 - TIR'!$C$18),'Ejercicio 3 - TIR'!$C$18+SQRT(('Ejercicio 3 - TIR'!$E$18-'Ejercicio 3 - TIR'!$C$18)*('Ejercicio 3 - TIR'!$D$18-'Ejercicio 3 - TIR'!$C$18)*N277),'Ejercicio 3 - TIR'!$E$18-SQRT(('Ejercicio 3 - TIR'!$E$18-'Ejercicio 3 - TIR'!$C$18)*('Ejercicio 3 - TIR'!$E$18-'Ejercicio 3 - TIR'!$D$18)*(1-N277)))</f>
        <v>39079.8533247971</v>
      </c>
      <c r="P277" s="27">
        <f ca="1" t="shared" si="2067"/>
        <v>0.138211234967186</v>
      </c>
      <c r="Q277" s="29">
        <f ca="1">IF(P277&lt;=('Ejercicio 3 - TIR'!$D$22-'Ejercicio 3 - TIR'!$C$22)/('Ejercicio 3 - TIR'!$E$22-'Ejercicio 3 - TIR'!$C$22),'Ejercicio 3 - TIR'!$C$22+SQRT(('Ejercicio 3 - TIR'!$E$22-'Ejercicio 3 - TIR'!$C$22)*('Ejercicio 3 - TIR'!$D$22-'Ejercicio 3 - TIR'!$C$22)*P277),'Ejercicio 3 - TIR'!$E$22-SQRT(('Ejercicio 3 - TIR'!$E$22-'Ejercicio 3 - TIR'!$C$22)*('Ejercicio 3 - TIR'!$E$22-'Ejercicio 3 - TIR'!$D$22)*(1-P277)))</f>
        <v>0.135772768398126</v>
      </c>
      <c r="R277" s="27">
        <f ca="1" t="shared" si="2067"/>
        <v>0.45201388417393</v>
      </c>
      <c r="S277" s="29">
        <f ca="1">IF(R277&lt;=('Ejercicio 3 - TIR'!$D$23-'Ejercicio 3 - TIR'!$C$23)/('Ejercicio 3 - TIR'!$E$23-'Ejercicio 3 - TIR'!$C$23),'Ejercicio 3 - TIR'!$C$23+SQRT(('Ejercicio 3 - TIR'!$E$23-'Ejercicio 3 - TIR'!$C$23)*('Ejercicio 3 - TIR'!$D$23-'Ejercicio 3 - TIR'!$C$23)*R277),'Ejercicio 3 - TIR'!$E$23-SQRT(('Ejercicio 3 - TIR'!$E$23-'Ejercicio 3 - TIR'!$C$23)*('Ejercicio 3 - TIR'!$E$23-'Ejercicio 3 - TIR'!$D$23)*(1-R277)))</f>
        <v>0.148524112457938</v>
      </c>
      <c r="T277" s="27">
        <f ca="1" t="shared" ref="T277:X277" si="2068">RAND()</f>
        <v>0.710671750464576</v>
      </c>
      <c r="U277" s="29">
        <f ca="1">IF(T277&lt;=('Ejercicio 3 - TIR'!$D$24-'Ejercicio 3 - TIR'!$C$24)/('Ejercicio 3 - TIR'!$E$24-'Ejercicio 3 - TIR'!$C$24),'Ejercicio 3 - TIR'!$C$24+SQRT(('Ejercicio 3 - TIR'!$E$24-'Ejercicio 3 - TIR'!$C$24)*('Ejercicio 3 - TIR'!$D$24-'Ejercicio 3 - TIR'!$C$24)*T277),'Ejercicio 3 - TIR'!$E$24-SQRT(('Ejercicio 3 - TIR'!$E$24-'Ejercicio 3 - TIR'!$C$24)*('Ejercicio 3 - TIR'!$E$24-'Ejercicio 3 - TIR'!$D$24)*(1-T277)))</f>
        <v>0.191537408784526</v>
      </c>
      <c r="V277" s="27">
        <f ca="1" t="shared" si="2068"/>
        <v>0.892974478481958</v>
      </c>
      <c r="W277" s="29">
        <f ca="1">IF(V277&lt;=('Ejercicio 3 - TIR'!$D$25-'Ejercicio 3 - TIR'!$C$25)/('Ejercicio 3 - TIR'!$E$25-'Ejercicio 3 - TIR'!$C$25),'Ejercicio 3 - TIR'!$C$25+SQRT(('Ejercicio 3 - TIR'!$E$25-'Ejercicio 3 - TIR'!$C$25)*('Ejercicio 3 - TIR'!$D$25-'Ejercicio 3 - TIR'!$C$25)*V277),'Ejercicio 3 - TIR'!$E$25-SQRT(('Ejercicio 3 - TIR'!$E$25-'Ejercicio 3 - TIR'!$C$25)*('Ejercicio 3 - TIR'!$E$25-'Ejercicio 3 - TIR'!$D$25)*(1-V277)))</f>
        <v>0.230645689748453</v>
      </c>
      <c r="X277" s="27">
        <f ca="1" t="shared" si="2068"/>
        <v>0.39738802010766</v>
      </c>
      <c r="Y277" s="29">
        <f ca="1">IF(X277&lt;=('Ejercicio 3 - TIR'!$D$26-'Ejercicio 3 - TIR'!$C$26)/('Ejercicio 3 - TIR'!$E$26-'Ejercicio 3 - TIR'!$C$26),'Ejercicio 3 - TIR'!$C$26+SQRT(('Ejercicio 3 - TIR'!$E$26-'Ejercicio 3 - TIR'!$C$26)*('Ejercicio 3 - TIR'!$D$26-'Ejercicio 3 - TIR'!$C$26)*X277),'Ejercicio 3 - TIR'!$E$26-SQRT(('Ejercicio 3 - TIR'!$E$26-'Ejercicio 3 - TIR'!$C$26)*('Ejercicio 3 - TIR'!$E$26-'Ejercicio 3 - TIR'!$D$26)*(1-X277)))</f>
        <v>0.222955239579619</v>
      </c>
      <c r="Z277" s="27">
        <f ca="1" t="shared" si="1908"/>
        <v>1.13577276839813</v>
      </c>
      <c r="AA277" s="27">
        <f ca="1" t="shared" si="1909"/>
        <v>1.30446241077835</v>
      </c>
      <c r="AB277" s="27">
        <f ca="1" t="shared" si="1910"/>
        <v>1.55431576079565</v>
      </c>
      <c r="AC277" s="27">
        <f ca="1" t="shared" si="1911"/>
        <v>1.91281199153126</v>
      </c>
      <c r="AD277" s="27">
        <f ca="1" t="shared" si="1912"/>
        <v>2.33928344737388</v>
      </c>
      <c r="AE277" s="26">
        <f ca="1" t="shared" si="1913"/>
        <v>4035.43035980351</v>
      </c>
      <c r="AF277" s="26">
        <f ca="1" t="shared" si="1914"/>
        <v>4634.78907237914</v>
      </c>
      <c r="AG277" s="26">
        <f ca="1" t="shared" si="1915"/>
        <v>5522.52456156548</v>
      </c>
      <c r="AH277" s="26">
        <f ca="1" t="shared" si="1916"/>
        <v>6796.27104822052</v>
      </c>
      <c r="AI277" s="26">
        <f ca="1" t="shared" si="1917"/>
        <v>8311.53528802456</v>
      </c>
      <c r="AJ277" s="28">
        <f ca="1" t="shared" si="1918"/>
        <v>37535.5109856716</v>
      </c>
      <c r="AK277" s="28">
        <f ca="1" t="shared" si="1919"/>
        <v>49759.3900757566</v>
      </c>
      <c r="AL277" s="28">
        <f ca="1" t="shared" si="1920"/>
        <v>65583.1487473043</v>
      </c>
      <c r="AM277" s="28">
        <f ca="1" t="shared" si="1921"/>
        <v>74408.7457248722</v>
      </c>
      <c r="AN277" s="28">
        <f ca="1" t="shared" si="1922"/>
        <v>91418.8540084971</v>
      </c>
      <c r="AO277" s="28">
        <f ca="1">C277/'Ejercicio 3 - TIR'!$D$7</f>
        <v>13906.1475940908</v>
      </c>
      <c r="AP277" s="28">
        <f ca="1" t="shared" si="1923"/>
        <v>23629.3633915808</v>
      </c>
      <c r="AQ277" s="28">
        <f ca="1" t="shared" si="1924"/>
        <v>35853.2424816658</v>
      </c>
      <c r="AR277" s="28">
        <f ca="1" t="shared" si="1925"/>
        <v>51677.0011532135</v>
      </c>
      <c r="AS277" s="28">
        <f ca="1" t="shared" si="1926"/>
        <v>60502.5981307814</v>
      </c>
      <c r="AT277" s="28">
        <f ca="1" t="shared" si="1927"/>
        <v>77512.7064144063</v>
      </c>
      <c r="AU277" s="28">
        <f ca="1">AP277*'Ejercicio 3 - TIR'!$D$5</f>
        <v>11814.6816957904</v>
      </c>
      <c r="AV277" s="28">
        <f ca="1">AQ277*'Ejercicio 3 - TIR'!$D$5</f>
        <v>17926.6212408329</v>
      </c>
      <c r="AW277" s="28">
        <f ca="1">AR277*'Ejercicio 3 - TIR'!$D$5</f>
        <v>25838.5005766068</v>
      </c>
      <c r="AX277" s="28">
        <f ca="1">AS277*'Ejercicio 3 - TIR'!$D$5</f>
        <v>30251.2990653907</v>
      </c>
      <c r="AY277" s="28">
        <f ca="1">AT277*'Ejercicio 3 - TIR'!$D$5</f>
        <v>38756.3532072031</v>
      </c>
      <c r="AZ277" s="28">
        <f ca="1" t="shared" ref="AZ277:BD277" si="2069">AJ277-AU277-AE277</f>
        <v>21685.3989300777</v>
      </c>
      <c r="BA277" s="28">
        <f ca="1" t="shared" si="2069"/>
        <v>27197.9797625445</v>
      </c>
      <c r="BB277" s="28">
        <f ca="1" t="shared" si="2069"/>
        <v>34222.123609132</v>
      </c>
      <c r="BC277" s="28">
        <f ca="1" t="shared" si="2069"/>
        <v>37361.175611261</v>
      </c>
      <c r="BD277" s="28">
        <f ca="1" t="shared" si="2069"/>
        <v>44350.9655132694</v>
      </c>
      <c r="BE277" s="28">
        <f ca="1" t="shared" ref="BE277:BI277" si="2070">AZ277/Z277</f>
        <v>19093.0787684427</v>
      </c>
      <c r="BF277" s="28">
        <f ca="1" t="shared" si="2070"/>
        <v>20849.9528524673</v>
      </c>
      <c r="BG277" s="28">
        <f ca="1" t="shared" si="2070"/>
        <v>22017.4847816082</v>
      </c>
      <c r="BH277" s="28">
        <f ca="1" t="shared" si="2070"/>
        <v>19532.0688999614</v>
      </c>
      <c r="BI277" s="28">
        <f ca="1" t="shared" si="2070"/>
        <v>18959.2097370921</v>
      </c>
      <c r="BJ277" s="28">
        <f ca="1" t="shared" si="1930"/>
        <v>69528.0471562414</v>
      </c>
      <c r="BK277" s="28">
        <f ca="1" t="shared" si="1931"/>
        <v>32530.4208835947</v>
      </c>
      <c r="BL277" s="28">
        <f ca="1" t="shared" si="1932"/>
        <v>102058.468039836</v>
      </c>
      <c r="BM277" s="28">
        <f ca="1">BK277*'Ejercicio 3 - TIR'!$D$5</f>
        <v>16265.2104417973</v>
      </c>
      <c r="BN277" s="28">
        <f ca="1" t="shared" si="1933"/>
        <v>85793.2575980387</v>
      </c>
      <c r="BO277" s="28">
        <f ca="1" t="shared" si="1934"/>
        <v>36675.0158876008</v>
      </c>
      <c r="BP277" s="28">
        <f ca="1" t="shared" si="1935"/>
        <v>-99252.6800610093</v>
      </c>
      <c r="BQ277" s="28">
        <f ca="1" t="shared" ref="BQ277:BT277" si="2071">BE277</f>
        <v>19093.0787684427</v>
      </c>
      <c r="BR277" s="28">
        <f ca="1" t="shared" si="2071"/>
        <v>20849.9528524673</v>
      </c>
      <c r="BS277" s="28">
        <f ca="1" t="shared" si="2071"/>
        <v>22017.4847816082</v>
      </c>
      <c r="BT277" s="28">
        <f ca="1" t="shared" si="2071"/>
        <v>19532.0688999614</v>
      </c>
      <c r="BU277" s="28">
        <f ca="1" t="shared" si="1937"/>
        <v>55634.225624693</v>
      </c>
      <c r="BV277" s="30">
        <f ca="1" t="shared" si="1938"/>
        <v>9.92062717055802</v>
      </c>
    </row>
    <row r="278" ht="15" customHeight="1" spans="1:74">
      <c r="A278" s="26">
        <v>277</v>
      </c>
      <c r="B278" s="27">
        <f ca="1" t="shared" ref="B278:F278" si="2072">RAND()</f>
        <v>0.147600123134548</v>
      </c>
      <c r="C278" s="28">
        <f ca="1">IF(B278&lt;=('Ejercicio 3 - TIR'!$D$13-'Ejercicio 3 - TIR'!$C$13)/('Ejercicio 3 - TIR'!$E$13-'Ejercicio 3 - TIR'!$C$13),'Ejercicio 3 - TIR'!$C$13+SQRT(('Ejercicio 3 - TIR'!$E$13-'Ejercicio 3 - TIR'!$C$13)*('Ejercicio 3 - TIR'!$D$13-'Ejercicio 3 - TIR'!$C$13)*B278),'Ejercicio 3 - TIR'!$E$13-SQRT(('Ejercicio 3 - TIR'!$E$13-'Ejercicio 3 - TIR'!$C$13)*('Ejercicio 3 - TIR'!$E$13-'Ejercicio 3 - TIR'!$D$13)*(1-B278)))</f>
        <v>67683.752289983</v>
      </c>
      <c r="D278" s="27">
        <f ca="1" t="shared" si="2072"/>
        <v>0.932395315676017</v>
      </c>
      <c r="E278" s="28">
        <f ca="1">IF(D278&lt;=('Ejercicio 3 - TIR'!$D$14-'Ejercicio 3 - TIR'!$C$14)/('Ejercicio 3 - TIR'!$E$14-'Ejercicio 3 - TIR'!$C$14),'Ejercicio 3 - TIR'!$C$14+SQRT(('Ejercicio 3 - TIR'!$E$14-'Ejercicio 3 - TIR'!$C$14)*('Ejercicio 3 - TIR'!$D$14-'Ejercicio 3 - TIR'!$C$14)*D278),'Ejercicio 3 - TIR'!$E$14-SQRT(('Ejercicio 3 - TIR'!$E$14-'Ejercicio 3 - TIR'!$C$14)*('Ejercicio 3 - TIR'!$E$14-'Ejercicio 3 - TIR'!$D$14)*(1-D278)))</f>
        <v>36815.5530074128</v>
      </c>
      <c r="F278" s="27">
        <f ca="1" t="shared" si="2072"/>
        <v>0.557707025992914</v>
      </c>
      <c r="G278" s="28">
        <f ca="1">IF(F278&lt;=('Ejercicio 3 - TIR'!$D$18-'Ejercicio 3 - TIR'!$C$18)/('Ejercicio 3 - TIR'!$E$18-'Ejercicio 3 - TIR'!$C$18),'Ejercicio 3 - TIR'!$C$18+SQRT(('Ejercicio 3 - TIR'!$E$18-'Ejercicio 3 - TIR'!$C$18)*('Ejercicio 3 - TIR'!$D$18-'Ejercicio 3 - TIR'!$C$18)*F278),'Ejercicio 3 - TIR'!$E$18-SQRT(('Ejercicio 3 - TIR'!$E$18-'Ejercicio 3 - TIR'!$C$18)*('Ejercicio 3 - TIR'!$E$18-'Ejercicio 3 - TIR'!$D$18)*(1-F278)))</f>
        <v>39146.3683448097</v>
      </c>
      <c r="H278" s="27">
        <f ca="1" t="shared" ref="H278:L278" si="2073">RAND()</f>
        <v>0.932603522451668</v>
      </c>
      <c r="I278" s="28">
        <f ca="1">IF(H278&lt;=('Ejercicio 3 - TIR'!$D$18-'Ejercicio 3 - TIR'!$C$18)/('Ejercicio 3 - TIR'!$E$18-'Ejercicio 3 - TIR'!$C$18),'Ejercicio 3 - TIR'!$C$18+SQRT(('Ejercicio 3 - TIR'!$E$18-'Ejercicio 3 - TIR'!$C$18)*('Ejercicio 3 - TIR'!$D$18-'Ejercicio 3 - TIR'!$C$18)*H278),'Ejercicio 3 - TIR'!$E$18-SQRT(('Ejercicio 3 - TIR'!$E$18-'Ejercicio 3 - TIR'!$C$18)*('Ejercicio 3 - TIR'!$E$18-'Ejercicio 3 - TIR'!$D$18)*(1-H278)))</f>
        <v>42751.7260362391</v>
      </c>
      <c r="J278" s="27">
        <f ca="1" t="shared" si="2073"/>
        <v>0.636532053910144</v>
      </c>
      <c r="K278" s="28">
        <f ca="1">IF(J278&lt;=('Ejercicio 3 - TIR'!$D$18-'Ejercicio 3 - TIR'!$C$18)/('Ejercicio 3 - TIR'!$E$18-'Ejercicio 3 - TIR'!$C$18),'Ejercicio 3 - TIR'!$C$18+SQRT(('Ejercicio 3 - TIR'!$E$18-'Ejercicio 3 - TIR'!$C$18)*('Ejercicio 3 - TIR'!$D$18-'Ejercicio 3 - TIR'!$C$18)*J278),'Ejercicio 3 - TIR'!$E$18-SQRT(('Ejercicio 3 - TIR'!$E$18-'Ejercicio 3 - TIR'!$C$18)*('Ejercicio 3 - TIR'!$E$18-'Ejercicio 3 - TIR'!$D$18)*(1-J278)))</f>
        <v>39771.3769800638</v>
      </c>
      <c r="L278" s="27">
        <f ca="1" t="shared" si="2073"/>
        <v>0.420184627363344</v>
      </c>
      <c r="M278" s="28">
        <f ca="1">IF(L278&lt;=('Ejercicio 3 - TIR'!$D$18-'Ejercicio 3 - TIR'!$C$18)/('Ejercicio 3 - TIR'!$E$18-'Ejercicio 3 - TIR'!$C$18),'Ejercicio 3 - TIR'!$C$18+SQRT(('Ejercicio 3 - TIR'!$E$18-'Ejercicio 3 - TIR'!$C$18)*('Ejercicio 3 - TIR'!$D$18-'Ejercicio 3 - TIR'!$C$18)*L278),'Ejercicio 3 - TIR'!$E$18-SQRT(('Ejercicio 3 - TIR'!$E$18-'Ejercicio 3 - TIR'!$C$18)*('Ejercicio 3 - TIR'!$E$18-'Ejercicio 3 - TIR'!$D$18)*(1-L278)))</f>
        <v>37938.9983061153</v>
      </c>
      <c r="N278" s="27">
        <f ca="1" t="shared" ref="N278:R278" si="2074">RAND()</f>
        <v>0.983052059005668</v>
      </c>
      <c r="O278" s="28">
        <f ca="1">IF(N278&lt;=('Ejercicio 3 - TIR'!$D$18-'Ejercicio 3 - TIR'!$C$18)/('Ejercicio 3 - TIR'!$E$18-'Ejercicio 3 - TIR'!$C$18),'Ejercicio 3 - TIR'!$C$18+SQRT(('Ejercicio 3 - TIR'!$E$18-'Ejercicio 3 - TIR'!$C$18)*('Ejercicio 3 - TIR'!$D$18-'Ejercicio 3 - TIR'!$C$18)*N278),'Ejercicio 3 - TIR'!$E$18-SQRT(('Ejercicio 3 - TIR'!$E$18-'Ejercicio 3 - TIR'!$C$18)*('Ejercicio 3 - TIR'!$E$18-'Ejercicio 3 - TIR'!$D$18)*(1-N278)))</f>
        <v>43872.5712552117</v>
      </c>
      <c r="P278" s="27">
        <f ca="1" t="shared" si="2074"/>
        <v>0.138691950352956</v>
      </c>
      <c r="Q278" s="29">
        <f ca="1">IF(P278&lt;=('Ejercicio 3 - TIR'!$D$22-'Ejercicio 3 - TIR'!$C$22)/('Ejercicio 3 - TIR'!$E$22-'Ejercicio 3 - TIR'!$C$22),'Ejercicio 3 - TIR'!$C$22+SQRT(('Ejercicio 3 - TIR'!$E$22-'Ejercicio 3 - TIR'!$C$22)*('Ejercicio 3 - TIR'!$D$22-'Ejercicio 3 - TIR'!$C$22)*P278),'Ejercicio 3 - TIR'!$E$22-SQRT(('Ejercicio 3 - TIR'!$E$22-'Ejercicio 3 - TIR'!$C$22)*('Ejercicio 3 - TIR'!$E$22-'Ejercicio 3 - TIR'!$D$22)*(1-P278)))</f>
        <v>0.135800174386231</v>
      </c>
      <c r="R278" s="27">
        <f ca="1" t="shared" si="2074"/>
        <v>0.610283533023944</v>
      </c>
      <c r="S278" s="29">
        <f ca="1">IF(R278&lt;=('Ejercicio 3 - TIR'!$D$23-'Ejercicio 3 - TIR'!$C$23)/('Ejercicio 3 - TIR'!$E$23-'Ejercicio 3 - TIR'!$C$23),'Ejercicio 3 - TIR'!$C$23+SQRT(('Ejercicio 3 - TIR'!$E$23-'Ejercicio 3 - TIR'!$C$23)*('Ejercicio 3 - TIR'!$D$23-'Ejercicio 3 - TIR'!$C$23)*R278),'Ejercicio 3 - TIR'!$E$23-SQRT(('Ejercicio 3 - TIR'!$E$23-'Ejercicio 3 - TIR'!$C$23)*('Ejercicio 3 - TIR'!$E$23-'Ejercicio 3 - TIR'!$D$23)*(1-R278)))</f>
        <v>0.153514350290074</v>
      </c>
      <c r="T278" s="27">
        <f ca="1" t="shared" ref="T278:X278" si="2075">RAND()</f>
        <v>0.496378981068521</v>
      </c>
      <c r="U278" s="29">
        <f ca="1">IF(T278&lt;=('Ejercicio 3 - TIR'!$D$24-'Ejercicio 3 - TIR'!$C$24)/('Ejercicio 3 - TIR'!$E$24-'Ejercicio 3 - TIR'!$C$24),'Ejercicio 3 - TIR'!$C$24+SQRT(('Ejercicio 3 - TIR'!$E$24-'Ejercicio 3 - TIR'!$C$24)*('Ejercicio 3 - TIR'!$D$24-'Ejercicio 3 - TIR'!$C$24)*T278),'Ejercicio 3 - TIR'!$E$24-SQRT(('Ejercicio 3 - TIR'!$E$24-'Ejercicio 3 - TIR'!$C$24)*('Ejercicio 3 - TIR'!$E$24-'Ejercicio 3 - TIR'!$D$24)*(1-T278)))</f>
        <v>0.182448184424609</v>
      </c>
      <c r="V278" s="27">
        <f ca="1" t="shared" si="2075"/>
        <v>0.281976573016149</v>
      </c>
      <c r="W278" s="29">
        <f ca="1">IF(V278&lt;=('Ejercicio 3 - TIR'!$D$25-'Ejercicio 3 - TIR'!$C$25)/('Ejercicio 3 - TIR'!$E$25-'Ejercicio 3 - TIR'!$C$25),'Ejercicio 3 - TIR'!$C$25+SQRT(('Ejercicio 3 - TIR'!$E$25-'Ejercicio 3 - TIR'!$C$25)*('Ejercicio 3 - TIR'!$D$25-'Ejercicio 3 - TIR'!$C$25)*V278),'Ejercicio 3 - TIR'!$E$25-SQRT(('Ejercicio 3 - TIR'!$E$25-'Ejercicio 3 - TIR'!$C$25)*('Ejercicio 3 - TIR'!$E$25-'Ejercicio 3 - TIR'!$D$25)*(1-V278)))</f>
        <v>0.199868749387483</v>
      </c>
      <c r="X278" s="27">
        <f ca="1" t="shared" si="2075"/>
        <v>0.421549067627443</v>
      </c>
      <c r="Y278" s="29">
        <f ca="1">IF(X278&lt;=('Ejercicio 3 - TIR'!$D$26-'Ejercicio 3 - TIR'!$C$26)/('Ejercicio 3 - TIR'!$E$26-'Ejercicio 3 - TIR'!$C$26),'Ejercicio 3 - TIR'!$C$26+SQRT(('Ejercicio 3 - TIR'!$E$26-'Ejercicio 3 - TIR'!$C$26)*('Ejercicio 3 - TIR'!$D$26-'Ejercicio 3 - TIR'!$C$26)*X278),'Ejercicio 3 - TIR'!$E$26-SQRT(('Ejercicio 3 - TIR'!$E$26-'Ejercicio 3 - TIR'!$C$26)*('Ejercicio 3 - TIR'!$E$26-'Ejercicio 3 - TIR'!$D$26)*(1-X278)))</f>
        <v>0.224110510515735</v>
      </c>
      <c r="Z278" s="27">
        <f ca="1" t="shared" si="1908"/>
        <v>1.13580017438623</v>
      </c>
      <c r="AA278" s="27">
        <f ca="1" t="shared" si="1909"/>
        <v>1.31016180021649</v>
      </c>
      <c r="AB278" s="27">
        <f ca="1" t="shared" si="1910"/>
        <v>1.54919844196846</v>
      </c>
      <c r="AC278" s="27">
        <f ca="1" t="shared" si="1911"/>
        <v>1.85883479711774</v>
      </c>
      <c r="AD278" s="27">
        <f ca="1" t="shared" si="1912"/>
        <v>2.2754192124642</v>
      </c>
      <c r="AE278" s="26">
        <f ca="1" t="shared" si="1913"/>
        <v>4999.55851853221</v>
      </c>
      <c r="AF278" s="26">
        <f ca="1" t="shared" si="1914"/>
        <v>5767.06249624188</v>
      </c>
      <c r="AG278" s="26">
        <f ca="1" t="shared" si="1915"/>
        <v>6819.25257814447</v>
      </c>
      <c r="AH278" s="26">
        <f ca="1" t="shared" si="1916"/>
        <v>8182.20806269558</v>
      </c>
      <c r="AI278" s="26">
        <f ca="1" t="shared" si="1917"/>
        <v>10015.9268887722</v>
      </c>
      <c r="AJ278" s="28">
        <f ca="1" t="shared" si="1918"/>
        <v>44462.4519926225</v>
      </c>
      <c r="AK278" s="28">
        <f ca="1" t="shared" si="1919"/>
        <v>56011.6783460011</v>
      </c>
      <c r="AL278" s="28">
        <f ca="1" t="shared" si="1920"/>
        <v>61613.7552524553</v>
      </c>
      <c r="AM278" s="28">
        <f ca="1" t="shared" si="1921"/>
        <v>70522.330219198</v>
      </c>
      <c r="AN278" s="28">
        <f ca="1" t="shared" si="1922"/>
        <v>99828.4915343135</v>
      </c>
      <c r="AO278" s="28">
        <f ca="1">C278/'Ejercicio 3 - TIR'!$D$7</f>
        <v>13536.7504579966</v>
      </c>
      <c r="AP278" s="28">
        <f ca="1" t="shared" si="1923"/>
        <v>30925.7015346259</v>
      </c>
      <c r="AQ278" s="28">
        <f ca="1" t="shared" si="1924"/>
        <v>42474.9278880045</v>
      </c>
      <c r="AR278" s="28">
        <f ca="1" t="shared" si="1925"/>
        <v>48077.0047944587</v>
      </c>
      <c r="AS278" s="28">
        <f ca="1" t="shared" si="1926"/>
        <v>56985.5797612014</v>
      </c>
      <c r="AT278" s="28">
        <f ca="1" t="shared" si="1927"/>
        <v>86291.7410763169</v>
      </c>
      <c r="AU278" s="28">
        <f ca="1">AP278*'Ejercicio 3 - TIR'!$D$5</f>
        <v>15462.850767313</v>
      </c>
      <c r="AV278" s="28">
        <f ca="1">AQ278*'Ejercicio 3 - TIR'!$D$5</f>
        <v>21237.4639440023</v>
      </c>
      <c r="AW278" s="28">
        <f ca="1">AR278*'Ejercicio 3 - TIR'!$D$5</f>
        <v>24038.5023972293</v>
      </c>
      <c r="AX278" s="28">
        <f ca="1">AS278*'Ejercicio 3 - TIR'!$D$5</f>
        <v>28492.7898806007</v>
      </c>
      <c r="AY278" s="28">
        <f ca="1">AT278*'Ejercicio 3 - TIR'!$D$5</f>
        <v>43145.8705381585</v>
      </c>
      <c r="AZ278" s="28">
        <f ca="1" t="shared" ref="AZ278:BD278" si="2076">AJ278-AU278-AE278</f>
        <v>24000.0427067773</v>
      </c>
      <c r="BA278" s="28">
        <f ca="1" t="shared" si="2076"/>
        <v>29007.151905757</v>
      </c>
      <c r="BB278" s="28">
        <f ca="1" t="shared" si="2076"/>
        <v>30756.0002770815</v>
      </c>
      <c r="BC278" s="28">
        <f ca="1" t="shared" si="2076"/>
        <v>33847.3322759017</v>
      </c>
      <c r="BD278" s="28">
        <f ca="1" t="shared" si="2076"/>
        <v>46666.6941073828</v>
      </c>
      <c r="BE278" s="28">
        <f ca="1" t="shared" ref="BE278:BI278" si="2077">AZ278/Z278</f>
        <v>21130.5150747548</v>
      </c>
      <c r="BF278" s="28">
        <f ca="1" t="shared" si="2077"/>
        <v>22140.1294870328</v>
      </c>
      <c r="BG278" s="28">
        <f ca="1" t="shared" si="2077"/>
        <v>19852.8474105628</v>
      </c>
      <c r="BH278" s="28">
        <f ca="1" t="shared" si="2077"/>
        <v>18208.8974923347</v>
      </c>
      <c r="BI278" s="28">
        <f ca="1" t="shared" si="2077"/>
        <v>20509.053387505</v>
      </c>
      <c r="BJ278" s="28">
        <f ca="1" t="shared" si="1930"/>
        <v>83770.8166305614</v>
      </c>
      <c r="BK278" s="28">
        <f ca="1" t="shared" si="1931"/>
        <v>30801.7820664591</v>
      </c>
      <c r="BL278" s="28">
        <f ca="1" t="shared" si="1932"/>
        <v>114572.598697021</v>
      </c>
      <c r="BM278" s="28">
        <f ca="1">BK278*'Ejercicio 3 - TIR'!$D$5</f>
        <v>15400.8910332295</v>
      </c>
      <c r="BN278" s="28">
        <f ca="1" t="shared" si="1933"/>
        <v>99171.707663791</v>
      </c>
      <c r="BO278" s="28">
        <f ca="1" t="shared" si="1934"/>
        <v>43583.9282364111</v>
      </c>
      <c r="BP278" s="28">
        <f ca="1" t="shared" si="1935"/>
        <v>-104499.305297396</v>
      </c>
      <c r="BQ278" s="28">
        <f ca="1" t="shared" ref="BQ278:BT278" si="2078">BE278</f>
        <v>21130.5150747548</v>
      </c>
      <c r="BR278" s="28">
        <f ca="1" t="shared" si="2078"/>
        <v>22140.1294870328</v>
      </c>
      <c r="BS278" s="28">
        <f ca="1" t="shared" si="2078"/>
        <v>19852.8474105628</v>
      </c>
      <c r="BT278" s="28">
        <f ca="1" t="shared" si="2078"/>
        <v>18208.8974923347</v>
      </c>
      <c r="BU278" s="28">
        <f ca="1" t="shared" si="1937"/>
        <v>64092.9816239161</v>
      </c>
      <c r="BV278" s="30">
        <f ca="1" t="shared" si="1938"/>
        <v>10.0495764373526</v>
      </c>
    </row>
    <row r="279" ht="15" customHeight="1" spans="1:74">
      <c r="A279" s="26">
        <v>278</v>
      </c>
      <c r="B279" s="27">
        <f ca="1" t="shared" ref="B279:F279" si="2079">RAND()</f>
        <v>0.897073669806473</v>
      </c>
      <c r="C279" s="28">
        <f ca="1">IF(B279&lt;=('Ejercicio 3 - TIR'!$D$13-'Ejercicio 3 - TIR'!$C$13)/('Ejercicio 3 - TIR'!$E$13-'Ejercicio 3 - TIR'!$C$13),'Ejercicio 3 - TIR'!$C$13+SQRT(('Ejercicio 3 - TIR'!$E$13-'Ejercicio 3 - TIR'!$C$13)*('Ejercicio 3 - TIR'!$D$13-'Ejercicio 3 - TIR'!$C$13)*B279),'Ejercicio 3 - TIR'!$E$13-SQRT(('Ejercicio 3 - TIR'!$E$13-'Ejercicio 3 - TIR'!$C$13)*('Ejercicio 3 - TIR'!$E$13-'Ejercicio 3 - TIR'!$D$13)*(1-B279)))</f>
        <v>88886.4228876463</v>
      </c>
      <c r="D279" s="27">
        <f ca="1" t="shared" si="2079"/>
        <v>0.834480469812534</v>
      </c>
      <c r="E279" s="28">
        <f ca="1">IF(D279&lt;=('Ejercicio 3 - TIR'!$D$14-'Ejercicio 3 - TIR'!$C$14)/('Ejercicio 3 - TIR'!$E$14-'Ejercicio 3 - TIR'!$C$14),'Ejercicio 3 - TIR'!$C$14+SQRT(('Ejercicio 3 - TIR'!$E$14-'Ejercicio 3 - TIR'!$C$14)*('Ejercicio 3 - TIR'!$D$14-'Ejercicio 3 - TIR'!$C$14)*D279),'Ejercicio 3 - TIR'!$E$14-SQRT(('Ejercicio 3 - TIR'!$E$14-'Ejercicio 3 - TIR'!$C$14)*('Ejercicio 3 - TIR'!$E$14-'Ejercicio 3 - TIR'!$D$14)*(1-D279)))</f>
        <v>35017.2367577698</v>
      </c>
      <c r="F279" s="27">
        <f ca="1" t="shared" si="2079"/>
        <v>0.250912209425365</v>
      </c>
      <c r="G279" s="28">
        <f ca="1">IF(F279&lt;=('Ejercicio 3 - TIR'!$D$18-'Ejercicio 3 - TIR'!$C$18)/('Ejercicio 3 - TIR'!$E$18-'Ejercicio 3 - TIR'!$C$18),'Ejercicio 3 - TIR'!$C$18+SQRT(('Ejercicio 3 - TIR'!$E$18-'Ejercicio 3 - TIR'!$C$18)*('Ejercicio 3 - TIR'!$D$18-'Ejercicio 3 - TIR'!$C$18)*F279),'Ejercicio 3 - TIR'!$E$18-SQRT(('Ejercicio 3 - TIR'!$E$18-'Ejercicio 3 - TIR'!$C$18)*('Ejercicio 3 - TIR'!$E$18-'Ejercicio 3 - TIR'!$D$18)*(1-F279)))</f>
        <v>36134.8864222416</v>
      </c>
      <c r="H279" s="27">
        <f ca="1" t="shared" ref="H279:L279" si="2080">RAND()</f>
        <v>0.157528766947259</v>
      </c>
      <c r="I279" s="28">
        <f ca="1">IF(H279&lt;=('Ejercicio 3 - TIR'!$D$18-'Ejercicio 3 - TIR'!$C$18)/('Ejercicio 3 - TIR'!$E$18-'Ejercicio 3 - TIR'!$C$18),'Ejercicio 3 - TIR'!$C$18+SQRT(('Ejercicio 3 - TIR'!$E$18-'Ejercicio 3 - TIR'!$C$18)*('Ejercicio 3 - TIR'!$D$18-'Ejercicio 3 - TIR'!$C$18)*H279),'Ejercicio 3 - TIR'!$E$18-SQRT(('Ejercicio 3 - TIR'!$E$18-'Ejercicio 3 - TIR'!$C$18)*('Ejercicio 3 - TIR'!$E$18-'Ejercicio 3 - TIR'!$D$18)*(1-H279)))</f>
        <v>34860.9993871722</v>
      </c>
      <c r="J279" s="27">
        <f ca="1" t="shared" si="2080"/>
        <v>0.999253762001507</v>
      </c>
      <c r="K279" s="28">
        <f ca="1">IF(J279&lt;=('Ejercicio 3 - TIR'!$D$18-'Ejercicio 3 - TIR'!$C$18)/('Ejercicio 3 - TIR'!$E$18-'Ejercicio 3 - TIR'!$C$18),'Ejercicio 3 - TIR'!$C$18+SQRT(('Ejercicio 3 - TIR'!$E$18-'Ejercicio 3 - TIR'!$C$18)*('Ejercicio 3 - TIR'!$D$18-'Ejercicio 3 - TIR'!$C$18)*J279),'Ejercicio 3 - TIR'!$E$18-SQRT(('Ejercicio 3 - TIR'!$E$18-'Ejercicio 3 - TIR'!$C$18)*('Ejercicio 3 - TIR'!$E$18-'Ejercicio 3 - TIR'!$D$18)*(1-J279)))</f>
        <v>44763.4247479405</v>
      </c>
      <c r="L279" s="27">
        <f ca="1" t="shared" si="2080"/>
        <v>0.630982212952336</v>
      </c>
      <c r="M279" s="28">
        <f ca="1">IF(L279&lt;=('Ejercicio 3 - TIR'!$D$18-'Ejercicio 3 - TIR'!$C$18)/('Ejercicio 3 - TIR'!$E$18-'Ejercicio 3 - TIR'!$C$18),'Ejercicio 3 - TIR'!$C$18+SQRT(('Ejercicio 3 - TIR'!$E$18-'Ejercicio 3 - TIR'!$C$18)*('Ejercicio 3 - TIR'!$D$18-'Ejercicio 3 - TIR'!$C$18)*L279),'Ejercicio 3 - TIR'!$E$18-SQRT(('Ejercicio 3 - TIR'!$E$18-'Ejercicio 3 - TIR'!$C$18)*('Ejercicio 3 - TIR'!$E$18-'Ejercicio 3 - TIR'!$D$18)*(1-L279)))</f>
        <v>39728.6860337278</v>
      </c>
      <c r="N279" s="27">
        <f ca="1" t="shared" ref="N279:R279" si="2081">RAND()</f>
        <v>0.802347731149969</v>
      </c>
      <c r="O279" s="28">
        <f ca="1">IF(N279&lt;=('Ejercicio 3 - TIR'!$D$18-'Ejercicio 3 - TIR'!$C$18)/('Ejercicio 3 - TIR'!$E$18-'Ejercicio 3 - TIR'!$C$18),'Ejercicio 3 - TIR'!$C$18+SQRT(('Ejercicio 3 - TIR'!$E$18-'Ejercicio 3 - TIR'!$C$18)*('Ejercicio 3 - TIR'!$D$18-'Ejercicio 3 - TIR'!$C$18)*N279),'Ejercicio 3 - TIR'!$E$18-SQRT(('Ejercicio 3 - TIR'!$E$18-'Ejercicio 3 - TIR'!$C$18)*('Ejercicio 3 - TIR'!$E$18-'Ejercicio 3 - TIR'!$D$18)*(1-N279)))</f>
        <v>41149.8155675666</v>
      </c>
      <c r="P279" s="27">
        <f ca="1" t="shared" si="2081"/>
        <v>0.900097252306713</v>
      </c>
      <c r="Q279" s="29">
        <f ca="1">IF(P279&lt;=('Ejercicio 3 - TIR'!$D$22-'Ejercicio 3 - TIR'!$C$22)/('Ejercicio 3 - TIR'!$E$22-'Ejercicio 3 - TIR'!$C$22),'Ejercicio 3 - TIR'!$C$22+SQRT(('Ejercicio 3 - TIR'!$E$22-'Ejercicio 3 - TIR'!$C$22)*('Ejercicio 3 - TIR'!$D$22-'Ejercicio 3 - TIR'!$C$22)*P279),'Ejercicio 3 - TIR'!$E$22-SQRT(('Ejercicio 3 - TIR'!$E$22-'Ejercicio 3 - TIR'!$C$22)*('Ejercicio 3 - TIR'!$E$22-'Ejercicio 3 - TIR'!$D$22)*(1-P279)))</f>
        <v>0.166590117604993</v>
      </c>
      <c r="R279" s="27">
        <f ca="1" t="shared" si="2081"/>
        <v>0.0851276317878626</v>
      </c>
      <c r="S279" s="29">
        <f ca="1">IF(R279&lt;=('Ejercicio 3 - TIR'!$D$23-'Ejercicio 3 - TIR'!$C$23)/('Ejercicio 3 - TIR'!$E$23-'Ejercicio 3 - TIR'!$C$23),'Ejercicio 3 - TIR'!$C$23+SQRT(('Ejercicio 3 - TIR'!$E$23-'Ejercicio 3 - TIR'!$C$23)*('Ejercicio 3 - TIR'!$D$23-'Ejercicio 3 - TIR'!$C$23)*R279),'Ejercicio 3 - TIR'!$E$23-SQRT(('Ejercicio 3 - TIR'!$E$23-'Ejercicio 3 - TIR'!$C$23)*('Ejercicio 3 - TIR'!$E$23-'Ejercicio 3 - TIR'!$D$23)*(1-R279)))</f>
        <v>0.132378599970035</v>
      </c>
      <c r="T279" s="27">
        <f ca="1" t="shared" ref="T279:X279" si="2082">RAND()</f>
        <v>0.342556806954416</v>
      </c>
      <c r="U279" s="29">
        <f ca="1">IF(T279&lt;=('Ejercicio 3 - TIR'!$D$24-'Ejercicio 3 - TIR'!$C$24)/('Ejercicio 3 - TIR'!$E$24-'Ejercicio 3 - TIR'!$C$24),'Ejercicio 3 - TIR'!$C$24+SQRT(('Ejercicio 3 - TIR'!$E$24-'Ejercicio 3 - TIR'!$C$24)*('Ejercicio 3 - TIR'!$D$24-'Ejercicio 3 - TIR'!$C$24)*T279),'Ejercicio 3 - TIR'!$E$24-SQRT(('Ejercicio 3 - TIR'!$E$24-'Ejercicio 3 - TIR'!$C$24)*('Ejercicio 3 - TIR'!$E$24-'Ejercicio 3 - TIR'!$D$24)*(1-T279)))</f>
        <v>0.176821060653976</v>
      </c>
      <c r="V279" s="27">
        <f ca="1" t="shared" si="2082"/>
        <v>0.966304150294047</v>
      </c>
      <c r="W279" s="29">
        <f ca="1">IF(V279&lt;=('Ejercicio 3 - TIR'!$D$25-'Ejercicio 3 - TIR'!$C$25)/('Ejercicio 3 - TIR'!$E$25-'Ejercicio 3 - TIR'!$C$25),'Ejercicio 3 - TIR'!$C$25+SQRT(('Ejercicio 3 - TIR'!$E$25-'Ejercicio 3 - TIR'!$C$25)*('Ejercicio 3 - TIR'!$D$25-'Ejercicio 3 - TIR'!$C$25)*V279),'Ejercicio 3 - TIR'!$E$25-SQRT(('Ejercicio 3 - TIR'!$E$25-'Ejercicio 3 - TIR'!$C$25)*('Ejercicio 3 - TIR'!$E$25-'Ejercicio 3 - TIR'!$D$25)*(1-V279)))</f>
        <v>0.239140189966172</v>
      </c>
      <c r="X279" s="27">
        <f ca="1" t="shared" si="2082"/>
        <v>0.956750715410581</v>
      </c>
      <c r="Y279" s="29">
        <f ca="1">IF(X279&lt;=('Ejercicio 3 - TIR'!$D$26-'Ejercicio 3 - TIR'!$C$26)/('Ejercicio 3 - TIR'!$E$26-'Ejercicio 3 - TIR'!$C$26),'Ejercicio 3 - TIR'!$C$26+SQRT(('Ejercicio 3 - TIR'!$E$26-'Ejercicio 3 - TIR'!$C$26)*('Ejercicio 3 - TIR'!$D$26-'Ejercicio 3 - TIR'!$C$26)*X279),'Ejercicio 3 - TIR'!$E$26-SQRT(('Ejercicio 3 - TIR'!$E$26-'Ejercicio 3 - TIR'!$C$26)*('Ejercicio 3 - TIR'!$E$26-'Ejercicio 3 - TIR'!$D$26)*(1-X279)))</f>
        <v>0.264717783642977</v>
      </c>
      <c r="Z279" s="27">
        <f ca="1" t="shared" si="1908"/>
        <v>1.16659011760499</v>
      </c>
      <c r="AA279" s="27">
        <f ca="1" t="shared" si="1909"/>
        <v>1.32102168411242</v>
      </c>
      <c r="AB279" s="27">
        <f ca="1" t="shared" si="1910"/>
        <v>1.55460613944408</v>
      </c>
      <c r="AC279" s="27">
        <f ca="1" t="shared" si="1911"/>
        <v>1.92637494695332</v>
      </c>
      <c r="AD279" s="27">
        <f ca="1" t="shared" si="1912"/>
        <v>2.43632065337615</v>
      </c>
      <c r="AE279" s="26">
        <f ca="1" t="shared" si="1913"/>
        <v>5833.52558967876</v>
      </c>
      <c r="AF279" s="26">
        <f ca="1" t="shared" si="1914"/>
        <v>6605.75954012981</v>
      </c>
      <c r="AG279" s="26">
        <f ca="1" t="shared" si="1915"/>
        <v>7773.79694844069</v>
      </c>
      <c r="AH279" s="26">
        <f ca="1" t="shared" si="1916"/>
        <v>9632.82422744924</v>
      </c>
      <c r="AI279" s="26">
        <f ca="1" t="shared" si="1917"/>
        <v>12182.804107162</v>
      </c>
      <c r="AJ279" s="28">
        <f ca="1" t="shared" si="1918"/>
        <v>42154.6014009659</v>
      </c>
      <c r="AK279" s="28">
        <f ca="1" t="shared" si="1919"/>
        <v>46052.1361202843</v>
      </c>
      <c r="AL279" s="28">
        <f ca="1" t="shared" si="1920"/>
        <v>69589.4949356914</v>
      </c>
      <c r="AM279" s="28">
        <f ca="1" t="shared" si="1921"/>
        <v>76532.3454507473</v>
      </c>
      <c r="AN279" s="28">
        <f ca="1" t="shared" si="1922"/>
        <v>100254.145549882</v>
      </c>
      <c r="AO279" s="28">
        <f ca="1">C279/'Ejercicio 3 - TIR'!$D$7</f>
        <v>17777.2845775293</v>
      </c>
      <c r="AP279" s="28">
        <f ca="1" t="shared" si="1923"/>
        <v>24377.3168234367</v>
      </c>
      <c r="AQ279" s="28">
        <f ca="1" t="shared" si="1924"/>
        <v>28274.8515427551</v>
      </c>
      <c r="AR279" s="28">
        <f ca="1" t="shared" si="1925"/>
        <v>51812.2103581622</v>
      </c>
      <c r="AS279" s="28">
        <f ca="1" t="shared" si="1926"/>
        <v>58755.0608732181</v>
      </c>
      <c r="AT279" s="28">
        <f ca="1" t="shared" si="1927"/>
        <v>82476.8609723529</v>
      </c>
      <c r="AU279" s="28">
        <f ca="1">AP279*'Ejercicio 3 - TIR'!$D$5</f>
        <v>12188.6584117183</v>
      </c>
      <c r="AV279" s="28">
        <f ca="1">AQ279*'Ejercicio 3 - TIR'!$D$5</f>
        <v>14137.4257713775</v>
      </c>
      <c r="AW279" s="28">
        <f ca="1">AR279*'Ejercicio 3 - TIR'!$D$5</f>
        <v>25906.1051790811</v>
      </c>
      <c r="AX279" s="28">
        <f ca="1">AS279*'Ejercicio 3 - TIR'!$D$5</f>
        <v>29377.530436609</v>
      </c>
      <c r="AY279" s="28">
        <f ca="1">AT279*'Ejercicio 3 - TIR'!$D$5</f>
        <v>41238.4304861765</v>
      </c>
      <c r="AZ279" s="28">
        <f ca="1" t="shared" ref="AZ279:BD279" si="2083">AJ279-AU279-AE279</f>
        <v>24132.4173995688</v>
      </c>
      <c r="BA279" s="28">
        <f ca="1" t="shared" si="2083"/>
        <v>25308.950808777</v>
      </c>
      <c r="BB279" s="28">
        <f ca="1" t="shared" si="2083"/>
        <v>35909.5928081697</v>
      </c>
      <c r="BC279" s="28">
        <f ca="1" t="shared" si="2083"/>
        <v>37521.990786689</v>
      </c>
      <c r="BD279" s="28">
        <f ca="1" t="shared" si="2083"/>
        <v>46832.9109565437</v>
      </c>
      <c r="BE279" s="28">
        <f ca="1" t="shared" ref="BE279:BI279" si="2084">AZ279/Z279</f>
        <v>20686.2864989056</v>
      </c>
      <c r="BF279" s="28">
        <f ca="1" t="shared" si="2084"/>
        <v>19158.6187518048</v>
      </c>
      <c r="BG279" s="28">
        <f ca="1" t="shared" si="2084"/>
        <v>23098.8363528596</v>
      </c>
      <c r="BH279" s="28">
        <f ca="1" t="shared" si="2084"/>
        <v>19478.0309233322</v>
      </c>
      <c r="BI279" s="28">
        <f ca="1" t="shared" si="2084"/>
        <v>19222.802586205</v>
      </c>
      <c r="BJ279" s="28">
        <f ca="1" t="shared" si="1930"/>
        <v>85313.2171371173</v>
      </c>
      <c r="BK279" s="28">
        <f ca="1" t="shared" si="1931"/>
        <v>43311.1655771799</v>
      </c>
      <c r="BL279" s="28">
        <f ca="1" t="shared" si="1932"/>
        <v>128624.382714297</v>
      </c>
      <c r="BM279" s="28">
        <f ca="1">BK279*'Ejercicio 3 - TIR'!$D$5</f>
        <v>21655.58278859</v>
      </c>
      <c r="BN279" s="28">
        <f ca="1" t="shared" si="1933"/>
        <v>106968.799925707</v>
      </c>
      <c r="BO279" s="28">
        <f ca="1" t="shared" si="1934"/>
        <v>43905.8790465345</v>
      </c>
      <c r="BP279" s="28">
        <f ca="1" t="shared" si="1935"/>
        <v>-123903.659645416</v>
      </c>
      <c r="BQ279" s="28">
        <f ca="1" t="shared" ref="BQ279:BT279" si="2085">BE279</f>
        <v>20686.2864989056</v>
      </c>
      <c r="BR279" s="28">
        <f ca="1" t="shared" si="2085"/>
        <v>19158.6187518048</v>
      </c>
      <c r="BS279" s="28">
        <f ca="1" t="shared" si="2085"/>
        <v>23098.8363528596</v>
      </c>
      <c r="BT279" s="28">
        <f ca="1" t="shared" si="2085"/>
        <v>19478.0309233322</v>
      </c>
      <c r="BU279" s="28">
        <f ca="1" t="shared" si="1937"/>
        <v>63128.6816327394</v>
      </c>
      <c r="BV279" s="30">
        <f ca="1" t="shared" si="1938"/>
        <v>4.66153853683122</v>
      </c>
    </row>
    <row r="280" ht="15" customHeight="1" spans="1:74">
      <c r="A280" s="26">
        <v>279</v>
      </c>
      <c r="B280" s="27">
        <f ca="1" t="shared" ref="B280:F280" si="2086">RAND()</f>
        <v>0.718069641222389</v>
      </c>
      <c r="C280" s="28">
        <f ca="1">IF(B280&lt;=('Ejercicio 3 - TIR'!$D$13-'Ejercicio 3 - TIR'!$C$13)/('Ejercicio 3 - TIR'!$E$13-'Ejercicio 3 - TIR'!$C$13),'Ejercicio 3 - TIR'!$C$13+SQRT(('Ejercicio 3 - TIR'!$E$13-'Ejercicio 3 - TIR'!$C$13)*('Ejercicio 3 - TIR'!$D$13-'Ejercicio 3 - TIR'!$C$13)*B280),'Ejercicio 3 - TIR'!$E$13-SQRT(('Ejercicio 3 - TIR'!$E$13-'Ejercicio 3 - TIR'!$C$13)*('Ejercicio 3 - TIR'!$E$13-'Ejercicio 3 - TIR'!$D$13)*(1-B280)))</f>
        <v>81606.6199263666</v>
      </c>
      <c r="D280" s="27">
        <f ca="1" t="shared" si="2086"/>
        <v>0.724184257786566</v>
      </c>
      <c r="E280" s="28">
        <f ca="1">IF(D280&lt;=('Ejercicio 3 - TIR'!$D$14-'Ejercicio 3 - TIR'!$C$14)/('Ejercicio 3 - TIR'!$E$14-'Ejercicio 3 - TIR'!$C$14),'Ejercicio 3 - TIR'!$C$14+SQRT(('Ejercicio 3 - TIR'!$E$14-'Ejercicio 3 - TIR'!$C$14)*('Ejercicio 3 - TIR'!$D$14-'Ejercicio 3 - TIR'!$C$14)*D280),'Ejercicio 3 - TIR'!$E$14-SQRT(('Ejercicio 3 - TIR'!$E$14-'Ejercicio 3 - TIR'!$C$14)*('Ejercicio 3 - TIR'!$E$14-'Ejercicio 3 - TIR'!$D$14)*(1-D280)))</f>
        <v>33567.8649476231</v>
      </c>
      <c r="F280" s="27">
        <f ca="1" t="shared" si="2086"/>
        <v>0.803084258635515</v>
      </c>
      <c r="G280" s="28">
        <f ca="1">IF(F280&lt;=('Ejercicio 3 - TIR'!$D$18-'Ejercicio 3 - TIR'!$C$18)/('Ejercicio 3 - TIR'!$E$18-'Ejercicio 3 - TIR'!$C$18),'Ejercicio 3 - TIR'!$C$18+SQRT(('Ejercicio 3 - TIR'!$E$18-'Ejercicio 3 - TIR'!$C$18)*('Ejercicio 3 - TIR'!$D$18-'Ejercicio 3 - TIR'!$C$18)*F280),'Ejercicio 3 - TIR'!$E$18-SQRT(('Ejercicio 3 - TIR'!$E$18-'Ejercicio 3 - TIR'!$C$18)*('Ejercicio 3 - TIR'!$E$18-'Ejercicio 3 - TIR'!$D$18)*(1-F280)))</f>
        <v>41156.9958883269</v>
      </c>
      <c r="H280" s="27">
        <f ca="1" t="shared" ref="H280:L280" si="2087">RAND()</f>
        <v>0.834536848256743</v>
      </c>
      <c r="I280" s="28">
        <f ca="1">IF(H280&lt;=('Ejercicio 3 - TIR'!$D$18-'Ejercicio 3 - TIR'!$C$18)/('Ejercicio 3 - TIR'!$E$18-'Ejercicio 3 - TIR'!$C$18),'Ejercicio 3 - TIR'!$C$18+SQRT(('Ejercicio 3 - TIR'!$E$18-'Ejercicio 3 - TIR'!$C$18)*('Ejercicio 3 - TIR'!$D$18-'Ejercicio 3 - TIR'!$C$18)*H280),'Ejercicio 3 - TIR'!$E$18-SQRT(('Ejercicio 3 - TIR'!$E$18-'Ejercicio 3 - TIR'!$C$18)*('Ejercicio 3 - TIR'!$E$18-'Ejercicio 3 - TIR'!$D$18)*(1-H280)))</f>
        <v>41477.2544257718</v>
      </c>
      <c r="J280" s="27">
        <f ca="1" t="shared" si="2087"/>
        <v>0.442723360525719</v>
      </c>
      <c r="K280" s="28">
        <f ca="1">IF(J280&lt;=('Ejercicio 3 - TIR'!$D$18-'Ejercicio 3 - TIR'!$C$18)/('Ejercicio 3 - TIR'!$E$18-'Ejercicio 3 - TIR'!$C$18),'Ejercicio 3 - TIR'!$C$18+SQRT(('Ejercicio 3 - TIR'!$E$18-'Ejercicio 3 - TIR'!$C$18)*('Ejercicio 3 - TIR'!$D$18-'Ejercicio 3 - TIR'!$C$18)*J280),'Ejercicio 3 - TIR'!$E$18-SQRT(('Ejercicio 3 - TIR'!$E$18-'Ejercicio 3 - TIR'!$C$18)*('Ejercicio 3 - TIR'!$E$18-'Ejercicio 3 - TIR'!$D$18)*(1-J280)))</f>
        <v>38149.141309295</v>
      </c>
      <c r="L280" s="27">
        <f ca="1" t="shared" si="2087"/>
        <v>0.783047911028981</v>
      </c>
      <c r="M280" s="28">
        <f ca="1">IF(L280&lt;=('Ejercicio 3 - TIR'!$D$18-'Ejercicio 3 - TIR'!$C$18)/('Ejercicio 3 - TIR'!$E$18-'Ejercicio 3 - TIR'!$C$18),'Ejercicio 3 - TIR'!$C$18+SQRT(('Ejercicio 3 - TIR'!$E$18-'Ejercicio 3 - TIR'!$C$18)*('Ejercicio 3 - TIR'!$D$18-'Ejercicio 3 - TIR'!$C$18)*L280),'Ejercicio 3 - TIR'!$E$18-SQRT(('Ejercicio 3 - TIR'!$E$18-'Ejercicio 3 - TIR'!$C$18)*('Ejercicio 3 - TIR'!$E$18-'Ejercicio 3 - TIR'!$D$18)*(1-L280)))</f>
        <v>40966.2168287293</v>
      </c>
      <c r="N280" s="27">
        <f ca="1" t="shared" ref="N280:R280" si="2088">RAND()</f>
        <v>0.407078242060967</v>
      </c>
      <c r="O280" s="28">
        <f ca="1">IF(N280&lt;=('Ejercicio 3 - TIR'!$D$18-'Ejercicio 3 - TIR'!$C$18)/('Ejercicio 3 - TIR'!$E$18-'Ejercicio 3 - TIR'!$C$18),'Ejercicio 3 - TIR'!$C$18+SQRT(('Ejercicio 3 - TIR'!$E$18-'Ejercicio 3 - TIR'!$C$18)*('Ejercicio 3 - TIR'!$D$18-'Ejercicio 3 - TIR'!$C$18)*N280),'Ejercicio 3 - TIR'!$E$18-SQRT(('Ejercicio 3 - TIR'!$E$18-'Ejercicio 3 - TIR'!$C$18)*('Ejercicio 3 - TIR'!$E$18-'Ejercicio 3 - TIR'!$D$18)*(1-N280)))</f>
        <v>37814.200938621</v>
      </c>
      <c r="P280" s="27">
        <f ca="1" t="shared" si="2088"/>
        <v>0.525099407080791</v>
      </c>
      <c r="Q280" s="29">
        <f ca="1">IF(P280&lt;=('Ejercicio 3 - TIR'!$D$22-'Ejercicio 3 - TIR'!$C$22)/('Ejercicio 3 - TIR'!$E$22-'Ejercicio 3 - TIR'!$C$22),'Ejercicio 3 - TIR'!$C$22+SQRT(('Ejercicio 3 - TIR'!$E$22-'Ejercicio 3 - TIR'!$C$22)*('Ejercicio 3 - TIR'!$D$22-'Ejercicio 3 - TIR'!$C$22)*P280),'Ejercicio 3 - TIR'!$E$22-SQRT(('Ejercicio 3 - TIR'!$E$22-'Ejercicio 3 - TIR'!$C$22)*('Ejercicio 3 - TIR'!$E$22-'Ejercicio 3 - TIR'!$D$22)*(1-P280)))</f>
        <v>0.150762676811059</v>
      </c>
      <c r="R280" s="27">
        <f ca="1" t="shared" si="2088"/>
        <v>0.692078004769731</v>
      </c>
      <c r="S280" s="29">
        <f ca="1">IF(R280&lt;=('Ejercicio 3 - TIR'!$D$23-'Ejercicio 3 - TIR'!$C$23)/('Ejercicio 3 - TIR'!$E$23-'Ejercicio 3 - TIR'!$C$23),'Ejercicio 3 - TIR'!$C$23+SQRT(('Ejercicio 3 - TIR'!$E$23-'Ejercicio 3 - TIR'!$C$23)*('Ejercicio 3 - TIR'!$D$23-'Ejercicio 3 - TIR'!$C$23)*R280),'Ejercicio 3 - TIR'!$E$23-SQRT(('Ejercicio 3 - TIR'!$E$23-'Ejercicio 3 - TIR'!$C$23)*('Ejercicio 3 - TIR'!$E$23-'Ejercicio 3 - TIR'!$D$23)*(1-R280)))</f>
        <v>0.156457281562774</v>
      </c>
      <c r="T280" s="27">
        <f ca="1" t="shared" ref="T280:X280" si="2089">RAND()</f>
        <v>0.0341362101139278</v>
      </c>
      <c r="U280" s="29">
        <f ca="1">IF(T280&lt;=('Ejercicio 3 - TIR'!$D$24-'Ejercicio 3 - TIR'!$C$24)/('Ejercicio 3 - TIR'!$E$24-'Ejercicio 3 - TIR'!$C$24),'Ejercicio 3 - TIR'!$C$24+SQRT(('Ejercicio 3 - TIR'!$E$24-'Ejercicio 3 - TIR'!$C$24)*('Ejercicio 3 - TIR'!$D$24-'Ejercicio 3 - TIR'!$C$24)*T280),'Ejercicio 3 - TIR'!$E$24-SQRT(('Ejercicio 3 - TIR'!$E$24-'Ejercicio 3 - TIR'!$C$24)*('Ejercicio 3 - TIR'!$E$24-'Ejercicio 3 - TIR'!$D$24)*(1-T280)))</f>
        <v>0.158466760965047</v>
      </c>
      <c r="V280" s="27">
        <f ca="1" t="shared" si="2089"/>
        <v>0.192217415795475</v>
      </c>
      <c r="W280" s="29">
        <f ca="1">IF(V280&lt;=('Ejercicio 3 - TIR'!$D$25-'Ejercicio 3 - TIR'!$C$25)/('Ejercicio 3 - TIR'!$E$25-'Ejercicio 3 - TIR'!$C$25),'Ejercicio 3 - TIR'!$C$25+SQRT(('Ejercicio 3 - TIR'!$E$25-'Ejercicio 3 - TIR'!$C$25)*('Ejercicio 3 - TIR'!$D$25-'Ejercicio 3 - TIR'!$C$25)*V280),'Ejercicio 3 - TIR'!$E$25-SQRT(('Ejercicio 3 - TIR'!$E$25-'Ejercicio 3 - TIR'!$C$25)*('Ejercicio 3 - TIR'!$E$25-'Ejercicio 3 - TIR'!$D$25)*(1-V280)))</f>
        <v>0.196404401303116</v>
      </c>
      <c r="X280" s="27">
        <f ca="1" t="shared" si="2089"/>
        <v>0.765293073603714</v>
      </c>
      <c r="Y280" s="29">
        <f ca="1">IF(X280&lt;=('Ejercicio 3 - TIR'!$D$26-'Ejercicio 3 - TIR'!$C$26)/('Ejercicio 3 - TIR'!$E$26-'Ejercicio 3 - TIR'!$C$26),'Ejercicio 3 - TIR'!$C$26+SQRT(('Ejercicio 3 - TIR'!$E$26-'Ejercicio 3 - TIR'!$C$26)*('Ejercicio 3 - TIR'!$D$26-'Ejercicio 3 - TIR'!$C$26)*X280),'Ejercicio 3 - TIR'!$E$26-SQRT(('Ejercicio 3 - TIR'!$E$26-'Ejercicio 3 - TIR'!$C$26)*('Ejercicio 3 - TIR'!$E$26-'Ejercicio 3 - TIR'!$D$26)*(1-X280)))</f>
        <v>0.24439919379368</v>
      </c>
      <c r="Z280" s="27">
        <f ca="1" t="shared" si="1908"/>
        <v>1.15076267681106</v>
      </c>
      <c r="AA280" s="27">
        <f ca="1" t="shared" si="1909"/>
        <v>1.33080787694882</v>
      </c>
      <c r="AB280" s="27">
        <f ca="1" t="shared" si="1910"/>
        <v>1.54169669067567</v>
      </c>
      <c r="AC280" s="27">
        <f ca="1" t="shared" si="1911"/>
        <v>1.84449270619882</v>
      </c>
      <c r="AD280" s="27">
        <f ca="1" t="shared" si="1912"/>
        <v>2.29528523655213</v>
      </c>
      <c r="AE280" s="26">
        <f ca="1" t="shared" si="1913"/>
        <v>5060.78117433579</v>
      </c>
      <c r="AF280" s="26">
        <f ca="1" t="shared" si="1914"/>
        <v>5852.57723945643</v>
      </c>
      <c r="AG280" s="26">
        <f ca="1" t="shared" si="1915"/>
        <v>6780.01619789085</v>
      </c>
      <c r="AH280" s="26">
        <f ca="1" t="shared" si="1916"/>
        <v>8111.64122006303</v>
      </c>
      <c r="AI280" s="26">
        <f ca="1" t="shared" si="1917"/>
        <v>10094.11979459</v>
      </c>
      <c r="AJ280" s="28">
        <f ca="1" t="shared" si="1918"/>
        <v>47361.9347579528</v>
      </c>
      <c r="AK280" s="28">
        <f ca="1" t="shared" si="1919"/>
        <v>55198.2569040274</v>
      </c>
      <c r="AL280" s="28">
        <f ca="1" t="shared" si="1920"/>
        <v>58814.4049086586</v>
      </c>
      <c r="AM280" s="28">
        <f ca="1" t="shared" si="1921"/>
        <v>75561.8881411506</v>
      </c>
      <c r="AN280" s="28">
        <f ca="1" t="shared" si="1922"/>
        <v>86794.3771464326</v>
      </c>
      <c r="AO280" s="28">
        <f ca="1">C280/'Ejercicio 3 - TIR'!$D$7</f>
        <v>16321.3239852733</v>
      </c>
      <c r="AP280" s="28">
        <f ca="1" t="shared" si="1923"/>
        <v>31040.6107726795</v>
      </c>
      <c r="AQ280" s="28">
        <f ca="1" t="shared" si="1924"/>
        <v>38876.9329187541</v>
      </c>
      <c r="AR280" s="28">
        <f ca="1" t="shared" si="1925"/>
        <v>42493.0809233852</v>
      </c>
      <c r="AS280" s="28">
        <f ca="1" t="shared" si="1926"/>
        <v>59240.5641558772</v>
      </c>
      <c r="AT280" s="28">
        <f ca="1" t="shared" si="1927"/>
        <v>70473.0531611593</v>
      </c>
      <c r="AU280" s="28">
        <f ca="1">AP280*'Ejercicio 3 - TIR'!$D$5</f>
        <v>15520.3053863397</v>
      </c>
      <c r="AV280" s="28">
        <f ca="1">AQ280*'Ejercicio 3 - TIR'!$D$5</f>
        <v>19438.466459377</v>
      </c>
      <c r="AW280" s="28">
        <f ca="1">AR280*'Ejercicio 3 - TIR'!$D$5</f>
        <v>21246.5404616926</v>
      </c>
      <c r="AX280" s="28">
        <f ca="1">AS280*'Ejercicio 3 - TIR'!$D$5</f>
        <v>29620.2820779386</v>
      </c>
      <c r="AY280" s="28">
        <f ca="1">AT280*'Ejercicio 3 - TIR'!$D$5</f>
        <v>35236.5265805796</v>
      </c>
      <c r="AZ280" s="28">
        <f ca="1" t="shared" ref="AZ280:BD280" si="2090">AJ280-AU280-AE280</f>
        <v>26780.8481972773</v>
      </c>
      <c r="BA280" s="28">
        <f ca="1" t="shared" si="2090"/>
        <v>29907.2132051939</v>
      </c>
      <c r="BB280" s="28">
        <f ca="1" t="shared" si="2090"/>
        <v>30787.8482490751</v>
      </c>
      <c r="BC280" s="28">
        <f ca="1" t="shared" si="2090"/>
        <v>37829.9648431489</v>
      </c>
      <c r="BD280" s="28">
        <f ca="1" t="shared" si="2090"/>
        <v>41463.7307712629</v>
      </c>
      <c r="BE280" s="28">
        <f ca="1" t="shared" ref="BE280:BI280" si="2091">AZ280/Z280</f>
        <v>23272.2599862998</v>
      </c>
      <c r="BF280" s="28">
        <f ca="1" t="shared" si="2091"/>
        <v>22472.975794044</v>
      </c>
      <c r="BG280" s="28">
        <f ca="1" t="shared" si="2091"/>
        <v>19970.1072430673</v>
      </c>
      <c r="BH280" s="28">
        <f ca="1" t="shared" si="2091"/>
        <v>20509.6852462539</v>
      </c>
      <c r="BI280" s="28">
        <f ca="1" t="shared" si="2091"/>
        <v>18064.739889822</v>
      </c>
      <c r="BJ280" s="28">
        <f ca="1" t="shared" si="1930"/>
        <v>77047.8248368553</v>
      </c>
      <c r="BK280" s="28">
        <f ca="1" t="shared" si="1931"/>
        <v>37462.0939843821</v>
      </c>
      <c r="BL280" s="28">
        <f ca="1" t="shared" si="1932"/>
        <v>114509.918821237</v>
      </c>
      <c r="BM280" s="28">
        <f ca="1">BK280*'Ejercicio 3 - TIR'!$D$5</f>
        <v>18731.0469921911</v>
      </c>
      <c r="BN280" s="28">
        <f ca="1" t="shared" si="1933"/>
        <v>95778.8718290463</v>
      </c>
      <c r="BO280" s="28">
        <f ca="1" t="shared" si="1934"/>
        <v>41728.5269402598</v>
      </c>
      <c r="BP280" s="28">
        <f ca="1" t="shared" si="1935"/>
        <v>-115174.48487399</v>
      </c>
      <c r="BQ280" s="28">
        <f ca="1" t="shared" ref="BQ280:BT280" si="2092">BE280</f>
        <v>23272.2599862998</v>
      </c>
      <c r="BR280" s="28">
        <f ca="1" t="shared" si="2092"/>
        <v>22472.975794044</v>
      </c>
      <c r="BS280" s="28">
        <f ca="1" t="shared" si="2092"/>
        <v>19970.1072430673</v>
      </c>
      <c r="BT280" s="28">
        <f ca="1" t="shared" si="2092"/>
        <v>20509.6852462539</v>
      </c>
      <c r="BU280" s="28">
        <f ca="1" t="shared" si="1937"/>
        <v>59793.2668300818</v>
      </c>
      <c r="BV280" s="30">
        <f ca="1" t="shared" si="1938"/>
        <v>7.2186790405306</v>
      </c>
    </row>
    <row r="281" ht="15" customHeight="1" spans="1:74">
      <c r="A281" s="26">
        <v>280</v>
      </c>
      <c r="B281" s="27">
        <f ca="1" t="shared" ref="B281:F281" si="2093">RAND()</f>
        <v>0.721707506146019</v>
      </c>
      <c r="C281" s="28">
        <f ca="1">IF(B281&lt;=('Ejercicio 3 - TIR'!$D$13-'Ejercicio 3 - TIR'!$C$13)/('Ejercicio 3 - TIR'!$E$13-'Ejercicio 3 - TIR'!$C$13),'Ejercicio 3 - TIR'!$C$13+SQRT(('Ejercicio 3 - TIR'!$E$13-'Ejercicio 3 - TIR'!$C$13)*('Ejercicio 3 - TIR'!$D$13-'Ejercicio 3 - TIR'!$C$13)*B281),'Ejercicio 3 - TIR'!$E$13-SQRT(('Ejercicio 3 - TIR'!$E$13-'Ejercicio 3 - TIR'!$C$13)*('Ejercicio 3 - TIR'!$E$13-'Ejercicio 3 - TIR'!$D$13)*(1-B281)))</f>
        <v>81725.6739488216</v>
      </c>
      <c r="D281" s="27">
        <f ca="1" t="shared" si="2093"/>
        <v>0.765801641092458</v>
      </c>
      <c r="E281" s="28">
        <f ca="1">IF(D281&lt;=('Ejercicio 3 - TIR'!$D$14-'Ejercicio 3 - TIR'!$C$14)/('Ejercicio 3 - TIR'!$E$14-'Ejercicio 3 - TIR'!$C$14),'Ejercicio 3 - TIR'!$C$14+SQRT(('Ejercicio 3 - TIR'!$E$14-'Ejercicio 3 - TIR'!$C$14)*('Ejercicio 3 - TIR'!$D$14-'Ejercicio 3 - TIR'!$C$14)*D281),'Ejercicio 3 - TIR'!$E$14-SQRT(('Ejercicio 3 - TIR'!$E$14-'Ejercicio 3 - TIR'!$C$14)*('Ejercicio 3 - TIR'!$E$14-'Ejercicio 3 - TIR'!$D$14)*(1-D281)))</f>
        <v>34072.9641610556</v>
      </c>
      <c r="F281" s="27">
        <f ca="1" t="shared" si="2093"/>
        <v>0.56693127524362</v>
      </c>
      <c r="G281" s="28">
        <f ca="1">IF(F281&lt;=('Ejercicio 3 - TIR'!$D$18-'Ejercicio 3 - TIR'!$C$18)/('Ejercicio 3 - TIR'!$E$18-'Ejercicio 3 - TIR'!$C$18),'Ejercicio 3 - TIR'!$C$18+SQRT(('Ejercicio 3 - TIR'!$E$18-'Ejercicio 3 - TIR'!$C$18)*('Ejercicio 3 - TIR'!$D$18-'Ejercicio 3 - TIR'!$C$18)*F281),'Ejercicio 3 - TIR'!$E$18-SQRT(('Ejercicio 3 - TIR'!$E$18-'Ejercicio 3 - TIR'!$C$18)*('Ejercicio 3 - TIR'!$E$18-'Ejercicio 3 - TIR'!$D$18)*(1-F281)))</f>
        <v>39221.6967683037</v>
      </c>
      <c r="H281" s="27">
        <f ca="1" t="shared" ref="H281:L281" si="2094">RAND()</f>
        <v>0.931435771175365</v>
      </c>
      <c r="I281" s="28">
        <f ca="1">IF(H281&lt;=('Ejercicio 3 - TIR'!$D$18-'Ejercicio 3 - TIR'!$C$18)/('Ejercicio 3 - TIR'!$E$18-'Ejercicio 3 - TIR'!$C$18),'Ejercicio 3 - TIR'!$C$18+SQRT(('Ejercicio 3 - TIR'!$E$18-'Ejercicio 3 - TIR'!$C$18)*('Ejercicio 3 - TIR'!$D$18-'Ejercicio 3 - TIR'!$C$18)*H281),'Ejercicio 3 - TIR'!$E$18-SQRT(('Ejercicio 3 - TIR'!$E$18-'Ejercicio 3 - TIR'!$C$18)*('Ejercicio 3 - TIR'!$E$18-'Ejercicio 3 - TIR'!$D$18)*(1-H281)))</f>
        <v>42732.3322196919</v>
      </c>
      <c r="J281" s="27">
        <f ca="1" t="shared" si="2094"/>
        <v>0.175034580086602</v>
      </c>
      <c r="K281" s="28">
        <f ca="1">IF(J281&lt;=('Ejercicio 3 - TIR'!$D$18-'Ejercicio 3 - TIR'!$C$18)/('Ejercicio 3 - TIR'!$E$18-'Ejercicio 3 - TIR'!$C$18),'Ejercicio 3 - TIR'!$C$18+SQRT(('Ejercicio 3 - TIR'!$E$18-'Ejercicio 3 - TIR'!$C$18)*('Ejercicio 3 - TIR'!$D$18-'Ejercicio 3 - TIR'!$C$18)*J281),'Ejercicio 3 - TIR'!$E$18-SQRT(('Ejercicio 3 - TIR'!$E$18-'Ejercicio 3 - TIR'!$C$18)*('Ejercicio 3 - TIR'!$E$18-'Ejercicio 3 - TIR'!$D$18)*(1-J281)))</f>
        <v>35123.9815586115</v>
      </c>
      <c r="L281" s="27">
        <f ca="1" t="shared" si="2094"/>
        <v>0.692355444669592</v>
      </c>
      <c r="M281" s="28">
        <f ca="1">IF(L281&lt;=('Ejercicio 3 - TIR'!$D$18-'Ejercicio 3 - TIR'!$C$18)/('Ejercicio 3 - TIR'!$E$18-'Ejercicio 3 - TIR'!$C$18),'Ejercicio 3 - TIR'!$C$18+SQRT(('Ejercicio 3 - TIR'!$E$18-'Ejercicio 3 - TIR'!$C$18)*('Ejercicio 3 - TIR'!$D$18-'Ejercicio 3 - TIR'!$C$18)*L281),'Ejercicio 3 - TIR'!$E$18-SQRT(('Ejercicio 3 - TIR'!$E$18-'Ejercicio 3 - TIR'!$C$18)*('Ejercicio 3 - TIR'!$E$18-'Ejercicio 3 - TIR'!$D$18)*(1-L281)))</f>
        <v>40196.528167067</v>
      </c>
      <c r="N281" s="27">
        <f ca="1" t="shared" ref="N281:R281" si="2095">RAND()</f>
        <v>0.532351706298408</v>
      </c>
      <c r="O281" s="28">
        <f ca="1">IF(N281&lt;=('Ejercicio 3 - TIR'!$D$18-'Ejercicio 3 - TIR'!$C$18)/('Ejercicio 3 - TIR'!$E$18-'Ejercicio 3 - TIR'!$C$18),'Ejercicio 3 - TIR'!$C$18+SQRT(('Ejercicio 3 - TIR'!$E$18-'Ejercicio 3 - TIR'!$C$18)*('Ejercicio 3 - TIR'!$D$18-'Ejercicio 3 - TIR'!$C$18)*N281),'Ejercicio 3 - TIR'!$E$18-SQRT(('Ejercicio 3 - TIR'!$E$18-'Ejercicio 3 - TIR'!$C$18)*('Ejercicio 3 - TIR'!$E$18-'Ejercicio 3 - TIR'!$D$18)*(1-N281)))</f>
        <v>38936.0369261078</v>
      </c>
      <c r="P281" s="27">
        <f ca="1" t="shared" si="2095"/>
        <v>0.866930761810632</v>
      </c>
      <c r="Q281" s="29">
        <f ca="1">IF(P281&lt;=('Ejercicio 3 - TIR'!$D$22-'Ejercicio 3 - TIR'!$C$22)/('Ejercicio 3 - TIR'!$E$22-'Ejercicio 3 - TIR'!$C$22),'Ejercicio 3 - TIR'!$C$22+SQRT(('Ejercicio 3 - TIR'!$E$22-'Ejercicio 3 - TIR'!$C$22)*('Ejercicio 3 - TIR'!$D$22-'Ejercicio 3 - TIR'!$C$22)*P281),'Ejercicio 3 - TIR'!$E$22-SQRT(('Ejercicio 3 - TIR'!$E$22-'Ejercicio 3 - TIR'!$C$22)*('Ejercicio 3 - TIR'!$E$22-'Ejercicio 3 - TIR'!$D$22)*(1-P281)))</f>
        <v>0.164523416761415</v>
      </c>
      <c r="R281" s="27">
        <f ca="1" t="shared" si="2095"/>
        <v>0.71600477155526</v>
      </c>
      <c r="S281" s="29">
        <f ca="1">IF(R281&lt;=('Ejercicio 3 - TIR'!$D$23-'Ejercicio 3 - TIR'!$C$23)/('Ejercicio 3 - TIR'!$E$23-'Ejercicio 3 - TIR'!$C$23),'Ejercicio 3 - TIR'!$C$23+SQRT(('Ejercicio 3 - TIR'!$E$23-'Ejercicio 3 - TIR'!$C$23)*('Ejercicio 3 - TIR'!$D$23-'Ejercicio 3 - TIR'!$C$23)*R281),'Ejercicio 3 - TIR'!$E$23-SQRT(('Ejercicio 3 - TIR'!$E$23-'Ejercicio 3 - TIR'!$C$23)*('Ejercicio 3 - TIR'!$E$23-'Ejercicio 3 - TIR'!$D$23)*(1-R281)))</f>
        <v>0.157390457518991</v>
      </c>
      <c r="T281" s="27">
        <f ca="1" t="shared" ref="T281:X281" si="2096">RAND()</f>
        <v>0.510792504675265</v>
      </c>
      <c r="U281" s="29">
        <f ca="1">IF(T281&lt;=('Ejercicio 3 - TIR'!$D$24-'Ejercicio 3 - TIR'!$C$24)/('Ejercicio 3 - TIR'!$E$24-'Ejercicio 3 - TIR'!$C$24),'Ejercicio 3 - TIR'!$C$24+SQRT(('Ejercicio 3 - TIR'!$E$24-'Ejercicio 3 - TIR'!$C$24)*('Ejercicio 3 - TIR'!$D$24-'Ejercicio 3 - TIR'!$C$24)*T281),'Ejercicio 3 - TIR'!$E$24-SQRT(('Ejercicio 3 - TIR'!$E$24-'Ejercicio 3 - TIR'!$C$24)*('Ejercicio 3 - TIR'!$E$24-'Ejercicio 3 - TIR'!$D$24)*(1-T281)))</f>
        <v>0.182989447627612</v>
      </c>
      <c r="V281" s="27">
        <f ca="1" t="shared" si="2096"/>
        <v>0.0730618527218898</v>
      </c>
      <c r="W281" s="29">
        <f ca="1">IF(V281&lt;=('Ejercicio 3 - TIR'!$D$25-'Ejercicio 3 - TIR'!$C$25)/('Ejercicio 3 - TIR'!$E$25-'Ejercicio 3 - TIR'!$C$25),'Ejercicio 3 - TIR'!$C$25+SQRT(('Ejercicio 3 - TIR'!$E$25-'Ejercicio 3 - TIR'!$C$25)*('Ejercicio 3 - TIR'!$D$25-'Ejercicio 3 - TIR'!$C$25)*V281),'Ejercicio 3 - TIR'!$E$25-SQRT(('Ejercicio 3 - TIR'!$E$25-'Ejercicio 3 - TIR'!$C$25)*('Ejercicio 3 - TIR'!$E$25-'Ejercicio 3 - TIR'!$D$25)*(1-V281)))</f>
        <v>0.190113683493695</v>
      </c>
      <c r="X281" s="27">
        <f ca="1" t="shared" si="2096"/>
        <v>0.0621789375646085</v>
      </c>
      <c r="Y281" s="29">
        <f ca="1">IF(X281&lt;=('Ejercicio 3 - TIR'!$D$26-'Ejercicio 3 - TIR'!$C$26)/('Ejercicio 3 - TIR'!$E$26-'Ejercicio 3 - TIR'!$C$26),'Ejercicio 3 - TIR'!$C$26+SQRT(('Ejercicio 3 - TIR'!$E$26-'Ejercicio 3 - TIR'!$C$26)*('Ejercicio 3 - TIR'!$D$26-'Ejercicio 3 - TIR'!$C$26)*X281),'Ejercicio 3 - TIR'!$E$26-SQRT(('Ejercicio 3 - TIR'!$E$26-'Ejercicio 3 - TIR'!$C$26)*('Ejercicio 3 - TIR'!$E$26-'Ejercicio 3 - TIR'!$D$26)*(1-X281)))</f>
        <v>0.202956972309318</v>
      </c>
      <c r="Z281" s="27">
        <f ca="1" t="shared" si="1908"/>
        <v>1.16452341676141</v>
      </c>
      <c r="AA281" s="27">
        <f ca="1" t="shared" si="1909"/>
        <v>1.34780829011707</v>
      </c>
      <c r="AB281" s="27">
        <f ca="1" t="shared" si="1910"/>
        <v>1.59444298463351</v>
      </c>
      <c r="AC281" s="27">
        <f ca="1" t="shared" si="1911"/>
        <v>1.89756841356287</v>
      </c>
      <c r="AD281" s="27">
        <f ca="1" t="shared" si="1912"/>
        <v>2.28269315352939</v>
      </c>
      <c r="AE281" s="26">
        <f ca="1" t="shared" si="1913"/>
        <v>5605.8004829661</v>
      </c>
      <c r="AF281" s="26">
        <f ca="1" t="shared" si="1914"/>
        <v>6488.09998574031</v>
      </c>
      <c r="AG281" s="26">
        <f ca="1" t="shared" si="1915"/>
        <v>7675.35381828365</v>
      </c>
      <c r="AH281" s="26">
        <f ca="1" t="shared" si="1916"/>
        <v>9134.54360479496</v>
      </c>
      <c r="AI281" s="26">
        <f ca="1" t="shared" si="1917"/>
        <v>10988.4629182516</v>
      </c>
      <c r="AJ281" s="28">
        <f ca="1" t="shared" si="1918"/>
        <v>45674.5843318052</v>
      </c>
      <c r="AK281" s="28">
        <f ca="1" t="shared" si="1919"/>
        <v>57594.9916217376</v>
      </c>
      <c r="AL281" s="28">
        <f ca="1" t="shared" si="1920"/>
        <v>56003.1859885249</v>
      </c>
      <c r="AM281" s="28">
        <f ca="1" t="shared" si="1921"/>
        <v>76275.6621847166</v>
      </c>
      <c r="AN281" s="28">
        <f ca="1" t="shared" si="1922"/>
        <v>88879.0249167936</v>
      </c>
      <c r="AO281" s="28">
        <f ca="1">C281/'Ejercicio 3 - TIR'!$D$7</f>
        <v>16345.1347897643</v>
      </c>
      <c r="AP281" s="28">
        <f ca="1" t="shared" si="1923"/>
        <v>29329.4495420408</v>
      </c>
      <c r="AQ281" s="28">
        <f ca="1" t="shared" si="1924"/>
        <v>41249.8568319733</v>
      </c>
      <c r="AR281" s="28">
        <f ca="1" t="shared" si="1925"/>
        <v>39658.0511987606</v>
      </c>
      <c r="AS281" s="28">
        <f ca="1" t="shared" si="1926"/>
        <v>59930.5273949523</v>
      </c>
      <c r="AT281" s="28">
        <f ca="1" t="shared" si="1927"/>
        <v>72533.8901270293</v>
      </c>
      <c r="AU281" s="28">
        <f ca="1">AP281*'Ejercicio 3 - TIR'!$D$5</f>
        <v>14664.7247710204</v>
      </c>
      <c r="AV281" s="28">
        <f ca="1">AQ281*'Ejercicio 3 - TIR'!$D$5</f>
        <v>20624.9284159866</v>
      </c>
      <c r="AW281" s="28">
        <f ca="1">AR281*'Ejercicio 3 - TIR'!$D$5</f>
        <v>19829.0255993803</v>
      </c>
      <c r="AX281" s="28">
        <f ca="1">AS281*'Ejercicio 3 - TIR'!$D$5</f>
        <v>29965.2636974761</v>
      </c>
      <c r="AY281" s="28">
        <f ca="1">AT281*'Ejercicio 3 - TIR'!$D$5</f>
        <v>36266.9450635146</v>
      </c>
      <c r="AZ281" s="28">
        <f ca="1" t="shared" ref="AZ281:BD281" si="2097">AJ281-AU281-AE281</f>
        <v>25404.0590778186</v>
      </c>
      <c r="BA281" s="28">
        <f ca="1" t="shared" si="2097"/>
        <v>30481.9632200106</v>
      </c>
      <c r="BB281" s="28">
        <f ca="1" t="shared" si="2097"/>
        <v>28498.806570861</v>
      </c>
      <c r="BC281" s="28">
        <f ca="1" t="shared" si="2097"/>
        <v>37175.8548824455</v>
      </c>
      <c r="BD281" s="28">
        <f ca="1" t="shared" si="2097"/>
        <v>41623.6169350274</v>
      </c>
      <c r="BE281" s="28">
        <f ca="1" t="shared" ref="BE281:BI281" si="2098">AZ281/Z281</f>
        <v>21814.9834620487</v>
      </c>
      <c r="BF281" s="28">
        <f ca="1" t="shared" si="2098"/>
        <v>22615.9487543758</v>
      </c>
      <c r="BG281" s="28">
        <f ca="1" t="shared" si="2098"/>
        <v>17873.8323323687</v>
      </c>
      <c r="BH281" s="28">
        <f ca="1" t="shared" si="2098"/>
        <v>19591.3120268714</v>
      </c>
      <c r="BI281" s="28">
        <f ca="1" t="shared" si="2098"/>
        <v>18234.4336866613</v>
      </c>
      <c r="BJ281" s="28">
        <f ca="1" t="shared" si="1930"/>
        <v>77778.1220108938</v>
      </c>
      <c r="BK281" s="28">
        <f ca="1" t="shared" si="1931"/>
        <v>37310.92727811</v>
      </c>
      <c r="BL281" s="28">
        <f ca="1" t="shared" si="1932"/>
        <v>115089.049289004</v>
      </c>
      <c r="BM281" s="28">
        <f ca="1">BK281*'Ejercicio 3 - TIR'!$D$5</f>
        <v>18655.463639055</v>
      </c>
      <c r="BN281" s="28">
        <f ca="1" t="shared" si="1933"/>
        <v>96433.5856499489</v>
      </c>
      <c r="BO281" s="28">
        <f ca="1" t="shared" si="1934"/>
        <v>42245.5315559378</v>
      </c>
      <c r="BP281" s="28">
        <f ca="1" t="shared" si="1935"/>
        <v>-115798.638109877</v>
      </c>
      <c r="BQ281" s="28">
        <f ca="1" t="shared" ref="BQ281:BT281" si="2099">BE281</f>
        <v>21814.9834620487</v>
      </c>
      <c r="BR281" s="28">
        <f ca="1" t="shared" si="2099"/>
        <v>22615.9487543758</v>
      </c>
      <c r="BS281" s="28">
        <f ca="1" t="shared" si="2099"/>
        <v>17873.8323323687</v>
      </c>
      <c r="BT281" s="28">
        <f ca="1" t="shared" si="2099"/>
        <v>19591.3120268714</v>
      </c>
      <c r="BU281" s="28">
        <f ca="1" t="shared" si="1937"/>
        <v>60479.9652425991</v>
      </c>
      <c r="BV281" s="30">
        <f ca="1" t="shared" si="1938"/>
        <v>6.17000291092276</v>
      </c>
    </row>
    <row r="282" ht="15" customHeight="1" spans="1:74">
      <c r="A282" s="26">
        <v>281</v>
      </c>
      <c r="B282" s="27">
        <f ca="1" t="shared" ref="B282:F282" si="2100">RAND()</f>
        <v>0.751089592645436</v>
      </c>
      <c r="C282" s="28">
        <f ca="1">IF(B282&lt;=('Ejercicio 3 - TIR'!$D$13-'Ejercicio 3 - TIR'!$C$13)/('Ejercicio 3 - TIR'!$E$13-'Ejercicio 3 - TIR'!$C$13),'Ejercicio 3 - TIR'!$C$13+SQRT(('Ejercicio 3 - TIR'!$E$13-'Ejercicio 3 - TIR'!$C$13)*('Ejercicio 3 - TIR'!$D$13-'Ejercicio 3 - TIR'!$C$13)*B282),'Ejercicio 3 - TIR'!$E$13-SQRT(('Ejercicio 3 - TIR'!$E$13-'Ejercicio 3 - TIR'!$C$13)*('Ejercicio 3 - TIR'!$E$13-'Ejercicio 3 - TIR'!$D$13)*(1-B282)))</f>
        <v>82717.2777368414</v>
      </c>
      <c r="D282" s="27">
        <f ca="1" t="shared" si="2100"/>
        <v>0.642184698744834</v>
      </c>
      <c r="E282" s="28">
        <f ca="1">IF(D282&lt;=('Ejercicio 3 - TIR'!$D$14-'Ejercicio 3 - TIR'!$C$14)/('Ejercicio 3 - TIR'!$E$14-'Ejercicio 3 - TIR'!$C$14),'Ejercicio 3 - TIR'!$C$14+SQRT(('Ejercicio 3 - TIR'!$E$14-'Ejercicio 3 - TIR'!$C$14)*('Ejercicio 3 - TIR'!$D$14-'Ejercicio 3 - TIR'!$C$14)*D282),'Ejercicio 3 - TIR'!$E$14-SQRT(('Ejercicio 3 - TIR'!$E$14-'Ejercicio 3 - TIR'!$C$14)*('Ejercicio 3 - TIR'!$E$14-'Ejercicio 3 - TIR'!$D$14)*(1-D282)))</f>
        <v>32673.8621915586</v>
      </c>
      <c r="F282" s="27">
        <f ca="1" t="shared" si="2100"/>
        <v>0.476462554823368</v>
      </c>
      <c r="G282" s="28">
        <f ca="1">IF(F282&lt;=('Ejercicio 3 - TIR'!$D$18-'Ejercicio 3 - TIR'!$C$18)/('Ejercicio 3 - TIR'!$E$18-'Ejercicio 3 - TIR'!$C$18),'Ejercicio 3 - TIR'!$C$18+SQRT(('Ejercicio 3 - TIR'!$E$18-'Ejercicio 3 - TIR'!$C$18)*('Ejercicio 3 - TIR'!$D$18-'Ejercicio 3 - TIR'!$C$18)*F282),'Ejercicio 3 - TIR'!$E$18-SQRT(('Ejercicio 3 - TIR'!$E$18-'Ejercicio 3 - TIR'!$C$18)*('Ejercicio 3 - TIR'!$E$18-'Ejercicio 3 - TIR'!$D$18)*(1-F282)))</f>
        <v>38453.9566608485</v>
      </c>
      <c r="H282" s="27">
        <f ca="1" t="shared" ref="H282:L282" si="2101">RAND()</f>
        <v>0.144644448374739</v>
      </c>
      <c r="I282" s="28">
        <f ca="1">IF(H282&lt;=('Ejercicio 3 - TIR'!$D$18-'Ejercicio 3 - TIR'!$C$18)/('Ejercicio 3 - TIR'!$E$18-'Ejercicio 3 - TIR'!$C$18),'Ejercicio 3 - TIR'!$C$18+SQRT(('Ejercicio 3 - TIR'!$E$18-'Ejercicio 3 - TIR'!$C$18)*('Ejercicio 3 - TIR'!$D$18-'Ejercicio 3 - TIR'!$C$18)*H282),'Ejercicio 3 - TIR'!$E$18-SQRT(('Ejercicio 3 - TIR'!$E$18-'Ejercicio 3 - TIR'!$C$18)*('Ejercicio 3 - TIR'!$E$18-'Ejercicio 3 - TIR'!$D$18)*(1-H282)))</f>
        <v>34657.9681467579</v>
      </c>
      <c r="J282" s="27">
        <f ca="1" t="shared" si="2101"/>
        <v>0.143321534350596</v>
      </c>
      <c r="K282" s="28">
        <f ca="1">IF(J282&lt;=('Ejercicio 3 - TIR'!$D$18-'Ejercicio 3 - TIR'!$C$18)/('Ejercicio 3 - TIR'!$E$18-'Ejercicio 3 - TIR'!$C$18),'Ejercicio 3 - TIR'!$C$18+SQRT(('Ejercicio 3 - TIR'!$E$18-'Ejercicio 3 - TIR'!$C$18)*('Ejercicio 3 - TIR'!$D$18-'Ejercicio 3 - TIR'!$C$18)*J282),'Ejercicio 3 - TIR'!$E$18-SQRT(('Ejercicio 3 - TIR'!$E$18-'Ejercicio 3 - TIR'!$C$18)*('Ejercicio 3 - TIR'!$E$18-'Ejercicio 3 - TIR'!$D$18)*(1-J282)))</f>
        <v>34636.6183962657</v>
      </c>
      <c r="L282" s="27">
        <f ca="1" t="shared" si="2101"/>
        <v>0.440728504535533</v>
      </c>
      <c r="M282" s="28">
        <f ca="1">IF(L282&lt;=('Ejercicio 3 - TIR'!$D$18-'Ejercicio 3 - TIR'!$C$18)/('Ejercicio 3 - TIR'!$E$18-'Ejercicio 3 - TIR'!$C$18),'Ejercicio 3 - TIR'!$C$18+SQRT(('Ejercicio 3 - TIR'!$E$18-'Ejercicio 3 - TIR'!$C$18)*('Ejercicio 3 - TIR'!$D$18-'Ejercicio 3 - TIR'!$C$18)*L282),'Ejercicio 3 - TIR'!$E$18-SQRT(('Ejercicio 3 - TIR'!$E$18-'Ejercicio 3 - TIR'!$C$18)*('Ejercicio 3 - TIR'!$E$18-'Ejercicio 3 - TIR'!$D$18)*(1-L282)))</f>
        <v>38130.761076328</v>
      </c>
      <c r="N282" s="27">
        <f ca="1" t="shared" ref="N282:R282" si="2102">RAND()</f>
        <v>0.631628976696069</v>
      </c>
      <c r="O282" s="28">
        <f ca="1">IF(N282&lt;=('Ejercicio 3 - TIR'!$D$18-'Ejercicio 3 - TIR'!$C$18)/('Ejercicio 3 - TIR'!$E$18-'Ejercicio 3 - TIR'!$C$18),'Ejercicio 3 - TIR'!$C$18+SQRT(('Ejercicio 3 - TIR'!$E$18-'Ejercicio 3 - TIR'!$C$18)*('Ejercicio 3 - TIR'!$D$18-'Ejercicio 3 - TIR'!$C$18)*N282),'Ejercicio 3 - TIR'!$E$18-SQRT(('Ejercicio 3 - TIR'!$E$18-'Ejercicio 3 - TIR'!$C$18)*('Ejercicio 3 - TIR'!$E$18-'Ejercicio 3 - TIR'!$D$18)*(1-N282)))</f>
        <v>39733.6707620717</v>
      </c>
      <c r="P282" s="27">
        <f ca="1" t="shared" si="2102"/>
        <v>0.392670036775182</v>
      </c>
      <c r="Q282" s="29">
        <f ca="1">IF(P282&lt;=('Ejercicio 3 - TIR'!$D$22-'Ejercicio 3 - TIR'!$C$22)/('Ejercicio 3 - TIR'!$E$22-'Ejercicio 3 - TIR'!$C$22),'Ejercicio 3 - TIR'!$C$22+SQRT(('Ejercicio 3 - TIR'!$E$22-'Ejercicio 3 - TIR'!$C$22)*('Ejercicio 3 - TIR'!$D$22-'Ejercicio 3 - TIR'!$C$22)*P282),'Ejercicio 3 - TIR'!$E$22-SQRT(('Ejercicio 3 - TIR'!$E$22-'Ejercicio 3 - TIR'!$C$22)*('Ejercicio 3 - TIR'!$E$22-'Ejercicio 3 - TIR'!$D$22)*(1-P282)))</f>
        <v>0.146585824534803</v>
      </c>
      <c r="R282" s="27">
        <f ca="1" t="shared" si="2102"/>
        <v>0.0766472417050659</v>
      </c>
      <c r="S282" s="29">
        <f ca="1">IF(R282&lt;=('Ejercicio 3 - TIR'!$D$23-'Ejercicio 3 - TIR'!$C$23)/('Ejercicio 3 - TIR'!$E$23-'Ejercicio 3 - TIR'!$C$23),'Ejercicio 3 - TIR'!$C$23+SQRT(('Ejercicio 3 - TIR'!$E$23-'Ejercicio 3 - TIR'!$C$23)*('Ejercicio 3 - TIR'!$D$23-'Ejercicio 3 - TIR'!$C$23)*R282),'Ejercicio 3 - TIR'!$E$23-SQRT(('Ejercicio 3 - TIR'!$E$23-'Ejercicio 3 - TIR'!$C$23)*('Ejercicio 3 - TIR'!$E$23-'Ejercicio 3 - TIR'!$D$23)*(1-R282)))</f>
        <v>0.131745851823904</v>
      </c>
      <c r="T282" s="27">
        <f ca="1" t="shared" ref="T282:X282" si="2103">RAND()</f>
        <v>0.867229912298763</v>
      </c>
      <c r="U282" s="29">
        <f ca="1">IF(T282&lt;=('Ejercicio 3 - TIR'!$D$24-'Ejercicio 3 - TIR'!$C$24)/('Ejercicio 3 - TIR'!$E$24-'Ejercicio 3 - TIR'!$C$24),'Ejercicio 3 - TIR'!$C$24+SQRT(('Ejercicio 3 - TIR'!$E$24-'Ejercicio 3 - TIR'!$C$24)*('Ejercicio 3 - TIR'!$D$24-'Ejercicio 3 - TIR'!$C$24)*T282),'Ejercicio 3 - TIR'!$E$24-SQRT(('Ejercicio 3 - TIR'!$E$24-'Ejercicio 3 - TIR'!$C$24)*('Ejercicio 3 - TIR'!$E$24-'Ejercicio 3 - TIR'!$D$24)*(1-T282)))</f>
        <v>0.200719018552899</v>
      </c>
      <c r="V282" s="27">
        <f ca="1" t="shared" si="2103"/>
        <v>0.38497669666008</v>
      </c>
      <c r="W282" s="29">
        <f ca="1">IF(V282&lt;=('Ejercicio 3 - TIR'!$D$25-'Ejercicio 3 - TIR'!$C$25)/('Ejercicio 3 - TIR'!$E$25-'Ejercicio 3 - TIR'!$C$25),'Ejercicio 3 - TIR'!$C$25+SQRT(('Ejercicio 3 - TIR'!$E$25-'Ejercicio 3 - TIR'!$C$25)*('Ejercicio 3 - TIR'!$D$25-'Ejercicio 3 - TIR'!$C$25)*V282),'Ejercicio 3 - TIR'!$E$25-SQRT(('Ejercicio 3 - TIR'!$E$25-'Ejercicio 3 - TIR'!$C$25)*('Ejercicio 3 - TIR'!$E$25-'Ejercicio 3 - TIR'!$D$25)*(1-V282)))</f>
        <v>0.203604078178252</v>
      </c>
      <c r="X282" s="27">
        <f ca="1" t="shared" si="2103"/>
        <v>0.372114567352778</v>
      </c>
      <c r="Y282" s="29">
        <f ca="1">IF(X282&lt;=('Ejercicio 3 - TIR'!$D$26-'Ejercicio 3 - TIR'!$C$26)/('Ejercicio 3 - TIR'!$E$26-'Ejercicio 3 - TIR'!$C$26),'Ejercicio 3 - TIR'!$C$26+SQRT(('Ejercicio 3 - TIR'!$E$26-'Ejercicio 3 - TIR'!$C$26)*('Ejercicio 3 - TIR'!$D$26-'Ejercicio 3 - TIR'!$C$26)*X282),'Ejercicio 3 - TIR'!$E$26-SQRT(('Ejercicio 3 - TIR'!$E$26-'Ejercicio 3 - TIR'!$C$26)*('Ejercicio 3 - TIR'!$E$26-'Ejercicio 3 - TIR'!$D$26)*(1-X282)))</f>
        <v>0.221771301437393</v>
      </c>
      <c r="Z282" s="27">
        <f ca="1" t="shared" si="1908"/>
        <v>1.1465858245348</v>
      </c>
      <c r="AA282" s="27">
        <f ca="1" t="shared" si="1909"/>
        <v>1.29764375067735</v>
      </c>
      <c r="AB282" s="27">
        <f ca="1" t="shared" si="1910"/>
        <v>1.55810553074461</v>
      </c>
      <c r="AC282" s="27">
        <f ca="1" t="shared" si="1911"/>
        <v>1.87534217103631</v>
      </c>
      <c r="AD282" s="27">
        <f ca="1" t="shared" si="1912"/>
        <v>2.29123924494746</v>
      </c>
      <c r="AE282" s="26">
        <f ca="1" t="shared" si="1913"/>
        <v>4789.52503008614</v>
      </c>
      <c r="AF282" s="26">
        <f ca="1" t="shared" si="1914"/>
        <v>5420.52508500674</v>
      </c>
      <c r="AG282" s="26">
        <f ca="1" t="shared" si="1915"/>
        <v>6508.52756011067</v>
      </c>
      <c r="AH282" s="26">
        <f ca="1" t="shared" si="1916"/>
        <v>7833.69031428475</v>
      </c>
      <c r="AI282" s="26">
        <f ca="1" t="shared" si="1917"/>
        <v>9570.97801034117</v>
      </c>
      <c r="AJ282" s="28">
        <f ca="1" t="shared" si="1918"/>
        <v>44090.7616046046</v>
      </c>
      <c r="AK282" s="28">
        <f ca="1" t="shared" si="1919"/>
        <v>44973.6957768151</v>
      </c>
      <c r="AL282" s="28">
        <f ca="1" t="shared" si="1920"/>
        <v>53967.5066895122</v>
      </c>
      <c r="AM282" s="28">
        <f ca="1" t="shared" si="1921"/>
        <v>71508.2242601477</v>
      </c>
      <c r="AN282" s="28">
        <f ca="1" t="shared" si="1922"/>
        <v>91039.3457958801</v>
      </c>
      <c r="AO282" s="28">
        <f ca="1">C282/'Ejercicio 3 - TIR'!$D$7</f>
        <v>16543.4555473683</v>
      </c>
      <c r="AP282" s="28">
        <f ca="1" t="shared" si="1923"/>
        <v>27547.3060572363</v>
      </c>
      <c r="AQ282" s="28">
        <f ca="1" t="shared" si="1924"/>
        <v>28430.2402294469</v>
      </c>
      <c r="AR282" s="28">
        <f ca="1" t="shared" si="1925"/>
        <v>37424.051142144</v>
      </c>
      <c r="AS282" s="28">
        <f ca="1" t="shared" si="1926"/>
        <v>54964.7687127794</v>
      </c>
      <c r="AT282" s="28">
        <f ca="1" t="shared" si="1927"/>
        <v>74495.8902485118</v>
      </c>
      <c r="AU282" s="28">
        <f ca="1">AP282*'Ejercicio 3 - TIR'!$D$5</f>
        <v>13773.6530286181</v>
      </c>
      <c r="AV282" s="28">
        <f ca="1">AQ282*'Ejercicio 3 - TIR'!$D$5</f>
        <v>14215.1201147234</v>
      </c>
      <c r="AW282" s="28">
        <f ca="1">AR282*'Ejercicio 3 - TIR'!$D$5</f>
        <v>18712.025571072</v>
      </c>
      <c r="AX282" s="28">
        <f ca="1">AS282*'Ejercicio 3 - TIR'!$D$5</f>
        <v>27482.3843563897</v>
      </c>
      <c r="AY282" s="28">
        <f ca="1">AT282*'Ejercicio 3 - TIR'!$D$5</f>
        <v>37247.9451242559</v>
      </c>
      <c r="AZ282" s="28">
        <f ca="1" t="shared" ref="AZ282:BD282" si="2104">AJ282-AU282-AE282</f>
        <v>25527.5835459003</v>
      </c>
      <c r="BA282" s="28">
        <f ca="1" t="shared" si="2104"/>
        <v>25338.050577085</v>
      </c>
      <c r="BB282" s="28">
        <f ca="1" t="shared" si="2104"/>
        <v>28746.9535583296</v>
      </c>
      <c r="BC282" s="28">
        <f ca="1" t="shared" si="2104"/>
        <v>36192.1495894732</v>
      </c>
      <c r="BD282" s="28">
        <f ca="1" t="shared" si="2104"/>
        <v>44220.422661283</v>
      </c>
      <c r="BE282" s="28">
        <f ca="1" t="shared" ref="BE282:BI282" si="2105">AZ282/Z282</f>
        <v>22263.9971641525</v>
      </c>
      <c r="BF282" s="28">
        <f ca="1" t="shared" si="2105"/>
        <v>19526.1993623896</v>
      </c>
      <c r="BG282" s="28">
        <f ca="1" t="shared" si="2105"/>
        <v>18449.9400015553</v>
      </c>
      <c r="BH282" s="28">
        <f ca="1" t="shared" si="2105"/>
        <v>19298.9578906945</v>
      </c>
      <c r="BI282" s="28">
        <f ca="1" t="shared" si="2105"/>
        <v>19299.7840617456</v>
      </c>
      <c r="BJ282" s="28">
        <f ca="1" t="shared" si="1930"/>
        <v>74863.6353373039</v>
      </c>
      <c r="BK282" s="28">
        <f ca="1" t="shared" si="1931"/>
        <v>37905.0145971739</v>
      </c>
      <c r="BL282" s="28">
        <f ca="1" t="shared" si="1932"/>
        <v>112768.649934478</v>
      </c>
      <c r="BM282" s="28">
        <f ca="1">BK282*'Ejercicio 3 - TIR'!$D$5</f>
        <v>18952.507298587</v>
      </c>
      <c r="BN282" s="28">
        <f ca="1" t="shared" si="1933"/>
        <v>93816.1426358909</v>
      </c>
      <c r="BO282" s="28">
        <f ca="1" t="shared" si="1934"/>
        <v>40945.5899652427</v>
      </c>
      <c r="BP282" s="28">
        <f ca="1" t="shared" si="1935"/>
        <v>-115391.1399284</v>
      </c>
      <c r="BQ282" s="28">
        <f ca="1" t="shared" ref="BQ282:BT282" si="2106">BE282</f>
        <v>22263.9971641525</v>
      </c>
      <c r="BR282" s="28">
        <f ca="1" t="shared" si="2106"/>
        <v>19526.1993623896</v>
      </c>
      <c r="BS282" s="28">
        <f ca="1" t="shared" si="2106"/>
        <v>18449.9400015553</v>
      </c>
      <c r="BT282" s="28">
        <f ca="1" t="shared" si="2106"/>
        <v>19298.9578906945</v>
      </c>
      <c r="BU282" s="28">
        <f ca="1" t="shared" si="1937"/>
        <v>60245.3740269883</v>
      </c>
      <c r="BV282" s="30">
        <f ca="1" t="shared" si="1938"/>
        <v>5.67170110378086</v>
      </c>
    </row>
    <row r="283" ht="15" customHeight="1" spans="1:74">
      <c r="A283" s="26">
        <v>282</v>
      </c>
      <c r="B283" s="27">
        <f ca="1" t="shared" ref="B283:F283" si="2107">RAND()</f>
        <v>0.822933253487494</v>
      </c>
      <c r="C283" s="28">
        <f ca="1">IF(B283&lt;=('Ejercicio 3 - TIR'!$D$13-'Ejercicio 3 - TIR'!$C$13)/('Ejercicio 3 - TIR'!$E$13-'Ejercicio 3 - TIR'!$C$13),'Ejercicio 3 - TIR'!$C$13+SQRT(('Ejercicio 3 - TIR'!$E$13-'Ejercicio 3 - TIR'!$C$13)*('Ejercicio 3 - TIR'!$D$13-'Ejercicio 3 - TIR'!$C$13)*B283),'Ejercicio 3 - TIR'!$E$13-SQRT(('Ejercicio 3 - TIR'!$E$13-'Ejercicio 3 - TIR'!$C$13)*('Ejercicio 3 - TIR'!$E$13-'Ejercicio 3 - TIR'!$D$13)*(1-B283)))</f>
        <v>85423.3029867872</v>
      </c>
      <c r="D283" s="27">
        <f ca="1" t="shared" si="2107"/>
        <v>0.241184902185395</v>
      </c>
      <c r="E283" s="28">
        <f ca="1">IF(D283&lt;=('Ejercicio 3 - TIR'!$D$14-'Ejercicio 3 - TIR'!$C$14)/('Ejercicio 3 - TIR'!$E$14-'Ejercicio 3 - TIR'!$C$14),'Ejercicio 3 - TIR'!$C$14+SQRT(('Ejercicio 3 - TIR'!$E$14-'Ejercicio 3 - TIR'!$C$14)*('Ejercicio 3 - TIR'!$D$14-'Ejercicio 3 - TIR'!$C$14)*D283),'Ejercicio 3 - TIR'!$E$14-SQRT(('Ejercicio 3 - TIR'!$E$14-'Ejercicio 3 - TIR'!$C$14)*('Ejercicio 3 - TIR'!$E$14-'Ejercicio 3 - TIR'!$D$14)*(1-D283)))</f>
        <v>29253.1009468275</v>
      </c>
      <c r="F283" s="27">
        <f ca="1" t="shared" si="2107"/>
        <v>0.909899535424599</v>
      </c>
      <c r="G283" s="28">
        <f ca="1">IF(F283&lt;=('Ejercicio 3 - TIR'!$D$18-'Ejercicio 3 - TIR'!$C$18)/('Ejercicio 3 - TIR'!$E$18-'Ejercicio 3 - TIR'!$C$18),'Ejercicio 3 - TIR'!$C$18+SQRT(('Ejercicio 3 - TIR'!$E$18-'Ejercicio 3 - TIR'!$C$18)*('Ejercicio 3 - TIR'!$D$18-'Ejercicio 3 - TIR'!$C$18)*F283),'Ejercicio 3 - TIR'!$E$18-SQRT(('Ejercicio 3 - TIR'!$E$18-'Ejercicio 3 - TIR'!$C$18)*('Ejercicio 3 - TIR'!$E$18-'Ejercicio 3 - TIR'!$D$18)*(1-F283)))</f>
        <v>42400.4741118513</v>
      </c>
      <c r="H283" s="27">
        <f ca="1" t="shared" ref="H283:L283" si="2108">RAND()</f>
        <v>0.104584125171914</v>
      </c>
      <c r="I283" s="28">
        <f ca="1">IF(H283&lt;=('Ejercicio 3 - TIR'!$D$18-'Ejercicio 3 - TIR'!$C$18)/('Ejercicio 3 - TIR'!$E$18-'Ejercicio 3 - TIR'!$C$18),'Ejercicio 3 - TIR'!$C$18+SQRT(('Ejercicio 3 - TIR'!$E$18-'Ejercicio 3 - TIR'!$C$18)*('Ejercicio 3 - TIR'!$D$18-'Ejercicio 3 - TIR'!$C$18)*H283),'Ejercicio 3 - TIR'!$E$18-SQRT(('Ejercicio 3 - TIR'!$E$18-'Ejercicio 3 - TIR'!$C$18)*('Ejercicio 3 - TIR'!$E$18-'Ejercicio 3 - TIR'!$D$18)*(1-H283)))</f>
        <v>33960.7598735327</v>
      </c>
      <c r="J283" s="27">
        <f ca="1" t="shared" si="2108"/>
        <v>0.989325337234279</v>
      </c>
      <c r="K283" s="28">
        <f ca="1">IF(J283&lt;=('Ejercicio 3 - TIR'!$D$18-'Ejercicio 3 - TIR'!$C$18)/('Ejercicio 3 - TIR'!$E$18-'Ejercicio 3 - TIR'!$C$18),'Ejercicio 3 - TIR'!$C$18+SQRT(('Ejercicio 3 - TIR'!$E$18-'Ejercicio 3 - TIR'!$C$18)*('Ejercicio 3 - TIR'!$D$18-'Ejercicio 3 - TIR'!$C$18)*J283),'Ejercicio 3 - TIR'!$E$18-SQRT(('Ejercicio 3 - TIR'!$E$18-'Ejercicio 3 - TIR'!$C$18)*('Ejercicio 3 - TIR'!$E$18-'Ejercicio 3 - TIR'!$D$18)*(1-J283)))</f>
        <v>44105.2376251601</v>
      </c>
      <c r="L283" s="27">
        <f ca="1" t="shared" si="2108"/>
        <v>0.83301949403497</v>
      </c>
      <c r="M283" s="28">
        <f ca="1">IF(L283&lt;=('Ejercicio 3 - TIR'!$D$18-'Ejercicio 3 - TIR'!$C$18)/('Ejercicio 3 - TIR'!$E$18-'Ejercicio 3 - TIR'!$C$18),'Ejercicio 3 - TIR'!$C$18+SQRT(('Ejercicio 3 - TIR'!$E$18-'Ejercicio 3 - TIR'!$C$18)*('Ejercicio 3 - TIR'!$D$18-'Ejercicio 3 - TIR'!$C$18)*L283),'Ejercicio 3 - TIR'!$E$18-SQRT(('Ejercicio 3 - TIR'!$E$18-'Ejercicio 3 - TIR'!$C$18)*('Ejercicio 3 - TIR'!$E$18-'Ejercicio 3 - TIR'!$D$18)*(1-L283)))</f>
        <v>41461.1388912</v>
      </c>
      <c r="N283" s="27">
        <f ca="1" t="shared" ref="N283:R283" si="2109">RAND()</f>
        <v>0.944637372999917</v>
      </c>
      <c r="O283" s="28">
        <f ca="1">IF(N283&lt;=('Ejercicio 3 - TIR'!$D$18-'Ejercicio 3 - TIR'!$C$18)/('Ejercicio 3 - TIR'!$E$18-'Ejercicio 3 - TIR'!$C$18),'Ejercicio 3 - TIR'!$C$18+SQRT(('Ejercicio 3 - TIR'!$E$18-'Ejercicio 3 - TIR'!$C$18)*('Ejercicio 3 - TIR'!$D$18-'Ejercicio 3 - TIR'!$C$18)*N283),'Ejercicio 3 - TIR'!$E$18-SQRT(('Ejercicio 3 - TIR'!$E$18-'Ejercicio 3 - TIR'!$C$18)*('Ejercicio 3 - TIR'!$E$18-'Ejercicio 3 - TIR'!$D$18)*(1-N283)))</f>
        <v>42962.3059540239</v>
      </c>
      <c r="P283" s="27">
        <f ca="1" t="shared" si="2109"/>
        <v>0.950035486018152</v>
      </c>
      <c r="Q283" s="29">
        <f ca="1">IF(P283&lt;=('Ejercicio 3 - TIR'!$D$22-'Ejercicio 3 - TIR'!$C$22)/('Ejercicio 3 - TIR'!$E$22-'Ejercicio 3 - TIR'!$C$22),'Ejercicio 3 - TIR'!$C$22+SQRT(('Ejercicio 3 - TIR'!$E$22-'Ejercicio 3 - TIR'!$C$22)*('Ejercicio 3 - TIR'!$D$22-'Ejercicio 3 - TIR'!$C$22)*P283),'Ejercicio 3 - TIR'!$E$22-SQRT(('Ejercicio 3 - TIR'!$E$22-'Ejercicio 3 - TIR'!$C$22)*('Ejercicio 3 - TIR'!$E$22-'Ejercicio 3 - TIR'!$D$22)*(1-P283)))</f>
        <v>0.170516534116299</v>
      </c>
      <c r="R283" s="27">
        <f ca="1" t="shared" si="2109"/>
        <v>0.99946077132008</v>
      </c>
      <c r="S283" s="29">
        <f ca="1">IF(R283&lt;=('Ejercicio 3 - TIR'!$D$23-'Ejercicio 3 - TIR'!$C$23)/('Ejercicio 3 - TIR'!$E$23-'Ejercicio 3 - TIR'!$C$23),'Ejercicio 3 - TIR'!$C$23+SQRT(('Ejercicio 3 - TIR'!$E$23-'Ejercicio 3 - TIR'!$C$23)*('Ejercicio 3 - TIR'!$D$23-'Ejercicio 3 - TIR'!$C$23)*R283),'Ejercicio 3 - TIR'!$E$23-SQRT(('Ejercicio 3 - TIR'!$E$23-'Ejercicio 3 - TIR'!$C$23)*('Ejercicio 3 - TIR'!$E$23-'Ejercicio 3 - TIR'!$D$23)*(1-R283)))</f>
        <v>0.179014803763783</v>
      </c>
      <c r="T283" s="27">
        <f ca="1" t="shared" ref="T283:X283" si="2110">RAND()</f>
        <v>0.636068817470935</v>
      </c>
      <c r="U283" s="29">
        <f ca="1">IF(T283&lt;=('Ejercicio 3 - TIR'!$D$24-'Ejercicio 3 - TIR'!$C$24)/('Ejercicio 3 - TIR'!$E$24-'Ejercicio 3 - TIR'!$C$24),'Ejercicio 3 - TIR'!$C$24+SQRT(('Ejercicio 3 - TIR'!$E$24-'Ejercicio 3 - TIR'!$C$24)*('Ejercicio 3 - TIR'!$D$24-'Ejercicio 3 - TIR'!$C$24)*T283),'Ejercicio 3 - TIR'!$E$24-SQRT(('Ejercicio 3 - TIR'!$E$24-'Ejercicio 3 - TIR'!$C$24)*('Ejercicio 3 - TIR'!$E$24-'Ejercicio 3 - TIR'!$D$24)*(1-T283)))</f>
        <v>0.188078106085613</v>
      </c>
      <c r="V283" s="27">
        <f ca="1" t="shared" si="2110"/>
        <v>0.603705743143661</v>
      </c>
      <c r="W283" s="29">
        <f ca="1">IF(V283&lt;=('Ejercicio 3 - TIR'!$D$25-'Ejercicio 3 - TIR'!$C$25)/('Ejercicio 3 - TIR'!$E$25-'Ejercicio 3 - TIR'!$C$25),'Ejercicio 3 - TIR'!$C$25+SQRT(('Ejercicio 3 - TIR'!$E$25-'Ejercicio 3 - TIR'!$C$25)*('Ejercicio 3 - TIR'!$D$25-'Ejercicio 3 - TIR'!$C$25)*V283),'Ejercicio 3 - TIR'!$E$25-SQRT(('Ejercicio 3 - TIR'!$E$25-'Ejercicio 3 - TIR'!$C$25)*('Ejercicio 3 - TIR'!$E$25-'Ejercicio 3 - TIR'!$D$25)*(1-V283)))</f>
        <v>0.212757149692898</v>
      </c>
      <c r="X283" s="27">
        <f ca="1" t="shared" si="2110"/>
        <v>0.185281797625742</v>
      </c>
      <c r="Y283" s="29">
        <f ca="1">IF(X283&lt;=('Ejercicio 3 - TIR'!$D$26-'Ejercicio 3 - TIR'!$C$26)/('Ejercicio 3 - TIR'!$E$26-'Ejercicio 3 - TIR'!$C$26),'Ejercicio 3 - TIR'!$C$26+SQRT(('Ejercicio 3 - TIR'!$E$26-'Ejercicio 3 - TIR'!$C$26)*('Ejercicio 3 - TIR'!$D$26-'Ejercicio 3 - TIR'!$C$26)*X283),'Ejercicio 3 - TIR'!$E$26-SQRT(('Ejercicio 3 - TIR'!$E$26-'Ejercicio 3 - TIR'!$C$26)*('Ejercicio 3 - TIR'!$E$26-'Ejercicio 3 - TIR'!$D$26)*(1-X283)))</f>
        <v>0.212366511878018</v>
      </c>
      <c r="Z283" s="27">
        <f ca="1" t="shared" si="1908"/>
        <v>1.1705165341163</v>
      </c>
      <c r="AA283" s="27">
        <f ca="1" t="shared" si="1909"/>
        <v>1.38005632177339</v>
      </c>
      <c r="AB283" s="27">
        <f ca="1" t="shared" si="1910"/>
        <v>1.63961470106401</v>
      </c>
      <c r="AC283" s="27">
        <f ca="1" t="shared" si="1911"/>
        <v>1.98845445145696</v>
      </c>
      <c r="AD283" s="27">
        <f ca="1" t="shared" si="1912"/>
        <v>2.41073558734119</v>
      </c>
      <c r="AE283" s="26">
        <f ca="1" t="shared" si="1913"/>
        <v>4988.13738560724</v>
      </c>
      <c r="AF283" s="26">
        <f ca="1" t="shared" si="1914"/>
        <v>5881.0878208385</v>
      </c>
      <c r="AG283" s="26">
        <f ca="1" t="shared" si="1915"/>
        <v>6987.19167990497</v>
      </c>
      <c r="AH283" s="26">
        <f ca="1" t="shared" si="1916"/>
        <v>8473.76666607949</v>
      </c>
      <c r="AI283" s="26">
        <f ca="1" t="shared" si="1917"/>
        <v>10273.310935423</v>
      </c>
      <c r="AJ283" s="28">
        <f ca="1" t="shared" si="1918"/>
        <v>49630.4560022921</v>
      </c>
      <c r="AK283" s="28">
        <f ca="1" t="shared" si="1919"/>
        <v>46867.7613556969</v>
      </c>
      <c r="AL283" s="28">
        <f ca="1" t="shared" si="1920"/>
        <v>72315.5960041339</v>
      </c>
      <c r="AM283" s="28">
        <f ca="1" t="shared" si="1921"/>
        <v>82443.5861906819</v>
      </c>
      <c r="AN283" s="28">
        <f ca="1" t="shared" si="1922"/>
        <v>103570.759877606</v>
      </c>
      <c r="AO283" s="28">
        <f ca="1">C283/'Ejercicio 3 - TIR'!$D$7</f>
        <v>17084.6605973574</v>
      </c>
      <c r="AP283" s="28">
        <f ca="1" t="shared" si="1923"/>
        <v>32545.7954049346</v>
      </c>
      <c r="AQ283" s="28">
        <f ca="1" t="shared" si="1924"/>
        <v>29783.1007583395</v>
      </c>
      <c r="AR283" s="28">
        <f ca="1" t="shared" si="1925"/>
        <v>55230.9354067765</v>
      </c>
      <c r="AS283" s="28">
        <f ca="1" t="shared" si="1926"/>
        <v>65358.9255933244</v>
      </c>
      <c r="AT283" s="28">
        <f ca="1" t="shared" si="1927"/>
        <v>86486.0992802484</v>
      </c>
      <c r="AU283" s="28">
        <f ca="1">AP283*'Ejercicio 3 - TIR'!$D$5</f>
        <v>16272.8977024673</v>
      </c>
      <c r="AV283" s="28">
        <f ca="1">AQ283*'Ejercicio 3 - TIR'!$D$5</f>
        <v>14891.5503791698</v>
      </c>
      <c r="AW283" s="28">
        <f ca="1">AR283*'Ejercicio 3 - TIR'!$D$5</f>
        <v>27615.4677033882</v>
      </c>
      <c r="AX283" s="28">
        <f ca="1">AS283*'Ejercicio 3 - TIR'!$D$5</f>
        <v>32679.4627966622</v>
      </c>
      <c r="AY283" s="28">
        <f ca="1">AT283*'Ejercicio 3 - TIR'!$D$5</f>
        <v>43243.0496401242</v>
      </c>
      <c r="AZ283" s="28">
        <f ca="1" t="shared" ref="AZ283:BD283" si="2111">AJ283-AU283-AE283</f>
        <v>28369.4209142175</v>
      </c>
      <c r="BA283" s="28">
        <f ca="1" t="shared" si="2111"/>
        <v>26095.1231556887</v>
      </c>
      <c r="BB283" s="28">
        <f ca="1" t="shared" si="2111"/>
        <v>37712.9366208407</v>
      </c>
      <c r="BC283" s="28">
        <f ca="1" t="shared" si="2111"/>
        <v>41290.3567279402</v>
      </c>
      <c r="BD283" s="28">
        <f ca="1" t="shared" si="2111"/>
        <v>50054.3993020586</v>
      </c>
      <c r="BE283" s="28">
        <f ca="1" t="shared" ref="BE283:BI283" si="2112">AZ283/Z283</f>
        <v>24236.6682463272</v>
      </c>
      <c r="BF283" s="28">
        <f ca="1" t="shared" si="2112"/>
        <v>18908.7378130743</v>
      </c>
      <c r="BG283" s="28">
        <f ca="1" t="shared" si="2112"/>
        <v>23001.0969018315</v>
      </c>
      <c r="BH283" s="28">
        <f ca="1" t="shared" si="2112"/>
        <v>20765.0503121589</v>
      </c>
      <c r="BI283" s="28">
        <f ca="1" t="shared" si="2112"/>
        <v>20763.122909412</v>
      </c>
      <c r="BJ283" s="28">
        <f ca="1" t="shared" si="1930"/>
        <v>70521.4914926012</v>
      </c>
      <c r="BK283" s="28">
        <f ca="1" t="shared" si="1931"/>
        <v>41186.5992996954</v>
      </c>
      <c r="BL283" s="28">
        <f ca="1" t="shared" si="1932"/>
        <v>111708.090792297</v>
      </c>
      <c r="BM283" s="28">
        <f ca="1">BK283*'Ejercicio 3 - TIR'!$D$5</f>
        <v>20593.2996498477</v>
      </c>
      <c r="BN283" s="28">
        <f ca="1" t="shared" si="1933"/>
        <v>91114.7911424489</v>
      </c>
      <c r="BO283" s="28">
        <f ca="1" t="shared" si="1934"/>
        <v>37795.4312455062</v>
      </c>
      <c r="BP283" s="28">
        <f ca="1" t="shared" si="1935"/>
        <v>-114676.403933615</v>
      </c>
      <c r="BQ283" s="28">
        <f ca="1" t="shared" ref="BQ283:BT283" si="2113">BE283</f>
        <v>24236.6682463272</v>
      </c>
      <c r="BR283" s="28">
        <f ca="1" t="shared" si="2113"/>
        <v>18908.7378130743</v>
      </c>
      <c r="BS283" s="28">
        <f ca="1" t="shared" si="2113"/>
        <v>23001.0969018315</v>
      </c>
      <c r="BT283" s="28">
        <f ca="1" t="shared" si="2113"/>
        <v>20765.0503121589</v>
      </c>
      <c r="BU283" s="28">
        <f ca="1" t="shared" si="1937"/>
        <v>58558.5541549182</v>
      </c>
      <c r="BV283" s="30">
        <f ca="1" t="shared" si="1938"/>
        <v>7.24064895810228</v>
      </c>
    </row>
    <row r="284" ht="15" customHeight="1" spans="1:74">
      <c r="A284" s="26">
        <v>283</v>
      </c>
      <c r="B284" s="27">
        <f ca="1" t="shared" ref="B284:F284" si="2114">RAND()</f>
        <v>0.698804964107225</v>
      </c>
      <c r="C284" s="28">
        <f ca="1">IF(B284&lt;=('Ejercicio 3 - TIR'!$D$13-'Ejercicio 3 - TIR'!$C$13)/('Ejercicio 3 - TIR'!$E$13-'Ejercicio 3 - TIR'!$C$13),'Ejercicio 3 - TIR'!$C$13+SQRT(('Ejercicio 3 - TIR'!$E$13-'Ejercicio 3 - TIR'!$C$13)*('Ejercicio 3 - TIR'!$D$13-'Ejercicio 3 - TIR'!$C$13)*B284),'Ejercicio 3 - TIR'!$E$13-SQRT(('Ejercicio 3 - TIR'!$E$13-'Ejercicio 3 - TIR'!$C$13)*('Ejercicio 3 - TIR'!$E$13-'Ejercicio 3 - TIR'!$D$13)*(1-B284)))</f>
        <v>80988.5812451745</v>
      </c>
      <c r="D284" s="27">
        <f ca="1" t="shared" si="2114"/>
        <v>0.458591508417611</v>
      </c>
      <c r="E284" s="28">
        <f ca="1">IF(D284&lt;=('Ejercicio 3 - TIR'!$D$14-'Ejercicio 3 - TIR'!$C$14)/('Ejercicio 3 - TIR'!$E$14-'Ejercicio 3 - TIR'!$C$14),'Ejercicio 3 - TIR'!$C$14+SQRT(('Ejercicio 3 - TIR'!$E$14-'Ejercicio 3 - TIR'!$C$14)*('Ejercicio 3 - TIR'!$D$14-'Ejercicio 3 - TIR'!$C$14)*D284),'Ejercicio 3 - TIR'!$E$14-SQRT(('Ejercicio 3 - TIR'!$E$14-'Ejercicio 3 - TIR'!$C$14)*('Ejercicio 3 - TIR'!$E$14-'Ejercicio 3 - TIR'!$D$14)*(1-D284)))</f>
        <v>30988.270213918</v>
      </c>
      <c r="F284" s="27">
        <f ca="1" t="shared" si="2114"/>
        <v>0.992200403877284</v>
      </c>
      <c r="G284" s="28">
        <f ca="1">IF(F284&lt;=('Ejercicio 3 - TIR'!$D$18-'Ejercicio 3 - TIR'!$C$18)/('Ejercicio 3 - TIR'!$E$18-'Ejercicio 3 - TIR'!$C$18),'Ejercicio 3 - TIR'!$C$18+SQRT(('Ejercicio 3 - TIR'!$E$18-'Ejercicio 3 - TIR'!$C$18)*('Ejercicio 3 - TIR'!$D$18-'Ejercicio 3 - TIR'!$C$18)*F284),'Ejercicio 3 - TIR'!$E$18-SQRT(('Ejercicio 3 - TIR'!$E$18-'Ejercicio 3 - TIR'!$C$18)*('Ejercicio 3 - TIR'!$E$18-'Ejercicio 3 - TIR'!$D$18)*(1-F284)))</f>
        <v>44235.1668749304</v>
      </c>
      <c r="H284" s="27">
        <f ca="1" t="shared" ref="H284:L284" si="2115">RAND()</f>
        <v>0.531985535288018</v>
      </c>
      <c r="I284" s="28">
        <f ca="1">IF(H284&lt;=('Ejercicio 3 - TIR'!$D$18-'Ejercicio 3 - TIR'!$C$18)/('Ejercicio 3 - TIR'!$E$18-'Ejercicio 3 - TIR'!$C$18),'Ejercicio 3 - TIR'!$C$18+SQRT(('Ejercicio 3 - TIR'!$E$18-'Ejercicio 3 - TIR'!$C$18)*('Ejercicio 3 - TIR'!$D$18-'Ejercicio 3 - TIR'!$C$18)*H284),'Ejercicio 3 - TIR'!$E$18-SQRT(('Ejercicio 3 - TIR'!$E$18-'Ejercicio 3 - TIR'!$C$18)*('Ejercicio 3 - TIR'!$E$18-'Ejercicio 3 - TIR'!$D$18)*(1-H284)))</f>
        <v>38932.9631306304</v>
      </c>
      <c r="J284" s="27">
        <f ca="1" t="shared" si="2115"/>
        <v>0.00384619115914808</v>
      </c>
      <c r="K284" s="28">
        <f ca="1">IF(J284&lt;=('Ejercicio 3 - TIR'!$D$18-'Ejercicio 3 - TIR'!$C$18)/('Ejercicio 3 - TIR'!$E$18-'Ejercicio 3 - TIR'!$C$18),'Ejercicio 3 - TIR'!$C$18+SQRT(('Ejercicio 3 - TIR'!$E$18-'Ejercicio 3 - TIR'!$C$18)*('Ejercicio 3 - TIR'!$D$18-'Ejercicio 3 - TIR'!$C$18)*J284),'Ejercicio 3 - TIR'!$E$18-SQRT(('Ejercicio 3 - TIR'!$E$18-'Ejercicio 3 - TIR'!$C$18)*('Ejercicio 3 - TIR'!$E$18-'Ejercicio 3 - TIR'!$D$18)*(1-J284)))</f>
        <v>30759.5582096668</v>
      </c>
      <c r="L284" s="27">
        <f ca="1" t="shared" si="2115"/>
        <v>0.903491885982867</v>
      </c>
      <c r="M284" s="28">
        <f ca="1">IF(L284&lt;=('Ejercicio 3 - TIR'!$D$18-'Ejercicio 3 - TIR'!$C$18)/('Ejercicio 3 - TIR'!$E$18-'Ejercicio 3 - TIR'!$C$18),'Ejercicio 3 - TIR'!$C$18+SQRT(('Ejercicio 3 - TIR'!$E$18-'Ejercicio 3 - TIR'!$C$18)*('Ejercicio 3 - TIR'!$D$18-'Ejercicio 3 - TIR'!$C$18)*L284),'Ejercicio 3 - TIR'!$E$18-SQRT(('Ejercicio 3 - TIR'!$E$18-'Ejercicio 3 - TIR'!$C$18)*('Ejercicio 3 - TIR'!$E$18-'Ejercicio 3 - TIR'!$D$18)*(1-L284)))</f>
        <v>42309.6266892334</v>
      </c>
      <c r="N284" s="27">
        <f ca="1" t="shared" ref="N284:R284" si="2116">RAND()</f>
        <v>0.79404278570524</v>
      </c>
      <c r="O284" s="28">
        <f ca="1">IF(N284&lt;=('Ejercicio 3 - TIR'!$D$18-'Ejercicio 3 - TIR'!$C$18)/('Ejercicio 3 - TIR'!$E$18-'Ejercicio 3 - TIR'!$C$18),'Ejercicio 3 - TIR'!$C$18+SQRT(('Ejercicio 3 - TIR'!$E$18-'Ejercicio 3 - TIR'!$C$18)*('Ejercicio 3 - TIR'!$D$18-'Ejercicio 3 - TIR'!$C$18)*N284),'Ejercicio 3 - TIR'!$E$18-SQRT(('Ejercicio 3 - TIR'!$E$18-'Ejercicio 3 - TIR'!$C$18)*('Ejercicio 3 - TIR'!$E$18-'Ejercicio 3 - TIR'!$D$18)*(1-N284)))</f>
        <v>41069.7594129485</v>
      </c>
      <c r="P284" s="27">
        <f ca="1" t="shared" si="2116"/>
        <v>0.4088856686796</v>
      </c>
      <c r="Q284" s="29">
        <f ca="1">IF(P284&lt;=('Ejercicio 3 - TIR'!$D$22-'Ejercicio 3 - TIR'!$C$22)/('Ejercicio 3 - TIR'!$E$22-'Ejercicio 3 - TIR'!$C$22),'Ejercicio 3 - TIR'!$C$22+SQRT(('Ejercicio 3 - TIR'!$E$22-'Ejercicio 3 - TIR'!$C$22)*('Ejercicio 3 - TIR'!$D$22-'Ejercicio 3 - TIR'!$C$22)*P284),'Ejercicio 3 - TIR'!$E$22-SQRT(('Ejercicio 3 - TIR'!$E$22-'Ejercicio 3 - TIR'!$C$22)*('Ejercicio 3 - TIR'!$E$22-'Ejercicio 3 - TIR'!$D$22)*(1-P284)))</f>
        <v>0.14712921310365</v>
      </c>
      <c r="R284" s="27">
        <f ca="1" t="shared" si="2116"/>
        <v>0.388674234969858</v>
      </c>
      <c r="S284" s="29">
        <f ca="1">IF(R284&lt;=('Ejercicio 3 - TIR'!$D$23-'Ejercicio 3 - TIR'!$C$23)/('Ejercicio 3 - TIR'!$E$23-'Ejercicio 3 - TIR'!$C$23),'Ejercicio 3 - TIR'!$C$23+SQRT(('Ejercicio 3 - TIR'!$E$23-'Ejercicio 3 - TIR'!$C$23)*('Ejercicio 3 - TIR'!$D$23-'Ejercicio 3 - TIR'!$C$23)*R284),'Ejercicio 3 - TIR'!$E$23-SQRT(('Ejercicio 3 - TIR'!$E$23-'Ejercicio 3 - TIR'!$C$23)*('Ejercicio 3 - TIR'!$E$23-'Ejercicio 3 - TIR'!$D$23)*(1-R284)))</f>
        <v>0.146450210262789</v>
      </c>
      <c r="T284" s="27">
        <f ca="1" t="shared" ref="T284:X284" si="2117">RAND()</f>
        <v>0.146308275415123</v>
      </c>
      <c r="U284" s="29">
        <f ca="1">IF(T284&lt;=('Ejercicio 3 - TIR'!$D$24-'Ejercicio 3 - TIR'!$C$24)/('Ejercicio 3 - TIR'!$E$24-'Ejercicio 3 - TIR'!$C$24),'Ejercicio 3 - TIR'!$C$24+SQRT(('Ejercicio 3 - TIR'!$E$24-'Ejercicio 3 - TIR'!$C$24)*('Ejercicio 3 - TIR'!$D$24-'Ejercicio 3 - TIR'!$C$24)*T284),'Ejercicio 3 - TIR'!$E$24-SQRT(('Ejercicio 3 - TIR'!$E$24-'Ejercicio 3 - TIR'!$C$24)*('Ejercicio 3 - TIR'!$E$24-'Ejercicio 3 - TIR'!$D$24)*(1-T284)))</f>
        <v>0.167528473361128</v>
      </c>
      <c r="V284" s="27">
        <f ca="1" t="shared" si="2117"/>
        <v>0.584974338669417</v>
      </c>
      <c r="W284" s="29">
        <f ca="1">IF(V284&lt;=('Ejercicio 3 - TIR'!$D$25-'Ejercicio 3 - TIR'!$C$25)/('Ejercicio 3 - TIR'!$E$25-'Ejercicio 3 - TIR'!$C$25),'Ejercicio 3 - TIR'!$C$25+SQRT(('Ejercicio 3 - TIR'!$E$25-'Ejercicio 3 - TIR'!$C$25)*('Ejercicio 3 - TIR'!$D$25-'Ejercicio 3 - TIR'!$C$25)*V284),'Ejercicio 3 - TIR'!$E$25-SQRT(('Ejercicio 3 - TIR'!$E$25-'Ejercicio 3 - TIR'!$C$25)*('Ejercicio 3 - TIR'!$E$25-'Ejercicio 3 - TIR'!$D$25)*(1-V284)))</f>
        <v>0.211887143709018</v>
      </c>
      <c r="X284" s="27">
        <f ca="1" t="shared" si="2117"/>
        <v>0.365582938573224</v>
      </c>
      <c r="Y284" s="29">
        <f ca="1">IF(X284&lt;=('Ejercicio 3 - TIR'!$D$26-'Ejercicio 3 - TIR'!$C$26)/('Ejercicio 3 - TIR'!$E$26-'Ejercicio 3 - TIR'!$C$26),'Ejercicio 3 - TIR'!$C$26+SQRT(('Ejercicio 3 - TIR'!$E$26-'Ejercicio 3 - TIR'!$C$26)*('Ejercicio 3 - TIR'!$D$26-'Ejercicio 3 - TIR'!$C$26)*X284),'Ejercicio 3 - TIR'!$E$26-SQRT(('Ejercicio 3 - TIR'!$E$26-'Ejercicio 3 - TIR'!$C$26)*('Ejercicio 3 - TIR'!$E$26-'Ejercicio 3 - TIR'!$D$26)*(1-X284)))</f>
        <v>0.221469220646701</v>
      </c>
      <c r="Z284" s="27">
        <f ca="1" t="shared" si="1908"/>
        <v>1.14712921310365</v>
      </c>
      <c r="AA284" s="27">
        <f ca="1" t="shared" si="1909"/>
        <v>1.31512652756127</v>
      </c>
      <c r="AB284" s="27">
        <f ca="1" t="shared" si="1910"/>
        <v>1.53544766700033</v>
      </c>
      <c r="AC284" s="27">
        <f ca="1" t="shared" si="1911"/>
        <v>1.8607892874757</v>
      </c>
      <c r="AD284" s="27">
        <f ca="1" t="shared" si="1912"/>
        <v>2.27289684076068</v>
      </c>
      <c r="AE284" s="26">
        <f ca="1" t="shared" si="1913"/>
        <v>4559.27981201704</v>
      </c>
      <c r="AF284" s="26">
        <f ca="1" t="shared" si="1914"/>
        <v>5226.98729913382</v>
      </c>
      <c r="AG284" s="26">
        <f ca="1" t="shared" si="1915"/>
        <v>6102.65650163572</v>
      </c>
      <c r="AH284" s="26">
        <f ca="1" t="shared" si="1916"/>
        <v>7395.73095680457</v>
      </c>
      <c r="AI284" s="26">
        <f ca="1" t="shared" si="1917"/>
        <v>9033.65772792076</v>
      </c>
      <c r="AJ284" s="28">
        <f ca="1" t="shared" si="1918"/>
        <v>50743.4521687476</v>
      </c>
      <c r="AK284" s="28">
        <f ca="1" t="shared" si="1919"/>
        <v>51201.7726096569</v>
      </c>
      <c r="AL284" s="28">
        <f ca="1" t="shared" si="1920"/>
        <v>47229.6918909936</v>
      </c>
      <c r="AM284" s="28">
        <f ca="1" t="shared" si="1921"/>
        <v>78729.3001004217</v>
      </c>
      <c r="AN284" s="28">
        <f ca="1" t="shared" si="1922"/>
        <v>93347.3264204916</v>
      </c>
      <c r="AO284" s="28">
        <f ca="1">C284/'Ejercicio 3 - TIR'!$D$7</f>
        <v>16197.7162490349</v>
      </c>
      <c r="AP284" s="28">
        <f ca="1" t="shared" si="1923"/>
        <v>34545.7359197127</v>
      </c>
      <c r="AQ284" s="28">
        <f ca="1" t="shared" si="1924"/>
        <v>35004.056360622</v>
      </c>
      <c r="AR284" s="28">
        <f ca="1" t="shared" si="1925"/>
        <v>31031.9756419587</v>
      </c>
      <c r="AS284" s="28">
        <f ca="1" t="shared" si="1926"/>
        <v>62531.5838513868</v>
      </c>
      <c r="AT284" s="28">
        <f ca="1" t="shared" si="1927"/>
        <v>77149.6101714567</v>
      </c>
      <c r="AU284" s="28">
        <f ca="1">AP284*'Ejercicio 3 - TIR'!$D$5</f>
        <v>17272.8679598563</v>
      </c>
      <c r="AV284" s="28">
        <f ca="1">AQ284*'Ejercicio 3 - TIR'!$D$5</f>
        <v>17502.028180311</v>
      </c>
      <c r="AW284" s="28">
        <f ca="1">AR284*'Ejercicio 3 - TIR'!$D$5</f>
        <v>15515.9878209794</v>
      </c>
      <c r="AX284" s="28">
        <f ca="1">AS284*'Ejercicio 3 - TIR'!$D$5</f>
        <v>31265.7919256934</v>
      </c>
      <c r="AY284" s="28">
        <f ca="1">AT284*'Ejercicio 3 - TIR'!$D$5</f>
        <v>38574.8050857284</v>
      </c>
      <c r="AZ284" s="28">
        <f ca="1" t="shared" ref="AZ284:BD284" si="2118">AJ284-AU284-AE284</f>
        <v>28911.3043968742</v>
      </c>
      <c r="BA284" s="28">
        <f ca="1" t="shared" si="2118"/>
        <v>28472.7571302121</v>
      </c>
      <c r="BB284" s="28">
        <f ca="1" t="shared" si="2118"/>
        <v>25611.0475683786</v>
      </c>
      <c r="BC284" s="28">
        <f ca="1" t="shared" si="2118"/>
        <v>40067.7772179237</v>
      </c>
      <c r="BD284" s="28">
        <f ca="1" t="shared" si="2118"/>
        <v>45738.8636068425</v>
      </c>
      <c r="BE284" s="28">
        <f ca="1" t="shared" ref="BE284:BI284" si="2119">AZ284/Z284</f>
        <v>25203.1803101347</v>
      </c>
      <c r="BF284" s="28">
        <f ca="1" t="shared" si="2119"/>
        <v>21650.2036370684</v>
      </c>
      <c r="BG284" s="28">
        <f ca="1" t="shared" si="2119"/>
        <v>16679.8570337553</v>
      </c>
      <c r="BH284" s="28">
        <f ca="1" t="shared" si="2119"/>
        <v>21532.6783573</v>
      </c>
      <c r="BI284" s="28">
        <f ca="1" t="shared" si="2119"/>
        <v>20123.5985666358</v>
      </c>
      <c r="BJ284" s="28">
        <f ca="1" t="shared" si="1930"/>
        <v>70433.1414698523</v>
      </c>
      <c r="BK284" s="28">
        <f ca="1" t="shared" si="1931"/>
        <v>36815.7380899693</v>
      </c>
      <c r="BL284" s="28">
        <f ca="1" t="shared" si="1932"/>
        <v>107248.879559822</v>
      </c>
      <c r="BM284" s="28">
        <f ca="1">BK284*'Ejercicio 3 - TIR'!$D$5</f>
        <v>18407.8690449847</v>
      </c>
      <c r="BN284" s="28">
        <f ca="1" t="shared" si="1933"/>
        <v>88841.0105148369</v>
      </c>
      <c r="BO284" s="28">
        <f ca="1" t="shared" si="1934"/>
        <v>39087.1283384354</v>
      </c>
      <c r="BP284" s="28">
        <f ca="1" t="shared" si="1935"/>
        <v>-111976.851459092</v>
      </c>
      <c r="BQ284" s="28">
        <f ca="1" t="shared" ref="BQ284:BT284" si="2120">BE284</f>
        <v>25203.1803101347</v>
      </c>
      <c r="BR284" s="28">
        <f ca="1" t="shared" si="2120"/>
        <v>21650.2036370684</v>
      </c>
      <c r="BS284" s="28">
        <f ca="1" t="shared" si="2120"/>
        <v>16679.8570337553</v>
      </c>
      <c r="BT284" s="28">
        <f ca="1" t="shared" si="2120"/>
        <v>21532.6783573</v>
      </c>
      <c r="BU284" s="28">
        <f ca="1" t="shared" si="1937"/>
        <v>59210.7269050712</v>
      </c>
      <c r="BV284" s="30">
        <f ca="1" t="shared" si="1938"/>
        <v>7.79004784073947</v>
      </c>
    </row>
    <row r="285" ht="15" customHeight="1" spans="1:74">
      <c r="A285" s="26">
        <v>284</v>
      </c>
      <c r="B285" s="27">
        <f ca="1" t="shared" ref="B285:F285" si="2121">RAND()</f>
        <v>0.867247825578146</v>
      </c>
      <c r="C285" s="28">
        <f ca="1">IF(B285&lt;=('Ejercicio 3 - TIR'!$D$13-'Ejercicio 3 - TIR'!$C$13)/('Ejercicio 3 - TIR'!$E$13-'Ejercicio 3 - TIR'!$C$13),'Ejercicio 3 - TIR'!$C$13+SQRT(('Ejercicio 3 - TIR'!$E$13-'Ejercicio 3 - TIR'!$C$13)*('Ejercicio 3 - TIR'!$D$13-'Ejercicio 3 - TIR'!$C$13)*B285),'Ejercicio 3 - TIR'!$E$13-SQRT(('Ejercicio 3 - TIR'!$E$13-'Ejercicio 3 - TIR'!$C$13)*('Ejercicio 3 - TIR'!$E$13-'Ejercicio 3 - TIR'!$D$13)*(1-B285)))</f>
        <v>87378.486251395</v>
      </c>
      <c r="D285" s="27">
        <f ca="1" t="shared" si="2121"/>
        <v>0.747563657872934</v>
      </c>
      <c r="E285" s="28">
        <f ca="1">IF(D285&lt;=('Ejercicio 3 - TIR'!$D$14-'Ejercicio 3 - TIR'!$C$14)/('Ejercicio 3 - TIR'!$E$14-'Ejercicio 3 - TIR'!$C$14),'Ejercicio 3 - TIR'!$C$14+SQRT(('Ejercicio 3 - TIR'!$E$14-'Ejercicio 3 - TIR'!$C$14)*('Ejercicio 3 - TIR'!$D$14-'Ejercicio 3 - TIR'!$C$14)*D285),'Ejercicio 3 - TIR'!$E$14-SQRT(('Ejercicio 3 - TIR'!$E$14-'Ejercicio 3 - TIR'!$C$14)*('Ejercicio 3 - TIR'!$E$14-'Ejercicio 3 - TIR'!$D$14)*(1-D285)))</f>
        <v>33846.5090136525</v>
      </c>
      <c r="F285" s="27">
        <f ca="1" t="shared" si="2121"/>
        <v>0.041330741672079</v>
      </c>
      <c r="G285" s="28">
        <f ca="1">IF(F285&lt;=('Ejercicio 3 - TIR'!$D$18-'Ejercicio 3 - TIR'!$C$18)/('Ejercicio 3 - TIR'!$E$18-'Ejercicio 3 - TIR'!$C$18),'Ejercicio 3 - TIR'!$C$18+SQRT(('Ejercicio 3 - TIR'!$E$18-'Ejercicio 3 - TIR'!$C$18)*('Ejercicio 3 - TIR'!$D$18-'Ejercicio 3 - TIR'!$C$18)*F285),'Ejercicio 3 - TIR'!$E$18-SQRT(('Ejercicio 3 - TIR'!$E$18-'Ejercicio 3 - TIR'!$C$18)*('Ejercicio 3 - TIR'!$E$18-'Ejercicio 3 - TIR'!$D$18)*(1-F285)))</f>
        <v>32489.9018556585</v>
      </c>
      <c r="H285" s="27">
        <f ca="1" t="shared" ref="H285:L285" si="2122">RAND()</f>
        <v>0.794425325044769</v>
      </c>
      <c r="I285" s="28">
        <f ca="1">IF(H285&lt;=('Ejercicio 3 - TIR'!$D$18-'Ejercicio 3 - TIR'!$C$18)/('Ejercicio 3 - TIR'!$E$18-'Ejercicio 3 - TIR'!$C$18),'Ejercicio 3 - TIR'!$C$18+SQRT(('Ejercicio 3 - TIR'!$E$18-'Ejercicio 3 - TIR'!$C$18)*('Ejercicio 3 - TIR'!$D$18-'Ejercicio 3 - TIR'!$C$18)*H285),'Ejercicio 3 - TIR'!$E$18-SQRT(('Ejercicio 3 - TIR'!$E$18-'Ejercicio 3 - TIR'!$C$18)*('Ejercicio 3 - TIR'!$E$18-'Ejercicio 3 - TIR'!$D$18)*(1-H285)))</f>
        <v>41073.4110704528</v>
      </c>
      <c r="J285" s="27">
        <f ca="1" t="shared" si="2122"/>
        <v>0.655339815091452</v>
      </c>
      <c r="K285" s="28">
        <f ca="1">IF(J285&lt;=('Ejercicio 3 - TIR'!$D$18-'Ejercicio 3 - TIR'!$C$18)/('Ejercicio 3 - TIR'!$E$18-'Ejercicio 3 - TIR'!$C$18),'Ejercicio 3 - TIR'!$C$18+SQRT(('Ejercicio 3 - TIR'!$E$18-'Ejercicio 3 - TIR'!$C$18)*('Ejercicio 3 - TIR'!$D$18-'Ejercicio 3 - TIR'!$C$18)*J285),'Ejercicio 3 - TIR'!$E$18-SQRT(('Ejercicio 3 - TIR'!$E$18-'Ejercicio 3 - TIR'!$C$18)*('Ejercicio 3 - TIR'!$E$18-'Ejercicio 3 - TIR'!$D$18)*(1-J285)))</f>
        <v>39914.6846779773</v>
      </c>
      <c r="L285" s="27">
        <f ca="1" t="shared" si="2122"/>
        <v>0.613209396544052</v>
      </c>
      <c r="M285" s="28">
        <f ca="1">IF(L285&lt;=('Ejercicio 3 - TIR'!$D$18-'Ejercicio 3 - TIR'!$C$18)/('Ejercicio 3 - TIR'!$E$18-'Ejercicio 3 - TIR'!$C$18),'Ejercicio 3 - TIR'!$C$18+SQRT(('Ejercicio 3 - TIR'!$E$18-'Ejercicio 3 - TIR'!$C$18)*('Ejercicio 3 - TIR'!$D$18-'Ejercicio 3 - TIR'!$C$18)*L285),'Ejercicio 3 - TIR'!$E$18-SQRT(('Ejercicio 3 - TIR'!$E$18-'Ejercicio 3 - TIR'!$C$18)*('Ejercicio 3 - TIR'!$E$18-'Ejercicio 3 - TIR'!$D$18)*(1-L285)))</f>
        <v>39590.6938999015</v>
      </c>
      <c r="N285" s="27">
        <f ca="1" t="shared" ref="N285:R285" si="2123">RAND()</f>
        <v>0.686861053146085</v>
      </c>
      <c r="O285" s="28">
        <f ca="1">IF(N285&lt;=('Ejercicio 3 - TIR'!$D$18-'Ejercicio 3 - TIR'!$C$18)/('Ejercicio 3 - TIR'!$E$18-'Ejercicio 3 - TIR'!$C$18),'Ejercicio 3 - TIR'!$C$18+SQRT(('Ejercicio 3 - TIR'!$E$18-'Ejercicio 3 - TIR'!$C$18)*('Ejercicio 3 - TIR'!$D$18-'Ejercicio 3 - TIR'!$C$18)*N285),'Ejercicio 3 - TIR'!$E$18-SQRT(('Ejercicio 3 - TIR'!$E$18-'Ejercicio 3 - TIR'!$C$18)*('Ejercicio 3 - TIR'!$E$18-'Ejercicio 3 - TIR'!$D$18)*(1-N285)))</f>
        <v>40153.8240834609</v>
      </c>
      <c r="P285" s="27">
        <f ca="1" t="shared" si="2123"/>
        <v>0.828685404568445</v>
      </c>
      <c r="Q285" s="29">
        <f ca="1">IF(P285&lt;=('Ejercicio 3 - TIR'!$D$22-'Ejercicio 3 - TIR'!$C$22)/('Ejercicio 3 - TIR'!$E$22-'Ejercicio 3 - TIR'!$C$22),'Ejercicio 3 - TIR'!$C$22+SQRT(('Ejercicio 3 - TIR'!$E$22-'Ejercicio 3 - TIR'!$C$22)*('Ejercicio 3 - TIR'!$D$22-'Ejercicio 3 - TIR'!$C$22)*P285),'Ejercicio 3 - TIR'!$E$22-SQRT(('Ejercicio 3 - TIR'!$E$22-'Ejercicio 3 - TIR'!$C$22)*('Ejercicio 3 - TIR'!$E$22-'Ejercicio 3 - TIR'!$D$22)*(1-P285)))</f>
        <v>0.162439639190017</v>
      </c>
      <c r="R285" s="27">
        <f ca="1" t="shared" si="2123"/>
        <v>0.95556431489481</v>
      </c>
      <c r="S285" s="29">
        <f ca="1">IF(R285&lt;=('Ejercicio 3 - TIR'!$D$23-'Ejercicio 3 - TIR'!$C$23)/('Ejercicio 3 - TIR'!$E$23-'Ejercicio 3 - TIR'!$C$23),'Ejercicio 3 - TIR'!$C$23+SQRT(('Ejercicio 3 - TIR'!$E$23-'Ejercicio 3 - TIR'!$C$23)*('Ejercicio 3 - TIR'!$D$23-'Ejercicio 3 - TIR'!$C$23)*R285),'Ejercicio 3 - TIR'!$E$23-SQRT(('Ejercicio 3 - TIR'!$E$23-'Ejercicio 3 - TIR'!$C$23)*('Ejercicio 3 - TIR'!$E$23-'Ejercicio 3 - TIR'!$D$23)*(1-R285)))</f>
        <v>0.171056609524943</v>
      </c>
      <c r="T285" s="27">
        <f ca="1" t="shared" ref="T285:X285" si="2124">RAND()</f>
        <v>0.176211088494078</v>
      </c>
      <c r="U285" s="29">
        <f ca="1">IF(T285&lt;=('Ejercicio 3 - TIR'!$D$24-'Ejercicio 3 - TIR'!$C$24)/('Ejercicio 3 - TIR'!$E$24-'Ejercicio 3 - TIR'!$C$24),'Ejercicio 3 - TIR'!$C$24+SQRT(('Ejercicio 3 - TIR'!$E$24-'Ejercicio 3 - TIR'!$C$24)*('Ejercicio 3 - TIR'!$D$24-'Ejercicio 3 - TIR'!$C$24)*T285),'Ejercicio 3 - TIR'!$E$24-SQRT(('Ejercicio 3 - TIR'!$E$24-'Ejercicio 3 - TIR'!$C$24)*('Ejercicio 3 - TIR'!$E$24-'Ejercicio 3 - TIR'!$D$24)*(1-T285)))</f>
        <v>0.169236509190536</v>
      </c>
      <c r="V285" s="27">
        <f ca="1" t="shared" si="2124"/>
        <v>0.626616730460533</v>
      </c>
      <c r="W285" s="29">
        <f ca="1">IF(V285&lt;=('Ejercicio 3 - TIR'!$D$25-'Ejercicio 3 - TIR'!$C$25)/('Ejercicio 3 - TIR'!$E$25-'Ejercicio 3 - TIR'!$C$25),'Ejercicio 3 - TIR'!$C$25+SQRT(('Ejercicio 3 - TIR'!$E$25-'Ejercicio 3 - TIR'!$C$25)*('Ejercicio 3 - TIR'!$D$25-'Ejercicio 3 - TIR'!$C$25)*V285),'Ejercicio 3 - TIR'!$E$25-SQRT(('Ejercicio 3 - TIR'!$E$25-'Ejercicio 3 - TIR'!$C$25)*('Ejercicio 3 - TIR'!$E$25-'Ejercicio 3 - TIR'!$D$25)*(1-V285)))</f>
        <v>0.213849737990049</v>
      </c>
      <c r="X285" s="27">
        <f ca="1" t="shared" si="2124"/>
        <v>0.00242183932431583</v>
      </c>
      <c r="Y285" s="29">
        <f ca="1">IF(X285&lt;=('Ejercicio 3 - TIR'!$D$26-'Ejercicio 3 - TIR'!$C$26)/('Ejercicio 3 - TIR'!$E$26-'Ejercicio 3 - TIR'!$C$26),'Ejercicio 3 - TIR'!$C$26+SQRT(('Ejercicio 3 - TIR'!$E$26-'Ejercicio 3 - TIR'!$C$26)*('Ejercicio 3 - TIR'!$D$26-'Ejercicio 3 - TIR'!$C$26)*X285),'Ejercicio 3 - TIR'!$E$26-SQRT(('Ejercicio 3 - TIR'!$E$26-'Ejercicio 3 - TIR'!$C$26)*('Ejercicio 3 - TIR'!$E$26-'Ejercicio 3 - TIR'!$D$26)*(1-X285)))</f>
        <v>0.192557140233865</v>
      </c>
      <c r="Z285" s="27">
        <f ca="1" t="shared" si="1908"/>
        <v>1.16243963919002</v>
      </c>
      <c r="AA285" s="27">
        <f ca="1" t="shared" si="1909"/>
        <v>1.36128262264726</v>
      </c>
      <c r="AB285" s="27">
        <f ca="1" t="shared" si="1910"/>
        <v>1.59166134172582</v>
      </c>
      <c r="AC285" s="27">
        <f ca="1" t="shared" si="1911"/>
        <v>1.93203770262277</v>
      </c>
      <c r="AD285" s="27">
        <f ca="1" t="shared" si="1912"/>
        <v>2.30406535746382</v>
      </c>
      <c r="AE285" s="26">
        <f ca="1" t="shared" si="1913"/>
        <v>5498.01471201936</v>
      </c>
      <c r="AF285" s="26">
        <f ca="1" t="shared" si="1914"/>
        <v>6438.48646777564</v>
      </c>
      <c r="AG285" s="26">
        <f ca="1" t="shared" si="1915"/>
        <v>7528.11344205249</v>
      </c>
      <c r="AH285" s="26">
        <f ca="1" t="shared" si="1916"/>
        <v>9137.99852919478</v>
      </c>
      <c r="AI285" s="26">
        <f ca="1" t="shared" si="1917"/>
        <v>10897.5853934378</v>
      </c>
      <c r="AJ285" s="28">
        <f ca="1" t="shared" si="1918"/>
        <v>37767.5497904108</v>
      </c>
      <c r="AK285" s="28">
        <f ca="1" t="shared" si="1919"/>
        <v>55912.520743055</v>
      </c>
      <c r="AL285" s="28">
        <f ca="1" t="shared" si="1920"/>
        <v>63530.6605691123</v>
      </c>
      <c r="AM285" s="28">
        <f ca="1" t="shared" si="1921"/>
        <v>76490.7132876071</v>
      </c>
      <c r="AN285" s="28">
        <f ca="1" t="shared" si="1922"/>
        <v>92517.0350403988</v>
      </c>
      <c r="AO285" s="28">
        <f ca="1">C285/'Ejercicio 3 - TIR'!$D$7</f>
        <v>17475.697250279</v>
      </c>
      <c r="AP285" s="28">
        <f ca="1" t="shared" si="1923"/>
        <v>20291.8525401318</v>
      </c>
      <c r="AQ285" s="28">
        <f ca="1" t="shared" si="1924"/>
        <v>38436.823492776</v>
      </c>
      <c r="AR285" s="28">
        <f ca="1" t="shared" si="1925"/>
        <v>46054.9633188333</v>
      </c>
      <c r="AS285" s="28">
        <f ca="1" t="shared" si="1926"/>
        <v>59015.0160373281</v>
      </c>
      <c r="AT285" s="28">
        <f ca="1" t="shared" si="1927"/>
        <v>75041.3377901198</v>
      </c>
      <c r="AU285" s="28">
        <f ca="1">AP285*'Ejercicio 3 - TIR'!$D$5</f>
        <v>10145.9262700659</v>
      </c>
      <c r="AV285" s="28">
        <f ca="1">AQ285*'Ejercicio 3 - TIR'!$D$5</f>
        <v>19218.411746388</v>
      </c>
      <c r="AW285" s="28">
        <f ca="1">AR285*'Ejercicio 3 - TIR'!$D$5</f>
        <v>23027.4816594166</v>
      </c>
      <c r="AX285" s="28">
        <f ca="1">AS285*'Ejercicio 3 - TIR'!$D$5</f>
        <v>29507.5080186641</v>
      </c>
      <c r="AY285" s="28">
        <f ca="1">AT285*'Ejercicio 3 - TIR'!$D$5</f>
        <v>37520.6688950599</v>
      </c>
      <c r="AZ285" s="28">
        <f ca="1" t="shared" ref="AZ285:BD285" si="2125">AJ285-AU285-AE285</f>
        <v>22123.6088083255</v>
      </c>
      <c r="BA285" s="28">
        <f ca="1" t="shared" si="2125"/>
        <v>30255.6225288914</v>
      </c>
      <c r="BB285" s="28">
        <f ca="1" t="shared" si="2125"/>
        <v>32975.0654676432</v>
      </c>
      <c r="BC285" s="28">
        <f ca="1" t="shared" si="2125"/>
        <v>37845.2067397483</v>
      </c>
      <c r="BD285" s="28">
        <f ca="1" t="shared" si="2125"/>
        <v>44098.7807519011</v>
      </c>
      <c r="BE285" s="28">
        <f ca="1" t="shared" ref="BE285:BI285" si="2126">AZ285/Z285</f>
        <v>19032.0495468833</v>
      </c>
      <c r="BF285" s="28">
        <f ca="1" t="shared" si="2126"/>
        <v>22225.8199917765</v>
      </c>
      <c r="BG285" s="28">
        <f ca="1" t="shared" si="2126"/>
        <v>20717.3879286964</v>
      </c>
      <c r="BH285" s="28">
        <f ca="1" t="shared" si="2126"/>
        <v>19588.2340641556</v>
      </c>
      <c r="BI285" s="28">
        <f ca="1" t="shared" si="2126"/>
        <v>19139.5528816259</v>
      </c>
      <c r="BJ285" s="28">
        <f ca="1" t="shared" si="1930"/>
        <v>77984.5688894437</v>
      </c>
      <c r="BK285" s="28">
        <f ca="1" t="shared" si="1931"/>
        <v>40265.1486318936</v>
      </c>
      <c r="BL285" s="28">
        <f ca="1" t="shared" si="1932"/>
        <v>118249.717521337</v>
      </c>
      <c r="BM285" s="28">
        <f ca="1">BK285*'Ejercicio 3 - TIR'!$D$5</f>
        <v>20132.5743159468</v>
      </c>
      <c r="BN285" s="28">
        <f ca="1" t="shared" si="1933"/>
        <v>98117.1432053905</v>
      </c>
      <c r="BO285" s="28">
        <f ca="1" t="shared" si="1934"/>
        <v>42584.357638792</v>
      </c>
      <c r="BP285" s="28">
        <f ca="1" t="shared" si="1935"/>
        <v>-121224.995265048</v>
      </c>
      <c r="BQ285" s="28">
        <f ca="1" t="shared" ref="BQ285:BT285" si="2127">BE285</f>
        <v>19032.0495468833</v>
      </c>
      <c r="BR285" s="28">
        <f ca="1" t="shared" si="2127"/>
        <v>22225.8199917765</v>
      </c>
      <c r="BS285" s="28">
        <f ca="1" t="shared" si="2127"/>
        <v>20717.3879286964</v>
      </c>
      <c r="BT285" s="28">
        <f ca="1" t="shared" si="2127"/>
        <v>19588.2340641556</v>
      </c>
      <c r="BU285" s="28">
        <f ca="1" t="shared" si="1937"/>
        <v>61723.9105204179</v>
      </c>
      <c r="BV285" s="30">
        <f ca="1" t="shared" si="1938"/>
        <v>4.85852312086612</v>
      </c>
    </row>
    <row r="286" ht="15" customHeight="1" spans="1:74">
      <c r="A286" s="26">
        <v>285</v>
      </c>
      <c r="B286" s="27">
        <f ca="1" t="shared" ref="B286:F286" si="2128">RAND()</f>
        <v>0.349134093726237</v>
      </c>
      <c r="C286" s="28">
        <f ca="1">IF(B286&lt;=('Ejercicio 3 - TIR'!$D$13-'Ejercicio 3 - TIR'!$C$13)/('Ejercicio 3 - TIR'!$E$13-'Ejercicio 3 - TIR'!$C$13),'Ejercicio 3 - TIR'!$C$13+SQRT(('Ejercicio 3 - TIR'!$E$13-'Ejercicio 3 - TIR'!$C$13)*('Ejercicio 3 - TIR'!$D$13-'Ejercicio 3 - TIR'!$C$13)*B286),'Ejercicio 3 - TIR'!$E$13-SQRT(('Ejercicio 3 - TIR'!$E$13-'Ejercicio 3 - TIR'!$C$13)*('Ejercicio 3 - TIR'!$E$13-'Ejercicio 3 - TIR'!$D$13)*(1-B286)))</f>
        <v>72052.923452917</v>
      </c>
      <c r="D286" s="27">
        <f ca="1" t="shared" si="2128"/>
        <v>0.919600957938645</v>
      </c>
      <c r="E286" s="28">
        <f ca="1">IF(D286&lt;=('Ejercicio 3 - TIR'!$D$14-'Ejercicio 3 - TIR'!$C$14)/('Ejercicio 3 - TIR'!$E$14-'Ejercicio 3 - TIR'!$C$14),'Ejercicio 3 - TIR'!$C$14+SQRT(('Ejercicio 3 - TIR'!$E$14-'Ejercicio 3 - TIR'!$C$14)*('Ejercicio 3 - TIR'!$D$14-'Ejercicio 3 - TIR'!$C$14)*D286),'Ejercicio 3 - TIR'!$E$14-SQRT(('Ejercicio 3 - TIR'!$E$14-'Ejercicio 3 - TIR'!$C$14)*('Ejercicio 3 - TIR'!$E$14-'Ejercicio 3 - TIR'!$D$14)*(1-D286)))</f>
        <v>36527.2696175483</v>
      </c>
      <c r="F286" s="27">
        <f ca="1" t="shared" si="2128"/>
        <v>0.337011101589875</v>
      </c>
      <c r="G286" s="28">
        <f ca="1">IF(F286&lt;=('Ejercicio 3 - TIR'!$D$18-'Ejercicio 3 - TIR'!$C$18)/('Ejercicio 3 - TIR'!$E$18-'Ejercicio 3 - TIR'!$C$18),'Ejercicio 3 - TIR'!$C$18+SQRT(('Ejercicio 3 - TIR'!$E$18-'Ejercicio 3 - TIR'!$C$18)*('Ejercicio 3 - TIR'!$D$18-'Ejercicio 3 - TIR'!$C$18)*F286),'Ejercicio 3 - TIR'!$E$18-SQRT(('Ejercicio 3 - TIR'!$E$18-'Ejercicio 3 - TIR'!$C$18)*('Ejercicio 3 - TIR'!$E$18-'Ejercicio 3 - TIR'!$D$18)*(1-F286)))</f>
        <v>37109.9694259878</v>
      </c>
      <c r="H286" s="27">
        <f ca="1" t="shared" ref="H286:L286" si="2129">RAND()</f>
        <v>0.261183092157857</v>
      </c>
      <c r="I286" s="28">
        <f ca="1">IF(H286&lt;=('Ejercicio 3 - TIR'!$D$18-'Ejercicio 3 - TIR'!$C$18)/('Ejercicio 3 - TIR'!$E$18-'Ejercicio 3 - TIR'!$C$18),'Ejercicio 3 - TIR'!$C$18+SQRT(('Ejercicio 3 - TIR'!$E$18-'Ejercicio 3 - TIR'!$C$18)*('Ejercicio 3 - TIR'!$D$18-'Ejercicio 3 - TIR'!$C$18)*H286),'Ejercicio 3 - TIR'!$E$18-SQRT(('Ejercicio 3 - TIR'!$E$18-'Ejercicio 3 - TIR'!$C$18)*('Ejercicio 3 - TIR'!$E$18-'Ejercicio 3 - TIR'!$D$18)*(1-H286)))</f>
        <v>36259.1903488933</v>
      </c>
      <c r="J286" s="27">
        <f ca="1" t="shared" si="2129"/>
        <v>0.585831615001562</v>
      </c>
      <c r="K286" s="28">
        <f ca="1">IF(J286&lt;=('Ejercicio 3 - TIR'!$D$18-'Ejercicio 3 - TIR'!$C$18)/('Ejercicio 3 - TIR'!$E$18-'Ejercicio 3 - TIR'!$C$18),'Ejercicio 3 - TIR'!$C$18+SQRT(('Ejercicio 3 - TIR'!$E$18-'Ejercicio 3 - TIR'!$C$18)*('Ejercicio 3 - TIR'!$D$18-'Ejercicio 3 - TIR'!$C$18)*J286),'Ejercicio 3 - TIR'!$E$18-SQRT(('Ejercicio 3 - TIR'!$E$18-'Ejercicio 3 - TIR'!$C$18)*('Ejercicio 3 - TIR'!$E$18-'Ejercicio 3 - TIR'!$D$18)*(1-J286)))</f>
        <v>39374.15288174</v>
      </c>
      <c r="L286" s="27">
        <f ca="1" t="shared" si="2129"/>
        <v>0.726184881283613</v>
      </c>
      <c r="M286" s="28">
        <f ca="1">IF(L286&lt;=('Ejercicio 3 - TIR'!$D$18-'Ejercicio 3 - TIR'!$C$18)/('Ejercicio 3 - TIR'!$E$18-'Ejercicio 3 - TIR'!$C$18),'Ejercicio 3 - TIR'!$C$18+SQRT(('Ejercicio 3 - TIR'!$E$18-'Ejercicio 3 - TIR'!$C$18)*('Ejercicio 3 - TIR'!$D$18-'Ejercicio 3 - TIR'!$C$18)*L286),'Ejercicio 3 - TIR'!$E$18-SQRT(('Ejercicio 3 - TIR'!$E$18-'Ejercicio 3 - TIR'!$C$18)*('Ejercicio 3 - TIR'!$E$18-'Ejercicio 3 - TIR'!$D$18)*(1-L286)))</f>
        <v>40468.3188656163</v>
      </c>
      <c r="N286" s="27">
        <f ca="1" t="shared" ref="N286:R286" si="2130">RAND()</f>
        <v>0.19404206855905</v>
      </c>
      <c r="O286" s="28">
        <f ca="1">IF(N286&lt;=('Ejercicio 3 - TIR'!$D$18-'Ejercicio 3 - TIR'!$C$18)/('Ejercicio 3 - TIR'!$E$18-'Ejercicio 3 - TIR'!$C$18),'Ejercicio 3 - TIR'!$C$18+SQRT(('Ejercicio 3 - TIR'!$E$18-'Ejercicio 3 - TIR'!$C$18)*('Ejercicio 3 - TIR'!$D$18-'Ejercicio 3 - TIR'!$C$18)*N286),'Ejercicio 3 - TIR'!$E$18-SQRT(('Ejercicio 3 - TIR'!$E$18-'Ejercicio 3 - TIR'!$C$18)*('Ejercicio 3 - TIR'!$E$18-'Ejercicio 3 - TIR'!$D$18)*(1-N286)))</f>
        <v>35395.0264395884</v>
      </c>
      <c r="P286" s="27">
        <f ca="1" t="shared" si="2130"/>
        <v>0.262664177095295</v>
      </c>
      <c r="Q286" s="29">
        <f ca="1">IF(P286&lt;=('Ejercicio 3 - TIR'!$D$22-'Ejercicio 3 - TIR'!$C$22)/('Ejercicio 3 - TIR'!$E$22-'Ejercicio 3 - TIR'!$C$22),'Ejercicio 3 - TIR'!$C$22+SQRT(('Ejercicio 3 - TIR'!$E$22-'Ejercicio 3 - TIR'!$C$22)*('Ejercicio 3 - TIR'!$D$22-'Ejercicio 3 - TIR'!$C$22)*P286),'Ejercicio 3 - TIR'!$E$22-SQRT(('Ejercicio 3 - TIR'!$E$22-'Ejercicio 3 - TIR'!$C$22)*('Ejercicio 3 - TIR'!$E$22-'Ejercicio 3 - TIR'!$D$22)*(1-P286)))</f>
        <v>0.141743861634299</v>
      </c>
      <c r="R286" s="27">
        <f ca="1" t="shared" si="2130"/>
        <v>0.466286000208539</v>
      </c>
      <c r="S286" s="29">
        <f ca="1">IF(R286&lt;=('Ejercicio 3 - TIR'!$D$23-'Ejercicio 3 - TIR'!$C$23)/('Ejercicio 3 - TIR'!$E$23-'Ejercicio 3 - TIR'!$C$23),'Ejercicio 3 - TIR'!$C$23+SQRT(('Ejercicio 3 - TIR'!$E$23-'Ejercicio 3 - TIR'!$C$23)*('Ejercicio 3 - TIR'!$D$23-'Ejercicio 3 - TIR'!$C$23)*R286),'Ejercicio 3 - TIR'!$E$23-SQRT(('Ejercicio 3 - TIR'!$E$23-'Ejercicio 3 - TIR'!$C$23)*('Ejercicio 3 - TIR'!$E$23-'Ejercicio 3 - TIR'!$D$23)*(1-R286)))</f>
        <v>0.148970930264239</v>
      </c>
      <c r="T286" s="27">
        <f ca="1" t="shared" ref="T286:X286" si="2131">RAND()</f>
        <v>0.310861851691731</v>
      </c>
      <c r="U286" s="29">
        <f ca="1">IF(T286&lt;=('Ejercicio 3 - TIR'!$D$24-'Ejercicio 3 - TIR'!$C$24)/('Ejercicio 3 - TIR'!$E$24-'Ejercicio 3 - TIR'!$C$24),'Ejercicio 3 - TIR'!$C$24+SQRT(('Ejercicio 3 - TIR'!$E$24-'Ejercicio 3 - TIR'!$C$24)*('Ejercicio 3 - TIR'!$D$24-'Ejercicio 3 - TIR'!$C$24)*T286),'Ejercicio 3 - TIR'!$E$24-SQRT(('Ejercicio 3 - TIR'!$E$24-'Ejercicio 3 - TIR'!$C$24)*('Ejercicio 3 - TIR'!$E$24-'Ejercicio 3 - TIR'!$D$24)*(1-T286)))</f>
        <v>0.175550144589662</v>
      </c>
      <c r="V286" s="27">
        <f ca="1" t="shared" si="2131"/>
        <v>0.770108207030713</v>
      </c>
      <c r="W286" s="29">
        <f ca="1">IF(V286&lt;=('Ejercicio 3 - TIR'!$D$25-'Ejercicio 3 - TIR'!$C$25)/('Ejercicio 3 - TIR'!$E$25-'Ejercicio 3 - TIR'!$C$25),'Ejercicio 3 - TIR'!$C$25+SQRT(('Ejercicio 3 - TIR'!$E$25-'Ejercicio 3 - TIR'!$C$25)*('Ejercicio 3 - TIR'!$D$25-'Ejercicio 3 - TIR'!$C$25)*V286),'Ejercicio 3 - TIR'!$E$25-SQRT(('Ejercicio 3 - TIR'!$E$25-'Ejercicio 3 - TIR'!$C$25)*('Ejercicio 3 - TIR'!$E$25-'Ejercicio 3 - TIR'!$D$25)*(1-V286)))</f>
        <v>0.221634153011191</v>
      </c>
      <c r="X286" s="27">
        <f ca="1" t="shared" si="2131"/>
        <v>0.81367722630655</v>
      </c>
      <c r="Y286" s="29">
        <f ca="1">IF(X286&lt;=('Ejercicio 3 - TIR'!$D$26-'Ejercicio 3 - TIR'!$C$26)/('Ejercicio 3 - TIR'!$E$26-'Ejercicio 3 - TIR'!$C$26),'Ejercicio 3 - TIR'!$C$26+SQRT(('Ejercicio 3 - TIR'!$E$26-'Ejercicio 3 - TIR'!$C$26)*('Ejercicio 3 - TIR'!$D$26-'Ejercicio 3 - TIR'!$C$26)*X286),'Ejercicio 3 - TIR'!$E$26-SQRT(('Ejercicio 3 - TIR'!$E$26-'Ejercicio 3 - TIR'!$C$26)*('Ejercicio 3 - TIR'!$E$26-'Ejercicio 3 - TIR'!$D$26)*(1-X286)))</f>
        <v>0.248280243097643</v>
      </c>
      <c r="Z286" s="27">
        <f ca="1" t="shared" si="1908"/>
        <v>1.1417438616343</v>
      </c>
      <c r="AA286" s="27">
        <f ca="1" t="shared" si="1909"/>
        <v>1.31183050682544</v>
      </c>
      <c r="AB286" s="27">
        <f ca="1" t="shared" si="1910"/>
        <v>1.54212254197578</v>
      </c>
      <c r="AC286" s="27">
        <f ca="1" t="shared" si="1911"/>
        <v>1.88390956540605</v>
      </c>
      <c r="AD286" s="27">
        <f ca="1" t="shared" si="1912"/>
        <v>2.35164709027904</v>
      </c>
      <c r="AE286" s="26">
        <f ca="1" t="shared" si="1913"/>
        <v>5177.51625054849</v>
      </c>
      <c r="AF286" s="26">
        <f ca="1" t="shared" si="1914"/>
        <v>5948.81566285091</v>
      </c>
      <c r="AG286" s="26">
        <f ca="1" t="shared" si="1915"/>
        <v>6993.13111260163</v>
      </c>
      <c r="AH286" s="26">
        <f ca="1" t="shared" si="1916"/>
        <v>8543.04780363931</v>
      </c>
      <c r="AI286" s="26">
        <f ca="1" t="shared" si="1917"/>
        <v>10664.1177891217</v>
      </c>
      <c r="AJ286" s="28">
        <f ca="1" t="shared" si="1918"/>
        <v>42370.0797975581</v>
      </c>
      <c r="AK286" s="28">
        <f ca="1" t="shared" si="1919"/>
        <v>47565.9120524689</v>
      </c>
      <c r="AL286" s="28">
        <f ca="1" t="shared" si="1920"/>
        <v>60719.7687301319</v>
      </c>
      <c r="AM286" s="28">
        <f ca="1" t="shared" si="1921"/>
        <v>76238.6530068366</v>
      </c>
      <c r="AN286" s="28">
        <f ca="1" t="shared" si="1922"/>
        <v>83236.6109370075</v>
      </c>
      <c r="AO286" s="28">
        <f ca="1">C286/'Ejercicio 3 - TIR'!$D$7</f>
        <v>14410.5846905834</v>
      </c>
      <c r="AP286" s="28">
        <f ca="1" t="shared" si="1923"/>
        <v>27959.4951069747</v>
      </c>
      <c r="AQ286" s="28">
        <f ca="1" t="shared" si="1924"/>
        <v>33155.3273618855</v>
      </c>
      <c r="AR286" s="28">
        <f ca="1" t="shared" si="1925"/>
        <v>46309.1840395485</v>
      </c>
      <c r="AS286" s="28">
        <f ca="1" t="shared" si="1926"/>
        <v>61828.0683162532</v>
      </c>
      <c r="AT286" s="28">
        <f ca="1" t="shared" si="1927"/>
        <v>68826.0262464241</v>
      </c>
      <c r="AU286" s="28">
        <f ca="1">AP286*'Ejercicio 3 - TIR'!$D$5</f>
        <v>13979.7475534873</v>
      </c>
      <c r="AV286" s="28">
        <f ca="1">AQ286*'Ejercicio 3 - TIR'!$D$5</f>
        <v>16577.6636809428</v>
      </c>
      <c r="AW286" s="28">
        <f ca="1">AR286*'Ejercicio 3 - TIR'!$D$5</f>
        <v>23154.5920197742</v>
      </c>
      <c r="AX286" s="28">
        <f ca="1">AS286*'Ejercicio 3 - TIR'!$D$5</f>
        <v>30914.0341581266</v>
      </c>
      <c r="AY286" s="28">
        <f ca="1">AT286*'Ejercicio 3 - TIR'!$D$5</f>
        <v>34413.0131232121</v>
      </c>
      <c r="AZ286" s="28">
        <f ca="1" t="shared" ref="AZ286:BD286" si="2132">AJ286-AU286-AE286</f>
        <v>23212.8159935223</v>
      </c>
      <c r="BA286" s="28">
        <f ca="1" t="shared" si="2132"/>
        <v>25039.4327086752</v>
      </c>
      <c r="BB286" s="28">
        <f ca="1" t="shared" si="2132"/>
        <v>30572.045597756</v>
      </c>
      <c r="BC286" s="28">
        <f ca="1" t="shared" si="2132"/>
        <v>36781.5710450707</v>
      </c>
      <c r="BD286" s="28">
        <f ca="1" t="shared" si="2132"/>
        <v>38159.4800246738</v>
      </c>
      <c r="BE286" s="28">
        <f ca="1" t="shared" ref="BE286:BI286" si="2133">AZ286/Z286</f>
        <v>20331.0188681858</v>
      </c>
      <c r="BF286" s="28">
        <f ca="1" t="shared" si="2133"/>
        <v>19087.3993083674</v>
      </c>
      <c r="BG286" s="28">
        <f ca="1" t="shared" si="2133"/>
        <v>19824.6538557091</v>
      </c>
      <c r="BH286" s="28">
        <f ca="1" t="shared" si="2133"/>
        <v>19524.0640636288</v>
      </c>
      <c r="BI286" s="28">
        <f ca="1" t="shared" si="2133"/>
        <v>16226.7034804725</v>
      </c>
      <c r="BJ286" s="28">
        <f ca="1" t="shared" si="1930"/>
        <v>85899.2473119453</v>
      </c>
      <c r="BK286" s="28">
        <f ca="1" t="shared" si="1931"/>
        <v>33888.6095568301</v>
      </c>
      <c r="BL286" s="28">
        <f ca="1" t="shared" si="1932"/>
        <v>119787.856868775</v>
      </c>
      <c r="BM286" s="28">
        <f ca="1">BK286*'Ejercicio 3 - TIR'!$D$5</f>
        <v>16944.304778415</v>
      </c>
      <c r="BN286" s="28">
        <f ca="1" t="shared" si="1933"/>
        <v>102843.55209036</v>
      </c>
      <c r="BO286" s="28">
        <f ca="1" t="shared" si="1934"/>
        <v>43732.56196284</v>
      </c>
      <c r="BP286" s="28">
        <f ca="1" t="shared" si="1935"/>
        <v>-108580.193070465</v>
      </c>
      <c r="BQ286" s="28">
        <f ca="1" t="shared" ref="BQ286:BT286" si="2134">BE286</f>
        <v>20331.0188681858</v>
      </c>
      <c r="BR286" s="28">
        <f ca="1" t="shared" si="2134"/>
        <v>19087.3993083674</v>
      </c>
      <c r="BS286" s="28">
        <f ca="1" t="shared" si="2134"/>
        <v>19824.6538557091</v>
      </c>
      <c r="BT286" s="28">
        <f ca="1" t="shared" si="2134"/>
        <v>19524.0640636288</v>
      </c>
      <c r="BU286" s="28">
        <f ca="1" t="shared" si="1937"/>
        <v>59959.2654433125</v>
      </c>
      <c r="BV286" s="30">
        <f ca="1" t="shared" si="1938"/>
        <v>7.26477417257299</v>
      </c>
    </row>
    <row r="287" ht="15" customHeight="1" spans="1:74">
      <c r="A287" s="26">
        <v>286</v>
      </c>
      <c r="B287" s="27">
        <f ca="1" t="shared" ref="B287:F287" si="2135">RAND()</f>
        <v>0.846266640088088</v>
      </c>
      <c r="C287" s="28">
        <f ca="1">IF(B287&lt;=('Ejercicio 3 - TIR'!$D$13-'Ejercicio 3 - TIR'!$C$13)/('Ejercicio 3 - TIR'!$E$13-'Ejercicio 3 - TIR'!$C$13),'Ejercicio 3 - TIR'!$C$13+SQRT(('Ejercicio 3 - TIR'!$E$13-'Ejercicio 3 - TIR'!$C$13)*('Ejercicio 3 - TIR'!$D$13-'Ejercicio 3 - TIR'!$C$13)*B287),'Ejercicio 3 - TIR'!$E$13-SQRT(('Ejercicio 3 - TIR'!$E$13-'Ejercicio 3 - TIR'!$C$13)*('Ejercicio 3 - TIR'!$E$13-'Ejercicio 3 - TIR'!$D$13)*(1-B287)))</f>
        <v>86417.6573488115</v>
      </c>
      <c r="D287" s="27">
        <f ca="1" t="shared" si="2135"/>
        <v>0.545443495792511</v>
      </c>
      <c r="E287" s="28">
        <f ca="1">IF(D287&lt;=('Ejercicio 3 - TIR'!$D$14-'Ejercicio 3 - TIR'!$C$14)/('Ejercicio 3 - TIR'!$E$14-'Ejercicio 3 - TIR'!$C$14),'Ejercicio 3 - TIR'!$C$14+SQRT(('Ejercicio 3 - TIR'!$E$14-'Ejercicio 3 - TIR'!$C$14)*('Ejercicio 3 - TIR'!$D$14-'Ejercicio 3 - TIR'!$C$14)*D287),'Ejercicio 3 - TIR'!$E$14-SQRT(('Ejercicio 3 - TIR'!$E$14-'Ejercicio 3 - TIR'!$C$14)*('Ejercicio 3 - TIR'!$E$14-'Ejercicio 3 - TIR'!$D$14)*(1-D287)))</f>
        <v>31742.6713986227</v>
      </c>
      <c r="F287" s="27">
        <f ca="1" t="shared" si="2135"/>
        <v>0.202327298641613</v>
      </c>
      <c r="G287" s="28">
        <f ca="1">IF(F287&lt;=('Ejercicio 3 - TIR'!$D$18-'Ejercicio 3 - TIR'!$C$18)/('Ejercicio 3 - TIR'!$E$18-'Ejercicio 3 - TIR'!$C$18),'Ejercicio 3 - TIR'!$C$18+SQRT(('Ejercicio 3 - TIR'!$E$18-'Ejercicio 3 - TIR'!$C$18)*('Ejercicio 3 - TIR'!$D$18-'Ejercicio 3 - TIR'!$C$18)*F287),'Ejercicio 3 - TIR'!$E$18-SQRT(('Ejercicio 3 - TIR'!$E$18-'Ejercicio 3 - TIR'!$C$18)*('Ejercicio 3 - TIR'!$E$18-'Ejercicio 3 - TIR'!$D$18)*(1-F287)))</f>
        <v>35509.0012521547</v>
      </c>
      <c r="H287" s="27">
        <f ca="1" t="shared" ref="H287:L287" si="2136">RAND()</f>
        <v>0.566964922751646</v>
      </c>
      <c r="I287" s="28">
        <f ca="1">IF(H287&lt;=('Ejercicio 3 - TIR'!$D$18-'Ejercicio 3 - TIR'!$C$18)/('Ejercicio 3 - TIR'!$E$18-'Ejercicio 3 - TIR'!$C$18),'Ejercicio 3 - TIR'!$C$18+SQRT(('Ejercicio 3 - TIR'!$E$18-'Ejercicio 3 - TIR'!$C$18)*('Ejercicio 3 - TIR'!$D$18-'Ejercicio 3 - TIR'!$C$18)*H287),'Ejercicio 3 - TIR'!$E$18-SQRT(('Ejercicio 3 - TIR'!$E$18-'Ejercicio 3 - TIR'!$C$18)*('Ejercicio 3 - TIR'!$E$18-'Ejercicio 3 - TIR'!$D$18)*(1-H287)))</f>
        <v>39221.970419208</v>
      </c>
      <c r="J287" s="27">
        <f ca="1" t="shared" si="2136"/>
        <v>0.290608089377752</v>
      </c>
      <c r="K287" s="28">
        <f ca="1">IF(J287&lt;=('Ejercicio 3 - TIR'!$D$18-'Ejercicio 3 - TIR'!$C$18)/('Ejercicio 3 - TIR'!$E$18-'Ejercicio 3 - TIR'!$C$18),'Ejercicio 3 - TIR'!$C$18+SQRT(('Ejercicio 3 - TIR'!$E$18-'Ejercicio 3 - TIR'!$C$18)*('Ejercicio 3 - TIR'!$D$18-'Ejercicio 3 - TIR'!$C$18)*J287),'Ejercicio 3 - TIR'!$E$18-SQRT(('Ejercicio 3 - TIR'!$E$18-'Ejercicio 3 - TIR'!$C$18)*('Ejercicio 3 - TIR'!$E$18-'Ejercicio 3 - TIR'!$D$18)*(1-J287)))</f>
        <v>36602.3642285671</v>
      </c>
      <c r="L287" s="27">
        <f ca="1" t="shared" si="2136"/>
        <v>0.873567984125828</v>
      </c>
      <c r="M287" s="28">
        <f ca="1">IF(L287&lt;=('Ejercicio 3 - TIR'!$D$18-'Ejercicio 3 - TIR'!$C$18)/('Ejercicio 3 - TIR'!$E$18-'Ejercicio 3 - TIR'!$C$18),'Ejercicio 3 - TIR'!$C$18+SQRT(('Ejercicio 3 - TIR'!$E$18-'Ejercicio 3 - TIR'!$C$18)*('Ejercicio 3 - TIR'!$D$18-'Ejercicio 3 - TIR'!$C$18)*L287),'Ejercicio 3 - TIR'!$E$18-SQRT(('Ejercicio 3 - TIR'!$E$18-'Ejercicio 3 - TIR'!$C$18)*('Ejercicio 3 - TIR'!$E$18-'Ejercicio 3 - TIR'!$D$18)*(1-L287)))</f>
        <v>41920.6492258005</v>
      </c>
      <c r="N287" s="27">
        <f ca="1" t="shared" ref="N287:R287" si="2137">RAND()</f>
        <v>0.316082480682149</v>
      </c>
      <c r="O287" s="28">
        <f ca="1">IF(N287&lt;=('Ejercicio 3 - TIR'!$D$18-'Ejercicio 3 - TIR'!$C$18)/('Ejercicio 3 - TIR'!$E$18-'Ejercicio 3 - TIR'!$C$18),'Ejercicio 3 - TIR'!$C$18+SQRT(('Ejercicio 3 - TIR'!$E$18-'Ejercicio 3 - TIR'!$C$18)*('Ejercicio 3 - TIR'!$D$18-'Ejercicio 3 - TIR'!$C$18)*N287),'Ejercicio 3 - TIR'!$E$18-SQRT(('Ejercicio 3 - TIR'!$E$18-'Ejercicio 3 - TIR'!$C$18)*('Ejercicio 3 - TIR'!$E$18-'Ejercicio 3 - TIR'!$D$18)*(1-N287)))</f>
        <v>36885.664245541</v>
      </c>
      <c r="P287" s="27">
        <f ca="1" t="shared" si="2137"/>
        <v>0.32430200452193</v>
      </c>
      <c r="Q287" s="29">
        <f ca="1">IF(P287&lt;=('Ejercicio 3 - TIR'!$D$22-'Ejercicio 3 - TIR'!$C$22)/('Ejercicio 3 - TIR'!$E$22-'Ejercicio 3 - TIR'!$C$22),'Ejercicio 3 - TIR'!$C$22+SQRT(('Ejercicio 3 - TIR'!$E$22-'Ejercicio 3 - TIR'!$C$22)*('Ejercicio 3 - TIR'!$D$22-'Ejercicio 3 - TIR'!$C$22)*P287),'Ejercicio 3 - TIR'!$E$22-SQRT(('Ejercicio 3 - TIR'!$E$22-'Ejercicio 3 - TIR'!$C$22)*('Ejercicio 3 - TIR'!$E$22-'Ejercicio 3 - TIR'!$D$22)*(1-P287)))</f>
        <v>0.144160786579486</v>
      </c>
      <c r="R287" s="27">
        <f ca="1" t="shared" si="2137"/>
        <v>0.199501411579313</v>
      </c>
      <c r="S287" s="29">
        <f ca="1">IF(R287&lt;=('Ejercicio 3 - TIR'!$D$23-'Ejercicio 3 - TIR'!$C$23)/('Ejercicio 3 - TIR'!$E$23-'Ejercicio 3 - TIR'!$C$23),'Ejercicio 3 - TIR'!$C$23+SQRT(('Ejercicio 3 - TIR'!$E$23-'Ejercicio 3 - TIR'!$C$23)*('Ejercicio 3 - TIR'!$D$23-'Ejercicio 3 - TIR'!$C$23)*R287),'Ejercicio 3 - TIR'!$E$23-SQRT(('Ejercicio 3 - TIR'!$E$23-'Ejercicio 3 - TIR'!$C$23)*('Ejercicio 3 - TIR'!$E$23-'Ejercicio 3 - TIR'!$D$23)*(1-R287)))</f>
        <v>0.138950001077645</v>
      </c>
      <c r="T287" s="27">
        <f ca="1" t="shared" ref="T287:X287" si="2138">RAND()</f>
        <v>0.447815616011238</v>
      </c>
      <c r="U287" s="29">
        <f ca="1">IF(T287&lt;=('Ejercicio 3 - TIR'!$D$24-'Ejercicio 3 - TIR'!$C$24)/('Ejercicio 3 - TIR'!$E$24-'Ejercicio 3 - TIR'!$C$24),'Ejercicio 3 - TIR'!$C$24+SQRT(('Ejercicio 3 - TIR'!$E$24-'Ejercicio 3 - TIR'!$C$24)*('Ejercicio 3 - TIR'!$D$24-'Ejercicio 3 - TIR'!$C$24)*T287),'Ejercicio 3 - TIR'!$E$24-SQRT(('Ejercicio 3 - TIR'!$E$24-'Ejercicio 3 - TIR'!$C$24)*('Ejercicio 3 - TIR'!$E$24-'Ejercicio 3 - TIR'!$D$24)*(1-T287)))</f>
        <v>0.180679314919898</v>
      </c>
      <c r="V287" s="27">
        <f ca="1" t="shared" si="2138"/>
        <v>0.924465426983043</v>
      </c>
      <c r="W287" s="29">
        <f ca="1">IF(V287&lt;=('Ejercicio 3 - TIR'!$D$25-'Ejercicio 3 - TIR'!$C$25)/('Ejercicio 3 - TIR'!$E$25-'Ejercicio 3 - TIR'!$C$25),'Ejercicio 3 - TIR'!$C$25+SQRT(('Ejercicio 3 - TIR'!$E$25-'Ejercicio 3 - TIR'!$C$25)*('Ejercicio 3 - TIR'!$D$25-'Ejercicio 3 - TIR'!$C$25)*V287),'Ejercicio 3 - TIR'!$E$25-SQRT(('Ejercicio 3 - TIR'!$E$25-'Ejercicio 3 - TIR'!$C$25)*('Ejercicio 3 - TIR'!$E$25-'Ejercicio 3 - TIR'!$D$25)*(1-V287)))</f>
        <v>0.23374051029216</v>
      </c>
      <c r="X287" s="27">
        <f ca="1" t="shared" si="2138"/>
        <v>0.792490298534712</v>
      </c>
      <c r="Y287" s="29">
        <f ca="1">IF(X287&lt;=('Ejercicio 3 - TIR'!$D$26-'Ejercicio 3 - TIR'!$C$26)/('Ejercicio 3 - TIR'!$E$26-'Ejercicio 3 - TIR'!$C$26),'Ejercicio 3 - TIR'!$C$26+SQRT(('Ejercicio 3 - TIR'!$E$26-'Ejercicio 3 - TIR'!$C$26)*('Ejercicio 3 - TIR'!$D$26-'Ejercicio 3 - TIR'!$C$26)*X287),'Ejercicio 3 - TIR'!$E$26-SQRT(('Ejercicio 3 - TIR'!$E$26-'Ejercicio 3 - TIR'!$C$26)*('Ejercicio 3 - TIR'!$E$26-'Ejercicio 3 - TIR'!$D$26)*(1-X287)))</f>
        <v>0.246525347083016</v>
      </c>
      <c r="Z287" s="27">
        <f ca="1" t="shared" si="1908"/>
        <v>1.14416078657949</v>
      </c>
      <c r="AA287" s="27">
        <f ca="1" t="shared" si="1909"/>
        <v>1.30314192910771</v>
      </c>
      <c r="AB287" s="27">
        <f ca="1" t="shared" si="1910"/>
        <v>1.53859272010228</v>
      </c>
      <c r="AC287" s="27">
        <f ca="1" t="shared" si="1911"/>
        <v>1.89822416763079</v>
      </c>
      <c r="AD287" s="27">
        <f ca="1" t="shared" si="1912"/>
        <v>2.36618453939734</v>
      </c>
      <c r="AE287" s="26">
        <f ca="1" t="shared" si="1913"/>
        <v>4576.04847695961</v>
      </c>
      <c r="AF287" s="26">
        <f ca="1" t="shared" si="1914"/>
        <v>5211.8904177645</v>
      </c>
      <c r="AG287" s="26">
        <f ca="1" t="shared" si="1915"/>
        <v>6153.57120788377</v>
      </c>
      <c r="AH287" s="26">
        <f ca="1" t="shared" si="1916"/>
        <v>7591.91008213367</v>
      </c>
      <c r="AI287" s="26">
        <f ca="1" t="shared" si="1917"/>
        <v>9463.50835015472</v>
      </c>
      <c r="AJ287" s="28">
        <f ca="1" t="shared" si="1918"/>
        <v>40628.0068033173</v>
      </c>
      <c r="AK287" s="28">
        <f ca="1" t="shared" si="1919"/>
        <v>51111.794195492</v>
      </c>
      <c r="AL287" s="28">
        <f ca="1" t="shared" si="1920"/>
        <v>56316.1311406055</v>
      </c>
      <c r="AM287" s="28">
        <f ca="1" t="shared" si="1921"/>
        <v>79574.7894831875</v>
      </c>
      <c r="AN287" s="28">
        <f ca="1" t="shared" si="1922"/>
        <v>87278.2884632004</v>
      </c>
      <c r="AO287" s="28">
        <f ca="1">C287/'Ejercicio 3 - TIR'!$D$7</f>
        <v>17283.5314697623</v>
      </c>
      <c r="AP287" s="28">
        <f ca="1" t="shared" si="1923"/>
        <v>23344.475333555</v>
      </c>
      <c r="AQ287" s="28">
        <f ca="1" t="shared" si="1924"/>
        <v>33828.2627257297</v>
      </c>
      <c r="AR287" s="28">
        <f ca="1" t="shared" si="1925"/>
        <v>39032.5996708432</v>
      </c>
      <c r="AS287" s="28">
        <f ca="1" t="shared" si="1926"/>
        <v>62291.2580134252</v>
      </c>
      <c r="AT287" s="28">
        <f ca="1" t="shared" si="1927"/>
        <v>69994.7569934381</v>
      </c>
      <c r="AU287" s="28">
        <f ca="1">AP287*'Ejercicio 3 - TIR'!$D$5</f>
        <v>11672.2376667775</v>
      </c>
      <c r="AV287" s="28">
        <f ca="1">AQ287*'Ejercicio 3 - TIR'!$D$5</f>
        <v>16914.1313628649</v>
      </c>
      <c r="AW287" s="28">
        <f ca="1">AR287*'Ejercicio 3 - TIR'!$D$5</f>
        <v>19516.2998354216</v>
      </c>
      <c r="AX287" s="28">
        <f ca="1">AS287*'Ejercicio 3 - TIR'!$D$5</f>
        <v>31145.6290067126</v>
      </c>
      <c r="AY287" s="28">
        <f ca="1">AT287*'Ejercicio 3 - TIR'!$D$5</f>
        <v>34997.3784967191</v>
      </c>
      <c r="AZ287" s="28">
        <f ca="1" t="shared" ref="AZ287:BD287" si="2139">AJ287-AU287-AE287</f>
        <v>24379.7206595802</v>
      </c>
      <c r="BA287" s="28">
        <f ca="1" t="shared" si="2139"/>
        <v>28985.7724148627</v>
      </c>
      <c r="BB287" s="28">
        <f ca="1" t="shared" si="2139"/>
        <v>30646.2600973001</v>
      </c>
      <c r="BC287" s="28">
        <f ca="1" t="shared" si="2139"/>
        <v>40837.2503943412</v>
      </c>
      <c r="BD287" s="28">
        <f ca="1" t="shared" si="2139"/>
        <v>42817.4016163266</v>
      </c>
      <c r="BE287" s="28">
        <f ca="1" t="shared" ref="BE287:BI287" si="2140">AZ287/Z287</f>
        <v>21307.9498489581</v>
      </c>
      <c r="BF287" s="28">
        <f ca="1" t="shared" si="2140"/>
        <v>22242.9896294642</v>
      </c>
      <c r="BG287" s="28">
        <f ca="1" t="shared" si="2140"/>
        <v>19918.3706622912</v>
      </c>
      <c r="BH287" s="28">
        <f ca="1" t="shared" si="2140"/>
        <v>21513.3971480887</v>
      </c>
      <c r="BI287" s="28">
        <f ca="1" t="shared" si="2140"/>
        <v>18095.546185604</v>
      </c>
      <c r="BJ287" s="28">
        <f ca="1" t="shared" si="1930"/>
        <v>75109.0183025912</v>
      </c>
      <c r="BK287" s="28">
        <f ca="1" t="shared" si="1931"/>
        <v>40896.0249499389</v>
      </c>
      <c r="BL287" s="28">
        <f ca="1" t="shared" si="1932"/>
        <v>116005.04325253</v>
      </c>
      <c r="BM287" s="28">
        <f ca="1">BK287*'Ejercicio 3 - TIR'!$D$5</f>
        <v>20448.0124749695</v>
      </c>
      <c r="BN287" s="28">
        <f ca="1" t="shared" si="1933"/>
        <v>95557.0307775606</v>
      </c>
      <c r="BO287" s="28">
        <f ca="1" t="shared" si="1934"/>
        <v>40384.4371335039</v>
      </c>
      <c r="BP287" s="28">
        <f ca="1" t="shared" si="1935"/>
        <v>-118160.328747434</v>
      </c>
      <c r="BQ287" s="28">
        <f ca="1" t="shared" ref="BQ287:BT287" si="2141">BE287</f>
        <v>21307.9498489581</v>
      </c>
      <c r="BR287" s="28">
        <f ca="1" t="shared" si="2141"/>
        <v>22242.9896294642</v>
      </c>
      <c r="BS287" s="28">
        <f ca="1" t="shared" si="2141"/>
        <v>19918.3706622912</v>
      </c>
      <c r="BT287" s="28">
        <f ca="1" t="shared" si="2141"/>
        <v>21513.3971480887</v>
      </c>
      <c r="BU287" s="28">
        <f ca="1" t="shared" si="1937"/>
        <v>58479.9833191079</v>
      </c>
      <c r="BV287" s="30">
        <f ca="1" t="shared" si="1938"/>
        <v>5.78771011213177</v>
      </c>
    </row>
    <row r="288" ht="15" customHeight="1" spans="1:74">
      <c r="A288" s="26">
        <v>287</v>
      </c>
      <c r="B288" s="27">
        <f ca="1" t="shared" ref="B288:F288" si="2142">RAND()</f>
        <v>0.677240058344523</v>
      </c>
      <c r="C288" s="28">
        <f ca="1">IF(B288&lt;=('Ejercicio 3 - TIR'!$D$13-'Ejercicio 3 - TIR'!$C$13)/('Ejercicio 3 - TIR'!$E$13-'Ejercicio 3 - TIR'!$C$13),'Ejercicio 3 - TIR'!$C$13+SQRT(('Ejercicio 3 - TIR'!$E$13-'Ejercicio 3 - TIR'!$C$13)*('Ejercicio 3 - TIR'!$D$13-'Ejercicio 3 - TIR'!$C$13)*B288),'Ejercicio 3 - TIR'!$E$13-SQRT(('Ejercicio 3 - TIR'!$E$13-'Ejercicio 3 - TIR'!$C$13)*('Ejercicio 3 - TIR'!$E$13-'Ejercicio 3 - TIR'!$D$13)*(1-B288)))</f>
        <v>80319.7578778468</v>
      </c>
      <c r="D288" s="27">
        <f ca="1" t="shared" si="2142"/>
        <v>0.639099664756213</v>
      </c>
      <c r="E288" s="28">
        <f ca="1">IF(D288&lt;=('Ejercicio 3 - TIR'!$D$14-'Ejercicio 3 - TIR'!$C$14)/('Ejercicio 3 - TIR'!$E$14-'Ejercicio 3 - TIR'!$C$14),'Ejercicio 3 - TIR'!$C$14+SQRT(('Ejercicio 3 - TIR'!$E$14-'Ejercicio 3 - TIR'!$C$14)*('Ejercicio 3 - TIR'!$D$14-'Ejercicio 3 - TIR'!$C$14)*D288),'Ejercicio 3 - TIR'!$E$14-SQRT(('Ejercicio 3 - TIR'!$E$14-'Ejercicio 3 - TIR'!$C$14)*('Ejercicio 3 - TIR'!$E$14-'Ejercicio 3 - TIR'!$D$14)*(1-D288)))</f>
        <v>32642.3475016438</v>
      </c>
      <c r="F288" s="27">
        <f ca="1" t="shared" si="2142"/>
        <v>0.113517227561103</v>
      </c>
      <c r="G288" s="28">
        <f ca="1">IF(F288&lt;=('Ejercicio 3 - TIR'!$D$18-'Ejercicio 3 - TIR'!$C$18)/('Ejercicio 3 - TIR'!$E$18-'Ejercicio 3 - TIR'!$C$18),'Ejercicio 3 - TIR'!$C$18+SQRT(('Ejercicio 3 - TIR'!$E$18-'Ejercicio 3 - TIR'!$C$18)*('Ejercicio 3 - TIR'!$D$18-'Ejercicio 3 - TIR'!$C$18)*F288),'Ejercicio 3 - TIR'!$E$18-SQRT(('Ejercicio 3 - TIR'!$E$18-'Ejercicio 3 - TIR'!$C$18)*('Ejercicio 3 - TIR'!$E$18-'Ejercicio 3 - TIR'!$D$18)*(1-F288)))</f>
        <v>34126.4493374044</v>
      </c>
      <c r="H288" s="27">
        <f ca="1" t="shared" ref="H288:L288" si="2143">RAND()</f>
        <v>0.977694497533729</v>
      </c>
      <c r="I288" s="28">
        <f ca="1">IF(H288&lt;=('Ejercicio 3 - TIR'!$D$18-'Ejercicio 3 - TIR'!$C$18)/('Ejercicio 3 - TIR'!$E$18-'Ejercicio 3 - TIR'!$C$18),'Ejercicio 3 - TIR'!$C$18+SQRT(('Ejercicio 3 - TIR'!$E$18-'Ejercicio 3 - TIR'!$C$18)*('Ejercicio 3 - TIR'!$D$18-'Ejercicio 3 - TIR'!$C$18)*H288),'Ejercicio 3 - TIR'!$E$18-SQRT(('Ejercicio 3 - TIR'!$E$18-'Ejercicio 3 - TIR'!$C$18)*('Ejercicio 3 - TIR'!$E$18-'Ejercicio 3 - TIR'!$D$18)*(1-H288)))</f>
        <v>43706.5887409759</v>
      </c>
      <c r="J288" s="27">
        <f ca="1" t="shared" si="2143"/>
        <v>0.977343751815304</v>
      </c>
      <c r="K288" s="28">
        <f ca="1">IF(J288&lt;=('Ejercicio 3 - TIR'!$D$18-'Ejercicio 3 - TIR'!$C$18)/('Ejercicio 3 - TIR'!$E$18-'Ejercicio 3 - TIR'!$C$18),'Ejercicio 3 - TIR'!$C$18+SQRT(('Ejercicio 3 - TIR'!$E$18-'Ejercicio 3 - TIR'!$C$18)*('Ejercicio 3 - TIR'!$D$18-'Ejercicio 3 - TIR'!$C$18)*J288),'Ejercicio 3 - TIR'!$E$18-SQRT(('Ejercicio 3 - TIR'!$E$18-'Ejercicio 3 - TIR'!$C$18)*('Ejercicio 3 - TIR'!$E$18-'Ejercicio 3 - TIR'!$D$18)*(1-J288)))</f>
        <v>43696.4592013089</v>
      </c>
      <c r="L288" s="27">
        <f ca="1" t="shared" si="2143"/>
        <v>0.724917131489831</v>
      </c>
      <c r="M288" s="28">
        <f ca="1">IF(L288&lt;=('Ejercicio 3 - TIR'!$D$18-'Ejercicio 3 - TIR'!$C$18)/('Ejercicio 3 - TIR'!$E$18-'Ejercicio 3 - TIR'!$C$18),'Ejercicio 3 - TIR'!$C$18+SQRT(('Ejercicio 3 - TIR'!$E$18-'Ejercicio 3 - TIR'!$C$18)*('Ejercicio 3 - TIR'!$D$18-'Ejercicio 3 - TIR'!$C$18)*L288),'Ejercicio 3 - TIR'!$E$18-SQRT(('Ejercicio 3 - TIR'!$E$18-'Ejercicio 3 - TIR'!$C$18)*('Ejercicio 3 - TIR'!$E$18-'Ejercicio 3 - TIR'!$D$18)*(1-L288)))</f>
        <v>40457.8402561928</v>
      </c>
      <c r="N288" s="27">
        <f ca="1" t="shared" ref="N288:R288" si="2144">RAND()</f>
        <v>0.84726023744415</v>
      </c>
      <c r="O288" s="28">
        <f ca="1">IF(N288&lt;=('Ejercicio 3 - TIR'!$D$18-'Ejercicio 3 - TIR'!$C$18)/('Ejercicio 3 - TIR'!$E$18-'Ejercicio 3 - TIR'!$C$18),'Ejercicio 3 - TIR'!$C$18+SQRT(('Ejercicio 3 - TIR'!$E$18-'Ejercicio 3 - TIR'!$C$18)*('Ejercicio 3 - TIR'!$D$18-'Ejercicio 3 - TIR'!$C$18)*N288),'Ejercicio 3 - TIR'!$E$18-SQRT(('Ejercicio 3 - TIR'!$E$18-'Ejercicio 3 - TIR'!$C$18)*('Ejercicio 3 - TIR'!$E$18-'Ejercicio 3 - TIR'!$D$18)*(1-N288)))</f>
        <v>41615.4051658007</v>
      </c>
      <c r="P288" s="27">
        <f ca="1" t="shared" si="2144"/>
        <v>0.244497356478286</v>
      </c>
      <c r="Q288" s="29">
        <f ca="1">IF(P288&lt;=('Ejercicio 3 - TIR'!$D$22-'Ejercicio 3 - TIR'!$C$22)/('Ejercicio 3 - TIR'!$E$22-'Ejercicio 3 - TIR'!$C$22),'Ejercicio 3 - TIR'!$C$22+SQRT(('Ejercicio 3 - TIR'!$E$22-'Ejercicio 3 - TIR'!$C$22)*('Ejercicio 3 - TIR'!$D$22-'Ejercicio 3 - TIR'!$C$22)*P288),'Ejercicio 3 - TIR'!$E$22-SQRT(('Ejercicio 3 - TIR'!$E$22-'Ejercicio 3 - TIR'!$C$22)*('Ejercicio 3 - TIR'!$E$22-'Ejercicio 3 - TIR'!$D$22)*(1-P288)))</f>
        <v>0.140978447074579</v>
      </c>
      <c r="R288" s="27">
        <f ca="1" t="shared" si="2144"/>
        <v>0.340460710326038</v>
      </c>
      <c r="S288" s="29">
        <f ca="1">IF(R288&lt;=('Ejercicio 3 - TIR'!$D$23-'Ejercicio 3 - TIR'!$C$23)/('Ejercicio 3 - TIR'!$E$23-'Ejercicio 3 - TIR'!$C$23),'Ejercicio 3 - TIR'!$C$23+SQRT(('Ejercicio 3 - TIR'!$E$23-'Ejercicio 3 - TIR'!$C$23)*('Ejercicio 3 - TIR'!$D$23-'Ejercicio 3 - TIR'!$C$23)*R288),'Ejercicio 3 - TIR'!$E$23-SQRT(('Ejercicio 3 - TIR'!$E$23-'Ejercicio 3 - TIR'!$C$23)*('Ejercicio 3 - TIR'!$E$23-'Ejercicio 3 - TIR'!$D$23)*(1-R288)))</f>
        <v>0.144755388879734</v>
      </c>
      <c r="T288" s="27">
        <f ca="1" t="shared" ref="T288:X288" si="2145">RAND()</f>
        <v>0.716310886389461</v>
      </c>
      <c r="U288" s="29">
        <f ca="1">IF(T288&lt;=('Ejercicio 3 - TIR'!$D$24-'Ejercicio 3 - TIR'!$C$24)/('Ejercicio 3 - TIR'!$E$24-'Ejercicio 3 - TIR'!$C$24),'Ejercicio 3 - TIR'!$C$24+SQRT(('Ejercicio 3 - TIR'!$E$24-'Ejercicio 3 - TIR'!$C$24)*('Ejercicio 3 - TIR'!$D$24-'Ejercicio 3 - TIR'!$C$24)*T288),'Ejercicio 3 - TIR'!$E$24-SQRT(('Ejercicio 3 - TIR'!$E$24-'Ejercicio 3 - TIR'!$C$24)*('Ejercicio 3 - TIR'!$E$24-'Ejercicio 3 - TIR'!$D$24)*(1-T288)))</f>
        <v>0.191816147919252</v>
      </c>
      <c r="V288" s="27">
        <f ca="1" t="shared" si="2145"/>
        <v>0.893435545892815</v>
      </c>
      <c r="W288" s="29">
        <f ca="1">IF(V288&lt;=('Ejercicio 3 - TIR'!$D$25-'Ejercicio 3 - TIR'!$C$25)/('Ejercicio 3 - TIR'!$E$25-'Ejercicio 3 - TIR'!$C$25),'Ejercicio 3 - TIR'!$C$25+SQRT(('Ejercicio 3 - TIR'!$E$25-'Ejercicio 3 - TIR'!$C$25)*('Ejercicio 3 - TIR'!$D$25-'Ejercicio 3 - TIR'!$C$25)*V288),'Ejercicio 3 - TIR'!$E$25-SQRT(('Ejercicio 3 - TIR'!$E$25-'Ejercicio 3 - TIR'!$C$25)*('Ejercicio 3 - TIR'!$E$25-'Ejercicio 3 - TIR'!$D$25)*(1-V288)))</f>
        <v>0.230687424061634</v>
      </c>
      <c r="X288" s="27">
        <f ca="1" t="shared" si="2145"/>
        <v>0.296787678401926</v>
      </c>
      <c r="Y288" s="29">
        <f ca="1">IF(X288&lt;=('Ejercicio 3 - TIR'!$D$26-'Ejercicio 3 - TIR'!$C$26)/('Ejercicio 3 - TIR'!$E$26-'Ejercicio 3 - TIR'!$C$26),'Ejercicio 3 - TIR'!$C$26+SQRT(('Ejercicio 3 - TIR'!$E$26-'Ejercicio 3 - TIR'!$C$26)*('Ejercicio 3 - TIR'!$D$26-'Ejercicio 3 - TIR'!$C$26)*X288),'Ejercicio 3 - TIR'!$E$26-SQRT(('Ejercicio 3 - TIR'!$E$26-'Ejercicio 3 - TIR'!$C$26)*('Ejercicio 3 - TIR'!$E$26-'Ejercicio 3 - TIR'!$D$26)*(1-X288)))</f>
        <v>0.218307715055885</v>
      </c>
      <c r="Z288" s="27">
        <f ca="1" t="shared" si="1908"/>
        <v>1.14097844707458</v>
      </c>
      <c r="AA288" s="27">
        <f ca="1" t="shared" si="1909"/>
        <v>1.30614122588425</v>
      </c>
      <c r="AB288" s="27">
        <f ca="1" t="shared" si="1910"/>
        <v>1.5566802044719</v>
      </c>
      <c r="AC288" s="27">
        <f ca="1" t="shared" si="1911"/>
        <v>1.91578675092926</v>
      </c>
      <c r="AD288" s="27">
        <f ca="1" t="shared" si="1912"/>
        <v>2.33401777905897</v>
      </c>
      <c r="AE288" s="26">
        <f ca="1" t="shared" si="1913"/>
        <v>4601.8674596505</v>
      </c>
      <c r="AF288" s="26">
        <f ca="1" t="shared" si="1914"/>
        <v>5268.0125733452</v>
      </c>
      <c r="AG288" s="26">
        <f ca="1" t="shared" si="1915"/>
        <v>6278.50245235446</v>
      </c>
      <c r="AH288" s="26">
        <f ca="1" t="shared" si="1916"/>
        <v>7726.87401005277</v>
      </c>
      <c r="AI288" s="26">
        <f ca="1" t="shared" si="1917"/>
        <v>9413.71021971209</v>
      </c>
      <c r="AJ288" s="28">
        <f ca="1" t="shared" si="1918"/>
        <v>38937.543169161</v>
      </c>
      <c r="AK288" s="28">
        <f ca="1" t="shared" si="1919"/>
        <v>57086.9773973572</v>
      </c>
      <c r="AL288" s="28">
        <f ca="1" t="shared" si="1920"/>
        <v>68021.4130441917</v>
      </c>
      <c r="AM288" s="28">
        <f ca="1" t="shared" si="1921"/>
        <v>77508.5943340267</v>
      </c>
      <c r="AN288" s="28">
        <f ca="1" t="shared" si="1922"/>
        <v>97131.0955397212</v>
      </c>
      <c r="AO288" s="28">
        <f ca="1">C288/'Ejercicio 3 - TIR'!$D$7</f>
        <v>16063.9515755694</v>
      </c>
      <c r="AP288" s="28">
        <f ca="1" t="shared" si="1923"/>
        <v>22873.5915935916</v>
      </c>
      <c r="AQ288" s="28">
        <f ca="1" t="shared" si="1924"/>
        <v>41023.0258217879</v>
      </c>
      <c r="AR288" s="28">
        <f ca="1" t="shared" si="1925"/>
        <v>51957.4614686223</v>
      </c>
      <c r="AS288" s="28">
        <f ca="1" t="shared" si="1926"/>
        <v>61444.6427584574</v>
      </c>
      <c r="AT288" s="28">
        <f ca="1" t="shared" si="1927"/>
        <v>81067.1439641518</v>
      </c>
      <c r="AU288" s="28">
        <f ca="1">AP288*'Ejercicio 3 - TIR'!$D$5</f>
        <v>11436.7957967958</v>
      </c>
      <c r="AV288" s="28">
        <f ca="1">AQ288*'Ejercicio 3 - TIR'!$D$5</f>
        <v>20511.5129108939</v>
      </c>
      <c r="AW288" s="28">
        <f ca="1">AR288*'Ejercicio 3 - TIR'!$D$5</f>
        <v>25978.7307343111</v>
      </c>
      <c r="AX288" s="28">
        <f ca="1">AS288*'Ejercicio 3 - TIR'!$D$5</f>
        <v>30722.3213792287</v>
      </c>
      <c r="AY288" s="28">
        <f ca="1">AT288*'Ejercicio 3 - TIR'!$D$5</f>
        <v>40533.5719820759</v>
      </c>
      <c r="AZ288" s="28">
        <f ca="1" t="shared" ref="AZ288:BD288" si="2146">AJ288-AU288-AE288</f>
        <v>22898.8799127147</v>
      </c>
      <c r="BA288" s="28">
        <f ca="1" t="shared" si="2146"/>
        <v>31307.4519131181</v>
      </c>
      <c r="BB288" s="28">
        <f ca="1" t="shared" si="2146"/>
        <v>35764.1798575261</v>
      </c>
      <c r="BC288" s="28">
        <f ca="1" t="shared" si="2146"/>
        <v>39059.3989447453</v>
      </c>
      <c r="BD288" s="28">
        <f ca="1" t="shared" si="2146"/>
        <v>47183.8133379332</v>
      </c>
      <c r="BE288" s="28">
        <f ca="1" t="shared" ref="BE288:BI288" si="2147">AZ288/Z288</f>
        <v>20069.5113666927</v>
      </c>
      <c r="BF288" s="28">
        <f ca="1" t="shared" si="2147"/>
        <v>23969.4232849308</v>
      </c>
      <c r="BG288" s="28">
        <f ca="1" t="shared" si="2147"/>
        <v>22974.6480714444</v>
      </c>
      <c r="BH288" s="28">
        <f ca="1" t="shared" si="2147"/>
        <v>20388.1767768773</v>
      </c>
      <c r="BI288" s="28">
        <f ca="1" t="shared" si="2147"/>
        <v>20215.7043366468</v>
      </c>
      <c r="BJ288" s="28">
        <f ca="1" t="shared" si="1930"/>
        <v>76187.8194190576</v>
      </c>
      <c r="BK288" s="28">
        <f ca="1" t="shared" si="1931"/>
        <v>37493.5485793212</v>
      </c>
      <c r="BL288" s="28">
        <f ca="1" t="shared" si="1932"/>
        <v>113681.367998379</v>
      </c>
      <c r="BM288" s="28">
        <f ca="1">BK288*'Ejercicio 3 - TIR'!$D$5</f>
        <v>18746.7742896606</v>
      </c>
      <c r="BN288" s="28">
        <f ca="1" t="shared" si="1933"/>
        <v>94934.5937087182</v>
      </c>
      <c r="BO288" s="28">
        <f ca="1" t="shared" si="1934"/>
        <v>40674.3232894284</v>
      </c>
      <c r="BP288" s="28">
        <f ca="1" t="shared" si="1935"/>
        <v>-112962.105379491</v>
      </c>
      <c r="BQ288" s="28">
        <f ca="1" t="shared" ref="BQ288:BT288" si="2148">BE288</f>
        <v>20069.5113666927</v>
      </c>
      <c r="BR288" s="28">
        <f ca="1" t="shared" si="2148"/>
        <v>23969.4232849308</v>
      </c>
      <c r="BS288" s="28">
        <f ca="1" t="shared" si="2148"/>
        <v>22974.6480714444</v>
      </c>
      <c r="BT288" s="28">
        <f ca="1" t="shared" si="2148"/>
        <v>20388.1767768773</v>
      </c>
      <c r="BU288" s="28">
        <f ca="1" t="shared" si="1937"/>
        <v>60890.0276260753</v>
      </c>
      <c r="BV288" s="30">
        <f ca="1" t="shared" si="1938"/>
        <v>8.23776901618485</v>
      </c>
    </row>
    <row r="289" ht="15" customHeight="1" spans="1:74">
      <c r="A289" s="26">
        <v>288</v>
      </c>
      <c r="B289" s="27">
        <f ca="1" t="shared" ref="B289:F289" si="2149">RAND()</f>
        <v>0.509943495218236</v>
      </c>
      <c r="C289" s="28">
        <f ca="1">IF(B289&lt;=('Ejercicio 3 - TIR'!$D$13-'Ejercicio 3 - TIR'!$C$13)/('Ejercicio 3 - TIR'!$E$13-'Ejercicio 3 - TIR'!$C$13),'Ejercicio 3 - TIR'!$C$13+SQRT(('Ejercicio 3 - TIR'!$E$13-'Ejercicio 3 - TIR'!$C$13)*('Ejercicio 3 - TIR'!$D$13-'Ejercicio 3 - TIR'!$C$13)*B289),'Ejercicio 3 - TIR'!$E$13-SQRT(('Ejercicio 3 - TIR'!$E$13-'Ejercicio 3 - TIR'!$C$13)*('Ejercicio 3 - TIR'!$E$13-'Ejercicio 3 - TIR'!$D$13)*(1-B289)))</f>
        <v>75749.8906035845</v>
      </c>
      <c r="D289" s="27">
        <f ca="1" t="shared" si="2149"/>
        <v>0.359264038647483</v>
      </c>
      <c r="E289" s="28">
        <f ca="1">IF(D289&lt;=('Ejercicio 3 - TIR'!$D$14-'Ejercicio 3 - TIR'!$C$14)/('Ejercicio 3 - TIR'!$E$14-'Ejercicio 3 - TIR'!$C$14),'Ejercicio 3 - TIR'!$C$14+SQRT(('Ejercicio 3 - TIR'!$E$14-'Ejercicio 3 - TIR'!$C$14)*('Ejercicio 3 - TIR'!$D$14-'Ejercicio 3 - TIR'!$C$14)*D289),'Ejercicio 3 - TIR'!$E$14-SQRT(('Ejercicio 3 - TIR'!$E$14-'Ejercicio 3 - TIR'!$C$14)*('Ejercicio 3 - TIR'!$E$14-'Ejercicio 3 - TIR'!$D$14)*(1-D289)))</f>
        <v>30196.4091169165</v>
      </c>
      <c r="F289" s="27">
        <f ca="1" t="shared" si="2149"/>
        <v>0.955658318072759</v>
      </c>
      <c r="G289" s="28">
        <f ca="1">IF(F289&lt;=('Ejercicio 3 - TIR'!$D$18-'Ejercicio 3 - TIR'!$C$18)/('Ejercicio 3 - TIR'!$E$18-'Ejercicio 3 - TIR'!$C$18),'Ejercicio 3 - TIR'!$C$18+SQRT(('Ejercicio 3 - TIR'!$E$18-'Ejercicio 3 - TIR'!$C$18)*('Ejercicio 3 - TIR'!$D$18-'Ejercicio 3 - TIR'!$C$18)*F289),'Ejercicio 3 - TIR'!$E$18-SQRT(('Ejercicio 3 - TIR'!$E$18-'Ejercicio 3 - TIR'!$C$18)*('Ejercicio 3 - TIR'!$E$18-'Ejercicio 3 - TIR'!$D$18)*(1-F289)))</f>
        <v>43176.3700637072</v>
      </c>
      <c r="H289" s="27">
        <f ca="1" t="shared" ref="H289:L289" si="2150">RAND()</f>
        <v>0.808977407120813</v>
      </c>
      <c r="I289" s="28">
        <f ca="1">IF(H289&lt;=('Ejercicio 3 - TIR'!$D$18-'Ejercicio 3 - TIR'!$C$18)/('Ejercicio 3 - TIR'!$E$18-'Ejercicio 3 - TIR'!$C$18),'Ejercicio 3 - TIR'!$C$18+SQRT(('Ejercicio 3 - TIR'!$E$18-'Ejercicio 3 - TIR'!$C$18)*('Ejercicio 3 - TIR'!$D$18-'Ejercicio 3 - TIR'!$C$18)*H289),'Ejercicio 3 - TIR'!$E$18-SQRT(('Ejercicio 3 - TIR'!$E$18-'Ejercicio 3 - TIR'!$C$18)*('Ejercicio 3 - TIR'!$E$18-'Ejercicio 3 - TIR'!$D$18)*(1-H289)))</f>
        <v>41214.9379838715</v>
      </c>
      <c r="J289" s="27">
        <f ca="1" t="shared" si="2150"/>
        <v>0.251541618754451</v>
      </c>
      <c r="K289" s="28">
        <f ca="1">IF(J289&lt;=('Ejercicio 3 - TIR'!$D$18-'Ejercicio 3 - TIR'!$C$18)/('Ejercicio 3 - TIR'!$E$18-'Ejercicio 3 - TIR'!$C$18),'Ejercicio 3 - TIR'!$C$18+SQRT(('Ejercicio 3 - TIR'!$E$18-'Ejercicio 3 - TIR'!$C$18)*('Ejercicio 3 - TIR'!$D$18-'Ejercicio 3 - TIR'!$C$18)*J289),'Ejercicio 3 - TIR'!$E$18-SQRT(('Ejercicio 3 - TIR'!$E$18-'Ejercicio 3 - TIR'!$C$18)*('Ejercicio 3 - TIR'!$E$18-'Ejercicio 3 - TIR'!$D$18)*(1-J289)))</f>
        <v>36142.576235845</v>
      </c>
      <c r="L289" s="27">
        <f ca="1" t="shared" si="2150"/>
        <v>0.0341405304658342</v>
      </c>
      <c r="M289" s="28">
        <f ca="1">IF(L289&lt;=('Ejercicio 3 - TIR'!$D$18-'Ejercicio 3 - TIR'!$C$18)/('Ejercicio 3 - TIR'!$E$18-'Ejercicio 3 - TIR'!$C$18),'Ejercicio 3 - TIR'!$C$18+SQRT(('Ejercicio 3 - TIR'!$E$18-'Ejercicio 3 - TIR'!$C$18)*('Ejercicio 3 - TIR'!$D$18-'Ejercicio 3 - TIR'!$C$18)*L289),'Ejercicio 3 - TIR'!$E$18-SQRT(('Ejercicio 3 - TIR'!$E$18-'Ejercicio 3 - TIR'!$C$18)*('Ejercicio 3 - TIR'!$E$18-'Ejercicio 3 - TIR'!$D$18)*(1-L289)))</f>
        <v>32262.9802407169</v>
      </c>
      <c r="N289" s="27">
        <f ca="1" t="shared" ref="N289:R289" si="2151">RAND()</f>
        <v>0.259077662160737</v>
      </c>
      <c r="O289" s="28">
        <f ca="1">IF(N289&lt;=('Ejercicio 3 - TIR'!$D$18-'Ejercicio 3 - TIR'!$C$18)/('Ejercicio 3 - TIR'!$E$18-'Ejercicio 3 - TIR'!$C$18),'Ejercicio 3 - TIR'!$C$18+SQRT(('Ejercicio 3 - TIR'!$E$18-'Ejercicio 3 - TIR'!$C$18)*('Ejercicio 3 - TIR'!$D$18-'Ejercicio 3 - TIR'!$C$18)*N289),'Ejercicio 3 - TIR'!$E$18-SQRT(('Ejercicio 3 - TIR'!$E$18-'Ejercicio 3 - TIR'!$C$18)*('Ejercicio 3 - TIR'!$E$18-'Ejercicio 3 - TIR'!$D$18)*(1-N289)))</f>
        <v>36233.911238068</v>
      </c>
      <c r="P289" s="27">
        <f ca="1" t="shared" si="2151"/>
        <v>0.727201937616567</v>
      </c>
      <c r="Q289" s="29">
        <f ca="1">IF(P289&lt;=('Ejercicio 3 - TIR'!$D$22-'Ejercicio 3 - TIR'!$C$22)/('Ejercicio 3 - TIR'!$E$22-'Ejercicio 3 - TIR'!$C$22),'Ejercicio 3 - TIR'!$C$22+SQRT(('Ejercicio 3 - TIR'!$E$22-'Ejercicio 3 - TIR'!$C$22)*('Ejercicio 3 - TIR'!$D$22-'Ejercicio 3 - TIR'!$C$22)*P289),'Ejercicio 3 - TIR'!$E$22-SQRT(('Ejercicio 3 - TIR'!$E$22-'Ejercicio 3 - TIR'!$C$22)*('Ejercicio 3 - TIR'!$E$22-'Ejercicio 3 - TIR'!$D$22)*(1-P289)))</f>
        <v>0.157840656320861</v>
      </c>
      <c r="R289" s="27">
        <f ca="1" t="shared" si="2151"/>
        <v>0.967027246517859</v>
      </c>
      <c r="S289" s="29">
        <f ca="1">IF(R289&lt;=('Ejercicio 3 - TIR'!$D$23-'Ejercicio 3 - TIR'!$C$23)/('Ejercicio 3 - TIR'!$E$23-'Ejercicio 3 - TIR'!$C$23),'Ejercicio 3 - TIR'!$C$23+SQRT(('Ejercicio 3 - TIR'!$E$23-'Ejercicio 3 - TIR'!$C$23)*('Ejercicio 3 - TIR'!$D$23-'Ejercicio 3 - TIR'!$C$23)*R289),'Ejercicio 3 - TIR'!$E$23-SQRT(('Ejercicio 3 - TIR'!$E$23-'Ejercicio 3 - TIR'!$C$23)*('Ejercicio 3 - TIR'!$E$23-'Ejercicio 3 - TIR'!$D$23)*(1-R289)))</f>
        <v>0.172296042817626</v>
      </c>
      <c r="T289" s="27">
        <f ca="1" t="shared" ref="T289:X289" si="2152">RAND()</f>
        <v>0.68595996814323</v>
      </c>
      <c r="U289" s="29">
        <f ca="1">IF(T289&lt;=('Ejercicio 3 - TIR'!$D$24-'Ejercicio 3 - TIR'!$C$24)/('Ejercicio 3 - TIR'!$E$24-'Ejercicio 3 - TIR'!$C$24),'Ejercicio 3 - TIR'!$C$24+SQRT(('Ejercicio 3 - TIR'!$E$24-'Ejercicio 3 - TIR'!$C$24)*('Ejercicio 3 - TIR'!$D$24-'Ejercicio 3 - TIR'!$C$24)*T289),'Ejercicio 3 - TIR'!$E$24-SQRT(('Ejercicio 3 - TIR'!$E$24-'Ejercicio 3 - TIR'!$C$24)*('Ejercicio 3 - TIR'!$E$24-'Ejercicio 3 - TIR'!$D$24)*(1-T289)))</f>
        <v>0.190346803052639</v>
      </c>
      <c r="V289" s="27">
        <f ca="1" t="shared" si="2152"/>
        <v>0.466915827116609</v>
      </c>
      <c r="W289" s="29">
        <f ca="1">IF(V289&lt;=('Ejercicio 3 - TIR'!$D$25-'Ejercicio 3 - TIR'!$C$25)/('Ejercicio 3 - TIR'!$E$25-'Ejercicio 3 - TIR'!$C$25),'Ejercicio 3 - TIR'!$C$25+SQRT(('Ejercicio 3 - TIR'!$E$25-'Ejercicio 3 - TIR'!$C$25)*('Ejercicio 3 - TIR'!$D$25-'Ejercicio 3 - TIR'!$C$25)*V289),'Ejercicio 3 - TIR'!$E$25-SQRT(('Ejercicio 3 - TIR'!$E$25-'Ejercicio 3 - TIR'!$C$25)*('Ejercicio 3 - TIR'!$E$25-'Ejercicio 3 - TIR'!$D$25)*(1-V289)))</f>
        <v>0.206805155341269</v>
      </c>
      <c r="X289" s="27">
        <f ca="1" t="shared" si="2152"/>
        <v>0.966876524902899</v>
      </c>
      <c r="Y289" s="29">
        <f ca="1">IF(X289&lt;=('Ejercicio 3 - TIR'!$D$26-'Ejercicio 3 - TIR'!$C$26)/('Ejercicio 3 - TIR'!$E$26-'Ejercicio 3 - TIR'!$C$26),'Ejercicio 3 - TIR'!$C$26+SQRT(('Ejercicio 3 - TIR'!$E$26-'Ejercicio 3 - TIR'!$C$26)*('Ejercicio 3 - TIR'!$D$26-'Ejercicio 3 - TIR'!$C$26)*X289),'Ejercicio 3 - TIR'!$E$26-SQRT(('Ejercicio 3 - TIR'!$E$26-'Ejercicio 3 - TIR'!$C$26)*('Ejercicio 3 - TIR'!$E$26-'Ejercicio 3 - TIR'!$D$26)*(1-X289)))</f>
        <v>0.266625891972758</v>
      </c>
      <c r="Z289" s="27">
        <f ca="1" t="shared" si="1908"/>
        <v>1.15784065632086</v>
      </c>
      <c r="AA289" s="27">
        <f ca="1" t="shared" si="1909"/>
        <v>1.35733201961831</v>
      </c>
      <c r="AB289" s="27">
        <f ca="1" t="shared" si="1910"/>
        <v>1.61569583023364</v>
      </c>
      <c r="AC289" s="27">
        <f ca="1" t="shared" si="1911"/>
        <v>1.94983005738934</v>
      </c>
      <c r="AD289" s="27">
        <f ca="1" t="shared" si="1912"/>
        <v>2.46970523563607</v>
      </c>
      <c r="AE289" s="26">
        <f ca="1" t="shared" si="1913"/>
        <v>4766.22103354735</v>
      </c>
      <c r="AF289" s="26">
        <f ca="1" t="shared" si="1914"/>
        <v>5587.42205682169</v>
      </c>
      <c r="AG289" s="26">
        <f ca="1" t="shared" si="1915"/>
        <v>6650.9699826435</v>
      </c>
      <c r="AH289" s="26">
        <f ca="1" t="shared" si="1916"/>
        <v>8026.42486307421</v>
      </c>
      <c r="AI289" s="26">
        <f ca="1" t="shared" si="1917"/>
        <v>10166.4775515437</v>
      </c>
      <c r="AJ289" s="28">
        <f ca="1" t="shared" si="1918"/>
        <v>49991.3566521152</v>
      </c>
      <c r="AK289" s="28">
        <f ca="1" t="shared" si="1919"/>
        <v>55942.3550120916</v>
      </c>
      <c r="AL289" s="28">
        <f ca="1" t="shared" si="1920"/>
        <v>58395.4097181561</v>
      </c>
      <c r="AM289" s="28">
        <f ca="1" t="shared" si="1921"/>
        <v>62907.3286143083</v>
      </c>
      <c r="AN289" s="28">
        <f ca="1" t="shared" si="1922"/>
        <v>89487.0802922292</v>
      </c>
      <c r="AO289" s="28">
        <f ca="1">C289/'Ejercicio 3 - TIR'!$D$7</f>
        <v>15149.9781207169</v>
      </c>
      <c r="AP289" s="28">
        <f ca="1" t="shared" si="1923"/>
        <v>34841.3785313983</v>
      </c>
      <c r="AQ289" s="28">
        <f ca="1" t="shared" si="1924"/>
        <v>40792.3768913747</v>
      </c>
      <c r="AR289" s="28">
        <f ca="1" t="shared" si="1925"/>
        <v>43245.4315974392</v>
      </c>
      <c r="AS289" s="28">
        <f ca="1" t="shared" si="1926"/>
        <v>47757.3504935914</v>
      </c>
      <c r="AT289" s="28">
        <f ca="1" t="shared" si="1927"/>
        <v>74337.1021715123</v>
      </c>
      <c r="AU289" s="28">
        <f ca="1">AP289*'Ejercicio 3 - TIR'!$D$5</f>
        <v>17420.6892656991</v>
      </c>
      <c r="AV289" s="28">
        <f ca="1">AQ289*'Ejercicio 3 - TIR'!$D$5</f>
        <v>20396.1884456873</v>
      </c>
      <c r="AW289" s="28">
        <f ca="1">AR289*'Ejercicio 3 - TIR'!$D$5</f>
        <v>21622.7157987196</v>
      </c>
      <c r="AX289" s="28">
        <f ca="1">AS289*'Ejercicio 3 - TIR'!$D$5</f>
        <v>23878.6752467957</v>
      </c>
      <c r="AY289" s="28">
        <f ca="1">AT289*'Ejercicio 3 - TIR'!$D$5</f>
        <v>37168.5510857562</v>
      </c>
      <c r="AZ289" s="28">
        <f ca="1" t="shared" ref="AZ289:BD289" si="2153">AJ289-AU289-AE289</f>
        <v>27804.4463528687</v>
      </c>
      <c r="BA289" s="28">
        <f ca="1" t="shared" si="2153"/>
        <v>29958.7445095826</v>
      </c>
      <c r="BB289" s="28">
        <f ca="1" t="shared" si="2153"/>
        <v>30121.723936793</v>
      </c>
      <c r="BC289" s="28">
        <f ca="1" t="shared" si="2153"/>
        <v>31002.2285044384</v>
      </c>
      <c r="BD289" s="28">
        <f ca="1" t="shared" si="2153"/>
        <v>42152.0516549294</v>
      </c>
      <c r="BE289" s="28">
        <f ca="1" t="shared" ref="BE289:BI289" si="2154">AZ289/Z289</f>
        <v>24014.0525391635</v>
      </c>
      <c r="BF289" s="28">
        <f ca="1" t="shared" si="2154"/>
        <v>22071.7879461852</v>
      </c>
      <c r="BG289" s="28">
        <f ca="1" t="shared" si="2154"/>
        <v>18643.1897471922</v>
      </c>
      <c r="BH289" s="28">
        <f ca="1" t="shared" si="2154"/>
        <v>15899.9644030248</v>
      </c>
      <c r="BI289" s="28">
        <f ca="1" t="shared" si="2154"/>
        <v>17067.6447726253</v>
      </c>
      <c r="BJ289" s="28">
        <f ca="1" t="shared" si="1930"/>
        <v>74576.2296934575</v>
      </c>
      <c r="BK289" s="28">
        <f ca="1" t="shared" si="1931"/>
        <v>37415.9802845065</v>
      </c>
      <c r="BL289" s="28">
        <f ca="1" t="shared" si="1932"/>
        <v>111992.209977964</v>
      </c>
      <c r="BM289" s="28">
        <f ca="1">BK289*'Ejercicio 3 - TIR'!$D$5</f>
        <v>18707.9901422532</v>
      </c>
      <c r="BN289" s="28">
        <f ca="1" t="shared" si="1933"/>
        <v>93284.2198357108</v>
      </c>
      <c r="BO289" s="28">
        <f ca="1" t="shared" si="1934"/>
        <v>37771.398177275</v>
      </c>
      <c r="BP289" s="28">
        <f ca="1" t="shared" si="1935"/>
        <v>-105946.299720501</v>
      </c>
      <c r="BQ289" s="28">
        <f ca="1" t="shared" ref="BQ289:BT289" si="2155">BE289</f>
        <v>24014.0525391635</v>
      </c>
      <c r="BR289" s="28">
        <f ca="1" t="shared" si="2155"/>
        <v>22071.7879461852</v>
      </c>
      <c r="BS289" s="28">
        <f ca="1" t="shared" si="2155"/>
        <v>18643.1897471922</v>
      </c>
      <c r="BT289" s="28">
        <f ca="1" t="shared" si="2155"/>
        <v>15899.9644030248</v>
      </c>
      <c r="BU289" s="28">
        <f ca="1" t="shared" si="1937"/>
        <v>54839.0429499003</v>
      </c>
      <c r="BV289" s="30">
        <f ca="1" t="shared" si="1938"/>
        <v>7.68927743374994</v>
      </c>
    </row>
    <row r="290" ht="15" customHeight="1" spans="1:74">
      <c r="A290" s="26">
        <v>289</v>
      </c>
      <c r="B290" s="27">
        <f ca="1" t="shared" ref="B290:F290" si="2156">RAND()</f>
        <v>0.24739846067479</v>
      </c>
      <c r="C290" s="28">
        <f ca="1">IF(B290&lt;=('Ejercicio 3 - TIR'!$D$13-'Ejercicio 3 - TIR'!$C$13)/('Ejercicio 3 - TIR'!$E$13-'Ejercicio 3 - TIR'!$C$13),'Ejercicio 3 - TIR'!$C$13+SQRT(('Ejercicio 3 - TIR'!$E$13-'Ejercicio 3 - TIR'!$C$13)*('Ejercicio 3 - TIR'!$D$13-'Ejercicio 3 - TIR'!$C$13)*B290),'Ejercicio 3 - TIR'!$E$13-SQRT(('Ejercicio 3 - TIR'!$E$13-'Ejercicio 3 - TIR'!$C$13)*('Ejercicio 3 - TIR'!$E$13-'Ejercicio 3 - TIR'!$D$13)*(1-B290)))</f>
        <v>69947.8331444549</v>
      </c>
      <c r="D290" s="27">
        <f ca="1" t="shared" si="2156"/>
        <v>0.908844524217486</v>
      </c>
      <c r="E290" s="28">
        <f ca="1">IF(D290&lt;=('Ejercicio 3 - TIR'!$D$14-'Ejercicio 3 - TIR'!$C$14)/('Ejercicio 3 - TIR'!$E$14-'Ejercicio 3 - TIR'!$C$14),'Ejercicio 3 - TIR'!$C$14+SQRT(('Ejercicio 3 - TIR'!$E$14-'Ejercicio 3 - TIR'!$C$14)*('Ejercicio 3 - TIR'!$D$14-'Ejercicio 3 - TIR'!$C$14)*D290),'Ejercicio 3 - TIR'!$E$14-SQRT(('Ejercicio 3 - TIR'!$E$14-'Ejercicio 3 - TIR'!$C$14)*('Ejercicio 3 - TIR'!$E$14-'Ejercicio 3 - TIR'!$D$14)*(1-D290)))</f>
        <v>36302.2545561684</v>
      </c>
      <c r="F290" s="27">
        <f ca="1" t="shared" si="2156"/>
        <v>0.549727022663127</v>
      </c>
      <c r="G290" s="28">
        <f ca="1">IF(F290&lt;=('Ejercicio 3 - TIR'!$D$18-'Ejercicio 3 - TIR'!$C$18)/('Ejercicio 3 - TIR'!$E$18-'Ejercicio 3 - TIR'!$C$18),'Ejercicio 3 - TIR'!$C$18+SQRT(('Ejercicio 3 - TIR'!$E$18-'Ejercicio 3 - TIR'!$C$18)*('Ejercicio 3 - TIR'!$D$18-'Ejercicio 3 - TIR'!$C$18)*F290),'Ejercicio 3 - TIR'!$E$18-SQRT(('Ejercicio 3 - TIR'!$E$18-'Ejercicio 3 - TIR'!$C$18)*('Ejercicio 3 - TIR'!$E$18-'Ejercicio 3 - TIR'!$D$18)*(1-F290)))</f>
        <v>39080.6967463664</v>
      </c>
      <c r="H290" s="27">
        <f ca="1" t="shared" ref="H290:L290" si="2157">RAND()</f>
        <v>0.851293495911257</v>
      </c>
      <c r="I290" s="28">
        <f ca="1">IF(H290&lt;=('Ejercicio 3 - TIR'!$D$18-'Ejercicio 3 - TIR'!$C$18)/('Ejercicio 3 - TIR'!$E$18-'Ejercicio 3 - TIR'!$C$18),'Ejercicio 3 - TIR'!$C$18+SQRT(('Ejercicio 3 - TIR'!$E$18-'Ejercicio 3 - TIR'!$C$18)*('Ejercicio 3 - TIR'!$D$18-'Ejercicio 3 - TIR'!$C$18)*H290),'Ejercicio 3 - TIR'!$E$18-SQRT(('Ejercicio 3 - TIR'!$E$18-'Ejercicio 3 - TIR'!$C$18)*('Ejercicio 3 - TIR'!$E$18-'Ejercicio 3 - TIR'!$D$18)*(1-H290)))</f>
        <v>41660.3910698024</v>
      </c>
      <c r="J290" s="27">
        <f ca="1" t="shared" si="2157"/>
        <v>0.894816067562674</v>
      </c>
      <c r="K290" s="28">
        <f ca="1">IF(J290&lt;=('Ejercicio 3 - TIR'!$D$18-'Ejercicio 3 - TIR'!$C$18)/('Ejercicio 3 - TIR'!$E$18-'Ejercicio 3 - TIR'!$C$18),'Ejercicio 3 - TIR'!$C$18+SQRT(('Ejercicio 3 - TIR'!$E$18-'Ejercicio 3 - TIR'!$C$18)*('Ejercicio 3 - TIR'!$D$18-'Ejercicio 3 - TIR'!$C$18)*J290),'Ejercicio 3 - TIR'!$E$18-SQRT(('Ejercicio 3 - TIR'!$E$18-'Ejercicio 3 - TIR'!$C$18)*('Ejercicio 3 - TIR'!$E$18-'Ejercicio 3 - TIR'!$D$18)*(1-J290)))</f>
        <v>42191.3001347956</v>
      </c>
      <c r="L290" s="27">
        <f ca="1" t="shared" si="2157"/>
        <v>0.33361309179325</v>
      </c>
      <c r="M290" s="28">
        <f ca="1">IF(L290&lt;=('Ejercicio 3 - TIR'!$D$18-'Ejercicio 3 - TIR'!$C$18)/('Ejercicio 3 - TIR'!$E$18-'Ejercicio 3 - TIR'!$C$18),'Ejercicio 3 - TIR'!$C$18+SQRT(('Ejercicio 3 - TIR'!$E$18-'Ejercicio 3 - TIR'!$C$18)*('Ejercicio 3 - TIR'!$D$18-'Ejercicio 3 - TIR'!$C$18)*L290),'Ejercicio 3 - TIR'!$E$18-SQRT(('Ejercicio 3 - TIR'!$E$18-'Ejercicio 3 - TIR'!$C$18)*('Ejercicio 3 - TIR'!$E$18-'Ejercicio 3 - TIR'!$D$18)*(1-L290)))</f>
        <v>37074.0344760955</v>
      </c>
      <c r="N290" s="27">
        <f ca="1" t="shared" ref="N290:R290" si="2158">RAND()</f>
        <v>0.814412479067668</v>
      </c>
      <c r="O290" s="28">
        <f ca="1">IF(N290&lt;=('Ejercicio 3 - TIR'!$D$18-'Ejercicio 3 - TIR'!$C$18)/('Ejercicio 3 - TIR'!$E$18-'Ejercicio 3 - TIR'!$C$18),'Ejercicio 3 - TIR'!$C$18+SQRT(('Ejercicio 3 - TIR'!$E$18-'Ejercicio 3 - TIR'!$C$18)*('Ejercicio 3 - TIR'!$D$18-'Ejercicio 3 - TIR'!$C$18)*N290),'Ejercicio 3 - TIR'!$E$18-SQRT(('Ejercicio 3 - TIR'!$E$18-'Ejercicio 3 - TIR'!$C$18)*('Ejercicio 3 - TIR'!$E$18-'Ejercicio 3 - TIR'!$D$18)*(1-N290)))</f>
        <v>41269.1738086685</v>
      </c>
      <c r="P290" s="27">
        <f ca="1" t="shared" si="2158"/>
        <v>0.636381722330653</v>
      </c>
      <c r="Q290" s="29">
        <f ca="1">IF(P290&lt;=('Ejercicio 3 - TIR'!$D$22-'Ejercicio 3 - TIR'!$C$22)/('Ejercicio 3 - TIR'!$E$22-'Ejercicio 3 - TIR'!$C$22),'Ejercicio 3 - TIR'!$C$22+SQRT(('Ejercicio 3 - TIR'!$E$22-'Ejercicio 3 - TIR'!$C$22)*('Ejercicio 3 - TIR'!$D$22-'Ejercicio 3 - TIR'!$C$22)*P290),'Ejercicio 3 - TIR'!$E$22-SQRT(('Ejercicio 3 - TIR'!$E$22-'Ejercicio 3 - TIR'!$C$22)*('Ejercicio 3 - TIR'!$E$22-'Ejercicio 3 - TIR'!$D$22)*(1-P290)))</f>
        <v>0.154416550275523</v>
      </c>
      <c r="R290" s="27">
        <f ca="1" t="shared" si="2158"/>
        <v>0.91892841507568</v>
      </c>
      <c r="S290" s="29">
        <f ca="1">IF(R290&lt;=('Ejercicio 3 - TIR'!$D$23-'Ejercicio 3 - TIR'!$C$23)/('Ejercicio 3 - TIR'!$E$23-'Ejercicio 3 - TIR'!$C$23),'Ejercicio 3 - TIR'!$C$23+SQRT(('Ejercicio 3 - TIR'!$E$23-'Ejercicio 3 - TIR'!$C$23)*('Ejercicio 3 - TIR'!$D$23-'Ejercicio 3 - TIR'!$C$23)*R290),'Ejercicio 3 - TIR'!$E$23-SQRT(('Ejercicio 3 - TIR'!$E$23-'Ejercicio 3 - TIR'!$C$23)*('Ejercicio 3 - TIR'!$E$23-'Ejercicio 3 - TIR'!$D$23)*(1-R290)))</f>
        <v>0.167919898474608</v>
      </c>
      <c r="T290" s="27">
        <f ca="1" t="shared" ref="T290:X290" si="2159">RAND()</f>
        <v>0.259845618789368</v>
      </c>
      <c r="U290" s="29">
        <f ca="1">IF(T290&lt;=('Ejercicio 3 - TIR'!$D$24-'Ejercicio 3 - TIR'!$C$24)/('Ejercicio 3 - TIR'!$E$24-'Ejercicio 3 - TIR'!$C$24),'Ejercicio 3 - TIR'!$C$24+SQRT(('Ejercicio 3 - TIR'!$E$24-'Ejercicio 3 - TIR'!$C$24)*('Ejercicio 3 - TIR'!$D$24-'Ejercicio 3 - TIR'!$C$24)*T290),'Ejercicio 3 - TIR'!$E$24-SQRT(('Ejercicio 3 - TIR'!$E$24-'Ejercicio 3 - TIR'!$C$24)*('Ejercicio 3 - TIR'!$E$24-'Ejercicio 3 - TIR'!$D$24)*(1-T290)))</f>
        <v>0.173359704609812</v>
      </c>
      <c r="V290" s="27">
        <f ca="1" t="shared" si="2159"/>
        <v>0.802597145197911</v>
      </c>
      <c r="W290" s="29">
        <f ca="1">IF(V290&lt;=('Ejercicio 3 - TIR'!$D$25-'Ejercicio 3 - TIR'!$C$25)/('Ejercicio 3 - TIR'!$E$25-'Ejercicio 3 - TIR'!$C$25),'Ejercicio 3 - TIR'!$C$25+SQRT(('Ejercicio 3 - TIR'!$E$25-'Ejercicio 3 - TIR'!$C$25)*('Ejercicio 3 - TIR'!$D$25-'Ejercicio 3 - TIR'!$C$25)*V290),'Ejercicio 3 - TIR'!$E$25-SQRT(('Ejercicio 3 - TIR'!$E$25-'Ejercicio 3 - TIR'!$C$25)*('Ejercicio 3 - TIR'!$E$25-'Ejercicio 3 - TIR'!$D$25)*(1-V290)))</f>
        <v>0.223714833236076</v>
      </c>
      <c r="X290" s="27">
        <f ca="1" t="shared" si="2159"/>
        <v>0.94262130021038</v>
      </c>
      <c r="Y290" s="29">
        <f ca="1">IF(X290&lt;=('Ejercicio 3 - TIR'!$D$26-'Ejercicio 3 - TIR'!$C$26)/('Ejercicio 3 - TIR'!$E$26-'Ejercicio 3 - TIR'!$C$26),'Ejercicio 3 - TIR'!$C$26+SQRT(('Ejercicio 3 - TIR'!$E$26-'Ejercicio 3 - TIR'!$C$26)*('Ejercicio 3 - TIR'!$D$26-'Ejercicio 3 - TIR'!$C$26)*X290),'Ejercicio 3 - TIR'!$E$26-SQRT(('Ejercicio 3 - TIR'!$E$26-'Ejercicio 3 - TIR'!$C$26)*('Ejercicio 3 - TIR'!$E$26-'Ejercicio 3 - TIR'!$D$26)*(1-X290)))</f>
        <v>0.262397585993281</v>
      </c>
      <c r="Z290" s="27">
        <f ca="1" t="shared" si="1908"/>
        <v>1.15441655027552</v>
      </c>
      <c r="AA290" s="27">
        <f ca="1" t="shared" si="1909"/>
        <v>1.3482660601952</v>
      </c>
      <c r="AB290" s="27">
        <f ca="1" t="shared" si="1910"/>
        <v>1.58200106612607</v>
      </c>
      <c r="AC290" s="27">
        <f ca="1" t="shared" si="1911"/>
        <v>1.93591817081376</v>
      </c>
      <c r="AD290" s="27">
        <f ca="1" t="shared" si="1912"/>
        <v>2.44389842551582</v>
      </c>
      <c r="AE290" s="26">
        <f ca="1" t="shared" si="1913"/>
        <v>5605.66891578743</v>
      </c>
      <c r="AF290" s="26">
        <f ca="1" t="shared" si="1914"/>
        <v>6546.97227100872</v>
      </c>
      <c r="AG290" s="26">
        <f ca="1" t="shared" si="1915"/>
        <v>7681.95344999942</v>
      </c>
      <c r="AH290" s="26">
        <f ca="1" t="shared" si="1916"/>
        <v>9400.52038499334</v>
      </c>
      <c r="AI290" s="26">
        <f ca="1" t="shared" si="1917"/>
        <v>11867.1942410962</v>
      </c>
      <c r="AJ290" s="28">
        <f ca="1" t="shared" si="1918"/>
        <v>45115.4031203041</v>
      </c>
      <c r="AK290" s="28">
        <f ca="1" t="shared" si="1919"/>
        <v>56169.2913338736</v>
      </c>
      <c r="AL290" s="28">
        <f ca="1" t="shared" si="1920"/>
        <v>66746.6817944916</v>
      </c>
      <c r="AM290" s="28">
        <f ca="1" t="shared" si="1921"/>
        <v>71772.297007649</v>
      </c>
      <c r="AN290" s="28">
        <f ca="1" t="shared" si="1922"/>
        <v>100857.668893344</v>
      </c>
      <c r="AO290" s="28">
        <f ca="1">C290/'Ejercicio 3 - TIR'!$D$7</f>
        <v>13989.566628891</v>
      </c>
      <c r="AP290" s="28">
        <f ca="1" t="shared" si="1923"/>
        <v>31125.8364914132</v>
      </c>
      <c r="AQ290" s="28">
        <f ca="1" t="shared" si="1924"/>
        <v>42179.7247049826</v>
      </c>
      <c r="AR290" s="28">
        <f ca="1" t="shared" si="1925"/>
        <v>52757.1151656006</v>
      </c>
      <c r="AS290" s="28">
        <f ca="1" t="shared" si="1926"/>
        <v>57782.730378758</v>
      </c>
      <c r="AT290" s="28">
        <f ca="1" t="shared" si="1927"/>
        <v>86868.1022644526</v>
      </c>
      <c r="AU290" s="28">
        <f ca="1">AP290*'Ejercicio 3 - TIR'!$D$5</f>
        <v>15562.9182457066</v>
      </c>
      <c r="AV290" s="28">
        <f ca="1">AQ290*'Ejercicio 3 - TIR'!$D$5</f>
        <v>21089.8623524913</v>
      </c>
      <c r="AW290" s="28">
        <f ca="1">AR290*'Ejercicio 3 - TIR'!$D$5</f>
        <v>26378.5575828003</v>
      </c>
      <c r="AX290" s="28">
        <f ca="1">AS290*'Ejercicio 3 - TIR'!$D$5</f>
        <v>28891.365189379</v>
      </c>
      <c r="AY290" s="28">
        <f ca="1">AT290*'Ejercicio 3 - TIR'!$D$5</f>
        <v>43434.0511322263</v>
      </c>
      <c r="AZ290" s="28">
        <f ca="1" t="shared" ref="AZ290:BD290" si="2160">AJ290-AU290-AE290</f>
        <v>23946.8159588101</v>
      </c>
      <c r="BA290" s="28">
        <f ca="1" t="shared" si="2160"/>
        <v>28532.4567103736</v>
      </c>
      <c r="BB290" s="28">
        <f ca="1" t="shared" si="2160"/>
        <v>32686.1707616919</v>
      </c>
      <c r="BC290" s="28">
        <f ca="1" t="shared" si="2160"/>
        <v>33480.4114332766</v>
      </c>
      <c r="BD290" s="28">
        <f ca="1" t="shared" si="2160"/>
        <v>45556.4235200211</v>
      </c>
      <c r="BE290" s="28">
        <f ca="1" t="shared" ref="BE290:BI290" si="2161">AZ290/Z290</f>
        <v>20743.652672941</v>
      </c>
      <c r="BF290" s="28">
        <f ca="1" t="shared" si="2161"/>
        <v>21162.3340175475</v>
      </c>
      <c r="BG290" s="28">
        <f ca="1" t="shared" si="2161"/>
        <v>20661.282385689</v>
      </c>
      <c r="BH290" s="28">
        <f ca="1" t="shared" si="2161"/>
        <v>17294.3319289179</v>
      </c>
      <c r="BI290" s="28">
        <f ca="1" t="shared" si="2161"/>
        <v>18640.8825523941</v>
      </c>
      <c r="BJ290" s="28">
        <f ca="1" t="shared" si="1930"/>
        <v>88719.0227524944</v>
      </c>
      <c r="BK290" s="28">
        <f ca="1" t="shared" si="1931"/>
        <v>34189.0798579953</v>
      </c>
      <c r="BL290" s="28">
        <f ca="1" t="shared" si="1932"/>
        <v>122908.10261049</v>
      </c>
      <c r="BM290" s="28">
        <f ca="1">BK290*'Ejercicio 3 - TIR'!$D$5</f>
        <v>17094.5399289976</v>
      </c>
      <c r="BN290" s="28">
        <f ca="1" t="shared" si="1933"/>
        <v>105813.562681492</v>
      </c>
      <c r="BO290" s="28">
        <f ca="1" t="shared" si="1934"/>
        <v>43297.0378706139</v>
      </c>
      <c r="BP290" s="28">
        <f ca="1" t="shared" si="1935"/>
        <v>-106250.087700623</v>
      </c>
      <c r="BQ290" s="28">
        <f ca="1" t="shared" ref="BQ290:BT290" si="2162">BE290</f>
        <v>20743.652672941</v>
      </c>
      <c r="BR290" s="28">
        <f ca="1" t="shared" si="2162"/>
        <v>21162.3340175475</v>
      </c>
      <c r="BS290" s="28">
        <f ca="1" t="shared" si="2162"/>
        <v>20661.282385689</v>
      </c>
      <c r="BT290" s="28">
        <f ca="1" t="shared" si="2162"/>
        <v>17294.3319289179</v>
      </c>
      <c r="BU290" s="28">
        <f ca="1" t="shared" si="1937"/>
        <v>61937.920423008</v>
      </c>
      <c r="BV290" s="30">
        <f ca="1" t="shared" si="1938"/>
        <v>8.70974214850799</v>
      </c>
    </row>
    <row r="291" ht="15" customHeight="1" spans="1:74">
      <c r="A291" s="26">
        <v>290</v>
      </c>
      <c r="B291" s="27">
        <f ca="1" t="shared" ref="B291:F291" si="2163">RAND()</f>
        <v>0.0479293023098859</v>
      </c>
      <c r="C291" s="28">
        <f ca="1">IF(B291&lt;=('Ejercicio 3 - TIR'!$D$13-'Ejercicio 3 - TIR'!$C$13)/('Ejercicio 3 - TIR'!$E$13-'Ejercicio 3 - TIR'!$C$13),'Ejercicio 3 - TIR'!$C$13+SQRT(('Ejercicio 3 - TIR'!$E$13-'Ejercicio 3 - TIR'!$C$13)*('Ejercicio 3 - TIR'!$D$13-'Ejercicio 3 - TIR'!$C$13)*B291),'Ejercicio 3 - TIR'!$E$13-SQRT(('Ejercicio 3 - TIR'!$E$13-'Ejercicio 3 - TIR'!$C$13)*('Ejercicio 3 - TIR'!$E$13-'Ejercicio 3 - TIR'!$D$13)*(1-B291)))</f>
        <v>64378.5523776648</v>
      </c>
      <c r="D291" s="27">
        <f ca="1" t="shared" si="2163"/>
        <v>0.0208719460323674</v>
      </c>
      <c r="E291" s="28">
        <f ca="1">IF(D291&lt;=('Ejercicio 3 - TIR'!$D$14-'Ejercicio 3 - TIR'!$C$14)/('Ejercicio 3 - TIR'!$E$14-'Ejercicio 3 - TIR'!$C$14),'Ejercicio 3 - TIR'!$C$14+SQRT(('Ejercicio 3 - TIR'!$E$14-'Ejercicio 3 - TIR'!$C$14)*('Ejercicio 3 - TIR'!$D$14-'Ejercicio 3 - TIR'!$C$14)*D291),'Ejercicio 3 - TIR'!$E$14-SQRT(('Ejercicio 3 - TIR'!$E$14-'Ejercicio 3 - TIR'!$C$14)*('Ejercicio 3 - TIR'!$E$14-'Ejercicio 3 - TIR'!$D$14)*(1-D291)))</f>
        <v>26251.1578447293</v>
      </c>
      <c r="F291" s="27">
        <f ca="1" t="shared" si="2163"/>
        <v>0.320458413223004</v>
      </c>
      <c r="G291" s="28">
        <f ca="1">IF(F291&lt;=('Ejercicio 3 - TIR'!$D$18-'Ejercicio 3 - TIR'!$C$18)/('Ejercicio 3 - TIR'!$E$18-'Ejercicio 3 - TIR'!$C$18),'Ejercicio 3 - TIR'!$C$18+SQRT(('Ejercicio 3 - TIR'!$E$18-'Ejercicio 3 - TIR'!$C$18)*('Ejercicio 3 - TIR'!$D$18-'Ejercicio 3 - TIR'!$C$18)*F291),'Ejercicio 3 - TIR'!$E$18-SQRT(('Ejercicio 3 - TIR'!$E$18-'Ejercicio 3 - TIR'!$C$18)*('Ejercicio 3 - TIR'!$E$18-'Ejercicio 3 - TIR'!$D$18)*(1-F291)))</f>
        <v>36933.1639230189</v>
      </c>
      <c r="H291" s="27">
        <f ca="1" t="shared" ref="H291:L291" si="2164">RAND()</f>
        <v>0.376283378709721</v>
      </c>
      <c r="I291" s="28">
        <f ca="1">IF(H291&lt;=('Ejercicio 3 - TIR'!$D$18-'Ejercicio 3 - TIR'!$C$18)/('Ejercicio 3 - TIR'!$E$18-'Ejercicio 3 - TIR'!$C$18),'Ejercicio 3 - TIR'!$C$18+SQRT(('Ejercicio 3 - TIR'!$E$18-'Ejercicio 3 - TIR'!$C$18)*('Ejercicio 3 - TIR'!$D$18-'Ejercicio 3 - TIR'!$C$18)*H291),'Ejercicio 3 - TIR'!$E$18-SQRT(('Ejercicio 3 - TIR'!$E$18-'Ejercicio 3 - TIR'!$C$18)*('Ejercicio 3 - TIR'!$E$18-'Ejercicio 3 - TIR'!$D$18)*(1-H291)))</f>
        <v>37512.8228254404</v>
      </c>
      <c r="J291" s="27">
        <f ca="1" t="shared" si="2164"/>
        <v>0.66717644605187</v>
      </c>
      <c r="K291" s="28">
        <f ca="1">IF(J291&lt;=('Ejercicio 3 - TIR'!$D$18-'Ejercicio 3 - TIR'!$C$18)/('Ejercicio 3 - TIR'!$E$18-'Ejercicio 3 - TIR'!$C$18),'Ejercicio 3 - TIR'!$C$18+SQRT(('Ejercicio 3 - TIR'!$E$18-'Ejercicio 3 - TIR'!$C$18)*('Ejercicio 3 - TIR'!$D$18-'Ejercicio 3 - TIR'!$C$18)*J291),'Ejercicio 3 - TIR'!$E$18-SQRT(('Ejercicio 3 - TIR'!$E$18-'Ejercicio 3 - TIR'!$C$18)*('Ejercicio 3 - TIR'!$E$18-'Ejercicio 3 - TIR'!$D$18)*(1-J291)))</f>
        <v>40003.8248083049</v>
      </c>
      <c r="L291" s="27">
        <f ca="1" t="shared" si="2164"/>
        <v>0.62996197837494</v>
      </c>
      <c r="M291" s="28">
        <f ca="1">IF(L291&lt;=('Ejercicio 3 - TIR'!$D$18-'Ejercicio 3 - TIR'!$C$18)/('Ejercicio 3 - TIR'!$E$18-'Ejercicio 3 - TIR'!$C$18),'Ejercicio 3 - TIR'!$C$18+SQRT(('Ejercicio 3 - TIR'!$E$18-'Ejercicio 3 - TIR'!$C$18)*('Ejercicio 3 - TIR'!$D$18-'Ejercicio 3 - TIR'!$C$18)*L291),'Ejercicio 3 - TIR'!$E$18-SQRT(('Ejercicio 3 - TIR'!$E$18-'Ejercicio 3 - TIR'!$C$18)*('Ejercicio 3 - TIR'!$E$18-'Ejercicio 3 - TIR'!$D$18)*(1-L291)))</f>
        <v>39720.8176999798</v>
      </c>
      <c r="N291" s="27">
        <f ca="1" t="shared" ref="N291:R291" si="2165">RAND()</f>
        <v>0.248657331961184</v>
      </c>
      <c r="O291" s="28">
        <f ca="1">IF(N291&lt;=('Ejercicio 3 - TIR'!$D$18-'Ejercicio 3 - TIR'!$C$18)/('Ejercicio 3 - TIR'!$E$18-'Ejercicio 3 - TIR'!$C$18),'Ejercicio 3 - TIR'!$C$18+SQRT(('Ejercicio 3 - TIR'!$E$18-'Ejercicio 3 - TIR'!$C$18)*('Ejercicio 3 - TIR'!$D$18-'Ejercicio 3 - TIR'!$C$18)*N291),'Ejercicio 3 - TIR'!$E$18-SQRT(('Ejercicio 3 - TIR'!$E$18-'Ejercicio 3 - TIR'!$C$18)*('Ejercicio 3 - TIR'!$E$18-'Ejercicio 3 - TIR'!$D$18)*(1-N291)))</f>
        <v>36107.2579603434</v>
      </c>
      <c r="P291" s="27">
        <f ca="1" t="shared" si="2165"/>
        <v>0.39451492025202</v>
      </c>
      <c r="Q291" s="29">
        <f ca="1">IF(P291&lt;=('Ejercicio 3 - TIR'!$D$22-'Ejercicio 3 - TIR'!$C$22)/('Ejercicio 3 - TIR'!$E$22-'Ejercicio 3 - TIR'!$C$22),'Ejercicio 3 - TIR'!$C$22+SQRT(('Ejercicio 3 - TIR'!$E$22-'Ejercicio 3 - TIR'!$C$22)*('Ejercicio 3 - TIR'!$D$22-'Ejercicio 3 - TIR'!$C$22)*P291),'Ejercicio 3 - TIR'!$E$22-SQRT(('Ejercicio 3 - TIR'!$E$22-'Ejercicio 3 - TIR'!$C$22)*('Ejercicio 3 - TIR'!$E$22-'Ejercicio 3 - TIR'!$D$22)*(1-P291)))</f>
        <v>0.146648205501565</v>
      </c>
      <c r="R291" s="27">
        <f ca="1" t="shared" si="2165"/>
        <v>0.407031646539234</v>
      </c>
      <c r="S291" s="29">
        <f ca="1">IF(R291&lt;=('Ejercicio 3 - TIR'!$D$23-'Ejercicio 3 - TIR'!$C$23)/('Ejercicio 3 - TIR'!$E$23-'Ejercicio 3 - TIR'!$C$23),'Ejercicio 3 - TIR'!$C$23+SQRT(('Ejercicio 3 - TIR'!$E$23-'Ejercicio 3 - TIR'!$C$23)*('Ejercicio 3 - TIR'!$D$23-'Ejercicio 3 - TIR'!$C$23)*R291),'Ejercicio 3 - TIR'!$E$23-SQRT(('Ejercicio 3 - TIR'!$E$23-'Ejercicio 3 - TIR'!$C$23)*('Ejercicio 3 - TIR'!$E$23-'Ejercicio 3 - TIR'!$D$23)*(1-R291)))</f>
        <v>0.147067636833876</v>
      </c>
      <c r="T291" s="27">
        <f ca="1" t="shared" ref="T291:X291" si="2166">RAND()</f>
        <v>0.94554794198027</v>
      </c>
      <c r="U291" s="29">
        <f ca="1">IF(T291&lt;=('Ejercicio 3 - TIR'!$D$24-'Ejercicio 3 - TIR'!$C$24)/('Ejercicio 3 - TIR'!$E$24-'Ejercicio 3 - TIR'!$C$24),'Ejercicio 3 - TIR'!$C$24+SQRT(('Ejercicio 3 - TIR'!$E$24-'Ejercicio 3 - TIR'!$C$24)*('Ejercicio 3 - TIR'!$D$24-'Ejercicio 3 - TIR'!$C$24)*T291),'Ejercicio 3 - TIR'!$E$24-SQRT(('Ejercicio 3 - TIR'!$E$24-'Ejercicio 3 - TIR'!$C$24)*('Ejercicio 3 - TIR'!$E$24-'Ejercicio 3 - TIR'!$D$24)*(1-T291)))</f>
        <v>0.207652297280253</v>
      </c>
      <c r="V291" s="27">
        <f ca="1" t="shared" si="2166"/>
        <v>0.34346143249215</v>
      </c>
      <c r="W291" s="29">
        <f ca="1">IF(V291&lt;=('Ejercicio 3 - TIR'!$D$25-'Ejercicio 3 - TIR'!$C$25)/('Ejercicio 3 - TIR'!$E$25-'Ejercicio 3 - TIR'!$C$25),'Ejercicio 3 - TIR'!$C$25+SQRT(('Ejercicio 3 - TIR'!$E$25-'Ejercicio 3 - TIR'!$C$25)*('Ejercicio 3 - TIR'!$D$25-'Ejercicio 3 - TIR'!$C$25)*V291),'Ejercicio 3 - TIR'!$E$25-SQRT(('Ejercicio 3 - TIR'!$E$25-'Ejercicio 3 - TIR'!$C$25)*('Ejercicio 3 - TIR'!$E$25-'Ejercicio 3 - TIR'!$D$25)*(1-V291)))</f>
        <v>0.20206374038082</v>
      </c>
      <c r="X291" s="27">
        <f ca="1" t="shared" si="2166"/>
        <v>0.0347295118461253</v>
      </c>
      <c r="Y291" s="29">
        <f ca="1">IF(X291&lt;=('Ejercicio 3 - TIR'!$D$26-'Ejercicio 3 - TIR'!$C$26)/('Ejercicio 3 - TIR'!$E$26-'Ejercicio 3 - TIR'!$C$26),'Ejercicio 3 - TIR'!$C$26+SQRT(('Ejercicio 3 - TIR'!$E$26-'Ejercicio 3 - TIR'!$C$26)*('Ejercicio 3 - TIR'!$D$26-'Ejercicio 3 - TIR'!$C$26)*X291),'Ejercicio 3 - TIR'!$E$26-SQRT(('Ejercicio 3 - TIR'!$E$26-'Ejercicio 3 - TIR'!$C$26)*('Ejercicio 3 - TIR'!$E$26-'Ejercicio 3 - TIR'!$D$26)*(1-X291)))</f>
        <v>0.199683474685491</v>
      </c>
      <c r="Z291" s="27">
        <f ca="1" t="shared" si="1908"/>
        <v>1.14664820550156</v>
      </c>
      <c r="AA291" s="27">
        <f ca="1" t="shared" si="1909"/>
        <v>1.31528304736449</v>
      </c>
      <c r="AB291" s="27">
        <f ca="1" t="shared" si="1910"/>
        <v>1.58840459372349</v>
      </c>
      <c r="AC291" s="27">
        <f ca="1" t="shared" si="1911"/>
        <v>1.90936356716934</v>
      </c>
      <c r="AD291" s="27">
        <f ca="1" t="shared" si="1912"/>
        <v>2.29063191869959</v>
      </c>
      <c r="AE291" s="26">
        <f ca="1" t="shared" si="1913"/>
        <v>3849.68519026787</v>
      </c>
      <c r="AF291" s="26">
        <f ca="1" t="shared" si="1914"/>
        <v>4415.84929375494</v>
      </c>
      <c r="AG291" s="26">
        <f ca="1" t="shared" si="1915"/>
        <v>5332.81054404654</v>
      </c>
      <c r="AH291" s="26">
        <f ca="1" t="shared" si="1916"/>
        <v>6410.37818931886</v>
      </c>
      <c r="AI291" s="26">
        <f ca="1" t="shared" si="1917"/>
        <v>7690.42478021013</v>
      </c>
      <c r="AJ291" s="28">
        <f ca="1" t="shared" si="1918"/>
        <v>42349.3461358247</v>
      </c>
      <c r="AK291" s="28">
        <f ca="1" t="shared" si="1919"/>
        <v>49339.9799210893</v>
      </c>
      <c r="AL291" s="28">
        <f ca="1" t="shared" si="1920"/>
        <v>63542.2590920213</v>
      </c>
      <c r="AM291" s="28">
        <f ca="1" t="shared" si="1921"/>
        <v>75841.4821745164</v>
      </c>
      <c r="AN291" s="28">
        <f ca="1" t="shared" si="1922"/>
        <v>82708.4375806826</v>
      </c>
      <c r="AO291" s="28">
        <f ca="1">C291/'Ejercicio 3 - TIR'!$D$7</f>
        <v>12875.710475533</v>
      </c>
      <c r="AP291" s="28">
        <f ca="1" t="shared" si="1923"/>
        <v>29473.6356602918</v>
      </c>
      <c r="AQ291" s="28">
        <f ca="1" t="shared" si="1924"/>
        <v>36464.2694455563</v>
      </c>
      <c r="AR291" s="28">
        <f ca="1" t="shared" si="1925"/>
        <v>50666.5486164883</v>
      </c>
      <c r="AS291" s="28">
        <f ca="1" t="shared" si="1926"/>
        <v>62965.7716989835</v>
      </c>
      <c r="AT291" s="28">
        <f ca="1" t="shared" si="1927"/>
        <v>69832.7271051496</v>
      </c>
      <c r="AU291" s="28">
        <f ca="1">AP291*'Ejercicio 3 - TIR'!$D$5</f>
        <v>14736.8178301459</v>
      </c>
      <c r="AV291" s="28">
        <f ca="1">AQ291*'Ejercicio 3 - TIR'!$D$5</f>
        <v>18232.1347227781</v>
      </c>
      <c r="AW291" s="28">
        <f ca="1">AR291*'Ejercicio 3 - TIR'!$D$5</f>
        <v>25333.2743082442</v>
      </c>
      <c r="AX291" s="28">
        <f ca="1">AS291*'Ejercicio 3 - TIR'!$D$5</f>
        <v>31482.8858494917</v>
      </c>
      <c r="AY291" s="28">
        <f ca="1">AT291*'Ejercicio 3 - TIR'!$D$5</f>
        <v>34916.3635525748</v>
      </c>
      <c r="AZ291" s="28">
        <f ca="1" t="shared" ref="AZ291:BD291" si="2167">AJ291-AU291-AE291</f>
        <v>23762.843115411</v>
      </c>
      <c r="BA291" s="28">
        <f ca="1" t="shared" si="2167"/>
        <v>26691.9959045562</v>
      </c>
      <c r="BB291" s="28">
        <f ca="1" t="shared" si="2167"/>
        <v>32876.1742397306</v>
      </c>
      <c r="BC291" s="28">
        <f ca="1" t="shared" si="2167"/>
        <v>37948.2181357058</v>
      </c>
      <c r="BD291" s="28">
        <f ca="1" t="shared" si="2167"/>
        <v>40101.6492478976</v>
      </c>
      <c r="BE291" s="28">
        <f ca="1" t="shared" ref="BE291:BI291" si="2168">AZ291/Z291</f>
        <v>20723.7433428997</v>
      </c>
      <c r="BF291" s="28">
        <f ca="1" t="shared" si="2168"/>
        <v>20293.7276185841</v>
      </c>
      <c r="BG291" s="28">
        <f ca="1" t="shared" si="2168"/>
        <v>20697.6071270754</v>
      </c>
      <c r="BH291" s="28">
        <f ca="1" t="shared" si="2168"/>
        <v>19874.7995343625</v>
      </c>
      <c r="BI291" s="28">
        <f ca="1" t="shared" si="2168"/>
        <v>17506.806274953</v>
      </c>
      <c r="BJ291" s="28">
        <f ca="1" t="shared" si="1930"/>
        <v>60131.7400619581</v>
      </c>
      <c r="BK291" s="28">
        <f ca="1" t="shared" si="1931"/>
        <v>29493.5133911906</v>
      </c>
      <c r="BL291" s="28">
        <f ca="1" t="shared" si="1932"/>
        <v>89625.2534531486</v>
      </c>
      <c r="BM291" s="28">
        <f ca="1">BK291*'Ejercicio 3 - TIR'!$D$5</f>
        <v>14746.7566955953</v>
      </c>
      <c r="BN291" s="28">
        <f ca="1" t="shared" si="1933"/>
        <v>74878.4967575534</v>
      </c>
      <c r="BO291" s="28">
        <f ca="1" t="shared" si="1934"/>
        <v>32689.0130824957</v>
      </c>
      <c r="BP291" s="28">
        <f ca="1" t="shared" si="1935"/>
        <v>-90629.7102223941</v>
      </c>
      <c r="BQ291" s="28">
        <f ca="1" t="shared" ref="BQ291:BT291" si="2169">BE291</f>
        <v>20723.7433428997</v>
      </c>
      <c r="BR291" s="28">
        <f ca="1" t="shared" si="2169"/>
        <v>20293.7276185841</v>
      </c>
      <c r="BS291" s="28">
        <f ca="1" t="shared" si="2169"/>
        <v>20697.6071270754</v>
      </c>
      <c r="BT291" s="28">
        <f ca="1" t="shared" si="2169"/>
        <v>19874.7995343625</v>
      </c>
      <c r="BU291" s="28">
        <f ca="1" t="shared" si="1937"/>
        <v>50195.8193574487</v>
      </c>
      <c r="BV291" s="30">
        <f ca="1" t="shared" si="1938"/>
        <v>11.9600039924561</v>
      </c>
    </row>
    <row r="292" ht="15" customHeight="1" spans="1:74">
      <c r="A292" s="26">
        <v>291</v>
      </c>
      <c r="B292" s="27">
        <f ca="1" t="shared" ref="B292:F292" si="2170">RAND()</f>
        <v>0.608941336400022</v>
      </c>
      <c r="C292" s="28">
        <f ca="1">IF(B292&lt;=('Ejercicio 3 - TIR'!$D$13-'Ejercicio 3 - TIR'!$C$13)/('Ejercicio 3 - TIR'!$E$13-'Ejercicio 3 - TIR'!$C$13),'Ejercicio 3 - TIR'!$C$13+SQRT(('Ejercicio 3 - TIR'!$E$13-'Ejercicio 3 - TIR'!$C$13)*('Ejercicio 3 - TIR'!$D$13-'Ejercicio 3 - TIR'!$C$13)*B292),'Ejercicio 3 - TIR'!$E$13-SQRT(('Ejercicio 3 - TIR'!$E$13-'Ejercicio 3 - TIR'!$C$13)*('Ejercicio 3 - TIR'!$E$13-'Ejercicio 3 - TIR'!$D$13)*(1-B292)))</f>
        <v>78337.3502008648</v>
      </c>
      <c r="D292" s="27">
        <f ca="1" t="shared" si="2170"/>
        <v>0.841151978159672</v>
      </c>
      <c r="E292" s="28">
        <f ca="1">IF(D292&lt;=('Ejercicio 3 - TIR'!$D$14-'Ejercicio 3 - TIR'!$C$14)/('Ejercicio 3 - TIR'!$E$14-'Ejercicio 3 - TIR'!$C$14),'Ejercicio 3 - TIR'!$C$14+SQRT(('Ejercicio 3 - TIR'!$E$14-'Ejercicio 3 - TIR'!$C$14)*('Ejercicio 3 - TIR'!$D$14-'Ejercicio 3 - TIR'!$C$14)*D292),'Ejercicio 3 - TIR'!$E$14-SQRT(('Ejercicio 3 - TIR'!$E$14-'Ejercicio 3 - TIR'!$C$14)*('Ejercicio 3 - TIR'!$E$14-'Ejercicio 3 - TIR'!$D$14)*(1-D292)))</f>
        <v>35118.6883651984</v>
      </c>
      <c r="F292" s="27">
        <f ca="1" t="shared" si="2170"/>
        <v>0.24776825170802</v>
      </c>
      <c r="G292" s="28">
        <f ca="1">IF(F292&lt;=('Ejercicio 3 - TIR'!$D$18-'Ejercicio 3 - TIR'!$C$18)/('Ejercicio 3 - TIR'!$E$18-'Ejercicio 3 - TIR'!$C$18),'Ejercicio 3 - TIR'!$C$18+SQRT(('Ejercicio 3 - TIR'!$E$18-'Ejercicio 3 - TIR'!$C$18)*('Ejercicio 3 - TIR'!$D$18-'Ejercicio 3 - TIR'!$C$18)*F292),'Ejercicio 3 - TIR'!$E$18-SQRT(('Ejercicio 3 - TIR'!$E$18-'Ejercicio 3 - TIR'!$C$18)*('Ejercicio 3 - TIR'!$E$18-'Ejercicio 3 - TIR'!$D$18)*(1-F292)))</f>
        <v>36096.3298595305</v>
      </c>
      <c r="H292" s="27">
        <f ca="1" t="shared" ref="H292:L292" si="2171">RAND()</f>
        <v>0.59376429676313</v>
      </c>
      <c r="I292" s="28">
        <f ca="1">IF(H292&lt;=('Ejercicio 3 - TIR'!$D$18-'Ejercicio 3 - TIR'!$C$18)/('Ejercicio 3 - TIR'!$E$18-'Ejercicio 3 - TIR'!$C$18),'Ejercicio 3 - TIR'!$C$18+SQRT(('Ejercicio 3 - TIR'!$E$18-'Ejercicio 3 - TIR'!$C$18)*('Ejercicio 3 - TIR'!$D$18-'Ejercicio 3 - TIR'!$C$18)*H292),'Ejercicio 3 - TIR'!$E$18-SQRT(('Ejercicio 3 - TIR'!$E$18-'Ejercicio 3 - TIR'!$C$18)*('Ejercicio 3 - TIR'!$E$18-'Ejercicio 3 - TIR'!$D$18)*(1-H292)))</f>
        <v>39437.4066625567</v>
      </c>
      <c r="J292" s="27">
        <f ca="1" t="shared" si="2171"/>
        <v>0.123661494878616</v>
      </c>
      <c r="K292" s="28">
        <f ca="1">IF(J292&lt;=('Ejercicio 3 - TIR'!$D$18-'Ejercicio 3 - TIR'!$C$18)/('Ejercicio 3 - TIR'!$E$18-'Ejercicio 3 - TIR'!$C$18),'Ejercicio 3 - TIR'!$C$18+SQRT(('Ejercicio 3 - TIR'!$E$18-'Ejercicio 3 - TIR'!$C$18)*('Ejercicio 3 - TIR'!$D$18-'Ejercicio 3 - TIR'!$C$18)*J292),'Ejercicio 3 - TIR'!$E$18-SQRT(('Ejercicio 3 - TIR'!$E$18-'Ejercicio 3 - TIR'!$C$18)*('Ejercicio 3 - TIR'!$E$18-'Ejercicio 3 - TIR'!$D$18)*(1-J292)))</f>
        <v>34306.8810329277</v>
      </c>
      <c r="L292" s="27">
        <f ca="1" t="shared" si="2171"/>
        <v>0.785437091981759</v>
      </c>
      <c r="M292" s="28">
        <f ca="1">IF(L292&lt;=('Ejercicio 3 - TIR'!$D$18-'Ejercicio 3 - TIR'!$C$18)/('Ejercicio 3 - TIR'!$E$18-'Ejercicio 3 - TIR'!$C$18),'Ejercicio 3 - TIR'!$C$18+SQRT(('Ejercicio 3 - TIR'!$E$18-'Ejercicio 3 - TIR'!$C$18)*('Ejercicio 3 - TIR'!$D$18-'Ejercicio 3 - TIR'!$C$18)*L292),'Ejercicio 3 - TIR'!$E$18-SQRT(('Ejercicio 3 - TIR'!$E$18-'Ejercicio 3 - TIR'!$C$18)*('Ejercicio 3 - TIR'!$E$18-'Ejercicio 3 - TIR'!$D$18)*(1-L292)))</f>
        <v>40988.4892993577</v>
      </c>
      <c r="N292" s="27">
        <f ca="1" t="shared" ref="N292:R292" si="2172">RAND()</f>
        <v>0.210670733621149</v>
      </c>
      <c r="O292" s="28">
        <f ca="1">IF(N292&lt;=('Ejercicio 3 - TIR'!$D$18-'Ejercicio 3 - TIR'!$C$18)/('Ejercicio 3 - TIR'!$E$18-'Ejercicio 3 - TIR'!$C$18),'Ejercicio 3 - TIR'!$C$18+SQRT(('Ejercicio 3 - TIR'!$E$18-'Ejercicio 3 - TIR'!$C$18)*('Ejercicio 3 - TIR'!$D$18-'Ejercicio 3 - TIR'!$C$18)*N292),'Ejercicio 3 - TIR'!$E$18-SQRT(('Ejercicio 3 - TIR'!$E$18-'Ejercicio 3 - TIR'!$C$18)*('Ejercicio 3 - TIR'!$E$18-'Ejercicio 3 - TIR'!$D$18)*(1-N292)))</f>
        <v>35621.4419896653</v>
      </c>
      <c r="P292" s="27">
        <f ca="1" t="shared" si="2172"/>
        <v>0.360484713434668</v>
      </c>
      <c r="Q292" s="29">
        <f ca="1">IF(P292&lt;=('Ejercicio 3 - TIR'!$D$22-'Ejercicio 3 - TIR'!$C$22)/('Ejercicio 3 - TIR'!$E$22-'Ejercicio 3 - TIR'!$C$22),'Ejercicio 3 - TIR'!$C$22+SQRT(('Ejercicio 3 - TIR'!$E$22-'Ejercicio 3 - TIR'!$C$22)*('Ejercicio 3 - TIR'!$D$22-'Ejercicio 3 - TIR'!$C$22)*P292),'Ejercicio 3 - TIR'!$E$22-SQRT(('Ejercicio 3 - TIR'!$E$22-'Ejercicio 3 - TIR'!$C$22)*('Ejercicio 3 - TIR'!$E$22-'Ejercicio 3 - TIR'!$D$22)*(1-P292)))</f>
        <v>0.145472975565929</v>
      </c>
      <c r="R292" s="27">
        <f ca="1" t="shared" si="2172"/>
        <v>0.352429013909545</v>
      </c>
      <c r="S292" s="29">
        <f ca="1">IF(R292&lt;=('Ejercicio 3 - TIR'!$D$23-'Ejercicio 3 - TIR'!$C$23)/('Ejercicio 3 - TIR'!$E$23-'Ejercicio 3 - TIR'!$C$23),'Ejercicio 3 - TIR'!$C$23+SQRT(('Ejercicio 3 - TIR'!$E$23-'Ejercicio 3 - TIR'!$C$23)*('Ejercicio 3 - TIR'!$D$23-'Ejercicio 3 - TIR'!$C$23)*R292),'Ejercicio 3 - TIR'!$E$23-SQRT(('Ejercicio 3 - TIR'!$E$23-'Ejercicio 3 - TIR'!$C$23)*('Ejercicio 3 - TIR'!$E$23-'Ejercicio 3 - TIR'!$D$23)*(1-R292)))</f>
        <v>0.145186747011815</v>
      </c>
      <c r="T292" s="27">
        <f ca="1" t="shared" ref="T292:X292" si="2173">RAND()</f>
        <v>0.800933140341257</v>
      </c>
      <c r="U292" s="29">
        <f ca="1">IF(T292&lt;=('Ejercicio 3 - TIR'!$D$24-'Ejercicio 3 - TIR'!$C$24)/('Ejercicio 3 - TIR'!$E$24-'Ejercicio 3 - TIR'!$C$24),'Ejercicio 3 - TIR'!$C$24+SQRT(('Ejercicio 3 - TIR'!$E$24-'Ejercicio 3 - TIR'!$C$24)*('Ejercicio 3 - TIR'!$D$24-'Ejercicio 3 - TIR'!$C$24)*T292),'Ejercicio 3 - TIR'!$E$24-SQRT(('Ejercicio 3 - TIR'!$E$24-'Ejercicio 3 - TIR'!$C$24)*('Ejercicio 3 - TIR'!$E$24-'Ejercicio 3 - TIR'!$D$24)*(1-T292)))</f>
        <v>0.196390950738234</v>
      </c>
      <c r="V292" s="27">
        <f ca="1" t="shared" si="2173"/>
        <v>0.406550370690746</v>
      </c>
      <c r="W292" s="29">
        <f ca="1">IF(V292&lt;=('Ejercicio 3 - TIR'!$D$25-'Ejercicio 3 - TIR'!$C$25)/('Ejercicio 3 - TIR'!$E$25-'Ejercicio 3 - TIR'!$C$25),'Ejercicio 3 - TIR'!$C$25+SQRT(('Ejercicio 3 - TIR'!$E$25-'Ejercicio 3 - TIR'!$C$25)*('Ejercicio 3 - TIR'!$D$25-'Ejercicio 3 - TIR'!$C$25)*V292),'Ejercicio 3 - TIR'!$E$25-SQRT(('Ejercicio 3 - TIR'!$E$25-'Ejercicio 3 - TIR'!$C$25)*('Ejercicio 3 - TIR'!$E$25-'Ejercicio 3 - TIR'!$D$25)*(1-V292)))</f>
        <v>0.204425075945402</v>
      </c>
      <c r="X292" s="27">
        <f ca="1" t="shared" si="2173"/>
        <v>0.317298090607642</v>
      </c>
      <c r="Y292" s="29">
        <f ca="1">IF(X292&lt;=('Ejercicio 3 - TIR'!$D$26-'Ejercicio 3 - TIR'!$C$26)/('Ejercicio 3 - TIR'!$E$26-'Ejercicio 3 - TIR'!$C$26),'Ejercicio 3 - TIR'!$C$26+SQRT(('Ejercicio 3 - TIR'!$E$26-'Ejercicio 3 - TIR'!$C$26)*('Ejercicio 3 - TIR'!$D$26-'Ejercicio 3 - TIR'!$C$26)*X292),'Ejercicio 3 - TIR'!$E$26-SQRT(('Ejercicio 3 - TIR'!$E$26-'Ejercicio 3 - TIR'!$C$26)*('Ejercicio 3 - TIR'!$E$26-'Ejercicio 3 - TIR'!$D$26)*(1-X292)))</f>
        <v>0.219269520744977</v>
      </c>
      <c r="Z292" s="27">
        <f ca="1" t="shared" si="1908"/>
        <v>1.14547297556593</v>
      </c>
      <c r="AA292" s="27">
        <f ca="1" t="shared" si="1909"/>
        <v>1.31178047067829</v>
      </c>
      <c r="AB292" s="27">
        <f ca="1" t="shared" si="1910"/>
        <v>1.56940228447465</v>
      </c>
      <c r="AC292" s="27">
        <f ca="1" t="shared" si="1911"/>
        <v>1.89022746566727</v>
      </c>
      <c r="AD292" s="27">
        <f ca="1" t="shared" si="1912"/>
        <v>2.30469673616312</v>
      </c>
      <c r="AE292" s="26">
        <f ca="1" t="shared" si="1913"/>
        <v>5108.82009445798</v>
      </c>
      <c r="AF292" s="26">
        <f ca="1" t="shared" si="1914"/>
        <v>5850.55306504092</v>
      </c>
      <c r="AG292" s="26">
        <f ca="1" t="shared" si="1915"/>
        <v>6999.5487438288</v>
      </c>
      <c r="AH292" s="26">
        <f ca="1" t="shared" si="1916"/>
        <v>8430.43202736955</v>
      </c>
      <c r="AI292" s="26">
        <f ca="1" t="shared" si="1917"/>
        <v>10278.968817684</v>
      </c>
      <c r="AJ292" s="28">
        <f ca="1" t="shared" si="1918"/>
        <v>41347.3703712057</v>
      </c>
      <c r="AK292" s="28">
        <f ca="1" t="shared" si="1919"/>
        <v>51733.2198741398</v>
      </c>
      <c r="AL292" s="28">
        <f ca="1" t="shared" si="1920"/>
        <v>53841.2974662767</v>
      </c>
      <c r="AM292" s="28">
        <f ca="1" t="shared" si="1921"/>
        <v>77477.5682498546</v>
      </c>
      <c r="AN292" s="28">
        <f ca="1" t="shared" si="1922"/>
        <v>82096.6210910055</v>
      </c>
      <c r="AO292" s="28">
        <f ca="1">C292/'Ejercicio 3 - TIR'!$D$7</f>
        <v>15667.470040173</v>
      </c>
      <c r="AP292" s="28">
        <f ca="1" t="shared" si="1923"/>
        <v>25679.9003310327</v>
      </c>
      <c r="AQ292" s="28">
        <f ca="1" t="shared" si="1924"/>
        <v>36065.7498339668</v>
      </c>
      <c r="AR292" s="28">
        <f ca="1" t="shared" si="1925"/>
        <v>38173.8274261038</v>
      </c>
      <c r="AS292" s="28">
        <f ca="1" t="shared" si="1926"/>
        <v>61810.0982096817</v>
      </c>
      <c r="AT292" s="28">
        <f ca="1" t="shared" si="1927"/>
        <v>66429.1510508326</v>
      </c>
      <c r="AU292" s="28">
        <f ca="1">AP292*'Ejercicio 3 - TIR'!$D$5</f>
        <v>12839.9501655164</v>
      </c>
      <c r="AV292" s="28">
        <f ca="1">AQ292*'Ejercicio 3 - TIR'!$D$5</f>
        <v>18032.8749169834</v>
      </c>
      <c r="AW292" s="28">
        <f ca="1">AR292*'Ejercicio 3 - TIR'!$D$5</f>
        <v>19086.9137130519</v>
      </c>
      <c r="AX292" s="28">
        <f ca="1">AS292*'Ejercicio 3 - TIR'!$D$5</f>
        <v>30905.0491048408</v>
      </c>
      <c r="AY292" s="28">
        <f ca="1">AT292*'Ejercicio 3 - TIR'!$D$5</f>
        <v>33214.5755254163</v>
      </c>
      <c r="AZ292" s="28">
        <f ca="1" t="shared" ref="AZ292:BD292" si="2174">AJ292-AU292-AE292</f>
        <v>23398.6001112313</v>
      </c>
      <c r="BA292" s="28">
        <f ca="1" t="shared" si="2174"/>
        <v>27849.7918921154</v>
      </c>
      <c r="BB292" s="28">
        <f ca="1" t="shared" si="2174"/>
        <v>27754.835009396</v>
      </c>
      <c r="BC292" s="28">
        <f ca="1" t="shared" si="2174"/>
        <v>38142.0871176442</v>
      </c>
      <c r="BD292" s="28">
        <f ca="1" t="shared" si="2174"/>
        <v>38603.0767479053</v>
      </c>
      <c r="BE292" s="28">
        <f ca="1" t="shared" ref="BE292:BI292" si="2175">AZ292/Z292</f>
        <v>20427.0206371923</v>
      </c>
      <c r="BF292" s="28">
        <f ca="1" t="shared" si="2175"/>
        <v>21230.5279081606</v>
      </c>
      <c r="BG292" s="28">
        <f ca="1" t="shared" si="2175"/>
        <v>17684.9717143663</v>
      </c>
      <c r="BH292" s="28">
        <f ca="1" t="shared" si="2175"/>
        <v>20178.56993956</v>
      </c>
      <c r="BI292" s="28">
        <f ca="1" t="shared" si="2175"/>
        <v>16749.7424464496</v>
      </c>
      <c r="BJ292" s="28">
        <f ca="1" t="shared" si="1930"/>
        <v>80937.9264536025</v>
      </c>
      <c r="BK292" s="28">
        <f ca="1" t="shared" si="1931"/>
        <v>36108.7670655201</v>
      </c>
      <c r="BL292" s="28">
        <f ca="1" t="shared" si="1932"/>
        <v>117046.693519123</v>
      </c>
      <c r="BM292" s="28">
        <f ca="1">BK292*'Ejercicio 3 - TIR'!$D$5</f>
        <v>18054.38353276</v>
      </c>
      <c r="BN292" s="28">
        <f ca="1" t="shared" si="1933"/>
        <v>98992.3099863626</v>
      </c>
      <c r="BO292" s="28">
        <f ca="1" t="shared" si="1934"/>
        <v>42952.4233852849</v>
      </c>
      <c r="BP292" s="28">
        <f ca="1" t="shared" si="1935"/>
        <v>-113456.038566063</v>
      </c>
      <c r="BQ292" s="28">
        <f ca="1" t="shared" ref="BQ292:BT292" si="2176">BE292</f>
        <v>20427.0206371923</v>
      </c>
      <c r="BR292" s="28">
        <f ca="1" t="shared" si="2176"/>
        <v>21230.5279081606</v>
      </c>
      <c r="BS292" s="28">
        <f ca="1" t="shared" si="2176"/>
        <v>17684.9717143663</v>
      </c>
      <c r="BT292" s="28">
        <f ca="1" t="shared" si="2176"/>
        <v>20178.56993956</v>
      </c>
      <c r="BU292" s="28">
        <f ca="1" t="shared" si="1937"/>
        <v>59702.1658317345</v>
      </c>
      <c r="BV292" s="30">
        <f ca="1" t="shared" si="1938"/>
        <v>6.04224662882782</v>
      </c>
    </row>
    <row r="293" ht="15" customHeight="1" spans="1:74">
      <c r="A293" s="26">
        <v>292</v>
      </c>
      <c r="B293" s="27">
        <f ca="1" t="shared" ref="B293:F293" si="2177">RAND()</f>
        <v>0.192315097784259</v>
      </c>
      <c r="C293" s="28">
        <f ca="1">IF(B293&lt;=('Ejercicio 3 - TIR'!$D$13-'Ejercicio 3 - TIR'!$C$13)/('Ejercicio 3 - TIR'!$E$13-'Ejercicio 3 - TIR'!$C$13),'Ejercicio 3 - TIR'!$C$13+SQRT(('Ejercicio 3 - TIR'!$E$13-'Ejercicio 3 - TIR'!$C$13)*('Ejercicio 3 - TIR'!$D$13-'Ejercicio 3 - TIR'!$C$13)*B293),'Ejercicio 3 - TIR'!$E$13-SQRT(('Ejercicio 3 - TIR'!$E$13-'Ejercicio 3 - TIR'!$C$13)*('Ejercicio 3 - TIR'!$E$13-'Ejercicio 3 - TIR'!$D$13)*(1-B293)))</f>
        <v>68770.7490622924</v>
      </c>
      <c r="D293" s="27">
        <f ca="1" t="shared" si="2177"/>
        <v>0.92845469993873</v>
      </c>
      <c r="E293" s="28">
        <f ca="1">IF(D293&lt;=('Ejercicio 3 - TIR'!$D$14-'Ejercicio 3 - TIR'!$C$14)/('Ejercicio 3 - TIR'!$E$14-'Ejercicio 3 - TIR'!$C$14),'Ejercicio 3 - TIR'!$C$14+SQRT(('Ejercicio 3 - TIR'!$E$14-'Ejercicio 3 - TIR'!$C$14)*('Ejercicio 3 - TIR'!$D$14-'Ejercicio 3 - TIR'!$C$14)*D293),'Ejercicio 3 - TIR'!$E$14-SQRT(('Ejercicio 3 - TIR'!$E$14-'Ejercicio 3 - TIR'!$C$14)*('Ejercicio 3 - TIR'!$E$14-'Ejercicio 3 - TIR'!$D$14)*(1-D293)))</f>
        <v>36724.0581492965</v>
      </c>
      <c r="F293" s="27">
        <f ca="1" t="shared" si="2177"/>
        <v>0.269672946637526</v>
      </c>
      <c r="G293" s="28">
        <f ca="1">IF(F293&lt;=('Ejercicio 3 - TIR'!$D$18-'Ejercicio 3 - TIR'!$C$18)/('Ejercicio 3 - TIR'!$E$18-'Ejercicio 3 - TIR'!$C$18),'Ejercicio 3 - TIR'!$C$18+SQRT(('Ejercicio 3 - TIR'!$E$18-'Ejercicio 3 - TIR'!$C$18)*('Ejercicio 3 - TIR'!$D$18-'Ejercicio 3 - TIR'!$C$18)*F293),'Ejercicio 3 - TIR'!$E$18-SQRT(('Ejercicio 3 - TIR'!$E$18-'Ejercicio 3 - TIR'!$C$18)*('Ejercicio 3 - TIR'!$E$18-'Ejercicio 3 - TIR'!$D$18)*(1-F293)))</f>
        <v>36360.105501926</v>
      </c>
      <c r="H293" s="27">
        <f ca="1" t="shared" ref="H293:L293" si="2178">RAND()</f>
        <v>0.621506851114684</v>
      </c>
      <c r="I293" s="28">
        <f ca="1">IF(H293&lt;=('Ejercicio 3 - TIR'!$D$18-'Ejercicio 3 - TIR'!$C$18)/('Ejercicio 3 - TIR'!$E$18-'Ejercicio 3 - TIR'!$C$18),'Ejercicio 3 - TIR'!$C$18+SQRT(('Ejercicio 3 - TIR'!$E$18-'Ejercicio 3 - TIR'!$C$18)*('Ejercicio 3 - TIR'!$D$18-'Ejercicio 3 - TIR'!$C$18)*H293),'Ejercicio 3 - TIR'!$E$18-SQRT(('Ejercicio 3 - TIR'!$E$18-'Ejercicio 3 - TIR'!$C$18)*('Ejercicio 3 - TIR'!$E$18-'Ejercicio 3 - TIR'!$D$18)*(1-H293)))</f>
        <v>39655.3626377885</v>
      </c>
      <c r="J293" s="27">
        <f ca="1" t="shared" si="2178"/>
        <v>0.346607425122053</v>
      </c>
      <c r="K293" s="28">
        <f ca="1">IF(J293&lt;=('Ejercicio 3 - TIR'!$D$18-'Ejercicio 3 - TIR'!$C$18)/('Ejercicio 3 - TIR'!$E$18-'Ejercicio 3 - TIR'!$C$18),'Ejercicio 3 - TIR'!$C$18+SQRT(('Ejercicio 3 - TIR'!$E$18-'Ejercicio 3 - TIR'!$C$18)*('Ejercicio 3 - TIR'!$D$18-'Ejercicio 3 - TIR'!$C$18)*J293),'Ejercicio 3 - TIR'!$E$18-SQRT(('Ejercicio 3 - TIR'!$E$18-'Ejercicio 3 - TIR'!$C$18)*('Ejercicio 3 - TIR'!$E$18-'Ejercicio 3 - TIR'!$D$18)*(1-J293)))</f>
        <v>37210.4863752945</v>
      </c>
      <c r="L293" s="27">
        <f ca="1" t="shared" si="2178"/>
        <v>0.8923144999524</v>
      </c>
      <c r="M293" s="28">
        <f ca="1">IF(L293&lt;=('Ejercicio 3 - TIR'!$D$18-'Ejercicio 3 - TIR'!$C$18)/('Ejercicio 3 - TIR'!$E$18-'Ejercicio 3 - TIR'!$C$18),'Ejercicio 3 - TIR'!$C$18+SQRT(('Ejercicio 3 - TIR'!$E$18-'Ejercicio 3 - TIR'!$C$18)*('Ejercicio 3 - TIR'!$D$18-'Ejercicio 3 - TIR'!$C$18)*L293),'Ejercicio 3 - TIR'!$E$18-SQRT(('Ejercicio 3 - TIR'!$E$18-'Ejercicio 3 - TIR'!$C$18)*('Ejercicio 3 - TIR'!$E$18-'Ejercicio 3 - TIR'!$D$18)*(1-L293)))</f>
        <v>42158.0970277699</v>
      </c>
      <c r="N293" s="27">
        <f ca="1" t="shared" ref="N293:R293" si="2179">RAND()</f>
        <v>0.673810817558222</v>
      </c>
      <c r="O293" s="28">
        <f ca="1">IF(N293&lt;=('Ejercicio 3 - TIR'!$D$18-'Ejercicio 3 - TIR'!$C$18)/('Ejercicio 3 - TIR'!$E$18-'Ejercicio 3 - TIR'!$C$18),'Ejercicio 3 - TIR'!$C$18+SQRT(('Ejercicio 3 - TIR'!$E$18-'Ejercicio 3 - TIR'!$C$18)*('Ejercicio 3 - TIR'!$D$18-'Ejercicio 3 - TIR'!$C$18)*N293),'Ejercicio 3 - TIR'!$E$18-SQRT(('Ejercicio 3 - TIR'!$E$18-'Ejercicio 3 - TIR'!$C$18)*('Ejercicio 3 - TIR'!$E$18-'Ejercicio 3 - TIR'!$D$18)*(1-N293)))</f>
        <v>40053.8713438555</v>
      </c>
      <c r="P293" s="27">
        <f ca="1" t="shared" si="2179"/>
        <v>0.206926825944113</v>
      </c>
      <c r="Q293" s="29">
        <f ca="1">IF(P293&lt;=('Ejercicio 3 - TIR'!$D$22-'Ejercicio 3 - TIR'!$C$22)/('Ejercicio 3 - TIR'!$E$22-'Ejercicio 3 - TIR'!$C$22),'Ejercicio 3 - TIR'!$C$22+SQRT(('Ejercicio 3 - TIR'!$E$22-'Ejercicio 3 - TIR'!$C$22)*('Ejercicio 3 - TIR'!$D$22-'Ejercicio 3 - TIR'!$C$22)*P293),'Ejercicio 3 - TIR'!$E$22-SQRT(('Ejercicio 3 - TIR'!$E$22-'Ejercicio 3 - TIR'!$C$22)*('Ejercicio 3 - TIR'!$E$22-'Ejercicio 3 - TIR'!$D$22)*(1-P293)))</f>
        <v>0.139299437471061</v>
      </c>
      <c r="R293" s="27">
        <f ca="1" t="shared" si="2179"/>
        <v>0.551599919097518</v>
      </c>
      <c r="S293" s="29">
        <f ca="1">IF(R293&lt;=('Ejercicio 3 - TIR'!$D$23-'Ejercicio 3 - TIR'!$C$23)/('Ejercicio 3 - TIR'!$E$23-'Ejercicio 3 - TIR'!$C$23),'Ejercicio 3 - TIR'!$C$23+SQRT(('Ejercicio 3 - TIR'!$E$23-'Ejercicio 3 - TIR'!$C$23)*('Ejercicio 3 - TIR'!$D$23-'Ejercicio 3 - TIR'!$C$23)*R293),'Ejercicio 3 - TIR'!$E$23-SQRT(('Ejercicio 3 - TIR'!$E$23-'Ejercicio 3 - TIR'!$C$23)*('Ejercicio 3 - TIR'!$E$23-'Ejercicio 3 - TIR'!$D$23)*(1-R293)))</f>
        <v>0.151590139992875</v>
      </c>
      <c r="T293" s="27">
        <f ca="1" t="shared" ref="T293:X293" si="2180">RAND()</f>
        <v>0.55170807049201</v>
      </c>
      <c r="U293" s="29">
        <f ca="1">IF(T293&lt;=('Ejercicio 3 - TIR'!$D$24-'Ejercicio 3 - TIR'!$C$24)/('Ejercicio 3 - TIR'!$E$24-'Ejercicio 3 - TIR'!$C$24),'Ejercicio 3 - TIR'!$C$24+SQRT(('Ejercicio 3 - TIR'!$E$24-'Ejercicio 3 - TIR'!$C$24)*('Ejercicio 3 - TIR'!$D$24-'Ejercicio 3 - TIR'!$C$24)*T293),'Ejercicio 3 - TIR'!$E$24-SQRT(('Ejercicio 3 - TIR'!$E$24-'Ejercicio 3 - TIR'!$C$24)*('Ejercicio 3 - TIR'!$E$24-'Ejercicio 3 - TIR'!$D$24)*(1-T293)))</f>
        <v>0.184570952558354</v>
      </c>
      <c r="V293" s="27">
        <f ca="1" t="shared" si="2180"/>
        <v>0.979993593224041</v>
      </c>
      <c r="W293" s="29">
        <f ca="1">IF(V293&lt;=('Ejercicio 3 - TIR'!$D$25-'Ejercicio 3 - TIR'!$C$25)/('Ejercicio 3 - TIR'!$E$25-'Ejercicio 3 - TIR'!$C$25),'Ejercicio 3 - TIR'!$C$25+SQRT(('Ejercicio 3 - TIR'!$E$25-'Ejercicio 3 - TIR'!$C$25)*('Ejercicio 3 - TIR'!$D$25-'Ejercicio 3 - TIR'!$C$25)*V293),'Ejercicio 3 - TIR'!$E$25-SQRT(('Ejercicio 3 - TIR'!$E$25-'Ejercicio 3 - TIR'!$C$25)*('Ejercicio 3 - TIR'!$E$25-'Ejercicio 3 - TIR'!$D$25)*(1-V293)))</f>
        <v>0.241632059768625</v>
      </c>
      <c r="X293" s="27">
        <f ca="1" t="shared" si="2180"/>
        <v>0.369453402098074</v>
      </c>
      <c r="Y293" s="29">
        <f ca="1">IF(X293&lt;=('Ejercicio 3 - TIR'!$D$26-'Ejercicio 3 - TIR'!$C$26)/('Ejercicio 3 - TIR'!$E$26-'Ejercicio 3 - TIR'!$C$26),'Ejercicio 3 - TIR'!$C$26+SQRT(('Ejercicio 3 - TIR'!$E$26-'Ejercicio 3 - TIR'!$C$26)*('Ejercicio 3 - TIR'!$D$26-'Ejercicio 3 - TIR'!$C$26)*X293),'Ejercicio 3 - TIR'!$E$26-SQRT(('Ejercicio 3 - TIR'!$E$26-'Ejercicio 3 - TIR'!$C$26)*('Ejercicio 3 - TIR'!$E$26-'Ejercicio 3 - TIR'!$D$26)*(1-X293)))</f>
        <v>0.221648036633971</v>
      </c>
      <c r="Z293" s="27">
        <f ca="1" t="shared" si="1908"/>
        <v>1.13929943747106</v>
      </c>
      <c r="AA293" s="27">
        <f ca="1" t="shared" si="1909"/>
        <v>1.3120059986911</v>
      </c>
      <c r="AB293" s="27">
        <f ca="1" t="shared" si="1910"/>
        <v>1.55416419563179</v>
      </c>
      <c r="AC293" s="27">
        <f ca="1" t="shared" si="1911"/>
        <v>1.92970009144095</v>
      </c>
      <c r="AD293" s="27">
        <f ca="1" t="shared" si="1912"/>
        <v>2.35741432800124</v>
      </c>
      <c r="AE293" s="26">
        <f ca="1" t="shared" si="1913"/>
        <v>5115.64064185155</v>
      </c>
      <c r="AF293" s="26">
        <f ca="1" t="shared" si="1914"/>
        <v>5891.12132290306</v>
      </c>
      <c r="AG293" s="26">
        <f ca="1" t="shared" si="1915"/>
        <v>6978.45119710812</v>
      </c>
      <c r="AH293" s="26">
        <f ca="1" t="shared" si="1916"/>
        <v>8664.66873386018</v>
      </c>
      <c r="AI293" s="26">
        <f ca="1" t="shared" si="1917"/>
        <v>10585.175546804</v>
      </c>
      <c r="AJ293" s="28">
        <f ca="1" t="shared" si="1918"/>
        <v>41425.0477447327</v>
      </c>
      <c r="AK293" s="28">
        <f ca="1" t="shared" si="1919"/>
        <v>52028.0736610496</v>
      </c>
      <c r="AL293" s="28">
        <f ca="1" t="shared" si="1920"/>
        <v>57831.2056265275</v>
      </c>
      <c r="AM293" s="28">
        <f ca="1" t="shared" si="1921"/>
        <v>81352.4836894643</v>
      </c>
      <c r="AN293" s="28">
        <f ca="1" t="shared" si="1922"/>
        <v>94423.5701979232</v>
      </c>
      <c r="AO293" s="28">
        <f ca="1">C293/'Ejercicio 3 - TIR'!$D$7</f>
        <v>13754.1498124585</v>
      </c>
      <c r="AP293" s="28">
        <f ca="1" t="shared" si="1923"/>
        <v>27670.8979322742</v>
      </c>
      <c r="AQ293" s="28">
        <f ca="1" t="shared" si="1924"/>
        <v>38273.9238485911</v>
      </c>
      <c r="AR293" s="28">
        <f ca="1" t="shared" si="1925"/>
        <v>44077.055814069</v>
      </c>
      <c r="AS293" s="28">
        <f ca="1" t="shared" si="1926"/>
        <v>67598.3338770058</v>
      </c>
      <c r="AT293" s="28">
        <f ca="1" t="shared" si="1927"/>
        <v>80669.4203854647</v>
      </c>
      <c r="AU293" s="28">
        <f ca="1">AP293*'Ejercicio 3 - TIR'!$D$5</f>
        <v>13835.4489661371</v>
      </c>
      <c r="AV293" s="28">
        <f ca="1">AQ293*'Ejercicio 3 - TIR'!$D$5</f>
        <v>19136.9619242955</v>
      </c>
      <c r="AW293" s="28">
        <f ca="1">AR293*'Ejercicio 3 - TIR'!$D$5</f>
        <v>22038.5279070345</v>
      </c>
      <c r="AX293" s="28">
        <f ca="1">AS293*'Ejercicio 3 - TIR'!$D$5</f>
        <v>33799.1669385029</v>
      </c>
      <c r="AY293" s="28">
        <f ca="1">AT293*'Ejercicio 3 - TIR'!$D$5</f>
        <v>40334.7101927323</v>
      </c>
      <c r="AZ293" s="28">
        <f ca="1" t="shared" ref="AZ293:BD293" si="2181">AJ293-AU293-AE293</f>
        <v>22473.958136744</v>
      </c>
      <c r="BA293" s="28">
        <f ca="1" t="shared" si="2181"/>
        <v>26999.990413851</v>
      </c>
      <c r="BB293" s="28">
        <f ca="1" t="shared" si="2181"/>
        <v>28814.2265223849</v>
      </c>
      <c r="BC293" s="28">
        <f ca="1" t="shared" si="2181"/>
        <v>38888.6480171012</v>
      </c>
      <c r="BD293" s="28">
        <f ca="1" t="shared" si="2181"/>
        <v>43503.6844583868</v>
      </c>
      <c r="BE293" s="28">
        <f ca="1" t="shared" ref="BE293:BI293" si="2182">AZ293/Z293</f>
        <v>19726.12062956</v>
      </c>
      <c r="BF293" s="28">
        <f ca="1" t="shared" si="2182"/>
        <v>20579.1668946537</v>
      </c>
      <c r="BG293" s="28">
        <f ca="1" t="shared" si="2182"/>
        <v>18540.0143713074</v>
      </c>
      <c r="BH293" s="28">
        <f ca="1" t="shared" si="2182"/>
        <v>20152.6901457843</v>
      </c>
      <c r="BI293" s="28">
        <f ca="1" t="shared" si="2182"/>
        <v>18453.9832229118</v>
      </c>
      <c r="BJ293" s="28">
        <f ca="1" t="shared" si="1930"/>
        <v>86573.8208635022</v>
      </c>
      <c r="BK293" s="28">
        <f ca="1" t="shared" si="1931"/>
        <v>32424.2298373651</v>
      </c>
      <c r="BL293" s="28">
        <f ca="1" t="shared" si="1932"/>
        <v>118998.050700867</v>
      </c>
      <c r="BM293" s="28">
        <f ca="1">BK293*'Ejercicio 3 - TIR'!$D$5</f>
        <v>16212.1149186826</v>
      </c>
      <c r="BN293" s="28">
        <f ca="1" t="shared" si="1933"/>
        <v>102785.935782185</v>
      </c>
      <c r="BO293" s="28">
        <f ca="1" t="shared" si="1934"/>
        <v>43601.1330555258</v>
      </c>
      <c r="BP293" s="28">
        <f ca="1" t="shared" si="1935"/>
        <v>-105494.807211589</v>
      </c>
      <c r="BQ293" s="28">
        <f ca="1" t="shared" ref="BQ293:BT293" si="2183">BE293</f>
        <v>19726.12062956</v>
      </c>
      <c r="BR293" s="28">
        <f ca="1" t="shared" si="2183"/>
        <v>20579.1668946537</v>
      </c>
      <c r="BS293" s="28">
        <f ca="1" t="shared" si="2183"/>
        <v>18540.0143713074</v>
      </c>
      <c r="BT293" s="28">
        <f ca="1" t="shared" si="2183"/>
        <v>20152.6901457843</v>
      </c>
      <c r="BU293" s="28">
        <f ca="1" t="shared" si="1937"/>
        <v>62055.1162784376</v>
      </c>
      <c r="BV293" s="30">
        <f ca="1" t="shared" si="1938"/>
        <v>8.64869681596696</v>
      </c>
    </row>
    <row r="294" ht="15" customHeight="1" spans="1:74">
      <c r="A294" s="26">
        <v>293</v>
      </c>
      <c r="B294" s="27">
        <f ca="1" t="shared" ref="B294:F294" si="2184">RAND()</f>
        <v>0.352295370018438</v>
      </c>
      <c r="C294" s="28">
        <f ca="1">IF(B294&lt;=('Ejercicio 3 - TIR'!$D$13-'Ejercicio 3 - TIR'!$C$13)/('Ejercicio 3 - TIR'!$E$13-'Ejercicio 3 - TIR'!$C$13),'Ejercicio 3 - TIR'!$C$13+SQRT(('Ejercicio 3 - TIR'!$E$13-'Ejercicio 3 - TIR'!$C$13)*('Ejercicio 3 - TIR'!$D$13-'Ejercicio 3 - TIR'!$C$13)*B294),'Ejercicio 3 - TIR'!$E$13-SQRT(('Ejercicio 3 - TIR'!$E$13-'Ejercicio 3 - TIR'!$C$13)*('Ejercicio 3 - TIR'!$E$13-'Ejercicio 3 - TIR'!$D$13)*(1-B294)))</f>
        <v>72120.8759825945</v>
      </c>
      <c r="D294" s="27">
        <f ca="1" t="shared" si="2184"/>
        <v>0.0482355915835186</v>
      </c>
      <c r="E294" s="28">
        <f ca="1">IF(D294&lt;=('Ejercicio 3 - TIR'!$D$14-'Ejercicio 3 - TIR'!$C$14)/('Ejercicio 3 - TIR'!$E$14-'Ejercicio 3 - TIR'!$C$14),'Ejercicio 3 - TIR'!$C$14+SQRT(('Ejercicio 3 - TIR'!$E$14-'Ejercicio 3 - TIR'!$C$14)*('Ejercicio 3 - TIR'!$D$14-'Ejercicio 3 - TIR'!$C$14)*D294),'Ejercicio 3 - TIR'!$E$14-SQRT(('Ejercicio 3 - TIR'!$E$14-'Ejercicio 3 - TIR'!$C$14)*('Ejercicio 3 - TIR'!$E$14-'Ejercicio 3 - TIR'!$D$14)*(1-D294)))</f>
        <v>26902.01718414</v>
      </c>
      <c r="F294" s="27">
        <f ca="1" t="shared" si="2184"/>
        <v>0.639061835761245</v>
      </c>
      <c r="G294" s="28">
        <f ca="1">IF(F294&lt;=('Ejercicio 3 - TIR'!$D$18-'Ejercicio 3 - TIR'!$C$18)/('Ejercicio 3 - TIR'!$E$18-'Ejercicio 3 - TIR'!$C$18),'Ejercicio 3 - TIR'!$C$18+SQRT(('Ejercicio 3 - TIR'!$E$18-'Ejercicio 3 - TIR'!$C$18)*('Ejercicio 3 - TIR'!$D$18-'Ejercicio 3 - TIR'!$C$18)*F294),'Ejercicio 3 - TIR'!$E$18-SQRT(('Ejercicio 3 - TIR'!$E$18-'Ejercicio 3 - TIR'!$C$18)*('Ejercicio 3 - TIR'!$E$18-'Ejercicio 3 - TIR'!$D$18)*(1-F294)))</f>
        <v>39790.7750134597</v>
      </c>
      <c r="H294" s="27">
        <f ca="1" t="shared" ref="H294:L294" si="2185">RAND()</f>
        <v>0.355013373207741</v>
      </c>
      <c r="I294" s="28">
        <f ca="1">IF(H294&lt;=('Ejercicio 3 - TIR'!$D$18-'Ejercicio 3 - TIR'!$C$18)/('Ejercicio 3 - TIR'!$E$18-'Ejercicio 3 - TIR'!$C$18),'Ejercicio 3 - TIR'!$C$18+SQRT(('Ejercicio 3 - TIR'!$E$18-'Ejercicio 3 - TIR'!$C$18)*('Ejercicio 3 - TIR'!$D$18-'Ejercicio 3 - TIR'!$C$18)*H294),'Ejercicio 3 - TIR'!$E$18-SQRT(('Ejercicio 3 - TIR'!$E$18-'Ejercicio 3 - TIR'!$C$18)*('Ejercicio 3 - TIR'!$E$18-'Ejercicio 3 - TIR'!$D$18)*(1-H294)))</f>
        <v>37297.3972059332</v>
      </c>
      <c r="J294" s="27">
        <f ca="1" t="shared" si="2185"/>
        <v>0.222622692824205</v>
      </c>
      <c r="K294" s="28">
        <f ca="1">IF(J294&lt;=('Ejercicio 3 - TIR'!$D$18-'Ejercicio 3 - TIR'!$C$18)/('Ejercicio 3 - TIR'!$E$18-'Ejercicio 3 - TIR'!$C$18),'Ejercicio 3 - TIR'!$C$18+SQRT(('Ejercicio 3 - TIR'!$E$18-'Ejercicio 3 - TIR'!$C$18)*('Ejercicio 3 - TIR'!$D$18-'Ejercicio 3 - TIR'!$C$18)*J294),'Ejercicio 3 - TIR'!$E$18-SQRT(('Ejercicio 3 - TIR'!$E$18-'Ejercicio 3 - TIR'!$C$18)*('Ejercicio 3 - TIR'!$E$18-'Ejercicio 3 - TIR'!$D$18)*(1-J294)))</f>
        <v>35778.7026159538</v>
      </c>
      <c r="L294" s="27">
        <f ca="1" t="shared" si="2185"/>
        <v>0.246719555980567</v>
      </c>
      <c r="M294" s="28">
        <f ca="1">IF(L294&lt;=('Ejercicio 3 - TIR'!$D$18-'Ejercicio 3 - TIR'!$C$18)/('Ejercicio 3 - TIR'!$E$18-'Ejercicio 3 - TIR'!$C$18),'Ejercicio 3 - TIR'!$C$18+SQRT(('Ejercicio 3 - TIR'!$E$18-'Ejercicio 3 - TIR'!$C$18)*('Ejercicio 3 - TIR'!$D$18-'Ejercicio 3 - TIR'!$C$18)*L294),'Ejercicio 3 - TIR'!$E$18-SQRT(('Ejercicio 3 - TIR'!$E$18-'Ejercicio 3 - TIR'!$C$18)*('Ejercicio 3 - TIR'!$E$18-'Ejercicio 3 - TIR'!$D$18)*(1-L294)))</f>
        <v>36083.414616569</v>
      </c>
      <c r="N294" s="27">
        <f ca="1" t="shared" ref="N294:R294" si="2186">RAND()</f>
        <v>0.984067839816102</v>
      </c>
      <c r="O294" s="28">
        <f ca="1">IF(N294&lt;=('Ejercicio 3 - TIR'!$D$18-'Ejercicio 3 - TIR'!$C$18)/('Ejercicio 3 - TIR'!$E$18-'Ejercicio 3 - TIR'!$C$18),'Ejercicio 3 - TIR'!$C$18+SQRT(('Ejercicio 3 - TIR'!$E$18-'Ejercicio 3 - TIR'!$C$18)*('Ejercicio 3 - TIR'!$D$18-'Ejercicio 3 - TIR'!$C$18)*N294),'Ejercicio 3 - TIR'!$E$18-SQRT(('Ejercicio 3 - TIR'!$E$18-'Ejercicio 3 - TIR'!$C$18)*('Ejercicio 3 - TIR'!$E$18-'Ejercicio 3 - TIR'!$D$18)*(1-N294)))</f>
        <v>43906.8796892417</v>
      </c>
      <c r="P294" s="27">
        <f ca="1" t="shared" si="2186"/>
        <v>0.643904687743798</v>
      </c>
      <c r="Q294" s="29">
        <f ca="1">IF(P294&lt;=('Ejercicio 3 - TIR'!$D$22-'Ejercicio 3 - TIR'!$C$22)/('Ejercicio 3 - TIR'!$E$22-'Ejercicio 3 - TIR'!$C$22),'Ejercicio 3 - TIR'!$C$22+SQRT(('Ejercicio 3 - TIR'!$E$22-'Ejercicio 3 - TIR'!$C$22)*('Ejercicio 3 - TIR'!$D$22-'Ejercicio 3 - TIR'!$C$22)*P294),'Ejercicio 3 - TIR'!$E$22-SQRT(('Ejercicio 3 - TIR'!$E$22-'Ejercicio 3 - TIR'!$C$22)*('Ejercicio 3 - TIR'!$E$22-'Ejercicio 3 - TIR'!$D$22)*(1-P294)))</f>
        <v>0.154682583819411</v>
      </c>
      <c r="R294" s="27">
        <f ca="1" t="shared" si="2186"/>
        <v>0.994040908249847</v>
      </c>
      <c r="S294" s="29">
        <f ca="1">IF(R294&lt;=('Ejercicio 3 - TIR'!$D$23-'Ejercicio 3 - TIR'!$C$23)/('Ejercicio 3 - TIR'!$E$23-'Ejercicio 3 - TIR'!$C$23),'Ejercicio 3 - TIR'!$C$23+SQRT(('Ejercicio 3 - TIR'!$E$23-'Ejercicio 3 - TIR'!$C$23)*('Ejercicio 3 - TIR'!$D$23-'Ejercicio 3 - TIR'!$C$23)*R294),'Ejercicio 3 - TIR'!$E$23-SQRT(('Ejercicio 3 - TIR'!$E$23-'Ejercicio 3 - TIR'!$C$23)*('Ejercicio 3 - TIR'!$E$23-'Ejercicio 3 - TIR'!$D$23)*(1-R294)))</f>
        <v>0.176724887001907</v>
      </c>
      <c r="T294" s="27">
        <f ca="1" t="shared" ref="T294:X294" si="2187">RAND()</f>
        <v>0.795274456033506</v>
      </c>
      <c r="U294" s="29">
        <f ca="1">IF(T294&lt;=('Ejercicio 3 - TIR'!$D$24-'Ejercicio 3 - TIR'!$C$24)/('Ejercicio 3 - TIR'!$E$24-'Ejercicio 3 - TIR'!$C$24),'Ejercicio 3 - TIR'!$C$24+SQRT(('Ejercicio 3 - TIR'!$E$24-'Ejercicio 3 - TIR'!$C$24)*('Ejercicio 3 - TIR'!$D$24-'Ejercicio 3 - TIR'!$C$24)*T294),'Ejercicio 3 - TIR'!$E$24-SQRT(('Ejercicio 3 - TIR'!$E$24-'Ejercicio 3 - TIR'!$C$24)*('Ejercicio 3 - TIR'!$E$24-'Ejercicio 3 - TIR'!$D$24)*(1-T294)))</f>
        <v>0.196057746072974</v>
      </c>
      <c r="V294" s="27">
        <f ca="1" t="shared" si="2187"/>
        <v>0.860342697927219</v>
      </c>
      <c r="W294" s="29">
        <f ca="1">IF(V294&lt;=('Ejercicio 3 - TIR'!$D$25-'Ejercicio 3 - TIR'!$C$25)/('Ejercicio 3 - TIR'!$E$25-'Ejercicio 3 - TIR'!$C$25),'Ejercicio 3 - TIR'!$C$25+SQRT(('Ejercicio 3 - TIR'!$E$25-'Ejercicio 3 - TIR'!$C$25)*('Ejercicio 3 - TIR'!$D$25-'Ejercicio 3 - TIR'!$C$25)*V294),'Ejercicio 3 - TIR'!$E$25-SQRT(('Ejercicio 3 - TIR'!$E$25-'Ejercicio 3 - TIR'!$C$25)*('Ejercicio 3 - TIR'!$E$25-'Ejercicio 3 - TIR'!$D$25)*(1-V294)))</f>
        <v>0.227891165628764</v>
      </c>
      <c r="X294" s="27">
        <f ca="1" t="shared" si="2187"/>
        <v>0.311222131292381</v>
      </c>
      <c r="Y294" s="29">
        <f ca="1">IF(X294&lt;=('Ejercicio 3 - TIR'!$D$26-'Ejercicio 3 - TIR'!$C$26)/('Ejercicio 3 - TIR'!$E$26-'Ejercicio 3 - TIR'!$C$26),'Ejercicio 3 - TIR'!$C$26+SQRT(('Ejercicio 3 - TIR'!$E$26-'Ejercicio 3 - TIR'!$C$26)*('Ejercicio 3 - TIR'!$D$26-'Ejercicio 3 - TIR'!$C$26)*X294),'Ejercicio 3 - TIR'!$E$26-SQRT(('Ejercicio 3 - TIR'!$E$26-'Ejercicio 3 - TIR'!$C$26)*('Ejercicio 3 - TIR'!$E$26-'Ejercicio 3 - TIR'!$D$26)*(1-X294)))</f>
        <v>0.218987924287355</v>
      </c>
      <c r="Z294" s="27">
        <f ca="1" t="shared" si="1908"/>
        <v>1.15468258381941</v>
      </c>
      <c r="AA294" s="27">
        <f ca="1" t="shared" si="1909"/>
        <v>1.35874373296797</v>
      </c>
      <c r="AB294" s="27">
        <f ca="1" t="shared" si="1910"/>
        <v>1.62513596674445</v>
      </c>
      <c r="AC294" s="27">
        <f ca="1" t="shared" si="1911"/>
        <v>1.99549009651107</v>
      </c>
      <c r="AD294" s="27">
        <f ca="1" t="shared" si="1912"/>
        <v>2.432478330682</v>
      </c>
      <c r="AE294" s="26">
        <f ca="1" t="shared" si="1913"/>
        <v>4161.27352799696</v>
      </c>
      <c r="AF294" s="26">
        <f ca="1" t="shared" si="1914"/>
        <v>4896.67412201626</v>
      </c>
      <c r="AG294" s="26">
        <f ca="1" t="shared" si="1915"/>
        <v>5856.70501363262</v>
      </c>
      <c r="AH294" s="26">
        <f ca="1" t="shared" si="1916"/>
        <v>7191.39634593319</v>
      </c>
      <c r="AI294" s="26">
        <f ca="1" t="shared" si="1917"/>
        <v>8766.22530445677</v>
      </c>
      <c r="AJ294" s="28">
        <f ca="1" t="shared" si="1918"/>
        <v>45945.7149047185</v>
      </c>
      <c r="AK294" s="28">
        <f ca="1" t="shared" si="1919"/>
        <v>50677.6047095786</v>
      </c>
      <c r="AL294" s="28">
        <f ca="1" t="shared" si="1920"/>
        <v>58145.25646464</v>
      </c>
      <c r="AM294" s="28">
        <f ca="1" t="shared" si="1921"/>
        <v>72004.096515666</v>
      </c>
      <c r="AN294" s="28">
        <f ca="1" t="shared" si="1922"/>
        <v>106802.533411942</v>
      </c>
      <c r="AO294" s="28">
        <f ca="1">C294/'Ejercicio 3 - TIR'!$D$7</f>
        <v>14424.1751965189</v>
      </c>
      <c r="AP294" s="28">
        <f ca="1" t="shared" si="1923"/>
        <v>31521.5397081996</v>
      </c>
      <c r="AQ294" s="28">
        <f ca="1" t="shared" si="1924"/>
        <v>36253.4295130597</v>
      </c>
      <c r="AR294" s="28">
        <f ca="1" t="shared" si="1925"/>
        <v>43721.0812681211</v>
      </c>
      <c r="AS294" s="28">
        <f ca="1" t="shared" si="1926"/>
        <v>57579.9213191471</v>
      </c>
      <c r="AT294" s="28">
        <f ca="1" t="shared" si="1927"/>
        <v>92378.358215423</v>
      </c>
      <c r="AU294" s="28">
        <f ca="1">AP294*'Ejercicio 3 - TIR'!$D$5</f>
        <v>15760.7698540998</v>
      </c>
      <c r="AV294" s="28">
        <f ca="1">AQ294*'Ejercicio 3 - TIR'!$D$5</f>
        <v>18126.7147565299</v>
      </c>
      <c r="AW294" s="28">
        <f ca="1">AR294*'Ejercicio 3 - TIR'!$D$5</f>
        <v>21860.5406340606</v>
      </c>
      <c r="AX294" s="28">
        <f ca="1">AS294*'Ejercicio 3 - TIR'!$D$5</f>
        <v>28789.9606595736</v>
      </c>
      <c r="AY294" s="28">
        <f ca="1">AT294*'Ejercicio 3 - TIR'!$D$5</f>
        <v>46189.1791077115</v>
      </c>
      <c r="AZ294" s="28">
        <f ca="1" t="shared" ref="AZ294:BD294" si="2188">AJ294-AU294-AE294</f>
        <v>26023.6715226217</v>
      </c>
      <c r="BA294" s="28">
        <f ca="1" t="shared" si="2188"/>
        <v>27654.2158310325</v>
      </c>
      <c r="BB294" s="28">
        <f ca="1" t="shared" si="2188"/>
        <v>30428.0108169468</v>
      </c>
      <c r="BC294" s="28">
        <f ca="1" t="shared" si="2188"/>
        <v>36022.7395101593</v>
      </c>
      <c r="BD294" s="28">
        <f ca="1" t="shared" si="2188"/>
        <v>51847.1289997736</v>
      </c>
      <c r="BE294" s="28">
        <f ca="1" t="shared" ref="BE294:BI294" si="2189">AZ294/Z294</f>
        <v>22537.5110764568</v>
      </c>
      <c r="BF294" s="28">
        <f ca="1" t="shared" si="2189"/>
        <v>20352.7826182691</v>
      </c>
      <c r="BG294" s="28">
        <f ca="1" t="shared" si="2189"/>
        <v>18723.3631152117</v>
      </c>
      <c r="BH294" s="28">
        <f ca="1" t="shared" si="2189"/>
        <v>18052.0763160598</v>
      </c>
      <c r="BI294" s="28">
        <f ca="1" t="shared" si="2189"/>
        <v>21314.5286212014</v>
      </c>
      <c r="BJ294" s="28">
        <f ca="1" t="shared" si="1930"/>
        <v>65438.5738520553</v>
      </c>
      <c r="BK294" s="28">
        <f ca="1" t="shared" si="1931"/>
        <v>35086.493603493</v>
      </c>
      <c r="BL294" s="28">
        <f ca="1" t="shared" si="1932"/>
        <v>100525.067455548</v>
      </c>
      <c r="BM294" s="28">
        <f ca="1">BK294*'Ejercicio 3 - TIR'!$D$5</f>
        <v>17543.2468017465</v>
      </c>
      <c r="BN294" s="28">
        <f ca="1" t="shared" si="1933"/>
        <v>82981.8206538018</v>
      </c>
      <c r="BO294" s="28">
        <f ca="1" t="shared" si="1934"/>
        <v>34114.1047823995</v>
      </c>
      <c r="BP294" s="28">
        <f ca="1" t="shared" si="1935"/>
        <v>-99022.8931667346</v>
      </c>
      <c r="BQ294" s="28">
        <f ca="1" t="shared" ref="BQ294:BT294" si="2190">BE294</f>
        <v>22537.5110764568</v>
      </c>
      <c r="BR294" s="28">
        <f ca="1" t="shared" si="2190"/>
        <v>20352.7826182691</v>
      </c>
      <c r="BS294" s="28">
        <f ca="1" t="shared" si="2190"/>
        <v>18723.3631152117</v>
      </c>
      <c r="BT294" s="28">
        <f ca="1" t="shared" si="2190"/>
        <v>18052.0763160598</v>
      </c>
      <c r="BU294" s="28">
        <f ca="1" t="shared" si="1937"/>
        <v>55428.6334036009</v>
      </c>
      <c r="BV294" s="30">
        <f ca="1" t="shared" si="1938"/>
        <v>9.69061111186085</v>
      </c>
    </row>
    <row r="295" ht="15" customHeight="1" spans="1:74">
      <c r="A295" s="26">
        <v>294</v>
      </c>
      <c r="B295" s="27">
        <f ca="1" t="shared" ref="B295:F295" si="2191">RAND()</f>
        <v>0.841245941999567</v>
      </c>
      <c r="C295" s="28">
        <f ca="1">IF(B295&lt;=('Ejercicio 3 - TIR'!$D$13-'Ejercicio 3 - TIR'!$C$13)/('Ejercicio 3 - TIR'!$E$13-'Ejercicio 3 - TIR'!$C$13),'Ejercicio 3 - TIR'!$C$13+SQRT(('Ejercicio 3 - TIR'!$E$13-'Ejercicio 3 - TIR'!$C$13)*('Ejercicio 3 - TIR'!$D$13-'Ejercicio 3 - TIR'!$C$13)*B295),'Ejercicio 3 - TIR'!$E$13-SQRT(('Ejercicio 3 - TIR'!$E$13-'Ejercicio 3 - TIR'!$C$13)*('Ejercicio 3 - TIR'!$E$13-'Ejercicio 3 - TIR'!$D$13)*(1-B295)))</f>
        <v>86197.6498522708</v>
      </c>
      <c r="D295" s="27">
        <f ca="1" t="shared" si="2191"/>
        <v>0.825519605409212</v>
      </c>
      <c r="E295" s="28">
        <f ca="1">IF(D295&lt;=('Ejercicio 3 - TIR'!$D$14-'Ejercicio 3 - TIR'!$C$14)/('Ejercicio 3 - TIR'!$E$14-'Ejercicio 3 - TIR'!$C$14),'Ejercicio 3 - TIR'!$C$14+SQRT(('Ejercicio 3 - TIR'!$E$14-'Ejercicio 3 - TIR'!$C$14)*('Ejercicio 3 - TIR'!$D$14-'Ejercicio 3 - TIR'!$C$14)*D295),'Ejercicio 3 - TIR'!$E$14-SQRT(('Ejercicio 3 - TIR'!$E$14-'Ejercicio 3 - TIR'!$C$14)*('Ejercicio 3 - TIR'!$E$14-'Ejercicio 3 - TIR'!$D$14)*(1-D295)))</f>
        <v>34884.1365158345</v>
      </c>
      <c r="F295" s="27">
        <f ca="1" t="shared" si="2191"/>
        <v>0.668921686327145</v>
      </c>
      <c r="G295" s="28">
        <f ca="1">IF(F295&lt;=('Ejercicio 3 - TIR'!$D$18-'Ejercicio 3 - TIR'!$C$18)/('Ejercicio 3 - TIR'!$E$18-'Ejercicio 3 - TIR'!$C$18),'Ejercicio 3 - TIR'!$C$18+SQRT(('Ejercicio 3 - TIR'!$E$18-'Ejercicio 3 - TIR'!$C$18)*('Ejercicio 3 - TIR'!$D$18-'Ejercicio 3 - TIR'!$C$18)*F295),'Ejercicio 3 - TIR'!$E$18-SQRT(('Ejercicio 3 - TIR'!$E$18-'Ejercicio 3 - TIR'!$C$18)*('Ejercicio 3 - TIR'!$E$18-'Ejercicio 3 - TIR'!$D$18)*(1-F295)))</f>
        <v>40016.9413483821</v>
      </c>
      <c r="H295" s="27">
        <f ca="1" t="shared" ref="H295:L295" si="2192">RAND()</f>
        <v>0.872117238913092</v>
      </c>
      <c r="I295" s="28">
        <f ca="1">IF(H295&lt;=('Ejercicio 3 - TIR'!$D$18-'Ejercicio 3 - TIR'!$C$18)/('Ejercicio 3 - TIR'!$E$18-'Ejercicio 3 - TIR'!$C$18),'Ejercicio 3 - TIR'!$C$18+SQRT(('Ejercicio 3 - TIR'!$E$18-'Ejercicio 3 - TIR'!$C$18)*('Ejercicio 3 - TIR'!$D$18-'Ejercicio 3 - TIR'!$C$18)*H295),'Ejercicio 3 - TIR'!$E$18-SQRT(('Ejercicio 3 - TIR'!$E$18-'Ejercicio 3 - TIR'!$C$18)*('Ejercicio 3 - TIR'!$E$18-'Ejercicio 3 - TIR'!$D$18)*(1-H295)))</f>
        <v>41903.0325992161</v>
      </c>
      <c r="J295" s="27">
        <f ca="1" t="shared" si="2192"/>
        <v>0.73321120594004</v>
      </c>
      <c r="K295" s="28">
        <f ca="1">IF(J295&lt;=('Ejercicio 3 - TIR'!$D$18-'Ejercicio 3 - TIR'!$C$18)/('Ejercicio 3 - TIR'!$E$18-'Ejercicio 3 - TIR'!$C$18),'Ejercicio 3 - TIR'!$C$18+SQRT(('Ejercicio 3 - TIR'!$E$18-'Ejercicio 3 - TIR'!$C$18)*('Ejercicio 3 - TIR'!$D$18-'Ejercicio 3 - TIR'!$C$18)*J295),'Ejercicio 3 - TIR'!$E$18-SQRT(('Ejercicio 3 - TIR'!$E$18-'Ejercicio 3 - TIR'!$C$18)*('Ejercicio 3 - TIR'!$E$18-'Ejercicio 3 - TIR'!$D$18)*(1-J295)))</f>
        <v>40526.8400928989</v>
      </c>
      <c r="L295" s="27">
        <f ca="1" t="shared" si="2192"/>
        <v>0.098168887817627</v>
      </c>
      <c r="M295" s="28">
        <f ca="1">IF(L295&lt;=('Ejercicio 3 - TIR'!$D$18-'Ejercicio 3 - TIR'!$C$18)/('Ejercicio 3 - TIR'!$E$18-'Ejercicio 3 - TIR'!$C$18),'Ejercicio 3 - TIR'!$C$18+SQRT(('Ejercicio 3 - TIR'!$E$18-'Ejercicio 3 - TIR'!$C$18)*('Ejercicio 3 - TIR'!$D$18-'Ejercicio 3 - TIR'!$C$18)*L295),'Ejercicio 3 - TIR'!$E$18-SQRT(('Ejercicio 3 - TIR'!$E$18-'Ejercicio 3 - TIR'!$C$18)*('Ejercicio 3 - TIR'!$E$18-'Ejercicio 3 - TIR'!$D$18)*(1-L295)))</f>
        <v>33837.3601828137</v>
      </c>
      <c r="N295" s="27">
        <f ca="1" t="shared" ref="N295:R295" si="2193">RAND()</f>
        <v>0.836238470446935</v>
      </c>
      <c r="O295" s="28">
        <f ca="1">IF(N295&lt;=('Ejercicio 3 - TIR'!$D$18-'Ejercicio 3 - TIR'!$C$18)/('Ejercicio 3 - TIR'!$E$18-'Ejercicio 3 - TIR'!$C$18),'Ejercicio 3 - TIR'!$C$18+SQRT(('Ejercicio 3 - TIR'!$E$18-'Ejercicio 3 - TIR'!$C$18)*('Ejercicio 3 - TIR'!$D$18-'Ejercicio 3 - TIR'!$C$18)*N295),'Ejercicio 3 - TIR'!$E$18-SQRT(('Ejercicio 3 - TIR'!$E$18-'Ejercicio 3 - TIR'!$C$18)*('Ejercicio 3 - TIR'!$E$18-'Ejercicio 3 - TIR'!$D$18)*(1-N295)))</f>
        <v>41495.415186291</v>
      </c>
      <c r="P295" s="27">
        <f ca="1" t="shared" si="2193"/>
        <v>0.563814252755958</v>
      </c>
      <c r="Q295" s="29">
        <f ca="1">IF(P295&lt;=('Ejercicio 3 - TIR'!$D$22-'Ejercicio 3 - TIR'!$C$22)/('Ejercicio 3 - TIR'!$E$22-'Ejercicio 3 - TIR'!$C$22),'Ejercicio 3 - TIR'!$C$22+SQRT(('Ejercicio 3 - TIR'!$E$22-'Ejercicio 3 - TIR'!$C$22)*('Ejercicio 3 - TIR'!$D$22-'Ejercicio 3 - TIR'!$C$22)*P295),'Ejercicio 3 - TIR'!$E$22-SQRT(('Ejercicio 3 - TIR'!$E$22-'Ejercicio 3 - TIR'!$C$22)*('Ejercicio 3 - TIR'!$E$22-'Ejercicio 3 - TIR'!$D$22)*(1-P295)))</f>
        <v>0.15197975116029</v>
      </c>
      <c r="R295" s="27">
        <f ca="1" t="shared" si="2193"/>
        <v>0.598692236035825</v>
      </c>
      <c r="S295" s="29">
        <f ca="1">IF(R295&lt;=('Ejercicio 3 - TIR'!$D$23-'Ejercicio 3 - TIR'!$C$23)/('Ejercicio 3 - TIR'!$E$23-'Ejercicio 3 - TIR'!$C$23),'Ejercicio 3 - TIR'!$C$23+SQRT(('Ejercicio 3 - TIR'!$E$23-'Ejercicio 3 - TIR'!$C$23)*('Ejercicio 3 - TIR'!$D$23-'Ejercicio 3 - TIR'!$C$23)*R295),'Ejercicio 3 - TIR'!$E$23-SQRT(('Ejercicio 3 - TIR'!$E$23-'Ejercicio 3 - TIR'!$C$23)*('Ejercicio 3 - TIR'!$E$23-'Ejercicio 3 - TIR'!$D$23)*(1-R295)))</f>
        <v>0.153123356326812</v>
      </c>
      <c r="T295" s="27">
        <f ca="1" t="shared" ref="T295:X295" si="2194">RAND()</f>
        <v>0.0619539438759418</v>
      </c>
      <c r="U295" s="29">
        <f ca="1">IF(T295&lt;=('Ejercicio 3 - TIR'!$D$24-'Ejercicio 3 - TIR'!$C$24)/('Ejercicio 3 - TIR'!$E$24-'Ejercicio 3 - TIR'!$C$24),'Ejercicio 3 - TIR'!$C$24+SQRT(('Ejercicio 3 - TIR'!$E$24-'Ejercicio 3 - TIR'!$C$24)*('Ejercicio 3 - TIR'!$D$24-'Ejercicio 3 - TIR'!$C$24)*T295),'Ejercicio 3 - TIR'!$E$24-SQRT(('Ejercicio 3 - TIR'!$E$24-'Ejercicio 3 - TIR'!$C$24)*('Ejercicio 3 - TIR'!$E$24-'Ejercicio 3 - TIR'!$D$24)*(1-T295)))</f>
        <v>0.161406282573191</v>
      </c>
      <c r="V295" s="27">
        <f ca="1" t="shared" si="2194"/>
        <v>0.853473982050417</v>
      </c>
      <c r="W295" s="29">
        <f ca="1">IF(V295&lt;=('Ejercicio 3 - TIR'!$D$25-'Ejercicio 3 - TIR'!$C$25)/('Ejercicio 3 - TIR'!$E$25-'Ejercicio 3 - TIR'!$C$25),'Ejercicio 3 - TIR'!$C$25+SQRT(('Ejercicio 3 - TIR'!$E$25-'Ejercicio 3 - TIR'!$C$25)*('Ejercicio 3 - TIR'!$D$25-'Ejercicio 3 - TIR'!$C$25)*V295),'Ejercicio 3 - TIR'!$E$25-SQRT(('Ejercicio 3 - TIR'!$E$25-'Ejercicio 3 - TIR'!$C$25)*('Ejercicio 3 - TIR'!$E$25-'Ejercicio 3 - TIR'!$D$25)*(1-V295)))</f>
        <v>0.227354005589872</v>
      </c>
      <c r="X295" s="27">
        <f ca="1" t="shared" si="2194"/>
        <v>0.398548139610199</v>
      </c>
      <c r="Y295" s="29">
        <f ca="1">IF(X295&lt;=('Ejercicio 3 - TIR'!$D$26-'Ejercicio 3 - TIR'!$C$26)/('Ejercicio 3 - TIR'!$E$26-'Ejercicio 3 - TIR'!$C$26),'Ejercicio 3 - TIR'!$C$26+SQRT(('Ejercicio 3 - TIR'!$E$26-'Ejercicio 3 - TIR'!$C$26)*('Ejercicio 3 - TIR'!$D$26-'Ejercicio 3 - TIR'!$C$26)*X295),'Ejercicio 3 - TIR'!$E$26-SQRT(('Ejercicio 3 - TIR'!$E$26-'Ejercicio 3 - TIR'!$C$26)*('Ejercicio 3 - TIR'!$E$26-'Ejercicio 3 - TIR'!$D$26)*(1-X295)))</f>
        <v>0.223010175942499</v>
      </c>
      <c r="Z295" s="27">
        <f ca="1" t="shared" si="1908"/>
        <v>1.15197975116029</v>
      </c>
      <c r="AA295" s="27">
        <f ca="1" t="shared" si="1909"/>
        <v>1.32837475707848</v>
      </c>
      <c r="AB295" s="27">
        <f ca="1" t="shared" si="1910"/>
        <v>1.54278278848258</v>
      </c>
      <c r="AC295" s="27">
        <f ca="1" t="shared" si="1911"/>
        <v>1.89354063519921</v>
      </c>
      <c r="AD295" s="27">
        <f ca="1" t="shared" si="1912"/>
        <v>2.31581946540926</v>
      </c>
      <c r="AE295" s="26">
        <f ca="1" t="shared" si="1913"/>
        <v>5301.68238711811</v>
      </c>
      <c r="AF295" s="26">
        <f ca="1" t="shared" si="1914"/>
        <v>6113.49378841237</v>
      </c>
      <c r="AG295" s="26">
        <f ca="1" t="shared" si="1915"/>
        <v>7100.25009433431</v>
      </c>
      <c r="AH295" s="26">
        <f ca="1" t="shared" si="1916"/>
        <v>8714.52039397108</v>
      </c>
      <c r="AI295" s="26">
        <f ca="1" t="shared" si="1917"/>
        <v>10657.9471202851</v>
      </c>
      <c r="AJ295" s="28">
        <f ca="1" t="shared" si="1918"/>
        <v>46098.7061367051</v>
      </c>
      <c r="AK295" s="28">
        <f ca="1" t="shared" si="1919"/>
        <v>55662.9307498353</v>
      </c>
      <c r="AL295" s="28">
        <f ca="1" t="shared" si="1920"/>
        <v>62524.1113669102</v>
      </c>
      <c r="AM295" s="28">
        <f ca="1" t="shared" si="1921"/>
        <v>64072.4164940295</v>
      </c>
      <c r="AN295" s="28">
        <f ca="1" t="shared" si="1922"/>
        <v>96095.8902136515</v>
      </c>
      <c r="AO295" s="28">
        <f ca="1">C295/'Ejercicio 3 - TIR'!$D$7</f>
        <v>17239.5299704542</v>
      </c>
      <c r="AP295" s="28">
        <f ca="1" t="shared" si="1923"/>
        <v>28859.1761662509</v>
      </c>
      <c r="AQ295" s="28">
        <f ca="1" t="shared" si="1924"/>
        <v>38423.4007793811</v>
      </c>
      <c r="AR295" s="28">
        <f ca="1" t="shared" si="1925"/>
        <v>45284.581396456</v>
      </c>
      <c r="AS295" s="28">
        <f ca="1" t="shared" si="1926"/>
        <v>46832.8865235753</v>
      </c>
      <c r="AT295" s="28">
        <f ca="1" t="shared" si="1927"/>
        <v>78856.3602431973</v>
      </c>
      <c r="AU295" s="28">
        <f ca="1">AP295*'Ejercicio 3 - TIR'!$D$5</f>
        <v>14429.5880831255</v>
      </c>
      <c r="AV295" s="28">
        <f ca="1">AQ295*'Ejercicio 3 - TIR'!$D$5</f>
        <v>19211.7003896906</v>
      </c>
      <c r="AW295" s="28">
        <f ca="1">AR295*'Ejercicio 3 - TIR'!$D$5</f>
        <v>22642.290698228</v>
      </c>
      <c r="AX295" s="28">
        <f ca="1">AS295*'Ejercicio 3 - TIR'!$D$5</f>
        <v>23416.4432617877</v>
      </c>
      <c r="AY295" s="28">
        <f ca="1">AT295*'Ejercicio 3 - TIR'!$D$5</f>
        <v>39428.1801215987</v>
      </c>
      <c r="AZ295" s="28">
        <f ca="1" t="shared" ref="AZ295:BD295" si="2195">AJ295-AU295-AE295</f>
        <v>26367.4356664615</v>
      </c>
      <c r="BA295" s="28">
        <f ca="1" t="shared" si="2195"/>
        <v>30337.7365717324</v>
      </c>
      <c r="BB295" s="28">
        <f ca="1" t="shared" si="2195"/>
        <v>32781.5705743479</v>
      </c>
      <c r="BC295" s="28">
        <f ca="1" t="shared" si="2195"/>
        <v>31941.4528382707</v>
      </c>
      <c r="BD295" s="28">
        <f ca="1" t="shared" si="2195"/>
        <v>46009.7629717678</v>
      </c>
      <c r="BE295" s="28">
        <f ca="1" t="shared" ref="BE295:BI295" si="2196">AZ295/Z295</f>
        <v>22888.8013351831</v>
      </c>
      <c r="BF295" s="28">
        <f ca="1" t="shared" si="2196"/>
        <v>22838.2362808932</v>
      </c>
      <c r="BG295" s="28">
        <f ca="1" t="shared" si="2196"/>
        <v>21248.3382748848</v>
      </c>
      <c r="BH295" s="28">
        <f ca="1" t="shared" si="2196"/>
        <v>16868.6386996445</v>
      </c>
      <c r="BI295" s="28">
        <f ca="1" t="shared" si="2196"/>
        <v>19867.5948876856</v>
      </c>
      <c r="BJ295" s="28">
        <f ca="1" t="shared" si="1930"/>
        <v>80785.3623773633</v>
      </c>
      <c r="BK295" s="28">
        <f ca="1" t="shared" si="1931"/>
        <v>39923.639080084</v>
      </c>
      <c r="BL295" s="28">
        <f ca="1" t="shared" si="1932"/>
        <v>120709.001457447</v>
      </c>
      <c r="BM295" s="28">
        <f ca="1">BK295*'Ejercicio 3 - TIR'!$D$5</f>
        <v>19961.819540042</v>
      </c>
      <c r="BN295" s="28">
        <f ca="1" t="shared" si="1933"/>
        <v>100747.181917405</v>
      </c>
      <c r="BO295" s="28">
        <f ca="1" t="shared" si="1934"/>
        <v>43503.9015010616</v>
      </c>
      <c r="BP295" s="28">
        <f ca="1" t="shared" si="1935"/>
        <v>-121081.786368105</v>
      </c>
      <c r="BQ295" s="28">
        <f ca="1" t="shared" ref="BQ295:BT295" si="2197">BE295</f>
        <v>22888.8013351831</v>
      </c>
      <c r="BR295" s="28">
        <f ca="1" t="shared" si="2197"/>
        <v>22838.2362808932</v>
      </c>
      <c r="BS295" s="28">
        <f ca="1" t="shared" si="2197"/>
        <v>21248.3382748848</v>
      </c>
      <c r="BT295" s="28">
        <f ca="1" t="shared" si="2197"/>
        <v>16868.6386996445</v>
      </c>
      <c r="BU295" s="28">
        <f ca="1" t="shared" si="1937"/>
        <v>63371.4963887472</v>
      </c>
      <c r="BV295" s="30">
        <f ca="1" t="shared" si="1938"/>
        <v>5.84245364750657</v>
      </c>
    </row>
    <row r="296" ht="15" customHeight="1" spans="1:74">
      <c r="A296" s="26">
        <v>295</v>
      </c>
      <c r="B296" s="27">
        <f ca="1" t="shared" ref="B296:F296" si="2198">RAND()</f>
        <v>0.92121977233426</v>
      </c>
      <c r="C296" s="28">
        <f ca="1">IF(B296&lt;=('Ejercicio 3 - TIR'!$D$13-'Ejercicio 3 - TIR'!$C$13)/('Ejercicio 3 - TIR'!$E$13-'Ejercicio 3 - TIR'!$C$13),'Ejercicio 3 - TIR'!$C$13+SQRT(('Ejercicio 3 - TIR'!$E$13-'Ejercicio 3 - TIR'!$C$13)*('Ejercicio 3 - TIR'!$D$13-'Ejercicio 3 - TIR'!$C$13)*B296),'Ejercicio 3 - TIR'!$E$13-SQRT(('Ejercicio 3 - TIR'!$E$13-'Ejercicio 3 - TIR'!$C$13)*('Ejercicio 3 - TIR'!$E$13-'Ejercicio 3 - TIR'!$D$13)*(1-B296)))</f>
        <v>90277.0234393531</v>
      </c>
      <c r="D296" s="27">
        <f ca="1" t="shared" si="2198"/>
        <v>0.735967574683966</v>
      </c>
      <c r="E296" s="28">
        <f ca="1">IF(D296&lt;=('Ejercicio 3 - TIR'!$D$14-'Ejercicio 3 - TIR'!$C$14)/('Ejercicio 3 - TIR'!$E$14-'Ejercicio 3 - TIR'!$C$14),'Ejercicio 3 - TIR'!$C$14+SQRT(('Ejercicio 3 - TIR'!$E$14-'Ejercicio 3 - TIR'!$C$14)*('Ejercicio 3 - TIR'!$D$14-'Ejercicio 3 - TIR'!$C$14)*D296),'Ejercicio 3 - TIR'!$E$14-SQRT(('Ejercicio 3 - TIR'!$E$14-'Ejercicio 3 - TIR'!$C$14)*('Ejercicio 3 - TIR'!$E$14-'Ejercicio 3 - TIR'!$D$14)*(1-D296)))</f>
        <v>33706.7604687725</v>
      </c>
      <c r="F296" s="27">
        <f ca="1" t="shared" si="2198"/>
        <v>0.713438567554066</v>
      </c>
      <c r="G296" s="28">
        <f ca="1">IF(F296&lt;=('Ejercicio 3 - TIR'!$D$18-'Ejercicio 3 - TIR'!$C$18)/('Ejercicio 3 - TIR'!$E$18-'Ejercicio 3 - TIR'!$C$18),'Ejercicio 3 - TIR'!$C$18+SQRT(('Ejercicio 3 - TIR'!$E$18-'Ejercicio 3 - TIR'!$C$18)*('Ejercicio 3 - TIR'!$D$18-'Ejercicio 3 - TIR'!$C$18)*F296),'Ejercicio 3 - TIR'!$E$18-SQRT(('Ejercicio 3 - TIR'!$E$18-'Ejercicio 3 - TIR'!$C$18)*('Ejercicio 3 - TIR'!$E$18-'Ejercicio 3 - TIR'!$D$18)*(1-F296)))</f>
        <v>40364.0419077126</v>
      </c>
      <c r="H296" s="27">
        <f ca="1" t="shared" ref="H296:L296" si="2199">RAND()</f>
        <v>0.957920184441769</v>
      </c>
      <c r="I296" s="28">
        <f ca="1">IF(H296&lt;=('Ejercicio 3 - TIR'!$D$18-'Ejercicio 3 - TIR'!$C$18)/('Ejercicio 3 - TIR'!$E$18-'Ejercicio 3 - TIR'!$C$18),'Ejercicio 3 - TIR'!$C$18+SQRT(('Ejercicio 3 - TIR'!$E$18-'Ejercicio 3 - TIR'!$C$18)*('Ejercicio 3 - TIR'!$D$18-'Ejercicio 3 - TIR'!$C$18)*H296),'Ejercicio 3 - TIR'!$E$18-SQRT(('Ejercicio 3 - TIR'!$E$18-'Ejercicio 3 - TIR'!$C$18)*('Ejercicio 3 - TIR'!$E$18-'Ejercicio 3 - TIR'!$D$18)*(1-H296)))</f>
        <v>43223.4904540455</v>
      </c>
      <c r="J296" s="27">
        <f ca="1" t="shared" si="2199"/>
        <v>0.0599470881662874</v>
      </c>
      <c r="K296" s="28">
        <f ca="1">IF(J296&lt;=('Ejercicio 3 - TIR'!$D$18-'Ejercicio 3 - TIR'!$C$18)/('Ejercicio 3 - TIR'!$E$18-'Ejercicio 3 - TIR'!$C$18),'Ejercicio 3 - TIR'!$C$18+SQRT(('Ejercicio 3 - TIR'!$E$18-'Ejercicio 3 - TIR'!$C$18)*('Ejercicio 3 - TIR'!$D$18-'Ejercicio 3 - TIR'!$C$18)*J296),'Ejercicio 3 - TIR'!$E$18-SQRT(('Ejercicio 3 - TIR'!$E$18-'Ejercicio 3 - TIR'!$C$18)*('Ejercicio 3 - TIR'!$E$18-'Ejercicio 3 - TIR'!$D$18)*(1-J296)))</f>
        <v>32998.6769123971</v>
      </c>
      <c r="L296" s="27">
        <f ca="1" t="shared" si="2199"/>
        <v>0.481272828038253</v>
      </c>
      <c r="M296" s="28">
        <f ca="1">IF(L296&lt;=('Ejercicio 3 - TIR'!$D$18-'Ejercicio 3 - TIR'!$C$18)/('Ejercicio 3 - TIR'!$E$18-'Ejercicio 3 - TIR'!$C$18),'Ejercicio 3 - TIR'!$C$18+SQRT(('Ejercicio 3 - TIR'!$E$18-'Ejercicio 3 - TIR'!$C$18)*('Ejercicio 3 - TIR'!$D$18-'Ejercicio 3 - TIR'!$C$18)*L296),'Ejercicio 3 - TIR'!$E$18-SQRT(('Ejercicio 3 - TIR'!$E$18-'Ejercicio 3 - TIR'!$C$18)*('Ejercicio 3 - TIR'!$E$18-'Ejercicio 3 - TIR'!$D$18)*(1-L296)))</f>
        <v>38496.5242426382</v>
      </c>
      <c r="N296" s="27">
        <f ca="1" t="shared" ref="N296:R296" si="2200">RAND()</f>
        <v>0.23884200474035</v>
      </c>
      <c r="O296" s="28">
        <f ca="1">IF(N296&lt;=('Ejercicio 3 - TIR'!$D$18-'Ejercicio 3 - TIR'!$C$18)/('Ejercicio 3 - TIR'!$E$18-'Ejercicio 3 - TIR'!$C$18),'Ejercicio 3 - TIR'!$C$18+SQRT(('Ejercicio 3 - TIR'!$E$18-'Ejercicio 3 - TIR'!$C$18)*('Ejercicio 3 - TIR'!$D$18-'Ejercicio 3 - TIR'!$C$18)*N296),'Ejercicio 3 - TIR'!$E$18-SQRT(('Ejercicio 3 - TIR'!$E$18-'Ejercicio 3 - TIR'!$C$18)*('Ejercicio 3 - TIR'!$E$18-'Ejercicio 3 - TIR'!$D$18)*(1-N296)))</f>
        <v>35985.5075566783</v>
      </c>
      <c r="P296" s="27">
        <f ca="1" t="shared" si="2200"/>
        <v>0.469539981021108</v>
      </c>
      <c r="Q296" s="29">
        <f ca="1">IF(P296&lt;=('Ejercicio 3 - TIR'!$D$22-'Ejercicio 3 - TIR'!$C$22)/('Ejercicio 3 - TIR'!$E$22-'Ejercicio 3 - TIR'!$C$22),'Ejercicio 3 - TIR'!$C$22+SQRT(('Ejercicio 3 - TIR'!$E$22-'Ejercicio 3 - TIR'!$C$22)*('Ejercicio 3 - TIR'!$D$22-'Ejercicio 3 - TIR'!$C$22)*P296),'Ejercicio 3 - TIR'!$E$22-SQRT(('Ejercicio 3 - TIR'!$E$22-'Ejercicio 3 - TIR'!$C$22)*('Ejercicio 3 - TIR'!$E$22-'Ejercicio 3 - TIR'!$D$22)*(1-P296)))</f>
        <v>0.149071841459357</v>
      </c>
      <c r="R296" s="27">
        <f ca="1" t="shared" si="2200"/>
        <v>0.0883082608851726</v>
      </c>
      <c r="S296" s="29">
        <f ca="1">IF(R296&lt;=('Ejercicio 3 - TIR'!$D$23-'Ejercicio 3 - TIR'!$C$23)/('Ejercicio 3 - TIR'!$E$23-'Ejercicio 3 - TIR'!$C$23),'Ejercicio 3 - TIR'!$C$23+SQRT(('Ejercicio 3 - TIR'!$E$23-'Ejercicio 3 - TIR'!$C$23)*('Ejercicio 3 - TIR'!$D$23-'Ejercicio 3 - TIR'!$C$23)*R296),'Ejercicio 3 - TIR'!$E$23-SQRT(('Ejercicio 3 - TIR'!$E$23-'Ejercicio 3 - TIR'!$C$23)*('Ejercicio 3 - TIR'!$E$23-'Ejercicio 3 - TIR'!$D$23)*(1-R296)))</f>
        <v>0.132607730548886</v>
      </c>
      <c r="T296" s="27">
        <f ca="1" t="shared" ref="T296:X296" si="2201">RAND()</f>
        <v>0.572993810098648</v>
      </c>
      <c r="U296" s="29">
        <f ca="1">IF(T296&lt;=('Ejercicio 3 - TIR'!$D$24-'Ejercicio 3 - TIR'!$C$24)/('Ejercicio 3 - TIR'!$E$24-'Ejercicio 3 - TIR'!$C$24),'Ejercicio 3 - TIR'!$C$24+SQRT(('Ejercicio 3 - TIR'!$E$24-'Ejercicio 3 - TIR'!$C$24)*('Ejercicio 3 - TIR'!$D$24-'Ejercicio 3 - TIR'!$C$24)*T296),'Ejercicio 3 - TIR'!$E$24-SQRT(('Ejercicio 3 - TIR'!$E$24-'Ejercicio 3 - TIR'!$C$24)*('Ejercicio 3 - TIR'!$E$24-'Ejercicio 3 - TIR'!$D$24)*(1-T296)))</f>
        <v>0.185422300080488</v>
      </c>
      <c r="V296" s="27">
        <f ca="1" t="shared" si="2201"/>
        <v>0.0762812855931836</v>
      </c>
      <c r="W296" s="29">
        <f ca="1">IF(V296&lt;=('Ejercicio 3 - TIR'!$D$25-'Ejercicio 3 - TIR'!$C$25)/('Ejercicio 3 - TIR'!$E$25-'Ejercicio 3 - TIR'!$C$25),'Ejercicio 3 - TIR'!$C$25+SQRT(('Ejercicio 3 - TIR'!$E$25-'Ejercicio 3 - TIR'!$C$25)*('Ejercicio 3 - TIR'!$D$25-'Ejercicio 3 - TIR'!$C$25)*V296),'Ejercicio 3 - TIR'!$E$25-SQRT(('Ejercicio 3 - TIR'!$E$25-'Ejercicio 3 - TIR'!$C$25)*('Ejercicio 3 - TIR'!$E$25-'Ejercicio 3 - TIR'!$D$25)*(1-V296)))</f>
        <v>0.190334108564867</v>
      </c>
      <c r="X296" s="27">
        <f ca="1" t="shared" si="2201"/>
        <v>0.374846372383522</v>
      </c>
      <c r="Y296" s="29">
        <f ca="1">IF(X296&lt;=('Ejercicio 3 - TIR'!$D$26-'Ejercicio 3 - TIR'!$C$26)/('Ejercicio 3 - TIR'!$E$26-'Ejercicio 3 - TIR'!$C$26),'Ejercicio 3 - TIR'!$C$26+SQRT(('Ejercicio 3 - TIR'!$E$26-'Ejercicio 3 - TIR'!$C$26)*('Ejercicio 3 - TIR'!$D$26-'Ejercicio 3 - TIR'!$C$26)*X296),'Ejercicio 3 - TIR'!$E$26-SQRT(('Ejercicio 3 - TIR'!$E$26-'Ejercicio 3 - TIR'!$C$26)*('Ejercicio 3 - TIR'!$E$26-'Ejercicio 3 - TIR'!$D$26)*(1-X296)))</f>
        <v>0.221898110279192</v>
      </c>
      <c r="Z296" s="27">
        <f ca="1" t="shared" si="1908"/>
        <v>1.14907184145936</v>
      </c>
      <c r="AA296" s="27">
        <f ca="1" t="shared" si="1909"/>
        <v>1.30144765059291</v>
      </c>
      <c r="AB296" s="27">
        <f ca="1" t="shared" si="1910"/>
        <v>1.5427650674002</v>
      </c>
      <c r="AC296" s="27">
        <f ca="1" t="shared" si="1911"/>
        <v>1.83640588122883</v>
      </c>
      <c r="AD296" s="27">
        <f ca="1" t="shared" si="1912"/>
        <v>2.2439008759791</v>
      </c>
      <c r="AE296" s="26">
        <f ca="1" t="shared" si="1913"/>
        <v>5024.72885270937</v>
      </c>
      <c r="AF296" s="26">
        <f ca="1" t="shared" si="1914"/>
        <v>5691.04674249067</v>
      </c>
      <c r="AG296" s="26">
        <f ca="1" t="shared" si="1915"/>
        <v>6746.29371934886</v>
      </c>
      <c r="AH296" s="26">
        <f ca="1" t="shared" si="1916"/>
        <v>8030.34352053789</v>
      </c>
      <c r="AI296" s="26">
        <f ca="1" t="shared" si="1917"/>
        <v>9812.26157263799</v>
      </c>
      <c r="AJ296" s="28">
        <f ca="1" t="shared" si="1918"/>
        <v>46381.183963638</v>
      </c>
      <c r="AK296" s="28">
        <f ca="1" t="shared" si="1919"/>
        <v>56253.1101018427</v>
      </c>
      <c r="AL296" s="28">
        <f ca="1" t="shared" si="1920"/>
        <v>50909.2060108716</v>
      </c>
      <c r="AM296" s="28">
        <f ca="1" t="shared" si="1921"/>
        <v>70695.243526049</v>
      </c>
      <c r="AN296" s="28">
        <f ca="1" t="shared" si="1922"/>
        <v>80747.9119289829</v>
      </c>
      <c r="AO296" s="28">
        <f ca="1">C296/'Ejercicio 3 - TIR'!$D$7</f>
        <v>18055.4046878706</v>
      </c>
      <c r="AP296" s="28">
        <f ca="1" t="shared" si="1923"/>
        <v>28325.7792757673</v>
      </c>
      <c r="AQ296" s="28">
        <f ca="1" t="shared" si="1924"/>
        <v>38197.7054139721</v>
      </c>
      <c r="AR296" s="28">
        <f ca="1" t="shared" si="1925"/>
        <v>32853.8013230009</v>
      </c>
      <c r="AS296" s="28">
        <f ca="1" t="shared" si="1926"/>
        <v>52639.8388381783</v>
      </c>
      <c r="AT296" s="28">
        <f ca="1" t="shared" si="1927"/>
        <v>62692.5072411123</v>
      </c>
      <c r="AU296" s="28">
        <f ca="1">AP296*'Ejercicio 3 - TIR'!$D$5</f>
        <v>14162.8896378837</v>
      </c>
      <c r="AV296" s="28">
        <f ca="1">AQ296*'Ejercicio 3 - TIR'!$D$5</f>
        <v>19098.852706986</v>
      </c>
      <c r="AW296" s="28">
        <f ca="1">AR296*'Ejercicio 3 - TIR'!$D$5</f>
        <v>16426.9006615005</v>
      </c>
      <c r="AX296" s="28">
        <f ca="1">AS296*'Ejercicio 3 - TIR'!$D$5</f>
        <v>26319.9194190892</v>
      </c>
      <c r="AY296" s="28">
        <f ca="1">AT296*'Ejercicio 3 - TIR'!$D$5</f>
        <v>31346.2536205561</v>
      </c>
      <c r="AZ296" s="28">
        <f ca="1" t="shared" ref="AZ296:BD296" si="2202">AJ296-AU296-AE296</f>
        <v>27193.5654730449</v>
      </c>
      <c r="BA296" s="28">
        <f ca="1" t="shared" si="2202"/>
        <v>31463.210652366</v>
      </c>
      <c r="BB296" s="28">
        <f ca="1" t="shared" si="2202"/>
        <v>27736.0116300222</v>
      </c>
      <c r="BC296" s="28">
        <f ca="1" t="shared" si="2202"/>
        <v>36344.9805864219</v>
      </c>
      <c r="BD296" s="28">
        <f ca="1" t="shared" si="2202"/>
        <v>39589.3967357888</v>
      </c>
      <c r="BE296" s="28">
        <f ca="1" t="shared" ref="BE296:BI296" si="2203">AZ296/Z296</f>
        <v>23665.6791088956</v>
      </c>
      <c r="BF296" s="28">
        <f ca="1" t="shared" si="2203"/>
        <v>24175.5483887746</v>
      </c>
      <c r="BG296" s="28">
        <f ca="1" t="shared" si="2203"/>
        <v>17978.1174827622</v>
      </c>
      <c r="BH296" s="28">
        <f ca="1" t="shared" si="2203"/>
        <v>19791.3658183787</v>
      </c>
      <c r="BI296" s="28">
        <f ca="1" t="shared" si="2203"/>
        <v>17643.1130089534</v>
      </c>
      <c r="BJ296" s="28">
        <f ca="1" t="shared" si="1930"/>
        <v>75634.6293422962</v>
      </c>
      <c r="BK296" s="28">
        <f ca="1" t="shared" si="1931"/>
        <v>40514.5383952701</v>
      </c>
      <c r="BL296" s="28">
        <f ca="1" t="shared" si="1932"/>
        <v>116149.167737566</v>
      </c>
      <c r="BM296" s="28">
        <f ca="1">BK296*'Ejercicio 3 - TIR'!$D$5</f>
        <v>20257.269197635</v>
      </c>
      <c r="BN296" s="28">
        <f ca="1" t="shared" si="1933"/>
        <v>95891.8985399313</v>
      </c>
      <c r="BO296" s="28">
        <f ca="1" t="shared" si="1934"/>
        <v>42734.4628127078</v>
      </c>
      <c r="BP296" s="28">
        <f ca="1" t="shared" si="1935"/>
        <v>-123983.783908126</v>
      </c>
      <c r="BQ296" s="28">
        <f ca="1" t="shared" ref="BQ296:BT296" si="2204">BE296</f>
        <v>23665.6791088956</v>
      </c>
      <c r="BR296" s="28">
        <f ca="1" t="shared" si="2204"/>
        <v>24175.5483887746</v>
      </c>
      <c r="BS296" s="28">
        <f ca="1" t="shared" si="2204"/>
        <v>17978.1174827622</v>
      </c>
      <c r="BT296" s="28">
        <f ca="1" t="shared" si="2204"/>
        <v>19791.3658183787</v>
      </c>
      <c r="BU296" s="28">
        <f ca="1" t="shared" si="1937"/>
        <v>60377.5758216611</v>
      </c>
      <c r="BV296" s="30">
        <f ca="1" t="shared" si="1938"/>
        <v>4.89968437763266</v>
      </c>
    </row>
    <row r="297" ht="15" customHeight="1" spans="1:74">
      <c r="A297" s="26">
        <v>296</v>
      </c>
      <c r="B297" s="27">
        <f ca="1" t="shared" ref="B297:F297" si="2205">RAND()</f>
        <v>0.503206567705024</v>
      </c>
      <c r="C297" s="28">
        <f ca="1">IF(B297&lt;=('Ejercicio 3 - TIR'!$D$13-'Ejercicio 3 - TIR'!$C$13)/('Ejercicio 3 - TIR'!$E$13-'Ejercicio 3 - TIR'!$C$13),'Ejercicio 3 - TIR'!$C$13+SQRT(('Ejercicio 3 - TIR'!$E$13-'Ejercicio 3 - TIR'!$C$13)*('Ejercicio 3 - TIR'!$D$13-'Ejercicio 3 - TIR'!$C$13)*B297),'Ejercicio 3 - TIR'!$E$13-SQRT(('Ejercicio 3 - TIR'!$E$13-'Ejercicio 3 - TIR'!$C$13)*('Ejercicio 3 - TIR'!$E$13-'Ejercicio 3 - TIR'!$D$13)*(1-B297)))</f>
        <v>75583.7734538285</v>
      </c>
      <c r="D297" s="27">
        <f ca="1" t="shared" si="2205"/>
        <v>0.314344288427437</v>
      </c>
      <c r="E297" s="28">
        <f ca="1">IF(D297&lt;=('Ejercicio 3 - TIR'!$D$14-'Ejercicio 3 - TIR'!$C$14)/('Ejercicio 3 - TIR'!$E$14-'Ejercicio 3 - TIR'!$C$14),'Ejercicio 3 - TIR'!$C$14+SQRT(('Ejercicio 3 - TIR'!$E$14-'Ejercicio 3 - TIR'!$C$14)*('Ejercicio 3 - TIR'!$D$14-'Ejercicio 3 - TIR'!$C$14)*D297),'Ejercicio 3 - TIR'!$E$14-SQRT(('Ejercicio 3 - TIR'!$E$14-'Ejercicio 3 - TIR'!$C$14)*('Ejercicio 3 - TIR'!$E$14-'Ejercicio 3 - TIR'!$D$14)*(1-D297)))</f>
        <v>29855.4939637546</v>
      </c>
      <c r="F297" s="27">
        <f ca="1" t="shared" si="2205"/>
        <v>0.833119522660066</v>
      </c>
      <c r="G297" s="28">
        <f ca="1">IF(F297&lt;=('Ejercicio 3 - TIR'!$D$18-'Ejercicio 3 - TIR'!$C$18)/('Ejercicio 3 - TIR'!$E$18-'Ejercicio 3 - TIR'!$C$18),'Ejercicio 3 - TIR'!$C$18+SQRT(('Ejercicio 3 - TIR'!$E$18-'Ejercicio 3 - TIR'!$C$18)*('Ejercicio 3 - TIR'!$D$18-'Ejercicio 3 - TIR'!$C$18)*F297),'Ejercicio 3 - TIR'!$E$18-SQRT(('Ejercicio 3 - TIR'!$E$18-'Ejercicio 3 - TIR'!$C$18)*('Ejercicio 3 - TIR'!$E$18-'Ejercicio 3 - TIR'!$D$18)*(1-F297)))</f>
        <v>41462.199016268</v>
      </c>
      <c r="H297" s="27">
        <f ca="1" t="shared" ref="H297:L297" si="2206">RAND()</f>
        <v>0.580003735544949</v>
      </c>
      <c r="I297" s="28">
        <f ca="1">IF(H297&lt;=('Ejercicio 3 - TIR'!$D$18-'Ejercicio 3 - TIR'!$C$18)/('Ejercicio 3 - TIR'!$E$18-'Ejercicio 3 - TIR'!$C$18),'Ejercicio 3 - TIR'!$C$18+SQRT(('Ejercicio 3 - TIR'!$E$18-'Ejercicio 3 - TIR'!$C$18)*('Ejercicio 3 - TIR'!$D$18-'Ejercicio 3 - TIR'!$C$18)*H297),'Ejercicio 3 - TIR'!$E$18-SQRT(('Ejercicio 3 - TIR'!$E$18-'Ejercicio 3 - TIR'!$C$18)*('Ejercicio 3 - TIR'!$E$18-'Ejercicio 3 - TIR'!$D$18)*(1-H297)))</f>
        <v>39327.4090899747</v>
      </c>
      <c r="J297" s="27">
        <f ca="1" t="shared" si="2206"/>
        <v>0.149660372977787</v>
      </c>
      <c r="K297" s="28">
        <f ca="1">IF(J297&lt;=('Ejercicio 3 - TIR'!$D$18-'Ejercicio 3 - TIR'!$C$18)/('Ejercicio 3 - TIR'!$E$18-'Ejercicio 3 - TIR'!$C$18),'Ejercicio 3 - TIR'!$C$18+SQRT(('Ejercicio 3 - TIR'!$E$18-'Ejercicio 3 - TIR'!$C$18)*('Ejercicio 3 - TIR'!$D$18-'Ejercicio 3 - TIR'!$C$18)*J297),'Ejercicio 3 - TIR'!$E$18-SQRT(('Ejercicio 3 - TIR'!$E$18-'Ejercicio 3 - TIR'!$C$18)*('Ejercicio 3 - TIR'!$E$18-'Ejercicio 3 - TIR'!$D$18)*(1-J297)))</f>
        <v>34738.0434724333</v>
      </c>
      <c r="L297" s="27">
        <f ca="1" t="shared" si="2206"/>
        <v>0.967601265236317</v>
      </c>
      <c r="M297" s="28">
        <f ca="1">IF(L297&lt;=('Ejercicio 3 - TIR'!$D$18-'Ejercicio 3 - TIR'!$C$18)/('Ejercicio 3 - TIR'!$E$18-'Ejercicio 3 - TIR'!$C$18),'Ejercicio 3 - TIR'!$C$18+SQRT(('Ejercicio 3 - TIR'!$E$18-'Ejercicio 3 - TIR'!$C$18)*('Ejercicio 3 - TIR'!$D$18-'Ejercicio 3 - TIR'!$C$18)*L297),'Ejercicio 3 - TIR'!$E$18-SQRT(('Ejercicio 3 - TIR'!$E$18-'Ejercicio 3 - TIR'!$C$18)*('Ejercicio 3 - TIR'!$E$18-'Ejercicio 3 - TIR'!$D$18)*(1-L297)))</f>
        <v>43441.1847103405</v>
      </c>
      <c r="N297" s="27">
        <f ca="1" t="shared" ref="N297:R297" si="2207">RAND()</f>
        <v>0.246617896402027</v>
      </c>
      <c r="O297" s="28">
        <f ca="1">IF(N297&lt;=('Ejercicio 3 - TIR'!$D$18-'Ejercicio 3 - TIR'!$C$18)/('Ejercicio 3 - TIR'!$E$18-'Ejercicio 3 - TIR'!$C$18),'Ejercicio 3 - TIR'!$C$18+SQRT(('Ejercicio 3 - TIR'!$E$18-'Ejercicio 3 - TIR'!$C$18)*('Ejercicio 3 - TIR'!$D$18-'Ejercicio 3 - TIR'!$C$18)*N297),'Ejercicio 3 - TIR'!$E$18-SQRT(('Ejercicio 3 - TIR'!$E$18-'Ejercicio 3 - TIR'!$C$18)*('Ejercicio 3 - TIR'!$E$18-'Ejercicio 3 - TIR'!$D$18)*(1-N297)))</f>
        <v>36082.161166913</v>
      </c>
      <c r="P297" s="27">
        <f ca="1" t="shared" si="2207"/>
        <v>0.024985971433727</v>
      </c>
      <c r="Q297" s="29">
        <f ca="1">IF(P297&lt;=('Ejercicio 3 - TIR'!$D$22-'Ejercicio 3 - TIR'!$C$22)/('Ejercicio 3 - TIR'!$E$22-'Ejercicio 3 - TIR'!$C$22),'Ejercicio 3 - TIR'!$C$22+SQRT(('Ejercicio 3 - TIR'!$E$22-'Ejercicio 3 - TIR'!$C$22)*('Ejercicio 3 - TIR'!$D$22-'Ejercicio 3 - TIR'!$C$22)*P297),'Ejercicio 3 - TIR'!$E$22-SQRT(('Ejercicio 3 - TIR'!$E$22-'Ejercicio 3 - TIR'!$C$22)*('Ejercicio 3 - TIR'!$E$22-'Ejercicio 3 - TIR'!$D$22)*(1-P297)))</f>
        <v>0.126706321538721</v>
      </c>
      <c r="R297" s="27">
        <f ca="1" t="shared" si="2207"/>
        <v>0.101296428649104</v>
      </c>
      <c r="S297" s="29">
        <f ca="1">IF(R297&lt;=('Ejercicio 3 - TIR'!$D$23-'Ejercicio 3 - TIR'!$C$23)/('Ejercicio 3 - TIR'!$E$23-'Ejercicio 3 - TIR'!$C$23),'Ejercicio 3 - TIR'!$C$23+SQRT(('Ejercicio 3 - TIR'!$E$23-'Ejercicio 3 - TIR'!$C$23)*('Ejercicio 3 - TIR'!$D$23-'Ejercicio 3 - TIR'!$C$23)*R297),'Ejercicio 3 - TIR'!$E$23-SQRT(('Ejercicio 3 - TIR'!$E$23-'Ejercicio 3 - TIR'!$C$23)*('Ejercicio 3 - TIR'!$E$23-'Ejercicio 3 - TIR'!$D$23)*(1-R297)))</f>
        <v>0.13350309488852</v>
      </c>
      <c r="T297" s="27">
        <f ca="1" t="shared" ref="T297:X297" si="2208">RAND()</f>
        <v>0.893582452011733</v>
      </c>
      <c r="U297" s="29">
        <f ca="1">IF(T297&lt;=('Ejercicio 3 - TIR'!$D$24-'Ejercicio 3 - TIR'!$C$24)/('Ejercicio 3 - TIR'!$E$24-'Ejercicio 3 - TIR'!$C$24),'Ejercicio 3 - TIR'!$C$24+SQRT(('Ejercicio 3 - TIR'!$E$24-'Ejercicio 3 - TIR'!$C$24)*('Ejercicio 3 - TIR'!$D$24-'Ejercicio 3 - TIR'!$C$24)*T297),'Ejercicio 3 - TIR'!$E$24-SQRT(('Ejercicio 3 - TIR'!$E$24-'Ejercicio 3 - TIR'!$C$24)*('Ejercicio 3 - TIR'!$E$24-'Ejercicio 3 - TIR'!$D$24)*(1-T297)))</f>
        <v>0.20273821752057</v>
      </c>
      <c r="V297" s="27">
        <f ca="1" t="shared" si="2208"/>
        <v>0.760859388195949</v>
      </c>
      <c r="W297" s="29">
        <f ca="1">IF(V297&lt;=('Ejercicio 3 - TIR'!$D$25-'Ejercicio 3 - TIR'!$C$25)/('Ejercicio 3 - TIR'!$E$25-'Ejercicio 3 - TIR'!$C$25),'Ejercicio 3 - TIR'!$C$25+SQRT(('Ejercicio 3 - TIR'!$E$25-'Ejercicio 3 - TIR'!$C$25)*('Ejercicio 3 - TIR'!$D$25-'Ejercicio 3 - TIR'!$C$25)*V297),'Ejercicio 3 - TIR'!$E$25-SQRT(('Ejercicio 3 - TIR'!$E$25-'Ejercicio 3 - TIR'!$C$25)*('Ejercicio 3 - TIR'!$E$25-'Ejercicio 3 - TIR'!$D$25)*(1-V297)))</f>
        <v>0.2210691835353</v>
      </c>
      <c r="X297" s="27">
        <f ca="1" t="shared" si="2208"/>
        <v>0.448797379698193</v>
      </c>
      <c r="Y297" s="29">
        <f ca="1">IF(X297&lt;=('Ejercicio 3 - TIR'!$D$26-'Ejercicio 3 - TIR'!$C$26)/('Ejercicio 3 - TIR'!$E$26-'Ejercicio 3 - TIR'!$C$26),'Ejercicio 3 - TIR'!$C$26+SQRT(('Ejercicio 3 - TIR'!$E$26-'Ejercicio 3 - TIR'!$C$26)*('Ejercicio 3 - TIR'!$D$26-'Ejercicio 3 - TIR'!$C$26)*X297),'Ejercicio 3 - TIR'!$E$26-SQRT(('Ejercicio 3 - TIR'!$E$26-'Ejercicio 3 - TIR'!$C$26)*('Ejercicio 3 - TIR'!$E$26-'Ejercicio 3 - TIR'!$D$26)*(1-X297)))</f>
        <v>0.22544274429895</v>
      </c>
      <c r="Z297" s="27">
        <f ca="1" t="shared" si="1908"/>
        <v>1.12670632153872</v>
      </c>
      <c r="AA297" s="27">
        <f ca="1" t="shared" si="1909"/>
        <v>1.2771251024946</v>
      </c>
      <c r="AB297" s="27">
        <f ca="1" t="shared" si="1910"/>
        <v>1.53604716932513</v>
      </c>
      <c r="AC297" s="27">
        <f ca="1" t="shared" si="1911"/>
        <v>1.87561986291955</v>
      </c>
      <c r="AD297" s="27">
        <f ca="1" t="shared" si="1912"/>
        <v>2.29846475207775</v>
      </c>
      <c r="AE297" s="26">
        <f ca="1" t="shared" si="1913"/>
        <v>3782.87981786883</v>
      </c>
      <c r="AF297" s="26">
        <f ca="1" t="shared" si="1914"/>
        <v>4287.90598114564</v>
      </c>
      <c r="AG297" s="26">
        <f ca="1" t="shared" si="1915"/>
        <v>5157.2283966589</v>
      </c>
      <c r="AH297" s="26">
        <f ca="1" t="shared" si="1916"/>
        <v>6297.33266761335</v>
      </c>
      <c r="AI297" s="26">
        <f ca="1" t="shared" si="1917"/>
        <v>7717.02062596353</v>
      </c>
      <c r="AJ297" s="28">
        <f ca="1" t="shared" si="1918"/>
        <v>46715.7217365257</v>
      </c>
      <c r="AK297" s="28">
        <f ca="1" t="shared" si="1919"/>
        <v>50226.021364881</v>
      </c>
      <c r="AL297" s="28">
        <f ca="1" t="shared" si="1920"/>
        <v>53359.2733437246</v>
      </c>
      <c r="AM297" s="28">
        <f ca="1" t="shared" si="1921"/>
        <v>81479.1489114716</v>
      </c>
      <c r="AN297" s="28">
        <f ca="1" t="shared" si="1922"/>
        <v>82933.575620938</v>
      </c>
      <c r="AO297" s="28">
        <f ca="1">C297/'Ejercicio 3 - TIR'!$D$7</f>
        <v>15116.7546907657</v>
      </c>
      <c r="AP297" s="28">
        <f ca="1" t="shared" si="1923"/>
        <v>31598.96704576</v>
      </c>
      <c r="AQ297" s="28">
        <f ca="1" t="shared" si="1924"/>
        <v>35109.2666741153</v>
      </c>
      <c r="AR297" s="28">
        <f ca="1" t="shared" si="1925"/>
        <v>38242.5186529589</v>
      </c>
      <c r="AS297" s="28">
        <f ca="1" t="shared" si="1926"/>
        <v>66362.3942207059</v>
      </c>
      <c r="AT297" s="28">
        <f ca="1" t="shared" si="1927"/>
        <v>67816.8209301723</v>
      </c>
      <c r="AU297" s="28">
        <f ca="1">AP297*'Ejercicio 3 - TIR'!$D$5</f>
        <v>15799.48352288</v>
      </c>
      <c r="AV297" s="28">
        <f ca="1">AQ297*'Ejercicio 3 - TIR'!$D$5</f>
        <v>17554.6333370577</v>
      </c>
      <c r="AW297" s="28">
        <f ca="1">AR297*'Ejercicio 3 - TIR'!$D$5</f>
        <v>19121.2593264794</v>
      </c>
      <c r="AX297" s="28">
        <f ca="1">AS297*'Ejercicio 3 - TIR'!$D$5</f>
        <v>33181.1971103529</v>
      </c>
      <c r="AY297" s="28">
        <f ca="1">AT297*'Ejercicio 3 - TIR'!$D$5</f>
        <v>33908.4104650861</v>
      </c>
      <c r="AZ297" s="28">
        <f ca="1" t="shared" ref="AZ297:BD297" si="2209">AJ297-AU297-AE297</f>
        <v>27133.3583957769</v>
      </c>
      <c r="BA297" s="28">
        <f ca="1" t="shared" si="2209"/>
        <v>28383.4820466777</v>
      </c>
      <c r="BB297" s="28">
        <f ca="1" t="shared" si="2209"/>
        <v>29080.7856205862</v>
      </c>
      <c r="BC297" s="28">
        <f ca="1" t="shared" si="2209"/>
        <v>42000.6191335053</v>
      </c>
      <c r="BD297" s="28">
        <f ca="1" t="shared" si="2209"/>
        <v>41308.1445298883</v>
      </c>
      <c r="BE297" s="28">
        <f ca="1" t="shared" ref="BE297:BI297" si="2210">AZ297/Z297</f>
        <v>24082.0148756433</v>
      </c>
      <c r="BF297" s="28">
        <f ca="1" t="shared" si="2210"/>
        <v>22224.5119066538</v>
      </c>
      <c r="BG297" s="28">
        <f ca="1" t="shared" si="2210"/>
        <v>18932.2217450933</v>
      </c>
      <c r="BH297" s="28">
        <f ca="1" t="shared" si="2210"/>
        <v>22392.9272470639</v>
      </c>
      <c r="BI297" s="28">
        <f ca="1" t="shared" si="2210"/>
        <v>17972.059172344</v>
      </c>
      <c r="BJ297" s="28">
        <f ca="1" t="shared" si="1930"/>
        <v>68621.80053156</v>
      </c>
      <c r="BK297" s="28">
        <f ca="1" t="shared" si="1931"/>
        <v>34745.3278225309</v>
      </c>
      <c r="BL297" s="28">
        <f ca="1" t="shared" si="1932"/>
        <v>103367.128354091</v>
      </c>
      <c r="BM297" s="28">
        <f ca="1">BK297*'Ejercicio 3 - TIR'!$D$5</f>
        <v>17372.6639112655</v>
      </c>
      <c r="BN297" s="28">
        <f ca="1" t="shared" si="1933"/>
        <v>85994.4644428255</v>
      </c>
      <c r="BO297" s="28">
        <f ca="1" t="shared" si="1934"/>
        <v>37413.8713091375</v>
      </c>
      <c r="BP297" s="28">
        <f ca="1" t="shared" si="1935"/>
        <v>-105439.267417583</v>
      </c>
      <c r="BQ297" s="28">
        <f ca="1" t="shared" ref="BQ297:BT297" si="2211">BE297</f>
        <v>24082.0148756433</v>
      </c>
      <c r="BR297" s="28">
        <f ca="1" t="shared" si="2211"/>
        <v>22224.5119066538</v>
      </c>
      <c r="BS297" s="28">
        <f ca="1" t="shared" si="2211"/>
        <v>18932.2217450933</v>
      </c>
      <c r="BT297" s="28">
        <f ca="1" t="shared" si="2211"/>
        <v>22392.9272470639</v>
      </c>
      <c r="BU297" s="28">
        <f ca="1" t="shared" si="1937"/>
        <v>55385.9304814815</v>
      </c>
      <c r="BV297" s="30">
        <f ca="1" t="shared" si="1938"/>
        <v>9.58613302530693</v>
      </c>
    </row>
    <row r="298" ht="15" customHeight="1" spans="1:74">
      <c r="A298" s="26">
        <v>297</v>
      </c>
      <c r="B298" s="27">
        <f ca="1" t="shared" ref="B298:F298" si="2212">RAND()</f>
        <v>0.649117095221702</v>
      </c>
      <c r="C298" s="28">
        <f ca="1">IF(B298&lt;=('Ejercicio 3 - TIR'!$D$13-'Ejercicio 3 - TIR'!$C$13)/('Ejercicio 3 - TIR'!$E$13-'Ejercicio 3 - TIR'!$C$13),'Ejercicio 3 - TIR'!$C$13+SQRT(('Ejercicio 3 - TIR'!$E$13-'Ejercicio 3 - TIR'!$C$13)*('Ejercicio 3 - TIR'!$D$13-'Ejercicio 3 - TIR'!$C$13)*B298),'Ejercicio 3 - TIR'!$E$13-SQRT(('Ejercicio 3 - TIR'!$E$13-'Ejercicio 3 - TIR'!$C$13)*('Ejercicio 3 - TIR'!$E$13-'Ejercicio 3 - TIR'!$D$13)*(1-B298)))</f>
        <v>79480.2659438784</v>
      </c>
      <c r="D298" s="27">
        <f ca="1" t="shared" si="2212"/>
        <v>0.715297929622395</v>
      </c>
      <c r="E298" s="28">
        <f ca="1">IF(D298&lt;=('Ejercicio 3 - TIR'!$D$14-'Ejercicio 3 - TIR'!$C$14)/('Ejercicio 3 - TIR'!$E$14-'Ejercicio 3 - TIR'!$C$14),'Ejercicio 3 - TIR'!$C$14+SQRT(('Ejercicio 3 - TIR'!$E$14-'Ejercicio 3 - TIR'!$C$14)*('Ejercicio 3 - TIR'!$D$14-'Ejercicio 3 - TIR'!$C$14)*D298),'Ejercicio 3 - TIR'!$E$14-SQRT(('Ejercicio 3 - TIR'!$E$14-'Ejercicio 3 - TIR'!$C$14)*('Ejercicio 3 - TIR'!$E$14-'Ejercicio 3 - TIR'!$D$14)*(1-D298)))</f>
        <v>33465.0699654365</v>
      </c>
      <c r="F298" s="27">
        <f ca="1" t="shared" si="2212"/>
        <v>0.0315367454231361</v>
      </c>
      <c r="G298" s="28">
        <f ca="1">IF(F298&lt;=('Ejercicio 3 - TIR'!$D$18-'Ejercicio 3 - TIR'!$C$18)/('Ejercicio 3 - TIR'!$E$18-'Ejercicio 3 - TIR'!$C$18),'Ejercicio 3 - TIR'!$C$18+SQRT(('Ejercicio 3 - TIR'!$E$18-'Ejercicio 3 - TIR'!$C$18)*('Ejercicio 3 - TIR'!$D$18-'Ejercicio 3 - TIR'!$C$18)*F298),'Ejercicio 3 - TIR'!$E$18-SQRT(('Ejercicio 3 - TIR'!$E$18-'Ejercicio 3 - TIR'!$C$18)*('Ejercicio 3 - TIR'!$E$18-'Ejercicio 3 - TIR'!$D$18)*(1-F298)))</f>
        <v>32174.9739799525</v>
      </c>
      <c r="H298" s="27">
        <f ca="1" t="shared" ref="H298:L298" si="2213">RAND()</f>
        <v>0.349862260672483</v>
      </c>
      <c r="I298" s="28">
        <f ca="1">IF(H298&lt;=('Ejercicio 3 - TIR'!$D$18-'Ejercicio 3 - TIR'!$C$18)/('Ejercicio 3 - TIR'!$E$18-'Ejercicio 3 - TIR'!$C$18),'Ejercicio 3 - TIR'!$C$18+SQRT(('Ejercicio 3 - TIR'!$E$18-'Ejercicio 3 - TIR'!$C$18)*('Ejercicio 3 - TIR'!$D$18-'Ejercicio 3 - TIR'!$C$18)*H298),'Ejercicio 3 - TIR'!$E$18-SQRT(('Ejercicio 3 - TIR'!$E$18-'Ejercicio 3 - TIR'!$C$18)*('Ejercicio 3 - TIR'!$E$18-'Ejercicio 3 - TIR'!$D$18)*(1-H298)))</f>
        <v>37244.2624953043</v>
      </c>
      <c r="J298" s="27">
        <f ca="1" t="shared" si="2213"/>
        <v>0.139483118385843</v>
      </c>
      <c r="K298" s="28">
        <f ca="1">IF(J298&lt;=('Ejercicio 3 - TIR'!$D$18-'Ejercicio 3 - TIR'!$C$18)/('Ejercicio 3 - TIR'!$E$18-'Ejercicio 3 - TIR'!$C$18),'Ejercicio 3 - TIR'!$C$18+SQRT(('Ejercicio 3 - TIR'!$E$18-'Ejercicio 3 - TIR'!$C$18)*('Ejercicio 3 - TIR'!$D$18-'Ejercicio 3 - TIR'!$C$18)*J298),'Ejercicio 3 - TIR'!$E$18-SQRT(('Ejercicio 3 - TIR'!$E$18-'Ejercicio 3 - TIR'!$C$18)*('Ejercicio 3 - TIR'!$E$18-'Ejercicio 3 - TIR'!$D$18)*(1-J298)))</f>
        <v>34574.1084112509</v>
      </c>
      <c r="L298" s="27">
        <f ca="1" t="shared" si="2213"/>
        <v>0.904099294308169</v>
      </c>
      <c r="M298" s="28">
        <f ca="1">IF(L298&lt;=('Ejercicio 3 - TIR'!$D$18-'Ejercicio 3 - TIR'!$C$18)/('Ejercicio 3 - TIR'!$E$18-'Ejercicio 3 - TIR'!$C$18),'Ejercicio 3 - TIR'!$C$18+SQRT(('Ejercicio 3 - TIR'!$E$18-'Ejercicio 3 - TIR'!$C$18)*('Ejercicio 3 - TIR'!$D$18-'Ejercicio 3 - TIR'!$C$18)*L298),'Ejercicio 3 - TIR'!$E$18-SQRT(('Ejercicio 3 - TIR'!$E$18-'Ejercicio 3 - TIR'!$C$18)*('Ejercicio 3 - TIR'!$E$18-'Ejercicio 3 - TIR'!$D$18)*(1-L298)))</f>
        <v>42318.1064661536</v>
      </c>
      <c r="N298" s="27">
        <f ca="1" t="shared" ref="N298:R298" si="2214">RAND()</f>
        <v>0.855023698492374</v>
      </c>
      <c r="O298" s="28">
        <f ca="1">IF(N298&lt;=('Ejercicio 3 - TIR'!$D$18-'Ejercicio 3 - TIR'!$C$18)/('Ejercicio 3 - TIR'!$E$18-'Ejercicio 3 - TIR'!$C$18),'Ejercicio 3 - TIR'!$C$18+SQRT(('Ejercicio 3 - TIR'!$E$18-'Ejercicio 3 - TIR'!$C$18)*('Ejercicio 3 - TIR'!$D$18-'Ejercicio 3 - TIR'!$C$18)*N298),'Ejercicio 3 - TIR'!$E$18-SQRT(('Ejercicio 3 - TIR'!$E$18-'Ejercicio 3 - TIR'!$C$18)*('Ejercicio 3 - TIR'!$E$18-'Ejercicio 3 - TIR'!$D$18)*(1-N298)))</f>
        <v>41702.5430081543</v>
      </c>
      <c r="P298" s="27">
        <f ca="1" t="shared" si="2214"/>
        <v>0.223109650203723</v>
      </c>
      <c r="Q298" s="29">
        <f ca="1">IF(P298&lt;=('Ejercicio 3 - TIR'!$D$22-'Ejercicio 3 - TIR'!$C$22)/('Ejercicio 3 - TIR'!$E$22-'Ejercicio 3 - TIR'!$C$22),'Ejercicio 3 - TIR'!$C$22+SQRT(('Ejercicio 3 - TIR'!$E$22-'Ejercicio 3 - TIR'!$C$22)*('Ejercicio 3 - TIR'!$D$22-'Ejercicio 3 - TIR'!$C$22)*P298),'Ejercicio 3 - TIR'!$E$22-SQRT(('Ejercicio 3 - TIR'!$E$22-'Ejercicio 3 - TIR'!$C$22)*('Ejercicio 3 - TIR'!$E$22-'Ejercicio 3 - TIR'!$D$22)*(1-P298)))</f>
        <v>0.140039894469949</v>
      </c>
      <c r="R298" s="27">
        <f ca="1" t="shared" si="2214"/>
        <v>0.165290573290068</v>
      </c>
      <c r="S298" s="29">
        <f ca="1">IF(R298&lt;=('Ejercicio 3 - TIR'!$D$23-'Ejercicio 3 - TIR'!$C$23)/('Ejercicio 3 - TIR'!$E$23-'Ejercicio 3 - TIR'!$C$23),'Ejercicio 3 - TIR'!$C$23+SQRT(('Ejercicio 3 - TIR'!$E$23-'Ejercicio 3 - TIR'!$C$23)*('Ejercicio 3 - TIR'!$D$23-'Ejercicio 3 - TIR'!$C$23)*R298),'Ejercicio 3 - TIR'!$E$23-SQRT(('Ejercicio 3 - TIR'!$E$23-'Ejercicio 3 - TIR'!$C$23)*('Ejercicio 3 - TIR'!$E$23-'Ejercicio 3 - TIR'!$D$23)*(1-R298)))</f>
        <v>0.137248855959806</v>
      </c>
      <c r="T298" s="27">
        <f ca="1" t="shared" ref="T298:X298" si="2215">RAND()</f>
        <v>0.45891977894876</v>
      </c>
      <c r="U298" s="29">
        <f ca="1">IF(T298&lt;=('Ejercicio 3 - TIR'!$D$24-'Ejercicio 3 - TIR'!$C$24)/('Ejercicio 3 - TIR'!$E$24-'Ejercicio 3 - TIR'!$C$24),'Ejercicio 3 - TIR'!$C$24+SQRT(('Ejercicio 3 - TIR'!$E$24-'Ejercicio 3 - TIR'!$C$24)*('Ejercicio 3 - TIR'!$D$24-'Ejercicio 3 - TIR'!$C$24)*T298),'Ejercicio 3 - TIR'!$E$24-SQRT(('Ejercicio 3 - TIR'!$E$24-'Ejercicio 3 - TIR'!$C$24)*('Ejercicio 3 - TIR'!$E$24-'Ejercicio 3 - TIR'!$D$24)*(1-T298)))</f>
        <v>0.18107668283736</v>
      </c>
      <c r="V298" s="27">
        <f ca="1" t="shared" si="2215"/>
        <v>0.826108231010997</v>
      </c>
      <c r="W298" s="29">
        <f ca="1">IF(V298&lt;=('Ejercicio 3 - TIR'!$D$25-'Ejercicio 3 - TIR'!$C$25)/('Ejercicio 3 - TIR'!$E$25-'Ejercicio 3 - TIR'!$C$25),'Ejercicio 3 - TIR'!$C$25+SQRT(('Ejercicio 3 - TIR'!$E$25-'Ejercicio 3 - TIR'!$C$25)*('Ejercicio 3 - TIR'!$D$25-'Ejercicio 3 - TIR'!$C$25)*V298),'Ejercicio 3 - TIR'!$E$25-SQRT(('Ejercicio 3 - TIR'!$E$25-'Ejercicio 3 - TIR'!$C$25)*('Ejercicio 3 - TIR'!$E$25-'Ejercicio 3 - TIR'!$D$25)*(1-V298)))</f>
        <v>0.225329750883675</v>
      </c>
      <c r="X298" s="27">
        <f ca="1" t="shared" si="2215"/>
        <v>0.921932812002556</v>
      </c>
      <c r="Y298" s="29">
        <f ca="1">IF(X298&lt;=('Ejercicio 3 - TIR'!$D$26-'Ejercicio 3 - TIR'!$C$26)/('Ejercicio 3 - TIR'!$E$26-'Ejercicio 3 - TIR'!$C$26),'Ejercicio 3 - TIR'!$C$26+SQRT(('Ejercicio 3 - TIR'!$E$26-'Ejercicio 3 - TIR'!$C$26)*('Ejercicio 3 - TIR'!$D$26-'Ejercicio 3 - TIR'!$C$26)*X298),'Ejercicio 3 - TIR'!$E$26-SQRT(('Ejercicio 3 - TIR'!$E$26-'Ejercicio 3 - TIR'!$C$26)*('Ejercicio 3 - TIR'!$E$26-'Ejercicio 3 - TIR'!$D$26)*(1-X298)))</f>
        <v>0.259468005085083</v>
      </c>
      <c r="Z298" s="27">
        <f ca="1" t="shared" si="1908"/>
        <v>1.14003989446995</v>
      </c>
      <c r="AA298" s="27">
        <f ca="1" t="shared" si="1909"/>
        <v>1.29650906573449</v>
      </c>
      <c r="AB298" s="27">
        <f ca="1" t="shared" si="1910"/>
        <v>1.53127662662625</v>
      </c>
      <c r="AC298" s="27">
        <f ca="1" t="shared" si="1911"/>
        <v>1.87631880743794</v>
      </c>
      <c r="AD298" s="27">
        <f ca="1" t="shared" si="1912"/>
        <v>2.36316350530749</v>
      </c>
      <c r="AE298" s="26">
        <f ca="1" t="shared" si="1913"/>
        <v>4686.44486638919</v>
      </c>
      <c r="AF298" s="26">
        <f ca="1" t="shared" si="1914"/>
        <v>5329.65406281981</v>
      </c>
      <c r="AG298" s="26">
        <f ca="1" t="shared" si="1915"/>
        <v>6294.73014118588</v>
      </c>
      <c r="AH298" s="26">
        <f ca="1" t="shared" si="1916"/>
        <v>7713.12011577926</v>
      </c>
      <c r="AI298" s="26">
        <f ca="1" t="shared" si="1917"/>
        <v>9714.42800520212</v>
      </c>
      <c r="AJ298" s="28">
        <f ca="1" t="shared" si="1918"/>
        <v>36680.7539406784</v>
      </c>
      <c r="AK298" s="28">
        <f ca="1" t="shared" si="1919"/>
        <v>48287.523971757</v>
      </c>
      <c r="AL298" s="28">
        <f ca="1" t="shared" si="1920"/>
        <v>52942.5240965907</v>
      </c>
      <c r="AM298" s="28">
        <f ca="1" t="shared" si="1921"/>
        <v>79402.2590576051</v>
      </c>
      <c r="AN298" s="28">
        <f ca="1" t="shared" si="1922"/>
        <v>98549.9277153862</v>
      </c>
      <c r="AO298" s="28">
        <f ca="1">C298/'Ejercicio 3 - TIR'!$D$7</f>
        <v>15896.0531887757</v>
      </c>
      <c r="AP298" s="28">
        <f ca="1" t="shared" si="1923"/>
        <v>20784.7007519027</v>
      </c>
      <c r="AQ298" s="28">
        <f ca="1" t="shared" si="1924"/>
        <v>32391.4707829813</v>
      </c>
      <c r="AR298" s="28">
        <f ca="1" t="shared" si="1925"/>
        <v>37046.470907815</v>
      </c>
      <c r="AS298" s="28">
        <f ca="1" t="shared" si="1926"/>
        <v>63506.2058688294</v>
      </c>
      <c r="AT298" s="28">
        <f ca="1" t="shared" si="1927"/>
        <v>82653.8745266105</v>
      </c>
      <c r="AU298" s="28">
        <f ca="1">AP298*'Ejercicio 3 - TIR'!$D$5</f>
        <v>10392.3503759514</v>
      </c>
      <c r="AV298" s="28">
        <f ca="1">AQ298*'Ejercicio 3 - TIR'!$D$5</f>
        <v>16195.7353914907</v>
      </c>
      <c r="AW298" s="28">
        <f ca="1">AR298*'Ejercicio 3 - TIR'!$D$5</f>
        <v>18523.2354539075</v>
      </c>
      <c r="AX298" s="28">
        <f ca="1">AS298*'Ejercicio 3 - TIR'!$D$5</f>
        <v>31753.1029344147</v>
      </c>
      <c r="AY298" s="28">
        <f ca="1">AT298*'Ejercicio 3 - TIR'!$D$5</f>
        <v>41326.9372633053</v>
      </c>
      <c r="AZ298" s="28">
        <f ca="1" t="shared" ref="AZ298:BD298" si="2216">AJ298-AU298-AE298</f>
        <v>21601.9586983379</v>
      </c>
      <c r="BA298" s="28">
        <f ca="1" t="shared" si="2216"/>
        <v>26762.1345174465</v>
      </c>
      <c r="BB298" s="28">
        <f ca="1" t="shared" si="2216"/>
        <v>28124.5585014973</v>
      </c>
      <c r="BC298" s="28">
        <f ca="1" t="shared" si="2216"/>
        <v>39936.0360074111</v>
      </c>
      <c r="BD298" s="28">
        <f ca="1" t="shared" si="2216"/>
        <v>47508.5624468788</v>
      </c>
      <c r="BE298" s="28">
        <f ca="1" t="shared" ref="BE298:BI298" si="2217">AZ298/Z298</f>
        <v>18948.4234745851</v>
      </c>
      <c r="BF298" s="28">
        <f ca="1" t="shared" si="2217"/>
        <v>20641.6871464647</v>
      </c>
      <c r="BG298" s="28">
        <f ca="1" t="shared" si="2217"/>
        <v>18366.7392373526</v>
      </c>
      <c r="BH298" s="28">
        <f ca="1" t="shared" si="2217"/>
        <v>21284.2486304034</v>
      </c>
      <c r="BI298" s="28">
        <f ca="1" t="shared" si="2217"/>
        <v>20103.7982941841</v>
      </c>
      <c r="BJ298" s="28">
        <f ca="1" t="shared" si="1930"/>
        <v>79083.4320448811</v>
      </c>
      <c r="BK298" s="28">
        <f ca="1" t="shared" si="1931"/>
        <v>37564.9727741414</v>
      </c>
      <c r="BL298" s="28">
        <f ca="1" t="shared" si="1932"/>
        <v>116648.404819022</v>
      </c>
      <c r="BM298" s="28">
        <f ca="1">BK298*'Ejercicio 3 - TIR'!$D$5</f>
        <v>18782.4863870707</v>
      </c>
      <c r="BN298" s="28">
        <f ca="1" t="shared" si="1933"/>
        <v>97865.9184319518</v>
      </c>
      <c r="BO298" s="28">
        <f ca="1" t="shared" si="1934"/>
        <v>41413.0965598243</v>
      </c>
      <c r="BP298" s="28">
        <f ca="1" t="shared" si="1935"/>
        <v>-112945.335909315</v>
      </c>
      <c r="BQ298" s="28">
        <f ca="1" t="shared" ref="BQ298:BT298" si="2218">BE298</f>
        <v>18948.4234745851</v>
      </c>
      <c r="BR298" s="28">
        <f ca="1" t="shared" si="2218"/>
        <v>20641.6871464647</v>
      </c>
      <c r="BS298" s="28">
        <f ca="1" t="shared" si="2218"/>
        <v>18366.7392373526</v>
      </c>
      <c r="BT298" s="28">
        <f ca="1" t="shared" si="2218"/>
        <v>21284.2486304034</v>
      </c>
      <c r="BU298" s="28">
        <f ca="1" t="shared" si="1937"/>
        <v>61516.8948540084</v>
      </c>
      <c r="BV298" s="30">
        <f ca="1" t="shared" si="1938"/>
        <v>6.41702865606464</v>
      </c>
    </row>
    <row r="299" ht="15" customHeight="1" spans="1:74">
      <c r="A299" s="26">
        <v>298</v>
      </c>
      <c r="B299" s="27">
        <f ca="1" t="shared" ref="B299:F299" si="2219">RAND()</f>
        <v>0.681189922980876</v>
      </c>
      <c r="C299" s="28">
        <f ca="1">IF(B299&lt;=('Ejercicio 3 - TIR'!$D$13-'Ejercicio 3 - TIR'!$C$13)/('Ejercicio 3 - TIR'!$E$13-'Ejercicio 3 - TIR'!$C$13),'Ejercicio 3 - TIR'!$C$13+SQRT(('Ejercicio 3 - TIR'!$E$13-'Ejercicio 3 - TIR'!$C$13)*('Ejercicio 3 - TIR'!$D$13-'Ejercicio 3 - TIR'!$C$13)*B299),'Ejercicio 3 - TIR'!$E$13-SQRT(('Ejercicio 3 - TIR'!$E$13-'Ejercicio 3 - TIR'!$C$13)*('Ejercicio 3 - TIR'!$E$13-'Ejercicio 3 - TIR'!$D$13)*(1-B299)))</f>
        <v>80440.5497924162</v>
      </c>
      <c r="D299" s="27">
        <f ca="1" t="shared" si="2219"/>
        <v>0.0459464576396769</v>
      </c>
      <c r="E299" s="28">
        <f ca="1">IF(D299&lt;=('Ejercicio 3 - TIR'!$D$14-'Ejercicio 3 - TIR'!$C$14)/('Ejercicio 3 - TIR'!$E$14-'Ejercicio 3 - TIR'!$C$14),'Ejercicio 3 - TIR'!$C$14+SQRT(('Ejercicio 3 - TIR'!$E$14-'Ejercicio 3 - TIR'!$C$14)*('Ejercicio 3 - TIR'!$D$14-'Ejercicio 3 - TIR'!$C$14)*D299),'Ejercicio 3 - TIR'!$E$14-SQRT(('Ejercicio 3 - TIR'!$E$14-'Ejercicio 3 - TIR'!$C$14)*('Ejercicio 3 - TIR'!$E$14-'Ejercicio 3 - TIR'!$D$14)*(1-D299)))</f>
        <v>26856.3362634436</v>
      </c>
      <c r="F299" s="27">
        <f ca="1" t="shared" si="2219"/>
        <v>0.0222327223546712</v>
      </c>
      <c r="G299" s="28">
        <f ca="1">IF(F299&lt;=('Ejercicio 3 - TIR'!$D$18-'Ejercicio 3 - TIR'!$C$18)/('Ejercicio 3 - TIR'!$E$18-'Ejercicio 3 - TIR'!$C$18),'Ejercicio 3 - TIR'!$C$18+SQRT(('Ejercicio 3 - TIR'!$E$18-'Ejercicio 3 - TIR'!$C$18)*('Ejercicio 3 - TIR'!$D$18-'Ejercicio 3 - TIR'!$C$18)*F299),'Ejercicio 3 - TIR'!$E$18-SQRT(('Ejercicio 3 - TIR'!$E$18-'Ejercicio 3 - TIR'!$C$18)*('Ejercicio 3 - TIR'!$E$18-'Ejercicio 3 - TIR'!$D$18)*(1-F299)))</f>
        <v>31826.1731443652</v>
      </c>
      <c r="H299" s="27">
        <f ca="1" t="shared" ref="H299:L299" si="2220">RAND()</f>
        <v>0.886857020866199</v>
      </c>
      <c r="I299" s="28">
        <f ca="1">IF(H299&lt;=('Ejercicio 3 - TIR'!$D$18-'Ejercicio 3 - TIR'!$C$18)/('Ejercicio 3 - TIR'!$E$18-'Ejercicio 3 - TIR'!$C$18),'Ejercicio 3 - TIR'!$C$18+SQRT(('Ejercicio 3 - TIR'!$E$18-'Ejercicio 3 - TIR'!$C$18)*('Ejercicio 3 - TIR'!$D$18-'Ejercicio 3 - TIR'!$C$18)*H299),'Ejercicio 3 - TIR'!$E$18-SQRT(('Ejercicio 3 - TIR'!$E$18-'Ejercicio 3 - TIR'!$C$18)*('Ejercicio 3 - TIR'!$E$18-'Ejercicio 3 - TIR'!$D$18)*(1-H299)))</f>
        <v>42086.9734922189</v>
      </c>
      <c r="J299" s="27">
        <f ca="1" t="shared" si="2220"/>
        <v>0.0112775927691759</v>
      </c>
      <c r="K299" s="28">
        <f ca="1">IF(J299&lt;=('Ejercicio 3 - TIR'!$D$18-'Ejercicio 3 - TIR'!$C$18)/('Ejercicio 3 - TIR'!$E$18-'Ejercicio 3 - TIR'!$C$18),'Ejercicio 3 - TIR'!$C$18+SQRT(('Ejercicio 3 - TIR'!$E$18-'Ejercicio 3 - TIR'!$C$18)*('Ejercicio 3 - TIR'!$D$18-'Ejercicio 3 - TIR'!$C$18)*J299),'Ejercicio 3 - TIR'!$E$18-SQRT(('Ejercicio 3 - TIR'!$E$18-'Ejercicio 3 - TIR'!$C$18)*('Ejercicio 3 - TIR'!$E$18-'Ejercicio 3 - TIR'!$D$18)*(1-J299)))</f>
        <v>31300.6301993174</v>
      </c>
      <c r="L299" s="27">
        <f ca="1" t="shared" si="2220"/>
        <v>0.255086494687257</v>
      </c>
      <c r="M299" s="28">
        <f ca="1">IF(L299&lt;=('Ejercicio 3 - TIR'!$D$18-'Ejercicio 3 - TIR'!$C$18)/('Ejercicio 3 - TIR'!$E$18-'Ejercicio 3 - TIR'!$C$18),'Ejercicio 3 - TIR'!$C$18+SQRT(('Ejercicio 3 - TIR'!$E$18-'Ejercicio 3 - TIR'!$C$18)*('Ejercicio 3 - TIR'!$D$18-'Ejercicio 3 - TIR'!$C$18)*L299),'Ejercicio 3 - TIR'!$E$18-SQRT(('Ejercicio 3 - TIR'!$E$18-'Ejercicio 3 - TIR'!$C$18)*('Ejercicio 3 - TIR'!$E$18-'Ejercicio 3 - TIR'!$D$18)*(1-L299)))</f>
        <v>36185.7072516478</v>
      </c>
      <c r="N299" s="27">
        <f ca="1" t="shared" ref="N299:R299" si="2221">RAND()</f>
        <v>0.28387340986001</v>
      </c>
      <c r="O299" s="28">
        <f ca="1">IF(N299&lt;=('Ejercicio 3 - TIR'!$D$18-'Ejercicio 3 - TIR'!$C$18)/('Ejercicio 3 - TIR'!$E$18-'Ejercicio 3 - TIR'!$C$18),'Ejercicio 3 - TIR'!$C$18+SQRT(('Ejercicio 3 - TIR'!$E$18-'Ejercicio 3 - TIR'!$C$18)*('Ejercicio 3 - TIR'!$D$18-'Ejercicio 3 - TIR'!$C$18)*N299),'Ejercicio 3 - TIR'!$E$18-SQRT(('Ejercicio 3 - TIR'!$E$18-'Ejercicio 3 - TIR'!$C$18)*('Ejercicio 3 - TIR'!$E$18-'Ejercicio 3 - TIR'!$D$18)*(1-N299)))</f>
        <v>36525.4127439574</v>
      </c>
      <c r="P299" s="27">
        <f ca="1" t="shared" si="2221"/>
        <v>0.704263755287528</v>
      </c>
      <c r="Q299" s="29">
        <f ca="1">IF(P299&lt;=('Ejercicio 3 - TIR'!$D$22-'Ejercicio 3 - TIR'!$C$22)/('Ejercicio 3 - TIR'!$E$22-'Ejercicio 3 - TIR'!$C$22),'Ejercicio 3 - TIR'!$C$22+SQRT(('Ejercicio 3 - TIR'!$E$22-'Ejercicio 3 - TIR'!$C$22)*('Ejercicio 3 - TIR'!$D$22-'Ejercicio 3 - TIR'!$C$22)*P299),'Ejercicio 3 - TIR'!$E$22-SQRT(('Ejercicio 3 - TIR'!$E$22-'Ejercicio 3 - TIR'!$C$22)*('Ejercicio 3 - TIR'!$E$22-'Ejercicio 3 - TIR'!$D$22)*(1-P299)))</f>
        <v>0.156927825406294</v>
      </c>
      <c r="R299" s="27">
        <f ca="1" t="shared" si="2221"/>
        <v>0.622018133985858</v>
      </c>
      <c r="S299" s="29">
        <f ca="1">IF(R299&lt;=('Ejercicio 3 - TIR'!$D$23-'Ejercicio 3 - TIR'!$C$23)/('Ejercicio 3 - TIR'!$E$23-'Ejercicio 3 - TIR'!$C$23),'Ejercicio 3 - TIR'!$C$23+SQRT(('Ejercicio 3 - TIR'!$E$23-'Ejercicio 3 - TIR'!$C$23)*('Ejercicio 3 - TIR'!$D$23-'Ejercicio 3 - TIR'!$C$23)*R299),'Ejercicio 3 - TIR'!$E$23-SQRT(('Ejercicio 3 - TIR'!$E$23-'Ejercicio 3 - TIR'!$C$23)*('Ejercicio 3 - TIR'!$E$23-'Ejercicio 3 - TIR'!$D$23)*(1-R299)))</f>
        <v>0.153916147546318</v>
      </c>
      <c r="T299" s="27">
        <f ca="1" t="shared" ref="T299:X299" si="2222">RAND()</f>
        <v>0.83884805470386</v>
      </c>
      <c r="U299" s="29">
        <f ca="1">IF(T299&lt;=('Ejercicio 3 - TIR'!$D$24-'Ejercicio 3 - TIR'!$C$24)/('Ejercicio 3 - TIR'!$E$24-'Ejercicio 3 - TIR'!$C$24),'Ejercicio 3 - TIR'!$C$24+SQRT(('Ejercicio 3 - TIR'!$E$24-'Ejercicio 3 - TIR'!$C$24)*('Ejercicio 3 - TIR'!$D$24-'Ejercicio 3 - TIR'!$C$24)*T299),'Ejercicio 3 - TIR'!$E$24-SQRT(('Ejercicio 3 - TIR'!$E$24-'Ejercicio 3 - TIR'!$C$24)*('Ejercicio 3 - TIR'!$E$24-'Ejercicio 3 - TIR'!$D$24)*(1-T299)))</f>
        <v>0.198757932143287</v>
      </c>
      <c r="V299" s="27">
        <f ca="1" t="shared" si="2222"/>
        <v>0.820693796533987</v>
      </c>
      <c r="W299" s="29">
        <f ca="1">IF(V299&lt;=('Ejercicio 3 - TIR'!$D$25-'Ejercicio 3 - TIR'!$C$25)/('Ejercicio 3 - TIR'!$E$25-'Ejercicio 3 - TIR'!$C$25),'Ejercicio 3 - TIR'!$C$25+SQRT(('Ejercicio 3 - TIR'!$E$25-'Ejercicio 3 - TIR'!$C$25)*('Ejercicio 3 - TIR'!$D$25-'Ejercicio 3 - TIR'!$C$25)*V299),'Ejercicio 3 - TIR'!$E$25-SQRT(('Ejercicio 3 - TIR'!$E$25-'Ejercicio 3 - TIR'!$C$25)*('Ejercicio 3 - TIR'!$E$25-'Ejercicio 3 - TIR'!$D$25)*(1-V299)))</f>
        <v>0.22494861855843</v>
      </c>
      <c r="X299" s="27">
        <f ca="1" t="shared" si="2222"/>
        <v>0.0532007081465395</v>
      </c>
      <c r="Y299" s="29">
        <f ca="1">IF(X299&lt;=('Ejercicio 3 - TIR'!$D$26-'Ejercicio 3 - TIR'!$C$26)/('Ejercicio 3 - TIR'!$E$26-'Ejercicio 3 - TIR'!$C$26),'Ejercicio 3 - TIR'!$C$26+SQRT(('Ejercicio 3 - TIR'!$E$26-'Ejercicio 3 - TIR'!$C$26)*('Ejercicio 3 - TIR'!$D$26-'Ejercicio 3 - TIR'!$C$26)*X299),'Ejercicio 3 - TIR'!$E$26-SQRT(('Ejercicio 3 - TIR'!$E$26-'Ejercicio 3 - TIR'!$C$26)*('Ejercicio 3 - TIR'!$E$26-'Ejercicio 3 - TIR'!$D$26)*(1-X299)))</f>
        <v>0.201985070379253</v>
      </c>
      <c r="Z299" s="27">
        <f ca="1" t="shared" si="1908"/>
        <v>1.15692782540629</v>
      </c>
      <c r="AA299" s="27">
        <f ca="1" t="shared" si="1909"/>
        <v>1.33499769928197</v>
      </c>
      <c r="AB299" s="27">
        <f ca="1" t="shared" si="1910"/>
        <v>1.6003390814073</v>
      </c>
      <c r="AC299" s="27">
        <f ca="1" t="shared" si="1911"/>
        <v>1.96033314699494</v>
      </c>
      <c r="AD299" s="27">
        <f ca="1" t="shared" si="1912"/>
        <v>2.35629117565749</v>
      </c>
      <c r="AE299" s="26">
        <f ca="1" t="shared" si="1913"/>
        <v>4214.5064482024</v>
      </c>
      <c r="AF299" s="26">
        <f ca="1" t="shared" si="1914"/>
        <v>4863.18704451883</v>
      </c>
      <c r="AG299" s="26">
        <f ca="1" t="shared" si="1915"/>
        <v>5829.78404511342</v>
      </c>
      <c r="AH299" s="26">
        <f ca="1" t="shared" si="1916"/>
        <v>7141.18591255566</v>
      </c>
      <c r="AI299" s="26">
        <f ca="1" t="shared" si="1917"/>
        <v>8583.59885169454</v>
      </c>
      <c r="AJ299" s="28">
        <f ca="1" t="shared" si="1918"/>
        <v>36820.5852869146</v>
      </c>
      <c r="AK299" s="28">
        <f ca="1" t="shared" si="1919"/>
        <v>56186.0127818535</v>
      </c>
      <c r="AL299" s="28">
        <f ca="1" t="shared" si="1920"/>
        <v>50091.6217806452</v>
      </c>
      <c r="AM299" s="28">
        <f ca="1" t="shared" si="1921"/>
        <v>70936.0413728604</v>
      </c>
      <c r="AN299" s="28">
        <f ca="1" t="shared" si="1922"/>
        <v>86064.5077358346</v>
      </c>
      <c r="AO299" s="28">
        <f ca="1">C299/'Ejercicio 3 - TIR'!$D$7</f>
        <v>16088.1099584832</v>
      </c>
      <c r="AP299" s="28">
        <f ca="1" t="shared" si="1923"/>
        <v>20732.4753284314</v>
      </c>
      <c r="AQ299" s="28">
        <f ca="1" t="shared" si="1924"/>
        <v>40097.9028233703</v>
      </c>
      <c r="AR299" s="28">
        <f ca="1" t="shared" si="1925"/>
        <v>34003.5118221619</v>
      </c>
      <c r="AS299" s="28">
        <f ca="1" t="shared" si="1926"/>
        <v>54847.9314143771</v>
      </c>
      <c r="AT299" s="28">
        <f ca="1" t="shared" si="1927"/>
        <v>69976.3977773514</v>
      </c>
      <c r="AU299" s="28">
        <f ca="1">AP299*'Ejercicio 3 - TIR'!$D$5</f>
        <v>10366.2376642157</v>
      </c>
      <c r="AV299" s="28">
        <f ca="1">AQ299*'Ejercicio 3 - TIR'!$D$5</f>
        <v>20048.9514116851</v>
      </c>
      <c r="AW299" s="28">
        <f ca="1">AR299*'Ejercicio 3 - TIR'!$D$5</f>
        <v>17001.755911081</v>
      </c>
      <c r="AX299" s="28">
        <f ca="1">AS299*'Ejercicio 3 - TIR'!$D$5</f>
        <v>27423.9657071886</v>
      </c>
      <c r="AY299" s="28">
        <f ca="1">AT299*'Ejercicio 3 - TIR'!$D$5</f>
        <v>34988.1988886757</v>
      </c>
      <c r="AZ299" s="28">
        <f ca="1" t="shared" ref="AZ299:BD299" si="2223">AJ299-AU299-AE299</f>
        <v>22239.8411744965</v>
      </c>
      <c r="BA299" s="28">
        <f ca="1" t="shared" si="2223"/>
        <v>31273.8743256496</v>
      </c>
      <c r="BB299" s="28">
        <f ca="1" t="shared" si="2223"/>
        <v>27260.0818244508</v>
      </c>
      <c r="BC299" s="28">
        <f ca="1" t="shared" si="2223"/>
        <v>36370.8897531161</v>
      </c>
      <c r="BD299" s="28">
        <f ca="1" t="shared" si="2223"/>
        <v>42492.7099954644</v>
      </c>
      <c r="BE299" s="28">
        <f ca="1" t="shared" ref="BE299:BI299" si="2224">AZ299/Z299</f>
        <v>19223.1880728483</v>
      </c>
      <c r="BF299" s="28">
        <f ca="1" t="shared" si="2224"/>
        <v>23426.1634626563</v>
      </c>
      <c r="BG299" s="28">
        <f ca="1" t="shared" si="2224"/>
        <v>17033.941207309</v>
      </c>
      <c r="BH299" s="28">
        <f ca="1" t="shared" si="2224"/>
        <v>18553.4228245185</v>
      </c>
      <c r="BI299" s="28">
        <f ca="1" t="shared" si="2224"/>
        <v>18033.7262365749</v>
      </c>
      <c r="BJ299" s="28">
        <f ca="1" t="shared" si="1930"/>
        <v>63281.3481480425</v>
      </c>
      <c r="BK299" s="28">
        <f ca="1" t="shared" si="1931"/>
        <v>37908.2715281815</v>
      </c>
      <c r="BL299" s="28">
        <f ca="1" t="shared" si="1932"/>
        <v>101189.619676224</v>
      </c>
      <c r="BM299" s="28">
        <f ca="1">BK299*'Ejercicio 3 - TIR'!$D$5</f>
        <v>18954.1357640908</v>
      </c>
      <c r="BN299" s="28">
        <f ca="1" t="shared" si="1933"/>
        <v>82235.4839121333</v>
      </c>
      <c r="BO299" s="28">
        <f ca="1" t="shared" si="1934"/>
        <v>34900.3912426852</v>
      </c>
      <c r="BP299" s="28">
        <f ca="1" t="shared" si="1935"/>
        <v>-107296.88605586</v>
      </c>
      <c r="BQ299" s="28">
        <f ca="1" t="shared" ref="BQ299:BT299" si="2225">BE299</f>
        <v>19223.1880728483</v>
      </c>
      <c r="BR299" s="28">
        <f ca="1" t="shared" si="2225"/>
        <v>23426.1634626563</v>
      </c>
      <c r="BS299" s="28">
        <f ca="1" t="shared" si="2225"/>
        <v>17033.941207309</v>
      </c>
      <c r="BT299" s="28">
        <f ca="1" t="shared" si="2225"/>
        <v>18553.4228245185</v>
      </c>
      <c r="BU299" s="28">
        <f ca="1" t="shared" si="1937"/>
        <v>52934.1174792601</v>
      </c>
      <c r="BV299" s="30">
        <f ca="1" t="shared" si="1938"/>
        <v>6.07119760395962</v>
      </c>
    </row>
    <row r="300" ht="15" customHeight="1" spans="1:74">
      <c r="A300" s="26">
        <v>299</v>
      </c>
      <c r="B300" s="27">
        <f ca="1" t="shared" ref="B300:F300" si="2226">RAND()</f>
        <v>0.541440637605551</v>
      </c>
      <c r="C300" s="28">
        <f ca="1">IF(B300&lt;=('Ejercicio 3 - TIR'!$D$13-'Ejercicio 3 - TIR'!$C$13)/('Ejercicio 3 - TIR'!$E$13-'Ejercicio 3 - TIR'!$C$13),'Ejercicio 3 - TIR'!$C$13+SQRT(('Ejercicio 3 - TIR'!$E$13-'Ejercicio 3 - TIR'!$C$13)*('Ejercicio 3 - TIR'!$D$13-'Ejercicio 3 - TIR'!$C$13)*B300),'Ejercicio 3 - TIR'!$E$13-SQRT(('Ejercicio 3 - TIR'!$E$13-'Ejercicio 3 - TIR'!$C$13)*('Ejercicio 3 - TIR'!$E$13-'Ejercicio 3 - TIR'!$D$13)*(1-B300)))</f>
        <v>76542.1391667241</v>
      </c>
      <c r="D300" s="27">
        <f ca="1" t="shared" si="2226"/>
        <v>0.0690508632245068</v>
      </c>
      <c r="E300" s="28">
        <f ca="1">IF(D300&lt;=('Ejercicio 3 - TIR'!$D$14-'Ejercicio 3 - TIR'!$C$14)/('Ejercicio 3 - TIR'!$E$14-'Ejercicio 3 - TIR'!$C$14),'Ejercicio 3 - TIR'!$C$14+SQRT(('Ejercicio 3 - TIR'!$E$14-'Ejercicio 3 - TIR'!$C$14)*('Ejercicio 3 - TIR'!$D$14-'Ejercicio 3 - TIR'!$C$14)*D300),'Ejercicio 3 - TIR'!$E$14-SQRT(('Ejercicio 3 - TIR'!$E$14-'Ejercicio 3 - TIR'!$C$14)*('Ejercicio 3 - TIR'!$E$14-'Ejercicio 3 - TIR'!$D$14)*(1-D300)))</f>
        <v>27275.7009341823</v>
      </c>
      <c r="F300" s="27">
        <f ca="1" t="shared" si="2226"/>
        <v>0.742328517241928</v>
      </c>
      <c r="G300" s="28">
        <f ca="1">IF(F300&lt;=('Ejercicio 3 - TIR'!$D$18-'Ejercicio 3 - TIR'!$C$18)/('Ejercicio 3 - TIR'!$E$18-'Ejercicio 3 - TIR'!$C$18),'Ejercicio 3 - TIR'!$C$18+SQRT(('Ejercicio 3 - TIR'!$E$18-'Ejercicio 3 - TIR'!$C$18)*('Ejercicio 3 - TIR'!$D$18-'Ejercicio 3 - TIR'!$C$18)*F300),'Ejercicio 3 - TIR'!$E$18-SQRT(('Ejercicio 3 - TIR'!$E$18-'Ejercicio 3 - TIR'!$C$18)*('Ejercicio 3 - TIR'!$E$18-'Ejercicio 3 - TIR'!$D$18)*(1-F300)))</f>
        <v>40603.9379887386</v>
      </c>
      <c r="H300" s="27">
        <f ca="1" t="shared" ref="H300:L300" si="2227">RAND()</f>
        <v>0.75682600472961</v>
      </c>
      <c r="I300" s="28">
        <f ca="1">IF(H300&lt;=('Ejercicio 3 - TIR'!$D$18-'Ejercicio 3 - TIR'!$C$18)/('Ejercicio 3 - TIR'!$E$18-'Ejercicio 3 - TIR'!$C$18),'Ejercicio 3 - TIR'!$C$18+SQRT(('Ejercicio 3 - TIR'!$E$18-'Ejercicio 3 - TIR'!$C$18)*('Ejercicio 3 - TIR'!$D$18-'Ejercicio 3 - TIR'!$C$18)*H300),'Ejercicio 3 - TIR'!$E$18-SQRT(('Ejercicio 3 - TIR'!$E$18-'Ejercicio 3 - TIR'!$C$18)*('Ejercicio 3 - TIR'!$E$18-'Ejercicio 3 - TIR'!$D$18)*(1-H300)))</f>
        <v>40729.3970396115</v>
      </c>
      <c r="J300" s="27">
        <f ca="1" t="shared" si="2227"/>
        <v>0.293171375523283</v>
      </c>
      <c r="K300" s="28">
        <f ca="1">IF(J300&lt;=('Ejercicio 3 - TIR'!$D$18-'Ejercicio 3 - TIR'!$C$18)/('Ejercicio 3 - TIR'!$E$18-'Ejercicio 3 - TIR'!$C$18),'Ejercicio 3 - TIR'!$C$18+SQRT(('Ejercicio 3 - TIR'!$E$18-'Ejercicio 3 - TIR'!$C$18)*('Ejercicio 3 - TIR'!$D$18-'Ejercicio 3 - TIR'!$C$18)*J300),'Ejercicio 3 - TIR'!$E$18-SQRT(('Ejercicio 3 - TIR'!$E$18-'Ejercicio 3 - TIR'!$C$18)*('Ejercicio 3 - TIR'!$E$18-'Ejercicio 3 - TIR'!$D$18)*(1-J300)))</f>
        <v>36631.4181234855</v>
      </c>
      <c r="L300" s="27">
        <f ca="1" t="shared" si="2227"/>
        <v>0.405014528320203</v>
      </c>
      <c r="M300" s="28">
        <f ca="1">IF(L300&lt;=('Ejercicio 3 - TIR'!$D$18-'Ejercicio 3 - TIR'!$C$18)/('Ejercicio 3 - TIR'!$E$18-'Ejercicio 3 - TIR'!$C$18),'Ejercicio 3 - TIR'!$C$18+SQRT(('Ejercicio 3 - TIR'!$E$18-'Ejercicio 3 - TIR'!$C$18)*('Ejercicio 3 - TIR'!$D$18-'Ejercicio 3 - TIR'!$C$18)*L300),'Ejercicio 3 - TIR'!$E$18-SQRT(('Ejercicio 3 - TIR'!$E$18-'Ejercicio 3 - TIR'!$C$18)*('Ejercicio 3 - TIR'!$E$18-'Ejercicio 3 - TIR'!$D$18)*(1-L300)))</f>
        <v>37794.3684316326</v>
      </c>
      <c r="N300" s="27">
        <f ca="1" t="shared" ref="N300:R300" si="2228">RAND()</f>
        <v>0.0551027313826176</v>
      </c>
      <c r="O300" s="28">
        <f ca="1">IF(N300&lt;=('Ejercicio 3 - TIR'!$D$18-'Ejercicio 3 - TIR'!$C$18)/('Ejercicio 3 - TIR'!$E$18-'Ejercicio 3 - TIR'!$C$18),'Ejercicio 3 - TIR'!$C$18+SQRT(('Ejercicio 3 - TIR'!$E$18-'Ejercicio 3 - TIR'!$C$18)*('Ejercicio 3 - TIR'!$D$18-'Ejercicio 3 - TIR'!$C$18)*N300),'Ejercicio 3 - TIR'!$E$18-SQRT(('Ejercicio 3 - TIR'!$E$18-'Ejercicio 3 - TIR'!$C$18)*('Ejercicio 3 - TIR'!$E$18-'Ejercicio 3 - TIR'!$D$18)*(1-N300)))</f>
        <v>32874.9625575636</v>
      </c>
      <c r="P300" s="27">
        <f ca="1" t="shared" si="2228"/>
        <v>0.3185312091103</v>
      </c>
      <c r="Q300" s="29">
        <f ca="1">IF(P300&lt;=('Ejercicio 3 - TIR'!$D$22-'Ejercicio 3 - TIR'!$C$22)/('Ejercicio 3 - TIR'!$E$22-'Ejercicio 3 - TIR'!$C$22),'Ejercicio 3 - TIR'!$C$22+SQRT(('Ejercicio 3 - TIR'!$E$22-'Ejercicio 3 - TIR'!$C$22)*('Ejercicio 3 - TIR'!$D$22-'Ejercicio 3 - TIR'!$C$22)*P300),'Ejercicio 3 - TIR'!$E$22-SQRT(('Ejercicio 3 - TIR'!$E$22-'Ejercicio 3 - TIR'!$C$22)*('Ejercicio 3 - TIR'!$E$22-'Ejercicio 3 - TIR'!$D$22)*(1-P300)))</f>
        <v>0.143944856992652</v>
      </c>
      <c r="R300" s="27">
        <f ca="1" t="shared" si="2228"/>
        <v>0.834120682793907</v>
      </c>
      <c r="S300" s="29">
        <f ca="1">IF(R300&lt;=('Ejercicio 3 - TIR'!$D$23-'Ejercicio 3 - TIR'!$C$23)/('Ejercicio 3 - TIR'!$E$23-'Ejercicio 3 - TIR'!$C$23),'Ejercicio 3 - TIR'!$C$23+SQRT(('Ejercicio 3 - TIR'!$E$23-'Ejercicio 3 - TIR'!$C$23)*('Ejercicio 3 - TIR'!$D$23-'Ejercicio 3 - TIR'!$C$23)*R300),'Ejercicio 3 - TIR'!$E$23-SQRT(('Ejercicio 3 - TIR'!$E$23-'Ejercicio 3 - TIR'!$C$23)*('Ejercicio 3 - TIR'!$E$23-'Ejercicio 3 - TIR'!$D$23)*(1-R300)))</f>
        <v>0.162720452234767</v>
      </c>
      <c r="T300" s="27">
        <f ca="1" t="shared" ref="T300:X300" si="2229">RAND()</f>
        <v>0.401502492202009</v>
      </c>
      <c r="U300" s="29">
        <f ca="1">IF(T300&lt;=('Ejercicio 3 - TIR'!$D$24-'Ejercicio 3 - TIR'!$C$24)/('Ejercicio 3 - TIR'!$E$24-'Ejercicio 3 - TIR'!$C$24),'Ejercicio 3 - TIR'!$C$24+SQRT(('Ejercicio 3 - TIR'!$E$24-'Ejercicio 3 - TIR'!$C$24)*('Ejercicio 3 - TIR'!$D$24-'Ejercicio 3 - TIR'!$C$24)*T300),'Ejercicio 3 - TIR'!$E$24-SQRT(('Ejercicio 3 - TIR'!$E$24-'Ejercicio 3 - TIR'!$C$24)*('Ejercicio 3 - TIR'!$E$24-'Ejercicio 3 - TIR'!$D$24)*(1-T300)))</f>
        <v>0.179037135423871</v>
      </c>
      <c r="V300" s="27">
        <f ca="1" t="shared" si="2229"/>
        <v>0.191362000385757</v>
      </c>
      <c r="W300" s="29">
        <f ca="1">IF(V300&lt;=('Ejercicio 3 - TIR'!$D$25-'Ejercicio 3 - TIR'!$C$25)/('Ejercicio 3 - TIR'!$E$25-'Ejercicio 3 - TIR'!$C$25),'Ejercicio 3 - TIR'!$C$25+SQRT(('Ejercicio 3 - TIR'!$E$25-'Ejercicio 3 - TIR'!$C$25)*('Ejercicio 3 - TIR'!$D$25-'Ejercicio 3 - TIR'!$C$25)*V300),'Ejercicio 3 - TIR'!$E$25-SQRT(('Ejercicio 3 - TIR'!$E$25-'Ejercicio 3 - TIR'!$C$25)*('Ejercicio 3 - TIR'!$E$25-'Ejercicio 3 - TIR'!$D$25)*(1-V300)))</f>
        <v>0.196367858764666</v>
      </c>
      <c r="X300" s="27">
        <f ca="1" t="shared" si="2229"/>
        <v>0.135632782198547</v>
      </c>
      <c r="Y300" s="29">
        <f ca="1">IF(X300&lt;=('Ejercicio 3 - TIR'!$D$26-'Ejercicio 3 - TIR'!$C$26)/('Ejercicio 3 - TIR'!$E$26-'Ejercicio 3 - TIR'!$C$26),'Ejercicio 3 - TIR'!$C$26+SQRT(('Ejercicio 3 - TIR'!$E$26-'Ejercicio 3 - TIR'!$C$26)*('Ejercicio 3 - TIR'!$D$26-'Ejercicio 3 - TIR'!$C$26)*X300),'Ejercicio 3 - TIR'!$E$26-SQRT(('Ejercicio 3 - TIR'!$E$26-'Ejercicio 3 - TIR'!$C$26)*('Ejercicio 3 - TIR'!$E$26-'Ejercicio 3 - TIR'!$D$26)*(1-X300)))</f>
        <v>0.20913657524052</v>
      </c>
      <c r="Z300" s="27">
        <f ca="1" t="shared" si="1908"/>
        <v>1.14394485699265</v>
      </c>
      <c r="AA300" s="27">
        <f ca="1" t="shared" si="1909"/>
        <v>1.33008808145413</v>
      </c>
      <c r="AB300" s="27">
        <f ca="1" t="shared" si="1910"/>
        <v>1.56822324141911</v>
      </c>
      <c r="AC300" s="27">
        <f ca="1" t="shared" si="1911"/>
        <v>1.87617188140157</v>
      </c>
      <c r="AD300" s="27">
        <f ca="1" t="shared" si="1912"/>
        <v>2.26854804324045</v>
      </c>
      <c r="AE300" s="26">
        <f ca="1" t="shared" si="1913"/>
        <v>3926.1968703452</v>
      </c>
      <c r="AF300" s="26">
        <f ca="1" t="shared" si="1914"/>
        <v>4565.0694006505</v>
      </c>
      <c r="AG300" s="26">
        <f ca="1" t="shared" si="1915"/>
        <v>5382.38634915413</v>
      </c>
      <c r="AH300" s="26">
        <f ca="1" t="shared" si="1916"/>
        <v>6439.3140315817</v>
      </c>
      <c r="AI300" s="26">
        <f ca="1" t="shared" si="1917"/>
        <v>7786.01011504492</v>
      </c>
      <c r="AJ300" s="28">
        <f ca="1" t="shared" si="1918"/>
        <v>46448.6660358661</v>
      </c>
      <c r="AK300" s="28">
        <f ca="1" t="shared" si="1919"/>
        <v>54173.6855672004</v>
      </c>
      <c r="AL300" s="28">
        <f ca="1" t="shared" si="1920"/>
        <v>57446.2412673913</v>
      </c>
      <c r="AM300" s="28">
        <f ca="1" t="shared" si="1921"/>
        <v>70908.7313267601</v>
      </c>
      <c r="AN300" s="28">
        <f ca="1" t="shared" si="1922"/>
        <v>74578.4319815641</v>
      </c>
      <c r="AO300" s="28">
        <f ca="1">C300/'Ejercicio 3 - TIR'!$D$7</f>
        <v>15308.4278333448</v>
      </c>
      <c r="AP300" s="28">
        <f ca="1" t="shared" si="1923"/>
        <v>31140.2382025213</v>
      </c>
      <c r="AQ300" s="28">
        <f ca="1" t="shared" si="1924"/>
        <v>38865.2577338556</v>
      </c>
      <c r="AR300" s="28">
        <f ca="1" t="shared" si="1925"/>
        <v>42137.8134340465</v>
      </c>
      <c r="AS300" s="28">
        <f ca="1" t="shared" si="1926"/>
        <v>55600.3034934153</v>
      </c>
      <c r="AT300" s="28">
        <f ca="1" t="shared" si="1927"/>
        <v>59270.0041482193</v>
      </c>
      <c r="AU300" s="28">
        <f ca="1">AP300*'Ejercicio 3 - TIR'!$D$5</f>
        <v>15570.1191012606</v>
      </c>
      <c r="AV300" s="28">
        <f ca="1">AQ300*'Ejercicio 3 - TIR'!$D$5</f>
        <v>19432.6288669278</v>
      </c>
      <c r="AW300" s="28">
        <f ca="1">AR300*'Ejercicio 3 - TIR'!$D$5</f>
        <v>21068.9067170232</v>
      </c>
      <c r="AX300" s="28">
        <f ca="1">AS300*'Ejercicio 3 - TIR'!$D$5</f>
        <v>27800.1517467076</v>
      </c>
      <c r="AY300" s="28">
        <f ca="1">AT300*'Ejercicio 3 - TIR'!$D$5</f>
        <v>29635.0020741096</v>
      </c>
      <c r="AZ300" s="28">
        <f ca="1" t="shared" ref="AZ300:BD300" si="2230">AJ300-AU300-AE300</f>
        <v>26952.3500642603</v>
      </c>
      <c r="BA300" s="28">
        <f ca="1" t="shared" si="2230"/>
        <v>30175.9872996221</v>
      </c>
      <c r="BB300" s="28">
        <f ca="1" t="shared" si="2230"/>
        <v>30994.9482012139</v>
      </c>
      <c r="BC300" s="28">
        <f ca="1" t="shared" si="2230"/>
        <v>36669.2655484708</v>
      </c>
      <c r="BD300" s="28">
        <f ca="1" t="shared" si="2230"/>
        <v>37157.4197924095</v>
      </c>
      <c r="BE300" s="28">
        <f ca="1" t="shared" ref="BE300:BI300" si="2231">AZ300/Z300</f>
        <v>23560.8822396527</v>
      </c>
      <c r="BF300" s="28">
        <f ca="1" t="shared" si="2231"/>
        <v>22687.2097572906</v>
      </c>
      <c r="BG300" s="28">
        <f ca="1" t="shared" si="2231"/>
        <v>19764.3724328215</v>
      </c>
      <c r="BH300" s="28">
        <f ca="1" t="shared" si="2231"/>
        <v>19544.7261053063</v>
      </c>
      <c r="BI300" s="28">
        <f ca="1" t="shared" si="2231"/>
        <v>16379.3841188979</v>
      </c>
      <c r="BJ300" s="28">
        <f ca="1" t="shared" si="1930"/>
        <v>61876.237982251</v>
      </c>
      <c r="BK300" s="28">
        <f ca="1" t="shared" si="1931"/>
        <v>34727.9040064221</v>
      </c>
      <c r="BL300" s="28">
        <f ca="1" t="shared" si="1932"/>
        <v>96604.1419886731</v>
      </c>
      <c r="BM300" s="28">
        <f ca="1">BK300*'Ejercicio 3 - TIR'!$D$5</f>
        <v>17363.9520032111</v>
      </c>
      <c r="BN300" s="28">
        <f ca="1" t="shared" si="1933"/>
        <v>79240.1899854621</v>
      </c>
      <c r="BO300" s="28">
        <f ca="1" t="shared" si="1934"/>
        <v>34929.9148508547</v>
      </c>
      <c r="BP300" s="28">
        <f ca="1" t="shared" si="1935"/>
        <v>-103817.840100906</v>
      </c>
      <c r="BQ300" s="28">
        <f ca="1" t="shared" ref="BQ300:BT300" si="2232">BE300</f>
        <v>23560.8822396527</v>
      </c>
      <c r="BR300" s="28">
        <f ca="1" t="shared" si="2232"/>
        <v>22687.2097572906</v>
      </c>
      <c r="BS300" s="28">
        <f ca="1" t="shared" si="2232"/>
        <v>19764.3724328215</v>
      </c>
      <c r="BT300" s="28">
        <f ca="1" t="shared" si="2232"/>
        <v>19544.7261053063</v>
      </c>
      <c r="BU300" s="28">
        <f ca="1" t="shared" si="1937"/>
        <v>51309.2989697525</v>
      </c>
      <c r="BV300" s="30">
        <f ca="1" t="shared" si="1938"/>
        <v>8.78427819059431</v>
      </c>
    </row>
    <row r="301" ht="15" customHeight="1" spans="1:74">
      <c r="A301" s="26">
        <v>300</v>
      </c>
      <c r="B301" s="27">
        <f ca="1" t="shared" ref="B301:F301" si="2233">RAND()</f>
        <v>0.365211748338979</v>
      </c>
      <c r="C301" s="28">
        <f ca="1">IF(B301&lt;=('Ejercicio 3 - TIR'!$D$13-'Ejercicio 3 - TIR'!$C$13)/('Ejercicio 3 - TIR'!$E$13-'Ejercicio 3 - TIR'!$C$13),'Ejercicio 3 - TIR'!$C$13+SQRT(('Ejercicio 3 - TIR'!$E$13-'Ejercicio 3 - TIR'!$C$13)*('Ejercicio 3 - TIR'!$D$13-'Ejercicio 3 - TIR'!$C$13)*B301),'Ejercicio 3 - TIR'!$E$13-SQRT(('Ejercicio 3 - TIR'!$E$13-'Ejercicio 3 - TIR'!$C$13)*('Ejercicio 3 - TIR'!$E$13-'Ejercicio 3 - TIR'!$D$13)*(1-B301)))</f>
        <v>72400.2553998551</v>
      </c>
      <c r="D301" s="27">
        <f ca="1" t="shared" si="2233"/>
        <v>0.983423648258762</v>
      </c>
      <c r="E301" s="28">
        <f ca="1">IF(D301&lt;=('Ejercicio 3 - TIR'!$D$14-'Ejercicio 3 - TIR'!$C$14)/('Ejercicio 3 - TIR'!$E$14-'Ejercicio 3 - TIR'!$C$14),'Ejercicio 3 - TIR'!$C$14+SQRT(('Ejercicio 3 - TIR'!$E$14-'Ejercicio 3 - TIR'!$C$14)*('Ejercicio 3 - TIR'!$D$14-'Ejercicio 3 - TIR'!$C$14)*D301),'Ejercicio 3 - TIR'!$E$14-SQRT(('Ejercicio 3 - TIR'!$E$14-'Ejercicio 3 - TIR'!$C$14)*('Ejercicio 3 - TIR'!$E$14-'Ejercicio 3 - TIR'!$D$14)*(1-D301)))</f>
        <v>38423.1510024147</v>
      </c>
      <c r="F301" s="27">
        <f ca="1" t="shared" si="2233"/>
        <v>0.467034293871798</v>
      </c>
      <c r="G301" s="28">
        <f ca="1">IF(F301&lt;=('Ejercicio 3 - TIR'!$D$18-'Ejercicio 3 - TIR'!$C$18)/('Ejercicio 3 - TIR'!$E$18-'Ejercicio 3 - TIR'!$C$18),'Ejercicio 3 - TIR'!$C$18+SQRT(('Ejercicio 3 - TIR'!$E$18-'Ejercicio 3 - TIR'!$C$18)*('Ejercicio 3 - TIR'!$D$18-'Ejercicio 3 - TIR'!$C$18)*F301),'Ejercicio 3 - TIR'!$E$18-SQRT(('Ejercicio 3 - TIR'!$E$18-'Ejercicio 3 - TIR'!$C$18)*('Ejercicio 3 - TIR'!$E$18-'Ejercicio 3 - TIR'!$D$18)*(1-F301)))</f>
        <v>38369.8951057208</v>
      </c>
      <c r="H301" s="27">
        <f ca="1" t="shared" ref="H301:L301" si="2234">RAND()</f>
        <v>0.824298038482006</v>
      </c>
      <c r="I301" s="28">
        <f ca="1">IF(H301&lt;=('Ejercicio 3 - TIR'!$D$18-'Ejercicio 3 - TIR'!$C$18)/('Ejercicio 3 - TIR'!$E$18-'Ejercicio 3 - TIR'!$C$18),'Ejercicio 3 - TIR'!$C$18+SQRT(('Ejercicio 3 - TIR'!$E$18-'Ejercicio 3 - TIR'!$C$18)*('Ejercicio 3 - TIR'!$D$18-'Ejercicio 3 - TIR'!$C$18)*H301),'Ejercicio 3 - TIR'!$E$18-SQRT(('Ejercicio 3 - TIR'!$E$18-'Ejercicio 3 - TIR'!$C$18)*('Ejercicio 3 - TIR'!$E$18-'Ejercicio 3 - TIR'!$D$18)*(1-H301)))</f>
        <v>41369.8970932149</v>
      </c>
      <c r="J301" s="27">
        <f ca="1" t="shared" si="2234"/>
        <v>0.227086220226524</v>
      </c>
      <c r="K301" s="28">
        <f ca="1">IF(J301&lt;=('Ejercicio 3 - TIR'!$D$18-'Ejercicio 3 - TIR'!$C$18)/('Ejercicio 3 - TIR'!$E$18-'Ejercicio 3 - TIR'!$C$18),'Ejercicio 3 - TIR'!$C$18+SQRT(('Ejercicio 3 - TIR'!$E$18-'Ejercicio 3 - TIR'!$C$18)*('Ejercicio 3 - TIR'!$D$18-'Ejercicio 3 - TIR'!$C$18)*J301),'Ejercicio 3 - TIR'!$E$18-SQRT(('Ejercicio 3 - TIR'!$E$18-'Ejercicio 3 - TIR'!$C$18)*('Ejercicio 3 - TIR'!$E$18-'Ejercicio 3 - TIR'!$D$18)*(1-J301)))</f>
        <v>35836.3458631218</v>
      </c>
      <c r="L301" s="27">
        <f ca="1" t="shared" si="2234"/>
        <v>0.371859621173724</v>
      </c>
      <c r="M301" s="28">
        <f ca="1">IF(L301&lt;=('Ejercicio 3 - TIR'!$D$18-'Ejercicio 3 - TIR'!$C$18)/('Ejercicio 3 - TIR'!$E$18-'Ejercicio 3 - TIR'!$C$18),'Ejercicio 3 - TIR'!$C$18+SQRT(('Ejercicio 3 - TIR'!$E$18-'Ejercicio 3 - TIR'!$C$18)*('Ejercicio 3 - TIR'!$D$18-'Ejercicio 3 - TIR'!$C$18)*L301),'Ejercicio 3 - TIR'!$E$18-SQRT(('Ejercicio 3 - TIR'!$E$18-'Ejercicio 3 - TIR'!$C$18)*('Ejercicio 3 - TIR'!$E$18-'Ejercicio 3 - TIR'!$D$18)*(1-L301)))</f>
        <v>37468.5301884681</v>
      </c>
      <c r="N301" s="27">
        <f ca="1" t="shared" ref="N301:R301" si="2235">RAND()</f>
        <v>0.345843210581662</v>
      </c>
      <c r="O301" s="28">
        <f ca="1">IF(N301&lt;=('Ejercicio 3 - TIR'!$D$18-'Ejercicio 3 - TIR'!$C$18)/('Ejercicio 3 - TIR'!$E$18-'Ejercicio 3 - TIR'!$C$18),'Ejercicio 3 - TIR'!$C$18+SQRT(('Ejercicio 3 - TIR'!$E$18-'Ejercicio 3 - TIR'!$C$18)*('Ejercicio 3 - TIR'!$D$18-'Ejercicio 3 - TIR'!$C$18)*N301),'Ejercicio 3 - TIR'!$E$18-SQRT(('Ejercicio 3 - TIR'!$E$18-'Ejercicio 3 - TIR'!$C$18)*('Ejercicio 3 - TIR'!$E$18-'Ejercicio 3 - TIR'!$D$18)*(1-N301)))</f>
        <v>37202.5329979979</v>
      </c>
      <c r="P301" s="27">
        <f ca="1" t="shared" si="2235"/>
        <v>0.976563318957758</v>
      </c>
      <c r="Q301" s="29">
        <f ca="1">IF(P301&lt;=('Ejercicio 3 - TIR'!$D$22-'Ejercicio 3 - TIR'!$C$22)/('Ejercicio 3 - TIR'!$E$22-'Ejercicio 3 - TIR'!$C$22),'Ejercicio 3 - TIR'!$C$22+SQRT(('Ejercicio 3 - TIR'!$E$22-'Ejercicio 3 - TIR'!$C$22)*('Ejercicio 3 - TIR'!$D$22-'Ejercicio 3 - TIR'!$C$22)*P301),'Ejercicio 3 - TIR'!$E$22-SQRT(('Ejercicio 3 - TIR'!$E$22-'Ejercicio 3 - TIR'!$C$22)*('Ejercicio 3 - TIR'!$E$22-'Ejercicio 3 - TIR'!$D$22)*(1-P301)))</f>
        <v>0.173504922950724</v>
      </c>
      <c r="R301" s="27">
        <f ca="1" t="shared" si="2235"/>
        <v>0.0721020483484509</v>
      </c>
      <c r="S301" s="29">
        <f ca="1">IF(R301&lt;=('Ejercicio 3 - TIR'!$D$23-'Ejercicio 3 - TIR'!$C$23)/('Ejercicio 3 - TIR'!$E$23-'Ejercicio 3 - TIR'!$C$23),'Ejercicio 3 - TIR'!$C$23+SQRT(('Ejercicio 3 - TIR'!$E$23-'Ejercicio 3 - TIR'!$C$23)*('Ejercicio 3 - TIR'!$D$23-'Ejercicio 3 - TIR'!$C$23)*R301),'Ejercicio 3 - TIR'!$E$23-SQRT(('Ejercicio 3 - TIR'!$E$23-'Ejercicio 3 - TIR'!$C$23)*('Ejercicio 3 - TIR'!$E$23-'Ejercicio 3 - TIR'!$D$23)*(1-R301)))</f>
        <v>0.131392264350304</v>
      </c>
      <c r="T301" s="27">
        <f ca="1" t="shared" ref="T301:X301" si="2236">RAND()</f>
        <v>0.327164206712193</v>
      </c>
      <c r="U301" s="29">
        <f ca="1">IF(T301&lt;=('Ejercicio 3 - TIR'!$D$24-'Ejercicio 3 - TIR'!$C$24)/('Ejercicio 3 - TIR'!$E$24-'Ejercicio 3 - TIR'!$C$24),'Ejercicio 3 - TIR'!$C$24+SQRT(('Ejercicio 3 - TIR'!$E$24-'Ejercicio 3 - TIR'!$C$24)*('Ejercicio 3 - TIR'!$D$24-'Ejercicio 3 - TIR'!$C$24)*T301),'Ejercicio 3 - TIR'!$E$24-SQRT(('Ejercicio 3 - TIR'!$E$24-'Ejercicio 3 - TIR'!$C$24)*('Ejercicio 3 - TIR'!$E$24-'Ejercicio 3 - TIR'!$D$24)*(1-T301)))</f>
        <v>0.176211540093928</v>
      </c>
      <c r="V301" s="27">
        <f ca="1" t="shared" si="2236"/>
        <v>0.399409517545453</v>
      </c>
      <c r="W301" s="29">
        <f ca="1">IF(V301&lt;=('Ejercicio 3 - TIR'!$D$25-'Ejercicio 3 - TIR'!$C$25)/('Ejercicio 3 - TIR'!$E$25-'Ejercicio 3 - TIR'!$C$25),'Ejercicio 3 - TIR'!$C$25+SQRT(('Ejercicio 3 - TIR'!$E$25-'Ejercicio 3 - TIR'!$C$25)*('Ejercicio 3 - TIR'!$D$25-'Ejercicio 3 - TIR'!$C$25)*V301),'Ejercicio 3 - TIR'!$E$25-SQRT(('Ejercicio 3 - TIR'!$E$25-'Ejercicio 3 - TIR'!$C$25)*('Ejercicio 3 - TIR'!$E$25-'Ejercicio 3 - TIR'!$D$25)*(1-V301)))</f>
        <v>0.204151699174441</v>
      </c>
      <c r="X301" s="27">
        <f ca="1" t="shared" si="2236"/>
        <v>0.495348155515483</v>
      </c>
      <c r="Y301" s="29">
        <f ca="1">IF(X301&lt;=('Ejercicio 3 - TIR'!$D$26-'Ejercicio 3 - TIR'!$C$26)/('Ejercicio 3 - TIR'!$E$26-'Ejercicio 3 - TIR'!$C$26),'Ejercicio 3 - TIR'!$C$26+SQRT(('Ejercicio 3 - TIR'!$E$26-'Ejercicio 3 - TIR'!$C$26)*('Ejercicio 3 - TIR'!$D$26-'Ejercicio 3 - TIR'!$C$26)*X301),'Ejercicio 3 - TIR'!$E$26-SQRT(('Ejercicio 3 - TIR'!$E$26-'Ejercicio 3 - TIR'!$C$26)*('Ejercicio 3 - TIR'!$E$26-'Ejercicio 3 - TIR'!$D$26)*(1-X301)))</f>
        <v>0.227797318457608</v>
      </c>
      <c r="Z301" s="27">
        <f ca="1" t="shared" si="1908"/>
        <v>1.17350492295072</v>
      </c>
      <c r="AA301" s="27">
        <f ca="1" t="shared" si="1909"/>
        <v>1.32769439200345</v>
      </c>
      <c r="AB301" s="27">
        <f ca="1" t="shared" si="1910"/>
        <v>1.56164946559245</v>
      </c>
      <c r="AC301" s="27">
        <f ca="1" t="shared" si="1911"/>
        <v>1.880462857508</v>
      </c>
      <c r="AD301" s="27">
        <f ca="1" t="shared" si="1912"/>
        <v>2.30882725390746</v>
      </c>
      <c r="AE301" s="26">
        <f ca="1" t="shared" si="1913"/>
        <v>6666.60585419799</v>
      </c>
      <c r="AF301" s="26">
        <f ca="1" t="shared" si="1914"/>
        <v>7542.54629291205</v>
      </c>
      <c r="AG301" s="26">
        <f ca="1" t="shared" si="1915"/>
        <v>8871.62999141584</v>
      </c>
      <c r="AH301" s="26">
        <f ca="1" t="shared" si="1916"/>
        <v>10682.7883286103</v>
      </c>
      <c r="AI301" s="26">
        <f ca="1" t="shared" si="1917"/>
        <v>13116.298863518</v>
      </c>
      <c r="AJ301" s="28">
        <f ca="1" t="shared" si="1918"/>
        <v>45027.2607996663</v>
      </c>
      <c r="AK301" s="28">
        <f ca="1" t="shared" si="1919"/>
        <v>54926.5803684212</v>
      </c>
      <c r="AL301" s="28">
        <f ca="1" t="shared" si="1920"/>
        <v>55963.8103659303</v>
      </c>
      <c r="AM301" s="28">
        <f ca="1" t="shared" si="1921"/>
        <v>70458.1793448316</v>
      </c>
      <c r="AN301" s="28">
        <f ca="1" t="shared" si="1922"/>
        <v>85894.2221001692</v>
      </c>
      <c r="AO301" s="28">
        <f ca="1">C301/'Ejercicio 3 - TIR'!$D$7</f>
        <v>14480.051079971</v>
      </c>
      <c r="AP301" s="28">
        <f ca="1" t="shared" si="1923"/>
        <v>30547.2097196953</v>
      </c>
      <c r="AQ301" s="28">
        <f ca="1" t="shared" si="1924"/>
        <v>40446.5292884502</v>
      </c>
      <c r="AR301" s="28">
        <f ca="1" t="shared" si="1925"/>
        <v>41483.7592859592</v>
      </c>
      <c r="AS301" s="28">
        <f ca="1" t="shared" si="1926"/>
        <v>55978.1282648605</v>
      </c>
      <c r="AT301" s="28">
        <f ca="1" t="shared" si="1927"/>
        <v>71414.1710201982</v>
      </c>
      <c r="AU301" s="28">
        <f ca="1">AP301*'Ejercicio 3 - TIR'!$D$5</f>
        <v>15273.6048598476</v>
      </c>
      <c r="AV301" s="28">
        <f ca="1">AQ301*'Ejercicio 3 - TIR'!$D$5</f>
        <v>20223.2646442251</v>
      </c>
      <c r="AW301" s="28">
        <f ca="1">AR301*'Ejercicio 3 - TIR'!$D$5</f>
        <v>20741.8796429796</v>
      </c>
      <c r="AX301" s="28">
        <f ca="1">AS301*'Ejercicio 3 - TIR'!$D$5</f>
        <v>27989.0641324303</v>
      </c>
      <c r="AY301" s="28">
        <f ca="1">AT301*'Ejercicio 3 - TIR'!$D$5</f>
        <v>35707.0855100991</v>
      </c>
      <c r="AZ301" s="28">
        <f ca="1" t="shared" ref="AZ301:BD301" si="2237">AJ301-AU301-AE301</f>
        <v>23087.0500856207</v>
      </c>
      <c r="BA301" s="28">
        <f ca="1" t="shared" si="2237"/>
        <v>27160.7694312841</v>
      </c>
      <c r="BB301" s="28">
        <f ca="1" t="shared" si="2237"/>
        <v>26350.3007315348</v>
      </c>
      <c r="BC301" s="28">
        <f ca="1" t="shared" si="2237"/>
        <v>31786.326883791</v>
      </c>
      <c r="BD301" s="28">
        <f ca="1" t="shared" si="2237"/>
        <v>37070.8377265522</v>
      </c>
      <c r="BE301" s="28">
        <f ca="1" t="shared" ref="BE301:BI301" si="2238">AZ301/Z301</f>
        <v>19673.5860532816</v>
      </c>
      <c r="BF301" s="28">
        <f ca="1" t="shared" si="2238"/>
        <v>20457.0943395335</v>
      </c>
      <c r="BG301" s="28">
        <f ca="1" t="shared" si="2238"/>
        <v>16873.3773565108</v>
      </c>
      <c r="BH301" s="28">
        <f ca="1" t="shared" si="2238"/>
        <v>16903.4590376937</v>
      </c>
      <c r="BI301" s="28">
        <f ca="1" t="shared" si="2238"/>
        <v>16056.1331142525</v>
      </c>
      <c r="BJ301" s="28">
        <f ca="1" t="shared" si="1930"/>
        <v>88712.4182153768</v>
      </c>
      <c r="BK301" s="28">
        <f ca="1" t="shared" si="1931"/>
        <v>33431.9365714093</v>
      </c>
      <c r="BL301" s="28">
        <f ca="1" t="shared" si="1932"/>
        <v>122144.354786786</v>
      </c>
      <c r="BM301" s="28">
        <f ca="1">BK301*'Ejercicio 3 - TIR'!$D$5</f>
        <v>16715.9682857046</v>
      </c>
      <c r="BN301" s="28">
        <f ca="1" t="shared" si="1933"/>
        <v>105428.386501081</v>
      </c>
      <c r="BO301" s="28">
        <f ca="1" t="shared" si="1934"/>
        <v>45663.1765424002</v>
      </c>
      <c r="BP301" s="28">
        <f ca="1" t="shared" si="1935"/>
        <v>-110823.40640227</v>
      </c>
      <c r="BQ301" s="28">
        <f ca="1" t="shared" ref="BQ301:BT301" si="2239">BE301</f>
        <v>19673.5860532816</v>
      </c>
      <c r="BR301" s="28">
        <f ca="1" t="shared" si="2239"/>
        <v>20457.0943395335</v>
      </c>
      <c r="BS301" s="28">
        <f ca="1" t="shared" si="2239"/>
        <v>16873.3773565108</v>
      </c>
      <c r="BT301" s="28">
        <f ca="1" t="shared" si="2239"/>
        <v>16903.4590376937</v>
      </c>
      <c r="BU301" s="28">
        <f ca="1" t="shared" si="1937"/>
        <v>61719.3096566527</v>
      </c>
      <c r="BV301" s="30">
        <f ca="1" t="shared" si="1938"/>
        <v>5.89470044443521</v>
      </c>
    </row>
    <row r="302" ht="15" customHeight="1" spans="1:74">
      <c r="A302" s="26">
        <v>301</v>
      </c>
      <c r="B302" s="27">
        <f ca="1" t="shared" ref="B302:F302" si="2240">RAND()</f>
        <v>0.442338097968912</v>
      </c>
      <c r="C302" s="28">
        <f ca="1">IF(B302&lt;=('Ejercicio 3 - TIR'!$D$13-'Ejercicio 3 - TIR'!$C$13)/('Ejercicio 3 - TIR'!$E$13-'Ejercicio 3 - TIR'!$C$13),'Ejercicio 3 - TIR'!$C$13+SQRT(('Ejercicio 3 - TIR'!$E$13-'Ejercicio 3 - TIR'!$C$13)*('Ejercicio 3 - TIR'!$D$13-'Ejercicio 3 - TIR'!$C$13)*B302),'Ejercicio 3 - TIR'!$E$13-SQRT(('Ejercicio 3 - TIR'!$E$13-'Ejercicio 3 - TIR'!$C$13)*('Ejercicio 3 - TIR'!$E$13-'Ejercicio 3 - TIR'!$D$13)*(1-B302)))</f>
        <v>74131.2102633829</v>
      </c>
      <c r="D302" s="27">
        <f ca="1" t="shared" si="2240"/>
        <v>0.704609248187627</v>
      </c>
      <c r="E302" s="28">
        <f ca="1">IF(D302&lt;=('Ejercicio 3 - TIR'!$D$14-'Ejercicio 3 - TIR'!$C$14)/('Ejercicio 3 - TIR'!$E$14-'Ejercicio 3 - TIR'!$C$14),'Ejercicio 3 - TIR'!$C$14+SQRT(('Ejercicio 3 - TIR'!$E$14-'Ejercicio 3 - TIR'!$C$14)*('Ejercicio 3 - TIR'!$D$14-'Ejercicio 3 - TIR'!$C$14)*D302),'Ejercicio 3 - TIR'!$E$14-SQRT(('Ejercicio 3 - TIR'!$E$14-'Ejercicio 3 - TIR'!$C$14)*('Ejercicio 3 - TIR'!$E$14-'Ejercicio 3 - TIR'!$D$14)*(1-D302)))</f>
        <v>33343.5285043909</v>
      </c>
      <c r="F302" s="27">
        <f ca="1" t="shared" si="2240"/>
        <v>0.334566947424583</v>
      </c>
      <c r="G302" s="28">
        <f ca="1">IF(F302&lt;=('Ejercicio 3 - TIR'!$D$18-'Ejercicio 3 - TIR'!$C$18)/('Ejercicio 3 - TIR'!$E$18-'Ejercicio 3 - TIR'!$C$18),'Ejercicio 3 - TIR'!$C$18+SQRT(('Ejercicio 3 - TIR'!$E$18-'Ejercicio 3 - TIR'!$C$18)*('Ejercicio 3 - TIR'!$D$18-'Ejercicio 3 - TIR'!$C$18)*F302),'Ejercicio 3 - TIR'!$E$18-SQRT(('Ejercicio 3 - TIR'!$E$18-'Ejercicio 3 - TIR'!$C$18)*('Ejercicio 3 - TIR'!$E$18-'Ejercicio 3 - TIR'!$D$18)*(1-F302)))</f>
        <v>37084.1401816796</v>
      </c>
      <c r="H302" s="27">
        <f ca="1" t="shared" ref="H302:L302" si="2241">RAND()</f>
        <v>0.983050279310074</v>
      </c>
      <c r="I302" s="28">
        <f ca="1">IF(H302&lt;=('Ejercicio 3 - TIR'!$D$18-'Ejercicio 3 - TIR'!$C$18)/('Ejercicio 3 - TIR'!$E$18-'Ejercicio 3 - TIR'!$C$18),'Ejercicio 3 - TIR'!$C$18+SQRT(('Ejercicio 3 - TIR'!$E$18-'Ejercicio 3 - TIR'!$C$18)*('Ejercicio 3 - TIR'!$D$18-'Ejercicio 3 - TIR'!$C$18)*H302),'Ejercicio 3 - TIR'!$E$18-SQRT(('Ejercicio 3 - TIR'!$E$18-'Ejercicio 3 - TIR'!$C$18)*('Ejercicio 3 - TIR'!$E$18-'Ejercicio 3 - TIR'!$D$18)*(1-H302)))</f>
        <v>43872.5120613752</v>
      </c>
      <c r="J302" s="27">
        <f ca="1" t="shared" si="2241"/>
        <v>0.661572344124013</v>
      </c>
      <c r="K302" s="28">
        <f ca="1">IF(J302&lt;=('Ejercicio 3 - TIR'!$D$18-'Ejercicio 3 - TIR'!$C$18)/('Ejercicio 3 - TIR'!$E$18-'Ejercicio 3 - TIR'!$C$18),'Ejercicio 3 - TIR'!$C$18+SQRT(('Ejercicio 3 - TIR'!$E$18-'Ejercicio 3 - TIR'!$C$18)*('Ejercicio 3 - TIR'!$D$18-'Ejercicio 3 - TIR'!$C$18)*J302),'Ejercicio 3 - TIR'!$E$18-SQRT(('Ejercicio 3 - TIR'!$E$18-'Ejercicio 3 - TIR'!$C$18)*('Ejercicio 3 - TIR'!$E$18-'Ejercicio 3 - TIR'!$D$18)*(1-J302)))</f>
        <v>39961.7193103702</v>
      </c>
      <c r="L302" s="27">
        <f ca="1" t="shared" si="2241"/>
        <v>0.489726249480287</v>
      </c>
      <c r="M302" s="28">
        <f ca="1">IF(L302&lt;=('Ejercicio 3 - TIR'!$D$18-'Ejercicio 3 - TIR'!$C$18)/('Ejercicio 3 - TIR'!$E$18-'Ejercicio 3 - TIR'!$C$18),'Ejercicio 3 - TIR'!$C$18+SQRT(('Ejercicio 3 - TIR'!$E$18-'Ejercicio 3 - TIR'!$C$18)*('Ejercicio 3 - TIR'!$D$18-'Ejercicio 3 - TIR'!$C$18)*L302),'Ejercicio 3 - TIR'!$E$18-SQRT(('Ejercicio 3 - TIR'!$E$18-'Ejercicio 3 - TIR'!$C$18)*('Ejercicio 3 - TIR'!$E$18-'Ejercicio 3 - TIR'!$D$18)*(1-L302)))</f>
        <v>38570.8189469877</v>
      </c>
      <c r="N302" s="27">
        <f ca="1" t="shared" ref="N302:R302" si="2242">RAND()</f>
        <v>0.476963150074805</v>
      </c>
      <c r="O302" s="28">
        <f ca="1">IF(N302&lt;=('Ejercicio 3 - TIR'!$D$18-'Ejercicio 3 - TIR'!$C$18)/('Ejercicio 3 - TIR'!$E$18-'Ejercicio 3 - TIR'!$C$18),'Ejercicio 3 - TIR'!$C$18+SQRT(('Ejercicio 3 - TIR'!$E$18-'Ejercicio 3 - TIR'!$C$18)*('Ejercicio 3 - TIR'!$D$18-'Ejercicio 3 - TIR'!$C$18)*N302),'Ejercicio 3 - TIR'!$E$18-SQRT(('Ejercicio 3 - TIR'!$E$18-'Ejercicio 3 - TIR'!$C$18)*('Ejercicio 3 - TIR'!$E$18-'Ejercicio 3 - TIR'!$D$18)*(1-N302)))</f>
        <v>38458.3965685714</v>
      </c>
      <c r="P302" s="27">
        <f ca="1" t="shared" si="2242"/>
        <v>0.274756560801362</v>
      </c>
      <c r="Q302" s="29">
        <f ca="1">IF(P302&lt;=('Ejercicio 3 - TIR'!$D$22-'Ejercicio 3 - TIR'!$C$22)/('Ejercicio 3 - TIR'!$E$22-'Ejercicio 3 - TIR'!$C$22),'Ejercicio 3 - TIR'!$C$22+SQRT(('Ejercicio 3 - TIR'!$E$22-'Ejercicio 3 - TIR'!$C$22)*('Ejercicio 3 - TIR'!$D$22-'Ejercicio 3 - TIR'!$C$22)*P302),'Ejercicio 3 - TIR'!$E$22-SQRT(('Ejercicio 3 - TIR'!$E$22-'Ejercicio 3 - TIR'!$C$22)*('Ejercicio 3 - TIR'!$E$22-'Ejercicio 3 - TIR'!$D$22)*(1-P302)))</f>
        <v>0.142238745680511</v>
      </c>
      <c r="R302" s="27">
        <f ca="1" t="shared" si="2242"/>
        <v>0.322089033765799</v>
      </c>
      <c r="S302" s="29">
        <f ca="1">IF(R302&lt;=('Ejercicio 3 - TIR'!$D$23-'Ejercicio 3 - TIR'!$C$23)/('Ejercicio 3 - TIR'!$E$23-'Ejercicio 3 - TIR'!$C$23),'Ejercicio 3 - TIR'!$C$23+SQRT(('Ejercicio 3 - TIR'!$E$23-'Ejercicio 3 - TIR'!$C$23)*('Ejercicio 3 - TIR'!$D$23-'Ejercicio 3 - TIR'!$C$23)*R302),'Ejercicio 3 - TIR'!$E$23-SQRT(('Ejercicio 3 - TIR'!$E$23-'Ejercicio 3 - TIR'!$C$23)*('Ejercicio 3 - TIR'!$E$23-'Ejercicio 3 - TIR'!$D$23)*(1-R302)))</f>
        <v>0.14407821132847</v>
      </c>
      <c r="T302" s="27">
        <f ca="1" t="shared" ref="T302:X302" si="2243">RAND()</f>
        <v>0.549626829895789</v>
      </c>
      <c r="U302" s="29">
        <f ca="1">IF(T302&lt;=('Ejercicio 3 - TIR'!$D$24-'Ejercicio 3 - TIR'!$C$24)/('Ejercicio 3 - TIR'!$E$24-'Ejercicio 3 - TIR'!$C$24),'Ejercicio 3 - TIR'!$C$24+SQRT(('Ejercicio 3 - TIR'!$E$24-'Ejercicio 3 - TIR'!$C$24)*('Ejercicio 3 - TIR'!$D$24-'Ejercicio 3 - TIR'!$C$24)*T302),'Ejercicio 3 - TIR'!$E$24-SQRT(('Ejercicio 3 - TIR'!$E$24-'Ejercicio 3 - TIR'!$C$24)*('Ejercicio 3 - TIR'!$E$24-'Ejercicio 3 - TIR'!$D$24)*(1-T302)))</f>
        <v>0.184488806324036</v>
      </c>
      <c r="V302" s="27">
        <f ca="1" t="shared" si="2243"/>
        <v>0.593861075068769</v>
      </c>
      <c r="W302" s="29">
        <f ca="1">IF(V302&lt;=('Ejercicio 3 - TIR'!$D$25-'Ejercicio 3 - TIR'!$C$25)/('Ejercicio 3 - TIR'!$E$25-'Ejercicio 3 - TIR'!$C$25),'Ejercicio 3 - TIR'!$C$25+SQRT(('Ejercicio 3 - TIR'!$E$25-'Ejercicio 3 - TIR'!$C$25)*('Ejercicio 3 - TIR'!$D$25-'Ejercicio 3 - TIR'!$C$25)*V302),'Ejercicio 3 - TIR'!$E$25-SQRT(('Ejercicio 3 - TIR'!$E$25-'Ejercicio 3 - TIR'!$C$25)*('Ejercicio 3 - TIR'!$E$25-'Ejercicio 3 - TIR'!$D$25)*(1-V302)))</f>
        <v>0.212297397473658</v>
      </c>
      <c r="X302" s="27">
        <f ca="1" t="shared" si="2243"/>
        <v>0.60309622105293</v>
      </c>
      <c r="Y302" s="29">
        <f ca="1">IF(X302&lt;=('Ejercicio 3 - TIR'!$D$26-'Ejercicio 3 - TIR'!$C$26)/('Ejercicio 3 - TIR'!$E$26-'Ejercicio 3 - TIR'!$C$26),'Ejercicio 3 - TIR'!$C$26+SQRT(('Ejercicio 3 - TIR'!$E$26-'Ejercicio 3 - TIR'!$C$26)*('Ejercicio 3 - TIR'!$D$26-'Ejercicio 3 - TIR'!$C$26)*X302),'Ejercicio 3 - TIR'!$E$26-SQRT(('Ejercicio 3 - TIR'!$E$26-'Ejercicio 3 - TIR'!$C$26)*('Ejercicio 3 - TIR'!$E$26-'Ejercicio 3 - TIR'!$D$26)*(1-X302)))</f>
        <v>0.233704423469254</v>
      </c>
      <c r="Z302" s="27">
        <f ca="1" t="shared" si="1908"/>
        <v>1.14223874568051</v>
      </c>
      <c r="AA302" s="27">
        <f ca="1" t="shared" si="1909"/>
        <v>1.30681046106823</v>
      </c>
      <c r="AB302" s="27">
        <f ca="1" t="shared" si="1910"/>
        <v>1.54790236312248</v>
      </c>
      <c r="AC302" s="27">
        <f ca="1" t="shared" si="1911"/>
        <v>1.8765180063567</v>
      </c>
      <c r="AD302" s="27">
        <f ca="1" t="shared" si="1912"/>
        <v>2.31506856516197</v>
      </c>
      <c r="AE302" s="26">
        <f ca="1" t="shared" si="1913"/>
        <v>4742.74167102693</v>
      </c>
      <c r="AF302" s="26">
        <f ca="1" t="shared" si="1914"/>
        <v>5426.06740778149</v>
      </c>
      <c r="AG302" s="26">
        <f ca="1" t="shared" si="1915"/>
        <v>6427.11610687686</v>
      </c>
      <c r="AH302" s="26">
        <f ca="1" t="shared" si="1916"/>
        <v>7791.57612962785</v>
      </c>
      <c r="AI302" s="26">
        <f ca="1" t="shared" si="1917"/>
        <v>9612.50193691932</v>
      </c>
      <c r="AJ302" s="28">
        <f ca="1" t="shared" si="1918"/>
        <v>42358.9417657619</v>
      </c>
      <c r="AK302" s="28">
        <f ca="1" t="shared" si="1919"/>
        <v>57333.0577151473</v>
      </c>
      <c r="AL302" s="28">
        <f ca="1" t="shared" si="1920"/>
        <v>61856.8397549591</v>
      </c>
      <c r="AM302" s="28">
        <f ca="1" t="shared" si="1921"/>
        <v>72378.8362739467</v>
      </c>
      <c r="AN302" s="28">
        <f ca="1" t="shared" si="1922"/>
        <v>89033.8249624326</v>
      </c>
      <c r="AO302" s="28">
        <f ca="1">C302/'Ejercicio 3 - TIR'!$D$7</f>
        <v>14826.2420526766</v>
      </c>
      <c r="AP302" s="28">
        <f ca="1" t="shared" si="1923"/>
        <v>27532.6997130854</v>
      </c>
      <c r="AQ302" s="28">
        <f ca="1" t="shared" si="1924"/>
        <v>42506.8156624708</v>
      </c>
      <c r="AR302" s="28">
        <f ca="1" t="shared" si="1925"/>
        <v>47030.5977022825</v>
      </c>
      <c r="AS302" s="28">
        <f ca="1" t="shared" si="1926"/>
        <v>57552.5942212701</v>
      </c>
      <c r="AT302" s="28">
        <f ca="1" t="shared" si="1927"/>
        <v>74207.5829097561</v>
      </c>
      <c r="AU302" s="28">
        <f ca="1">AP302*'Ejercicio 3 - TIR'!$D$5</f>
        <v>13766.3498565427</v>
      </c>
      <c r="AV302" s="28">
        <f ca="1">AQ302*'Ejercicio 3 - TIR'!$D$5</f>
        <v>21253.4078312354</v>
      </c>
      <c r="AW302" s="28">
        <f ca="1">AR302*'Ejercicio 3 - TIR'!$D$5</f>
        <v>23515.2988511412</v>
      </c>
      <c r="AX302" s="28">
        <f ca="1">AS302*'Ejercicio 3 - TIR'!$D$5</f>
        <v>28776.297110635</v>
      </c>
      <c r="AY302" s="28">
        <f ca="1">AT302*'Ejercicio 3 - TIR'!$D$5</f>
        <v>37103.791454878</v>
      </c>
      <c r="AZ302" s="28">
        <f ca="1" t="shared" ref="AZ302:BD302" si="2244">AJ302-AU302-AE302</f>
        <v>23849.8502381923</v>
      </c>
      <c r="BA302" s="28">
        <f ca="1" t="shared" si="2244"/>
        <v>30653.5824761305</v>
      </c>
      <c r="BB302" s="28">
        <f ca="1" t="shared" si="2244"/>
        <v>31914.424796941</v>
      </c>
      <c r="BC302" s="28">
        <f ca="1" t="shared" si="2244"/>
        <v>35810.9630336838</v>
      </c>
      <c r="BD302" s="28">
        <f ca="1" t="shared" si="2244"/>
        <v>42317.5315706353</v>
      </c>
      <c r="BE302" s="28">
        <f ca="1" t="shared" ref="BE302:BI302" si="2245">AZ302/Z302</f>
        <v>20879.9170299405</v>
      </c>
      <c r="BF302" s="28">
        <f ca="1" t="shared" si="2245"/>
        <v>23456.7930004732</v>
      </c>
      <c r="BG302" s="28">
        <f ca="1" t="shared" si="2245"/>
        <v>20617.8539146114</v>
      </c>
      <c r="BH302" s="28">
        <f ca="1" t="shared" si="2245"/>
        <v>19083.7300320989</v>
      </c>
      <c r="BI302" s="28">
        <f ca="1" t="shared" si="2245"/>
        <v>18279.1698731716</v>
      </c>
      <c r="BJ302" s="28">
        <f ca="1" t="shared" si="1930"/>
        <v>77192.5546920976</v>
      </c>
      <c r="BK302" s="28">
        <f ca="1" t="shared" si="1931"/>
        <v>34323.766915634</v>
      </c>
      <c r="BL302" s="28">
        <f ca="1" t="shared" si="1932"/>
        <v>111516.321607732</v>
      </c>
      <c r="BM302" s="28">
        <f ca="1">BK302*'Ejercicio 3 - TIR'!$D$5</f>
        <v>17161.883457817</v>
      </c>
      <c r="BN302" s="28">
        <f ca="1" t="shared" si="1933"/>
        <v>94354.4381499146</v>
      </c>
      <c r="BO302" s="28">
        <f ca="1" t="shared" si="1934"/>
        <v>40756.6495307292</v>
      </c>
      <c r="BP302" s="28">
        <f ca="1" t="shared" si="1935"/>
        <v>-107474.738767774</v>
      </c>
      <c r="BQ302" s="28">
        <f ca="1" t="shared" ref="BQ302:BT302" si="2246">BE302</f>
        <v>20879.9170299405</v>
      </c>
      <c r="BR302" s="28">
        <f ca="1" t="shared" si="2246"/>
        <v>23456.7930004732</v>
      </c>
      <c r="BS302" s="28">
        <f ca="1" t="shared" si="2246"/>
        <v>20617.8539146114</v>
      </c>
      <c r="BT302" s="28">
        <f ca="1" t="shared" si="2246"/>
        <v>19083.7300320989</v>
      </c>
      <c r="BU302" s="28">
        <f ca="1" t="shared" si="1937"/>
        <v>59035.8194039008</v>
      </c>
      <c r="BV302" s="30">
        <f ca="1" t="shared" si="1938"/>
        <v>8.76420211145659</v>
      </c>
    </row>
    <row r="303" ht="15" customHeight="1" spans="1:74">
      <c r="A303" s="26">
        <v>302</v>
      </c>
      <c r="B303" s="27">
        <f ca="1" t="shared" ref="B303:F303" si="2247">RAND()</f>
        <v>0.214117793725239</v>
      </c>
      <c r="C303" s="28">
        <f ca="1">IF(B303&lt;=('Ejercicio 3 - TIR'!$D$13-'Ejercicio 3 - TIR'!$C$13)/('Ejercicio 3 - TIR'!$E$13-'Ejercicio 3 - TIR'!$C$13),'Ejercicio 3 - TIR'!$C$13+SQRT(('Ejercicio 3 - TIR'!$E$13-'Ejercicio 3 - TIR'!$C$13)*('Ejercicio 3 - TIR'!$D$13-'Ejercicio 3 - TIR'!$C$13)*B303),'Ejercicio 3 - TIR'!$E$13-SQRT(('Ejercicio 3 - TIR'!$E$13-'Ejercicio 3 - TIR'!$C$13)*('Ejercicio 3 - TIR'!$E$13-'Ejercicio 3 - TIR'!$D$13)*(1-B303)))</f>
        <v>69254.5727880921</v>
      </c>
      <c r="D303" s="27">
        <f ca="1" t="shared" si="2247"/>
        <v>0.786670647743958</v>
      </c>
      <c r="E303" s="28">
        <f ca="1">IF(D303&lt;=('Ejercicio 3 - TIR'!$D$14-'Ejercicio 3 - TIR'!$C$14)/('Ejercicio 3 - TIR'!$E$14-'Ejercicio 3 - TIR'!$C$14),'Ejercicio 3 - TIR'!$C$14+SQRT(('Ejercicio 3 - TIR'!$E$14-'Ejercicio 3 - TIR'!$C$14)*('Ejercicio 3 - TIR'!$D$14-'Ejercicio 3 - TIR'!$C$14)*D303),'Ejercicio 3 - TIR'!$E$14-SQRT(('Ejercicio 3 - TIR'!$E$14-'Ejercicio 3 - TIR'!$C$14)*('Ejercicio 3 - TIR'!$E$14-'Ejercicio 3 - TIR'!$D$14)*(1-D303)))</f>
        <v>34343.1985328804</v>
      </c>
      <c r="F303" s="27">
        <f ca="1" t="shared" si="2247"/>
        <v>0.655942600637213</v>
      </c>
      <c r="G303" s="28">
        <f ca="1">IF(F303&lt;=('Ejercicio 3 - TIR'!$D$18-'Ejercicio 3 - TIR'!$C$18)/('Ejercicio 3 - TIR'!$E$18-'Ejercicio 3 - TIR'!$C$18),'Ejercicio 3 - TIR'!$C$18+SQRT(('Ejercicio 3 - TIR'!$E$18-'Ejercicio 3 - TIR'!$C$18)*('Ejercicio 3 - TIR'!$D$18-'Ejercicio 3 - TIR'!$C$18)*F303),'Ejercicio 3 - TIR'!$E$18-SQRT(('Ejercicio 3 - TIR'!$E$18-'Ejercicio 3 - TIR'!$C$18)*('Ejercicio 3 - TIR'!$E$18-'Ejercicio 3 - TIR'!$D$18)*(1-F303)))</f>
        <v>39919.2434235471</v>
      </c>
      <c r="H303" s="27">
        <f ca="1" t="shared" ref="H303:L303" si="2248">RAND()</f>
        <v>0.688696382244659</v>
      </c>
      <c r="I303" s="28">
        <f ca="1">IF(H303&lt;=('Ejercicio 3 - TIR'!$D$18-'Ejercicio 3 - TIR'!$C$18)/('Ejercicio 3 - TIR'!$E$18-'Ejercicio 3 - TIR'!$C$18),'Ejercicio 3 - TIR'!$C$18+SQRT(('Ejercicio 3 - TIR'!$E$18-'Ejercicio 3 - TIR'!$C$18)*('Ejercicio 3 - TIR'!$D$18-'Ejercicio 3 - TIR'!$C$18)*H303),'Ejercicio 3 - TIR'!$E$18-SQRT(('Ejercicio 3 - TIR'!$E$18-'Ejercicio 3 - TIR'!$C$18)*('Ejercicio 3 - TIR'!$E$18-'Ejercicio 3 - TIR'!$D$18)*(1-H303)))</f>
        <v>40168.0468409089</v>
      </c>
      <c r="J303" s="27">
        <f ca="1" t="shared" si="2248"/>
        <v>0.118098644854671</v>
      </c>
      <c r="K303" s="28">
        <f ca="1">IF(J303&lt;=('Ejercicio 3 - TIR'!$D$18-'Ejercicio 3 - TIR'!$C$18)/('Ejercicio 3 - TIR'!$E$18-'Ejercicio 3 - TIR'!$C$18),'Ejercicio 3 - TIR'!$C$18+SQRT(('Ejercicio 3 - TIR'!$E$18-'Ejercicio 3 - TIR'!$C$18)*('Ejercicio 3 - TIR'!$D$18-'Ejercicio 3 - TIR'!$C$18)*J303),'Ejercicio 3 - TIR'!$E$18-SQRT(('Ejercicio 3 - TIR'!$E$18-'Ejercicio 3 - TIR'!$C$18)*('Ejercicio 3 - TIR'!$E$18-'Ejercicio 3 - TIR'!$D$18)*(1-J303)))</f>
        <v>34208.894953334</v>
      </c>
      <c r="L303" s="27">
        <f ca="1" t="shared" si="2248"/>
        <v>0.765574440447304</v>
      </c>
      <c r="M303" s="28">
        <f ca="1">IF(L303&lt;=('Ejercicio 3 - TIR'!$D$18-'Ejercicio 3 - TIR'!$C$18)/('Ejercicio 3 - TIR'!$E$18-'Ejercicio 3 - TIR'!$C$18),'Ejercicio 3 - TIR'!$C$18+SQRT(('Ejercicio 3 - TIR'!$E$18-'Ejercicio 3 - TIR'!$C$18)*('Ejercicio 3 - TIR'!$D$18-'Ejercicio 3 - TIR'!$C$18)*L303),'Ejercicio 3 - TIR'!$E$18-SQRT(('Ejercicio 3 - TIR'!$E$18-'Ejercicio 3 - TIR'!$C$18)*('Ejercicio 3 - TIR'!$E$18-'Ejercicio 3 - TIR'!$D$18)*(1-L303)))</f>
        <v>40806.9203481865</v>
      </c>
      <c r="N303" s="27">
        <f ca="1" t="shared" ref="N303:R303" si="2249">RAND()</f>
        <v>0.163467367713386</v>
      </c>
      <c r="O303" s="28">
        <f ca="1">IF(N303&lt;=('Ejercicio 3 - TIR'!$D$18-'Ejercicio 3 - TIR'!$C$18)/('Ejercicio 3 - TIR'!$E$18-'Ejercicio 3 - TIR'!$C$18),'Ejercicio 3 - TIR'!$C$18+SQRT(('Ejercicio 3 - TIR'!$E$18-'Ejercicio 3 - TIR'!$C$18)*('Ejercicio 3 - TIR'!$D$18-'Ejercicio 3 - TIR'!$C$18)*N303),'Ejercicio 3 - TIR'!$E$18-SQRT(('Ejercicio 3 - TIR'!$E$18-'Ejercicio 3 - TIR'!$C$18)*('Ejercicio 3 - TIR'!$E$18-'Ejercicio 3 - TIR'!$D$18)*(1-N303)))</f>
        <v>34951.7779793735</v>
      </c>
      <c r="P303" s="27">
        <f ca="1" t="shared" si="2249"/>
        <v>0.343324612157393</v>
      </c>
      <c r="Q303" s="29">
        <f ca="1">IF(P303&lt;=('Ejercicio 3 - TIR'!$D$22-'Ejercicio 3 - TIR'!$C$22)/('Ejercicio 3 - TIR'!$E$22-'Ejercicio 3 - TIR'!$C$22),'Ejercicio 3 - TIR'!$C$22+SQRT(('Ejercicio 3 - TIR'!$E$22-'Ejercicio 3 - TIR'!$C$22)*('Ejercicio 3 - TIR'!$D$22-'Ejercicio 3 - TIR'!$C$22)*P303),'Ejercicio 3 - TIR'!$E$22-SQRT(('Ejercicio 3 - TIR'!$E$22-'Ejercicio 3 - TIR'!$C$22)*('Ejercicio 3 - TIR'!$E$22-'Ejercicio 3 - TIR'!$D$22)*(1-P303)))</f>
        <v>0.144859290051876</v>
      </c>
      <c r="R303" s="27">
        <f ca="1" t="shared" si="2249"/>
        <v>0.834417383171767</v>
      </c>
      <c r="S303" s="29">
        <f ca="1">IF(R303&lt;=('Ejercicio 3 - TIR'!$D$23-'Ejercicio 3 - TIR'!$C$23)/('Ejercicio 3 - TIR'!$E$23-'Ejercicio 3 - TIR'!$C$23),'Ejercicio 3 - TIR'!$C$23+SQRT(('Ejercicio 3 - TIR'!$E$23-'Ejercicio 3 - TIR'!$C$23)*('Ejercicio 3 - TIR'!$D$23-'Ejercicio 3 - TIR'!$C$23)*R303),'Ejercicio 3 - TIR'!$E$23-SQRT(('Ejercicio 3 - TIR'!$E$23-'Ejercicio 3 - TIR'!$C$23)*('Ejercicio 3 - TIR'!$E$23-'Ejercicio 3 - TIR'!$D$23)*(1-R303)))</f>
        <v>0.162735912700324</v>
      </c>
      <c r="T303" s="27">
        <f ca="1" t="shared" ref="T303:X303" si="2250">RAND()</f>
        <v>0.268950827878986</v>
      </c>
      <c r="U303" s="29">
        <f ca="1">IF(T303&lt;=('Ejercicio 3 - TIR'!$D$24-'Ejercicio 3 - TIR'!$C$24)/('Ejercicio 3 - TIR'!$E$24-'Ejercicio 3 - TIR'!$C$24),'Ejercicio 3 - TIR'!$C$24+SQRT(('Ejercicio 3 - TIR'!$E$24-'Ejercicio 3 - TIR'!$C$24)*('Ejercicio 3 - TIR'!$D$24-'Ejercicio 3 - TIR'!$C$24)*T303),'Ejercicio 3 - TIR'!$E$24-SQRT(('Ejercicio 3 - TIR'!$E$24-'Ejercicio 3 - TIR'!$C$24)*('Ejercicio 3 - TIR'!$E$24-'Ejercicio 3 - TIR'!$D$24)*(1-T303)))</f>
        <v>0.173765452626573</v>
      </c>
      <c r="V303" s="27">
        <f ca="1" t="shared" si="2250"/>
        <v>0.57569861797018</v>
      </c>
      <c r="W303" s="29">
        <f ca="1">IF(V303&lt;=('Ejercicio 3 - TIR'!$D$25-'Ejercicio 3 - TIR'!$C$25)/('Ejercicio 3 - TIR'!$E$25-'Ejercicio 3 - TIR'!$C$25),'Ejercicio 3 - TIR'!$C$25+SQRT(('Ejercicio 3 - TIR'!$E$25-'Ejercicio 3 - TIR'!$C$25)*('Ejercicio 3 - TIR'!$D$25-'Ejercicio 3 - TIR'!$C$25)*V303),'Ejercicio 3 - TIR'!$E$25-SQRT(('Ejercicio 3 - TIR'!$E$25-'Ejercicio 3 - TIR'!$C$25)*('Ejercicio 3 - TIR'!$E$25-'Ejercicio 3 - TIR'!$D$25)*(1-V303)))</f>
        <v>0.211463590760109</v>
      </c>
      <c r="X303" s="27">
        <f ca="1" t="shared" si="2250"/>
        <v>0.254726351194214</v>
      </c>
      <c r="Y303" s="29">
        <f ca="1">IF(X303&lt;=('Ejercicio 3 - TIR'!$D$26-'Ejercicio 3 - TIR'!$C$26)/('Ejercicio 3 - TIR'!$E$26-'Ejercicio 3 - TIR'!$C$26),'Ejercicio 3 - TIR'!$C$26+SQRT(('Ejercicio 3 - TIR'!$E$26-'Ejercicio 3 - TIR'!$C$26)*('Ejercicio 3 - TIR'!$D$26-'Ejercicio 3 - TIR'!$C$26)*X303),'Ejercicio 3 - TIR'!$E$26-SQRT(('Ejercicio 3 - TIR'!$E$26-'Ejercicio 3 - TIR'!$C$26)*('Ejercicio 3 - TIR'!$E$26-'Ejercicio 3 - TIR'!$D$26)*(1-X303)))</f>
        <v>0.216225200632681</v>
      </c>
      <c r="Z303" s="27">
        <f ca="1" t="shared" si="1908"/>
        <v>1.14485929005188</v>
      </c>
      <c r="AA303" s="27">
        <f ca="1" t="shared" si="1909"/>
        <v>1.33116901153191</v>
      </c>
      <c r="AB303" s="27">
        <f ca="1" t="shared" si="1910"/>
        <v>1.56248019734322</v>
      </c>
      <c r="AC303" s="27">
        <f ca="1" t="shared" si="1911"/>
        <v>1.89288787036499</v>
      </c>
      <c r="AD303" s="27">
        <f ca="1" t="shared" si="1912"/>
        <v>2.30217792990982</v>
      </c>
      <c r="AE303" s="26">
        <f ca="1" t="shared" si="1913"/>
        <v>4974.93135758369</v>
      </c>
      <c r="AF303" s="26">
        <f ca="1" t="shared" si="1914"/>
        <v>5784.53135268154</v>
      </c>
      <c r="AG303" s="26">
        <f ca="1" t="shared" si="1915"/>
        <v>6789.68306141284</v>
      </c>
      <c r="AH303" s="26">
        <f ca="1" t="shared" si="1916"/>
        <v>8225.45382170229</v>
      </c>
      <c r="AI303" s="26">
        <f ca="1" t="shared" si="1917"/>
        <v>10004.0042245947</v>
      </c>
      <c r="AJ303" s="28">
        <f ca="1" t="shared" si="1918"/>
        <v>45701.9166852901</v>
      </c>
      <c r="AK303" s="28">
        <f ca="1" t="shared" si="1919"/>
        <v>53470.4592083803</v>
      </c>
      <c r="AL303" s="28">
        <f ca="1" t="shared" si="1920"/>
        <v>53450.720937579</v>
      </c>
      <c r="AM303" s="28">
        <f ca="1" t="shared" si="1921"/>
        <v>77242.9245540324</v>
      </c>
      <c r="AN303" s="28">
        <f ca="1" t="shared" si="1922"/>
        <v>80465.2118752217</v>
      </c>
      <c r="AO303" s="28">
        <f ca="1">C303/'Ejercicio 3 - TIR'!$D$7</f>
        <v>13850.9145576184</v>
      </c>
      <c r="AP303" s="28">
        <f ca="1" t="shared" si="1923"/>
        <v>31851.0021276717</v>
      </c>
      <c r="AQ303" s="28">
        <f ca="1" t="shared" si="1924"/>
        <v>39619.5446507618</v>
      </c>
      <c r="AR303" s="28">
        <f ca="1" t="shared" si="1925"/>
        <v>39599.8063799605</v>
      </c>
      <c r="AS303" s="28">
        <f ca="1" t="shared" si="1926"/>
        <v>63392.0099964139</v>
      </c>
      <c r="AT303" s="28">
        <f ca="1" t="shared" si="1927"/>
        <v>66614.2973176033</v>
      </c>
      <c r="AU303" s="28">
        <f ca="1">AP303*'Ejercicio 3 - TIR'!$D$5</f>
        <v>15925.5010638359</v>
      </c>
      <c r="AV303" s="28">
        <f ca="1">AQ303*'Ejercicio 3 - TIR'!$D$5</f>
        <v>19809.7723253809</v>
      </c>
      <c r="AW303" s="28">
        <f ca="1">AR303*'Ejercicio 3 - TIR'!$D$5</f>
        <v>19799.9031899803</v>
      </c>
      <c r="AX303" s="28">
        <f ca="1">AS303*'Ejercicio 3 - TIR'!$D$5</f>
        <v>31696.004998207</v>
      </c>
      <c r="AY303" s="28">
        <f ca="1">AT303*'Ejercicio 3 - TIR'!$D$5</f>
        <v>33307.1486588016</v>
      </c>
      <c r="AZ303" s="28">
        <f ca="1" t="shared" ref="AZ303:BD303" si="2251">AJ303-AU303-AE303</f>
        <v>24801.4842638706</v>
      </c>
      <c r="BA303" s="28">
        <f ca="1" t="shared" si="2251"/>
        <v>27876.1555303178</v>
      </c>
      <c r="BB303" s="28">
        <f ca="1" t="shared" si="2251"/>
        <v>26861.1346861859</v>
      </c>
      <c r="BC303" s="28">
        <f ca="1" t="shared" si="2251"/>
        <v>37321.4657341231</v>
      </c>
      <c r="BD303" s="28">
        <f ca="1" t="shared" si="2251"/>
        <v>37154.0589918254</v>
      </c>
      <c r="BE303" s="28">
        <f ca="1" t="shared" ref="BE303:BI303" si="2252">AZ303/Z303</f>
        <v>21663.3471723383</v>
      </c>
      <c r="BF303" s="28">
        <f ca="1" t="shared" si="2252"/>
        <v>20941.1091220024</v>
      </c>
      <c r="BG303" s="28">
        <f ca="1" t="shared" si="2252"/>
        <v>17191.3440771022</v>
      </c>
      <c r="BH303" s="28">
        <f ca="1" t="shared" si="2252"/>
        <v>19716.6806964254</v>
      </c>
      <c r="BI303" s="28">
        <f ca="1" t="shared" si="2252"/>
        <v>16138.6565778088</v>
      </c>
      <c r="BJ303" s="28">
        <f ca="1" t="shared" si="1930"/>
        <v>79064.1537049087</v>
      </c>
      <c r="BK303" s="28">
        <f ca="1" t="shared" si="1931"/>
        <v>31887.2698036158</v>
      </c>
      <c r="BL303" s="28">
        <f ca="1" t="shared" si="1932"/>
        <v>110951.423508524</v>
      </c>
      <c r="BM303" s="28">
        <f ca="1">BK303*'Ejercicio 3 - TIR'!$D$5</f>
        <v>15943.6349018079</v>
      </c>
      <c r="BN303" s="28">
        <f ca="1" t="shared" si="1933"/>
        <v>95007.7886067166</v>
      </c>
      <c r="BO303" s="28">
        <f ca="1" t="shared" si="1934"/>
        <v>41268.6558116896</v>
      </c>
      <c r="BP303" s="28">
        <f ca="1" t="shared" si="1935"/>
        <v>-103597.771320973</v>
      </c>
      <c r="BQ303" s="28">
        <f ca="1" t="shared" ref="BQ303:BT303" si="2253">BE303</f>
        <v>21663.3471723383</v>
      </c>
      <c r="BR303" s="28">
        <f ca="1" t="shared" si="2253"/>
        <v>20941.1091220024</v>
      </c>
      <c r="BS303" s="28">
        <f ca="1" t="shared" si="2253"/>
        <v>17191.3440771022</v>
      </c>
      <c r="BT303" s="28">
        <f ca="1" t="shared" si="2253"/>
        <v>19716.6806964254</v>
      </c>
      <c r="BU303" s="28">
        <f ca="1" t="shared" si="1937"/>
        <v>57407.3123894984</v>
      </c>
      <c r="BV303" s="30">
        <f ca="1" t="shared" si="1938"/>
        <v>8.50686541746411</v>
      </c>
    </row>
    <row r="304" ht="15" customHeight="1" spans="1:74">
      <c r="A304" s="26">
        <v>303</v>
      </c>
      <c r="B304" s="27">
        <f ca="1" t="shared" ref="B304:F304" si="2254">RAND()</f>
        <v>0.579217277288858</v>
      </c>
      <c r="C304" s="28">
        <f ca="1">IF(B304&lt;=('Ejercicio 3 - TIR'!$D$13-'Ejercicio 3 - TIR'!$C$13)/('Ejercicio 3 - TIR'!$E$13-'Ejercicio 3 - TIR'!$C$13),'Ejercicio 3 - TIR'!$C$13+SQRT(('Ejercicio 3 - TIR'!$E$13-'Ejercicio 3 - TIR'!$C$13)*('Ejercicio 3 - TIR'!$D$13-'Ejercicio 3 - TIR'!$C$13)*B304),'Ejercicio 3 - TIR'!$E$13-SQRT(('Ejercicio 3 - TIR'!$E$13-'Ejercicio 3 - TIR'!$C$13)*('Ejercicio 3 - TIR'!$E$13-'Ejercicio 3 - TIR'!$D$13)*(1-B304)))</f>
        <v>77529.1462722626</v>
      </c>
      <c r="D304" s="27">
        <f ca="1" t="shared" si="2254"/>
        <v>0.0447054328272503</v>
      </c>
      <c r="E304" s="28">
        <f ca="1">IF(D304&lt;=('Ejercicio 3 - TIR'!$D$14-'Ejercicio 3 - TIR'!$C$14)/('Ejercicio 3 - TIR'!$E$14-'Ejercicio 3 - TIR'!$C$14),'Ejercicio 3 - TIR'!$C$14+SQRT(('Ejercicio 3 - TIR'!$E$14-'Ejercicio 3 - TIR'!$C$14)*('Ejercicio 3 - TIR'!$D$14-'Ejercicio 3 - TIR'!$C$14)*D304),'Ejercicio 3 - TIR'!$E$14-SQRT(('Ejercicio 3 - TIR'!$E$14-'Ejercicio 3 - TIR'!$C$14)*('Ejercicio 3 - TIR'!$E$14-'Ejercicio 3 - TIR'!$D$14)*(1-D304)))</f>
        <v>26831.0946076169</v>
      </c>
      <c r="F304" s="27">
        <f ca="1" t="shared" si="2254"/>
        <v>0.529130158379482</v>
      </c>
      <c r="G304" s="28">
        <f ca="1">IF(F304&lt;=('Ejercicio 3 - TIR'!$D$18-'Ejercicio 3 - TIR'!$C$18)/('Ejercicio 3 - TIR'!$E$18-'Ejercicio 3 - TIR'!$C$18),'Ejercicio 3 - TIR'!$C$18+SQRT(('Ejercicio 3 - TIR'!$E$18-'Ejercicio 3 - TIR'!$C$18)*('Ejercicio 3 - TIR'!$D$18-'Ejercicio 3 - TIR'!$C$18)*F304),'Ejercicio 3 - TIR'!$E$18-SQRT(('Ejercicio 3 - TIR'!$E$18-'Ejercicio 3 - TIR'!$C$18)*('Ejercicio 3 - TIR'!$E$18-'Ejercicio 3 - TIR'!$D$18)*(1-F304)))</f>
        <v>38908.957501129</v>
      </c>
      <c r="H304" s="27">
        <f ca="1" t="shared" ref="H304:L304" si="2255">RAND()</f>
        <v>0.489656041832994</v>
      </c>
      <c r="I304" s="28">
        <f ca="1">IF(H304&lt;=('Ejercicio 3 - TIR'!$D$18-'Ejercicio 3 - TIR'!$C$18)/('Ejercicio 3 - TIR'!$E$18-'Ejercicio 3 - TIR'!$C$18),'Ejercicio 3 - TIR'!$C$18+SQRT(('Ejercicio 3 - TIR'!$E$18-'Ejercicio 3 - TIR'!$C$18)*('Ejercicio 3 - TIR'!$D$18-'Ejercicio 3 - TIR'!$C$18)*H304),'Ejercicio 3 - TIR'!$E$18-SQRT(('Ejercicio 3 - TIR'!$E$18-'Ejercicio 3 - TIR'!$C$18)*('Ejercicio 3 - TIR'!$E$18-'Ejercicio 3 - TIR'!$D$18)*(1-H304)))</f>
        <v>38570.2045643584</v>
      </c>
      <c r="J304" s="27">
        <f ca="1" t="shared" si="2255"/>
        <v>0.981574655876613</v>
      </c>
      <c r="K304" s="28">
        <f ca="1">IF(J304&lt;=('Ejercicio 3 - TIR'!$D$18-'Ejercicio 3 - TIR'!$C$18)/('Ejercicio 3 - TIR'!$E$18-'Ejercicio 3 - TIR'!$C$18),'Ejercicio 3 - TIR'!$C$18+SQRT(('Ejercicio 3 - TIR'!$E$18-'Ejercicio 3 - TIR'!$C$18)*('Ejercicio 3 - TIR'!$D$18-'Ejercicio 3 - TIR'!$C$18)*J304),'Ejercicio 3 - TIR'!$E$18-SQRT(('Ejercicio 3 - TIR'!$E$18-'Ejercicio 3 - TIR'!$C$18)*('Ejercicio 3 - TIR'!$E$18-'Ejercicio 3 - TIR'!$D$18)*(1-J304)))</f>
        <v>43824.4572278075</v>
      </c>
      <c r="L304" s="27">
        <f ca="1" t="shared" si="2255"/>
        <v>0.104599150188096</v>
      </c>
      <c r="M304" s="28">
        <f ca="1">IF(L304&lt;=('Ejercicio 3 - TIR'!$D$18-'Ejercicio 3 - TIR'!$C$18)/('Ejercicio 3 - TIR'!$E$18-'Ejercicio 3 - TIR'!$C$18),'Ejercicio 3 - TIR'!$C$18+SQRT(('Ejercicio 3 - TIR'!$E$18-'Ejercicio 3 - TIR'!$C$18)*('Ejercicio 3 - TIR'!$D$18-'Ejercicio 3 - TIR'!$C$18)*L304),'Ejercicio 3 - TIR'!$E$18-SQRT(('Ejercicio 3 - TIR'!$E$18-'Ejercicio 3 - TIR'!$C$18)*('Ejercicio 3 - TIR'!$E$18-'Ejercicio 3 - TIR'!$D$18)*(1-L304)))</f>
        <v>33961.0443734215</v>
      </c>
      <c r="N304" s="27">
        <f ca="1" t="shared" ref="N304:R304" si="2256">RAND()</f>
        <v>0.108274618030198</v>
      </c>
      <c r="O304" s="28">
        <f ca="1">IF(N304&lt;=('Ejercicio 3 - TIR'!$D$18-'Ejercicio 3 - TIR'!$C$18)/('Ejercicio 3 - TIR'!$E$18-'Ejercicio 3 - TIR'!$C$18),'Ejercicio 3 - TIR'!$C$18+SQRT(('Ejercicio 3 - TIR'!$E$18-'Ejercicio 3 - TIR'!$C$18)*('Ejercicio 3 - TIR'!$D$18-'Ejercicio 3 - TIR'!$C$18)*N304),'Ejercicio 3 - TIR'!$E$18-SQRT(('Ejercicio 3 - TIR'!$E$18-'Ejercicio 3 - TIR'!$C$18)*('Ejercicio 3 - TIR'!$E$18-'Ejercicio 3 - TIR'!$D$18)*(1-N304)))</f>
        <v>34030.0363155349</v>
      </c>
      <c r="P304" s="27">
        <f ca="1" t="shared" si="2256"/>
        <v>0.0425218756752399</v>
      </c>
      <c r="Q304" s="29">
        <f ca="1">IF(P304&lt;=('Ejercicio 3 - TIR'!$D$22-'Ejercicio 3 - TIR'!$C$22)/('Ejercicio 3 - TIR'!$E$22-'Ejercicio 3 - TIR'!$C$22),'Ejercicio 3 - TIR'!$C$22+SQRT(('Ejercicio 3 - TIR'!$E$22-'Ejercicio 3 - TIR'!$C$22)*('Ejercicio 3 - TIR'!$D$22-'Ejercicio 3 - TIR'!$C$22)*P304),'Ejercicio 3 - TIR'!$E$22-SQRT(('Ejercicio 3 - TIR'!$E$22-'Ejercicio 3 - TIR'!$C$22)*('Ejercicio 3 - TIR'!$E$22-'Ejercicio 3 - TIR'!$D$22)*(1-P304)))</f>
        <v>0.128748678541096</v>
      </c>
      <c r="R304" s="27">
        <f ca="1" t="shared" si="2256"/>
        <v>0.410687934541679</v>
      </c>
      <c r="S304" s="29">
        <f ca="1">IF(R304&lt;=('Ejercicio 3 - TIR'!$D$23-'Ejercicio 3 - TIR'!$C$23)/('Ejercicio 3 - TIR'!$E$23-'Ejercicio 3 - TIR'!$C$23),'Ejercicio 3 - TIR'!$C$23+SQRT(('Ejercicio 3 - TIR'!$E$23-'Ejercicio 3 - TIR'!$C$23)*('Ejercicio 3 - TIR'!$D$23-'Ejercicio 3 - TIR'!$C$23)*R304),'Ejercicio 3 - TIR'!$E$23-SQRT(('Ejercicio 3 - TIR'!$E$23-'Ejercicio 3 - TIR'!$C$23)*('Ejercicio 3 - TIR'!$E$23-'Ejercicio 3 - TIR'!$D$23)*(1-R304)))</f>
        <v>0.147188936760657</v>
      </c>
      <c r="T304" s="27">
        <f ca="1" t="shared" ref="T304:X304" si="2257">RAND()</f>
        <v>0.204885627729352</v>
      </c>
      <c r="U304" s="29">
        <f ca="1">IF(T304&lt;=('Ejercicio 3 - TIR'!$D$24-'Ejercicio 3 - TIR'!$C$24)/('Ejercicio 3 - TIR'!$E$24-'Ejercicio 3 - TIR'!$C$24),'Ejercicio 3 - TIR'!$C$24+SQRT(('Ejercicio 3 - TIR'!$E$24-'Ejercicio 3 - TIR'!$C$24)*('Ejercicio 3 - TIR'!$D$24-'Ejercicio 3 - TIR'!$C$24)*T304),'Ejercicio 3 - TIR'!$E$24-SQRT(('Ejercicio 3 - TIR'!$E$24-'Ejercicio 3 - TIR'!$C$24)*('Ejercicio 3 - TIR'!$E$24-'Ejercicio 3 - TIR'!$D$24)*(1-T304)))</f>
        <v>0.170742705181139</v>
      </c>
      <c r="V304" s="27">
        <f ca="1" t="shared" si="2257"/>
        <v>0.10156183035241</v>
      </c>
      <c r="W304" s="29">
        <f ca="1">IF(V304&lt;=('Ejercicio 3 - TIR'!$D$25-'Ejercicio 3 - TIR'!$C$25)/('Ejercicio 3 - TIR'!$E$25-'Ejercicio 3 - TIR'!$C$25),'Ejercicio 3 - TIR'!$C$25+SQRT(('Ejercicio 3 - TIR'!$E$25-'Ejercicio 3 - TIR'!$C$25)*('Ejercicio 3 - TIR'!$D$25-'Ejercicio 3 - TIR'!$C$25)*V304),'Ejercicio 3 - TIR'!$E$25-SQRT(('Ejercicio 3 - TIR'!$E$25-'Ejercicio 3 - TIR'!$C$25)*('Ejercicio 3 - TIR'!$E$25-'Ejercicio 3 - TIR'!$D$25)*(1-V304)))</f>
        <v>0.191924200706688</v>
      </c>
      <c r="X304" s="27">
        <f ca="1" t="shared" si="2257"/>
        <v>0.218911915114871</v>
      </c>
      <c r="Y304" s="29">
        <f ca="1">IF(X304&lt;=('Ejercicio 3 - TIR'!$D$26-'Ejercicio 3 - TIR'!$C$26)/('Ejercicio 3 - TIR'!$E$26-'Ejercicio 3 - TIR'!$C$26),'Ejercicio 3 - TIR'!$C$26+SQRT(('Ejercicio 3 - TIR'!$E$26-'Ejercicio 3 - TIR'!$C$26)*('Ejercicio 3 - TIR'!$D$26-'Ejercicio 3 - TIR'!$C$26)*X304),'Ejercicio 3 - TIR'!$E$26-SQRT(('Ejercicio 3 - TIR'!$E$26-'Ejercicio 3 - TIR'!$C$26)*('Ejercicio 3 - TIR'!$E$26-'Ejercicio 3 - TIR'!$D$26)*(1-X304)))</f>
        <v>0.214311770211364</v>
      </c>
      <c r="Z304" s="27">
        <f ca="1" t="shared" si="1908"/>
        <v>1.1287486785411</v>
      </c>
      <c r="AA304" s="27">
        <f ca="1" t="shared" si="1909"/>
        <v>1.29488799640556</v>
      </c>
      <c r="AB304" s="27">
        <f ca="1" t="shared" si="1910"/>
        <v>1.51598067581843</v>
      </c>
      <c r="AC304" s="27">
        <f ca="1" t="shared" si="1911"/>
        <v>1.80693405531166</v>
      </c>
      <c r="AD304" s="27">
        <f ca="1" t="shared" si="1912"/>
        <v>2.1941812913607</v>
      </c>
      <c r="AE304" s="26">
        <f ca="1" t="shared" si="1913"/>
        <v>3454.4679745418</v>
      </c>
      <c r="AF304" s="26">
        <f ca="1" t="shared" si="1914"/>
        <v>3962.92744278835</v>
      </c>
      <c r="AG304" s="26">
        <f ca="1" t="shared" si="1915"/>
        <v>4639.56839480661</v>
      </c>
      <c r="AH304" s="26">
        <f ca="1" t="shared" si="1916"/>
        <v>5530.01385060388</v>
      </c>
      <c r="AI304" s="26">
        <f ca="1" t="shared" si="1917"/>
        <v>6715.16090822015</v>
      </c>
      <c r="AJ304" s="28">
        <f ca="1" t="shared" si="1918"/>
        <v>43918.434362811</v>
      </c>
      <c r="AK304" s="28">
        <f ca="1" t="shared" si="1919"/>
        <v>49944.0949092945</v>
      </c>
      <c r="AL304" s="28">
        <f ca="1" t="shared" si="1920"/>
        <v>66437.0302855873</v>
      </c>
      <c r="AM304" s="28">
        <f ca="1" t="shared" si="1921"/>
        <v>61365.3676322859</v>
      </c>
      <c r="AN304" s="28">
        <f ca="1" t="shared" si="1922"/>
        <v>74668.0690278719</v>
      </c>
      <c r="AO304" s="28">
        <f ca="1">C304/'Ejercicio 3 - TIR'!$D$7</f>
        <v>15505.8292544525</v>
      </c>
      <c r="AP304" s="28">
        <f ca="1" t="shared" si="1923"/>
        <v>28412.6051083585</v>
      </c>
      <c r="AQ304" s="28">
        <f ca="1" t="shared" si="1924"/>
        <v>34438.265654842</v>
      </c>
      <c r="AR304" s="28">
        <f ca="1" t="shared" si="1925"/>
        <v>50931.2010311348</v>
      </c>
      <c r="AS304" s="28">
        <f ca="1" t="shared" si="1926"/>
        <v>45859.5383778334</v>
      </c>
      <c r="AT304" s="28">
        <f ca="1" t="shared" si="1927"/>
        <v>59162.2397734194</v>
      </c>
      <c r="AU304" s="28">
        <f ca="1">AP304*'Ejercicio 3 - TIR'!$D$5</f>
        <v>14206.3025541792</v>
      </c>
      <c r="AV304" s="28">
        <f ca="1">AQ304*'Ejercicio 3 - TIR'!$D$5</f>
        <v>17219.132827421</v>
      </c>
      <c r="AW304" s="28">
        <f ca="1">AR304*'Ejercicio 3 - TIR'!$D$5</f>
        <v>25465.6005155674</v>
      </c>
      <c r="AX304" s="28">
        <f ca="1">AS304*'Ejercicio 3 - TIR'!$D$5</f>
        <v>22929.7691889167</v>
      </c>
      <c r="AY304" s="28">
        <f ca="1">AT304*'Ejercicio 3 - TIR'!$D$5</f>
        <v>29581.1198867097</v>
      </c>
      <c r="AZ304" s="28">
        <f ca="1" t="shared" ref="AZ304:BD304" si="2258">AJ304-AU304-AE304</f>
        <v>26257.66383409</v>
      </c>
      <c r="BA304" s="28">
        <f ca="1" t="shared" si="2258"/>
        <v>28762.0346390851</v>
      </c>
      <c r="BB304" s="28">
        <f ca="1" t="shared" si="2258"/>
        <v>36331.8613752133</v>
      </c>
      <c r="BC304" s="28">
        <f ca="1" t="shared" si="2258"/>
        <v>32905.5845927653</v>
      </c>
      <c r="BD304" s="28">
        <f ca="1" t="shared" si="2258"/>
        <v>38371.788232942</v>
      </c>
      <c r="BE304" s="28">
        <f ca="1" t="shared" ref="BE304:BI304" si="2259">AZ304/Z304</f>
        <v>23262.630852448</v>
      </c>
      <c r="BF304" s="28">
        <f ca="1" t="shared" si="2259"/>
        <v>22211.9864566857</v>
      </c>
      <c r="BG304" s="28">
        <f ca="1" t="shared" si="2259"/>
        <v>23965.9132565123</v>
      </c>
      <c r="BH304" s="28">
        <f ca="1" t="shared" si="2259"/>
        <v>18210.7279986428</v>
      </c>
      <c r="BI304" s="28">
        <f ca="1" t="shared" si="2259"/>
        <v>17487.9753026907</v>
      </c>
      <c r="BJ304" s="28">
        <f ca="1" t="shared" si="1930"/>
        <v>58872.2858147621</v>
      </c>
      <c r="BK304" s="28">
        <f ca="1" t="shared" si="1931"/>
        <v>34022.6004571532</v>
      </c>
      <c r="BL304" s="28">
        <f ca="1" t="shared" si="1932"/>
        <v>92894.8862719153</v>
      </c>
      <c r="BM304" s="28">
        <f ca="1">BK304*'Ejercicio 3 - TIR'!$D$5</f>
        <v>17011.3002285766</v>
      </c>
      <c r="BN304" s="28">
        <f ca="1" t="shared" si="1933"/>
        <v>75883.5860433387</v>
      </c>
      <c r="BO304" s="28">
        <f ca="1" t="shared" si="1934"/>
        <v>34584.0092348432</v>
      </c>
      <c r="BP304" s="28">
        <f ca="1" t="shared" si="1935"/>
        <v>-104360.24087988</v>
      </c>
      <c r="BQ304" s="28">
        <f ca="1" t="shared" ref="BQ304:BT304" si="2260">BE304</f>
        <v>23262.630852448</v>
      </c>
      <c r="BR304" s="28">
        <f ca="1" t="shared" si="2260"/>
        <v>22211.9864566857</v>
      </c>
      <c r="BS304" s="28">
        <f ca="1" t="shared" si="2260"/>
        <v>23965.9132565123</v>
      </c>
      <c r="BT304" s="28">
        <f ca="1" t="shared" si="2260"/>
        <v>18210.7279986428</v>
      </c>
      <c r="BU304" s="28">
        <f ca="1" t="shared" si="1937"/>
        <v>52071.9845375339</v>
      </c>
      <c r="BV304" s="30">
        <f ca="1" t="shared" si="1938"/>
        <v>9.30370877510482</v>
      </c>
    </row>
    <row r="305" ht="15" customHeight="1" spans="1:74">
      <c r="A305" s="26">
        <v>304</v>
      </c>
      <c r="B305" s="27">
        <f ca="1" t="shared" ref="B305:F305" si="2261">RAND()</f>
        <v>0.976688890019871</v>
      </c>
      <c r="C305" s="28">
        <f ca="1">IF(B305&lt;=('Ejercicio 3 - TIR'!$D$13-'Ejercicio 3 - TIR'!$C$13)/('Ejercicio 3 - TIR'!$E$13-'Ejercicio 3 - TIR'!$C$13),'Ejercicio 3 - TIR'!$C$13+SQRT(('Ejercicio 3 - TIR'!$E$13-'Ejercicio 3 - TIR'!$C$13)*('Ejercicio 3 - TIR'!$D$13-'Ejercicio 3 - TIR'!$C$13)*B305),'Ejercicio 3 - TIR'!$E$13-SQRT(('Ejercicio 3 - TIR'!$E$13-'Ejercicio 3 - TIR'!$C$13)*('Ejercicio 3 - TIR'!$E$13-'Ejercicio 3 - TIR'!$D$13)*(1-B305)))</f>
        <v>94711.0178695561</v>
      </c>
      <c r="D305" s="27">
        <f ca="1" t="shared" si="2261"/>
        <v>0.13915447943862</v>
      </c>
      <c r="E305" s="28">
        <f ca="1">IF(D305&lt;=('Ejercicio 3 - TIR'!$D$14-'Ejercicio 3 - TIR'!$C$14)/('Ejercicio 3 - TIR'!$E$14-'Ejercicio 3 - TIR'!$C$14),'Ejercicio 3 - TIR'!$C$14+SQRT(('Ejercicio 3 - TIR'!$E$14-'Ejercicio 3 - TIR'!$C$14)*('Ejercicio 3 - TIR'!$D$14-'Ejercicio 3 - TIR'!$C$14)*D305),'Ejercicio 3 - TIR'!$E$14-SQRT(('Ejercicio 3 - TIR'!$E$14-'Ejercicio 3 - TIR'!$C$14)*('Ejercicio 3 - TIR'!$E$14-'Ejercicio 3 - TIR'!$D$14)*(1-D305)))</f>
        <v>28230.5705313298</v>
      </c>
      <c r="F305" s="27">
        <f ca="1" t="shared" si="2261"/>
        <v>0.794056632858481</v>
      </c>
      <c r="G305" s="28">
        <f ca="1">IF(F305&lt;=('Ejercicio 3 - TIR'!$D$18-'Ejercicio 3 - TIR'!$C$18)/('Ejercicio 3 - TIR'!$E$18-'Ejercicio 3 - TIR'!$C$18),'Ejercicio 3 - TIR'!$C$18+SQRT(('Ejercicio 3 - TIR'!$E$18-'Ejercicio 3 - TIR'!$C$18)*('Ejercicio 3 - TIR'!$D$18-'Ejercicio 3 - TIR'!$C$18)*F305),'Ejercicio 3 - TIR'!$E$18-SQRT(('Ejercicio 3 - TIR'!$E$18-'Ejercicio 3 - TIR'!$C$18)*('Ejercicio 3 - TIR'!$E$18-'Ejercicio 3 - TIR'!$D$18)*(1-F305)))</f>
        <v>41069.8915364059</v>
      </c>
      <c r="H305" s="27">
        <f ca="1" t="shared" ref="H305:L305" si="2262">RAND()</f>
        <v>0.823363923416088</v>
      </c>
      <c r="I305" s="28">
        <f ca="1">IF(H305&lt;=('Ejercicio 3 - TIR'!$D$18-'Ejercicio 3 - TIR'!$C$18)/('Ejercicio 3 - TIR'!$E$18-'Ejercicio 3 - TIR'!$C$18),'Ejercicio 3 - TIR'!$C$18+SQRT(('Ejercicio 3 - TIR'!$E$18-'Ejercicio 3 - TIR'!$C$18)*('Ejercicio 3 - TIR'!$D$18-'Ejercicio 3 - TIR'!$C$18)*H305),'Ejercicio 3 - TIR'!$E$18-SQRT(('Ejercicio 3 - TIR'!$E$18-'Ejercicio 3 - TIR'!$C$18)*('Ejercicio 3 - TIR'!$E$18-'Ejercicio 3 - TIR'!$D$18)*(1-H305)))</f>
        <v>41360.260209329</v>
      </c>
      <c r="J305" s="27">
        <f ca="1" t="shared" si="2262"/>
        <v>0.800365582222572</v>
      </c>
      <c r="K305" s="28">
        <f ca="1">IF(J305&lt;=('Ejercicio 3 - TIR'!$D$18-'Ejercicio 3 - TIR'!$C$18)/('Ejercicio 3 - TIR'!$E$18-'Ejercicio 3 - TIR'!$C$18),'Ejercicio 3 - TIR'!$C$18+SQRT(('Ejercicio 3 - TIR'!$E$18-'Ejercicio 3 - TIR'!$C$18)*('Ejercicio 3 - TIR'!$D$18-'Ejercicio 3 - TIR'!$C$18)*J305),'Ejercicio 3 - TIR'!$E$18-SQRT(('Ejercicio 3 - TIR'!$E$18-'Ejercicio 3 - TIR'!$C$18)*('Ejercicio 3 - TIR'!$E$18-'Ejercicio 3 - TIR'!$D$18)*(1-J305)))</f>
        <v>41130.558007502</v>
      </c>
      <c r="L305" s="27">
        <f ca="1" t="shared" si="2262"/>
        <v>0.628008573575871</v>
      </c>
      <c r="M305" s="28">
        <f ca="1">IF(L305&lt;=('Ejercicio 3 - TIR'!$D$18-'Ejercicio 3 - TIR'!$C$18)/('Ejercicio 3 - TIR'!$E$18-'Ejercicio 3 - TIR'!$C$18),'Ejercicio 3 - TIR'!$C$18+SQRT(('Ejercicio 3 - TIR'!$E$18-'Ejercicio 3 - TIR'!$C$18)*('Ejercicio 3 - TIR'!$D$18-'Ejercicio 3 - TIR'!$C$18)*L305),'Ejercicio 3 - TIR'!$E$18-SQRT(('Ejercicio 3 - TIR'!$E$18-'Ejercicio 3 - TIR'!$C$18)*('Ejercicio 3 - TIR'!$E$18-'Ejercicio 3 - TIR'!$D$18)*(1-L305)))</f>
        <v>39705.7346984337</v>
      </c>
      <c r="N305" s="27">
        <f ca="1" t="shared" ref="N305:R305" si="2263">RAND()</f>
        <v>0.113510690031332</v>
      </c>
      <c r="O305" s="28">
        <f ca="1">IF(N305&lt;=('Ejercicio 3 - TIR'!$D$18-'Ejercicio 3 - TIR'!$C$18)/('Ejercicio 3 - TIR'!$E$18-'Ejercicio 3 - TIR'!$C$18),'Ejercicio 3 - TIR'!$C$18+SQRT(('Ejercicio 3 - TIR'!$E$18-'Ejercicio 3 - TIR'!$C$18)*('Ejercicio 3 - TIR'!$D$18-'Ejercicio 3 - TIR'!$C$18)*N305),'Ejercicio 3 - TIR'!$E$18-SQRT(('Ejercicio 3 - TIR'!$E$18-'Ejercicio 3 - TIR'!$C$18)*('Ejercicio 3 - TIR'!$E$18-'Ejercicio 3 - TIR'!$D$18)*(1-N305)))</f>
        <v>34126.3305132648</v>
      </c>
      <c r="P305" s="27">
        <f ca="1" t="shared" si="2263"/>
        <v>0.280859202484916</v>
      </c>
      <c r="Q305" s="29">
        <f ca="1">IF(P305&lt;=('Ejercicio 3 - TIR'!$D$22-'Ejercicio 3 - TIR'!$C$22)/('Ejercicio 3 - TIR'!$E$22-'Ejercicio 3 - TIR'!$C$22),'Ejercicio 3 - TIR'!$C$22+SQRT(('Ejercicio 3 - TIR'!$E$22-'Ejercicio 3 - TIR'!$C$22)*('Ejercicio 3 - TIR'!$D$22-'Ejercicio 3 - TIR'!$C$22)*P305),'Ejercicio 3 - TIR'!$E$22-SQRT(('Ejercicio 3 - TIR'!$E$22-'Ejercicio 3 - TIR'!$C$22)*('Ejercicio 3 - TIR'!$E$22-'Ejercicio 3 - TIR'!$D$22)*(1-P305)))</f>
        <v>0.14248436266548</v>
      </c>
      <c r="R305" s="27">
        <f ca="1" t="shared" si="2263"/>
        <v>0.254281695868069</v>
      </c>
      <c r="S305" s="29">
        <f ca="1">IF(R305&lt;=('Ejercicio 3 - TIR'!$D$23-'Ejercicio 3 - TIR'!$C$23)/('Ejercicio 3 - TIR'!$E$23-'Ejercicio 3 - TIR'!$C$23),'Ejercicio 3 - TIR'!$C$23+SQRT(('Ejercicio 3 - TIR'!$E$23-'Ejercicio 3 - TIR'!$C$23)*('Ejercicio 3 - TIR'!$D$23-'Ejercicio 3 - TIR'!$C$23)*R305),'Ejercicio 3 - TIR'!$E$23-SQRT(('Ejercicio 3 - TIR'!$E$23-'Ejercicio 3 - TIR'!$C$23)*('Ejercicio 3 - TIR'!$E$23-'Ejercicio 3 - TIR'!$D$23)*(1-R305)))</f>
        <v>0.141394089196844</v>
      </c>
      <c r="T305" s="27">
        <f ca="1" t="shared" ref="T305:X305" si="2264">RAND()</f>
        <v>0.447909137093266</v>
      </c>
      <c r="U305" s="29">
        <f ca="1">IF(T305&lt;=('Ejercicio 3 - TIR'!$D$24-'Ejercicio 3 - TIR'!$C$24)/('Ejercicio 3 - TIR'!$E$24-'Ejercicio 3 - TIR'!$C$24),'Ejercicio 3 - TIR'!$C$24+SQRT(('Ejercicio 3 - TIR'!$E$24-'Ejercicio 3 - TIR'!$C$24)*('Ejercicio 3 - TIR'!$D$24-'Ejercicio 3 - TIR'!$C$24)*T305),'Ejercicio 3 - TIR'!$E$24-SQRT(('Ejercicio 3 - TIR'!$E$24-'Ejercicio 3 - TIR'!$C$24)*('Ejercicio 3 - TIR'!$E$24-'Ejercicio 3 - TIR'!$D$24)*(1-T305)))</f>
        <v>0.180682644848123</v>
      </c>
      <c r="V305" s="27">
        <f ca="1" t="shared" si="2264"/>
        <v>0.756226911980067</v>
      </c>
      <c r="W305" s="29">
        <f ca="1">IF(V305&lt;=('Ejercicio 3 - TIR'!$D$25-'Ejercicio 3 - TIR'!$C$25)/('Ejercicio 3 - TIR'!$E$25-'Ejercicio 3 - TIR'!$C$25),'Ejercicio 3 - TIR'!$C$25+SQRT(('Ejercicio 3 - TIR'!$E$25-'Ejercicio 3 - TIR'!$C$25)*('Ejercicio 3 - TIR'!$D$25-'Ejercicio 3 - TIR'!$C$25)*V305),'Ejercicio 3 - TIR'!$E$25-SQRT(('Ejercicio 3 - TIR'!$E$25-'Ejercicio 3 - TIR'!$C$25)*('Ejercicio 3 - TIR'!$E$25-'Ejercicio 3 - TIR'!$D$25)*(1-V305)))</f>
        <v>0.220790313112432</v>
      </c>
      <c r="X305" s="27">
        <f ca="1" t="shared" si="2264"/>
        <v>0.851272282048218</v>
      </c>
      <c r="Y305" s="29">
        <f ca="1">IF(X305&lt;=('Ejercicio 3 - TIR'!$D$26-'Ejercicio 3 - TIR'!$C$26)/('Ejercicio 3 - TIR'!$E$26-'Ejercicio 3 - TIR'!$C$26),'Ejercicio 3 - TIR'!$C$26+SQRT(('Ejercicio 3 - TIR'!$E$26-'Ejercicio 3 - TIR'!$C$26)*('Ejercicio 3 - TIR'!$D$26-'Ejercicio 3 - TIR'!$C$26)*X305),'Ejercicio 3 - TIR'!$E$26-SQRT(('Ejercicio 3 - TIR'!$E$26-'Ejercicio 3 - TIR'!$C$26)*('Ejercicio 3 - TIR'!$E$26-'Ejercicio 3 - TIR'!$D$26)*(1-X305)))</f>
        <v>0.251660457361848</v>
      </c>
      <c r="Z305" s="27">
        <f ca="1" t="shared" si="1908"/>
        <v>1.14248436266548</v>
      </c>
      <c r="AA305" s="27">
        <f ca="1" t="shared" si="1909"/>
        <v>1.3040248985462</v>
      </c>
      <c r="AB305" s="27">
        <f ca="1" t="shared" si="1910"/>
        <v>1.53963956616334</v>
      </c>
      <c r="AC305" s="27">
        <f ca="1" t="shared" si="1911"/>
        <v>1.87957706805683</v>
      </c>
      <c r="AD305" s="27">
        <f ca="1" t="shared" si="1912"/>
        <v>2.35259229265085</v>
      </c>
      <c r="AE305" s="26">
        <f ca="1" t="shared" si="1913"/>
        <v>4022.41484983942</v>
      </c>
      <c r="AF305" s="26">
        <f ca="1" t="shared" si="1914"/>
        <v>4591.16053390432</v>
      </c>
      <c r="AG305" s="26">
        <f ca="1" t="shared" si="1915"/>
        <v>5420.70356209247</v>
      </c>
      <c r="AH305" s="26">
        <f ca="1" t="shared" si="1916"/>
        <v>6617.54239885655</v>
      </c>
      <c r="AI305" s="26">
        <f ca="1" t="shared" si="1917"/>
        <v>8282.91614556421</v>
      </c>
      <c r="AJ305" s="28">
        <f ca="1" t="shared" si="1918"/>
        <v>46921.7088567111</v>
      </c>
      <c r="AK305" s="28">
        <f ca="1" t="shared" si="1919"/>
        <v>53934.8091233149</v>
      </c>
      <c r="AL305" s="28">
        <f ca="1" t="shared" si="1920"/>
        <v>63326.2344867262</v>
      </c>
      <c r="AM305" s="28">
        <f ca="1" t="shared" si="1921"/>
        <v>74629.9884095243</v>
      </c>
      <c r="AN305" s="28">
        <f ca="1" t="shared" si="1922"/>
        <v>80285.3421419622</v>
      </c>
      <c r="AO305" s="28">
        <f ca="1">C305/'Ejercicio 3 - TIR'!$D$7</f>
        <v>18942.2035739112</v>
      </c>
      <c r="AP305" s="28">
        <f ca="1" t="shared" si="1923"/>
        <v>27979.5052827999</v>
      </c>
      <c r="AQ305" s="28">
        <f ca="1" t="shared" si="1924"/>
        <v>34992.6055494036</v>
      </c>
      <c r="AR305" s="28">
        <f ca="1" t="shared" si="1925"/>
        <v>44384.030912815</v>
      </c>
      <c r="AS305" s="28">
        <f ca="1" t="shared" si="1926"/>
        <v>55687.7848356131</v>
      </c>
      <c r="AT305" s="28">
        <f ca="1" t="shared" si="1927"/>
        <v>61343.138568051</v>
      </c>
      <c r="AU305" s="28">
        <f ca="1">AP305*'Ejercicio 3 - TIR'!$D$5</f>
        <v>13989.7526413999</v>
      </c>
      <c r="AV305" s="28">
        <f ca="1">AQ305*'Ejercicio 3 - TIR'!$D$5</f>
        <v>17496.3027747018</v>
      </c>
      <c r="AW305" s="28">
        <f ca="1">AR305*'Ejercicio 3 - TIR'!$D$5</f>
        <v>22192.0154564075</v>
      </c>
      <c r="AX305" s="28">
        <f ca="1">AS305*'Ejercicio 3 - TIR'!$D$5</f>
        <v>27843.8924178065</v>
      </c>
      <c r="AY305" s="28">
        <f ca="1">AT305*'Ejercicio 3 - TIR'!$D$5</f>
        <v>30671.5692840255</v>
      </c>
      <c r="AZ305" s="28">
        <f ca="1" t="shared" ref="AZ305:BD305" si="2265">AJ305-AU305-AE305</f>
        <v>28909.5413654718</v>
      </c>
      <c r="BA305" s="28">
        <f ca="1" t="shared" si="2265"/>
        <v>31847.3458147087</v>
      </c>
      <c r="BB305" s="28">
        <f ca="1" t="shared" si="2265"/>
        <v>35713.5154682263</v>
      </c>
      <c r="BC305" s="28">
        <f ca="1" t="shared" si="2265"/>
        <v>40168.5535928612</v>
      </c>
      <c r="BD305" s="28">
        <f ca="1" t="shared" si="2265"/>
        <v>41330.8567123725</v>
      </c>
      <c r="BE305" s="28">
        <f ca="1" t="shared" ref="BE305:BI305" si="2266">AZ305/Z305</f>
        <v>25304.1024544302</v>
      </c>
      <c r="BF305" s="28">
        <f ca="1" t="shared" si="2266"/>
        <v>24422.3448879035</v>
      </c>
      <c r="BG305" s="28">
        <f ca="1" t="shared" si="2266"/>
        <v>23196.0234415264</v>
      </c>
      <c r="BH305" s="28">
        <f ca="1" t="shared" si="2266"/>
        <v>21371.0596258705</v>
      </c>
      <c r="BI305" s="28">
        <f ca="1" t="shared" si="2266"/>
        <v>17568.2190413885</v>
      </c>
      <c r="BJ305" s="28">
        <f ca="1" t="shared" si="1930"/>
        <v>66415.0226491427</v>
      </c>
      <c r="BK305" s="28">
        <f ca="1" t="shared" si="1931"/>
        <v>44563.2821338069</v>
      </c>
      <c r="BL305" s="28">
        <f ca="1" t="shared" si="1932"/>
        <v>110978.30478295</v>
      </c>
      <c r="BM305" s="28">
        <f ca="1">BK305*'Ejercicio 3 - TIR'!$D$5</f>
        <v>22281.6410669035</v>
      </c>
      <c r="BN305" s="28">
        <f ca="1" t="shared" si="1933"/>
        <v>88696.6637160462</v>
      </c>
      <c r="BO305" s="28">
        <f ca="1" t="shared" si="1934"/>
        <v>37701.6723182854</v>
      </c>
      <c r="BP305" s="28">
        <f ca="1" t="shared" si="1935"/>
        <v>-122941.588400886</v>
      </c>
      <c r="BQ305" s="28">
        <f ca="1" t="shared" ref="BQ305:BT305" si="2267">BE305</f>
        <v>25304.1024544302</v>
      </c>
      <c r="BR305" s="28">
        <f ca="1" t="shared" si="2267"/>
        <v>24422.3448879035</v>
      </c>
      <c r="BS305" s="28">
        <f ca="1" t="shared" si="2267"/>
        <v>23196.0234415264</v>
      </c>
      <c r="BT305" s="28">
        <f ca="1" t="shared" si="2267"/>
        <v>21371.0596258705</v>
      </c>
      <c r="BU305" s="28">
        <f ca="1" t="shared" si="1937"/>
        <v>55269.8913596739</v>
      </c>
      <c r="BV305" s="30">
        <f ca="1" t="shared" si="1938"/>
        <v>6.09843751752912</v>
      </c>
    </row>
    <row r="306" ht="15" customHeight="1" spans="1:74">
      <c r="A306" s="26">
        <v>305</v>
      </c>
      <c r="B306" s="27">
        <f ca="1" t="shared" ref="B306:F306" si="2268">RAND()</f>
        <v>0.932392675536589</v>
      </c>
      <c r="C306" s="28">
        <f ca="1">IF(B306&lt;=('Ejercicio 3 - TIR'!$D$13-'Ejercicio 3 - TIR'!$C$13)/('Ejercicio 3 - TIR'!$E$13-'Ejercicio 3 - TIR'!$C$13),'Ejercicio 3 - TIR'!$C$13+SQRT(('Ejercicio 3 - TIR'!$E$13-'Ejercicio 3 - TIR'!$C$13)*('Ejercicio 3 - TIR'!$D$13-'Ejercicio 3 - TIR'!$C$13)*B306),'Ejercicio 3 - TIR'!$E$13-SQRT(('Ejercicio 3 - TIR'!$E$13-'Ejercicio 3 - TIR'!$C$13)*('Ejercicio 3 - TIR'!$E$13-'Ejercicio 3 - TIR'!$D$13)*(1-B306)))</f>
        <v>90992.8478775979</v>
      </c>
      <c r="D306" s="27">
        <f ca="1" t="shared" si="2268"/>
        <v>0.0512117905956961</v>
      </c>
      <c r="E306" s="28">
        <f ca="1">IF(D306&lt;=('Ejercicio 3 - TIR'!$D$14-'Ejercicio 3 - TIR'!$C$14)/('Ejercicio 3 - TIR'!$E$14-'Ejercicio 3 - TIR'!$C$14),'Ejercicio 3 - TIR'!$C$14+SQRT(('Ejercicio 3 - TIR'!$E$14-'Ejercicio 3 - TIR'!$C$14)*('Ejercicio 3 - TIR'!$D$14-'Ejercicio 3 - TIR'!$C$14)*D306),'Ejercicio 3 - TIR'!$E$14-SQRT(('Ejercicio 3 - TIR'!$E$14-'Ejercicio 3 - TIR'!$C$14)*('Ejercicio 3 - TIR'!$E$14-'Ejercicio 3 - TIR'!$D$14)*(1-D306)))</f>
        <v>26959.817413607</v>
      </c>
      <c r="F306" s="27">
        <f ca="1" t="shared" si="2268"/>
        <v>0.292237978662542</v>
      </c>
      <c r="G306" s="28">
        <f ca="1">IF(F306&lt;=('Ejercicio 3 - TIR'!$D$18-'Ejercicio 3 - TIR'!$C$18)/('Ejercicio 3 - TIR'!$E$18-'Ejercicio 3 - TIR'!$C$18),'Ejercicio 3 - TIR'!$C$18+SQRT(('Ejercicio 3 - TIR'!$E$18-'Ejercicio 3 - TIR'!$C$18)*('Ejercicio 3 - TIR'!$D$18-'Ejercicio 3 - TIR'!$C$18)*F306),'Ejercicio 3 - TIR'!$E$18-SQRT(('Ejercicio 3 - TIR'!$E$18-'Ejercicio 3 - TIR'!$C$18)*('Ejercicio 3 - TIR'!$E$18-'Ejercicio 3 - TIR'!$D$18)*(1-F306)))</f>
        <v>36620.8531776034</v>
      </c>
      <c r="H306" s="27">
        <f ca="1" t="shared" ref="H306:L306" si="2269">RAND()</f>
        <v>0.909962325575795</v>
      </c>
      <c r="I306" s="28">
        <f ca="1">IF(H306&lt;=('Ejercicio 3 - TIR'!$D$18-'Ejercicio 3 - TIR'!$C$18)/('Ejercicio 3 - TIR'!$E$18-'Ejercicio 3 - TIR'!$C$18),'Ejercicio 3 - TIR'!$C$18+SQRT(('Ejercicio 3 - TIR'!$E$18-'Ejercicio 3 - TIR'!$C$18)*('Ejercicio 3 - TIR'!$D$18-'Ejercicio 3 - TIR'!$C$18)*H306),'Ejercicio 3 - TIR'!$E$18-SQRT(('Ejercicio 3 - TIR'!$E$18-'Ejercicio 3 - TIR'!$C$18)*('Ejercicio 3 - TIR'!$E$18-'Ejercicio 3 - TIR'!$D$18)*(1-H306)))</f>
        <v>42401.3800620685</v>
      </c>
      <c r="J306" s="27">
        <f ca="1" t="shared" si="2269"/>
        <v>0.573692095805094</v>
      </c>
      <c r="K306" s="28">
        <f ca="1">IF(J306&lt;=('Ejercicio 3 - TIR'!$D$18-'Ejercicio 3 - TIR'!$C$18)/('Ejercicio 3 - TIR'!$E$18-'Ejercicio 3 - TIR'!$C$18),'Ejercicio 3 - TIR'!$C$18+SQRT(('Ejercicio 3 - TIR'!$E$18-'Ejercicio 3 - TIR'!$C$18)*('Ejercicio 3 - TIR'!$D$18-'Ejercicio 3 - TIR'!$C$18)*J306),'Ejercicio 3 - TIR'!$E$18-SQRT(('Ejercicio 3 - TIR'!$E$18-'Ejercicio 3 - TIR'!$C$18)*('Ejercicio 3 - TIR'!$E$18-'Ejercicio 3 - TIR'!$D$18)*(1-J306)))</f>
        <v>39276.5195181579</v>
      </c>
      <c r="L306" s="27">
        <f ca="1" t="shared" si="2269"/>
        <v>0.281962162176282</v>
      </c>
      <c r="M306" s="28">
        <f ca="1">IF(L306&lt;=('Ejercicio 3 - TIR'!$D$18-'Ejercicio 3 - TIR'!$C$18)/('Ejercicio 3 - TIR'!$E$18-'Ejercicio 3 - TIR'!$C$18),'Ejercicio 3 - TIR'!$C$18+SQRT(('Ejercicio 3 - TIR'!$E$18-'Ejercicio 3 - TIR'!$C$18)*('Ejercicio 3 - TIR'!$D$18-'Ejercicio 3 - TIR'!$C$18)*L306),'Ejercicio 3 - TIR'!$E$18-SQRT(('Ejercicio 3 - TIR'!$E$18-'Ejercicio 3 - TIR'!$C$18)*('Ejercicio 3 - TIR'!$E$18-'Ejercicio 3 - TIR'!$D$18)*(1-L306)))</f>
        <v>36503.408669801</v>
      </c>
      <c r="N306" s="27">
        <f ca="1" t="shared" ref="N306:R306" si="2270">RAND()</f>
        <v>0.244164901139736</v>
      </c>
      <c r="O306" s="28">
        <f ca="1">IF(N306&lt;=('Ejercicio 3 - TIR'!$D$18-'Ejercicio 3 - TIR'!$C$18)/('Ejercicio 3 - TIR'!$E$18-'Ejercicio 3 - TIR'!$C$18),'Ejercicio 3 - TIR'!$C$18+SQRT(('Ejercicio 3 - TIR'!$E$18-'Ejercicio 3 - TIR'!$C$18)*('Ejercicio 3 - TIR'!$D$18-'Ejercicio 3 - TIR'!$C$18)*N306),'Ejercicio 3 - TIR'!$E$18-SQRT(('Ejercicio 3 - TIR'!$E$18-'Ejercicio 3 - TIR'!$C$18)*('Ejercicio 3 - TIR'!$E$18-'Ejercicio 3 - TIR'!$D$18)*(1-N306)))</f>
        <v>36051.837338442</v>
      </c>
      <c r="P306" s="27">
        <f ca="1" t="shared" si="2270"/>
        <v>0.343624936059283</v>
      </c>
      <c r="Q306" s="29">
        <f ca="1">IF(P306&lt;=('Ejercicio 3 - TIR'!$D$22-'Ejercicio 3 - TIR'!$C$22)/('Ejercicio 3 - TIR'!$E$22-'Ejercicio 3 - TIR'!$C$22),'Ejercicio 3 - TIR'!$C$22+SQRT(('Ejercicio 3 - TIR'!$E$22-'Ejercicio 3 - TIR'!$C$22)*('Ejercicio 3 - TIR'!$D$22-'Ejercicio 3 - TIR'!$C$22)*P306),'Ejercicio 3 - TIR'!$E$22-SQRT(('Ejercicio 3 - TIR'!$E$22-'Ejercicio 3 - TIR'!$C$22)*('Ejercicio 3 - TIR'!$E$22-'Ejercicio 3 - TIR'!$D$22)*(1-P306)))</f>
        <v>0.144870160532387</v>
      </c>
      <c r="R306" s="27">
        <f ca="1" t="shared" si="2270"/>
        <v>0.417917867817561</v>
      </c>
      <c r="S306" s="29">
        <f ca="1">IF(R306&lt;=('Ejercicio 3 - TIR'!$D$23-'Ejercicio 3 - TIR'!$C$23)/('Ejercicio 3 - TIR'!$E$23-'Ejercicio 3 - TIR'!$C$23),'Ejercicio 3 - TIR'!$C$23+SQRT(('Ejercicio 3 - TIR'!$E$23-'Ejercicio 3 - TIR'!$C$23)*('Ejercicio 3 - TIR'!$D$23-'Ejercicio 3 - TIR'!$C$23)*R306),'Ejercicio 3 - TIR'!$E$23-SQRT(('Ejercicio 3 - TIR'!$E$23-'Ejercicio 3 - TIR'!$C$23)*('Ejercicio 3 - TIR'!$E$23-'Ejercicio 3 - TIR'!$D$23)*(1-R306)))</f>
        <v>0.147427215718545</v>
      </c>
      <c r="T306" s="27">
        <f ca="1" t="shared" ref="T306:X306" si="2271">RAND()</f>
        <v>0.375982298893387</v>
      </c>
      <c r="U306" s="29">
        <f ca="1">IF(T306&lt;=('Ejercicio 3 - TIR'!$D$24-'Ejercicio 3 - TIR'!$C$24)/('Ejercicio 3 - TIR'!$E$24-'Ejercicio 3 - TIR'!$C$24),'Ejercicio 3 - TIR'!$C$24+SQRT(('Ejercicio 3 - TIR'!$E$24-'Ejercicio 3 - TIR'!$C$24)*('Ejercicio 3 - TIR'!$D$24-'Ejercicio 3 - TIR'!$C$24)*T306),'Ejercicio 3 - TIR'!$E$24-SQRT(('Ejercicio 3 - TIR'!$E$24-'Ejercicio 3 - TIR'!$C$24)*('Ejercicio 3 - TIR'!$E$24-'Ejercicio 3 - TIR'!$D$24)*(1-T306)))</f>
        <v>0.17809916062227</v>
      </c>
      <c r="V306" s="27">
        <f ca="1" t="shared" si="2271"/>
        <v>0.221337568498569</v>
      </c>
      <c r="W306" s="29">
        <f ca="1">IF(V306&lt;=('Ejercicio 3 - TIR'!$D$25-'Ejercicio 3 - TIR'!$C$25)/('Ejercicio 3 - TIR'!$E$25-'Ejercicio 3 - TIR'!$C$25),'Ejercicio 3 - TIR'!$C$25+SQRT(('Ejercicio 3 - TIR'!$E$25-'Ejercicio 3 - TIR'!$C$25)*('Ejercicio 3 - TIR'!$D$25-'Ejercicio 3 - TIR'!$C$25)*V306),'Ejercicio 3 - TIR'!$E$25-SQRT(('Ejercicio 3 - TIR'!$E$25-'Ejercicio 3 - TIR'!$C$25)*('Ejercicio 3 - TIR'!$E$25-'Ejercicio 3 - TIR'!$D$25)*(1-V306)))</f>
        <v>0.197603198456474</v>
      </c>
      <c r="X306" s="27">
        <f ca="1" t="shared" si="2271"/>
        <v>0.643639326507299</v>
      </c>
      <c r="Y306" s="29">
        <f ca="1">IF(X306&lt;=('Ejercicio 3 - TIR'!$D$26-'Ejercicio 3 - TIR'!$C$26)/('Ejercicio 3 - TIR'!$E$26-'Ejercicio 3 - TIR'!$C$26),'Ejercicio 3 - TIR'!$C$26+SQRT(('Ejercicio 3 - TIR'!$E$26-'Ejercicio 3 - TIR'!$C$26)*('Ejercicio 3 - TIR'!$D$26-'Ejercicio 3 - TIR'!$C$26)*X306),'Ejercicio 3 - TIR'!$E$26-SQRT(('Ejercicio 3 - TIR'!$E$26-'Ejercicio 3 - TIR'!$C$26)*('Ejercicio 3 - TIR'!$E$26-'Ejercicio 3 - TIR'!$D$26)*(1-X306)))</f>
        <v>0.236132613060947</v>
      </c>
      <c r="Z306" s="27">
        <f ca="1" t="shared" si="1908"/>
        <v>1.14487016053239</v>
      </c>
      <c r="AA306" s="27">
        <f ca="1" t="shared" si="1909"/>
        <v>1.31365518065892</v>
      </c>
      <c r="AB306" s="27">
        <f ca="1" t="shared" si="1910"/>
        <v>1.54761606568137</v>
      </c>
      <c r="AC306" s="27">
        <f ca="1" t="shared" si="1911"/>
        <v>1.85342995024263</v>
      </c>
      <c r="AD306" s="27">
        <f ca="1" t="shared" si="1912"/>
        <v>2.29108520751885</v>
      </c>
      <c r="AE306" s="26">
        <f ca="1" t="shared" si="1913"/>
        <v>3905.67307663309</v>
      </c>
      <c r="AF306" s="26">
        <f ca="1" t="shared" si="1914"/>
        <v>4481.47558382799</v>
      </c>
      <c r="AG306" s="26">
        <f ca="1" t="shared" si="1915"/>
        <v>5279.62262365696</v>
      </c>
      <c r="AH306" s="26">
        <f ca="1" t="shared" si="1916"/>
        <v>6322.89294073473</v>
      </c>
      <c r="AI306" s="26">
        <f ca="1" t="shared" si="1917"/>
        <v>7815.93417293504</v>
      </c>
      <c r="AJ306" s="28">
        <f ca="1" t="shared" si="1918"/>
        <v>41926.1220562758</v>
      </c>
      <c r="AK306" s="28">
        <f ca="1" t="shared" si="1919"/>
        <v>55700.7925856241</v>
      </c>
      <c r="AL306" s="28">
        <f ca="1" t="shared" si="1920"/>
        <v>60784.9726103491</v>
      </c>
      <c r="AM306" s="28">
        <f ca="1" t="shared" si="1921"/>
        <v>67656.5109145557</v>
      </c>
      <c r="AN306" s="28">
        <f ca="1" t="shared" si="1922"/>
        <v>82597.8312299801</v>
      </c>
      <c r="AO306" s="28">
        <f ca="1">C306/'Ejercicio 3 - TIR'!$D$7</f>
        <v>18198.5695755196</v>
      </c>
      <c r="AP306" s="28">
        <f ca="1" t="shared" si="1923"/>
        <v>23727.5524807562</v>
      </c>
      <c r="AQ306" s="28">
        <f ca="1" t="shared" si="1924"/>
        <v>37502.2230101045</v>
      </c>
      <c r="AR306" s="28">
        <f ca="1" t="shared" si="1925"/>
        <v>42586.4030348295</v>
      </c>
      <c r="AS306" s="28">
        <f ca="1" t="shared" si="1926"/>
        <v>49457.9413390362</v>
      </c>
      <c r="AT306" s="28">
        <f ca="1" t="shared" si="1927"/>
        <v>64399.2616544605</v>
      </c>
      <c r="AU306" s="28">
        <f ca="1">AP306*'Ejercicio 3 - TIR'!$D$5</f>
        <v>11863.7762403781</v>
      </c>
      <c r="AV306" s="28">
        <f ca="1">AQ306*'Ejercicio 3 - TIR'!$D$5</f>
        <v>18751.1115050523</v>
      </c>
      <c r="AW306" s="28">
        <f ca="1">AR306*'Ejercicio 3 - TIR'!$D$5</f>
        <v>21293.2015174147</v>
      </c>
      <c r="AX306" s="28">
        <f ca="1">AS306*'Ejercicio 3 - TIR'!$D$5</f>
        <v>24728.9706695181</v>
      </c>
      <c r="AY306" s="28">
        <f ca="1">AT306*'Ejercicio 3 - TIR'!$D$5</f>
        <v>32199.6308272303</v>
      </c>
      <c r="AZ306" s="28">
        <f ca="1" t="shared" ref="AZ306:BD306" si="2272">AJ306-AU306-AE306</f>
        <v>26156.6727392646</v>
      </c>
      <c r="BA306" s="28">
        <f ca="1" t="shared" si="2272"/>
        <v>32468.2054967438</v>
      </c>
      <c r="BB306" s="28">
        <f ca="1" t="shared" si="2272"/>
        <v>34212.1484692774</v>
      </c>
      <c r="BC306" s="28">
        <f ca="1" t="shared" si="2272"/>
        <v>36604.6473043029</v>
      </c>
      <c r="BD306" s="28">
        <f ca="1" t="shared" si="2272"/>
        <v>42582.2662298148</v>
      </c>
      <c r="BE306" s="28">
        <f ca="1" t="shared" ref="BE306:BI306" si="2273">AZ306/Z306</f>
        <v>22846.8464293813</v>
      </c>
      <c r="BF306" s="28">
        <f ca="1" t="shared" si="2273"/>
        <v>24715.926960725</v>
      </c>
      <c r="BG306" s="28">
        <f ca="1" t="shared" si="2273"/>
        <v>22106.3539129227</v>
      </c>
      <c r="BH306" s="28">
        <f ca="1" t="shared" si="2273"/>
        <v>19749.6793981941</v>
      </c>
      <c r="BI306" s="28">
        <f ca="1" t="shared" si="2273"/>
        <v>18586.0683356817</v>
      </c>
      <c r="BJ306" s="28">
        <f ca="1" t="shared" si="1930"/>
        <v>61767.238873724</v>
      </c>
      <c r="BK306" s="28">
        <f ca="1" t="shared" si="1931"/>
        <v>41694.4735524755</v>
      </c>
      <c r="BL306" s="28">
        <f ca="1" t="shared" si="1932"/>
        <v>103461.712426199</v>
      </c>
      <c r="BM306" s="28">
        <f ca="1">BK306*'Ejercicio 3 - TIR'!$D$5</f>
        <v>20847.2367762377</v>
      </c>
      <c r="BN306" s="28">
        <f ca="1" t="shared" si="1933"/>
        <v>82614.4756499618</v>
      </c>
      <c r="BO306" s="28">
        <f ca="1" t="shared" si="1934"/>
        <v>36059.1022013668</v>
      </c>
      <c r="BP306" s="28">
        <f ca="1" t="shared" si="1935"/>
        <v>-117952.665291205</v>
      </c>
      <c r="BQ306" s="28">
        <f ca="1" t="shared" ref="BQ306:BT306" si="2274">BE306</f>
        <v>22846.8464293813</v>
      </c>
      <c r="BR306" s="28">
        <f ca="1" t="shared" si="2274"/>
        <v>24715.926960725</v>
      </c>
      <c r="BS306" s="28">
        <f ca="1" t="shared" si="2274"/>
        <v>22106.3539129227</v>
      </c>
      <c r="BT306" s="28">
        <f ca="1" t="shared" si="2274"/>
        <v>19749.6793981941</v>
      </c>
      <c r="BU306" s="28">
        <f ca="1" t="shared" si="1937"/>
        <v>54645.1705370485</v>
      </c>
      <c r="BV306" s="30">
        <f ca="1" t="shared" si="1938"/>
        <v>6.17464778879422</v>
      </c>
    </row>
    <row r="307" ht="15" customHeight="1" spans="1:74">
      <c r="A307" s="26">
        <v>306</v>
      </c>
      <c r="B307" s="27">
        <f ca="1" t="shared" ref="B307:F307" si="2275">RAND()</f>
        <v>0.605556256019151</v>
      </c>
      <c r="C307" s="28">
        <f ca="1">IF(B307&lt;=('Ejercicio 3 - TIR'!$D$13-'Ejercicio 3 - TIR'!$C$13)/('Ejercicio 3 - TIR'!$E$13-'Ejercicio 3 - TIR'!$C$13),'Ejercicio 3 - TIR'!$C$13+SQRT(('Ejercicio 3 - TIR'!$E$13-'Ejercicio 3 - TIR'!$C$13)*('Ejercicio 3 - TIR'!$D$13-'Ejercicio 3 - TIR'!$C$13)*B307),'Ejercicio 3 - TIR'!$E$13-SQRT(('Ejercicio 3 - TIR'!$E$13-'Ejercicio 3 - TIR'!$C$13)*('Ejercicio 3 - TIR'!$E$13-'Ejercicio 3 - TIR'!$D$13)*(1-B307)))</f>
        <v>78243.794154839</v>
      </c>
      <c r="D307" s="27">
        <f ca="1" t="shared" si="2275"/>
        <v>0.381403133444596</v>
      </c>
      <c r="E307" s="28">
        <f ca="1">IF(D307&lt;=('Ejercicio 3 - TIR'!$D$14-'Ejercicio 3 - TIR'!$C$14)/('Ejercicio 3 - TIR'!$E$14-'Ejercicio 3 - TIR'!$C$14),'Ejercicio 3 - TIR'!$C$14+SQRT(('Ejercicio 3 - TIR'!$E$14-'Ejercicio 3 - TIR'!$C$14)*('Ejercicio 3 - TIR'!$D$14-'Ejercicio 3 - TIR'!$C$14)*D307),'Ejercicio 3 - TIR'!$E$14-SQRT(('Ejercicio 3 - TIR'!$E$14-'Ejercicio 3 - TIR'!$C$14)*('Ejercicio 3 - TIR'!$E$14-'Ejercicio 3 - TIR'!$D$14)*(1-D307)))</f>
        <v>30367.26778202</v>
      </c>
      <c r="F307" s="27">
        <f ca="1" t="shared" si="2275"/>
        <v>0.00899287741642452</v>
      </c>
      <c r="G307" s="28">
        <f ca="1">IF(F307&lt;=('Ejercicio 3 - TIR'!$D$18-'Ejercicio 3 - TIR'!$C$18)/('Ejercicio 3 - TIR'!$E$18-'Ejercicio 3 - TIR'!$C$18),'Ejercicio 3 - TIR'!$C$18+SQRT(('Ejercicio 3 - TIR'!$E$18-'Ejercicio 3 - TIR'!$C$18)*('Ejercicio 3 - TIR'!$D$18-'Ejercicio 3 - TIR'!$C$18)*F307),'Ejercicio 3 - TIR'!$E$18-SQRT(('Ejercicio 3 - TIR'!$E$18-'Ejercicio 3 - TIR'!$C$18)*('Ejercicio 3 - TIR'!$E$18-'Ejercicio 3 - TIR'!$D$18)*(1-F307)))</f>
        <v>31161.4351520699</v>
      </c>
      <c r="H307" s="27">
        <f ca="1" t="shared" ref="H307:L307" si="2276">RAND()</f>
        <v>0.944975430122678</v>
      </c>
      <c r="I307" s="28">
        <f ca="1">IF(H307&lt;=('Ejercicio 3 - TIR'!$D$18-'Ejercicio 3 - TIR'!$C$18)/('Ejercicio 3 - TIR'!$E$18-'Ejercicio 3 - TIR'!$C$18),'Ejercicio 3 - TIR'!$C$18+SQRT(('Ejercicio 3 - TIR'!$E$18-'Ejercicio 3 - TIR'!$C$18)*('Ejercicio 3 - TIR'!$D$18-'Ejercicio 3 - TIR'!$C$18)*H307),'Ejercicio 3 - TIR'!$E$18-SQRT(('Ejercicio 3 - TIR'!$E$18-'Ejercicio 3 - TIR'!$C$18)*('Ejercicio 3 - TIR'!$E$18-'Ejercicio 3 - TIR'!$D$18)*(1-H307)))</f>
        <v>42968.5367980692</v>
      </c>
      <c r="J307" s="27">
        <f ca="1" t="shared" si="2276"/>
        <v>0.253857783213582</v>
      </c>
      <c r="K307" s="28">
        <f ca="1">IF(J307&lt;=('Ejercicio 3 - TIR'!$D$18-'Ejercicio 3 - TIR'!$C$18)/('Ejercicio 3 - TIR'!$E$18-'Ejercicio 3 - TIR'!$C$18),'Ejercicio 3 - TIR'!$C$18+SQRT(('Ejercicio 3 - TIR'!$E$18-'Ejercicio 3 - TIR'!$C$18)*('Ejercicio 3 - TIR'!$D$18-'Ejercicio 3 - TIR'!$C$18)*J307),'Ejercicio 3 - TIR'!$E$18-SQRT(('Ejercicio 3 - TIR'!$E$18-'Ejercicio 3 - TIR'!$C$18)*('Ejercicio 3 - TIR'!$E$18-'Ejercicio 3 - TIR'!$D$18)*(1-J307)))</f>
        <v>36170.7914793839</v>
      </c>
      <c r="L307" s="27">
        <f ca="1" t="shared" si="2276"/>
        <v>0.359262977010688</v>
      </c>
      <c r="M307" s="28">
        <f ca="1">IF(L307&lt;=('Ejercicio 3 - TIR'!$D$18-'Ejercicio 3 - TIR'!$C$18)/('Ejercicio 3 - TIR'!$E$18-'Ejercicio 3 - TIR'!$C$18),'Ejercicio 3 - TIR'!$C$18+SQRT(('Ejercicio 3 - TIR'!$E$18-'Ejercicio 3 - TIR'!$C$18)*('Ejercicio 3 - TIR'!$D$18-'Ejercicio 3 - TIR'!$C$18)*L307),'Ejercicio 3 - TIR'!$E$18-SQRT(('Ejercicio 3 - TIR'!$E$18-'Ejercicio 3 - TIR'!$C$18)*('Ejercicio 3 - TIR'!$E$18-'Ejercicio 3 - TIR'!$D$18)*(1-L307)))</f>
        <v>37340.9431649893</v>
      </c>
      <c r="N307" s="27">
        <f ca="1" t="shared" ref="N307:R307" si="2277">RAND()</f>
        <v>0.338174978311409</v>
      </c>
      <c r="O307" s="28">
        <f ca="1">IF(N307&lt;=('Ejercicio 3 - TIR'!$D$18-'Ejercicio 3 - TIR'!$C$18)/('Ejercicio 3 - TIR'!$E$18-'Ejercicio 3 - TIR'!$C$18),'Ejercicio 3 - TIR'!$C$18+SQRT(('Ejercicio 3 - TIR'!$E$18-'Ejercicio 3 - TIR'!$C$18)*('Ejercicio 3 - TIR'!$D$18-'Ejercicio 3 - TIR'!$C$18)*N307),'Ejercicio 3 - TIR'!$E$18-SQRT(('Ejercicio 3 - TIR'!$E$18-'Ejercicio 3 - TIR'!$C$18)*('Ejercicio 3 - TIR'!$E$18-'Ejercicio 3 - TIR'!$D$18)*(1-N307)))</f>
        <v>37122.2360777154</v>
      </c>
      <c r="P307" s="27">
        <f ca="1" t="shared" si="2277"/>
        <v>0.464346748302199</v>
      </c>
      <c r="Q307" s="29">
        <f ca="1">IF(P307&lt;=('Ejercicio 3 - TIR'!$D$22-'Ejercicio 3 - TIR'!$C$22)/('Ejercicio 3 - TIR'!$E$22-'Ejercicio 3 - TIR'!$C$22),'Ejercicio 3 - TIR'!$C$22+SQRT(('Ejercicio 3 - TIR'!$E$22-'Ejercicio 3 - TIR'!$C$22)*('Ejercicio 3 - TIR'!$D$22-'Ejercicio 3 - TIR'!$C$22)*P307),'Ejercicio 3 - TIR'!$E$22-SQRT(('Ejercicio 3 - TIR'!$E$22-'Ejercicio 3 - TIR'!$C$22)*('Ejercicio 3 - TIR'!$E$22-'Ejercicio 3 - TIR'!$D$22)*(1-P307)))</f>
        <v>0.148910623427106</v>
      </c>
      <c r="R307" s="27">
        <f ca="1" t="shared" si="2277"/>
        <v>0.589384229016599</v>
      </c>
      <c r="S307" s="29">
        <f ca="1">IF(R307&lt;=('Ejercicio 3 - TIR'!$D$23-'Ejercicio 3 - TIR'!$C$23)/('Ejercicio 3 - TIR'!$E$23-'Ejercicio 3 - TIR'!$C$23),'Ejercicio 3 - TIR'!$C$23+SQRT(('Ejercicio 3 - TIR'!$E$23-'Ejercicio 3 - TIR'!$C$23)*('Ejercicio 3 - TIR'!$D$23-'Ejercicio 3 - TIR'!$C$23)*R307),'Ejercicio 3 - TIR'!$E$23-SQRT(('Ejercicio 3 - TIR'!$E$23-'Ejercicio 3 - TIR'!$C$23)*('Ejercicio 3 - TIR'!$E$23-'Ejercicio 3 - TIR'!$D$23)*(1-R307)))</f>
        <v>0.152813452080668</v>
      </c>
      <c r="T307" s="27">
        <f ca="1" t="shared" ref="T307:X307" si="2278">RAND()</f>
        <v>0.178147351154585</v>
      </c>
      <c r="U307" s="29">
        <f ca="1">IF(T307&lt;=('Ejercicio 3 - TIR'!$D$24-'Ejercicio 3 - TIR'!$C$24)/('Ejercicio 3 - TIR'!$E$24-'Ejercicio 3 - TIR'!$C$24),'Ejercicio 3 - TIR'!$C$24+SQRT(('Ejercicio 3 - TIR'!$E$24-'Ejercicio 3 - TIR'!$C$24)*('Ejercicio 3 - TIR'!$D$24-'Ejercicio 3 - TIR'!$C$24)*T307),'Ejercicio 3 - TIR'!$E$24-SQRT(('Ejercicio 3 - TIR'!$E$24-'Ejercicio 3 - TIR'!$C$24)*('Ejercicio 3 - TIR'!$E$24-'Ejercicio 3 - TIR'!$D$24)*(1-T307)))</f>
        <v>0.169341908836116</v>
      </c>
      <c r="V307" s="27">
        <f ca="1" t="shared" si="2278"/>
        <v>0.811510090643613</v>
      </c>
      <c r="W307" s="29">
        <f ca="1">IF(V307&lt;=('Ejercicio 3 - TIR'!$D$25-'Ejercicio 3 - TIR'!$C$25)/('Ejercicio 3 - TIR'!$E$25-'Ejercicio 3 - TIR'!$C$25),'Ejercicio 3 - TIR'!$C$25+SQRT(('Ejercicio 3 - TIR'!$E$25-'Ejercicio 3 - TIR'!$C$25)*('Ejercicio 3 - TIR'!$D$25-'Ejercicio 3 - TIR'!$C$25)*V307),'Ejercicio 3 - TIR'!$E$25-SQRT(('Ejercicio 3 - TIR'!$E$25-'Ejercicio 3 - TIR'!$C$25)*('Ejercicio 3 - TIR'!$E$25-'Ejercicio 3 - TIR'!$D$25)*(1-V307)))</f>
        <v>0.224315088422435</v>
      </c>
      <c r="X307" s="27">
        <f ca="1" t="shared" si="2278"/>
        <v>0.374254609638372</v>
      </c>
      <c r="Y307" s="29">
        <f ca="1">IF(X307&lt;=('Ejercicio 3 - TIR'!$D$26-'Ejercicio 3 - TIR'!$C$26)/('Ejercicio 3 - TIR'!$E$26-'Ejercicio 3 - TIR'!$C$26),'Ejercicio 3 - TIR'!$C$26+SQRT(('Ejercicio 3 - TIR'!$E$26-'Ejercicio 3 - TIR'!$C$26)*('Ejercicio 3 - TIR'!$D$26-'Ejercicio 3 - TIR'!$C$26)*X307),'Ejercicio 3 - TIR'!$E$26-SQRT(('Ejercicio 3 - TIR'!$E$26-'Ejercicio 3 - TIR'!$C$26)*('Ejercicio 3 - TIR'!$E$26-'Ejercicio 3 - TIR'!$D$26)*(1-X307)))</f>
        <v>0.221870617516158</v>
      </c>
      <c r="Z307" s="27">
        <f ca="1" t="shared" si="1908"/>
        <v>1.14891062342711</v>
      </c>
      <c r="AA307" s="27">
        <f ca="1" t="shared" si="1909"/>
        <v>1.32447962192516</v>
      </c>
      <c r="AB307" s="27">
        <f ca="1" t="shared" si="1910"/>
        <v>1.5487695293165</v>
      </c>
      <c r="AC307" s="27">
        <f ca="1" t="shared" si="1911"/>
        <v>1.8961819032311</v>
      </c>
      <c r="AD307" s="27">
        <f ca="1" t="shared" si="1912"/>
        <v>2.31688895302395</v>
      </c>
      <c r="AE307" s="26">
        <f ca="1" t="shared" si="1913"/>
        <v>4522.00877719848</v>
      </c>
      <c r="AF307" s="26">
        <f ca="1" t="shared" si="1914"/>
        <v>5213.03254878126</v>
      </c>
      <c r="AG307" s="26">
        <f ca="1" t="shared" si="1915"/>
        <v>6095.81743141668</v>
      </c>
      <c r="AH307" s="26">
        <f ca="1" t="shared" si="1916"/>
        <v>7463.20125755193</v>
      </c>
      <c r="AI307" s="26">
        <f ca="1" t="shared" si="1917"/>
        <v>9119.06632921235</v>
      </c>
      <c r="AJ307" s="28">
        <f ca="1" t="shared" si="1918"/>
        <v>35801.703887448</v>
      </c>
      <c r="AK307" s="28">
        <f ca="1" t="shared" si="1919"/>
        <v>56910.9513729838</v>
      </c>
      <c r="AL307" s="28">
        <f ca="1" t="shared" si="1920"/>
        <v>56020.2196945307</v>
      </c>
      <c r="AM307" s="28">
        <f ca="1" t="shared" si="1921"/>
        <v>70805.2206790338</v>
      </c>
      <c r="AN307" s="28">
        <f ca="1" t="shared" si="1922"/>
        <v>86008.098680006</v>
      </c>
      <c r="AO307" s="28">
        <f ca="1">C307/'Ejercicio 3 - TIR'!$D$7</f>
        <v>15648.7588309678</v>
      </c>
      <c r="AP307" s="28">
        <f ca="1" t="shared" si="1923"/>
        <v>20152.9450564802</v>
      </c>
      <c r="AQ307" s="28">
        <f ca="1" t="shared" si="1924"/>
        <v>41262.192542016</v>
      </c>
      <c r="AR307" s="28">
        <f ca="1" t="shared" si="1925"/>
        <v>40371.4608635629</v>
      </c>
      <c r="AS307" s="28">
        <f ca="1" t="shared" si="1926"/>
        <v>55156.461848066</v>
      </c>
      <c r="AT307" s="28">
        <f ca="1" t="shared" si="1927"/>
        <v>70359.3398490382</v>
      </c>
      <c r="AU307" s="28">
        <f ca="1">AP307*'Ejercicio 3 - TIR'!$D$5</f>
        <v>10076.4725282401</v>
      </c>
      <c r="AV307" s="28">
        <f ca="1">AQ307*'Ejercicio 3 - TIR'!$D$5</f>
        <v>20631.096271008</v>
      </c>
      <c r="AW307" s="28">
        <f ca="1">AR307*'Ejercicio 3 - TIR'!$D$5</f>
        <v>20185.7304317814</v>
      </c>
      <c r="AX307" s="28">
        <f ca="1">AS307*'Ejercicio 3 - TIR'!$D$5</f>
        <v>27578.230924033</v>
      </c>
      <c r="AY307" s="28">
        <f ca="1">AT307*'Ejercicio 3 - TIR'!$D$5</f>
        <v>35179.6699245191</v>
      </c>
      <c r="AZ307" s="28">
        <f ca="1" t="shared" ref="AZ307:BD307" si="2279">AJ307-AU307-AE307</f>
        <v>21203.2225820094</v>
      </c>
      <c r="BA307" s="28">
        <f ca="1" t="shared" si="2279"/>
        <v>31066.8225531945</v>
      </c>
      <c r="BB307" s="28">
        <f ca="1" t="shared" si="2279"/>
        <v>29738.6718313325</v>
      </c>
      <c r="BC307" s="28">
        <f ca="1" t="shared" si="2279"/>
        <v>35763.7884974489</v>
      </c>
      <c r="BD307" s="28">
        <f ca="1" t="shared" si="2279"/>
        <v>41709.3624262745</v>
      </c>
      <c r="BE307" s="28">
        <f ca="1" t="shared" ref="BE307:BI307" si="2280">AZ307/Z307</f>
        <v>18455.0670432152</v>
      </c>
      <c r="BF307" s="28">
        <f ca="1" t="shared" si="2280"/>
        <v>23455.8705463798</v>
      </c>
      <c r="BG307" s="28">
        <f ca="1" t="shared" si="2280"/>
        <v>19201.4830279214</v>
      </c>
      <c r="BH307" s="28">
        <f ca="1" t="shared" si="2280"/>
        <v>18860.9481171122</v>
      </c>
      <c r="BI307" s="28">
        <f ca="1" t="shared" si="2280"/>
        <v>18002.3139960318</v>
      </c>
      <c r="BJ307" s="28">
        <f ca="1" t="shared" si="1930"/>
        <v>70357.5872576821</v>
      </c>
      <c r="BK307" s="28">
        <f ca="1" t="shared" si="1931"/>
        <v>36256.4364640053</v>
      </c>
      <c r="BL307" s="28">
        <f ca="1" t="shared" si="1932"/>
        <v>106614.023721687</v>
      </c>
      <c r="BM307" s="28">
        <f ca="1">BK307*'Ejercicio 3 - TIR'!$D$5</f>
        <v>18128.2182320026</v>
      </c>
      <c r="BN307" s="28">
        <f ca="1" t="shared" si="1933"/>
        <v>88485.8054896848</v>
      </c>
      <c r="BO307" s="28">
        <f ca="1" t="shared" si="1934"/>
        <v>38191.6471975039</v>
      </c>
      <c r="BP307" s="28">
        <f ca="1" t="shared" si="1935"/>
        <v>-108611.061936859</v>
      </c>
      <c r="BQ307" s="28">
        <f ca="1" t="shared" ref="BQ307:BT307" si="2281">BE307</f>
        <v>18455.0670432152</v>
      </c>
      <c r="BR307" s="28">
        <f ca="1" t="shared" si="2281"/>
        <v>23455.8705463798</v>
      </c>
      <c r="BS307" s="28">
        <f ca="1" t="shared" si="2281"/>
        <v>19201.4830279214</v>
      </c>
      <c r="BT307" s="28">
        <f ca="1" t="shared" si="2281"/>
        <v>18860.9481171122</v>
      </c>
      <c r="BU307" s="28">
        <f ca="1" t="shared" si="1937"/>
        <v>56193.9611935357</v>
      </c>
      <c r="BV307" s="30">
        <f ca="1" t="shared" si="1938"/>
        <v>6.7808803802734</v>
      </c>
    </row>
    <row r="308" ht="15" customHeight="1" spans="1:74">
      <c r="A308" s="26">
        <v>307</v>
      </c>
      <c r="B308" s="27">
        <f ca="1" t="shared" ref="B308:F308" si="2282">RAND()</f>
        <v>0.466903354992028</v>
      </c>
      <c r="C308" s="28">
        <f ca="1">IF(B308&lt;=('Ejercicio 3 - TIR'!$D$13-'Ejercicio 3 - TIR'!$C$13)/('Ejercicio 3 - TIR'!$E$13-'Ejercicio 3 - TIR'!$C$13),'Ejercicio 3 - TIR'!$C$13+SQRT(('Ejercicio 3 - TIR'!$E$13-'Ejercicio 3 - TIR'!$C$13)*('Ejercicio 3 - TIR'!$D$13-'Ejercicio 3 - TIR'!$C$13)*B308),'Ejercicio 3 - TIR'!$E$13-SQRT(('Ejercicio 3 - TIR'!$E$13-'Ejercicio 3 - TIR'!$C$13)*('Ejercicio 3 - TIR'!$E$13-'Ejercicio 3 - TIR'!$D$13)*(1-B308)))</f>
        <v>74707.39289813</v>
      </c>
      <c r="D308" s="27">
        <f ca="1" t="shared" si="2282"/>
        <v>0.59480182874861</v>
      </c>
      <c r="E308" s="28">
        <f ca="1">IF(D308&lt;=('Ejercicio 3 - TIR'!$D$14-'Ejercicio 3 - TIR'!$C$14)/('Ejercicio 3 - TIR'!$E$14-'Ejercicio 3 - TIR'!$C$14),'Ejercicio 3 - TIR'!$C$14+SQRT(('Ejercicio 3 - TIR'!$E$14-'Ejercicio 3 - TIR'!$C$14)*('Ejercicio 3 - TIR'!$D$14-'Ejercicio 3 - TIR'!$C$14)*D308),'Ejercicio 3 - TIR'!$E$14-SQRT(('Ejercicio 3 - TIR'!$E$14-'Ejercicio 3 - TIR'!$C$14)*('Ejercicio 3 - TIR'!$E$14-'Ejercicio 3 - TIR'!$D$14)*(1-D308)))</f>
        <v>32203.864695395</v>
      </c>
      <c r="F308" s="27">
        <f ca="1" t="shared" si="2282"/>
        <v>0.908868125030197</v>
      </c>
      <c r="G308" s="28">
        <f ca="1">IF(F308&lt;=('Ejercicio 3 - TIR'!$D$18-'Ejercicio 3 - TIR'!$C$18)/('Ejercicio 3 - TIR'!$E$18-'Ejercicio 3 - TIR'!$C$18),'Ejercicio 3 - TIR'!$C$18+SQRT(('Ejercicio 3 - TIR'!$E$18-'Ejercicio 3 - TIR'!$C$18)*('Ejercicio 3 - TIR'!$D$18-'Ejercicio 3 - TIR'!$C$18)*F308),'Ejercicio 3 - TIR'!$E$18-SQRT(('Ejercicio 3 - TIR'!$E$18-'Ejercicio 3 - TIR'!$C$18)*('Ejercicio 3 - TIR'!$E$18-'Ejercicio 3 - TIR'!$D$18)*(1-F308)))</f>
        <v>42385.6376259716</v>
      </c>
      <c r="H308" s="27">
        <f ca="1" t="shared" ref="H308:L308" si="2283">RAND()</f>
        <v>0.923580046158264</v>
      </c>
      <c r="I308" s="28">
        <f ca="1">IF(H308&lt;=('Ejercicio 3 - TIR'!$D$18-'Ejercicio 3 - TIR'!$C$18)/('Ejercicio 3 - TIR'!$E$18-'Ejercicio 3 - TIR'!$C$18),'Ejercicio 3 - TIR'!$C$18+SQRT(('Ejercicio 3 - TIR'!$E$18-'Ejercicio 3 - TIR'!$C$18)*('Ejercicio 3 - TIR'!$D$18-'Ejercicio 3 - TIR'!$C$18)*H308),'Ejercicio 3 - TIR'!$E$18-SQRT(('Ejercicio 3 - TIR'!$E$18-'Ejercicio 3 - TIR'!$C$18)*('Ejercicio 3 - TIR'!$E$18-'Ejercicio 3 - TIR'!$D$18)*(1-H308)))</f>
        <v>42605.9455858042</v>
      </c>
      <c r="J308" s="27">
        <f ca="1" t="shared" si="2283"/>
        <v>0.815939844942638</v>
      </c>
      <c r="K308" s="28">
        <f ca="1">IF(J308&lt;=('Ejercicio 3 - TIR'!$D$18-'Ejercicio 3 - TIR'!$C$18)/('Ejercicio 3 - TIR'!$E$18-'Ejercicio 3 - TIR'!$C$18),'Ejercicio 3 - TIR'!$C$18+SQRT(('Ejercicio 3 - TIR'!$E$18-'Ejercicio 3 - TIR'!$C$18)*('Ejercicio 3 - TIR'!$D$18-'Ejercicio 3 - TIR'!$C$18)*J308),'Ejercicio 3 - TIR'!$E$18-SQRT(('Ejercicio 3 - TIR'!$E$18-'Ejercicio 3 - TIR'!$C$18)*('Ejercicio 3 - TIR'!$E$18-'Ejercicio 3 - TIR'!$D$18)*(1-J308)))</f>
        <v>41284.5576805309</v>
      </c>
      <c r="L308" s="27">
        <f ca="1" t="shared" si="2283"/>
        <v>0.802608909879314</v>
      </c>
      <c r="M308" s="28">
        <f ca="1">IF(L308&lt;=('Ejercicio 3 - TIR'!$D$18-'Ejercicio 3 - TIR'!$C$18)/('Ejercicio 3 - TIR'!$E$18-'Ejercicio 3 - TIR'!$C$18),'Ejercicio 3 - TIR'!$C$18+SQRT(('Ejercicio 3 - TIR'!$E$18-'Ejercicio 3 - TIR'!$C$18)*('Ejercicio 3 - TIR'!$D$18-'Ejercicio 3 - TIR'!$C$18)*L308),'Ejercicio 3 - TIR'!$E$18-SQRT(('Ejercicio 3 - TIR'!$E$18-'Ejercicio 3 - TIR'!$C$18)*('Ejercicio 3 - TIR'!$E$18-'Ejercicio 3 - TIR'!$D$18)*(1-L308)))</f>
        <v>41152.3602352804</v>
      </c>
      <c r="N308" s="27">
        <f ca="1" t="shared" ref="N308:R308" si="2284">RAND()</f>
        <v>0.354912808238208</v>
      </c>
      <c r="O308" s="28">
        <f ca="1">IF(N308&lt;=('Ejercicio 3 - TIR'!$D$18-'Ejercicio 3 - TIR'!$C$18)/('Ejercicio 3 - TIR'!$E$18-'Ejercicio 3 - TIR'!$C$18),'Ejercicio 3 - TIR'!$C$18+SQRT(('Ejercicio 3 - TIR'!$E$18-'Ejercicio 3 - TIR'!$C$18)*('Ejercicio 3 - TIR'!$D$18-'Ejercicio 3 - TIR'!$C$18)*N308),'Ejercicio 3 - TIR'!$E$18-SQRT(('Ejercicio 3 - TIR'!$E$18-'Ejercicio 3 - TIR'!$C$18)*('Ejercicio 3 - TIR'!$E$18-'Ejercicio 3 - TIR'!$D$18)*(1-N308)))</f>
        <v>37296.3635624694</v>
      </c>
      <c r="P308" s="27">
        <f ca="1" t="shared" si="2284"/>
        <v>0.0523241267370234</v>
      </c>
      <c r="Q308" s="29">
        <f ca="1">IF(P308&lt;=('Ejercicio 3 - TIR'!$D$22-'Ejercicio 3 - TIR'!$C$22)/('Ejercicio 3 - TIR'!$E$22-'Ejercicio 3 - TIR'!$C$22),'Ejercicio 3 - TIR'!$C$22+SQRT(('Ejercicio 3 - TIR'!$E$22-'Ejercicio 3 - TIR'!$C$22)*('Ejercicio 3 - TIR'!$D$22-'Ejercicio 3 - TIR'!$C$22)*P308),'Ejercicio 3 - TIR'!$E$22-SQRT(('Ejercicio 3 - TIR'!$E$22-'Ejercicio 3 - TIR'!$C$22)*('Ejercicio 3 - TIR'!$E$22-'Ejercicio 3 - TIR'!$D$22)*(1-P308)))</f>
        <v>0.129704814687908</v>
      </c>
      <c r="R308" s="27">
        <f ca="1" t="shared" si="2284"/>
        <v>0.0773119282954895</v>
      </c>
      <c r="S308" s="29">
        <f ca="1">IF(R308&lt;=('Ejercicio 3 - TIR'!$D$23-'Ejercicio 3 - TIR'!$C$23)/('Ejercicio 3 - TIR'!$E$23-'Ejercicio 3 - TIR'!$C$23),'Ejercicio 3 - TIR'!$C$23+SQRT(('Ejercicio 3 - TIR'!$E$23-'Ejercicio 3 - TIR'!$C$23)*('Ejercicio 3 - TIR'!$D$23-'Ejercicio 3 - TIR'!$C$23)*R308),'Ejercicio 3 - TIR'!$E$23-SQRT(('Ejercicio 3 - TIR'!$E$23-'Ejercicio 3 - TIR'!$C$23)*('Ejercicio 3 - TIR'!$E$23-'Ejercicio 3 - TIR'!$D$23)*(1-R308)))</f>
        <v>0.131796672027817</v>
      </c>
      <c r="T308" s="27">
        <f ca="1" t="shared" ref="T308:X308" si="2285">RAND()</f>
        <v>0.905388607807308</v>
      </c>
      <c r="U308" s="29">
        <f ca="1">IF(T308&lt;=('Ejercicio 3 - TIR'!$D$24-'Ejercicio 3 - TIR'!$C$24)/('Ejercicio 3 - TIR'!$E$24-'Ejercicio 3 - TIR'!$C$24),'Ejercicio 3 - TIR'!$C$24+SQRT(('Ejercicio 3 - TIR'!$E$24-'Ejercicio 3 - TIR'!$C$24)*('Ejercicio 3 - TIR'!$D$24-'Ejercicio 3 - TIR'!$C$24)*T308),'Ejercicio 3 - TIR'!$E$24-SQRT(('Ejercicio 3 - TIR'!$E$24-'Ejercicio 3 - TIR'!$C$24)*('Ejercicio 3 - TIR'!$E$24-'Ejercicio 3 - TIR'!$D$24)*(1-T308)))</f>
        <v>0.203723885655982</v>
      </c>
      <c r="V308" s="27">
        <f ca="1" t="shared" si="2285"/>
        <v>0.695365841555605</v>
      </c>
      <c r="W308" s="29">
        <f ca="1">IF(V308&lt;=('Ejercicio 3 - TIR'!$D$25-'Ejercicio 3 - TIR'!$C$25)/('Ejercicio 3 - TIR'!$E$25-'Ejercicio 3 - TIR'!$C$25),'Ejercicio 3 - TIR'!$C$25+SQRT(('Ejercicio 3 - TIR'!$E$25-'Ejercicio 3 - TIR'!$C$25)*('Ejercicio 3 - TIR'!$D$25-'Ejercicio 3 - TIR'!$C$25)*V308),'Ejercicio 3 - TIR'!$E$25-SQRT(('Ejercicio 3 - TIR'!$E$25-'Ejercicio 3 - TIR'!$C$25)*('Ejercicio 3 - TIR'!$E$25-'Ejercicio 3 - TIR'!$D$25)*(1-V308)))</f>
        <v>0.217346982458655</v>
      </c>
      <c r="X308" s="27">
        <f ca="1" t="shared" si="2285"/>
        <v>0.0987991553074892</v>
      </c>
      <c r="Y308" s="29">
        <f ca="1">IF(X308&lt;=('Ejercicio 3 - TIR'!$D$26-'Ejercicio 3 - TIR'!$C$26)/('Ejercicio 3 - TIR'!$E$26-'Ejercicio 3 - TIR'!$C$26),'Ejercicio 3 - TIR'!$C$26+SQRT(('Ejercicio 3 - TIR'!$E$26-'Ejercicio 3 - TIR'!$C$26)*('Ejercicio 3 - TIR'!$D$26-'Ejercicio 3 - TIR'!$C$26)*X308),'Ejercicio 3 - TIR'!$E$26-SQRT(('Ejercicio 3 - TIR'!$E$26-'Ejercicio 3 - TIR'!$C$26)*('Ejercicio 3 - TIR'!$E$26-'Ejercicio 3 - TIR'!$D$26)*(1-X308)))</f>
        <v>0.206332719287682</v>
      </c>
      <c r="Z308" s="27">
        <f ca="1" t="shared" si="1908"/>
        <v>1.12970481468791</v>
      </c>
      <c r="AA308" s="27">
        <f ca="1" t="shared" si="1909"/>
        <v>1.27859614963758</v>
      </c>
      <c r="AB308" s="27">
        <f ca="1" t="shared" si="1910"/>
        <v>1.53907672542652</v>
      </c>
      <c r="AC308" s="27">
        <f ca="1" t="shared" si="1911"/>
        <v>1.87359040747032</v>
      </c>
      <c r="AD308" s="27">
        <f ca="1" t="shared" si="1912"/>
        <v>2.26017341107499</v>
      </c>
      <c r="AE308" s="26">
        <f ca="1" t="shared" si="1913"/>
        <v>4176.99630255068</v>
      </c>
      <c r="AF308" s="26">
        <f ca="1" t="shared" si="1914"/>
        <v>4727.51051429936</v>
      </c>
      <c r="AG308" s="26">
        <f ca="1" t="shared" si="1915"/>
        <v>5690.61732575194</v>
      </c>
      <c r="AH308" s="26">
        <f ca="1" t="shared" si="1916"/>
        <v>6927.45582983106</v>
      </c>
      <c r="AI308" s="26">
        <f ca="1" t="shared" si="1917"/>
        <v>8356.81662894541</v>
      </c>
      <c r="AJ308" s="28">
        <f ca="1" t="shared" si="1918"/>
        <v>47883.2588996771</v>
      </c>
      <c r="AK308" s="28">
        <f ca="1" t="shared" si="1919"/>
        <v>54475.7979776774</v>
      </c>
      <c r="AL308" s="28">
        <f ca="1" t="shared" si="1920"/>
        <v>63540.1018456338</v>
      </c>
      <c r="AM308" s="28">
        <f ca="1" t="shared" si="1921"/>
        <v>77102.6673815846</v>
      </c>
      <c r="AN308" s="28">
        <f ca="1" t="shared" si="1922"/>
        <v>84296.2492536795</v>
      </c>
      <c r="AO308" s="28">
        <f ca="1">C308/'Ejercicio 3 - TIR'!$D$7</f>
        <v>14941.478579626</v>
      </c>
      <c r="AP308" s="28">
        <f ca="1" t="shared" si="1923"/>
        <v>32941.7803200511</v>
      </c>
      <c r="AQ308" s="28">
        <f ca="1" t="shared" si="1924"/>
        <v>39534.3193980514</v>
      </c>
      <c r="AR308" s="28">
        <f ca="1" t="shared" si="1925"/>
        <v>48598.6232660078</v>
      </c>
      <c r="AS308" s="28">
        <f ca="1" t="shared" si="1926"/>
        <v>62161.1888019586</v>
      </c>
      <c r="AT308" s="28">
        <f ca="1" t="shared" si="1927"/>
        <v>69354.7706740535</v>
      </c>
      <c r="AU308" s="28">
        <f ca="1">AP308*'Ejercicio 3 - TIR'!$D$5</f>
        <v>16470.8901600256</v>
      </c>
      <c r="AV308" s="28">
        <f ca="1">AQ308*'Ejercicio 3 - TIR'!$D$5</f>
        <v>19767.1596990257</v>
      </c>
      <c r="AW308" s="28">
        <f ca="1">AR308*'Ejercicio 3 - TIR'!$D$5</f>
        <v>24299.3116330039</v>
      </c>
      <c r="AX308" s="28">
        <f ca="1">AS308*'Ejercicio 3 - TIR'!$D$5</f>
        <v>31080.5944009793</v>
      </c>
      <c r="AY308" s="28">
        <f ca="1">AT308*'Ejercicio 3 - TIR'!$D$5</f>
        <v>34677.3853370268</v>
      </c>
      <c r="AZ308" s="28">
        <f ca="1" t="shared" ref="AZ308:BD308" si="2286">AJ308-AU308-AE308</f>
        <v>27235.3724371009</v>
      </c>
      <c r="BA308" s="28">
        <f ca="1" t="shared" si="2286"/>
        <v>29981.1277643523</v>
      </c>
      <c r="BB308" s="28">
        <f ca="1" t="shared" si="2286"/>
        <v>33550.1728868779</v>
      </c>
      <c r="BC308" s="28">
        <f ca="1" t="shared" si="2286"/>
        <v>39094.6171507742</v>
      </c>
      <c r="BD308" s="28">
        <f ca="1" t="shared" si="2286"/>
        <v>41262.0472877073</v>
      </c>
      <c r="BE308" s="28">
        <f ca="1" t="shared" ref="BE308:BI308" si="2287">AZ308/Z308</f>
        <v>24108.3972405879</v>
      </c>
      <c r="BF308" s="28">
        <f ca="1" t="shared" si="2287"/>
        <v>23448.4733688981</v>
      </c>
      <c r="BG308" s="28">
        <f ca="1" t="shared" si="2287"/>
        <v>21798.8956187875</v>
      </c>
      <c r="BH308" s="28">
        <f ca="1" t="shared" si="2287"/>
        <v>20866.1492900995</v>
      </c>
      <c r="BI308" s="28">
        <f ca="1" t="shared" si="2287"/>
        <v>18256.1422435645</v>
      </c>
      <c r="BJ308" s="28">
        <f ca="1" t="shared" si="1930"/>
        <v>72786.3187183884</v>
      </c>
      <c r="BK308" s="28">
        <f ca="1" t="shared" si="1931"/>
        <v>33770.3326078172</v>
      </c>
      <c r="BL308" s="28">
        <f ca="1" t="shared" si="1932"/>
        <v>106556.651326206</v>
      </c>
      <c r="BM308" s="28">
        <f ca="1">BK308*'Ejercicio 3 - TIR'!$D$5</f>
        <v>16885.1663039086</v>
      </c>
      <c r="BN308" s="28">
        <f ca="1" t="shared" si="1933"/>
        <v>89671.485022297</v>
      </c>
      <c r="BO308" s="28">
        <f ca="1" t="shared" si="1934"/>
        <v>39674.603985208</v>
      </c>
      <c r="BP308" s="28">
        <f ca="1" t="shared" si="1935"/>
        <v>-106911.257593525</v>
      </c>
      <c r="BQ308" s="28">
        <f ca="1" t="shared" ref="BQ308:BT308" si="2288">BE308</f>
        <v>24108.3972405879</v>
      </c>
      <c r="BR308" s="28">
        <f ca="1" t="shared" si="2288"/>
        <v>23448.4733688981</v>
      </c>
      <c r="BS308" s="28">
        <f ca="1" t="shared" si="2288"/>
        <v>21798.8956187875</v>
      </c>
      <c r="BT308" s="28">
        <f ca="1" t="shared" si="2288"/>
        <v>20866.1492900995</v>
      </c>
      <c r="BU308" s="28">
        <f ca="1" t="shared" si="1937"/>
        <v>57930.7462287725</v>
      </c>
      <c r="BV308" s="30">
        <f ca="1" t="shared" si="1938"/>
        <v>10.3146084255581</v>
      </c>
    </row>
    <row r="309" ht="15" customHeight="1" spans="1:74">
      <c r="A309" s="26">
        <v>308</v>
      </c>
      <c r="B309" s="27">
        <f ca="1" t="shared" ref="B309:F309" si="2289">RAND()</f>
        <v>0.108701698873984</v>
      </c>
      <c r="C309" s="28">
        <f ca="1">IF(B309&lt;=('Ejercicio 3 - TIR'!$D$13-'Ejercicio 3 - TIR'!$C$13)/('Ejercicio 3 - TIR'!$E$13-'Ejercicio 3 - TIR'!$C$13),'Ejercicio 3 - TIR'!$C$13+SQRT(('Ejercicio 3 - TIR'!$E$13-'Ejercicio 3 - TIR'!$C$13)*('Ejercicio 3 - TIR'!$D$13-'Ejercicio 3 - TIR'!$C$13)*B309),'Ejercicio 3 - TIR'!$E$13-SQRT(('Ejercicio 3 - TIR'!$E$13-'Ejercicio 3 - TIR'!$C$13)*('Ejercicio 3 - TIR'!$E$13-'Ejercicio 3 - TIR'!$D$13)*(1-B309)))</f>
        <v>66593.9881369012</v>
      </c>
      <c r="D309" s="27">
        <f ca="1" t="shared" si="2289"/>
        <v>0.153697566264122</v>
      </c>
      <c r="E309" s="28">
        <f ca="1">IF(D309&lt;=('Ejercicio 3 - TIR'!$D$14-'Ejercicio 3 - TIR'!$C$14)/('Ejercicio 3 - TIR'!$E$14-'Ejercicio 3 - TIR'!$C$14),'Ejercicio 3 - TIR'!$C$14+SQRT(('Ejercicio 3 - TIR'!$E$14-'Ejercicio 3 - TIR'!$C$14)*('Ejercicio 3 - TIR'!$D$14-'Ejercicio 3 - TIR'!$C$14)*D309),'Ejercicio 3 - TIR'!$E$14-SQRT(('Ejercicio 3 - TIR'!$E$14-'Ejercicio 3 - TIR'!$C$14)*('Ejercicio 3 - TIR'!$E$14-'Ejercicio 3 - TIR'!$D$14)*(1-D309)))</f>
        <v>28395.1903436787</v>
      </c>
      <c r="F309" s="27">
        <f ca="1" t="shared" si="2289"/>
        <v>0.00726586539674168</v>
      </c>
      <c r="G309" s="28">
        <f ca="1">IF(F309&lt;=('Ejercicio 3 - TIR'!$D$18-'Ejercicio 3 - TIR'!$C$18)/('Ejercicio 3 - TIR'!$E$18-'Ejercicio 3 - TIR'!$C$18),'Ejercicio 3 - TIR'!$C$18+SQRT(('Ejercicio 3 - TIR'!$E$18-'Ejercicio 3 - TIR'!$C$18)*('Ejercicio 3 - TIR'!$D$18-'Ejercicio 3 - TIR'!$C$18)*F309),'Ejercicio 3 - TIR'!$E$18-SQRT(('Ejercicio 3 - TIR'!$E$18-'Ejercicio 3 - TIR'!$C$18)*('Ejercicio 3 - TIR'!$E$18-'Ejercicio 3 - TIR'!$D$18)*(1-F309)))</f>
        <v>31043.9730884995</v>
      </c>
      <c r="H309" s="27">
        <f ca="1" t="shared" ref="H309:L309" si="2290">RAND()</f>
        <v>0.722665787052819</v>
      </c>
      <c r="I309" s="28">
        <f ca="1">IF(H309&lt;=('Ejercicio 3 - TIR'!$D$18-'Ejercicio 3 - TIR'!$C$18)/('Ejercicio 3 - TIR'!$E$18-'Ejercicio 3 - TIR'!$C$18),'Ejercicio 3 - TIR'!$C$18+SQRT(('Ejercicio 3 - TIR'!$E$18-'Ejercicio 3 - TIR'!$C$18)*('Ejercicio 3 - TIR'!$D$18-'Ejercicio 3 - TIR'!$C$18)*H309),'Ejercicio 3 - TIR'!$E$18-SQRT(('Ejercicio 3 - TIR'!$E$18-'Ejercicio 3 - TIR'!$C$18)*('Ejercicio 3 - TIR'!$E$18-'Ejercicio 3 - TIR'!$D$18)*(1-H309)))</f>
        <v>40439.2910670556</v>
      </c>
      <c r="J309" s="27">
        <f ca="1" t="shared" si="2290"/>
        <v>0.986198226028956</v>
      </c>
      <c r="K309" s="28">
        <f ca="1">IF(J309&lt;=('Ejercicio 3 - TIR'!$D$18-'Ejercicio 3 - TIR'!$C$18)/('Ejercicio 3 - TIR'!$E$18-'Ejercicio 3 - TIR'!$C$18),'Ejercicio 3 - TIR'!$C$18+SQRT(('Ejercicio 3 - TIR'!$E$18-'Ejercicio 3 - TIR'!$C$18)*('Ejercicio 3 - TIR'!$D$18-'Ejercicio 3 - TIR'!$C$18)*J309),'Ejercicio 3 - TIR'!$E$18-SQRT(('Ejercicio 3 - TIR'!$E$18-'Ejercicio 3 - TIR'!$C$18)*('Ejercicio 3 - TIR'!$E$18-'Ejercicio 3 - TIR'!$D$18)*(1-J309)))</f>
        <v>43982.5851151923</v>
      </c>
      <c r="L309" s="27">
        <f ca="1" t="shared" si="2290"/>
        <v>0.0482348846787617</v>
      </c>
      <c r="M309" s="28">
        <f ca="1">IF(L309&lt;=('Ejercicio 3 - TIR'!$D$18-'Ejercicio 3 - TIR'!$C$18)/('Ejercicio 3 - TIR'!$E$18-'Ejercicio 3 - TIR'!$C$18),'Ejercicio 3 - TIR'!$C$18+SQRT(('Ejercicio 3 - TIR'!$E$18-'Ejercicio 3 - TIR'!$C$18)*('Ejercicio 3 - TIR'!$D$18-'Ejercicio 3 - TIR'!$C$18)*L309),'Ejercicio 3 - TIR'!$E$18-SQRT(('Ejercicio 3 - TIR'!$E$18-'Ejercicio 3 - TIR'!$C$18)*('Ejercicio 3 - TIR'!$E$18-'Ejercicio 3 - TIR'!$D$18)*(1-L309)))</f>
        <v>32689.838787328</v>
      </c>
      <c r="N309" s="27">
        <f ca="1" t="shared" ref="N309:R309" si="2291">RAND()</f>
        <v>0.823768517532452</v>
      </c>
      <c r="O309" s="28">
        <f ca="1">IF(N309&lt;=('Ejercicio 3 - TIR'!$D$18-'Ejercicio 3 - TIR'!$C$18)/('Ejercicio 3 - TIR'!$E$18-'Ejercicio 3 - TIR'!$C$18),'Ejercicio 3 - TIR'!$C$18+SQRT(('Ejercicio 3 - TIR'!$E$18-'Ejercicio 3 - TIR'!$C$18)*('Ejercicio 3 - TIR'!$D$18-'Ejercicio 3 - TIR'!$C$18)*N309),'Ejercicio 3 - TIR'!$E$18-SQRT(('Ejercicio 3 - TIR'!$E$18-'Ejercicio 3 - TIR'!$C$18)*('Ejercicio 3 - TIR'!$E$18-'Ejercicio 3 - TIR'!$D$18)*(1-N309)))</f>
        <v>41364.4311057187</v>
      </c>
      <c r="P309" s="27">
        <f ca="1" t="shared" si="2291"/>
        <v>0.33497165464399</v>
      </c>
      <c r="Q309" s="29">
        <f ca="1">IF(P309&lt;=('Ejercicio 3 - TIR'!$D$22-'Ejercicio 3 - TIR'!$C$22)/('Ejercicio 3 - TIR'!$E$22-'Ejercicio 3 - TIR'!$C$22),'Ejercicio 3 - TIR'!$C$22+SQRT(('Ejercicio 3 - TIR'!$E$22-'Ejercicio 3 - TIR'!$C$22)*('Ejercicio 3 - TIR'!$D$22-'Ejercicio 3 - TIR'!$C$22)*P309),'Ejercicio 3 - TIR'!$E$22-SQRT(('Ejercicio 3 - TIR'!$E$22-'Ejercicio 3 - TIR'!$C$22)*('Ejercicio 3 - TIR'!$E$22-'Ejercicio 3 - TIR'!$D$22)*(1-P309)))</f>
        <v>0.144555019412723</v>
      </c>
      <c r="R309" s="27">
        <f ca="1" t="shared" si="2291"/>
        <v>0.945321864375408</v>
      </c>
      <c r="S309" s="29">
        <f ca="1">IF(R309&lt;=('Ejercicio 3 - TIR'!$D$23-'Ejercicio 3 - TIR'!$C$23)/('Ejercicio 3 - TIR'!$E$23-'Ejercicio 3 - TIR'!$C$23),'Ejercicio 3 - TIR'!$C$23+SQRT(('Ejercicio 3 - TIR'!$E$23-'Ejercicio 3 - TIR'!$C$23)*('Ejercicio 3 - TIR'!$D$23-'Ejercicio 3 - TIR'!$C$23)*R309),'Ejercicio 3 - TIR'!$E$23-SQRT(('Ejercicio 3 - TIR'!$E$23-'Ejercicio 3 - TIR'!$C$23)*('Ejercicio 3 - TIR'!$E$23-'Ejercicio 3 - TIR'!$D$23)*(1-R309)))</f>
        <v>0.170079282076167</v>
      </c>
      <c r="T309" s="27">
        <f ca="1" t="shared" ref="T309:X309" si="2292">RAND()</f>
        <v>0.566337596165282</v>
      </c>
      <c r="U309" s="29">
        <f ca="1">IF(T309&lt;=('Ejercicio 3 - TIR'!$D$24-'Ejercicio 3 - TIR'!$C$24)/('Ejercicio 3 - TIR'!$E$24-'Ejercicio 3 - TIR'!$C$24),'Ejercicio 3 - TIR'!$C$24+SQRT(('Ejercicio 3 - TIR'!$E$24-'Ejercicio 3 - TIR'!$C$24)*('Ejercicio 3 - TIR'!$D$24-'Ejercicio 3 - TIR'!$C$24)*T309),'Ejercicio 3 - TIR'!$E$24-SQRT(('Ejercicio 3 - TIR'!$E$24-'Ejercicio 3 - TIR'!$C$24)*('Ejercicio 3 - TIR'!$E$24-'Ejercicio 3 - TIR'!$D$24)*(1-T309)))</f>
        <v>0.185153841951555</v>
      </c>
      <c r="V309" s="27">
        <f ca="1" t="shared" si="2292"/>
        <v>0.306708421604263</v>
      </c>
      <c r="W309" s="29">
        <f ca="1">IF(V309&lt;=('Ejercicio 3 - TIR'!$D$25-'Ejercicio 3 - TIR'!$C$25)/('Ejercicio 3 - TIR'!$E$25-'Ejercicio 3 - TIR'!$C$25),'Ejercicio 3 - TIR'!$C$25+SQRT(('Ejercicio 3 - TIR'!$E$25-'Ejercicio 3 - TIR'!$C$25)*('Ejercicio 3 - TIR'!$D$25-'Ejercicio 3 - TIR'!$C$25)*V309),'Ejercicio 3 - TIR'!$E$25-SQRT(('Ejercicio 3 - TIR'!$E$25-'Ejercicio 3 - TIR'!$C$25)*('Ejercicio 3 - TIR'!$E$25-'Ejercicio 3 - TIR'!$D$25)*(1-V309)))</f>
        <v>0.200740274824304</v>
      </c>
      <c r="X309" s="27">
        <f ca="1" t="shared" si="2292"/>
        <v>0.208010766419921</v>
      </c>
      <c r="Y309" s="29">
        <f ca="1">IF(X309&lt;=('Ejercicio 3 - TIR'!$D$26-'Ejercicio 3 - TIR'!$C$26)/('Ejercicio 3 - TIR'!$E$26-'Ejercicio 3 - TIR'!$C$26),'Ejercicio 3 - TIR'!$C$26+SQRT(('Ejercicio 3 - TIR'!$E$26-'Ejercicio 3 - TIR'!$C$26)*('Ejercicio 3 - TIR'!$D$26-'Ejercicio 3 - TIR'!$C$26)*X309),'Ejercicio 3 - TIR'!$E$26-SQRT(('Ejercicio 3 - TIR'!$E$26-'Ejercicio 3 - TIR'!$C$26)*('Ejercicio 3 - TIR'!$E$26-'Ejercicio 3 - TIR'!$D$26)*(1-X309)))</f>
        <v>0.213698714508044</v>
      </c>
      <c r="Z309" s="27">
        <f ca="1" t="shared" si="1908"/>
        <v>1.14455501941272</v>
      </c>
      <c r="AA309" s="27">
        <f ca="1" t="shared" si="1909"/>
        <v>1.33922011541111</v>
      </c>
      <c r="AB309" s="27">
        <f ca="1" t="shared" si="1910"/>
        <v>1.58718186499828</v>
      </c>
      <c r="AC309" s="27">
        <f ca="1" t="shared" si="1911"/>
        <v>1.90579318877419</v>
      </c>
      <c r="AD309" s="27">
        <f ca="1" t="shared" si="1912"/>
        <v>2.31305874333342</v>
      </c>
      <c r="AE309" s="26">
        <f ca="1" t="shared" si="1913"/>
        <v>4104.66729135843</v>
      </c>
      <c r="AF309" s="26">
        <f ca="1" t="shared" si="1914"/>
        <v>4802.78615743419</v>
      </c>
      <c r="AG309" s="26">
        <f ca="1" t="shared" si="1915"/>
        <v>5692.04046655488</v>
      </c>
      <c r="AH309" s="26">
        <f ca="1" t="shared" si="1916"/>
        <v>6834.66223412217</v>
      </c>
      <c r="AI309" s="26">
        <f ca="1" t="shared" si="1917"/>
        <v>8295.22076765075</v>
      </c>
      <c r="AJ309" s="28">
        <f ca="1" t="shared" si="1918"/>
        <v>35531.5352209556</v>
      </c>
      <c r="AK309" s="28">
        <f ca="1" t="shared" si="1919"/>
        <v>54157.1120499658</v>
      </c>
      <c r="AL309" s="28">
        <f ca="1" t="shared" si="1920"/>
        <v>69808.3614705766</v>
      </c>
      <c r="AM309" s="28">
        <f ca="1" t="shared" si="1921"/>
        <v>62300.0721030161</v>
      </c>
      <c r="AN309" s="28">
        <f ca="1" t="shared" si="1922"/>
        <v>95678.3590320955</v>
      </c>
      <c r="AO309" s="28">
        <f ca="1">C309/'Ejercicio 3 - TIR'!$D$7</f>
        <v>13318.7976273802</v>
      </c>
      <c r="AP309" s="28">
        <f ca="1" t="shared" si="1923"/>
        <v>22212.7375935754</v>
      </c>
      <c r="AQ309" s="28">
        <f ca="1" t="shared" si="1924"/>
        <v>40838.3144225855</v>
      </c>
      <c r="AR309" s="28">
        <f ca="1" t="shared" si="1925"/>
        <v>56489.5638431964</v>
      </c>
      <c r="AS309" s="28">
        <f ca="1" t="shared" si="1926"/>
        <v>48981.2744756358</v>
      </c>
      <c r="AT309" s="28">
        <f ca="1" t="shared" si="1927"/>
        <v>82359.5614047153</v>
      </c>
      <c r="AU309" s="28">
        <f ca="1">AP309*'Ejercicio 3 - TIR'!$D$5</f>
        <v>11106.3687967877</v>
      </c>
      <c r="AV309" s="28">
        <f ca="1">AQ309*'Ejercicio 3 - TIR'!$D$5</f>
        <v>20419.1572112928</v>
      </c>
      <c r="AW309" s="28">
        <f ca="1">AR309*'Ejercicio 3 - TIR'!$D$5</f>
        <v>28244.7819215982</v>
      </c>
      <c r="AX309" s="28">
        <f ca="1">AS309*'Ejercicio 3 - TIR'!$D$5</f>
        <v>24490.6372378179</v>
      </c>
      <c r="AY309" s="28">
        <f ca="1">AT309*'Ejercicio 3 - TIR'!$D$5</f>
        <v>41179.7807023576</v>
      </c>
      <c r="AZ309" s="28">
        <f ca="1" t="shared" ref="AZ309:BD309" si="2293">AJ309-AU309-AE309</f>
        <v>20320.4991328095</v>
      </c>
      <c r="BA309" s="28">
        <f ca="1" t="shared" si="2293"/>
        <v>28935.1686812388</v>
      </c>
      <c r="BB309" s="28">
        <f ca="1" t="shared" si="2293"/>
        <v>35871.5390824236</v>
      </c>
      <c r="BC309" s="28">
        <f ca="1" t="shared" si="2293"/>
        <v>30974.772631076</v>
      </c>
      <c r="BD309" s="28">
        <f ca="1" t="shared" si="2293"/>
        <v>46203.3575620871</v>
      </c>
      <c r="BE309" s="28">
        <f ca="1" t="shared" ref="BE309:BI309" si="2294">AZ309/Z309</f>
        <v>17754.060563411</v>
      </c>
      <c r="BF309" s="28">
        <f ca="1" t="shared" si="2294"/>
        <v>21605.984220418</v>
      </c>
      <c r="BG309" s="28">
        <f ca="1" t="shared" si="2294"/>
        <v>22600.7742864819</v>
      </c>
      <c r="BH309" s="28">
        <f ca="1" t="shared" si="2294"/>
        <v>16252.9558891954</v>
      </c>
      <c r="BI309" s="28">
        <f ca="1" t="shared" si="2294"/>
        <v>19975.0039618544</v>
      </c>
      <c r="BJ309" s="28">
        <f ca="1" t="shared" si="1930"/>
        <v>65679.7432930628</v>
      </c>
      <c r="BK309" s="28">
        <f ca="1" t="shared" si="1931"/>
        <v>30807.1613027003</v>
      </c>
      <c r="BL309" s="28">
        <f ca="1" t="shared" si="1932"/>
        <v>96486.9045957631</v>
      </c>
      <c r="BM309" s="28">
        <f ca="1">BK309*'Ejercicio 3 - TIR'!$D$5</f>
        <v>15403.5806513502</v>
      </c>
      <c r="BN309" s="28">
        <f ca="1" t="shared" si="1933"/>
        <v>81083.3239444129</v>
      </c>
      <c r="BO309" s="28">
        <f ca="1" t="shared" si="1934"/>
        <v>35054.5891573688</v>
      </c>
      <c r="BP309" s="28">
        <f ca="1" t="shared" si="1935"/>
        <v>-94989.1784805799</v>
      </c>
      <c r="BQ309" s="28">
        <f ca="1" t="shared" ref="BQ309:BT309" si="2295">BE309</f>
        <v>17754.060563411</v>
      </c>
      <c r="BR309" s="28">
        <f ca="1" t="shared" si="2295"/>
        <v>21605.984220418</v>
      </c>
      <c r="BS309" s="28">
        <f ca="1" t="shared" si="2295"/>
        <v>22600.7742864819</v>
      </c>
      <c r="BT309" s="28">
        <f ca="1" t="shared" si="2295"/>
        <v>16252.9558891954</v>
      </c>
      <c r="BU309" s="28">
        <f ca="1" t="shared" si="1937"/>
        <v>55029.5931192233</v>
      </c>
      <c r="BV309" s="30">
        <f ca="1" t="shared" si="1938"/>
        <v>10.4392376037892</v>
      </c>
    </row>
    <row r="310" ht="15" customHeight="1" spans="1:74">
      <c r="A310" s="26">
        <v>309</v>
      </c>
      <c r="B310" s="27">
        <f ca="1" t="shared" ref="B310:F310" si="2296">RAND()</f>
        <v>0.0690358588465783</v>
      </c>
      <c r="C310" s="28">
        <f ca="1">IF(B310&lt;=('Ejercicio 3 - TIR'!$D$13-'Ejercicio 3 - TIR'!$C$13)/('Ejercicio 3 - TIR'!$E$13-'Ejercicio 3 - TIR'!$C$13),'Ejercicio 3 - TIR'!$C$13+SQRT(('Ejercicio 3 - TIR'!$E$13-'Ejercicio 3 - TIR'!$C$13)*('Ejercicio 3 - TIR'!$D$13-'Ejercicio 3 - TIR'!$C$13)*B310),'Ejercicio 3 - TIR'!$E$13-SQRT(('Ejercicio 3 - TIR'!$E$13-'Ejercicio 3 - TIR'!$C$13)*('Ejercicio 3 - TIR'!$E$13-'Ejercicio 3 - TIR'!$D$13)*(1-B310)))</f>
        <v>65254.935160269</v>
      </c>
      <c r="D310" s="27">
        <f ca="1" t="shared" si="2296"/>
        <v>0.0491535268683647</v>
      </c>
      <c r="E310" s="28">
        <f ca="1">IF(D310&lt;=('Ejercicio 3 - TIR'!$D$14-'Ejercicio 3 - TIR'!$C$14)/('Ejercicio 3 - TIR'!$E$14-'Ejercicio 3 - TIR'!$C$14),'Ejercicio 3 - TIR'!$C$14+SQRT(('Ejercicio 3 - TIR'!$E$14-'Ejercicio 3 - TIR'!$C$14)*('Ejercicio 3 - TIR'!$D$14-'Ejercicio 3 - TIR'!$C$14)*D310),'Ejercicio 3 - TIR'!$E$14-SQRT(('Ejercicio 3 - TIR'!$E$14-'Ejercicio 3 - TIR'!$C$14)*('Ejercicio 3 - TIR'!$E$14-'Ejercicio 3 - TIR'!$D$14)*(1-D310)))</f>
        <v>26920.0298214162</v>
      </c>
      <c r="F310" s="27">
        <f ca="1" t="shared" si="2296"/>
        <v>0.84727159592521</v>
      </c>
      <c r="G310" s="28">
        <f ca="1">IF(F310&lt;=('Ejercicio 3 - TIR'!$D$18-'Ejercicio 3 - TIR'!$C$18)/('Ejercicio 3 - TIR'!$E$18-'Ejercicio 3 - TIR'!$C$18),'Ejercicio 3 - TIR'!$C$18+SQRT(('Ejercicio 3 - TIR'!$E$18-'Ejercicio 3 - TIR'!$C$18)*('Ejercicio 3 - TIR'!$D$18-'Ejercicio 3 - TIR'!$C$18)*F310),'Ejercicio 3 - TIR'!$E$18-SQRT(('Ejercicio 3 - TIR'!$E$18-'Ejercicio 3 - TIR'!$C$18)*('Ejercicio 3 - TIR'!$E$18-'Ejercicio 3 - TIR'!$D$18)*(1-F310)))</f>
        <v>41615.5310157117</v>
      </c>
      <c r="H310" s="27">
        <f ca="1" t="shared" ref="H310:L310" si="2297">RAND()</f>
        <v>0.317784772169526</v>
      </c>
      <c r="I310" s="28">
        <f ca="1">IF(H310&lt;=('Ejercicio 3 - TIR'!$D$18-'Ejercicio 3 - TIR'!$C$18)/('Ejercicio 3 - TIR'!$E$18-'Ejercicio 3 - TIR'!$C$18),'Ejercicio 3 - TIR'!$C$18+SQRT(('Ejercicio 3 - TIR'!$E$18-'Ejercicio 3 - TIR'!$C$18)*('Ejercicio 3 - TIR'!$D$18-'Ejercicio 3 - TIR'!$C$18)*H310),'Ejercicio 3 - TIR'!$E$18-SQRT(('Ejercicio 3 - TIR'!$E$18-'Ejercicio 3 - TIR'!$C$18)*('Ejercicio 3 - TIR'!$E$18-'Ejercicio 3 - TIR'!$D$18)*(1-H310)))</f>
        <v>36904.1810394448</v>
      </c>
      <c r="J310" s="27">
        <f ca="1" t="shared" si="2297"/>
        <v>0.983419104506905</v>
      </c>
      <c r="K310" s="28">
        <f ca="1">IF(J310&lt;=('Ejercicio 3 - TIR'!$D$18-'Ejercicio 3 - TIR'!$C$18)/('Ejercicio 3 - TIR'!$E$18-'Ejercicio 3 - TIR'!$C$18),'Ejercicio 3 - TIR'!$C$18+SQRT(('Ejercicio 3 - TIR'!$E$18-'Ejercicio 3 - TIR'!$C$18)*('Ejercicio 3 - TIR'!$D$18-'Ejercicio 3 - TIR'!$C$18)*J310),'Ejercicio 3 - TIR'!$E$18-SQRT(('Ejercicio 3 - TIR'!$E$18-'Ejercicio 3 - TIR'!$C$18)*('Ejercicio 3 - TIR'!$E$18-'Ejercicio 3 - TIR'!$D$18)*(1-J310)))</f>
        <v>43884.8465746893</v>
      </c>
      <c r="L310" s="27">
        <f ca="1" t="shared" si="2297"/>
        <v>0.0341194775006675</v>
      </c>
      <c r="M310" s="28">
        <f ca="1">IF(L310&lt;=('Ejercicio 3 - TIR'!$D$18-'Ejercicio 3 - TIR'!$C$18)/('Ejercicio 3 - TIR'!$E$18-'Ejercicio 3 - TIR'!$C$18),'Ejercicio 3 - TIR'!$C$18+SQRT(('Ejercicio 3 - TIR'!$E$18-'Ejercicio 3 - TIR'!$C$18)*('Ejercicio 3 - TIR'!$D$18-'Ejercicio 3 - TIR'!$C$18)*L310),'Ejercicio 3 - TIR'!$E$18-SQRT(('Ejercicio 3 - TIR'!$E$18-'Ejercicio 3 - TIR'!$C$18)*('Ejercicio 3 - TIR'!$E$18-'Ejercicio 3 - TIR'!$D$18)*(1-L310)))</f>
        <v>32262.2823928723</v>
      </c>
      <c r="N310" s="27">
        <f ca="1" t="shared" ref="N310:R310" si="2298">RAND()</f>
        <v>0.917614394746386</v>
      </c>
      <c r="O310" s="28">
        <f ca="1">IF(N310&lt;=('Ejercicio 3 - TIR'!$D$18-'Ejercicio 3 - TIR'!$C$18)/('Ejercicio 3 - TIR'!$E$18-'Ejercicio 3 - TIR'!$C$18),'Ejercicio 3 - TIR'!$C$18+SQRT(('Ejercicio 3 - TIR'!$E$18-'Ejercicio 3 - TIR'!$C$18)*('Ejercicio 3 - TIR'!$D$18-'Ejercicio 3 - TIR'!$C$18)*N310),'Ejercicio 3 - TIR'!$E$18-SQRT(('Ejercicio 3 - TIR'!$E$18-'Ejercicio 3 - TIR'!$C$18)*('Ejercicio 3 - TIR'!$E$18-'Ejercicio 3 - TIR'!$D$18)*(1-N310)))</f>
        <v>42514.25657116</v>
      </c>
      <c r="P310" s="27">
        <f ca="1" t="shared" si="2298"/>
        <v>0.346751357283344</v>
      </c>
      <c r="Q310" s="29">
        <f ca="1">IF(P310&lt;=('Ejercicio 3 - TIR'!$D$22-'Ejercicio 3 - TIR'!$C$22)/('Ejercicio 3 - TIR'!$E$22-'Ejercicio 3 - TIR'!$C$22),'Ejercicio 3 - TIR'!$C$22+SQRT(('Ejercicio 3 - TIR'!$E$22-'Ejercicio 3 - TIR'!$C$22)*('Ejercicio 3 - TIR'!$D$22-'Ejercicio 3 - TIR'!$C$22)*P310),'Ejercicio 3 - TIR'!$E$22-SQRT(('Ejercicio 3 - TIR'!$E$22-'Ejercicio 3 - TIR'!$C$22)*('Ejercicio 3 - TIR'!$E$22-'Ejercicio 3 - TIR'!$D$22)*(1-P310)))</f>
        <v>0.144983043111479</v>
      </c>
      <c r="R310" s="27">
        <f ca="1" t="shared" si="2298"/>
        <v>0.16058001457178</v>
      </c>
      <c r="S310" s="29">
        <f ca="1">IF(R310&lt;=('Ejercicio 3 - TIR'!$D$23-'Ejercicio 3 - TIR'!$C$23)/('Ejercicio 3 - TIR'!$E$23-'Ejercicio 3 - TIR'!$C$23),'Ejercicio 3 - TIR'!$C$23+SQRT(('Ejercicio 3 - TIR'!$E$23-'Ejercicio 3 - TIR'!$C$23)*('Ejercicio 3 - TIR'!$D$23-'Ejercicio 3 - TIR'!$C$23)*R310),'Ejercicio 3 - TIR'!$E$23-SQRT(('Ejercicio 3 - TIR'!$E$23-'Ejercicio 3 - TIR'!$C$23)*('Ejercicio 3 - TIR'!$E$23-'Ejercicio 3 - TIR'!$D$23)*(1-R310)))</f>
        <v>0.137001294839782</v>
      </c>
      <c r="T310" s="27">
        <f ca="1" t="shared" ref="T310:X310" si="2299">RAND()</f>
        <v>0.139508799338516</v>
      </c>
      <c r="U310" s="29">
        <f ca="1">IF(T310&lt;=('Ejercicio 3 - TIR'!$D$24-'Ejercicio 3 - TIR'!$C$24)/('Ejercicio 3 - TIR'!$E$24-'Ejercicio 3 - TIR'!$C$24),'Ejercicio 3 - TIR'!$C$24+SQRT(('Ejercicio 3 - TIR'!$E$24-'Ejercicio 3 - TIR'!$C$24)*('Ejercicio 3 - TIR'!$D$24-'Ejercicio 3 - TIR'!$C$24)*T310),'Ejercicio 3 - TIR'!$E$24-SQRT(('Ejercicio 3 - TIR'!$E$24-'Ejercicio 3 - TIR'!$C$24)*('Ejercicio 3 - TIR'!$E$24-'Ejercicio 3 - TIR'!$D$24)*(1-T310)))</f>
        <v>0.167116321994251</v>
      </c>
      <c r="V310" s="27">
        <f ca="1" t="shared" si="2299"/>
        <v>0.585164831074229</v>
      </c>
      <c r="W310" s="29">
        <f ca="1">IF(V310&lt;=('Ejercicio 3 - TIR'!$D$25-'Ejercicio 3 - TIR'!$C$25)/('Ejercicio 3 - TIR'!$E$25-'Ejercicio 3 - TIR'!$C$25),'Ejercicio 3 - TIR'!$C$25+SQRT(('Ejercicio 3 - TIR'!$E$25-'Ejercicio 3 - TIR'!$C$25)*('Ejercicio 3 - TIR'!$D$25-'Ejercicio 3 - TIR'!$C$25)*V310),'Ejercicio 3 - TIR'!$E$25-SQRT(('Ejercicio 3 - TIR'!$E$25-'Ejercicio 3 - TIR'!$C$25)*('Ejercicio 3 - TIR'!$E$25-'Ejercicio 3 - TIR'!$D$25)*(1-V310)))</f>
        <v>0.211895891412602</v>
      </c>
      <c r="X310" s="27">
        <f ca="1" t="shared" si="2299"/>
        <v>0.916276272859149</v>
      </c>
      <c r="Y310" s="29">
        <f ca="1">IF(X310&lt;=('Ejercicio 3 - TIR'!$D$26-'Ejercicio 3 - TIR'!$C$26)/('Ejercicio 3 - TIR'!$E$26-'Ejercicio 3 - TIR'!$C$26),'Ejercicio 3 - TIR'!$C$26+SQRT(('Ejercicio 3 - TIR'!$E$26-'Ejercicio 3 - TIR'!$C$26)*('Ejercicio 3 - TIR'!$D$26-'Ejercicio 3 - TIR'!$C$26)*X310),'Ejercicio 3 - TIR'!$E$26-SQRT(('Ejercicio 3 - TIR'!$E$26-'Ejercicio 3 - TIR'!$C$26)*('Ejercicio 3 - TIR'!$E$26-'Ejercicio 3 - TIR'!$D$26)*(1-X310)))</f>
        <v>0.258737165603791</v>
      </c>
      <c r="Z310" s="27">
        <f ca="1" t="shared" si="1908"/>
        <v>1.14498304311148</v>
      </c>
      <c r="AA310" s="27">
        <f ca="1" t="shared" si="1909"/>
        <v>1.30184720258735</v>
      </c>
      <c r="AB310" s="27">
        <f ca="1" t="shared" si="1910"/>
        <v>1.51940711888225</v>
      </c>
      <c r="AC310" s="27">
        <f ca="1" t="shared" si="1911"/>
        <v>1.84136324475645</v>
      </c>
      <c r="AD310" s="27">
        <f ca="1" t="shared" si="1912"/>
        <v>2.31779235155174</v>
      </c>
      <c r="AE310" s="26">
        <f ca="1" t="shared" si="1913"/>
        <v>3902.94784416068</v>
      </c>
      <c r="AF310" s="26">
        <f ca="1" t="shared" si="1914"/>
        <v>4437.65675250283</v>
      </c>
      <c r="AG310" s="26">
        <f ca="1" t="shared" si="1915"/>
        <v>5179.26162725405</v>
      </c>
      <c r="AH310" s="26">
        <f ca="1" t="shared" si="1916"/>
        <v>6276.72588662013</v>
      </c>
      <c r="AI310" s="26">
        <f ca="1" t="shared" si="1917"/>
        <v>7900.74815179617</v>
      </c>
      <c r="AJ310" s="28">
        <f ca="1" t="shared" si="1918"/>
        <v>47649.0773430698</v>
      </c>
      <c r="AK310" s="28">
        <f ca="1" t="shared" si="1919"/>
        <v>48043.6048499781</v>
      </c>
      <c r="AL310" s="28">
        <f ca="1" t="shared" si="1920"/>
        <v>66678.9482966382</v>
      </c>
      <c r="AM310" s="28">
        <f ca="1" t="shared" si="1921"/>
        <v>59406.5809901884</v>
      </c>
      <c r="AN310" s="28">
        <f ca="1" t="shared" si="1922"/>
        <v>98539.2187125431</v>
      </c>
      <c r="AO310" s="28">
        <f ca="1">C310/'Ejercicio 3 - TIR'!$D$7</f>
        <v>13050.9870320538</v>
      </c>
      <c r="AP310" s="28">
        <f ca="1" t="shared" si="1923"/>
        <v>34598.090311016</v>
      </c>
      <c r="AQ310" s="28">
        <f ca="1" t="shared" si="1924"/>
        <v>34992.6178179243</v>
      </c>
      <c r="AR310" s="28">
        <f ca="1" t="shared" si="1925"/>
        <v>53627.9612645844</v>
      </c>
      <c r="AS310" s="28">
        <f ca="1" t="shared" si="1926"/>
        <v>46355.5939581346</v>
      </c>
      <c r="AT310" s="28">
        <f ca="1" t="shared" si="1927"/>
        <v>85488.2316804892</v>
      </c>
      <c r="AU310" s="28">
        <f ca="1">AP310*'Ejercicio 3 - TIR'!$D$5</f>
        <v>17299.045155508</v>
      </c>
      <c r="AV310" s="28">
        <f ca="1">AQ310*'Ejercicio 3 - TIR'!$D$5</f>
        <v>17496.3089089622</v>
      </c>
      <c r="AW310" s="28">
        <f ca="1">AR310*'Ejercicio 3 - TIR'!$D$5</f>
        <v>26813.9806322922</v>
      </c>
      <c r="AX310" s="28">
        <f ca="1">AS310*'Ejercicio 3 - TIR'!$D$5</f>
        <v>23177.7969790673</v>
      </c>
      <c r="AY310" s="28">
        <f ca="1">AT310*'Ejercicio 3 - TIR'!$D$5</f>
        <v>42744.1158402446</v>
      </c>
      <c r="AZ310" s="28">
        <f ca="1" t="shared" ref="AZ310:BD310" si="2300">AJ310-AU310-AE310</f>
        <v>26447.0843434011</v>
      </c>
      <c r="BA310" s="28">
        <f ca="1" t="shared" si="2300"/>
        <v>26109.6391885131</v>
      </c>
      <c r="BB310" s="28">
        <f ca="1" t="shared" si="2300"/>
        <v>34685.7060370919</v>
      </c>
      <c r="BC310" s="28">
        <f ca="1" t="shared" si="2300"/>
        <v>29952.058124501</v>
      </c>
      <c r="BD310" s="28">
        <f ca="1" t="shared" si="2300"/>
        <v>47894.3547205023</v>
      </c>
      <c r="BE310" s="28">
        <f ca="1" t="shared" ref="BE310:BI310" si="2301">AZ310/Z310</f>
        <v>23098.2323297395</v>
      </c>
      <c r="BF310" s="28">
        <f ca="1" t="shared" si="2301"/>
        <v>20055.8399915303</v>
      </c>
      <c r="BG310" s="28">
        <f ca="1" t="shared" si="2301"/>
        <v>22828.4477583654</v>
      </c>
      <c r="BH310" s="28">
        <f ca="1" t="shared" si="2301"/>
        <v>16266.2409004816</v>
      </c>
      <c r="BI310" s="28">
        <f ca="1" t="shared" si="2301"/>
        <v>20663.7815024445</v>
      </c>
      <c r="BJ310" s="28">
        <f ca="1" t="shared" si="1930"/>
        <v>62395.0392236231</v>
      </c>
      <c r="BK310" s="28">
        <f ca="1" t="shared" si="1931"/>
        <v>30249.4779230952</v>
      </c>
      <c r="BL310" s="28">
        <f ca="1" t="shared" si="1932"/>
        <v>92644.5171467184</v>
      </c>
      <c r="BM310" s="28">
        <f ca="1">BK310*'Ejercicio 3 - TIR'!$D$5</f>
        <v>15124.7389615476</v>
      </c>
      <c r="BN310" s="28">
        <f ca="1" t="shared" si="1933"/>
        <v>77519.7781851708</v>
      </c>
      <c r="BO310" s="28">
        <f ca="1" t="shared" si="1934"/>
        <v>33445.5233374431</v>
      </c>
      <c r="BP310" s="28">
        <f ca="1" t="shared" si="1935"/>
        <v>-92174.9649816851</v>
      </c>
      <c r="BQ310" s="28">
        <f ca="1" t="shared" ref="BQ310:BT310" si="2302">BE310</f>
        <v>23098.2323297395</v>
      </c>
      <c r="BR310" s="28">
        <f ca="1" t="shared" si="2302"/>
        <v>20055.8399915303</v>
      </c>
      <c r="BS310" s="28">
        <f ca="1" t="shared" si="2302"/>
        <v>22828.4477583654</v>
      </c>
      <c r="BT310" s="28">
        <f ca="1" t="shared" si="2302"/>
        <v>16266.2409004816</v>
      </c>
      <c r="BU310" s="28">
        <f ca="1" t="shared" si="1937"/>
        <v>54109.3048398876</v>
      </c>
      <c r="BV310" s="30">
        <f ca="1" t="shared" si="1938"/>
        <v>12.662240353281</v>
      </c>
    </row>
    <row r="311" ht="15" customHeight="1" spans="1:74">
      <c r="A311" s="26">
        <v>310</v>
      </c>
      <c r="B311" s="27">
        <f ca="1" t="shared" ref="B311:F311" si="2303">RAND()</f>
        <v>0.963330742253987</v>
      </c>
      <c r="C311" s="28">
        <f ca="1">IF(B311&lt;=('Ejercicio 3 - TIR'!$D$13-'Ejercicio 3 - TIR'!$C$13)/('Ejercicio 3 - TIR'!$E$13-'Ejercicio 3 - TIR'!$C$13),'Ejercicio 3 - TIR'!$C$13+SQRT(('Ejercicio 3 - TIR'!$E$13-'Ejercicio 3 - TIR'!$C$13)*('Ejercicio 3 - TIR'!$D$13-'Ejercicio 3 - TIR'!$C$13)*B311),'Ejercicio 3 - TIR'!$E$13-SQRT(('Ejercicio 3 - TIR'!$E$13-'Ejercicio 3 - TIR'!$C$13)*('Ejercicio 3 - TIR'!$E$13-'Ejercicio 3 - TIR'!$D$13)*(1-B311)))</f>
        <v>93366.5160514842</v>
      </c>
      <c r="D311" s="27">
        <f ca="1" t="shared" si="2303"/>
        <v>0.843574105909199</v>
      </c>
      <c r="E311" s="28">
        <f ca="1">IF(D311&lt;=('Ejercicio 3 - TIR'!$D$14-'Ejercicio 3 - TIR'!$C$14)/('Ejercicio 3 - TIR'!$E$14-'Ejercicio 3 - TIR'!$C$14),'Ejercicio 3 - TIR'!$C$14+SQRT(('Ejercicio 3 - TIR'!$E$14-'Ejercicio 3 - TIR'!$C$14)*('Ejercicio 3 - TIR'!$D$14-'Ejercicio 3 - TIR'!$C$14)*D311),'Ejercicio 3 - TIR'!$E$14-SQRT(('Ejercicio 3 - TIR'!$E$14-'Ejercicio 3 - TIR'!$C$14)*('Ejercicio 3 - TIR'!$E$14-'Ejercicio 3 - TIR'!$D$14)*(1-D311)))</f>
        <v>35156.0466441531</v>
      </c>
      <c r="F311" s="27">
        <f ca="1" t="shared" si="2303"/>
        <v>0.381686339844348</v>
      </c>
      <c r="G311" s="28">
        <f ca="1">IF(F311&lt;=('Ejercicio 3 - TIR'!$D$18-'Ejercicio 3 - TIR'!$C$18)/('Ejercicio 3 - TIR'!$E$18-'Ejercicio 3 - TIR'!$C$18),'Ejercicio 3 - TIR'!$C$18+SQRT(('Ejercicio 3 - TIR'!$E$18-'Ejercicio 3 - TIR'!$C$18)*('Ejercicio 3 - TIR'!$D$18-'Ejercicio 3 - TIR'!$C$18)*F311),'Ejercicio 3 - TIR'!$E$18-SQRT(('Ejercicio 3 - TIR'!$E$18-'Ejercicio 3 - TIR'!$C$18)*('Ejercicio 3 - TIR'!$E$18-'Ejercicio 3 - TIR'!$D$18)*(1-F311)))</f>
        <v>37566.5679787241</v>
      </c>
      <c r="H311" s="27">
        <f ca="1" t="shared" ref="H311:L311" si="2304">RAND()</f>
        <v>0.56889683749451</v>
      </c>
      <c r="I311" s="28">
        <f ca="1">IF(H311&lt;=('Ejercicio 3 - TIR'!$D$18-'Ejercicio 3 - TIR'!$C$18)/('Ejercicio 3 - TIR'!$E$18-'Ejercicio 3 - TIR'!$C$18),'Ejercicio 3 - TIR'!$C$18+SQRT(('Ejercicio 3 - TIR'!$E$18-'Ejercicio 3 - TIR'!$C$18)*('Ejercicio 3 - TIR'!$D$18-'Ejercicio 3 - TIR'!$C$18)*H311),'Ejercicio 3 - TIR'!$E$18-SQRT(('Ejercicio 3 - TIR'!$E$18-'Ejercicio 3 - TIR'!$C$18)*('Ejercicio 3 - TIR'!$E$18-'Ejercicio 3 - TIR'!$D$18)*(1-H311)))</f>
        <v>39237.6688414435</v>
      </c>
      <c r="J311" s="27">
        <f ca="1" t="shared" si="2304"/>
        <v>0.491718101440101</v>
      </c>
      <c r="K311" s="28">
        <f ca="1">IF(J311&lt;=('Ejercicio 3 - TIR'!$D$18-'Ejercicio 3 - TIR'!$C$18)/('Ejercicio 3 - TIR'!$E$18-'Ejercicio 3 - TIR'!$C$18),'Ejercicio 3 - TIR'!$C$18+SQRT(('Ejercicio 3 - TIR'!$E$18-'Ejercicio 3 - TIR'!$C$18)*('Ejercicio 3 - TIR'!$D$18-'Ejercicio 3 - TIR'!$C$18)*J311),'Ejercicio 3 - TIR'!$E$18-SQRT(('Ejercicio 3 - TIR'!$E$18-'Ejercicio 3 - TIR'!$C$18)*('Ejercicio 3 - TIR'!$E$18-'Ejercicio 3 - TIR'!$D$18)*(1-J311)))</f>
        <v>38588.2312041546</v>
      </c>
      <c r="L311" s="27">
        <f ca="1" t="shared" si="2304"/>
        <v>0.362079390102054</v>
      </c>
      <c r="M311" s="28">
        <f ca="1">IF(L311&lt;=('Ejercicio 3 - TIR'!$D$18-'Ejercicio 3 - TIR'!$C$18)/('Ejercicio 3 - TIR'!$E$18-'Ejercicio 3 - TIR'!$C$18),'Ejercicio 3 - TIR'!$C$18+SQRT(('Ejercicio 3 - TIR'!$E$18-'Ejercicio 3 - TIR'!$C$18)*('Ejercicio 3 - TIR'!$D$18-'Ejercicio 3 - TIR'!$C$18)*L311),'Ejercicio 3 - TIR'!$E$18-SQRT(('Ejercicio 3 - TIR'!$E$18-'Ejercicio 3 - TIR'!$C$18)*('Ejercicio 3 - TIR'!$E$18-'Ejercicio 3 - TIR'!$D$18)*(1-L311)))</f>
        <v>37369.6613568948</v>
      </c>
      <c r="N311" s="27">
        <f ca="1" t="shared" ref="N311:R311" si="2305">RAND()</f>
        <v>0.814409119583415</v>
      </c>
      <c r="O311" s="28">
        <f ca="1">IF(N311&lt;=('Ejercicio 3 - TIR'!$D$18-'Ejercicio 3 - TIR'!$C$18)/('Ejercicio 3 - TIR'!$E$18-'Ejercicio 3 - TIR'!$C$18),'Ejercicio 3 - TIR'!$C$18+SQRT(('Ejercicio 3 - TIR'!$E$18-'Ejercicio 3 - TIR'!$C$18)*('Ejercicio 3 - TIR'!$D$18-'Ejercicio 3 - TIR'!$C$18)*N311),'Ejercicio 3 - TIR'!$E$18-SQRT(('Ejercicio 3 - TIR'!$E$18-'Ejercicio 3 - TIR'!$C$18)*('Ejercicio 3 - TIR'!$E$18-'Ejercicio 3 - TIR'!$D$18)*(1-N311)))</f>
        <v>41269.1400413251</v>
      </c>
      <c r="P311" s="27">
        <f ca="1" t="shared" si="2305"/>
        <v>0.805758904431932</v>
      </c>
      <c r="Q311" s="29">
        <f ca="1">IF(P311&lt;=('Ejercicio 3 - TIR'!$D$22-'Ejercicio 3 - TIR'!$C$22)/('Ejercicio 3 - TIR'!$E$22-'Ejercicio 3 - TIR'!$C$22),'Ejercicio 3 - TIR'!$C$22+SQRT(('Ejercicio 3 - TIR'!$E$22-'Ejercicio 3 - TIR'!$C$22)*('Ejercicio 3 - TIR'!$D$22-'Ejercicio 3 - TIR'!$C$22)*P311),'Ejercicio 3 - TIR'!$E$22-SQRT(('Ejercicio 3 - TIR'!$E$22-'Ejercicio 3 - TIR'!$C$22)*('Ejercicio 3 - TIR'!$E$22-'Ejercicio 3 - TIR'!$D$22)*(1-P311)))</f>
        <v>0.161301498134275</v>
      </c>
      <c r="R311" s="27">
        <f ca="1" t="shared" si="2305"/>
        <v>0.986331853646692</v>
      </c>
      <c r="S311" s="29">
        <f ca="1">IF(R311&lt;=('Ejercicio 3 - TIR'!$D$23-'Ejercicio 3 - TIR'!$C$23)/('Ejercicio 3 - TIR'!$E$23-'Ejercicio 3 - TIR'!$C$23),'Ejercicio 3 - TIR'!$C$23+SQRT(('Ejercicio 3 - TIR'!$E$23-'Ejercicio 3 - TIR'!$C$23)*('Ejercicio 3 - TIR'!$D$23-'Ejercicio 3 - TIR'!$C$23)*R311),'Ejercicio 3 - TIR'!$E$23-SQRT(('Ejercicio 3 - TIR'!$E$23-'Ejercicio 3 - TIR'!$C$23)*('Ejercicio 3 - TIR'!$E$23-'Ejercicio 3 - TIR'!$D$23)*(1-R311)))</f>
        <v>0.175039892799953</v>
      </c>
      <c r="T311" s="27">
        <f ca="1" t="shared" ref="T311:X311" si="2306">RAND()</f>
        <v>0.955238344353453</v>
      </c>
      <c r="U311" s="29">
        <f ca="1">IF(T311&lt;=('Ejercicio 3 - TIR'!$D$24-'Ejercicio 3 - TIR'!$C$24)/('Ejercicio 3 - TIR'!$E$24-'Ejercicio 3 - TIR'!$C$24),'Ejercicio 3 - TIR'!$C$24+SQRT(('Ejercicio 3 - TIR'!$E$24-'Ejercicio 3 - TIR'!$C$24)*('Ejercicio 3 - TIR'!$D$24-'Ejercicio 3 - TIR'!$C$24)*T311),'Ejercicio 3 - TIR'!$E$24-SQRT(('Ejercicio 3 - TIR'!$E$24-'Ejercicio 3 - TIR'!$C$24)*('Ejercicio 3 - TIR'!$E$24-'Ejercicio 3 - TIR'!$D$24)*(1-T311)))</f>
        <v>0.208804794070213</v>
      </c>
      <c r="V311" s="27">
        <f ca="1" t="shared" si="2306"/>
        <v>0.600284854349718</v>
      </c>
      <c r="W311" s="29">
        <f ca="1">IF(V311&lt;=('Ejercicio 3 - TIR'!$D$25-'Ejercicio 3 - TIR'!$C$25)/('Ejercicio 3 - TIR'!$E$25-'Ejercicio 3 - TIR'!$C$25),'Ejercicio 3 - TIR'!$C$25+SQRT(('Ejercicio 3 - TIR'!$E$25-'Ejercicio 3 - TIR'!$C$25)*('Ejercicio 3 - TIR'!$D$25-'Ejercicio 3 - TIR'!$C$25)*V311),'Ejercicio 3 - TIR'!$E$25-SQRT(('Ejercicio 3 - TIR'!$E$25-'Ejercicio 3 - TIR'!$C$25)*('Ejercicio 3 - TIR'!$E$25-'Ejercicio 3 - TIR'!$D$25)*(1-V311)))</f>
        <v>0.212596751347296</v>
      </c>
      <c r="X311" s="27">
        <f ca="1" t="shared" si="2306"/>
        <v>0.532420066313271</v>
      </c>
      <c r="Y311" s="29">
        <f ca="1">IF(X311&lt;=('Ejercicio 3 - TIR'!$D$26-'Ejercicio 3 - TIR'!$C$26)/('Ejercicio 3 - TIR'!$E$26-'Ejercicio 3 - TIR'!$C$26),'Ejercicio 3 - TIR'!$C$26+SQRT(('Ejercicio 3 - TIR'!$E$26-'Ejercicio 3 - TIR'!$C$26)*('Ejercicio 3 - TIR'!$D$26-'Ejercicio 3 - TIR'!$C$26)*X311),'Ejercicio 3 - TIR'!$E$26-SQRT(('Ejercicio 3 - TIR'!$E$26-'Ejercicio 3 - TIR'!$C$26)*('Ejercicio 3 - TIR'!$E$26-'Ejercicio 3 - TIR'!$D$26)*(1-X311)))</f>
        <v>0.229751302087434</v>
      </c>
      <c r="Z311" s="27">
        <f ca="1" t="shared" si="1908"/>
        <v>1.16130149813428</v>
      </c>
      <c r="AA311" s="27">
        <f ca="1" t="shared" si="1909"/>
        <v>1.36457558787612</v>
      </c>
      <c r="AB311" s="27">
        <f ca="1" t="shared" si="1910"/>
        <v>1.64950551249584</v>
      </c>
      <c r="AC311" s="27">
        <f ca="1" t="shared" si="1911"/>
        <v>2.00018502578191</v>
      </c>
      <c r="AD311" s="27">
        <f ca="1" t="shared" si="1912"/>
        <v>2.45973013987109</v>
      </c>
      <c r="AE311" s="26">
        <f ca="1" t="shared" si="1913"/>
        <v>5670.72299218035</v>
      </c>
      <c r="AF311" s="26">
        <f ca="1" t="shared" si="1914"/>
        <v>6663.32573682983</v>
      </c>
      <c r="AG311" s="26">
        <f ca="1" t="shared" si="1915"/>
        <v>8054.66009513133</v>
      </c>
      <c r="AH311" s="26">
        <f ca="1" t="shared" si="1916"/>
        <v>9767.05466456296</v>
      </c>
      <c r="AI311" s="26">
        <f ca="1" t="shared" si="1917"/>
        <v>12011.0481913054</v>
      </c>
      <c r="AJ311" s="28">
        <f ca="1" t="shared" si="1918"/>
        <v>43626.1116734553</v>
      </c>
      <c r="AK311" s="28">
        <f ca="1" t="shared" si="1919"/>
        <v>53542.7650262015</v>
      </c>
      <c r="AL311" s="28">
        <f ca="1" t="shared" si="1920"/>
        <v>63651.500088717</v>
      </c>
      <c r="AM311" s="28">
        <f ca="1" t="shared" si="1921"/>
        <v>74746.2370646018</v>
      </c>
      <c r="AN311" s="28">
        <f ca="1" t="shared" si="1922"/>
        <v>101510.947606208</v>
      </c>
      <c r="AO311" s="28">
        <f ca="1">C311/'Ejercicio 3 - TIR'!$D$7</f>
        <v>18673.3032102969</v>
      </c>
      <c r="AP311" s="28">
        <f ca="1" t="shared" si="1923"/>
        <v>24952.8084631585</v>
      </c>
      <c r="AQ311" s="28">
        <f ca="1" t="shared" si="1924"/>
        <v>34869.4618159046</v>
      </c>
      <c r="AR311" s="28">
        <f ca="1" t="shared" si="1925"/>
        <v>44978.1968784201</v>
      </c>
      <c r="AS311" s="28">
        <f ca="1" t="shared" si="1926"/>
        <v>56072.933854305</v>
      </c>
      <c r="AT311" s="28">
        <f ca="1" t="shared" si="1927"/>
        <v>82837.6443959113</v>
      </c>
      <c r="AU311" s="28">
        <f ca="1">AP311*'Ejercicio 3 - TIR'!$D$5</f>
        <v>12476.4042315792</v>
      </c>
      <c r="AV311" s="28">
        <f ca="1">AQ311*'Ejercicio 3 - TIR'!$D$5</f>
        <v>17434.7309079523</v>
      </c>
      <c r="AW311" s="28">
        <f ca="1">AR311*'Ejercicio 3 - TIR'!$D$5</f>
        <v>22489.0984392101</v>
      </c>
      <c r="AX311" s="28">
        <f ca="1">AS311*'Ejercicio 3 - TIR'!$D$5</f>
        <v>28036.4669271525</v>
      </c>
      <c r="AY311" s="28">
        <f ca="1">AT311*'Ejercicio 3 - TIR'!$D$5</f>
        <v>41418.8221979557</v>
      </c>
      <c r="AZ311" s="28">
        <f ca="1" t="shared" ref="AZ311:BD311" si="2307">AJ311-AU311-AE311</f>
        <v>25478.9844496957</v>
      </c>
      <c r="BA311" s="28">
        <f ca="1" t="shared" si="2307"/>
        <v>29444.7083814193</v>
      </c>
      <c r="BB311" s="28">
        <f ca="1" t="shared" si="2307"/>
        <v>33107.7415543756</v>
      </c>
      <c r="BC311" s="28">
        <f ca="1" t="shared" si="2307"/>
        <v>36942.7154728864</v>
      </c>
      <c r="BD311" s="28">
        <f ca="1" t="shared" si="2307"/>
        <v>48081.0772169471</v>
      </c>
      <c r="BE311" s="28">
        <f ca="1" t="shared" ref="BE311:BI311" si="2308">AZ311/Z311</f>
        <v>21940.0254719638</v>
      </c>
      <c r="BF311" s="28">
        <f ca="1" t="shared" si="2308"/>
        <v>21577.924039553</v>
      </c>
      <c r="BG311" s="28">
        <f ca="1" t="shared" si="2308"/>
        <v>20071.3130714434</v>
      </c>
      <c r="BH311" s="28">
        <f ca="1" t="shared" si="2308"/>
        <v>18469.6490558141</v>
      </c>
      <c r="BI311" s="28">
        <f ca="1" t="shared" si="2308"/>
        <v>19547.2976639083</v>
      </c>
      <c r="BJ311" s="28">
        <f ca="1" t="shared" si="1930"/>
        <v>86474.3875293374</v>
      </c>
      <c r="BK311" s="28">
        <f ca="1" t="shared" si="1931"/>
        <v>45931.2867173188</v>
      </c>
      <c r="BL311" s="28">
        <f ca="1" t="shared" si="1932"/>
        <v>132405.674246656</v>
      </c>
      <c r="BM311" s="28">
        <f ca="1">BK311*'Ejercicio 3 - TIR'!$D$5</f>
        <v>22965.6433586594</v>
      </c>
      <c r="BN311" s="28">
        <f ca="1" t="shared" si="1933"/>
        <v>109440.030887997</v>
      </c>
      <c r="BO311" s="28">
        <f ca="1" t="shared" si="1934"/>
        <v>44492.6982493015</v>
      </c>
      <c r="BP311" s="28">
        <f ca="1" t="shared" si="1935"/>
        <v>-128522.562695637</v>
      </c>
      <c r="BQ311" s="28">
        <f ca="1" t="shared" ref="BQ311:BT311" si="2309">BE311</f>
        <v>21940.0254719638</v>
      </c>
      <c r="BR311" s="28">
        <f ca="1" t="shared" si="2309"/>
        <v>21577.924039553</v>
      </c>
      <c r="BS311" s="28">
        <f ca="1" t="shared" si="2309"/>
        <v>20071.3130714434</v>
      </c>
      <c r="BT311" s="28">
        <f ca="1" t="shared" si="2309"/>
        <v>18469.6490558141</v>
      </c>
      <c r="BU311" s="28">
        <f ca="1" t="shared" si="1937"/>
        <v>64039.9959132099</v>
      </c>
      <c r="BV311" s="30">
        <f ca="1" t="shared" si="1938"/>
        <v>3.71681098468488</v>
      </c>
    </row>
    <row r="312" ht="15" customHeight="1" spans="1:74">
      <c r="A312" s="26">
        <v>311</v>
      </c>
      <c r="B312" s="27">
        <f ca="1" t="shared" ref="B312:F312" si="2310">RAND()</f>
        <v>0.489207960045306</v>
      </c>
      <c r="C312" s="28">
        <f ca="1">IF(B312&lt;=('Ejercicio 3 - TIR'!$D$13-'Ejercicio 3 - TIR'!$C$13)/('Ejercicio 3 - TIR'!$E$13-'Ejercicio 3 - TIR'!$C$13),'Ejercicio 3 - TIR'!$C$13+SQRT(('Ejercicio 3 - TIR'!$E$13-'Ejercicio 3 - TIR'!$C$13)*('Ejercicio 3 - TIR'!$D$13-'Ejercicio 3 - TIR'!$C$13)*B312),'Ejercicio 3 - TIR'!$E$13-SQRT(('Ejercicio 3 - TIR'!$E$13-'Ejercicio 3 - TIR'!$C$13)*('Ejercicio 3 - TIR'!$E$13-'Ejercicio 3 - TIR'!$D$13)*(1-B312)))</f>
        <v>75242.1639082566</v>
      </c>
      <c r="D312" s="27">
        <f ca="1" t="shared" si="2310"/>
        <v>0.963329556754928</v>
      </c>
      <c r="E312" s="28">
        <f ca="1">IF(D312&lt;=('Ejercicio 3 - TIR'!$D$14-'Ejercicio 3 - TIR'!$C$14)/('Ejercicio 3 - TIR'!$E$14-'Ejercicio 3 - TIR'!$C$14),'Ejercicio 3 - TIR'!$C$14+SQRT(('Ejercicio 3 - TIR'!$E$14-'Ejercicio 3 - TIR'!$C$14)*('Ejercicio 3 - TIR'!$D$14-'Ejercicio 3 - TIR'!$C$14)*D312),'Ejercicio 3 - TIR'!$E$14-SQRT(('Ejercicio 3 - TIR'!$E$14-'Ejercicio 3 - TIR'!$C$14)*('Ejercicio 3 - TIR'!$E$14-'Ejercicio 3 - TIR'!$D$14)*(1-D312)))</f>
        <v>37654.6713478148</v>
      </c>
      <c r="F312" s="27">
        <f ca="1" t="shared" si="2310"/>
        <v>0.154939781366093</v>
      </c>
      <c r="G312" s="28">
        <f ca="1">IF(F312&lt;=('Ejercicio 3 - TIR'!$D$18-'Ejercicio 3 - TIR'!$C$18)/('Ejercicio 3 - TIR'!$E$18-'Ejercicio 3 - TIR'!$C$18),'Ejercicio 3 - TIR'!$C$18+SQRT(('Ejercicio 3 - TIR'!$E$18-'Ejercicio 3 - TIR'!$C$18)*('Ejercicio 3 - TIR'!$D$18-'Ejercicio 3 - TIR'!$C$18)*F312),'Ejercicio 3 - TIR'!$E$18-SQRT(('Ejercicio 3 - TIR'!$E$18-'Ejercicio 3 - TIR'!$C$18)*('Ejercicio 3 - TIR'!$E$18-'Ejercicio 3 - TIR'!$D$18)*(1-F312)))</f>
        <v>34820.888632287</v>
      </c>
      <c r="H312" s="27">
        <f ca="1" t="shared" ref="H312:L312" si="2311">RAND()</f>
        <v>0.984068495920123</v>
      </c>
      <c r="I312" s="28">
        <f ca="1">IF(H312&lt;=('Ejercicio 3 - TIR'!$D$18-'Ejercicio 3 - TIR'!$C$18)/('Ejercicio 3 - TIR'!$E$18-'Ejercicio 3 - TIR'!$C$18),'Ejercicio 3 - TIR'!$C$18+SQRT(('Ejercicio 3 - TIR'!$E$18-'Ejercicio 3 - TIR'!$C$18)*('Ejercicio 3 - TIR'!$D$18-'Ejercicio 3 - TIR'!$C$18)*H312),'Ejercicio 3 - TIR'!$E$18-SQRT(('Ejercicio 3 - TIR'!$E$18-'Ejercicio 3 - TIR'!$C$18)*('Ejercicio 3 - TIR'!$E$18-'Ejercicio 3 - TIR'!$D$18)*(1-H312)))</f>
        <v>43906.9021974266</v>
      </c>
      <c r="J312" s="27">
        <f ca="1" t="shared" si="2311"/>
        <v>0.317566488240255</v>
      </c>
      <c r="K312" s="28">
        <f ca="1">IF(J312&lt;=('Ejercicio 3 - TIR'!$D$18-'Ejercicio 3 - TIR'!$C$18)/('Ejercicio 3 - TIR'!$E$18-'Ejercicio 3 - TIR'!$C$18),'Ejercicio 3 - TIR'!$C$18+SQRT(('Ejercicio 3 - TIR'!$E$18-'Ejercicio 3 - TIR'!$C$18)*('Ejercicio 3 - TIR'!$D$18-'Ejercicio 3 - TIR'!$C$18)*J312),'Ejercicio 3 - TIR'!$E$18-SQRT(('Ejercicio 3 - TIR'!$E$18-'Ejercicio 3 - TIR'!$C$18)*('Ejercicio 3 - TIR'!$E$18-'Ejercicio 3 - TIR'!$D$18)*(1-J312)))</f>
        <v>36901.8094175396</v>
      </c>
      <c r="L312" s="27">
        <f ca="1" t="shared" si="2311"/>
        <v>0.162337152466529</v>
      </c>
      <c r="M312" s="28">
        <f ca="1">IF(L312&lt;=('Ejercicio 3 - TIR'!$D$18-'Ejercicio 3 - TIR'!$C$18)/('Ejercicio 3 - TIR'!$E$18-'Ejercicio 3 - TIR'!$C$18),'Ejercicio 3 - TIR'!$C$18+SQRT(('Ejercicio 3 - TIR'!$E$18-'Ejercicio 3 - TIR'!$C$18)*('Ejercicio 3 - TIR'!$D$18-'Ejercicio 3 - TIR'!$C$18)*L312),'Ejercicio 3 - TIR'!$E$18-SQRT(('Ejercicio 3 - TIR'!$E$18-'Ejercicio 3 - TIR'!$C$18)*('Ejercicio 3 - TIR'!$E$18-'Ejercicio 3 - TIR'!$D$18)*(1-L312)))</f>
        <v>34934.6299628219</v>
      </c>
      <c r="N312" s="27">
        <f ca="1" t="shared" ref="N312:R312" si="2312">RAND()</f>
        <v>0.84124579328445</v>
      </c>
      <c r="O312" s="28">
        <f ca="1">IF(N312&lt;=('Ejercicio 3 - TIR'!$D$18-'Ejercicio 3 - TIR'!$C$18)/('Ejercicio 3 - TIR'!$E$18-'Ejercicio 3 - TIR'!$C$18),'Ejercicio 3 - TIR'!$C$18+SQRT(('Ejercicio 3 - TIR'!$E$18-'Ejercicio 3 - TIR'!$C$18)*('Ejercicio 3 - TIR'!$D$18-'Ejercicio 3 - TIR'!$C$18)*N312),'Ejercicio 3 - TIR'!$E$18-SQRT(('Ejercicio 3 - TIR'!$E$18-'Ejercicio 3 - TIR'!$C$18)*('Ejercicio 3 - TIR'!$E$18-'Ejercicio 3 - TIR'!$D$18)*(1-N312)))</f>
        <v>41549.4108468747</v>
      </c>
      <c r="P312" s="27">
        <f ca="1" t="shared" si="2312"/>
        <v>0.346931201863531</v>
      </c>
      <c r="Q312" s="29">
        <f ca="1">IF(P312&lt;=('Ejercicio 3 - TIR'!$D$22-'Ejercicio 3 - TIR'!$C$22)/('Ejercicio 3 - TIR'!$E$22-'Ejercicio 3 - TIR'!$C$22),'Ejercicio 3 - TIR'!$C$22+SQRT(('Ejercicio 3 - TIR'!$E$22-'Ejercicio 3 - TIR'!$C$22)*('Ejercicio 3 - TIR'!$D$22-'Ejercicio 3 - TIR'!$C$22)*P312),'Ejercicio 3 - TIR'!$E$22-SQRT(('Ejercicio 3 - TIR'!$E$22-'Ejercicio 3 - TIR'!$C$22)*('Ejercicio 3 - TIR'!$E$22-'Ejercicio 3 - TIR'!$D$22)*(1-P312)))</f>
        <v>0.144989521070928</v>
      </c>
      <c r="R312" s="27">
        <f ca="1" t="shared" si="2312"/>
        <v>0.761816328417868</v>
      </c>
      <c r="S312" s="29">
        <f ca="1">IF(R312&lt;=('Ejercicio 3 - TIR'!$D$23-'Ejercicio 3 - TIR'!$C$23)/('Ejercicio 3 - TIR'!$E$23-'Ejercicio 3 - TIR'!$C$23),'Ejercicio 3 - TIR'!$C$23+SQRT(('Ejercicio 3 - TIR'!$E$23-'Ejercicio 3 - TIR'!$C$23)*('Ejercicio 3 - TIR'!$D$23-'Ejercicio 3 - TIR'!$C$23)*R312),'Ejercicio 3 - TIR'!$E$23-SQRT(('Ejercicio 3 - TIR'!$E$23-'Ejercicio 3 - TIR'!$C$23)*('Ejercicio 3 - TIR'!$E$23-'Ejercicio 3 - TIR'!$D$23)*(1-R312)))</f>
        <v>0.159294189007724</v>
      </c>
      <c r="T312" s="27">
        <f ca="1" t="shared" ref="T312:X312" si="2313">RAND()</f>
        <v>0.415374284793196</v>
      </c>
      <c r="U312" s="29">
        <f ca="1">IF(T312&lt;=('Ejercicio 3 - TIR'!$D$24-'Ejercicio 3 - TIR'!$C$24)/('Ejercicio 3 - TIR'!$E$24-'Ejercicio 3 - TIR'!$C$24),'Ejercicio 3 - TIR'!$C$24+SQRT(('Ejercicio 3 - TIR'!$E$24-'Ejercicio 3 - TIR'!$C$24)*('Ejercicio 3 - TIR'!$D$24-'Ejercicio 3 - TIR'!$C$24)*T312),'Ejercicio 3 - TIR'!$E$24-SQRT(('Ejercicio 3 - TIR'!$E$24-'Ejercicio 3 - TIR'!$C$24)*('Ejercicio 3 - TIR'!$E$24-'Ejercicio 3 - TIR'!$D$24)*(1-T312)))</f>
        <v>0.179534488281765</v>
      </c>
      <c r="V312" s="27">
        <f ca="1" t="shared" si="2313"/>
        <v>0.491717719406852</v>
      </c>
      <c r="W312" s="29">
        <f ca="1">IF(V312&lt;=('Ejercicio 3 - TIR'!$D$25-'Ejercicio 3 - TIR'!$C$25)/('Ejercicio 3 - TIR'!$E$25-'Ejercicio 3 - TIR'!$C$25),'Ejercicio 3 - TIR'!$C$25+SQRT(('Ejercicio 3 - TIR'!$E$25-'Ejercicio 3 - TIR'!$C$25)*('Ejercicio 3 - TIR'!$D$25-'Ejercicio 3 - TIR'!$C$25)*V312),'Ejercicio 3 - TIR'!$E$25-SQRT(('Ejercicio 3 - TIR'!$E$25-'Ejercicio 3 - TIR'!$C$25)*('Ejercicio 3 - TIR'!$E$25-'Ejercicio 3 - TIR'!$D$25)*(1-V312)))</f>
        <v>0.207821949048397</v>
      </c>
      <c r="X312" s="27">
        <f ca="1" t="shared" si="2313"/>
        <v>0.534691149364378</v>
      </c>
      <c r="Y312" s="29">
        <f ca="1">IF(X312&lt;=('Ejercicio 3 - TIR'!$D$26-'Ejercicio 3 - TIR'!$C$26)/('Ejercicio 3 - TIR'!$E$26-'Ejercicio 3 - TIR'!$C$26),'Ejercicio 3 - TIR'!$C$26+SQRT(('Ejercicio 3 - TIR'!$E$26-'Ejercicio 3 - TIR'!$C$26)*('Ejercicio 3 - TIR'!$D$26-'Ejercicio 3 - TIR'!$C$26)*X312),'Ejercicio 3 - TIR'!$E$26-SQRT(('Ejercicio 3 - TIR'!$E$26-'Ejercicio 3 - TIR'!$C$26)*('Ejercicio 3 - TIR'!$E$26-'Ejercicio 3 - TIR'!$D$26)*(1-X312)))</f>
        <v>0.229873482133382</v>
      </c>
      <c r="Z312" s="27">
        <f ca="1" t="shared" si="1908"/>
        <v>1.14498952107093</v>
      </c>
      <c r="AA312" s="27">
        <f ca="1" t="shared" si="1909"/>
        <v>1.32737969825226</v>
      </c>
      <c r="AB312" s="27">
        <f ca="1" t="shared" si="1910"/>
        <v>1.56569013313359</v>
      </c>
      <c r="AC312" s="27">
        <f ca="1" t="shared" si="1911"/>
        <v>1.89107490820725</v>
      </c>
      <c r="AD312" s="27">
        <f ca="1" t="shared" si="1912"/>
        <v>2.32578288233192</v>
      </c>
      <c r="AE312" s="26">
        <f ca="1" t="shared" si="1913"/>
        <v>5459.53276480286</v>
      </c>
      <c r="AF312" s="26">
        <f ca="1" t="shared" si="1914"/>
        <v>6329.20460893323</v>
      </c>
      <c r="AG312" s="26">
        <f ca="1" t="shared" si="1915"/>
        <v>7465.51511962865</v>
      </c>
      <c r="AH312" s="26">
        <f ca="1" t="shared" si="1916"/>
        <v>9017.01302244015</v>
      </c>
      <c r="AI312" s="26">
        <f ca="1" t="shared" si="1917"/>
        <v>11089.7852043505</v>
      </c>
      <c r="AJ312" s="28">
        <f ca="1" t="shared" si="1918"/>
        <v>39869.5525983464</v>
      </c>
      <c r="AK312" s="28">
        <f ca="1" t="shared" si="1919"/>
        <v>58281.1305900118</v>
      </c>
      <c r="AL312" s="28">
        <f ca="1" t="shared" si="1920"/>
        <v>57776.7988998179</v>
      </c>
      <c r="AM312" s="28">
        <f ca="1" t="shared" si="1921"/>
        <v>66064.0021501978</v>
      </c>
      <c r="AN312" s="28">
        <f ca="1" t="shared" si="1922"/>
        <v>96634.9085186374</v>
      </c>
      <c r="AO312" s="28">
        <f ca="1">C312/'Ejercicio 3 - TIR'!$D$7</f>
        <v>15048.4327816513</v>
      </c>
      <c r="AP312" s="28">
        <f ca="1" t="shared" si="1923"/>
        <v>24821.1198166951</v>
      </c>
      <c r="AQ312" s="28">
        <f ca="1" t="shared" si="1924"/>
        <v>43232.6978083605</v>
      </c>
      <c r="AR312" s="28">
        <f ca="1" t="shared" si="1925"/>
        <v>42728.3661181666</v>
      </c>
      <c r="AS312" s="28">
        <f ca="1" t="shared" si="1926"/>
        <v>51015.5693685465</v>
      </c>
      <c r="AT312" s="28">
        <f ca="1" t="shared" si="1927"/>
        <v>81586.4757369861</v>
      </c>
      <c r="AU312" s="28">
        <f ca="1">AP312*'Ejercicio 3 - TIR'!$D$5</f>
        <v>12410.5599083475</v>
      </c>
      <c r="AV312" s="28">
        <f ca="1">AQ312*'Ejercicio 3 - TIR'!$D$5</f>
        <v>21616.3489041802</v>
      </c>
      <c r="AW312" s="28">
        <f ca="1">AR312*'Ejercicio 3 - TIR'!$D$5</f>
        <v>21364.1830590833</v>
      </c>
      <c r="AX312" s="28">
        <f ca="1">AS312*'Ejercicio 3 - TIR'!$D$5</f>
        <v>25507.7846842732</v>
      </c>
      <c r="AY312" s="28">
        <f ca="1">AT312*'Ejercicio 3 - TIR'!$D$5</f>
        <v>40793.237868493</v>
      </c>
      <c r="AZ312" s="28">
        <f ca="1" t="shared" ref="AZ312:BD312" si="2314">AJ312-AU312-AE312</f>
        <v>21999.459925196</v>
      </c>
      <c r="BA312" s="28">
        <f ca="1" t="shared" si="2314"/>
        <v>30335.5770768983</v>
      </c>
      <c r="BB312" s="28">
        <f ca="1" t="shared" si="2314"/>
        <v>28947.1007211059</v>
      </c>
      <c r="BC312" s="28">
        <f ca="1" t="shared" si="2314"/>
        <v>31539.2044434844</v>
      </c>
      <c r="BD312" s="28">
        <f ca="1" t="shared" si="2314"/>
        <v>44751.8854457938</v>
      </c>
      <c r="BE312" s="28">
        <f ca="1" t="shared" ref="BE312:BI312" si="2315">AZ312/Z312</f>
        <v>19213.6779597944</v>
      </c>
      <c r="BF312" s="28">
        <f ca="1" t="shared" si="2315"/>
        <v>22853.7298836502</v>
      </c>
      <c r="BG312" s="28">
        <f ca="1" t="shared" si="2315"/>
        <v>18488.3969749307</v>
      </c>
      <c r="BH312" s="28">
        <f ca="1" t="shared" si="2315"/>
        <v>16677.9244474158</v>
      </c>
      <c r="BI312" s="28">
        <f ca="1" t="shared" si="2315"/>
        <v>19241.6436571774</v>
      </c>
      <c r="BJ312" s="28">
        <f ca="1" t="shared" si="1930"/>
        <v>87576.5900605819</v>
      </c>
      <c r="BK312" s="28">
        <f ca="1" t="shared" si="1931"/>
        <v>34999.3873694872</v>
      </c>
      <c r="BL312" s="28">
        <f ca="1" t="shared" si="1932"/>
        <v>122575.977430069</v>
      </c>
      <c r="BM312" s="28">
        <f ca="1">BK312*'Ejercicio 3 - TIR'!$D$5</f>
        <v>17499.6936847436</v>
      </c>
      <c r="BN312" s="28">
        <f ca="1" t="shared" si="1933"/>
        <v>105076.283745326</v>
      </c>
      <c r="BO312" s="28">
        <f ca="1" t="shared" si="1934"/>
        <v>45178.8877386404</v>
      </c>
      <c r="BP312" s="28">
        <f ca="1" t="shared" si="1935"/>
        <v>-112896.835256071</v>
      </c>
      <c r="BQ312" s="28">
        <f ca="1" t="shared" ref="BQ312:BT312" si="2316">BE312</f>
        <v>19213.6779597944</v>
      </c>
      <c r="BR312" s="28">
        <f ca="1" t="shared" si="2316"/>
        <v>22853.7298836502</v>
      </c>
      <c r="BS312" s="28">
        <f ca="1" t="shared" si="2316"/>
        <v>18488.3969749307</v>
      </c>
      <c r="BT312" s="28">
        <f ca="1" t="shared" si="2316"/>
        <v>16677.9244474158</v>
      </c>
      <c r="BU312" s="28">
        <f ca="1" t="shared" si="1937"/>
        <v>64420.5313958179</v>
      </c>
      <c r="BV312" s="30">
        <f ca="1" t="shared" si="1938"/>
        <v>6.65916576642684</v>
      </c>
    </row>
    <row r="313" ht="15" customHeight="1" spans="1:74">
      <c r="A313" s="26">
        <v>312</v>
      </c>
      <c r="B313" s="27">
        <f ca="1" t="shared" ref="B313:F313" si="2317">RAND()</f>
        <v>0.071095731832876</v>
      </c>
      <c r="C313" s="28">
        <f ca="1">IF(B313&lt;=('Ejercicio 3 - TIR'!$D$13-'Ejercicio 3 - TIR'!$C$13)/('Ejercicio 3 - TIR'!$E$13-'Ejercicio 3 - TIR'!$C$13),'Ejercicio 3 - TIR'!$C$13+SQRT(('Ejercicio 3 - TIR'!$E$13-'Ejercicio 3 - TIR'!$C$13)*('Ejercicio 3 - TIR'!$D$13-'Ejercicio 3 - TIR'!$C$13)*B313),'Ejercicio 3 - TIR'!$E$13-SQRT(('Ejercicio 3 - TIR'!$E$13-'Ejercicio 3 - TIR'!$C$13)*('Ejercicio 3 - TIR'!$E$13-'Ejercicio 3 - TIR'!$D$13)*(1-B313)))</f>
        <v>65332.756579214</v>
      </c>
      <c r="D313" s="27">
        <f ca="1" t="shared" si="2317"/>
        <v>0.968381264168079</v>
      </c>
      <c r="E313" s="28">
        <f ca="1">IF(D313&lt;=('Ejercicio 3 - TIR'!$D$14-'Ejercicio 3 - TIR'!$C$14)/('Ejercicio 3 - TIR'!$E$14-'Ejercicio 3 - TIR'!$C$14),'Ejercicio 3 - TIR'!$C$14+SQRT(('Ejercicio 3 - TIR'!$E$14-'Ejercicio 3 - TIR'!$C$14)*('Ejercicio 3 - TIR'!$D$14-'Ejercicio 3 - TIR'!$C$14)*D313),'Ejercicio 3 - TIR'!$E$14-SQRT(('Ejercicio 3 - TIR'!$E$14-'Ejercicio 3 - TIR'!$C$14)*('Ejercicio 3 - TIR'!$E$14-'Ejercicio 3 - TIR'!$D$14)*(1-D313)))</f>
        <v>37822.2005659868</v>
      </c>
      <c r="F313" s="27">
        <f ca="1" t="shared" si="2317"/>
        <v>0.421458885984917</v>
      </c>
      <c r="G313" s="28">
        <f ca="1">IF(F313&lt;=('Ejercicio 3 - TIR'!$D$18-'Ejercicio 3 - TIR'!$C$18)/('Ejercicio 3 - TIR'!$E$18-'Ejercicio 3 - TIR'!$C$18),'Ejercicio 3 - TIR'!$C$18+SQRT(('Ejercicio 3 - TIR'!$E$18-'Ejercicio 3 - TIR'!$C$18)*('Ejercicio 3 - TIR'!$D$18-'Ejercicio 3 - TIR'!$C$18)*F313),'Ejercicio 3 - TIR'!$E$18-SQRT(('Ejercicio 3 - TIR'!$E$18-'Ejercicio 3 - TIR'!$C$18)*('Ejercicio 3 - TIR'!$E$18-'Ejercicio 3 - TIR'!$D$18)*(1-F313)))</f>
        <v>37951.027159917</v>
      </c>
      <c r="H313" s="27">
        <f ca="1" t="shared" ref="H313:L313" si="2318">RAND()</f>
        <v>0.73318874452774</v>
      </c>
      <c r="I313" s="28">
        <f ca="1">IF(H313&lt;=('Ejercicio 3 - TIR'!$D$18-'Ejercicio 3 - TIR'!$C$18)/('Ejercicio 3 - TIR'!$E$18-'Ejercicio 3 - TIR'!$C$18),'Ejercicio 3 - TIR'!$C$18+SQRT(('Ejercicio 3 - TIR'!$E$18-'Ejercicio 3 - TIR'!$C$18)*('Ejercicio 3 - TIR'!$D$18-'Ejercicio 3 - TIR'!$C$18)*H313),'Ejercicio 3 - TIR'!$E$18-SQRT(('Ejercicio 3 - TIR'!$E$18-'Ejercicio 3 - TIR'!$C$18)*('Ejercicio 3 - TIR'!$E$18-'Ejercicio 3 - TIR'!$D$18)*(1-H313)))</f>
        <v>40526.6517953082</v>
      </c>
      <c r="J313" s="27">
        <f ca="1" t="shared" si="2318"/>
        <v>0.238854513488971</v>
      </c>
      <c r="K313" s="28">
        <f ca="1">IF(J313&lt;=('Ejercicio 3 - TIR'!$D$18-'Ejercicio 3 - TIR'!$C$18)/('Ejercicio 3 - TIR'!$E$18-'Ejercicio 3 - TIR'!$C$18),'Ejercicio 3 - TIR'!$C$18+SQRT(('Ejercicio 3 - TIR'!$E$18-'Ejercicio 3 - TIR'!$C$18)*('Ejercicio 3 - TIR'!$D$18-'Ejercicio 3 - TIR'!$C$18)*J313),'Ejercicio 3 - TIR'!$E$18-SQRT(('Ejercicio 3 - TIR'!$E$18-'Ejercicio 3 - TIR'!$C$18)*('Ejercicio 3 - TIR'!$E$18-'Ejercicio 3 - TIR'!$D$18)*(1-J313)))</f>
        <v>35985.6642925698</v>
      </c>
      <c r="L313" s="27">
        <f ca="1" t="shared" si="2318"/>
        <v>0.785276502707189</v>
      </c>
      <c r="M313" s="28">
        <f ca="1">IF(L313&lt;=('Ejercicio 3 - TIR'!$D$18-'Ejercicio 3 - TIR'!$C$18)/('Ejercicio 3 - TIR'!$E$18-'Ejercicio 3 - TIR'!$C$18),'Ejercicio 3 - TIR'!$C$18+SQRT(('Ejercicio 3 - TIR'!$E$18-'Ejercicio 3 - TIR'!$C$18)*('Ejercicio 3 - TIR'!$D$18-'Ejercicio 3 - TIR'!$C$18)*L313),'Ejercicio 3 - TIR'!$E$18-SQRT(('Ejercicio 3 - TIR'!$E$18-'Ejercicio 3 - TIR'!$C$18)*('Ejercicio 3 - TIR'!$E$18-'Ejercicio 3 - TIR'!$D$18)*(1-L313)))</f>
        <v>40986.9883756758</v>
      </c>
      <c r="N313" s="27">
        <f ca="1" t="shared" ref="N313:R313" si="2319">RAND()</f>
        <v>0.517585845900521</v>
      </c>
      <c r="O313" s="28">
        <f ca="1">IF(N313&lt;=('Ejercicio 3 - TIR'!$D$18-'Ejercicio 3 - TIR'!$C$18)/('Ejercicio 3 - TIR'!$E$18-'Ejercicio 3 - TIR'!$C$18),'Ejercicio 3 - TIR'!$C$18+SQRT(('Ejercicio 3 - TIR'!$E$18-'Ejercicio 3 - TIR'!$C$18)*('Ejercicio 3 - TIR'!$D$18-'Ejercicio 3 - TIR'!$C$18)*N313),'Ejercicio 3 - TIR'!$E$18-SQRT(('Ejercicio 3 - TIR'!$E$18-'Ejercicio 3 - TIR'!$C$18)*('Ejercicio 3 - TIR'!$E$18-'Ejercicio 3 - TIR'!$D$18)*(1-N313)))</f>
        <v>38811.2358318841</v>
      </c>
      <c r="P313" s="27">
        <f ca="1" t="shared" si="2319"/>
        <v>0.187158851812399</v>
      </c>
      <c r="Q313" s="29">
        <f ca="1">IF(P313&lt;=('Ejercicio 3 - TIR'!$D$22-'Ejercicio 3 - TIR'!$C$22)/('Ejercicio 3 - TIR'!$E$22-'Ejercicio 3 - TIR'!$C$22),'Ejercicio 3 - TIR'!$C$22+SQRT(('Ejercicio 3 - TIR'!$E$22-'Ejercicio 3 - TIR'!$C$22)*('Ejercicio 3 - TIR'!$D$22-'Ejercicio 3 - TIR'!$C$22)*P313),'Ejercicio 3 - TIR'!$E$22-SQRT(('Ejercicio 3 - TIR'!$E$22-'Ejercicio 3 - TIR'!$C$22)*('Ejercicio 3 - TIR'!$E$22-'Ejercicio 3 - TIR'!$D$22)*(1-P313)))</f>
        <v>0.138354452682178</v>
      </c>
      <c r="R313" s="27">
        <f ca="1" t="shared" si="2319"/>
        <v>0.497114206892406</v>
      </c>
      <c r="S313" s="29">
        <f ca="1">IF(R313&lt;=('Ejercicio 3 - TIR'!$D$23-'Ejercicio 3 - TIR'!$C$23)/('Ejercicio 3 - TIR'!$E$23-'Ejercicio 3 - TIR'!$C$23),'Ejercicio 3 - TIR'!$C$23+SQRT(('Ejercicio 3 - TIR'!$E$23-'Ejercicio 3 - TIR'!$C$23)*('Ejercicio 3 - TIR'!$D$23-'Ejercicio 3 - TIR'!$C$23)*R313),'Ejercicio 3 - TIR'!$E$23-SQRT(('Ejercicio 3 - TIR'!$E$23-'Ejercicio 3 - TIR'!$C$23)*('Ejercicio 3 - TIR'!$E$23-'Ejercicio 3 - TIR'!$D$23)*(1-R313)))</f>
        <v>0.149913300927954</v>
      </c>
      <c r="T313" s="27">
        <f ca="1" t="shared" ref="T313:X313" si="2320">RAND()</f>
        <v>0.60062971880363</v>
      </c>
      <c r="U313" s="29">
        <f ca="1">IF(T313&lt;=('Ejercicio 3 - TIR'!$D$24-'Ejercicio 3 - TIR'!$C$24)/('Ejercicio 3 - TIR'!$E$24-'Ejercicio 3 - TIR'!$C$24),'Ejercicio 3 - TIR'!$C$24+SQRT(('Ejercicio 3 - TIR'!$E$24-'Ejercicio 3 - TIR'!$C$24)*('Ejercicio 3 - TIR'!$D$24-'Ejercicio 3 - TIR'!$C$24)*T313),'Ejercicio 3 - TIR'!$E$24-SQRT(('Ejercicio 3 - TIR'!$E$24-'Ejercicio 3 - TIR'!$C$24)*('Ejercicio 3 - TIR'!$E$24-'Ejercicio 3 - TIR'!$D$24)*(1-T313)))</f>
        <v>0.186559952342291</v>
      </c>
      <c r="V313" s="27">
        <f ca="1" t="shared" si="2320"/>
        <v>0.023693290027095</v>
      </c>
      <c r="W313" s="29">
        <f ca="1">IF(V313&lt;=('Ejercicio 3 - TIR'!$D$25-'Ejercicio 3 - TIR'!$C$25)/('Ejercicio 3 - TIR'!$E$25-'Ejercicio 3 - TIR'!$C$25),'Ejercicio 3 - TIR'!$C$25+SQRT(('Ejercicio 3 - TIR'!$E$25-'Ejercicio 3 - TIR'!$C$25)*('Ejercicio 3 - TIR'!$D$25-'Ejercicio 3 - TIR'!$C$25)*V313),'Ejercicio 3 - TIR'!$E$25-SQRT(('Ejercicio 3 - TIR'!$E$25-'Ejercicio 3 - TIR'!$C$25)*('Ejercicio 3 - TIR'!$E$25-'Ejercicio 3 - TIR'!$D$25)*(1-V313)))</f>
        <v>0.185759392853238</v>
      </c>
      <c r="X313" s="27">
        <f ca="1" t="shared" si="2320"/>
        <v>0.561915939277031</v>
      </c>
      <c r="Y313" s="29">
        <f ca="1">IF(X313&lt;=('Ejercicio 3 - TIR'!$D$26-'Ejercicio 3 - TIR'!$C$26)/('Ejercicio 3 - TIR'!$E$26-'Ejercicio 3 - TIR'!$C$26),'Ejercicio 3 - TIR'!$C$26+SQRT(('Ejercicio 3 - TIR'!$E$26-'Ejercicio 3 - TIR'!$C$26)*('Ejercicio 3 - TIR'!$D$26-'Ejercicio 3 - TIR'!$C$26)*X313),'Ejercicio 3 - TIR'!$E$26-SQRT(('Ejercicio 3 - TIR'!$E$26-'Ejercicio 3 - TIR'!$C$26)*('Ejercicio 3 - TIR'!$E$26-'Ejercicio 3 - TIR'!$D$26)*(1-X313)))</f>
        <v>0.231362011473499</v>
      </c>
      <c r="Z313" s="27">
        <f ca="1" t="shared" si="1908"/>
        <v>1.13835445268218</v>
      </c>
      <c r="AA313" s="27">
        <f ca="1" t="shared" si="1909"/>
        <v>1.3090089263098</v>
      </c>
      <c r="AB313" s="27">
        <f ca="1" t="shared" si="1910"/>
        <v>1.55321756921779</v>
      </c>
      <c r="AC313" s="27">
        <f ca="1" t="shared" si="1911"/>
        <v>1.84174232184467</v>
      </c>
      <c r="AD313" s="27">
        <f ca="1" t="shared" si="1912"/>
        <v>2.26785153004252</v>
      </c>
      <c r="AE313" s="26">
        <f ca="1" t="shared" si="1913"/>
        <v>5232.86985854268</v>
      </c>
      <c r="AF313" s="26">
        <f ca="1" t="shared" si="1914"/>
        <v>6017.3466523632</v>
      </c>
      <c r="AG313" s="26">
        <f ca="1" t="shared" si="1915"/>
        <v>7139.94255705513</v>
      </c>
      <c r="AH313" s="26">
        <f ca="1" t="shared" si="1916"/>
        <v>8466.25395146069</v>
      </c>
      <c r="AI313" s="26">
        <f ca="1" t="shared" si="1917"/>
        <v>10425.0234953161</v>
      </c>
      <c r="AJ313" s="28">
        <f ca="1" t="shared" si="1918"/>
        <v>43201.7207513538</v>
      </c>
      <c r="AK313" s="28">
        <f ca="1" t="shared" si="1919"/>
        <v>53049.7489535074</v>
      </c>
      <c r="AL313" s="28">
        <f ca="1" t="shared" si="1920"/>
        <v>55893.5660191927</v>
      </c>
      <c r="AM313" s="28">
        <f ca="1" t="shared" si="1921"/>
        <v>75487.4711364376</v>
      </c>
      <c r="AN313" s="28">
        <f ca="1" t="shared" si="1922"/>
        <v>88018.1205641795</v>
      </c>
      <c r="AO313" s="28">
        <f ca="1">C313/'Ejercicio 3 - TIR'!$D$7</f>
        <v>13066.5513158428</v>
      </c>
      <c r="AP313" s="28">
        <f ca="1" t="shared" si="1923"/>
        <v>30135.169435511</v>
      </c>
      <c r="AQ313" s="28">
        <f ca="1" t="shared" si="1924"/>
        <v>39983.1976376646</v>
      </c>
      <c r="AR313" s="28">
        <f ca="1" t="shared" si="1925"/>
        <v>42827.0147033499</v>
      </c>
      <c r="AS313" s="28">
        <f ca="1" t="shared" si="1926"/>
        <v>62420.9198205948</v>
      </c>
      <c r="AT313" s="28">
        <f ca="1" t="shared" si="1927"/>
        <v>74951.5692483367</v>
      </c>
      <c r="AU313" s="28">
        <f ca="1">AP313*'Ejercicio 3 - TIR'!$D$5</f>
        <v>15067.5847177555</v>
      </c>
      <c r="AV313" s="28">
        <f ca="1">AQ313*'Ejercicio 3 - TIR'!$D$5</f>
        <v>19991.5988188323</v>
      </c>
      <c r="AW313" s="28">
        <f ca="1">AR313*'Ejercicio 3 - TIR'!$D$5</f>
        <v>21413.5073516749</v>
      </c>
      <c r="AX313" s="28">
        <f ca="1">AS313*'Ejercicio 3 - TIR'!$D$5</f>
        <v>31210.4599102974</v>
      </c>
      <c r="AY313" s="28">
        <f ca="1">AT313*'Ejercicio 3 - TIR'!$D$5</f>
        <v>37475.7846241683</v>
      </c>
      <c r="AZ313" s="28">
        <f ca="1" t="shared" ref="AZ313:BD313" si="2321">AJ313-AU313-AE313</f>
        <v>22901.2661750556</v>
      </c>
      <c r="BA313" s="28">
        <f ca="1" t="shared" si="2321"/>
        <v>27040.8034823119</v>
      </c>
      <c r="BB313" s="28">
        <f ca="1" t="shared" si="2321"/>
        <v>27340.1161104626</v>
      </c>
      <c r="BC313" s="28">
        <f ca="1" t="shared" si="2321"/>
        <v>35810.7572746795</v>
      </c>
      <c r="BD313" s="28">
        <f ca="1" t="shared" si="2321"/>
        <v>40117.312444695</v>
      </c>
      <c r="BE313" s="28">
        <f ca="1" t="shared" ref="BE313:BI313" si="2322">AZ313/Z313</f>
        <v>20117.8693693304</v>
      </c>
      <c r="BF313" s="28">
        <f ca="1" t="shared" si="2322"/>
        <v>20657.4630155824</v>
      </c>
      <c r="BG313" s="28">
        <f ca="1" t="shared" si="2322"/>
        <v>17602.2449477128</v>
      </c>
      <c r="BH313" s="28">
        <f ca="1" t="shared" si="2322"/>
        <v>19443.9563287072</v>
      </c>
      <c r="BI313" s="28">
        <f ca="1" t="shared" si="2322"/>
        <v>17689.567378312</v>
      </c>
      <c r="BJ313" s="28">
        <f ca="1" t="shared" si="1930"/>
        <v>85775.1354231483</v>
      </c>
      <c r="BK313" s="28">
        <f ca="1" t="shared" si="1931"/>
        <v>29632.9983940132</v>
      </c>
      <c r="BL313" s="28">
        <f ca="1" t="shared" si="1932"/>
        <v>115408.133817162</v>
      </c>
      <c r="BM313" s="28">
        <f ca="1">BK313*'Ejercicio 3 - TIR'!$D$5</f>
        <v>14816.4991970066</v>
      </c>
      <c r="BN313" s="28">
        <f ca="1" t="shared" si="1933"/>
        <v>100591.634620155</v>
      </c>
      <c r="BO313" s="28">
        <f ca="1" t="shared" si="1934"/>
        <v>44355.4762239082</v>
      </c>
      <c r="BP313" s="28">
        <f ca="1" t="shared" si="1935"/>
        <v>-103154.957145201</v>
      </c>
      <c r="BQ313" s="28">
        <f ca="1" t="shared" ref="BQ313:BT313" si="2323">BE313</f>
        <v>20117.8693693304</v>
      </c>
      <c r="BR313" s="28">
        <f ca="1" t="shared" si="2323"/>
        <v>20657.4630155824</v>
      </c>
      <c r="BS313" s="28">
        <f ca="1" t="shared" si="2323"/>
        <v>17602.2449477128</v>
      </c>
      <c r="BT313" s="28">
        <f ca="1" t="shared" si="2323"/>
        <v>19443.9563287072</v>
      </c>
      <c r="BU313" s="28">
        <f ca="1" t="shared" si="1937"/>
        <v>62045.0436022202</v>
      </c>
      <c r="BV313" s="30">
        <f ca="1" t="shared" si="1938"/>
        <v>9.11859565556177</v>
      </c>
    </row>
    <row r="314" ht="15" customHeight="1" spans="1:74">
      <c r="A314" s="26">
        <v>313</v>
      </c>
      <c r="B314" s="27">
        <f ca="1" t="shared" ref="B314:F314" si="2324">RAND()</f>
        <v>0.80547260611822</v>
      </c>
      <c r="C314" s="28">
        <f ca="1">IF(B314&lt;=('Ejercicio 3 - TIR'!$D$13-'Ejercicio 3 - TIR'!$C$13)/('Ejercicio 3 - TIR'!$E$13-'Ejercicio 3 - TIR'!$C$13),'Ejercicio 3 - TIR'!$C$13+SQRT(('Ejercicio 3 - TIR'!$E$13-'Ejercicio 3 - TIR'!$C$13)*('Ejercicio 3 - TIR'!$D$13-'Ejercicio 3 - TIR'!$C$13)*B314),'Ejercicio 3 - TIR'!$E$13-SQRT(('Ejercicio 3 - TIR'!$E$13-'Ejercicio 3 - TIR'!$C$13)*('Ejercicio 3 - TIR'!$E$13-'Ejercicio 3 - TIR'!$D$13)*(1-B314)))</f>
        <v>84721.4898416719</v>
      </c>
      <c r="D314" s="27">
        <f ca="1" t="shared" si="2324"/>
        <v>0.954009554636635</v>
      </c>
      <c r="E314" s="28">
        <f ca="1">IF(D314&lt;=('Ejercicio 3 - TIR'!$D$14-'Ejercicio 3 - TIR'!$C$14)/('Ejercicio 3 - TIR'!$E$14-'Ejercicio 3 - TIR'!$C$14),'Ejercicio 3 - TIR'!$C$14+SQRT(('Ejercicio 3 - TIR'!$E$14-'Ejercicio 3 - TIR'!$C$14)*('Ejercicio 3 - TIR'!$D$14-'Ejercicio 3 - TIR'!$C$14)*D314),'Ejercicio 3 - TIR'!$E$14-SQRT(('Ejercicio 3 - TIR'!$E$14-'Ejercicio 3 - TIR'!$C$14)*('Ejercicio 3 - TIR'!$E$14-'Ejercicio 3 - TIR'!$D$14)*(1-D314)))</f>
        <v>37373.4877109549</v>
      </c>
      <c r="F314" s="27">
        <f ca="1" t="shared" si="2324"/>
        <v>0.806194973539499</v>
      </c>
      <c r="G314" s="28">
        <f ca="1">IF(F314&lt;=('Ejercicio 3 - TIR'!$D$18-'Ejercicio 3 - TIR'!$C$18)/('Ejercicio 3 - TIR'!$E$18-'Ejercicio 3 - TIR'!$C$18),'Ejercicio 3 - TIR'!$C$18+SQRT(('Ejercicio 3 - TIR'!$E$18-'Ejercicio 3 - TIR'!$C$18)*('Ejercicio 3 - TIR'!$D$18-'Ejercicio 3 - TIR'!$C$18)*F314),'Ejercicio 3 - TIR'!$E$18-SQRT(('Ejercicio 3 - TIR'!$E$18-'Ejercicio 3 - TIR'!$C$18)*('Ejercicio 3 - TIR'!$E$18-'Ejercicio 3 - TIR'!$D$18)*(1-F314)))</f>
        <v>41187.4710513181</v>
      </c>
      <c r="H314" s="27">
        <f ca="1" t="shared" ref="H314:L314" si="2325">RAND()</f>
        <v>0.0867025173199001</v>
      </c>
      <c r="I314" s="28">
        <f ca="1">IF(H314&lt;=('Ejercicio 3 - TIR'!$D$18-'Ejercicio 3 - TIR'!$C$18)/('Ejercicio 3 - TIR'!$E$18-'Ejercicio 3 - TIR'!$C$18),'Ejercicio 3 - TIR'!$C$18+SQRT(('Ejercicio 3 - TIR'!$E$18-'Ejercicio 3 - TIR'!$C$18)*('Ejercicio 3 - TIR'!$D$18-'Ejercicio 3 - TIR'!$C$18)*H314),'Ejercicio 3 - TIR'!$E$18-SQRT(('Ejercicio 3 - TIR'!$E$18-'Ejercicio 3 - TIR'!$C$18)*('Ejercicio 3 - TIR'!$E$18-'Ejercicio 3 - TIR'!$D$18)*(1-H314)))</f>
        <v>33606.2969370235</v>
      </c>
      <c r="J314" s="27">
        <f ca="1" t="shared" si="2325"/>
        <v>0.53562355549038</v>
      </c>
      <c r="K314" s="28">
        <f ca="1">IF(J314&lt;=('Ejercicio 3 - TIR'!$D$18-'Ejercicio 3 - TIR'!$C$18)/('Ejercicio 3 - TIR'!$E$18-'Ejercicio 3 - TIR'!$C$18),'Ejercicio 3 - TIR'!$C$18+SQRT(('Ejercicio 3 - TIR'!$E$18-'Ejercicio 3 - TIR'!$C$18)*('Ejercicio 3 - TIR'!$D$18-'Ejercicio 3 - TIR'!$C$18)*J314),'Ejercicio 3 - TIR'!$E$18-SQRT(('Ejercicio 3 - TIR'!$E$18-'Ejercicio 3 - TIR'!$C$18)*('Ejercicio 3 - TIR'!$E$18-'Ejercicio 3 - TIR'!$D$18)*(1-J314)))</f>
        <v>38963.4554343488</v>
      </c>
      <c r="L314" s="27">
        <f ca="1" t="shared" si="2325"/>
        <v>0.713412627120805</v>
      </c>
      <c r="M314" s="28">
        <f ca="1">IF(L314&lt;=('Ejercicio 3 - TIR'!$D$18-'Ejercicio 3 - TIR'!$C$18)/('Ejercicio 3 - TIR'!$E$18-'Ejercicio 3 - TIR'!$C$18),'Ejercicio 3 - TIR'!$C$18+SQRT(('Ejercicio 3 - TIR'!$E$18-'Ejercicio 3 - TIR'!$C$18)*('Ejercicio 3 - TIR'!$D$18-'Ejercicio 3 - TIR'!$C$18)*L314),'Ejercicio 3 - TIR'!$E$18-SQRT(('Ejercicio 3 - TIR'!$E$18-'Ejercicio 3 - TIR'!$C$18)*('Ejercicio 3 - TIR'!$E$18-'Ejercicio 3 - TIR'!$D$18)*(1-L314)))</f>
        <v>40363.8320817792</v>
      </c>
      <c r="N314" s="27">
        <f ca="1" t="shared" ref="N314:R314" si="2326">RAND()</f>
        <v>0.685768753042287</v>
      </c>
      <c r="O314" s="28">
        <f ca="1">IF(N314&lt;=('Ejercicio 3 - TIR'!$D$18-'Ejercicio 3 - TIR'!$C$18)/('Ejercicio 3 - TIR'!$E$18-'Ejercicio 3 - TIR'!$C$18),'Ejercicio 3 - TIR'!$C$18+SQRT(('Ejercicio 3 - TIR'!$E$18-'Ejercicio 3 - TIR'!$C$18)*('Ejercicio 3 - TIR'!$D$18-'Ejercicio 3 - TIR'!$C$18)*N314),'Ejercicio 3 - TIR'!$E$18-SQRT(('Ejercicio 3 - TIR'!$E$18-'Ejercicio 3 - TIR'!$C$18)*('Ejercicio 3 - TIR'!$E$18-'Ejercicio 3 - TIR'!$D$18)*(1-N314)))</f>
        <v>40145.3791577685</v>
      </c>
      <c r="P314" s="27">
        <f ca="1" t="shared" si="2326"/>
        <v>0.618948156759425</v>
      </c>
      <c r="Q314" s="29">
        <f ca="1">IF(P314&lt;=('Ejercicio 3 - TIR'!$D$22-'Ejercicio 3 - TIR'!$C$22)/('Ejercicio 3 - TIR'!$E$22-'Ejercicio 3 - TIR'!$C$22),'Ejercicio 3 - TIR'!$C$22+SQRT(('Ejercicio 3 - TIR'!$E$22-'Ejercicio 3 - TIR'!$C$22)*('Ejercicio 3 - TIR'!$D$22-'Ejercicio 3 - TIR'!$C$22)*P314),'Ejercicio 3 - TIR'!$E$22-SQRT(('Ejercicio 3 - TIR'!$E$22-'Ejercicio 3 - TIR'!$C$22)*('Ejercicio 3 - TIR'!$E$22-'Ejercicio 3 - TIR'!$D$22)*(1-P314)))</f>
        <v>0.153810434943798</v>
      </c>
      <c r="R314" s="27">
        <f ca="1" t="shared" si="2326"/>
        <v>0.173231992308629</v>
      </c>
      <c r="S314" s="29">
        <f ca="1">IF(R314&lt;=('Ejercicio 3 - TIR'!$D$23-'Ejercicio 3 - TIR'!$C$23)/('Ejercicio 3 - TIR'!$E$23-'Ejercicio 3 - TIR'!$C$23),'Ejercicio 3 - TIR'!$C$23+SQRT(('Ejercicio 3 - TIR'!$E$23-'Ejercicio 3 - TIR'!$C$23)*('Ejercicio 3 - TIR'!$D$23-'Ejercicio 3 - TIR'!$C$23)*R314),'Ejercicio 3 - TIR'!$E$23-SQRT(('Ejercicio 3 - TIR'!$E$23-'Ejercicio 3 - TIR'!$C$23)*('Ejercicio 3 - TIR'!$E$23-'Ejercicio 3 - TIR'!$D$23)*(1-R314)))</f>
        <v>0.137658357402531</v>
      </c>
      <c r="T314" s="27">
        <f ca="1" t="shared" ref="T314:X314" si="2327">RAND()</f>
        <v>0.044557376926845</v>
      </c>
      <c r="U314" s="29">
        <f ca="1">IF(T314&lt;=('Ejercicio 3 - TIR'!$D$24-'Ejercicio 3 - TIR'!$C$24)/('Ejercicio 3 - TIR'!$E$24-'Ejercicio 3 - TIR'!$C$24),'Ejercicio 3 - TIR'!$C$24+SQRT(('Ejercicio 3 - TIR'!$E$24-'Ejercicio 3 - TIR'!$C$24)*('Ejercicio 3 - TIR'!$D$24-'Ejercicio 3 - TIR'!$C$24)*T314),'Ejercicio 3 - TIR'!$E$24-SQRT(('Ejercicio 3 - TIR'!$E$24-'Ejercicio 3 - TIR'!$C$24)*('Ejercicio 3 - TIR'!$E$24-'Ejercicio 3 - TIR'!$D$24)*(1-T314)))</f>
        <v>0.159673184147238</v>
      </c>
      <c r="V314" s="27">
        <f ca="1" t="shared" si="2327"/>
        <v>0.685770874325902</v>
      </c>
      <c r="W314" s="29">
        <f ca="1">IF(V314&lt;=('Ejercicio 3 - TIR'!$D$25-'Ejercicio 3 - TIR'!$C$25)/('Ejercicio 3 - TIR'!$E$25-'Ejercicio 3 - TIR'!$C$25),'Ejercicio 3 - TIR'!$C$25+SQRT(('Ejercicio 3 - TIR'!$E$25-'Ejercicio 3 - TIR'!$C$25)*('Ejercicio 3 - TIR'!$D$25-'Ejercicio 3 - TIR'!$C$25)*V314),'Ejercicio 3 - TIR'!$E$25-SQRT(('Ejercicio 3 - TIR'!$E$25-'Ejercicio 3 - TIR'!$C$25)*('Ejercicio 3 - TIR'!$E$25-'Ejercicio 3 - TIR'!$D$25)*(1-V314)))</f>
        <v>0.216836738099829</v>
      </c>
      <c r="X314" s="27">
        <f ca="1" t="shared" si="2327"/>
        <v>0.566534371198731</v>
      </c>
      <c r="Y314" s="29">
        <f ca="1">IF(X314&lt;=('Ejercicio 3 - TIR'!$D$26-'Ejercicio 3 - TIR'!$C$26)/('Ejercicio 3 - TIR'!$E$26-'Ejercicio 3 - TIR'!$C$26),'Ejercicio 3 - TIR'!$C$26+SQRT(('Ejercicio 3 - TIR'!$E$26-'Ejercicio 3 - TIR'!$C$26)*('Ejercicio 3 - TIR'!$D$26-'Ejercicio 3 - TIR'!$C$26)*X314),'Ejercicio 3 - TIR'!$E$26-SQRT(('Ejercicio 3 - TIR'!$E$26-'Ejercicio 3 - TIR'!$C$26)*('Ejercicio 3 - TIR'!$E$26-'Ejercicio 3 - TIR'!$D$26)*(1-X314)))</f>
        <v>0.231619069918749</v>
      </c>
      <c r="Z314" s="27">
        <f ca="1" t="shared" si="1908"/>
        <v>1.1538104349438</v>
      </c>
      <c r="AA314" s="27">
        <f ca="1" t="shared" si="1909"/>
        <v>1.31264208417206</v>
      </c>
      <c r="AB314" s="27">
        <f ca="1" t="shared" si="1910"/>
        <v>1.52223582539748</v>
      </c>
      <c r="AC314" s="27">
        <f ca="1" t="shared" si="1911"/>
        <v>1.85231247639537</v>
      </c>
      <c r="AD314" s="27">
        <f ca="1" t="shared" si="1912"/>
        <v>2.28134336937696</v>
      </c>
      <c r="AE314" s="26">
        <f ca="1" t="shared" si="1913"/>
        <v>5748.43240018867</v>
      </c>
      <c r="AF314" s="26">
        <f ca="1" t="shared" si="1914"/>
        <v>6539.75216203813</v>
      </c>
      <c r="AG314" s="26">
        <f ca="1" t="shared" si="1915"/>
        <v>7583.97521328454</v>
      </c>
      <c r="AH314" s="26">
        <f ca="1" t="shared" si="1916"/>
        <v>9228.45966036311</v>
      </c>
      <c r="AI314" s="26">
        <f ca="1" t="shared" si="1917"/>
        <v>11365.9469036791</v>
      </c>
      <c r="AJ314" s="28">
        <f ca="1" t="shared" si="1918"/>
        <v>47522.5338879564</v>
      </c>
      <c r="AK314" s="28">
        <f ca="1" t="shared" si="1919"/>
        <v>44113.0396527197</v>
      </c>
      <c r="AL314" s="28">
        <f ca="1" t="shared" si="1920"/>
        <v>59311.5677434439</v>
      </c>
      <c r="AM314" s="28">
        <f ca="1" t="shared" si="1921"/>
        <v>74766.4297602074</v>
      </c>
      <c r="AN314" s="28">
        <f ca="1" t="shared" si="1922"/>
        <v>91585.3945526993</v>
      </c>
      <c r="AO314" s="28">
        <f ca="1">C314/'Ejercicio 3 - TIR'!$D$7</f>
        <v>16944.2979683344</v>
      </c>
      <c r="AP314" s="28">
        <f ca="1" t="shared" si="1923"/>
        <v>30578.235919622</v>
      </c>
      <c r="AQ314" s="28">
        <f ca="1" t="shared" si="1924"/>
        <v>27168.7416843853</v>
      </c>
      <c r="AR314" s="28">
        <f ca="1" t="shared" si="1925"/>
        <v>42367.2697751095</v>
      </c>
      <c r="AS314" s="28">
        <f ca="1" t="shared" si="1926"/>
        <v>57822.131791873</v>
      </c>
      <c r="AT314" s="28">
        <f ca="1" t="shared" si="1927"/>
        <v>74641.0965843649</v>
      </c>
      <c r="AU314" s="28">
        <f ca="1">AP314*'Ejercicio 3 - TIR'!$D$5</f>
        <v>15289.117959811</v>
      </c>
      <c r="AV314" s="28">
        <f ca="1">AQ314*'Ejercicio 3 - TIR'!$D$5</f>
        <v>13584.3708421927</v>
      </c>
      <c r="AW314" s="28">
        <f ca="1">AR314*'Ejercicio 3 - TIR'!$D$5</f>
        <v>21183.6348875548</v>
      </c>
      <c r="AX314" s="28">
        <f ca="1">AS314*'Ejercicio 3 - TIR'!$D$5</f>
        <v>28911.0658959365</v>
      </c>
      <c r="AY314" s="28">
        <f ca="1">AT314*'Ejercicio 3 - TIR'!$D$5</f>
        <v>37320.5482921825</v>
      </c>
      <c r="AZ314" s="28">
        <f ca="1" t="shared" ref="AZ314:BD314" si="2328">AJ314-AU314-AE314</f>
        <v>26484.9835279567</v>
      </c>
      <c r="BA314" s="28">
        <f ca="1" t="shared" si="2328"/>
        <v>23988.9166484889</v>
      </c>
      <c r="BB314" s="28">
        <f ca="1" t="shared" si="2328"/>
        <v>30543.9576426046</v>
      </c>
      <c r="BC314" s="28">
        <f ca="1" t="shared" si="2328"/>
        <v>36626.9042039078</v>
      </c>
      <c r="BD314" s="28">
        <f ca="1" t="shared" si="2328"/>
        <v>42898.8993568377</v>
      </c>
      <c r="BE314" s="28">
        <f ca="1" t="shared" ref="BE314:BI314" si="2329">AZ314/Z314</f>
        <v>22954.3629749256</v>
      </c>
      <c r="BF314" s="28">
        <f ca="1" t="shared" si="2329"/>
        <v>18275.2914429219</v>
      </c>
      <c r="BG314" s="28">
        <f ca="1" t="shared" si="2329"/>
        <v>20065.1943233757</v>
      </c>
      <c r="BH314" s="28">
        <f ca="1" t="shared" si="2329"/>
        <v>19773.6098367076</v>
      </c>
      <c r="BI314" s="28">
        <f ca="1" t="shared" si="2329"/>
        <v>18804.2273393301</v>
      </c>
      <c r="BJ314" s="28">
        <f ca="1" t="shared" si="1930"/>
        <v>85261.7583798784</v>
      </c>
      <c r="BK314" s="28">
        <f ca="1" t="shared" si="1931"/>
        <v>38655.7618188072</v>
      </c>
      <c r="BL314" s="28">
        <f ca="1" t="shared" si="1932"/>
        <v>123917.520198686</v>
      </c>
      <c r="BM314" s="28">
        <f ca="1">BK314*'Ejercicio 3 - TIR'!$D$5</f>
        <v>19327.8809094036</v>
      </c>
      <c r="BN314" s="28">
        <f ca="1" t="shared" si="1933"/>
        <v>104589.639289282</v>
      </c>
      <c r="BO314" s="28">
        <f ca="1" t="shared" si="1934"/>
        <v>45845.6366951221</v>
      </c>
      <c r="BP314" s="28">
        <f ca="1" t="shared" si="1935"/>
        <v>-122094.977552627</v>
      </c>
      <c r="BQ314" s="28">
        <f ca="1" t="shared" ref="BQ314:BT314" si="2330">BE314</f>
        <v>22954.3629749256</v>
      </c>
      <c r="BR314" s="28">
        <f ca="1" t="shared" si="2330"/>
        <v>18275.2914429219</v>
      </c>
      <c r="BS314" s="28">
        <f ca="1" t="shared" si="2330"/>
        <v>20065.1943233757</v>
      </c>
      <c r="BT314" s="28">
        <f ca="1" t="shared" si="2330"/>
        <v>19773.6098367076</v>
      </c>
      <c r="BU314" s="28">
        <f ca="1" t="shared" si="1937"/>
        <v>64649.8640344522</v>
      </c>
      <c r="BV314" s="30">
        <f ca="1" t="shared" si="1938"/>
        <v>5.14822327068343</v>
      </c>
    </row>
    <row r="315" ht="15" customHeight="1" spans="1:74">
      <c r="A315" s="26">
        <v>314</v>
      </c>
      <c r="B315" s="27">
        <f ca="1" t="shared" ref="B315:F315" si="2331">RAND()</f>
        <v>0.957927885566328</v>
      </c>
      <c r="C315" s="28">
        <f ca="1">IF(B315&lt;=('Ejercicio 3 - TIR'!$D$13-'Ejercicio 3 - TIR'!$C$13)/('Ejercicio 3 - TIR'!$E$13-'Ejercicio 3 - TIR'!$C$13),'Ejercicio 3 - TIR'!$C$13+SQRT(('Ejercicio 3 - TIR'!$E$13-'Ejercicio 3 - TIR'!$C$13)*('Ejercicio 3 - TIR'!$D$13-'Ejercicio 3 - TIR'!$C$13)*B315),'Ejercicio 3 - TIR'!$E$13-SQRT(('Ejercicio 3 - TIR'!$E$13-'Ejercicio 3 - TIR'!$C$13)*('Ejercicio 3 - TIR'!$E$13-'Ejercicio 3 - TIR'!$D$13)*(1-B315)))</f>
        <v>92894.6120921932</v>
      </c>
      <c r="D315" s="27">
        <f ca="1" t="shared" si="2331"/>
        <v>0.925693088183057</v>
      </c>
      <c r="E315" s="28">
        <f ca="1">IF(D315&lt;=('Ejercicio 3 - TIR'!$D$14-'Ejercicio 3 - TIR'!$C$14)/('Ejercicio 3 - TIR'!$E$14-'Ejercicio 3 - TIR'!$C$14),'Ejercicio 3 - TIR'!$C$14+SQRT(('Ejercicio 3 - TIR'!$E$14-'Ejercicio 3 - TIR'!$C$14)*('Ejercicio 3 - TIR'!$D$14-'Ejercicio 3 - TIR'!$C$14)*D315),'Ejercicio 3 - TIR'!$E$14-SQRT(('Ejercicio 3 - TIR'!$E$14-'Ejercicio 3 - TIR'!$C$14)*('Ejercicio 3 - TIR'!$E$14-'Ejercicio 3 - TIR'!$D$14)*(1-D315)))</f>
        <v>36661.4319278257</v>
      </c>
      <c r="F315" s="27">
        <f ca="1" t="shared" si="2331"/>
        <v>0.698918224129467</v>
      </c>
      <c r="G315" s="28">
        <f ca="1">IF(F315&lt;=('Ejercicio 3 - TIR'!$D$18-'Ejercicio 3 - TIR'!$C$18)/('Ejercicio 3 - TIR'!$E$18-'Ejercicio 3 - TIR'!$C$18),'Ejercicio 3 - TIR'!$C$18+SQRT(('Ejercicio 3 - TIR'!$E$18-'Ejercicio 3 - TIR'!$C$18)*('Ejercicio 3 - TIR'!$D$18-'Ejercicio 3 - TIR'!$C$18)*F315),'Ejercicio 3 - TIR'!$E$18-SQRT(('Ejercicio 3 - TIR'!$E$18-'Ejercicio 3 - TIR'!$C$18)*('Ejercicio 3 - TIR'!$E$18-'Ejercicio 3 - TIR'!$D$18)*(1-F315)))</f>
        <v>40248.0390163334</v>
      </c>
      <c r="H315" s="27">
        <f ca="1" t="shared" ref="H315:L315" si="2332">RAND()</f>
        <v>0.23199238980923</v>
      </c>
      <c r="I315" s="28">
        <f ca="1">IF(H315&lt;=('Ejercicio 3 - TIR'!$D$18-'Ejercicio 3 - TIR'!$C$18)/('Ejercicio 3 - TIR'!$E$18-'Ejercicio 3 - TIR'!$C$18),'Ejercicio 3 - TIR'!$C$18+SQRT(('Ejercicio 3 - TIR'!$E$18-'Ejercicio 3 - TIR'!$C$18)*('Ejercicio 3 - TIR'!$D$18-'Ejercicio 3 - TIR'!$C$18)*H315),'Ejercicio 3 - TIR'!$E$18-SQRT(('Ejercicio 3 - TIR'!$E$18-'Ejercicio 3 - TIR'!$C$18)*('Ejercicio 3 - TIR'!$E$18-'Ejercicio 3 - TIR'!$D$18)*(1-H315)))</f>
        <v>35899.055727096</v>
      </c>
      <c r="J315" s="27">
        <f ca="1" t="shared" si="2332"/>
        <v>0.00640575405048582</v>
      </c>
      <c r="K315" s="28">
        <f ca="1">IF(J315&lt;=('Ejercicio 3 - TIR'!$D$18-'Ejercicio 3 - TIR'!$C$18)/('Ejercicio 3 - TIR'!$E$18-'Ejercicio 3 - TIR'!$C$18),'Ejercicio 3 - TIR'!$C$18+SQRT(('Ejercicio 3 - TIR'!$E$18-'Ejercicio 3 - TIR'!$C$18)*('Ejercicio 3 - TIR'!$D$18-'Ejercicio 3 - TIR'!$C$18)*J315),'Ejercicio 3 - TIR'!$E$18-SQRT(('Ejercicio 3 - TIR'!$E$18-'Ejercicio 3 - TIR'!$C$18)*('Ejercicio 3 - TIR'!$E$18-'Ejercicio 3 - TIR'!$D$18)*(1-J315)))</f>
        <v>30980.2362508971</v>
      </c>
      <c r="L315" s="27">
        <f ca="1" t="shared" si="2332"/>
        <v>0.75681619745179</v>
      </c>
      <c r="M315" s="28">
        <f ca="1">IF(L315&lt;=('Ejercicio 3 - TIR'!$D$18-'Ejercicio 3 - TIR'!$C$18)/('Ejercicio 3 - TIR'!$E$18-'Ejercicio 3 - TIR'!$C$18),'Ejercicio 3 - TIR'!$C$18+SQRT(('Ejercicio 3 - TIR'!$E$18-'Ejercicio 3 - TIR'!$C$18)*('Ejercicio 3 - TIR'!$D$18-'Ejercicio 3 - TIR'!$C$18)*L315),'Ejercicio 3 - TIR'!$E$18-SQRT(('Ejercicio 3 - TIR'!$E$18-'Ejercicio 3 - TIR'!$C$18)*('Ejercicio 3 - TIR'!$E$18-'Ejercicio 3 - TIR'!$D$18)*(1-L315)))</f>
        <v>40729.3109231512</v>
      </c>
      <c r="N315" s="27">
        <f ca="1" t="shared" ref="N315:R315" si="2333">RAND()</f>
        <v>0.813693719347113</v>
      </c>
      <c r="O315" s="28">
        <f ca="1">IF(N315&lt;=('Ejercicio 3 - TIR'!$D$18-'Ejercicio 3 - TIR'!$C$18)/('Ejercicio 3 - TIR'!$E$18-'Ejercicio 3 - TIR'!$C$18),'Ejercicio 3 - TIR'!$C$18+SQRT(('Ejercicio 3 - TIR'!$E$18-'Ejercicio 3 - TIR'!$C$18)*('Ejercicio 3 - TIR'!$D$18-'Ejercicio 3 - TIR'!$C$18)*N315),'Ejercicio 3 - TIR'!$E$18-SQRT(('Ejercicio 3 - TIR'!$E$18-'Ejercicio 3 - TIR'!$C$18)*('Ejercicio 3 - TIR'!$E$18-'Ejercicio 3 - TIR'!$D$18)*(1-N315)))</f>
        <v>41261.9562537383</v>
      </c>
      <c r="P315" s="27">
        <f ca="1" t="shared" si="2333"/>
        <v>0.479569841860076</v>
      </c>
      <c r="Q315" s="29">
        <f ca="1">IF(P315&lt;=('Ejercicio 3 - TIR'!$D$22-'Ejercicio 3 - TIR'!$C$22)/('Ejercicio 3 - TIR'!$E$22-'Ejercicio 3 - TIR'!$C$22),'Ejercicio 3 - TIR'!$C$22+SQRT(('Ejercicio 3 - TIR'!$E$22-'Ejercicio 3 - TIR'!$C$22)*('Ejercicio 3 - TIR'!$D$22-'Ejercicio 3 - TIR'!$C$22)*P315),'Ejercicio 3 - TIR'!$E$22-SQRT(('Ejercicio 3 - TIR'!$E$22-'Ejercicio 3 - TIR'!$C$22)*('Ejercicio 3 - TIR'!$E$22-'Ejercicio 3 - TIR'!$D$22)*(1-P315)))</f>
        <v>0.149380703111875</v>
      </c>
      <c r="R315" s="27">
        <f ca="1" t="shared" si="2333"/>
        <v>0.189969926760776</v>
      </c>
      <c r="S315" s="29">
        <f ca="1">IF(R315&lt;=('Ejercicio 3 - TIR'!$D$23-'Ejercicio 3 - TIR'!$C$23)/('Ejercicio 3 - TIR'!$E$23-'Ejercicio 3 - TIR'!$C$23),'Ejercicio 3 - TIR'!$C$23+SQRT(('Ejercicio 3 - TIR'!$E$23-'Ejercicio 3 - TIR'!$C$23)*('Ejercicio 3 - TIR'!$D$23-'Ejercicio 3 - TIR'!$C$23)*R315),'Ejercicio 3 - TIR'!$E$23-SQRT(('Ejercicio 3 - TIR'!$E$23-'Ejercicio 3 - TIR'!$C$23)*('Ejercicio 3 - TIR'!$E$23-'Ejercicio 3 - TIR'!$D$23)*(1-R315)))</f>
        <v>0.138491778393908</v>
      </c>
      <c r="T315" s="27">
        <f ca="1" t="shared" ref="T315:X315" si="2334">RAND()</f>
        <v>0.556635085173554</v>
      </c>
      <c r="U315" s="29">
        <f ca="1">IF(T315&lt;=('Ejercicio 3 - TIR'!$D$24-'Ejercicio 3 - TIR'!$C$24)/('Ejercicio 3 - TIR'!$E$24-'Ejercicio 3 - TIR'!$C$24),'Ejercicio 3 - TIR'!$C$24+SQRT(('Ejercicio 3 - TIR'!$E$24-'Ejercicio 3 - TIR'!$C$24)*('Ejercicio 3 - TIR'!$D$24-'Ejercicio 3 - TIR'!$C$24)*T315),'Ejercicio 3 - TIR'!$E$24-SQRT(('Ejercicio 3 - TIR'!$E$24-'Ejercicio 3 - TIR'!$C$24)*('Ejercicio 3 - TIR'!$E$24-'Ejercicio 3 - TIR'!$D$24)*(1-T315)))</f>
        <v>0.184766184403133</v>
      </c>
      <c r="V315" s="27">
        <f ca="1" t="shared" si="2334"/>
        <v>0.833030735996547</v>
      </c>
      <c r="W315" s="29">
        <f ca="1">IF(V315&lt;=('Ejercicio 3 - TIR'!$D$25-'Ejercicio 3 - TIR'!$C$25)/('Ejercicio 3 - TIR'!$E$25-'Ejercicio 3 - TIR'!$C$25),'Ejercicio 3 - TIR'!$C$25+SQRT(('Ejercicio 3 - TIR'!$E$25-'Ejercicio 3 - TIR'!$C$25)*('Ejercicio 3 - TIR'!$D$25-'Ejercicio 3 - TIR'!$C$25)*V315),'Ejercicio 3 - TIR'!$E$25-SQRT(('Ejercicio 3 - TIR'!$E$25-'Ejercicio 3 - TIR'!$C$25)*('Ejercicio 3 - TIR'!$E$25-'Ejercicio 3 - TIR'!$D$25)*(1-V315)))</f>
        <v>0.225825790105733</v>
      </c>
      <c r="X315" s="27">
        <f ca="1" t="shared" si="2334"/>
        <v>0.628309502138528</v>
      </c>
      <c r="Y315" s="29">
        <f ca="1">IF(X315&lt;=('Ejercicio 3 - TIR'!$D$26-'Ejercicio 3 - TIR'!$C$26)/('Ejercicio 3 - TIR'!$E$26-'Ejercicio 3 - TIR'!$C$26),'Ejercicio 3 - TIR'!$C$26+SQRT(('Ejercicio 3 - TIR'!$E$26-'Ejercicio 3 - TIR'!$C$26)*('Ejercicio 3 - TIR'!$D$26-'Ejercicio 3 - TIR'!$C$26)*X315),'Ejercicio 3 - TIR'!$E$26-SQRT(('Ejercicio 3 - TIR'!$E$26-'Ejercicio 3 - TIR'!$C$26)*('Ejercicio 3 - TIR'!$E$26-'Ejercicio 3 - TIR'!$D$26)*(1-X315)))</f>
        <v>0.235199010184462</v>
      </c>
      <c r="Z315" s="27">
        <f ca="1" t="shared" si="1908"/>
        <v>1.14938070311187</v>
      </c>
      <c r="AA315" s="27">
        <f ca="1" t="shared" si="1909"/>
        <v>1.30856048073748</v>
      </c>
      <c r="AB315" s="27">
        <f ca="1" t="shared" si="1910"/>
        <v>1.55033820782407</v>
      </c>
      <c r="AC315" s="27">
        <f ca="1" t="shared" si="1911"/>
        <v>1.90044455853705</v>
      </c>
      <c r="AD315" s="27">
        <f ca="1" t="shared" si="1912"/>
        <v>2.34742723761541</v>
      </c>
      <c r="AE315" s="26">
        <f ca="1" t="shared" si="1913"/>
        <v>5476.51047846674</v>
      </c>
      <c r="AF315" s="26">
        <f ca="1" t="shared" si="1914"/>
        <v>6234.96215402248</v>
      </c>
      <c r="AG315" s="26">
        <f ca="1" t="shared" si="1915"/>
        <v>7386.97232111915</v>
      </c>
      <c r="AH315" s="26">
        <f ca="1" t="shared" si="1916"/>
        <v>9055.14118202506</v>
      </c>
      <c r="AI315" s="26">
        <f ca="1" t="shared" si="1917"/>
        <v>11184.9014251179</v>
      </c>
      <c r="AJ315" s="28">
        <f ca="1" t="shared" si="1918"/>
        <v>46260.3193834674</v>
      </c>
      <c r="AK315" s="28">
        <f ca="1" t="shared" si="1919"/>
        <v>46976.0856202703</v>
      </c>
      <c r="AL315" s="28">
        <f ca="1" t="shared" si="1920"/>
        <v>48029.8439471822</v>
      </c>
      <c r="AM315" s="28">
        <f ca="1" t="shared" si="1921"/>
        <v>77403.7973168662</v>
      </c>
      <c r="AN315" s="28">
        <f ca="1" t="shared" si="1922"/>
        <v>96859.4399873206</v>
      </c>
      <c r="AO315" s="28">
        <f ca="1">C315/'Ejercicio 3 - TIR'!$D$7</f>
        <v>18578.9224184386</v>
      </c>
      <c r="AP315" s="28">
        <f ca="1" t="shared" si="1923"/>
        <v>27681.3969650288</v>
      </c>
      <c r="AQ315" s="28">
        <f ca="1" t="shared" si="1924"/>
        <v>28397.1632018317</v>
      </c>
      <c r="AR315" s="28">
        <f ca="1" t="shared" si="1925"/>
        <v>29450.9215287436</v>
      </c>
      <c r="AS315" s="28">
        <f ca="1" t="shared" si="1926"/>
        <v>58824.8748984276</v>
      </c>
      <c r="AT315" s="28">
        <f ca="1" t="shared" si="1927"/>
        <v>78280.517568882</v>
      </c>
      <c r="AU315" s="28">
        <f ca="1">AP315*'Ejercicio 3 - TIR'!$D$5</f>
        <v>13840.6984825144</v>
      </c>
      <c r="AV315" s="28">
        <f ca="1">AQ315*'Ejercicio 3 - TIR'!$D$5</f>
        <v>14198.5816009158</v>
      </c>
      <c r="AW315" s="28">
        <f ca="1">AR315*'Ejercicio 3 - TIR'!$D$5</f>
        <v>14725.4607643718</v>
      </c>
      <c r="AX315" s="28">
        <f ca="1">AS315*'Ejercicio 3 - TIR'!$D$5</f>
        <v>29412.4374492138</v>
      </c>
      <c r="AY315" s="28">
        <f ca="1">AT315*'Ejercicio 3 - TIR'!$D$5</f>
        <v>39140.258784441</v>
      </c>
      <c r="AZ315" s="28">
        <f ca="1" t="shared" ref="AZ315:BD315" si="2335">AJ315-AU315-AE315</f>
        <v>26943.1104224863</v>
      </c>
      <c r="BA315" s="28">
        <f ca="1" t="shared" si="2335"/>
        <v>26542.541865332</v>
      </c>
      <c r="BB315" s="28">
        <f ca="1" t="shared" si="2335"/>
        <v>25917.4108616913</v>
      </c>
      <c r="BC315" s="28">
        <f ca="1" t="shared" si="2335"/>
        <v>38936.2186856274</v>
      </c>
      <c r="BD315" s="28">
        <f ca="1" t="shared" si="2335"/>
        <v>46534.2797777617</v>
      </c>
      <c r="BE315" s="28">
        <f ca="1" t="shared" ref="BE315:BI315" si="2336">AZ315/Z315</f>
        <v>23441.4153200411</v>
      </c>
      <c r="BF315" s="28">
        <f ca="1" t="shared" si="2336"/>
        <v>20283.7715612298</v>
      </c>
      <c r="BG315" s="28">
        <f ca="1" t="shared" si="2336"/>
        <v>16717.2625501289</v>
      </c>
      <c r="BH315" s="28">
        <f ca="1" t="shared" si="2336"/>
        <v>20487.9529427579</v>
      </c>
      <c r="BI315" s="28">
        <f ca="1" t="shared" si="2336"/>
        <v>19823.5238273169</v>
      </c>
      <c r="BJ315" s="28">
        <f ca="1" t="shared" si="1930"/>
        <v>86060.0438773613</v>
      </c>
      <c r="BK315" s="28">
        <f ca="1" t="shared" si="1931"/>
        <v>43612.6685305864</v>
      </c>
      <c r="BL315" s="28">
        <f ca="1" t="shared" si="1932"/>
        <v>129672.712407948</v>
      </c>
      <c r="BM315" s="28">
        <f ca="1">BK315*'Ejercicio 3 - TIR'!$D$5</f>
        <v>21806.3342652932</v>
      </c>
      <c r="BN315" s="28">
        <f ca="1" t="shared" si="1933"/>
        <v>107866.378142654</v>
      </c>
      <c r="BO315" s="28">
        <f ca="1" t="shared" si="1934"/>
        <v>45950.893137045</v>
      </c>
      <c r="BP315" s="28">
        <f ca="1" t="shared" si="1935"/>
        <v>-129556.044020019</v>
      </c>
      <c r="BQ315" s="28">
        <f ca="1" t="shared" ref="BQ315:BT315" si="2337">BE315</f>
        <v>23441.4153200411</v>
      </c>
      <c r="BR315" s="28">
        <f ca="1" t="shared" si="2337"/>
        <v>20283.7715612298</v>
      </c>
      <c r="BS315" s="28">
        <f ca="1" t="shared" si="2337"/>
        <v>16717.2625501289</v>
      </c>
      <c r="BT315" s="28">
        <f ca="1" t="shared" si="2337"/>
        <v>20487.9529427579</v>
      </c>
      <c r="BU315" s="28">
        <f ca="1" t="shared" si="1937"/>
        <v>65774.4169643619</v>
      </c>
      <c r="BV315" s="30">
        <f ca="1" t="shared" si="1938"/>
        <v>3.57768630634678</v>
      </c>
    </row>
    <row r="316" ht="15" customHeight="1" spans="1:74">
      <c r="A316" s="26">
        <v>315</v>
      </c>
      <c r="B316" s="27">
        <f ca="1" t="shared" ref="B316:F316" si="2338">RAND()</f>
        <v>0.110073671811885</v>
      </c>
      <c r="C316" s="28">
        <f ca="1">IF(B316&lt;=('Ejercicio 3 - TIR'!$D$13-'Ejercicio 3 - TIR'!$C$13)/('Ejercicio 3 - TIR'!$E$13-'Ejercicio 3 - TIR'!$C$13),'Ejercicio 3 - TIR'!$C$13+SQRT(('Ejercicio 3 - TIR'!$E$13-'Ejercicio 3 - TIR'!$C$13)*('Ejercicio 3 - TIR'!$D$13-'Ejercicio 3 - TIR'!$C$13)*B316),'Ejercicio 3 - TIR'!$E$13-SQRT(('Ejercicio 3 - TIR'!$E$13-'Ejercicio 3 - TIR'!$C$13)*('Ejercicio 3 - TIR'!$E$13-'Ejercicio 3 - TIR'!$D$13)*(1-B316)))</f>
        <v>66635.4704976176</v>
      </c>
      <c r="D316" s="27">
        <f ca="1" t="shared" si="2338"/>
        <v>0.209917651256077</v>
      </c>
      <c r="E316" s="28">
        <f ca="1">IF(D316&lt;=('Ejercicio 3 - TIR'!$D$14-'Ejercicio 3 - TIR'!$C$14)/('Ejercicio 3 - TIR'!$E$14-'Ejercicio 3 - TIR'!$C$14),'Ejercicio 3 - TIR'!$C$14+SQRT(('Ejercicio 3 - TIR'!$E$14-'Ejercicio 3 - TIR'!$C$14)*('Ejercicio 3 - TIR'!$D$14-'Ejercicio 3 - TIR'!$C$14)*D316),'Ejercicio 3 - TIR'!$E$14-SQRT(('Ejercicio 3 - TIR'!$E$14-'Ejercicio 3 - TIR'!$C$14)*('Ejercicio 3 - TIR'!$E$14-'Ejercicio 3 - TIR'!$D$14)*(1-D316)))</f>
        <v>28967.8487678093</v>
      </c>
      <c r="F316" s="27">
        <f ca="1" t="shared" si="2338"/>
        <v>0.910054955875296</v>
      </c>
      <c r="G316" s="28">
        <f ca="1">IF(F316&lt;=('Ejercicio 3 - TIR'!$D$18-'Ejercicio 3 - TIR'!$C$18)/('Ejercicio 3 - TIR'!$E$18-'Ejercicio 3 - TIR'!$C$18),'Ejercicio 3 - TIR'!$C$18+SQRT(('Ejercicio 3 - TIR'!$E$18-'Ejercicio 3 - TIR'!$C$18)*('Ejercicio 3 - TIR'!$D$18-'Ejercicio 3 - TIR'!$C$18)*F316),'Ejercicio 3 - TIR'!$E$18-SQRT(('Ejercicio 3 - TIR'!$E$18-'Ejercicio 3 - TIR'!$C$18)*('Ejercicio 3 - TIR'!$E$18-'Ejercicio 3 - TIR'!$D$18)*(1-F316)))</f>
        <v>42402.7171295077</v>
      </c>
      <c r="H316" s="27">
        <f ca="1" t="shared" ref="H316:L316" si="2339">RAND()</f>
        <v>0.820960259270594</v>
      </c>
      <c r="I316" s="28">
        <f ca="1">IF(H316&lt;=('Ejercicio 3 - TIR'!$D$18-'Ejercicio 3 - TIR'!$C$18)/('Ejercicio 3 - TIR'!$E$18-'Ejercicio 3 - TIR'!$C$18),'Ejercicio 3 - TIR'!$C$18+SQRT(('Ejercicio 3 - TIR'!$E$18-'Ejercicio 3 - TIR'!$C$18)*('Ejercicio 3 - TIR'!$D$18-'Ejercicio 3 - TIR'!$C$18)*H316),'Ejercicio 3 - TIR'!$E$18-SQRT(('Ejercicio 3 - TIR'!$E$18-'Ejercicio 3 - TIR'!$C$18)*('Ejercicio 3 - TIR'!$E$18-'Ejercicio 3 - TIR'!$D$18)*(1-H316)))</f>
        <v>41335.5790969506</v>
      </c>
      <c r="J316" s="27">
        <f ca="1" t="shared" si="2339"/>
        <v>0.914433317700655</v>
      </c>
      <c r="K316" s="28">
        <f ca="1">IF(J316&lt;=('Ejercicio 3 - TIR'!$D$18-'Ejercicio 3 - TIR'!$C$18)/('Ejercicio 3 - TIR'!$E$18-'Ejercicio 3 - TIR'!$C$18),'Ejercicio 3 - TIR'!$C$18+SQRT(('Ejercicio 3 - TIR'!$E$18-'Ejercicio 3 - TIR'!$C$18)*('Ejercicio 3 - TIR'!$D$18-'Ejercicio 3 - TIR'!$C$18)*J316),'Ejercicio 3 - TIR'!$E$18-SQRT(('Ejercicio 3 - TIR'!$E$18-'Ejercicio 3 - TIR'!$C$18)*('Ejercicio 3 - TIR'!$E$18-'Ejercicio 3 - TIR'!$D$18)*(1-J316)))</f>
        <v>42466.7212604115</v>
      </c>
      <c r="L316" s="27">
        <f ca="1" t="shared" si="2339"/>
        <v>0.371873049750219</v>
      </c>
      <c r="M316" s="28">
        <f ca="1">IF(L316&lt;=('Ejercicio 3 - TIR'!$D$18-'Ejercicio 3 - TIR'!$C$18)/('Ejercicio 3 - TIR'!$E$18-'Ejercicio 3 - TIR'!$C$18),'Ejercicio 3 - TIR'!$C$18+SQRT(('Ejercicio 3 - TIR'!$E$18-'Ejercicio 3 - TIR'!$C$18)*('Ejercicio 3 - TIR'!$D$18-'Ejercicio 3 - TIR'!$C$18)*L316),'Ejercicio 3 - TIR'!$E$18-SQRT(('Ejercicio 3 - TIR'!$E$18-'Ejercicio 3 - TIR'!$C$18)*('Ejercicio 3 - TIR'!$E$18-'Ejercicio 3 - TIR'!$D$18)*(1-L316)))</f>
        <v>37468.6650388495</v>
      </c>
      <c r="N316" s="27">
        <f ca="1" t="shared" ref="N316:R316" si="2340">RAND()</f>
        <v>0.87272753607505</v>
      </c>
      <c r="O316" s="28">
        <f ca="1">IF(N316&lt;=('Ejercicio 3 - TIR'!$D$18-'Ejercicio 3 - TIR'!$C$18)/('Ejercicio 3 - TIR'!$E$18-'Ejercicio 3 - TIR'!$C$18),'Ejercicio 3 - TIR'!$C$18+SQRT(('Ejercicio 3 - TIR'!$E$18-'Ejercicio 3 - TIR'!$C$18)*('Ejercicio 3 - TIR'!$D$18-'Ejercicio 3 - TIR'!$C$18)*N316),'Ejercicio 3 - TIR'!$E$18-SQRT(('Ejercicio 3 - TIR'!$E$18-'Ejercicio 3 - TIR'!$C$18)*('Ejercicio 3 - TIR'!$E$18-'Ejercicio 3 - TIR'!$D$18)*(1-N316)))</f>
        <v>41910.431293146</v>
      </c>
      <c r="P316" s="27">
        <f ca="1" t="shared" si="2340"/>
        <v>0.536737914258505</v>
      </c>
      <c r="Q316" s="29">
        <f ca="1">IF(P316&lt;=('Ejercicio 3 - TIR'!$D$22-'Ejercicio 3 - TIR'!$C$22)/('Ejercicio 3 - TIR'!$E$22-'Ejercicio 3 - TIR'!$C$22),'Ejercicio 3 - TIR'!$C$22+SQRT(('Ejercicio 3 - TIR'!$E$22-'Ejercicio 3 - TIR'!$C$22)*('Ejercicio 3 - TIR'!$D$22-'Ejercicio 3 - TIR'!$C$22)*P316),'Ejercicio 3 - TIR'!$E$22-SQRT(('Ejercicio 3 - TIR'!$E$22-'Ejercicio 3 - TIR'!$C$22)*('Ejercicio 3 - TIR'!$E$22-'Ejercicio 3 - TIR'!$D$22)*(1-P316)))</f>
        <v>0.15112316232108</v>
      </c>
      <c r="R316" s="27">
        <f ca="1" t="shared" si="2340"/>
        <v>0.8940650584703</v>
      </c>
      <c r="S316" s="29">
        <f ca="1">IF(R316&lt;=('Ejercicio 3 - TIR'!$D$23-'Ejercicio 3 - TIR'!$C$23)/('Ejercicio 3 - TIR'!$E$23-'Ejercicio 3 - TIR'!$C$23),'Ejercicio 3 - TIR'!$C$23+SQRT(('Ejercicio 3 - TIR'!$E$23-'Ejercicio 3 - TIR'!$C$23)*('Ejercicio 3 - TIR'!$D$23-'Ejercicio 3 - TIR'!$C$23)*R316),'Ejercicio 3 - TIR'!$E$23-SQRT(('Ejercicio 3 - TIR'!$E$23-'Ejercicio 3 - TIR'!$C$23)*('Ejercicio 3 - TIR'!$E$23-'Ejercicio 3 - TIR'!$D$23)*(1-R316)))</f>
        <v>0.166191202269804</v>
      </c>
      <c r="T316" s="27">
        <f ca="1" t="shared" ref="T316:X316" si="2341">RAND()</f>
        <v>0.130411142721645</v>
      </c>
      <c r="U316" s="29">
        <f ca="1">IF(T316&lt;=('Ejercicio 3 - TIR'!$D$24-'Ejercicio 3 - TIR'!$C$24)/('Ejercicio 3 - TIR'!$E$24-'Ejercicio 3 - TIR'!$C$24),'Ejercicio 3 - TIR'!$C$24+SQRT(('Ejercicio 3 - TIR'!$E$24-'Ejercicio 3 - TIR'!$C$24)*('Ejercicio 3 - TIR'!$D$24-'Ejercicio 3 - TIR'!$C$24)*T316),'Ejercicio 3 - TIR'!$E$24-SQRT(('Ejercicio 3 - TIR'!$E$24-'Ejercicio 3 - TIR'!$C$24)*('Ejercicio 3 - TIR'!$E$24-'Ejercicio 3 - TIR'!$D$24)*(1-T316)))</f>
        <v>0.166548818680361</v>
      </c>
      <c r="V316" s="27">
        <f ca="1" t="shared" si="2341"/>
        <v>0.856309666524676</v>
      </c>
      <c r="W316" s="29">
        <f ca="1">IF(V316&lt;=('Ejercicio 3 - TIR'!$D$25-'Ejercicio 3 - TIR'!$C$25)/('Ejercicio 3 - TIR'!$E$25-'Ejercicio 3 - TIR'!$C$25),'Ejercicio 3 - TIR'!$C$25+SQRT(('Ejercicio 3 - TIR'!$E$25-'Ejercicio 3 - TIR'!$C$25)*('Ejercicio 3 - TIR'!$D$25-'Ejercicio 3 - TIR'!$C$25)*V316),'Ejercicio 3 - TIR'!$E$25-SQRT(('Ejercicio 3 - TIR'!$E$25-'Ejercicio 3 - TIR'!$C$25)*('Ejercicio 3 - TIR'!$E$25-'Ejercicio 3 - TIR'!$D$25)*(1-V316)))</f>
        <v>0.227574207546585</v>
      </c>
      <c r="X316" s="27">
        <f ca="1" t="shared" si="2341"/>
        <v>0.321845829280602</v>
      </c>
      <c r="Y316" s="29">
        <f ca="1">IF(X316&lt;=('Ejercicio 3 - TIR'!$D$26-'Ejercicio 3 - TIR'!$C$26)/('Ejercicio 3 - TIR'!$E$26-'Ejercicio 3 - TIR'!$C$26),'Ejercicio 3 - TIR'!$C$26+SQRT(('Ejercicio 3 - TIR'!$E$26-'Ejercicio 3 - TIR'!$C$26)*('Ejercicio 3 - TIR'!$D$26-'Ejercicio 3 - TIR'!$C$26)*X316),'Ejercicio 3 - TIR'!$E$26-SQRT(('Ejercicio 3 - TIR'!$E$26-'Ejercicio 3 - TIR'!$C$26)*('Ejercicio 3 - TIR'!$E$26-'Ejercicio 3 - TIR'!$D$26)*(1-X316)))</f>
        <v>0.219478530137333</v>
      </c>
      <c r="Z316" s="27">
        <f ca="1" t="shared" si="1908"/>
        <v>1.15112316232108</v>
      </c>
      <c r="AA316" s="27">
        <f ca="1" t="shared" si="1909"/>
        <v>1.34242970462784</v>
      </c>
      <c r="AB316" s="27">
        <f ca="1" t="shared" si="1910"/>
        <v>1.56600978609503</v>
      </c>
      <c r="AC316" s="27">
        <f ca="1" t="shared" si="1911"/>
        <v>1.92239322217581</v>
      </c>
      <c r="AD316" s="27">
        <f ca="1" t="shared" si="1912"/>
        <v>2.34431726092492</v>
      </c>
      <c r="AE316" s="26">
        <f ca="1" t="shared" si="1913"/>
        <v>4377.71291143014</v>
      </c>
      <c r="AF316" s="26">
        <f ca="1" t="shared" si="1914"/>
        <v>5105.25028337276</v>
      </c>
      <c r="AG316" s="26">
        <f ca="1" t="shared" si="1915"/>
        <v>5955.52368713608</v>
      </c>
      <c r="AH316" s="26">
        <f ca="1" t="shared" si="1916"/>
        <v>7310.84727076099</v>
      </c>
      <c r="AI316" s="26">
        <f ca="1" t="shared" si="1917"/>
        <v>8915.42128380614</v>
      </c>
      <c r="AJ316" s="28">
        <f ca="1" t="shared" si="1918"/>
        <v>48810.7498331251</v>
      </c>
      <c r="AK316" s="28">
        <f ca="1" t="shared" si="1919"/>
        <v>55490.1092377401</v>
      </c>
      <c r="AL316" s="28">
        <f ca="1" t="shared" si="1920"/>
        <v>66503.3010771744</v>
      </c>
      <c r="AM316" s="28">
        <f ca="1" t="shared" si="1921"/>
        <v>72029.5077146599</v>
      </c>
      <c r="AN316" s="28">
        <f ca="1" t="shared" si="1922"/>
        <v>98251.3474933303</v>
      </c>
      <c r="AO316" s="28">
        <f ca="1">C316/'Ejercicio 3 - TIR'!$D$7</f>
        <v>13327.0940995235</v>
      </c>
      <c r="AP316" s="28">
        <f ca="1" t="shared" si="1923"/>
        <v>35483.6557336016</v>
      </c>
      <c r="AQ316" s="28">
        <f ca="1" t="shared" si="1924"/>
        <v>42163.0151382165</v>
      </c>
      <c r="AR316" s="28">
        <f ca="1" t="shared" si="1925"/>
        <v>53176.2069776509</v>
      </c>
      <c r="AS316" s="28">
        <f ca="1" t="shared" si="1926"/>
        <v>58702.4136151363</v>
      </c>
      <c r="AT316" s="28">
        <f ca="1" t="shared" si="1927"/>
        <v>84924.2533938067</v>
      </c>
      <c r="AU316" s="28">
        <f ca="1">AP316*'Ejercicio 3 - TIR'!$D$5</f>
        <v>17741.8278668008</v>
      </c>
      <c r="AV316" s="28">
        <f ca="1">AQ316*'Ejercicio 3 - TIR'!$D$5</f>
        <v>21081.5075691083</v>
      </c>
      <c r="AW316" s="28">
        <f ca="1">AR316*'Ejercicio 3 - TIR'!$D$5</f>
        <v>26588.1034888254</v>
      </c>
      <c r="AX316" s="28">
        <f ca="1">AS316*'Ejercicio 3 - TIR'!$D$5</f>
        <v>29351.2068075682</v>
      </c>
      <c r="AY316" s="28">
        <f ca="1">AT316*'Ejercicio 3 - TIR'!$D$5</f>
        <v>42462.1266969034</v>
      </c>
      <c r="AZ316" s="28">
        <f ca="1" t="shared" ref="AZ316:BD316" si="2342">AJ316-AU316-AE316</f>
        <v>26691.2090548942</v>
      </c>
      <c r="BA316" s="28">
        <f ca="1" t="shared" si="2342"/>
        <v>29303.351385259</v>
      </c>
      <c r="BB316" s="28">
        <f ca="1" t="shared" si="2342"/>
        <v>33959.6739012129</v>
      </c>
      <c r="BC316" s="28">
        <f ca="1" t="shared" si="2342"/>
        <v>35367.4536363307</v>
      </c>
      <c r="BD316" s="28">
        <f ca="1" t="shared" si="2342"/>
        <v>46873.7995126208</v>
      </c>
      <c r="BE316" s="28">
        <f ca="1" t="shared" ref="BE316:BI316" si="2343">AZ316/Z316</f>
        <v>23187.1010232086</v>
      </c>
      <c r="BF316" s="28">
        <f ca="1" t="shared" si="2343"/>
        <v>21828.5928002336</v>
      </c>
      <c r="BG316" s="28">
        <f ca="1" t="shared" si="2343"/>
        <v>21685.4800032214</v>
      </c>
      <c r="BH316" s="28">
        <f ca="1" t="shared" si="2343"/>
        <v>18397.6166937902</v>
      </c>
      <c r="BI316" s="28">
        <f ca="1" t="shared" si="2343"/>
        <v>19994.6484607323</v>
      </c>
      <c r="BJ316" s="28">
        <f ca="1" t="shared" si="1930"/>
        <v>67909.8278782381</v>
      </c>
      <c r="BK316" s="28">
        <f ca="1" t="shared" si="1931"/>
        <v>31242.9367354837</v>
      </c>
      <c r="BL316" s="28">
        <f ca="1" t="shared" si="1932"/>
        <v>99152.7646137218</v>
      </c>
      <c r="BM316" s="28">
        <f ca="1">BK316*'Ejercicio 3 - TIR'!$D$5</f>
        <v>15621.4683677418</v>
      </c>
      <c r="BN316" s="28">
        <f ca="1" t="shared" si="1933"/>
        <v>83531.2962459799</v>
      </c>
      <c r="BO316" s="28">
        <f ca="1" t="shared" si="1934"/>
        <v>35631.3958175711</v>
      </c>
      <c r="BP316" s="28">
        <f ca="1" t="shared" si="1935"/>
        <v>-95603.3192654269</v>
      </c>
      <c r="BQ316" s="28">
        <f ca="1" t="shared" ref="BQ316:BT316" si="2344">BE316</f>
        <v>23187.1010232086</v>
      </c>
      <c r="BR316" s="28">
        <f ca="1" t="shared" si="2344"/>
        <v>21828.5928002336</v>
      </c>
      <c r="BS316" s="28">
        <f ca="1" t="shared" si="2344"/>
        <v>21685.4800032214</v>
      </c>
      <c r="BT316" s="28">
        <f ca="1" t="shared" si="2344"/>
        <v>18397.6166937902</v>
      </c>
      <c r="BU316" s="28">
        <f ca="1" t="shared" si="1937"/>
        <v>55626.0442783034</v>
      </c>
      <c r="BV316" s="30">
        <f ca="1" t="shared" si="1938"/>
        <v>12.43998443135</v>
      </c>
    </row>
    <row r="317" ht="15" customHeight="1" spans="1:74">
      <c r="A317" s="26">
        <v>316</v>
      </c>
      <c r="B317" s="27">
        <f ca="1" t="shared" ref="B317:F317" si="2345">RAND()</f>
        <v>0.541833050351491</v>
      </c>
      <c r="C317" s="28">
        <f ca="1">IF(B317&lt;=('Ejercicio 3 - TIR'!$D$13-'Ejercicio 3 - TIR'!$C$13)/('Ejercicio 3 - TIR'!$E$13-'Ejercicio 3 - TIR'!$C$13),'Ejercicio 3 - TIR'!$C$13+SQRT(('Ejercicio 3 - TIR'!$E$13-'Ejercicio 3 - TIR'!$C$13)*('Ejercicio 3 - TIR'!$D$13-'Ejercicio 3 - TIR'!$C$13)*B317),'Ejercicio 3 - TIR'!$E$13-SQRT(('Ejercicio 3 - TIR'!$E$13-'Ejercicio 3 - TIR'!$C$13)*('Ejercicio 3 - TIR'!$E$13-'Ejercicio 3 - TIR'!$D$13)*(1-B317)))</f>
        <v>76552.1783617708</v>
      </c>
      <c r="D317" s="27">
        <f ca="1" t="shared" si="2345"/>
        <v>0.000209445894060245</v>
      </c>
      <c r="E317" s="28">
        <f ca="1">IF(D317&lt;=('Ejercicio 3 - TIR'!$D$14-'Ejercicio 3 - TIR'!$C$14)/('Ejercicio 3 - TIR'!$E$14-'Ejercicio 3 - TIR'!$C$14),'Ejercicio 3 - TIR'!$C$14+SQRT(('Ejercicio 3 - TIR'!$E$14-'Ejercicio 3 - TIR'!$C$14)*('Ejercicio 3 - TIR'!$D$14-'Ejercicio 3 - TIR'!$C$14)*D317),'Ejercicio 3 - TIR'!$E$14-SQRT(('Ejercicio 3 - TIR'!$E$14-'Ejercicio 3 - TIR'!$C$14)*('Ejercicio 3 - TIR'!$E$14-'Ejercicio 3 - TIR'!$D$14)*(1-D317)))</f>
        <v>25125.3333237991</v>
      </c>
      <c r="F317" s="27">
        <f ca="1" t="shared" si="2345"/>
        <v>0.0785787611858111</v>
      </c>
      <c r="G317" s="28">
        <f ca="1">IF(F317&lt;=('Ejercicio 3 - TIR'!$D$18-'Ejercicio 3 - TIR'!$C$18)/('Ejercicio 3 - TIR'!$E$18-'Ejercicio 3 - TIR'!$C$18),'Ejercicio 3 - TIR'!$C$18+SQRT(('Ejercicio 3 - TIR'!$E$18-'Ejercicio 3 - TIR'!$C$18)*('Ejercicio 3 - TIR'!$D$18-'Ejercicio 3 - TIR'!$C$18)*F317),'Ejercicio 3 - TIR'!$E$18-SQRT(('Ejercicio 3 - TIR'!$E$18-'Ejercicio 3 - TIR'!$C$18)*('Ejercicio 3 - TIR'!$E$18-'Ejercicio 3 - TIR'!$D$18)*(1-F317)))</f>
        <v>33433.193000382</v>
      </c>
      <c r="H317" s="27">
        <f ca="1" t="shared" ref="H317:L317" si="2346">RAND()</f>
        <v>0.734070104178333</v>
      </c>
      <c r="I317" s="28">
        <f ca="1">IF(H317&lt;=('Ejercicio 3 - TIR'!$D$18-'Ejercicio 3 - TIR'!$C$18)/('Ejercicio 3 - TIR'!$E$18-'Ejercicio 3 - TIR'!$C$18),'Ejercicio 3 - TIR'!$C$18+SQRT(('Ejercicio 3 - TIR'!$E$18-'Ejercicio 3 - TIR'!$C$18)*('Ejercicio 3 - TIR'!$D$18-'Ejercicio 3 - TIR'!$C$18)*H317),'Ejercicio 3 - TIR'!$E$18-SQRT(('Ejercicio 3 - TIR'!$E$18-'Ejercicio 3 - TIR'!$C$18)*('Ejercicio 3 - TIR'!$E$18-'Ejercicio 3 - TIR'!$D$18)*(1-H317)))</f>
        <v>40534.0463295478</v>
      </c>
      <c r="J317" s="27">
        <f ca="1" t="shared" si="2346"/>
        <v>0.334568448343681</v>
      </c>
      <c r="K317" s="28">
        <f ca="1">IF(J317&lt;=('Ejercicio 3 - TIR'!$D$18-'Ejercicio 3 - TIR'!$C$18)/('Ejercicio 3 - TIR'!$E$18-'Ejercicio 3 - TIR'!$C$18),'Ejercicio 3 - TIR'!$C$18+SQRT(('Ejercicio 3 - TIR'!$E$18-'Ejercicio 3 - TIR'!$C$18)*('Ejercicio 3 - TIR'!$D$18-'Ejercicio 3 - TIR'!$C$18)*J317),'Ejercicio 3 - TIR'!$E$18-SQRT(('Ejercicio 3 - TIR'!$E$18-'Ejercicio 3 - TIR'!$C$18)*('Ejercicio 3 - TIR'!$E$18-'Ejercicio 3 - TIR'!$D$18)*(1-J317)))</f>
        <v>37084.1560719363</v>
      </c>
      <c r="L317" s="27">
        <f ca="1" t="shared" si="2346"/>
        <v>0.439662604993029</v>
      </c>
      <c r="M317" s="28">
        <f ca="1">IF(L317&lt;=('Ejercicio 3 - TIR'!$D$18-'Ejercicio 3 - TIR'!$C$18)/('Ejercicio 3 - TIR'!$E$18-'Ejercicio 3 - TIR'!$C$18),'Ejercicio 3 - TIR'!$C$18+SQRT(('Ejercicio 3 - TIR'!$E$18-'Ejercicio 3 - TIR'!$C$18)*('Ejercicio 3 - TIR'!$D$18-'Ejercicio 3 - TIR'!$C$18)*L317),'Ejercicio 3 - TIR'!$E$18-SQRT(('Ejercicio 3 - TIR'!$E$18-'Ejercicio 3 - TIR'!$C$18)*('Ejercicio 3 - TIR'!$E$18-'Ejercicio 3 - TIR'!$D$18)*(1-L317)))</f>
        <v>38120.9230232132</v>
      </c>
      <c r="N317" s="27">
        <f ca="1" t="shared" ref="N317:R317" si="2347">RAND()</f>
        <v>0.673586005129883</v>
      </c>
      <c r="O317" s="28">
        <f ca="1">IF(N317&lt;=('Ejercicio 3 - TIR'!$D$18-'Ejercicio 3 - TIR'!$C$18)/('Ejercicio 3 - TIR'!$E$18-'Ejercicio 3 - TIR'!$C$18),'Ejercicio 3 - TIR'!$C$18+SQRT(('Ejercicio 3 - TIR'!$E$18-'Ejercicio 3 - TIR'!$C$18)*('Ejercicio 3 - TIR'!$D$18-'Ejercicio 3 - TIR'!$C$18)*N317),'Ejercicio 3 - TIR'!$E$18-SQRT(('Ejercicio 3 - TIR'!$E$18-'Ejercicio 3 - TIR'!$C$18)*('Ejercicio 3 - TIR'!$E$18-'Ejercicio 3 - TIR'!$D$18)*(1-N317)))</f>
        <v>40052.1671799404</v>
      </c>
      <c r="P317" s="27">
        <f ca="1" t="shared" si="2347"/>
        <v>0.117467399838109</v>
      </c>
      <c r="Q317" s="29">
        <f ca="1">IF(P317&lt;=('Ejercicio 3 - TIR'!$D$22-'Ejercicio 3 - TIR'!$C$22)/('Ejercicio 3 - TIR'!$E$22-'Ejercicio 3 - TIR'!$C$22),'Ejercicio 3 - TIR'!$C$22+SQRT(('Ejercicio 3 - TIR'!$E$22-'Ejercicio 3 - TIR'!$C$22)*('Ejercicio 3 - TIR'!$D$22-'Ejercicio 3 - TIR'!$C$22)*P317),'Ejercicio 3 - TIR'!$E$22-SQRT(('Ejercicio 3 - TIR'!$E$22-'Ejercicio 3 - TIR'!$C$22)*('Ejercicio 3 - TIR'!$E$22-'Ejercicio 3 - TIR'!$D$22)*(1-P317)))</f>
        <v>0.134541021962317</v>
      </c>
      <c r="R317" s="27">
        <f ca="1" t="shared" si="2347"/>
        <v>0.660603963422819</v>
      </c>
      <c r="S317" s="29">
        <f ca="1">IF(R317&lt;=('Ejercicio 3 - TIR'!$D$23-'Ejercicio 3 - TIR'!$C$23)/('Ejercicio 3 - TIR'!$E$23-'Ejercicio 3 - TIR'!$C$23),'Ejercicio 3 - TIR'!$C$23+SQRT(('Ejercicio 3 - TIR'!$E$23-'Ejercicio 3 - TIR'!$C$23)*('Ejercicio 3 - TIR'!$D$23-'Ejercicio 3 - TIR'!$C$23)*R317),'Ejercicio 3 - TIR'!$E$23-SQRT(('Ejercicio 3 - TIR'!$E$23-'Ejercicio 3 - TIR'!$C$23)*('Ejercicio 3 - TIR'!$E$23-'Ejercicio 3 - TIR'!$D$23)*(1-R317)))</f>
        <v>0.155283348409646</v>
      </c>
      <c r="T317" s="27">
        <f ca="1" t="shared" ref="T317:X317" si="2348">RAND()</f>
        <v>0.423820140580444</v>
      </c>
      <c r="U317" s="29">
        <f ca="1">IF(T317&lt;=('Ejercicio 3 - TIR'!$D$24-'Ejercicio 3 - TIR'!$C$24)/('Ejercicio 3 - TIR'!$E$24-'Ejercicio 3 - TIR'!$C$24),'Ejercicio 3 - TIR'!$C$24+SQRT(('Ejercicio 3 - TIR'!$E$24-'Ejercicio 3 - TIR'!$C$24)*('Ejercicio 3 - TIR'!$D$24-'Ejercicio 3 - TIR'!$C$24)*T317),'Ejercicio 3 - TIR'!$E$24-SQRT(('Ejercicio 3 - TIR'!$E$24-'Ejercicio 3 - TIR'!$C$24)*('Ejercicio 3 - TIR'!$E$24-'Ejercicio 3 - TIR'!$D$24)*(1-T317)))</f>
        <v>0.179833241446731</v>
      </c>
      <c r="V317" s="27">
        <f ca="1" t="shared" si="2348"/>
        <v>0.632797836252318</v>
      </c>
      <c r="W317" s="29">
        <f ca="1">IF(V317&lt;=('Ejercicio 3 - TIR'!$D$25-'Ejercicio 3 - TIR'!$C$25)/('Ejercicio 3 - TIR'!$E$25-'Ejercicio 3 - TIR'!$C$25),'Ejercicio 3 - TIR'!$C$25+SQRT(('Ejercicio 3 - TIR'!$E$25-'Ejercicio 3 - TIR'!$C$25)*('Ejercicio 3 - TIR'!$D$25-'Ejercicio 3 - TIR'!$C$25)*V317),'Ejercicio 3 - TIR'!$E$25-SQRT(('Ejercicio 3 - TIR'!$E$25-'Ejercicio 3 - TIR'!$C$25)*('Ejercicio 3 - TIR'!$E$25-'Ejercicio 3 - TIR'!$D$25)*(1-V317)))</f>
        <v>0.214150208185864</v>
      </c>
      <c r="X317" s="27">
        <f ca="1" t="shared" si="2348"/>
        <v>0.858335917538003</v>
      </c>
      <c r="Y317" s="29">
        <f ca="1">IF(X317&lt;=('Ejercicio 3 - TIR'!$D$26-'Ejercicio 3 - TIR'!$C$26)/('Ejercicio 3 - TIR'!$E$26-'Ejercicio 3 - TIR'!$C$26),'Ejercicio 3 - TIR'!$C$26+SQRT(('Ejercicio 3 - TIR'!$E$26-'Ejercicio 3 - TIR'!$C$26)*('Ejercicio 3 - TIR'!$D$26-'Ejercicio 3 - TIR'!$C$26)*X317),'Ejercicio 3 - TIR'!$E$26-SQRT(('Ejercicio 3 - TIR'!$E$26-'Ejercicio 3 - TIR'!$C$26)*('Ejercicio 3 - TIR'!$E$26-'Ejercicio 3 - TIR'!$D$26)*(1-X317)))</f>
        <v>0.252341618895988</v>
      </c>
      <c r="Z317" s="27">
        <f ca="1" t="shared" si="1908"/>
        <v>1.13454102196232</v>
      </c>
      <c r="AA317" s="27">
        <f ca="1" t="shared" si="1909"/>
        <v>1.31071635076073</v>
      </c>
      <c r="AB317" s="27">
        <f ca="1" t="shared" si="1910"/>
        <v>1.54642672073526</v>
      </c>
      <c r="AC317" s="27">
        <f ca="1" t="shared" si="1911"/>
        <v>1.8775943249249</v>
      </c>
      <c r="AD317" s="27">
        <f ca="1" t="shared" si="1912"/>
        <v>2.35138951650637</v>
      </c>
      <c r="AE317" s="26">
        <f ca="1" t="shared" si="1913"/>
        <v>3380.38802252779</v>
      </c>
      <c r="AF317" s="26">
        <f ca="1" t="shared" si="1914"/>
        <v>3905.30599358977</v>
      </c>
      <c r="AG317" s="26">
        <f ca="1" t="shared" si="1915"/>
        <v>4607.60982925837</v>
      </c>
      <c r="AH317" s="26">
        <f ca="1" t="shared" si="1916"/>
        <v>5594.33043343328</v>
      </c>
      <c r="AI317" s="26">
        <f ca="1" t="shared" si="1917"/>
        <v>7006.01283164493</v>
      </c>
      <c r="AJ317" s="28">
        <f ca="1" t="shared" si="1918"/>
        <v>37931.3289541167</v>
      </c>
      <c r="AK317" s="28">
        <f ca="1" t="shared" si="1919"/>
        <v>53128.6372866312</v>
      </c>
      <c r="AL317" s="28">
        <f ca="1" t="shared" si="1920"/>
        <v>57347.9298655591</v>
      </c>
      <c r="AM317" s="28">
        <f ca="1" t="shared" si="1921"/>
        <v>71575.628729284</v>
      </c>
      <c r="AN317" s="28">
        <f ca="1" t="shared" si="1922"/>
        <v>94178.2460202723</v>
      </c>
      <c r="AO317" s="28">
        <f ca="1">C317/'Ejercicio 3 - TIR'!$D$7</f>
        <v>15310.4356723542</v>
      </c>
      <c r="AP317" s="28">
        <f ca="1" t="shared" si="1923"/>
        <v>22620.8932817626</v>
      </c>
      <c r="AQ317" s="28">
        <f ca="1" t="shared" si="1924"/>
        <v>37818.2016142771</v>
      </c>
      <c r="AR317" s="28">
        <f ca="1" t="shared" si="1925"/>
        <v>42037.4941932049</v>
      </c>
      <c r="AS317" s="28">
        <f ca="1" t="shared" si="1926"/>
        <v>56265.1930569299</v>
      </c>
      <c r="AT317" s="28">
        <f ca="1" t="shared" si="1927"/>
        <v>78867.8103479181</v>
      </c>
      <c r="AU317" s="28">
        <f ca="1">AP317*'Ejercicio 3 - TIR'!$D$5</f>
        <v>11310.4466408813</v>
      </c>
      <c r="AV317" s="28">
        <f ca="1">AQ317*'Ejercicio 3 - TIR'!$D$5</f>
        <v>18909.1008071385</v>
      </c>
      <c r="AW317" s="28">
        <f ca="1">AR317*'Ejercicio 3 - TIR'!$D$5</f>
        <v>21018.7470966024</v>
      </c>
      <c r="AX317" s="28">
        <f ca="1">AS317*'Ejercicio 3 - TIR'!$D$5</f>
        <v>28132.5965284649</v>
      </c>
      <c r="AY317" s="28">
        <f ca="1">AT317*'Ejercicio 3 - TIR'!$D$5</f>
        <v>39433.9051739591</v>
      </c>
      <c r="AZ317" s="28">
        <f ca="1" t="shared" ref="AZ317:BD317" si="2349">AJ317-AU317-AE317</f>
        <v>23240.4942907077</v>
      </c>
      <c r="BA317" s="28">
        <f ca="1" t="shared" si="2349"/>
        <v>30314.2304859029</v>
      </c>
      <c r="BB317" s="28">
        <f ca="1" t="shared" si="2349"/>
        <v>31721.5729396982</v>
      </c>
      <c r="BC317" s="28">
        <f ca="1" t="shared" si="2349"/>
        <v>37848.7017673858</v>
      </c>
      <c r="BD317" s="28">
        <f ca="1" t="shared" si="2349"/>
        <v>47738.3280146683</v>
      </c>
      <c r="BE317" s="28">
        <f ca="1" t="shared" ref="BE317:BI317" si="2350">AZ317/Z317</f>
        <v>20484.4900632245</v>
      </c>
      <c r="BF317" s="28">
        <f ca="1" t="shared" si="2350"/>
        <v>23127.9868205724</v>
      </c>
      <c r="BG317" s="28">
        <f ca="1" t="shared" si="2350"/>
        <v>20512.8199832295</v>
      </c>
      <c r="BH317" s="28">
        <f ca="1" t="shared" si="2350"/>
        <v>20158.0827471343</v>
      </c>
      <c r="BI317" s="28">
        <f ca="1" t="shared" si="2350"/>
        <v>20302.1777887301</v>
      </c>
      <c r="BJ317" s="28">
        <f ca="1" t="shared" si="1930"/>
        <v>59079.4453763092</v>
      </c>
      <c r="BK317" s="28">
        <f ca="1" t="shared" si="1931"/>
        <v>36000.7979331187</v>
      </c>
      <c r="BL317" s="28">
        <f ca="1" t="shared" si="1932"/>
        <v>95080.2433094279</v>
      </c>
      <c r="BM317" s="28">
        <f ca="1">BK317*'Ejercicio 3 - TIR'!$D$5</f>
        <v>18000.3989665593</v>
      </c>
      <c r="BN317" s="28">
        <f ca="1" t="shared" si="1933"/>
        <v>77079.8443428685</v>
      </c>
      <c r="BO317" s="28">
        <f ca="1" t="shared" si="1934"/>
        <v>32780.5511599761</v>
      </c>
      <c r="BP317" s="28">
        <f ca="1" t="shared" si="1935"/>
        <v>-101677.51168557</v>
      </c>
      <c r="BQ317" s="28">
        <f ca="1" t="shared" ref="BQ317:BT317" si="2351">BE317</f>
        <v>20484.4900632245</v>
      </c>
      <c r="BR317" s="28">
        <f ca="1" t="shared" si="2351"/>
        <v>23127.9868205724</v>
      </c>
      <c r="BS317" s="28">
        <f ca="1" t="shared" si="2351"/>
        <v>20512.8199832295</v>
      </c>
      <c r="BT317" s="28">
        <f ca="1" t="shared" si="2351"/>
        <v>20158.0827471343</v>
      </c>
      <c r="BU317" s="28">
        <f ca="1" t="shared" si="1937"/>
        <v>53082.7289487062</v>
      </c>
      <c r="BV317" s="30">
        <f ca="1" t="shared" si="1938"/>
        <v>9.39486366619429</v>
      </c>
    </row>
    <row r="318" ht="15" customHeight="1" spans="1:74">
      <c r="A318" s="26">
        <v>317</v>
      </c>
      <c r="B318" s="27">
        <f ca="1" t="shared" ref="B318:F318" si="2352">RAND()</f>
        <v>0.523640356758828</v>
      </c>
      <c r="C318" s="28">
        <f ca="1">IF(B318&lt;=('Ejercicio 3 - TIR'!$D$13-'Ejercicio 3 - TIR'!$C$13)/('Ejercicio 3 - TIR'!$E$13-'Ejercicio 3 - TIR'!$C$13),'Ejercicio 3 - TIR'!$C$13+SQRT(('Ejercicio 3 - TIR'!$E$13-'Ejercicio 3 - TIR'!$C$13)*('Ejercicio 3 - TIR'!$D$13-'Ejercicio 3 - TIR'!$C$13)*B318),'Ejercicio 3 - TIR'!$E$13-SQRT(('Ejercicio 3 - TIR'!$E$13-'Ejercicio 3 - TIR'!$C$13)*('Ejercicio 3 - TIR'!$E$13-'Ejercicio 3 - TIR'!$D$13)*(1-B318)))</f>
        <v>76091.1821310754</v>
      </c>
      <c r="D318" s="27">
        <f ca="1" t="shared" si="2352"/>
        <v>0.582780989721331</v>
      </c>
      <c r="E318" s="28">
        <f ca="1">IF(D318&lt;=('Ejercicio 3 - TIR'!$D$14-'Ejercicio 3 - TIR'!$C$14)/('Ejercicio 3 - TIR'!$E$14-'Ejercicio 3 - TIR'!$C$14),'Ejercicio 3 - TIR'!$C$14+SQRT(('Ejercicio 3 - TIR'!$E$14-'Ejercicio 3 - TIR'!$C$14)*('Ejercicio 3 - TIR'!$D$14-'Ejercicio 3 - TIR'!$C$14)*D318),'Ejercicio 3 - TIR'!$E$14-SQRT(('Ejercicio 3 - TIR'!$E$14-'Ejercicio 3 - TIR'!$C$14)*('Ejercicio 3 - TIR'!$E$14-'Ejercicio 3 - TIR'!$D$14)*(1-D318)))</f>
        <v>32089.0675933996</v>
      </c>
      <c r="F318" s="27">
        <f ca="1" t="shared" si="2352"/>
        <v>0.0661918784043964</v>
      </c>
      <c r="G318" s="28">
        <f ca="1">IF(F318&lt;=('Ejercicio 3 - TIR'!$D$18-'Ejercicio 3 - TIR'!$C$18)/('Ejercicio 3 - TIR'!$E$18-'Ejercicio 3 - TIR'!$C$18),'Ejercicio 3 - TIR'!$C$18+SQRT(('Ejercicio 3 - TIR'!$E$18-'Ejercicio 3 - TIR'!$C$18)*('Ejercicio 3 - TIR'!$D$18-'Ejercicio 3 - TIR'!$C$18)*F318),'Ejercicio 3 - TIR'!$E$18-SQRT(('Ejercicio 3 - TIR'!$E$18-'Ejercicio 3 - TIR'!$C$18)*('Ejercicio 3 - TIR'!$E$18-'Ejercicio 3 - TIR'!$D$18)*(1-F318)))</f>
        <v>33150.9969471041</v>
      </c>
      <c r="H318" s="27">
        <f ca="1" t="shared" ref="H318:L318" si="2353">RAND()</f>
        <v>0.936648239066541</v>
      </c>
      <c r="I318" s="28">
        <f ca="1">IF(H318&lt;=('Ejercicio 3 - TIR'!$D$18-'Ejercicio 3 - TIR'!$C$18)/('Ejercicio 3 - TIR'!$E$18-'Ejercicio 3 - TIR'!$C$18),'Ejercicio 3 - TIR'!$C$18+SQRT(('Ejercicio 3 - TIR'!$E$18-'Ejercicio 3 - TIR'!$C$18)*('Ejercicio 3 - TIR'!$D$18-'Ejercicio 3 - TIR'!$C$18)*H318),'Ejercicio 3 - TIR'!$E$18-SQRT(('Ejercicio 3 - TIR'!$E$18-'Ejercicio 3 - TIR'!$C$18)*('Ejercicio 3 - TIR'!$E$18-'Ejercicio 3 - TIR'!$D$18)*(1-H318)))</f>
        <v>42820.2334826846</v>
      </c>
      <c r="J318" s="27">
        <f ca="1" t="shared" si="2353"/>
        <v>0.527299566420564</v>
      </c>
      <c r="K318" s="28">
        <f ca="1">IF(J318&lt;=('Ejercicio 3 - TIR'!$D$18-'Ejercicio 3 - TIR'!$C$18)/('Ejercicio 3 - TIR'!$E$18-'Ejercicio 3 - TIR'!$C$18),'Ejercicio 3 - TIR'!$C$18+SQRT(('Ejercicio 3 - TIR'!$E$18-'Ejercicio 3 - TIR'!$C$18)*('Ejercicio 3 - TIR'!$D$18-'Ejercicio 3 - TIR'!$C$18)*J318),'Ejercicio 3 - TIR'!$E$18-SQRT(('Ejercicio 3 - TIR'!$E$18-'Ejercicio 3 - TIR'!$C$18)*('Ejercicio 3 - TIR'!$E$18-'Ejercicio 3 - TIR'!$D$18)*(1-J318)))</f>
        <v>38893.5333227624</v>
      </c>
      <c r="L318" s="27">
        <f ca="1" t="shared" si="2353"/>
        <v>0.89044889068032</v>
      </c>
      <c r="M318" s="28">
        <f ca="1">IF(L318&lt;=('Ejercicio 3 - TIR'!$D$18-'Ejercicio 3 - TIR'!$C$18)/('Ejercicio 3 - TIR'!$E$18-'Ejercicio 3 - TIR'!$C$18),'Ejercicio 3 - TIR'!$C$18+SQRT(('Ejercicio 3 - TIR'!$E$18-'Ejercicio 3 - TIR'!$C$18)*('Ejercicio 3 - TIR'!$D$18-'Ejercicio 3 - TIR'!$C$18)*L318),'Ejercicio 3 - TIR'!$E$18-SQRT(('Ejercicio 3 - TIR'!$E$18-'Ejercicio 3 - TIR'!$C$18)*('Ejercicio 3 - TIR'!$E$18-'Ejercicio 3 - TIR'!$D$18)*(1-L318)))</f>
        <v>42133.5853058261</v>
      </c>
      <c r="N318" s="27">
        <f ca="1" t="shared" ref="N318:R318" si="2354">RAND()</f>
        <v>0.489740369925772</v>
      </c>
      <c r="O318" s="28">
        <f ca="1">IF(N318&lt;=('Ejercicio 3 - TIR'!$D$18-'Ejercicio 3 - TIR'!$C$18)/('Ejercicio 3 - TIR'!$E$18-'Ejercicio 3 - TIR'!$C$18),'Ejercicio 3 - TIR'!$C$18+SQRT(('Ejercicio 3 - TIR'!$E$18-'Ejercicio 3 - TIR'!$C$18)*('Ejercicio 3 - TIR'!$D$18-'Ejercicio 3 - TIR'!$C$18)*N318),'Ejercicio 3 - TIR'!$E$18-SQRT(('Ejercicio 3 - TIR'!$E$18-'Ejercicio 3 - TIR'!$C$18)*('Ejercicio 3 - TIR'!$E$18-'Ejercicio 3 - TIR'!$D$18)*(1-N318)))</f>
        <v>38570.9425087831</v>
      </c>
      <c r="P318" s="27">
        <f ca="1" t="shared" si="2354"/>
        <v>0.307224667035209</v>
      </c>
      <c r="Q318" s="29">
        <f ca="1">IF(P318&lt;=('Ejercicio 3 - TIR'!$D$22-'Ejercicio 3 - TIR'!$C$22)/('Ejercicio 3 - TIR'!$E$22-'Ejercicio 3 - TIR'!$C$22),'Ejercicio 3 - TIR'!$C$22+SQRT(('Ejercicio 3 - TIR'!$E$22-'Ejercicio 3 - TIR'!$C$22)*('Ejercicio 3 - TIR'!$D$22-'Ejercicio 3 - TIR'!$C$22)*P318),'Ejercicio 3 - TIR'!$E$22-SQRT(('Ejercicio 3 - TIR'!$E$22-'Ejercicio 3 - TIR'!$C$22)*('Ejercicio 3 - TIR'!$E$22-'Ejercicio 3 - TIR'!$D$22)*(1-P318)))</f>
        <v>0.143516045600045</v>
      </c>
      <c r="R318" s="27">
        <f ca="1" t="shared" si="2354"/>
        <v>0.998145117847379</v>
      </c>
      <c r="S318" s="29">
        <f ca="1">IF(R318&lt;=('Ejercicio 3 - TIR'!$D$23-'Ejercicio 3 - TIR'!$C$23)/('Ejercicio 3 - TIR'!$E$23-'Ejercicio 3 - TIR'!$C$23),'Ejercicio 3 - TIR'!$C$23+SQRT(('Ejercicio 3 - TIR'!$E$23-'Ejercicio 3 - TIR'!$C$23)*('Ejercicio 3 - TIR'!$D$23-'Ejercicio 3 - TIR'!$C$23)*R318),'Ejercicio 3 - TIR'!$E$23-SQRT(('Ejercicio 3 - TIR'!$E$23-'Ejercicio 3 - TIR'!$C$23)*('Ejercicio 3 - TIR'!$E$23-'Ejercicio 3 - TIR'!$D$23)*(1-R318)))</f>
        <v>0.178172764964566</v>
      </c>
      <c r="T318" s="27">
        <f ca="1" t="shared" ref="T318:X318" si="2355">RAND()</f>
        <v>0.463454932145361</v>
      </c>
      <c r="U318" s="29">
        <f ca="1">IF(T318&lt;=('Ejercicio 3 - TIR'!$D$24-'Ejercicio 3 - TIR'!$C$24)/('Ejercicio 3 - TIR'!$E$24-'Ejercicio 3 - TIR'!$C$24),'Ejercicio 3 - TIR'!$C$24+SQRT(('Ejercicio 3 - TIR'!$E$24-'Ejercicio 3 - TIR'!$C$24)*('Ejercicio 3 - TIR'!$D$24-'Ejercicio 3 - TIR'!$C$24)*T318),'Ejercicio 3 - TIR'!$E$24-SQRT(('Ejercicio 3 - TIR'!$E$24-'Ejercicio 3 - TIR'!$C$24)*('Ejercicio 3 - TIR'!$E$24-'Ejercicio 3 - TIR'!$D$24)*(1-T318)))</f>
        <v>0.181240147188192</v>
      </c>
      <c r="V318" s="27">
        <f ca="1" t="shared" si="2355"/>
        <v>0.635860544180345</v>
      </c>
      <c r="W318" s="29">
        <f ca="1">IF(V318&lt;=('Ejercicio 3 - TIR'!$D$25-'Ejercicio 3 - TIR'!$C$25)/('Ejercicio 3 - TIR'!$E$25-'Ejercicio 3 - TIR'!$C$25),'Ejercicio 3 - TIR'!$C$25+SQRT(('Ejercicio 3 - TIR'!$E$25-'Ejercicio 3 - TIR'!$C$25)*('Ejercicio 3 - TIR'!$D$25-'Ejercicio 3 - TIR'!$C$25)*V318),'Ejercicio 3 - TIR'!$E$25-SQRT(('Ejercicio 3 - TIR'!$E$25-'Ejercicio 3 - TIR'!$C$25)*('Ejercicio 3 - TIR'!$E$25-'Ejercicio 3 - TIR'!$D$25)*(1-V318)))</f>
        <v>0.214300026675517</v>
      </c>
      <c r="X318" s="27">
        <f ca="1" t="shared" si="2355"/>
        <v>0.495776557371397</v>
      </c>
      <c r="Y318" s="29">
        <f ca="1">IF(X318&lt;=('Ejercicio 3 - TIR'!$D$26-'Ejercicio 3 - TIR'!$C$26)/('Ejercicio 3 - TIR'!$E$26-'Ejercicio 3 - TIR'!$C$26),'Ejercicio 3 - TIR'!$C$26+SQRT(('Ejercicio 3 - TIR'!$E$26-'Ejercicio 3 - TIR'!$C$26)*('Ejercicio 3 - TIR'!$D$26-'Ejercicio 3 - TIR'!$C$26)*X318),'Ejercicio 3 - TIR'!$E$26-SQRT(('Ejercicio 3 - TIR'!$E$26-'Ejercicio 3 - TIR'!$C$26)*('Ejercicio 3 - TIR'!$E$26-'Ejercicio 3 - TIR'!$D$26)*(1-X318)))</f>
        <v>0.227819480740467</v>
      </c>
      <c r="Z318" s="27">
        <f ca="1" t="shared" si="1908"/>
        <v>1.14351604560004</v>
      </c>
      <c r="AA318" s="27">
        <f ca="1" t="shared" si="1909"/>
        <v>1.34725946122595</v>
      </c>
      <c r="AB318" s="27">
        <f ca="1" t="shared" si="1910"/>
        <v>1.59143696427923</v>
      </c>
      <c r="AC318" s="27">
        <f ca="1" t="shared" si="1911"/>
        <v>1.93248194817667</v>
      </c>
      <c r="AD318" s="27">
        <f ca="1" t="shared" si="1912"/>
        <v>2.37273898215061</v>
      </c>
      <c r="AE318" s="26">
        <f ca="1" t="shared" si="1913"/>
        <v>4605.29608799725</v>
      </c>
      <c r="AF318" s="26">
        <f ca="1" t="shared" si="1914"/>
        <v>5425.83442547622</v>
      </c>
      <c r="AG318" s="26">
        <f ca="1" t="shared" si="1915"/>
        <v>6409.21345536829</v>
      </c>
      <c r="AH318" s="26">
        <f ca="1" t="shared" si="1916"/>
        <v>7782.7080698228</v>
      </c>
      <c r="AI318" s="26">
        <f ca="1" t="shared" si="1917"/>
        <v>9555.76058104447</v>
      </c>
      <c r="AJ318" s="28">
        <f ca="1" t="shared" si="1918"/>
        <v>37908.6969366516</v>
      </c>
      <c r="AK318" s="28">
        <f ca="1" t="shared" si="1919"/>
        <v>57689.9646914511</v>
      </c>
      <c r="AL318" s="28">
        <f ca="1" t="shared" si="1920"/>
        <v>61896.6066012699</v>
      </c>
      <c r="AM318" s="28">
        <f ca="1" t="shared" si="1921"/>
        <v>81422.3930154707</v>
      </c>
      <c r="AN318" s="28">
        <f ca="1" t="shared" si="1922"/>
        <v>91518.7788688796</v>
      </c>
      <c r="AO318" s="28">
        <f ca="1">C318/'Ejercicio 3 - TIR'!$D$7</f>
        <v>15218.2364262151</v>
      </c>
      <c r="AP318" s="28">
        <f ca="1" t="shared" si="1923"/>
        <v>22690.4605104366</v>
      </c>
      <c r="AQ318" s="28">
        <f ca="1" t="shared" si="1924"/>
        <v>42471.728265236</v>
      </c>
      <c r="AR318" s="28">
        <f ca="1" t="shared" si="1925"/>
        <v>46678.3701750548</v>
      </c>
      <c r="AS318" s="28">
        <f ca="1" t="shared" si="1926"/>
        <v>66204.1565892557</v>
      </c>
      <c r="AT318" s="28">
        <f ca="1" t="shared" si="1927"/>
        <v>76300.5424426645</v>
      </c>
      <c r="AU318" s="28">
        <f ca="1">AP318*'Ejercicio 3 - TIR'!$D$5</f>
        <v>11345.2302552183</v>
      </c>
      <c r="AV318" s="28">
        <f ca="1">AQ318*'Ejercicio 3 - TIR'!$D$5</f>
        <v>21235.864132618</v>
      </c>
      <c r="AW318" s="28">
        <f ca="1">AR318*'Ejercicio 3 - TIR'!$D$5</f>
        <v>23339.1850875274</v>
      </c>
      <c r="AX318" s="28">
        <f ca="1">AS318*'Ejercicio 3 - TIR'!$D$5</f>
        <v>33102.0782946278</v>
      </c>
      <c r="AY318" s="28">
        <f ca="1">AT318*'Ejercicio 3 - TIR'!$D$5</f>
        <v>38150.2712213323</v>
      </c>
      <c r="AZ318" s="28">
        <f ca="1" t="shared" ref="AZ318:BD318" si="2356">AJ318-AU318-AE318</f>
        <v>21958.1705934361</v>
      </c>
      <c r="BA318" s="28">
        <f ca="1" t="shared" si="2356"/>
        <v>31028.2661333569</v>
      </c>
      <c r="BB318" s="28">
        <f ca="1" t="shared" si="2356"/>
        <v>32148.2080583742</v>
      </c>
      <c r="BC318" s="28">
        <f ca="1" t="shared" si="2356"/>
        <v>40537.6066510201</v>
      </c>
      <c r="BD318" s="28">
        <f ca="1" t="shared" si="2356"/>
        <v>43812.7470665029</v>
      </c>
      <c r="BE318" s="28">
        <f ca="1" t="shared" ref="BE318:BI318" si="2357">AZ318/Z318</f>
        <v>19202.328360783</v>
      </c>
      <c r="BF318" s="28">
        <f ca="1" t="shared" si="2357"/>
        <v>23030.6537280669</v>
      </c>
      <c r="BG318" s="28">
        <f ca="1" t="shared" si="2357"/>
        <v>20200.7423353613</v>
      </c>
      <c r="BH318" s="28">
        <f ca="1" t="shared" si="2357"/>
        <v>20976.9652385462</v>
      </c>
      <c r="BI318" s="28">
        <f ca="1" t="shared" si="2357"/>
        <v>18465.0513166821</v>
      </c>
      <c r="BJ318" s="28">
        <f ca="1" t="shared" si="1930"/>
        <v>76138.9815797249</v>
      </c>
      <c r="BK318" s="28">
        <f ca="1" t="shared" si="1931"/>
        <v>36108.9028080649</v>
      </c>
      <c r="BL318" s="28">
        <f ca="1" t="shared" si="1932"/>
        <v>112247.88438779</v>
      </c>
      <c r="BM318" s="28">
        <f ca="1">BK318*'Ejercicio 3 - TIR'!$D$5</f>
        <v>18054.4514040324</v>
      </c>
      <c r="BN318" s="28">
        <f ca="1" t="shared" si="1933"/>
        <v>94193.4329837574</v>
      </c>
      <c r="BO318" s="28">
        <f ca="1" t="shared" si="1934"/>
        <v>39698.1858065071</v>
      </c>
      <c r="BP318" s="28">
        <f ca="1" t="shared" si="1935"/>
        <v>-108180.249724475</v>
      </c>
      <c r="BQ318" s="28">
        <f ca="1" t="shared" ref="BQ318:BT318" si="2358">BE318</f>
        <v>19202.328360783</v>
      </c>
      <c r="BR318" s="28">
        <f ca="1" t="shared" si="2358"/>
        <v>23030.6537280669</v>
      </c>
      <c r="BS318" s="28">
        <f ca="1" t="shared" si="2358"/>
        <v>20200.7423353613</v>
      </c>
      <c r="BT318" s="28">
        <f ca="1" t="shared" si="2358"/>
        <v>20976.9652385462</v>
      </c>
      <c r="BU318" s="28">
        <f ca="1" t="shared" si="1937"/>
        <v>58163.2371231892</v>
      </c>
      <c r="BV318" s="30">
        <f ca="1" t="shared" si="1938"/>
        <v>8.11404332653007</v>
      </c>
    </row>
    <row r="319" ht="15" customHeight="1" spans="1:74">
      <c r="A319" s="26">
        <v>318</v>
      </c>
      <c r="B319" s="27">
        <f ca="1" t="shared" ref="B319:F319" si="2359">RAND()</f>
        <v>0.185248949054438</v>
      </c>
      <c r="C319" s="28">
        <f ca="1">IF(B319&lt;=('Ejercicio 3 - TIR'!$D$13-'Ejercicio 3 - TIR'!$C$13)/('Ejercicio 3 - TIR'!$E$13-'Ejercicio 3 - TIR'!$C$13),'Ejercicio 3 - TIR'!$C$13+SQRT(('Ejercicio 3 - TIR'!$E$13-'Ejercicio 3 - TIR'!$C$13)*('Ejercicio 3 - TIR'!$D$13-'Ejercicio 3 - TIR'!$C$13)*B319),'Ejercicio 3 - TIR'!$E$13-SQRT(('Ejercicio 3 - TIR'!$E$13-'Ejercicio 3 - TIR'!$C$13)*('Ejercicio 3 - TIR'!$E$13-'Ejercicio 3 - TIR'!$D$13)*(1-B319)))</f>
        <v>68608.111269133</v>
      </c>
      <c r="D319" s="27">
        <f ca="1" t="shared" si="2359"/>
        <v>0.815401324661371</v>
      </c>
      <c r="E319" s="28">
        <f ca="1">IF(D319&lt;=('Ejercicio 3 - TIR'!$D$14-'Ejercicio 3 - TIR'!$C$14)/('Ejercicio 3 - TIR'!$E$14-'Ejercicio 3 - TIR'!$C$14),'Ejercicio 3 - TIR'!$C$14+SQRT(('Ejercicio 3 - TIR'!$E$14-'Ejercicio 3 - TIR'!$C$14)*('Ejercicio 3 - TIR'!$D$14-'Ejercicio 3 - TIR'!$C$14)*D319),'Ejercicio 3 - TIR'!$E$14-SQRT(('Ejercicio 3 - TIR'!$E$14-'Ejercicio 3 - TIR'!$C$14)*('Ejercicio 3 - TIR'!$E$14-'Ejercicio 3 - TIR'!$D$14)*(1-D319)))</f>
        <v>34737.8900333807</v>
      </c>
      <c r="F319" s="27">
        <f ca="1" t="shared" si="2359"/>
        <v>0.65592430994388</v>
      </c>
      <c r="G319" s="28">
        <f ca="1">IF(F319&lt;=('Ejercicio 3 - TIR'!$D$18-'Ejercicio 3 - TIR'!$C$18)/('Ejercicio 3 - TIR'!$E$18-'Ejercicio 3 - TIR'!$C$18),'Ejercicio 3 - TIR'!$C$18+SQRT(('Ejercicio 3 - TIR'!$E$18-'Ejercicio 3 - TIR'!$C$18)*('Ejercicio 3 - TIR'!$D$18-'Ejercicio 3 - TIR'!$C$18)*F319),'Ejercicio 3 - TIR'!$E$18-SQRT(('Ejercicio 3 - TIR'!$E$18-'Ejercicio 3 - TIR'!$C$18)*('Ejercicio 3 - TIR'!$E$18-'Ejercicio 3 - TIR'!$D$18)*(1-F319)))</f>
        <v>39919.1051255434</v>
      </c>
      <c r="H319" s="27">
        <f ca="1" t="shared" ref="H319:L319" si="2360">RAND()</f>
        <v>0.838453245287151</v>
      </c>
      <c r="I319" s="28">
        <f ca="1">IF(H319&lt;=('Ejercicio 3 - TIR'!$D$18-'Ejercicio 3 - TIR'!$C$18)/('Ejercicio 3 - TIR'!$E$18-'Ejercicio 3 - TIR'!$C$18),'Ejercicio 3 - TIR'!$C$18+SQRT(('Ejercicio 3 - TIR'!$E$18-'Ejercicio 3 - TIR'!$C$18)*('Ejercicio 3 - TIR'!$D$18-'Ejercicio 3 - TIR'!$C$18)*H319),'Ejercicio 3 - TIR'!$E$18-SQRT(('Ejercicio 3 - TIR'!$E$18-'Ejercicio 3 - TIR'!$C$18)*('Ejercicio 3 - TIR'!$E$18-'Ejercicio 3 - TIR'!$D$18)*(1-H319)))</f>
        <v>41519.1945467373</v>
      </c>
      <c r="J319" s="27">
        <f ca="1" t="shared" si="2360"/>
        <v>0.765581045181458</v>
      </c>
      <c r="K319" s="28">
        <f ca="1">IF(J319&lt;=('Ejercicio 3 - TIR'!$D$18-'Ejercicio 3 - TIR'!$C$18)/('Ejercicio 3 - TIR'!$E$18-'Ejercicio 3 - TIR'!$C$18),'Ejercicio 3 - TIR'!$C$18+SQRT(('Ejercicio 3 - TIR'!$E$18-'Ejercicio 3 - TIR'!$C$18)*('Ejercicio 3 - TIR'!$D$18-'Ejercicio 3 - TIR'!$C$18)*J319),'Ejercicio 3 - TIR'!$E$18-SQRT(('Ejercicio 3 - TIR'!$E$18-'Ejercicio 3 - TIR'!$C$18)*('Ejercicio 3 - TIR'!$E$18-'Ejercicio 3 - TIR'!$D$18)*(1-J319)))</f>
        <v>40806.97941677</v>
      </c>
      <c r="L319" s="27">
        <f ca="1" t="shared" si="2360"/>
        <v>0.159436984304502</v>
      </c>
      <c r="M319" s="28">
        <f ca="1">IF(L319&lt;=('Ejercicio 3 - TIR'!$D$18-'Ejercicio 3 - TIR'!$C$18)/('Ejercicio 3 - TIR'!$E$18-'Ejercicio 3 - TIR'!$C$18),'Ejercicio 3 - TIR'!$C$18+SQRT(('Ejercicio 3 - TIR'!$E$18-'Ejercicio 3 - TIR'!$C$18)*('Ejercicio 3 - TIR'!$D$18-'Ejercicio 3 - TIR'!$C$18)*L319),'Ejercicio 3 - TIR'!$E$18-SQRT(('Ejercicio 3 - TIR'!$E$18-'Ejercicio 3 - TIR'!$C$18)*('Ejercicio 3 - TIR'!$E$18-'Ejercicio 3 - TIR'!$D$18)*(1-L319)))</f>
        <v>34890.352507302</v>
      </c>
      <c r="N319" s="27">
        <f ca="1" t="shared" ref="N319:R319" si="2361">RAND()</f>
        <v>0.972906157849881</v>
      </c>
      <c r="O319" s="28">
        <f ca="1">IF(N319&lt;=('Ejercicio 3 - TIR'!$D$18-'Ejercicio 3 - TIR'!$C$18)/('Ejercicio 3 - TIR'!$E$18-'Ejercicio 3 - TIR'!$C$18),'Ejercicio 3 - TIR'!$C$18+SQRT(('Ejercicio 3 - TIR'!$E$18-'Ejercicio 3 - TIR'!$C$18)*('Ejercicio 3 - TIR'!$D$18-'Ejercicio 3 - TIR'!$C$18)*N319),'Ejercicio 3 - TIR'!$E$18-SQRT(('Ejercicio 3 - TIR'!$E$18-'Ejercicio 3 - TIR'!$C$18)*('Ejercicio 3 - TIR'!$E$18-'Ejercicio 3 - TIR'!$D$18)*(1-N319)))</f>
        <v>43574.504240182</v>
      </c>
      <c r="P319" s="27">
        <f ca="1" t="shared" si="2361"/>
        <v>0.795926961242803</v>
      </c>
      <c r="Q319" s="29">
        <f ca="1">IF(P319&lt;=('Ejercicio 3 - TIR'!$D$22-'Ejercicio 3 - TIR'!$C$22)/('Ejercicio 3 - TIR'!$E$22-'Ejercicio 3 - TIR'!$C$22),'Ejercicio 3 - TIR'!$C$22+SQRT(('Ejercicio 3 - TIR'!$E$22-'Ejercicio 3 - TIR'!$C$22)*('Ejercicio 3 - TIR'!$D$22-'Ejercicio 3 - TIR'!$C$22)*P319),'Ejercicio 3 - TIR'!$E$22-SQRT(('Ejercicio 3 - TIR'!$E$22-'Ejercicio 3 - TIR'!$C$22)*('Ejercicio 3 - TIR'!$E$22-'Ejercicio 3 - TIR'!$D$22)*(1-P319)))</f>
        <v>0.160834106601492</v>
      </c>
      <c r="R319" s="27">
        <f ca="1" t="shared" si="2361"/>
        <v>0.861769598204225</v>
      </c>
      <c r="S319" s="29">
        <f ca="1">IF(R319&lt;=('Ejercicio 3 - TIR'!$D$23-'Ejercicio 3 - TIR'!$C$23)/('Ejercicio 3 - TIR'!$E$23-'Ejercicio 3 - TIR'!$C$23),'Ejercicio 3 - TIR'!$C$23+SQRT(('Ejercicio 3 - TIR'!$E$23-'Ejercicio 3 - TIR'!$C$23)*('Ejercicio 3 - TIR'!$D$23-'Ejercicio 3 - TIR'!$C$23)*R319),'Ejercicio 3 - TIR'!$E$23-SQRT(('Ejercicio 3 - TIR'!$E$23-'Ejercicio 3 - TIR'!$C$23)*('Ejercicio 3 - TIR'!$E$23-'Ejercicio 3 - TIR'!$D$23)*(1-R319)))</f>
        <v>0.164226137973458</v>
      </c>
      <c r="T319" s="27">
        <f ca="1" t="shared" ref="T319:X319" si="2362">RAND()</f>
        <v>0.57597637813276</v>
      </c>
      <c r="U319" s="29">
        <f ca="1">IF(T319&lt;=('Ejercicio 3 - TIR'!$D$24-'Ejercicio 3 - TIR'!$C$24)/('Ejercicio 3 - TIR'!$E$24-'Ejercicio 3 - TIR'!$C$24),'Ejercicio 3 - TIR'!$C$24+SQRT(('Ejercicio 3 - TIR'!$E$24-'Ejercicio 3 - TIR'!$C$24)*('Ejercicio 3 - TIR'!$D$24-'Ejercicio 3 - TIR'!$C$24)*T319),'Ejercicio 3 - TIR'!$E$24-SQRT(('Ejercicio 3 - TIR'!$E$24-'Ejercicio 3 - TIR'!$C$24)*('Ejercicio 3 - TIR'!$E$24-'Ejercicio 3 - TIR'!$D$24)*(1-T319)))</f>
        <v>0.185543271466544</v>
      </c>
      <c r="V319" s="27">
        <f ca="1" t="shared" si="2362"/>
        <v>0.770004775592425</v>
      </c>
      <c r="W319" s="29">
        <f ca="1">IF(V319&lt;=('Ejercicio 3 - TIR'!$D$25-'Ejercicio 3 - TIR'!$C$25)/('Ejercicio 3 - TIR'!$E$25-'Ejercicio 3 - TIR'!$C$25),'Ejercicio 3 - TIR'!$C$25+SQRT(('Ejercicio 3 - TIR'!$E$25-'Ejercicio 3 - TIR'!$C$25)*('Ejercicio 3 - TIR'!$D$25-'Ejercicio 3 - TIR'!$C$25)*V319),'Ejercicio 3 - TIR'!$E$25-SQRT(('Ejercicio 3 - TIR'!$E$25-'Ejercicio 3 - TIR'!$C$25)*('Ejercicio 3 - TIR'!$E$25-'Ejercicio 3 - TIR'!$D$25)*(1-V319)))</f>
        <v>0.221627772638961</v>
      </c>
      <c r="X319" s="27">
        <f ca="1" t="shared" si="2362"/>
        <v>0.742254132411551</v>
      </c>
      <c r="Y319" s="29">
        <f ca="1">IF(X319&lt;=('Ejercicio 3 - TIR'!$D$26-'Ejercicio 3 - TIR'!$C$26)/('Ejercicio 3 - TIR'!$E$26-'Ejercicio 3 - TIR'!$C$26),'Ejercicio 3 - TIR'!$C$26+SQRT(('Ejercicio 3 - TIR'!$E$26-'Ejercicio 3 - TIR'!$C$26)*('Ejercicio 3 - TIR'!$D$26-'Ejercicio 3 - TIR'!$C$26)*X319),'Ejercicio 3 - TIR'!$E$26-SQRT(('Ejercicio 3 - TIR'!$E$26-'Ejercicio 3 - TIR'!$C$26)*('Ejercicio 3 - TIR'!$E$26-'Ejercicio 3 - TIR'!$D$26)*(1-X319)))</f>
        <v>0.242692793122808</v>
      </c>
      <c r="Z319" s="27">
        <f ca="1" t="shared" si="1908"/>
        <v>1.16083410660149</v>
      </c>
      <c r="AA319" s="27">
        <f ca="1" t="shared" si="1909"/>
        <v>1.35147340875652</v>
      </c>
      <c r="AB319" s="27">
        <f ca="1" t="shared" si="1910"/>
        <v>1.60223020631725</v>
      </c>
      <c r="AC319" s="27">
        <f ca="1" t="shared" si="1911"/>
        <v>1.95732891819821</v>
      </c>
      <c r="AD319" s="27">
        <f ca="1" t="shared" si="1912"/>
        <v>2.43235854041577</v>
      </c>
      <c r="AE319" s="26">
        <f ca="1" t="shared" si="1913"/>
        <v>5587.03750873967</v>
      </c>
      <c r="AF319" s="26">
        <f ca="1" t="shared" si="1914"/>
        <v>6504.57510151284</v>
      </c>
      <c r="AG319" s="26">
        <f ca="1" t="shared" si="1915"/>
        <v>7711.45524534736</v>
      </c>
      <c r="AH319" s="26">
        <f ca="1" t="shared" si="1916"/>
        <v>9420.52789517872</v>
      </c>
      <c r="AI319" s="26">
        <f ca="1" t="shared" si="1917"/>
        <v>11706.822122751</v>
      </c>
      <c r="AJ319" s="28">
        <f ca="1" t="shared" si="1918"/>
        <v>46339.4587347413</v>
      </c>
      <c r="AK319" s="28">
        <f ca="1" t="shared" si="1919"/>
        <v>56112.0873829043</v>
      </c>
      <c r="AL319" s="28">
        <f ca="1" t="shared" si="1920"/>
        <v>65382.1750501152</v>
      </c>
      <c r="AM319" s="28">
        <f ca="1" t="shared" si="1921"/>
        <v>68291.8959286716</v>
      </c>
      <c r="AN319" s="28">
        <f ca="1" t="shared" si="1922"/>
        <v>105988.81753299</v>
      </c>
      <c r="AO319" s="28">
        <f ca="1">C319/'Ejercicio 3 - TIR'!$D$7</f>
        <v>13721.6222538266</v>
      </c>
      <c r="AP319" s="28">
        <f ca="1" t="shared" si="1923"/>
        <v>32617.8364809147</v>
      </c>
      <c r="AQ319" s="28">
        <f ca="1" t="shared" si="1924"/>
        <v>42390.4651290777</v>
      </c>
      <c r="AR319" s="28">
        <f ca="1" t="shared" si="1925"/>
        <v>51660.5527962886</v>
      </c>
      <c r="AS319" s="28">
        <f ca="1" t="shared" si="1926"/>
        <v>54570.273674845</v>
      </c>
      <c r="AT319" s="28">
        <f ca="1" t="shared" si="1927"/>
        <v>92267.1952791635</v>
      </c>
      <c r="AU319" s="28">
        <f ca="1">AP319*'Ejercicio 3 - TIR'!$D$5</f>
        <v>16308.9182404573</v>
      </c>
      <c r="AV319" s="28">
        <f ca="1">AQ319*'Ejercicio 3 - TIR'!$D$5</f>
        <v>21195.2325645388</v>
      </c>
      <c r="AW319" s="28">
        <f ca="1">AR319*'Ejercicio 3 - TIR'!$D$5</f>
        <v>25830.2763981443</v>
      </c>
      <c r="AX319" s="28">
        <f ca="1">AS319*'Ejercicio 3 - TIR'!$D$5</f>
        <v>27285.1368374225</v>
      </c>
      <c r="AY319" s="28">
        <f ca="1">AT319*'Ejercicio 3 - TIR'!$D$5</f>
        <v>46133.5976395818</v>
      </c>
      <c r="AZ319" s="28">
        <f ca="1" t="shared" ref="AZ319:BD319" si="2363">AJ319-AU319-AE319</f>
        <v>24443.5029855443</v>
      </c>
      <c r="BA319" s="28">
        <f ca="1" t="shared" si="2363"/>
        <v>28412.2797168526</v>
      </c>
      <c r="BB319" s="28">
        <f ca="1" t="shared" si="2363"/>
        <v>31840.4434066236</v>
      </c>
      <c r="BC319" s="28">
        <f ca="1" t="shared" si="2363"/>
        <v>31586.2311960704</v>
      </c>
      <c r="BD319" s="28">
        <f ca="1" t="shared" si="2363"/>
        <v>48148.3977706574</v>
      </c>
      <c r="BE319" s="28">
        <f ca="1" t="shared" ref="BE319:BI319" si="2364">AZ319/Z319</f>
        <v>21056.8442523679</v>
      </c>
      <c r="BF319" s="28">
        <f ca="1" t="shared" si="2364"/>
        <v>21023.1881239857</v>
      </c>
      <c r="BG319" s="28">
        <f ca="1" t="shared" si="2364"/>
        <v>19872.5771621852</v>
      </c>
      <c r="BH319" s="28">
        <f ca="1" t="shared" si="2364"/>
        <v>16137.4160992556</v>
      </c>
      <c r="BI319" s="28">
        <f ca="1" t="shared" si="2364"/>
        <v>19794.9426330985</v>
      </c>
      <c r="BJ319" s="28">
        <f ca="1" t="shared" si="1930"/>
        <v>84495.0034987175</v>
      </c>
      <c r="BK319" s="28">
        <f ca="1" t="shared" si="1931"/>
        <v>33375.9050774543</v>
      </c>
      <c r="BL319" s="28">
        <f ca="1" t="shared" si="1932"/>
        <v>117870.908576172</v>
      </c>
      <c r="BM319" s="28">
        <f ca="1">BK319*'Ejercicio 3 - TIR'!$D$5</f>
        <v>16687.9525387271</v>
      </c>
      <c r="BN319" s="28">
        <f ca="1" t="shared" si="1933"/>
        <v>101182.956037445</v>
      </c>
      <c r="BO319" s="28">
        <f ca="1" t="shared" si="1934"/>
        <v>41598.701160294</v>
      </c>
      <c r="BP319" s="28">
        <f ca="1" t="shared" si="1935"/>
        <v>-103346.001302514</v>
      </c>
      <c r="BQ319" s="28">
        <f ca="1" t="shared" ref="BQ319:BT319" si="2365">BE319</f>
        <v>21056.8442523679</v>
      </c>
      <c r="BR319" s="28">
        <f ca="1" t="shared" si="2365"/>
        <v>21023.1881239857</v>
      </c>
      <c r="BS319" s="28">
        <f ca="1" t="shared" si="2365"/>
        <v>19872.5771621852</v>
      </c>
      <c r="BT319" s="28">
        <f ca="1" t="shared" si="2365"/>
        <v>16137.4160992556</v>
      </c>
      <c r="BU319" s="28">
        <f ca="1" t="shared" si="1937"/>
        <v>61393.6437933925</v>
      </c>
      <c r="BV319" s="30">
        <f ca="1" t="shared" si="1938"/>
        <v>9.10931045244163</v>
      </c>
    </row>
    <row r="320" ht="15" customHeight="1" spans="1:74">
      <c r="A320" s="26">
        <v>319</v>
      </c>
      <c r="B320" s="27">
        <f ca="1" t="shared" ref="B320:F320" si="2366">RAND()</f>
        <v>0.529142965723802</v>
      </c>
      <c r="C320" s="28">
        <f ca="1">IF(B320&lt;=('Ejercicio 3 - TIR'!$D$13-'Ejercicio 3 - TIR'!$C$13)/('Ejercicio 3 - TIR'!$E$13-'Ejercicio 3 - TIR'!$C$13),'Ejercicio 3 - TIR'!$C$13+SQRT(('Ejercicio 3 - TIR'!$E$13-'Ejercicio 3 - TIR'!$C$13)*('Ejercicio 3 - TIR'!$D$13-'Ejercicio 3 - TIR'!$C$13)*B320),'Ejercicio 3 - TIR'!$E$13-SQRT(('Ejercicio 3 - TIR'!$E$13-'Ejercicio 3 - TIR'!$C$13)*('Ejercicio 3 - TIR'!$E$13-'Ejercicio 3 - TIR'!$D$13)*(1-B320)))</f>
        <v>76229.6730958231</v>
      </c>
      <c r="D320" s="27">
        <f ca="1" t="shared" si="2366"/>
        <v>0.279856031838715</v>
      </c>
      <c r="E320" s="28">
        <f ca="1">IF(D320&lt;=('Ejercicio 3 - TIR'!$D$14-'Ejercicio 3 - TIR'!$C$14)/('Ejercicio 3 - TIR'!$E$14-'Ejercicio 3 - TIR'!$C$14),'Ejercicio 3 - TIR'!$C$14+SQRT(('Ejercicio 3 - TIR'!$E$14-'Ejercicio 3 - TIR'!$C$14)*('Ejercicio 3 - TIR'!$D$14-'Ejercicio 3 - TIR'!$C$14)*D320),'Ejercicio 3 - TIR'!$E$14-SQRT(('Ejercicio 3 - TIR'!$E$14-'Ejercicio 3 - TIR'!$C$14)*('Ejercicio 3 - TIR'!$E$14-'Ejercicio 3 - TIR'!$D$14)*(1-D320)))</f>
        <v>29581.3974274127</v>
      </c>
      <c r="F320" s="27">
        <f ca="1" t="shared" si="2366"/>
        <v>0.609678362920286</v>
      </c>
      <c r="G320" s="28">
        <f ca="1">IF(F320&lt;=('Ejercicio 3 - TIR'!$D$18-'Ejercicio 3 - TIR'!$C$18)/('Ejercicio 3 - TIR'!$E$18-'Ejercicio 3 - TIR'!$C$18),'Ejercicio 3 - TIR'!$C$18+SQRT(('Ejercicio 3 - TIR'!$E$18-'Ejercicio 3 - TIR'!$C$18)*('Ejercicio 3 - TIR'!$D$18-'Ejercicio 3 - TIR'!$C$18)*F320),'Ejercicio 3 - TIR'!$E$18-SQRT(('Ejercicio 3 - TIR'!$E$18-'Ejercicio 3 - TIR'!$C$18)*('Ejercicio 3 - TIR'!$E$18-'Ejercicio 3 - TIR'!$D$18)*(1-F320)))</f>
        <v>39563.0410664204</v>
      </c>
      <c r="H320" s="27">
        <f ca="1" t="shared" ref="H320:L320" si="2367">RAND()</f>
        <v>0.809924089092014</v>
      </c>
      <c r="I320" s="28">
        <f ca="1">IF(H320&lt;=('Ejercicio 3 - TIR'!$D$18-'Ejercicio 3 - TIR'!$C$18)/('Ejercicio 3 - TIR'!$E$18-'Ejercicio 3 - TIR'!$C$18),'Ejercicio 3 - TIR'!$C$18+SQRT(('Ejercicio 3 - TIR'!$E$18-'Ejercicio 3 - TIR'!$C$18)*('Ejercicio 3 - TIR'!$D$18-'Ejercicio 3 - TIR'!$C$18)*H320),'Ejercicio 3 - TIR'!$E$18-SQRT(('Ejercicio 3 - TIR'!$E$18-'Ejercicio 3 - TIR'!$C$18)*('Ejercicio 3 - TIR'!$E$18-'Ejercicio 3 - TIR'!$D$18)*(1-H320)))</f>
        <v>41224.3287592669</v>
      </c>
      <c r="J320" s="27">
        <f ca="1" t="shared" si="2367"/>
        <v>0.144828716242074</v>
      </c>
      <c r="K320" s="28">
        <f ca="1">IF(J320&lt;=('Ejercicio 3 - TIR'!$D$18-'Ejercicio 3 - TIR'!$C$18)/('Ejercicio 3 - TIR'!$E$18-'Ejercicio 3 - TIR'!$C$18),'Ejercicio 3 - TIR'!$C$18+SQRT(('Ejercicio 3 - TIR'!$E$18-'Ejercicio 3 - TIR'!$C$18)*('Ejercicio 3 - TIR'!$D$18-'Ejercicio 3 - TIR'!$C$18)*J320),'Ejercicio 3 - TIR'!$E$18-SQRT(('Ejercicio 3 - TIR'!$E$18-'Ejercicio 3 - TIR'!$C$18)*('Ejercicio 3 - TIR'!$E$18-'Ejercicio 3 - TIR'!$D$18)*(1-J320)))</f>
        <v>34660.9341806457</v>
      </c>
      <c r="L320" s="27">
        <f ca="1" t="shared" si="2367"/>
        <v>0.981579171377745</v>
      </c>
      <c r="M320" s="28">
        <f ca="1">IF(L320&lt;=('Ejercicio 3 - TIR'!$D$18-'Ejercicio 3 - TIR'!$C$18)/('Ejercicio 3 - TIR'!$E$18-'Ejercicio 3 - TIR'!$C$18),'Ejercicio 3 - TIR'!$C$18+SQRT(('Ejercicio 3 - TIR'!$E$18-'Ejercicio 3 - TIR'!$C$18)*('Ejercicio 3 - TIR'!$D$18-'Ejercicio 3 - TIR'!$C$18)*L320),'Ejercicio 3 - TIR'!$E$18-SQRT(('Ejercicio 3 - TIR'!$E$18-'Ejercicio 3 - TIR'!$C$18)*('Ejercicio 3 - TIR'!$E$18-'Ejercicio 3 - TIR'!$D$18)*(1-L320)))</f>
        <v>43824.6012818328</v>
      </c>
      <c r="N320" s="27">
        <f ca="1" t="shared" ref="N320:R320" si="2368">RAND()</f>
        <v>0.515408131909551</v>
      </c>
      <c r="O320" s="28">
        <f ca="1">IF(N320&lt;=('Ejercicio 3 - TIR'!$D$18-'Ejercicio 3 - TIR'!$C$18)/('Ejercicio 3 - TIR'!$E$18-'Ejercicio 3 - TIR'!$C$18),'Ejercicio 3 - TIR'!$C$18+SQRT(('Ejercicio 3 - TIR'!$E$18-'Ejercicio 3 - TIR'!$C$18)*('Ejercicio 3 - TIR'!$D$18-'Ejercicio 3 - TIR'!$C$18)*N320),'Ejercicio 3 - TIR'!$E$18-SQRT(('Ejercicio 3 - TIR'!$E$18-'Ejercicio 3 - TIR'!$C$18)*('Ejercicio 3 - TIR'!$E$18-'Ejercicio 3 - TIR'!$D$18)*(1-N320)))</f>
        <v>38792.6798978715</v>
      </c>
      <c r="P320" s="27">
        <f ca="1" t="shared" si="2368"/>
        <v>0.190898985273224</v>
      </c>
      <c r="Q320" s="29">
        <f ca="1">IF(P320&lt;=('Ejercicio 3 - TIR'!$D$22-'Ejercicio 3 - TIR'!$C$22)/('Ejercicio 3 - TIR'!$E$22-'Ejercicio 3 - TIR'!$C$22),'Ejercicio 3 - TIR'!$C$22+SQRT(('Ejercicio 3 - TIR'!$E$22-'Ejercicio 3 - TIR'!$C$22)*('Ejercicio 3 - TIR'!$D$22-'Ejercicio 3 - TIR'!$C$22)*P320),'Ejercicio 3 - TIR'!$E$22-SQRT(('Ejercicio 3 - TIR'!$E$22-'Ejercicio 3 - TIR'!$C$22)*('Ejercicio 3 - TIR'!$E$22-'Ejercicio 3 - TIR'!$D$22)*(1-P320)))</f>
        <v>0.138536940780285</v>
      </c>
      <c r="R320" s="27">
        <f ca="1" t="shared" si="2368"/>
        <v>0.982598073120035</v>
      </c>
      <c r="S320" s="29">
        <f ca="1">IF(R320&lt;=('Ejercicio 3 - TIR'!$D$23-'Ejercicio 3 - TIR'!$C$23)/('Ejercicio 3 - TIR'!$E$23-'Ejercicio 3 - TIR'!$C$23),'Ejercicio 3 - TIR'!$C$23+SQRT(('Ejercicio 3 - TIR'!$E$23-'Ejercicio 3 - TIR'!$C$23)*('Ejercicio 3 - TIR'!$D$23-'Ejercicio 3 - TIR'!$C$23)*R320),'Ejercicio 3 - TIR'!$E$23-SQRT(('Ejercicio 3 - TIR'!$E$23-'Ejercicio 3 - TIR'!$C$23)*('Ejercicio 3 - TIR'!$E$23-'Ejercicio 3 - TIR'!$D$23)*(1-R320)))</f>
        <v>0.174403262701901</v>
      </c>
      <c r="T320" s="27">
        <f ca="1" t="shared" ref="T320:X320" si="2369">RAND()</f>
        <v>0.238746812448978</v>
      </c>
      <c r="U320" s="29">
        <f ca="1">IF(T320&lt;=('Ejercicio 3 - TIR'!$D$24-'Ejercicio 3 - TIR'!$C$24)/('Ejercicio 3 - TIR'!$E$24-'Ejercicio 3 - TIR'!$C$24),'Ejercicio 3 - TIR'!$C$24+SQRT(('Ejercicio 3 - TIR'!$E$24-'Ejercicio 3 - TIR'!$C$24)*('Ejercicio 3 - TIR'!$D$24-'Ejercicio 3 - TIR'!$C$24)*T320),'Ejercicio 3 - TIR'!$E$24-SQRT(('Ejercicio 3 - TIR'!$E$24-'Ejercicio 3 - TIR'!$C$24)*('Ejercicio 3 - TIR'!$E$24-'Ejercicio 3 - TIR'!$D$24)*(1-T320)))</f>
        <v>0.172391255126563</v>
      </c>
      <c r="V320" s="27">
        <f ca="1" t="shared" si="2369"/>
        <v>0.56483704364565</v>
      </c>
      <c r="W320" s="29">
        <f ca="1">IF(V320&lt;=('Ejercicio 3 - TIR'!$D$25-'Ejercicio 3 - TIR'!$C$25)/('Ejercicio 3 - TIR'!$E$25-'Ejercicio 3 - TIR'!$C$25),'Ejercicio 3 - TIR'!$C$25+SQRT(('Ejercicio 3 - TIR'!$E$25-'Ejercicio 3 - TIR'!$C$25)*('Ejercicio 3 - TIR'!$D$25-'Ejercicio 3 - TIR'!$C$25)*V320),'Ejercicio 3 - TIR'!$E$25-SQRT(('Ejercicio 3 - TIR'!$E$25-'Ejercicio 3 - TIR'!$C$25)*('Ejercicio 3 - TIR'!$E$25-'Ejercicio 3 - TIR'!$D$25)*(1-V320)))</f>
        <v>0.210973466112909</v>
      </c>
      <c r="X320" s="27">
        <f ca="1" t="shared" si="2369"/>
        <v>0.746296090078364</v>
      </c>
      <c r="Y320" s="29">
        <f ca="1">IF(X320&lt;=('Ejercicio 3 - TIR'!$D$26-'Ejercicio 3 - TIR'!$C$26)/('Ejercicio 3 - TIR'!$E$26-'Ejercicio 3 - TIR'!$C$26),'Ejercicio 3 - TIR'!$C$26+SQRT(('Ejercicio 3 - TIR'!$E$26-'Ejercicio 3 - TIR'!$C$26)*('Ejercicio 3 - TIR'!$D$26-'Ejercicio 3 - TIR'!$C$26)*X320),'Ejercicio 3 - TIR'!$E$26-SQRT(('Ejercicio 3 - TIR'!$E$26-'Ejercicio 3 - TIR'!$C$26)*('Ejercicio 3 - TIR'!$E$26-'Ejercicio 3 - TIR'!$D$26)*(1-X320)))</f>
        <v>0.242986473910517</v>
      </c>
      <c r="Z320" s="27">
        <f ca="1" t="shared" si="1908"/>
        <v>1.13853694078029</v>
      </c>
      <c r="AA320" s="27">
        <f ca="1" t="shared" si="1909"/>
        <v>1.33710149795901</v>
      </c>
      <c r="AB320" s="27">
        <f ca="1" t="shared" si="1910"/>
        <v>1.56760610342377</v>
      </c>
      <c r="AC320" s="27">
        <f ca="1" t="shared" si="1911"/>
        <v>1.89832939656283</v>
      </c>
      <c r="AD320" s="27">
        <f ca="1" t="shared" si="1912"/>
        <v>2.35959776295432</v>
      </c>
      <c r="AE320" s="26">
        <f ca="1" t="shared" si="1913"/>
        <v>4098.11630359956</v>
      </c>
      <c r="AF320" s="26">
        <f ca="1" t="shared" si="1914"/>
        <v>4812.84115787917</v>
      </c>
      <c r="AG320" s="26">
        <f ca="1" t="shared" si="1915"/>
        <v>5642.53288581074</v>
      </c>
      <c r="AH320" s="26">
        <f ca="1" t="shared" si="1916"/>
        <v>6832.95760638631</v>
      </c>
      <c r="AI320" s="26">
        <f ca="1" t="shared" si="1917"/>
        <v>8493.27388154217</v>
      </c>
      <c r="AJ320" s="28">
        <f ca="1" t="shared" si="1918"/>
        <v>45043.9837437271</v>
      </c>
      <c r="AK320" s="28">
        <f ca="1" t="shared" si="1919"/>
        <v>55121.1117363704</v>
      </c>
      <c r="AL320" s="28">
        <f ca="1" t="shared" si="1920"/>
        <v>54334.6919719497</v>
      </c>
      <c r="AM320" s="28">
        <f ca="1" t="shared" si="1921"/>
        <v>83193.5289059484</v>
      </c>
      <c r="AN320" s="28">
        <f ca="1" t="shared" si="1922"/>
        <v>91535.1207060203</v>
      </c>
      <c r="AO320" s="28">
        <f ca="1">C320/'Ejercicio 3 - TIR'!$D$7</f>
        <v>15245.9346191646</v>
      </c>
      <c r="AP320" s="28">
        <f ca="1" t="shared" si="1923"/>
        <v>29798.0491245625</v>
      </c>
      <c r="AQ320" s="28">
        <f ca="1" t="shared" si="1924"/>
        <v>39875.1771172058</v>
      </c>
      <c r="AR320" s="28">
        <f ca="1" t="shared" si="1925"/>
        <v>39088.7573527851</v>
      </c>
      <c r="AS320" s="28">
        <f ca="1" t="shared" si="1926"/>
        <v>67947.5942867838</v>
      </c>
      <c r="AT320" s="28">
        <f ca="1" t="shared" si="1927"/>
        <v>76289.1860868557</v>
      </c>
      <c r="AU320" s="28">
        <f ca="1">AP320*'Ejercicio 3 - TIR'!$D$5</f>
        <v>14899.0245622812</v>
      </c>
      <c r="AV320" s="28">
        <f ca="1">AQ320*'Ejercicio 3 - TIR'!$D$5</f>
        <v>19937.5885586029</v>
      </c>
      <c r="AW320" s="28">
        <f ca="1">AR320*'Ejercicio 3 - TIR'!$D$5</f>
        <v>19544.3786763925</v>
      </c>
      <c r="AX320" s="28">
        <f ca="1">AS320*'Ejercicio 3 - TIR'!$D$5</f>
        <v>33973.7971433919</v>
      </c>
      <c r="AY320" s="28">
        <f ca="1">AT320*'Ejercicio 3 - TIR'!$D$5</f>
        <v>38144.5930434279</v>
      </c>
      <c r="AZ320" s="28">
        <f ca="1" t="shared" ref="AZ320:BD320" si="2370">AJ320-AU320-AE320</f>
        <v>26046.8428778463</v>
      </c>
      <c r="BA320" s="28">
        <f ca="1" t="shared" si="2370"/>
        <v>30370.6820198883</v>
      </c>
      <c r="BB320" s="28">
        <f ca="1" t="shared" si="2370"/>
        <v>29147.7804097464</v>
      </c>
      <c r="BC320" s="28">
        <f ca="1" t="shared" si="2370"/>
        <v>42386.7741561702</v>
      </c>
      <c r="BD320" s="28">
        <f ca="1" t="shared" si="2370"/>
        <v>44897.2537810503</v>
      </c>
      <c r="BE320" s="28">
        <f ca="1" t="shared" ref="BE320:BI320" si="2371">AZ320/Z320</f>
        <v>22877.468393775</v>
      </c>
      <c r="BF320" s="28">
        <f ca="1" t="shared" si="2371"/>
        <v>22713.8194566733</v>
      </c>
      <c r="BG320" s="28">
        <f ca="1" t="shared" si="2371"/>
        <v>18593.8166138072</v>
      </c>
      <c r="BH320" s="28">
        <f ca="1" t="shared" si="2371"/>
        <v>22328.4611368906</v>
      </c>
      <c r="BI320" s="28">
        <f ca="1" t="shared" si="2371"/>
        <v>19027.5031134277</v>
      </c>
      <c r="BJ320" s="28">
        <f ca="1" t="shared" si="1930"/>
        <v>69800.1991947855</v>
      </c>
      <c r="BK320" s="28">
        <f ca="1" t="shared" si="1931"/>
        <v>35974.2732215286</v>
      </c>
      <c r="BL320" s="28">
        <f ca="1" t="shared" si="1932"/>
        <v>105774.472416314</v>
      </c>
      <c r="BM320" s="28">
        <f ca="1">BK320*'Ejercicio 3 - TIR'!$D$5</f>
        <v>17987.1366107643</v>
      </c>
      <c r="BN320" s="28">
        <f ca="1" t="shared" si="1933"/>
        <v>87787.3358055498</v>
      </c>
      <c r="BO320" s="28">
        <f ca="1" t="shared" si="1934"/>
        <v>37204.364736995</v>
      </c>
      <c r="BP320" s="28">
        <f ca="1" t="shared" si="1935"/>
        <v>-105811.070523236</v>
      </c>
      <c r="BQ320" s="28">
        <f ca="1" t="shared" ref="BQ320:BT320" si="2372">BE320</f>
        <v>22877.468393775</v>
      </c>
      <c r="BR320" s="28">
        <f ca="1" t="shared" si="2372"/>
        <v>22713.8194566733</v>
      </c>
      <c r="BS320" s="28">
        <f ca="1" t="shared" si="2372"/>
        <v>18593.8166138072</v>
      </c>
      <c r="BT320" s="28">
        <f ca="1" t="shared" si="2372"/>
        <v>22328.4611368906</v>
      </c>
      <c r="BU320" s="28">
        <f ca="1" t="shared" si="1937"/>
        <v>56231.8678504227</v>
      </c>
      <c r="BV320" s="30">
        <f ca="1" t="shared" si="1938"/>
        <v>9.32090647843911</v>
      </c>
    </row>
    <row r="321" ht="15" customHeight="1" spans="1:74">
      <c r="A321" s="26">
        <v>320</v>
      </c>
      <c r="B321" s="27">
        <f ca="1" t="shared" ref="B321:F321" si="2373">RAND()</f>
        <v>0.46091554496189</v>
      </c>
      <c r="C321" s="28">
        <f ca="1">IF(B321&lt;=('Ejercicio 3 - TIR'!$D$13-'Ejercicio 3 - TIR'!$C$13)/('Ejercicio 3 - TIR'!$E$13-'Ejercicio 3 - TIR'!$C$13),'Ejercicio 3 - TIR'!$C$13+SQRT(('Ejercicio 3 - TIR'!$E$13-'Ejercicio 3 - TIR'!$C$13)*('Ejercicio 3 - TIR'!$D$13-'Ejercicio 3 - TIR'!$C$13)*B321),'Ejercicio 3 - TIR'!$E$13-SQRT(('Ejercicio 3 - TIR'!$E$13-'Ejercicio 3 - TIR'!$C$13)*('Ejercicio 3 - TIR'!$E$13-'Ejercicio 3 - TIR'!$D$13)*(1-B321)))</f>
        <v>74565.7446335511</v>
      </c>
      <c r="D321" s="27">
        <f ca="1" t="shared" si="2373"/>
        <v>0.263612693978335</v>
      </c>
      <c r="E321" s="28">
        <f ca="1">IF(D321&lt;=('Ejercicio 3 - TIR'!$D$14-'Ejercicio 3 - TIR'!$C$14)/('Ejercicio 3 - TIR'!$E$14-'Ejercicio 3 - TIR'!$C$14),'Ejercicio 3 - TIR'!$C$14+SQRT(('Ejercicio 3 - TIR'!$E$14-'Ejercicio 3 - TIR'!$C$14)*('Ejercicio 3 - TIR'!$D$14-'Ejercicio 3 - TIR'!$C$14)*D321),'Ejercicio 3 - TIR'!$E$14-SQRT(('Ejercicio 3 - TIR'!$E$14-'Ejercicio 3 - TIR'!$C$14)*('Ejercicio 3 - TIR'!$E$14-'Ejercicio 3 - TIR'!$D$14)*(1-D321)))</f>
        <v>29446.4538734114</v>
      </c>
      <c r="F321" s="27">
        <f ca="1" t="shared" si="2373"/>
        <v>0.573677693645444</v>
      </c>
      <c r="G321" s="28">
        <f ca="1">IF(F321&lt;=('Ejercicio 3 - TIR'!$D$18-'Ejercicio 3 - TIR'!$C$18)/('Ejercicio 3 - TIR'!$E$18-'Ejercicio 3 - TIR'!$C$18),'Ejercicio 3 - TIR'!$C$18+SQRT(('Ejercicio 3 - TIR'!$E$18-'Ejercicio 3 - TIR'!$C$18)*('Ejercicio 3 - TIR'!$D$18-'Ejercicio 3 - TIR'!$C$18)*F321),'Ejercicio 3 - TIR'!$E$18-SQRT(('Ejercicio 3 - TIR'!$E$18-'Ejercicio 3 - TIR'!$C$18)*('Ejercicio 3 - TIR'!$E$18-'Ejercicio 3 - TIR'!$D$18)*(1-F321)))</f>
        <v>39276.4030769915</v>
      </c>
      <c r="H321" s="27">
        <f ca="1" t="shared" ref="H321:L321" si="2374">RAND()</f>
        <v>0.570792211376382</v>
      </c>
      <c r="I321" s="28">
        <f ca="1">IF(H321&lt;=('Ejercicio 3 - TIR'!$D$18-'Ejercicio 3 - TIR'!$C$18)/('Ejercicio 3 - TIR'!$E$18-'Ejercicio 3 - TIR'!$C$18),'Ejercicio 3 - TIR'!$C$18+SQRT(('Ejercicio 3 - TIR'!$E$18-'Ejercicio 3 - TIR'!$C$18)*('Ejercicio 3 - TIR'!$D$18-'Ejercicio 3 - TIR'!$C$18)*H321),'Ejercicio 3 - TIR'!$E$18-SQRT(('Ejercicio 3 - TIR'!$E$18-'Ejercicio 3 - TIR'!$C$18)*('Ejercicio 3 - TIR'!$E$18-'Ejercicio 3 - TIR'!$D$18)*(1-H321)))</f>
        <v>39253.0444560943</v>
      </c>
      <c r="J321" s="27">
        <f ca="1" t="shared" si="2374"/>
        <v>0.940677904133142</v>
      </c>
      <c r="K321" s="28">
        <f ca="1">IF(J321&lt;=('Ejercicio 3 - TIR'!$D$18-'Ejercicio 3 - TIR'!$C$18)/('Ejercicio 3 - TIR'!$E$18-'Ejercicio 3 - TIR'!$C$18),'Ejercicio 3 - TIR'!$C$18+SQRT(('Ejercicio 3 - TIR'!$E$18-'Ejercicio 3 - TIR'!$C$18)*('Ejercicio 3 - TIR'!$D$18-'Ejercicio 3 - TIR'!$C$18)*J321),'Ejercicio 3 - TIR'!$E$18-SQRT(('Ejercicio 3 - TIR'!$E$18-'Ejercicio 3 - TIR'!$C$18)*('Ejercicio 3 - TIR'!$E$18-'Ejercicio 3 - TIR'!$D$18)*(1-J321)))</f>
        <v>42890.6974636117</v>
      </c>
      <c r="L321" s="27">
        <f ca="1" t="shared" si="2374"/>
        <v>0.605540234735197</v>
      </c>
      <c r="M321" s="28">
        <f ca="1">IF(L321&lt;=('Ejercicio 3 - TIR'!$D$18-'Ejercicio 3 - TIR'!$C$18)/('Ejercicio 3 - TIR'!$E$18-'Ejercicio 3 - TIR'!$C$18),'Ejercicio 3 - TIR'!$C$18+SQRT(('Ejercicio 3 - TIR'!$E$18-'Ejercicio 3 - TIR'!$C$18)*('Ejercicio 3 - TIR'!$D$18-'Ejercicio 3 - TIR'!$C$18)*L321),'Ejercicio 3 - TIR'!$E$18-SQRT(('Ejercicio 3 - TIR'!$E$18-'Ejercicio 3 - TIR'!$C$18)*('Ejercicio 3 - TIR'!$E$18-'Ejercicio 3 - TIR'!$D$18)*(1-L321)))</f>
        <v>39530.5317380658</v>
      </c>
      <c r="N321" s="27">
        <f ca="1" t="shared" ref="N321:R321" si="2375">RAND()</f>
        <v>0.958775424683084</v>
      </c>
      <c r="O321" s="28">
        <f ca="1">IF(N321&lt;=('Ejercicio 3 - TIR'!$D$18-'Ejercicio 3 - TIR'!$C$18)/('Ejercicio 3 - TIR'!$E$18-'Ejercicio 3 - TIR'!$C$18),'Ejercicio 3 - TIR'!$C$18+SQRT(('Ejercicio 3 - TIR'!$E$18-'Ejercicio 3 - TIR'!$C$18)*('Ejercicio 3 - TIR'!$D$18-'Ejercicio 3 - TIR'!$C$18)*N321),'Ejercicio 3 - TIR'!$E$18-SQRT(('Ejercicio 3 - TIR'!$E$18-'Ejercicio 3 - TIR'!$C$18)*('Ejercicio 3 - TIR'!$E$18-'Ejercicio 3 - TIR'!$D$18)*(1-N321)))</f>
        <v>43241.6362296815</v>
      </c>
      <c r="P321" s="27">
        <f ca="1" t="shared" si="2375"/>
        <v>0.635023144263844</v>
      </c>
      <c r="Q321" s="29">
        <f ca="1">IF(P321&lt;=('Ejercicio 3 - TIR'!$D$22-'Ejercicio 3 - TIR'!$C$22)/('Ejercicio 3 - TIR'!$E$22-'Ejercicio 3 - TIR'!$C$22),'Ejercicio 3 - TIR'!$C$22+SQRT(('Ejercicio 3 - TIR'!$E$22-'Ejercicio 3 - TIR'!$C$22)*('Ejercicio 3 - TIR'!$D$22-'Ejercicio 3 - TIR'!$C$22)*P321),'Ejercicio 3 - TIR'!$E$22-SQRT(('Ejercicio 3 - TIR'!$E$22-'Ejercicio 3 - TIR'!$C$22)*('Ejercicio 3 - TIR'!$E$22-'Ejercicio 3 - TIR'!$D$22)*(1-P321)))</f>
        <v>0.154368801426288</v>
      </c>
      <c r="R321" s="27">
        <f ca="1" t="shared" si="2375"/>
        <v>0.111323692665286</v>
      </c>
      <c r="S321" s="29">
        <f ca="1">IF(R321&lt;=('Ejercicio 3 - TIR'!$D$23-'Ejercicio 3 - TIR'!$C$23)/('Ejercicio 3 - TIR'!$E$23-'Ejercicio 3 - TIR'!$C$23),'Ejercicio 3 - TIR'!$C$23+SQRT(('Ejercicio 3 - TIR'!$E$23-'Ejercicio 3 - TIR'!$C$23)*('Ejercicio 3 - TIR'!$D$23-'Ejercicio 3 - TIR'!$C$23)*R321),'Ejercicio 3 - TIR'!$E$23-SQRT(('Ejercicio 3 - TIR'!$E$23-'Ejercicio 3 - TIR'!$C$23)*('Ejercicio 3 - TIR'!$E$23-'Ejercicio 3 - TIR'!$D$23)*(1-R321)))</f>
        <v>0.134155657766332</v>
      </c>
      <c r="T321" s="27">
        <f ca="1" t="shared" ref="T321:X321" si="2376">RAND()</f>
        <v>0.305651271535833</v>
      </c>
      <c r="U321" s="29">
        <f ca="1">IF(T321&lt;=('Ejercicio 3 - TIR'!$D$24-'Ejercicio 3 - TIR'!$C$24)/('Ejercicio 3 - TIR'!$E$24-'Ejercicio 3 - TIR'!$C$24),'Ejercicio 3 - TIR'!$C$24+SQRT(('Ejercicio 3 - TIR'!$E$24-'Ejercicio 3 - TIR'!$C$24)*('Ejercicio 3 - TIR'!$D$24-'Ejercicio 3 - TIR'!$C$24)*T321),'Ejercicio 3 - TIR'!$E$24-SQRT(('Ejercicio 3 - TIR'!$E$24-'Ejercicio 3 - TIR'!$C$24)*('Ejercicio 3 - TIR'!$E$24-'Ejercicio 3 - TIR'!$D$24)*(1-T321)))</f>
        <v>0.175335107464253</v>
      </c>
      <c r="V321" s="27">
        <f ca="1" t="shared" si="2376"/>
        <v>0.00838900322891312</v>
      </c>
      <c r="W321" s="29">
        <f ca="1">IF(V321&lt;=('Ejercicio 3 - TIR'!$D$25-'Ejercicio 3 - TIR'!$C$25)/('Ejercicio 3 - TIR'!$E$25-'Ejercicio 3 - TIR'!$C$25),'Ejercicio 3 - TIR'!$C$25+SQRT(('Ejercicio 3 - TIR'!$E$25-'Ejercicio 3 - TIR'!$C$25)*('Ejercicio 3 - TIR'!$D$25-'Ejercicio 3 - TIR'!$C$25)*V321),'Ejercicio 3 - TIR'!$E$25-SQRT(('Ejercicio 3 - TIR'!$E$25-'Ejercicio 3 - TIR'!$C$25)*('Ejercicio 3 - TIR'!$E$25-'Ejercicio 3 - TIR'!$D$25)*(1-V321)))</f>
        <v>0.183427040198258</v>
      </c>
      <c r="X321" s="27">
        <f ca="1" t="shared" si="2376"/>
        <v>0.0519349931463733</v>
      </c>
      <c r="Y321" s="29">
        <f ca="1">IF(X321&lt;=('Ejercicio 3 - TIR'!$D$26-'Ejercicio 3 - TIR'!$C$26)/('Ejercicio 3 - TIR'!$E$26-'Ejercicio 3 - TIR'!$C$26),'Ejercicio 3 - TIR'!$C$26+SQRT(('Ejercicio 3 - TIR'!$E$26-'Ejercicio 3 - TIR'!$C$26)*('Ejercicio 3 - TIR'!$D$26-'Ejercicio 3 - TIR'!$C$26)*X321),'Ejercicio 3 - TIR'!$E$26-SQRT(('Ejercicio 3 - TIR'!$E$26-'Ejercicio 3 - TIR'!$C$26)*('Ejercicio 3 - TIR'!$E$26-'Ejercicio 3 - TIR'!$D$26)*(1-X321)))</f>
        <v>0.201841641841198</v>
      </c>
      <c r="Z321" s="27">
        <f ca="1" t="shared" si="1908"/>
        <v>1.15436880142629</v>
      </c>
      <c r="AA321" s="27">
        <f ca="1" t="shared" si="1909"/>
        <v>1.30923390728656</v>
      </c>
      <c r="AB321" s="27">
        <f ca="1" t="shared" si="1910"/>
        <v>1.5387885751165</v>
      </c>
      <c r="AC321" s="27">
        <f ca="1" t="shared" si="1911"/>
        <v>1.82104400894101</v>
      </c>
      <c r="AD321" s="27">
        <f ca="1" t="shared" si="1912"/>
        <v>2.18860652157074</v>
      </c>
      <c r="AE321" s="26">
        <f ca="1" t="shared" si="1913"/>
        <v>4545.61379069298</v>
      </c>
      <c r="AF321" s="26">
        <f ca="1" t="shared" si="1914"/>
        <v>5155.4335987351</v>
      </c>
      <c r="AG321" s="26">
        <f ca="1" t="shared" si="1915"/>
        <v>6059.36210279414</v>
      </c>
      <c r="AH321" s="26">
        <f ca="1" t="shared" si="1916"/>
        <v>7170.81295879917</v>
      </c>
      <c r="AI321" s="26">
        <f ca="1" t="shared" si="1917"/>
        <v>8618.18161973933</v>
      </c>
      <c r="AJ321" s="28">
        <f ca="1" t="shared" si="1918"/>
        <v>45339.4543443224</v>
      </c>
      <c r="AK321" s="28">
        <f ca="1" t="shared" si="1919"/>
        <v>51391.4167661455</v>
      </c>
      <c r="AL321" s="28">
        <f ca="1" t="shared" si="1920"/>
        <v>65999.7152357837</v>
      </c>
      <c r="AM321" s="28">
        <f ca="1" t="shared" si="1921"/>
        <v>71986.8379918572</v>
      </c>
      <c r="AN321" s="28">
        <f ca="1" t="shared" si="1922"/>
        <v>94638.9270556706</v>
      </c>
      <c r="AO321" s="28">
        <f ca="1">C321/'Ejercicio 3 - TIR'!$D$7</f>
        <v>14913.1489267102</v>
      </c>
      <c r="AP321" s="28">
        <f ca="1" t="shared" si="1923"/>
        <v>30426.3054176121</v>
      </c>
      <c r="AQ321" s="28">
        <f ca="1" t="shared" si="1924"/>
        <v>36478.2678394353</v>
      </c>
      <c r="AR321" s="28">
        <f ca="1" t="shared" si="1925"/>
        <v>51086.5663090735</v>
      </c>
      <c r="AS321" s="28">
        <f ca="1" t="shared" si="1926"/>
        <v>57073.689065147</v>
      </c>
      <c r="AT321" s="28">
        <f ca="1" t="shared" si="1927"/>
        <v>79725.7781289603</v>
      </c>
      <c r="AU321" s="28">
        <f ca="1">AP321*'Ejercicio 3 - TIR'!$D$5</f>
        <v>15213.1527088061</v>
      </c>
      <c r="AV321" s="28">
        <f ca="1">AQ321*'Ejercicio 3 - TIR'!$D$5</f>
        <v>18239.1339197176</v>
      </c>
      <c r="AW321" s="28">
        <f ca="1">AR321*'Ejercicio 3 - TIR'!$D$5</f>
        <v>25543.2831545367</v>
      </c>
      <c r="AX321" s="28">
        <f ca="1">AS321*'Ejercicio 3 - TIR'!$D$5</f>
        <v>28536.8445325735</v>
      </c>
      <c r="AY321" s="28">
        <f ca="1">AT321*'Ejercicio 3 - TIR'!$D$5</f>
        <v>39862.8890644802</v>
      </c>
      <c r="AZ321" s="28">
        <f ca="1" t="shared" ref="AZ321:BD321" si="2377">AJ321-AU321-AE321</f>
        <v>25580.6878448233</v>
      </c>
      <c r="BA321" s="28">
        <f ca="1" t="shared" si="2377"/>
        <v>27996.8492476928</v>
      </c>
      <c r="BB321" s="28">
        <f ca="1" t="shared" si="2377"/>
        <v>34397.0699784528</v>
      </c>
      <c r="BC321" s="28">
        <f ca="1" t="shared" si="2377"/>
        <v>36279.1805004846</v>
      </c>
      <c r="BD321" s="28">
        <f ca="1" t="shared" si="2377"/>
        <v>46157.8563714511</v>
      </c>
      <c r="BE321" s="28">
        <f ca="1" t="shared" ref="BE321:BI321" si="2378">AZ321/Z321</f>
        <v>22159.8918934893</v>
      </c>
      <c r="BF321" s="28">
        <f ca="1" t="shared" si="2378"/>
        <v>21384.1461727166</v>
      </c>
      <c r="BG321" s="28">
        <f ca="1" t="shared" si="2378"/>
        <v>22353.3437501957</v>
      </c>
      <c r="BH321" s="28">
        <f ca="1" t="shared" si="2378"/>
        <v>19922.1876694688</v>
      </c>
      <c r="BI321" s="28">
        <f ca="1" t="shared" si="2378"/>
        <v>21090.0661752228</v>
      </c>
      <c r="BJ321" s="28">
        <f ca="1" t="shared" si="1930"/>
        <v>64446.7009844802</v>
      </c>
      <c r="BK321" s="28">
        <f ca="1" t="shared" si="1931"/>
        <v>32639.0149981537</v>
      </c>
      <c r="BL321" s="28">
        <f ca="1" t="shared" si="1932"/>
        <v>97085.7159826339</v>
      </c>
      <c r="BM321" s="28">
        <f ca="1">BK321*'Ejercicio 3 - TIR'!$D$5</f>
        <v>16319.5074990769</v>
      </c>
      <c r="BN321" s="28">
        <f ca="1" t="shared" si="1933"/>
        <v>80766.208483557</v>
      </c>
      <c r="BO321" s="28">
        <f ca="1" t="shared" si="1934"/>
        <v>36903.0283367665</v>
      </c>
      <c r="BP321" s="28">
        <f ca="1" t="shared" si="1935"/>
        <v>-104012.198506963</v>
      </c>
      <c r="BQ321" s="28">
        <f ca="1" t="shared" ref="BQ321:BT321" si="2379">BE321</f>
        <v>22159.8918934893</v>
      </c>
      <c r="BR321" s="28">
        <f ca="1" t="shared" si="2379"/>
        <v>21384.1461727166</v>
      </c>
      <c r="BS321" s="28">
        <f ca="1" t="shared" si="2379"/>
        <v>22353.3437501957</v>
      </c>
      <c r="BT321" s="28">
        <f ca="1" t="shared" si="2379"/>
        <v>19922.1876694688</v>
      </c>
      <c r="BU321" s="28">
        <f ca="1" t="shared" si="1937"/>
        <v>57993.0945119893</v>
      </c>
      <c r="BV321" s="30">
        <f ca="1" t="shared" si="1938"/>
        <v>10.0701405431613</v>
      </c>
    </row>
    <row r="322" ht="15" customHeight="1" spans="1:74">
      <c r="A322" s="26">
        <v>321</v>
      </c>
      <c r="B322" s="27">
        <f ca="1" t="shared" ref="B322:F322" si="2380">RAND()</f>
        <v>0.944951492598658</v>
      </c>
      <c r="C322" s="28">
        <f ca="1">IF(B322&lt;=('Ejercicio 3 - TIR'!$D$13-'Ejercicio 3 - TIR'!$C$13)/('Ejercicio 3 - TIR'!$E$13-'Ejercicio 3 - TIR'!$C$13),'Ejercicio 3 - TIR'!$C$13+SQRT(('Ejercicio 3 - TIR'!$E$13-'Ejercicio 3 - TIR'!$C$13)*('Ejercicio 3 - TIR'!$D$13-'Ejercicio 3 - TIR'!$C$13)*B322),'Ejercicio 3 - TIR'!$E$13-SQRT(('Ejercicio 3 - TIR'!$E$13-'Ejercicio 3 - TIR'!$C$13)*('Ejercicio 3 - TIR'!$E$13-'Ejercicio 3 - TIR'!$D$13)*(1-B322)))</f>
        <v>91872.379875904</v>
      </c>
      <c r="D322" s="27">
        <f ca="1" t="shared" si="2380"/>
        <v>0.221375985562728</v>
      </c>
      <c r="E322" s="28">
        <f ca="1">IF(D322&lt;=('Ejercicio 3 - TIR'!$D$14-'Ejercicio 3 - TIR'!$C$14)/('Ejercicio 3 - TIR'!$E$14-'Ejercicio 3 - TIR'!$C$14),'Ejercicio 3 - TIR'!$C$14+SQRT(('Ejercicio 3 - TIR'!$E$14-'Ejercicio 3 - TIR'!$C$14)*('Ejercicio 3 - TIR'!$D$14-'Ejercicio 3 - TIR'!$C$14)*D322),'Ejercicio 3 - TIR'!$E$14-SQRT(('Ejercicio 3 - TIR'!$E$14-'Ejercicio 3 - TIR'!$C$14)*('Ejercicio 3 - TIR'!$E$14-'Ejercicio 3 - TIR'!$D$14)*(1-D322)))</f>
        <v>29074.7023102559</v>
      </c>
      <c r="F322" s="27">
        <f ca="1" t="shared" si="2380"/>
        <v>0.218346630912727</v>
      </c>
      <c r="G322" s="28">
        <f ca="1">IF(F322&lt;=('Ejercicio 3 - TIR'!$D$18-'Ejercicio 3 - TIR'!$C$18)/('Ejercicio 3 - TIR'!$E$18-'Ejercicio 3 - TIR'!$C$18),'Ejercicio 3 - TIR'!$C$18+SQRT(('Ejercicio 3 - TIR'!$E$18-'Ejercicio 3 - TIR'!$C$18)*('Ejercicio 3 - TIR'!$D$18-'Ejercicio 3 - TIR'!$C$18)*F322),'Ejercicio 3 - TIR'!$E$18-SQRT(('Ejercicio 3 - TIR'!$E$18-'Ejercicio 3 - TIR'!$C$18)*('Ejercicio 3 - TIR'!$E$18-'Ejercicio 3 - TIR'!$D$18)*(1-F322)))</f>
        <v>35722.9358407123</v>
      </c>
      <c r="H322" s="27">
        <f ca="1" t="shared" ref="H322:L322" si="2381">RAND()</f>
        <v>0.92562589033001</v>
      </c>
      <c r="I322" s="28">
        <f ca="1">IF(H322&lt;=('Ejercicio 3 - TIR'!$D$18-'Ejercicio 3 - TIR'!$C$18)/('Ejercicio 3 - TIR'!$E$18-'Ejercicio 3 - TIR'!$C$18),'Ejercicio 3 - TIR'!$C$18+SQRT(('Ejercicio 3 - TIR'!$E$18-'Ejercicio 3 - TIR'!$C$18)*('Ejercicio 3 - TIR'!$D$18-'Ejercicio 3 - TIR'!$C$18)*H322),'Ejercicio 3 - TIR'!$E$18-SQRT(('Ejercicio 3 - TIR'!$E$18-'Ejercicio 3 - TIR'!$C$18)*('Ejercicio 3 - TIR'!$E$18-'Ejercicio 3 - TIR'!$D$18)*(1-H322)))</f>
        <v>42638.2086829592</v>
      </c>
      <c r="J322" s="27">
        <f ca="1" t="shared" si="2381"/>
        <v>0.354895001894459</v>
      </c>
      <c r="K322" s="28">
        <f ca="1">IF(J322&lt;=('Ejercicio 3 - TIR'!$D$18-'Ejercicio 3 - TIR'!$C$18)/('Ejercicio 3 - TIR'!$E$18-'Ejercicio 3 - TIR'!$C$18),'Ejercicio 3 - TIR'!$C$18+SQRT(('Ejercicio 3 - TIR'!$E$18-'Ejercicio 3 - TIR'!$C$18)*('Ejercicio 3 - TIR'!$D$18-'Ejercicio 3 - TIR'!$C$18)*J322),'Ejercicio 3 - TIR'!$E$18-SQRT(('Ejercicio 3 - TIR'!$E$18-'Ejercicio 3 - TIR'!$C$18)*('Ejercicio 3 - TIR'!$E$18-'Ejercicio 3 - TIR'!$D$18)*(1-J322)))</f>
        <v>37296.1805271093</v>
      </c>
      <c r="L322" s="27">
        <f ca="1" t="shared" si="2381"/>
        <v>0.415874821148142</v>
      </c>
      <c r="M322" s="28">
        <f ca="1">IF(L322&lt;=('Ejercicio 3 - TIR'!$D$18-'Ejercicio 3 - TIR'!$C$18)/('Ejercicio 3 - TIR'!$E$18-'Ejercicio 3 - TIR'!$C$18),'Ejercicio 3 - TIR'!$C$18+SQRT(('Ejercicio 3 - TIR'!$E$18-'Ejercicio 3 - TIR'!$C$18)*('Ejercicio 3 - TIR'!$D$18-'Ejercicio 3 - TIR'!$C$18)*L322),'Ejercicio 3 - TIR'!$E$18-SQRT(('Ejercicio 3 - TIR'!$E$18-'Ejercicio 3 - TIR'!$C$18)*('Ejercicio 3 - TIR'!$E$18-'Ejercicio 3 - TIR'!$D$18)*(1-L322)))</f>
        <v>37898.1784717884</v>
      </c>
      <c r="N322" s="27">
        <f ca="1" t="shared" ref="N322:R322" si="2382">RAND()</f>
        <v>0.501195939338807</v>
      </c>
      <c r="O322" s="28">
        <f ca="1">IF(N322&lt;=('Ejercicio 3 - TIR'!$D$18-'Ejercicio 3 - TIR'!$C$18)/('Ejercicio 3 - TIR'!$E$18-'Ejercicio 3 - TIR'!$C$18),'Ejercicio 3 - TIR'!$C$18+SQRT(('Ejercicio 3 - TIR'!$E$18-'Ejercicio 3 - TIR'!$C$18)*('Ejercicio 3 - TIR'!$D$18-'Ejercicio 3 - TIR'!$C$18)*N322),'Ejercicio 3 - TIR'!$E$18-SQRT(('Ejercicio 3 - TIR'!$E$18-'Ejercicio 3 - TIR'!$C$18)*('Ejercicio 3 - TIR'!$E$18-'Ejercicio 3 - TIR'!$D$18)*(1-N322)))</f>
        <v>38670.6049904733</v>
      </c>
      <c r="P322" s="27">
        <f ca="1" t="shared" si="2382"/>
        <v>0.766677457110574</v>
      </c>
      <c r="Q322" s="29">
        <f ca="1">IF(P322&lt;=('Ejercicio 3 - TIR'!$D$22-'Ejercicio 3 - TIR'!$C$22)/('Ejercicio 3 - TIR'!$E$22-'Ejercicio 3 - TIR'!$C$22),'Ejercicio 3 - TIR'!$C$22+SQRT(('Ejercicio 3 - TIR'!$E$22-'Ejercicio 3 - TIR'!$C$22)*('Ejercicio 3 - TIR'!$D$22-'Ejercicio 3 - TIR'!$C$22)*P322),'Ejercicio 3 - TIR'!$E$22-SQRT(('Ejercicio 3 - TIR'!$E$22-'Ejercicio 3 - TIR'!$C$22)*('Ejercicio 3 - TIR'!$E$22-'Ejercicio 3 - TIR'!$D$22)*(1-P322)))</f>
        <v>0.159506572341334</v>
      </c>
      <c r="R322" s="27">
        <f ca="1" t="shared" si="2382"/>
        <v>0.749643802659334</v>
      </c>
      <c r="S322" s="29">
        <f ca="1">IF(R322&lt;=('Ejercicio 3 - TIR'!$D$23-'Ejercicio 3 - TIR'!$C$23)/('Ejercicio 3 - TIR'!$E$23-'Ejercicio 3 - TIR'!$C$23),'Ejercicio 3 - TIR'!$C$23+SQRT(('Ejercicio 3 - TIR'!$E$23-'Ejercicio 3 - TIR'!$C$23)*('Ejercicio 3 - TIR'!$D$23-'Ejercicio 3 - TIR'!$C$23)*R322),'Ejercicio 3 - TIR'!$E$23-SQRT(('Ejercicio 3 - TIR'!$E$23-'Ejercicio 3 - TIR'!$C$23)*('Ejercicio 3 - TIR'!$E$23-'Ejercicio 3 - TIR'!$D$23)*(1-R322)))</f>
        <v>0.158771689770187</v>
      </c>
      <c r="T322" s="27">
        <f ca="1" t="shared" ref="T322:X322" si="2383">RAND()</f>
        <v>0.567178746863895</v>
      </c>
      <c r="U322" s="29">
        <f ca="1">IF(T322&lt;=('Ejercicio 3 - TIR'!$D$24-'Ejercicio 3 - TIR'!$C$24)/('Ejercicio 3 - TIR'!$E$24-'Ejercicio 3 - TIR'!$C$24),'Ejercicio 3 - TIR'!$C$24+SQRT(('Ejercicio 3 - TIR'!$E$24-'Ejercicio 3 - TIR'!$C$24)*('Ejercicio 3 - TIR'!$D$24-'Ejercicio 3 - TIR'!$C$24)*T322),'Ejercicio 3 - TIR'!$E$24-SQRT(('Ejercicio 3 - TIR'!$E$24-'Ejercicio 3 - TIR'!$C$24)*('Ejercicio 3 - TIR'!$E$24-'Ejercicio 3 - TIR'!$D$24)*(1-T322)))</f>
        <v>0.185187652926281</v>
      </c>
      <c r="V322" s="27">
        <f ca="1" t="shared" si="2383"/>
        <v>0.804987062434302</v>
      </c>
      <c r="W322" s="29">
        <f ca="1">IF(V322&lt;=('Ejercicio 3 - TIR'!$D$25-'Ejercicio 3 - TIR'!$C$25)/('Ejercicio 3 - TIR'!$E$25-'Ejercicio 3 - TIR'!$C$25),'Ejercicio 3 - TIR'!$C$25+SQRT(('Ejercicio 3 - TIR'!$E$25-'Ejercicio 3 - TIR'!$C$25)*('Ejercicio 3 - TIR'!$D$25-'Ejercicio 3 - TIR'!$C$25)*V322),'Ejercicio 3 - TIR'!$E$25-SQRT(('Ejercicio 3 - TIR'!$E$25-'Ejercicio 3 - TIR'!$C$25)*('Ejercicio 3 - TIR'!$E$25-'Ejercicio 3 - TIR'!$D$25)*(1-V322)))</f>
        <v>0.223874432418033</v>
      </c>
      <c r="X322" s="27">
        <f ca="1" t="shared" si="2383"/>
        <v>0.873353365551601</v>
      </c>
      <c r="Y322" s="29">
        <f ca="1">IF(X322&lt;=('Ejercicio 3 - TIR'!$D$26-'Ejercicio 3 - TIR'!$C$26)/('Ejercicio 3 - TIR'!$E$26-'Ejercicio 3 - TIR'!$C$26),'Ejercicio 3 - TIR'!$C$26+SQRT(('Ejercicio 3 - TIR'!$E$26-'Ejercicio 3 - TIR'!$C$26)*('Ejercicio 3 - TIR'!$D$26-'Ejercicio 3 - TIR'!$C$26)*X322),'Ejercicio 3 - TIR'!$E$26-SQRT(('Ejercicio 3 - TIR'!$E$26-'Ejercicio 3 - TIR'!$C$26)*('Ejercicio 3 - TIR'!$E$26-'Ejercicio 3 - TIR'!$D$26)*(1-X322)))</f>
        <v>0.253848674488253</v>
      </c>
      <c r="Z322" s="27">
        <f ca="1" t="shared" ref="Z322:Z385" si="2384">(1+Q322)</f>
        <v>1.15950657234133</v>
      </c>
      <c r="AA322" s="27">
        <f ca="1" t="shared" ref="AA322:AA385" si="2385">Z322*(1+S322)</f>
        <v>1.3436033901316</v>
      </c>
      <c r="AB322" s="27">
        <f ca="1" t="shared" ref="AB322:AB385" si="2386">AA322*(1+U322)</f>
        <v>1.59242214841387</v>
      </c>
      <c r="AC322" s="27">
        <f ca="1" t="shared" ref="AC322:AC385" si="2387">AB322*(1+W322)</f>
        <v>1.94892475305993</v>
      </c>
      <c r="AD322" s="27">
        <f ca="1" t="shared" ref="AD322:AD385" si="2388">AC322*(1+Y322)</f>
        <v>2.44365671830154</v>
      </c>
      <c r="AE322" s="26">
        <f ca="1" t="shared" ref="AE322:AE385" si="2389">E322*Q322</f>
        <v>4637.60610735359</v>
      </c>
      <c r="AF322" s="26">
        <f ca="1" t="shared" ref="AF322:AF385" si="2390">AE322*(1+S322)</f>
        <v>5373.92666550665</v>
      </c>
      <c r="AG322" s="26">
        <f ca="1" t="shared" ref="AG322:AG385" si="2391">AF322*(1+U322)</f>
        <v>6369.11153168978</v>
      </c>
      <c r="AH322" s="26">
        <f ca="1" t="shared" ref="AH322:AH385" si="2392">AG322*(1+W322)</f>
        <v>7794.99276085398</v>
      </c>
      <c r="AI322" s="26">
        <f ca="1" t="shared" ref="AI322:AI385" si="2393">AH322*(1+Y322)</f>
        <v>9773.74134084229</v>
      </c>
      <c r="AJ322" s="28">
        <f ca="1" t="shared" ref="AJ322:AJ385" si="2394">G322*Z322</f>
        <v>41420.9788906337</v>
      </c>
      <c r="AK322" s="28">
        <f ca="1" t="shared" ref="AK322:AK385" si="2395">I322*AA322</f>
        <v>57288.8417355628</v>
      </c>
      <c r="AL322" s="28">
        <f ca="1" t="shared" ref="AL322:AL385" si="2396">K322*AB322</f>
        <v>59391.2639226109</v>
      </c>
      <c r="AM322" s="28">
        <f ca="1" t="shared" ref="AM322:AM385" si="2397">M322*AC322</f>
        <v>73860.6981195513</v>
      </c>
      <c r="AN322" s="28">
        <f ca="1" t="shared" ref="AN322:AN385" si="2398">O322*AD322</f>
        <v>94497.6836857552</v>
      </c>
      <c r="AO322" s="28">
        <f ca="1">C322/'Ejercicio 3 - TIR'!$D$7</f>
        <v>18374.4759751808</v>
      </c>
      <c r="AP322" s="28">
        <f ca="1" t="shared" ref="AP322:AP385" si="2399">AJ322-AO322</f>
        <v>23046.5029154529</v>
      </c>
      <c r="AQ322" s="28">
        <f ca="1" t="shared" ref="AQ322:AQ385" si="2400">AK322-AO322</f>
        <v>38914.365760382</v>
      </c>
      <c r="AR322" s="28">
        <f ca="1" t="shared" ref="AR322:AR385" si="2401">AL322-AO322</f>
        <v>41016.7879474301</v>
      </c>
      <c r="AS322" s="28">
        <f ca="1" t="shared" ref="AS322:AS385" si="2402">AM322-AO322</f>
        <v>55486.2221443705</v>
      </c>
      <c r="AT322" s="28">
        <f ca="1" t="shared" ref="AT322:AT385" si="2403">AN322-AO322</f>
        <v>76123.2077105744</v>
      </c>
      <c r="AU322" s="28">
        <f ca="1">AP322*'Ejercicio 3 - TIR'!$D$5</f>
        <v>11523.2514577264</v>
      </c>
      <c r="AV322" s="28">
        <f ca="1">AQ322*'Ejercicio 3 - TIR'!$D$5</f>
        <v>19457.182880191</v>
      </c>
      <c r="AW322" s="28">
        <f ca="1">AR322*'Ejercicio 3 - TIR'!$D$5</f>
        <v>20508.3939737151</v>
      </c>
      <c r="AX322" s="28">
        <f ca="1">AS322*'Ejercicio 3 - TIR'!$D$5</f>
        <v>27743.1110721853</v>
      </c>
      <c r="AY322" s="28">
        <f ca="1">AT322*'Ejercicio 3 - TIR'!$D$5</f>
        <v>38061.6038552872</v>
      </c>
      <c r="AZ322" s="28">
        <f ca="1" t="shared" ref="AZ322:BD322" si="2404">AJ322-AU322-AE322</f>
        <v>25260.1213255537</v>
      </c>
      <c r="BA322" s="28">
        <f ca="1" t="shared" si="2404"/>
        <v>32457.7321898652</v>
      </c>
      <c r="BB322" s="28">
        <f ca="1" t="shared" si="2404"/>
        <v>32513.7584172061</v>
      </c>
      <c r="BC322" s="28">
        <f ca="1" t="shared" si="2404"/>
        <v>38322.5942865121</v>
      </c>
      <c r="BD322" s="28">
        <f ca="1" t="shared" si="2404"/>
        <v>46662.3384896257</v>
      </c>
      <c r="BE322" s="28">
        <f ca="1" t="shared" ref="BE322:BI322" si="2405">AZ322/Z322</f>
        <v>21785.2334157513</v>
      </c>
      <c r="BF322" s="28">
        <f ca="1" t="shared" si="2405"/>
        <v>24157.2270718117</v>
      </c>
      <c r="BG322" s="28">
        <f ca="1" t="shared" si="2405"/>
        <v>20417.8009264637</v>
      </c>
      <c r="BH322" s="28">
        <f ca="1" t="shared" si="2405"/>
        <v>19663.4550545593</v>
      </c>
      <c r="BI322" s="28">
        <f ca="1" t="shared" si="2405"/>
        <v>19095.2919614905</v>
      </c>
      <c r="BJ322" s="28">
        <f ca="1" t="shared" ref="BJ322:BJ385" si="2406">E322*AD322</f>
        <v>71048.591633074</v>
      </c>
      <c r="BK322" s="28">
        <f ca="1" t="shared" ref="BK322:BK385" si="2407">0.2*C322*AD322</f>
        <v>44900.9116620208</v>
      </c>
      <c r="BL322" s="28">
        <f ca="1" t="shared" ref="BL322:BL385" si="2408">BJ322+BK322</f>
        <v>115949.503295095</v>
      </c>
      <c r="BM322" s="28">
        <f ca="1">BK322*'Ejercicio 3 - TIR'!$D$5</f>
        <v>22450.4558310104</v>
      </c>
      <c r="BN322" s="28">
        <f ca="1" t="shared" ref="BN322:BN385" si="2409">BL322-BM322</f>
        <v>93499.0474640844</v>
      </c>
      <c r="BO322" s="28">
        <f ca="1" t="shared" ref="BO322:BO385" si="2410">BN322/AD322</f>
        <v>38261.9402978463</v>
      </c>
      <c r="BP322" s="28">
        <f ca="1" t="shared" ref="BP322:BP385" si="2411">-(C322+E322)</f>
        <v>-120947.08218616</v>
      </c>
      <c r="BQ322" s="28">
        <f ca="1" t="shared" ref="BQ322:BT322" si="2412">BE322</f>
        <v>21785.2334157513</v>
      </c>
      <c r="BR322" s="28">
        <f ca="1" t="shared" si="2412"/>
        <v>24157.2270718117</v>
      </c>
      <c r="BS322" s="28">
        <f ca="1" t="shared" si="2412"/>
        <v>20417.8009264637</v>
      </c>
      <c r="BT322" s="28">
        <f ca="1" t="shared" si="2412"/>
        <v>19663.4550545593</v>
      </c>
      <c r="BU322" s="28">
        <f ca="1" t="shared" ref="BU322:BU385" si="2413">BI322+BO322</f>
        <v>57357.2322593368</v>
      </c>
      <c r="BV322" s="30">
        <f ca="1" t="shared" ref="BV322:BV385" si="2414">IFERROR(IRR(BP322:BU322,0.1),NA())*100</f>
        <v>5.12106955499323</v>
      </c>
    </row>
    <row r="323" ht="15" customHeight="1" spans="1:74">
      <c r="A323" s="26">
        <v>322</v>
      </c>
      <c r="B323" s="27">
        <f ca="1" t="shared" ref="B323:F323" si="2415">RAND()</f>
        <v>0.807979815516063</v>
      </c>
      <c r="C323" s="28">
        <f ca="1">IF(B323&lt;=('Ejercicio 3 - TIR'!$D$13-'Ejercicio 3 - TIR'!$C$13)/('Ejercicio 3 - TIR'!$E$13-'Ejercicio 3 - TIR'!$C$13),'Ejercicio 3 - TIR'!$C$13+SQRT(('Ejercicio 3 - TIR'!$E$13-'Ejercicio 3 - TIR'!$C$13)*('Ejercicio 3 - TIR'!$D$13-'Ejercicio 3 - TIR'!$C$13)*B323),'Ejercicio 3 - TIR'!$E$13-SQRT(('Ejercicio 3 - TIR'!$E$13-'Ejercicio 3 - TIR'!$C$13)*('Ejercicio 3 - TIR'!$E$13-'Ejercicio 3 - TIR'!$D$13)*(1-B323)))</f>
        <v>84820.269390377</v>
      </c>
      <c r="D323" s="27">
        <f ca="1" t="shared" si="2415"/>
        <v>0.0524982366339077</v>
      </c>
      <c r="E323" s="28">
        <f ca="1">IF(D323&lt;=('Ejercicio 3 - TIR'!$D$14-'Ejercicio 3 - TIR'!$C$14)/('Ejercicio 3 - TIR'!$E$14-'Ejercicio 3 - TIR'!$C$14),'Ejercicio 3 - TIR'!$C$14+SQRT(('Ejercicio 3 - TIR'!$E$14-'Ejercicio 3 - TIR'!$C$14)*('Ejercicio 3 - TIR'!$D$14-'Ejercicio 3 - TIR'!$C$14)*D323),'Ejercicio 3 - TIR'!$E$14-SQRT(('Ejercicio 3 - TIR'!$E$14-'Ejercicio 3 - TIR'!$C$14)*('Ejercicio 3 - TIR'!$E$14-'Ejercicio 3 - TIR'!$D$14)*(1-D323)))</f>
        <v>26984.2801585318</v>
      </c>
      <c r="F323" s="27">
        <f ca="1" t="shared" si="2415"/>
        <v>0.374576511358043</v>
      </c>
      <c r="G323" s="28">
        <f ca="1">IF(F323&lt;=('Ejercicio 3 - TIR'!$D$18-'Ejercicio 3 - TIR'!$C$18)/('Ejercicio 3 - TIR'!$E$18-'Ejercicio 3 - TIR'!$C$18),'Ejercicio 3 - TIR'!$C$18+SQRT(('Ejercicio 3 - TIR'!$E$18-'Ejercicio 3 - TIR'!$C$18)*('Ejercicio 3 - TIR'!$D$18-'Ejercicio 3 - TIR'!$C$18)*F323),'Ejercicio 3 - TIR'!$E$18-SQRT(('Ejercicio 3 - TIR'!$E$18-'Ejercicio 3 - TIR'!$C$18)*('Ejercicio 3 - TIR'!$E$18-'Ejercicio 3 - TIR'!$D$18)*(1-F323)))</f>
        <v>37495.7639172873</v>
      </c>
      <c r="H323" s="27">
        <f ca="1" t="shared" ref="H323:L323" si="2416">RAND()</f>
        <v>0.972926984940219</v>
      </c>
      <c r="I323" s="28">
        <f ca="1">IF(H323&lt;=('Ejercicio 3 - TIR'!$D$18-'Ejercicio 3 - TIR'!$C$18)/('Ejercicio 3 - TIR'!$E$18-'Ejercicio 3 - TIR'!$C$18),'Ejercicio 3 - TIR'!$C$18+SQRT(('Ejercicio 3 - TIR'!$E$18-'Ejercicio 3 - TIR'!$C$18)*('Ejercicio 3 - TIR'!$D$18-'Ejercicio 3 - TIR'!$C$18)*H323),'Ejercicio 3 - TIR'!$E$18-SQRT(('Ejercicio 3 - TIR'!$E$18-'Ejercicio 3 - TIR'!$C$18)*('Ejercicio 3 - TIR'!$E$18-'Ejercicio 3 - TIR'!$D$18)*(1-H323)))</f>
        <v>43575.0522362263</v>
      </c>
      <c r="J323" s="27">
        <f ca="1" t="shared" si="2416"/>
        <v>0.830969090864214</v>
      </c>
      <c r="K323" s="28">
        <f ca="1">IF(J323&lt;=('Ejercicio 3 - TIR'!$D$18-'Ejercicio 3 - TIR'!$C$18)/('Ejercicio 3 - TIR'!$E$18-'Ejercicio 3 - TIR'!$C$18),'Ejercicio 3 - TIR'!$C$18+SQRT(('Ejercicio 3 - TIR'!$E$18-'Ejercicio 3 - TIR'!$C$18)*('Ejercicio 3 - TIR'!$D$18-'Ejercicio 3 - TIR'!$C$18)*J323),'Ejercicio 3 - TIR'!$E$18-SQRT(('Ejercicio 3 - TIR'!$E$18-'Ejercicio 3 - TIR'!$C$18)*('Ejercicio 3 - TIR'!$E$18-'Ejercicio 3 - TIR'!$D$18)*(1-J323)))</f>
        <v>41439.4778212762</v>
      </c>
      <c r="L323" s="27">
        <f ca="1" t="shared" si="2416"/>
        <v>0.344955050721617</v>
      </c>
      <c r="M323" s="28">
        <f ca="1">IF(L323&lt;=('Ejercicio 3 - TIR'!$D$18-'Ejercicio 3 - TIR'!$C$18)/('Ejercicio 3 - TIR'!$E$18-'Ejercicio 3 - TIR'!$C$18),'Ejercicio 3 - TIR'!$C$18+SQRT(('Ejercicio 3 - TIR'!$E$18-'Ejercicio 3 - TIR'!$C$18)*('Ejercicio 3 - TIR'!$D$18-'Ejercicio 3 - TIR'!$C$18)*L323),'Ejercicio 3 - TIR'!$E$18-SQRT(('Ejercicio 3 - TIR'!$E$18-'Ejercicio 3 - TIR'!$C$18)*('Ejercicio 3 - TIR'!$E$18-'Ejercicio 3 - TIR'!$D$18)*(1-L323)))</f>
        <v>37193.2786410817</v>
      </c>
      <c r="N323" s="27">
        <f ca="1" t="shared" ref="N323:R323" si="2417">RAND()</f>
        <v>0.868077751854881</v>
      </c>
      <c r="O323" s="28">
        <f ca="1">IF(N323&lt;=('Ejercicio 3 - TIR'!$D$18-'Ejercicio 3 - TIR'!$C$18)/('Ejercicio 3 - TIR'!$E$18-'Ejercicio 3 - TIR'!$C$18),'Ejercicio 3 - TIR'!$C$18+SQRT(('Ejercicio 3 - TIR'!$E$18-'Ejercicio 3 - TIR'!$C$18)*('Ejercicio 3 - TIR'!$D$18-'Ejercicio 3 - TIR'!$C$18)*N323),'Ejercicio 3 - TIR'!$E$18-SQRT(('Ejercicio 3 - TIR'!$E$18-'Ejercicio 3 - TIR'!$C$18)*('Ejercicio 3 - TIR'!$E$18-'Ejercicio 3 - TIR'!$D$18)*(1-N323)))</f>
        <v>41854.5002605494</v>
      </c>
      <c r="P323" s="27">
        <f ca="1" t="shared" si="2417"/>
        <v>0.864443434735027</v>
      </c>
      <c r="Q323" s="29">
        <f ca="1">IF(P323&lt;=('Ejercicio 3 - TIR'!$D$22-'Ejercicio 3 - TIR'!$C$22)/('Ejercicio 3 - TIR'!$E$22-'Ejercicio 3 - TIR'!$C$22),'Ejercicio 3 - TIR'!$C$22+SQRT(('Ejercicio 3 - TIR'!$E$22-'Ejercicio 3 - TIR'!$C$22)*('Ejercicio 3 - TIR'!$D$22-'Ejercicio 3 - TIR'!$C$22)*P323),'Ejercicio 3 - TIR'!$E$22-SQRT(('Ejercicio 3 - TIR'!$E$22-'Ejercicio 3 - TIR'!$C$22)*('Ejercicio 3 - TIR'!$E$22-'Ejercicio 3 - TIR'!$D$22)*(1-P323)))</f>
        <v>0.164379442472275</v>
      </c>
      <c r="R323" s="27">
        <f ca="1" t="shared" si="2417"/>
        <v>0.444051036675783</v>
      </c>
      <c r="S323" s="29">
        <f ca="1">IF(R323&lt;=('Ejercicio 3 - TIR'!$D$23-'Ejercicio 3 - TIR'!$C$23)/('Ejercicio 3 - TIR'!$E$23-'Ejercicio 3 - TIR'!$C$23),'Ejercicio 3 - TIR'!$C$23+SQRT(('Ejercicio 3 - TIR'!$E$23-'Ejercicio 3 - TIR'!$C$23)*('Ejercicio 3 - TIR'!$D$23-'Ejercicio 3 - TIR'!$C$23)*R323),'Ejercicio 3 - TIR'!$E$23-SQRT(('Ejercicio 3 - TIR'!$E$23-'Ejercicio 3 - TIR'!$C$23)*('Ejercicio 3 - TIR'!$E$23-'Ejercicio 3 - TIR'!$D$23)*(1-R323)))</f>
        <v>0.148271750317524</v>
      </c>
      <c r="T323" s="27">
        <f ca="1" t="shared" ref="T323:X323" si="2418">RAND()</f>
        <v>0.685533389697936</v>
      </c>
      <c r="U323" s="29">
        <f ca="1">IF(T323&lt;=('Ejercicio 3 - TIR'!$D$24-'Ejercicio 3 - TIR'!$C$24)/('Ejercicio 3 - TIR'!$E$24-'Ejercicio 3 - TIR'!$C$24),'Ejercicio 3 - TIR'!$C$24+SQRT(('Ejercicio 3 - TIR'!$E$24-'Ejercicio 3 - TIR'!$C$24)*('Ejercicio 3 - TIR'!$D$24-'Ejercicio 3 - TIR'!$C$24)*T323),'Ejercicio 3 - TIR'!$E$24-SQRT(('Ejercicio 3 - TIR'!$E$24-'Ejercicio 3 - TIR'!$C$24)*('Ejercicio 3 - TIR'!$E$24-'Ejercicio 3 - TIR'!$D$24)*(1-T323)))</f>
        <v>0.190326670074867</v>
      </c>
      <c r="V323" s="27">
        <f ca="1" t="shared" si="2418"/>
        <v>0.698942283849557</v>
      </c>
      <c r="W323" s="29">
        <f ca="1">IF(V323&lt;=('Ejercicio 3 - TIR'!$D$25-'Ejercicio 3 - TIR'!$C$25)/('Ejercicio 3 - TIR'!$E$25-'Ejercicio 3 - TIR'!$C$25),'Ejercicio 3 - TIR'!$C$25+SQRT(('Ejercicio 3 - TIR'!$E$25-'Ejercicio 3 - TIR'!$C$25)*('Ejercicio 3 - TIR'!$D$25-'Ejercicio 3 - TIR'!$C$25)*V323),'Ejercicio 3 - TIR'!$E$25-SQRT(('Ejercicio 3 - TIR'!$E$25-'Ejercicio 3 - TIR'!$C$25)*('Ejercicio 3 - TIR'!$E$25-'Ejercicio 3 - TIR'!$D$25)*(1-V323)))</f>
        <v>0.217539223568643</v>
      </c>
      <c r="X323" s="27">
        <f ca="1" t="shared" si="2418"/>
        <v>0.455330803605808</v>
      </c>
      <c r="Y323" s="29">
        <f ca="1">IF(X323&lt;=('Ejercicio 3 - TIR'!$D$26-'Ejercicio 3 - TIR'!$C$26)/('Ejercicio 3 - TIR'!$E$26-'Ejercicio 3 - TIR'!$C$26),'Ejercicio 3 - TIR'!$C$26+SQRT(('Ejercicio 3 - TIR'!$E$26-'Ejercicio 3 - TIR'!$C$26)*('Ejercicio 3 - TIR'!$D$26-'Ejercicio 3 - TIR'!$C$26)*X323),'Ejercicio 3 - TIR'!$E$26-SQRT(('Ejercicio 3 - TIR'!$E$26-'Ejercicio 3 - TIR'!$C$26)*('Ejercicio 3 - TIR'!$E$26-'Ejercicio 3 - TIR'!$D$26)*(1-X323)))</f>
        <v>0.225767042672111</v>
      </c>
      <c r="Z323" s="27">
        <f ca="1" t="shared" si="2384"/>
        <v>1.16437944247228</v>
      </c>
      <c r="AA323" s="27">
        <f ca="1" t="shared" si="2385"/>
        <v>1.33702402044138</v>
      </c>
      <c r="AB323" s="27">
        <f ca="1" t="shared" si="2386"/>
        <v>1.5914953500621</v>
      </c>
      <c r="AC323" s="27">
        <f ca="1" t="shared" si="2387"/>
        <v>1.93770801282772</v>
      </c>
      <c r="AD323" s="27">
        <f ca="1" t="shared" si="2388"/>
        <v>2.37517862044588</v>
      </c>
      <c r="AE323" s="26">
        <f ca="1" t="shared" si="2389"/>
        <v>4435.66092797515</v>
      </c>
      <c r="AF323" s="26">
        <f ca="1" t="shared" si="2390"/>
        <v>5093.34413758107</v>
      </c>
      <c r="AG323" s="26">
        <f ca="1" t="shared" si="2391"/>
        <v>6062.74336683223</v>
      </c>
      <c r="AH323" s="26">
        <f ca="1" t="shared" si="2392"/>
        <v>7381.62785154885</v>
      </c>
      <c r="AI323" s="26">
        <f ca="1" t="shared" si="2393"/>
        <v>9048.15614169912</v>
      </c>
      <c r="AJ323" s="28">
        <f ca="1" t="shared" si="2394"/>
        <v>43659.2966850831</v>
      </c>
      <c r="AK323" s="28">
        <f ca="1" t="shared" si="2395"/>
        <v>58260.8915318226</v>
      </c>
      <c r="AL323" s="28">
        <f ca="1" t="shared" si="2396"/>
        <v>65950.7362615627</v>
      </c>
      <c r="AM323" s="28">
        <f ca="1" t="shared" si="2397"/>
        <v>72069.7140461581</v>
      </c>
      <c r="AN323" s="28">
        <f ca="1" t="shared" si="2398"/>
        <v>99411.9141883036</v>
      </c>
      <c r="AO323" s="28">
        <f ca="1">C323/'Ejercicio 3 - TIR'!$D$7</f>
        <v>16964.0538780754</v>
      </c>
      <c r="AP323" s="28">
        <f ca="1" t="shared" si="2399"/>
        <v>26695.2428070077</v>
      </c>
      <c r="AQ323" s="28">
        <f ca="1" t="shared" si="2400"/>
        <v>41296.8376537472</v>
      </c>
      <c r="AR323" s="28">
        <f ca="1" t="shared" si="2401"/>
        <v>48986.6823834873</v>
      </c>
      <c r="AS323" s="28">
        <f ca="1" t="shared" si="2402"/>
        <v>55105.6601680826</v>
      </c>
      <c r="AT323" s="28">
        <f ca="1" t="shared" si="2403"/>
        <v>82447.8603102282</v>
      </c>
      <c r="AU323" s="28">
        <f ca="1">AP323*'Ejercicio 3 - TIR'!$D$5</f>
        <v>13347.6214035038</v>
      </c>
      <c r="AV323" s="28">
        <f ca="1">AQ323*'Ejercicio 3 - TIR'!$D$5</f>
        <v>20648.4188268736</v>
      </c>
      <c r="AW323" s="28">
        <f ca="1">AR323*'Ejercicio 3 - TIR'!$D$5</f>
        <v>24493.3411917437</v>
      </c>
      <c r="AX323" s="28">
        <f ca="1">AS323*'Ejercicio 3 - TIR'!$D$5</f>
        <v>27552.8300840413</v>
      </c>
      <c r="AY323" s="28">
        <f ca="1">AT323*'Ejercicio 3 - TIR'!$D$5</f>
        <v>41223.9301551141</v>
      </c>
      <c r="AZ323" s="28">
        <f ca="1" t="shared" ref="AZ323:BD323" si="2419">AJ323-AU323-AE323</f>
        <v>25876.0143536041</v>
      </c>
      <c r="BA323" s="28">
        <f ca="1" t="shared" si="2419"/>
        <v>32519.1285673679</v>
      </c>
      <c r="BB323" s="28">
        <f ca="1" t="shared" si="2419"/>
        <v>35394.6517029868</v>
      </c>
      <c r="BC323" s="28">
        <f ca="1" t="shared" si="2419"/>
        <v>37135.2561105679</v>
      </c>
      <c r="BD323" s="28">
        <f ca="1" t="shared" si="2419"/>
        <v>49139.8278914904</v>
      </c>
      <c r="BE323" s="28">
        <f ca="1" t="shared" ref="BE323:BI323" si="2420">AZ323/Z323</f>
        <v>22223.0085913083</v>
      </c>
      <c r="BF323" s="28">
        <f ca="1" t="shared" si="2420"/>
        <v>24322.0226938276</v>
      </c>
      <c r="BG323" s="28">
        <f ca="1" t="shared" si="2420"/>
        <v>22239.8712642206</v>
      </c>
      <c r="BH323" s="28">
        <f ca="1" t="shared" si="2420"/>
        <v>19164.5262674927</v>
      </c>
      <c r="BI323" s="28">
        <f ca="1" t="shared" si="2420"/>
        <v>20688.8978658226</v>
      </c>
      <c r="BJ323" s="28">
        <f ca="1" t="shared" si="2406"/>
        <v>64092.4853206669</v>
      </c>
      <c r="BK323" s="28">
        <f ca="1" t="shared" si="2407"/>
        <v>40292.6580872968</v>
      </c>
      <c r="BL323" s="28">
        <f ca="1" t="shared" si="2408"/>
        <v>104385.143407964</v>
      </c>
      <c r="BM323" s="28">
        <f ca="1">BK323*'Ejercicio 3 - TIR'!$D$5</f>
        <v>20146.3290436484</v>
      </c>
      <c r="BN323" s="28">
        <f ca="1" t="shared" si="2409"/>
        <v>84238.8143643153</v>
      </c>
      <c r="BO323" s="28">
        <f ca="1" t="shared" si="2410"/>
        <v>35466.3070975695</v>
      </c>
      <c r="BP323" s="28">
        <f ca="1" t="shared" si="2411"/>
        <v>-111804.549548909</v>
      </c>
      <c r="BQ323" s="28">
        <f ca="1" t="shared" ref="BQ323:BT323" si="2421">BE323</f>
        <v>22223.0085913083</v>
      </c>
      <c r="BR323" s="28">
        <f ca="1" t="shared" si="2421"/>
        <v>24322.0226938276</v>
      </c>
      <c r="BS323" s="28">
        <f ca="1" t="shared" si="2421"/>
        <v>22239.8712642206</v>
      </c>
      <c r="BT323" s="28">
        <f ca="1" t="shared" si="2421"/>
        <v>19164.5262674927</v>
      </c>
      <c r="BU323" s="28">
        <f ca="1" t="shared" si="2413"/>
        <v>56155.2049633922</v>
      </c>
      <c r="BV323" s="30">
        <f ca="1" t="shared" si="2414"/>
        <v>7.87648748129957</v>
      </c>
    </row>
    <row r="324" ht="15" customHeight="1" spans="1:74">
      <c r="A324" s="26">
        <v>323</v>
      </c>
      <c r="B324" s="27">
        <f ca="1" t="shared" ref="B324:F324" si="2422">RAND()</f>
        <v>0.0541488315346641</v>
      </c>
      <c r="C324" s="28">
        <f ca="1">IF(B324&lt;=('Ejercicio 3 - TIR'!$D$13-'Ejercicio 3 - TIR'!$C$13)/('Ejercicio 3 - TIR'!$E$13-'Ejercicio 3 - TIR'!$C$13),'Ejercicio 3 - TIR'!$C$13+SQRT(('Ejercicio 3 - TIR'!$E$13-'Ejercicio 3 - TIR'!$C$13)*('Ejercicio 3 - TIR'!$D$13-'Ejercicio 3 - TIR'!$C$13)*B324),'Ejercicio 3 - TIR'!$E$13-SQRT(('Ejercicio 3 - TIR'!$E$13-'Ejercicio 3 - TIR'!$C$13)*('Ejercicio 3 - TIR'!$E$13-'Ejercicio 3 - TIR'!$D$13)*(1-B324)))</f>
        <v>64653.9802979671</v>
      </c>
      <c r="D324" s="27">
        <f ca="1" t="shared" si="2422"/>
        <v>0.897079123486287</v>
      </c>
      <c r="E324" s="28">
        <f ca="1">IF(D324&lt;=('Ejercicio 3 - TIR'!$D$14-'Ejercicio 3 - TIR'!$C$14)/('Ejercicio 3 - TIR'!$E$14-'Ejercicio 3 - TIR'!$C$14),'Ejercicio 3 - TIR'!$C$14+SQRT(('Ejercicio 3 - TIR'!$E$14-'Ejercicio 3 - TIR'!$C$14)*('Ejercicio 3 - TIR'!$D$14-'Ejercicio 3 - TIR'!$C$14)*D324),'Ejercicio 3 - TIR'!$E$14-SQRT(('Ejercicio 3 - TIR'!$E$14-'Ejercicio 3 - TIR'!$C$14)*('Ejercicio 3 - TIR'!$E$14-'Ejercicio 3 - TIR'!$D$14)*(1-D324)))</f>
        <v>36070.8612296005</v>
      </c>
      <c r="F324" s="27">
        <f ca="1" t="shared" si="2422"/>
        <v>0.0103869180199605</v>
      </c>
      <c r="G324" s="28">
        <f ca="1">IF(F324&lt;=('Ejercicio 3 - TIR'!$D$18-'Ejercicio 3 - TIR'!$C$18)/('Ejercicio 3 - TIR'!$E$18-'Ejercicio 3 - TIR'!$C$18),'Ejercicio 3 - TIR'!$C$18+SQRT(('Ejercicio 3 - TIR'!$E$18-'Ejercicio 3 - TIR'!$C$18)*('Ejercicio 3 - TIR'!$D$18-'Ejercicio 3 - TIR'!$C$18)*F324),'Ejercicio 3 - TIR'!$E$18-SQRT(('Ejercicio 3 - TIR'!$E$18-'Ejercicio 3 - TIR'!$C$18)*('Ejercicio 3 - TIR'!$E$18-'Ejercicio 3 - TIR'!$D$18)*(1-F324)))</f>
        <v>31248.2138050006</v>
      </c>
      <c r="H324" s="27">
        <f ca="1" t="shared" ref="H324:L324" si="2423">RAND()</f>
        <v>0.258159213967098</v>
      </c>
      <c r="I324" s="28">
        <f ca="1">IF(H324&lt;=('Ejercicio 3 - TIR'!$D$18-'Ejercicio 3 - TIR'!$C$18)/('Ejercicio 3 - TIR'!$E$18-'Ejercicio 3 - TIR'!$C$18),'Ejercicio 3 - TIR'!$C$18+SQRT(('Ejercicio 3 - TIR'!$E$18-'Ejercicio 3 - TIR'!$C$18)*('Ejercicio 3 - TIR'!$D$18-'Ejercicio 3 - TIR'!$C$18)*H324),'Ejercicio 3 - TIR'!$E$18-SQRT(('Ejercicio 3 - TIR'!$E$18-'Ejercicio 3 - TIR'!$C$18)*('Ejercicio 3 - TIR'!$E$18-'Ejercicio 3 - TIR'!$D$18)*(1-H324)))</f>
        <v>36222.8516047761</v>
      </c>
      <c r="J324" s="27">
        <f ca="1" t="shared" si="2423"/>
        <v>0.439164911639256</v>
      </c>
      <c r="K324" s="28">
        <f ca="1">IF(J324&lt;=('Ejercicio 3 - TIR'!$D$18-'Ejercicio 3 - TIR'!$C$18)/('Ejercicio 3 - TIR'!$E$18-'Ejercicio 3 - TIR'!$C$18),'Ejercicio 3 - TIR'!$C$18+SQRT(('Ejercicio 3 - TIR'!$E$18-'Ejercicio 3 - TIR'!$C$18)*('Ejercicio 3 - TIR'!$D$18-'Ejercicio 3 - TIR'!$C$18)*J324),'Ejercicio 3 - TIR'!$E$18-SQRT(('Ejercicio 3 - TIR'!$E$18-'Ejercicio 3 - TIR'!$C$18)*('Ejercicio 3 - TIR'!$E$18-'Ejercicio 3 - TIR'!$D$18)*(1-J324)))</f>
        <v>38116.3253228224</v>
      </c>
      <c r="L324" s="27">
        <f ca="1" t="shared" si="2423"/>
        <v>0.906644011221138</v>
      </c>
      <c r="M324" s="28">
        <f ca="1">IF(L324&lt;=('Ejercicio 3 - TIR'!$D$18-'Ejercicio 3 - TIR'!$C$18)/('Ejercicio 3 - TIR'!$E$18-'Ejercicio 3 - TIR'!$C$18),'Ejercicio 3 - TIR'!$C$18+SQRT(('Ejercicio 3 - TIR'!$E$18-'Ejercicio 3 - TIR'!$C$18)*('Ejercicio 3 - TIR'!$D$18-'Ejercicio 3 - TIR'!$C$18)*L324),'Ejercicio 3 - TIR'!$E$18-SQRT(('Ejercicio 3 - TIR'!$E$18-'Ejercicio 3 - TIR'!$C$18)*('Ejercicio 3 - TIR'!$E$18-'Ejercicio 3 - TIR'!$D$18)*(1-L324)))</f>
        <v>42353.927597662</v>
      </c>
      <c r="N324" s="27">
        <f ca="1" t="shared" ref="N324:R324" si="2424">RAND()</f>
        <v>0.248259411509472</v>
      </c>
      <c r="O324" s="28">
        <f ca="1">IF(N324&lt;=('Ejercicio 3 - TIR'!$D$18-'Ejercicio 3 - TIR'!$C$18)/('Ejercicio 3 - TIR'!$E$18-'Ejercicio 3 - TIR'!$C$18),'Ejercicio 3 - TIR'!$C$18+SQRT(('Ejercicio 3 - TIR'!$E$18-'Ejercicio 3 - TIR'!$C$18)*('Ejercicio 3 - TIR'!$D$18-'Ejercicio 3 - TIR'!$C$18)*N324),'Ejercicio 3 - TIR'!$E$18-SQRT(('Ejercicio 3 - TIR'!$E$18-'Ejercicio 3 - TIR'!$C$18)*('Ejercicio 3 - TIR'!$E$18-'Ejercicio 3 - TIR'!$D$18)*(1-N324)))</f>
        <v>36102.3693534906</v>
      </c>
      <c r="P324" s="27">
        <f ca="1" t="shared" si="2424"/>
        <v>0.883162452825122</v>
      </c>
      <c r="Q324" s="29">
        <f ca="1">IF(P324&lt;=('Ejercicio 3 - TIR'!$D$22-'Ejercicio 3 - TIR'!$C$22)/('Ejercicio 3 - TIR'!$E$22-'Ejercicio 3 - TIR'!$C$22),'Ejercicio 3 - TIR'!$C$22+SQRT(('Ejercicio 3 - TIR'!$E$22-'Ejercicio 3 - TIR'!$C$22)*('Ejercicio 3 - TIR'!$D$22-'Ejercicio 3 - TIR'!$C$22)*P324),'Ejercicio 3 - TIR'!$E$22-SQRT(('Ejercicio 3 - TIR'!$E$22-'Ejercicio 3 - TIR'!$C$22)*('Ejercicio 3 - TIR'!$E$22-'Ejercicio 3 - TIR'!$D$22)*(1-P324)))</f>
        <v>0.165498014449229</v>
      </c>
      <c r="R324" s="27">
        <f ca="1" t="shared" si="2424"/>
        <v>0.885270281302841</v>
      </c>
      <c r="S324" s="29">
        <f ca="1">IF(R324&lt;=('Ejercicio 3 - TIR'!$D$23-'Ejercicio 3 - TIR'!$C$23)/('Ejercicio 3 - TIR'!$E$23-'Ejercicio 3 - TIR'!$C$23),'Ejercicio 3 - TIR'!$C$23+SQRT(('Ejercicio 3 - TIR'!$E$23-'Ejercicio 3 - TIR'!$C$23)*('Ejercicio 3 - TIR'!$D$23-'Ejercicio 3 - TIR'!$C$23)*R324),'Ejercicio 3 - TIR'!$E$23-SQRT(('Ejercicio 3 - TIR'!$E$23-'Ejercicio 3 - TIR'!$C$23)*('Ejercicio 3 - TIR'!$E$23-'Ejercicio 3 - TIR'!$D$23)*(1-R324)))</f>
        <v>0.165629422640169</v>
      </c>
      <c r="T324" s="27">
        <f ca="1" t="shared" ref="T324:X324" si="2425">RAND()</f>
        <v>0.435973244995065</v>
      </c>
      <c r="U324" s="29">
        <f ca="1">IF(T324&lt;=('Ejercicio 3 - TIR'!$D$24-'Ejercicio 3 - TIR'!$C$24)/('Ejercicio 3 - TIR'!$E$24-'Ejercicio 3 - TIR'!$C$24),'Ejercicio 3 - TIR'!$C$24+SQRT(('Ejercicio 3 - TIR'!$E$24-'Ejercicio 3 - TIR'!$C$24)*('Ejercicio 3 - TIR'!$D$24-'Ejercicio 3 - TIR'!$C$24)*T324),'Ejercicio 3 - TIR'!$E$24-SQRT(('Ejercicio 3 - TIR'!$E$24-'Ejercicio 3 - TIR'!$C$24)*('Ejercicio 3 - TIR'!$E$24-'Ejercicio 3 - TIR'!$D$24)*(1-T324)))</f>
        <v>0.180259907976782</v>
      </c>
      <c r="V324" s="27">
        <f ca="1" t="shared" si="2425"/>
        <v>0.622839625412681</v>
      </c>
      <c r="W324" s="29">
        <f ca="1">IF(V324&lt;=('Ejercicio 3 - TIR'!$D$25-'Ejercicio 3 - TIR'!$C$25)/('Ejercicio 3 - TIR'!$E$25-'Ejercicio 3 - TIR'!$C$25),'Ejercicio 3 - TIR'!$C$25+SQRT(('Ejercicio 3 - TIR'!$E$25-'Ejercicio 3 - TIR'!$C$25)*('Ejercicio 3 - TIR'!$D$25-'Ejercicio 3 - TIR'!$C$25)*V324),'Ejercicio 3 - TIR'!$E$25-SQRT(('Ejercicio 3 - TIR'!$E$25-'Ejercicio 3 - TIR'!$C$25)*('Ejercicio 3 - TIR'!$E$25-'Ejercicio 3 - TIR'!$D$25)*(1-V324)))</f>
        <v>0.213667351994995</v>
      </c>
      <c r="X324" s="27">
        <f ca="1" t="shared" si="2425"/>
        <v>0.00573884913115652</v>
      </c>
      <c r="Y324" s="29">
        <f ca="1">IF(X324&lt;=('Ejercicio 3 - TIR'!$D$26-'Ejercicio 3 - TIR'!$C$26)/('Ejercicio 3 - TIR'!$E$26-'Ejercicio 3 - TIR'!$C$26),'Ejercicio 3 - TIR'!$C$26+SQRT(('Ejercicio 3 - TIR'!$E$26-'Ejercicio 3 - TIR'!$C$26)*('Ejercicio 3 - TIR'!$D$26-'Ejercicio 3 - TIR'!$C$26)*X324),'Ejercicio 3 - TIR'!$E$26-SQRT(('Ejercicio 3 - TIR'!$E$26-'Ejercicio 3 - TIR'!$C$26)*('Ejercicio 3 - TIR'!$E$26-'Ejercicio 3 - TIR'!$D$26)*(1-X324)))</f>
        <v>0.19393635524999</v>
      </c>
      <c r="Z324" s="27">
        <f ca="1" t="shared" si="2384"/>
        <v>1.16549801444923</v>
      </c>
      <c r="AA324" s="27">
        <f ca="1" t="shared" si="2385"/>
        <v>1.35853877767072</v>
      </c>
      <c r="AB324" s="27">
        <f ca="1" t="shared" si="2386"/>
        <v>1.60342885271653</v>
      </c>
      <c r="AC324" s="27">
        <f ca="1" t="shared" si="2387"/>
        <v>1.94602924978885</v>
      </c>
      <c r="AD324" s="27">
        <f ca="1" t="shared" si="2388"/>
        <v>2.32343506970277</v>
      </c>
      <c r="AE324" s="26">
        <f ca="1" t="shared" si="2389"/>
        <v>5969.65591297254</v>
      </c>
      <c r="AF324" s="26">
        <f ca="1" t="shared" si="2390"/>
        <v>6958.40657519865</v>
      </c>
      <c r="AG324" s="26">
        <f ca="1" t="shared" si="2391"/>
        <v>8212.728304109</v>
      </c>
      <c r="AH324" s="26">
        <f ca="1" t="shared" si="2392"/>
        <v>9967.52021350231</v>
      </c>
      <c r="AI324" s="26">
        <f ca="1" t="shared" si="2393"/>
        <v>11900.5847545895</v>
      </c>
      <c r="AJ324" s="28">
        <f ca="1" t="shared" si="2394"/>
        <v>36419.7311448132</v>
      </c>
      <c r="AK324" s="28">
        <f ca="1" t="shared" si="2395"/>
        <v>49210.1485429004</v>
      </c>
      <c r="AL324" s="28">
        <f ca="1" t="shared" si="2396"/>
        <v>61116.8157821432</v>
      </c>
      <c r="AM324" s="28">
        <f ca="1" t="shared" si="2397"/>
        <v>82421.9819484893</v>
      </c>
      <c r="AN324" s="28">
        <f ca="1" t="shared" si="2398"/>
        <v>83881.5110552623</v>
      </c>
      <c r="AO324" s="28">
        <f ca="1">C324/'Ejercicio 3 - TIR'!$D$7</f>
        <v>12930.7960595934</v>
      </c>
      <c r="AP324" s="28">
        <f ca="1" t="shared" si="2399"/>
        <v>23488.9350852198</v>
      </c>
      <c r="AQ324" s="28">
        <f ca="1" t="shared" si="2400"/>
        <v>36279.3524833069</v>
      </c>
      <c r="AR324" s="28">
        <f ca="1" t="shared" si="2401"/>
        <v>48186.0197225498</v>
      </c>
      <c r="AS324" s="28">
        <f ca="1" t="shared" si="2402"/>
        <v>69491.1858888959</v>
      </c>
      <c r="AT324" s="28">
        <f ca="1" t="shared" si="2403"/>
        <v>70950.7149956689</v>
      </c>
      <c r="AU324" s="28">
        <f ca="1">AP324*'Ejercicio 3 - TIR'!$D$5</f>
        <v>11744.4675426099</v>
      </c>
      <c r="AV324" s="28">
        <f ca="1">AQ324*'Ejercicio 3 - TIR'!$D$5</f>
        <v>18139.6762416535</v>
      </c>
      <c r="AW324" s="28">
        <f ca="1">AR324*'Ejercicio 3 - TIR'!$D$5</f>
        <v>24093.0098612749</v>
      </c>
      <c r="AX324" s="28">
        <f ca="1">AS324*'Ejercicio 3 - TIR'!$D$5</f>
        <v>34745.5929444479</v>
      </c>
      <c r="AY324" s="28">
        <f ca="1">AT324*'Ejercicio 3 - TIR'!$D$5</f>
        <v>35475.3574978345</v>
      </c>
      <c r="AZ324" s="28">
        <f ca="1" t="shared" ref="AZ324:BD324" si="2426">AJ324-AU324-AE324</f>
        <v>18705.6076892308</v>
      </c>
      <c r="BA324" s="28">
        <f ca="1" t="shared" si="2426"/>
        <v>24112.0657260482</v>
      </c>
      <c r="BB324" s="28">
        <f ca="1" t="shared" si="2426"/>
        <v>28811.0776167593</v>
      </c>
      <c r="BC324" s="28">
        <f ca="1" t="shared" si="2426"/>
        <v>37708.8687905391</v>
      </c>
      <c r="BD324" s="28">
        <f ca="1" t="shared" si="2426"/>
        <v>36505.5688028383</v>
      </c>
      <c r="BE324" s="28">
        <f ca="1" t="shared" ref="BE324:BI324" si="2427">AZ324/Z324</f>
        <v>16049.4547887071</v>
      </c>
      <c r="BF324" s="28">
        <f ca="1" t="shared" si="2427"/>
        <v>17748.5296131109</v>
      </c>
      <c r="BG324" s="28">
        <f ca="1" t="shared" si="2427"/>
        <v>17968.4166016768</v>
      </c>
      <c r="BH324" s="28">
        <f ca="1" t="shared" si="2427"/>
        <v>19377.3391610792</v>
      </c>
      <c r="BI324" s="28">
        <f ca="1" t="shared" si="2427"/>
        <v>15711.8954081675</v>
      </c>
      <c r="BJ324" s="28">
        <f ca="1" t="shared" si="2406"/>
        <v>83808.3039752355</v>
      </c>
      <c r="BK324" s="28">
        <f ca="1" t="shared" si="2407"/>
        <v>30043.8650440337</v>
      </c>
      <c r="BL324" s="28">
        <f ca="1" t="shared" si="2408"/>
        <v>113852.169019269</v>
      </c>
      <c r="BM324" s="28">
        <f ca="1">BK324*'Ejercicio 3 - TIR'!$D$5</f>
        <v>15021.9325220168</v>
      </c>
      <c r="BN324" s="28">
        <f ca="1" t="shared" si="2409"/>
        <v>98830.2364972524</v>
      </c>
      <c r="BO324" s="28">
        <f ca="1" t="shared" si="2410"/>
        <v>42536.2592593972</v>
      </c>
      <c r="BP324" s="28">
        <f ca="1" t="shared" si="2411"/>
        <v>-100724.841527568</v>
      </c>
      <c r="BQ324" s="28">
        <f ca="1" t="shared" ref="BQ324:BT324" si="2428">BE324</f>
        <v>16049.4547887071</v>
      </c>
      <c r="BR324" s="28">
        <f ca="1" t="shared" si="2428"/>
        <v>17748.5296131109</v>
      </c>
      <c r="BS324" s="28">
        <f ca="1" t="shared" si="2428"/>
        <v>17968.4166016768</v>
      </c>
      <c r="BT324" s="28">
        <f ca="1" t="shared" si="2428"/>
        <v>19377.3391610792</v>
      </c>
      <c r="BU324" s="28">
        <f ca="1" t="shared" si="2413"/>
        <v>58248.1546675647</v>
      </c>
      <c r="BV324" s="30">
        <f ca="1" t="shared" si="2414"/>
        <v>7.22842146656564</v>
      </c>
    </row>
    <row r="325" ht="15" customHeight="1" spans="1:74">
      <c r="A325" s="26">
        <v>324</v>
      </c>
      <c r="B325" s="27">
        <f ca="1" t="shared" ref="B325:F325" si="2429">RAND()</f>
        <v>0.980562457865097</v>
      </c>
      <c r="C325" s="28">
        <f ca="1">IF(B325&lt;=('Ejercicio 3 - TIR'!$D$13-'Ejercicio 3 - TIR'!$C$13)/('Ejercicio 3 - TIR'!$E$13-'Ejercicio 3 - TIR'!$C$13),'Ejercicio 3 - TIR'!$C$13+SQRT(('Ejercicio 3 - TIR'!$E$13-'Ejercicio 3 - TIR'!$C$13)*('Ejercicio 3 - TIR'!$D$13-'Ejercicio 3 - TIR'!$C$13)*B325),'Ejercicio 3 - TIR'!$E$13-SQRT(('Ejercicio 3 - TIR'!$E$13-'Ejercicio 3 - TIR'!$C$13)*('Ejercicio 3 - TIR'!$E$13-'Ejercicio 3 - TIR'!$D$13)*(1-B325)))</f>
        <v>95170.3985089985</v>
      </c>
      <c r="D325" s="27">
        <f ca="1" t="shared" si="2429"/>
        <v>0.0948885064667659</v>
      </c>
      <c r="E325" s="28">
        <f ca="1">IF(D325&lt;=('Ejercicio 3 - TIR'!$D$14-'Ejercicio 3 - TIR'!$C$14)/('Ejercicio 3 - TIR'!$E$14-'Ejercicio 3 - TIR'!$C$14),'Ejercicio 3 - TIR'!$C$14+SQRT(('Ejercicio 3 - TIR'!$E$14-'Ejercicio 3 - TIR'!$C$14)*('Ejercicio 3 - TIR'!$D$14-'Ejercicio 3 - TIR'!$C$14)*D325),'Ejercicio 3 - TIR'!$E$14-SQRT(('Ejercicio 3 - TIR'!$E$14-'Ejercicio 3 - TIR'!$C$14)*('Ejercicio 3 - TIR'!$E$14-'Ejercicio 3 - TIR'!$D$14)*(1-D325)))</f>
        <v>27667.7027542452</v>
      </c>
      <c r="F325" s="27">
        <f ca="1" t="shared" si="2429"/>
        <v>0.0300712367897213</v>
      </c>
      <c r="G325" s="28">
        <f ca="1">IF(F325&lt;=('Ejercicio 3 - TIR'!$D$18-'Ejercicio 3 - TIR'!$C$18)/('Ejercicio 3 - TIR'!$E$18-'Ejercicio 3 - TIR'!$C$18),'Ejercicio 3 - TIR'!$C$18+SQRT(('Ejercicio 3 - TIR'!$E$18-'Ejercicio 3 - TIR'!$C$18)*('Ejercicio 3 - TIR'!$D$18-'Ejercicio 3 - TIR'!$C$18)*F325),'Ejercicio 3 - TIR'!$E$18-SQRT(('Ejercicio 3 - TIR'!$E$18-'Ejercicio 3 - TIR'!$C$18)*('Ejercicio 3 - TIR'!$E$18-'Ejercicio 3 - TIR'!$D$18)*(1-F325)))</f>
        <v>32123.8374510443</v>
      </c>
      <c r="H325" s="27">
        <f ca="1" t="shared" ref="H325:L325" si="2430">RAND()</f>
        <v>0.297829541334819</v>
      </c>
      <c r="I325" s="28">
        <f ca="1">IF(H325&lt;=('Ejercicio 3 - TIR'!$D$18-'Ejercicio 3 - TIR'!$C$18)/('Ejercicio 3 - TIR'!$E$18-'Ejercicio 3 - TIR'!$C$18),'Ejercicio 3 - TIR'!$C$18+SQRT(('Ejercicio 3 - TIR'!$E$18-'Ejercicio 3 - TIR'!$C$18)*('Ejercicio 3 - TIR'!$D$18-'Ejercicio 3 - TIR'!$C$18)*H325),'Ejercicio 3 - TIR'!$E$18-SQRT(('Ejercicio 3 - TIR'!$E$18-'Ejercicio 3 - TIR'!$C$18)*('Ejercicio 3 - TIR'!$E$18-'Ejercicio 3 - TIR'!$D$18)*(1-H325)))</f>
        <v>36683.8934162824</v>
      </c>
      <c r="J325" s="27">
        <f ca="1" t="shared" si="2430"/>
        <v>0.380775424336865</v>
      </c>
      <c r="K325" s="28">
        <f ca="1">IF(J325&lt;=('Ejercicio 3 - TIR'!$D$18-'Ejercicio 3 - TIR'!$C$18)/('Ejercicio 3 - TIR'!$E$18-'Ejercicio 3 - TIR'!$C$18),'Ejercicio 3 - TIR'!$C$18+SQRT(('Ejercicio 3 - TIR'!$E$18-'Ejercicio 3 - TIR'!$C$18)*('Ejercicio 3 - TIR'!$D$18-'Ejercicio 3 - TIR'!$C$18)*J325),'Ejercicio 3 - TIR'!$E$18-SQRT(('Ejercicio 3 - TIR'!$E$18-'Ejercicio 3 - TIR'!$C$18)*('Ejercicio 3 - TIR'!$E$18-'Ejercicio 3 - TIR'!$D$18)*(1-J325)))</f>
        <v>37557.5335692625</v>
      </c>
      <c r="L325" s="27">
        <f ca="1" t="shared" si="2430"/>
        <v>0.946267242167681</v>
      </c>
      <c r="M325" s="28">
        <f ca="1">IF(L325&lt;=('Ejercicio 3 - TIR'!$D$18-'Ejercicio 3 - TIR'!$C$18)/('Ejercicio 3 - TIR'!$E$18-'Ejercicio 3 - TIR'!$C$18),'Ejercicio 3 - TIR'!$C$18+SQRT(('Ejercicio 3 - TIR'!$E$18-'Ejercicio 3 - TIR'!$C$18)*('Ejercicio 3 - TIR'!$D$18-'Ejercicio 3 - TIR'!$C$18)*L325),'Ejercicio 3 - TIR'!$E$18-SQRT(('Ejercicio 3 - TIR'!$E$18-'Ejercicio 3 - TIR'!$C$18)*('Ejercicio 3 - TIR'!$E$18-'Ejercicio 3 - TIR'!$D$18)*(1-L325)))</f>
        <v>42992.5247604456</v>
      </c>
      <c r="N325" s="27">
        <f ca="1" t="shared" ref="N325:R325" si="2431">RAND()</f>
        <v>0.868091171089046</v>
      </c>
      <c r="O325" s="28">
        <f ca="1">IF(N325&lt;=('Ejercicio 3 - TIR'!$D$18-'Ejercicio 3 - TIR'!$C$18)/('Ejercicio 3 - TIR'!$E$18-'Ejercicio 3 - TIR'!$C$18),'Ejercicio 3 - TIR'!$C$18+SQRT(('Ejercicio 3 - TIR'!$E$18-'Ejercicio 3 - TIR'!$C$18)*('Ejercicio 3 - TIR'!$D$18-'Ejercicio 3 - TIR'!$C$18)*N325),'Ejercicio 3 - TIR'!$E$18-SQRT(('Ejercicio 3 - TIR'!$E$18-'Ejercicio 3 - TIR'!$C$18)*('Ejercicio 3 - TIR'!$E$18-'Ejercicio 3 - TIR'!$D$18)*(1-N325)))</f>
        <v>41854.6602459636</v>
      </c>
      <c r="P325" s="27">
        <f ca="1" t="shared" si="2431"/>
        <v>0.863488789917396</v>
      </c>
      <c r="Q325" s="29">
        <f ca="1">IF(P325&lt;=('Ejercicio 3 - TIR'!$D$22-'Ejercicio 3 - TIR'!$C$22)/('Ejercicio 3 - TIR'!$E$22-'Ejercicio 3 - TIR'!$C$22),'Ejercicio 3 - TIR'!$C$22+SQRT(('Ejercicio 3 - TIR'!$E$22-'Ejercicio 3 - TIR'!$C$22)*('Ejercicio 3 - TIR'!$D$22-'Ejercicio 3 - TIR'!$C$22)*P325),'Ejercicio 3 - TIR'!$E$22-SQRT(('Ejercicio 3 - TIR'!$E$22-'Ejercicio 3 - TIR'!$C$22)*('Ejercicio 3 - TIR'!$E$22-'Ejercicio 3 - TIR'!$D$22)*(1-P325)))</f>
        <v>0.164324535791605</v>
      </c>
      <c r="R325" s="27">
        <f ca="1" t="shared" si="2431"/>
        <v>0.464866997639019</v>
      </c>
      <c r="S325" s="29">
        <f ca="1">IF(R325&lt;=('Ejercicio 3 - TIR'!$D$23-'Ejercicio 3 - TIR'!$C$23)/('Ejercicio 3 - TIR'!$E$23-'Ejercicio 3 - TIR'!$C$23),'Ejercicio 3 - TIR'!$C$23+SQRT(('Ejercicio 3 - TIR'!$E$23-'Ejercicio 3 - TIR'!$C$23)*('Ejercicio 3 - TIR'!$D$23-'Ejercicio 3 - TIR'!$C$23)*R325),'Ejercicio 3 - TIR'!$E$23-SQRT(('Ejercicio 3 - TIR'!$E$23-'Ejercicio 3 - TIR'!$C$23)*('Ejercicio 3 - TIR'!$E$23-'Ejercicio 3 - TIR'!$D$23)*(1-R325)))</f>
        <v>0.148926814476368</v>
      </c>
      <c r="T325" s="27">
        <f ca="1" t="shared" ref="T325:X325" si="2432">RAND()</f>
        <v>0.324678271872336</v>
      </c>
      <c r="U325" s="29">
        <f ca="1">IF(T325&lt;=('Ejercicio 3 - TIR'!$D$24-'Ejercicio 3 - TIR'!$C$24)/('Ejercicio 3 - TIR'!$E$24-'Ejercicio 3 - TIR'!$C$24),'Ejercicio 3 - TIR'!$C$24+SQRT(('Ejercicio 3 - TIR'!$E$24-'Ejercicio 3 - TIR'!$C$24)*('Ejercicio 3 - TIR'!$D$24-'Ejercicio 3 - TIR'!$C$24)*T325),'Ejercicio 3 - TIR'!$E$24-SQRT(('Ejercicio 3 - TIR'!$E$24-'Ejercicio 3 - TIR'!$C$24)*('Ejercicio 3 - TIR'!$E$24-'Ejercicio 3 - TIR'!$D$24)*(1-T325)))</f>
        <v>0.176111766905591</v>
      </c>
      <c r="V325" s="27">
        <f ca="1" t="shared" si="2432"/>
        <v>0.474129905830313</v>
      </c>
      <c r="W325" s="29">
        <f ca="1">IF(V325&lt;=('Ejercicio 3 - TIR'!$D$25-'Ejercicio 3 - TIR'!$C$25)/('Ejercicio 3 - TIR'!$E$25-'Ejercicio 3 - TIR'!$C$25),'Ejercicio 3 - TIR'!$C$25+SQRT(('Ejercicio 3 - TIR'!$E$25-'Ejercicio 3 - TIR'!$C$25)*('Ejercicio 3 - TIR'!$D$25-'Ejercicio 3 - TIR'!$C$25)*V325),'Ejercicio 3 - TIR'!$E$25-SQRT(('Ejercicio 3 - TIR'!$E$25-'Ejercicio 3 - TIR'!$C$25)*('Ejercicio 3 - TIR'!$E$25-'Ejercicio 3 - TIR'!$D$25)*(1-V325)))</f>
        <v>0.207098422761</v>
      </c>
      <c r="X325" s="27">
        <f ca="1" t="shared" si="2432"/>
        <v>0.408320058013564</v>
      </c>
      <c r="Y325" s="29">
        <f ca="1">IF(X325&lt;=('Ejercicio 3 - TIR'!$D$26-'Ejercicio 3 - TIR'!$C$26)/('Ejercicio 3 - TIR'!$E$26-'Ejercicio 3 - TIR'!$C$26),'Ejercicio 3 - TIR'!$C$26+SQRT(('Ejercicio 3 - TIR'!$E$26-'Ejercicio 3 - TIR'!$C$26)*('Ejercicio 3 - TIR'!$D$26-'Ejercicio 3 - TIR'!$C$26)*X325),'Ejercicio 3 - TIR'!$E$26-SQRT(('Ejercicio 3 - TIR'!$E$26-'Ejercicio 3 - TIR'!$C$26)*('Ejercicio 3 - TIR'!$E$26-'Ejercicio 3 - TIR'!$D$26)*(1-X325)))</f>
        <v>0.223475034836572</v>
      </c>
      <c r="Z325" s="27">
        <f ca="1" t="shared" si="2384"/>
        <v>1.1643245357916</v>
      </c>
      <c r="AA325" s="27">
        <f ca="1" t="shared" si="2385"/>
        <v>1.33772367992372</v>
      </c>
      <c r="AB325" s="27">
        <f ca="1" t="shared" si="2386"/>
        <v>1.57331256082654</v>
      </c>
      <c r="AC325" s="27">
        <f ca="1" t="shared" si="2387"/>
        <v>1.89914311068379</v>
      </c>
      <c r="AD325" s="27">
        <f ca="1" t="shared" si="2388"/>
        <v>2.32355418350348</v>
      </c>
      <c r="AE325" s="26">
        <f ca="1" t="shared" si="2389"/>
        <v>4546.48241151144</v>
      </c>
      <c r="AF325" s="26">
        <f ca="1" t="shared" si="2390"/>
        <v>5223.57555413068</v>
      </c>
      <c r="AG325" s="26">
        <f ca="1" t="shared" si="2391"/>
        <v>6143.50867453348</v>
      </c>
      <c r="AH325" s="26">
        <f ca="1" t="shared" si="2392"/>
        <v>7415.81963124789</v>
      </c>
      <c r="AI325" s="26">
        <f ca="1" t="shared" si="2393"/>
        <v>9073.07018168274</v>
      </c>
      <c r="AJ325" s="28">
        <f ca="1" t="shared" si="2394"/>
        <v>37402.5721280321</v>
      </c>
      <c r="AK325" s="28">
        <f ca="1" t="shared" si="2395"/>
        <v>49072.9128947589</v>
      </c>
      <c r="AL325" s="28">
        <f ca="1" t="shared" si="2396"/>
        <v>59089.7393181852</v>
      </c>
      <c r="AM325" s="28">
        <f ca="1" t="shared" si="2397"/>
        <v>81648.9572097024</v>
      </c>
      <c r="AN325" s="28">
        <f ca="1" t="shared" si="2398"/>
        <v>97251.5709136256</v>
      </c>
      <c r="AO325" s="28">
        <f ca="1">C325/'Ejercicio 3 - TIR'!$D$7</f>
        <v>19034.0797017997</v>
      </c>
      <c r="AP325" s="28">
        <f ca="1" t="shared" si="2399"/>
        <v>18368.4924262324</v>
      </c>
      <c r="AQ325" s="28">
        <f ca="1" t="shared" si="2400"/>
        <v>30038.8331929592</v>
      </c>
      <c r="AR325" s="28">
        <f ca="1" t="shared" si="2401"/>
        <v>40055.6596163855</v>
      </c>
      <c r="AS325" s="28">
        <f ca="1" t="shared" si="2402"/>
        <v>62614.8775079027</v>
      </c>
      <c r="AT325" s="28">
        <f ca="1" t="shared" si="2403"/>
        <v>78217.4912118259</v>
      </c>
      <c r="AU325" s="28">
        <f ca="1">AP325*'Ejercicio 3 - TIR'!$D$5</f>
        <v>9184.24621311619</v>
      </c>
      <c r="AV325" s="28">
        <f ca="1">AQ325*'Ejercicio 3 - TIR'!$D$5</f>
        <v>15019.4165964796</v>
      </c>
      <c r="AW325" s="28">
        <f ca="1">AR325*'Ejercicio 3 - TIR'!$D$5</f>
        <v>20027.8298081927</v>
      </c>
      <c r="AX325" s="28">
        <f ca="1">AS325*'Ejercicio 3 - TIR'!$D$5</f>
        <v>31307.4387539513</v>
      </c>
      <c r="AY325" s="28">
        <f ca="1">AT325*'Ejercicio 3 - TIR'!$D$5</f>
        <v>39108.745605913</v>
      </c>
      <c r="AZ325" s="28">
        <f ca="1" t="shared" ref="AZ325:BD325" si="2433">AJ325-AU325-AE325</f>
        <v>23671.8435034044</v>
      </c>
      <c r="BA325" s="28">
        <f ca="1" t="shared" si="2433"/>
        <v>28829.9207441486</v>
      </c>
      <c r="BB325" s="28">
        <f ca="1" t="shared" si="2433"/>
        <v>32918.400835459</v>
      </c>
      <c r="BC325" s="28">
        <f ca="1" t="shared" si="2433"/>
        <v>42925.6988245032</v>
      </c>
      <c r="BD325" s="28">
        <f ca="1" t="shared" si="2433"/>
        <v>49069.7551260299</v>
      </c>
      <c r="BE325" s="28">
        <f ca="1" t="shared" ref="BE325:BI325" si="2434">AZ325/Z325</f>
        <v>20330.9668187232</v>
      </c>
      <c r="BF325" s="28">
        <f ca="1" t="shared" si="2434"/>
        <v>21551.4767188636</v>
      </c>
      <c r="BG325" s="28">
        <f ca="1" t="shared" si="2434"/>
        <v>20922.9886388025</v>
      </c>
      <c r="BH325" s="28">
        <f ca="1" t="shared" si="2434"/>
        <v>22602.6667411324</v>
      </c>
      <c r="BI325" s="28">
        <f ca="1" t="shared" si="2434"/>
        <v>21118.4036397387</v>
      </c>
      <c r="BJ325" s="28">
        <f ca="1" t="shared" si="2406"/>
        <v>64287.4064825572</v>
      </c>
      <c r="BK325" s="28">
        <f ca="1" t="shared" si="2407"/>
        <v>44226.7155202554</v>
      </c>
      <c r="BL325" s="28">
        <f ca="1" t="shared" si="2408"/>
        <v>108514.122002813</v>
      </c>
      <c r="BM325" s="28">
        <f ca="1">BK325*'Ejercicio 3 - TIR'!$D$5</f>
        <v>22113.3577601277</v>
      </c>
      <c r="BN325" s="28">
        <f ca="1" t="shared" si="2409"/>
        <v>86400.7642426849</v>
      </c>
      <c r="BO325" s="28">
        <f ca="1" t="shared" si="2410"/>
        <v>37184.7426051451</v>
      </c>
      <c r="BP325" s="28">
        <f ca="1" t="shared" si="2411"/>
        <v>-122838.101263244</v>
      </c>
      <c r="BQ325" s="28">
        <f ca="1" t="shared" ref="BQ325:BT325" si="2435">BE325</f>
        <v>20330.9668187232</v>
      </c>
      <c r="BR325" s="28">
        <f ca="1" t="shared" si="2435"/>
        <v>21551.4767188636</v>
      </c>
      <c r="BS325" s="28">
        <f ca="1" t="shared" si="2435"/>
        <v>20922.9886388025</v>
      </c>
      <c r="BT325" s="28">
        <f ca="1" t="shared" si="2435"/>
        <v>22602.6667411324</v>
      </c>
      <c r="BU325" s="28">
        <f ca="1" t="shared" si="2413"/>
        <v>58303.1462448837</v>
      </c>
      <c r="BV325" s="30">
        <f ca="1" t="shared" si="2414"/>
        <v>4.60549034481907</v>
      </c>
    </row>
    <row r="326" ht="15" customHeight="1" spans="1:74">
      <c r="A326" s="26">
        <v>325</v>
      </c>
      <c r="B326" s="27">
        <f ca="1" t="shared" ref="B326:F326" si="2436">RAND()</f>
        <v>0.167373928198519</v>
      </c>
      <c r="C326" s="28">
        <f ca="1">IF(B326&lt;=('Ejercicio 3 - TIR'!$D$13-'Ejercicio 3 - TIR'!$C$13)/('Ejercicio 3 - TIR'!$E$13-'Ejercicio 3 - TIR'!$C$13),'Ejercicio 3 - TIR'!$C$13+SQRT(('Ejercicio 3 - TIR'!$E$13-'Ejercicio 3 - TIR'!$C$13)*('Ejercicio 3 - TIR'!$D$13-'Ejercicio 3 - TIR'!$C$13)*B326),'Ejercicio 3 - TIR'!$E$13-SQRT(('Ejercicio 3 - TIR'!$E$13-'Ejercicio 3 - TIR'!$C$13)*('Ejercicio 3 - TIR'!$E$13-'Ejercicio 3 - TIR'!$D$13)*(1-B326)))</f>
        <v>68182.2717676332</v>
      </c>
      <c r="D326" s="27">
        <f ca="1" t="shared" si="2436"/>
        <v>0.664904372247844</v>
      </c>
      <c r="E326" s="28">
        <f ca="1">IF(D326&lt;=('Ejercicio 3 - TIR'!$D$14-'Ejercicio 3 - TIR'!$C$14)/('Ejercicio 3 - TIR'!$E$14-'Ejercicio 3 - TIR'!$C$14),'Ejercicio 3 - TIR'!$C$14+SQRT(('Ejercicio 3 - TIR'!$E$14-'Ejercicio 3 - TIR'!$C$14)*('Ejercicio 3 - TIR'!$D$14-'Ejercicio 3 - TIR'!$C$14)*D326),'Ejercicio 3 - TIR'!$E$14-SQRT(('Ejercicio 3 - TIR'!$E$14-'Ejercicio 3 - TIR'!$C$14)*('Ejercicio 3 - TIR'!$E$14-'Ejercicio 3 - TIR'!$D$14)*(1-D326)))</f>
        <v>32910.2648735779</v>
      </c>
      <c r="F326" s="27">
        <f ca="1" t="shared" si="2436"/>
        <v>0.575821517868442</v>
      </c>
      <c r="G326" s="28">
        <f ca="1">IF(F326&lt;=('Ejercicio 3 - TIR'!$D$18-'Ejercicio 3 - TIR'!$C$18)/('Ejercicio 3 - TIR'!$E$18-'Ejercicio 3 - TIR'!$C$18),'Ejercicio 3 - TIR'!$C$18+SQRT(('Ejercicio 3 - TIR'!$E$18-'Ejercicio 3 - TIR'!$C$18)*('Ejercicio 3 - TIR'!$D$18-'Ejercicio 3 - TIR'!$C$18)*F326),'Ejercicio 3 - TIR'!$E$18-SQRT(('Ejercicio 3 - TIR'!$E$18-'Ejercicio 3 - TIR'!$C$18)*('Ejercicio 3 - TIR'!$E$18-'Ejercicio 3 - TIR'!$D$18)*(1-F326)))</f>
        <v>39293.7197978133</v>
      </c>
      <c r="H326" s="27">
        <f ca="1" t="shared" ref="H326:L326" si="2437">RAND()</f>
        <v>0.591739032176145</v>
      </c>
      <c r="I326" s="28">
        <f ca="1">IF(H326&lt;=('Ejercicio 3 - TIR'!$D$18-'Ejercicio 3 - TIR'!$C$18)/('Ejercicio 3 - TIR'!$E$18-'Ejercicio 3 - TIR'!$C$18),'Ejercicio 3 - TIR'!$C$18+SQRT(('Ejercicio 3 - TIR'!$E$18-'Ejercicio 3 - TIR'!$C$18)*('Ejercicio 3 - TIR'!$D$18-'Ejercicio 3 - TIR'!$C$18)*H326),'Ejercicio 3 - TIR'!$E$18-SQRT(('Ejercicio 3 - TIR'!$E$18-'Ejercicio 3 - TIR'!$C$18)*('Ejercicio 3 - TIR'!$E$18-'Ejercicio 3 - TIR'!$D$18)*(1-H326)))</f>
        <v>39421.2979374618</v>
      </c>
      <c r="J326" s="27">
        <f ca="1" t="shared" si="2437"/>
        <v>0.0103818933309436</v>
      </c>
      <c r="K326" s="28">
        <f ca="1">IF(J326&lt;=('Ejercicio 3 - TIR'!$D$18-'Ejercicio 3 - TIR'!$C$18)/('Ejercicio 3 - TIR'!$E$18-'Ejercicio 3 - TIR'!$C$18),'Ejercicio 3 - TIR'!$C$18+SQRT(('Ejercicio 3 - TIR'!$E$18-'Ejercicio 3 - TIR'!$C$18)*('Ejercicio 3 - TIR'!$D$18-'Ejercicio 3 - TIR'!$C$18)*J326),'Ejercicio 3 - TIR'!$E$18-SQRT(('Ejercicio 3 - TIR'!$E$18-'Ejercicio 3 - TIR'!$C$18)*('Ejercicio 3 - TIR'!$E$18-'Ejercicio 3 - TIR'!$D$18)*(1-J326)))</f>
        <v>31247.911855718</v>
      </c>
      <c r="L326" s="27">
        <f ca="1" t="shared" si="2437"/>
        <v>0.171306524388248</v>
      </c>
      <c r="M326" s="28">
        <f ca="1">IF(L326&lt;=('Ejercicio 3 - TIR'!$D$18-'Ejercicio 3 - TIR'!$C$18)/('Ejercicio 3 - TIR'!$E$18-'Ejercicio 3 - TIR'!$C$18),'Ejercicio 3 - TIR'!$C$18+SQRT(('Ejercicio 3 - TIR'!$E$18-'Ejercicio 3 - TIR'!$C$18)*('Ejercicio 3 - TIR'!$D$18-'Ejercicio 3 - TIR'!$C$18)*L326),'Ejercicio 3 - TIR'!$E$18-SQRT(('Ejercicio 3 - TIR'!$E$18-'Ejercicio 3 - TIR'!$C$18)*('Ejercicio 3 - TIR'!$E$18-'Ejercicio 3 - TIR'!$D$18)*(1-L326)))</f>
        <v>35069.1201069058</v>
      </c>
      <c r="N326" s="27">
        <f ca="1" t="shared" ref="N326:R326" si="2438">RAND()</f>
        <v>0.292245060347983</v>
      </c>
      <c r="O326" s="28">
        <f ca="1">IF(N326&lt;=('Ejercicio 3 - TIR'!$D$18-'Ejercicio 3 - TIR'!$C$18)/('Ejercicio 3 - TIR'!$E$18-'Ejercicio 3 - TIR'!$C$18),'Ejercicio 3 - TIR'!$C$18+SQRT(('Ejercicio 3 - TIR'!$E$18-'Ejercicio 3 - TIR'!$C$18)*('Ejercicio 3 - TIR'!$D$18-'Ejercicio 3 - TIR'!$C$18)*N326),'Ejercicio 3 - TIR'!$E$18-SQRT(('Ejercicio 3 - TIR'!$E$18-'Ejercicio 3 - TIR'!$C$18)*('Ejercicio 3 - TIR'!$E$18-'Ejercicio 3 - TIR'!$D$18)*(1-N326)))</f>
        <v>36620.933397354</v>
      </c>
      <c r="P326" s="27">
        <f ca="1" t="shared" si="2438"/>
        <v>0.265964124127014</v>
      </c>
      <c r="Q326" s="29">
        <f ca="1">IF(P326&lt;=('Ejercicio 3 - TIR'!$D$22-'Ejercicio 3 - TIR'!$C$22)/('Ejercicio 3 - TIR'!$E$22-'Ejercicio 3 - TIR'!$C$22),'Ejercicio 3 - TIR'!$C$22+SQRT(('Ejercicio 3 - TIR'!$E$22-'Ejercicio 3 - TIR'!$C$22)*('Ejercicio 3 - TIR'!$D$22-'Ejercicio 3 - TIR'!$C$22)*P326),'Ejercicio 3 - TIR'!$E$22-SQRT(('Ejercicio 3 - TIR'!$E$22-'Ejercicio 3 - TIR'!$C$22)*('Ejercicio 3 - TIR'!$E$22-'Ejercicio 3 - TIR'!$D$22)*(1-P326)))</f>
        <v>0.141880023387296</v>
      </c>
      <c r="R326" s="27">
        <f ca="1" t="shared" si="2438"/>
        <v>0.269113596078938</v>
      </c>
      <c r="S326" s="29">
        <f ca="1">IF(R326&lt;=('Ejercicio 3 - TIR'!$D$23-'Ejercicio 3 - TIR'!$C$23)/('Ejercicio 3 - TIR'!$E$23-'Ejercicio 3 - TIR'!$C$23),'Ejercicio 3 - TIR'!$C$23+SQRT(('Ejercicio 3 - TIR'!$E$23-'Ejercicio 3 - TIR'!$C$23)*('Ejercicio 3 - TIR'!$D$23-'Ejercicio 3 - TIR'!$C$23)*R326),'Ejercicio 3 - TIR'!$E$23-SQRT(('Ejercicio 3 - TIR'!$E$23-'Ejercicio 3 - TIR'!$C$23)*('Ejercicio 3 - TIR'!$E$23-'Ejercicio 3 - TIR'!$D$23)*(1-R326)))</f>
        <v>0.142009190647138</v>
      </c>
      <c r="T326" s="27">
        <f ca="1" t="shared" ref="T326:X326" si="2439">RAND()</f>
        <v>0.557688819129526</v>
      </c>
      <c r="U326" s="29">
        <f ca="1">IF(T326&lt;=('Ejercicio 3 - TIR'!$D$24-'Ejercicio 3 - TIR'!$C$24)/('Ejercicio 3 - TIR'!$E$24-'Ejercicio 3 - TIR'!$C$24),'Ejercicio 3 - TIR'!$C$24+SQRT(('Ejercicio 3 - TIR'!$E$24-'Ejercicio 3 - TIR'!$C$24)*('Ejercicio 3 - TIR'!$D$24-'Ejercicio 3 - TIR'!$C$24)*T326),'Ejercicio 3 - TIR'!$E$24-SQRT(('Ejercicio 3 - TIR'!$E$24-'Ejercicio 3 - TIR'!$C$24)*('Ejercicio 3 - TIR'!$E$24-'Ejercicio 3 - TIR'!$D$24)*(1-T326)))</f>
        <v>0.184808078960686</v>
      </c>
      <c r="V326" s="27">
        <f ca="1" t="shared" si="2439"/>
        <v>0.813716609520681</v>
      </c>
      <c r="W326" s="29">
        <f ca="1">IF(V326&lt;=('Ejercicio 3 - TIR'!$D$25-'Ejercicio 3 - TIR'!$C$25)/('Ejercicio 3 - TIR'!$E$25-'Ejercicio 3 - TIR'!$C$25),'Ejercicio 3 - TIR'!$C$25+SQRT(('Ejercicio 3 - TIR'!$E$25-'Ejercicio 3 - TIR'!$C$25)*('Ejercicio 3 - TIR'!$D$25-'Ejercicio 3 - TIR'!$C$25)*V326),'Ejercicio 3 - TIR'!$E$25-SQRT(('Ejercicio 3 - TIR'!$E$25-'Ejercicio 3 - TIR'!$C$25)*('Ejercicio 3 - TIR'!$E$25-'Ejercicio 3 - TIR'!$D$25)*(1-V326)))</f>
        <v>0.224465868593633</v>
      </c>
      <c r="X326" s="27">
        <f ca="1" t="shared" si="2439"/>
        <v>0.89637142129261</v>
      </c>
      <c r="Y326" s="29">
        <f ca="1">IF(X326&lt;=('Ejercicio 3 - TIR'!$D$26-'Ejercicio 3 - TIR'!$C$26)/('Ejercicio 3 - TIR'!$E$26-'Ejercicio 3 - TIR'!$C$26),'Ejercicio 3 - TIR'!$C$26+SQRT(('Ejercicio 3 - TIR'!$E$26-'Ejercicio 3 - TIR'!$C$26)*('Ejercicio 3 - TIR'!$D$26-'Ejercicio 3 - TIR'!$C$26)*X326),'Ejercicio 3 - TIR'!$E$26-SQRT(('Ejercicio 3 - TIR'!$E$26-'Ejercicio 3 - TIR'!$C$26)*('Ejercicio 3 - TIR'!$E$26-'Ejercicio 3 - TIR'!$D$26)*(1-X326)))</f>
        <v>0.256344253868882</v>
      </c>
      <c r="Z326" s="27">
        <f ca="1" t="shared" si="2384"/>
        <v>1.1418800233873</v>
      </c>
      <c r="AA326" s="27">
        <f ca="1" t="shared" si="2385"/>
        <v>1.30403748132466</v>
      </c>
      <c r="AB326" s="27">
        <f ca="1" t="shared" si="2386"/>
        <v>1.545034143141</v>
      </c>
      <c r="AC326" s="27">
        <f ca="1" t="shared" si="2387"/>
        <v>1.89184157408797</v>
      </c>
      <c r="AD326" s="27">
        <f ca="1" t="shared" si="2388"/>
        <v>2.37680429083568</v>
      </c>
      <c r="AE326" s="26">
        <f ca="1" t="shared" si="2389"/>
        <v>4669.30914994534</v>
      </c>
      <c r="AF326" s="26">
        <f ca="1" t="shared" si="2390"/>
        <v>5332.39396321036</v>
      </c>
      <c r="AG326" s="26">
        <f ca="1" t="shared" si="2391"/>
        <v>6317.86344781283</v>
      </c>
      <c r="AH326" s="26">
        <f ca="1" t="shared" si="2392"/>
        <v>7736.0081542821</v>
      </c>
      <c r="AI326" s="26">
        <f ca="1" t="shared" si="2393"/>
        <v>9719.08939251513</v>
      </c>
      <c r="AJ326" s="28">
        <f ca="1" t="shared" si="2394"/>
        <v>44868.7136817009</v>
      </c>
      <c r="AK326" s="28">
        <f ca="1" t="shared" si="2395"/>
        <v>51406.8500729167</v>
      </c>
      <c r="AL326" s="28">
        <f ca="1" t="shared" si="2396"/>
        <v>48279.0907189449</v>
      </c>
      <c r="AM326" s="28">
        <f ca="1" t="shared" si="2397"/>
        <v>66345.2193849288</v>
      </c>
      <c r="AN326" s="28">
        <f ca="1" t="shared" si="2398"/>
        <v>87040.7916332386</v>
      </c>
      <c r="AO326" s="28">
        <f ca="1">C326/'Ejercicio 3 - TIR'!$D$7</f>
        <v>13636.4543535266</v>
      </c>
      <c r="AP326" s="28">
        <f ca="1" t="shared" si="2399"/>
        <v>31232.2593281742</v>
      </c>
      <c r="AQ326" s="28">
        <f ca="1" t="shared" si="2400"/>
        <v>37770.3957193901</v>
      </c>
      <c r="AR326" s="28">
        <f ca="1" t="shared" si="2401"/>
        <v>34642.6363654182</v>
      </c>
      <c r="AS326" s="28">
        <f ca="1" t="shared" si="2402"/>
        <v>52708.7650314021</v>
      </c>
      <c r="AT326" s="28">
        <f ca="1" t="shared" si="2403"/>
        <v>73404.337279712</v>
      </c>
      <c r="AU326" s="28">
        <f ca="1">AP326*'Ejercicio 3 - TIR'!$D$5</f>
        <v>15616.1296640871</v>
      </c>
      <c r="AV326" s="28">
        <f ca="1">AQ326*'Ejercicio 3 - TIR'!$D$5</f>
        <v>18885.1978596951</v>
      </c>
      <c r="AW326" s="28">
        <f ca="1">AR326*'Ejercicio 3 - TIR'!$D$5</f>
        <v>17321.3181827091</v>
      </c>
      <c r="AX326" s="28">
        <f ca="1">AS326*'Ejercicio 3 - TIR'!$D$5</f>
        <v>26354.3825157011</v>
      </c>
      <c r="AY326" s="28">
        <f ca="1">AT326*'Ejercicio 3 - TIR'!$D$5</f>
        <v>36702.168639856</v>
      </c>
      <c r="AZ326" s="28">
        <f ca="1" t="shared" ref="AZ326:BD326" si="2440">AJ326-AU326-AE326</f>
        <v>24583.2748676684</v>
      </c>
      <c r="BA326" s="28">
        <f ca="1" t="shared" si="2440"/>
        <v>27189.2582500113</v>
      </c>
      <c r="BB326" s="28">
        <f ca="1" t="shared" si="2440"/>
        <v>24639.9090884229</v>
      </c>
      <c r="BC326" s="28">
        <f ca="1" t="shared" si="2440"/>
        <v>32254.8287149456</v>
      </c>
      <c r="BD326" s="28">
        <f ca="1" t="shared" si="2440"/>
        <v>40619.5336008675</v>
      </c>
      <c r="BE326" s="28">
        <f ca="1" t="shared" ref="BE326:BI326" si="2441">AZ326/Z326</f>
        <v>21528.7721688519</v>
      </c>
      <c r="BF326" s="28">
        <f ca="1" t="shared" si="2441"/>
        <v>20850.0588667069</v>
      </c>
      <c r="BG326" s="28">
        <f ca="1" t="shared" si="2441"/>
        <v>15947.8087897338</v>
      </c>
      <c r="BH326" s="28">
        <f ca="1" t="shared" si="2441"/>
        <v>17049.4343483784</v>
      </c>
      <c r="BI326" s="28">
        <f ca="1" t="shared" si="2441"/>
        <v>17089.9782356863</v>
      </c>
      <c r="BJ326" s="28">
        <f ca="1" t="shared" si="2406"/>
        <v>78221.2587640587</v>
      </c>
      <c r="BK326" s="28">
        <f ca="1" t="shared" si="2407"/>
        <v>32411.183219247</v>
      </c>
      <c r="BL326" s="28">
        <f ca="1" t="shared" si="2408"/>
        <v>110632.441983306</v>
      </c>
      <c r="BM326" s="28">
        <f ca="1">BK326*'Ejercicio 3 - TIR'!$D$5</f>
        <v>16205.5916096235</v>
      </c>
      <c r="BN326" s="28">
        <f ca="1" t="shared" si="2409"/>
        <v>94426.8503736822</v>
      </c>
      <c r="BO326" s="28">
        <f ca="1" t="shared" si="2410"/>
        <v>39728.4920503412</v>
      </c>
      <c r="BP326" s="28">
        <f ca="1" t="shared" si="2411"/>
        <v>-101092.536641211</v>
      </c>
      <c r="BQ326" s="28">
        <f ca="1" t="shared" ref="BQ326:BT326" si="2442">BE326</f>
        <v>21528.7721688519</v>
      </c>
      <c r="BR326" s="28">
        <f ca="1" t="shared" si="2442"/>
        <v>20850.0588667069</v>
      </c>
      <c r="BS326" s="28">
        <f ca="1" t="shared" si="2442"/>
        <v>15947.8087897338</v>
      </c>
      <c r="BT326" s="28">
        <f ca="1" t="shared" si="2442"/>
        <v>17049.4343483784</v>
      </c>
      <c r="BU326" s="28">
        <f ca="1" t="shared" si="2413"/>
        <v>56818.4702860275</v>
      </c>
      <c r="BV326" s="30">
        <f ca="1" t="shared" si="2414"/>
        <v>8.18612792569116</v>
      </c>
    </row>
    <row r="327" ht="15" customHeight="1" spans="1:74">
      <c r="A327" s="26">
        <v>326</v>
      </c>
      <c r="B327" s="27">
        <f ca="1" t="shared" ref="B327:F327" si="2443">RAND()</f>
        <v>0.479331507532633</v>
      </c>
      <c r="C327" s="28">
        <f ca="1">IF(B327&lt;=('Ejercicio 3 - TIR'!$D$13-'Ejercicio 3 - TIR'!$C$13)/('Ejercicio 3 - TIR'!$E$13-'Ejercicio 3 - TIR'!$C$13),'Ejercicio 3 - TIR'!$C$13+SQRT(('Ejercicio 3 - TIR'!$E$13-'Ejercicio 3 - TIR'!$C$13)*('Ejercicio 3 - TIR'!$D$13-'Ejercicio 3 - TIR'!$C$13)*B327),'Ejercicio 3 - TIR'!$E$13-SQRT(('Ejercicio 3 - TIR'!$E$13-'Ejercicio 3 - TIR'!$C$13)*('Ejercicio 3 - TIR'!$E$13-'Ejercicio 3 - TIR'!$D$13)*(1-B327)))</f>
        <v>75003.9564938601</v>
      </c>
      <c r="D327" s="27">
        <f ca="1" t="shared" si="2443"/>
        <v>0.110031963740937</v>
      </c>
      <c r="E327" s="28">
        <f ca="1">IF(D327&lt;=('Ejercicio 3 - TIR'!$D$14-'Ejercicio 3 - TIR'!$C$14)/('Ejercicio 3 - TIR'!$E$14-'Ejercicio 3 - TIR'!$C$14),'Ejercicio 3 - TIR'!$C$14+SQRT(('Ejercicio 3 - TIR'!$E$14-'Ejercicio 3 - TIR'!$C$14)*('Ejercicio 3 - TIR'!$D$14-'Ejercicio 3 - TIR'!$C$14)*D327),'Ejercicio 3 - TIR'!$E$14-SQRT(('Ejercicio 3 - TIR'!$E$14-'Ejercicio 3 - TIR'!$C$14)*('Ejercicio 3 - TIR'!$E$14-'Ejercicio 3 - TIR'!$D$14)*(1-D327)))</f>
        <v>27872.6986059401</v>
      </c>
      <c r="F327" s="27">
        <f ca="1" t="shared" si="2443"/>
        <v>0.419718003473678</v>
      </c>
      <c r="G327" s="28">
        <f ca="1">IF(F327&lt;=('Ejercicio 3 - TIR'!$D$18-'Ejercicio 3 - TIR'!$C$18)/('Ejercicio 3 - TIR'!$E$18-'Ejercicio 3 - TIR'!$C$18),'Ejercicio 3 - TIR'!$C$18+SQRT(('Ejercicio 3 - TIR'!$E$18-'Ejercicio 3 - TIR'!$C$18)*('Ejercicio 3 - TIR'!$D$18-'Ejercicio 3 - TIR'!$C$18)*F327),'Ejercicio 3 - TIR'!$E$18-SQRT(('Ejercicio 3 - TIR'!$E$18-'Ejercicio 3 - TIR'!$C$18)*('Ejercicio 3 - TIR'!$E$18-'Ejercicio 3 - TIR'!$D$18)*(1-F327)))</f>
        <v>37934.5888690626</v>
      </c>
      <c r="H327" s="27">
        <f ca="1" t="shared" ref="H327:L327" si="2444">RAND()</f>
        <v>0.443433489233587</v>
      </c>
      <c r="I327" s="28">
        <f ca="1">IF(H327&lt;=('Ejercicio 3 - TIR'!$D$18-'Ejercicio 3 - TIR'!$C$18)/('Ejercicio 3 - TIR'!$E$18-'Ejercicio 3 - TIR'!$C$18),'Ejercicio 3 - TIR'!$C$18+SQRT(('Ejercicio 3 - TIR'!$E$18-'Ejercicio 3 - TIR'!$C$18)*('Ejercicio 3 - TIR'!$D$18-'Ejercicio 3 - TIR'!$C$18)*H327),'Ejercicio 3 - TIR'!$E$18-SQRT(('Ejercicio 3 - TIR'!$E$18-'Ejercicio 3 - TIR'!$C$18)*('Ejercicio 3 - TIR'!$E$18-'Ejercicio 3 - TIR'!$D$18)*(1-H327)))</f>
        <v>38155.6743059687</v>
      </c>
      <c r="J327" s="27">
        <f ca="1" t="shared" si="2444"/>
        <v>0.390581510453429</v>
      </c>
      <c r="K327" s="28">
        <f ca="1">IF(J327&lt;=('Ejercicio 3 - TIR'!$D$18-'Ejercicio 3 - TIR'!$C$18)/('Ejercicio 3 - TIR'!$E$18-'Ejercicio 3 - TIR'!$C$18),'Ejercicio 3 - TIR'!$C$18+SQRT(('Ejercicio 3 - TIR'!$E$18-'Ejercicio 3 - TIR'!$C$18)*('Ejercicio 3 - TIR'!$D$18-'Ejercicio 3 - TIR'!$C$18)*J327),'Ejercicio 3 - TIR'!$E$18-SQRT(('Ejercicio 3 - TIR'!$E$18-'Ejercicio 3 - TIR'!$C$18)*('Ejercicio 3 - TIR'!$E$18-'Ejercicio 3 - TIR'!$D$18)*(1-J327)))</f>
        <v>37654.2293255438</v>
      </c>
      <c r="L327" s="27">
        <f ca="1" t="shared" si="2444"/>
        <v>0.802536079116703</v>
      </c>
      <c r="M327" s="28">
        <f ca="1">IF(L327&lt;=('Ejercicio 3 - TIR'!$D$18-'Ejercicio 3 - TIR'!$C$18)/('Ejercicio 3 - TIR'!$E$18-'Ejercicio 3 - TIR'!$C$18),'Ejercicio 3 - TIR'!$C$18+SQRT(('Ejercicio 3 - TIR'!$E$18-'Ejercicio 3 - TIR'!$C$18)*('Ejercicio 3 - TIR'!$D$18-'Ejercicio 3 - TIR'!$C$18)*L327),'Ejercicio 3 - TIR'!$E$18-SQRT(('Ejercicio 3 - TIR'!$E$18-'Ejercicio 3 - TIR'!$C$18)*('Ejercicio 3 - TIR'!$E$18-'Ejercicio 3 - TIR'!$D$18)*(1-L327)))</f>
        <v>41151.6504750416</v>
      </c>
      <c r="N327" s="27">
        <f ca="1" t="shared" ref="N327:R327" si="2445">RAND()</f>
        <v>0.24092147337264</v>
      </c>
      <c r="O327" s="28">
        <f ca="1">IF(N327&lt;=('Ejercicio 3 - TIR'!$D$18-'Ejercicio 3 - TIR'!$C$18)/('Ejercicio 3 - TIR'!$E$18-'Ejercicio 3 - TIR'!$C$18),'Ejercicio 3 - TIR'!$C$18+SQRT(('Ejercicio 3 - TIR'!$E$18-'Ejercicio 3 - TIR'!$C$18)*('Ejercicio 3 - TIR'!$D$18-'Ejercicio 3 - TIR'!$C$18)*N327),'Ejercicio 3 - TIR'!$E$18-SQRT(('Ejercicio 3 - TIR'!$E$18-'Ejercicio 3 - TIR'!$C$18)*('Ejercicio 3 - TIR'!$E$18-'Ejercicio 3 - TIR'!$D$18)*(1-N327)))</f>
        <v>36011.507382171</v>
      </c>
      <c r="P327" s="27">
        <f ca="1" t="shared" si="2445"/>
        <v>0.92459508104367</v>
      </c>
      <c r="Q327" s="29">
        <f ca="1">IF(P327&lt;=('Ejercicio 3 - TIR'!$D$22-'Ejercicio 3 - TIR'!$C$22)/('Ejercicio 3 - TIR'!$E$22-'Ejercicio 3 - TIR'!$C$22),'Ejercicio 3 - TIR'!$C$22+SQRT(('Ejercicio 3 - TIR'!$E$22-'Ejercicio 3 - TIR'!$C$22)*('Ejercicio 3 - TIR'!$D$22-'Ejercicio 3 - TIR'!$C$22)*P327),'Ejercicio 3 - TIR'!$E$22-SQRT(('Ejercicio 3 - TIR'!$E$22-'Ejercicio 3 - TIR'!$C$22)*('Ejercicio 3 - TIR'!$E$22-'Ejercicio 3 - TIR'!$D$22)*(1-P327)))</f>
        <v>0.168349727294119</v>
      </c>
      <c r="R327" s="27">
        <f ca="1" t="shared" si="2445"/>
        <v>0.269332809330307</v>
      </c>
      <c r="S327" s="29">
        <f ca="1">IF(R327&lt;=('Ejercicio 3 - TIR'!$D$23-'Ejercicio 3 - TIR'!$C$23)/('Ejercicio 3 - TIR'!$E$23-'Ejercicio 3 - TIR'!$C$23),'Ejercicio 3 - TIR'!$C$23+SQRT(('Ejercicio 3 - TIR'!$E$23-'Ejercicio 3 - TIR'!$C$23)*('Ejercicio 3 - TIR'!$D$23-'Ejercicio 3 - TIR'!$C$23)*R327),'Ejercicio 3 - TIR'!$E$23-SQRT(('Ejercicio 3 - TIR'!$E$23-'Ejercicio 3 - TIR'!$C$23)*('Ejercicio 3 - TIR'!$E$23-'Ejercicio 3 - TIR'!$D$23)*(1-R327)))</f>
        <v>0.142018152892433</v>
      </c>
      <c r="T327" s="27">
        <f ca="1" t="shared" ref="T327:X327" si="2446">RAND()</f>
        <v>0.636531513230096</v>
      </c>
      <c r="U327" s="29">
        <f ca="1">IF(T327&lt;=('Ejercicio 3 - TIR'!$D$24-'Ejercicio 3 - TIR'!$C$24)/('Ejercicio 3 - TIR'!$E$24-'Ejercicio 3 - TIR'!$C$24),'Ejercicio 3 - TIR'!$C$24+SQRT(('Ejercicio 3 - TIR'!$E$24-'Ejercicio 3 - TIR'!$C$24)*('Ejercicio 3 - TIR'!$D$24-'Ejercicio 3 - TIR'!$C$24)*T327),'Ejercicio 3 - TIR'!$E$24-SQRT(('Ejercicio 3 - TIR'!$E$24-'Ejercicio 3 - TIR'!$C$24)*('Ejercicio 3 - TIR'!$E$24-'Ejercicio 3 - TIR'!$D$24)*(1-T327)))</f>
        <v>0.18809840500922</v>
      </c>
      <c r="V327" s="27">
        <f ca="1" t="shared" si="2446"/>
        <v>0.0825152254350294</v>
      </c>
      <c r="W327" s="29">
        <f ca="1">IF(V327&lt;=('Ejercicio 3 - TIR'!$D$25-'Ejercicio 3 - TIR'!$C$25)/('Ejercicio 3 - TIR'!$E$25-'Ejercicio 3 - TIR'!$C$25),'Ejercicio 3 - TIR'!$C$25+SQRT(('Ejercicio 3 - TIR'!$E$25-'Ejercicio 3 - TIR'!$C$25)*('Ejercicio 3 - TIR'!$D$25-'Ejercicio 3 - TIR'!$C$25)*V327),'Ejercicio 3 - TIR'!$E$25-SQRT(('Ejercicio 3 - TIR'!$E$25-'Ejercicio 3 - TIR'!$C$25)*('Ejercicio 3 - TIR'!$E$25-'Ejercicio 3 - TIR'!$D$25)*(1-V327)))</f>
        <v>0.190748084276235</v>
      </c>
      <c r="X327" s="27">
        <f ca="1" t="shared" si="2446"/>
        <v>0.737507769937191</v>
      </c>
      <c r="Y327" s="29">
        <f ca="1">IF(X327&lt;=('Ejercicio 3 - TIR'!$D$26-'Ejercicio 3 - TIR'!$C$26)/('Ejercicio 3 - TIR'!$E$26-'Ejercicio 3 - TIR'!$C$26),'Ejercicio 3 - TIR'!$C$26+SQRT(('Ejercicio 3 - TIR'!$E$26-'Ejercicio 3 - TIR'!$C$26)*('Ejercicio 3 - TIR'!$D$26-'Ejercicio 3 - TIR'!$C$26)*X327),'Ejercicio 3 - TIR'!$E$26-SQRT(('Ejercicio 3 - TIR'!$E$26-'Ejercicio 3 - TIR'!$C$26)*('Ejercicio 3 - TIR'!$E$26-'Ejercicio 3 - TIR'!$D$26)*(1-X327)))</f>
        <v>0.242350856021163</v>
      </c>
      <c r="Z327" s="27">
        <f ca="1" t="shared" si="2384"/>
        <v>1.16834972729412</v>
      </c>
      <c r="AA327" s="27">
        <f ca="1" t="shared" si="2385"/>
        <v>1.33427659749681</v>
      </c>
      <c r="AB327" s="27">
        <f ca="1" t="shared" si="2386"/>
        <v>1.58525189732709</v>
      </c>
      <c r="AC327" s="27">
        <f ca="1" t="shared" si="2387"/>
        <v>1.88763565983749</v>
      </c>
      <c r="AD327" s="27">
        <f ca="1" t="shared" si="2388"/>
        <v>2.34510577785519</v>
      </c>
      <c r="AE327" s="26">
        <f ca="1" t="shared" si="2389"/>
        <v>4692.36120926119</v>
      </c>
      <c r="AF327" s="26">
        <f ca="1" t="shared" si="2390"/>
        <v>5358.76168090457</v>
      </c>
      <c r="AG327" s="26">
        <f ca="1" t="shared" si="2391"/>
        <v>6366.73620590725</v>
      </c>
      <c r="AH327" s="26">
        <f ca="1" t="shared" si="2392"/>
        <v>7581.1789402762</v>
      </c>
      <c r="AI327" s="26">
        <f ca="1" t="shared" si="2393"/>
        <v>9418.48414610175</v>
      </c>
      <c r="AJ327" s="28">
        <f ca="1" t="shared" si="2394"/>
        <v>44320.8665601838</v>
      </c>
      <c r="AK327" s="28">
        <f ca="1" t="shared" si="2395"/>
        <v>50910.2232881643</v>
      </c>
      <c r="AL327" s="28">
        <f ca="1" t="shared" si="2396"/>
        <v>59691.4384807075</v>
      </c>
      <c r="AM327" s="28">
        <f ca="1" t="shared" si="2397"/>
        <v>77679.3228978572</v>
      </c>
      <c r="AN327" s="28">
        <f ca="1" t="shared" si="2398"/>
        <v>84450.7940312038</v>
      </c>
      <c r="AO327" s="28">
        <f ca="1">C327/'Ejercicio 3 - TIR'!$D$7</f>
        <v>15000.791298772</v>
      </c>
      <c r="AP327" s="28">
        <f ca="1" t="shared" si="2399"/>
        <v>29320.0752614118</v>
      </c>
      <c r="AQ327" s="28">
        <f ca="1" t="shared" si="2400"/>
        <v>35909.4319893923</v>
      </c>
      <c r="AR327" s="28">
        <f ca="1" t="shared" si="2401"/>
        <v>44690.6471819355</v>
      </c>
      <c r="AS327" s="28">
        <f ca="1" t="shared" si="2402"/>
        <v>62678.5315990852</v>
      </c>
      <c r="AT327" s="28">
        <f ca="1" t="shared" si="2403"/>
        <v>69450.0027324318</v>
      </c>
      <c r="AU327" s="28">
        <f ca="1">AP327*'Ejercicio 3 - TIR'!$D$5</f>
        <v>14660.0376307059</v>
      </c>
      <c r="AV327" s="28">
        <f ca="1">AQ327*'Ejercicio 3 - TIR'!$D$5</f>
        <v>17954.7159946961</v>
      </c>
      <c r="AW327" s="28">
        <f ca="1">AR327*'Ejercicio 3 - TIR'!$D$5</f>
        <v>22345.3235909678</v>
      </c>
      <c r="AX327" s="28">
        <f ca="1">AS327*'Ejercicio 3 - TIR'!$D$5</f>
        <v>31339.2657995426</v>
      </c>
      <c r="AY327" s="28">
        <f ca="1">AT327*'Ejercicio 3 - TIR'!$D$5</f>
        <v>34725.0013662159</v>
      </c>
      <c r="AZ327" s="28">
        <f ca="1" t="shared" ref="AZ327:BD327" si="2447">AJ327-AU327-AE327</f>
        <v>24968.4677202167</v>
      </c>
      <c r="BA327" s="28">
        <f ca="1" t="shared" si="2447"/>
        <v>27596.7456125636</v>
      </c>
      <c r="BB327" s="28">
        <f ca="1" t="shared" si="2447"/>
        <v>30979.3786838325</v>
      </c>
      <c r="BC327" s="28">
        <f ca="1" t="shared" si="2447"/>
        <v>38758.8781580384</v>
      </c>
      <c r="BD327" s="28">
        <f ca="1" t="shared" si="2447"/>
        <v>40307.3085188862</v>
      </c>
      <c r="BE327" s="28">
        <f ca="1" t="shared" ref="BE327:BI327" si="2448">AZ327/Z327</f>
        <v>21370.7138683922</v>
      </c>
      <c r="BF327" s="28">
        <f ca="1" t="shared" si="2448"/>
        <v>20682.9271114677</v>
      </c>
      <c r="BG327" s="28">
        <f ca="1" t="shared" si="2448"/>
        <v>19542.24356146</v>
      </c>
      <c r="BH327" s="28">
        <f ca="1" t="shared" si="2448"/>
        <v>20533.0292188775</v>
      </c>
      <c r="BI327" s="28">
        <f ca="1" t="shared" si="2448"/>
        <v>17187.8423990541</v>
      </c>
      <c r="BJ327" s="28">
        <f ca="1" t="shared" si="2406"/>
        <v>65364.4265452063</v>
      </c>
      <c r="BK327" s="28">
        <f ca="1" t="shared" si="2407"/>
        <v>35178.44234715</v>
      </c>
      <c r="BL327" s="28">
        <f ca="1" t="shared" si="2408"/>
        <v>100542.868892356</v>
      </c>
      <c r="BM327" s="28">
        <f ca="1">BK327*'Ejercicio 3 - TIR'!$D$5</f>
        <v>17589.221173575</v>
      </c>
      <c r="BN327" s="28">
        <f ca="1" t="shared" si="2409"/>
        <v>82953.6477187814</v>
      </c>
      <c r="BO327" s="28">
        <f ca="1" t="shared" si="2410"/>
        <v>35373.0942553261</v>
      </c>
      <c r="BP327" s="28">
        <f ca="1" t="shared" si="2411"/>
        <v>-102876.6550998</v>
      </c>
      <c r="BQ327" s="28">
        <f ca="1" t="shared" ref="BQ327:BT327" si="2449">BE327</f>
        <v>21370.7138683922</v>
      </c>
      <c r="BR327" s="28">
        <f ca="1" t="shared" si="2449"/>
        <v>20682.9271114677</v>
      </c>
      <c r="BS327" s="28">
        <f ca="1" t="shared" si="2449"/>
        <v>19542.24356146</v>
      </c>
      <c r="BT327" s="28">
        <f ca="1" t="shared" si="2449"/>
        <v>20533.0292188775</v>
      </c>
      <c r="BU327" s="28">
        <f ca="1" t="shared" si="2413"/>
        <v>52560.9366543802</v>
      </c>
      <c r="BV327" s="30">
        <f ca="1" t="shared" si="2414"/>
        <v>8.32580988645499</v>
      </c>
    </row>
    <row r="328" ht="15" customHeight="1" spans="1:74">
      <c r="A328" s="26">
        <v>327</v>
      </c>
      <c r="B328" s="27">
        <f ca="1" t="shared" ref="B328:F328" si="2450">RAND()</f>
        <v>0.745363552147744</v>
      </c>
      <c r="C328" s="28">
        <f ca="1">IF(B328&lt;=('Ejercicio 3 - TIR'!$D$13-'Ejercicio 3 - TIR'!$C$13)/('Ejercicio 3 - TIR'!$E$13-'Ejercicio 3 - TIR'!$C$13),'Ejercicio 3 - TIR'!$C$13+SQRT(('Ejercicio 3 - TIR'!$E$13-'Ejercicio 3 - TIR'!$C$13)*('Ejercicio 3 - TIR'!$D$13-'Ejercicio 3 - TIR'!$C$13)*B328),'Ejercicio 3 - TIR'!$E$13-SQRT(('Ejercicio 3 - TIR'!$E$13-'Ejercicio 3 - TIR'!$C$13)*('Ejercicio 3 - TIR'!$E$13-'Ejercicio 3 - TIR'!$D$13)*(1-B328)))</f>
        <v>82519.618498937</v>
      </c>
      <c r="D328" s="27">
        <f ca="1" t="shared" si="2450"/>
        <v>0.420996406424041</v>
      </c>
      <c r="E328" s="28">
        <f ca="1">IF(D328&lt;=('Ejercicio 3 - TIR'!$D$14-'Ejercicio 3 - TIR'!$C$14)/('Ejercicio 3 - TIR'!$E$14-'Ejercicio 3 - TIR'!$C$14),'Ejercicio 3 - TIR'!$C$14+SQRT(('Ejercicio 3 - TIR'!$E$14-'Ejercicio 3 - TIR'!$C$14)*('Ejercicio 3 - TIR'!$D$14-'Ejercicio 3 - TIR'!$C$14)*D328),'Ejercicio 3 - TIR'!$E$14-SQRT(('Ejercicio 3 - TIR'!$E$14-'Ejercicio 3 - TIR'!$C$14)*('Ejercicio 3 - TIR'!$E$14-'Ejercicio 3 - TIR'!$D$14)*(1-D328)))</f>
        <v>30680.6363395136</v>
      </c>
      <c r="F328" s="27">
        <f ca="1" t="shared" si="2450"/>
        <v>0.223831174453383</v>
      </c>
      <c r="G328" s="28">
        <f ca="1">IF(F328&lt;=('Ejercicio 3 - TIR'!$D$18-'Ejercicio 3 - TIR'!$C$18)/('Ejercicio 3 - TIR'!$E$18-'Ejercicio 3 - TIR'!$C$18),'Ejercicio 3 - TIR'!$C$18+SQRT(('Ejercicio 3 - TIR'!$E$18-'Ejercicio 3 - TIR'!$C$18)*('Ejercicio 3 - TIR'!$D$18-'Ejercicio 3 - TIR'!$C$18)*F328),'Ejercicio 3 - TIR'!$E$18-SQRT(('Ejercicio 3 - TIR'!$E$18-'Ejercicio 3 - TIR'!$C$18)*('Ejercicio 3 - TIR'!$E$18-'Ejercicio 3 - TIR'!$D$18)*(1-F328)))</f>
        <v>35794.3658986991</v>
      </c>
      <c r="H328" s="27">
        <f ca="1" t="shared" ref="H328:L328" si="2451">RAND()</f>
        <v>0.496203357729977</v>
      </c>
      <c r="I328" s="28">
        <f ca="1">IF(H328&lt;=('Ejercicio 3 - TIR'!$D$18-'Ejercicio 3 - TIR'!$C$18)/('Ejercicio 3 - TIR'!$E$18-'Ejercicio 3 - TIR'!$C$18),'Ejercicio 3 - TIR'!$C$18+SQRT(('Ejercicio 3 - TIR'!$E$18-'Ejercicio 3 - TIR'!$C$18)*('Ejercicio 3 - TIR'!$D$18-'Ejercicio 3 - TIR'!$C$18)*H328),'Ejercicio 3 - TIR'!$E$18-SQRT(('Ejercicio 3 - TIR'!$E$18-'Ejercicio 3 - TIR'!$C$18)*('Ejercicio 3 - TIR'!$E$18-'Ejercicio 3 - TIR'!$D$18)*(1-H328)))</f>
        <v>38627.3114966075</v>
      </c>
      <c r="J328" s="27">
        <f ca="1" t="shared" si="2451"/>
        <v>0.346443340252242</v>
      </c>
      <c r="K328" s="28">
        <f ca="1">IF(J328&lt;=('Ejercicio 3 - TIR'!$D$18-'Ejercicio 3 - TIR'!$C$18)/('Ejercicio 3 - TIR'!$E$18-'Ejercicio 3 - TIR'!$C$18),'Ejercicio 3 - TIR'!$C$18+SQRT(('Ejercicio 3 - TIR'!$E$18-'Ejercicio 3 - TIR'!$C$18)*('Ejercicio 3 - TIR'!$D$18-'Ejercicio 3 - TIR'!$C$18)*J328),'Ejercicio 3 - TIR'!$E$18-SQRT(('Ejercicio 3 - TIR'!$E$18-'Ejercicio 3 - TIR'!$C$18)*('Ejercicio 3 - TIR'!$E$18-'Ejercicio 3 - TIR'!$D$18)*(1-J328)))</f>
        <v>37208.779441614</v>
      </c>
      <c r="L328" s="27">
        <f ca="1" t="shared" si="2451"/>
        <v>0.494951203847271</v>
      </c>
      <c r="M328" s="28">
        <f ca="1">IF(L328&lt;=('Ejercicio 3 - TIR'!$D$18-'Ejercicio 3 - TIR'!$C$18)/('Ejercicio 3 - TIR'!$E$18-'Ejercicio 3 - TIR'!$C$18),'Ejercicio 3 - TIR'!$C$18+SQRT(('Ejercicio 3 - TIR'!$E$18-'Ejercicio 3 - TIR'!$C$18)*('Ejercicio 3 - TIR'!$D$18-'Ejercicio 3 - TIR'!$C$18)*L328),'Ejercicio 3 - TIR'!$E$18-SQRT(('Ejercicio 3 - TIR'!$E$18-'Ejercicio 3 - TIR'!$C$18)*('Ejercicio 3 - TIR'!$E$18-'Ejercicio 3 - TIR'!$D$18)*(1-L328)))</f>
        <v>38616.4192433453</v>
      </c>
      <c r="N328" s="27">
        <f ca="1" t="shared" ref="N328:R328" si="2452">RAND()</f>
        <v>0.755146910635644</v>
      </c>
      <c r="O328" s="28">
        <f ca="1">IF(N328&lt;=('Ejercicio 3 - TIR'!$D$18-'Ejercicio 3 - TIR'!$C$18)/('Ejercicio 3 - TIR'!$E$18-'Ejercicio 3 - TIR'!$C$18),'Ejercicio 3 - TIR'!$C$18+SQRT(('Ejercicio 3 - TIR'!$E$18-'Ejercicio 3 - TIR'!$C$18)*('Ejercicio 3 - TIR'!$D$18-'Ejercicio 3 - TIR'!$C$18)*N328),'Ejercicio 3 - TIR'!$E$18-SQRT(('Ejercicio 3 - TIR'!$E$18-'Ejercicio 3 - TIR'!$C$18)*('Ejercicio 3 - TIR'!$E$18-'Ejercicio 3 - TIR'!$D$18)*(1-N328)))</f>
        <v>40714.6783431898</v>
      </c>
      <c r="P328" s="27">
        <f ca="1" t="shared" si="2452"/>
        <v>0.653135049237062</v>
      </c>
      <c r="Q328" s="29">
        <f ca="1">IF(P328&lt;=('Ejercicio 3 - TIR'!$D$22-'Ejercicio 3 - TIR'!$C$22)/('Ejercicio 3 - TIR'!$E$22-'Ejercicio 3 - TIR'!$C$22),'Ejercicio 3 - TIR'!$C$22+SQRT(('Ejercicio 3 - TIR'!$E$22-'Ejercicio 3 - TIR'!$C$22)*('Ejercicio 3 - TIR'!$D$22-'Ejercicio 3 - TIR'!$C$22)*P328),'Ejercicio 3 - TIR'!$E$22-SQRT(('Ejercicio 3 - TIR'!$E$22-'Ejercicio 3 - TIR'!$C$22)*('Ejercicio 3 - TIR'!$E$22-'Ejercicio 3 - TIR'!$D$22)*(1-P328)))</f>
        <v>0.155012865082741</v>
      </c>
      <c r="R328" s="27">
        <f ca="1" t="shared" si="2452"/>
        <v>0.685765297367082</v>
      </c>
      <c r="S328" s="29">
        <f ca="1">IF(R328&lt;=('Ejercicio 3 - TIR'!$D$23-'Ejercicio 3 - TIR'!$C$23)/('Ejercicio 3 - TIR'!$E$23-'Ejercicio 3 - TIR'!$C$23),'Ejercicio 3 - TIR'!$C$23+SQRT(('Ejercicio 3 - TIR'!$E$23-'Ejercicio 3 - TIR'!$C$23)*('Ejercicio 3 - TIR'!$D$23-'Ejercicio 3 - TIR'!$C$23)*R328),'Ejercicio 3 - TIR'!$E$23-SQRT(('Ejercicio 3 - TIR'!$E$23-'Ejercicio 3 - TIR'!$C$23)*('Ejercicio 3 - TIR'!$E$23-'Ejercicio 3 - TIR'!$D$23)*(1-R328)))</f>
        <v>0.156217181312148</v>
      </c>
      <c r="T328" s="27">
        <f ca="1" t="shared" ref="T328:X328" si="2453">RAND()</f>
        <v>0.20099852822738</v>
      </c>
      <c r="U328" s="29">
        <f ca="1">IF(T328&lt;=('Ejercicio 3 - TIR'!$D$24-'Ejercicio 3 - TIR'!$C$24)/('Ejercicio 3 - TIR'!$E$24-'Ejercicio 3 - TIR'!$C$24),'Ejercicio 3 - TIR'!$C$24+SQRT(('Ejercicio 3 - TIR'!$E$24-'Ejercicio 3 - TIR'!$C$24)*('Ejercicio 3 - TIR'!$D$24-'Ejercicio 3 - TIR'!$C$24)*T328),'Ejercicio 3 - TIR'!$E$24-SQRT(('Ejercicio 3 - TIR'!$E$24-'Ejercicio 3 - TIR'!$C$24)*('Ejercicio 3 - TIR'!$E$24-'Ejercicio 3 - TIR'!$D$24)*(1-T328)))</f>
        <v>0.170544997183682</v>
      </c>
      <c r="V328" s="27">
        <f ca="1" t="shared" si="2453"/>
        <v>0.213130853058049</v>
      </c>
      <c r="W328" s="29">
        <f ca="1">IF(V328&lt;=('Ejercicio 3 - TIR'!$D$25-'Ejercicio 3 - TIR'!$C$25)/('Ejercicio 3 - TIR'!$E$25-'Ejercicio 3 - TIR'!$C$25),'Ejercicio 3 - TIR'!$C$25+SQRT(('Ejercicio 3 - TIR'!$E$25-'Ejercicio 3 - TIR'!$C$25)*('Ejercicio 3 - TIR'!$D$25-'Ejercicio 3 - TIR'!$C$25)*V328),'Ejercicio 3 - TIR'!$E$25-SQRT(('Ejercicio 3 - TIR'!$E$25-'Ejercicio 3 - TIR'!$C$25)*('Ejercicio 3 - TIR'!$E$25-'Ejercicio 3 - TIR'!$D$25)*(1-V328)))</f>
        <v>0.197273771860288</v>
      </c>
      <c r="X328" s="27">
        <f ca="1" t="shared" si="2453"/>
        <v>0.713314655975404</v>
      </c>
      <c r="Y328" s="29">
        <f ca="1">IF(X328&lt;=('Ejercicio 3 - TIR'!$D$26-'Ejercicio 3 - TIR'!$C$26)/('Ejercicio 3 - TIR'!$E$26-'Ejercicio 3 - TIR'!$C$26),'Ejercicio 3 - TIR'!$C$26+SQRT(('Ejercicio 3 - TIR'!$E$26-'Ejercicio 3 - TIR'!$C$26)*('Ejercicio 3 - TIR'!$D$26-'Ejercicio 3 - TIR'!$C$26)*X328),'Ejercicio 3 - TIR'!$E$26-SQRT(('Ejercicio 3 - TIR'!$E$26-'Ejercicio 3 - TIR'!$C$26)*('Ejercicio 3 - TIR'!$E$26-'Ejercicio 3 - TIR'!$D$26)*(1-X328)))</f>
        <v>0.240654087153393</v>
      </c>
      <c r="Z328" s="27">
        <f ca="1" t="shared" si="2384"/>
        <v>1.15501286508274</v>
      </c>
      <c r="AA328" s="27">
        <f ca="1" t="shared" si="2385"/>
        <v>1.33544571924524</v>
      </c>
      <c r="AB328" s="27">
        <f ca="1" t="shared" si="2386"/>
        <v>1.56319930567287</v>
      </c>
      <c r="AC328" s="27">
        <f ca="1" t="shared" si="2387"/>
        <v>1.87157752887234</v>
      </c>
      <c r="AD328" s="27">
        <f ca="1" t="shared" si="2388"/>
        <v>2.32198031061992</v>
      </c>
      <c r="AE328" s="26">
        <f ca="1" t="shared" si="2389"/>
        <v>4755.89334154968</v>
      </c>
      <c r="AF328" s="26">
        <f ca="1" t="shared" si="2390"/>
        <v>5498.84559398778</v>
      </c>
      <c r="AG328" s="26">
        <f ca="1" t="shared" si="2391"/>
        <v>6436.64620032793</v>
      </c>
      <c r="AH328" s="26">
        <f ca="1" t="shared" si="2392"/>
        <v>7706.4276743968</v>
      </c>
      <c r="AI328" s="26">
        <f ca="1" t="shared" si="2393"/>
        <v>9561.01099159241</v>
      </c>
      <c r="AJ328" s="28">
        <f ca="1" t="shared" si="2394"/>
        <v>41342.9531104765</v>
      </c>
      <c r="AK328" s="28">
        <f ca="1" t="shared" si="2395"/>
        <v>51584.6777840968</v>
      </c>
      <c r="AL328" s="28">
        <f ca="1" t="shared" si="2396"/>
        <v>58164.7381880661</v>
      </c>
      <c r="AM328" s="28">
        <f ca="1" t="shared" si="2397"/>
        <v>72273.6225013586</v>
      </c>
      <c r="AN328" s="28">
        <f ca="1" t="shared" si="2398"/>
        <v>94538.68146611</v>
      </c>
      <c r="AO328" s="28">
        <f ca="1">C328/'Ejercicio 3 - TIR'!$D$7</f>
        <v>16503.9236997874</v>
      </c>
      <c r="AP328" s="28">
        <f ca="1" t="shared" si="2399"/>
        <v>24839.0294106891</v>
      </c>
      <c r="AQ328" s="28">
        <f ca="1" t="shared" si="2400"/>
        <v>35080.7540843094</v>
      </c>
      <c r="AR328" s="28">
        <f ca="1" t="shared" si="2401"/>
        <v>41660.8144882787</v>
      </c>
      <c r="AS328" s="28">
        <f ca="1" t="shared" si="2402"/>
        <v>55769.6988015712</v>
      </c>
      <c r="AT328" s="28">
        <f ca="1" t="shared" si="2403"/>
        <v>78034.7577663226</v>
      </c>
      <c r="AU328" s="28">
        <f ca="1">AP328*'Ejercicio 3 - TIR'!$D$5</f>
        <v>12419.5147053445</v>
      </c>
      <c r="AV328" s="28">
        <f ca="1">AQ328*'Ejercicio 3 - TIR'!$D$5</f>
        <v>17540.3770421547</v>
      </c>
      <c r="AW328" s="28">
        <f ca="1">AR328*'Ejercicio 3 - TIR'!$D$5</f>
        <v>20830.4072441393</v>
      </c>
      <c r="AX328" s="28">
        <f ca="1">AS328*'Ejercicio 3 - TIR'!$D$5</f>
        <v>27884.8494007856</v>
      </c>
      <c r="AY328" s="28">
        <f ca="1">AT328*'Ejercicio 3 - TIR'!$D$5</f>
        <v>39017.3788831613</v>
      </c>
      <c r="AZ328" s="28">
        <f ca="1" t="shared" ref="AZ328:BD328" si="2454">AJ328-AU328-AE328</f>
        <v>24167.5450635822</v>
      </c>
      <c r="BA328" s="28">
        <f ca="1" t="shared" si="2454"/>
        <v>28545.4551479543</v>
      </c>
      <c r="BB328" s="28">
        <f ca="1" t="shared" si="2454"/>
        <v>30897.6847435988</v>
      </c>
      <c r="BC328" s="28">
        <f ca="1" t="shared" si="2454"/>
        <v>36682.3454261762</v>
      </c>
      <c r="BD328" s="28">
        <f ca="1" t="shared" si="2454"/>
        <v>45960.2915913563</v>
      </c>
      <c r="BE328" s="28">
        <f ca="1" t="shared" ref="BE328:BI328" si="2455">AZ328/Z328</f>
        <v>20924.0483757304</v>
      </c>
      <c r="BF328" s="28">
        <f ca="1" t="shared" si="2455"/>
        <v>21375.226814975</v>
      </c>
      <c r="BG328" s="28">
        <f ca="1" t="shared" si="2455"/>
        <v>19765.6719981071</v>
      </c>
      <c r="BH328" s="28">
        <f ca="1" t="shared" si="2455"/>
        <v>19599.6932321996</v>
      </c>
      <c r="BI328" s="28">
        <f ca="1" t="shared" si="2455"/>
        <v>19793.5750708781</v>
      </c>
      <c r="BJ328" s="28">
        <f ca="1" t="shared" si="2406"/>
        <v>71239.8334976407</v>
      </c>
      <c r="BK328" s="28">
        <f ca="1" t="shared" si="2407"/>
        <v>38321.7858788798</v>
      </c>
      <c r="BL328" s="28">
        <f ca="1" t="shared" si="2408"/>
        <v>109561.619376521</v>
      </c>
      <c r="BM328" s="28">
        <f ca="1">BK328*'Ejercicio 3 - TIR'!$D$5</f>
        <v>19160.8929394399</v>
      </c>
      <c r="BN328" s="28">
        <f ca="1" t="shared" si="2409"/>
        <v>90400.7264370806</v>
      </c>
      <c r="BO328" s="28">
        <f ca="1" t="shared" si="2410"/>
        <v>38932.5981894073</v>
      </c>
      <c r="BP328" s="28">
        <f ca="1" t="shared" si="2411"/>
        <v>-113200.254838451</v>
      </c>
      <c r="BQ328" s="28">
        <f ca="1" t="shared" ref="BQ328:BT328" si="2456">BE328</f>
        <v>20924.0483757304</v>
      </c>
      <c r="BR328" s="28">
        <f ca="1" t="shared" si="2456"/>
        <v>21375.226814975</v>
      </c>
      <c r="BS328" s="28">
        <f ca="1" t="shared" si="2456"/>
        <v>19765.6719981071</v>
      </c>
      <c r="BT328" s="28">
        <f ca="1" t="shared" si="2456"/>
        <v>19599.6932321996</v>
      </c>
      <c r="BU328" s="28">
        <f ca="1" t="shared" si="2413"/>
        <v>58726.1732602854</v>
      </c>
      <c r="BV328" s="30">
        <f ca="1" t="shared" si="2414"/>
        <v>6.43141664342164</v>
      </c>
    </row>
    <row r="329" ht="15" customHeight="1" spans="1:74">
      <c r="A329" s="26">
        <v>328</v>
      </c>
      <c r="B329" s="27">
        <f ca="1" t="shared" ref="B329:F329" si="2457">RAND()</f>
        <v>0.489577863868422</v>
      </c>
      <c r="C329" s="28">
        <f ca="1">IF(B329&lt;=('Ejercicio 3 - TIR'!$D$13-'Ejercicio 3 - TIR'!$C$13)/('Ejercicio 3 - TIR'!$E$13-'Ejercicio 3 - TIR'!$C$13),'Ejercicio 3 - TIR'!$C$13+SQRT(('Ejercicio 3 - TIR'!$E$13-'Ejercicio 3 - TIR'!$C$13)*('Ejercicio 3 - TIR'!$D$13-'Ejercicio 3 - TIR'!$C$13)*B329),'Ejercicio 3 - TIR'!$E$13-SQRT(('Ejercicio 3 - TIR'!$E$13-'Ejercicio 3 - TIR'!$C$13)*('Ejercicio 3 - TIR'!$E$13-'Ejercicio 3 - TIR'!$D$13)*(1-B329)))</f>
        <v>75251.1300589725</v>
      </c>
      <c r="D329" s="27">
        <f ca="1" t="shared" si="2457"/>
        <v>0.718912770608381</v>
      </c>
      <c r="E329" s="28">
        <f ca="1">IF(D329&lt;=('Ejercicio 3 - TIR'!$D$14-'Ejercicio 3 - TIR'!$C$14)/('Ejercicio 3 - TIR'!$E$14-'Ejercicio 3 - TIR'!$C$14),'Ejercicio 3 - TIR'!$C$14+SQRT(('Ejercicio 3 - TIR'!$E$14-'Ejercicio 3 - TIR'!$C$14)*('Ejercicio 3 - TIR'!$D$14-'Ejercicio 3 - TIR'!$C$14)*D329),'Ejercicio 3 - TIR'!$E$14-SQRT(('Ejercicio 3 - TIR'!$E$14-'Ejercicio 3 - TIR'!$C$14)*('Ejercicio 3 - TIR'!$E$14-'Ejercicio 3 - TIR'!$D$14)*(1-D329)))</f>
        <v>33506.6892567241</v>
      </c>
      <c r="F329" s="27">
        <f ca="1" t="shared" si="2457"/>
        <v>0.694495981435776</v>
      </c>
      <c r="G329" s="28">
        <f ca="1">IF(F329&lt;=('Ejercicio 3 - TIR'!$D$18-'Ejercicio 3 - TIR'!$C$18)/('Ejercicio 3 - TIR'!$E$18-'Ejercicio 3 - TIR'!$C$18),'Ejercicio 3 - TIR'!$C$18+SQRT(('Ejercicio 3 - TIR'!$E$18-'Ejercicio 3 - TIR'!$C$18)*('Ejercicio 3 - TIR'!$D$18-'Ejercicio 3 - TIR'!$C$18)*F329),'Ejercicio 3 - TIR'!$E$18-SQRT(('Ejercicio 3 - TIR'!$E$18-'Ejercicio 3 - TIR'!$C$18)*('Ejercicio 3 - TIR'!$E$18-'Ejercicio 3 - TIR'!$D$18)*(1-F329)))</f>
        <v>40213.2681929821</v>
      </c>
      <c r="H329" s="27">
        <f ca="1" t="shared" ref="H329:L329" si="2458">RAND()</f>
        <v>0.858862005738769</v>
      </c>
      <c r="I329" s="28">
        <f ca="1">IF(H329&lt;=('Ejercicio 3 - TIR'!$D$18-'Ejercicio 3 - TIR'!$C$18)/('Ejercicio 3 - TIR'!$E$18-'Ejercicio 3 - TIR'!$C$18),'Ejercicio 3 - TIR'!$C$18+SQRT(('Ejercicio 3 - TIR'!$E$18-'Ejercicio 3 - TIR'!$C$18)*('Ejercicio 3 - TIR'!$D$18-'Ejercicio 3 - TIR'!$C$18)*H329),'Ejercicio 3 - TIR'!$E$18-SQRT(('Ejercicio 3 - TIR'!$E$18-'Ejercicio 3 - TIR'!$C$18)*('Ejercicio 3 - TIR'!$E$18-'Ejercicio 3 - TIR'!$D$18)*(1-H329)))</f>
        <v>41746.4865806958</v>
      </c>
      <c r="J329" s="27">
        <f ca="1" t="shared" si="2458"/>
        <v>0.473287227352161</v>
      </c>
      <c r="K329" s="28">
        <f ca="1">IF(J329&lt;=('Ejercicio 3 - TIR'!$D$18-'Ejercicio 3 - TIR'!$C$18)/('Ejercicio 3 - TIR'!$E$18-'Ejercicio 3 - TIR'!$C$18),'Ejercicio 3 - TIR'!$C$18+SQRT(('Ejercicio 3 - TIR'!$E$18-'Ejercicio 3 - TIR'!$C$18)*('Ejercicio 3 - TIR'!$D$18-'Ejercicio 3 - TIR'!$C$18)*J329),'Ejercicio 3 - TIR'!$E$18-SQRT(('Ejercicio 3 - TIR'!$E$18-'Ejercicio 3 - TIR'!$C$18)*('Ejercicio 3 - TIR'!$E$18-'Ejercicio 3 - TIR'!$D$18)*(1-J329)))</f>
        <v>38425.7393801864</v>
      </c>
      <c r="L329" s="27">
        <f ca="1" t="shared" si="2458"/>
        <v>0.457960610592103</v>
      </c>
      <c r="M329" s="28">
        <f ca="1">IF(L329&lt;=('Ejercicio 3 - TIR'!$D$18-'Ejercicio 3 - TIR'!$C$18)/('Ejercicio 3 - TIR'!$E$18-'Ejercicio 3 - TIR'!$C$18),'Ejercicio 3 - TIR'!$C$18+SQRT(('Ejercicio 3 - TIR'!$E$18-'Ejercicio 3 - TIR'!$C$18)*('Ejercicio 3 - TIR'!$D$18-'Ejercicio 3 - TIR'!$C$18)*L329),'Ejercicio 3 - TIR'!$E$18-SQRT(('Ejercicio 3 - TIR'!$E$18-'Ejercicio 3 - TIR'!$C$18)*('Ejercicio 3 - TIR'!$E$18-'Ejercicio 3 - TIR'!$D$18)*(1-L329)))</f>
        <v>38288.1898861462</v>
      </c>
      <c r="N329" s="27">
        <f ca="1" t="shared" ref="N329:R329" si="2459">RAND()</f>
        <v>0.248257294398619</v>
      </c>
      <c r="O329" s="28">
        <f ca="1">IF(N329&lt;=('Ejercicio 3 - TIR'!$D$18-'Ejercicio 3 - TIR'!$C$18)/('Ejercicio 3 - TIR'!$E$18-'Ejercicio 3 - TIR'!$C$18),'Ejercicio 3 - TIR'!$C$18+SQRT(('Ejercicio 3 - TIR'!$E$18-'Ejercicio 3 - TIR'!$C$18)*('Ejercicio 3 - TIR'!$D$18-'Ejercicio 3 - TIR'!$C$18)*N329),'Ejercicio 3 - TIR'!$E$18-SQRT(('Ejercicio 3 - TIR'!$E$18-'Ejercicio 3 - TIR'!$C$18)*('Ejercicio 3 - TIR'!$E$18-'Ejercicio 3 - TIR'!$D$18)*(1-N329)))</f>
        <v>36102.3433334903</v>
      </c>
      <c r="P329" s="27">
        <f ca="1" t="shared" si="2459"/>
        <v>0.388938496395822</v>
      </c>
      <c r="Q329" s="29">
        <f ca="1">IF(P329&lt;=('Ejercicio 3 - TIR'!$D$22-'Ejercicio 3 - TIR'!$C$22)/('Ejercicio 3 - TIR'!$E$22-'Ejercicio 3 - TIR'!$C$22),'Ejercicio 3 - TIR'!$C$22+SQRT(('Ejercicio 3 - TIR'!$E$22-'Ejercicio 3 - TIR'!$C$22)*('Ejercicio 3 - TIR'!$D$22-'Ejercicio 3 - TIR'!$C$22)*P329),'Ejercicio 3 - TIR'!$E$22-SQRT(('Ejercicio 3 - TIR'!$E$22-'Ejercicio 3 - TIR'!$C$22)*('Ejercicio 3 - TIR'!$E$22-'Ejercicio 3 - TIR'!$D$22)*(1-P329)))</f>
        <v>0.146459200545604</v>
      </c>
      <c r="R329" s="27">
        <f ca="1" t="shared" si="2459"/>
        <v>0.198636343020503</v>
      </c>
      <c r="S329" s="29">
        <f ca="1">IF(R329&lt;=('Ejercicio 3 - TIR'!$D$23-'Ejercicio 3 - TIR'!$C$23)/('Ejercicio 3 - TIR'!$E$23-'Ejercicio 3 - TIR'!$C$23),'Ejercicio 3 - TIR'!$C$23+SQRT(('Ejercicio 3 - TIR'!$E$23-'Ejercicio 3 - TIR'!$C$23)*('Ejercicio 3 - TIR'!$D$23-'Ejercicio 3 - TIR'!$C$23)*R329),'Ejercicio 3 - TIR'!$E$23-SQRT(('Ejercicio 3 - TIR'!$E$23-'Ejercicio 3 - TIR'!$C$23)*('Ejercicio 3 - TIR'!$E$23-'Ejercicio 3 - TIR'!$D$23)*(1-R329)))</f>
        <v>0.138908871395113</v>
      </c>
      <c r="T329" s="27">
        <f ca="1" t="shared" ref="T329:X329" si="2460">RAND()</f>
        <v>0.895765073707072</v>
      </c>
      <c r="U329" s="29">
        <f ca="1">IF(T329&lt;=('Ejercicio 3 - TIR'!$D$24-'Ejercicio 3 - TIR'!$C$24)/('Ejercicio 3 - TIR'!$E$24-'Ejercicio 3 - TIR'!$C$24),'Ejercicio 3 - TIR'!$C$24+SQRT(('Ejercicio 3 - TIR'!$E$24-'Ejercicio 3 - TIR'!$C$24)*('Ejercicio 3 - TIR'!$D$24-'Ejercicio 3 - TIR'!$C$24)*T329),'Ejercicio 3 - TIR'!$E$24-SQRT(('Ejercicio 3 - TIR'!$E$24-'Ejercicio 3 - TIR'!$C$24)*('Ejercicio 3 - TIR'!$E$24-'Ejercicio 3 - TIR'!$D$24)*(1-T329)))</f>
        <v>0.202916154015556</v>
      </c>
      <c r="V329" s="27">
        <f ca="1" t="shared" si="2460"/>
        <v>0.736631226030163</v>
      </c>
      <c r="W329" s="29">
        <f ca="1">IF(V329&lt;=('Ejercicio 3 - TIR'!$D$25-'Ejercicio 3 - TIR'!$C$25)/('Ejercicio 3 - TIR'!$E$25-'Ejercicio 3 - TIR'!$C$25),'Ejercicio 3 - TIR'!$C$25+SQRT(('Ejercicio 3 - TIR'!$E$25-'Ejercicio 3 - TIR'!$C$25)*('Ejercicio 3 - TIR'!$D$25-'Ejercicio 3 - TIR'!$C$25)*V329),'Ejercicio 3 - TIR'!$E$25-SQRT(('Ejercicio 3 - TIR'!$E$25-'Ejercicio 3 - TIR'!$C$25)*('Ejercicio 3 - TIR'!$E$25-'Ejercicio 3 - TIR'!$D$25)*(1-V329)))</f>
        <v>0.219638993611963</v>
      </c>
      <c r="X329" s="27">
        <f ca="1" t="shared" si="2460"/>
        <v>0.0642597204013995</v>
      </c>
      <c r="Y329" s="29">
        <f ca="1">IF(X329&lt;=('Ejercicio 3 - TIR'!$D$26-'Ejercicio 3 - TIR'!$C$26)/('Ejercicio 3 - TIR'!$E$26-'Ejercicio 3 - TIR'!$C$26),'Ejercicio 3 - TIR'!$C$26+SQRT(('Ejercicio 3 - TIR'!$E$26-'Ejercicio 3 - TIR'!$C$26)*('Ejercicio 3 - TIR'!$D$26-'Ejercicio 3 - TIR'!$C$26)*X329),'Ejercicio 3 - TIR'!$E$26-SQRT(('Ejercicio 3 - TIR'!$E$26-'Ejercicio 3 - TIR'!$C$26)*('Ejercicio 3 - TIR'!$E$26-'Ejercicio 3 - TIR'!$D$26)*(1-X329)))</f>
        <v>0.203171987134969</v>
      </c>
      <c r="Z329" s="27">
        <f ca="1" t="shared" si="2384"/>
        <v>1.1464592005456</v>
      </c>
      <c r="AA329" s="27">
        <f ca="1" t="shared" si="2385"/>
        <v>1.30571255419394</v>
      </c>
      <c r="AB329" s="27">
        <f ca="1" t="shared" si="2386"/>
        <v>1.5706627239408</v>
      </c>
      <c r="AC329" s="27">
        <f ca="1" t="shared" si="2387"/>
        <v>1.91564150393098</v>
      </c>
      <c r="AD329" s="27">
        <f ca="1" t="shared" si="2388"/>
        <v>2.30484619492286</v>
      </c>
      <c r="AE329" s="26">
        <f ca="1" t="shared" si="2389"/>
        <v>4907.36292146977</v>
      </c>
      <c r="AF329" s="26">
        <f ca="1" t="shared" si="2390"/>
        <v>5589.03916641736</v>
      </c>
      <c r="AG329" s="26">
        <f ca="1" t="shared" si="2391"/>
        <v>6723.14549870909</v>
      </c>
      <c r="AH329" s="26">
        <f ca="1" t="shared" si="2392"/>
        <v>8199.81040995235</v>
      </c>
      <c r="AI329" s="26">
        <f ca="1" t="shared" si="2393"/>
        <v>9865.78218507237</v>
      </c>
      <c r="AJ329" s="28">
        <f ca="1" t="shared" si="2394"/>
        <v>46102.8713038522</v>
      </c>
      <c r="AK329" s="28">
        <f ca="1" t="shared" si="2395"/>
        <v>54508.9116219033</v>
      </c>
      <c r="AL329" s="28">
        <f ca="1" t="shared" si="2396"/>
        <v>60353.8764843228</v>
      </c>
      <c r="AM329" s="28">
        <f ca="1" t="shared" si="2397"/>
        <v>73346.445656292</v>
      </c>
      <c r="AN329" s="28">
        <f ca="1" t="shared" si="2398"/>
        <v>83210.3486599936</v>
      </c>
      <c r="AO329" s="28">
        <f ca="1">C329/'Ejercicio 3 - TIR'!$D$7</f>
        <v>15050.2260117945</v>
      </c>
      <c r="AP329" s="28">
        <f ca="1" t="shared" si="2399"/>
        <v>31052.6452920577</v>
      </c>
      <c r="AQ329" s="28">
        <f ca="1" t="shared" si="2400"/>
        <v>39458.6856101087</v>
      </c>
      <c r="AR329" s="28">
        <f ca="1" t="shared" si="2401"/>
        <v>45303.6504725283</v>
      </c>
      <c r="AS329" s="28">
        <f ca="1" t="shared" si="2402"/>
        <v>58296.2196444974</v>
      </c>
      <c r="AT329" s="28">
        <f ca="1" t="shared" si="2403"/>
        <v>68160.1226481991</v>
      </c>
      <c r="AU329" s="28">
        <f ca="1">AP329*'Ejercicio 3 - TIR'!$D$5</f>
        <v>15526.3226460289</v>
      </c>
      <c r="AV329" s="28">
        <f ca="1">AQ329*'Ejercicio 3 - TIR'!$D$5</f>
        <v>19729.3428050544</v>
      </c>
      <c r="AW329" s="28">
        <f ca="1">AR329*'Ejercicio 3 - TIR'!$D$5</f>
        <v>22651.8252362641</v>
      </c>
      <c r="AX329" s="28">
        <f ca="1">AS329*'Ejercicio 3 - TIR'!$D$5</f>
        <v>29148.1098222487</v>
      </c>
      <c r="AY329" s="28">
        <f ca="1">AT329*'Ejercicio 3 - TIR'!$D$5</f>
        <v>34080.0613240995</v>
      </c>
      <c r="AZ329" s="28">
        <f ca="1" t="shared" ref="AZ329:BD329" si="2461">AJ329-AU329-AE329</f>
        <v>25669.1857363536</v>
      </c>
      <c r="BA329" s="28">
        <f ca="1" t="shared" si="2461"/>
        <v>29190.5296504315</v>
      </c>
      <c r="BB329" s="28">
        <f ca="1" t="shared" si="2461"/>
        <v>30978.9057493496</v>
      </c>
      <c r="BC329" s="28">
        <f ca="1" t="shared" si="2461"/>
        <v>35998.5254240909</v>
      </c>
      <c r="BD329" s="28">
        <f ca="1" t="shared" si="2461"/>
        <v>39264.5051508217</v>
      </c>
      <c r="BE329" s="28">
        <f ca="1" t="shared" ref="BE329:BI329" si="2462">AZ329/Z329</f>
        <v>22389.9688049409</v>
      </c>
      <c r="BF329" s="28">
        <f ca="1" t="shared" si="2462"/>
        <v>22356.0151556112</v>
      </c>
      <c r="BG329" s="28">
        <f ca="1" t="shared" si="2462"/>
        <v>19723.4614899521</v>
      </c>
      <c r="BH329" s="28">
        <f ca="1" t="shared" si="2462"/>
        <v>18791.8905234723</v>
      </c>
      <c r="BI329" s="28">
        <f ca="1" t="shared" si="2462"/>
        <v>17035.6292048094</v>
      </c>
      <c r="BJ329" s="28">
        <f ca="1" t="shared" si="2406"/>
        <v>77227.765237823</v>
      </c>
      <c r="BK329" s="28">
        <f ca="1" t="shared" si="2407"/>
        <v>34688.4561560136</v>
      </c>
      <c r="BL329" s="28">
        <f ca="1" t="shared" si="2408"/>
        <v>111916.221393837</v>
      </c>
      <c r="BM329" s="28">
        <f ca="1">BK329*'Ejercicio 3 - TIR'!$D$5</f>
        <v>17344.2280780068</v>
      </c>
      <c r="BN329" s="28">
        <f ca="1" t="shared" si="2409"/>
        <v>94571.9933158298</v>
      </c>
      <c r="BO329" s="28">
        <f ca="1" t="shared" si="2410"/>
        <v>41031.8022626213</v>
      </c>
      <c r="BP329" s="28">
        <f ca="1" t="shared" si="2411"/>
        <v>-108757.819315697</v>
      </c>
      <c r="BQ329" s="28">
        <f ca="1" t="shared" ref="BQ329:BT329" si="2463">BE329</f>
        <v>22389.9688049409</v>
      </c>
      <c r="BR329" s="28">
        <f ca="1" t="shared" si="2463"/>
        <v>22356.0151556112</v>
      </c>
      <c r="BS329" s="28">
        <f ca="1" t="shared" si="2463"/>
        <v>19723.4614899521</v>
      </c>
      <c r="BT329" s="28">
        <f ca="1" t="shared" si="2463"/>
        <v>18791.8905234723</v>
      </c>
      <c r="BU329" s="28">
        <f ca="1" t="shared" si="2413"/>
        <v>58067.4314674307</v>
      </c>
      <c r="BV329" s="30">
        <f ca="1" t="shared" si="2414"/>
        <v>8.03908185426732</v>
      </c>
    </row>
    <row r="330" ht="15" customHeight="1" spans="1:74">
      <c r="A330" s="26">
        <v>329</v>
      </c>
      <c r="B330" s="27">
        <f ca="1" t="shared" ref="B330:F330" si="2464">RAND()</f>
        <v>0.705343858062263</v>
      </c>
      <c r="C330" s="28">
        <f ca="1">IF(B330&lt;=('Ejercicio 3 - TIR'!$D$13-'Ejercicio 3 - TIR'!$C$13)/('Ejercicio 3 - TIR'!$E$13-'Ejercicio 3 - TIR'!$C$13),'Ejercicio 3 - TIR'!$C$13+SQRT(('Ejercicio 3 - TIR'!$E$13-'Ejercicio 3 - TIR'!$C$13)*('Ejercicio 3 - TIR'!$D$13-'Ejercicio 3 - TIR'!$C$13)*B330),'Ejercicio 3 - TIR'!$E$13-SQRT(('Ejercicio 3 - TIR'!$E$13-'Ejercicio 3 - TIR'!$C$13)*('Ejercicio 3 - TIR'!$E$13-'Ejercicio 3 - TIR'!$D$13)*(1-B330)))</f>
        <v>81196.0809849307</v>
      </c>
      <c r="D330" s="27">
        <f ca="1" t="shared" si="2464"/>
        <v>0.0824292627605183</v>
      </c>
      <c r="E330" s="28">
        <f ca="1">IF(D330&lt;=('Ejercicio 3 - TIR'!$D$14-'Ejercicio 3 - TIR'!$C$14)/('Ejercicio 3 - TIR'!$E$14-'Ejercicio 3 - TIR'!$C$14),'Ejercicio 3 - TIR'!$C$14+SQRT(('Ejercicio 3 - TIR'!$E$14-'Ejercicio 3 - TIR'!$C$14)*('Ejercicio 3 - TIR'!$D$14-'Ejercicio 3 - TIR'!$C$14)*D330),'Ejercicio 3 - TIR'!$E$14-SQRT(('Ejercicio 3 - TIR'!$E$14-'Ejercicio 3 - TIR'!$C$14)*('Ejercicio 3 - TIR'!$E$14-'Ejercicio 3 - TIR'!$D$14)*(1-D330)))</f>
        <v>27486.4019600698</v>
      </c>
      <c r="F330" s="27">
        <f ca="1" t="shared" si="2464"/>
        <v>0.118854871367356</v>
      </c>
      <c r="G330" s="28">
        <f ca="1">IF(F330&lt;=('Ejercicio 3 - TIR'!$D$18-'Ejercicio 3 - TIR'!$C$18)/('Ejercicio 3 - TIR'!$E$18-'Ejercicio 3 - TIR'!$C$18),'Ejercicio 3 - TIR'!$C$18+SQRT(('Ejercicio 3 - TIR'!$E$18-'Ejercicio 3 - TIR'!$C$18)*('Ejercicio 3 - TIR'!$D$18-'Ejercicio 3 - TIR'!$C$18)*F330),'Ejercicio 3 - TIR'!$E$18-SQRT(('Ejercicio 3 - TIR'!$E$18-'Ejercicio 3 - TIR'!$C$18)*('Ejercicio 3 - TIR'!$E$18-'Ejercicio 3 - TIR'!$D$18)*(1-F330)))</f>
        <v>34222.3489558661</v>
      </c>
      <c r="H330" s="27">
        <f ca="1" t="shared" ref="H330:L330" si="2465">RAND()</f>
        <v>0.86370001906547</v>
      </c>
      <c r="I330" s="28">
        <f ca="1">IF(H330&lt;=('Ejercicio 3 - TIR'!$D$18-'Ejercicio 3 - TIR'!$C$18)/('Ejercicio 3 - TIR'!$E$18-'Ejercicio 3 - TIR'!$C$18),'Ejercicio 3 - TIR'!$C$18+SQRT(('Ejercicio 3 - TIR'!$E$18-'Ejercicio 3 - TIR'!$C$18)*('Ejercicio 3 - TIR'!$D$18-'Ejercicio 3 - TIR'!$C$18)*H330),'Ejercicio 3 - TIR'!$E$18-SQRT(('Ejercicio 3 - TIR'!$E$18-'Ejercicio 3 - TIR'!$C$18)*('Ejercicio 3 - TIR'!$E$18-'Ejercicio 3 - TIR'!$D$18)*(1-H330)))</f>
        <v>41802.735767865</v>
      </c>
      <c r="J330" s="27">
        <f ca="1" t="shared" si="2465"/>
        <v>0.10167071978032</v>
      </c>
      <c r="K330" s="28">
        <f ca="1">IF(J330&lt;=('Ejercicio 3 - TIR'!$D$18-'Ejercicio 3 - TIR'!$C$18)/('Ejercicio 3 - TIR'!$E$18-'Ejercicio 3 - TIR'!$C$18),'Ejercicio 3 - TIR'!$C$18+SQRT(('Ejercicio 3 - TIR'!$E$18-'Ejercicio 3 - TIR'!$C$18)*('Ejercicio 3 - TIR'!$D$18-'Ejercicio 3 - TIR'!$C$18)*J330),'Ejercicio 3 - TIR'!$E$18-SQRT(('Ejercicio 3 - TIR'!$E$18-'Ejercicio 3 - TIR'!$C$18)*('Ejercicio 3 - TIR'!$E$18-'Ejercicio 3 - TIR'!$D$18)*(1-J330)))</f>
        <v>33905.2026793815</v>
      </c>
      <c r="L330" s="27">
        <f ca="1" t="shared" si="2465"/>
        <v>0.321519752946803</v>
      </c>
      <c r="M330" s="28">
        <f ca="1">IF(L330&lt;=('Ejercicio 3 - TIR'!$D$18-'Ejercicio 3 - TIR'!$C$18)/('Ejercicio 3 - TIR'!$E$18-'Ejercicio 3 - TIR'!$C$18),'Ejercicio 3 - TIR'!$C$18+SQRT(('Ejercicio 3 - TIR'!$E$18-'Ejercicio 3 - TIR'!$C$18)*('Ejercicio 3 - TIR'!$D$18-'Ejercicio 3 - TIR'!$C$18)*L330),'Ejercicio 3 - TIR'!$E$18-SQRT(('Ejercicio 3 - TIR'!$E$18-'Ejercicio 3 - TIR'!$C$18)*('Ejercicio 3 - TIR'!$E$18-'Ejercicio 3 - TIR'!$D$18)*(1-L330)))</f>
        <v>36944.6355514181</v>
      </c>
      <c r="N330" s="27">
        <f ca="1" t="shared" ref="N330:R330" si="2466">RAND()</f>
        <v>0.358915166305175</v>
      </c>
      <c r="O330" s="28">
        <f ca="1">IF(N330&lt;=('Ejercicio 3 - TIR'!$D$18-'Ejercicio 3 - TIR'!$C$18)/('Ejercicio 3 - TIR'!$E$18-'Ejercicio 3 - TIR'!$C$18),'Ejercicio 3 - TIR'!$C$18+SQRT(('Ejercicio 3 - TIR'!$E$18-'Ejercicio 3 - TIR'!$C$18)*('Ejercicio 3 - TIR'!$D$18-'Ejercicio 3 - TIR'!$C$18)*N330),'Ejercicio 3 - TIR'!$E$18-SQRT(('Ejercicio 3 - TIR'!$E$18-'Ejercicio 3 - TIR'!$C$18)*('Ejercicio 3 - TIR'!$E$18-'Ejercicio 3 - TIR'!$D$18)*(1-N330)))</f>
        <v>37337.3888370303</v>
      </c>
      <c r="P330" s="27">
        <f ca="1" t="shared" si="2466"/>
        <v>0.639858747398335</v>
      </c>
      <c r="Q330" s="29">
        <f ca="1">IF(P330&lt;=('Ejercicio 3 - TIR'!$D$22-'Ejercicio 3 - TIR'!$C$22)/('Ejercicio 3 - TIR'!$E$22-'Ejercicio 3 - TIR'!$C$22),'Ejercicio 3 - TIR'!$C$22+SQRT(('Ejercicio 3 - TIR'!$E$22-'Ejercicio 3 - TIR'!$C$22)*('Ejercicio 3 - TIR'!$D$22-'Ejercicio 3 - TIR'!$C$22)*P330),'Ejercicio 3 - TIR'!$E$22-SQRT(('Ejercicio 3 - TIR'!$E$22-'Ejercicio 3 - TIR'!$C$22)*('Ejercicio 3 - TIR'!$E$22-'Ejercicio 3 - TIR'!$D$22)*(1-P330)))</f>
        <v>0.154539162333438</v>
      </c>
      <c r="R330" s="27">
        <f ca="1" t="shared" si="2466"/>
        <v>0.340623306599487</v>
      </c>
      <c r="S330" s="29">
        <f ca="1">IF(R330&lt;=('Ejercicio 3 - TIR'!$D$23-'Ejercicio 3 - TIR'!$C$23)/('Ejercicio 3 - TIR'!$E$23-'Ejercicio 3 - TIR'!$C$23),'Ejercicio 3 - TIR'!$C$23+SQRT(('Ejercicio 3 - TIR'!$E$23-'Ejercicio 3 - TIR'!$C$23)*('Ejercicio 3 - TIR'!$D$23-'Ejercicio 3 - TIR'!$C$23)*R330),'Ejercicio 3 - TIR'!$E$23-SQRT(('Ejercicio 3 - TIR'!$E$23-'Ejercicio 3 - TIR'!$C$23)*('Ejercicio 3 - TIR'!$E$23-'Ejercicio 3 - TIR'!$D$23)*(1-R330)))</f>
        <v>0.144761299478805</v>
      </c>
      <c r="T330" s="27">
        <f ca="1" t="shared" ref="T330:X330" si="2467">RAND()</f>
        <v>0.196460735712767</v>
      </c>
      <c r="U330" s="29">
        <f ca="1">IF(T330&lt;=('Ejercicio 3 - TIR'!$D$24-'Ejercicio 3 - TIR'!$C$24)/('Ejercicio 3 - TIR'!$E$24-'Ejercicio 3 - TIR'!$C$24),'Ejercicio 3 - TIR'!$C$24+SQRT(('Ejercicio 3 - TIR'!$E$24-'Ejercicio 3 - TIR'!$C$24)*('Ejercicio 3 - TIR'!$D$24-'Ejercicio 3 - TIR'!$C$24)*T330),'Ejercicio 3 - TIR'!$E$24-SQRT(('Ejercicio 3 - TIR'!$E$24-'Ejercicio 3 - TIR'!$C$24)*('Ejercicio 3 - TIR'!$E$24-'Ejercicio 3 - TIR'!$D$24)*(1-T330)))</f>
        <v>0.170311758786398</v>
      </c>
      <c r="V330" s="27">
        <f ca="1" t="shared" si="2467"/>
        <v>0.763949597364072</v>
      </c>
      <c r="W330" s="29">
        <f ca="1">IF(V330&lt;=('Ejercicio 3 - TIR'!$D$25-'Ejercicio 3 - TIR'!$C$25)/('Ejercicio 3 - TIR'!$E$25-'Ejercicio 3 - TIR'!$C$25),'Ejercicio 3 - TIR'!$C$25+SQRT(('Ejercicio 3 - TIR'!$E$25-'Ejercicio 3 - TIR'!$C$25)*('Ejercicio 3 - TIR'!$D$25-'Ejercicio 3 - TIR'!$C$25)*V330),'Ejercicio 3 - TIR'!$E$25-SQRT(('Ejercicio 3 - TIR'!$E$25-'Ejercicio 3 - TIR'!$C$25)*('Ejercicio 3 - TIR'!$E$25-'Ejercicio 3 - TIR'!$D$25)*(1-V330)))</f>
        <v>0.221256715406451</v>
      </c>
      <c r="X330" s="27">
        <f ca="1" t="shared" si="2467"/>
        <v>0.784097051894867</v>
      </c>
      <c r="Y330" s="29">
        <f ca="1">IF(X330&lt;=('Ejercicio 3 - TIR'!$D$26-'Ejercicio 3 - TIR'!$C$26)/('Ejercicio 3 - TIR'!$E$26-'Ejercicio 3 - TIR'!$C$26),'Ejercicio 3 - TIR'!$C$26+SQRT(('Ejercicio 3 - TIR'!$E$26-'Ejercicio 3 - TIR'!$C$26)*('Ejercicio 3 - TIR'!$D$26-'Ejercicio 3 - TIR'!$C$26)*X330),'Ejercicio 3 - TIR'!$E$26-SQRT(('Ejercicio 3 - TIR'!$E$26-'Ejercicio 3 - TIR'!$C$26)*('Ejercicio 3 - TIR'!$E$26-'Ejercicio 3 - TIR'!$D$26)*(1-X330)))</f>
        <v>0.245855074758206</v>
      </c>
      <c r="Z330" s="27">
        <f ca="1" t="shared" si="2384"/>
        <v>1.15453916233344</v>
      </c>
      <c r="AA330" s="27">
        <f ca="1" t="shared" si="2385"/>
        <v>1.321671751772</v>
      </c>
      <c r="AB330" s="27">
        <f ca="1" t="shared" si="2386"/>
        <v>1.54676799235459</v>
      </c>
      <c r="AC330" s="27">
        <f ca="1" t="shared" si="2387"/>
        <v>1.88900079783879</v>
      </c>
      <c r="AD330" s="27">
        <f ca="1" t="shared" si="2388"/>
        <v>2.35342123020976</v>
      </c>
      <c r="AE330" s="26">
        <f ca="1" t="shared" si="2389"/>
        <v>4247.72553446937</v>
      </c>
      <c r="AF330" s="26">
        <f ca="1" t="shared" si="2390"/>
        <v>4862.63180266845</v>
      </c>
      <c r="AG330" s="26">
        <f ca="1" t="shared" si="2391"/>
        <v>5690.79517731159</v>
      </c>
      <c r="AH330" s="26">
        <f ca="1" t="shared" si="2392"/>
        <v>6949.92182629443</v>
      </c>
      <c r="AI330" s="26">
        <f ca="1" t="shared" si="2393"/>
        <v>8658.59537646173</v>
      </c>
      <c r="AJ330" s="28">
        <f ca="1" t="shared" si="2394"/>
        <v>39511.0420965882</v>
      </c>
      <c r="AK330" s="28">
        <f ca="1" t="shared" si="2395"/>
        <v>55249.4950111761</v>
      </c>
      <c r="AL330" s="28">
        <f ca="1" t="shared" si="2396"/>
        <v>52443.4822787622</v>
      </c>
      <c r="AM330" s="28">
        <f ca="1" t="shared" si="2397"/>
        <v>69788.4460324923</v>
      </c>
      <c r="AN330" s="28">
        <f ca="1" t="shared" si="2398"/>
        <v>87870.6035696639</v>
      </c>
      <c r="AO330" s="28">
        <f ca="1">C330/'Ejercicio 3 - TIR'!$D$7</f>
        <v>16239.2161969861</v>
      </c>
      <c r="AP330" s="28">
        <f ca="1" t="shared" si="2399"/>
        <v>23271.8258996021</v>
      </c>
      <c r="AQ330" s="28">
        <f ca="1" t="shared" si="2400"/>
        <v>39010.27881419</v>
      </c>
      <c r="AR330" s="28">
        <f ca="1" t="shared" si="2401"/>
        <v>36204.2660817761</v>
      </c>
      <c r="AS330" s="28">
        <f ca="1" t="shared" si="2402"/>
        <v>53549.2298355061</v>
      </c>
      <c r="AT330" s="28">
        <f ca="1" t="shared" si="2403"/>
        <v>71631.3873726778</v>
      </c>
      <c r="AU330" s="28">
        <f ca="1">AP330*'Ejercicio 3 - TIR'!$D$5</f>
        <v>11635.912949801</v>
      </c>
      <c r="AV330" s="28">
        <f ca="1">AQ330*'Ejercicio 3 - TIR'!$D$5</f>
        <v>19505.139407095</v>
      </c>
      <c r="AW330" s="28">
        <f ca="1">AR330*'Ejercicio 3 - TIR'!$D$5</f>
        <v>18102.133040888</v>
      </c>
      <c r="AX330" s="28">
        <f ca="1">AS330*'Ejercicio 3 - TIR'!$D$5</f>
        <v>26774.6149177531</v>
      </c>
      <c r="AY330" s="28">
        <f ca="1">AT330*'Ejercicio 3 - TIR'!$D$5</f>
        <v>35815.6936863389</v>
      </c>
      <c r="AZ330" s="28">
        <f ca="1" t="shared" ref="AZ330:BD330" si="2468">AJ330-AU330-AE330</f>
        <v>23627.4036123178</v>
      </c>
      <c r="BA330" s="28">
        <f ca="1" t="shared" si="2468"/>
        <v>30881.7238014127</v>
      </c>
      <c r="BB330" s="28">
        <f ca="1" t="shared" si="2468"/>
        <v>28650.5540605626</v>
      </c>
      <c r="BC330" s="28">
        <f ca="1" t="shared" si="2468"/>
        <v>36063.9092884448</v>
      </c>
      <c r="BD330" s="28">
        <f ca="1" t="shared" si="2468"/>
        <v>43396.3145068633</v>
      </c>
      <c r="BE330" s="28">
        <f ca="1" t="shared" ref="BE330:BI330" si="2469">AZ330/Z330</f>
        <v>20464.7918261729</v>
      </c>
      <c r="BF330" s="28">
        <f ca="1" t="shared" si="2469"/>
        <v>23365.6532039886</v>
      </c>
      <c r="BG330" s="28">
        <f ca="1" t="shared" si="2469"/>
        <v>18522.8516507824</v>
      </c>
      <c r="BH330" s="28">
        <f ca="1" t="shared" si="2469"/>
        <v>19091.5267636231</v>
      </c>
      <c r="BI330" s="28">
        <f ca="1" t="shared" si="2469"/>
        <v>18439.6715512741</v>
      </c>
      <c r="BJ330" s="28">
        <f ca="1" t="shared" si="2406"/>
        <v>64687.0819149074</v>
      </c>
      <c r="BK330" s="28">
        <f ca="1" t="shared" si="2407"/>
        <v>38217.7161599534</v>
      </c>
      <c r="BL330" s="28">
        <f ca="1" t="shared" si="2408"/>
        <v>102904.798074861</v>
      </c>
      <c r="BM330" s="28">
        <f ca="1">BK330*'Ejercicio 3 - TIR'!$D$5</f>
        <v>19108.8580799767</v>
      </c>
      <c r="BN330" s="28">
        <f ca="1" t="shared" si="2409"/>
        <v>83795.9399948841</v>
      </c>
      <c r="BO330" s="28">
        <f ca="1" t="shared" si="2410"/>
        <v>35606.0100585629</v>
      </c>
      <c r="BP330" s="28">
        <f ca="1" t="shared" si="2411"/>
        <v>-108682.482945</v>
      </c>
      <c r="BQ330" s="28">
        <f ca="1" t="shared" ref="BQ330:BT330" si="2470">BE330</f>
        <v>20464.7918261729</v>
      </c>
      <c r="BR330" s="28">
        <f ca="1" t="shared" si="2470"/>
        <v>23365.6532039886</v>
      </c>
      <c r="BS330" s="28">
        <f ca="1" t="shared" si="2470"/>
        <v>18522.8516507824</v>
      </c>
      <c r="BT330" s="28">
        <f ca="1" t="shared" si="2470"/>
        <v>19091.5267636231</v>
      </c>
      <c r="BU330" s="28">
        <f ca="1" t="shared" si="2413"/>
        <v>54045.6816098369</v>
      </c>
      <c r="BV330" s="30">
        <f ca="1" t="shared" si="2414"/>
        <v>6.72270856757944</v>
      </c>
    </row>
    <row r="331" ht="15" customHeight="1" spans="1:74">
      <c r="A331" s="26">
        <v>330</v>
      </c>
      <c r="B331" s="27">
        <f ca="1" t="shared" ref="B331:F331" si="2471">RAND()</f>
        <v>0.772565007189329</v>
      </c>
      <c r="C331" s="28">
        <f ca="1">IF(B331&lt;=('Ejercicio 3 - TIR'!$D$13-'Ejercicio 3 - TIR'!$C$13)/('Ejercicio 3 - TIR'!$E$13-'Ejercicio 3 - TIR'!$C$13),'Ejercicio 3 - TIR'!$C$13+SQRT(('Ejercicio 3 - TIR'!$E$13-'Ejercicio 3 - TIR'!$C$13)*('Ejercicio 3 - TIR'!$D$13-'Ejercicio 3 - TIR'!$C$13)*B331),'Ejercicio 3 - TIR'!$E$13-SQRT(('Ejercicio 3 - TIR'!$E$13-'Ejercicio 3 - TIR'!$C$13)*('Ejercicio 3 - TIR'!$E$13-'Ejercicio 3 - TIR'!$D$13)*(1-B331)))</f>
        <v>83479.6491752504</v>
      </c>
      <c r="D331" s="27">
        <f ca="1" t="shared" si="2471"/>
        <v>0.308923799243765</v>
      </c>
      <c r="E331" s="28">
        <f ca="1">IF(D331&lt;=('Ejercicio 3 - TIR'!$D$14-'Ejercicio 3 - TIR'!$C$14)/('Ejercicio 3 - TIR'!$E$14-'Ejercicio 3 - TIR'!$C$14),'Ejercicio 3 - TIR'!$C$14+SQRT(('Ejercicio 3 - TIR'!$E$14-'Ejercicio 3 - TIR'!$C$14)*('Ejercicio 3 - TIR'!$D$14-'Ejercicio 3 - TIR'!$C$14)*D331),'Ejercicio 3 - TIR'!$E$14-SQRT(('Ejercicio 3 - TIR'!$E$14-'Ejercicio 3 - TIR'!$C$14)*('Ejercicio 3 - TIR'!$E$14-'Ejercicio 3 - TIR'!$D$14)*(1-D331)))</f>
        <v>29813.4483422264</v>
      </c>
      <c r="F331" s="27">
        <f ca="1" t="shared" si="2471"/>
        <v>0.96746460190872</v>
      </c>
      <c r="G331" s="28">
        <f ca="1">IF(F331&lt;=('Ejercicio 3 - TIR'!$D$18-'Ejercicio 3 - TIR'!$C$18)/('Ejercicio 3 - TIR'!$E$18-'Ejercicio 3 - TIR'!$C$18),'Ejercicio 3 - TIR'!$C$18+SQRT(('Ejercicio 3 - TIR'!$E$18-'Ejercicio 3 - TIR'!$C$18)*('Ejercicio 3 - TIR'!$D$18-'Ejercicio 3 - TIR'!$C$18)*F331),'Ejercicio 3 - TIR'!$E$18-SQRT(('Ejercicio 3 - TIR'!$E$18-'Ejercicio 3 - TIR'!$C$18)*('Ejercicio 3 - TIR'!$E$18-'Ejercicio 3 - TIR'!$D$18)*(1-F331)))</f>
        <v>43437.9004971366</v>
      </c>
      <c r="H331" s="27">
        <f ca="1" t="shared" ref="H331:L331" si="2472">RAND()</f>
        <v>0.612182919957309</v>
      </c>
      <c r="I331" s="28">
        <f ca="1">IF(H331&lt;=('Ejercicio 3 - TIR'!$D$18-'Ejercicio 3 - TIR'!$C$18)/('Ejercicio 3 - TIR'!$E$18-'Ejercicio 3 - TIR'!$C$18),'Ejercicio 3 - TIR'!$C$18+SQRT(('Ejercicio 3 - TIR'!$E$18-'Ejercicio 3 - TIR'!$C$18)*('Ejercicio 3 - TIR'!$D$18-'Ejercicio 3 - TIR'!$C$18)*H331),'Ejercicio 3 - TIR'!$E$18-SQRT(('Ejercicio 3 - TIR'!$E$18-'Ejercicio 3 - TIR'!$C$18)*('Ejercicio 3 - TIR'!$E$18-'Ejercicio 3 - TIR'!$D$18)*(1-H331)))</f>
        <v>39582.6634081343</v>
      </c>
      <c r="J331" s="27">
        <f ca="1" t="shared" si="2472"/>
        <v>0.45305173907193</v>
      </c>
      <c r="K331" s="28">
        <f ca="1">IF(J331&lt;=('Ejercicio 3 - TIR'!$D$18-'Ejercicio 3 - TIR'!$C$18)/('Ejercicio 3 - TIR'!$E$18-'Ejercicio 3 - TIR'!$C$18),'Ejercicio 3 - TIR'!$C$18+SQRT(('Ejercicio 3 - TIR'!$E$18-'Ejercicio 3 - TIR'!$C$18)*('Ejercicio 3 - TIR'!$D$18-'Ejercicio 3 - TIR'!$C$18)*J331),'Ejercicio 3 - TIR'!$E$18-SQRT(('Ejercicio 3 - TIR'!$E$18-'Ejercicio 3 - TIR'!$C$18)*('Ejercicio 3 - TIR'!$E$18-'Ejercicio 3 - TIR'!$D$18)*(1-J331)))</f>
        <v>38243.649729385</v>
      </c>
      <c r="L331" s="27">
        <f ca="1" t="shared" si="2472"/>
        <v>0.869501206750755</v>
      </c>
      <c r="M331" s="28">
        <f ca="1">IF(L331&lt;=('Ejercicio 3 - TIR'!$D$18-'Ejercicio 3 - TIR'!$C$18)/('Ejercicio 3 - TIR'!$E$18-'Ejercicio 3 - TIR'!$C$18),'Ejercicio 3 - TIR'!$C$18+SQRT(('Ejercicio 3 - TIR'!$E$18-'Ejercicio 3 - TIR'!$C$18)*('Ejercicio 3 - TIR'!$D$18-'Ejercicio 3 - TIR'!$C$18)*L331),'Ejercicio 3 - TIR'!$E$18-SQRT(('Ejercicio 3 - TIR'!$E$18-'Ejercicio 3 - TIR'!$C$18)*('Ejercicio 3 - TIR'!$E$18-'Ejercicio 3 - TIR'!$D$18)*(1-L331)))</f>
        <v>41871.5164226588</v>
      </c>
      <c r="N331" s="27">
        <f ca="1" t="shared" ref="N331:R331" si="2473">RAND()</f>
        <v>0.0539851876925601</v>
      </c>
      <c r="O331" s="28">
        <f ca="1">IF(N331&lt;=('Ejercicio 3 - TIR'!$D$18-'Ejercicio 3 - TIR'!$C$18)/('Ejercicio 3 - TIR'!$E$18-'Ejercicio 3 - TIR'!$C$18),'Ejercicio 3 - TIR'!$C$18+SQRT(('Ejercicio 3 - TIR'!$E$18-'Ejercicio 3 - TIR'!$C$18)*('Ejercicio 3 - TIR'!$D$18-'Ejercicio 3 - TIR'!$C$18)*N331),'Ejercicio 3 - TIR'!$E$18-SQRT(('Ejercicio 3 - TIR'!$E$18-'Ejercicio 3 - TIR'!$C$18)*('Ejercicio 3 - TIR'!$E$18-'Ejercicio 3 - TIR'!$D$18)*(1-N331)))</f>
        <v>32845.6595288059</v>
      </c>
      <c r="P331" s="27">
        <f ca="1" t="shared" si="2473"/>
        <v>0.493380866097071</v>
      </c>
      <c r="Q331" s="29">
        <f ca="1">IF(P331&lt;=('Ejercicio 3 - TIR'!$D$22-'Ejercicio 3 - TIR'!$C$22)/('Ejercicio 3 - TIR'!$E$22-'Ejercicio 3 - TIR'!$C$22),'Ejercicio 3 - TIR'!$C$22+SQRT(('Ejercicio 3 - TIR'!$E$22-'Ejercicio 3 - TIR'!$C$22)*('Ejercicio 3 - TIR'!$D$22-'Ejercicio 3 - TIR'!$C$22)*P331),'Ejercicio 3 - TIR'!$E$22-SQRT(('Ejercicio 3 - TIR'!$E$22-'Ejercicio 3 - TIR'!$C$22)*('Ejercicio 3 - TIR'!$E$22-'Ejercicio 3 - TIR'!$D$22)*(1-P331)))</f>
        <v>0.149800764402524</v>
      </c>
      <c r="R331" s="27">
        <f ca="1" t="shared" si="2473"/>
        <v>0.735442527595371</v>
      </c>
      <c r="S331" s="29">
        <f ca="1">IF(R331&lt;=('Ejercicio 3 - TIR'!$D$23-'Ejercicio 3 - TIR'!$C$23)/('Ejercicio 3 - TIR'!$E$23-'Ejercicio 3 - TIR'!$C$23),'Ejercicio 3 - TIR'!$C$23+SQRT(('Ejercicio 3 - TIR'!$E$23-'Ejercicio 3 - TIR'!$C$23)*('Ejercicio 3 - TIR'!$D$23-'Ejercicio 3 - TIR'!$C$23)*R331),'Ejercicio 3 - TIR'!$E$23-SQRT(('Ejercicio 3 - TIR'!$E$23-'Ejercicio 3 - TIR'!$C$23)*('Ejercicio 3 - TIR'!$E$23-'Ejercicio 3 - TIR'!$D$23)*(1-R331)))</f>
        <v>0.158177913703582</v>
      </c>
      <c r="T331" s="27">
        <f ca="1" t="shared" ref="T331:X331" si="2474">RAND()</f>
        <v>0.297944052087418</v>
      </c>
      <c r="U331" s="29">
        <f ca="1">IF(T331&lt;=('Ejercicio 3 - TIR'!$D$24-'Ejercicio 3 - TIR'!$C$24)/('Ejercicio 3 - TIR'!$E$24-'Ejercicio 3 - TIR'!$C$24),'Ejercicio 3 - TIR'!$C$24+SQRT(('Ejercicio 3 - TIR'!$E$24-'Ejercicio 3 - TIR'!$C$24)*('Ejercicio 3 - TIR'!$D$24-'Ejercicio 3 - TIR'!$C$24)*T331),'Ejercicio 3 - TIR'!$E$24-SQRT(('Ejercicio 3 - TIR'!$E$24-'Ejercicio 3 - TIR'!$C$24)*('Ejercicio 3 - TIR'!$E$24-'Ejercicio 3 - TIR'!$D$24)*(1-T331)))</f>
        <v>0.175013646463152</v>
      </c>
      <c r="V331" s="27">
        <f ca="1" t="shared" si="2474"/>
        <v>0.939854107089887</v>
      </c>
      <c r="W331" s="29">
        <f ca="1">IF(V331&lt;=('Ejercicio 3 - TIR'!$D$25-'Ejercicio 3 - TIR'!$C$25)/('Ejercicio 3 - TIR'!$E$25-'Ejercicio 3 - TIR'!$C$25),'Ejercicio 3 - TIR'!$C$25+SQRT(('Ejercicio 3 - TIR'!$E$25-'Ejercicio 3 - TIR'!$C$25)*('Ejercicio 3 - TIR'!$D$25-'Ejercicio 3 - TIR'!$C$25)*V331),'Ejercicio 3 - TIR'!$E$25-SQRT(('Ejercicio 3 - TIR'!$E$25-'Ejercicio 3 - TIR'!$C$25)*('Ejercicio 3 - TIR'!$E$25-'Ejercicio 3 - TIR'!$D$25)*(1-V331)))</f>
        <v>0.235491015708004</v>
      </c>
      <c r="X331" s="27">
        <f ca="1" t="shared" si="2474"/>
        <v>0.414860888460974</v>
      </c>
      <c r="Y331" s="29">
        <f ca="1">IF(X331&lt;=('Ejercicio 3 - TIR'!$D$26-'Ejercicio 3 - TIR'!$C$26)/('Ejercicio 3 - TIR'!$E$26-'Ejercicio 3 - TIR'!$C$26),'Ejercicio 3 - TIR'!$C$26+SQRT(('Ejercicio 3 - TIR'!$E$26-'Ejercicio 3 - TIR'!$C$26)*('Ejercicio 3 - TIR'!$D$26-'Ejercicio 3 - TIR'!$C$26)*X331),'Ejercicio 3 - TIR'!$E$26-SQRT(('Ejercicio 3 - TIR'!$E$26-'Ejercicio 3 - TIR'!$C$26)*('Ejercicio 3 - TIR'!$E$26-'Ejercicio 3 - TIR'!$D$26)*(1-X331)))</f>
        <v>0.223788335709475</v>
      </c>
      <c r="Z331" s="27">
        <f ca="1" t="shared" si="2384"/>
        <v>1.14980076440252</v>
      </c>
      <c r="AA331" s="27">
        <f ca="1" t="shared" si="2385"/>
        <v>1.3316738504905</v>
      </c>
      <c r="AB331" s="27">
        <f ca="1" t="shared" si="2386"/>
        <v>1.56473494696447</v>
      </c>
      <c r="AC331" s="27">
        <f ca="1" t="shared" si="2387"/>
        <v>1.93321596893894</v>
      </c>
      <c r="AD331" s="27">
        <f ca="1" t="shared" si="2388"/>
        <v>2.36584715319476</v>
      </c>
      <c r="AE331" s="26">
        <f ca="1" t="shared" si="2389"/>
        <v>4466.07735114068</v>
      </c>
      <c r="AF331" s="26">
        <f ca="1" t="shared" si="2390"/>
        <v>5172.51214898292</v>
      </c>
      <c r="AG331" s="26">
        <f ca="1" t="shared" si="2391"/>
        <v>6077.77236155138</v>
      </c>
      <c r="AH331" s="26">
        <f ca="1" t="shared" si="2392"/>
        <v>7509.03314821515</v>
      </c>
      <c r="AI331" s="26">
        <f ca="1" t="shared" si="2393"/>
        <v>9189.46717924149</v>
      </c>
      <c r="AJ331" s="28">
        <f ca="1" t="shared" si="2394"/>
        <v>49944.9311956485</v>
      </c>
      <c r="AK331" s="28">
        <f ca="1" t="shared" si="2395"/>
        <v>52711.1977933796</v>
      </c>
      <c r="AL331" s="28">
        <f ca="1" t="shared" si="2396"/>
        <v>59841.1752310369</v>
      </c>
      <c r="AM331" s="28">
        <f ca="1" t="shared" si="2397"/>
        <v>80946.6841919731</v>
      </c>
      <c r="AN331" s="28">
        <f ca="1" t="shared" si="2398"/>
        <v>77707.81009103</v>
      </c>
      <c r="AO331" s="28">
        <f ca="1">C331/'Ejercicio 3 - TIR'!$D$7</f>
        <v>16695.9298350501</v>
      </c>
      <c r="AP331" s="28">
        <f ca="1" t="shared" si="2399"/>
        <v>33249.0013605984</v>
      </c>
      <c r="AQ331" s="28">
        <f ca="1" t="shared" si="2400"/>
        <v>36015.2679583295</v>
      </c>
      <c r="AR331" s="28">
        <f ca="1" t="shared" si="2401"/>
        <v>43145.2453959868</v>
      </c>
      <c r="AS331" s="28">
        <f ca="1" t="shared" si="2402"/>
        <v>64250.754356923</v>
      </c>
      <c r="AT331" s="28">
        <f ca="1" t="shared" si="2403"/>
        <v>61011.8802559799</v>
      </c>
      <c r="AU331" s="28">
        <f ca="1">AP331*'Ejercicio 3 - TIR'!$D$5</f>
        <v>16624.5006802992</v>
      </c>
      <c r="AV331" s="28">
        <f ca="1">AQ331*'Ejercicio 3 - TIR'!$D$5</f>
        <v>18007.6339791648</v>
      </c>
      <c r="AW331" s="28">
        <f ca="1">AR331*'Ejercicio 3 - TIR'!$D$5</f>
        <v>21572.6226979934</v>
      </c>
      <c r="AX331" s="28">
        <f ca="1">AS331*'Ejercicio 3 - TIR'!$D$5</f>
        <v>32125.3771784615</v>
      </c>
      <c r="AY331" s="28">
        <f ca="1">AT331*'Ejercicio 3 - TIR'!$D$5</f>
        <v>30505.9401279899</v>
      </c>
      <c r="AZ331" s="28">
        <f ca="1" t="shared" ref="AZ331:BD331" si="2475">AJ331-AU331-AE331</f>
        <v>28854.3531642086</v>
      </c>
      <c r="BA331" s="28">
        <f ca="1" t="shared" si="2475"/>
        <v>29531.0516652319</v>
      </c>
      <c r="BB331" s="28">
        <f ca="1" t="shared" si="2475"/>
        <v>32190.7801714921</v>
      </c>
      <c r="BC331" s="28">
        <f ca="1" t="shared" si="2475"/>
        <v>41312.2738652964</v>
      </c>
      <c r="BD331" s="28">
        <f ca="1" t="shared" si="2475"/>
        <v>38012.4027837985</v>
      </c>
      <c r="BE331" s="28">
        <f ca="1" t="shared" ref="BE331:BI331" si="2476">AZ331/Z331</f>
        <v>25095.0895646711</v>
      </c>
      <c r="BF331" s="28">
        <f ca="1" t="shared" si="2476"/>
        <v>22175.8891295753</v>
      </c>
      <c r="BG331" s="28">
        <f ca="1" t="shared" si="2476"/>
        <v>20572.6728567935</v>
      </c>
      <c r="BH331" s="28">
        <f ca="1" t="shared" si="2476"/>
        <v>21369.714780481</v>
      </c>
      <c r="BI331" s="28">
        <f ca="1" t="shared" si="2476"/>
        <v>16067.1422633824</v>
      </c>
      <c r="BJ331" s="28">
        <f ca="1" t="shared" si="2406"/>
        <v>70534.0618873756</v>
      </c>
      <c r="BK331" s="28">
        <f ca="1" t="shared" si="2407"/>
        <v>39500.0180701927</v>
      </c>
      <c r="BL331" s="28">
        <f ca="1" t="shared" si="2408"/>
        <v>110034.079957568</v>
      </c>
      <c r="BM331" s="28">
        <f ca="1">BK331*'Ejercicio 3 - TIR'!$D$5</f>
        <v>19750.0090350964</v>
      </c>
      <c r="BN331" s="28">
        <f ca="1" t="shared" si="2409"/>
        <v>90284.0709224719</v>
      </c>
      <c r="BO331" s="28">
        <f ca="1" t="shared" si="2410"/>
        <v>38161.4132597515</v>
      </c>
      <c r="BP331" s="28">
        <f ca="1" t="shared" si="2411"/>
        <v>-113293.097517477</v>
      </c>
      <c r="BQ331" s="28">
        <f ca="1" t="shared" ref="BQ331:BT331" si="2477">BE331</f>
        <v>25095.0895646711</v>
      </c>
      <c r="BR331" s="28">
        <f ca="1" t="shared" si="2477"/>
        <v>22175.8891295753</v>
      </c>
      <c r="BS331" s="28">
        <f ca="1" t="shared" si="2477"/>
        <v>20572.6728567935</v>
      </c>
      <c r="BT331" s="28">
        <f ca="1" t="shared" si="2477"/>
        <v>21369.714780481</v>
      </c>
      <c r="BU331" s="28">
        <f ca="1" t="shared" si="2413"/>
        <v>54228.5555231339</v>
      </c>
      <c r="BV331" s="30">
        <f ca="1" t="shared" si="2414"/>
        <v>7.37520892777679</v>
      </c>
    </row>
    <row r="332" ht="15" customHeight="1" spans="1:74">
      <c r="A332" s="26">
        <v>331</v>
      </c>
      <c r="B332" s="27">
        <f ca="1" t="shared" ref="B332:F332" si="2478">RAND()</f>
        <v>0.795885161223409</v>
      </c>
      <c r="C332" s="28">
        <f ca="1">IF(B332&lt;=('Ejercicio 3 - TIR'!$D$13-'Ejercicio 3 - TIR'!$C$13)/('Ejercicio 3 - TIR'!$E$13-'Ejercicio 3 - TIR'!$C$13),'Ejercicio 3 - TIR'!$C$13+SQRT(('Ejercicio 3 - TIR'!$E$13-'Ejercicio 3 - TIR'!$C$13)*('Ejercicio 3 - TIR'!$D$13-'Ejercicio 3 - TIR'!$C$13)*B332),'Ejercicio 3 - TIR'!$E$13-SQRT(('Ejercicio 3 - TIR'!$E$13-'Ejercicio 3 - TIR'!$C$13)*('Ejercicio 3 - TIR'!$E$13-'Ejercicio 3 - TIR'!$D$13)*(1-B332)))</f>
        <v>84349.5109810617</v>
      </c>
      <c r="D332" s="27">
        <f ca="1" t="shared" si="2478"/>
        <v>0.527021920256269</v>
      </c>
      <c r="E332" s="28">
        <f ca="1">IF(D332&lt;=('Ejercicio 3 - TIR'!$D$14-'Ejercicio 3 - TIR'!$C$14)/('Ejercicio 3 - TIR'!$E$14-'Ejercicio 3 - TIR'!$C$14),'Ejercicio 3 - TIR'!$C$14+SQRT(('Ejercicio 3 - TIR'!$E$14-'Ejercicio 3 - TIR'!$C$14)*('Ejercicio 3 - TIR'!$D$14-'Ejercicio 3 - TIR'!$C$14)*D332),'Ejercicio 3 - TIR'!$E$14-SQRT(('Ejercicio 3 - TIR'!$E$14-'Ejercicio 3 - TIR'!$C$14)*('Ejercicio 3 - TIR'!$E$14-'Ejercicio 3 - TIR'!$D$14)*(1-D332)))</f>
        <v>31577.0128836879</v>
      </c>
      <c r="F332" s="27">
        <f ca="1" t="shared" si="2478"/>
        <v>0.52665741274955</v>
      </c>
      <c r="G332" s="28">
        <f ca="1">IF(F332&lt;=('Ejercicio 3 - TIR'!$D$18-'Ejercicio 3 - TIR'!$C$18)/('Ejercicio 3 - TIR'!$E$18-'Ejercicio 3 - TIR'!$C$18),'Ejercicio 3 - TIR'!$C$18+SQRT(('Ejercicio 3 - TIR'!$E$18-'Ejercicio 3 - TIR'!$C$18)*('Ejercicio 3 - TIR'!$D$18-'Ejercicio 3 - TIR'!$C$18)*F332),'Ejercicio 3 - TIR'!$E$18-SQRT(('Ejercicio 3 - TIR'!$E$18-'Ejercicio 3 - TIR'!$C$18)*('Ejercicio 3 - TIR'!$E$18-'Ejercicio 3 - TIR'!$D$18)*(1-F332)))</f>
        <v>38888.1163309462</v>
      </c>
      <c r="H332" s="27">
        <f ca="1" t="shared" ref="H332:L332" si="2479">RAND()</f>
        <v>0.449596552096515</v>
      </c>
      <c r="I332" s="28">
        <f ca="1">IF(H332&lt;=('Ejercicio 3 - TIR'!$D$18-'Ejercicio 3 - TIR'!$C$18)/('Ejercicio 3 - TIR'!$E$18-'Ejercicio 3 - TIR'!$C$18),'Ejercicio 3 - TIR'!$C$18+SQRT(('Ejercicio 3 - TIR'!$E$18-'Ejercicio 3 - TIR'!$C$18)*('Ejercicio 3 - TIR'!$D$18-'Ejercicio 3 - TIR'!$C$18)*H332),'Ejercicio 3 - TIR'!$E$18-SQRT(('Ejercicio 3 - TIR'!$E$18-'Ejercicio 3 - TIR'!$C$18)*('Ejercicio 3 - TIR'!$E$18-'Ejercicio 3 - TIR'!$D$18)*(1-H332)))</f>
        <v>38212.154578092</v>
      </c>
      <c r="J332" s="27">
        <f ca="1" t="shared" si="2479"/>
        <v>0.126485051403019</v>
      </c>
      <c r="K332" s="28">
        <f ca="1">IF(J332&lt;=('Ejercicio 3 - TIR'!$D$18-'Ejercicio 3 - TIR'!$C$18)/('Ejercicio 3 - TIR'!$E$18-'Ejercicio 3 - TIR'!$C$18),'Ejercicio 3 - TIR'!$C$18+SQRT(('Ejercicio 3 - TIR'!$E$18-'Ejercicio 3 - TIR'!$C$18)*('Ejercicio 3 - TIR'!$D$18-'Ejercicio 3 - TIR'!$C$18)*J332),'Ejercicio 3 - TIR'!$E$18-SQRT(('Ejercicio 3 - TIR'!$E$18-'Ejercicio 3 - TIR'!$C$18)*('Ejercicio 3 - TIR'!$E$18-'Ejercicio 3 - TIR'!$D$18)*(1-J332)))</f>
        <v>34355.7729176867</v>
      </c>
      <c r="L332" s="27">
        <f ca="1" t="shared" si="2479"/>
        <v>0.030087185284996</v>
      </c>
      <c r="M332" s="28">
        <f ca="1">IF(L332&lt;=('Ejercicio 3 - TIR'!$D$18-'Ejercicio 3 - TIR'!$C$18)/('Ejercicio 3 - TIR'!$E$18-'Ejercicio 3 - TIR'!$C$18),'Ejercicio 3 - TIR'!$C$18+SQRT(('Ejercicio 3 - TIR'!$E$18-'Ejercicio 3 - TIR'!$C$18)*('Ejercicio 3 - TIR'!$D$18-'Ejercicio 3 - TIR'!$C$18)*L332),'Ejercicio 3 - TIR'!$E$18-SQRT(('Ejercicio 3 - TIR'!$E$18-'Ejercicio 3 - TIR'!$C$18)*('Ejercicio 3 - TIR'!$E$18-'Ejercicio 3 - TIR'!$D$18)*(1-L332)))</f>
        <v>32124.4005725732</v>
      </c>
      <c r="N332" s="27">
        <f ca="1" t="shared" ref="N332:R332" si="2480">RAND()</f>
        <v>0.319319398453254</v>
      </c>
      <c r="O332" s="28">
        <f ca="1">IF(N332&lt;=('Ejercicio 3 - TIR'!$D$18-'Ejercicio 3 - TIR'!$C$18)/('Ejercicio 3 - TIR'!$E$18-'Ejercicio 3 - TIR'!$C$18),'Ejercicio 3 - TIR'!$C$18+SQRT(('Ejercicio 3 - TIR'!$E$18-'Ejercicio 3 - TIR'!$C$18)*('Ejercicio 3 - TIR'!$D$18-'Ejercicio 3 - TIR'!$C$18)*N332),'Ejercicio 3 - TIR'!$E$18-SQRT(('Ejercicio 3 - TIR'!$E$18-'Ejercicio 3 - TIR'!$C$18)*('Ejercicio 3 - TIR'!$E$18-'Ejercicio 3 - TIR'!$D$18)*(1-N332)))</f>
        <v>36920.8315806692</v>
      </c>
      <c r="P332" s="27">
        <f ca="1" t="shared" si="2480"/>
        <v>0.77622210949324</v>
      </c>
      <c r="Q332" s="29">
        <f ca="1">IF(P332&lt;=('Ejercicio 3 - TIR'!$D$22-'Ejercicio 3 - TIR'!$C$22)/('Ejercicio 3 - TIR'!$E$22-'Ejercicio 3 - TIR'!$C$22),'Ejercicio 3 - TIR'!$C$22+SQRT(('Ejercicio 3 - TIR'!$E$22-'Ejercicio 3 - TIR'!$C$22)*('Ejercicio 3 - TIR'!$D$22-'Ejercicio 3 - TIR'!$C$22)*P332),'Ejercicio 3 - TIR'!$E$22-SQRT(('Ejercicio 3 - TIR'!$E$22-'Ejercicio 3 - TIR'!$C$22)*('Ejercicio 3 - TIR'!$E$22-'Ejercicio 3 - TIR'!$D$22)*(1-P332)))</f>
        <v>0.159930117017975</v>
      </c>
      <c r="R332" s="27">
        <f ca="1" t="shared" si="2480"/>
        <v>0.887853564441616</v>
      </c>
      <c r="S332" s="29">
        <f ca="1">IF(R332&lt;=('Ejercicio 3 - TIR'!$D$23-'Ejercicio 3 - TIR'!$C$23)/('Ejercicio 3 - TIR'!$E$23-'Ejercicio 3 - TIR'!$C$23),'Ejercicio 3 - TIR'!$C$23+SQRT(('Ejercicio 3 - TIR'!$E$23-'Ejercicio 3 - TIR'!$C$23)*('Ejercicio 3 - TIR'!$D$23-'Ejercicio 3 - TIR'!$C$23)*R332),'Ejercicio 3 - TIR'!$E$23-SQRT(('Ejercicio 3 - TIR'!$E$23-'Ejercicio 3 - TIR'!$C$23)*('Ejercicio 3 - TIR'!$E$23-'Ejercicio 3 - TIR'!$D$23)*(1-R332)))</f>
        <v>0.165792129504916</v>
      </c>
      <c r="T332" s="27">
        <f ca="1" t="shared" ref="T332:X332" si="2481">RAND()</f>
        <v>0.629980640729848</v>
      </c>
      <c r="U332" s="29">
        <f ca="1">IF(T332&lt;=('Ejercicio 3 - TIR'!$D$24-'Ejercicio 3 - TIR'!$C$24)/('Ejercicio 3 - TIR'!$E$24-'Ejercicio 3 - TIR'!$C$24),'Ejercicio 3 - TIR'!$C$24+SQRT(('Ejercicio 3 - TIR'!$E$24-'Ejercicio 3 - TIR'!$C$24)*('Ejercicio 3 - TIR'!$D$24-'Ejercicio 3 - TIR'!$C$24)*T332),'Ejercicio 3 - TIR'!$E$24-SQRT(('Ejercicio 3 - TIR'!$E$24-'Ejercicio 3 - TIR'!$C$24)*('Ejercicio 3 - TIR'!$E$24-'Ejercicio 3 - TIR'!$D$24)*(1-T332)))</f>
        <v>0.187812204083591</v>
      </c>
      <c r="V332" s="27">
        <f ca="1" t="shared" si="2481"/>
        <v>0.543125376767182</v>
      </c>
      <c r="W332" s="29">
        <f ca="1">IF(V332&lt;=('Ejercicio 3 - TIR'!$D$25-'Ejercicio 3 - TIR'!$C$25)/('Ejercicio 3 - TIR'!$E$25-'Ejercicio 3 - TIR'!$C$25),'Ejercicio 3 - TIR'!$C$25+SQRT(('Ejercicio 3 - TIR'!$E$25-'Ejercicio 3 - TIR'!$C$25)*('Ejercicio 3 - TIR'!$D$25-'Ejercicio 3 - TIR'!$C$25)*V332),'Ejercicio 3 - TIR'!$E$25-SQRT(('Ejercicio 3 - TIR'!$E$25-'Ejercicio 3 - TIR'!$C$25)*('Ejercicio 3 - TIR'!$E$25-'Ejercicio 3 - TIR'!$D$25)*(1-V332)))</f>
        <v>0.210011736955516</v>
      </c>
      <c r="X332" s="27">
        <f ca="1" t="shared" si="2481"/>
        <v>0.967747505583018</v>
      </c>
      <c r="Y332" s="29">
        <f ca="1">IF(X332&lt;=('Ejercicio 3 - TIR'!$D$26-'Ejercicio 3 - TIR'!$C$26)/('Ejercicio 3 - TIR'!$E$26-'Ejercicio 3 - TIR'!$C$26),'Ejercicio 3 - TIR'!$C$26+SQRT(('Ejercicio 3 - TIR'!$E$26-'Ejercicio 3 - TIR'!$C$26)*('Ejercicio 3 - TIR'!$D$26-'Ejercicio 3 - TIR'!$C$26)*X332),'Ejercicio 3 - TIR'!$E$26-SQRT(('Ejercicio 3 - TIR'!$E$26-'Ejercicio 3 - TIR'!$C$26)*('Ejercicio 3 - TIR'!$E$26-'Ejercicio 3 - TIR'!$D$26)*(1-X332)))</f>
        <v>0.266802899187636</v>
      </c>
      <c r="Z332" s="27">
        <f ca="1" t="shared" si="2384"/>
        <v>1.15993011701798</v>
      </c>
      <c r="AA332" s="27">
        <f ca="1" t="shared" si="2385"/>
        <v>1.35223740119527</v>
      </c>
      <c r="AB332" s="27">
        <f ca="1" t="shared" si="2386"/>
        <v>1.60620408795802</v>
      </c>
      <c r="AC332" s="27">
        <f ca="1" t="shared" si="2387"/>
        <v>1.94352579837514</v>
      </c>
      <c r="AD332" s="27">
        <f ca="1" t="shared" si="2388"/>
        <v>2.46206411602759</v>
      </c>
      <c r="AE332" s="26">
        <f ca="1" t="shared" si="2389"/>
        <v>5050.11536556632</v>
      </c>
      <c r="AF332" s="26">
        <f ca="1" t="shared" si="2390"/>
        <v>5887.38474626905</v>
      </c>
      <c r="AG332" s="26">
        <f ca="1" t="shared" si="2391"/>
        <v>6993.10745175395</v>
      </c>
      <c r="AH332" s="26">
        <f ca="1" t="shared" si="2392"/>
        <v>8461.74209441336</v>
      </c>
      <c r="AI332" s="26">
        <f ca="1" t="shared" si="2393"/>
        <v>10719.3594173809</v>
      </c>
      <c r="AJ332" s="28">
        <f ca="1" t="shared" si="2394"/>
        <v>45107.4973263631</v>
      </c>
      <c r="AK332" s="28">
        <f ca="1" t="shared" si="2395"/>
        <v>51671.9046007511</v>
      </c>
      <c r="AL332" s="28">
        <f ca="1" t="shared" si="2396"/>
        <v>55182.3829053459</v>
      </c>
      <c r="AM332" s="28">
        <f ca="1" t="shared" si="2397"/>
        <v>62434.601270133</v>
      </c>
      <c r="AN332" s="28">
        <f ca="1" t="shared" si="2398"/>
        <v>90901.4545686637</v>
      </c>
      <c r="AO332" s="28">
        <f ca="1">C332/'Ejercicio 3 - TIR'!$D$7</f>
        <v>16869.9021962123</v>
      </c>
      <c r="AP332" s="28">
        <f ca="1" t="shared" si="2399"/>
        <v>28237.5951301507</v>
      </c>
      <c r="AQ332" s="28">
        <f ca="1" t="shared" si="2400"/>
        <v>34802.0024045388</v>
      </c>
      <c r="AR332" s="28">
        <f ca="1" t="shared" si="2401"/>
        <v>38312.4807091335</v>
      </c>
      <c r="AS332" s="28">
        <f ca="1" t="shared" si="2402"/>
        <v>45564.6990739207</v>
      </c>
      <c r="AT332" s="28">
        <f ca="1" t="shared" si="2403"/>
        <v>74031.5523724514</v>
      </c>
      <c r="AU332" s="28">
        <f ca="1">AP332*'Ejercicio 3 - TIR'!$D$5</f>
        <v>14118.7975650754</v>
      </c>
      <c r="AV332" s="28">
        <f ca="1">AQ332*'Ejercicio 3 - TIR'!$D$5</f>
        <v>17401.0012022694</v>
      </c>
      <c r="AW332" s="28">
        <f ca="1">AR332*'Ejercicio 3 - TIR'!$D$5</f>
        <v>19156.2403545668</v>
      </c>
      <c r="AX332" s="28">
        <f ca="1">AS332*'Ejercicio 3 - TIR'!$D$5</f>
        <v>22782.3495369603</v>
      </c>
      <c r="AY332" s="28">
        <f ca="1">AT332*'Ejercicio 3 - TIR'!$D$5</f>
        <v>37015.7761862257</v>
      </c>
      <c r="AZ332" s="28">
        <f ca="1" t="shared" ref="AZ332:BD332" si="2482">AJ332-AU332-AE332</f>
        <v>25938.5843957214</v>
      </c>
      <c r="BA332" s="28">
        <f ca="1" t="shared" si="2482"/>
        <v>28383.5186522127</v>
      </c>
      <c r="BB332" s="28">
        <f ca="1" t="shared" si="2482"/>
        <v>29033.0350990251</v>
      </c>
      <c r="BC332" s="28">
        <f ca="1" t="shared" si="2482"/>
        <v>31190.5096387593</v>
      </c>
      <c r="BD332" s="28">
        <f ca="1" t="shared" si="2482"/>
        <v>43166.3189650571</v>
      </c>
      <c r="BE332" s="28">
        <f ca="1" t="shared" ref="BE332:BI332" si="2483">AZ332/Z332</f>
        <v>22362.1958040076</v>
      </c>
      <c r="BF332" s="28">
        <f ca="1" t="shared" si="2483"/>
        <v>20990.0411178717</v>
      </c>
      <c r="BG332" s="28">
        <f ca="1" t="shared" si="2483"/>
        <v>18075.5579671915</v>
      </c>
      <c r="BH332" s="28">
        <f ca="1" t="shared" si="2483"/>
        <v>16048.4155470618</v>
      </c>
      <c r="BI332" s="28">
        <f ca="1" t="shared" si="2483"/>
        <v>17532.5730487895</v>
      </c>
      <c r="BJ332" s="28">
        <f ca="1" t="shared" si="2406"/>
        <v>77744.6303122688</v>
      </c>
      <c r="BK332" s="28">
        <f ca="1" t="shared" si="2407"/>
        <v>41534.7808381894</v>
      </c>
      <c r="BL332" s="28">
        <f ca="1" t="shared" si="2408"/>
        <v>119279.411150458</v>
      </c>
      <c r="BM332" s="28">
        <f ca="1">BK332*'Ejercicio 3 - TIR'!$D$5</f>
        <v>20767.3904190947</v>
      </c>
      <c r="BN332" s="28">
        <f ca="1" t="shared" si="2409"/>
        <v>98512.0207313635</v>
      </c>
      <c r="BO332" s="28">
        <f ca="1" t="shared" si="2410"/>
        <v>40011.9639817941</v>
      </c>
      <c r="BP332" s="28">
        <f ca="1" t="shared" si="2411"/>
        <v>-115926.52386475</v>
      </c>
      <c r="BQ332" s="28">
        <f ca="1" t="shared" ref="BQ332:BT332" si="2484">BE332</f>
        <v>22362.1958040076</v>
      </c>
      <c r="BR332" s="28">
        <f ca="1" t="shared" si="2484"/>
        <v>20990.0411178717</v>
      </c>
      <c r="BS332" s="28">
        <f ca="1" t="shared" si="2484"/>
        <v>18075.5579671915</v>
      </c>
      <c r="BT332" s="28">
        <f ca="1" t="shared" si="2484"/>
        <v>16048.4155470618</v>
      </c>
      <c r="BU332" s="28">
        <f ca="1" t="shared" si="2413"/>
        <v>57544.5370305836</v>
      </c>
      <c r="BV332" s="30">
        <f ca="1" t="shared" si="2414"/>
        <v>4.54475175428755</v>
      </c>
    </row>
    <row r="333" ht="15" customHeight="1" spans="1:74">
      <c r="A333" s="26">
        <v>332</v>
      </c>
      <c r="B333" s="27">
        <f ca="1" t="shared" ref="B333:F333" si="2485">RAND()</f>
        <v>0.735855024932314</v>
      </c>
      <c r="C333" s="28">
        <f ca="1">IF(B333&lt;=('Ejercicio 3 - TIR'!$D$13-'Ejercicio 3 - TIR'!$C$13)/('Ejercicio 3 - TIR'!$E$13-'Ejercicio 3 - TIR'!$C$13),'Ejercicio 3 - TIR'!$C$13+SQRT(('Ejercicio 3 - TIR'!$E$13-'Ejercicio 3 - TIR'!$C$13)*('Ejercicio 3 - TIR'!$D$13-'Ejercicio 3 - TIR'!$C$13)*B333),'Ejercicio 3 - TIR'!$E$13-SQRT(('Ejercicio 3 - TIR'!$E$13-'Ejercicio 3 - TIR'!$C$13)*('Ejercicio 3 - TIR'!$E$13-'Ejercicio 3 - TIR'!$D$13)*(1-B333)))</f>
        <v>82196.237193188</v>
      </c>
      <c r="D333" s="27">
        <f ca="1" t="shared" si="2485"/>
        <v>0.110058849964086</v>
      </c>
      <c r="E333" s="28">
        <f ca="1">IF(D333&lt;=('Ejercicio 3 - TIR'!$D$14-'Ejercicio 3 - TIR'!$C$14)/('Ejercicio 3 - TIR'!$E$14-'Ejercicio 3 - TIR'!$C$14),'Ejercicio 3 - TIR'!$C$14+SQRT(('Ejercicio 3 - TIR'!$E$14-'Ejercicio 3 - TIR'!$C$14)*('Ejercicio 3 - TIR'!$D$14-'Ejercicio 3 - TIR'!$C$14)*D333),'Ejercicio 3 - TIR'!$E$14-SQRT(('Ejercicio 3 - TIR'!$E$14-'Ejercicio 3 - TIR'!$C$14)*('Ejercicio 3 - TIR'!$E$14-'Ejercicio 3 - TIR'!$D$14)*(1-D333)))</f>
        <v>27873.0495553169</v>
      </c>
      <c r="F333" s="27">
        <f ca="1" t="shared" si="2485"/>
        <v>0.27402788061014</v>
      </c>
      <c r="G333" s="28">
        <f ca="1">IF(F333&lt;=('Ejercicio 3 - TIR'!$D$18-'Ejercicio 3 - TIR'!$C$18)/('Ejercicio 3 - TIR'!$E$18-'Ejercicio 3 - TIR'!$C$18),'Ejercicio 3 - TIR'!$C$18+SQRT(('Ejercicio 3 - TIR'!$E$18-'Ejercicio 3 - TIR'!$C$18)*('Ejercicio 3 - TIR'!$D$18-'Ejercicio 3 - TIR'!$C$18)*F333),'Ejercicio 3 - TIR'!$E$18-SQRT(('Ejercicio 3 - TIR'!$E$18-'Ejercicio 3 - TIR'!$C$18)*('Ejercicio 3 - TIR'!$E$18-'Ejercicio 3 - TIR'!$D$18)*(1-F333)))</f>
        <v>36411.2543305909</v>
      </c>
      <c r="H333" s="27">
        <f ca="1" t="shared" ref="H333:L333" si="2486">RAND()</f>
        <v>0.928631574262182</v>
      </c>
      <c r="I333" s="28">
        <f ca="1">IF(H333&lt;=('Ejercicio 3 - TIR'!$D$18-'Ejercicio 3 - TIR'!$C$18)/('Ejercicio 3 - TIR'!$E$18-'Ejercicio 3 - TIR'!$C$18),'Ejercicio 3 - TIR'!$C$18+SQRT(('Ejercicio 3 - TIR'!$E$18-'Ejercicio 3 - TIR'!$C$18)*('Ejercicio 3 - TIR'!$D$18-'Ejercicio 3 - TIR'!$C$18)*H333),'Ejercicio 3 - TIR'!$E$18-SQRT(('Ejercicio 3 - TIR'!$E$18-'Ejercicio 3 - TIR'!$C$18)*('Ejercicio 3 - TIR'!$E$18-'Ejercicio 3 - TIR'!$D$18)*(1-H333)))</f>
        <v>42686.4244273557</v>
      </c>
      <c r="J333" s="27">
        <f ca="1" t="shared" si="2486"/>
        <v>0.520919872579051</v>
      </c>
      <c r="K333" s="28">
        <f ca="1">IF(J333&lt;=('Ejercicio 3 - TIR'!$D$18-'Ejercicio 3 - TIR'!$C$18)/('Ejercicio 3 - TIR'!$E$18-'Ejercicio 3 - TIR'!$C$18),'Ejercicio 3 - TIR'!$C$18+SQRT(('Ejercicio 3 - TIR'!$E$18-'Ejercicio 3 - TIR'!$C$18)*('Ejercicio 3 - TIR'!$D$18-'Ejercicio 3 - TIR'!$C$18)*J333),'Ejercicio 3 - TIR'!$E$18-SQRT(('Ejercicio 3 - TIR'!$E$18-'Ejercicio 3 - TIR'!$C$18)*('Ejercicio 3 - TIR'!$E$18-'Ejercicio 3 - TIR'!$D$18)*(1-J333)))</f>
        <v>38839.5690441818</v>
      </c>
      <c r="L333" s="27">
        <f ca="1" t="shared" si="2486"/>
        <v>0.831901790383124</v>
      </c>
      <c r="M333" s="28">
        <f ca="1">IF(L333&lt;=('Ejercicio 3 - TIR'!$D$18-'Ejercicio 3 - TIR'!$C$18)/('Ejercicio 3 - TIR'!$E$18-'Ejercicio 3 - TIR'!$C$18),'Ejercicio 3 - TIR'!$C$18+SQRT(('Ejercicio 3 - TIR'!$E$18-'Ejercicio 3 - TIR'!$C$18)*('Ejercicio 3 - TIR'!$D$18-'Ejercicio 3 - TIR'!$C$18)*L333),'Ejercicio 3 - TIR'!$E$18-SQRT(('Ejercicio 3 - TIR'!$E$18-'Ejercicio 3 - TIR'!$C$18)*('Ejercicio 3 - TIR'!$E$18-'Ejercicio 3 - TIR'!$D$18)*(1-L333)))</f>
        <v>41449.3147532813</v>
      </c>
      <c r="N333" s="27">
        <f ca="1" t="shared" ref="N333:R333" si="2487">RAND()</f>
        <v>0.30664987424205</v>
      </c>
      <c r="O333" s="28">
        <f ca="1">IF(N333&lt;=('Ejercicio 3 - TIR'!$D$18-'Ejercicio 3 - TIR'!$C$18)/('Ejercicio 3 - TIR'!$E$18-'Ejercicio 3 - TIR'!$C$18),'Ejercicio 3 - TIR'!$C$18+SQRT(('Ejercicio 3 - TIR'!$E$18-'Ejercicio 3 - TIR'!$C$18)*('Ejercicio 3 - TIR'!$D$18-'Ejercicio 3 - TIR'!$C$18)*N333),'Ejercicio 3 - TIR'!$E$18-SQRT(('Ejercicio 3 - TIR'!$E$18-'Ejercicio 3 - TIR'!$C$18)*('Ejercicio 3 - TIR'!$E$18-'Ejercicio 3 - TIR'!$D$18)*(1-N333)))</f>
        <v>36782.1442874881</v>
      </c>
      <c r="P333" s="27">
        <f ca="1" t="shared" si="2487"/>
        <v>0.400183634303518</v>
      </c>
      <c r="Q333" s="29">
        <f ca="1">IF(P333&lt;=('Ejercicio 3 - TIR'!$D$22-'Ejercicio 3 - TIR'!$C$22)/('Ejercicio 3 - TIR'!$E$22-'Ejercicio 3 - TIR'!$C$22),'Ejercicio 3 - TIR'!$C$22+SQRT(('Ejercicio 3 - TIR'!$E$22-'Ejercicio 3 - TIR'!$C$22)*('Ejercicio 3 - TIR'!$D$22-'Ejercicio 3 - TIR'!$C$22)*P333),'Ejercicio 3 - TIR'!$E$22-SQRT(('Ejercicio 3 - TIR'!$E$22-'Ejercicio 3 - TIR'!$C$22)*('Ejercicio 3 - TIR'!$E$22-'Ejercicio 3 - TIR'!$D$22)*(1-P333)))</f>
        <v>0.146838974305035</v>
      </c>
      <c r="R333" s="27">
        <f ca="1" t="shared" si="2487"/>
        <v>0.240500726726548</v>
      </c>
      <c r="S333" s="29">
        <f ca="1">IF(R333&lt;=('Ejercicio 3 - TIR'!$D$23-'Ejercicio 3 - TIR'!$C$23)/('Ejercicio 3 - TIR'!$E$23-'Ejercicio 3 - TIR'!$C$23),'Ejercicio 3 - TIR'!$C$23+SQRT(('Ejercicio 3 - TIR'!$E$23-'Ejercicio 3 - TIR'!$C$23)*('Ejercicio 3 - TIR'!$D$23-'Ejercicio 3 - TIR'!$C$23)*R333),'Ejercicio 3 - TIR'!$E$23-SQRT(('Ejercicio 3 - TIR'!$E$23-'Ejercicio 3 - TIR'!$C$23)*('Ejercicio 3 - TIR'!$E$23-'Ejercicio 3 - TIR'!$D$23)*(1-R333)))</f>
        <v>0.14080628049671</v>
      </c>
      <c r="T333" s="27">
        <f ca="1" t="shared" ref="T333:X333" si="2488">RAND()</f>
        <v>0.554200836559918</v>
      </c>
      <c r="U333" s="29">
        <f ca="1">IF(T333&lt;=('Ejercicio 3 - TIR'!$D$24-'Ejercicio 3 - TIR'!$C$24)/('Ejercicio 3 - TIR'!$E$24-'Ejercicio 3 - TIR'!$C$24),'Ejercicio 3 - TIR'!$C$24+SQRT(('Ejercicio 3 - TIR'!$E$24-'Ejercicio 3 - TIR'!$C$24)*('Ejercicio 3 - TIR'!$D$24-'Ejercicio 3 - TIR'!$C$24)*T333),'Ejercicio 3 - TIR'!$E$24-SQRT(('Ejercicio 3 - TIR'!$E$24-'Ejercicio 3 - TIR'!$C$24)*('Ejercicio 3 - TIR'!$E$24-'Ejercicio 3 - TIR'!$D$24)*(1-T333)))</f>
        <v>0.184669593016323</v>
      </c>
      <c r="V333" s="27">
        <f ca="1" t="shared" si="2488"/>
        <v>0.57165523472547</v>
      </c>
      <c r="W333" s="29">
        <f ca="1">IF(V333&lt;=('Ejercicio 3 - TIR'!$D$25-'Ejercicio 3 - TIR'!$C$25)/('Ejercicio 3 - TIR'!$E$25-'Ejercicio 3 - TIR'!$C$25),'Ejercicio 3 - TIR'!$C$25+SQRT(('Ejercicio 3 - TIR'!$E$25-'Ejercicio 3 - TIR'!$C$25)*('Ejercicio 3 - TIR'!$D$25-'Ejercicio 3 - TIR'!$C$25)*V333),'Ejercicio 3 - TIR'!$E$25-SQRT(('Ejercicio 3 - TIR'!$E$25-'Ejercicio 3 - TIR'!$C$25)*('Ejercicio 3 - TIR'!$E$25-'Ejercicio 3 - TIR'!$D$25)*(1-V333)))</f>
        <v>0.21128040962948</v>
      </c>
      <c r="X333" s="27">
        <f ca="1" t="shared" si="2488"/>
        <v>0.743009675572418</v>
      </c>
      <c r="Y333" s="29">
        <f ca="1">IF(X333&lt;=('Ejercicio 3 - TIR'!$D$26-'Ejercicio 3 - TIR'!$C$26)/('Ejercicio 3 - TIR'!$E$26-'Ejercicio 3 - TIR'!$C$26),'Ejercicio 3 - TIR'!$C$26+SQRT(('Ejercicio 3 - TIR'!$E$26-'Ejercicio 3 - TIR'!$C$26)*('Ejercicio 3 - TIR'!$D$26-'Ejercicio 3 - TIR'!$C$26)*X333),'Ejercicio 3 - TIR'!$E$26-SQRT(('Ejercicio 3 - TIR'!$E$26-'Ejercicio 3 - TIR'!$C$26)*('Ejercicio 3 - TIR'!$E$26-'Ejercicio 3 - TIR'!$D$26)*(1-X333)))</f>
        <v>0.242747513480186</v>
      </c>
      <c r="Z333" s="27">
        <f ca="1" t="shared" si="2384"/>
        <v>1.14683897430504</v>
      </c>
      <c r="AA333" s="27">
        <f ca="1" t="shared" si="2385"/>
        <v>1.30832110460559</v>
      </c>
      <c r="AB333" s="27">
        <f ca="1" t="shared" si="2386"/>
        <v>1.54992823052777</v>
      </c>
      <c r="AC333" s="27">
        <f ca="1" t="shared" si="2387"/>
        <v>1.87739770196997</v>
      </c>
      <c r="AD333" s="27">
        <f ca="1" t="shared" si="2388"/>
        <v>2.3331313259366</v>
      </c>
      <c r="AE333" s="26">
        <f ca="1" t="shared" si="2389"/>
        <v>4092.85000745614</v>
      </c>
      <c r="AF333" s="26">
        <f ca="1" t="shared" si="2390"/>
        <v>4669.14899363697</v>
      </c>
      <c r="AG333" s="26">
        <f ca="1" t="shared" si="2391"/>
        <v>5531.39883802449</v>
      </c>
      <c r="AH333" s="26">
        <f ca="1" t="shared" si="2392"/>
        <v>6700.07505034633</v>
      </c>
      <c r="AI333" s="26">
        <f ca="1" t="shared" si="2393"/>
        <v>8326.50160894854</v>
      </c>
      <c r="AJ333" s="28">
        <f ca="1" t="shared" si="2394"/>
        <v>41757.8455696547</v>
      </c>
      <c r="AK333" s="28">
        <f ca="1" t="shared" si="2395"/>
        <v>55847.549958461</v>
      </c>
      <c r="AL333" s="28">
        <f ca="1" t="shared" si="2396"/>
        <v>60198.5445231099</v>
      </c>
      <c r="AM333" s="28">
        <f ca="1" t="shared" si="2397"/>
        <v>77816.8482660404</v>
      </c>
      <c r="AN333" s="28">
        <f ca="1" t="shared" si="2398"/>
        <v>85817.5730722584</v>
      </c>
      <c r="AO333" s="28">
        <f ca="1">C333/'Ejercicio 3 - TIR'!$D$7</f>
        <v>16439.2474386376</v>
      </c>
      <c r="AP333" s="28">
        <f ca="1" t="shared" si="2399"/>
        <v>25318.5981310171</v>
      </c>
      <c r="AQ333" s="28">
        <f ca="1" t="shared" si="2400"/>
        <v>39408.3025198234</v>
      </c>
      <c r="AR333" s="28">
        <f ca="1" t="shared" si="2401"/>
        <v>43759.2970844723</v>
      </c>
      <c r="AS333" s="28">
        <f ca="1" t="shared" si="2402"/>
        <v>61377.6008274028</v>
      </c>
      <c r="AT333" s="28">
        <f ca="1" t="shared" si="2403"/>
        <v>69378.3256336208</v>
      </c>
      <c r="AU333" s="28">
        <f ca="1">AP333*'Ejercicio 3 - TIR'!$D$5</f>
        <v>12659.2990655085</v>
      </c>
      <c r="AV333" s="28">
        <f ca="1">AQ333*'Ejercicio 3 - TIR'!$D$5</f>
        <v>19704.1512599117</v>
      </c>
      <c r="AW333" s="28">
        <f ca="1">AR333*'Ejercicio 3 - TIR'!$D$5</f>
        <v>21879.6485422362</v>
      </c>
      <c r="AX333" s="28">
        <f ca="1">AS333*'Ejercicio 3 - TIR'!$D$5</f>
        <v>30688.8004137014</v>
      </c>
      <c r="AY333" s="28">
        <f ca="1">AT333*'Ejercicio 3 - TIR'!$D$5</f>
        <v>34689.1628168104</v>
      </c>
      <c r="AZ333" s="28">
        <f ca="1" t="shared" ref="AZ333:BD333" si="2489">AJ333-AU333-AE333</f>
        <v>25005.69649669</v>
      </c>
      <c r="BA333" s="28">
        <f ca="1" t="shared" si="2489"/>
        <v>31474.2497049123</v>
      </c>
      <c r="BB333" s="28">
        <f ca="1" t="shared" si="2489"/>
        <v>32787.4971428493</v>
      </c>
      <c r="BC333" s="28">
        <f ca="1" t="shared" si="2489"/>
        <v>40427.9728019927</v>
      </c>
      <c r="BD333" s="28">
        <f ca="1" t="shared" si="2489"/>
        <v>42801.9086464995</v>
      </c>
      <c r="BE333" s="28">
        <f ca="1" t="shared" ref="BE333:BI333" si="2490">AZ333/Z333</f>
        <v>21804.0170040812</v>
      </c>
      <c r="BF333" s="28">
        <f ca="1" t="shared" si="2490"/>
        <v>24056.9762225159</v>
      </c>
      <c r="BG333" s="28">
        <f ca="1" t="shared" si="2490"/>
        <v>21154.2034637854</v>
      </c>
      <c r="BH333" s="28">
        <f ca="1" t="shared" si="2490"/>
        <v>21534.0483050401</v>
      </c>
      <c r="BI333" s="28">
        <f ca="1" t="shared" si="2490"/>
        <v>18345.2633680264</v>
      </c>
      <c r="BJ333" s="28">
        <f ca="1" t="shared" si="2406"/>
        <v>65031.485066893</v>
      </c>
      <c r="BK333" s="28">
        <f ca="1" t="shared" si="2407"/>
        <v>38354.9231739084</v>
      </c>
      <c r="BL333" s="28">
        <f ca="1" t="shared" si="2408"/>
        <v>103386.408240801</v>
      </c>
      <c r="BM333" s="28">
        <f ca="1">BK333*'Ejercicio 3 - TIR'!$D$5</f>
        <v>19177.4615869542</v>
      </c>
      <c r="BN333" s="28">
        <f ca="1" t="shared" si="2409"/>
        <v>84208.9466538471</v>
      </c>
      <c r="BO333" s="28">
        <f ca="1" t="shared" si="2410"/>
        <v>36092.6732746357</v>
      </c>
      <c r="BP333" s="28">
        <f ca="1" t="shared" si="2411"/>
        <v>-110069.286748505</v>
      </c>
      <c r="BQ333" s="28">
        <f ca="1" t="shared" ref="BQ333:BT333" si="2491">BE333</f>
        <v>21804.0170040812</v>
      </c>
      <c r="BR333" s="28">
        <f ca="1" t="shared" si="2491"/>
        <v>24056.9762225159</v>
      </c>
      <c r="BS333" s="28">
        <f ca="1" t="shared" si="2491"/>
        <v>21154.2034637854</v>
      </c>
      <c r="BT333" s="28">
        <f ca="1" t="shared" si="2491"/>
        <v>21534.0483050401</v>
      </c>
      <c r="BU333" s="28">
        <f ca="1" t="shared" si="2413"/>
        <v>54437.936642662</v>
      </c>
      <c r="BV333" s="30">
        <f ca="1" t="shared" si="2414"/>
        <v>8.12478719195033</v>
      </c>
    </row>
    <row r="334" ht="15" customHeight="1" spans="1:74">
      <c r="A334" s="26">
        <v>333</v>
      </c>
      <c r="B334" s="27">
        <f ca="1" t="shared" ref="B334:F334" si="2492">RAND()</f>
        <v>0.804449101875377</v>
      </c>
      <c r="C334" s="28">
        <f ca="1">IF(B334&lt;=('Ejercicio 3 - TIR'!$D$13-'Ejercicio 3 - TIR'!$C$13)/('Ejercicio 3 - TIR'!$E$13-'Ejercicio 3 - TIR'!$C$13),'Ejercicio 3 - TIR'!$C$13+SQRT(('Ejercicio 3 - TIR'!$E$13-'Ejercicio 3 - TIR'!$C$13)*('Ejercicio 3 - TIR'!$D$13-'Ejercicio 3 - TIR'!$C$13)*B334),'Ejercicio 3 - TIR'!$E$13-SQRT(('Ejercicio 3 - TIR'!$E$13-'Ejercicio 3 - TIR'!$C$13)*('Ejercicio 3 - TIR'!$E$13-'Ejercicio 3 - TIR'!$D$13)*(1-B334)))</f>
        <v>84681.3486967832</v>
      </c>
      <c r="D334" s="27">
        <f ca="1" t="shared" si="2492"/>
        <v>0.820960299108281</v>
      </c>
      <c r="E334" s="28">
        <f ca="1">IF(D334&lt;=('Ejercicio 3 - TIR'!$D$14-'Ejercicio 3 - TIR'!$C$14)/('Ejercicio 3 - TIR'!$E$14-'Ejercicio 3 - TIR'!$C$14),'Ejercicio 3 - TIR'!$C$14+SQRT(('Ejercicio 3 - TIR'!$E$14-'Ejercicio 3 - TIR'!$C$14)*('Ejercicio 3 - TIR'!$D$14-'Ejercicio 3 - TIR'!$C$14)*D334),'Ejercicio 3 - TIR'!$E$14-SQRT(('Ejercicio 3 - TIR'!$E$14-'Ejercicio 3 - TIR'!$C$14)*('Ejercicio 3 - TIR'!$E$14-'Ejercicio 3 - TIR'!$D$14)*(1-D334)))</f>
        <v>34817.7268372115</v>
      </c>
      <c r="F334" s="27">
        <f ca="1" t="shared" si="2492"/>
        <v>0.61061242615113</v>
      </c>
      <c r="G334" s="28">
        <f ca="1">IF(F334&lt;=('Ejercicio 3 - TIR'!$D$18-'Ejercicio 3 - TIR'!$C$18)/('Ejercicio 3 - TIR'!$E$18-'Ejercicio 3 - TIR'!$C$18),'Ejercicio 3 - TIR'!$C$18+SQRT(('Ejercicio 3 - TIR'!$E$18-'Ejercicio 3 - TIR'!$C$18)*('Ejercicio 3 - TIR'!$D$18-'Ejercicio 3 - TIR'!$C$18)*F334),'Ejercicio 3 - TIR'!$E$18-SQRT(('Ejercicio 3 - TIR'!$E$18-'Ejercicio 3 - TIR'!$C$18)*('Ejercicio 3 - TIR'!$E$18-'Ejercicio 3 - TIR'!$D$18)*(1-F334)))</f>
        <v>39570.3638343936</v>
      </c>
      <c r="H334" s="27">
        <f ca="1" t="shared" ref="H334:L334" si="2493">RAND()</f>
        <v>0.94626648462044</v>
      </c>
      <c r="I334" s="28">
        <f ca="1">IF(H334&lt;=('Ejercicio 3 - TIR'!$D$18-'Ejercicio 3 - TIR'!$C$18)/('Ejercicio 3 - TIR'!$E$18-'Ejercicio 3 - TIR'!$C$18),'Ejercicio 3 - TIR'!$C$18+SQRT(('Ejercicio 3 - TIR'!$E$18-'Ejercicio 3 - TIR'!$C$18)*('Ejercicio 3 - TIR'!$D$18-'Ejercicio 3 - TIR'!$C$18)*H334),'Ejercicio 3 - TIR'!$E$18-SQRT(('Ejercicio 3 - TIR'!$E$18-'Ejercicio 3 - TIR'!$C$18)*('Ejercicio 3 - TIR'!$E$18-'Ejercicio 3 - TIR'!$D$18)*(1-H334)))</f>
        <v>42992.5106093762</v>
      </c>
      <c r="J334" s="27">
        <f ca="1" t="shared" si="2493"/>
        <v>0.97314870995203</v>
      </c>
      <c r="K334" s="28">
        <f ca="1">IF(J334&lt;=('Ejercicio 3 - TIR'!$D$18-'Ejercicio 3 - TIR'!$C$18)/('Ejercicio 3 - TIR'!$E$18-'Ejercicio 3 - TIR'!$C$18),'Ejercicio 3 - TIR'!$C$18+SQRT(('Ejercicio 3 - TIR'!$E$18-'Ejercicio 3 - TIR'!$C$18)*('Ejercicio 3 - TIR'!$D$18-'Ejercicio 3 - TIR'!$C$18)*J334),'Ejercicio 3 - TIR'!$E$18-SQRT(('Ejercicio 3 - TIR'!$E$18-'Ejercicio 3 - TIR'!$C$18)*('Ejercicio 3 - TIR'!$E$18-'Ejercicio 3 - TIR'!$D$18)*(1-J334)))</f>
        <v>43580.8993152007</v>
      </c>
      <c r="L334" s="27">
        <f ca="1" t="shared" si="2493"/>
        <v>0.127008244023061</v>
      </c>
      <c r="M334" s="28">
        <f ca="1">IF(L334&lt;=('Ejercicio 3 - TIR'!$D$18-'Ejercicio 3 - TIR'!$C$18)/('Ejercicio 3 - TIR'!$E$18-'Ejercicio 3 - TIR'!$C$18),'Ejercicio 3 - TIR'!$C$18+SQRT(('Ejercicio 3 - TIR'!$E$18-'Ejercicio 3 - TIR'!$C$18)*('Ejercicio 3 - TIR'!$D$18-'Ejercicio 3 - TIR'!$C$18)*L334),'Ejercicio 3 - TIR'!$E$18-SQRT(('Ejercicio 3 - TIR'!$E$18-'Ejercicio 3 - TIR'!$C$18)*('Ejercicio 3 - TIR'!$E$18-'Ejercicio 3 - TIR'!$D$18)*(1-L334)))</f>
        <v>34364.7722281305</v>
      </c>
      <c r="N334" s="27">
        <f ca="1" t="shared" ref="N334:R334" si="2494">RAND()</f>
        <v>0.575812935570846</v>
      </c>
      <c r="O334" s="28">
        <f ca="1">IF(N334&lt;=('Ejercicio 3 - TIR'!$D$18-'Ejercicio 3 - TIR'!$C$18)/('Ejercicio 3 - TIR'!$E$18-'Ejercicio 3 - TIR'!$C$18),'Ejercicio 3 - TIR'!$C$18+SQRT(('Ejercicio 3 - TIR'!$E$18-'Ejercicio 3 - TIR'!$C$18)*('Ejercicio 3 - TIR'!$D$18-'Ejercicio 3 - TIR'!$C$18)*N334),'Ejercicio 3 - TIR'!$E$18-SQRT(('Ejercicio 3 - TIR'!$E$18-'Ejercicio 3 - TIR'!$C$18)*('Ejercicio 3 - TIR'!$E$18-'Ejercicio 3 - TIR'!$D$18)*(1-N334)))</f>
        <v>39293.650538708</v>
      </c>
      <c r="P334" s="27">
        <f ca="1" t="shared" si="2494"/>
        <v>0.718890783568968</v>
      </c>
      <c r="Q334" s="29">
        <f ca="1">IF(P334&lt;=('Ejercicio 3 - TIR'!$D$22-'Ejercicio 3 - TIR'!$C$22)/('Ejercicio 3 - TIR'!$E$22-'Ejercicio 3 - TIR'!$C$22),'Ejercicio 3 - TIR'!$C$22+SQRT(('Ejercicio 3 - TIR'!$E$22-'Ejercicio 3 - TIR'!$C$22)*('Ejercicio 3 - TIR'!$D$22-'Ejercicio 3 - TIR'!$C$22)*P334),'Ejercicio 3 - TIR'!$E$22-SQRT(('Ejercicio 3 - TIR'!$E$22-'Ejercicio 3 - TIR'!$C$22)*('Ejercicio 3 - TIR'!$E$22-'Ejercicio 3 - TIR'!$D$22)*(1-P334)))</f>
        <v>0.157505632047647</v>
      </c>
      <c r="R334" s="27">
        <f ca="1" t="shared" si="2494"/>
        <v>0.704505505352763</v>
      </c>
      <c r="S334" s="29">
        <f ca="1">IF(R334&lt;=('Ejercicio 3 - TIR'!$D$23-'Ejercicio 3 - TIR'!$C$23)/('Ejercicio 3 - TIR'!$E$23-'Ejercicio 3 - TIR'!$C$23),'Ejercicio 3 - TIR'!$C$23+SQRT(('Ejercicio 3 - TIR'!$E$23-'Ejercicio 3 - TIR'!$C$23)*('Ejercicio 3 - TIR'!$D$23-'Ejercicio 3 - TIR'!$C$23)*R334),'Ejercicio 3 - TIR'!$E$23-SQRT(('Ejercicio 3 - TIR'!$E$23-'Ejercicio 3 - TIR'!$C$23)*('Ejercicio 3 - TIR'!$E$23-'Ejercicio 3 - TIR'!$D$23)*(1-R334)))</f>
        <v>0.156937257527236</v>
      </c>
      <c r="T334" s="27">
        <f ca="1" t="shared" ref="T334:X334" si="2495">RAND()</f>
        <v>0.035199246677426</v>
      </c>
      <c r="U334" s="29">
        <f ca="1">IF(T334&lt;=('Ejercicio 3 - TIR'!$D$24-'Ejercicio 3 - TIR'!$C$24)/('Ejercicio 3 - TIR'!$E$24-'Ejercicio 3 - TIR'!$C$24),'Ejercicio 3 - TIR'!$C$24+SQRT(('Ejercicio 3 - TIR'!$E$24-'Ejercicio 3 - TIR'!$C$24)*('Ejercicio 3 - TIR'!$D$24-'Ejercicio 3 - TIR'!$C$24)*T334),'Ejercicio 3 - TIR'!$E$24-SQRT(('Ejercicio 3 - TIR'!$E$24-'Ejercicio 3 - TIR'!$C$24)*('Ejercicio 3 - TIR'!$E$24-'Ejercicio 3 - TIR'!$D$24)*(1-T334)))</f>
        <v>0.158597582103277</v>
      </c>
      <c r="V334" s="27">
        <f ca="1" t="shared" si="2495"/>
        <v>0.247880549649577</v>
      </c>
      <c r="W334" s="29">
        <f ca="1">IF(V334&lt;=('Ejercicio 3 - TIR'!$D$25-'Ejercicio 3 - TIR'!$C$25)/('Ejercicio 3 - TIR'!$E$25-'Ejercicio 3 - TIR'!$C$25),'Ejercicio 3 - TIR'!$C$25+SQRT(('Ejercicio 3 - TIR'!$E$25-'Ejercicio 3 - TIR'!$C$25)*('Ejercicio 3 - TIR'!$D$25-'Ejercicio 3 - TIR'!$C$25)*V334),'Ejercicio 3 - TIR'!$E$25-SQRT(('Ejercicio 3 - TIR'!$E$25-'Ejercicio 3 - TIR'!$C$25)*('Ejercicio 3 - TIR'!$E$25-'Ejercicio 3 - TIR'!$D$25)*(1-V334)))</f>
        <v>0.19862881556915</v>
      </c>
      <c r="X334" s="27">
        <f ca="1" t="shared" si="2495"/>
        <v>0.774634877753166</v>
      </c>
      <c r="Y334" s="29">
        <f ca="1">IF(X334&lt;=('Ejercicio 3 - TIR'!$D$26-'Ejercicio 3 - TIR'!$C$26)/('Ejercicio 3 - TIR'!$E$26-'Ejercicio 3 - TIR'!$C$26),'Ejercicio 3 - TIR'!$C$26+SQRT(('Ejercicio 3 - TIR'!$E$26-'Ejercicio 3 - TIR'!$C$26)*('Ejercicio 3 - TIR'!$D$26-'Ejercicio 3 - TIR'!$C$26)*X334),'Ejercicio 3 - TIR'!$E$26-SQRT(('Ejercicio 3 - TIR'!$E$26-'Ejercicio 3 - TIR'!$C$26)*('Ejercicio 3 - TIR'!$E$26-'Ejercicio 3 - TIR'!$D$26)*(1-X334)))</f>
        <v>0.245114879101071</v>
      </c>
      <c r="Z334" s="27">
        <f ca="1" t="shared" si="2384"/>
        <v>1.15750563204765</v>
      </c>
      <c r="AA334" s="27">
        <f ca="1" t="shared" si="2385"/>
        <v>1.33916139151353</v>
      </c>
      <c r="AB334" s="27">
        <f ca="1" t="shared" si="2386"/>
        <v>1.55154915025364</v>
      </c>
      <c r="AC334" s="27">
        <f ca="1" t="shared" si="2387"/>
        <v>1.85973152026584</v>
      </c>
      <c r="AD334" s="27">
        <f ca="1" t="shared" si="2388"/>
        <v>2.31557938701626</v>
      </c>
      <c r="AE334" s="26">
        <f ca="1" t="shared" si="2389"/>
        <v>5483.98807195731</v>
      </c>
      <c r="AF334" s="26">
        <f ca="1" t="shared" si="2390"/>
        <v>6344.63012028237</v>
      </c>
      <c r="AG334" s="26">
        <f ca="1" t="shared" si="2391"/>
        <v>7350.87311669877</v>
      </c>
      <c r="AH334" s="26">
        <f ca="1" t="shared" si="2392"/>
        <v>8810.96833726776</v>
      </c>
      <c r="AI334" s="26">
        <f ca="1" t="shared" si="2393"/>
        <v>10970.6677760205</v>
      </c>
      <c r="AJ334" s="28">
        <f ca="1" t="shared" si="2394"/>
        <v>45802.9190004851</v>
      </c>
      <c r="AK334" s="28">
        <f ca="1" t="shared" si="2395"/>
        <v>57573.9103323126</v>
      </c>
      <c r="AL334" s="28">
        <f ca="1" t="shared" si="2396"/>
        <v>67617.9072997892</v>
      </c>
      <c r="AM334" s="28">
        <f ca="1" t="shared" si="2397"/>
        <v>63909.2500994105</v>
      </c>
      <c r="AN334" s="28">
        <f ca="1" t="shared" si="2398"/>
        <v>90987.5672280524</v>
      </c>
      <c r="AO334" s="28">
        <f ca="1">C334/'Ejercicio 3 - TIR'!$D$7</f>
        <v>16936.2697393566</v>
      </c>
      <c r="AP334" s="28">
        <f ca="1" t="shared" si="2399"/>
        <v>28866.6492611285</v>
      </c>
      <c r="AQ334" s="28">
        <f ca="1" t="shared" si="2400"/>
        <v>40637.640592956</v>
      </c>
      <c r="AR334" s="28">
        <f ca="1" t="shared" si="2401"/>
        <v>50681.6375604326</v>
      </c>
      <c r="AS334" s="28">
        <f ca="1" t="shared" si="2402"/>
        <v>46972.9803600539</v>
      </c>
      <c r="AT334" s="28">
        <f ca="1" t="shared" si="2403"/>
        <v>74051.2974886957</v>
      </c>
      <c r="AU334" s="28">
        <f ca="1">AP334*'Ejercicio 3 - TIR'!$D$5</f>
        <v>14433.3246305643</v>
      </c>
      <c r="AV334" s="28">
        <f ca="1">AQ334*'Ejercicio 3 - TIR'!$D$5</f>
        <v>20318.820296478</v>
      </c>
      <c r="AW334" s="28">
        <f ca="1">AR334*'Ejercicio 3 - TIR'!$D$5</f>
        <v>25340.8187802163</v>
      </c>
      <c r="AX334" s="28">
        <f ca="1">AS334*'Ejercicio 3 - TIR'!$D$5</f>
        <v>23486.4901800269</v>
      </c>
      <c r="AY334" s="28">
        <f ca="1">AT334*'Ejercicio 3 - TIR'!$D$5</f>
        <v>37025.6487443479</v>
      </c>
      <c r="AZ334" s="28">
        <f ca="1" t="shared" ref="AZ334:BD334" si="2496">AJ334-AU334-AE334</f>
        <v>25885.6062979636</v>
      </c>
      <c r="BA334" s="28">
        <f ca="1" t="shared" si="2496"/>
        <v>30910.4599155523</v>
      </c>
      <c r="BB334" s="28">
        <f ca="1" t="shared" si="2496"/>
        <v>34926.2154028741</v>
      </c>
      <c r="BC334" s="28">
        <f ca="1" t="shared" si="2496"/>
        <v>31611.7915821158</v>
      </c>
      <c r="BD334" s="28">
        <f ca="1" t="shared" si="2496"/>
        <v>42991.250707684</v>
      </c>
      <c r="BE334" s="28">
        <f ca="1" t="shared" ref="BE334:BI334" si="2497">AZ334/Z334</f>
        <v>22363.2659585176</v>
      </c>
      <c r="BF334" s="28">
        <f ca="1" t="shared" si="2497"/>
        <v>23081.9527141661</v>
      </c>
      <c r="BG334" s="28">
        <f ca="1" t="shared" si="2497"/>
        <v>22510.5439922187</v>
      </c>
      <c r="BH334" s="28">
        <f ca="1" t="shared" si="2497"/>
        <v>16998.0404362867</v>
      </c>
      <c r="BI334" s="28">
        <f ca="1" t="shared" si="2497"/>
        <v>18566.0880161317</v>
      </c>
      <c r="BJ334" s="28">
        <f ca="1" t="shared" si="2406"/>
        <v>80623.2105670097</v>
      </c>
      <c r="BK334" s="28">
        <f ca="1" t="shared" si="2407"/>
        <v>39217.2771014014</v>
      </c>
      <c r="BL334" s="28">
        <f ca="1" t="shared" si="2408"/>
        <v>119840.487668411</v>
      </c>
      <c r="BM334" s="28">
        <f ca="1">BK334*'Ejercicio 3 - TIR'!$D$5</f>
        <v>19608.6385507007</v>
      </c>
      <c r="BN334" s="28">
        <f ca="1" t="shared" si="2409"/>
        <v>100231.84911771</v>
      </c>
      <c r="BO334" s="28">
        <f ca="1" t="shared" si="2410"/>
        <v>43285.8617068898</v>
      </c>
      <c r="BP334" s="28">
        <f ca="1" t="shared" si="2411"/>
        <v>-119499.075533995</v>
      </c>
      <c r="BQ334" s="28">
        <f ca="1" t="shared" ref="BQ334:BT334" si="2498">BE334</f>
        <v>22363.2659585176</v>
      </c>
      <c r="BR334" s="28">
        <f ca="1" t="shared" si="2498"/>
        <v>23081.9527141661</v>
      </c>
      <c r="BS334" s="28">
        <f ca="1" t="shared" si="2498"/>
        <v>22510.5439922187</v>
      </c>
      <c r="BT334" s="28">
        <f ca="1" t="shared" si="2498"/>
        <v>16998.0404362867</v>
      </c>
      <c r="BU334" s="28">
        <f ca="1" t="shared" si="2413"/>
        <v>61851.9497230215</v>
      </c>
      <c r="BV334" s="30">
        <f ca="1" t="shared" si="2414"/>
        <v>6.1911447320002</v>
      </c>
    </row>
    <row r="335" ht="15" customHeight="1" spans="1:74">
      <c r="A335" s="26">
        <v>334</v>
      </c>
      <c r="B335" s="27">
        <f ca="1" t="shared" ref="B335:F335" si="2499">RAND()</f>
        <v>0.223706626255016</v>
      </c>
      <c r="C335" s="28">
        <f ca="1">IF(B335&lt;=('Ejercicio 3 - TIR'!$D$13-'Ejercicio 3 - TIR'!$C$13)/('Ejercicio 3 - TIR'!$E$13-'Ejercicio 3 - TIR'!$C$13),'Ejercicio 3 - TIR'!$C$13+SQRT(('Ejercicio 3 - TIR'!$E$13-'Ejercicio 3 - TIR'!$C$13)*('Ejercicio 3 - TIR'!$D$13-'Ejercicio 3 - TIR'!$C$13)*B335),'Ejercicio 3 - TIR'!$E$13-SQRT(('Ejercicio 3 - TIR'!$E$13-'Ejercicio 3 - TIR'!$C$13)*('Ejercicio 3 - TIR'!$E$13-'Ejercicio 3 - TIR'!$D$13)*(1-B335)))</f>
        <v>69459.5269703092</v>
      </c>
      <c r="D335" s="27">
        <f ca="1" t="shared" si="2499"/>
        <v>0.600378042465461</v>
      </c>
      <c r="E335" s="28">
        <f ca="1">IF(D335&lt;=('Ejercicio 3 - TIR'!$D$14-'Ejercicio 3 - TIR'!$C$14)/('Ejercicio 3 - TIR'!$E$14-'Ejercicio 3 - TIR'!$C$14),'Ejercicio 3 - TIR'!$C$14+SQRT(('Ejercicio 3 - TIR'!$E$14-'Ejercicio 3 - TIR'!$C$14)*('Ejercicio 3 - TIR'!$D$14-'Ejercicio 3 - TIR'!$C$14)*D335),'Ejercicio 3 - TIR'!$E$14-SQRT(('Ejercicio 3 - TIR'!$E$14-'Ejercicio 3 - TIR'!$C$14)*('Ejercicio 3 - TIR'!$E$14-'Ejercicio 3 - TIR'!$D$14)*(1-D335)))</f>
        <v>32257.6945532884</v>
      </c>
      <c r="F335" s="27">
        <f ca="1" t="shared" si="2499"/>
        <v>0.292253966585764</v>
      </c>
      <c r="G335" s="28">
        <f ca="1">IF(F335&lt;=('Ejercicio 3 - TIR'!$D$18-'Ejercicio 3 - TIR'!$C$18)/('Ejercicio 3 - TIR'!$E$18-'Ejercicio 3 - TIR'!$C$18),'Ejercicio 3 - TIR'!$C$18+SQRT(('Ejercicio 3 - TIR'!$E$18-'Ejercicio 3 - TIR'!$C$18)*('Ejercicio 3 - TIR'!$D$18-'Ejercicio 3 - TIR'!$C$18)*F335),'Ejercicio 3 - TIR'!$E$18-SQRT(('Ejercicio 3 - TIR'!$E$18-'Ejercicio 3 - TIR'!$C$18)*('Ejercicio 3 - TIR'!$E$18-'Ejercicio 3 - TIR'!$D$18)*(1-F335)))</f>
        <v>36621.034283846</v>
      </c>
      <c r="H335" s="27">
        <f ca="1" t="shared" ref="H335:L335" si="2500">RAND()</f>
        <v>0.143697806955974</v>
      </c>
      <c r="I335" s="28">
        <f ca="1">IF(H335&lt;=('Ejercicio 3 - TIR'!$D$18-'Ejercicio 3 - TIR'!$C$18)/('Ejercicio 3 - TIR'!$E$18-'Ejercicio 3 - TIR'!$C$18),'Ejercicio 3 - TIR'!$C$18+SQRT(('Ejercicio 3 - TIR'!$E$18-'Ejercicio 3 - TIR'!$C$18)*('Ejercicio 3 - TIR'!$D$18-'Ejercicio 3 - TIR'!$C$18)*H335),'Ejercicio 3 - TIR'!$E$18-SQRT(('Ejercicio 3 - TIR'!$E$18-'Ejercicio 3 - TIR'!$C$18)*('Ejercicio 3 - TIR'!$E$18-'Ejercicio 3 - TIR'!$D$18)*(1-H335)))</f>
        <v>34642.7008350093</v>
      </c>
      <c r="J335" s="27">
        <f ca="1" t="shared" si="2500"/>
        <v>0.482494778271892</v>
      </c>
      <c r="K335" s="28">
        <f ca="1">IF(J335&lt;=('Ejercicio 3 - TIR'!$D$18-'Ejercicio 3 - TIR'!$C$18)/('Ejercicio 3 - TIR'!$E$18-'Ejercicio 3 - TIR'!$C$18),'Ejercicio 3 - TIR'!$C$18+SQRT(('Ejercicio 3 - TIR'!$E$18-'Ejercicio 3 - TIR'!$C$18)*('Ejercicio 3 - TIR'!$D$18-'Ejercicio 3 - TIR'!$C$18)*J335),'Ejercicio 3 - TIR'!$E$18-SQRT(('Ejercicio 3 - TIR'!$E$18-'Ejercicio 3 - TIR'!$C$18)*('Ejercicio 3 - TIR'!$E$18-'Ejercicio 3 - TIR'!$D$18)*(1-J335)))</f>
        <v>38507.3037291955</v>
      </c>
      <c r="L335" s="27">
        <f ca="1" t="shared" si="2500"/>
        <v>0.240915192282176</v>
      </c>
      <c r="M335" s="28">
        <f ca="1">IF(L335&lt;=('Ejercicio 3 - TIR'!$D$18-'Ejercicio 3 - TIR'!$C$18)/('Ejercicio 3 - TIR'!$E$18-'Ejercicio 3 - TIR'!$C$18),'Ejercicio 3 - TIR'!$C$18+SQRT(('Ejercicio 3 - TIR'!$E$18-'Ejercicio 3 - TIR'!$C$18)*('Ejercicio 3 - TIR'!$D$18-'Ejercicio 3 - TIR'!$C$18)*L335),'Ejercicio 3 - TIR'!$E$18-SQRT(('Ejercicio 3 - TIR'!$E$18-'Ejercicio 3 - TIR'!$C$18)*('Ejercicio 3 - TIR'!$E$18-'Ejercicio 3 - TIR'!$D$18)*(1-L335)))</f>
        <v>36011.4290183222</v>
      </c>
      <c r="N335" s="27">
        <f ca="1" t="shared" ref="N335:R335" si="2501">RAND()</f>
        <v>0.775994546085205</v>
      </c>
      <c r="O335" s="28">
        <f ca="1">IF(N335&lt;=('Ejercicio 3 - TIR'!$D$18-'Ejercicio 3 - TIR'!$C$18)/('Ejercicio 3 - TIR'!$E$18-'Ejercicio 3 - TIR'!$C$18),'Ejercicio 3 - TIR'!$C$18+SQRT(('Ejercicio 3 - TIR'!$E$18-'Ejercicio 3 - TIR'!$C$18)*('Ejercicio 3 - TIR'!$D$18-'Ejercicio 3 - TIR'!$C$18)*N335),'Ejercicio 3 - TIR'!$E$18-SQRT(('Ejercicio 3 - TIR'!$E$18-'Ejercicio 3 - TIR'!$C$18)*('Ejercicio 3 - TIR'!$E$18-'Ejercicio 3 - TIR'!$D$18)*(1-N335)))</f>
        <v>40901.1697957088</v>
      </c>
      <c r="P335" s="27">
        <f ca="1" t="shared" si="2501"/>
        <v>0.0973899767523558</v>
      </c>
      <c r="Q335" s="29">
        <f ca="1">IF(P335&lt;=('Ejercicio 3 - TIR'!$D$22-'Ejercicio 3 - TIR'!$C$22)/('Ejercicio 3 - TIR'!$E$22-'Ejercicio 3 - TIR'!$C$22),'Ejercicio 3 - TIR'!$C$22+SQRT(('Ejercicio 3 - TIR'!$E$22-'Ejercicio 3 - TIR'!$C$22)*('Ejercicio 3 - TIR'!$D$22-'Ejercicio 3 - TIR'!$C$22)*P335),'Ejercicio 3 - TIR'!$E$22-SQRT(('Ejercicio 3 - TIR'!$E$22-'Ejercicio 3 - TIR'!$C$22)*('Ejercicio 3 - TIR'!$E$22-'Ejercicio 3 - TIR'!$D$22)*(1-P335)))</f>
        <v>0.133240164581841</v>
      </c>
      <c r="R335" s="27">
        <f ca="1" t="shared" si="2501"/>
        <v>0.0635809244300169</v>
      </c>
      <c r="S335" s="29">
        <f ca="1">IF(R335&lt;=('Ejercicio 3 - TIR'!$D$23-'Ejercicio 3 - TIR'!$C$23)/('Ejercicio 3 - TIR'!$E$23-'Ejercicio 3 - TIR'!$C$23),'Ejercicio 3 - TIR'!$C$23+SQRT(('Ejercicio 3 - TIR'!$E$23-'Ejercicio 3 - TIR'!$C$23)*('Ejercicio 3 - TIR'!$D$23-'Ejercicio 3 - TIR'!$C$23)*R335),'Ejercicio 3 - TIR'!$E$23-SQRT(('Ejercicio 3 - TIR'!$E$23-'Ejercicio 3 - TIR'!$C$23)*('Ejercicio 3 - TIR'!$E$23-'Ejercicio 3 - TIR'!$D$23)*(1-R335)))</f>
        <v>0.130697928022474</v>
      </c>
      <c r="T335" s="27">
        <f ca="1" t="shared" ref="T335:X335" si="2502">RAND()</f>
        <v>0.777109016884512</v>
      </c>
      <c r="U335" s="29">
        <f ca="1">IF(T335&lt;=('Ejercicio 3 - TIR'!$D$24-'Ejercicio 3 - TIR'!$C$24)/('Ejercicio 3 - TIR'!$E$24-'Ejercicio 3 - TIR'!$C$24),'Ejercicio 3 - TIR'!$C$24+SQRT(('Ejercicio 3 - TIR'!$E$24-'Ejercicio 3 - TIR'!$C$24)*('Ejercicio 3 - TIR'!$D$24-'Ejercicio 3 - TIR'!$C$24)*T335),'Ejercicio 3 - TIR'!$E$24-SQRT(('Ejercicio 3 - TIR'!$E$24-'Ejercicio 3 - TIR'!$C$24)*('Ejercicio 3 - TIR'!$E$24-'Ejercicio 3 - TIR'!$D$24)*(1-T335)))</f>
        <v>0.195018111506066</v>
      </c>
      <c r="V335" s="27">
        <f ca="1" t="shared" si="2502"/>
        <v>0.940584273155413</v>
      </c>
      <c r="W335" s="29">
        <f ca="1">IF(V335&lt;=('Ejercicio 3 - TIR'!$D$25-'Ejercicio 3 - TIR'!$C$25)/('Ejercicio 3 - TIR'!$E$25-'Ejercicio 3 - TIR'!$C$25),'Ejercicio 3 - TIR'!$C$25+SQRT(('Ejercicio 3 - TIR'!$E$25-'Ejercicio 3 - TIR'!$C$25)*('Ejercicio 3 - TIR'!$D$25-'Ejercicio 3 - TIR'!$C$25)*V335),'Ejercicio 3 - TIR'!$E$25-SQRT(('Ejercicio 3 - TIR'!$E$25-'Ejercicio 3 - TIR'!$C$25)*('Ejercicio 3 - TIR'!$E$25-'Ejercicio 3 - TIR'!$D$25)*(1-V335)))</f>
        <v>0.235579353552768</v>
      </c>
      <c r="X335" s="27">
        <f ca="1" t="shared" si="2502"/>
        <v>0.786826870775392</v>
      </c>
      <c r="Y335" s="29">
        <f ca="1">IF(X335&lt;=('Ejercicio 3 - TIR'!$D$26-'Ejercicio 3 - TIR'!$C$26)/('Ejercicio 3 - TIR'!$E$26-'Ejercicio 3 - TIR'!$C$26),'Ejercicio 3 - TIR'!$C$26+SQRT(('Ejercicio 3 - TIR'!$E$26-'Ejercicio 3 - TIR'!$C$26)*('Ejercicio 3 - TIR'!$D$26-'Ejercicio 3 - TIR'!$C$26)*X335),'Ejercicio 3 - TIR'!$E$26-SQRT(('Ejercicio 3 - TIR'!$E$26-'Ejercicio 3 - TIR'!$C$26)*('Ejercicio 3 - TIR'!$E$26-'Ejercicio 3 - TIR'!$D$26)*(1-X335)))</f>
        <v>0.246071621055334</v>
      </c>
      <c r="Z335" s="27">
        <f ca="1" t="shared" si="2384"/>
        <v>1.13324016458184</v>
      </c>
      <c r="AA335" s="27">
        <f ca="1" t="shared" si="2385"/>
        <v>1.28135230604453</v>
      </c>
      <c r="AB335" s="27">
        <f ca="1" t="shared" si="2386"/>
        <v>1.53123921294328</v>
      </c>
      <c r="AC335" s="27">
        <f ca="1" t="shared" si="2387"/>
        <v>1.89196755686311</v>
      </c>
      <c r="AD335" s="27">
        <f ca="1" t="shared" si="2388"/>
        <v>2.35752708056452</v>
      </c>
      <c r="AE335" s="26">
        <f ca="1" t="shared" si="2389"/>
        <v>4298.0205313109</v>
      </c>
      <c r="AF335" s="26">
        <f ca="1" t="shared" si="2390"/>
        <v>4859.76290935129</v>
      </c>
      <c r="AG335" s="26">
        <f ca="1" t="shared" si="2391"/>
        <v>5807.5046943002</v>
      </c>
      <c r="AH335" s="26">
        <f ca="1" t="shared" si="2392"/>
        <v>7175.63289593811</v>
      </c>
      <c r="AI335" s="26">
        <f ca="1" t="shared" si="2393"/>
        <v>8941.35251473957</v>
      </c>
      <c r="AJ335" s="28">
        <f ca="1" t="shared" si="2394"/>
        <v>41500.4269189829</v>
      </c>
      <c r="AK335" s="28">
        <f ca="1" t="shared" si="2395"/>
        <v>44389.5046025501</v>
      </c>
      <c r="AL335" s="28">
        <f ca="1" t="shared" si="2396"/>
        <v>58963.8934548613</v>
      </c>
      <c r="AM335" s="28">
        <f ca="1" t="shared" si="2397"/>
        <v>68132.4553789444</v>
      </c>
      <c r="AN335" s="28">
        <f ca="1" t="shared" si="2398"/>
        <v>96425.6154201509</v>
      </c>
      <c r="AO335" s="28">
        <f ca="1">C335/'Ejercicio 3 - TIR'!$D$7</f>
        <v>13891.9053940618</v>
      </c>
      <c r="AP335" s="28">
        <f ca="1" t="shared" si="2399"/>
        <v>27608.5215249211</v>
      </c>
      <c r="AQ335" s="28">
        <f ca="1" t="shared" si="2400"/>
        <v>30497.5992084883</v>
      </c>
      <c r="AR335" s="28">
        <f ca="1" t="shared" si="2401"/>
        <v>45071.9880607994</v>
      </c>
      <c r="AS335" s="28">
        <f ca="1" t="shared" si="2402"/>
        <v>54240.5499848826</v>
      </c>
      <c r="AT335" s="28">
        <f ca="1" t="shared" si="2403"/>
        <v>82533.7100260891</v>
      </c>
      <c r="AU335" s="28">
        <f ca="1">AP335*'Ejercicio 3 - TIR'!$D$5</f>
        <v>13804.2607624605</v>
      </c>
      <c r="AV335" s="28">
        <f ca="1">AQ335*'Ejercicio 3 - TIR'!$D$5</f>
        <v>15248.7996042441</v>
      </c>
      <c r="AW335" s="28">
        <f ca="1">AR335*'Ejercicio 3 - TIR'!$D$5</f>
        <v>22535.9940303997</v>
      </c>
      <c r="AX335" s="28">
        <f ca="1">AS335*'Ejercicio 3 - TIR'!$D$5</f>
        <v>27120.2749924413</v>
      </c>
      <c r="AY335" s="28">
        <f ca="1">AT335*'Ejercicio 3 - TIR'!$D$5</f>
        <v>41266.8550130446</v>
      </c>
      <c r="AZ335" s="28">
        <f ca="1" t="shared" ref="AZ335:BD335" si="2503">AJ335-AU335-AE335</f>
        <v>23398.1456252115</v>
      </c>
      <c r="BA335" s="28">
        <f ca="1" t="shared" si="2503"/>
        <v>24280.9420889547</v>
      </c>
      <c r="BB335" s="28">
        <f ca="1" t="shared" si="2503"/>
        <v>30620.3947301613</v>
      </c>
      <c r="BC335" s="28">
        <f ca="1" t="shared" si="2503"/>
        <v>33836.547490565</v>
      </c>
      <c r="BD335" s="28">
        <f ca="1" t="shared" si="2503"/>
        <v>46217.4078923668</v>
      </c>
      <c r="BE335" s="28">
        <f ca="1" t="shared" ref="BE335:BI335" si="2504">AZ335/Z335</f>
        <v>20647.1199631768</v>
      </c>
      <c r="BF335" s="28">
        <f ca="1" t="shared" si="2504"/>
        <v>18949.4661026589</v>
      </c>
      <c r="BG335" s="28">
        <f ca="1" t="shared" si="2504"/>
        <v>19997.133348815</v>
      </c>
      <c r="BH335" s="28">
        <f ca="1" t="shared" si="2504"/>
        <v>17884.3169735247</v>
      </c>
      <c r="BI335" s="28">
        <f ca="1" t="shared" si="2504"/>
        <v>19604.1896075696</v>
      </c>
      <c r="BJ335" s="28">
        <f ca="1" t="shared" si="2406"/>
        <v>76048.3884659558</v>
      </c>
      <c r="BK335" s="28">
        <f ca="1" t="shared" si="2407"/>
        <v>32750.543167141</v>
      </c>
      <c r="BL335" s="28">
        <f ca="1" t="shared" si="2408"/>
        <v>108798.931633097</v>
      </c>
      <c r="BM335" s="28">
        <f ca="1">BK335*'Ejercicio 3 - TIR'!$D$5</f>
        <v>16375.2715835705</v>
      </c>
      <c r="BN335" s="28">
        <f ca="1" t="shared" si="2409"/>
        <v>92423.6600495263</v>
      </c>
      <c r="BO335" s="28">
        <f ca="1" t="shared" si="2410"/>
        <v>39203.6472503193</v>
      </c>
      <c r="BP335" s="28">
        <f ca="1" t="shared" si="2411"/>
        <v>-101717.221523598</v>
      </c>
      <c r="BQ335" s="28">
        <f ca="1" t="shared" ref="BQ335:BT335" si="2505">BE335</f>
        <v>20647.1199631768</v>
      </c>
      <c r="BR335" s="28">
        <f ca="1" t="shared" si="2505"/>
        <v>18949.4661026589</v>
      </c>
      <c r="BS335" s="28">
        <f ca="1" t="shared" si="2505"/>
        <v>19997.133348815</v>
      </c>
      <c r="BT335" s="28">
        <f ca="1" t="shared" si="2505"/>
        <v>17884.3169735247</v>
      </c>
      <c r="BU335" s="28">
        <f ca="1" t="shared" si="2413"/>
        <v>58807.8368578889</v>
      </c>
      <c r="BV335" s="30">
        <f ca="1" t="shared" si="2414"/>
        <v>8.84194434640335</v>
      </c>
    </row>
    <row r="336" ht="15" customHeight="1" spans="1:74">
      <c r="A336" s="26">
        <v>335</v>
      </c>
      <c r="B336" s="27">
        <f ca="1" t="shared" ref="B336:F336" si="2506">RAND()</f>
        <v>0.259861866829975</v>
      </c>
      <c r="C336" s="28">
        <f ca="1">IF(B336&lt;=('Ejercicio 3 - TIR'!$D$13-'Ejercicio 3 - TIR'!$C$13)/('Ejercicio 3 - TIR'!$E$13-'Ejercicio 3 - TIR'!$C$13),'Ejercicio 3 - TIR'!$C$13+SQRT(('Ejercicio 3 - TIR'!$E$13-'Ejercicio 3 - TIR'!$C$13)*('Ejercicio 3 - TIR'!$D$13-'Ejercicio 3 - TIR'!$C$13)*B336),'Ejercicio 3 - TIR'!$E$13-SQRT(('Ejercicio 3 - TIR'!$E$13-'Ejercicio 3 - TIR'!$C$13)*('Ejercicio 3 - TIR'!$E$13-'Ejercicio 3 - TIR'!$D$13)*(1-B336)))</f>
        <v>70197.8900108729</v>
      </c>
      <c r="D336" s="27">
        <f ca="1" t="shared" si="2506"/>
        <v>0.651551559242354</v>
      </c>
      <c r="E336" s="28">
        <f ca="1">IF(D336&lt;=('Ejercicio 3 - TIR'!$D$14-'Ejercicio 3 - TIR'!$C$14)/('Ejercicio 3 - TIR'!$E$14-'Ejercicio 3 - TIR'!$C$14),'Ejercicio 3 - TIR'!$C$14+SQRT(('Ejercicio 3 - TIR'!$E$14-'Ejercicio 3 - TIR'!$C$14)*('Ejercicio 3 - TIR'!$D$14-'Ejercicio 3 - TIR'!$C$14)*D336),'Ejercicio 3 - TIR'!$E$14-SQRT(('Ejercicio 3 - TIR'!$E$14-'Ejercicio 3 - TIR'!$C$14)*('Ejercicio 3 - TIR'!$E$14-'Ejercicio 3 - TIR'!$D$14)*(1-D336)))</f>
        <v>32770.3896291953</v>
      </c>
      <c r="F336" s="27">
        <f ca="1" t="shared" si="2506"/>
        <v>0.42542584163968</v>
      </c>
      <c r="G336" s="28">
        <f ca="1">IF(F336&lt;=('Ejercicio 3 - TIR'!$D$18-'Ejercicio 3 - TIR'!$C$18)/('Ejercicio 3 - TIR'!$E$18-'Ejercicio 3 - TIR'!$C$18),'Ejercicio 3 - TIR'!$C$18+SQRT(('Ejercicio 3 - TIR'!$E$18-'Ejercicio 3 - TIR'!$C$18)*('Ejercicio 3 - TIR'!$D$18-'Ejercicio 3 - TIR'!$C$18)*F336),'Ejercicio 3 - TIR'!$E$18-SQRT(('Ejercicio 3 - TIR'!$E$18-'Ejercicio 3 - TIR'!$C$18)*('Ejercicio 3 - TIR'!$E$18-'Ejercicio 3 - TIR'!$D$18)*(1-F336)))</f>
        <v>37988.3587955194</v>
      </c>
      <c r="H336" s="27">
        <f ca="1" t="shared" ref="H336:L336" si="2507">RAND()</f>
        <v>0.536993275660275</v>
      </c>
      <c r="I336" s="28">
        <f ca="1">IF(H336&lt;=('Ejercicio 3 - TIR'!$D$18-'Ejercicio 3 - TIR'!$C$18)/('Ejercicio 3 - TIR'!$E$18-'Ejercicio 3 - TIR'!$C$18),'Ejercicio 3 - TIR'!$C$18+SQRT(('Ejercicio 3 - TIR'!$E$18-'Ejercicio 3 - TIR'!$C$18)*('Ejercicio 3 - TIR'!$D$18-'Ejercicio 3 - TIR'!$C$18)*H336),'Ejercicio 3 - TIR'!$E$18-SQRT(('Ejercicio 3 - TIR'!$E$18-'Ejercicio 3 - TIR'!$C$18)*('Ejercicio 3 - TIR'!$E$18-'Ejercicio 3 - TIR'!$D$18)*(1-H336)))</f>
        <v>38974.9089883431</v>
      </c>
      <c r="J336" s="27">
        <f ca="1" t="shared" si="2507"/>
        <v>0.602146782995925</v>
      </c>
      <c r="K336" s="28">
        <f ca="1">IF(J336&lt;=('Ejercicio 3 - TIR'!$D$18-'Ejercicio 3 - TIR'!$C$18)/('Ejercicio 3 - TIR'!$E$18-'Ejercicio 3 - TIR'!$C$18),'Ejercicio 3 - TIR'!$C$18+SQRT(('Ejercicio 3 - TIR'!$E$18-'Ejercicio 3 - TIR'!$C$18)*('Ejercicio 3 - TIR'!$D$18-'Ejercicio 3 - TIR'!$C$18)*J336),'Ejercicio 3 - TIR'!$E$18-SQRT(('Ejercicio 3 - TIR'!$E$18-'Ejercicio 3 - TIR'!$C$18)*('Ejercicio 3 - TIR'!$E$18-'Ejercicio 3 - TIR'!$D$18)*(1-J336)))</f>
        <v>39503.789636213</v>
      </c>
      <c r="L336" s="27">
        <f ca="1" t="shared" si="2507"/>
        <v>0.496212261439363</v>
      </c>
      <c r="M336" s="28">
        <f ca="1">IF(L336&lt;=('Ejercicio 3 - TIR'!$D$18-'Ejercicio 3 - TIR'!$C$18)/('Ejercicio 3 - TIR'!$E$18-'Ejercicio 3 - TIR'!$C$18),'Ejercicio 3 - TIR'!$C$18+SQRT(('Ejercicio 3 - TIR'!$E$18-'Ejercicio 3 - TIR'!$C$18)*('Ejercicio 3 - TIR'!$D$18-'Ejercicio 3 - TIR'!$C$18)*L336),'Ejercicio 3 - TIR'!$E$18-SQRT(('Ejercicio 3 - TIR'!$E$18-'Ejercicio 3 - TIR'!$C$18)*('Ejercicio 3 - TIR'!$E$18-'Ejercicio 3 - TIR'!$D$18)*(1-L336)))</f>
        <v>38627.3888990763</v>
      </c>
      <c r="N336" s="27">
        <f ca="1" t="shared" ref="N336:R336" si="2508">RAND()</f>
        <v>0.704225560755866</v>
      </c>
      <c r="O336" s="28">
        <f ca="1">IF(N336&lt;=('Ejercicio 3 - TIR'!$D$18-'Ejercicio 3 - TIR'!$C$18)/('Ejercicio 3 - TIR'!$E$18-'Ejercicio 3 - TIR'!$C$18),'Ejercicio 3 - TIR'!$C$18+SQRT(('Ejercicio 3 - TIR'!$E$18-'Ejercicio 3 - TIR'!$C$18)*('Ejercicio 3 - TIR'!$D$18-'Ejercicio 3 - TIR'!$C$18)*N336),'Ejercicio 3 - TIR'!$E$18-SQRT(('Ejercicio 3 - TIR'!$E$18-'Ejercicio 3 - TIR'!$C$18)*('Ejercicio 3 - TIR'!$E$18-'Ejercicio 3 - TIR'!$D$18)*(1-N336)))</f>
        <v>40290.107969039</v>
      </c>
      <c r="P336" s="27">
        <f ca="1" t="shared" si="2508"/>
        <v>0.169812978436674</v>
      </c>
      <c r="Q336" s="29">
        <f ca="1">IF(P336&lt;=('Ejercicio 3 - TIR'!$D$22-'Ejercicio 3 - TIR'!$C$22)/('Ejercicio 3 - TIR'!$E$22-'Ejercicio 3 - TIR'!$C$22),'Ejercicio 3 - TIR'!$C$22+SQRT(('Ejercicio 3 - TIR'!$E$22-'Ejercicio 3 - TIR'!$C$22)*('Ejercicio 3 - TIR'!$D$22-'Ejercicio 3 - TIR'!$C$22)*P336),'Ejercicio 3 - TIR'!$E$22-SQRT(('Ejercicio 3 - TIR'!$E$22-'Ejercicio 3 - TIR'!$C$22)*('Ejercicio 3 - TIR'!$E$22-'Ejercicio 3 - TIR'!$D$22)*(1-P336)))</f>
        <v>0.137483230856624</v>
      </c>
      <c r="R336" s="27">
        <f ca="1" t="shared" si="2508"/>
        <v>0.284699796031882</v>
      </c>
      <c r="S336" s="29">
        <f ca="1">IF(R336&lt;=('Ejercicio 3 - TIR'!$D$23-'Ejercicio 3 - TIR'!$C$23)/('Ejercicio 3 - TIR'!$E$23-'Ejercicio 3 - TIR'!$C$23),'Ejercicio 3 - TIR'!$C$23+SQRT(('Ejercicio 3 - TIR'!$E$23-'Ejercicio 3 - TIR'!$C$23)*('Ejercicio 3 - TIR'!$D$23-'Ejercicio 3 - TIR'!$C$23)*R336),'Ejercicio 3 - TIR'!$E$23-SQRT(('Ejercicio 3 - TIR'!$E$23-'Ejercicio 3 - TIR'!$C$23)*('Ejercicio 3 - TIR'!$E$23-'Ejercicio 3 - TIR'!$D$23)*(1-R336)))</f>
        <v>0.142637571266754</v>
      </c>
      <c r="T336" s="27">
        <f ca="1" t="shared" ref="T336:X336" si="2509">RAND()</f>
        <v>0.250896943653202</v>
      </c>
      <c r="U336" s="29">
        <f ca="1">IF(T336&lt;=('Ejercicio 3 - TIR'!$D$24-'Ejercicio 3 - TIR'!$C$24)/('Ejercicio 3 - TIR'!$E$24-'Ejercicio 3 - TIR'!$C$24),'Ejercicio 3 - TIR'!$C$24+SQRT(('Ejercicio 3 - TIR'!$E$24-'Ejercicio 3 - TIR'!$C$24)*('Ejercicio 3 - TIR'!$D$24-'Ejercicio 3 - TIR'!$C$24)*T336),'Ejercicio 3 - TIR'!$E$24-SQRT(('Ejercicio 3 - TIR'!$E$24-'Ejercicio 3 - TIR'!$C$24)*('Ejercicio 3 - TIR'!$E$24-'Ejercicio 3 - TIR'!$D$24)*(1-T336)))</f>
        <v>0.172953944795432</v>
      </c>
      <c r="V336" s="27">
        <f ca="1" t="shared" si="2509"/>
        <v>0.858259374846125</v>
      </c>
      <c r="W336" s="29">
        <f ca="1">IF(V336&lt;=('Ejercicio 3 - TIR'!$D$25-'Ejercicio 3 - TIR'!$C$25)/('Ejercicio 3 - TIR'!$E$25-'Ejercicio 3 - TIR'!$C$25),'Ejercicio 3 - TIR'!$C$25+SQRT(('Ejercicio 3 - TIR'!$E$25-'Ejercicio 3 - TIR'!$C$25)*('Ejercicio 3 - TIR'!$D$25-'Ejercicio 3 - TIR'!$C$25)*V336),'Ejercicio 3 - TIR'!$E$25-SQRT(('Ejercicio 3 - TIR'!$E$25-'Ejercicio 3 - TIR'!$C$25)*('Ejercicio 3 - TIR'!$E$25-'Ejercicio 3 - TIR'!$D$25)*(1-V336)))</f>
        <v>0.227726872962277</v>
      </c>
      <c r="X336" s="27">
        <f ca="1" t="shared" si="2509"/>
        <v>0.178361774126943</v>
      </c>
      <c r="Y336" s="29">
        <f ca="1">IF(X336&lt;=('Ejercicio 3 - TIR'!$D$26-'Ejercicio 3 - TIR'!$C$26)/('Ejercicio 3 - TIR'!$E$26-'Ejercicio 3 - TIR'!$C$26),'Ejercicio 3 - TIR'!$C$26+SQRT(('Ejercicio 3 - TIR'!$E$26-'Ejercicio 3 - TIR'!$C$26)*('Ejercicio 3 - TIR'!$D$26-'Ejercicio 3 - TIR'!$C$26)*X336),'Ejercicio 3 - TIR'!$E$26-SQRT(('Ejercicio 3 - TIR'!$E$26-'Ejercicio 3 - TIR'!$C$26)*('Ejercicio 3 - TIR'!$E$26-'Ejercicio 3 - TIR'!$D$26)*(1-X336)))</f>
        <v>0.211944857943098</v>
      </c>
      <c r="Z336" s="27">
        <f ca="1" t="shared" si="2384"/>
        <v>1.13748323085662</v>
      </c>
      <c r="AA336" s="27">
        <f ca="1" t="shared" si="2385"/>
        <v>1.29973107626267</v>
      </c>
      <c r="AB336" s="27">
        <f ca="1" t="shared" si="2386"/>
        <v>1.52452469307552</v>
      </c>
      <c r="AC336" s="27">
        <f ca="1" t="shared" si="2387"/>
        <v>1.87169993418338</v>
      </c>
      <c r="AD336" s="27">
        <f ca="1" t="shared" si="2388"/>
        <v>2.26839711084598</v>
      </c>
      <c r="AE336" s="26">
        <f ca="1" t="shared" si="2389"/>
        <v>4505.37904265218</v>
      </c>
      <c r="AF336" s="26">
        <f ca="1" t="shared" si="2390"/>
        <v>5148.01536693222</v>
      </c>
      <c r="AG336" s="26">
        <f ca="1" t="shared" si="2391"/>
        <v>6038.38493251065</v>
      </c>
      <c r="AH336" s="26">
        <f ca="1" t="shared" si="2392"/>
        <v>7413.48745093383</v>
      </c>
      <c r="AI336" s="26">
        <f ca="1" t="shared" si="2393"/>
        <v>8984.73799558493</v>
      </c>
      <c r="AJ336" s="28">
        <f ca="1" t="shared" si="2394"/>
        <v>43211.1210976681</v>
      </c>
      <c r="AK336" s="28">
        <f ca="1" t="shared" si="2395"/>
        <v>50656.9004066589</v>
      </c>
      <c r="AL336" s="28">
        <f ca="1" t="shared" si="2396"/>
        <v>60224.5027704673</v>
      </c>
      <c r="AM336" s="28">
        <f ca="1" t="shared" si="2397"/>
        <v>72298.8812600768</v>
      </c>
      <c r="AN336" s="28">
        <f ca="1" t="shared" si="2398"/>
        <v>91393.9645126406</v>
      </c>
      <c r="AO336" s="28">
        <f ca="1">C336/'Ejercicio 3 - TIR'!$D$7</f>
        <v>14039.5780021746</v>
      </c>
      <c r="AP336" s="28">
        <f ca="1" t="shared" si="2399"/>
        <v>29171.5430954935</v>
      </c>
      <c r="AQ336" s="28">
        <f ca="1" t="shared" si="2400"/>
        <v>36617.3224044843</v>
      </c>
      <c r="AR336" s="28">
        <f ca="1" t="shared" si="2401"/>
        <v>46184.9247682927</v>
      </c>
      <c r="AS336" s="28">
        <f ca="1" t="shared" si="2402"/>
        <v>58259.3032579022</v>
      </c>
      <c r="AT336" s="28">
        <f ca="1" t="shared" si="2403"/>
        <v>77354.386510466</v>
      </c>
      <c r="AU336" s="28">
        <f ca="1">AP336*'Ejercicio 3 - TIR'!$D$5</f>
        <v>14585.7715477467</v>
      </c>
      <c r="AV336" s="28">
        <f ca="1">AQ336*'Ejercicio 3 - TIR'!$D$5</f>
        <v>18308.6612022422</v>
      </c>
      <c r="AW336" s="28">
        <f ca="1">AR336*'Ejercicio 3 - TIR'!$D$5</f>
        <v>23092.4623841463</v>
      </c>
      <c r="AX336" s="28">
        <f ca="1">AS336*'Ejercicio 3 - TIR'!$D$5</f>
        <v>29129.6516289511</v>
      </c>
      <c r="AY336" s="28">
        <f ca="1">AT336*'Ejercicio 3 - TIR'!$D$5</f>
        <v>38677.193255233</v>
      </c>
      <c r="AZ336" s="28">
        <f ca="1" t="shared" ref="AZ336:BD336" si="2510">AJ336-AU336-AE336</f>
        <v>24119.9705072691</v>
      </c>
      <c r="BA336" s="28">
        <f ca="1" t="shared" si="2510"/>
        <v>27200.2238374845</v>
      </c>
      <c r="BB336" s="28">
        <f ca="1" t="shared" si="2510"/>
        <v>31093.6554538103</v>
      </c>
      <c r="BC336" s="28">
        <f ca="1" t="shared" si="2510"/>
        <v>35755.7421801918</v>
      </c>
      <c r="BD336" s="28">
        <f ca="1" t="shared" si="2510"/>
        <v>43732.0332618226</v>
      </c>
      <c r="BE336" s="28">
        <f ca="1" t="shared" ref="BE336:BI336" si="2511">AZ336/Z336</f>
        <v>21204.682278353</v>
      </c>
      <c r="BF336" s="28">
        <f ca="1" t="shared" si="2511"/>
        <v>20927.57827696</v>
      </c>
      <c r="BG336" s="28">
        <f ca="1" t="shared" si="2511"/>
        <v>20395.6391097104</v>
      </c>
      <c r="BH336" s="28">
        <f ca="1" t="shared" si="2511"/>
        <v>19103.3517323876</v>
      </c>
      <c r="BI336" s="28">
        <f ca="1" t="shared" si="2511"/>
        <v>19278.8260277378</v>
      </c>
      <c r="BJ336" s="28">
        <f ca="1" t="shared" si="2406"/>
        <v>74336.2571561636</v>
      </c>
      <c r="BK336" s="28">
        <f ca="1" t="shared" si="2407"/>
        <v>31847.3381776296</v>
      </c>
      <c r="BL336" s="28">
        <f ca="1" t="shared" si="2408"/>
        <v>106183.595333793</v>
      </c>
      <c r="BM336" s="28">
        <f ca="1">BK336*'Ejercicio 3 - TIR'!$D$5</f>
        <v>15923.6690888148</v>
      </c>
      <c r="BN336" s="28">
        <f ca="1" t="shared" si="2409"/>
        <v>90259.9262449784</v>
      </c>
      <c r="BO336" s="28">
        <f ca="1" t="shared" si="2410"/>
        <v>39790.1786302826</v>
      </c>
      <c r="BP336" s="28">
        <f ca="1" t="shared" si="2411"/>
        <v>-102968.279640068</v>
      </c>
      <c r="BQ336" s="28">
        <f ca="1" t="shared" ref="BQ336:BT336" si="2512">BE336</f>
        <v>21204.682278353</v>
      </c>
      <c r="BR336" s="28">
        <f ca="1" t="shared" si="2512"/>
        <v>20927.57827696</v>
      </c>
      <c r="BS336" s="28">
        <f ca="1" t="shared" si="2512"/>
        <v>20395.6391097104</v>
      </c>
      <c r="BT336" s="28">
        <f ca="1" t="shared" si="2512"/>
        <v>19103.3517323876</v>
      </c>
      <c r="BU336" s="28">
        <f ca="1" t="shared" si="2413"/>
        <v>59069.0046580204</v>
      </c>
      <c r="BV336" s="30">
        <f ca="1" t="shared" si="2414"/>
        <v>9.56260322103313</v>
      </c>
    </row>
    <row r="337" ht="15" customHeight="1" spans="1:74">
      <c r="A337" s="26">
        <v>336</v>
      </c>
      <c r="B337" s="27">
        <f ca="1" t="shared" ref="B337:F337" si="2513">RAND()</f>
        <v>0.876420043852364</v>
      </c>
      <c r="C337" s="28">
        <f ca="1">IF(B337&lt;=('Ejercicio 3 - TIR'!$D$13-'Ejercicio 3 - TIR'!$C$13)/('Ejercicio 3 - TIR'!$E$13-'Ejercicio 3 - TIR'!$C$13),'Ejercicio 3 - TIR'!$C$13+SQRT(('Ejercicio 3 - TIR'!$E$13-'Ejercicio 3 - TIR'!$C$13)*('Ejercicio 3 - TIR'!$D$13-'Ejercicio 3 - TIR'!$C$13)*B337),'Ejercicio 3 - TIR'!$E$13-SQRT(('Ejercicio 3 - TIR'!$E$13-'Ejercicio 3 - TIR'!$C$13)*('Ejercicio 3 - TIR'!$E$13-'Ejercicio 3 - TIR'!$D$13)*(1-B337)))</f>
        <v>87822.3176516563</v>
      </c>
      <c r="D337" s="27">
        <f ca="1" t="shared" si="2513"/>
        <v>0.941997758045038</v>
      </c>
      <c r="E337" s="28">
        <f ca="1">IF(D337&lt;=('Ejercicio 3 - TIR'!$D$14-'Ejercicio 3 - TIR'!$C$14)/('Ejercicio 3 - TIR'!$E$14-'Ejercicio 3 - TIR'!$C$14),'Ejercicio 3 - TIR'!$C$14+SQRT(('Ejercicio 3 - TIR'!$E$14-'Ejercicio 3 - TIR'!$C$14)*('Ejercicio 3 - TIR'!$D$14-'Ejercicio 3 - TIR'!$C$14)*D337),'Ejercicio 3 - TIR'!$E$14-SQRT(('Ejercicio 3 - TIR'!$E$14-'Ejercicio 3 - TIR'!$C$14)*('Ejercicio 3 - TIR'!$E$14-'Ejercicio 3 - TIR'!$D$14)*(1-D337)))</f>
        <v>37050.3667527565</v>
      </c>
      <c r="F337" s="27">
        <f ca="1" t="shared" si="2513"/>
        <v>0.913901760310529</v>
      </c>
      <c r="G337" s="28">
        <f ca="1">IF(F337&lt;=('Ejercicio 3 - TIR'!$D$18-'Ejercicio 3 - TIR'!$C$18)/('Ejercicio 3 - TIR'!$E$18-'Ejercicio 3 - TIR'!$C$18),'Ejercicio 3 - TIR'!$C$18+SQRT(('Ejercicio 3 - TIR'!$E$18-'Ejercicio 3 - TIR'!$C$18)*('Ejercicio 3 - TIR'!$D$18-'Ejercicio 3 - TIR'!$C$18)*F337),'Ejercicio 3 - TIR'!$E$18-SQRT(('Ejercicio 3 - TIR'!$E$18-'Ejercicio 3 - TIR'!$C$18)*('Ejercicio 3 - TIR'!$E$18-'Ejercicio 3 - TIR'!$D$18)*(1-F337)))</f>
        <v>42458.8648251794</v>
      </c>
      <c r="H337" s="27">
        <f ca="1" t="shared" ref="H337:L337" si="2514">RAND()</f>
        <v>0.78660810912116</v>
      </c>
      <c r="I337" s="28">
        <f ca="1">IF(H337&lt;=('Ejercicio 3 - TIR'!$D$18-'Ejercicio 3 - TIR'!$C$18)/('Ejercicio 3 - TIR'!$E$18-'Ejercicio 3 - TIR'!$C$18),'Ejercicio 3 - TIR'!$C$18+SQRT(('Ejercicio 3 - TIR'!$E$18-'Ejercicio 3 - TIR'!$C$18)*('Ejercicio 3 - TIR'!$D$18-'Ejercicio 3 - TIR'!$C$18)*H337),'Ejercicio 3 - TIR'!$E$18-SQRT(('Ejercicio 3 - TIR'!$E$18-'Ejercicio 3 - TIR'!$C$18)*('Ejercicio 3 - TIR'!$E$18-'Ejercicio 3 - TIR'!$D$18)*(1-H337)))</f>
        <v>40999.4510606777</v>
      </c>
      <c r="J337" s="27">
        <f ca="1" t="shared" si="2514"/>
        <v>0.0321529382951493</v>
      </c>
      <c r="K337" s="28">
        <f ca="1">IF(J337&lt;=('Ejercicio 3 - TIR'!$D$18-'Ejercicio 3 - TIR'!$C$18)/('Ejercicio 3 - TIR'!$E$18-'Ejercicio 3 - TIR'!$C$18),'Ejercicio 3 - TIR'!$C$18+SQRT(('Ejercicio 3 - TIR'!$E$18-'Ejercicio 3 - TIR'!$C$18)*('Ejercicio 3 - TIR'!$D$18-'Ejercicio 3 - TIR'!$C$18)*J337),'Ejercicio 3 - TIR'!$E$18-SQRT(('Ejercicio 3 - TIR'!$E$18-'Ejercicio 3 - TIR'!$C$18)*('Ejercicio 3 - TIR'!$E$18-'Ejercicio 3 - TIR'!$D$18)*(1-J337)))</f>
        <v>32196.1194740433</v>
      </c>
      <c r="L337" s="27">
        <f ca="1" t="shared" si="2514"/>
        <v>0.892079047662394</v>
      </c>
      <c r="M337" s="28">
        <f ca="1">IF(L337&lt;=('Ejercicio 3 - TIR'!$D$18-'Ejercicio 3 - TIR'!$C$18)/('Ejercicio 3 - TIR'!$E$18-'Ejercicio 3 - TIR'!$C$18),'Ejercicio 3 - TIR'!$C$18+SQRT(('Ejercicio 3 - TIR'!$E$18-'Ejercicio 3 - TIR'!$C$18)*('Ejercicio 3 - TIR'!$D$18-'Ejercicio 3 - TIR'!$C$18)*L337),'Ejercicio 3 - TIR'!$E$18-SQRT(('Ejercicio 3 - TIR'!$E$18-'Ejercicio 3 - TIR'!$C$18)*('Ejercicio 3 - TIR'!$E$18-'Ejercicio 3 - TIR'!$D$18)*(1-L337)))</f>
        <v>42154.9918409044</v>
      </c>
      <c r="N337" s="27">
        <f ca="1" t="shared" ref="N337:R337" si="2515">RAND()</f>
        <v>0.747257896359341</v>
      </c>
      <c r="O337" s="28">
        <f ca="1">IF(N337&lt;=('Ejercicio 3 - TIR'!$D$18-'Ejercicio 3 - TIR'!$C$18)/('Ejercicio 3 - TIR'!$E$18-'Ejercicio 3 - TIR'!$C$18),'Ejercicio 3 - TIR'!$C$18+SQRT(('Ejercicio 3 - TIR'!$E$18-'Ejercicio 3 - TIR'!$C$18)*('Ejercicio 3 - TIR'!$D$18-'Ejercicio 3 - TIR'!$C$18)*N337),'Ejercicio 3 - TIR'!$E$18-SQRT(('Ejercicio 3 - TIR'!$E$18-'Ejercicio 3 - TIR'!$C$18)*('Ejercicio 3 - TIR'!$E$18-'Ejercicio 3 - TIR'!$D$18)*(1-N337)))</f>
        <v>40646.1904298592</v>
      </c>
      <c r="P337" s="27">
        <f ca="1" t="shared" si="2515"/>
        <v>0.12102094337761</v>
      </c>
      <c r="Q337" s="29">
        <f ca="1">IF(P337&lt;=('Ejercicio 3 - TIR'!$D$22-'Ejercicio 3 - TIR'!$C$22)/('Ejercicio 3 - TIR'!$E$22-'Ejercicio 3 - TIR'!$C$22),'Ejercicio 3 - TIR'!$C$22+SQRT(('Ejercicio 3 - TIR'!$E$22-'Ejercicio 3 - TIR'!$C$22)*('Ejercicio 3 - TIR'!$D$22-'Ejercicio 3 - TIR'!$C$22)*P337),'Ejercicio 3 - TIR'!$E$22-SQRT(('Ejercicio 3 - TIR'!$E$22-'Ejercicio 3 - TIR'!$C$22)*('Ejercicio 3 - TIR'!$E$22-'Ejercicio 3 - TIR'!$D$22)*(1-P337)))</f>
        <v>0.13475932580031</v>
      </c>
      <c r="R337" s="27">
        <f ca="1" t="shared" si="2515"/>
        <v>0.477484408018509</v>
      </c>
      <c r="S337" s="29">
        <f ca="1">IF(R337&lt;=('Ejercicio 3 - TIR'!$D$23-'Ejercicio 3 - TIR'!$C$23)/('Ejercicio 3 - TIR'!$E$23-'Ejercicio 3 - TIR'!$C$23),'Ejercicio 3 - TIR'!$C$23+SQRT(('Ejercicio 3 - TIR'!$E$23-'Ejercicio 3 - TIR'!$C$23)*('Ejercicio 3 - TIR'!$D$23-'Ejercicio 3 - TIR'!$C$23)*R337),'Ejercicio 3 - TIR'!$E$23-SQRT(('Ejercicio 3 - TIR'!$E$23-'Ejercicio 3 - TIR'!$C$23)*('Ejercicio 3 - TIR'!$E$23-'Ejercicio 3 - TIR'!$D$23)*(1-R337)))</f>
        <v>0.149316751771527</v>
      </c>
      <c r="T337" s="27">
        <f ca="1" t="shared" ref="T337:X337" si="2516">RAND()</f>
        <v>0.802355896607953</v>
      </c>
      <c r="U337" s="29">
        <f ca="1">IF(T337&lt;=('Ejercicio 3 - TIR'!$D$24-'Ejercicio 3 - TIR'!$C$24)/('Ejercicio 3 - TIR'!$E$24-'Ejercicio 3 - TIR'!$C$24),'Ejercicio 3 - TIR'!$C$24+SQRT(('Ejercicio 3 - TIR'!$E$24-'Ejercicio 3 - TIR'!$C$24)*('Ejercicio 3 - TIR'!$D$24-'Ejercicio 3 - TIR'!$C$24)*T337),'Ejercicio 3 - TIR'!$E$24-SQRT(('Ejercicio 3 - TIR'!$E$24-'Ejercicio 3 - TIR'!$C$24)*('Ejercicio 3 - TIR'!$E$24-'Ejercicio 3 - TIR'!$D$24)*(1-T337)))</f>
        <v>0.19647547047234</v>
      </c>
      <c r="V337" s="27">
        <f ca="1" t="shared" si="2516"/>
        <v>0.522328627101865</v>
      </c>
      <c r="W337" s="29">
        <f ca="1">IF(V337&lt;=('Ejercicio 3 - TIR'!$D$25-'Ejercicio 3 - TIR'!$C$25)/('Ejercicio 3 - TIR'!$E$25-'Ejercicio 3 - TIR'!$C$25),'Ejercicio 3 - TIR'!$C$25+SQRT(('Ejercicio 3 - TIR'!$E$25-'Ejercicio 3 - TIR'!$C$25)*('Ejercicio 3 - TIR'!$D$25-'Ejercicio 3 - TIR'!$C$25)*V337),'Ejercicio 3 - TIR'!$E$25-SQRT(('Ejercicio 3 - TIR'!$E$25-'Ejercicio 3 - TIR'!$C$25)*('Ejercicio 3 - TIR'!$E$25-'Ejercicio 3 - TIR'!$D$25)*(1-V337)))</f>
        <v>0.209111740008366</v>
      </c>
      <c r="X337" s="27">
        <f ca="1" t="shared" si="2516"/>
        <v>0.564727746647512</v>
      </c>
      <c r="Y337" s="29">
        <f ca="1">IF(X337&lt;=('Ejercicio 3 - TIR'!$D$26-'Ejercicio 3 - TIR'!$C$26)/('Ejercicio 3 - TIR'!$E$26-'Ejercicio 3 - TIR'!$C$26),'Ejercicio 3 - TIR'!$C$26+SQRT(('Ejercicio 3 - TIR'!$E$26-'Ejercicio 3 - TIR'!$C$26)*('Ejercicio 3 - TIR'!$D$26-'Ejercicio 3 - TIR'!$C$26)*X337),'Ejercicio 3 - TIR'!$E$26-SQRT(('Ejercicio 3 - TIR'!$E$26-'Ejercicio 3 - TIR'!$C$26)*('Ejercicio 3 - TIR'!$E$26-'Ejercicio 3 - TIR'!$D$26)*(1-X337)))</f>
        <v>0.231518352254658</v>
      </c>
      <c r="Z337" s="27">
        <f ca="1" t="shared" si="2384"/>
        <v>1.13475932580031</v>
      </c>
      <c r="AA337" s="27">
        <f ca="1" t="shared" si="2385"/>
        <v>1.30419790237126</v>
      </c>
      <c r="AB337" s="27">
        <f ca="1" t="shared" si="2386"/>
        <v>1.56044079882869</v>
      </c>
      <c r="AC337" s="27">
        <f ca="1" t="shared" si="2387"/>
        <v>1.88674728945181</v>
      </c>
      <c r="AD337" s="27">
        <f ca="1" t="shared" si="2388"/>
        <v>2.32356391302663</v>
      </c>
      <c r="AE337" s="26">
        <f ca="1" t="shared" si="2389"/>
        <v>4992.88244425569</v>
      </c>
      <c r="AF337" s="26">
        <f ca="1" t="shared" si="2390"/>
        <v>5738.40343280903</v>
      </c>
      <c r="AG337" s="26">
        <f ca="1" t="shared" si="2391"/>
        <v>6865.85894703027</v>
      </c>
      <c r="AH337" s="26">
        <f ca="1" t="shared" si="2392"/>
        <v>8301.59065809578</v>
      </c>
      <c r="AI337" s="26">
        <f ca="1" t="shared" si="2393"/>
        <v>10223.5612483508</v>
      </c>
      <c r="AJ337" s="28">
        <f ca="1" t="shared" si="2394"/>
        <v>48180.5928232671</v>
      </c>
      <c r="AK337" s="28">
        <f ca="1" t="shared" si="2395"/>
        <v>53471.398071709</v>
      </c>
      <c r="AL337" s="28">
        <f ca="1" t="shared" si="2396"/>
        <v>50240.1383912602</v>
      </c>
      <c r="AM337" s="28">
        <f ca="1" t="shared" si="2397"/>
        <v>79535.8165926894</v>
      </c>
      <c r="AN337" s="28">
        <f ca="1" t="shared" si="2398"/>
        <v>94444.0212848292</v>
      </c>
      <c r="AO337" s="28">
        <f ca="1">C337/'Ejercicio 3 - TIR'!$D$7</f>
        <v>17564.4635303312</v>
      </c>
      <c r="AP337" s="28">
        <f ca="1" t="shared" si="2399"/>
        <v>30616.1292929359</v>
      </c>
      <c r="AQ337" s="28">
        <f ca="1" t="shared" si="2400"/>
        <v>35906.9345413777</v>
      </c>
      <c r="AR337" s="28">
        <f ca="1" t="shared" si="2401"/>
        <v>32675.674860929</v>
      </c>
      <c r="AS337" s="28">
        <f ca="1" t="shared" si="2402"/>
        <v>61971.3530623581</v>
      </c>
      <c r="AT337" s="28">
        <f ca="1" t="shared" si="2403"/>
        <v>76879.557754498</v>
      </c>
      <c r="AU337" s="28">
        <f ca="1">AP337*'Ejercicio 3 - TIR'!$D$5</f>
        <v>15308.0646464679</v>
      </c>
      <c r="AV337" s="28">
        <f ca="1">AQ337*'Ejercicio 3 - TIR'!$D$5</f>
        <v>17953.4672706889</v>
      </c>
      <c r="AW337" s="28">
        <f ca="1">AR337*'Ejercicio 3 - TIR'!$D$5</f>
        <v>16337.8374304645</v>
      </c>
      <c r="AX337" s="28">
        <f ca="1">AS337*'Ejercicio 3 - TIR'!$D$5</f>
        <v>30985.6765311791</v>
      </c>
      <c r="AY337" s="28">
        <f ca="1">AT337*'Ejercicio 3 - TIR'!$D$5</f>
        <v>38439.778877249</v>
      </c>
      <c r="AZ337" s="28">
        <f ca="1" t="shared" ref="AZ337:BD337" si="2517">AJ337-AU337-AE337</f>
        <v>27879.6457325435</v>
      </c>
      <c r="BA337" s="28">
        <f ca="1" t="shared" si="2517"/>
        <v>29779.5273682111</v>
      </c>
      <c r="BB337" s="28">
        <f ca="1" t="shared" si="2517"/>
        <v>27036.4420137655</v>
      </c>
      <c r="BC337" s="28">
        <f ca="1" t="shared" si="2517"/>
        <v>40248.5494034145</v>
      </c>
      <c r="BD337" s="28">
        <f ca="1" t="shared" si="2517"/>
        <v>45780.6811592295</v>
      </c>
      <c r="BE337" s="28">
        <f ca="1" t="shared" ref="BE337:BI337" si="2518">AZ337/Z337</f>
        <v>24568.7742754446</v>
      </c>
      <c r="BF337" s="28">
        <f ca="1" t="shared" si="2518"/>
        <v>22833.5955103644</v>
      </c>
      <c r="BG337" s="28">
        <f ca="1" t="shared" si="2518"/>
        <v>17326.1568359785</v>
      </c>
      <c r="BH337" s="28">
        <f ca="1" t="shared" si="2518"/>
        <v>21332.2418049472</v>
      </c>
      <c r="BI337" s="28">
        <f ca="1" t="shared" si="2518"/>
        <v>19702.7854076097</v>
      </c>
      <c r="BJ337" s="28">
        <f ca="1" t="shared" si="2406"/>
        <v>86088.8951511066</v>
      </c>
      <c r="BK337" s="28">
        <f ca="1" t="shared" si="2407"/>
        <v>40812.15361075</v>
      </c>
      <c r="BL337" s="28">
        <f ca="1" t="shared" si="2408"/>
        <v>126901.048761857</v>
      </c>
      <c r="BM337" s="28">
        <f ca="1">BK337*'Ejercicio 3 - TIR'!$D$5</f>
        <v>20406.076805375</v>
      </c>
      <c r="BN337" s="28">
        <f ca="1" t="shared" si="2409"/>
        <v>106494.971956482</v>
      </c>
      <c r="BO337" s="28">
        <f ca="1" t="shared" si="2410"/>
        <v>45832.5985179221</v>
      </c>
      <c r="BP337" s="28">
        <f ca="1" t="shared" si="2411"/>
        <v>-124872.684404413</v>
      </c>
      <c r="BQ337" s="28">
        <f ca="1" t="shared" ref="BQ337:BT337" si="2519">BE337</f>
        <v>24568.7742754446</v>
      </c>
      <c r="BR337" s="28">
        <f ca="1" t="shared" si="2519"/>
        <v>22833.5955103644</v>
      </c>
      <c r="BS337" s="28">
        <f ca="1" t="shared" si="2519"/>
        <v>17326.1568359785</v>
      </c>
      <c r="BT337" s="28">
        <f ca="1" t="shared" si="2519"/>
        <v>21332.2418049472</v>
      </c>
      <c r="BU337" s="28">
        <f ca="1" t="shared" si="2413"/>
        <v>65535.3839255318</v>
      </c>
      <c r="BV337" s="30">
        <f ca="1" t="shared" si="2414"/>
        <v>5.75996615352474</v>
      </c>
    </row>
    <row r="338" ht="15" customHeight="1" spans="1:74">
      <c r="A338" s="26">
        <v>337</v>
      </c>
      <c r="B338" s="27">
        <f ca="1" t="shared" ref="B338:F338" si="2520">RAND()</f>
        <v>0.983312367070905</v>
      </c>
      <c r="C338" s="28">
        <f ca="1">IF(B338&lt;=('Ejercicio 3 - TIR'!$D$13-'Ejercicio 3 - TIR'!$C$13)/('Ejercicio 3 - TIR'!$E$13-'Ejercicio 3 - TIR'!$C$13),'Ejercicio 3 - TIR'!$C$13+SQRT(('Ejercicio 3 - TIR'!$E$13-'Ejercicio 3 - TIR'!$C$13)*('Ejercicio 3 - TIR'!$D$13-'Ejercicio 3 - TIR'!$C$13)*B338),'Ejercicio 3 - TIR'!$E$13-SQRT(('Ejercicio 3 - TIR'!$E$13-'Ejercicio 3 - TIR'!$C$13)*('Ejercicio 3 - TIR'!$E$13-'Ejercicio 3 - TIR'!$D$13)*(1-B338)))</f>
        <v>95525.052009809</v>
      </c>
      <c r="D338" s="27">
        <f ca="1" t="shared" si="2520"/>
        <v>0.873133066746134</v>
      </c>
      <c r="E338" s="28">
        <f ca="1">IF(D338&lt;=('Ejercicio 3 - TIR'!$D$14-'Ejercicio 3 - TIR'!$C$14)/('Ejercicio 3 - TIR'!$E$14-'Ejercicio 3 - TIR'!$C$14),'Ejercicio 3 - TIR'!$C$14+SQRT(('Ejercicio 3 - TIR'!$E$14-'Ejercicio 3 - TIR'!$C$14)*('Ejercicio 3 - TIR'!$D$14-'Ejercicio 3 - TIR'!$C$14)*D338),'Ejercicio 3 - TIR'!$E$14-SQRT(('Ejercicio 3 - TIR'!$E$14-'Ejercicio 3 - TIR'!$C$14)*('Ejercicio 3 - TIR'!$E$14-'Ejercicio 3 - TIR'!$D$14)*(1-D338)))</f>
        <v>35637.6565944346</v>
      </c>
      <c r="F338" s="27">
        <f ca="1" t="shared" si="2520"/>
        <v>0.252301917427169</v>
      </c>
      <c r="G338" s="28">
        <f ca="1">IF(F338&lt;=('Ejercicio 3 - TIR'!$D$18-'Ejercicio 3 - TIR'!$C$18)/('Ejercicio 3 - TIR'!$E$18-'Ejercicio 3 - TIR'!$C$18),'Ejercicio 3 - TIR'!$C$18+SQRT(('Ejercicio 3 - TIR'!$E$18-'Ejercicio 3 - TIR'!$C$18)*('Ejercicio 3 - TIR'!$D$18-'Ejercicio 3 - TIR'!$C$18)*F338),'Ejercicio 3 - TIR'!$E$18-SQRT(('Ejercicio 3 - TIR'!$E$18-'Ejercicio 3 - TIR'!$C$18)*('Ejercicio 3 - TIR'!$E$18-'Ejercicio 3 - TIR'!$D$18)*(1-F338)))</f>
        <v>36151.8523725846</v>
      </c>
      <c r="H338" s="27">
        <f ca="1" t="shared" ref="H338:L338" si="2521">RAND()</f>
        <v>0.76392221285914</v>
      </c>
      <c r="I338" s="28">
        <f ca="1">IF(H338&lt;=('Ejercicio 3 - TIR'!$D$18-'Ejercicio 3 - TIR'!$C$18)/('Ejercicio 3 - TIR'!$E$18-'Ejercicio 3 - TIR'!$C$18),'Ejercicio 3 - TIR'!$C$18+SQRT(('Ejercicio 3 - TIR'!$E$18-'Ejercicio 3 - TIR'!$C$18)*('Ejercicio 3 - TIR'!$D$18-'Ejercicio 3 - TIR'!$C$18)*H338),'Ejercicio 3 - TIR'!$E$18-SQRT(('Ejercicio 3 - TIR'!$E$18-'Ejercicio 3 - TIR'!$C$18)*('Ejercicio 3 - TIR'!$E$18-'Ejercicio 3 - TIR'!$D$18)*(1-H338)))</f>
        <v>40792.1699136533</v>
      </c>
      <c r="J338" s="27">
        <f ca="1" t="shared" si="2521"/>
        <v>0.141819349073682</v>
      </c>
      <c r="K338" s="28">
        <f ca="1">IF(J338&lt;=('Ejercicio 3 - TIR'!$D$18-'Ejercicio 3 - TIR'!$C$18)/('Ejercicio 3 - TIR'!$E$18-'Ejercicio 3 - TIR'!$C$18),'Ejercicio 3 - TIR'!$C$18+SQRT(('Ejercicio 3 - TIR'!$E$18-'Ejercicio 3 - TIR'!$C$18)*('Ejercicio 3 - TIR'!$D$18-'Ejercicio 3 - TIR'!$C$18)*J338),'Ejercicio 3 - TIR'!$E$18-SQRT(('Ejercicio 3 - TIR'!$E$18-'Ejercicio 3 - TIR'!$C$18)*('Ejercicio 3 - TIR'!$E$18-'Ejercicio 3 - TIR'!$D$18)*(1-J338)))</f>
        <v>34612.2556695236</v>
      </c>
      <c r="L338" s="27">
        <f ca="1" t="shared" si="2521"/>
        <v>0.495932784184682</v>
      </c>
      <c r="M338" s="28">
        <f ca="1">IF(L338&lt;=('Ejercicio 3 - TIR'!$D$18-'Ejercicio 3 - TIR'!$C$18)/('Ejercicio 3 - TIR'!$E$18-'Ejercicio 3 - TIR'!$C$18),'Ejercicio 3 - TIR'!$C$18+SQRT(('Ejercicio 3 - TIR'!$E$18-'Ejercicio 3 - TIR'!$C$18)*('Ejercicio 3 - TIR'!$D$18-'Ejercicio 3 - TIR'!$C$18)*L338),'Ejercicio 3 - TIR'!$E$18-SQRT(('Ejercicio 3 - TIR'!$E$18-'Ejercicio 3 - TIR'!$C$18)*('Ejercicio 3 - TIR'!$E$18-'Ejercicio 3 - TIR'!$D$18)*(1-L338)))</f>
        <v>38624.9589928128</v>
      </c>
      <c r="N338" s="27">
        <f ca="1" t="shared" ref="N338:R338" si="2522">RAND()</f>
        <v>0.299575570854869</v>
      </c>
      <c r="O338" s="28">
        <f ca="1">IF(N338&lt;=('Ejercicio 3 - TIR'!$D$18-'Ejercicio 3 - TIR'!$C$18)/('Ejercicio 3 - TIR'!$E$18-'Ejercicio 3 - TIR'!$C$18),'Ejercicio 3 - TIR'!$C$18+SQRT(('Ejercicio 3 - TIR'!$E$18-'Ejercicio 3 - TIR'!$C$18)*('Ejercicio 3 - TIR'!$D$18-'Ejercicio 3 - TIR'!$C$18)*N338),'Ejercicio 3 - TIR'!$E$18-SQRT(('Ejercicio 3 - TIR'!$E$18-'Ejercicio 3 - TIR'!$C$18)*('Ejercicio 3 - TIR'!$E$18-'Ejercicio 3 - TIR'!$D$18)*(1-N338)))</f>
        <v>36703.4569908541</v>
      </c>
      <c r="P338" s="27">
        <f ca="1" t="shared" si="2522"/>
        <v>0.266150807007463</v>
      </c>
      <c r="Q338" s="29">
        <f ca="1">IF(P338&lt;=('Ejercicio 3 - TIR'!$D$22-'Ejercicio 3 - TIR'!$C$22)/('Ejercicio 3 - TIR'!$E$22-'Ejercicio 3 - TIR'!$C$22),'Ejercicio 3 - TIR'!$C$22+SQRT(('Ejercicio 3 - TIR'!$E$22-'Ejercicio 3 - TIR'!$C$22)*('Ejercicio 3 - TIR'!$D$22-'Ejercicio 3 - TIR'!$C$22)*P338),'Ejercicio 3 - TIR'!$E$22-SQRT(('Ejercicio 3 - TIR'!$E$22-'Ejercicio 3 - TIR'!$C$22)*('Ejercicio 3 - TIR'!$E$22-'Ejercicio 3 - TIR'!$D$22)*(1-P338)))</f>
        <v>0.141887700943988</v>
      </c>
      <c r="R338" s="27">
        <f ca="1" t="shared" si="2522"/>
        <v>0.920959498921943</v>
      </c>
      <c r="S338" s="29">
        <f ca="1">IF(R338&lt;=('Ejercicio 3 - TIR'!$D$23-'Ejercicio 3 - TIR'!$C$23)/('Ejercicio 3 - TIR'!$E$23-'Ejercicio 3 - TIR'!$C$23),'Ejercicio 3 - TIR'!$C$23+SQRT(('Ejercicio 3 - TIR'!$E$23-'Ejercicio 3 - TIR'!$C$23)*('Ejercicio 3 - TIR'!$D$23-'Ejercicio 3 - TIR'!$C$23)*R338),'Ejercicio 3 - TIR'!$E$23-SQRT(('Ejercicio 3 - TIR'!$E$23-'Ejercicio 3 - TIR'!$C$23)*('Ejercicio 3 - TIR'!$E$23-'Ejercicio 3 - TIR'!$D$23)*(1-R338)))</f>
        <v>0.168072179497473</v>
      </c>
      <c r="T338" s="27">
        <f ca="1" t="shared" ref="T338:X338" si="2523">RAND()</f>
        <v>0.590282382952142</v>
      </c>
      <c r="U338" s="29">
        <f ca="1">IF(T338&lt;=('Ejercicio 3 - TIR'!$D$24-'Ejercicio 3 - TIR'!$C$24)/('Ejercicio 3 - TIR'!$E$24-'Ejercicio 3 - TIR'!$C$24),'Ejercicio 3 - TIR'!$C$24+SQRT(('Ejercicio 3 - TIR'!$E$24-'Ejercicio 3 - TIR'!$C$24)*('Ejercicio 3 - TIR'!$D$24-'Ejercicio 3 - TIR'!$C$24)*T338),'Ejercicio 3 - TIR'!$E$24-SQRT(('Ejercicio 3 - TIR'!$E$24-'Ejercicio 3 - TIR'!$C$24)*('Ejercicio 3 - TIR'!$E$24-'Ejercicio 3 - TIR'!$D$24)*(1-T338)))</f>
        <v>0.186129521294585</v>
      </c>
      <c r="V338" s="27">
        <f ca="1" t="shared" si="2523"/>
        <v>0.715184108654893</v>
      </c>
      <c r="W338" s="29">
        <f ca="1">IF(V338&lt;=('Ejercicio 3 - TIR'!$D$25-'Ejercicio 3 - TIR'!$C$25)/('Ejercicio 3 - TIR'!$E$25-'Ejercicio 3 - TIR'!$C$25),'Ejercicio 3 - TIR'!$C$25+SQRT(('Ejercicio 3 - TIR'!$E$25-'Ejercicio 3 - TIR'!$C$25)*('Ejercicio 3 - TIR'!$D$25-'Ejercicio 3 - TIR'!$C$25)*V338),'Ejercicio 3 - TIR'!$E$25-SQRT(('Ejercicio 3 - TIR'!$E$25-'Ejercicio 3 - TIR'!$C$25)*('Ejercicio 3 - TIR'!$E$25-'Ejercicio 3 - TIR'!$D$25)*(1-V338)))</f>
        <v>0.218426979559949</v>
      </c>
      <c r="X338" s="27">
        <f ca="1" t="shared" si="2523"/>
        <v>0.889516285335077</v>
      </c>
      <c r="Y338" s="29">
        <f ca="1">IF(X338&lt;=('Ejercicio 3 - TIR'!$D$26-'Ejercicio 3 - TIR'!$C$26)/('Ejercicio 3 - TIR'!$E$26-'Ejercicio 3 - TIR'!$C$26),'Ejercicio 3 - TIR'!$C$26+SQRT(('Ejercicio 3 - TIR'!$E$26-'Ejercicio 3 - TIR'!$C$26)*('Ejercicio 3 - TIR'!$D$26-'Ejercicio 3 - TIR'!$C$26)*X338),'Ejercicio 3 - TIR'!$E$26-SQRT(('Ejercicio 3 - TIR'!$E$26-'Ejercicio 3 - TIR'!$C$26)*('Ejercicio 3 - TIR'!$E$26-'Ejercicio 3 - TIR'!$D$26)*(1-X338)))</f>
        <v>0.255574356524534</v>
      </c>
      <c r="Z338" s="27">
        <f ca="1" t="shared" si="2384"/>
        <v>1.14188770094399</v>
      </c>
      <c r="AA338" s="27">
        <f ca="1" t="shared" si="2385"/>
        <v>1.333807255583</v>
      </c>
      <c r="AB338" s="27">
        <f ca="1" t="shared" si="2386"/>
        <v>1.58206816156391</v>
      </c>
      <c r="AC338" s="27">
        <f ca="1" t="shared" si="2387"/>
        <v>1.92763453155228</v>
      </c>
      <c r="AD338" s="27">
        <f ca="1" t="shared" si="2388"/>
        <v>2.42028848656822</v>
      </c>
      <c r="AE338" s="26">
        <f ca="1" t="shared" si="2389"/>
        <v>5056.54516121566</v>
      </c>
      <c r="AF338" s="26">
        <f ca="1" t="shared" si="2390"/>
        <v>5906.40972718858</v>
      </c>
      <c r="AG338" s="26">
        <f ca="1" t="shared" si="2391"/>
        <v>7005.76694227987</v>
      </c>
      <c r="AH338" s="26">
        <f ca="1" t="shared" si="2392"/>
        <v>8536.015454983</v>
      </c>
      <c r="AI338" s="26">
        <f ca="1" t="shared" si="2393"/>
        <v>10717.6021121738</v>
      </c>
      <c r="AJ338" s="28">
        <f ca="1" t="shared" si="2394"/>
        <v>41281.3555905971</v>
      </c>
      <c r="AK338" s="28">
        <f ca="1" t="shared" si="2395"/>
        <v>54408.8922018054</v>
      </c>
      <c r="AL338" s="28">
        <f ca="1" t="shared" si="2396"/>
        <v>54758.9476946632</v>
      </c>
      <c r="AM338" s="28">
        <f ca="1" t="shared" si="2397"/>
        <v>74454.8047343366</v>
      </c>
      <c r="AN338" s="28">
        <f ca="1" t="shared" si="2398"/>
        <v>88832.954372216</v>
      </c>
      <c r="AO338" s="28">
        <f ca="1">C338/'Ejercicio 3 - TIR'!$D$7</f>
        <v>19105.0104019618</v>
      </c>
      <c r="AP338" s="28">
        <f ca="1" t="shared" si="2399"/>
        <v>22176.3451886353</v>
      </c>
      <c r="AQ338" s="28">
        <f ca="1" t="shared" si="2400"/>
        <v>35303.8817998436</v>
      </c>
      <c r="AR338" s="28">
        <f ca="1" t="shared" si="2401"/>
        <v>35653.9372927014</v>
      </c>
      <c r="AS338" s="28">
        <f ca="1" t="shared" si="2402"/>
        <v>55349.7943323748</v>
      </c>
      <c r="AT338" s="28">
        <f ca="1" t="shared" si="2403"/>
        <v>69727.9439702542</v>
      </c>
      <c r="AU338" s="28">
        <f ca="1">AP338*'Ejercicio 3 - TIR'!$D$5</f>
        <v>11088.1725943177</v>
      </c>
      <c r="AV338" s="28">
        <f ca="1">AQ338*'Ejercicio 3 - TIR'!$D$5</f>
        <v>17651.9408999218</v>
      </c>
      <c r="AW338" s="28">
        <f ca="1">AR338*'Ejercicio 3 - TIR'!$D$5</f>
        <v>17826.9686463507</v>
      </c>
      <c r="AX338" s="28">
        <f ca="1">AS338*'Ejercicio 3 - TIR'!$D$5</f>
        <v>27674.8971661874</v>
      </c>
      <c r="AY338" s="28">
        <f ca="1">AT338*'Ejercicio 3 - TIR'!$D$5</f>
        <v>34863.9719851271</v>
      </c>
      <c r="AZ338" s="28">
        <f ca="1" t="shared" ref="AZ338:BD338" si="2524">AJ338-AU338-AE338</f>
        <v>25136.6378350638</v>
      </c>
      <c r="BA338" s="28">
        <f ca="1" t="shared" si="2524"/>
        <v>30850.541574695</v>
      </c>
      <c r="BB338" s="28">
        <f ca="1" t="shared" si="2524"/>
        <v>29926.2121060326</v>
      </c>
      <c r="BC338" s="28">
        <f ca="1" t="shared" si="2524"/>
        <v>38243.8921131662</v>
      </c>
      <c r="BD338" s="28">
        <f ca="1" t="shared" si="2524"/>
        <v>43251.3802749151</v>
      </c>
      <c r="BE338" s="28">
        <f ca="1" t="shared" ref="BE338:BI338" si="2525">AZ338/Z338</f>
        <v>22013.2310859322</v>
      </c>
      <c r="BF338" s="28">
        <f ca="1" t="shared" si="2525"/>
        <v>23129.6849267853</v>
      </c>
      <c r="BG338" s="28">
        <f ca="1" t="shared" si="2525"/>
        <v>18915.8803856149</v>
      </c>
      <c r="BH338" s="28">
        <f ca="1" t="shared" si="2525"/>
        <v>19839.8044272268</v>
      </c>
      <c r="BI338" s="28">
        <f ca="1" t="shared" si="2525"/>
        <v>17870.3408766953</v>
      </c>
      <c r="BJ338" s="28">
        <f ca="1" t="shared" si="2406"/>
        <v>86253.4099437821</v>
      </c>
      <c r="BK338" s="28">
        <f ca="1" t="shared" si="2407"/>
        <v>46239.6367116342</v>
      </c>
      <c r="BL338" s="28">
        <f ca="1" t="shared" si="2408"/>
        <v>132493.046655416</v>
      </c>
      <c r="BM338" s="28">
        <f ca="1">BK338*'Ejercicio 3 - TIR'!$D$5</f>
        <v>23119.8183558171</v>
      </c>
      <c r="BN338" s="28">
        <f ca="1" t="shared" si="2409"/>
        <v>109373.228299599</v>
      </c>
      <c r="BO338" s="28">
        <f ca="1" t="shared" si="2410"/>
        <v>45190.1617954155</v>
      </c>
      <c r="BP338" s="28">
        <f ca="1" t="shared" si="2411"/>
        <v>-131162.708604244</v>
      </c>
      <c r="BQ338" s="28">
        <f ca="1" t="shared" ref="BQ338:BT338" si="2526">BE338</f>
        <v>22013.2310859322</v>
      </c>
      <c r="BR338" s="28">
        <f ca="1" t="shared" si="2526"/>
        <v>23129.6849267853</v>
      </c>
      <c r="BS338" s="28">
        <f ca="1" t="shared" si="2526"/>
        <v>18915.8803856149</v>
      </c>
      <c r="BT338" s="28">
        <f ca="1" t="shared" si="2526"/>
        <v>19839.8044272268</v>
      </c>
      <c r="BU338" s="28">
        <f ca="1" t="shared" si="2413"/>
        <v>63060.5026721108</v>
      </c>
      <c r="BV338" s="30">
        <f ca="1" t="shared" si="2414"/>
        <v>3.30407024489892</v>
      </c>
    </row>
    <row r="339" ht="15" customHeight="1" spans="1:74">
      <c r="A339" s="26">
        <v>338</v>
      </c>
      <c r="B339" s="27">
        <f ca="1" t="shared" ref="B339:F339" si="2527">RAND()</f>
        <v>0.107695751035916</v>
      </c>
      <c r="C339" s="28">
        <f ca="1">IF(B339&lt;=('Ejercicio 3 - TIR'!$D$13-'Ejercicio 3 - TIR'!$C$13)/('Ejercicio 3 - TIR'!$E$13-'Ejercicio 3 - TIR'!$C$13),'Ejercicio 3 - TIR'!$C$13+SQRT(('Ejercicio 3 - TIR'!$E$13-'Ejercicio 3 - TIR'!$C$13)*('Ejercicio 3 - TIR'!$D$13-'Ejercicio 3 - TIR'!$C$13)*B339),'Ejercicio 3 - TIR'!$E$13-SQRT(('Ejercicio 3 - TIR'!$E$13-'Ejercicio 3 - TIR'!$C$13)*('Ejercicio 3 - TIR'!$E$13-'Ejercicio 3 - TIR'!$D$13)*(1-B339)))</f>
        <v>66563.4061594851</v>
      </c>
      <c r="D339" s="27">
        <f ca="1" t="shared" si="2527"/>
        <v>0.208143860772766</v>
      </c>
      <c r="E339" s="28">
        <f ca="1">IF(D339&lt;=('Ejercicio 3 - TIR'!$D$14-'Ejercicio 3 - TIR'!$C$14)/('Ejercicio 3 - TIR'!$E$14-'Ejercicio 3 - TIR'!$C$14),'Ejercicio 3 - TIR'!$C$14+SQRT(('Ejercicio 3 - TIR'!$E$14-'Ejercicio 3 - TIR'!$C$14)*('Ejercicio 3 - TIR'!$D$14-'Ejercicio 3 - TIR'!$C$14)*D339),'Ejercicio 3 - TIR'!$E$14-SQRT(('Ejercicio 3 - TIR'!$E$14-'Ejercicio 3 - TIR'!$C$14)*('Ejercicio 3 - TIR'!$E$14-'Ejercicio 3 - TIR'!$D$14)*(1-D339)))</f>
        <v>28951.049171797</v>
      </c>
      <c r="F339" s="27">
        <f ca="1" t="shared" si="2527"/>
        <v>0.0229483287175576</v>
      </c>
      <c r="G339" s="28">
        <f ca="1">IF(F339&lt;=('Ejercicio 3 - TIR'!$D$18-'Ejercicio 3 - TIR'!$C$18)/('Ejercicio 3 - TIR'!$E$18-'Ejercicio 3 - TIR'!$C$18),'Ejercicio 3 - TIR'!$C$18+SQRT(('Ejercicio 3 - TIR'!$E$18-'Ejercicio 3 - TIR'!$C$18)*('Ejercicio 3 - TIR'!$D$18-'Ejercicio 3 - TIR'!$C$18)*F339),'Ejercicio 3 - TIR'!$E$18-SQRT(('Ejercicio 3 - TIR'!$E$18-'Ejercicio 3 - TIR'!$C$18)*('Ejercicio 3 - TIR'!$E$18-'Ejercicio 3 - TIR'!$D$18)*(1-F339)))</f>
        <v>31855.3299727093</v>
      </c>
      <c r="H339" s="27">
        <f ca="1" t="shared" ref="H339:L339" si="2528">RAND()</f>
        <v>0.928851361970779</v>
      </c>
      <c r="I339" s="28">
        <f ca="1">IF(H339&lt;=('Ejercicio 3 - TIR'!$D$18-'Ejercicio 3 - TIR'!$C$18)/('Ejercicio 3 - TIR'!$E$18-'Ejercicio 3 - TIR'!$C$18),'Ejercicio 3 - TIR'!$C$18+SQRT(('Ejercicio 3 - TIR'!$E$18-'Ejercicio 3 - TIR'!$C$18)*('Ejercicio 3 - TIR'!$D$18-'Ejercicio 3 - TIR'!$C$18)*H339),'Ejercicio 3 - TIR'!$E$18-SQRT(('Ejercicio 3 - TIR'!$E$18-'Ejercicio 3 - TIR'!$C$18)*('Ejercicio 3 - TIR'!$E$18-'Ejercicio 3 - TIR'!$D$18)*(1-H339)))</f>
        <v>42689.989642406</v>
      </c>
      <c r="J339" s="27">
        <f ca="1" t="shared" si="2528"/>
        <v>0.554782536673679</v>
      </c>
      <c r="K339" s="28">
        <f ca="1">IF(J339&lt;=('Ejercicio 3 - TIR'!$D$18-'Ejercicio 3 - TIR'!$C$18)/('Ejercicio 3 - TIR'!$E$18-'Ejercicio 3 - TIR'!$C$18),'Ejercicio 3 - TIR'!$C$18+SQRT(('Ejercicio 3 - TIR'!$E$18-'Ejercicio 3 - TIR'!$C$18)*('Ejercicio 3 - TIR'!$D$18-'Ejercicio 3 - TIR'!$C$18)*J339),'Ejercicio 3 - TIR'!$E$18-SQRT(('Ejercicio 3 - TIR'!$E$18-'Ejercicio 3 - TIR'!$C$18)*('Ejercicio 3 - TIR'!$E$18-'Ejercicio 3 - TIR'!$D$18)*(1-J339)))</f>
        <v>39122.356082781</v>
      </c>
      <c r="L339" s="27">
        <f ca="1" t="shared" si="2528"/>
        <v>0.540529541229868</v>
      </c>
      <c r="M339" s="28">
        <f ca="1">IF(L339&lt;=('Ejercicio 3 - TIR'!$D$18-'Ejercicio 3 - TIR'!$C$18)/('Ejercicio 3 - TIR'!$E$18-'Ejercicio 3 - TIR'!$C$18),'Ejercicio 3 - TIR'!$C$18+SQRT(('Ejercicio 3 - TIR'!$E$18-'Ejercicio 3 - TIR'!$C$18)*('Ejercicio 3 - TIR'!$D$18-'Ejercicio 3 - TIR'!$C$18)*L339),'Ejercicio 3 - TIR'!$E$18-SQRT(('Ejercicio 3 - TIR'!$E$18-'Ejercicio 3 - TIR'!$C$18)*('Ejercicio 3 - TIR'!$E$18-'Ejercicio 3 - TIR'!$D$18)*(1-L339)))</f>
        <v>39004.4117622686</v>
      </c>
      <c r="N339" s="27">
        <f ca="1" t="shared" ref="N339:R339" si="2529">RAND()</f>
        <v>0.926554253855155</v>
      </c>
      <c r="O339" s="28">
        <f ca="1">IF(N339&lt;=('Ejercicio 3 - TIR'!$D$18-'Ejercicio 3 - TIR'!$C$18)/('Ejercicio 3 - TIR'!$E$18-'Ejercicio 3 - TIR'!$C$18),'Ejercicio 3 - TIR'!$C$18+SQRT(('Ejercicio 3 - TIR'!$E$18-'Ejercicio 3 - TIR'!$C$18)*('Ejercicio 3 - TIR'!$D$18-'Ejercicio 3 - TIR'!$C$18)*N339),'Ejercicio 3 - TIR'!$E$18-SQRT(('Ejercicio 3 - TIR'!$E$18-'Ejercicio 3 - TIR'!$C$18)*('Ejercicio 3 - TIR'!$E$18-'Ejercicio 3 - TIR'!$D$18)*(1-N339)))</f>
        <v>42652.995321508</v>
      </c>
      <c r="P339" s="27">
        <f ca="1" t="shared" si="2529"/>
        <v>0.269996231607789</v>
      </c>
      <c r="Q339" s="29">
        <f ca="1">IF(P339&lt;=('Ejercicio 3 - TIR'!$D$22-'Ejercicio 3 - TIR'!$C$22)/('Ejercicio 3 - TIR'!$E$22-'Ejercicio 3 - TIR'!$C$22),'Ejercicio 3 - TIR'!$C$22+SQRT(('Ejercicio 3 - TIR'!$E$22-'Ejercicio 3 - TIR'!$C$22)*('Ejercicio 3 - TIR'!$D$22-'Ejercicio 3 - TIR'!$C$22)*P339),'Ejercicio 3 - TIR'!$E$22-SQRT(('Ejercicio 3 - TIR'!$E$22-'Ejercicio 3 - TIR'!$C$22)*('Ejercicio 3 - TIR'!$E$22-'Ejercicio 3 - TIR'!$D$22)*(1-P339)))</f>
        <v>0.142045253840544</v>
      </c>
      <c r="R339" s="27">
        <f ca="1" t="shared" si="2529"/>
        <v>0.11552510835012</v>
      </c>
      <c r="S339" s="29">
        <f ca="1">IF(R339&lt;=('Ejercicio 3 - TIR'!$D$23-'Ejercicio 3 - TIR'!$C$23)/('Ejercicio 3 - TIR'!$E$23-'Ejercicio 3 - TIR'!$C$23),'Ejercicio 3 - TIR'!$C$23+SQRT(('Ejercicio 3 - TIR'!$E$23-'Ejercicio 3 - TIR'!$C$23)*('Ejercicio 3 - TIR'!$D$23-'Ejercicio 3 - TIR'!$C$23)*R339),'Ejercicio 3 - TIR'!$E$23-SQRT(('Ejercicio 3 - TIR'!$E$23-'Ejercicio 3 - TIR'!$C$23)*('Ejercicio 3 - TIR'!$E$23-'Ejercicio 3 - TIR'!$D$23)*(1-R339)))</f>
        <v>0.134420304956214</v>
      </c>
      <c r="T339" s="27">
        <f ca="1" t="shared" ref="T339:X339" si="2530">RAND()</f>
        <v>0.977698587228483</v>
      </c>
      <c r="U339" s="29">
        <f ca="1">IF(T339&lt;=('Ejercicio 3 - TIR'!$D$24-'Ejercicio 3 - TIR'!$C$24)/('Ejercicio 3 - TIR'!$E$24-'Ejercicio 3 - TIR'!$C$24),'Ejercicio 3 - TIR'!$C$24+SQRT(('Ejercicio 3 - TIR'!$E$24-'Ejercicio 3 - TIR'!$C$24)*('Ejercicio 3 - TIR'!$D$24-'Ejercicio 3 - TIR'!$C$24)*T339),'Ejercicio 3 - TIR'!$E$24-SQRT(('Ejercicio 3 - TIR'!$E$24-'Ejercicio 3 - TIR'!$C$24)*('Ejercicio 3 - TIR'!$E$24-'Ejercicio 3 - TIR'!$D$24)*(1-T339)))</f>
        <v>0.212097851193489</v>
      </c>
      <c r="V339" s="27">
        <f ca="1" t="shared" si="2530"/>
        <v>0.282870888683773</v>
      </c>
      <c r="W339" s="29">
        <f ca="1">IF(V339&lt;=('Ejercicio 3 - TIR'!$D$25-'Ejercicio 3 - TIR'!$C$25)/('Ejercicio 3 - TIR'!$E$25-'Ejercicio 3 - TIR'!$C$25),'Ejercicio 3 - TIR'!$C$25+SQRT(('Ejercicio 3 - TIR'!$E$25-'Ejercicio 3 - TIR'!$C$25)*('Ejercicio 3 - TIR'!$D$25-'Ejercicio 3 - TIR'!$C$25)*V339),'Ejercicio 3 - TIR'!$E$25-SQRT(('Ejercicio 3 - TIR'!$E$25-'Ejercicio 3 - TIR'!$C$25)*('Ejercicio 3 - TIR'!$E$25-'Ejercicio 3 - TIR'!$D$25)*(1-V339)))</f>
        <v>0.199900232263903</v>
      </c>
      <c r="X339" s="27">
        <f ca="1" t="shared" si="2530"/>
        <v>0.568179953458099</v>
      </c>
      <c r="Y339" s="29">
        <f ca="1">IF(X339&lt;=('Ejercicio 3 - TIR'!$D$26-'Ejercicio 3 - TIR'!$C$26)/('Ejercicio 3 - TIR'!$E$26-'Ejercicio 3 - TIR'!$C$26),'Ejercicio 3 - TIR'!$C$26+SQRT(('Ejercicio 3 - TIR'!$E$26-'Ejercicio 3 - TIR'!$C$26)*('Ejercicio 3 - TIR'!$D$26-'Ejercicio 3 - TIR'!$C$26)*X339),'Ejercicio 3 - TIR'!$E$26-SQRT(('Ejercicio 3 - TIR'!$E$26-'Ejercicio 3 - TIR'!$C$26)*('Ejercicio 3 - TIR'!$E$26-'Ejercicio 3 - TIR'!$D$26)*(1-X339)))</f>
        <v>0.231710992437965</v>
      </c>
      <c r="Z339" s="27">
        <f ca="1" t="shared" si="2384"/>
        <v>1.14204525384054</v>
      </c>
      <c r="AA339" s="27">
        <f ca="1" t="shared" si="2385"/>
        <v>1.29555932513559</v>
      </c>
      <c r="AB339" s="27">
        <f ca="1" t="shared" si="2386"/>
        <v>1.57034467409053</v>
      </c>
      <c r="AC339" s="27">
        <f ca="1" t="shared" si="2387"/>
        <v>1.88425693917561</v>
      </c>
      <c r="AD339" s="27">
        <f ca="1" t="shared" si="2388"/>
        <v>2.32085998456012</v>
      </c>
      <c r="AE339" s="26">
        <f ca="1" t="shared" si="2389"/>
        <v>4112.35912855797</v>
      </c>
      <c r="AF339" s="26">
        <f ca="1" t="shared" si="2390"/>
        <v>4665.14369670821</v>
      </c>
      <c r="AG339" s="26">
        <f ca="1" t="shared" si="2391"/>
        <v>5654.61065028886</v>
      </c>
      <c r="AH339" s="26">
        <f ca="1" t="shared" si="2392"/>
        <v>6784.96863264355</v>
      </c>
      <c r="AI339" s="26">
        <f ca="1" t="shared" si="2393"/>
        <v>8357.12044817385</v>
      </c>
      <c r="AJ339" s="28">
        <f ca="1" t="shared" si="2394"/>
        <v>36380.2284048571</v>
      </c>
      <c r="AK339" s="28">
        <f ca="1" t="shared" si="2395"/>
        <v>55307.4141711607</v>
      </c>
      <c r="AL339" s="28">
        <f ca="1" t="shared" si="2396"/>
        <v>61435.5835124685</v>
      </c>
      <c r="AM339" s="28">
        <f ca="1" t="shared" si="2397"/>
        <v>73494.3335215174</v>
      </c>
      <c r="AN339" s="28">
        <f ca="1" t="shared" si="2398"/>
        <v>98991.6300633177</v>
      </c>
      <c r="AO339" s="28">
        <f ca="1">C339/'Ejercicio 3 - TIR'!$D$7</f>
        <v>13312.681231897</v>
      </c>
      <c r="AP339" s="28">
        <f ca="1" t="shared" si="2399"/>
        <v>23067.5471729601</v>
      </c>
      <c r="AQ339" s="28">
        <f ca="1" t="shared" si="2400"/>
        <v>41994.7329392637</v>
      </c>
      <c r="AR339" s="28">
        <f ca="1" t="shared" si="2401"/>
        <v>48122.9022805715</v>
      </c>
      <c r="AS339" s="28">
        <f ca="1" t="shared" si="2402"/>
        <v>60181.6522896204</v>
      </c>
      <c r="AT339" s="28">
        <f ca="1" t="shared" si="2403"/>
        <v>85678.9488314207</v>
      </c>
      <c r="AU339" s="28">
        <f ca="1">AP339*'Ejercicio 3 - TIR'!$D$5</f>
        <v>11533.7735864801</v>
      </c>
      <c r="AV339" s="28">
        <f ca="1">AQ339*'Ejercicio 3 - TIR'!$D$5</f>
        <v>20997.3664696319</v>
      </c>
      <c r="AW339" s="28">
        <f ca="1">AR339*'Ejercicio 3 - TIR'!$D$5</f>
        <v>24061.4511402857</v>
      </c>
      <c r="AX339" s="28">
        <f ca="1">AS339*'Ejercicio 3 - TIR'!$D$5</f>
        <v>30090.8261448102</v>
      </c>
      <c r="AY339" s="28">
        <f ca="1">AT339*'Ejercicio 3 - TIR'!$D$5</f>
        <v>42839.4744157103</v>
      </c>
      <c r="AZ339" s="28">
        <f ca="1" t="shared" ref="AZ339:BD339" si="2531">AJ339-AU339-AE339</f>
        <v>20734.0956898191</v>
      </c>
      <c r="BA339" s="28">
        <f ca="1" t="shared" si="2531"/>
        <v>29644.9040048207</v>
      </c>
      <c r="BB339" s="28">
        <f ca="1" t="shared" si="2531"/>
        <v>31719.5217218939</v>
      </c>
      <c r="BC339" s="28">
        <f ca="1" t="shared" si="2531"/>
        <v>36618.5387440636</v>
      </c>
      <c r="BD339" s="28">
        <f ca="1" t="shared" si="2531"/>
        <v>47795.0351994335</v>
      </c>
      <c r="BE339" s="28">
        <f ca="1" t="shared" ref="BE339:BI339" si="2532">AZ339/Z339</f>
        <v>18155.2312573369</v>
      </c>
      <c r="BF339" s="28">
        <f ca="1" t="shared" si="2532"/>
        <v>22881.9347980982</v>
      </c>
      <c r="BG339" s="28">
        <f ca="1" t="shared" si="2532"/>
        <v>20199.0825614538</v>
      </c>
      <c r="BH339" s="28">
        <f ca="1" t="shared" si="2532"/>
        <v>19433.9412968195</v>
      </c>
      <c r="BI339" s="28">
        <f ca="1" t="shared" si="2532"/>
        <v>20593.6745505534</v>
      </c>
      <c r="BJ339" s="28">
        <f ca="1" t="shared" si="2406"/>
        <v>67191.3315338558</v>
      </c>
      <c r="BK339" s="28">
        <f ca="1" t="shared" si="2407"/>
        <v>30896.8691583142</v>
      </c>
      <c r="BL339" s="28">
        <f ca="1" t="shared" si="2408"/>
        <v>98088.2006921701</v>
      </c>
      <c r="BM339" s="28">
        <f ca="1">BK339*'Ejercicio 3 - TIR'!$D$5</f>
        <v>15448.4345791571</v>
      </c>
      <c r="BN339" s="28">
        <f ca="1" t="shared" si="2409"/>
        <v>82639.7661130129</v>
      </c>
      <c r="BO339" s="28">
        <f ca="1" t="shared" si="2410"/>
        <v>35607.3897877455</v>
      </c>
      <c r="BP339" s="28">
        <f ca="1" t="shared" si="2411"/>
        <v>-95514.455331282</v>
      </c>
      <c r="BQ339" s="28">
        <f ca="1" t="shared" ref="BQ339:BT339" si="2533">BE339</f>
        <v>18155.2312573369</v>
      </c>
      <c r="BR339" s="28">
        <f ca="1" t="shared" si="2533"/>
        <v>22881.9347980982</v>
      </c>
      <c r="BS339" s="28">
        <f ca="1" t="shared" si="2533"/>
        <v>20199.0825614538</v>
      </c>
      <c r="BT339" s="28">
        <f ca="1" t="shared" si="2533"/>
        <v>19433.9412968195</v>
      </c>
      <c r="BU339" s="28">
        <f ca="1" t="shared" si="2413"/>
        <v>56201.0643382989</v>
      </c>
      <c r="BV339" s="30">
        <f ca="1" t="shared" si="2414"/>
        <v>11.1187172054407</v>
      </c>
    </row>
    <row r="340" ht="15" customHeight="1" spans="1:74">
      <c r="A340" s="26">
        <v>339</v>
      </c>
      <c r="B340" s="27">
        <f ca="1" t="shared" ref="B340:F340" si="2534">RAND()</f>
        <v>0.143687780714762</v>
      </c>
      <c r="C340" s="28">
        <f ca="1">IF(B340&lt;=('Ejercicio 3 - TIR'!$D$13-'Ejercicio 3 - TIR'!$C$13)/('Ejercicio 3 - TIR'!$E$13-'Ejercicio 3 - TIR'!$C$13),'Ejercicio 3 - TIR'!$C$13+SQRT(('Ejercicio 3 - TIR'!$E$13-'Ejercicio 3 - TIR'!$C$13)*('Ejercicio 3 - TIR'!$D$13-'Ejercicio 3 - TIR'!$C$13)*B340),'Ejercicio 3 - TIR'!$E$13-SQRT(('Ejercicio 3 - TIR'!$E$13-'Ejercicio 3 - TIR'!$C$13)*('Ejercicio 3 - TIR'!$E$13-'Ejercicio 3 - TIR'!$D$13)*(1-B340)))</f>
        <v>67581.2342191694</v>
      </c>
      <c r="D340" s="27">
        <f ca="1" t="shared" si="2534"/>
        <v>0.39520137166516</v>
      </c>
      <c r="E340" s="28">
        <f ca="1">IF(D340&lt;=('Ejercicio 3 - TIR'!$D$14-'Ejercicio 3 - TIR'!$C$14)/('Ejercicio 3 - TIR'!$E$14-'Ejercicio 3 - TIR'!$C$14),'Ejercicio 3 - TIR'!$C$14+SQRT(('Ejercicio 3 - TIR'!$E$14-'Ejercicio 3 - TIR'!$C$14)*('Ejercicio 3 - TIR'!$D$14-'Ejercicio 3 - TIR'!$C$14)*D340),'Ejercicio 3 - TIR'!$E$14-SQRT(('Ejercicio 3 - TIR'!$E$14-'Ejercicio 3 - TIR'!$C$14)*('Ejercicio 3 - TIR'!$E$14-'Ejercicio 3 - TIR'!$D$14)*(1-D340)))</f>
        <v>30475.3060810215</v>
      </c>
      <c r="F340" s="27">
        <f ca="1" t="shared" si="2534"/>
        <v>0.285784359420524</v>
      </c>
      <c r="G340" s="28">
        <f ca="1">IF(F340&lt;=('Ejercicio 3 - TIR'!$D$18-'Ejercicio 3 - TIR'!$C$18)/('Ejercicio 3 - TIR'!$E$18-'Ejercicio 3 - TIR'!$C$18),'Ejercicio 3 - TIR'!$C$18+SQRT(('Ejercicio 3 - TIR'!$E$18-'Ejercicio 3 - TIR'!$C$18)*('Ejercicio 3 - TIR'!$D$18-'Ejercicio 3 - TIR'!$C$18)*F340),'Ejercicio 3 - TIR'!$E$18-SQRT(('Ejercicio 3 - TIR'!$E$18-'Ejercicio 3 - TIR'!$C$18)*('Ejercicio 3 - TIR'!$E$18-'Ejercicio 3 - TIR'!$D$18)*(1-F340)))</f>
        <v>36547.3394530205</v>
      </c>
      <c r="H340" s="27">
        <f ca="1" t="shared" ref="H340:L340" si="2535">RAND()</f>
        <v>0.987229669008199</v>
      </c>
      <c r="I340" s="28">
        <f ca="1">IF(H340&lt;=('Ejercicio 3 - TIR'!$D$18-'Ejercicio 3 - TIR'!$C$18)/('Ejercicio 3 - TIR'!$E$18-'Ejercicio 3 - TIR'!$C$18),'Ejercicio 3 - TIR'!$C$18+SQRT(('Ejercicio 3 - TIR'!$E$18-'Ejercicio 3 - TIR'!$C$18)*('Ejercicio 3 - TIR'!$D$18-'Ejercicio 3 - TIR'!$C$18)*H340),'Ejercicio 3 - TIR'!$E$18-SQRT(('Ejercicio 3 - TIR'!$E$18-'Ejercicio 3 - TIR'!$C$18)*('Ejercicio 3 - TIR'!$E$18-'Ejercicio 3 - TIR'!$D$18)*(1-H340)))</f>
        <v>44021.3402918353</v>
      </c>
      <c r="J340" s="27">
        <f ca="1" t="shared" si="2535"/>
        <v>0.694028099302293</v>
      </c>
      <c r="K340" s="28">
        <f ca="1">IF(J340&lt;=('Ejercicio 3 - TIR'!$D$18-'Ejercicio 3 - TIR'!$C$18)/('Ejercicio 3 - TIR'!$E$18-'Ejercicio 3 - TIR'!$C$18),'Ejercicio 3 - TIR'!$C$18+SQRT(('Ejercicio 3 - TIR'!$E$18-'Ejercicio 3 - TIR'!$C$18)*('Ejercicio 3 - TIR'!$D$18-'Ejercicio 3 - TIR'!$C$18)*J340),'Ejercicio 3 - TIR'!$E$18-SQRT(('Ejercicio 3 - TIR'!$E$18-'Ejercicio 3 - TIR'!$C$18)*('Ejercicio 3 - TIR'!$E$18-'Ejercicio 3 - TIR'!$D$18)*(1-J340)))</f>
        <v>40209.6041340691</v>
      </c>
      <c r="L340" s="27">
        <f ca="1" t="shared" si="2535"/>
        <v>0.320994157588634</v>
      </c>
      <c r="M340" s="28">
        <f ca="1">IF(L340&lt;=('Ejercicio 3 - TIR'!$D$18-'Ejercicio 3 - TIR'!$C$18)/('Ejercicio 3 - TIR'!$E$18-'Ejercicio 3 - TIR'!$C$18),'Ejercicio 3 - TIR'!$C$18+SQRT(('Ejercicio 3 - TIR'!$E$18-'Ejercicio 3 - TIR'!$C$18)*('Ejercicio 3 - TIR'!$D$18-'Ejercicio 3 - TIR'!$C$18)*L340),'Ejercicio 3 - TIR'!$E$18-SQRT(('Ejercicio 3 - TIR'!$E$18-'Ejercicio 3 - TIR'!$C$18)*('Ejercicio 3 - TIR'!$E$18-'Ejercicio 3 - TIR'!$D$18)*(1-L340)))</f>
        <v>36938.9569560774</v>
      </c>
      <c r="N340" s="27">
        <f ca="1" t="shared" ref="N340:R340" si="2536">RAND()</f>
        <v>0.0734842598068253</v>
      </c>
      <c r="O340" s="28">
        <f ca="1">IF(N340&lt;=('Ejercicio 3 - TIR'!$D$18-'Ejercicio 3 - TIR'!$C$18)/('Ejercicio 3 - TIR'!$E$18-'Ejercicio 3 - TIR'!$C$18),'Ejercicio 3 - TIR'!$C$18+SQRT(('Ejercicio 3 - TIR'!$E$18-'Ejercicio 3 - TIR'!$C$18)*('Ejercicio 3 - TIR'!$D$18-'Ejercicio 3 - TIR'!$C$18)*N340),'Ejercicio 3 - TIR'!$E$18-SQRT(('Ejercicio 3 - TIR'!$E$18-'Ejercicio 3 - TIR'!$C$18)*('Ejercicio 3 - TIR'!$E$18-'Ejercicio 3 - TIR'!$D$18)*(1-N340)))</f>
        <v>33320.035989417</v>
      </c>
      <c r="P340" s="27">
        <f ca="1" t="shared" si="2536"/>
        <v>0.647720663733982</v>
      </c>
      <c r="Q340" s="29">
        <f ca="1">IF(P340&lt;=('Ejercicio 3 - TIR'!$D$22-'Ejercicio 3 - TIR'!$C$22)/('Ejercicio 3 - TIR'!$E$22-'Ejercicio 3 - TIR'!$C$22),'Ejercicio 3 - TIR'!$C$22+SQRT(('Ejercicio 3 - TIR'!$E$22-'Ejercicio 3 - TIR'!$C$22)*('Ejercicio 3 - TIR'!$D$22-'Ejercicio 3 - TIR'!$C$22)*P340),'Ejercicio 3 - TIR'!$E$22-SQRT(('Ejercicio 3 - TIR'!$E$22-'Ejercicio 3 - TIR'!$C$22)*('Ejercicio 3 - TIR'!$E$22-'Ejercicio 3 - TIR'!$D$22)*(1-P340)))</f>
        <v>0.154818601999118</v>
      </c>
      <c r="R340" s="27">
        <f ca="1" t="shared" si="2536"/>
        <v>0.856096054997954</v>
      </c>
      <c r="S340" s="29">
        <f ca="1">IF(R340&lt;=('Ejercicio 3 - TIR'!$D$23-'Ejercicio 3 - TIR'!$C$23)/('Ejercicio 3 - TIR'!$E$23-'Ejercicio 3 - TIR'!$C$23),'Ejercicio 3 - TIR'!$C$23+SQRT(('Ejercicio 3 - TIR'!$E$23-'Ejercicio 3 - TIR'!$C$23)*('Ejercicio 3 - TIR'!$D$23-'Ejercicio 3 - TIR'!$C$23)*R340),'Ejercicio 3 - TIR'!$E$23-SQRT(('Ejercicio 3 - TIR'!$E$23-'Ejercicio 3 - TIR'!$C$23)*('Ejercicio 3 - TIR'!$E$23-'Ejercicio 3 - TIR'!$D$23)*(1-R340)))</f>
        <v>0.163905681095378</v>
      </c>
      <c r="T340" s="27">
        <f ca="1" t="shared" ref="T340:X340" si="2537">RAND()</f>
        <v>0.803073757316831</v>
      </c>
      <c r="U340" s="29">
        <f ca="1">IF(T340&lt;=('Ejercicio 3 - TIR'!$D$24-'Ejercicio 3 - TIR'!$C$24)/('Ejercicio 3 - TIR'!$E$24-'Ejercicio 3 - TIR'!$C$24),'Ejercicio 3 - TIR'!$C$24+SQRT(('Ejercicio 3 - TIR'!$E$24-'Ejercicio 3 - TIR'!$C$24)*('Ejercicio 3 - TIR'!$D$24-'Ejercicio 3 - TIR'!$C$24)*T340),'Ejercicio 3 - TIR'!$E$24-SQRT(('Ejercicio 3 - TIR'!$E$24-'Ejercicio 3 - TIR'!$C$24)*('Ejercicio 3 - TIR'!$E$24-'Ejercicio 3 - TIR'!$D$24)*(1-T340)))</f>
        <v>0.196518230911772</v>
      </c>
      <c r="V340" s="27">
        <f ca="1" t="shared" si="2537"/>
        <v>0.224638482028549</v>
      </c>
      <c r="W340" s="29">
        <f ca="1">IF(V340&lt;=('Ejercicio 3 - TIR'!$D$25-'Ejercicio 3 - TIR'!$C$25)/('Ejercicio 3 - TIR'!$E$25-'Ejercicio 3 - TIR'!$C$25),'Ejercicio 3 - TIR'!$C$25+SQRT(('Ejercicio 3 - TIR'!$E$25-'Ejercicio 3 - TIR'!$C$25)*('Ejercicio 3 - TIR'!$D$25-'Ejercicio 3 - TIR'!$C$25)*V340),'Ejercicio 3 - TIR'!$E$25-SQRT(('Ejercicio 3 - TIR'!$E$25-'Ejercicio 3 - TIR'!$C$25)*('Ejercicio 3 - TIR'!$E$25-'Ejercicio 3 - TIR'!$D$25)*(1-V340)))</f>
        <v>0.197733975156179</v>
      </c>
      <c r="X340" s="27">
        <f ca="1" t="shared" si="2537"/>
        <v>0.821108785848609</v>
      </c>
      <c r="Y340" s="29">
        <f ca="1">IF(X340&lt;=('Ejercicio 3 - TIR'!$D$26-'Ejercicio 3 - TIR'!$C$26)/('Ejercicio 3 - TIR'!$E$26-'Ejercicio 3 - TIR'!$C$26),'Ejercicio 3 - TIR'!$C$26+SQRT(('Ejercicio 3 - TIR'!$E$26-'Ejercicio 3 - TIR'!$C$26)*('Ejercicio 3 - TIR'!$D$26-'Ejercicio 3 - TIR'!$C$26)*X340),'Ejercicio 3 - TIR'!$E$26-SQRT(('Ejercicio 3 - TIR'!$E$26-'Ejercicio 3 - TIR'!$C$26)*('Ejercicio 3 - TIR'!$E$26-'Ejercicio 3 - TIR'!$D$26)*(1-X340)))</f>
        <v>0.248919257466761</v>
      </c>
      <c r="Z340" s="27">
        <f ca="1" t="shared" si="2384"/>
        <v>1.15481860199912</v>
      </c>
      <c r="AA340" s="27">
        <f ca="1" t="shared" si="2385"/>
        <v>1.3440999315014</v>
      </c>
      <c r="AB340" s="27">
        <f ca="1" t="shared" si="2386"/>
        <v>1.60824007220868</v>
      </c>
      <c r="AC340" s="27">
        <f ca="1" t="shared" si="2387"/>
        <v>1.92624377469197</v>
      </c>
      <c r="AD340" s="27">
        <f ca="1" t="shared" si="2388"/>
        <v>2.40572294478826</v>
      </c>
      <c r="AE340" s="26">
        <f ca="1" t="shared" si="2389"/>
        <v>4718.14428295896</v>
      </c>
      <c r="AF340" s="26">
        <f ca="1" t="shared" si="2390"/>
        <v>5491.47493516361</v>
      </c>
      <c r="AG340" s="26">
        <f ca="1" t="shared" si="2391"/>
        <v>6570.6498745183</v>
      </c>
      <c r="AH340" s="26">
        <f ca="1" t="shared" si="2392"/>
        <v>7869.89059356626</v>
      </c>
      <c r="AI340" s="26">
        <f ca="1" t="shared" si="2393"/>
        <v>9828.85791646141</v>
      </c>
      <c r="AJ340" s="28">
        <f ca="1" t="shared" si="2394"/>
        <v>42205.5474539243</v>
      </c>
      <c r="AK340" s="28">
        <f ca="1" t="shared" si="2395"/>
        <v>59169.0804708554</v>
      </c>
      <c r="AL340" s="28">
        <f ca="1" t="shared" si="2396"/>
        <v>64666.6966560578</v>
      </c>
      <c r="AM340" s="28">
        <f ca="1" t="shared" si="2397"/>
        <v>71153.4358802586</v>
      </c>
      <c r="AN340" s="28">
        <f ca="1" t="shared" si="2398"/>
        <v>80158.7751009109</v>
      </c>
      <c r="AO340" s="28">
        <f ca="1">C340/'Ejercicio 3 - TIR'!$D$7</f>
        <v>13516.2468438339</v>
      </c>
      <c r="AP340" s="28">
        <f ca="1" t="shared" si="2399"/>
        <v>28689.3006100904</v>
      </c>
      <c r="AQ340" s="28">
        <f ca="1" t="shared" si="2400"/>
        <v>45652.8336270215</v>
      </c>
      <c r="AR340" s="28">
        <f ca="1" t="shared" si="2401"/>
        <v>51150.4498122239</v>
      </c>
      <c r="AS340" s="28">
        <f ca="1" t="shared" si="2402"/>
        <v>57637.1890364247</v>
      </c>
      <c r="AT340" s="28">
        <f ca="1" t="shared" si="2403"/>
        <v>66642.5282570771</v>
      </c>
      <c r="AU340" s="28">
        <f ca="1">AP340*'Ejercicio 3 - TIR'!$D$5</f>
        <v>14344.6503050452</v>
      </c>
      <c r="AV340" s="28">
        <f ca="1">AQ340*'Ejercicio 3 - TIR'!$D$5</f>
        <v>22826.4168135107</v>
      </c>
      <c r="AW340" s="28">
        <f ca="1">AR340*'Ejercicio 3 - TIR'!$D$5</f>
        <v>25575.224906112</v>
      </c>
      <c r="AX340" s="28">
        <f ca="1">AS340*'Ejercicio 3 - TIR'!$D$5</f>
        <v>28818.5945182124</v>
      </c>
      <c r="AY340" s="28">
        <f ca="1">AT340*'Ejercicio 3 - TIR'!$D$5</f>
        <v>33321.2641285385</v>
      </c>
      <c r="AZ340" s="28">
        <f ca="1" t="shared" ref="AZ340:BD340" si="2538">AJ340-AU340-AE340</f>
        <v>23142.7528659201</v>
      </c>
      <c r="BA340" s="28">
        <f ca="1" t="shared" si="2538"/>
        <v>30851.188722181</v>
      </c>
      <c r="BB340" s="28">
        <f ca="1" t="shared" si="2538"/>
        <v>32520.8218754275</v>
      </c>
      <c r="BC340" s="28">
        <f ca="1" t="shared" si="2538"/>
        <v>34464.95076848</v>
      </c>
      <c r="BD340" s="28">
        <f ca="1" t="shared" si="2538"/>
        <v>37008.653055911</v>
      </c>
      <c r="BE340" s="28">
        <f ca="1" t="shared" ref="BE340:BI340" si="2539">AZ340/Z340</f>
        <v>20040.1628670143</v>
      </c>
      <c r="BF340" s="28">
        <f ca="1" t="shared" si="2539"/>
        <v>22953.0468673705</v>
      </c>
      <c r="BG340" s="28">
        <f ca="1" t="shared" si="2539"/>
        <v>20221.3726901886</v>
      </c>
      <c r="BH340" s="28">
        <f ca="1" t="shared" si="2539"/>
        <v>17892.3100083692</v>
      </c>
      <c r="BI340" s="28">
        <f ca="1" t="shared" si="2539"/>
        <v>15383.5890105659</v>
      </c>
      <c r="BJ340" s="28">
        <f ca="1" t="shared" si="2406"/>
        <v>73315.1430885586</v>
      </c>
      <c r="BK340" s="28">
        <f ca="1" t="shared" si="2407"/>
        <v>32516.3451596331</v>
      </c>
      <c r="BL340" s="28">
        <f ca="1" t="shared" si="2408"/>
        <v>105831.488248192</v>
      </c>
      <c r="BM340" s="28">
        <f ca="1">BK340*'Ejercicio 3 - TIR'!$D$5</f>
        <v>16258.1725798165</v>
      </c>
      <c r="BN340" s="28">
        <f ca="1" t="shared" si="2409"/>
        <v>89573.3156683752</v>
      </c>
      <c r="BO340" s="28">
        <f ca="1" t="shared" si="2410"/>
        <v>37233.4295029384</v>
      </c>
      <c r="BP340" s="28">
        <f ca="1" t="shared" si="2411"/>
        <v>-98056.5403001909</v>
      </c>
      <c r="BQ340" s="28">
        <f ca="1" t="shared" ref="BQ340:BT340" si="2540">BE340</f>
        <v>20040.1628670143</v>
      </c>
      <c r="BR340" s="28">
        <f ca="1" t="shared" si="2540"/>
        <v>22953.0468673705</v>
      </c>
      <c r="BS340" s="28">
        <f ca="1" t="shared" si="2540"/>
        <v>20221.3726901886</v>
      </c>
      <c r="BT340" s="28">
        <f ca="1" t="shared" si="2540"/>
        <v>17892.3100083692</v>
      </c>
      <c r="BU340" s="28">
        <f ca="1" t="shared" si="2413"/>
        <v>52617.0185135044</v>
      </c>
      <c r="BV340" s="30">
        <f ca="1" t="shared" si="2414"/>
        <v>9.7268712902616</v>
      </c>
    </row>
    <row r="341" ht="15" customHeight="1" spans="1:74">
      <c r="A341" s="26">
        <v>340</v>
      </c>
      <c r="B341" s="27">
        <f ca="1" t="shared" ref="B341:F341" si="2541">RAND()</f>
        <v>0.339868017354604</v>
      </c>
      <c r="C341" s="28">
        <f ca="1">IF(B341&lt;=('Ejercicio 3 - TIR'!$D$13-'Ejercicio 3 - TIR'!$C$13)/('Ejercicio 3 - TIR'!$E$13-'Ejercicio 3 - TIR'!$C$13),'Ejercicio 3 - TIR'!$C$13+SQRT(('Ejercicio 3 - TIR'!$E$13-'Ejercicio 3 - TIR'!$C$13)*('Ejercicio 3 - TIR'!$D$13-'Ejercicio 3 - TIR'!$C$13)*B341),'Ejercicio 3 - TIR'!$E$13-SQRT(('Ejercicio 3 - TIR'!$E$13-'Ejercicio 3 - TIR'!$C$13)*('Ejercicio 3 - TIR'!$E$13-'Ejercicio 3 - TIR'!$D$13)*(1-B341)))</f>
        <v>71854.6917022663</v>
      </c>
      <c r="D341" s="27">
        <f ca="1" t="shared" si="2541"/>
        <v>0.515392322428722</v>
      </c>
      <c r="E341" s="28">
        <f ca="1">IF(D341&lt;=('Ejercicio 3 - TIR'!$D$14-'Ejercicio 3 - TIR'!$C$14)/('Ejercicio 3 - TIR'!$E$14-'Ejercicio 3 - TIR'!$C$14),'Ejercicio 3 - TIR'!$C$14+SQRT(('Ejercicio 3 - TIR'!$E$14-'Ejercicio 3 - TIR'!$C$14)*('Ejercicio 3 - TIR'!$D$14-'Ejercicio 3 - TIR'!$C$14)*D341),'Ejercicio 3 - TIR'!$E$14-SQRT(('Ejercicio 3 - TIR'!$E$14-'Ejercicio 3 - TIR'!$C$14)*('Ejercicio 3 - TIR'!$E$14-'Ejercicio 3 - TIR'!$D$14)*(1-D341)))</f>
        <v>31474.0893955137</v>
      </c>
      <c r="F341" s="27">
        <f ca="1" t="shared" si="2541"/>
        <v>0.172134680767966</v>
      </c>
      <c r="G341" s="28">
        <f ca="1">IF(F341&lt;=('Ejercicio 3 - TIR'!$D$18-'Ejercicio 3 - TIR'!$C$18)/('Ejercicio 3 - TIR'!$E$18-'Ejercicio 3 - TIR'!$C$18),'Ejercicio 3 - TIR'!$C$18+SQRT(('Ejercicio 3 - TIR'!$E$18-'Ejercicio 3 - TIR'!$C$18)*('Ejercicio 3 - TIR'!$D$18-'Ejercicio 3 - TIR'!$C$18)*F341),'Ejercicio 3 - TIR'!$E$18-SQRT(('Ejercicio 3 - TIR'!$E$18-'Ejercicio 3 - TIR'!$C$18)*('Ejercicio 3 - TIR'!$E$18-'Ejercicio 3 - TIR'!$D$18)*(1-F341)))</f>
        <v>35081.3582943141</v>
      </c>
      <c r="H341" s="27">
        <f ca="1" t="shared" ref="H341:L341" si="2542">RAND()</f>
        <v>0.447529624830302</v>
      </c>
      <c r="I341" s="28">
        <f ca="1">IF(H341&lt;=('Ejercicio 3 - TIR'!$D$18-'Ejercicio 3 - TIR'!$C$18)/('Ejercicio 3 - TIR'!$E$18-'Ejercicio 3 - TIR'!$C$18),'Ejercicio 3 - TIR'!$C$18+SQRT(('Ejercicio 3 - TIR'!$E$18-'Ejercicio 3 - TIR'!$C$18)*('Ejercicio 3 - TIR'!$D$18-'Ejercicio 3 - TIR'!$C$18)*H341),'Ejercicio 3 - TIR'!$E$18-SQRT(('Ejercicio 3 - TIR'!$E$18-'Ejercicio 3 - TIR'!$C$18)*('Ejercicio 3 - TIR'!$E$18-'Ejercicio 3 - TIR'!$D$18)*(1-H341)))</f>
        <v>38193.2559904195</v>
      </c>
      <c r="J341" s="27">
        <f ca="1" t="shared" si="2542"/>
        <v>0.831890075947665</v>
      </c>
      <c r="K341" s="28">
        <f ca="1">IF(J341&lt;=('Ejercicio 3 - TIR'!$D$18-'Ejercicio 3 - TIR'!$C$18)/('Ejercicio 3 - TIR'!$E$18-'Ejercicio 3 - TIR'!$C$18),'Ejercicio 3 - TIR'!$C$18+SQRT(('Ejercicio 3 - TIR'!$E$18-'Ejercicio 3 - TIR'!$C$18)*('Ejercicio 3 - TIR'!$D$18-'Ejercicio 3 - TIR'!$C$18)*J341),'Ejercicio 3 - TIR'!$E$18-SQRT(('Ejercicio 3 - TIR'!$E$18-'Ejercicio 3 - TIR'!$C$18)*('Ejercicio 3 - TIR'!$E$18-'Ejercicio 3 - TIR'!$D$18)*(1-J341)))</f>
        <v>41449.1910352815</v>
      </c>
      <c r="L341" s="27">
        <f ca="1" t="shared" si="2542"/>
        <v>0.596904857972101</v>
      </c>
      <c r="M341" s="28">
        <f ca="1">IF(L341&lt;=('Ejercicio 3 - TIR'!$D$18-'Ejercicio 3 - TIR'!$C$18)/('Ejercicio 3 - TIR'!$E$18-'Ejercicio 3 - TIR'!$C$18),'Ejercicio 3 - TIR'!$C$18+SQRT(('Ejercicio 3 - TIR'!$E$18-'Ejercicio 3 - TIR'!$C$18)*('Ejercicio 3 - TIR'!$D$18-'Ejercicio 3 - TIR'!$C$18)*L341),'Ejercicio 3 - TIR'!$E$18-SQRT(('Ejercicio 3 - TIR'!$E$18-'Ejercicio 3 - TIR'!$C$18)*('Ejercicio 3 - TIR'!$E$18-'Ejercicio 3 - TIR'!$D$18)*(1-L341)))</f>
        <v>39462.3320960435</v>
      </c>
      <c r="N341" s="27">
        <f ca="1" t="shared" ref="N341:R341" si="2543">RAND()</f>
        <v>0.0156841156404366</v>
      </c>
      <c r="O341" s="28">
        <f ca="1">IF(N341&lt;=('Ejercicio 3 - TIR'!$D$18-'Ejercicio 3 - TIR'!$C$18)/('Ejercicio 3 - TIR'!$E$18-'Ejercicio 3 - TIR'!$C$18),'Ejercicio 3 - TIR'!$C$18+SQRT(('Ejercicio 3 - TIR'!$E$18-'Ejercicio 3 - TIR'!$C$18)*('Ejercicio 3 - TIR'!$D$18-'Ejercicio 3 - TIR'!$C$18)*N341),'Ejercicio 3 - TIR'!$E$18-SQRT(('Ejercicio 3 - TIR'!$E$18-'Ejercicio 3 - TIR'!$C$18)*('Ejercicio 3 - TIR'!$E$18-'Ejercicio 3 - TIR'!$D$18)*(1-N341)))</f>
        <v>31533.8244182648</v>
      </c>
      <c r="P341" s="27">
        <f ca="1" t="shared" si="2543"/>
        <v>0.61201936731926</v>
      </c>
      <c r="Q341" s="29">
        <f ca="1">IF(P341&lt;=('Ejercicio 3 - TIR'!$D$22-'Ejercicio 3 - TIR'!$C$22)/('Ejercicio 3 - TIR'!$E$22-'Ejercicio 3 - TIR'!$C$22),'Ejercicio 3 - TIR'!$C$22+SQRT(('Ejercicio 3 - TIR'!$E$22-'Ejercicio 3 - TIR'!$C$22)*('Ejercicio 3 - TIR'!$D$22-'Ejercicio 3 - TIR'!$C$22)*P341),'Ejercicio 3 - TIR'!$E$22-SQRT(('Ejercicio 3 - TIR'!$E$22-'Ejercicio 3 - TIR'!$C$22)*('Ejercicio 3 - TIR'!$E$22-'Ejercicio 3 - TIR'!$D$22)*(1-P341)))</f>
        <v>0.153573400922076</v>
      </c>
      <c r="R341" s="27">
        <f ca="1" t="shared" si="2543"/>
        <v>0.381749600244075</v>
      </c>
      <c r="S341" s="29">
        <f ca="1">IF(R341&lt;=('Ejercicio 3 - TIR'!$D$23-'Ejercicio 3 - TIR'!$C$23)/('Ejercicio 3 - TIR'!$E$23-'Ejercicio 3 - TIR'!$C$23),'Ejercicio 3 - TIR'!$C$23+SQRT(('Ejercicio 3 - TIR'!$E$23-'Ejercicio 3 - TIR'!$C$23)*('Ejercicio 3 - TIR'!$D$23-'Ejercicio 3 - TIR'!$C$23)*R341),'Ejercicio 3 - TIR'!$E$23-SQRT(('Ejercicio 3 - TIR'!$E$23-'Ejercicio 3 - TIR'!$C$23)*('Ejercicio 3 - TIR'!$E$23-'Ejercicio 3 - TIR'!$D$23)*(1-R341)))</f>
        <v>0.146213532391483</v>
      </c>
      <c r="T341" s="27">
        <f ca="1" t="shared" ref="T341:X341" si="2544">RAND()</f>
        <v>0.944295645356333</v>
      </c>
      <c r="U341" s="29">
        <f ca="1">IF(T341&lt;=('Ejercicio 3 - TIR'!$D$24-'Ejercicio 3 - TIR'!$C$24)/('Ejercicio 3 - TIR'!$E$24-'Ejercicio 3 - TIR'!$C$24),'Ejercicio 3 - TIR'!$C$24+SQRT(('Ejercicio 3 - TIR'!$E$24-'Ejercicio 3 - TIR'!$C$24)*('Ejercicio 3 - TIR'!$D$24-'Ejercicio 3 - TIR'!$C$24)*T341),'Ejercicio 3 - TIR'!$E$24-SQRT(('Ejercicio 3 - TIR'!$E$24-'Ejercicio 3 - TIR'!$C$24)*('Ejercicio 3 - TIR'!$E$24-'Ejercicio 3 - TIR'!$D$24)*(1-T341)))</f>
        <v>0.207511117223616</v>
      </c>
      <c r="V341" s="27">
        <f ca="1" t="shared" si="2544"/>
        <v>0.906639399546398</v>
      </c>
      <c r="W341" s="29">
        <f ca="1">IF(V341&lt;=('Ejercicio 3 - TIR'!$D$25-'Ejercicio 3 - TIR'!$C$25)/('Ejercicio 3 - TIR'!$E$25-'Ejercicio 3 - TIR'!$C$25),'Ejercicio 3 - TIR'!$C$25+SQRT(('Ejercicio 3 - TIR'!$E$25-'Ejercicio 3 - TIR'!$C$25)*('Ejercicio 3 - TIR'!$D$25-'Ejercicio 3 - TIR'!$C$25)*V341),'Ejercicio 3 - TIR'!$E$25-SQRT(('Ejercicio 3 - TIR'!$E$25-'Ejercicio 3 - TIR'!$C$25)*('Ejercicio 3 - TIR'!$E$25-'Ejercicio 3 - TIR'!$D$25)*(1-V341)))</f>
        <v>0.23192343778293</v>
      </c>
      <c r="X341" s="27">
        <f ca="1" t="shared" si="2544"/>
        <v>0.288707236958197</v>
      </c>
      <c r="Y341" s="29">
        <f ca="1">IF(X341&lt;=('Ejercicio 3 - TIR'!$D$26-'Ejercicio 3 - TIR'!$C$26)/('Ejercicio 3 - TIR'!$E$26-'Ejercicio 3 - TIR'!$C$26),'Ejercicio 3 - TIR'!$C$26+SQRT(('Ejercicio 3 - TIR'!$E$26-'Ejercicio 3 - TIR'!$C$26)*('Ejercicio 3 - TIR'!$D$26-'Ejercicio 3 - TIR'!$C$26)*X341),'Ejercicio 3 - TIR'!$E$26-SQRT(('Ejercicio 3 - TIR'!$E$26-'Ejercicio 3 - TIR'!$C$26)*('Ejercicio 3 - TIR'!$E$26-'Ejercicio 3 - TIR'!$D$26)*(1-X341)))</f>
        <v>0.217919698060458</v>
      </c>
      <c r="Z341" s="27">
        <f ca="1" t="shared" si="2384"/>
        <v>1.15357340092208</v>
      </c>
      <c r="AA341" s="27">
        <f ca="1" t="shared" si="2385"/>
        <v>1.32224144274375</v>
      </c>
      <c r="AB341" s="27">
        <f ca="1" t="shared" si="2386"/>
        <v>1.59662124176687</v>
      </c>
      <c r="AC341" s="27">
        <f ca="1" t="shared" si="2387"/>
        <v>1.96691512899469</v>
      </c>
      <c r="AD341" s="27">
        <f ca="1" t="shared" si="2388"/>
        <v>2.39554468001576</v>
      </c>
      <c r="AE341" s="26">
        <f ca="1" t="shared" si="2389"/>
        <v>4833.58294939449</v>
      </c>
      <c r="AF341" s="26">
        <f ca="1" t="shared" si="2390"/>
        <v>5540.3181865327</v>
      </c>
      <c r="AG341" s="26">
        <f ca="1" t="shared" si="2391"/>
        <v>6689.99580319442</v>
      </c>
      <c r="AH341" s="26">
        <f ca="1" t="shared" si="2392"/>
        <v>8241.56262862464</v>
      </c>
      <c r="AI341" s="26">
        <f ca="1" t="shared" si="2393"/>
        <v>10037.5614682009</v>
      </c>
      <c r="AJ341" s="28">
        <f ca="1" t="shared" si="2394"/>
        <v>40468.9217965378</v>
      </c>
      <c r="AK341" s="28">
        <f ca="1" t="shared" si="2395"/>
        <v>50500.7059038537</v>
      </c>
      <c r="AL341" s="28">
        <f ca="1" t="shared" si="2396"/>
        <v>66178.6588609834</v>
      </c>
      <c r="AM341" s="28">
        <f ca="1" t="shared" si="2397"/>
        <v>77619.0580251209</v>
      </c>
      <c r="AN341" s="28">
        <f ca="1" t="shared" si="2398"/>
        <v>75540.6853257255</v>
      </c>
      <c r="AO341" s="28">
        <f ca="1">C341/'Ejercicio 3 - TIR'!$D$7</f>
        <v>14370.9383404533</v>
      </c>
      <c r="AP341" s="28">
        <f ca="1" t="shared" si="2399"/>
        <v>26097.9834560846</v>
      </c>
      <c r="AQ341" s="28">
        <f ca="1" t="shared" si="2400"/>
        <v>36129.7675634004</v>
      </c>
      <c r="AR341" s="28">
        <f ca="1" t="shared" si="2401"/>
        <v>51807.7205205301</v>
      </c>
      <c r="AS341" s="28">
        <f ca="1" t="shared" si="2402"/>
        <v>63248.1196846676</v>
      </c>
      <c r="AT341" s="28">
        <f ca="1" t="shared" si="2403"/>
        <v>61169.7469852723</v>
      </c>
      <c r="AU341" s="28">
        <f ca="1">AP341*'Ejercicio 3 - TIR'!$D$5</f>
        <v>13048.9917280423</v>
      </c>
      <c r="AV341" s="28">
        <f ca="1">AQ341*'Ejercicio 3 - TIR'!$D$5</f>
        <v>18064.8837817002</v>
      </c>
      <c r="AW341" s="28">
        <f ca="1">AR341*'Ejercicio 3 - TIR'!$D$5</f>
        <v>25903.8602602651</v>
      </c>
      <c r="AX341" s="28">
        <f ca="1">AS341*'Ejercicio 3 - TIR'!$D$5</f>
        <v>31624.0598423338</v>
      </c>
      <c r="AY341" s="28">
        <f ca="1">AT341*'Ejercicio 3 - TIR'!$D$5</f>
        <v>30584.8734926361</v>
      </c>
      <c r="AZ341" s="28">
        <f ca="1" t="shared" ref="AZ341:BD341" si="2545">AJ341-AU341-AE341</f>
        <v>22586.3471191011</v>
      </c>
      <c r="BA341" s="28">
        <f ca="1" t="shared" si="2545"/>
        <v>26895.5039356208</v>
      </c>
      <c r="BB341" s="28">
        <f ca="1" t="shared" si="2545"/>
        <v>33584.8027975239</v>
      </c>
      <c r="BC341" s="28">
        <f ca="1" t="shared" si="2545"/>
        <v>37753.4355541624</v>
      </c>
      <c r="BD341" s="28">
        <f ca="1" t="shared" si="2545"/>
        <v>34918.2503648885</v>
      </c>
      <c r="BE341" s="28">
        <f ca="1" t="shared" ref="BE341:BI341" si="2546">AZ341/Z341</f>
        <v>19579.4624781113</v>
      </c>
      <c r="BF341" s="28">
        <f ca="1" t="shared" si="2546"/>
        <v>20340.8417450678</v>
      </c>
      <c r="BG341" s="28">
        <f ca="1" t="shared" si="2546"/>
        <v>21034.9216952406</v>
      </c>
      <c r="BH341" s="28">
        <f ca="1" t="shared" si="2546"/>
        <v>19194.2372081191</v>
      </c>
      <c r="BI341" s="28">
        <f ca="1" t="shared" si="2546"/>
        <v>14576.3302417965</v>
      </c>
      <c r="BJ341" s="28">
        <f ca="1" t="shared" si="2406"/>
        <v>75397.5874097635</v>
      </c>
      <c r="BK341" s="28">
        <f ca="1" t="shared" si="2407"/>
        <v>34426.2248883074</v>
      </c>
      <c r="BL341" s="28">
        <f ca="1" t="shared" si="2408"/>
        <v>109823.812298071</v>
      </c>
      <c r="BM341" s="28">
        <f ca="1">BK341*'Ejercicio 3 - TIR'!$D$5</f>
        <v>17213.1124441537</v>
      </c>
      <c r="BN341" s="28">
        <f ca="1" t="shared" si="2409"/>
        <v>92610.6998539171</v>
      </c>
      <c r="BO341" s="28">
        <f ca="1" t="shared" si="2410"/>
        <v>38659.5585657403</v>
      </c>
      <c r="BP341" s="28">
        <f ca="1" t="shared" si="2411"/>
        <v>-103328.78109778</v>
      </c>
      <c r="BQ341" s="28">
        <f ca="1" t="shared" ref="BQ341:BT341" si="2547">BE341</f>
        <v>19579.4624781113</v>
      </c>
      <c r="BR341" s="28">
        <f ca="1" t="shared" si="2547"/>
        <v>20340.8417450678</v>
      </c>
      <c r="BS341" s="28">
        <f ca="1" t="shared" si="2547"/>
        <v>21034.9216952406</v>
      </c>
      <c r="BT341" s="28">
        <f ca="1" t="shared" si="2547"/>
        <v>19194.2372081191</v>
      </c>
      <c r="BU341" s="28">
        <f ca="1" t="shared" si="2413"/>
        <v>53235.8888075369</v>
      </c>
      <c r="BV341" s="30">
        <f ca="1" t="shared" si="2414"/>
        <v>7.77212536028384</v>
      </c>
    </row>
    <row r="342" ht="15" customHeight="1" spans="1:74">
      <c r="A342" s="26">
        <v>341</v>
      </c>
      <c r="B342" s="27">
        <f ca="1" t="shared" ref="B342:F342" si="2548">RAND()</f>
        <v>0.786606204290008</v>
      </c>
      <c r="C342" s="28">
        <f ca="1">IF(B342&lt;=('Ejercicio 3 - TIR'!$D$13-'Ejercicio 3 - TIR'!$C$13)/('Ejercicio 3 - TIR'!$E$13-'Ejercicio 3 - TIR'!$C$13),'Ejercicio 3 - TIR'!$C$13+SQRT(('Ejercicio 3 - TIR'!$E$13-'Ejercicio 3 - TIR'!$C$13)*('Ejercicio 3 - TIR'!$D$13-'Ejercicio 3 - TIR'!$C$13)*B342),'Ejercicio 3 - TIR'!$E$13-SQRT(('Ejercicio 3 - TIR'!$E$13-'Ejercicio 3 - TIR'!$C$13)*('Ejercicio 3 - TIR'!$E$13-'Ejercicio 3 - TIR'!$D$13)*(1-B342)))</f>
        <v>83997.7328215034</v>
      </c>
      <c r="D342" s="27">
        <f ca="1" t="shared" si="2548"/>
        <v>0.77515920124916</v>
      </c>
      <c r="E342" s="28">
        <f ca="1">IF(D342&lt;=('Ejercicio 3 - TIR'!$D$14-'Ejercicio 3 - TIR'!$C$14)/('Ejercicio 3 - TIR'!$E$14-'Ejercicio 3 - TIR'!$C$14),'Ejercicio 3 - TIR'!$C$14+SQRT(('Ejercicio 3 - TIR'!$E$14-'Ejercicio 3 - TIR'!$C$14)*('Ejercicio 3 - TIR'!$D$14-'Ejercicio 3 - TIR'!$C$14)*D342),'Ejercicio 3 - TIR'!$E$14-SQRT(('Ejercicio 3 - TIR'!$E$14-'Ejercicio 3 - TIR'!$C$14)*('Ejercicio 3 - TIR'!$E$14-'Ejercicio 3 - TIR'!$D$14)*(1-D342)))</f>
        <v>34192.5806236655</v>
      </c>
      <c r="F342" s="27">
        <f ca="1" t="shared" si="2548"/>
        <v>0.252312633344766</v>
      </c>
      <c r="G342" s="28">
        <f ca="1">IF(F342&lt;=('Ejercicio 3 - TIR'!$D$18-'Ejercicio 3 - TIR'!$C$18)/('Ejercicio 3 - TIR'!$E$18-'Ejercicio 3 - TIR'!$C$18),'Ejercicio 3 - TIR'!$C$18+SQRT(('Ejercicio 3 - TIR'!$E$18-'Ejercicio 3 - TIR'!$C$18)*('Ejercicio 3 - TIR'!$D$18-'Ejercicio 3 - TIR'!$C$18)*F342),'Ejercicio 3 - TIR'!$E$18-SQRT(('Ejercicio 3 - TIR'!$E$18-'Ejercicio 3 - TIR'!$C$18)*('Ejercicio 3 - TIR'!$E$18-'Ejercicio 3 - TIR'!$D$18)*(1-F342)))</f>
        <v>36151.98301377</v>
      </c>
      <c r="H342" s="27">
        <f ca="1" t="shared" ref="H342:L342" si="2549">RAND()</f>
        <v>0.654693562723687</v>
      </c>
      <c r="I342" s="28">
        <f ca="1">IF(H342&lt;=('Ejercicio 3 - TIR'!$D$18-'Ejercicio 3 - TIR'!$C$18)/('Ejercicio 3 - TIR'!$E$18-'Ejercicio 3 - TIR'!$C$18),'Ejercicio 3 - TIR'!$C$18+SQRT(('Ejercicio 3 - TIR'!$E$18-'Ejercicio 3 - TIR'!$C$18)*('Ejercicio 3 - TIR'!$D$18-'Ejercicio 3 - TIR'!$C$18)*H342),'Ejercicio 3 - TIR'!$E$18-SQRT(('Ejercicio 3 - TIR'!$E$18-'Ejercicio 3 - TIR'!$C$18)*('Ejercicio 3 - TIR'!$E$18-'Ejercicio 3 - TIR'!$D$18)*(1-H342)))</f>
        <v>39909.7948721733</v>
      </c>
      <c r="J342" s="27">
        <f ca="1" t="shared" si="2549"/>
        <v>0.00806591168225657</v>
      </c>
      <c r="K342" s="28">
        <f ca="1">IF(J342&lt;=('Ejercicio 3 - TIR'!$D$18-'Ejercicio 3 - TIR'!$C$18)/('Ejercicio 3 - TIR'!$E$18-'Ejercicio 3 - TIR'!$C$18),'Ejercicio 3 - TIR'!$C$18+SQRT(('Ejercicio 3 - TIR'!$E$18-'Ejercicio 3 - TIR'!$C$18)*('Ejercicio 3 - TIR'!$D$18-'Ejercicio 3 - TIR'!$C$18)*J342),'Ejercicio 3 - TIR'!$E$18-SQRT(('Ejercicio 3 - TIR'!$E$18-'Ejercicio 3 - TIR'!$C$18)*('Ejercicio 3 - TIR'!$E$18-'Ejercicio 3 - TIR'!$D$18)*(1-J342)))</f>
        <v>31099.9485225857</v>
      </c>
      <c r="L342" s="27">
        <f ca="1" t="shared" si="2549"/>
        <v>0.299576427118665</v>
      </c>
      <c r="M342" s="28">
        <f ca="1">IF(L342&lt;=('Ejercicio 3 - TIR'!$D$18-'Ejercicio 3 - TIR'!$C$18)/('Ejercicio 3 - TIR'!$E$18-'Ejercicio 3 - TIR'!$C$18),'Ejercicio 3 - TIR'!$C$18+SQRT(('Ejercicio 3 - TIR'!$E$18-'Ejercicio 3 - TIR'!$C$18)*('Ejercicio 3 - TIR'!$D$18-'Ejercicio 3 - TIR'!$C$18)*L342),'Ejercicio 3 - TIR'!$E$18-SQRT(('Ejercicio 3 - TIR'!$E$18-'Ejercicio 3 - TIR'!$C$18)*('Ejercicio 3 - TIR'!$E$18-'Ejercicio 3 - TIR'!$D$18)*(1-L342)))</f>
        <v>36703.4665709467</v>
      </c>
      <c r="N342" s="27">
        <f ca="1" t="shared" ref="N342:R342" si="2550">RAND()</f>
        <v>0.9780685700947</v>
      </c>
      <c r="O342" s="28">
        <f ca="1">IF(N342&lt;=('Ejercicio 3 - TIR'!$D$18-'Ejercicio 3 - TIR'!$C$18)/('Ejercicio 3 - TIR'!$E$18-'Ejercicio 3 - TIR'!$C$18),'Ejercicio 3 - TIR'!$C$18+SQRT(('Ejercicio 3 - TIR'!$E$18-'Ejercicio 3 - TIR'!$C$18)*('Ejercicio 3 - TIR'!$D$18-'Ejercicio 3 - TIR'!$C$18)*N342),'Ejercicio 3 - TIR'!$E$18-SQRT(('Ejercicio 3 - TIR'!$E$18-'Ejercicio 3 - TIR'!$C$18)*('Ejercicio 3 - TIR'!$E$18-'Ejercicio 3 - TIR'!$D$18)*(1-N342)))</f>
        <v>43717.4801198822</v>
      </c>
      <c r="P342" s="27">
        <f ca="1" t="shared" si="2550"/>
        <v>0.51523478770606</v>
      </c>
      <c r="Q342" s="29">
        <f ca="1">IF(P342&lt;=('Ejercicio 3 - TIR'!$D$22-'Ejercicio 3 - TIR'!$C$22)/('Ejercicio 3 - TIR'!$E$22-'Ejercicio 3 - TIR'!$C$22),'Ejercicio 3 - TIR'!$C$22+SQRT(('Ejercicio 3 - TIR'!$E$22-'Ejercicio 3 - TIR'!$C$22)*('Ejercicio 3 - TIR'!$D$22-'Ejercicio 3 - TIR'!$C$22)*P342),'Ejercicio 3 - TIR'!$E$22-SQRT(('Ejercicio 3 - TIR'!$E$22-'Ejercicio 3 - TIR'!$C$22)*('Ejercicio 3 - TIR'!$E$22-'Ejercicio 3 - TIR'!$D$22)*(1-P342)))</f>
        <v>0.150460579184265</v>
      </c>
      <c r="R342" s="27">
        <f ca="1" t="shared" si="2550"/>
        <v>0.101483298221104</v>
      </c>
      <c r="S342" s="29">
        <f ca="1">IF(R342&lt;=('Ejercicio 3 - TIR'!$D$23-'Ejercicio 3 - TIR'!$C$23)/('Ejercicio 3 - TIR'!$E$23-'Ejercicio 3 - TIR'!$C$23),'Ejercicio 3 - TIR'!$C$23+SQRT(('Ejercicio 3 - TIR'!$E$23-'Ejercicio 3 - TIR'!$C$23)*('Ejercicio 3 - TIR'!$D$23-'Ejercicio 3 - TIR'!$C$23)*R342),'Ejercicio 3 - TIR'!$E$23-SQRT(('Ejercicio 3 - TIR'!$E$23-'Ejercicio 3 - TIR'!$C$23)*('Ejercicio 3 - TIR'!$E$23-'Ejercicio 3 - TIR'!$D$23)*(1-R342)))</f>
        <v>0.133515544265696</v>
      </c>
      <c r="T342" s="27">
        <f ca="1" t="shared" ref="T342:X342" si="2551">RAND()</f>
        <v>0.705358983640433</v>
      </c>
      <c r="U342" s="29">
        <f ca="1">IF(T342&lt;=('Ejercicio 3 - TIR'!$D$24-'Ejercicio 3 - TIR'!$C$24)/('Ejercicio 3 - TIR'!$E$24-'Ejercicio 3 - TIR'!$C$24),'Ejercicio 3 - TIR'!$C$24+SQRT(('Ejercicio 3 - TIR'!$E$24-'Ejercicio 3 - TIR'!$C$24)*('Ejercicio 3 - TIR'!$D$24-'Ejercicio 3 - TIR'!$C$24)*T342),'Ejercicio 3 - TIR'!$E$24-SQRT(('Ejercicio 3 - TIR'!$E$24-'Ejercicio 3 - TIR'!$C$24)*('Ejercicio 3 - TIR'!$E$24-'Ejercicio 3 - TIR'!$D$24)*(1-T342)))</f>
        <v>0.191277276490437</v>
      </c>
      <c r="V342" s="27">
        <f ca="1" t="shared" si="2551"/>
        <v>0.875216792019904</v>
      </c>
      <c r="W342" s="29">
        <f ca="1">IF(V342&lt;=('Ejercicio 3 - TIR'!$D$25-'Ejercicio 3 - TIR'!$C$25)/('Ejercicio 3 - TIR'!$E$25-'Ejercicio 3 - TIR'!$C$25),'Ejercicio 3 - TIR'!$C$25+SQRT(('Ejercicio 3 - TIR'!$E$25-'Ejercicio 3 - TIR'!$C$25)*('Ejercicio 3 - TIR'!$D$25-'Ejercicio 3 - TIR'!$C$25)*V342),'Ejercicio 3 - TIR'!$E$25-SQRT(('Ejercicio 3 - TIR'!$E$25-'Ejercicio 3 - TIR'!$C$25)*('Ejercicio 3 - TIR'!$E$25-'Ejercicio 3 - TIR'!$D$25)*(1-V342)))</f>
        <v>0.229101645329588</v>
      </c>
      <c r="X342" s="27">
        <f ca="1" t="shared" si="2551"/>
        <v>0.69764663540843</v>
      </c>
      <c r="Y342" s="29">
        <f ca="1">IF(X342&lt;=('Ejercicio 3 - TIR'!$D$26-'Ejercicio 3 - TIR'!$C$26)/('Ejercicio 3 - TIR'!$E$26-'Ejercicio 3 - TIR'!$C$26),'Ejercicio 3 - TIR'!$C$26+SQRT(('Ejercicio 3 - TIR'!$E$26-'Ejercicio 3 - TIR'!$C$26)*('Ejercicio 3 - TIR'!$D$26-'Ejercicio 3 - TIR'!$C$26)*X342),'Ejercicio 3 - TIR'!$E$26-SQRT(('Ejercicio 3 - TIR'!$E$26-'Ejercicio 3 - TIR'!$C$26)*('Ejercicio 3 - TIR'!$E$26-'Ejercicio 3 - TIR'!$D$26)*(1-X342)))</f>
        <v>0.239593216302278</v>
      </c>
      <c r="Z342" s="27">
        <f ca="1" t="shared" si="2384"/>
        <v>1.15046057918426</v>
      </c>
      <c r="AA342" s="27">
        <f ca="1" t="shared" si="2385"/>
        <v>1.30406494957028</v>
      </c>
      <c r="AB342" s="27">
        <f ca="1" t="shared" si="2386"/>
        <v>1.55350294149072</v>
      </c>
      <c r="AC342" s="27">
        <f ca="1" t="shared" si="2387"/>
        <v>1.9094130214106</v>
      </c>
      <c r="AD342" s="27">
        <f ca="1" t="shared" si="2388"/>
        <v>2.36689542845982</v>
      </c>
      <c r="AE342" s="26">
        <f ca="1" t="shared" si="2389"/>
        <v>5144.63548444137</v>
      </c>
      <c r="AF342" s="26">
        <f ca="1" t="shared" si="2390"/>
        <v>5831.52429119517</v>
      </c>
      <c r="AG342" s="26">
        <f ca="1" t="shared" si="2391"/>
        <v>6946.96237540282</v>
      </c>
      <c r="AH342" s="26">
        <f ca="1" t="shared" si="2392"/>
        <v>8538.52288565034</v>
      </c>
      <c r="AI342" s="26">
        <f ca="1" t="shared" si="2393"/>
        <v>10584.2950462939</v>
      </c>
      <c r="AJ342" s="28">
        <f ca="1" t="shared" si="2394"/>
        <v>41591.4313166816</v>
      </c>
      <c r="AK342" s="28">
        <f ca="1" t="shared" si="2395"/>
        <v>52044.9646373409</v>
      </c>
      <c r="AL342" s="28">
        <f ca="1" t="shared" si="2396"/>
        <v>48313.8615100469</v>
      </c>
      <c r="AM342" s="28">
        <f ca="1" t="shared" si="2397"/>
        <v>70082.0770014743</v>
      </c>
      <c r="AN342" s="28">
        <f ca="1" t="shared" si="2398"/>
        <v>103474.703839532</v>
      </c>
      <c r="AO342" s="28">
        <f ca="1">C342/'Ejercicio 3 - TIR'!$D$7</f>
        <v>16799.5465643007</v>
      </c>
      <c r="AP342" s="28">
        <f ca="1" t="shared" si="2399"/>
        <v>24791.8847523809</v>
      </c>
      <c r="AQ342" s="28">
        <f ca="1" t="shared" si="2400"/>
        <v>35245.4180730403</v>
      </c>
      <c r="AR342" s="28">
        <f ca="1" t="shared" si="2401"/>
        <v>31514.3149457463</v>
      </c>
      <c r="AS342" s="28">
        <f ca="1" t="shared" si="2402"/>
        <v>53282.5304371736</v>
      </c>
      <c r="AT342" s="28">
        <f ca="1" t="shared" si="2403"/>
        <v>86675.1572752314</v>
      </c>
      <c r="AU342" s="28">
        <f ca="1">AP342*'Ejercicio 3 - TIR'!$D$5</f>
        <v>12395.9423761904</v>
      </c>
      <c r="AV342" s="28">
        <f ca="1">AQ342*'Ejercicio 3 - TIR'!$D$5</f>
        <v>17622.7090365201</v>
      </c>
      <c r="AW342" s="28">
        <f ca="1">AR342*'Ejercicio 3 - TIR'!$D$5</f>
        <v>15757.1574728731</v>
      </c>
      <c r="AX342" s="28">
        <f ca="1">AS342*'Ejercicio 3 - TIR'!$D$5</f>
        <v>26641.2652185868</v>
      </c>
      <c r="AY342" s="28">
        <f ca="1">AT342*'Ejercicio 3 - TIR'!$D$5</f>
        <v>43337.5786376157</v>
      </c>
      <c r="AZ342" s="28">
        <f ca="1" t="shared" ref="AZ342:BD342" si="2552">AJ342-AU342-AE342</f>
        <v>24050.8534560498</v>
      </c>
      <c r="BA342" s="28">
        <f ca="1" t="shared" si="2552"/>
        <v>28590.7313096256</v>
      </c>
      <c r="BB342" s="28">
        <f ca="1" t="shared" si="2552"/>
        <v>25609.741661771</v>
      </c>
      <c r="BC342" s="28">
        <f ca="1" t="shared" si="2552"/>
        <v>34902.2888972372</v>
      </c>
      <c r="BD342" s="28">
        <f ca="1" t="shared" si="2552"/>
        <v>49552.8301556225</v>
      </c>
      <c r="BE342" s="28">
        <f ca="1" t="shared" ref="BE342:BI342" si="2553">AZ342/Z342</f>
        <v>20905.4129200177</v>
      </c>
      <c r="BF342" s="28">
        <f ca="1" t="shared" si="2553"/>
        <v>21924.3154407662</v>
      </c>
      <c r="BG342" s="28">
        <f ca="1" t="shared" si="2553"/>
        <v>16485.1581402197</v>
      </c>
      <c r="BH342" s="28">
        <f ca="1" t="shared" si="2553"/>
        <v>18279.0671823599</v>
      </c>
      <c r="BI342" s="28">
        <f ca="1" t="shared" si="2553"/>
        <v>20935.7919068978</v>
      </c>
      <c r="BJ342" s="28">
        <f ca="1" t="shared" si="2406"/>
        <v>80930.2627653975</v>
      </c>
      <c r="BK342" s="28">
        <f ca="1" t="shared" si="2407"/>
        <v>39762.7699632411</v>
      </c>
      <c r="BL342" s="28">
        <f ca="1" t="shared" si="2408"/>
        <v>120693.032728639</v>
      </c>
      <c r="BM342" s="28">
        <f ca="1">BK342*'Ejercicio 3 - TIR'!$D$5</f>
        <v>19881.3849816206</v>
      </c>
      <c r="BN342" s="28">
        <f ca="1" t="shared" si="2409"/>
        <v>100811.647747018</v>
      </c>
      <c r="BO342" s="28">
        <f ca="1" t="shared" si="2410"/>
        <v>42592.3539058158</v>
      </c>
      <c r="BP342" s="28">
        <f ca="1" t="shared" si="2411"/>
        <v>-118190.313445169</v>
      </c>
      <c r="BQ342" s="28">
        <f ca="1" t="shared" ref="BQ342:BT342" si="2554">BE342</f>
        <v>20905.4129200177</v>
      </c>
      <c r="BR342" s="28">
        <f ca="1" t="shared" si="2554"/>
        <v>21924.3154407662</v>
      </c>
      <c r="BS342" s="28">
        <f ca="1" t="shared" si="2554"/>
        <v>16485.1581402197</v>
      </c>
      <c r="BT342" s="28">
        <f ca="1" t="shared" si="2554"/>
        <v>18279.0671823599</v>
      </c>
      <c r="BU342" s="28">
        <f ca="1" t="shared" si="2413"/>
        <v>63528.1458127136</v>
      </c>
      <c r="BV342" s="30">
        <f ca="1" t="shared" si="2414"/>
        <v>5.16921287821737</v>
      </c>
    </row>
    <row r="343" ht="15" customHeight="1" spans="1:74">
      <c r="A343" s="26">
        <v>342</v>
      </c>
      <c r="B343" s="27">
        <f ca="1" t="shared" ref="B343:F343" si="2555">RAND()</f>
        <v>0.107672232828971</v>
      </c>
      <c r="C343" s="28">
        <f ca="1">IF(B343&lt;=('Ejercicio 3 - TIR'!$D$13-'Ejercicio 3 - TIR'!$C$13)/('Ejercicio 3 - TIR'!$E$13-'Ejercicio 3 - TIR'!$C$13),'Ejercicio 3 - TIR'!$C$13+SQRT(('Ejercicio 3 - TIR'!$E$13-'Ejercicio 3 - TIR'!$C$13)*('Ejercicio 3 - TIR'!$D$13-'Ejercicio 3 - TIR'!$C$13)*B343),'Ejercicio 3 - TIR'!$E$13-SQRT(('Ejercicio 3 - TIR'!$E$13-'Ejercicio 3 - TIR'!$C$13)*('Ejercicio 3 - TIR'!$E$13-'Ejercicio 3 - TIR'!$D$13)*(1-B343)))</f>
        <v>66562.6894739572</v>
      </c>
      <c r="D343" s="27">
        <f ca="1" t="shared" si="2555"/>
        <v>0.559087819981033</v>
      </c>
      <c r="E343" s="28">
        <f ca="1">IF(D343&lt;=('Ejercicio 3 - TIR'!$D$14-'Ejercicio 3 - TIR'!$C$14)/('Ejercicio 3 - TIR'!$E$14-'Ejercicio 3 - TIR'!$C$14),'Ejercicio 3 - TIR'!$C$14+SQRT(('Ejercicio 3 - TIR'!$E$14-'Ejercicio 3 - TIR'!$C$14)*('Ejercicio 3 - TIR'!$D$14-'Ejercicio 3 - TIR'!$C$14)*D343),'Ejercicio 3 - TIR'!$E$14-SQRT(('Ejercicio 3 - TIR'!$E$14-'Ejercicio 3 - TIR'!$C$14)*('Ejercicio 3 - TIR'!$E$14-'Ejercicio 3 - TIR'!$D$14)*(1-D343)))</f>
        <v>31867.5448354851</v>
      </c>
      <c r="F343" s="27">
        <f ca="1" t="shared" si="2555"/>
        <v>0.573372981729251</v>
      </c>
      <c r="G343" s="28">
        <f ca="1">IF(F343&lt;=('Ejercicio 3 - TIR'!$D$18-'Ejercicio 3 - TIR'!$C$18)/('Ejercicio 3 - TIR'!$E$18-'Ejercicio 3 - TIR'!$C$18),'Ejercicio 3 - TIR'!$C$18+SQRT(('Ejercicio 3 - TIR'!$E$18-'Ejercicio 3 - TIR'!$C$18)*('Ejercicio 3 - TIR'!$D$18-'Ejercicio 3 - TIR'!$C$18)*F343),'Ejercicio 3 - TIR'!$E$18-SQRT(('Ejercicio 3 - TIR'!$E$18-'Ejercicio 3 - TIR'!$C$18)*('Ejercicio 3 - TIR'!$E$18-'Ejercicio 3 - TIR'!$D$18)*(1-F343)))</f>
        <v>39273.9391446886</v>
      </c>
      <c r="H343" s="27">
        <f ca="1" t="shared" ref="H343:L343" si="2556">RAND()</f>
        <v>0.176237448595795</v>
      </c>
      <c r="I343" s="28">
        <f ca="1">IF(H343&lt;=('Ejercicio 3 - TIR'!$D$18-'Ejercicio 3 - TIR'!$C$18)/('Ejercicio 3 - TIR'!$E$18-'Ejercicio 3 - TIR'!$C$18),'Ejercicio 3 - TIR'!$C$18+SQRT(('Ejercicio 3 - TIR'!$E$18-'Ejercicio 3 - TIR'!$C$18)*('Ejercicio 3 - TIR'!$D$18-'Ejercicio 3 - TIR'!$C$18)*H343),'Ejercicio 3 - TIR'!$E$18-SQRT(('Ejercicio 3 - TIR'!$E$18-'Ejercicio 3 - TIR'!$C$18)*('Ejercicio 3 - TIR'!$E$18-'Ejercicio 3 - TIR'!$D$18)*(1-H343)))</f>
        <v>35141.5578659944</v>
      </c>
      <c r="J343" s="27">
        <f ca="1" t="shared" si="2556"/>
        <v>0.554785003499797</v>
      </c>
      <c r="K343" s="28">
        <f ca="1">IF(J343&lt;=('Ejercicio 3 - TIR'!$D$18-'Ejercicio 3 - TIR'!$C$18)/('Ejercicio 3 - TIR'!$E$18-'Ejercicio 3 - TIR'!$C$18),'Ejercicio 3 - TIR'!$C$18+SQRT(('Ejercicio 3 - TIR'!$E$18-'Ejercicio 3 - TIR'!$C$18)*('Ejercicio 3 - TIR'!$D$18-'Ejercicio 3 - TIR'!$C$18)*J343),'Ejercicio 3 - TIR'!$E$18-SQRT(('Ejercicio 3 - TIR'!$E$18-'Ejercicio 3 - TIR'!$C$18)*('Ejercicio 3 - TIR'!$E$18-'Ejercicio 3 - TIR'!$D$18)*(1-J343)))</f>
        <v>39122.376363918</v>
      </c>
      <c r="L343" s="27">
        <f ca="1" t="shared" si="2556"/>
        <v>0.957046516635857</v>
      </c>
      <c r="M343" s="28">
        <f ca="1">IF(L343&lt;=('Ejercicio 3 - TIR'!$D$18-'Ejercicio 3 - TIR'!$C$18)/('Ejercicio 3 - TIR'!$E$18-'Ejercicio 3 - TIR'!$C$18),'Ejercicio 3 - TIR'!$C$18+SQRT(('Ejercicio 3 - TIR'!$E$18-'Ejercicio 3 - TIR'!$C$18)*('Ejercicio 3 - TIR'!$D$18-'Ejercicio 3 - TIR'!$C$18)*L343),'Ejercicio 3 - TIR'!$E$18-SQRT(('Ejercicio 3 - TIR'!$E$18-'Ejercicio 3 - TIR'!$C$18)*('Ejercicio 3 - TIR'!$E$18-'Ejercicio 3 - TIR'!$D$18)*(1-L343)))</f>
        <v>43205.1431109109</v>
      </c>
      <c r="N343" s="27">
        <f ca="1" t="shared" ref="N343:R343" si="2557">RAND()</f>
        <v>0.856604514236108</v>
      </c>
      <c r="O343" s="28">
        <f ca="1">IF(N343&lt;=('Ejercicio 3 - TIR'!$D$18-'Ejercicio 3 - TIR'!$C$18)/('Ejercicio 3 - TIR'!$E$18-'Ejercicio 3 - TIR'!$C$18),'Ejercicio 3 - TIR'!$C$18+SQRT(('Ejercicio 3 - TIR'!$E$18-'Ejercicio 3 - TIR'!$C$18)*('Ejercicio 3 - TIR'!$D$18-'Ejercicio 3 - TIR'!$C$18)*N343),'Ejercicio 3 - TIR'!$E$18-SQRT(('Ejercicio 3 - TIR'!$E$18-'Ejercicio 3 - TIR'!$C$18)*('Ejercicio 3 - TIR'!$E$18-'Ejercicio 3 - TIR'!$D$18)*(1-N343)))</f>
        <v>41720.5699531333</v>
      </c>
      <c r="P343" s="27">
        <f ca="1" t="shared" si="2557"/>
        <v>0.286633981948352</v>
      </c>
      <c r="Q343" s="29">
        <f ca="1">IF(P343&lt;=('Ejercicio 3 - TIR'!$D$22-'Ejercicio 3 - TIR'!$C$22)/('Ejercicio 3 - TIR'!$E$22-'Ejercicio 3 - TIR'!$C$22),'Ejercicio 3 - TIR'!$C$22+SQRT(('Ejercicio 3 - TIR'!$E$22-'Ejercicio 3 - TIR'!$C$22)*('Ejercicio 3 - TIR'!$D$22-'Ejercicio 3 - TIR'!$C$22)*P343),'Ejercicio 3 - TIR'!$E$22-SQRT(('Ejercicio 3 - TIR'!$E$22-'Ejercicio 3 - TIR'!$C$22)*('Ejercicio 3 - TIR'!$E$22-'Ejercicio 3 - TIR'!$D$22)*(1-P343)))</f>
        <v>0.142714338368243</v>
      </c>
      <c r="R343" s="27">
        <f ca="1" t="shared" si="2557"/>
        <v>0.0281415540055743</v>
      </c>
      <c r="S343" s="29">
        <f ca="1">IF(R343&lt;=('Ejercicio 3 - TIR'!$D$23-'Ejercicio 3 - TIR'!$C$23)/('Ejercicio 3 - TIR'!$E$23-'Ejercicio 3 - TIR'!$C$23),'Ejercicio 3 - TIR'!$C$23+SQRT(('Ejercicio 3 - TIR'!$E$23-'Ejercicio 3 - TIR'!$C$23)*('Ejercicio 3 - TIR'!$D$23-'Ejercicio 3 - TIR'!$C$23)*R343),'Ejercicio 3 - TIR'!$E$23-SQRT(('Ejercicio 3 - TIR'!$E$23-'Ejercicio 3 - TIR'!$C$23)*('Ejercicio 3 - TIR'!$E$23-'Ejercicio 3 - TIR'!$D$23)*(1-R343)))</f>
        <v>0.127117218361834</v>
      </c>
      <c r="T343" s="27">
        <f ca="1" t="shared" ref="T343:X343" si="2558">RAND()</f>
        <v>0.108823995669533</v>
      </c>
      <c r="U343" s="29">
        <f ca="1">IF(T343&lt;=('Ejercicio 3 - TIR'!$D$24-'Ejercicio 3 - TIR'!$C$24)/('Ejercicio 3 - TIR'!$E$24-'Ejercicio 3 - TIR'!$C$24),'Ejercicio 3 - TIR'!$C$24+SQRT(('Ejercicio 3 - TIR'!$E$24-'Ejercicio 3 - TIR'!$C$24)*('Ejercicio 3 - TIR'!$D$24-'Ejercicio 3 - TIR'!$C$24)*T343),'Ejercicio 3 - TIR'!$E$24-SQRT(('Ejercicio 3 - TIR'!$E$24-'Ejercicio 3 - TIR'!$C$24)*('Ejercicio 3 - TIR'!$E$24-'Ejercicio 3 - TIR'!$D$24)*(1-T343)))</f>
        <v>0.165117221666233</v>
      </c>
      <c r="V343" s="27">
        <f ca="1" t="shared" si="2558"/>
        <v>0.332937843799127</v>
      </c>
      <c r="W343" s="29">
        <f ca="1">IF(V343&lt;=('Ejercicio 3 - TIR'!$D$25-'Ejercicio 3 - TIR'!$C$25)/('Ejercicio 3 - TIR'!$E$25-'Ejercicio 3 - TIR'!$C$25),'Ejercicio 3 - TIR'!$C$25+SQRT(('Ejercicio 3 - TIR'!$E$25-'Ejercicio 3 - TIR'!$C$25)*('Ejercicio 3 - TIR'!$D$25-'Ejercicio 3 - TIR'!$C$25)*V343),'Ejercicio 3 - TIR'!$E$25-SQRT(('Ejercicio 3 - TIR'!$E$25-'Ejercicio 3 - TIR'!$C$25)*('Ejercicio 3 - TIR'!$E$25-'Ejercicio 3 - TIR'!$D$25)*(1-V343)))</f>
        <v>0.201681085000768</v>
      </c>
      <c r="X343" s="27">
        <f ca="1" t="shared" si="2558"/>
        <v>0.611031564763863</v>
      </c>
      <c r="Y343" s="29">
        <f ca="1">IF(X343&lt;=('Ejercicio 3 - TIR'!$D$26-'Ejercicio 3 - TIR'!$C$26)/('Ejercicio 3 - TIR'!$E$26-'Ejercicio 3 - TIR'!$C$26),'Ejercicio 3 - TIR'!$C$26+SQRT(('Ejercicio 3 - TIR'!$E$26-'Ejercicio 3 - TIR'!$C$26)*('Ejercicio 3 - TIR'!$D$26-'Ejercicio 3 - TIR'!$C$26)*X343),'Ejercicio 3 - TIR'!$E$26-SQRT(('Ejercicio 3 - TIR'!$E$26-'Ejercicio 3 - TIR'!$C$26)*('Ejercicio 3 - TIR'!$E$26-'Ejercicio 3 - TIR'!$D$26)*(1-X343)))</f>
        <v>0.234169556512345</v>
      </c>
      <c r="Z343" s="27">
        <f ca="1" t="shared" si="2384"/>
        <v>1.14271433836824</v>
      </c>
      <c r="AA343" s="27">
        <f ca="1" t="shared" si="2385"/>
        <v>1.2879730064438</v>
      </c>
      <c r="AB343" s="27">
        <f ca="1" t="shared" si="2386"/>
        <v>1.5006395308489</v>
      </c>
      <c r="AC343" s="27">
        <f ca="1" t="shared" si="2387"/>
        <v>1.80329013962555</v>
      </c>
      <c r="AD343" s="27">
        <f ca="1" t="shared" si="2388"/>
        <v>2.22556579188475</v>
      </c>
      <c r="AE343" s="26">
        <f ca="1" t="shared" si="2389"/>
        <v>4547.95557661657</v>
      </c>
      <c r="AF343" s="26">
        <f ca="1" t="shared" si="2390"/>
        <v>5126.07903874926</v>
      </c>
      <c r="AG343" s="26">
        <f ca="1" t="shared" si="2391"/>
        <v>5972.48296766906</v>
      </c>
      <c r="AH343" s="26">
        <f ca="1" t="shared" si="2392"/>
        <v>7177.01981273716</v>
      </c>
      <c r="AI343" s="26">
        <f ca="1" t="shared" si="2393"/>
        <v>8857.65935936613</v>
      </c>
      <c r="AJ343" s="28">
        <f ca="1" t="shared" si="2394"/>
        <v>44878.8933848375</v>
      </c>
      <c r="AK343" s="28">
        <f ca="1" t="shared" si="2395"/>
        <v>45261.3779357836</v>
      </c>
      <c r="AL343" s="28">
        <f ca="1" t="shared" si="2396"/>
        <v>58708.5845124441</v>
      </c>
      <c r="AM343" s="28">
        <f ca="1" t="shared" si="2397"/>
        <v>77911.4085530164</v>
      </c>
      <c r="AN343" s="28">
        <f ca="1" t="shared" si="2398"/>
        <v>92851.8733056284</v>
      </c>
      <c r="AO343" s="28">
        <f ca="1">C343/'Ejercicio 3 - TIR'!$D$7</f>
        <v>13312.5378947914</v>
      </c>
      <c r="AP343" s="28">
        <f ca="1" t="shared" si="2399"/>
        <v>31566.355490046</v>
      </c>
      <c r="AQ343" s="28">
        <f ca="1" t="shared" si="2400"/>
        <v>31948.8400409921</v>
      </c>
      <c r="AR343" s="28">
        <f ca="1" t="shared" si="2401"/>
        <v>45396.0466176527</v>
      </c>
      <c r="AS343" s="28">
        <f ca="1" t="shared" si="2402"/>
        <v>64598.870658225</v>
      </c>
      <c r="AT343" s="28">
        <f ca="1" t="shared" si="2403"/>
        <v>79539.335410837</v>
      </c>
      <c r="AU343" s="28">
        <f ca="1">AP343*'Ejercicio 3 - TIR'!$D$5</f>
        <v>15783.177745023</v>
      </c>
      <c r="AV343" s="28">
        <f ca="1">AQ343*'Ejercicio 3 - TIR'!$D$5</f>
        <v>15974.4200204961</v>
      </c>
      <c r="AW343" s="28">
        <f ca="1">AR343*'Ejercicio 3 - TIR'!$D$5</f>
        <v>22698.0233088263</v>
      </c>
      <c r="AX343" s="28">
        <f ca="1">AS343*'Ejercicio 3 - TIR'!$D$5</f>
        <v>32299.4353291125</v>
      </c>
      <c r="AY343" s="28">
        <f ca="1">AT343*'Ejercicio 3 - TIR'!$D$5</f>
        <v>39769.6677054185</v>
      </c>
      <c r="AZ343" s="28">
        <f ca="1" t="shared" ref="AZ343:BD343" si="2559">AJ343-AU343-AE343</f>
        <v>24547.7600631979</v>
      </c>
      <c r="BA343" s="28">
        <f ca="1" t="shared" si="2559"/>
        <v>24160.8788765382</v>
      </c>
      <c r="BB343" s="28">
        <f ca="1" t="shared" si="2559"/>
        <v>30038.0782359487</v>
      </c>
      <c r="BC343" s="28">
        <f ca="1" t="shared" si="2559"/>
        <v>38434.9534111668</v>
      </c>
      <c r="BD343" s="28">
        <f ca="1" t="shared" si="2559"/>
        <v>44224.5462408438</v>
      </c>
      <c r="BE343" s="28">
        <f ca="1" t="shared" ref="BE343:BI343" si="2560">AZ343/Z343</f>
        <v>21481.9743123651</v>
      </c>
      <c r="BF343" s="28">
        <f ca="1" t="shared" si="2560"/>
        <v>18758.8394754083</v>
      </c>
      <c r="BG343" s="28">
        <f ca="1" t="shared" si="2560"/>
        <v>20016.8512280603</v>
      </c>
      <c r="BH343" s="28">
        <f ca="1" t="shared" si="2560"/>
        <v>21313.7933639163</v>
      </c>
      <c r="BI343" s="28">
        <f ca="1" t="shared" si="2560"/>
        <v>19871.1475536257</v>
      </c>
      <c r="BJ343" s="28">
        <f ca="1" t="shared" si="2406"/>
        <v>70923.3176572092</v>
      </c>
      <c r="BK343" s="28">
        <f ca="1" t="shared" si="2407"/>
        <v>29627.9289418173</v>
      </c>
      <c r="BL343" s="28">
        <f ca="1" t="shared" si="2408"/>
        <v>100551.246599027</v>
      </c>
      <c r="BM343" s="28">
        <f ca="1">BK343*'Ejercicio 3 - TIR'!$D$5</f>
        <v>14813.9644709086</v>
      </c>
      <c r="BN343" s="28">
        <f ca="1" t="shared" si="2409"/>
        <v>85737.2821281179</v>
      </c>
      <c r="BO343" s="28">
        <f ca="1" t="shared" si="2410"/>
        <v>38523.8137828808</v>
      </c>
      <c r="BP343" s="28">
        <f ca="1" t="shared" si="2411"/>
        <v>-98430.2343094423</v>
      </c>
      <c r="BQ343" s="28">
        <f ca="1" t="shared" ref="BQ343:BT343" si="2561">BE343</f>
        <v>21481.9743123651</v>
      </c>
      <c r="BR343" s="28">
        <f ca="1" t="shared" si="2561"/>
        <v>18758.8394754083</v>
      </c>
      <c r="BS343" s="28">
        <f ca="1" t="shared" si="2561"/>
        <v>20016.8512280603</v>
      </c>
      <c r="BT343" s="28">
        <f ca="1" t="shared" si="2561"/>
        <v>21313.7933639163</v>
      </c>
      <c r="BU343" s="28">
        <f ca="1" t="shared" si="2413"/>
        <v>58394.9613365065</v>
      </c>
      <c r="BV343" s="30">
        <f ca="1" t="shared" si="2414"/>
        <v>10.8216787293677</v>
      </c>
    </row>
    <row r="344" ht="15" customHeight="1" spans="1:74">
      <c r="A344" s="26">
        <v>343</v>
      </c>
      <c r="B344" s="27">
        <f ca="1" t="shared" ref="B344:F344" si="2562">RAND()</f>
        <v>0.062940311370306</v>
      </c>
      <c r="C344" s="28">
        <f ca="1">IF(B344&lt;=('Ejercicio 3 - TIR'!$D$13-'Ejercicio 3 - TIR'!$C$13)/('Ejercicio 3 - TIR'!$E$13-'Ejercicio 3 - TIR'!$C$13),'Ejercicio 3 - TIR'!$C$13+SQRT(('Ejercicio 3 - TIR'!$E$13-'Ejercicio 3 - TIR'!$C$13)*('Ejercicio 3 - TIR'!$D$13-'Ejercicio 3 - TIR'!$C$13)*B344),'Ejercicio 3 - TIR'!$E$13-SQRT(('Ejercicio 3 - TIR'!$E$13-'Ejercicio 3 - TIR'!$C$13)*('Ejercicio 3 - TIR'!$E$13-'Ejercicio 3 - TIR'!$D$13)*(1-B344)))</f>
        <v>65017.5815437442</v>
      </c>
      <c r="D344" s="27">
        <f ca="1" t="shared" si="2562"/>
        <v>0.380789404896608</v>
      </c>
      <c r="E344" s="28">
        <f ca="1">IF(D344&lt;=('Ejercicio 3 - TIR'!$D$14-'Ejercicio 3 - TIR'!$C$14)/('Ejercicio 3 - TIR'!$E$14-'Ejercicio 3 - TIR'!$C$14),'Ejercicio 3 - TIR'!$C$14+SQRT(('Ejercicio 3 - TIR'!$E$14-'Ejercicio 3 - TIR'!$C$14)*('Ejercicio 3 - TIR'!$D$14-'Ejercicio 3 - TIR'!$C$14)*D344),'Ejercicio 3 - TIR'!$E$14-SQRT(('Ejercicio 3 - TIR'!$E$14-'Ejercicio 3 - TIR'!$C$14)*('Ejercicio 3 - TIR'!$E$14-'Ejercicio 3 - TIR'!$D$14)*(1-D344)))</f>
        <v>30362.4905050366</v>
      </c>
      <c r="F344" s="27">
        <f ca="1" t="shared" si="2562"/>
        <v>0.716822849697818</v>
      </c>
      <c r="G344" s="28">
        <f ca="1">IF(F344&lt;=('Ejercicio 3 - TIR'!$D$18-'Ejercicio 3 - TIR'!$C$18)/('Ejercicio 3 - TIR'!$E$18-'Ejercicio 3 - TIR'!$C$18),'Ejercicio 3 - TIR'!$C$18+SQRT(('Ejercicio 3 - TIR'!$E$18-'Ejercicio 3 - TIR'!$C$18)*('Ejercicio 3 - TIR'!$D$18-'Ejercicio 3 - TIR'!$C$18)*F344),'Ejercicio 3 - TIR'!$E$18-SQRT(('Ejercicio 3 - TIR'!$E$18-'Ejercicio 3 - TIR'!$C$18)*('Ejercicio 3 - TIR'!$E$18-'Ejercicio 3 - TIR'!$D$18)*(1-F344)))</f>
        <v>40391.4984786089</v>
      </c>
      <c r="H344" s="27">
        <f ca="1" t="shared" ref="H344:L344" si="2563">RAND()</f>
        <v>0.176212289822299</v>
      </c>
      <c r="I344" s="28">
        <f ca="1">IF(H344&lt;=('Ejercicio 3 - TIR'!$D$18-'Ejercicio 3 - TIR'!$C$18)/('Ejercicio 3 - TIR'!$E$18-'Ejercicio 3 - TIR'!$C$18),'Ejercicio 3 - TIR'!$C$18+SQRT(('Ejercicio 3 - TIR'!$E$18-'Ejercicio 3 - TIR'!$C$18)*('Ejercicio 3 - TIR'!$D$18-'Ejercicio 3 - TIR'!$C$18)*H344),'Ejercicio 3 - TIR'!$E$18-SQRT(('Ejercicio 3 - TIR'!$E$18-'Ejercicio 3 - TIR'!$C$18)*('Ejercicio 3 - TIR'!$E$18-'Ejercicio 3 - TIR'!$D$18)*(1-H344)))</f>
        <v>35141.1908614002</v>
      </c>
      <c r="J344" s="27">
        <f ca="1" t="shared" si="2563"/>
        <v>0.803953482689507</v>
      </c>
      <c r="K344" s="28">
        <f ca="1">IF(J344&lt;=('Ejercicio 3 - TIR'!$D$18-'Ejercicio 3 - TIR'!$C$18)/('Ejercicio 3 - TIR'!$E$18-'Ejercicio 3 - TIR'!$C$18),'Ejercicio 3 - TIR'!$C$18+SQRT(('Ejercicio 3 - TIR'!$E$18-'Ejercicio 3 - TIR'!$C$18)*('Ejercicio 3 - TIR'!$D$18-'Ejercicio 3 - TIR'!$C$18)*J344),'Ejercicio 3 - TIR'!$E$18-SQRT(('Ejercicio 3 - TIR'!$E$18-'Ejercicio 3 - TIR'!$C$18)*('Ejercicio 3 - TIR'!$E$18-'Ejercicio 3 - TIR'!$D$18)*(1-J344)))</f>
        <v>41165.4871498081</v>
      </c>
      <c r="L344" s="27">
        <f ca="1" t="shared" si="2563"/>
        <v>0.315333772960938</v>
      </c>
      <c r="M344" s="28">
        <f ca="1">IF(L344&lt;=('Ejercicio 3 - TIR'!$D$18-'Ejercicio 3 - TIR'!$C$18)/('Ejercicio 3 - TIR'!$E$18-'Ejercicio 3 - TIR'!$C$18),'Ejercicio 3 - TIR'!$C$18+SQRT(('Ejercicio 3 - TIR'!$E$18-'Ejercicio 3 - TIR'!$C$18)*('Ejercicio 3 - TIR'!$D$18-'Ejercicio 3 - TIR'!$C$18)*L344),'Ejercicio 3 - TIR'!$E$18-SQRT(('Ejercicio 3 - TIR'!$E$18-'Ejercicio 3 - TIR'!$C$18)*('Ejercicio 3 - TIR'!$E$18-'Ejercicio 3 - TIR'!$D$18)*(1-L344)))</f>
        <v>36877.5043398126</v>
      </c>
      <c r="N344" s="27">
        <f ca="1" t="shared" ref="N344:R344" si="2564">RAND()</f>
        <v>0.0723006573750971</v>
      </c>
      <c r="O344" s="28">
        <f ca="1">IF(N344&lt;=('Ejercicio 3 - TIR'!$D$18-'Ejercicio 3 - TIR'!$C$18)/('Ejercicio 3 - TIR'!$E$18-'Ejercicio 3 - TIR'!$C$18),'Ejercicio 3 - TIR'!$C$18+SQRT(('Ejercicio 3 - TIR'!$E$18-'Ejercicio 3 - TIR'!$C$18)*('Ejercicio 3 - TIR'!$D$18-'Ejercicio 3 - TIR'!$C$18)*N344),'Ejercicio 3 - TIR'!$E$18-SQRT(('Ejercicio 3 - TIR'!$E$18-'Ejercicio 3 - TIR'!$C$18)*('Ejercicio 3 - TIR'!$E$18-'Ejercicio 3 - TIR'!$D$18)*(1-N344)))</f>
        <v>33293.1897312886</v>
      </c>
      <c r="P344" s="27">
        <f ca="1" t="shared" si="2564"/>
        <v>0.511545891919602</v>
      </c>
      <c r="Q344" s="29">
        <f ca="1">IF(P344&lt;=('Ejercicio 3 - TIR'!$D$22-'Ejercicio 3 - TIR'!$C$22)/('Ejercicio 3 - TIR'!$E$22-'Ejercicio 3 - TIR'!$C$22),'Ejercicio 3 - TIR'!$C$22+SQRT(('Ejercicio 3 - TIR'!$E$22-'Ejercicio 3 - TIR'!$C$22)*('Ejercicio 3 - TIR'!$D$22-'Ejercicio 3 - TIR'!$C$22)*P344),'Ejercicio 3 - TIR'!$E$22-SQRT(('Ejercicio 3 - TIR'!$E$22-'Ejercicio 3 - TIR'!$C$22)*('Ejercicio 3 - TIR'!$E$22-'Ejercicio 3 - TIR'!$D$22)*(1-P344)))</f>
        <v>0.150348399797908</v>
      </c>
      <c r="R344" s="27">
        <f ca="1" t="shared" si="2564"/>
        <v>0.489475179049492</v>
      </c>
      <c r="S344" s="29">
        <f ca="1">IF(R344&lt;=('Ejercicio 3 - TIR'!$D$23-'Ejercicio 3 - TIR'!$C$23)/('Ejercicio 3 - TIR'!$E$23-'Ejercicio 3 - TIR'!$C$23),'Ejercicio 3 - TIR'!$C$23+SQRT(('Ejercicio 3 - TIR'!$E$23-'Ejercicio 3 - TIR'!$C$23)*('Ejercicio 3 - TIR'!$D$23-'Ejercicio 3 - TIR'!$C$23)*R344),'Ejercicio 3 - TIR'!$E$23-SQRT(('Ejercicio 3 - TIR'!$E$23-'Ejercicio 3 - TIR'!$C$23)*('Ejercicio 3 - TIR'!$E$23-'Ejercicio 3 - TIR'!$D$23)*(1-R344)))</f>
        <v>0.14968257607232</v>
      </c>
      <c r="T344" s="27">
        <f ca="1" t="shared" ref="T344:X344" si="2565">RAND()</f>
        <v>0.442357340926436</v>
      </c>
      <c r="U344" s="29">
        <f ca="1">IF(T344&lt;=('Ejercicio 3 - TIR'!$D$24-'Ejercicio 3 - TIR'!$C$24)/('Ejercicio 3 - TIR'!$E$24-'Ejercicio 3 - TIR'!$C$24),'Ejercicio 3 - TIR'!$C$24+SQRT(('Ejercicio 3 - TIR'!$E$24-'Ejercicio 3 - TIR'!$C$24)*('Ejercicio 3 - TIR'!$D$24-'Ejercicio 3 - TIR'!$C$24)*T344),'Ejercicio 3 - TIR'!$E$24-SQRT(('Ejercicio 3 - TIR'!$E$24-'Ejercicio 3 - TIR'!$C$24)*('Ejercicio 3 - TIR'!$E$24-'Ejercicio 3 - TIR'!$D$24)*(1-T344)))</f>
        <v>0.180485452736923</v>
      </c>
      <c r="V344" s="27">
        <f ca="1" t="shared" si="2565"/>
        <v>0.520051564492871</v>
      </c>
      <c r="W344" s="29">
        <f ca="1">IF(V344&lt;=('Ejercicio 3 - TIR'!$D$25-'Ejercicio 3 - TIR'!$C$25)/('Ejercicio 3 - TIR'!$E$25-'Ejercicio 3 - TIR'!$C$25),'Ejercicio 3 - TIR'!$C$25+SQRT(('Ejercicio 3 - TIR'!$E$25-'Ejercicio 3 - TIR'!$C$25)*('Ejercicio 3 - TIR'!$D$25-'Ejercicio 3 - TIR'!$C$25)*V344),'Ejercicio 3 - TIR'!$E$25-SQRT(('Ejercicio 3 - TIR'!$E$25-'Ejercicio 3 - TIR'!$C$25)*('Ejercicio 3 - TIR'!$E$25-'Ejercicio 3 - TIR'!$D$25)*(1-V344)))</f>
        <v>0.209014398573707</v>
      </c>
      <c r="X344" s="27">
        <f ca="1" t="shared" si="2565"/>
        <v>0.471631715273936</v>
      </c>
      <c r="Y344" s="29">
        <f ca="1">IF(X344&lt;=('Ejercicio 3 - TIR'!$D$26-'Ejercicio 3 - TIR'!$C$26)/('Ejercicio 3 - TIR'!$E$26-'Ejercicio 3 - TIR'!$C$26),'Ejercicio 3 - TIR'!$C$26+SQRT(('Ejercicio 3 - TIR'!$E$26-'Ejercicio 3 - TIR'!$C$26)*('Ejercicio 3 - TIR'!$D$26-'Ejercicio 3 - TIR'!$C$26)*X344),'Ejercicio 3 - TIR'!$E$26-SQRT(('Ejercicio 3 - TIR'!$E$26-'Ejercicio 3 - TIR'!$C$26)*('Ejercicio 3 - TIR'!$E$26-'Ejercicio 3 - TIR'!$D$26)*(1-X344)))</f>
        <v>0.226584751825712</v>
      </c>
      <c r="Z344" s="27">
        <f ca="1" t="shared" si="2384"/>
        <v>1.15034839979791</v>
      </c>
      <c r="AA344" s="27">
        <f ca="1" t="shared" si="2385"/>
        <v>1.32253551166033</v>
      </c>
      <c r="AB344" s="27">
        <f ca="1" t="shared" si="2386"/>
        <v>1.561233932243</v>
      </c>
      <c r="AC344" s="27">
        <f ca="1" t="shared" si="2387"/>
        <v>1.88755430362364</v>
      </c>
      <c r="AD344" s="27">
        <f ca="1" t="shared" si="2388"/>
        <v>2.31524532706775</v>
      </c>
      <c r="AE344" s="26">
        <f ca="1" t="shared" si="2389"/>
        <v>4564.95186131143</v>
      </c>
      <c r="AF344" s="26">
        <f ca="1" t="shared" si="2390"/>
        <v>5248.24561555866</v>
      </c>
      <c r="AG344" s="26">
        <f ca="1" t="shared" si="2391"/>
        <v>6195.47760155733</v>
      </c>
      <c r="AH344" s="26">
        <f ca="1" t="shared" si="2392"/>
        <v>7490.42162632371</v>
      </c>
      <c r="AI344" s="26">
        <f ca="1" t="shared" si="2393"/>
        <v>9187.63695159421</v>
      </c>
      <c r="AJ344" s="28">
        <f ca="1" t="shared" si="2394"/>
        <v>46464.2956403074</v>
      </c>
      <c r="AK344" s="28">
        <f ca="1" t="shared" si="2395"/>
        <v>46475.4728362352</v>
      </c>
      <c r="AL344" s="28">
        <f ca="1" t="shared" si="2396"/>
        <v>64268.9553755937</v>
      </c>
      <c r="AM344" s="28">
        <f ca="1" t="shared" si="2397"/>
        <v>69608.2920235126</v>
      </c>
      <c r="AN344" s="28">
        <f ca="1" t="shared" si="2398"/>
        <v>77081.901948546</v>
      </c>
      <c r="AO344" s="28">
        <f ca="1">C344/'Ejercicio 3 - TIR'!$D$7</f>
        <v>13003.5163087488</v>
      </c>
      <c r="AP344" s="28">
        <f ca="1" t="shared" si="2399"/>
        <v>33460.7793315586</v>
      </c>
      <c r="AQ344" s="28">
        <f ca="1" t="shared" si="2400"/>
        <v>33471.9565274864</v>
      </c>
      <c r="AR344" s="28">
        <f ca="1" t="shared" si="2401"/>
        <v>51265.4390668448</v>
      </c>
      <c r="AS344" s="28">
        <f ca="1" t="shared" si="2402"/>
        <v>56604.7757147637</v>
      </c>
      <c r="AT344" s="28">
        <f ca="1" t="shared" si="2403"/>
        <v>64078.3856397972</v>
      </c>
      <c r="AU344" s="28">
        <f ca="1">AP344*'Ejercicio 3 - TIR'!$D$5</f>
        <v>16730.3896657793</v>
      </c>
      <c r="AV344" s="28">
        <f ca="1">AQ344*'Ejercicio 3 - TIR'!$D$5</f>
        <v>16735.9782637432</v>
      </c>
      <c r="AW344" s="28">
        <f ca="1">AR344*'Ejercicio 3 - TIR'!$D$5</f>
        <v>25632.7195334224</v>
      </c>
      <c r="AX344" s="28">
        <f ca="1">AS344*'Ejercicio 3 - TIR'!$D$5</f>
        <v>28302.3878573819</v>
      </c>
      <c r="AY344" s="28">
        <f ca="1">AT344*'Ejercicio 3 - TIR'!$D$5</f>
        <v>32039.1928198986</v>
      </c>
      <c r="AZ344" s="28">
        <f ca="1" t="shared" ref="AZ344:BD344" si="2566">AJ344-AU344-AE344</f>
        <v>25168.9541132167</v>
      </c>
      <c r="BA344" s="28">
        <f ca="1" t="shared" si="2566"/>
        <v>24491.2489569334</v>
      </c>
      <c r="BB344" s="28">
        <f ca="1" t="shared" si="2566"/>
        <v>32440.7582406139</v>
      </c>
      <c r="BC344" s="28">
        <f ca="1" t="shared" si="2566"/>
        <v>33815.482539807</v>
      </c>
      <c r="BD344" s="28">
        <f ca="1" t="shared" si="2566"/>
        <v>35855.0721770532</v>
      </c>
      <c r="BE344" s="28">
        <f ca="1" t="shared" ref="BE344:BI344" si="2567">AZ344/Z344</f>
        <v>21879.4185462755</v>
      </c>
      <c r="BF344" s="28">
        <f ca="1" t="shared" si="2567"/>
        <v>18518.4055482841</v>
      </c>
      <c r="BG344" s="28">
        <f ca="1" t="shared" si="2567"/>
        <v>20778.9220888933</v>
      </c>
      <c r="BH344" s="28">
        <f ca="1" t="shared" si="2567"/>
        <v>17914.9720222034</v>
      </c>
      <c r="BI344" s="28">
        <f ca="1" t="shared" si="2567"/>
        <v>15486.5109791469</v>
      </c>
      <c r="BJ344" s="28">
        <f ca="1" t="shared" si="2406"/>
        <v>70296.6142599251</v>
      </c>
      <c r="BK344" s="28">
        <f ca="1" t="shared" si="2407"/>
        <v>30106.3303692801</v>
      </c>
      <c r="BL344" s="28">
        <f ca="1" t="shared" si="2408"/>
        <v>100402.944629205</v>
      </c>
      <c r="BM344" s="28">
        <f ca="1">BK344*'Ejercicio 3 - TIR'!$D$5</f>
        <v>15053.16518464</v>
      </c>
      <c r="BN344" s="28">
        <f ca="1" t="shared" si="2409"/>
        <v>85349.7794445652</v>
      </c>
      <c r="BO344" s="28">
        <f ca="1" t="shared" si="2410"/>
        <v>36864.2486594111</v>
      </c>
      <c r="BP344" s="28">
        <f ca="1" t="shared" si="2411"/>
        <v>-95380.0720487808</v>
      </c>
      <c r="BQ344" s="28">
        <f ca="1" t="shared" ref="BQ344:BT344" si="2568">BE344</f>
        <v>21879.4185462755</v>
      </c>
      <c r="BR344" s="28">
        <f ca="1" t="shared" si="2568"/>
        <v>18518.4055482841</v>
      </c>
      <c r="BS344" s="28">
        <f ca="1" t="shared" si="2568"/>
        <v>20778.9220888933</v>
      </c>
      <c r="BT344" s="28">
        <f ca="1" t="shared" si="2568"/>
        <v>17914.9720222034</v>
      </c>
      <c r="BU344" s="28">
        <f ca="1" t="shared" si="2413"/>
        <v>52350.7596385579</v>
      </c>
      <c r="BV344" s="30">
        <f ca="1" t="shared" si="2414"/>
        <v>10.0599806741023</v>
      </c>
    </row>
    <row r="345" ht="15" customHeight="1" spans="1:74">
      <c r="A345" s="26">
        <v>344</v>
      </c>
      <c r="B345" s="27">
        <f ca="1" t="shared" ref="B345:F345" si="2569">RAND()</f>
        <v>0.641338291527053</v>
      </c>
      <c r="C345" s="28">
        <f ca="1">IF(B345&lt;=('Ejercicio 3 - TIR'!$D$13-'Ejercicio 3 - TIR'!$C$13)/('Ejercicio 3 - TIR'!$E$13-'Ejercicio 3 - TIR'!$C$13),'Ejercicio 3 - TIR'!$C$13+SQRT(('Ejercicio 3 - TIR'!$E$13-'Ejercicio 3 - TIR'!$C$13)*('Ejercicio 3 - TIR'!$D$13-'Ejercicio 3 - TIR'!$C$13)*B345),'Ejercicio 3 - TIR'!$E$13-SQRT(('Ejercicio 3 - TIR'!$E$13-'Ejercicio 3 - TIR'!$C$13)*('Ejercicio 3 - TIR'!$E$13-'Ejercicio 3 - TIR'!$D$13)*(1-B345)))</f>
        <v>79254.0594291911</v>
      </c>
      <c r="D345" s="27">
        <f ca="1" t="shared" si="2569"/>
        <v>0.366422883362388</v>
      </c>
      <c r="E345" s="28">
        <f ca="1">IF(D345&lt;=('Ejercicio 3 - TIR'!$D$14-'Ejercicio 3 - TIR'!$C$14)/('Ejercicio 3 - TIR'!$E$14-'Ejercicio 3 - TIR'!$C$14),'Ejercicio 3 - TIR'!$C$14+SQRT(('Ejercicio 3 - TIR'!$E$14-'Ejercicio 3 - TIR'!$C$14)*('Ejercicio 3 - TIR'!$D$14-'Ejercicio 3 - TIR'!$C$14)*D345),'Ejercicio 3 - TIR'!$E$14-SQRT(('Ejercicio 3 - TIR'!$E$14-'Ejercicio 3 - TIR'!$C$14)*('Ejercicio 3 - TIR'!$E$14-'Ejercicio 3 - TIR'!$D$14)*(1-D345)))</f>
        <v>30251.3299627261</v>
      </c>
      <c r="F345" s="27">
        <f ca="1" t="shared" si="2569"/>
        <v>0.0576773324702853</v>
      </c>
      <c r="G345" s="28">
        <f ca="1">IF(F345&lt;=('Ejercicio 3 - TIR'!$D$18-'Ejercicio 3 - TIR'!$C$18)/('Ejercicio 3 - TIR'!$E$18-'Ejercicio 3 - TIR'!$C$18),'Ejercicio 3 - TIR'!$C$18+SQRT(('Ejercicio 3 - TIR'!$E$18-'Ejercicio 3 - TIR'!$C$18)*('Ejercicio 3 - TIR'!$D$18-'Ejercicio 3 - TIR'!$C$18)*F345),'Ejercicio 3 - TIR'!$E$18-SQRT(('Ejercicio 3 - TIR'!$E$18-'Ejercicio 3 - TIR'!$C$18)*('Ejercicio 3 - TIR'!$E$18-'Ejercicio 3 - TIR'!$D$18)*(1-F345)))</f>
        <v>32941.3602075473</v>
      </c>
      <c r="H345" s="27">
        <f ca="1" t="shared" ref="H345:L345" si="2570">RAND()</f>
        <v>0.274491174190551</v>
      </c>
      <c r="I345" s="28">
        <f ca="1">IF(H345&lt;=('Ejercicio 3 - TIR'!$D$18-'Ejercicio 3 - TIR'!$C$18)/('Ejercicio 3 - TIR'!$E$18-'Ejercicio 3 - TIR'!$C$18),'Ejercicio 3 - TIR'!$C$18+SQRT(('Ejercicio 3 - TIR'!$E$18-'Ejercicio 3 - TIR'!$C$18)*('Ejercicio 3 - TIR'!$D$18-'Ejercicio 3 - TIR'!$C$18)*H345),'Ejercicio 3 - TIR'!$E$18-SQRT(('Ejercicio 3 - TIR'!$E$18-'Ejercicio 3 - TIR'!$C$18)*('Ejercicio 3 - TIR'!$E$18-'Ejercicio 3 - TIR'!$D$18)*(1-H345)))</f>
        <v>36416.6717329611</v>
      </c>
      <c r="J345" s="27">
        <f ca="1" t="shared" si="2570"/>
        <v>0.516781986857525</v>
      </c>
      <c r="K345" s="28">
        <f ca="1">IF(J345&lt;=('Ejercicio 3 - TIR'!$D$18-'Ejercicio 3 - TIR'!$C$18)/('Ejercicio 3 - TIR'!$E$18-'Ejercicio 3 - TIR'!$C$18),'Ejercicio 3 - TIR'!$C$18+SQRT(('Ejercicio 3 - TIR'!$E$18-'Ejercicio 3 - TIR'!$C$18)*('Ejercicio 3 - TIR'!$D$18-'Ejercicio 3 - TIR'!$C$18)*J345),'Ejercicio 3 - TIR'!$E$18-SQRT(('Ejercicio 3 - TIR'!$E$18-'Ejercicio 3 - TIR'!$C$18)*('Ejercicio 3 - TIR'!$E$18-'Ejercicio 3 - TIR'!$D$18)*(1-J345)))</f>
        <v>38804.390838021</v>
      </c>
      <c r="L345" s="27">
        <f ca="1" t="shared" si="2570"/>
        <v>0.326762832460508</v>
      </c>
      <c r="M345" s="28">
        <f ca="1">IF(L345&lt;=('Ejercicio 3 - TIR'!$D$18-'Ejercicio 3 - TIR'!$C$18)/('Ejercicio 3 - TIR'!$E$18-'Ejercicio 3 - TIR'!$C$18),'Ejercicio 3 - TIR'!$C$18+SQRT(('Ejercicio 3 - TIR'!$E$18-'Ejercicio 3 - TIR'!$C$18)*('Ejercicio 3 - TIR'!$D$18-'Ejercicio 3 - TIR'!$C$18)*L345),'Ejercicio 3 - TIR'!$E$18-SQRT(('Ejercicio 3 - TIR'!$E$18-'Ejercicio 3 - TIR'!$C$18)*('Ejercicio 3 - TIR'!$E$18-'Ejercicio 3 - TIR'!$D$18)*(1-L345)))</f>
        <v>37001.0302719726</v>
      </c>
      <c r="N345" s="27">
        <f ca="1" t="shared" ref="N345:R345" si="2571">RAND()</f>
        <v>0.412401266515629</v>
      </c>
      <c r="O345" s="28">
        <f ca="1">IF(N345&lt;=('Ejercicio 3 - TIR'!$D$18-'Ejercicio 3 - TIR'!$C$18)/('Ejercicio 3 - TIR'!$E$18-'Ejercicio 3 - TIR'!$C$18),'Ejercicio 3 - TIR'!$C$18+SQRT(('Ejercicio 3 - TIR'!$E$18-'Ejercicio 3 - TIR'!$C$18)*('Ejercicio 3 - TIR'!$D$18-'Ejercicio 3 - TIR'!$C$18)*N345),'Ejercicio 3 - TIR'!$E$18-SQRT(('Ejercicio 3 - TIR'!$E$18-'Ejercicio 3 - TIR'!$C$18)*('Ejercicio 3 - TIR'!$E$18-'Ejercicio 3 - TIR'!$D$18)*(1-N345)))</f>
        <v>37865.1249181017</v>
      </c>
      <c r="P345" s="27">
        <f ca="1" t="shared" si="2571"/>
        <v>0.0987287224521638</v>
      </c>
      <c r="Q345" s="29">
        <f ca="1">IF(P345&lt;=('Ejercicio 3 - TIR'!$D$22-'Ejercicio 3 - TIR'!$C$22)/('Ejercicio 3 - TIR'!$E$22-'Ejercicio 3 - TIR'!$C$22),'Ejercicio 3 - TIR'!$C$22+SQRT(('Ejercicio 3 - TIR'!$E$22-'Ejercicio 3 - TIR'!$C$22)*('Ejercicio 3 - TIR'!$D$22-'Ejercicio 3 - TIR'!$C$22)*P345),'Ejercicio 3 - TIR'!$E$22-SQRT(('Ejercicio 3 - TIR'!$E$22-'Ejercicio 3 - TIR'!$C$22)*('Ejercicio 3 - TIR'!$E$22-'Ejercicio 3 - TIR'!$D$22)*(1-P345)))</f>
        <v>0.133330855201895</v>
      </c>
      <c r="R345" s="27">
        <f ca="1" t="shared" si="2571"/>
        <v>0.198894759046415</v>
      </c>
      <c r="S345" s="29">
        <f ca="1">IF(R345&lt;=('Ejercicio 3 - TIR'!$D$23-'Ejercicio 3 - TIR'!$C$23)/('Ejercicio 3 - TIR'!$E$23-'Ejercicio 3 - TIR'!$C$23),'Ejercicio 3 - TIR'!$C$23+SQRT(('Ejercicio 3 - TIR'!$E$23-'Ejercicio 3 - TIR'!$C$23)*('Ejercicio 3 - TIR'!$D$23-'Ejercicio 3 - TIR'!$C$23)*R345),'Ejercicio 3 - TIR'!$E$23-SQRT(('Ejercicio 3 - TIR'!$E$23-'Ejercicio 3 - TIR'!$C$23)*('Ejercicio 3 - TIR'!$E$23-'Ejercicio 3 - TIR'!$D$23)*(1-R345)))</f>
        <v>0.138921167149083</v>
      </c>
      <c r="T345" s="27">
        <f ca="1" t="shared" ref="T345:X345" si="2572">RAND()</f>
        <v>0.858550918198657</v>
      </c>
      <c r="U345" s="29">
        <f ca="1">IF(T345&lt;=('Ejercicio 3 - TIR'!$D$24-'Ejercicio 3 - TIR'!$C$24)/('Ejercicio 3 - TIR'!$E$24-'Ejercicio 3 - TIR'!$C$24),'Ejercicio 3 - TIR'!$C$24+SQRT(('Ejercicio 3 - TIR'!$E$24-'Ejercicio 3 - TIR'!$C$24)*('Ejercicio 3 - TIR'!$D$24-'Ejercicio 3 - TIR'!$C$24)*T345),'Ejercicio 3 - TIR'!$E$24-SQRT(('Ejercicio 3 - TIR'!$E$24-'Ejercicio 3 - TIR'!$C$24)*('Ejercicio 3 - TIR'!$E$24-'Ejercicio 3 - TIR'!$D$24)*(1-T345)))</f>
        <v>0.200098808351162</v>
      </c>
      <c r="V345" s="27">
        <f ca="1" t="shared" si="2572"/>
        <v>0.717590051326835</v>
      </c>
      <c r="W345" s="29">
        <f ca="1">IF(V345&lt;=('Ejercicio 3 - TIR'!$D$25-'Ejercicio 3 - TIR'!$C$25)/('Ejercicio 3 - TIR'!$E$25-'Ejercicio 3 - TIR'!$C$25),'Ejercicio 3 - TIR'!$C$25+SQRT(('Ejercicio 3 - TIR'!$E$25-'Ejercicio 3 - TIR'!$C$25)*('Ejercicio 3 - TIR'!$D$25-'Ejercicio 3 - TIR'!$C$25)*V345),'Ejercicio 3 - TIR'!$E$25-SQRT(('Ejercicio 3 - TIR'!$E$25-'Ejercicio 3 - TIR'!$C$25)*('Ejercicio 3 - TIR'!$E$25-'Ejercicio 3 - TIR'!$D$25)*(1-V345)))</f>
        <v>0.218560616730666</v>
      </c>
      <c r="X345" s="27">
        <f ca="1" t="shared" si="2572"/>
        <v>0.290908774250327</v>
      </c>
      <c r="Y345" s="29">
        <f ca="1">IF(X345&lt;=('Ejercicio 3 - TIR'!$D$26-'Ejercicio 3 - TIR'!$C$26)/('Ejercicio 3 - TIR'!$E$26-'Ejercicio 3 - TIR'!$C$26),'Ejercicio 3 - TIR'!$C$26+SQRT(('Ejercicio 3 - TIR'!$E$26-'Ejercicio 3 - TIR'!$C$26)*('Ejercicio 3 - TIR'!$D$26-'Ejercicio 3 - TIR'!$C$26)*X345),'Ejercicio 3 - TIR'!$E$26-SQRT(('Ejercicio 3 - TIR'!$E$26-'Ejercicio 3 - TIR'!$C$26)*('Ejercicio 3 - TIR'!$E$26-'Ejercicio 3 - TIR'!$D$26)*(1-X345)))</f>
        <v>0.218025946736478</v>
      </c>
      <c r="Z345" s="27">
        <f ca="1" t="shared" si="2384"/>
        <v>1.1333308552019</v>
      </c>
      <c r="AA345" s="27">
        <f ca="1" t="shared" si="2385"/>
        <v>1.29077450037261</v>
      </c>
      <c r="AB345" s="27">
        <f ca="1" t="shared" si="2386"/>
        <v>1.54905693974724</v>
      </c>
      <c r="AC345" s="27">
        <f ca="1" t="shared" si="2387"/>
        <v>1.88761977984931</v>
      </c>
      <c r="AD345" s="27">
        <f ca="1" t="shared" si="2388"/>
        <v>2.29916986942946</v>
      </c>
      <c r="AE345" s="26">
        <f ca="1" t="shared" si="2389"/>
        <v>4033.43569492499</v>
      </c>
      <c r="AF345" s="26">
        <f ca="1" t="shared" si="2390"/>
        <v>4593.76528928474</v>
      </c>
      <c r="AG345" s="26">
        <f ca="1" t="shared" si="2391"/>
        <v>5512.97224951555</v>
      </c>
      <c r="AH345" s="26">
        <f ca="1" t="shared" si="2392"/>
        <v>6717.89086438871</v>
      </c>
      <c r="AI345" s="26">
        <f ca="1" t="shared" si="2393"/>
        <v>8182.5653801694</v>
      </c>
      <c r="AJ345" s="28">
        <f ca="1" t="shared" si="2394"/>
        <v>37333.4599355333</v>
      </c>
      <c r="AK345" s="28">
        <f ca="1" t="shared" si="2395"/>
        <v>47005.7112613463</v>
      </c>
      <c r="AL345" s="28">
        <f ca="1" t="shared" si="2396"/>
        <v>60110.2109203006</v>
      </c>
      <c r="AM345" s="28">
        <f ca="1" t="shared" si="2397"/>
        <v>69843.8766161786</v>
      </c>
      <c r="AN345" s="28">
        <f ca="1" t="shared" si="2398"/>
        <v>87058.3543138821</v>
      </c>
      <c r="AO345" s="28">
        <f ca="1">C345/'Ejercicio 3 - TIR'!$D$7</f>
        <v>15850.8118858382</v>
      </c>
      <c r="AP345" s="28">
        <f ca="1" t="shared" si="2399"/>
        <v>21482.6480496951</v>
      </c>
      <c r="AQ345" s="28">
        <f ca="1" t="shared" si="2400"/>
        <v>31154.8993755081</v>
      </c>
      <c r="AR345" s="28">
        <f ca="1" t="shared" si="2401"/>
        <v>44259.3990344624</v>
      </c>
      <c r="AS345" s="28">
        <f ca="1" t="shared" si="2402"/>
        <v>53993.0647303404</v>
      </c>
      <c r="AT345" s="28">
        <f ca="1" t="shared" si="2403"/>
        <v>71207.5424280439</v>
      </c>
      <c r="AU345" s="28">
        <f ca="1">AP345*'Ejercicio 3 - TIR'!$D$5</f>
        <v>10741.3240248475</v>
      </c>
      <c r="AV345" s="28">
        <f ca="1">AQ345*'Ejercicio 3 - TIR'!$D$5</f>
        <v>15577.449687754</v>
      </c>
      <c r="AW345" s="28">
        <f ca="1">AR345*'Ejercicio 3 - TIR'!$D$5</f>
        <v>22129.6995172312</v>
      </c>
      <c r="AX345" s="28">
        <f ca="1">AS345*'Ejercicio 3 - TIR'!$D$5</f>
        <v>26996.5323651702</v>
      </c>
      <c r="AY345" s="28">
        <f ca="1">AT345*'Ejercicio 3 - TIR'!$D$5</f>
        <v>35603.7712140219</v>
      </c>
      <c r="AZ345" s="28">
        <f ca="1" t="shared" ref="AZ345:BD345" si="2573">AJ345-AU345-AE345</f>
        <v>22558.7002157608</v>
      </c>
      <c r="BA345" s="28">
        <f ca="1" t="shared" si="2573"/>
        <v>26834.4962843075</v>
      </c>
      <c r="BB345" s="28">
        <f ca="1" t="shared" si="2573"/>
        <v>32467.5391535539</v>
      </c>
      <c r="BC345" s="28">
        <f ca="1" t="shared" si="2573"/>
        <v>36129.4533866197</v>
      </c>
      <c r="BD345" s="28">
        <f ca="1" t="shared" si="2573"/>
        <v>43272.0177196907</v>
      </c>
      <c r="BE345" s="28">
        <f ca="1" t="shared" ref="BE345:BI345" si="2574">AZ345/Z345</f>
        <v>19904.7790080171</v>
      </c>
      <c r="BF345" s="28">
        <f ca="1" t="shared" si="2574"/>
        <v>20789.4533681609</v>
      </c>
      <c r="BG345" s="28">
        <f ca="1" t="shared" si="2574"/>
        <v>20959.551789524</v>
      </c>
      <c r="BH345" s="28">
        <f ca="1" t="shared" si="2574"/>
        <v>19140.2176287345</v>
      </c>
      <c r="BI345" s="28">
        <f ca="1" t="shared" si="2574"/>
        <v>18820.7136388877</v>
      </c>
      <c r="BJ345" s="28">
        <f ca="1" t="shared" si="2406"/>
        <v>69552.9463604685</v>
      </c>
      <c r="BK345" s="28">
        <f ca="1" t="shared" si="2407"/>
        <v>36443.7090939136</v>
      </c>
      <c r="BL345" s="28">
        <f ca="1" t="shared" si="2408"/>
        <v>105996.655454382</v>
      </c>
      <c r="BM345" s="28">
        <f ca="1">BK345*'Ejercicio 3 - TIR'!$D$5</f>
        <v>18221.8545469568</v>
      </c>
      <c r="BN345" s="28">
        <f ca="1" t="shared" si="2409"/>
        <v>87774.8009074252</v>
      </c>
      <c r="BO345" s="28">
        <f ca="1" t="shared" si="2410"/>
        <v>38176.7359056452</v>
      </c>
      <c r="BP345" s="28">
        <f ca="1" t="shared" si="2411"/>
        <v>-109505.389391917</v>
      </c>
      <c r="BQ345" s="28">
        <f ca="1" t="shared" ref="BQ345:BT345" si="2575">BE345</f>
        <v>19904.7790080171</v>
      </c>
      <c r="BR345" s="28">
        <f ca="1" t="shared" si="2575"/>
        <v>20789.4533681609</v>
      </c>
      <c r="BS345" s="28">
        <f ca="1" t="shared" si="2575"/>
        <v>20959.551789524</v>
      </c>
      <c r="BT345" s="28">
        <f ca="1" t="shared" si="2575"/>
        <v>19140.2176287345</v>
      </c>
      <c r="BU345" s="28">
        <f ca="1" t="shared" si="2413"/>
        <v>56997.4495445329</v>
      </c>
      <c r="BV345" s="30">
        <f ca="1" t="shared" si="2414"/>
        <v>6.88545159950946</v>
      </c>
    </row>
    <row r="346" ht="15" customHeight="1" spans="1:74">
      <c r="A346" s="26">
        <v>345</v>
      </c>
      <c r="B346" s="27">
        <f ca="1" t="shared" ref="B346:F346" si="2576">RAND()</f>
        <v>0.377799873707311</v>
      </c>
      <c r="C346" s="28">
        <f ca="1">IF(B346&lt;=('Ejercicio 3 - TIR'!$D$13-'Ejercicio 3 - TIR'!$C$13)/('Ejercicio 3 - TIR'!$E$13-'Ejercicio 3 - TIR'!$C$13),'Ejercicio 3 - TIR'!$C$13+SQRT(('Ejercicio 3 - TIR'!$E$13-'Ejercicio 3 - TIR'!$C$13)*('Ejercicio 3 - TIR'!$D$13-'Ejercicio 3 - TIR'!$C$13)*B346),'Ejercicio 3 - TIR'!$E$13-SQRT(('Ejercicio 3 - TIR'!$E$13-'Ejercicio 3 - TIR'!$C$13)*('Ejercicio 3 - TIR'!$E$13-'Ejercicio 3 - TIR'!$D$13)*(1-B346)))</f>
        <v>72675.2831386814</v>
      </c>
      <c r="D346" s="27">
        <f ca="1" t="shared" si="2576"/>
        <v>0.243596973769795</v>
      </c>
      <c r="E346" s="28">
        <f ca="1">IF(D346&lt;=('Ejercicio 3 - TIR'!$D$14-'Ejercicio 3 - TIR'!$C$14)/('Ejercicio 3 - TIR'!$E$14-'Ejercicio 3 - TIR'!$C$14),'Ejercicio 3 - TIR'!$C$14+SQRT(('Ejercicio 3 - TIR'!$E$14-'Ejercicio 3 - TIR'!$C$14)*('Ejercicio 3 - TIR'!$D$14-'Ejercicio 3 - TIR'!$C$14)*D346),'Ejercicio 3 - TIR'!$E$14-SQRT(('Ejercicio 3 - TIR'!$E$14-'Ejercicio 3 - TIR'!$C$14)*('Ejercicio 3 - TIR'!$E$14-'Ejercicio 3 - TIR'!$D$14)*(1-D346)))</f>
        <v>29274.3155045849</v>
      </c>
      <c r="F346" s="27">
        <f ca="1" t="shared" si="2576"/>
        <v>0.872239984946898</v>
      </c>
      <c r="G346" s="28">
        <f ca="1">IF(F346&lt;=('Ejercicio 3 - TIR'!$D$18-'Ejercicio 3 - TIR'!$C$18)/('Ejercicio 3 - TIR'!$E$18-'Ejercicio 3 - TIR'!$C$18),'Ejercicio 3 - TIR'!$C$18+SQRT(('Ejercicio 3 - TIR'!$E$18-'Ejercicio 3 - TIR'!$C$18)*('Ejercicio 3 - TIR'!$D$18-'Ejercicio 3 - TIR'!$C$18)*F346),'Ejercicio 3 - TIR'!$E$18-SQRT(('Ejercicio 3 - TIR'!$E$18-'Ejercicio 3 - TIR'!$C$18)*('Ejercicio 3 - TIR'!$E$18-'Ejercicio 3 - TIR'!$D$18)*(1-F346)))</f>
        <v>41904.5192410576</v>
      </c>
      <c r="H346" s="27">
        <f ca="1" t="shared" ref="H346:L346" si="2577">RAND()</f>
        <v>0.309810043529707</v>
      </c>
      <c r="I346" s="28">
        <f ca="1">IF(H346&lt;=('Ejercicio 3 - TIR'!$D$18-'Ejercicio 3 - TIR'!$C$18)/('Ejercicio 3 - TIR'!$E$18-'Ejercicio 3 - TIR'!$C$18),'Ejercicio 3 - TIR'!$C$18+SQRT(('Ejercicio 3 - TIR'!$E$18-'Ejercicio 3 - TIR'!$C$18)*('Ejercicio 3 - TIR'!$D$18-'Ejercicio 3 - TIR'!$C$18)*H346),'Ejercicio 3 - TIR'!$E$18-SQRT(('Ejercicio 3 - TIR'!$E$18-'Ejercicio 3 - TIR'!$C$18)*('Ejercicio 3 - TIR'!$E$18-'Ejercicio 3 - TIR'!$D$18)*(1-H346)))</f>
        <v>36817.0012857162</v>
      </c>
      <c r="J346" s="27">
        <f ca="1" t="shared" si="2577"/>
        <v>0.221354828523824</v>
      </c>
      <c r="K346" s="28">
        <f ca="1">IF(J346&lt;=('Ejercicio 3 - TIR'!$D$18-'Ejercicio 3 - TIR'!$C$18)/('Ejercicio 3 - TIR'!$E$18-'Ejercicio 3 - TIR'!$C$18),'Ejercicio 3 - TIR'!$C$18+SQRT(('Ejercicio 3 - TIR'!$E$18-'Ejercicio 3 - TIR'!$C$18)*('Ejercicio 3 - TIR'!$D$18-'Ejercicio 3 - TIR'!$C$18)*J346),'Ejercicio 3 - TIR'!$E$18-SQRT(('Ejercicio 3 - TIR'!$E$18-'Ejercicio 3 - TIR'!$C$18)*('Ejercicio 3 - TIR'!$E$18-'Ejercicio 3 - TIR'!$D$18)*(1-J346)))</f>
        <v>35762.2239004202</v>
      </c>
      <c r="L346" s="27">
        <f ca="1" t="shared" si="2577"/>
        <v>0.309417763656727</v>
      </c>
      <c r="M346" s="28">
        <f ca="1">IF(L346&lt;=('Ejercicio 3 - TIR'!$D$18-'Ejercicio 3 - TIR'!$C$18)/('Ejercicio 3 - TIR'!$E$18-'Ejercicio 3 - TIR'!$C$18),'Ejercicio 3 - TIR'!$C$18+SQRT(('Ejercicio 3 - TIR'!$E$18-'Ejercicio 3 - TIR'!$C$18)*('Ejercicio 3 - TIR'!$D$18-'Ejercicio 3 - TIR'!$C$18)*L346),'Ejercicio 3 - TIR'!$E$18-SQRT(('Ejercicio 3 - TIR'!$E$18-'Ejercicio 3 - TIR'!$C$18)*('Ejercicio 3 - TIR'!$E$18-'Ejercicio 3 - TIR'!$D$18)*(1-L346)))</f>
        <v>36812.6840928161</v>
      </c>
      <c r="N346" s="27">
        <f ca="1" t="shared" ref="N346:R346" si="2578">RAND()</f>
        <v>0.15879082031658</v>
      </c>
      <c r="O346" s="28">
        <f ca="1">IF(N346&lt;=('Ejercicio 3 - TIR'!$D$18-'Ejercicio 3 - TIR'!$C$18)/('Ejercicio 3 - TIR'!$E$18-'Ejercicio 3 - TIR'!$C$18),'Ejercicio 3 - TIR'!$C$18+SQRT(('Ejercicio 3 - TIR'!$E$18-'Ejercicio 3 - TIR'!$C$18)*('Ejercicio 3 - TIR'!$D$18-'Ejercicio 3 - TIR'!$C$18)*N346),'Ejercicio 3 - TIR'!$E$18-SQRT(('Ejercicio 3 - TIR'!$E$18-'Ejercicio 3 - TIR'!$C$18)*('Ejercicio 3 - TIR'!$E$18-'Ejercicio 3 - TIR'!$D$18)*(1-N346)))</f>
        <v>34880.432670111</v>
      </c>
      <c r="P346" s="27">
        <f ca="1" t="shared" si="2578"/>
        <v>0.0947511037119058</v>
      </c>
      <c r="Q346" s="29">
        <f ca="1">IF(P346&lt;=('Ejercicio 3 - TIR'!$D$22-'Ejercicio 3 - TIR'!$C$22)/('Ejercicio 3 - TIR'!$E$22-'Ejercicio 3 - TIR'!$C$22),'Ejercicio 3 - TIR'!$C$22+SQRT(('Ejercicio 3 - TIR'!$E$22-'Ejercicio 3 - TIR'!$C$22)*('Ejercicio 3 - TIR'!$D$22-'Ejercicio 3 - TIR'!$C$22)*P346),'Ejercicio 3 - TIR'!$E$22-SQRT(('Ejercicio 3 - TIR'!$E$22-'Ejercicio 3 - TIR'!$C$22)*('Ejercicio 3 - TIR'!$E$22-'Ejercicio 3 - TIR'!$D$22)*(1-P346)))</f>
        <v>0.133059555378397</v>
      </c>
      <c r="R346" s="27">
        <f ca="1" t="shared" si="2578"/>
        <v>0.608490976199985</v>
      </c>
      <c r="S346" s="29">
        <f ca="1">IF(R346&lt;=('Ejercicio 3 - TIR'!$D$23-'Ejercicio 3 - TIR'!$C$23)/('Ejercicio 3 - TIR'!$E$23-'Ejercicio 3 - TIR'!$C$23),'Ejercicio 3 - TIR'!$C$23+SQRT(('Ejercicio 3 - TIR'!$E$23-'Ejercicio 3 - TIR'!$C$23)*('Ejercicio 3 - TIR'!$D$23-'Ejercicio 3 - TIR'!$C$23)*R346),'Ejercicio 3 - TIR'!$E$23-SQRT(('Ejercicio 3 - TIR'!$E$23-'Ejercicio 3 - TIR'!$C$23)*('Ejercicio 3 - TIR'!$E$23-'Ejercicio 3 - TIR'!$D$23)*(1-R346)))</f>
        <v>0.153453507899535</v>
      </c>
      <c r="T346" s="27">
        <f ca="1" t="shared" ref="T346:X346" si="2579">RAND()</f>
        <v>0.252920130167726</v>
      </c>
      <c r="U346" s="29">
        <f ca="1">IF(T346&lt;=('Ejercicio 3 - TIR'!$D$24-'Ejercicio 3 - TIR'!$C$24)/('Ejercicio 3 - TIR'!$E$24-'Ejercicio 3 - TIR'!$C$24),'Ejercicio 3 - TIR'!$C$24+SQRT(('Ejercicio 3 - TIR'!$E$24-'Ejercicio 3 - TIR'!$C$24)*('Ejercicio 3 - TIR'!$D$24-'Ejercicio 3 - TIR'!$C$24)*T346),'Ejercicio 3 - TIR'!$E$24-SQRT(('Ejercicio 3 - TIR'!$E$24-'Ejercicio 3 - TIR'!$C$24)*('Ejercicio 3 - TIR'!$E$24-'Ejercicio 3 - TIR'!$D$24)*(1-T346)))</f>
        <v>0.173046307152171</v>
      </c>
      <c r="V346" s="27">
        <f ca="1" t="shared" si="2579"/>
        <v>0.759998880883411</v>
      </c>
      <c r="W346" s="29">
        <f ca="1">IF(V346&lt;=('Ejercicio 3 - TIR'!$D$25-'Ejercicio 3 - TIR'!$C$25)/('Ejercicio 3 - TIR'!$E$25-'Ejercicio 3 - TIR'!$C$25),'Ejercicio 3 - TIR'!$C$25+SQRT(('Ejercicio 3 - TIR'!$E$25-'Ejercicio 3 - TIR'!$C$25)*('Ejercicio 3 - TIR'!$D$25-'Ejercicio 3 - TIR'!$C$25)*V346),'Ejercicio 3 - TIR'!$E$25-SQRT(('Ejercicio 3 - TIR'!$E$25-'Ejercicio 3 - TIR'!$C$25)*('Ejercicio 3 - TIR'!$E$25-'Ejercicio 3 - TIR'!$D$25)*(1-V346)))</f>
        <v>0.221017178934616</v>
      </c>
      <c r="X346" s="27">
        <f ca="1" t="shared" si="2579"/>
        <v>0.0010045643808072</v>
      </c>
      <c r="Y346" s="29">
        <f ca="1">IF(X346&lt;=('Ejercicio 3 - TIR'!$D$26-'Ejercicio 3 - TIR'!$C$26)/('Ejercicio 3 - TIR'!$E$26-'Ejercicio 3 - TIR'!$C$26),'Ejercicio 3 - TIR'!$C$26+SQRT(('Ejercicio 3 - TIR'!$E$26-'Ejercicio 3 - TIR'!$C$26)*('Ejercicio 3 - TIR'!$D$26-'Ejercicio 3 - TIR'!$C$26)*X346),'Ejercicio 3 - TIR'!$E$26-SQRT(('Ejercicio 3 - TIR'!$E$26-'Ejercicio 3 - TIR'!$C$26)*('Ejercicio 3 - TIR'!$E$26-'Ejercicio 3 - TIR'!$D$26)*(1-X346)))</f>
        <v>0.191646913424616</v>
      </c>
      <c r="Z346" s="27">
        <f ca="1" t="shared" si="2384"/>
        <v>1.1330595553784</v>
      </c>
      <c r="AA346" s="27">
        <f ca="1" t="shared" si="2385"/>
        <v>1.3069315188103</v>
      </c>
      <c r="AB346" s="27">
        <f ca="1" t="shared" si="2386"/>
        <v>1.5330911918412</v>
      </c>
      <c r="AC346" s="27">
        <f ca="1" t="shared" si="2387"/>
        <v>1.87193068211145</v>
      </c>
      <c r="AD346" s="27">
        <f ca="1" t="shared" si="2388"/>
        <v>2.23068041948295</v>
      </c>
      <c r="AE346" s="26">
        <f ca="1" t="shared" si="2389"/>
        <v>3895.22740504699</v>
      </c>
      <c r="AF346" s="26">
        <f ca="1" t="shared" si="2390"/>
        <v>4492.96371441786</v>
      </c>
      <c r="AG346" s="26">
        <f ca="1" t="shared" si="2391"/>
        <v>5270.45449336657</v>
      </c>
      <c r="AH346" s="26">
        <f ca="1" t="shared" si="2392"/>
        <v>6435.31547719372</v>
      </c>
      <c r="AI346" s="26">
        <f ca="1" t="shared" si="2393"/>
        <v>7668.62382531155</v>
      </c>
      <c r="AJ346" s="28">
        <f ca="1" t="shared" si="2394"/>
        <v>47480.3159396182</v>
      </c>
      <c r="AK346" s="28">
        <f ca="1" t="shared" si="2395"/>
        <v>48117.2994083818</v>
      </c>
      <c r="AL346" s="28">
        <f ca="1" t="shared" si="2396"/>
        <v>54826.7504623871</v>
      </c>
      <c r="AM346" s="28">
        <f ca="1" t="shared" si="2397"/>
        <v>68910.7928442186</v>
      </c>
      <c r="AN346" s="28">
        <f ca="1" t="shared" si="2398"/>
        <v>77807.0981803099</v>
      </c>
      <c r="AO346" s="28">
        <f ca="1">C346/'Ejercicio 3 - TIR'!$D$7</f>
        <v>14535.0566277363</v>
      </c>
      <c r="AP346" s="28">
        <f ca="1" t="shared" si="2399"/>
        <v>32945.2593118819</v>
      </c>
      <c r="AQ346" s="28">
        <f ca="1" t="shared" si="2400"/>
        <v>33582.2427806455</v>
      </c>
      <c r="AR346" s="28">
        <f ca="1" t="shared" si="2401"/>
        <v>40291.6938346508</v>
      </c>
      <c r="AS346" s="28">
        <f ca="1" t="shared" si="2402"/>
        <v>54375.7362164823</v>
      </c>
      <c r="AT346" s="28">
        <f ca="1" t="shared" si="2403"/>
        <v>63272.0415525737</v>
      </c>
      <c r="AU346" s="28">
        <f ca="1">AP346*'Ejercicio 3 - TIR'!$D$5</f>
        <v>16472.629655941</v>
      </c>
      <c r="AV346" s="28">
        <f ca="1">AQ346*'Ejercicio 3 - TIR'!$D$5</f>
        <v>16791.1213903228</v>
      </c>
      <c r="AW346" s="28">
        <f ca="1">AR346*'Ejercicio 3 - TIR'!$D$5</f>
        <v>20145.8469173254</v>
      </c>
      <c r="AX346" s="28">
        <f ca="1">AS346*'Ejercicio 3 - TIR'!$D$5</f>
        <v>27187.8681082411</v>
      </c>
      <c r="AY346" s="28">
        <f ca="1">AT346*'Ejercicio 3 - TIR'!$D$5</f>
        <v>31636.0207762868</v>
      </c>
      <c r="AZ346" s="28">
        <f ca="1" t="shared" ref="AZ346:BD346" si="2580">AJ346-AU346-AE346</f>
        <v>27112.4588786303</v>
      </c>
      <c r="BA346" s="28">
        <f ca="1" t="shared" si="2580"/>
        <v>26833.2143036412</v>
      </c>
      <c r="BB346" s="28">
        <f ca="1" t="shared" si="2580"/>
        <v>29410.4490516951</v>
      </c>
      <c r="BC346" s="28">
        <f ca="1" t="shared" si="2580"/>
        <v>35287.6092587837</v>
      </c>
      <c r="BD346" s="28">
        <f ca="1" t="shared" si="2580"/>
        <v>38502.4535787116</v>
      </c>
      <c r="BE346" s="28">
        <f ca="1" t="shared" ref="BE346:BI346" si="2581">AZ346/Z346</f>
        <v>23928.5382219611</v>
      </c>
      <c r="BF346" s="28">
        <f ca="1" t="shared" si="2581"/>
        <v>20531.4616086905</v>
      </c>
      <c r="BG346" s="28">
        <f ca="1" t="shared" si="2581"/>
        <v>19183.7571099564</v>
      </c>
      <c r="BH346" s="28">
        <f ca="1" t="shared" si="2581"/>
        <v>18850.9166477152</v>
      </c>
      <c r="BI346" s="28">
        <f ca="1" t="shared" si="2581"/>
        <v>17260.4077403594</v>
      </c>
      <c r="BJ346" s="28">
        <f ca="1" t="shared" si="2406"/>
        <v>65301.6423898435</v>
      </c>
      <c r="BK346" s="28">
        <f ca="1" t="shared" si="2407"/>
        <v>32423.0662155672</v>
      </c>
      <c r="BL346" s="28">
        <f ca="1" t="shared" si="2408"/>
        <v>97724.7086054107</v>
      </c>
      <c r="BM346" s="28">
        <f ca="1">BK346*'Ejercicio 3 - TIR'!$D$5</f>
        <v>16211.5331077836</v>
      </c>
      <c r="BN346" s="28">
        <f ca="1" t="shared" si="2409"/>
        <v>81513.1754976271</v>
      </c>
      <c r="BO346" s="28">
        <f ca="1" t="shared" si="2410"/>
        <v>36541.843818453</v>
      </c>
      <c r="BP346" s="28">
        <f ca="1" t="shared" si="2411"/>
        <v>-101949.598643266</v>
      </c>
      <c r="BQ346" s="28">
        <f ca="1" t="shared" ref="BQ346:BT346" si="2582">BE346</f>
        <v>23928.5382219611</v>
      </c>
      <c r="BR346" s="28">
        <f ca="1" t="shared" si="2582"/>
        <v>20531.4616086905</v>
      </c>
      <c r="BS346" s="28">
        <f ca="1" t="shared" si="2582"/>
        <v>19183.7571099564</v>
      </c>
      <c r="BT346" s="28">
        <f ca="1" t="shared" si="2582"/>
        <v>18850.9166477152</v>
      </c>
      <c r="BU346" s="28">
        <f ca="1" t="shared" si="2413"/>
        <v>53802.2515588124</v>
      </c>
      <c r="BV346" s="30">
        <f ca="1" t="shared" si="2414"/>
        <v>9.13941218252767</v>
      </c>
    </row>
    <row r="347" ht="15" customHeight="1" spans="1:74">
      <c r="A347" s="26">
        <v>346</v>
      </c>
      <c r="B347" s="27">
        <f ca="1" t="shared" ref="B347:F347" si="2583">RAND()</f>
        <v>0.168811258076391</v>
      </c>
      <c r="C347" s="28">
        <f ca="1">IF(B347&lt;=('Ejercicio 3 - TIR'!$D$13-'Ejercicio 3 - TIR'!$C$13)/('Ejercicio 3 - TIR'!$E$13-'Ejercicio 3 - TIR'!$C$13),'Ejercicio 3 - TIR'!$C$13+SQRT(('Ejercicio 3 - TIR'!$E$13-'Ejercicio 3 - TIR'!$C$13)*('Ejercicio 3 - TIR'!$D$13-'Ejercicio 3 - TIR'!$C$13)*B347),'Ejercicio 3 - TIR'!$E$13-SQRT(('Ejercicio 3 - TIR'!$E$13-'Ejercicio 3 - TIR'!$C$13)*('Ejercicio 3 - TIR'!$E$13-'Ejercicio 3 - TIR'!$D$13)*(1-B347)))</f>
        <v>68217.3294463929</v>
      </c>
      <c r="D347" s="27">
        <f ca="1" t="shared" si="2583"/>
        <v>0.718976131236156</v>
      </c>
      <c r="E347" s="28">
        <f ca="1">IF(D347&lt;=('Ejercicio 3 - TIR'!$D$14-'Ejercicio 3 - TIR'!$C$14)/('Ejercicio 3 - TIR'!$E$14-'Ejercicio 3 - TIR'!$C$14),'Ejercicio 3 - TIR'!$C$14+SQRT(('Ejercicio 3 - TIR'!$E$14-'Ejercicio 3 - TIR'!$C$14)*('Ejercicio 3 - TIR'!$D$14-'Ejercicio 3 - TIR'!$C$14)*D347),'Ejercicio 3 - TIR'!$E$14-SQRT(('Ejercicio 3 - TIR'!$E$14-'Ejercicio 3 - TIR'!$C$14)*('Ejercicio 3 - TIR'!$E$14-'Ejercicio 3 - TIR'!$D$14)*(1-D347)))</f>
        <v>33507.4211352825</v>
      </c>
      <c r="F347" s="27">
        <f ca="1" t="shared" si="2583"/>
        <v>0.691704963659281</v>
      </c>
      <c r="G347" s="28">
        <f ca="1">IF(F347&lt;=('Ejercicio 3 - TIR'!$D$18-'Ejercicio 3 - TIR'!$C$18)/('Ejercicio 3 - TIR'!$E$18-'Ejercicio 3 - TIR'!$C$18),'Ejercicio 3 - TIR'!$C$18+SQRT(('Ejercicio 3 - TIR'!$E$18-'Ejercicio 3 - TIR'!$C$18)*('Ejercicio 3 - TIR'!$D$18-'Ejercicio 3 - TIR'!$C$18)*F347),'Ejercicio 3 - TIR'!$E$18-SQRT(('Ejercicio 3 - TIR'!$E$18-'Ejercicio 3 - TIR'!$C$18)*('Ejercicio 3 - TIR'!$E$18-'Ejercicio 3 - TIR'!$D$18)*(1-F347)))</f>
        <v>40191.4526387324</v>
      </c>
      <c r="H347" s="27">
        <f ca="1" t="shared" ref="H347:L347" si="2584">RAND()</f>
        <v>0.180950347602702</v>
      </c>
      <c r="I347" s="28">
        <f ca="1">IF(H347&lt;=('Ejercicio 3 - TIR'!$D$18-'Ejercicio 3 - TIR'!$C$18)/('Ejercicio 3 - TIR'!$E$18-'Ejercicio 3 - TIR'!$C$18),'Ejercicio 3 - TIR'!$C$18+SQRT(('Ejercicio 3 - TIR'!$E$18-'Ejercicio 3 - TIR'!$C$18)*('Ejercicio 3 - TIR'!$D$18-'Ejercicio 3 - TIR'!$C$18)*H347),'Ejercicio 3 - TIR'!$E$18-SQRT(('Ejercicio 3 - TIR'!$E$18-'Ejercicio 3 - TIR'!$C$18)*('Ejercicio 3 - TIR'!$E$18-'Ejercicio 3 - TIR'!$D$18)*(1-H347)))</f>
        <v>35209.8514508962</v>
      </c>
      <c r="J347" s="27">
        <f ca="1" t="shared" si="2584"/>
        <v>0.212373041623006</v>
      </c>
      <c r="K347" s="28">
        <f ca="1">IF(J347&lt;=('Ejercicio 3 - TIR'!$D$18-'Ejercicio 3 - TIR'!$C$18)/('Ejercicio 3 - TIR'!$E$18-'Ejercicio 3 - TIR'!$C$18),'Ejercicio 3 - TIR'!$C$18+SQRT(('Ejercicio 3 - TIR'!$E$18-'Ejercicio 3 - TIR'!$C$18)*('Ejercicio 3 - TIR'!$D$18-'Ejercicio 3 - TIR'!$C$18)*J347),'Ejercicio 3 - TIR'!$E$18-SQRT(('Ejercicio 3 - TIR'!$E$18-'Ejercicio 3 - TIR'!$C$18)*('Ejercicio 3 - TIR'!$E$18-'Ejercicio 3 - TIR'!$D$18)*(1-J347)))</f>
        <v>35644.1080999083</v>
      </c>
      <c r="L347" s="27">
        <f ca="1" t="shared" si="2584"/>
        <v>0.988726873427156</v>
      </c>
      <c r="M347" s="28">
        <f ca="1">IF(L347&lt;=('Ejercicio 3 - TIR'!$D$18-'Ejercicio 3 - TIR'!$C$18)/('Ejercicio 3 - TIR'!$E$18-'Ejercicio 3 - TIR'!$C$18),'Ejercicio 3 - TIR'!$C$18+SQRT(('Ejercicio 3 - TIR'!$E$18-'Ejercicio 3 - TIR'!$C$18)*('Ejercicio 3 - TIR'!$D$18-'Ejercicio 3 - TIR'!$C$18)*L347),'Ejercicio 3 - TIR'!$E$18-SQRT(('Ejercicio 3 - TIR'!$E$18-'Ejercicio 3 - TIR'!$C$18)*('Ejercicio 3 - TIR'!$E$18-'Ejercicio 3 - TIR'!$D$18)*(1-L347)))</f>
        <v>44080.4976927906</v>
      </c>
      <c r="N347" s="27">
        <f ca="1" t="shared" ref="N347:R347" si="2585">RAND()</f>
        <v>0.0185188347434924</v>
      </c>
      <c r="O347" s="28">
        <f ca="1">IF(N347&lt;=('Ejercicio 3 - TIR'!$D$18-'Ejercicio 3 - TIR'!$C$18)/('Ejercicio 3 - TIR'!$E$18-'Ejercicio 3 - TIR'!$C$18),'Ejercicio 3 - TIR'!$C$18+SQRT(('Ejercicio 3 - TIR'!$E$18-'Ejercicio 3 - TIR'!$C$18)*('Ejercicio 3 - TIR'!$D$18-'Ejercicio 3 - TIR'!$C$18)*N347),'Ejercicio 3 - TIR'!$E$18-SQRT(('Ejercicio 3 - TIR'!$E$18-'Ejercicio 3 - TIR'!$C$18)*('Ejercicio 3 - TIR'!$E$18-'Ejercicio 3 - TIR'!$D$18)*(1-N347)))</f>
        <v>31666.6808967297</v>
      </c>
      <c r="P347" s="27">
        <f ca="1" t="shared" si="2585"/>
        <v>0.512503758007484</v>
      </c>
      <c r="Q347" s="29">
        <f ca="1">IF(P347&lt;=('Ejercicio 3 - TIR'!$D$22-'Ejercicio 3 - TIR'!$C$22)/('Ejercicio 3 - TIR'!$E$22-'Ejercicio 3 - TIR'!$C$22),'Ejercicio 3 - TIR'!$C$22+SQRT(('Ejercicio 3 - TIR'!$E$22-'Ejercicio 3 - TIR'!$C$22)*('Ejercicio 3 - TIR'!$D$22-'Ejercicio 3 - TIR'!$C$22)*P347),'Ejercicio 3 - TIR'!$E$22-SQRT(('Ejercicio 3 - TIR'!$E$22-'Ejercicio 3 - TIR'!$C$22)*('Ejercicio 3 - TIR'!$E$22-'Ejercicio 3 - TIR'!$D$22)*(1-P347)))</f>
        <v>0.150377487689486</v>
      </c>
      <c r="R347" s="27">
        <f ca="1" t="shared" si="2585"/>
        <v>0.28132754642421</v>
      </c>
      <c r="S347" s="29">
        <f ca="1">IF(R347&lt;=('Ejercicio 3 - TIR'!$D$23-'Ejercicio 3 - TIR'!$C$23)/('Ejercicio 3 - TIR'!$E$23-'Ejercicio 3 - TIR'!$C$23),'Ejercicio 3 - TIR'!$C$23+SQRT(('Ejercicio 3 - TIR'!$E$23-'Ejercicio 3 - TIR'!$C$23)*('Ejercicio 3 - TIR'!$D$23-'Ejercicio 3 - TIR'!$C$23)*R347),'Ejercicio 3 - TIR'!$E$23-SQRT(('Ejercicio 3 - TIR'!$E$23-'Ejercicio 3 - TIR'!$C$23)*('Ejercicio 3 - TIR'!$E$23-'Ejercicio 3 - TIR'!$D$23)*(1-R347)))</f>
        <v>0.142503101643186</v>
      </c>
      <c r="T347" s="27">
        <f ca="1" t="shared" ref="T347:X347" si="2586">RAND()</f>
        <v>0.340110338780248</v>
      </c>
      <c r="U347" s="29">
        <f ca="1">IF(T347&lt;=('Ejercicio 3 - TIR'!$D$24-'Ejercicio 3 - TIR'!$C$24)/('Ejercicio 3 - TIR'!$E$24-'Ejercicio 3 - TIR'!$C$24),'Ejercicio 3 - TIR'!$C$24+SQRT(('Ejercicio 3 - TIR'!$E$24-'Ejercicio 3 - TIR'!$C$24)*('Ejercicio 3 - TIR'!$D$24-'Ejercicio 3 - TIR'!$C$24)*T347),'Ejercicio 3 - TIR'!$E$24-SQRT(('Ejercicio 3 - TIR'!$E$24-'Ejercicio 3 - TIR'!$C$24)*('Ejercicio 3 - TIR'!$E$24-'Ejercicio 3 - TIR'!$D$24)*(1-T347)))</f>
        <v>0.176725113871385</v>
      </c>
      <c r="V347" s="27">
        <f ca="1" t="shared" si="2586"/>
        <v>0.113085332758912</v>
      </c>
      <c r="W347" s="29">
        <f ca="1">IF(V347&lt;=('Ejercicio 3 - TIR'!$D$25-'Ejercicio 3 - TIR'!$C$25)/('Ejercicio 3 - TIR'!$E$25-'Ejercicio 3 - TIR'!$C$25),'Ejercicio 3 - TIR'!$C$25+SQRT(('Ejercicio 3 - TIR'!$E$25-'Ejercicio 3 - TIR'!$C$25)*('Ejercicio 3 - TIR'!$D$25-'Ejercicio 3 - TIR'!$C$25)*V347),'Ejercicio 3 - TIR'!$E$25-SQRT(('Ejercicio 3 - TIR'!$E$25-'Ejercicio 3 - TIR'!$C$25)*('Ejercicio 3 - TIR'!$E$25-'Ejercicio 3 - TIR'!$D$25)*(1-V347)))</f>
        <v>0.192582506342636</v>
      </c>
      <c r="X347" s="27">
        <f ca="1" t="shared" si="2586"/>
        <v>0.645257866517291</v>
      </c>
      <c r="Y347" s="29">
        <f ca="1">IF(X347&lt;=('Ejercicio 3 - TIR'!$D$26-'Ejercicio 3 - TIR'!$C$26)/('Ejercicio 3 - TIR'!$E$26-'Ejercicio 3 - TIR'!$C$26),'Ejercicio 3 - TIR'!$C$26+SQRT(('Ejercicio 3 - TIR'!$E$26-'Ejercicio 3 - TIR'!$C$26)*('Ejercicio 3 - TIR'!$D$26-'Ejercicio 3 - TIR'!$C$26)*X347),'Ejercicio 3 - TIR'!$E$26-SQRT(('Ejercicio 3 - TIR'!$E$26-'Ejercicio 3 - TIR'!$C$26)*('Ejercicio 3 - TIR'!$E$26-'Ejercicio 3 - TIR'!$D$26)*(1-X347)))</f>
        <v>0.236232346181151</v>
      </c>
      <c r="Z347" s="27">
        <f ca="1" t="shared" si="2384"/>
        <v>1.15037748768949</v>
      </c>
      <c r="AA347" s="27">
        <f ca="1" t="shared" si="2385"/>
        <v>1.31430984774573</v>
      </c>
      <c r="AB347" s="27">
        <f ca="1" t="shared" si="2386"/>
        <v>1.54658140525088</v>
      </c>
      <c r="AC347" s="27">
        <f ca="1" t="shared" si="2387"/>
        <v>1.84442592853701</v>
      </c>
      <c r="AD347" s="27">
        <f ca="1" t="shared" si="2388"/>
        <v>2.28013899299266</v>
      </c>
      <c r="AE347" s="26">
        <f ca="1" t="shared" si="2389"/>
        <v>5038.76180927738</v>
      </c>
      <c r="AF347" s="26">
        <f ca="1" t="shared" si="2390"/>
        <v>5756.80099554064</v>
      </c>
      <c r="AG347" s="26">
        <f ca="1" t="shared" si="2391"/>
        <v>6774.17230701246</v>
      </c>
      <c r="AH347" s="26">
        <f ca="1" t="shared" si="2392"/>
        <v>8078.7593882938</v>
      </c>
      <c r="AI347" s="26">
        <f ca="1" t="shared" si="2393"/>
        <v>9987.22367282344</v>
      </c>
      <c r="AJ347" s="28">
        <f ca="1" t="shared" si="2394"/>
        <v>46235.3423131359</v>
      </c>
      <c r="AK347" s="28">
        <f ca="1" t="shared" si="2395"/>
        <v>46276.6544995773</v>
      </c>
      <c r="AL347" s="28">
        <f ca="1" t="shared" si="2396"/>
        <v>55126.5147940706</v>
      </c>
      <c r="AM347" s="28">
        <f ca="1" t="shared" si="2397"/>
        <v>81303.2128873991</v>
      </c>
      <c r="AN347" s="28">
        <f ca="1" t="shared" si="2398"/>
        <v>72204.4338912893</v>
      </c>
      <c r="AO347" s="28">
        <f ca="1">C347/'Ejercicio 3 - TIR'!$D$7</f>
        <v>13643.4658892786</v>
      </c>
      <c r="AP347" s="28">
        <f ca="1" t="shared" si="2399"/>
        <v>32591.8764238573</v>
      </c>
      <c r="AQ347" s="28">
        <f ca="1" t="shared" si="2400"/>
        <v>32633.1886102987</v>
      </c>
      <c r="AR347" s="28">
        <f ca="1" t="shared" si="2401"/>
        <v>41483.048904792</v>
      </c>
      <c r="AS347" s="28">
        <f ca="1" t="shared" si="2402"/>
        <v>67659.7469981205</v>
      </c>
      <c r="AT347" s="28">
        <f ca="1" t="shared" si="2403"/>
        <v>58560.9680020107</v>
      </c>
      <c r="AU347" s="28">
        <f ca="1">AP347*'Ejercicio 3 - TIR'!$D$5</f>
        <v>16295.9382119287</v>
      </c>
      <c r="AV347" s="28">
        <f ca="1">AQ347*'Ejercicio 3 - TIR'!$D$5</f>
        <v>16316.5943051494</v>
      </c>
      <c r="AW347" s="28">
        <f ca="1">AR347*'Ejercicio 3 - TIR'!$D$5</f>
        <v>20741.524452396</v>
      </c>
      <c r="AX347" s="28">
        <f ca="1">AS347*'Ejercicio 3 - TIR'!$D$5</f>
        <v>33829.8734990603</v>
      </c>
      <c r="AY347" s="28">
        <f ca="1">AT347*'Ejercicio 3 - TIR'!$D$5</f>
        <v>29280.4840010053</v>
      </c>
      <c r="AZ347" s="28">
        <f ca="1" t="shared" ref="AZ347:BD347" si="2587">AJ347-AU347-AE347</f>
        <v>24900.6422919299</v>
      </c>
      <c r="BA347" s="28">
        <f ca="1" t="shared" si="2587"/>
        <v>24203.2591988873</v>
      </c>
      <c r="BB347" s="28">
        <f ca="1" t="shared" si="2587"/>
        <v>27610.8180346621</v>
      </c>
      <c r="BC347" s="28">
        <f ca="1" t="shared" si="2587"/>
        <v>39394.580000045</v>
      </c>
      <c r="BD347" s="28">
        <f ca="1" t="shared" si="2587"/>
        <v>32936.7262174605</v>
      </c>
      <c r="BE347" s="28">
        <f ca="1" t="shared" ref="BE347:BI347" si="2588">AZ347/Z347</f>
        <v>21645.6272470547</v>
      </c>
      <c r="BF347" s="28">
        <f ca="1" t="shared" si="2588"/>
        <v>18415.1851562248</v>
      </c>
      <c r="BG347" s="28">
        <f ca="1" t="shared" si="2588"/>
        <v>17852.806157451</v>
      </c>
      <c r="BH347" s="28">
        <f ca="1" t="shared" si="2588"/>
        <v>21358.7216437</v>
      </c>
      <c r="BI347" s="28">
        <f ca="1" t="shared" si="2588"/>
        <v>14445.0519545878</v>
      </c>
      <c r="BJ347" s="28">
        <f ca="1" t="shared" si="2406"/>
        <v>76401.577485184</v>
      </c>
      <c r="BK347" s="28">
        <f ca="1" t="shared" si="2407"/>
        <v>31108.9985737094</v>
      </c>
      <c r="BL347" s="28">
        <f ca="1" t="shared" si="2408"/>
        <v>107510.576058893</v>
      </c>
      <c r="BM347" s="28">
        <f ca="1">BK347*'Ejercicio 3 - TIR'!$D$5</f>
        <v>15554.4992868547</v>
      </c>
      <c r="BN347" s="28">
        <f ca="1" t="shared" si="2409"/>
        <v>91956.0767720387</v>
      </c>
      <c r="BO347" s="28">
        <f ca="1" t="shared" si="2410"/>
        <v>40329.1540799218</v>
      </c>
      <c r="BP347" s="28">
        <f ca="1" t="shared" si="2411"/>
        <v>-101724.750581675</v>
      </c>
      <c r="BQ347" s="28">
        <f ca="1" t="shared" ref="BQ347:BT347" si="2589">BE347</f>
        <v>21645.6272470547</v>
      </c>
      <c r="BR347" s="28">
        <f ca="1" t="shared" si="2589"/>
        <v>18415.1851562248</v>
      </c>
      <c r="BS347" s="28">
        <f ca="1" t="shared" si="2589"/>
        <v>17852.806157451</v>
      </c>
      <c r="BT347" s="28">
        <f ca="1" t="shared" si="2589"/>
        <v>21358.7216437</v>
      </c>
      <c r="BU347" s="28">
        <f ca="1" t="shared" si="2413"/>
        <v>54774.2060345096</v>
      </c>
      <c r="BV347" s="30">
        <f ca="1" t="shared" si="2414"/>
        <v>8.39860173042222</v>
      </c>
    </row>
    <row r="348" ht="15" customHeight="1" spans="1:74">
      <c r="A348" s="26">
        <v>347</v>
      </c>
      <c r="B348" s="27">
        <f ca="1" t="shared" ref="B348:F348" si="2590">RAND()</f>
        <v>0.726396282824231</v>
      </c>
      <c r="C348" s="28">
        <f ca="1">IF(B348&lt;=('Ejercicio 3 - TIR'!$D$13-'Ejercicio 3 - TIR'!$C$13)/('Ejercicio 3 - TIR'!$E$13-'Ejercicio 3 - TIR'!$C$13),'Ejercicio 3 - TIR'!$C$13+SQRT(('Ejercicio 3 - TIR'!$E$13-'Ejercicio 3 - TIR'!$C$13)*('Ejercicio 3 - TIR'!$D$13-'Ejercicio 3 - TIR'!$C$13)*B348),'Ejercicio 3 - TIR'!$E$13-SQRT(('Ejercicio 3 - TIR'!$E$13-'Ejercicio 3 - TIR'!$C$13)*('Ejercicio 3 - TIR'!$E$13-'Ejercicio 3 - TIR'!$D$13)*(1-B348)))</f>
        <v>81880.2742677787</v>
      </c>
      <c r="D348" s="27">
        <f ca="1" t="shared" si="2590"/>
        <v>0.82959943612925</v>
      </c>
      <c r="E348" s="28">
        <f ca="1">IF(D348&lt;=('Ejercicio 3 - TIR'!$D$14-'Ejercicio 3 - TIR'!$C$14)/('Ejercicio 3 - TIR'!$E$14-'Ejercicio 3 - TIR'!$C$14),'Ejercicio 3 - TIR'!$C$14+SQRT(('Ejercicio 3 - TIR'!$E$14-'Ejercicio 3 - TIR'!$C$14)*('Ejercicio 3 - TIR'!$D$14-'Ejercicio 3 - TIR'!$C$14)*D348),'Ejercicio 3 - TIR'!$E$14-SQRT(('Ejercicio 3 - TIR'!$E$14-'Ejercicio 3 - TIR'!$C$14)*('Ejercicio 3 - TIR'!$E$14-'Ejercicio 3 - TIR'!$D$14)*(1-D348)))</f>
        <v>34944.3017712078</v>
      </c>
      <c r="F348" s="27">
        <f ca="1" t="shared" si="2590"/>
        <v>0.856623279631106</v>
      </c>
      <c r="G348" s="28">
        <f ca="1">IF(F348&lt;=('Ejercicio 3 - TIR'!$D$18-'Ejercicio 3 - TIR'!$C$18)/('Ejercicio 3 - TIR'!$E$18-'Ejercicio 3 - TIR'!$C$18),'Ejercicio 3 - TIR'!$C$18+SQRT(('Ejercicio 3 - TIR'!$E$18-'Ejercicio 3 - TIR'!$C$18)*('Ejercicio 3 - TIR'!$D$18-'Ejercicio 3 - TIR'!$C$18)*F348),'Ejercicio 3 - TIR'!$E$18-SQRT(('Ejercicio 3 - TIR'!$E$18-'Ejercicio 3 - TIR'!$C$18)*('Ejercicio 3 - TIR'!$E$18-'Ejercicio 3 - TIR'!$D$18)*(1-F348)))</f>
        <v>41720.7845408288</v>
      </c>
      <c r="H348" s="27">
        <f ca="1" t="shared" ref="H348:L348" si="2591">RAND()</f>
        <v>0.56373957429475</v>
      </c>
      <c r="I348" s="28">
        <f ca="1">IF(H348&lt;=('Ejercicio 3 - TIR'!$D$18-'Ejercicio 3 - TIR'!$C$18)/('Ejercicio 3 - TIR'!$E$18-'Ejercicio 3 - TIR'!$C$18),'Ejercicio 3 - TIR'!$C$18+SQRT(('Ejercicio 3 - TIR'!$E$18-'Ejercicio 3 - TIR'!$C$18)*('Ejercicio 3 - TIR'!$D$18-'Ejercicio 3 - TIR'!$C$18)*H348),'Ejercicio 3 - TIR'!$E$18-SQRT(('Ejercicio 3 - TIR'!$E$18-'Ejercicio 3 - TIR'!$C$18)*('Ejercicio 3 - TIR'!$E$18-'Ejercicio 3 - TIR'!$D$18)*(1-H348)))</f>
        <v>39195.7020473813</v>
      </c>
      <c r="J348" s="27">
        <f ca="1" t="shared" si="2591"/>
        <v>0.863870820969513</v>
      </c>
      <c r="K348" s="28">
        <f ca="1">IF(J348&lt;=('Ejercicio 3 - TIR'!$D$18-'Ejercicio 3 - TIR'!$C$18)/('Ejercicio 3 - TIR'!$E$18-'Ejercicio 3 - TIR'!$C$18),'Ejercicio 3 - TIR'!$C$18+SQRT(('Ejercicio 3 - TIR'!$E$18-'Ejercicio 3 - TIR'!$C$18)*('Ejercicio 3 - TIR'!$D$18-'Ejercicio 3 - TIR'!$C$18)*J348),'Ejercicio 3 - TIR'!$E$18-SQRT(('Ejercicio 3 - TIR'!$E$18-'Ejercicio 3 - TIR'!$C$18)*('Ejercicio 3 - TIR'!$E$18-'Ejercicio 3 - TIR'!$D$18)*(1-J348)))</f>
        <v>41804.7396933448</v>
      </c>
      <c r="L348" s="27">
        <f ca="1" t="shared" si="2591"/>
        <v>0.774959041341227</v>
      </c>
      <c r="M348" s="28">
        <f ca="1">IF(L348&lt;=('Ejercicio 3 - TIR'!$D$18-'Ejercicio 3 - TIR'!$C$18)/('Ejercicio 3 - TIR'!$E$18-'Ejercicio 3 - TIR'!$C$18),'Ejercicio 3 - TIR'!$C$18+SQRT(('Ejercicio 3 - TIR'!$E$18-'Ejercicio 3 - TIR'!$C$18)*('Ejercicio 3 - TIR'!$D$18-'Ejercicio 3 - TIR'!$C$18)*L348),'Ejercicio 3 - TIR'!$E$18-SQRT(('Ejercicio 3 - TIR'!$E$18-'Ejercicio 3 - TIR'!$C$18)*('Ejercicio 3 - TIR'!$E$18-'Ejercicio 3 - TIR'!$D$18)*(1-L348)))</f>
        <v>40891.7069360368</v>
      </c>
      <c r="N348" s="27">
        <f ca="1" t="shared" ref="N348:R348" si="2592">RAND()</f>
        <v>0.0366331933382473</v>
      </c>
      <c r="O348" s="28">
        <f ca="1">IF(N348&lt;=('Ejercicio 3 - TIR'!$D$18-'Ejercicio 3 - TIR'!$C$18)/('Ejercicio 3 - TIR'!$E$18-'Ejercicio 3 - TIR'!$C$18),'Ejercicio 3 - TIR'!$C$18+SQRT(('Ejercicio 3 - TIR'!$E$18-'Ejercicio 3 - TIR'!$C$18)*('Ejercicio 3 - TIR'!$D$18-'Ejercicio 3 - TIR'!$C$18)*N348),'Ejercicio 3 - TIR'!$E$18-SQRT(('Ejercicio 3 - TIR'!$E$18-'Ejercicio 3 - TIR'!$C$18)*('Ejercicio 3 - TIR'!$E$18-'Ejercicio 3 - TIR'!$D$18)*(1-N348)))</f>
        <v>32344.1371548476</v>
      </c>
      <c r="P348" s="27">
        <f ca="1" t="shared" si="2592"/>
        <v>0.554510121050753</v>
      </c>
      <c r="Q348" s="29">
        <f ca="1">IF(P348&lt;=('Ejercicio 3 - TIR'!$D$22-'Ejercicio 3 - TIR'!$C$22)/('Ejercicio 3 - TIR'!$E$22-'Ejercicio 3 - TIR'!$C$22),'Ejercicio 3 - TIR'!$C$22+SQRT(('Ejercicio 3 - TIR'!$E$22-'Ejercicio 3 - TIR'!$C$22)*('Ejercicio 3 - TIR'!$D$22-'Ejercicio 3 - TIR'!$C$22)*P348),'Ejercicio 3 - TIR'!$E$22-SQRT(('Ejercicio 3 - TIR'!$E$22-'Ejercicio 3 - TIR'!$C$22)*('Ejercicio 3 - TIR'!$E$22-'Ejercicio 3 - TIR'!$D$22)*(1-P348)))</f>
        <v>0.151682482769341</v>
      </c>
      <c r="R348" s="27">
        <f ca="1" t="shared" si="2592"/>
        <v>0.631966169610824</v>
      </c>
      <c r="S348" s="29">
        <f ca="1">IF(R348&lt;=('Ejercicio 3 - TIR'!$D$23-'Ejercicio 3 - TIR'!$C$23)/('Ejercicio 3 - TIR'!$E$23-'Ejercicio 3 - TIR'!$C$23),'Ejercicio 3 - TIR'!$C$23+SQRT(('Ejercicio 3 - TIR'!$E$23-'Ejercicio 3 - TIR'!$C$23)*('Ejercicio 3 - TIR'!$D$23-'Ejercicio 3 - TIR'!$C$23)*R348),'Ejercicio 3 - TIR'!$E$23-SQRT(('Ejercicio 3 - TIR'!$E$23-'Ejercicio 3 - TIR'!$C$23)*('Ejercicio 3 - TIR'!$E$23-'Ejercicio 3 - TIR'!$D$23)*(1-R348)))</f>
        <v>0.154261684307233</v>
      </c>
      <c r="T348" s="27">
        <f ca="1" t="shared" ref="T348:X348" si="2593">RAND()</f>
        <v>0.700443160825676</v>
      </c>
      <c r="U348" s="29">
        <f ca="1">IF(T348&lt;=('Ejercicio 3 - TIR'!$D$24-'Ejercicio 3 - TIR'!$C$24)/('Ejercicio 3 - TIR'!$E$24-'Ejercicio 3 - TIR'!$C$24),'Ejercicio 3 - TIR'!$C$24+SQRT(('Ejercicio 3 - TIR'!$E$24-'Ejercicio 3 - TIR'!$C$24)*('Ejercicio 3 - TIR'!$D$24-'Ejercicio 3 - TIR'!$C$24)*T348),'Ejercicio 3 - TIR'!$E$24-SQRT(('Ejercicio 3 - TIR'!$E$24-'Ejercicio 3 - TIR'!$C$24)*('Ejercicio 3 - TIR'!$E$24-'Ejercicio 3 - TIR'!$D$24)*(1-T348)))</f>
        <v>0.191038661120589</v>
      </c>
      <c r="V348" s="27">
        <f ca="1" t="shared" si="2593"/>
        <v>0.497762324263205</v>
      </c>
      <c r="W348" s="29">
        <f ca="1">IF(V348&lt;=('Ejercicio 3 - TIR'!$D$25-'Ejercicio 3 - TIR'!$C$25)/('Ejercicio 3 - TIR'!$E$25-'Ejercicio 3 - TIR'!$C$25),'Ejercicio 3 - TIR'!$C$25+SQRT(('Ejercicio 3 - TIR'!$E$25-'Ejercicio 3 - TIR'!$C$25)*('Ejercicio 3 - TIR'!$D$25-'Ejercicio 3 - TIR'!$C$25)*V348),'Ejercicio 3 - TIR'!$E$25-SQRT(('Ejercicio 3 - TIR'!$E$25-'Ejercicio 3 - TIR'!$C$25)*('Ejercicio 3 - TIR'!$E$25-'Ejercicio 3 - TIR'!$D$25)*(1-V348)))</f>
        <v>0.208073494480475</v>
      </c>
      <c r="X348" s="27">
        <f ca="1" t="shared" si="2593"/>
        <v>0.283363248251366</v>
      </c>
      <c r="Y348" s="29">
        <f ca="1">IF(X348&lt;=('Ejercicio 3 - TIR'!$D$26-'Ejercicio 3 - TIR'!$C$26)/('Ejercicio 3 - TIR'!$E$26-'Ejercicio 3 - TIR'!$C$26),'Ejercicio 3 - TIR'!$C$26+SQRT(('Ejercicio 3 - TIR'!$E$26-'Ejercicio 3 - TIR'!$C$26)*('Ejercicio 3 - TIR'!$D$26-'Ejercicio 3 - TIR'!$C$26)*X348),'Ejercicio 3 - TIR'!$E$26-SQRT(('Ejercicio 3 - TIR'!$E$26-'Ejercicio 3 - TIR'!$C$26)*('Ejercicio 3 - TIR'!$E$26-'Ejercicio 3 - TIR'!$D$26)*(1-X348)))</f>
        <v>0.217660093461134</v>
      </c>
      <c r="Z348" s="27">
        <f ca="1" t="shared" si="2384"/>
        <v>1.15168248276934</v>
      </c>
      <c r="AA348" s="27">
        <f ca="1" t="shared" si="2385"/>
        <v>1.32934296234848</v>
      </c>
      <c r="AB348" s="27">
        <f ca="1" t="shared" si="2386"/>
        <v>1.58329886204561</v>
      </c>
      <c r="AC348" s="27">
        <f ca="1" t="shared" si="2387"/>
        <v>1.91274138907839</v>
      </c>
      <c r="AD348" s="27">
        <f ca="1" t="shared" si="2388"/>
        <v>2.32906885859218</v>
      </c>
      <c r="AE348" s="26">
        <f ca="1" t="shared" si="2389"/>
        <v>5300.4384512979</v>
      </c>
      <c r="AF348" s="26">
        <f ca="1" t="shared" si="2390"/>
        <v>6118.09301436193</v>
      </c>
      <c r="AG348" s="26">
        <f ca="1" t="shared" si="2391"/>
        <v>7286.88531243686</v>
      </c>
      <c r="AH348" s="26">
        <f ca="1" t="shared" si="2392"/>
        <v>8803.09300327405</v>
      </c>
      <c r="AI348" s="26">
        <f ca="1" t="shared" si="2393"/>
        <v>10719.1750491137</v>
      </c>
      <c r="AJ348" s="28">
        <f ca="1" t="shared" si="2394"/>
        <v>48049.0967230665</v>
      </c>
      <c r="AK348" s="28">
        <f ca="1" t="shared" si="2395"/>
        <v>52104.5306709941</v>
      </c>
      <c r="AL348" s="28">
        <f ca="1" t="shared" si="2396"/>
        <v>66189.3967845855</v>
      </c>
      <c r="AM348" s="28">
        <f ca="1" t="shared" si="2397"/>
        <v>78215.2603266217</v>
      </c>
      <c r="AN348" s="28">
        <f ca="1" t="shared" si="2398"/>
        <v>75331.7226053898</v>
      </c>
      <c r="AO348" s="28">
        <f ca="1">C348/'Ejercicio 3 - TIR'!$D$7</f>
        <v>16376.0548535557</v>
      </c>
      <c r="AP348" s="28">
        <f ca="1" t="shared" si="2399"/>
        <v>31673.0418695108</v>
      </c>
      <c r="AQ348" s="28">
        <f ca="1" t="shared" si="2400"/>
        <v>35728.4758174383</v>
      </c>
      <c r="AR348" s="28">
        <f ca="1" t="shared" si="2401"/>
        <v>49813.3419310298</v>
      </c>
      <c r="AS348" s="28">
        <f ca="1" t="shared" si="2402"/>
        <v>61839.2054730659</v>
      </c>
      <c r="AT348" s="28">
        <f ca="1" t="shared" si="2403"/>
        <v>58955.6677518341</v>
      </c>
      <c r="AU348" s="28">
        <f ca="1">AP348*'Ejercicio 3 - TIR'!$D$5</f>
        <v>15836.5209347554</v>
      </c>
      <c r="AV348" s="28">
        <f ca="1">AQ348*'Ejercicio 3 - TIR'!$D$5</f>
        <v>17864.2379087192</v>
      </c>
      <c r="AW348" s="28">
        <f ca="1">AR348*'Ejercicio 3 - TIR'!$D$5</f>
        <v>24906.6709655149</v>
      </c>
      <c r="AX348" s="28">
        <f ca="1">AS348*'Ejercicio 3 - TIR'!$D$5</f>
        <v>30919.602736533</v>
      </c>
      <c r="AY348" s="28">
        <f ca="1">AT348*'Ejercicio 3 - TIR'!$D$5</f>
        <v>29477.833875917</v>
      </c>
      <c r="AZ348" s="28">
        <f ca="1" t="shared" ref="AZ348:BD348" si="2594">AJ348-AU348-AE348</f>
        <v>26912.1373370132</v>
      </c>
      <c r="BA348" s="28">
        <f ca="1" t="shared" si="2594"/>
        <v>28122.199747913</v>
      </c>
      <c r="BB348" s="28">
        <f ca="1" t="shared" si="2594"/>
        <v>33995.8405066338</v>
      </c>
      <c r="BC348" s="28">
        <f ca="1" t="shared" si="2594"/>
        <v>38492.5645868147</v>
      </c>
      <c r="BD348" s="28">
        <f ca="1" t="shared" si="2594"/>
        <v>35134.713680359</v>
      </c>
      <c r="BE348" s="28">
        <f ca="1" t="shared" ref="BE348:BI348" si="2595">AZ348/Z348</f>
        <v>23367.6709854093</v>
      </c>
      <c r="BF348" s="28">
        <f ca="1" t="shared" si="2595"/>
        <v>21154.9619206101</v>
      </c>
      <c r="BG348" s="28">
        <f ca="1" t="shared" si="2595"/>
        <v>21471.5246259392</v>
      </c>
      <c r="BH348" s="28">
        <f ca="1" t="shared" si="2595"/>
        <v>20124.2911386789</v>
      </c>
      <c r="BI348" s="28">
        <f ca="1" t="shared" si="2595"/>
        <v>15085.3048207413</v>
      </c>
      <c r="BJ348" s="28">
        <f ca="1" t="shared" si="2406"/>
        <v>81387.6850405676</v>
      </c>
      <c r="BK348" s="28">
        <f ca="1" t="shared" si="2407"/>
        <v>38140.959386014</v>
      </c>
      <c r="BL348" s="28">
        <f ca="1" t="shared" si="2408"/>
        <v>119528.644426582</v>
      </c>
      <c r="BM348" s="28">
        <f ca="1">BK348*'Ejercicio 3 - TIR'!$D$5</f>
        <v>19070.479693007</v>
      </c>
      <c r="BN348" s="28">
        <f ca="1" t="shared" si="2409"/>
        <v>100458.164733575</v>
      </c>
      <c r="BO348" s="28">
        <f ca="1" t="shared" si="2410"/>
        <v>43132.3291979857</v>
      </c>
      <c r="BP348" s="28">
        <f ca="1" t="shared" si="2411"/>
        <v>-116824.576038987</v>
      </c>
      <c r="BQ348" s="28">
        <f ca="1" t="shared" ref="BQ348:BT348" si="2596">BE348</f>
        <v>23367.6709854093</v>
      </c>
      <c r="BR348" s="28">
        <f ca="1" t="shared" si="2596"/>
        <v>21154.9619206101</v>
      </c>
      <c r="BS348" s="28">
        <f ca="1" t="shared" si="2596"/>
        <v>21471.5246259392</v>
      </c>
      <c r="BT348" s="28">
        <f ca="1" t="shared" si="2596"/>
        <v>20124.2911386789</v>
      </c>
      <c r="BU348" s="28">
        <f ca="1" t="shared" si="2413"/>
        <v>58217.634018727</v>
      </c>
      <c r="BV348" s="30">
        <f ca="1" t="shared" si="2414"/>
        <v>6.41186389143382</v>
      </c>
    </row>
    <row r="349" ht="15" customHeight="1" spans="1:74">
      <c r="A349" s="26">
        <v>348</v>
      </c>
      <c r="B349" s="27">
        <f ca="1" t="shared" ref="B349:F349" si="2597">RAND()</f>
        <v>0.230902590052641</v>
      </c>
      <c r="C349" s="28">
        <f ca="1">IF(B349&lt;=('Ejercicio 3 - TIR'!$D$13-'Ejercicio 3 - TIR'!$C$13)/('Ejercicio 3 - TIR'!$E$13-'Ejercicio 3 - TIR'!$C$13),'Ejercicio 3 - TIR'!$C$13+SQRT(('Ejercicio 3 - TIR'!$E$13-'Ejercicio 3 - TIR'!$C$13)*('Ejercicio 3 - TIR'!$D$13-'Ejercicio 3 - TIR'!$C$13)*B349),'Ejercicio 3 - TIR'!$E$13-SQRT(('Ejercicio 3 - TIR'!$E$13-'Ejercicio 3 - TIR'!$C$13)*('Ejercicio 3 - TIR'!$E$13-'Ejercicio 3 - TIR'!$D$13)*(1-B349)))</f>
        <v>69610.4649222114</v>
      </c>
      <c r="D349" s="27">
        <f ca="1" t="shared" si="2597"/>
        <v>0.858863825330258</v>
      </c>
      <c r="E349" s="28">
        <f ca="1">IF(D349&lt;=('Ejercicio 3 - TIR'!$D$14-'Ejercicio 3 - TIR'!$C$14)/('Ejercicio 3 - TIR'!$E$14-'Ejercicio 3 - TIR'!$C$14),'Ejercicio 3 - TIR'!$C$14+SQRT(('Ejercicio 3 - TIR'!$E$14-'Ejercicio 3 - TIR'!$C$14)*('Ejercicio 3 - TIR'!$D$14-'Ejercicio 3 - TIR'!$C$14)*D349),'Ejercicio 3 - TIR'!$E$14-SQRT(('Ejercicio 3 - TIR'!$E$14-'Ejercicio 3 - TIR'!$C$14)*('Ejercicio 3 - TIR'!$E$14-'Ejercicio 3 - TIR'!$D$14)*(1-D349)))</f>
        <v>35398.8668569078</v>
      </c>
      <c r="F349" s="27">
        <f ca="1" t="shared" si="2597"/>
        <v>0.897222925034166</v>
      </c>
      <c r="G349" s="28">
        <f ca="1">IF(F349&lt;=('Ejercicio 3 - TIR'!$D$18-'Ejercicio 3 - TIR'!$C$18)/('Ejercicio 3 - TIR'!$E$18-'Ejercicio 3 - TIR'!$C$18),'Ejercicio 3 - TIR'!$C$18+SQRT(('Ejercicio 3 - TIR'!$E$18-'Ejercicio 3 - TIR'!$C$18)*('Ejercicio 3 - TIR'!$D$18-'Ejercicio 3 - TIR'!$C$18)*F349),'Ejercicio 3 - TIR'!$E$18-SQRT(('Ejercicio 3 - TIR'!$E$18-'Ejercicio 3 - TIR'!$C$18)*('Ejercicio 3 - TIR'!$E$18-'Ejercicio 3 - TIR'!$D$18)*(1-F349)))</f>
        <v>42223.6209512321</v>
      </c>
      <c r="H349" s="27">
        <f ca="1" t="shared" ref="H349:L349" si="2598">RAND()</f>
        <v>0.436531028177769</v>
      </c>
      <c r="I349" s="28">
        <f ca="1">IF(H349&lt;=('Ejercicio 3 - TIR'!$D$18-'Ejercicio 3 - TIR'!$C$18)/('Ejercicio 3 - TIR'!$E$18-'Ejercicio 3 - TIR'!$C$18),'Ejercicio 3 - TIR'!$C$18+SQRT(('Ejercicio 3 - TIR'!$E$18-'Ejercicio 3 - TIR'!$C$18)*('Ejercicio 3 - TIR'!$D$18-'Ejercicio 3 - TIR'!$C$18)*H349),'Ejercicio 3 - TIR'!$E$18-SQRT(('Ejercicio 3 - TIR'!$E$18-'Ejercicio 3 - TIR'!$C$18)*('Ejercicio 3 - TIR'!$E$18-'Ejercicio 3 - TIR'!$D$18)*(1-H349)))</f>
        <v>38091.9499644193</v>
      </c>
      <c r="J349" s="27">
        <f ca="1" t="shared" si="2598"/>
        <v>0.0629492069087914</v>
      </c>
      <c r="K349" s="28">
        <f ca="1">IF(J349&lt;=('Ejercicio 3 - TIR'!$D$18-'Ejercicio 3 - TIR'!$C$18)/('Ejercicio 3 - TIR'!$E$18-'Ejercicio 3 - TIR'!$C$18),'Ejercicio 3 - TIR'!$C$18+SQRT(('Ejercicio 3 - TIR'!$E$18-'Ejercicio 3 - TIR'!$C$18)*('Ejercicio 3 - TIR'!$D$18-'Ejercicio 3 - TIR'!$C$18)*J349),'Ejercicio 3 - TIR'!$E$18-SQRT(('Ejercicio 3 - TIR'!$E$18-'Ejercicio 3 - TIR'!$C$18)*('Ejercicio 3 - TIR'!$E$18-'Ejercicio 3 - TIR'!$D$18)*(1-J349)))</f>
        <v>33072.8457553738</v>
      </c>
      <c r="L349" s="27">
        <f ca="1" t="shared" si="2598"/>
        <v>0.980464355255181</v>
      </c>
      <c r="M349" s="28">
        <f ca="1">IF(L349&lt;=('Ejercicio 3 - TIR'!$D$18-'Ejercicio 3 - TIR'!$C$18)/('Ejercicio 3 - TIR'!$E$18-'Ejercicio 3 - TIR'!$C$18),'Ejercicio 3 - TIR'!$C$18+SQRT(('Ejercicio 3 - TIR'!$E$18-'Ejercicio 3 - TIR'!$C$18)*('Ejercicio 3 - TIR'!$D$18-'Ejercicio 3 - TIR'!$C$18)*L349),'Ejercicio 3 - TIR'!$E$18-SQRT(('Ejercicio 3 - TIR'!$E$18-'Ejercicio 3 - TIR'!$C$18)*('Ejercicio 3 - TIR'!$E$18-'Ejercicio 3 - TIR'!$D$18)*(1-L349)))</f>
        <v>43789.5565457811</v>
      </c>
      <c r="N349" s="27">
        <f ca="1" t="shared" ref="N349:R349" si="2599">RAND()</f>
        <v>0.793996444161355</v>
      </c>
      <c r="O349" s="28">
        <f ca="1">IF(N349&lt;=('Ejercicio 3 - TIR'!$D$18-'Ejercicio 3 - TIR'!$C$18)/('Ejercicio 3 - TIR'!$E$18-'Ejercicio 3 - TIR'!$C$18),'Ejercicio 3 - TIR'!$C$18+SQRT(('Ejercicio 3 - TIR'!$E$18-'Ejercicio 3 - TIR'!$C$18)*('Ejercicio 3 - TIR'!$D$18-'Ejercicio 3 - TIR'!$C$18)*N349),'Ejercicio 3 - TIR'!$E$18-SQRT(('Ejercicio 3 - TIR'!$E$18-'Ejercicio 3 - TIR'!$C$18)*('Ejercicio 3 - TIR'!$E$18-'Ejercicio 3 - TIR'!$D$18)*(1-N349)))</f>
        <v>41069.3172745821</v>
      </c>
      <c r="P349" s="27">
        <f ca="1" t="shared" si="2599"/>
        <v>0.761457139345582</v>
      </c>
      <c r="Q349" s="29">
        <f ca="1">IF(P349&lt;=('Ejercicio 3 - TIR'!$D$22-'Ejercicio 3 - TIR'!$C$22)/('Ejercicio 3 - TIR'!$E$22-'Ejercicio 3 - TIR'!$C$22),'Ejercicio 3 - TIR'!$C$22+SQRT(('Ejercicio 3 - TIR'!$E$22-'Ejercicio 3 - TIR'!$C$22)*('Ejercicio 3 - TIR'!$D$22-'Ejercicio 3 - TIR'!$C$22)*P349),'Ejercicio 3 - TIR'!$E$22-SQRT(('Ejercicio 3 - TIR'!$E$22-'Ejercicio 3 - TIR'!$C$22)*('Ejercicio 3 - TIR'!$E$22-'Ejercicio 3 - TIR'!$D$22)*(1-P349)))</f>
        <v>0.159278582355979</v>
      </c>
      <c r="R349" s="27">
        <f ca="1" t="shared" si="2599"/>
        <v>0.590002144738887</v>
      </c>
      <c r="S349" s="29">
        <f ca="1">IF(R349&lt;=('Ejercicio 3 - TIR'!$D$23-'Ejercicio 3 - TIR'!$C$23)/('Ejercicio 3 - TIR'!$E$23-'Ejercicio 3 - TIR'!$C$23),'Ejercicio 3 - TIR'!$C$23+SQRT(('Ejercicio 3 - TIR'!$E$23-'Ejercicio 3 - TIR'!$C$23)*('Ejercicio 3 - TIR'!$D$23-'Ejercicio 3 - TIR'!$C$23)*R349),'Ejercicio 3 - TIR'!$E$23-SQRT(('Ejercicio 3 - TIR'!$E$23-'Ejercicio 3 - TIR'!$C$23)*('Ejercicio 3 - TIR'!$E$23-'Ejercicio 3 - TIR'!$D$23)*(1-R349)))</f>
        <v>0.152833915639717</v>
      </c>
      <c r="T349" s="27">
        <f ca="1" t="shared" ref="T349:X349" si="2600">RAND()</f>
        <v>0.746414692830852</v>
      </c>
      <c r="U349" s="29">
        <f ca="1">IF(T349&lt;=('Ejercicio 3 - TIR'!$D$24-'Ejercicio 3 - TIR'!$C$24)/('Ejercicio 3 - TIR'!$E$24-'Ejercicio 3 - TIR'!$C$24),'Ejercicio 3 - TIR'!$C$24+SQRT(('Ejercicio 3 - TIR'!$E$24-'Ejercicio 3 - TIR'!$C$24)*('Ejercicio 3 - TIR'!$D$24-'Ejercicio 3 - TIR'!$C$24)*T349),'Ejercicio 3 - TIR'!$E$24-SQRT(('Ejercicio 3 - TIR'!$E$24-'Ejercicio 3 - TIR'!$C$24)*('Ejercicio 3 - TIR'!$E$24-'Ejercicio 3 - TIR'!$D$24)*(1-T349)))</f>
        <v>0.193353445624741</v>
      </c>
      <c r="V349" s="27">
        <f ca="1" t="shared" si="2600"/>
        <v>0.480328641340623</v>
      </c>
      <c r="W349" s="29">
        <f ca="1">IF(V349&lt;=('Ejercicio 3 - TIR'!$D$25-'Ejercicio 3 - TIR'!$C$25)/('Ejercicio 3 - TIR'!$E$25-'Ejercicio 3 - TIR'!$C$25),'Ejercicio 3 - TIR'!$C$25+SQRT(('Ejercicio 3 - TIR'!$E$25-'Ejercicio 3 - TIR'!$C$25)*('Ejercicio 3 - TIR'!$D$25-'Ejercicio 3 - TIR'!$C$25)*V349),'Ejercicio 3 - TIR'!$E$25-SQRT(('Ejercicio 3 - TIR'!$E$25-'Ejercicio 3 - TIR'!$C$25)*('Ejercicio 3 - TIR'!$E$25-'Ejercicio 3 - TIR'!$D$25)*(1-V349)))</f>
        <v>0.207352025191015</v>
      </c>
      <c r="X349" s="27">
        <f ca="1" t="shared" si="2600"/>
        <v>0.84603770046801</v>
      </c>
      <c r="Y349" s="29">
        <f ca="1">IF(X349&lt;=('Ejercicio 3 - TIR'!$D$26-'Ejercicio 3 - TIR'!$C$26)/('Ejercicio 3 - TIR'!$E$26-'Ejercicio 3 - TIR'!$C$26),'Ejercicio 3 - TIR'!$C$26+SQRT(('Ejercicio 3 - TIR'!$E$26-'Ejercicio 3 - TIR'!$C$26)*('Ejercicio 3 - TIR'!$D$26-'Ejercicio 3 - TIR'!$C$26)*X349),'Ejercicio 3 - TIR'!$E$26-SQRT(('Ejercicio 3 - TIR'!$E$26-'Ejercicio 3 - TIR'!$C$26)*('Ejercicio 3 - TIR'!$E$26-'Ejercicio 3 - TIR'!$D$26)*(1-X349)))</f>
        <v>0.251166054424121</v>
      </c>
      <c r="Z349" s="27">
        <f ca="1" t="shared" si="2384"/>
        <v>1.15927858235598</v>
      </c>
      <c r="AA349" s="27">
        <f ca="1" t="shared" si="2385"/>
        <v>1.3364556674147</v>
      </c>
      <c r="AB349" s="27">
        <f ca="1" t="shared" si="2386"/>
        <v>1.59486397563405</v>
      </c>
      <c r="AC349" s="27">
        <f ca="1" t="shared" si="2387"/>
        <v>1.92556225088596</v>
      </c>
      <c r="AD349" s="27">
        <f ca="1" t="shared" si="2388"/>
        <v>2.40919812398902</v>
      </c>
      <c r="AE349" s="26">
        <f ca="1" t="shared" si="2389"/>
        <v>5638.28132997632</v>
      </c>
      <c r="AF349" s="26">
        <f ca="1" t="shared" si="2390"/>
        <v>6500.00194311492</v>
      </c>
      <c r="AG349" s="26">
        <f ca="1" t="shared" si="2391"/>
        <v>7756.7997153837</v>
      </c>
      <c r="AH349" s="26">
        <f ca="1" t="shared" si="2392"/>
        <v>9365.1878453696</v>
      </c>
      <c r="AI349" s="26">
        <f ca="1" t="shared" si="2393"/>
        <v>11717.4051254318</v>
      </c>
      <c r="AJ349" s="28">
        <f ca="1" t="shared" si="2394"/>
        <v>48948.9394382805</v>
      </c>
      <c r="AK349" s="28">
        <f ca="1" t="shared" si="2395"/>
        <v>50908.2024128255</v>
      </c>
      <c r="AL349" s="28">
        <f ca="1" t="shared" si="2396"/>
        <v>52746.6902669472</v>
      </c>
      <c r="AM349" s="28">
        <f ca="1" t="shared" si="2397"/>
        <v>84319.5170675924</v>
      </c>
      <c r="AN349" s="28">
        <f ca="1" t="shared" si="2398"/>
        <v>98944.1221314332</v>
      </c>
      <c r="AO349" s="28">
        <f ca="1">C349/'Ejercicio 3 - TIR'!$D$7</f>
        <v>13922.0929844423</v>
      </c>
      <c r="AP349" s="28">
        <f ca="1" t="shared" si="2399"/>
        <v>35026.8464538382</v>
      </c>
      <c r="AQ349" s="28">
        <f ca="1" t="shared" si="2400"/>
        <v>36986.1094283832</v>
      </c>
      <c r="AR349" s="28">
        <f ca="1" t="shared" si="2401"/>
        <v>38824.5972825049</v>
      </c>
      <c r="AS349" s="28">
        <f ca="1" t="shared" si="2402"/>
        <v>70397.4240831501</v>
      </c>
      <c r="AT349" s="28">
        <f ca="1" t="shared" si="2403"/>
        <v>85022.0291469909</v>
      </c>
      <c r="AU349" s="28">
        <f ca="1">AP349*'Ejercicio 3 - TIR'!$D$5</f>
        <v>17513.4232269191</v>
      </c>
      <c r="AV349" s="28">
        <f ca="1">AQ349*'Ejercicio 3 - TIR'!$D$5</f>
        <v>18493.0547141916</v>
      </c>
      <c r="AW349" s="28">
        <f ca="1">AR349*'Ejercicio 3 - TIR'!$D$5</f>
        <v>19412.2986412524</v>
      </c>
      <c r="AX349" s="28">
        <f ca="1">AS349*'Ejercicio 3 - TIR'!$D$5</f>
        <v>35198.712041575</v>
      </c>
      <c r="AY349" s="28">
        <f ca="1">AT349*'Ejercicio 3 - TIR'!$D$5</f>
        <v>42511.0145734955</v>
      </c>
      <c r="AZ349" s="28">
        <f ca="1" t="shared" ref="AZ349:BD349" si="2601">AJ349-AU349-AE349</f>
        <v>25797.2348813851</v>
      </c>
      <c r="BA349" s="28">
        <f ca="1" t="shared" si="2601"/>
        <v>25915.145755519</v>
      </c>
      <c r="BB349" s="28">
        <f ca="1" t="shared" si="2601"/>
        <v>25577.591910311</v>
      </c>
      <c r="BC349" s="28">
        <f ca="1" t="shared" si="2601"/>
        <v>39755.6171806477</v>
      </c>
      <c r="BD349" s="28">
        <f ca="1" t="shared" si="2601"/>
        <v>44715.7024325059</v>
      </c>
      <c r="BE349" s="28">
        <f ca="1" t="shared" ref="BE349:BI349" si="2602">AZ349/Z349</f>
        <v>22252.834887157</v>
      </c>
      <c r="BF349" s="28">
        <f ca="1" t="shared" si="2602"/>
        <v>19390.9505473162</v>
      </c>
      <c r="BG349" s="28">
        <f ca="1" t="shared" si="2602"/>
        <v>16037.4754844798</v>
      </c>
      <c r="BH349" s="28">
        <f ca="1" t="shared" si="2602"/>
        <v>20646.2383453747</v>
      </c>
      <c r="BI349" s="28">
        <f ca="1" t="shared" si="2602"/>
        <v>18560.4089540249</v>
      </c>
      <c r="BJ349" s="28">
        <f ca="1" t="shared" si="2406"/>
        <v>85282.8836229995</v>
      </c>
      <c r="BK349" s="28">
        <f ca="1" t="shared" si="2407"/>
        <v>33541.0803001191</v>
      </c>
      <c r="BL349" s="28">
        <f ca="1" t="shared" si="2408"/>
        <v>118823.963923119</v>
      </c>
      <c r="BM349" s="28">
        <f ca="1">BK349*'Ejercicio 3 - TIR'!$D$5</f>
        <v>16770.5401500595</v>
      </c>
      <c r="BN349" s="28">
        <f ca="1" t="shared" si="2409"/>
        <v>102053.423773059</v>
      </c>
      <c r="BO349" s="28">
        <f ca="1" t="shared" si="2410"/>
        <v>42359.913349129</v>
      </c>
      <c r="BP349" s="28">
        <f ca="1" t="shared" si="2411"/>
        <v>-105009.331779119</v>
      </c>
      <c r="BQ349" s="28">
        <f ca="1" t="shared" ref="BQ349:BT349" si="2603">BE349</f>
        <v>22252.834887157</v>
      </c>
      <c r="BR349" s="28">
        <f ca="1" t="shared" si="2603"/>
        <v>19390.9505473162</v>
      </c>
      <c r="BS349" s="28">
        <f ca="1" t="shared" si="2603"/>
        <v>16037.4754844798</v>
      </c>
      <c r="BT349" s="28">
        <f ca="1" t="shared" si="2603"/>
        <v>20646.2383453747</v>
      </c>
      <c r="BU349" s="28">
        <f ca="1" t="shared" si="2413"/>
        <v>60920.3223031539</v>
      </c>
      <c r="BV349" s="30">
        <f ca="1" t="shared" si="2414"/>
        <v>8.48169897250579</v>
      </c>
    </row>
    <row r="350" ht="15" customHeight="1" spans="1:74">
      <c r="A350" s="26">
        <v>349</v>
      </c>
      <c r="B350" s="27">
        <f ca="1" t="shared" ref="B350:F350" si="2604">RAND()</f>
        <v>0.313737593194863</v>
      </c>
      <c r="C350" s="28">
        <f ca="1">IF(B350&lt;=('Ejercicio 3 - TIR'!$D$13-'Ejercicio 3 - TIR'!$C$13)/('Ejercicio 3 - TIR'!$E$13-'Ejercicio 3 - TIR'!$C$13),'Ejercicio 3 - TIR'!$C$13+SQRT(('Ejercicio 3 - TIR'!$E$13-'Ejercicio 3 - TIR'!$C$13)*('Ejercicio 3 - TIR'!$D$13-'Ejercicio 3 - TIR'!$C$13)*B350),'Ejercicio 3 - TIR'!$E$13-SQRT(('Ejercicio 3 - TIR'!$E$13-'Ejercicio 3 - TIR'!$C$13)*('Ejercicio 3 - TIR'!$E$13-'Ejercicio 3 - TIR'!$D$13)*(1-B350)))</f>
        <v>71303.0508909716</v>
      </c>
      <c r="D350" s="27">
        <f ca="1" t="shared" si="2604"/>
        <v>0.533921922280222</v>
      </c>
      <c r="E350" s="28">
        <f ca="1">IF(D350&lt;=('Ejercicio 3 - TIR'!$D$14-'Ejercicio 3 - TIR'!$C$14)/('Ejercicio 3 - TIR'!$E$14-'Ejercicio 3 - TIR'!$C$14),'Ejercicio 3 - TIR'!$C$14+SQRT(('Ejercicio 3 - TIR'!$E$14-'Ejercicio 3 - TIR'!$C$14)*('Ejercicio 3 - TIR'!$D$14-'Ejercicio 3 - TIR'!$C$14)*D350),'Ejercicio 3 - TIR'!$E$14-SQRT(('Ejercicio 3 - TIR'!$E$14-'Ejercicio 3 - TIR'!$C$14)*('Ejercicio 3 - TIR'!$E$14-'Ejercicio 3 - TIR'!$D$14)*(1-D350)))</f>
        <v>31638.6776370022</v>
      </c>
      <c r="F350" s="27">
        <f ca="1" t="shared" si="2604"/>
        <v>0.796626182762445</v>
      </c>
      <c r="G350" s="28">
        <f ca="1">IF(F350&lt;=('Ejercicio 3 - TIR'!$D$18-'Ejercicio 3 - TIR'!$C$18)/('Ejercicio 3 - TIR'!$E$18-'Ejercicio 3 - TIR'!$C$18),'Ejercicio 3 - TIR'!$C$18+SQRT(('Ejercicio 3 - TIR'!$E$18-'Ejercicio 3 - TIR'!$C$18)*('Ejercicio 3 - TIR'!$D$18-'Ejercicio 3 - TIR'!$C$18)*F350),'Ejercicio 3 - TIR'!$E$18-SQRT(('Ejercicio 3 - TIR'!$E$18-'Ejercicio 3 - TIR'!$C$18)*('Ejercicio 3 - TIR'!$E$18-'Ejercicio 3 - TIR'!$D$18)*(1-F350)))</f>
        <v>41094.4864239365</v>
      </c>
      <c r="H350" s="27">
        <f ca="1" t="shared" ref="H350:L350" si="2605">RAND()</f>
        <v>0.479027398134238</v>
      </c>
      <c r="I350" s="28">
        <f ca="1">IF(H350&lt;=('Ejercicio 3 - TIR'!$D$18-'Ejercicio 3 - TIR'!$C$18)/('Ejercicio 3 - TIR'!$E$18-'Ejercicio 3 - TIR'!$C$18),'Ejercicio 3 - TIR'!$C$18+SQRT(('Ejercicio 3 - TIR'!$E$18-'Ejercicio 3 - TIR'!$C$18)*('Ejercicio 3 - TIR'!$D$18-'Ejercicio 3 - TIR'!$C$18)*H350),'Ejercicio 3 - TIR'!$E$18-SQRT(('Ejercicio 3 - TIR'!$E$18-'Ejercicio 3 - TIR'!$C$18)*('Ejercicio 3 - TIR'!$E$18-'Ejercicio 3 - TIR'!$D$18)*(1-H350)))</f>
        <v>38476.68034788</v>
      </c>
      <c r="J350" s="27">
        <f ca="1" t="shared" si="2605"/>
        <v>0.162385398541004</v>
      </c>
      <c r="K350" s="28">
        <f ca="1">IF(J350&lt;=('Ejercicio 3 - TIR'!$D$18-'Ejercicio 3 - TIR'!$C$18)/('Ejercicio 3 - TIR'!$E$18-'Ejercicio 3 - TIR'!$C$18),'Ejercicio 3 - TIR'!$C$18+SQRT(('Ejercicio 3 - TIR'!$E$18-'Ejercicio 3 - TIR'!$C$18)*('Ejercicio 3 - TIR'!$D$18-'Ejercicio 3 - TIR'!$C$18)*J350),'Ejercicio 3 - TIR'!$E$18-SQRT(('Ejercicio 3 - TIR'!$E$18-'Ejercicio 3 - TIR'!$C$18)*('Ejercicio 3 - TIR'!$E$18-'Ejercicio 3 - TIR'!$D$18)*(1-J350)))</f>
        <v>34935.3631863471</v>
      </c>
      <c r="L350" s="27">
        <f ca="1" t="shared" si="2605"/>
        <v>0.318630273739214</v>
      </c>
      <c r="M350" s="28">
        <f ca="1">IF(L350&lt;=('Ejercicio 3 - TIR'!$D$18-'Ejercicio 3 - TIR'!$C$18)/('Ejercicio 3 - TIR'!$E$18-'Ejercicio 3 - TIR'!$C$18),'Ejercicio 3 - TIR'!$C$18+SQRT(('Ejercicio 3 - TIR'!$E$18-'Ejercicio 3 - TIR'!$C$18)*('Ejercicio 3 - TIR'!$D$18-'Ejercicio 3 - TIR'!$C$18)*L350),'Ejercicio 3 - TIR'!$E$18-SQRT(('Ejercicio 3 - TIR'!$E$18-'Ejercicio 3 - TIR'!$C$18)*('Ejercicio 3 - TIR'!$E$18-'Ejercicio 3 - TIR'!$D$18)*(1-L350)))</f>
        <v>36913.3596073748</v>
      </c>
      <c r="N350" s="27">
        <f ca="1" t="shared" ref="N350:R350" si="2606">RAND()</f>
        <v>0.728639259951184</v>
      </c>
      <c r="O350" s="28">
        <f ca="1">IF(N350&lt;=('Ejercicio 3 - TIR'!$D$18-'Ejercicio 3 - TIR'!$C$18)/('Ejercicio 3 - TIR'!$E$18-'Ejercicio 3 - TIR'!$C$18),'Ejercicio 3 - TIR'!$C$18+SQRT(('Ejercicio 3 - TIR'!$E$18-'Ejercicio 3 - TIR'!$C$18)*('Ejercicio 3 - TIR'!$D$18-'Ejercicio 3 - TIR'!$C$18)*N350),'Ejercicio 3 - TIR'!$E$18-SQRT(('Ejercicio 3 - TIR'!$E$18-'Ejercicio 3 - TIR'!$C$18)*('Ejercicio 3 - TIR'!$E$18-'Ejercicio 3 - TIR'!$D$18)*(1-N350)))</f>
        <v>40488.6747508452</v>
      </c>
      <c r="P350" s="27">
        <f ca="1" t="shared" si="2606"/>
        <v>0.323779419704434</v>
      </c>
      <c r="Q350" s="29">
        <f ca="1">IF(P350&lt;=('Ejercicio 3 - TIR'!$D$22-'Ejercicio 3 - TIR'!$C$22)/('Ejercicio 3 - TIR'!$E$22-'Ejercicio 3 - TIR'!$C$22),'Ejercicio 3 - TIR'!$C$22+SQRT(('Ejercicio 3 - TIR'!$E$22-'Ejercicio 3 - TIR'!$C$22)*('Ejercicio 3 - TIR'!$D$22-'Ejercicio 3 - TIR'!$C$22)*P350),'Ejercicio 3 - TIR'!$E$22-SQRT(('Ejercicio 3 - TIR'!$E$22-'Ejercicio 3 - TIR'!$C$22)*('Ejercicio 3 - TIR'!$E$22-'Ejercicio 3 - TIR'!$D$22)*(1-P350)))</f>
        <v>0.144141312215122</v>
      </c>
      <c r="R350" s="27">
        <f ca="1" t="shared" si="2606"/>
        <v>0.400744778597631</v>
      </c>
      <c r="S350" s="29">
        <f ca="1">IF(R350&lt;=('Ejercicio 3 - TIR'!$D$23-'Ejercicio 3 - TIR'!$C$23)/('Ejercicio 3 - TIR'!$E$23-'Ejercicio 3 - TIR'!$C$23),'Ejercicio 3 - TIR'!$C$23+SQRT(('Ejercicio 3 - TIR'!$E$23-'Ejercicio 3 - TIR'!$C$23)*('Ejercicio 3 - TIR'!$D$23-'Ejercicio 3 - TIR'!$C$23)*R350),'Ejercicio 3 - TIR'!$E$23-SQRT(('Ejercicio 3 - TIR'!$E$23-'Ejercicio 3 - TIR'!$C$23)*('Ejercicio 3 - TIR'!$E$23-'Ejercicio 3 - TIR'!$D$23)*(1-R350)))</f>
        <v>0.146857784746247</v>
      </c>
      <c r="T350" s="27">
        <f ca="1" t="shared" ref="T350:X350" si="2607">RAND()</f>
        <v>0.730532917588043</v>
      </c>
      <c r="U350" s="29">
        <f ca="1">IF(T350&lt;=('Ejercicio 3 - TIR'!$D$24-'Ejercicio 3 - TIR'!$C$24)/('Ejercicio 3 - TIR'!$E$24-'Ejercicio 3 - TIR'!$C$24),'Ejercicio 3 - TIR'!$C$24+SQRT(('Ejercicio 3 - TIR'!$E$24-'Ejercicio 3 - TIR'!$C$24)*('Ejercicio 3 - TIR'!$D$24-'Ejercicio 3 - TIR'!$C$24)*T350),'Ejercicio 3 - TIR'!$E$24-SQRT(('Ejercicio 3 - TIR'!$E$24-'Ejercicio 3 - TIR'!$C$24)*('Ejercicio 3 - TIR'!$E$24-'Ejercicio 3 - TIR'!$D$24)*(1-T350)))</f>
        <v>0.192531694068373</v>
      </c>
      <c r="V350" s="27">
        <f ca="1" t="shared" si="2607"/>
        <v>0.698490050707123</v>
      </c>
      <c r="W350" s="29">
        <f ca="1">IF(V350&lt;=('Ejercicio 3 - TIR'!$D$25-'Ejercicio 3 - TIR'!$C$25)/('Ejercicio 3 - TIR'!$E$25-'Ejercicio 3 - TIR'!$C$25),'Ejercicio 3 - TIR'!$C$25+SQRT(('Ejercicio 3 - TIR'!$E$25-'Ejercicio 3 - TIR'!$C$25)*('Ejercicio 3 - TIR'!$D$25-'Ejercicio 3 - TIR'!$C$25)*V350),'Ejercicio 3 - TIR'!$E$25-SQRT(('Ejercicio 3 - TIR'!$E$25-'Ejercicio 3 - TIR'!$C$25)*('Ejercicio 3 - TIR'!$E$25-'Ejercicio 3 - TIR'!$D$25)*(1-V350)))</f>
        <v>0.217514852277924</v>
      </c>
      <c r="X350" s="27">
        <f ca="1" t="shared" si="2607"/>
        <v>0.503809660011318</v>
      </c>
      <c r="Y350" s="29">
        <f ca="1">IF(X350&lt;=('Ejercicio 3 - TIR'!$D$26-'Ejercicio 3 - TIR'!$C$26)/('Ejercicio 3 - TIR'!$E$26-'Ejercicio 3 - TIR'!$C$26),'Ejercicio 3 - TIR'!$C$26+SQRT(('Ejercicio 3 - TIR'!$E$26-'Ejercicio 3 - TIR'!$C$26)*('Ejercicio 3 - TIR'!$D$26-'Ejercicio 3 - TIR'!$C$26)*X350),'Ejercicio 3 - TIR'!$E$26-SQRT(('Ejercicio 3 - TIR'!$E$26-'Ejercicio 3 - TIR'!$C$26)*('Ejercicio 3 - TIR'!$E$26-'Ejercicio 3 - TIR'!$D$26)*(1-X350)))</f>
        <v>0.228236810029338</v>
      </c>
      <c r="Z350" s="27">
        <f ca="1" t="shared" si="2384"/>
        <v>1.14414131221512</v>
      </c>
      <c r="AA350" s="27">
        <f ca="1" t="shared" si="2385"/>
        <v>1.3121673707637</v>
      </c>
      <c r="AB350" s="27">
        <f ca="1" t="shared" si="2386"/>
        <v>1.56480117755808</v>
      </c>
      <c r="AC350" s="27">
        <f ca="1" t="shared" si="2387"/>
        <v>1.90516867453894</v>
      </c>
      <c r="AD350" s="27">
        <f ca="1" t="shared" si="2388"/>
        <v>2.33999829538353</v>
      </c>
      <c r="AE350" s="26">
        <f ca="1" t="shared" si="2389"/>
        <v>4560.44051134872</v>
      </c>
      <c r="AF350" s="26">
        <f ca="1" t="shared" si="2390"/>
        <v>5230.17670231244</v>
      </c>
      <c r="AG350" s="26">
        <f ca="1" t="shared" si="2391"/>
        <v>6237.15148308559</v>
      </c>
      <c r="AH350" s="26">
        <f ca="1" t="shared" si="2392"/>
        <v>7593.82456656399</v>
      </c>
      <c r="AI350" s="26">
        <f ca="1" t="shared" si="2393"/>
        <v>9327.01486155897</v>
      </c>
      <c r="AJ350" s="28">
        <f ca="1" t="shared" si="2394"/>
        <v>47017.8996218892</v>
      </c>
      <c r="AK350" s="28">
        <f ca="1" t="shared" si="2395"/>
        <v>50487.844487793</v>
      </c>
      <c r="AL350" s="28">
        <f ca="1" t="shared" si="2396"/>
        <v>54666.8974524151</v>
      </c>
      <c r="AM350" s="28">
        <f ca="1" t="shared" si="2397"/>
        <v>70326.1763959617</v>
      </c>
      <c r="AN350" s="28">
        <f ca="1" t="shared" si="2398"/>
        <v>94743.4298993161</v>
      </c>
      <c r="AO350" s="28">
        <f ca="1">C350/'Ejercicio 3 - TIR'!$D$7</f>
        <v>14260.6101781943</v>
      </c>
      <c r="AP350" s="28">
        <f ca="1" t="shared" si="2399"/>
        <v>32757.2894436948</v>
      </c>
      <c r="AQ350" s="28">
        <f ca="1" t="shared" si="2400"/>
        <v>36227.2343095987</v>
      </c>
      <c r="AR350" s="28">
        <f ca="1" t="shared" si="2401"/>
        <v>40406.2872742207</v>
      </c>
      <c r="AS350" s="28">
        <f ca="1" t="shared" si="2402"/>
        <v>56065.5662177674</v>
      </c>
      <c r="AT350" s="28">
        <f ca="1" t="shared" si="2403"/>
        <v>80482.8197211218</v>
      </c>
      <c r="AU350" s="28">
        <f ca="1">AP350*'Ejercicio 3 - TIR'!$D$5</f>
        <v>16378.6447218474</v>
      </c>
      <c r="AV350" s="28">
        <f ca="1">AQ350*'Ejercicio 3 - TIR'!$D$5</f>
        <v>18113.6171547993</v>
      </c>
      <c r="AW350" s="28">
        <f ca="1">AR350*'Ejercicio 3 - TIR'!$D$5</f>
        <v>20203.1436371104</v>
      </c>
      <c r="AX350" s="28">
        <f ca="1">AS350*'Ejercicio 3 - TIR'!$D$5</f>
        <v>28032.7831088837</v>
      </c>
      <c r="AY350" s="28">
        <f ca="1">AT350*'Ejercicio 3 - TIR'!$D$5</f>
        <v>40241.4098605609</v>
      </c>
      <c r="AZ350" s="28">
        <f ca="1" t="shared" ref="AZ350:BD350" si="2608">AJ350-AU350-AE350</f>
        <v>26078.814388693</v>
      </c>
      <c r="BA350" s="28">
        <f ca="1" t="shared" si="2608"/>
        <v>27144.0506306812</v>
      </c>
      <c r="BB350" s="28">
        <f ca="1" t="shared" si="2608"/>
        <v>28226.6023322191</v>
      </c>
      <c r="BC350" s="28">
        <f ca="1" t="shared" si="2608"/>
        <v>34699.568720514</v>
      </c>
      <c r="BD350" s="28">
        <f ca="1" t="shared" si="2608"/>
        <v>45175.0051771963</v>
      </c>
      <c r="BE350" s="28">
        <f ca="1" t="shared" ref="BE350:BI350" si="2609">AZ350/Z350</f>
        <v>22793.3508826833</v>
      </c>
      <c r="BF350" s="28">
        <f ca="1" t="shared" si="2609"/>
        <v>20686.4240305587</v>
      </c>
      <c r="BG350" s="28">
        <f ca="1" t="shared" si="2609"/>
        <v>18038.4592860977</v>
      </c>
      <c r="BH350" s="28">
        <f ca="1" t="shared" si="2609"/>
        <v>18213.3840348343</v>
      </c>
      <c r="BI350" s="28">
        <f ca="1" t="shared" si="2609"/>
        <v>19305.571831535</v>
      </c>
      <c r="BJ350" s="28">
        <f ca="1" t="shared" si="2406"/>
        <v>74034.4517387743</v>
      </c>
      <c r="BK350" s="28">
        <f ca="1" t="shared" si="2407"/>
        <v>33369.8035081038</v>
      </c>
      <c r="BL350" s="28">
        <f ca="1" t="shared" si="2408"/>
        <v>107404.255246878</v>
      </c>
      <c r="BM350" s="28">
        <f ca="1">BK350*'Ejercicio 3 - TIR'!$D$5</f>
        <v>16684.9017540519</v>
      </c>
      <c r="BN350" s="28">
        <f ca="1" t="shared" si="2409"/>
        <v>90719.3534928262</v>
      </c>
      <c r="BO350" s="28">
        <f ca="1" t="shared" si="2410"/>
        <v>38768.9827260994</v>
      </c>
      <c r="BP350" s="28">
        <f ca="1" t="shared" si="2411"/>
        <v>-102941.728527974</v>
      </c>
      <c r="BQ350" s="28">
        <f ca="1" t="shared" ref="BQ350:BT350" si="2610">BE350</f>
        <v>22793.3508826833</v>
      </c>
      <c r="BR350" s="28">
        <f ca="1" t="shared" si="2610"/>
        <v>20686.4240305587</v>
      </c>
      <c r="BS350" s="28">
        <f ca="1" t="shared" si="2610"/>
        <v>18038.4592860977</v>
      </c>
      <c r="BT350" s="28">
        <f ca="1" t="shared" si="2610"/>
        <v>18213.3840348343</v>
      </c>
      <c r="BU350" s="28">
        <f ca="1" t="shared" si="2413"/>
        <v>58074.5545576344</v>
      </c>
      <c r="BV350" s="30">
        <f ca="1" t="shared" si="2414"/>
        <v>8.98621166065543</v>
      </c>
    </row>
    <row r="351" ht="15" customHeight="1" spans="1:74">
      <c r="A351" s="26">
        <v>350</v>
      </c>
      <c r="B351" s="27">
        <f ca="1" t="shared" ref="B351:F351" si="2611">RAND()</f>
        <v>0.71068166345447</v>
      </c>
      <c r="C351" s="28">
        <f ca="1">IF(B351&lt;=('Ejercicio 3 - TIR'!$D$13-'Ejercicio 3 - TIR'!$C$13)/('Ejercicio 3 - TIR'!$E$13-'Ejercicio 3 - TIR'!$C$13),'Ejercicio 3 - TIR'!$C$13+SQRT(('Ejercicio 3 - TIR'!$E$13-'Ejercicio 3 - TIR'!$C$13)*('Ejercicio 3 - TIR'!$D$13-'Ejercicio 3 - TIR'!$C$13)*B351),'Ejercicio 3 - TIR'!$E$13-SQRT(('Ejercicio 3 - TIR'!$E$13-'Ejercicio 3 - TIR'!$C$13)*('Ejercicio 3 - TIR'!$E$13-'Ejercicio 3 - TIR'!$D$13)*(1-B351)))</f>
        <v>81367.1793907998</v>
      </c>
      <c r="D351" s="27">
        <f ca="1" t="shared" si="2611"/>
        <v>0.413966546409746</v>
      </c>
      <c r="E351" s="28">
        <f ca="1">IF(D351&lt;=('Ejercicio 3 - TIR'!$D$14-'Ejercicio 3 - TIR'!$C$14)/('Ejercicio 3 - TIR'!$E$14-'Ejercicio 3 - TIR'!$C$14),'Ejercicio 3 - TIR'!$C$14+SQRT(('Ejercicio 3 - TIR'!$E$14-'Ejercicio 3 - TIR'!$C$14)*('Ejercicio 3 - TIR'!$D$14-'Ejercicio 3 - TIR'!$C$14)*D351),'Ejercicio 3 - TIR'!$E$14-SQRT(('Ejercicio 3 - TIR'!$E$14-'Ejercicio 3 - TIR'!$C$14)*('Ejercicio 3 - TIR'!$E$14-'Ejercicio 3 - TIR'!$D$14)*(1-D351)))</f>
        <v>30624.2324027023</v>
      </c>
      <c r="F351" s="27">
        <f ca="1" t="shared" si="2611"/>
        <v>0.830972646343618</v>
      </c>
      <c r="G351" s="28">
        <f ca="1">IF(F351&lt;=('Ejercicio 3 - TIR'!$D$18-'Ejercicio 3 - TIR'!$C$18)/('Ejercicio 3 - TIR'!$E$18-'Ejercicio 3 - TIR'!$C$18),'Ejercicio 3 - TIR'!$C$18+SQRT(('Ejercicio 3 - TIR'!$E$18-'Ejercicio 3 - TIR'!$C$18)*('Ejercicio 3 - TIR'!$D$18-'Ejercicio 3 - TIR'!$C$18)*F351),'Ejercicio 3 - TIR'!$E$18-SQRT(('Ejercicio 3 - TIR'!$E$18-'Ejercicio 3 - TIR'!$C$18)*('Ejercicio 3 - TIR'!$E$18-'Ejercicio 3 - TIR'!$D$18)*(1-F351)))</f>
        <v>41439.5152683618</v>
      </c>
      <c r="H351" s="27">
        <f ca="1" t="shared" ref="H351:L351" si="2612">RAND()</f>
        <v>0.894351649008625</v>
      </c>
      <c r="I351" s="28">
        <f ca="1">IF(H351&lt;=('Ejercicio 3 - TIR'!$D$18-'Ejercicio 3 - TIR'!$C$18)/('Ejercicio 3 - TIR'!$E$18-'Ejercicio 3 - TIR'!$C$18),'Ejercicio 3 - TIR'!$C$18+SQRT(('Ejercicio 3 - TIR'!$E$18-'Ejercicio 3 - TIR'!$C$18)*('Ejercicio 3 - TIR'!$D$18-'Ejercicio 3 - TIR'!$C$18)*H351),'Ejercicio 3 - TIR'!$E$18-SQRT(('Ejercicio 3 - TIR'!$E$18-'Ejercicio 3 - TIR'!$C$18)*('Ejercicio 3 - TIR'!$E$18-'Ejercicio 3 - TIR'!$D$18)*(1-H351)))</f>
        <v>42185.1063387131</v>
      </c>
      <c r="J351" s="27">
        <f ca="1" t="shared" si="2612"/>
        <v>0.682080176170871</v>
      </c>
      <c r="K351" s="28">
        <f ca="1">IF(J351&lt;=('Ejercicio 3 - TIR'!$D$18-'Ejercicio 3 - TIR'!$C$18)/('Ejercicio 3 - TIR'!$E$18-'Ejercicio 3 - TIR'!$C$18),'Ejercicio 3 - TIR'!$C$18+SQRT(('Ejercicio 3 - TIR'!$E$18-'Ejercicio 3 - TIR'!$C$18)*('Ejercicio 3 - TIR'!$D$18-'Ejercicio 3 - TIR'!$C$18)*J351),'Ejercicio 3 - TIR'!$E$18-SQRT(('Ejercicio 3 - TIR'!$E$18-'Ejercicio 3 - TIR'!$C$18)*('Ejercicio 3 - TIR'!$E$18-'Ejercicio 3 - TIR'!$D$18)*(1-J351)))</f>
        <v>40116.9695078584</v>
      </c>
      <c r="L351" s="27">
        <f ca="1" t="shared" si="2612"/>
        <v>0.736274606216116</v>
      </c>
      <c r="M351" s="28">
        <f ca="1">IF(L351&lt;=('Ejercicio 3 - TIR'!$D$18-'Ejercicio 3 - TIR'!$C$18)/('Ejercicio 3 - TIR'!$E$18-'Ejercicio 3 - TIR'!$C$18),'Ejercicio 3 - TIR'!$C$18+SQRT(('Ejercicio 3 - TIR'!$E$18-'Ejercicio 3 - TIR'!$C$18)*('Ejercicio 3 - TIR'!$D$18-'Ejercicio 3 - TIR'!$C$18)*L351),'Ejercicio 3 - TIR'!$E$18-SQRT(('Ejercicio 3 - TIR'!$E$18-'Ejercicio 3 - TIR'!$C$18)*('Ejercicio 3 - TIR'!$E$18-'Ejercicio 3 - TIR'!$D$18)*(1-L351)))</f>
        <v>40552.5957532746</v>
      </c>
      <c r="N351" s="27">
        <f ca="1" t="shared" ref="N351:R351" si="2613">RAND()</f>
        <v>0.274525340533353</v>
      </c>
      <c r="O351" s="28">
        <f ca="1">IF(N351&lt;=('Ejercicio 3 - TIR'!$D$18-'Ejercicio 3 - TIR'!$C$18)/('Ejercicio 3 - TIR'!$E$18-'Ejercicio 3 - TIR'!$C$18),'Ejercicio 3 - TIR'!$C$18+SQRT(('Ejercicio 3 - TIR'!$E$18-'Ejercicio 3 - TIR'!$C$18)*('Ejercicio 3 - TIR'!$D$18-'Ejercicio 3 - TIR'!$C$18)*N351),'Ejercicio 3 - TIR'!$E$18-SQRT(('Ejercicio 3 - TIR'!$E$18-'Ejercicio 3 - TIR'!$C$18)*('Ejercicio 3 - TIR'!$E$18-'Ejercicio 3 - TIR'!$D$18)*(1-N351)))</f>
        <v>36417.0710670837</v>
      </c>
      <c r="P351" s="27">
        <f ca="1" t="shared" si="2613"/>
        <v>0.8097208707259</v>
      </c>
      <c r="Q351" s="29">
        <f ca="1">IF(P351&lt;=('Ejercicio 3 - TIR'!$D$22-'Ejercicio 3 - TIR'!$C$22)/('Ejercicio 3 - TIR'!$E$22-'Ejercicio 3 - TIR'!$C$22),'Ejercicio 3 - TIR'!$C$22+SQRT(('Ejercicio 3 - TIR'!$E$22-'Ejercicio 3 - TIR'!$C$22)*('Ejercicio 3 - TIR'!$D$22-'Ejercicio 3 - TIR'!$C$22)*P351),'Ejercicio 3 - TIR'!$E$22-SQRT(('Ejercicio 3 - TIR'!$E$22-'Ejercicio 3 - TIR'!$C$22)*('Ejercicio 3 - TIR'!$E$22-'Ejercicio 3 - TIR'!$D$22)*(1-P351)))</f>
        <v>0.161493178752325</v>
      </c>
      <c r="R351" s="27">
        <f ca="1" t="shared" si="2613"/>
        <v>0.806562553540746</v>
      </c>
      <c r="S351" s="29">
        <f ca="1">IF(R351&lt;=('Ejercicio 3 - TIR'!$D$23-'Ejercicio 3 - TIR'!$C$23)/('Ejercicio 3 - TIR'!$E$23-'Ejercicio 3 - TIR'!$C$23),'Ejercicio 3 - TIR'!$C$23+SQRT(('Ejercicio 3 - TIR'!$E$23-'Ejercicio 3 - TIR'!$C$23)*('Ejercicio 3 - TIR'!$D$23-'Ejercicio 3 - TIR'!$C$23)*R351),'Ejercicio 3 - TIR'!$E$23-SQRT(('Ejercicio 3 - TIR'!$E$23-'Ejercicio 3 - TIR'!$C$23)*('Ejercicio 3 - TIR'!$E$23-'Ejercicio 3 - TIR'!$D$23)*(1-R351)))</f>
        <v>0.161340219625444</v>
      </c>
      <c r="T351" s="27">
        <f ca="1" t="shared" ref="T351:X351" si="2614">RAND()</f>
        <v>0.18953240118873</v>
      </c>
      <c r="U351" s="29">
        <f ca="1">IF(T351&lt;=('Ejercicio 3 - TIR'!$D$24-'Ejercicio 3 - TIR'!$C$24)/('Ejercicio 3 - TIR'!$E$24-'Ejercicio 3 - TIR'!$C$24),'Ejercicio 3 - TIR'!$C$24+SQRT(('Ejercicio 3 - TIR'!$E$24-'Ejercicio 3 - TIR'!$C$24)*('Ejercicio 3 - TIR'!$D$24-'Ejercicio 3 - TIR'!$C$24)*T351),'Ejercicio 3 - TIR'!$E$24-SQRT(('Ejercicio 3 - TIR'!$E$24-'Ejercicio 3 - TIR'!$C$24)*('Ejercicio 3 - TIR'!$E$24-'Ejercicio 3 - TIR'!$D$24)*(1-T351)))</f>
        <v>0.169950389532446</v>
      </c>
      <c r="V351" s="27">
        <f ca="1" t="shared" si="2614"/>
        <v>0.591419177178284</v>
      </c>
      <c r="W351" s="29">
        <f ca="1">IF(V351&lt;=('Ejercicio 3 - TIR'!$D$25-'Ejercicio 3 - TIR'!$C$25)/('Ejercicio 3 - TIR'!$E$25-'Ejercicio 3 - TIR'!$C$25),'Ejercicio 3 - TIR'!$C$25+SQRT(('Ejercicio 3 - TIR'!$E$25-'Ejercicio 3 - TIR'!$C$25)*('Ejercicio 3 - TIR'!$D$25-'Ejercicio 3 - TIR'!$C$25)*V351),'Ejercicio 3 - TIR'!$E$25-SQRT(('Ejercicio 3 - TIR'!$E$25-'Ejercicio 3 - TIR'!$C$25)*('Ejercicio 3 - TIR'!$E$25-'Ejercicio 3 - TIR'!$D$25)*(1-V351)))</f>
        <v>0.212184224457563</v>
      </c>
      <c r="X351" s="27">
        <f ca="1" t="shared" si="2614"/>
        <v>0.563063851218044</v>
      </c>
      <c r="Y351" s="29">
        <f ca="1">IF(X351&lt;=('Ejercicio 3 - TIR'!$D$26-'Ejercicio 3 - TIR'!$C$26)/('Ejercicio 3 - TIR'!$E$26-'Ejercicio 3 - TIR'!$C$26),'Ejercicio 3 - TIR'!$C$26+SQRT(('Ejercicio 3 - TIR'!$E$26-'Ejercicio 3 - TIR'!$C$26)*('Ejercicio 3 - TIR'!$D$26-'Ejercicio 3 - TIR'!$C$26)*X351),'Ejercicio 3 - TIR'!$E$26-SQRT(('Ejercicio 3 - TIR'!$E$26-'Ejercicio 3 - TIR'!$C$26)*('Ejercicio 3 - TIR'!$E$26-'Ejercicio 3 - TIR'!$D$26)*(1-X351)))</f>
        <v>0.231425776347711</v>
      </c>
      <c r="Z351" s="27">
        <f ca="1" t="shared" si="2384"/>
        <v>1.16149317875233</v>
      </c>
      <c r="AA351" s="27">
        <f ca="1" t="shared" si="2385"/>
        <v>1.34888874330568</v>
      </c>
      <c r="AB351" s="27">
        <f ca="1" t="shared" si="2386"/>
        <v>1.57813291066641</v>
      </c>
      <c r="AC351" s="27">
        <f ca="1" t="shared" si="2387"/>
        <v>1.91298781840712</v>
      </c>
      <c r="AD351" s="27">
        <f ca="1" t="shared" si="2388"/>
        <v>2.3557025094257</v>
      </c>
      <c r="AE351" s="26">
        <f ca="1" t="shared" si="2389"/>
        <v>4945.60463756235</v>
      </c>
      <c r="AF351" s="26">
        <f ca="1" t="shared" si="2390"/>
        <v>5743.52957596728</v>
      </c>
      <c r="AG351" s="26">
        <f ca="1" t="shared" si="2391"/>
        <v>6719.64466469404</v>
      </c>
      <c r="AH351" s="26">
        <f ca="1" t="shared" si="2392"/>
        <v>8145.44725650255</v>
      </c>
      <c r="AI351" s="26">
        <f ca="1" t="shared" si="2393"/>
        <v>10030.513711538</v>
      </c>
      <c r="AJ351" s="28">
        <f ca="1" t="shared" si="2394"/>
        <v>48131.7143150051</v>
      </c>
      <c r="AK351" s="28">
        <f ca="1" t="shared" si="2395"/>
        <v>56903.0150754432</v>
      </c>
      <c r="AL351" s="28">
        <f ca="1" t="shared" si="2396"/>
        <v>63309.9098565523</v>
      </c>
      <c r="AM351" s="28">
        <f ca="1" t="shared" si="2397"/>
        <v>77576.6216808026</v>
      </c>
      <c r="AN351" s="28">
        <f ca="1" t="shared" si="2398"/>
        <v>85787.7856986633</v>
      </c>
      <c r="AO351" s="28">
        <f ca="1">C351/'Ejercicio 3 - TIR'!$D$7</f>
        <v>16273.43587816</v>
      </c>
      <c r="AP351" s="28">
        <f ca="1" t="shared" si="2399"/>
        <v>31858.2784368451</v>
      </c>
      <c r="AQ351" s="28">
        <f ca="1" t="shared" si="2400"/>
        <v>40629.5791972833</v>
      </c>
      <c r="AR351" s="28">
        <f ca="1" t="shared" si="2401"/>
        <v>47036.4739783923</v>
      </c>
      <c r="AS351" s="28">
        <f ca="1" t="shared" si="2402"/>
        <v>61303.1858026427</v>
      </c>
      <c r="AT351" s="28">
        <f ca="1" t="shared" si="2403"/>
        <v>69514.3498205034</v>
      </c>
      <c r="AU351" s="28">
        <f ca="1">AP351*'Ejercicio 3 - TIR'!$D$5</f>
        <v>15929.1392184226</v>
      </c>
      <c r="AV351" s="28">
        <f ca="1">AQ351*'Ejercicio 3 - TIR'!$D$5</f>
        <v>20314.7895986416</v>
      </c>
      <c r="AW351" s="28">
        <f ca="1">AR351*'Ejercicio 3 - TIR'!$D$5</f>
        <v>23518.2369891962</v>
      </c>
      <c r="AX351" s="28">
        <f ca="1">AS351*'Ejercicio 3 - TIR'!$D$5</f>
        <v>30651.5929013213</v>
      </c>
      <c r="AY351" s="28">
        <f ca="1">AT351*'Ejercicio 3 - TIR'!$D$5</f>
        <v>34757.1749102517</v>
      </c>
      <c r="AZ351" s="28">
        <f ca="1" t="shared" ref="AZ351:BD351" si="2615">AJ351-AU351-AE351</f>
        <v>27256.9704590202</v>
      </c>
      <c r="BA351" s="28">
        <f ca="1" t="shared" si="2615"/>
        <v>30844.6959008343</v>
      </c>
      <c r="BB351" s="28">
        <f ca="1" t="shared" si="2615"/>
        <v>33072.0282026621</v>
      </c>
      <c r="BC351" s="28">
        <f ca="1" t="shared" si="2615"/>
        <v>38779.5815229788</v>
      </c>
      <c r="BD351" s="28">
        <f ca="1" t="shared" si="2615"/>
        <v>41000.0970768737</v>
      </c>
      <c r="BE351" s="28">
        <f ca="1" t="shared" ref="BE351:BI351" si="2616">AZ351/Z351</f>
        <v>23467.1808303684</v>
      </c>
      <c r="BF351" s="28">
        <f ca="1" t="shared" si="2616"/>
        <v>22866.745722293</v>
      </c>
      <c r="BG351" s="28">
        <f ca="1" t="shared" si="2616"/>
        <v>20956.4276742042</v>
      </c>
      <c r="BH351" s="28">
        <f ca="1" t="shared" si="2616"/>
        <v>20271.7346915827</v>
      </c>
      <c r="BI351" s="28">
        <f ca="1" t="shared" si="2616"/>
        <v>17404.6157835393</v>
      </c>
      <c r="BJ351" s="28">
        <f ca="1" t="shared" si="2406"/>
        <v>72141.5811202817</v>
      </c>
      <c r="BK351" s="28">
        <f ca="1" t="shared" si="2407"/>
        <v>38335.3737351597</v>
      </c>
      <c r="BL351" s="28">
        <f ca="1" t="shared" si="2408"/>
        <v>110476.954855441</v>
      </c>
      <c r="BM351" s="28">
        <f ca="1">BK351*'Ejercicio 3 - TIR'!$D$5</f>
        <v>19167.6868675799</v>
      </c>
      <c r="BN351" s="28">
        <f ca="1" t="shared" si="2409"/>
        <v>91309.2679878615</v>
      </c>
      <c r="BO351" s="28">
        <f ca="1" t="shared" si="2410"/>
        <v>38760.9503417822</v>
      </c>
      <c r="BP351" s="28">
        <f ca="1" t="shared" si="2411"/>
        <v>-111991.411793502</v>
      </c>
      <c r="BQ351" s="28">
        <f ca="1" t="shared" ref="BQ351:BT351" si="2617">BE351</f>
        <v>23467.1808303684</v>
      </c>
      <c r="BR351" s="28">
        <f ca="1" t="shared" si="2617"/>
        <v>22866.745722293</v>
      </c>
      <c r="BS351" s="28">
        <f ca="1" t="shared" si="2617"/>
        <v>20956.4276742042</v>
      </c>
      <c r="BT351" s="28">
        <f ca="1" t="shared" si="2617"/>
        <v>20271.7346915827</v>
      </c>
      <c r="BU351" s="28">
        <f ca="1" t="shared" si="2413"/>
        <v>56165.5661253215</v>
      </c>
      <c r="BV351" s="30">
        <f ca="1" t="shared" si="2414"/>
        <v>7.73388614245227</v>
      </c>
    </row>
    <row r="352" ht="15" customHeight="1" spans="1:74">
      <c r="A352" s="26">
        <v>351</v>
      </c>
      <c r="B352" s="27">
        <f ca="1" t="shared" ref="B352:F352" si="2618">RAND()</f>
        <v>0.0293016181306962</v>
      </c>
      <c r="C352" s="28">
        <f ca="1">IF(B352&lt;=('Ejercicio 3 - TIR'!$D$13-'Ejercicio 3 - TIR'!$C$13)/('Ejercicio 3 - TIR'!$E$13-'Ejercicio 3 - TIR'!$C$13),'Ejercicio 3 - TIR'!$C$13+SQRT(('Ejercicio 3 - TIR'!$E$13-'Ejercicio 3 - TIR'!$C$13)*('Ejercicio 3 - TIR'!$D$13-'Ejercicio 3 - TIR'!$C$13)*B352),'Ejercicio 3 - TIR'!$E$13-SQRT(('Ejercicio 3 - TIR'!$E$13-'Ejercicio 3 - TIR'!$C$13)*('Ejercicio 3 - TIR'!$E$13-'Ejercicio 3 - TIR'!$D$13)*(1-B352)))</f>
        <v>63423.5430846242</v>
      </c>
      <c r="D352" s="27">
        <f ca="1" t="shared" si="2618"/>
        <v>0.773218976283984</v>
      </c>
      <c r="E352" s="28">
        <f ca="1">IF(D352&lt;=('Ejercicio 3 - TIR'!$D$14-'Ejercicio 3 - TIR'!$C$14)/('Ejercicio 3 - TIR'!$E$14-'Ejercicio 3 - TIR'!$C$14),'Ejercicio 3 - TIR'!$C$14+SQRT(('Ejercicio 3 - TIR'!$E$14-'Ejercicio 3 - TIR'!$C$14)*('Ejercicio 3 - TIR'!$D$14-'Ejercicio 3 - TIR'!$C$14)*D352),'Ejercicio 3 - TIR'!$E$14-SQRT(('Ejercicio 3 - TIR'!$E$14-'Ejercicio 3 - TIR'!$C$14)*('Ejercicio 3 - TIR'!$E$14-'Ejercicio 3 - TIR'!$D$14)*(1-D352)))</f>
        <v>34167.5773852195</v>
      </c>
      <c r="F352" s="27">
        <f ca="1" t="shared" si="2618"/>
        <v>0.00541065271962249</v>
      </c>
      <c r="G352" s="28">
        <f ca="1">IF(F352&lt;=('Ejercicio 3 - TIR'!$D$18-'Ejercicio 3 - TIR'!$C$18)/('Ejercicio 3 - TIR'!$E$18-'Ejercicio 3 - TIR'!$C$18),'Ejercicio 3 - TIR'!$C$18+SQRT(('Ejercicio 3 - TIR'!$E$18-'Ejercicio 3 - TIR'!$C$18)*('Ejercicio 3 - TIR'!$D$18-'Ejercicio 3 - TIR'!$C$18)*F352),'Ejercicio 3 - TIR'!$E$18-SQRT(('Ejercicio 3 - TIR'!$E$18-'Ejercicio 3 - TIR'!$C$18)*('Ejercicio 3 - TIR'!$E$18-'Ejercicio 3 - TIR'!$D$18)*(1-F352)))</f>
        <v>30900.8872892562</v>
      </c>
      <c r="H352" s="27">
        <f ca="1" t="shared" ref="H352:L352" si="2619">RAND()</f>
        <v>0.335903704153341</v>
      </c>
      <c r="I352" s="28">
        <f ca="1">IF(H352&lt;=('Ejercicio 3 - TIR'!$D$18-'Ejercicio 3 - TIR'!$C$18)/('Ejercicio 3 - TIR'!$E$18-'Ejercicio 3 - TIR'!$C$18),'Ejercicio 3 - TIR'!$C$18+SQRT(('Ejercicio 3 - TIR'!$E$18-'Ejercicio 3 - TIR'!$C$18)*('Ejercicio 3 - TIR'!$D$18-'Ejercicio 3 - TIR'!$C$18)*H352),'Ejercicio 3 - TIR'!$E$18-SQRT(('Ejercicio 3 - TIR'!$E$18-'Ejercicio 3 - TIR'!$C$18)*('Ejercicio 3 - TIR'!$E$18-'Ejercicio 3 - TIR'!$D$18)*(1-H352)))</f>
        <v>37098.2783562637</v>
      </c>
      <c r="J352" s="27">
        <f ca="1" t="shared" si="2619"/>
        <v>0.885459375322799</v>
      </c>
      <c r="K352" s="28">
        <f ca="1">IF(J352&lt;=('Ejercicio 3 - TIR'!$D$18-'Ejercicio 3 - TIR'!$C$18)/('Ejercicio 3 - TIR'!$E$18-'Ejercicio 3 - TIR'!$C$18),'Ejercicio 3 - TIR'!$C$18+SQRT(('Ejercicio 3 - TIR'!$E$18-'Ejercicio 3 - TIR'!$C$18)*('Ejercicio 3 - TIR'!$D$18-'Ejercicio 3 - TIR'!$C$18)*J352),'Ejercicio 3 - TIR'!$E$18-SQRT(('Ejercicio 3 - TIR'!$E$18-'Ejercicio 3 - TIR'!$C$18)*('Ejercicio 3 - TIR'!$E$18-'Ejercicio 3 - TIR'!$D$18)*(1-J352)))</f>
        <v>42069.0365319933</v>
      </c>
      <c r="L352" s="27">
        <f ca="1" t="shared" si="2619"/>
        <v>0.850540745915059</v>
      </c>
      <c r="M352" s="28">
        <f ca="1">IF(L352&lt;=('Ejercicio 3 - TIR'!$D$18-'Ejercicio 3 - TIR'!$C$18)/('Ejercicio 3 - TIR'!$E$18-'Ejercicio 3 - TIR'!$C$18),'Ejercicio 3 - TIR'!$C$18+SQRT(('Ejercicio 3 - TIR'!$E$18-'Ejercicio 3 - TIR'!$C$18)*('Ejercicio 3 - TIR'!$D$18-'Ejercicio 3 - TIR'!$C$18)*L352),'Ejercicio 3 - TIR'!$E$18-SQRT(('Ejercicio 3 - TIR'!$E$18-'Ejercicio 3 - TIR'!$C$18)*('Ejercicio 3 - TIR'!$E$18-'Ejercicio 3 - TIR'!$D$18)*(1-L352)))</f>
        <v>41651.9492153836</v>
      </c>
      <c r="N352" s="27">
        <f ca="1" t="shared" ref="N352:R352" si="2620">RAND()</f>
        <v>0.304490750262305</v>
      </c>
      <c r="O352" s="28">
        <f ca="1">IF(N352&lt;=('Ejercicio 3 - TIR'!$D$18-'Ejercicio 3 - TIR'!$C$18)/('Ejercicio 3 - TIR'!$E$18-'Ejercicio 3 - TIR'!$C$18),'Ejercicio 3 - TIR'!$C$18+SQRT(('Ejercicio 3 - TIR'!$E$18-'Ejercicio 3 - TIR'!$C$18)*('Ejercicio 3 - TIR'!$D$18-'Ejercicio 3 - TIR'!$C$18)*N352),'Ejercicio 3 - TIR'!$E$18-SQRT(('Ejercicio 3 - TIR'!$E$18-'Ejercicio 3 - TIR'!$C$18)*('Ejercicio 3 - TIR'!$E$18-'Ejercicio 3 - TIR'!$D$18)*(1-N352)))</f>
        <v>36758.2255466465</v>
      </c>
      <c r="P352" s="27">
        <f ca="1" t="shared" si="2620"/>
        <v>0.352265823815524</v>
      </c>
      <c r="Q352" s="29">
        <f ca="1">IF(P352&lt;=('Ejercicio 3 - TIR'!$D$22-'Ejercicio 3 - TIR'!$C$22)/('Ejercicio 3 - TIR'!$E$22-'Ejercicio 3 - TIR'!$C$22),'Ejercicio 3 - TIR'!$C$22+SQRT(('Ejercicio 3 - TIR'!$E$22-'Ejercicio 3 - TIR'!$C$22)*('Ejercicio 3 - TIR'!$D$22-'Ejercicio 3 - TIR'!$C$22)*P352),'Ejercicio 3 - TIR'!$E$22-SQRT(('Ejercicio 3 - TIR'!$E$22-'Ejercicio 3 - TIR'!$C$22)*('Ejercicio 3 - TIR'!$E$22-'Ejercicio 3 - TIR'!$D$22)*(1-P352)))</f>
        <v>0.145180915052236</v>
      </c>
      <c r="R352" s="27">
        <f ca="1" t="shared" si="2620"/>
        <v>0.443795650248797</v>
      </c>
      <c r="S352" s="29">
        <f ca="1">IF(R352&lt;=('Ejercicio 3 - TIR'!$D$23-'Ejercicio 3 - TIR'!$C$23)/('Ejercicio 3 - TIR'!$E$23-'Ejercicio 3 - TIR'!$C$23),'Ejercicio 3 - TIR'!$C$23+SQRT(('Ejercicio 3 - TIR'!$E$23-'Ejercicio 3 - TIR'!$C$23)*('Ejercicio 3 - TIR'!$D$23-'Ejercicio 3 - TIR'!$C$23)*R352),'Ejercicio 3 - TIR'!$E$23-SQRT(('Ejercicio 3 - TIR'!$E$23-'Ejercicio 3 - TIR'!$C$23)*('Ejercicio 3 - TIR'!$E$23-'Ejercicio 3 - TIR'!$D$23)*(1-R352)))</f>
        <v>0.148263619202923</v>
      </c>
      <c r="T352" s="27">
        <f ca="1" t="shared" ref="T352:X352" si="2621">RAND()</f>
        <v>0.508478758556709</v>
      </c>
      <c r="U352" s="29">
        <f ca="1">IF(T352&lt;=('Ejercicio 3 - TIR'!$D$24-'Ejercicio 3 - TIR'!$C$24)/('Ejercicio 3 - TIR'!$E$24-'Ejercicio 3 - TIR'!$C$24),'Ejercicio 3 - TIR'!$C$24+SQRT(('Ejercicio 3 - TIR'!$E$24-'Ejercicio 3 - TIR'!$C$24)*('Ejercicio 3 - TIR'!$D$24-'Ejercicio 3 - TIR'!$C$24)*T352),'Ejercicio 3 - TIR'!$E$24-SQRT(('Ejercicio 3 - TIR'!$E$24-'Ejercicio 3 - TIR'!$C$24)*('Ejercicio 3 - TIR'!$E$24-'Ejercicio 3 - TIR'!$D$24)*(1-T352)))</f>
        <v>0.182902028680247</v>
      </c>
      <c r="V352" s="27">
        <f ca="1" t="shared" si="2621"/>
        <v>0.663962284974793</v>
      </c>
      <c r="W352" s="29">
        <f ca="1">IF(V352&lt;=('Ejercicio 3 - TIR'!$D$25-'Ejercicio 3 - TIR'!$C$25)/('Ejercicio 3 - TIR'!$E$25-'Ejercicio 3 - TIR'!$C$25),'Ejercicio 3 - TIR'!$C$25+SQRT(('Ejercicio 3 - TIR'!$E$25-'Ejercicio 3 - TIR'!$C$25)*('Ejercicio 3 - TIR'!$D$25-'Ejercicio 3 - TIR'!$C$25)*V352),'Ejercicio 3 - TIR'!$E$25-SQRT(('Ejercicio 3 - TIR'!$E$25-'Ejercicio 3 - TIR'!$C$25)*('Ejercicio 3 - TIR'!$E$25-'Ejercicio 3 - TIR'!$D$25)*(1-V352)))</f>
        <v>0.215705219018221</v>
      </c>
      <c r="X352" s="27">
        <f ca="1" t="shared" si="2621"/>
        <v>0.827976238079742</v>
      </c>
      <c r="Y352" s="29">
        <f ca="1">IF(X352&lt;=('Ejercicio 3 - TIR'!$D$26-'Ejercicio 3 - TIR'!$C$26)/('Ejercicio 3 - TIR'!$E$26-'Ejercicio 3 - TIR'!$C$26),'Ejercicio 3 - TIR'!$C$26+SQRT(('Ejercicio 3 - TIR'!$E$26-'Ejercicio 3 - TIR'!$C$26)*('Ejercicio 3 - TIR'!$D$26-'Ejercicio 3 - TIR'!$C$26)*X352),'Ejercicio 3 - TIR'!$E$26-SQRT(('Ejercicio 3 - TIR'!$E$26-'Ejercicio 3 - TIR'!$C$26)*('Ejercicio 3 - TIR'!$E$26-'Ejercicio 3 - TIR'!$D$26)*(1-X352)))</f>
        <v>0.249521674679054</v>
      </c>
      <c r="Z352" s="27">
        <f ca="1" t="shared" si="2384"/>
        <v>1.14518091505224</v>
      </c>
      <c r="AA352" s="27">
        <f ca="1" t="shared" si="2385"/>
        <v>1.31496958216</v>
      </c>
      <c r="AB352" s="27">
        <f ca="1" t="shared" si="2386"/>
        <v>1.55548018638988</v>
      </c>
      <c r="AC352" s="27">
        <f ca="1" t="shared" si="2387"/>
        <v>1.89100538067361</v>
      </c>
      <c r="AD352" s="27">
        <f ca="1" t="shared" si="2388"/>
        <v>2.36285221008639</v>
      </c>
      <c r="AE352" s="26">
        <f ca="1" t="shared" si="2389"/>
        <v>4960.48014990427</v>
      </c>
      <c r="AF352" s="26">
        <f ca="1" t="shared" si="2390"/>
        <v>5695.93888991334</v>
      </c>
      <c r="AG352" s="26">
        <f ca="1" t="shared" si="2391"/>
        <v>6737.7376681172</v>
      </c>
      <c r="AH352" s="26">
        <f ca="1" t="shared" si="2392"/>
        <v>8191.10284750573</v>
      </c>
      <c r="AI352" s="26">
        <f ca="1" t="shared" si="2393"/>
        <v>10234.9605474837</v>
      </c>
      <c r="AJ352" s="28">
        <f ca="1" t="shared" si="2394"/>
        <v>35387.1063818364</v>
      </c>
      <c r="AK352" s="28">
        <f ca="1" t="shared" si="2395"/>
        <v>48783.1075889912</v>
      </c>
      <c r="AL352" s="28">
        <f ca="1" t="shared" si="2396"/>
        <v>65437.5527860274</v>
      </c>
      <c r="AM352" s="28">
        <f ca="1" t="shared" si="2397"/>
        <v>78764.0600818341</v>
      </c>
      <c r="AN352" s="28">
        <f ca="1" t="shared" si="2398"/>
        <v>86854.2544717477</v>
      </c>
      <c r="AO352" s="28">
        <f ca="1">C352/'Ejercicio 3 - TIR'!$D$7</f>
        <v>12684.7086169248</v>
      </c>
      <c r="AP352" s="28">
        <f ca="1" t="shared" si="2399"/>
        <v>22702.3977649116</v>
      </c>
      <c r="AQ352" s="28">
        <f ca="1" t="shared" si="2400"/>
        <v>36098.3989720664</v>
      </c>
      <c r="AR352" s="28">
        <f ca="1" t="shared" si="2401"/>
        <v>52752.8441691025</v>
      </c>
      <c r="AS352" s="28">
        <f ca="1" t="shared" si="2402"/>
        <v>66079.3514649093</v>
      </c>
      <c r="AT352" s="28">
        <f ca="1" t="shared" si="2403"/>
        <v>74169.5458548228</v>
      </c>
      <c r="AU352" s="28">
        <f ca="1">AP352*'Ejercicio 3 - TIR'!$D$5</f>
        <v>11351.1988824558</v>
      </c>
      <c r="AV352" s="28">
        <f ca="1">AQ352*'Ejercicio 3 - TIR'!$D$5</f>
        <v>18049.1994860332</v>
      </c>
      <c r="AW352" s="28">
        <f ca="1">AR352*'Ejercicio 3 - TIR'!$D$5</f>
        <v>26376.4220845513</v>
      </c>
      <c r="AX352" s="28">
        <f ca="1">AS352*'Ejercicio 3 - TIR'!$D$5</f>
        <v>33039.6757324546</v>
      </c>
      <c r="AY352" s="28">
        <f ca="1">AT352*'Ejercicio 3 - TIR'!$D$5</f>
        <v>37084.7729274114</v>
      </c>
      <c r="AZ352" s="28">
        <f ca="1" t="shared" ref="AZ352:BD352" si="2622">AJ352-AU352-AE352</f>
        <v>19075.4273494764</v>
      </c>
      <c r="BA352" s="28">
        <f ca="1" t="shared" si="2622"/>
        <v>25037.9692130447</v>
      </c>
      <c r="BB352" s="28">
        <f ca="1" t="shared" si="2622"/>
        <v>32323.3930333589</v>
      </c>
      <c r="BC352" s="28">
        <f ca="1" t="shared" si="2622"/>
        <v>37533.2815018738</v>
      </c>
      <c r="BD352" s="28">
        <f ca="1" t="shared" si="2622"/>
        <v>39534.5209968525</v>
      </c>
      <c r="BE352" s="28">
        <f ca="1" t="shared" ref="BE352:BI352" si="2623">AZ352/Z352</f>
        <v>16657.1299772371</v>
      </c>
      <c r="BF352" s="28">
        <f ca="1" t="shared" si="2623"/>
        <v>19040.7212096244</v>
      </c>
      <c r="BG352" s="28">
        <f ca="1" t="shared" si="2623"/>
        <v>20780.3309332911</v>
      </c>
      <c r="BH352" s="28">
        <f ca="1" t="shared" si="2623"/>
        <v>19848.3208379364</v>
      </c>
      <c r="BI352" s="28">
        <f ca="1" t="shared" si="2623"/>
        <v>16731.6943599308</v>
      </c>
      <c r="BJ352" s="28">
        <f ca="1" t="shared" si="2406"/>
        <v>80732.9357379637</v>
      </c>
      <c r="BK352" s="28">
        <f ca="1" t="shared" si="2407"/>
        <v>29972.0917898027</v>
      </c>
      <c r="BL352" s="28">
        <f ca="1" t="shared" si="2408"/>
        <v>110705.027527766</v>
      </c>
      <c r="BM352" s="28">
        <f ca="1">BK352*'Ejercicio 3 - TIR'!$D$5</f>
        <v>14986.0458949014</v>
      </c>
      <c r="BN352" s="28">
        <f ca="1" t="shared" si="2409"/>
        <v>95718.981632865</v>
      </c>
      <c r="BO352" s="28">
        <f ca="1" t="shared" si="2410"/>
        <v>40509.931693682</v>
      </c>
      <c r="BP352" s="28">
        <f ca="1" t="shared" si="2411"/>
        <v>-97591.1204698438</v>
      </c>
      <c r="BQ352" s="28">
        <f ca="1" t="shared" ref="BQ352:BT352" si="2624">BE352</f>
        <v>16657.1299772371</v>
      </c>
      <c r="BR352" s="28">
        <f ca="1" t="shared" si="2624"/>
        <v>19040.7212096244</v>
      </c>
      <c r="BS352" s="28">
        <f ca="1" t="shared" si="2624"/>
        <v>20780.3309332911</v>
      </c>
      <c r="BT352" s="28">
        <f ca="1" t="shared" si="2624"/>
        <v>19848.3208379364</v>
      </c>
      <c r="BU352" s="28">
        <f ca="1" t="shared" si="2413"/>
        <v>57241.6260536128</v>
      </c>
      <c r="BV352" s="30">
        <f ca="1" t="shared" si="2414"/>
        <v>9.33412200137609</v>
      </c>
    </row>
    <row r="353" ht="15" customHeight="1" spans="1:74">
      <c r="A353" s="26">
        <v>352</v>
      </c>
      <c r="B353" s="27">
        <f ca="1" t="shared" ref="B353:F353" si="2625">RAND()</f>
        <v>0.129182141699313</v>
      </c>
      <c r="C353" s="28">
        <f ca="1">IF(B353&lt;=('Ejercicio 3 - TIR'!$D$13-'Ejercicio 3 - TIR'!$C$13)/('Ejercicio 3 - TIR'!$E$13-'Ejercicio 3 - TIR'!$C$13),'Ejercicio 3 - TIR'!$C$13+SQRT(('Ejercicio 3 - TIR'!$E$13-'Ejercicio 3 - TIR'!$C$13)*('Ejercicio 3 - TIR'!$D$13-'Ejercicio 3 - TIR'!$C$13)*B353),'Ejercicio 3 - TIR'!$E$13-SQRT(('Ejercicio 3 - TIR'!$E$13-'Ejercicio 3 - TIR'!$C$13)*('Ejercicio 3 - TIR'!$E$13-'Ejercicio 3 - TIR'!$D$13)*(1-B353)))</f>
        <v>67188.3834538598</v>
      </c>
      <c r="D353" s="27">
        <f ca="1" t="shared" si="2625"/>
        <v>0.997788161742196</v>
      </c>
      <c r="E353" s="28">
        <f ca="1">IF(D353&lt;=('Ejercicio 3 - TIR'!$D$14-'Ejercicio 3 - TIR'!$C$14)/('Ejercicio 3 - TIR'!$E$14-'Ejercicio 3 - TIR'!$C$14),'Ejercicio 3 - TIR'!$C$14+SQRT(('Ejercicio 3 - TIR'!$E$14-'Ejercicio 3 - TIR'!$C$14)*('Ejercicio 3 - TIR'!$D$14-'Ejercicio 3 - TIR'!$C$14)*D353),'Ejercicio 3 - TIR'!$E$14-SQRT(('Ejercicio 3 - TIR'!$E$14-'Ejercicio 3 - TIR'!$C$14)*('Ejercicio 3 - TIR'!$E$14-'Ejercicio 3 - TIR'!$D$14)*(1-D353)))</f>
        <v>39424.0002268485</v>
      </c>
      <c r="F353" s="27">
        <f ca="1" t="shared" si="2625"/>
        <v>0.130380949025948</v>
      </c>
      <c r="G353" s="28">
        <f ca="1">IF(F353&lt;=('Ejercicio 3 - TIR'!$D$18-'Ejercicio 3 - TIR'!$C$18)/('Ejercicio 3 - TIR'!$E$18-'Ejercicio 3 - TIR'!$C$18),'Ejercicio 3 - TIR'!$C$18+SQRT(('Ejercicio 3 - TIR'!$E$18-'Ejercicio 3 - TIR'!$C$18)*('Ejercicio 3 - TIR'!$D$18-'Ejercicio 3 - TIR'!$C$18)*F353),'Ejercicio 3 - TIR'!$E$18-SQRT(('Ejercicio 3 - TIR'!$E$18-'Ejercicio 3 - TIR'!$C$18)*('Ejercicio 3 - TIR'!$E$18-'Ejercicio 3 - TIR'!$D$18)*(1-F353)))</f>
        <v>34422.3457976387</v>
      </c>
      <c r="H353" s="27">
        <f ca="1" t="shared" ref="H353:L353" si="2626">RAND()</f>
        <v>0.742142510811307</v>
      </c>
      <c r="I353" s="28">
        <f ca="1">IF(H353&lt;=('Ejercicio 3 - TIR'!$D$18-'Ejercicio 3 - TIR'!$C$18)/('Ejercicio 3 - TIR'!$E$18-'Ejercicio 3 - TIR'!$C$18),'Ejercicio 3 - TIR'!$C$18+SQRT(('Ejercicio 3 - TIR'!$E$18-'Ejercicio 3 - TIR'!$C$18)*('Ejercicio 3 - TIR'!$D$18-'Ejercicio 3 - TIR'!$C$18)*H353),'Ejercicio 3 - TIR'!$E$18-SQRT(('Ejercicio 3 - TIR'!$E$18-'Ejercicio 3 - TIR'!$C$18)*('Ejercicio 3 - TIR'!$E$18-'Ejercicio 3 - TIR'!$D$18)*(1-H353)))</f>
        <v>40602.3515728117</v>
      </c>
      <c r="J353" s="27">
        <f ca="1" t="shared" si="2626"/>
        <v>0.835218353093011</v>
      </c>
      <c r="K353" s="28">
        <f ca="1">IF(J353&lt;=('Ejercicio 3 - TIR'!$D$18-'Ejercicio 3 - TIR'!$C$18)/('Ejercicio 3 - TIR'!$E$18-'Ejercicio 3 - TIR'!$C$18),'Ejercicio 3 - TIR'!$C$18+SQRT(('Ejercicio 3 - TIR'!$E$18-'Ejercicio 3 - TIR'!$C$18)*('Ejercicio 3 - TIR'!$D$18-'Ejercicio 3 - TIR'!$C$18)*J353),'Ejercicio 3 - TIR'!$E$18-SQRT(('Ejercicio 3 - TIR'!$E$18-'Ejercicio 3 - TIR'!$C$18)*('Ejercicio 3 - TIR'!$E$18-'Ejercicio 3 - TIR'!$D$18)*(1-J353)))</f>
        <v>41484.5166025105</v>
      </c>
      <c r="L353" s="27">
        <f ca="1" t="shared" si="2626"/>
        <v>0.412397147654232</v>
      </c>
      <c r="M353" s="28">
        <f ca="1">IF(L353&lt;=('Ejercicio 3 - TIR'!$D$18-'Ejercicio 3 - TIR'!$C$18)/('Ejercicio 3 - TIR'!$E$18-'Ejercicio 3 - TIR'!$C$18),'Ejercicio 3 - TIR'!$C$18+SQRT(('Ejercicio 3 - TIR'!$E$18-'Ejercicio 3 - TIR'!$C$18)*('Ejercicio 3 - TIR'!$D$18-'Ejercicio 3 - TIR'!$C$18)*L353),'Ejercicio 3 - TIR'!$E$18-SQRT(('Ejercicio 3 - TIR'!$E$18-'Ejercicio 3 - TIR'!$C$18)*('Ejercicio 3 - TIR'!$E$18-'Ejercicio 3 - TIR'!$D$18)*(1-L353)))</f>
        <v>37865.0856415003</v>
      </c>
      <c r="N353" s="27">
        <f ca="1" t="shared" ref="N353:R353" si="2627">RAND()</f>
        <v>0.430367109341895</v>
      </c>
      <c r="O353" s="28">
        <f ca="1">IF(N353&lt;=('Ejercicio 3 - TIR'!$D$18-'Ejercicio 3 - TIR'!$C$18)/('Ejercicio 3 - TIR'!$E$18-'Ejercicio 3 - TIR'!$C$18),'Ejercicio 3 - TIR'!$C$18+SQRT(('Ejercicio 3 - TIR'!$E$18-'Ejercicio 3 - TIR'!$C$18)*('Ejercicio 3 - TIR'!$D$18-'Ejercicio 3 - TIR'!$C$18)*N353),'Ejercicio 3 - TIR'!$E$18-SQRT(('Ejercicio 3 - TIR'!$E$18-'Ejercicio 3 - TIR'!$C$18)*('Ejercicio 3 - TIR'!$E$18-'Ejercicio 3 - TIR'!$D$18)*(1-N353)))</f>
        <v>38034.6167550969</v>
      </c>
      <c r="P353" s="27">
        <f ca="1" t="shared" si="2627"/>
        <v>0.104888291780067</v>
      </c>
      <c r="Q353" s="29">
        <f ca="1">IF(P353&lt;=('Ejercicio 3 - TIR'!$D$22-'Ejercicio 3 - TIR'!$C$22)/('Ejercicio 3 - TIR'!$E$22-'Ejercicio 3 - TIR'!$C$22),'Ejercicio 3 - TIR'!$C$22+SQRT(('Ejercicio 3 - TIR'!$E$22-'Ejercicio 3 - TIR'!$C$22)*('Ejercicio 3 - TIR'!$D$22-'Ejercicio 3 - TIR'!$C$22)*P353),'Ejercicio 3 - TIR'!$E$22-SQRT(('Ejercicio 3 - TIR'!$E$22-'Ejercicio 3 - TIR'!$C$22)*('Ejercicio 3 - TIR'!$E$22-'Ejercicio 3 - TIR'!$D$22)*(1-P353)))</f>
        <v>0.133740412119151</v>
      </c>
      <c r="R353" s="27">
        <f ca="1" t="shared" si="2627"/>
        <v>0.998324133309264</v>
      </c>
      <c r="S353" s="29">
        <f ca="1">IF(R353&lt;=('Ejercicio 3 - TIR'!$D$23-'Ejercicio 3 - TIR'!$C$23)/('Ejercicio 3 - TIR'!$E$23-'Ejercicio 3 - TIR'!$C$23),'Ejercicio 3 - TIR'!$C$23+SQRT(('Ejercicio 3 - TIR'!$E$23-'Ejercicio 3 - TIR'!$C$23)*('Ejercicio 3 - TIR'!$D$23-'Ejercicio 3 - TIR'!$C$23)*R353),'Ejercicio 3 - TIR'!$E$23-SQRT(('Ejercicio 3 - TIR'!$E$23-'Ejercicio 3 - TIR'!$C$23)*('Ejercicio 3 - TIR'!$E$23-'Ejercicio 3 - TIR'!$D$23)*(1-R353)))</f>
        <v>0.17826317529862</v>
      </c>
      <c r="T353" s="27">
        <f ca="1" t="shared" ref="T353:X353" si="2628">RAND()</f>
        <v>0.518200570045414</v>
      </c>
      <c r="U353" s="29">
        <f ca="1">IF(T353&lt;=('Ejercicio 3 - TIR'!$D$24-'Ejercicio 3 - TIR'!$C$24)/('Ejercicio 3 - TIR'!$E$24-'Ejercicio 3 - TIR'!$C$24),'Ejercicio 3 - TIR'!$C$24+SQRT(('Ejercicio 3 - TIR'!$E$24-'Ejercicio 3 - TIR'!$C$24)*('Ejercicio 3 - TIR'!$D$24-'Ejercicio 3 - TIR'!$C$24)*T353),'Ejercicio 3 - TIR'!$E$24-SQRT(('Ejercicio 3 - TIR'!$E$24-'Ejercicio 3 - TIR'!$C$24)*('Ejercicio 3 - TIR'!$E$24-'Ejercicio 3 - TIR'!$D$24)*(1-T353)))</f>
        <v>0.183270741855125</v>
      </c>
      <c r="V353" s="27">
        <f ca="1" t="shared" si="2628"/>
        <v>0.336269231166038</v>
      </c>
      <c r="W353" s="29">
        <f ca="1">IF(V353&lt;=('Ejercicio 3 - TIR'!$D$25-'Ejercicio 3 - TIR'!$C$25)/('Ejercicio 3 - TIR'!$E$25-'Ejercicio 3 - TIR'!$C$25),'Ejercicio 3 - TIR'!$C$25+SQRT(('Ejercicio 3 - TIR'!$E$25-'Ejercicio 3 - TIR'!$C$25)*('Ejercicio 3 - TIR'!$D$25-'Ejercicio 3 - TIR'!$C$25)*V353),'Ejercicio 3 - TIR'!$E$25-SQRT(('Ejercicio 3 - TIR'!$E$25-'Ejercicio 3 - TIR'!$C$25)*('Ejercicio 3 - TIR'!$E$25-'Ejercicio 3 - TIR'!$D$25)*(1-V353)))</f>
        <v>0.201801891210143</v>
      </c>
      <c r="X353" s="27">
        <f ca="1" t="shared" si="2628"/>
        <v>0.537400046080924</v>
      </c>
      <c r="Y353" s="29">
        <f ca="1">IF(X353&lt;=('Ejercicio 3 - TIR'!$D$26-'Ejercicio 3 - TIR'!$C$26)/('Ejercicio 3 - TIR'!$E$26-'Ejercicio 3 - TIR'!$C$26),'Ejercicio 3 - TIR'!$C$26+SQRT(('Ejercicio 3 - TIR'!$E$26-'Ejercicio 3 - TIR'!$C$26)*('Ejercicio 3 - TIR'!$D$26-'Ejercicio 3 - TIR'!$C$26)*X353),'Ejercicio 3 - TIR'!$E$26-SQRT(('Ejercicio 3 - TIR'!$E$26-'Ejercicio 3 - TIR'!$C$26)*('Ejercicio 3 - TIR'!$E$26-'Ejercicio 3 - TIR'!$D$26)*(1-X353)))</f>
        <v>0.230019606332453</v>
      </c>
      <c r="Z353" s="27">
        <f ca="1" t="shared" si="2384"/>
        <v>1.13374041211915</v>
      </c>
      <c r="AA353" s="27">
        <f ca="1" t="shared" si="2385"/>
        <v>1.33584457794788</v>
      </c>
      <c r="AB353" s="27">
        <f ca="1" t="shared" si="2386"/>
        <v>1.58066580475153</v>
      </c>
      <c r="AC353" s="27">
        <f ca="1" t="shared" si="2387"/>
        <v>1.89964715352159</v>
      </c>
      <c r="AD353" s="27">
        <f ca="1" t="shared" si="2388"/>
        <v>2.33660324394519</v>
      </c>
      <c r="AE353" s="26">
        <f ca="1" t="shared" si="2389"/>
        <v>5272.58203772423</v>
      </c>
      <c r="AF353" s="26">
        <f ca="1" t="shared" si="2390"/>
        <v>6212.48925379142</v>
      </c>
      <c r="AG353" s="26">
        <f ca="1" t="shared" si="2391"/>
        <v>7351.05676810076</v>
      </c>
      <c r="AH353" s="26">
        <f ca="1" t="shared" si="2392"/>
        <v>8834.51392629662</v>
      </c>
      <c r="AI353" s="26">
        <f ca="1" t="shared" si="2393"/>
        <v>10866.6253417619</v>
      </c>
      <c r="AJ353" s="28">
        <f ca="1" t="shared" si="2394"/>
        <v>39026.0045107228</v>
      </c>
      <c r="AK353" s="28">
        <f ca="1" t="shared" si="2395"/>
        <v>54238.4312004739</v>
      </c>
      <c r="AL353" s="28">
        <f ca="1" t="shared" si="2396"/>
        <v>65573.1568202356</v>
      </c>
      <c r="AM353" s="28">
        <f ca="1" t="shared" si="2397"/>
        <v>71930.3021567275</v>
      </c>
      <c r="AN353" s="28">
        <f ca="1" t="shared" si="2398"/>
        <v>88871.8088921718</v>
      </c>
      <c r="AO353" s="28">
        <f ca="1">C353/'Ejercicio 3 - TIR'!$D$7</f>
        <v>13437.676690772</v>
      </c>
      <c r="AP353" s="28">
        <f ca="1" t="shared" si="2399"/>
        <v>25588.3278199508</v>
      </c>
      <c r="AQ353" s="28">
        <f ca="1" t="shared" si="2400"/>
        <v>40800.754509702</v>
      </c>
      <c r="AR353" s="28">
        <f ca="1" t="shared" si="2401"/>
        <v>52135.4801294636</v>
      </c>
      <c r="AS353" s="28">
        <f ca="1" t="shared" si="2402"/>
        <v>58492.6254659555</v>
      </c>
      <c r="AT353" s="28">
        <f ca="1" t="shared" si="2403"/>
        <v>75434.1322013998</v>
      </c>
      <c r="AU353" s="28">
        <f ca="1">AP353*'Ejercicio 3 - TIR'!$D$5</f>
        <v>12794.1639099754</v>
      </c>
      <c r="AV353" s="28">
        <f ca="1">AQ353*'Ejercicio 3 - TIR'!$D$5</f>
        <v>20400.377254851</v>
      </c>
      <c r="AW353" s="28">
        <f ca="1">AR353*'Ejercicio 3 - TIR'!$D$5</f>
        <v>26067.7400647318</v>
      </c>
      <c r="AX353" s="28">
        <f ca="1">AS353*'Ejercicio 3 - TIR'!$D$5</f>
        <v>29246.3127329778</v>
      </c>
      <c r="AY353" s="28">
        <f ca="1">AT353*'Ejercicio 3 - TIR'!$D$5</f>
        <v>37717.0661006999</v>
      </c>
      <c r="AZ353" s="28">
        <f ca="1" t="shared" ref="AZ353:BD353" si="2629">AJ353-AU353-AE353</f>
        <v>20959.2585630231</v>
      </c>
      <c r="BA353" s="28">
        <f ca="1" t="shared" si="2629"/>
        <v>27625.5646918315</v>
      </c>
      <c r="BB353" s="28">
        <f ca="1" t="shared" si="2629"/>
        <v>32154.359987403</v>
      </c>
      <c r="BC353" s="28">
        <f ca="1" t="shared" si="2629"/>
        <v>33849.4754974531</v>
      </c>
      <c r="BD353" s="28">
        <f ca="1" t="shared" si="2629"/>
        <v>40288.1174497099</v>
      </c>
      <c r="BE353" s="28">
        <f ca="1" t="shared" ref="BE353:BI353" si="2630">AZ353/Z353</f>
        <v>18486.8232083628</v>
      </c>
      <c r="BF353" s="28">
        <f ca="1" t="shared" si="2630"/>
        <v>20680.2236935901</v>
      </c>
      <c r="BG353" s="28">
        <f ca="1" t="shared" si="2630"/>
        <v>20342.288604426</v>
      </c>
      <c r="BH353" s="28">
        <f ca="1" t="shared" si="2630"/>
        <v>17818.8225295958</v>
      </c>
      <c r="BI353" s="28">
        <f ca="1" t="shared" si="2630"/>
        <v>17242.1730364827</v>
      </c>
      <c r="BJ353" s="28">
        <f ca="1" t="shared" si="2406"/>
        <v>92118.2468193502</v>
      </c>
      <c r="BK353" s="28">
        <f ca="1" t="shared" si="2407"/>
        <v>31398.5189467445</v>
      </c>
      <c r="BL353" s="28">
        <f ca="1" t="shared" si="2408"/>
        <v>123516.765766095</v>
      </c>
      <c r="BM353" s="28">
        <f ca="1">BK353*'Ejercicio 3 - TIR'!$D$5</f>
        <v>15699.2594733722</v>
      </c>
      <c r="BN353" s="28">
        <f ca="1" t="shared" si="2409"/>
        <v>107817.506292722</v>
      </c>
      <c r="BO353" s="28">
        <f ca="1" t="shared" si="2410"/>
        <v>46142.8385722344</v>
      </c>
      <c r="BP353" s="28">
        <f ca="1" t="shared" si="2411"/>
        <v>-106612.383680708</v>
      </c>
      <c r="BQ353" s="28">
        <f ca="1" t="shared" ref="BQ353:BT353" si="2631">BE353</f>
        <v>18486.8232083628</v>
      </c>
      <c r="BR353" s="28">
        <f ca="1" t="shared" si="2631"/>
        <v>20680.2236935901</v>
      </c>
      <c r="BS353" s="28">
        <f ca="1" t="shared" si="2631"/>
        <v>20342.288604426</v>
      </c>
      <c r="BT353" s="28">
        <f ca="1" t="shared" si="2631"/>
        <v>17818.8225295958</v>
      </c>
      <c r="BU353" s="28">
        <f ca="1" t="shared" si="2413"/>
        <v>63385.0116087172</v>
      </c>
      <c r="BV353" s="30">
        <f ca="1" t="shared" si="2414"/>
        <v>8.18205071737668</v>
      </c>
    </row>
    <row r="354" ht="15" customHeight="1" spans="1:74">
      <c r="A354" s="26">
        <v>353</v>
      </c>
      <c r="B354" s="27">
        <f ca="1" t="shared" ref="B354:F354" si="2632">RAND()</f>
        <v>0.742512554107615</v>
      </c>
      <c r="C354" s="28">
        <f ca="1">IF(B354&lt;=('Ejercicio 3 - TIR'!$D$13-'Ejercicio 3 - TIR'!$C$13)/('Ejercicio 3 - TIR'!$E$13-'Ejercicio 3 - TIR'!$C$13),'Ejercicio 3 - TIR'!$C$13+SQRT(('Ejercicio 3 - TIR'!$E$13-'Ejercicio 3 - TIR'!$C$13)*('Ejercicio 3 - TIR'!$D$13-'Ejercicio 3 - TIR'!$C$13)*B354),'Ejercicio 3 - TIR'!$E$13-SQRT(('Ejercicio 3 - TIR'!$E$13-'Ejercicio 3 - TIR'!$C$13)*('Ejercicio 3 - TIR'!$E$13-'Ejercicio 3 - TIR'!$D$13)*(1-B354)))</f>
        <v>82422.0326809138</v>
      </c>
      <c r="D354" s="27">
        <f ca="1" t="shared" si="2632"/>
        <v>0.756266036393398</v>
      </c>
      <c r="E354" s="28">
        <f ca="1">IF(D354&lt;=('Ejercicio 3 - TIR'!$D$14-'Ejercicio 3 - TIR'!$C$14)/('Ejercicio 3 - TIR'!$E$14-'Ejercicio 3 - TIR'!$C$14),'Ejercicio 3 - TIR'!$C$14+SQRT(('Ejercicio 3 - TIR'!$E$14-'Ejercicio 3 - TIR'!$C$14)*('Ejercicio 3 - TIR'!$D$14-'Ejercicio 3 - TIR'!$C$14)*D354),'Ejercicio 3 - TIR'!$E$14-SQRT(('Ejercicio 3 - TIR'!$E$14-'Ejercicio 3 - TIR'!$C$14)*('Ejercicio 3 - TIR'!$E$14-'Ejercicio 3 - TIR'!$D$14)*(1-D354)))</f>
        <v>33953.5055990276</v>
      </c>
      <c r="F354" s="27">
        <f ca="1" t="shared" si="2632"/>
        <v>0.89996824672268</v>
      </c>
      <c r="G354" s="28">
        <f ca="1">IF(F354&lt;=('Ejercicio 3 - TIR'!$D$18-'Ejercicio 3 - TIR'!$C$18)/('Ejercicio 3 - TIR'!$E$18-'Ejercicio 3 - TIR'!$C$18),'Ejercicio 3 - TIR'!$C$18+SQRT(('Ejercicio 3 - TIR'!$E$18-'Ejercicio 3 - TIR'!$C$18)*('Ejercicio 3 - TIR'!$D$18-'Ejercicio 3 - TIR'!$C$18)*F354),'Ejercicio 3 - TIR'!$E$18-SQRT(('Ejercicio 3 - TIR'!$E$18-'Ejercicio 3 - TIR'!$C$18)*('Ejercicio 3 - TIR'!$E$18-'Ejercicio 3 - TIR'!$D$18)*(1-F354)))</f>
        <v>42260.9524473279</v>
      </c>
      <c r="H354" s="27">
        <f ca="1" t="shared" ref="H354:L354" si="2633">RAND()</f>
        <v>0.0693900871263982</v>
      </c>
      <c r="I354" s="28">
        <f ca="1">IF(H354&lt;=('Ejercicio 3 - TIR'!$D$18-'Ejercicio 3 - TIR'!$C$18)/('Ejercicio 3 - TIR'!$E$18-'Ejercicio 3 - TIR'!$C$18),'Ejercicio 3 - TIR'!$C$18+SQRT(('Ejercicio 3 - TIR'!$E$18-'Ejercicio 3 - TIR'!$C$18)*('Ejercicio 3 - TIR'!$D$18-'Ejercicio 3 - TIR'!$C$18)*H354),'Ejercicio 3 - TIR'!$E$18-SQRT(('Ejercicio 3 - TIR'!$E$18-'Ejercicio 3 - TIR'!$C$18)*('Ejercicio 3 - TIR'!$E$18-'Ejercicio 3 - TIR'!$D$18)*(1-H354)))</f>
        <v>33226.2227246363</v>
      </c>
      <c r="J354" s="27">
        <f ca="1" t="shared" si="2633"/>
        <v>0.682367671683982</v>
      </c>
      <c r="K354" s="28">
        <f ca="1">IF(J354&lt;=('Ejercicio 3 - TIR'!$D$18-'Ejercicio 3 - TIR'!$C$18)/('Ejercicio 3 - TIR'!$E$18-'Ejercicio 3 - TIR'!$C$18),'Ejercicio 3 - TIR'!$C$18+SQRT(('Ejercicio 3 - TIR'!$E$18-'Ejercicio 3 - TIR'!$C$18)*('Ejercicio 3 - TIR'!$D$18-'Ejercicio 3 - TIR'!$C$18)*J354),'Ejercicio 3 - TIR'!$E$18-SQRT(('Ejercicio 3 - TIR'!$E$18-'Ejercicio 3 - TIR'!$C$18)*('Ejercicio 3 - TIR'!$E$18-'Ejercicio 3 - TIR'!$D$18)*(1-J354)))</f>
        <v>40119.1778741997</v>
      </c>
      <c r="L354" s="27">
        <f ca="1" t="shared" si="2633"/>
        <v>0.270725967314325</v>
      </c>
      <c r="M354" s="28">
        <f ca="1">IF(L354&lt;=('Ejercicio 3 - TIR'!$D$18-'Ejercicio 3 - TIR'!$C$18)/('Ejercicio 3 - TIR'!$E$18-'Ejercicio 3 - TIR'!$C$18),'Ejercicio 3 - TIR'!$C$18+SQRT(('Ejercicio 3 - TIR'!$E$18-'Ejercicio 3 - TIR'!$C$18)*('Ejercicio 3 - TIR'!$D$18-'Ejercicio 3 - TIR'!$C$18)*L354),'Ejercicio 3 - TIR'!$E$18-SQRT(('Ejercicio 3 - TIR'!$E$18-'Ejercicio 3 - TIR'!$C$18)*('Ejercicio 3 - TIR'!$E$18-'Ejercicio 3 - TIR'!$D$18)*(1-L354)))</f>
        <v>36372.5108942354</v>
      </c>
      <c r="N354" s="27">
        <f ca="1" t="shared" ref="N354:R354" si="2634">RAND()</f>
        <v>0.288033838247639</v>
      </c>
      <c r="O354" s="28">
        <f ca="1">IF(N354&lt;=('Ejercicio 3 - TIR'!$D$18-'Ejercicio 3 - TIR'!$C$18)/('Ejercicio 3 - TIR'!$E$18-'Ejercicio 3 - TIR'!$C$18),'Ejercicio 3 - TIR'!$C$18+SQRT(('Ejercicio 3 - TIR'!$E$18-'Ejercicio 3 - TIR'!$C$18)*('Ejercicio 3 - TIR'!$D$18-'Ejercicio 3 - TIR'!$C$18)*N354),'Ejercicio 3 - TIR'!$E$18-SQRT(('Ejercicio 3 - TIR'!$E$18-'Ejercicio 3 - TIR'!$C$18)*('Ejercicio 3 - TIR'!$E$18-'Ejercicio 3 - TIR'!$D$18)*(1-N354)))</f>
        <v>36573.0568031279</v>
      </c>
      <c r="P354" s="27">
        <f ca="1" t="shared" si="2634"/>
        <v>0.331293313113168</v>
      </c>
      <c r="Q354" s="29">
        <f ca="1">IF(P354&lt;=('Ejercicio 3 - TIR'!$D$22-'Ejercicio 3 - TIR'!$C$22)/('Ejercicio 3 - TIR'!$E$22-'Ejercicio 3 - TIR'!$C$22),'Ejercicio 3 - TIR'!$C$22+SQRT(('Ejercicio 3 - TIR'!$E$22-'Ejercicio 3 - TIR'!$C$22)*('Ejercicio 3 - TIR'!$D$22-'Ejercicio 3 - TIR'!$C$22)*P354),'Ejercicio 3 - TIR'!$E$22-SQRT(('Ejercicio 3 - TIR'!$E$22-'Ejercicio 3 - TIR'!$C$22)*('Ejercicio 3 - TIR'!$E$22-'Ejercicio 3 - TIR'!$D$22)*(1-P354)))</f>
        <v>0.144419827264002</v>
      </c>
      <c r="R354" s="27">
        <f ca="1" t="shared" si="2634"/>
        <v>0.0571750832620657</v>
      </c>
      <c r="S354" s="29">
        <f ca="1">IF(R354&lt;=('Ejercicio 3 - TIR'!$D$23-'Ejercicio 3 - TIR'!$C$23)/('Ejercicio 3 - TIR'!$E$23-'Ejercicio 3 - TIR'!$C$23),'Ejercicio 3 - TIR'!$C$23+SQRT(('Ejercicio 3 - TIR'!$E$23-'Ejercicio 3 - TIR'!$C$23)*('Ejercicio 3 - TIR'!$D$23-'Ejercicio 3 - TIR'!$C$23)*R354),'Ejercicio 3 - TIR'!$E$23-SQRT(('Ejercicio 3 - TIR'!$E$23-'Ejercicio 3 - TIR'!$C$23)*('Ejercicio 3 - TIR'!$E$23-'Ejercicio 3 - TIR'!$D$23)*(1-R354)))</f>
        <v>0.130144710438042</v>
      </c>
      <c r="T354" s="27">
        <f ca="1" t="shared" ref="T354:X354" si="2635">RAND()</f>
        <v>0.813924309012493</v>
      </c>
      <c r="U354" s="29">
        <f ca="1">IF(T354&lt;=('Ejercicio 3 - TIR'!$D$24-'Ejercicio 3 - TIR'!$C$24)/('Ejercicio 3 - TIR'!$E$24-'Ejercicio 3 - TIR'!$C$24),'Ejercicio 3 - TIR'!$C$24+SQRT(('Ejercicio 3 - TIR'!$E$24-'Ejercicio 3 - TIR'!$C$24)*('Ejercicio 3 - TIR'!$D$24-'Ejercicio 3 - TIR'!$C$24)*T354),'Ejercicio 3 - TIR'!$E$24-SQRT(('Ejercicio 3 - TIR'!$E$24-'Ejercicio 3 - TIR'!$C$24)*('Ejercicio 3 - TIR'!$E$24-'Ejercicio 3 - TIR'!$D$24)*(1-T354)))</f>
        <v>0.197174314144696</v>
      </c>
      <c r="V354" s="27">
        <f ca="1" t="shared" si="2635"/>
        <v>0.634268915938918</v>
      </c>
      <c r="W354" s="29">
        <f ca="1">IF(V354&lt;=('Ejercicio 3 - TIR'!$D$25-'Ejercicio 3 - TIR'!$C$25)/('Ejercicio 3 - TIR'!$E$25-'Ejercicio 3 - TIR'!$C$25),'Ejercicio 3 - TIR'!$C$25+SQRT(('Ejercicio 3 - TIR'!$E$25-'Ejercicio 3 - TIR'!$C$25)*('Ejercicio 3 - TIR'!$D$25-'Ejercicio 3 - TIR'!$C$25)*V354),'Ejercicio 3 - TIR'!$E$25-SQRT(('Ejercicio 3 - TIR'!$E$25-'Ejercicio 3 - TIR'!$C$25)*('Ejercicio 3 - TIR'!$E$25-'Ejercicio 3 - TIR'!$D$25)*(1-V354)))</f>
        <v>0.214222090695322</v>
      </c>
      <c r="X354" s="27">
        <f ca="1" t="shared" si="2635"/>
        <v>0.822251175877747</v>
      </c>
      <c r="Y354" s="29">
        <f ca="1">IF(X354&lt;=('Ejercicio 3 - TIR'!$D$26-'Ejercicio 3 - TIR'!$C$26)/('Ejercicio 3 - TIR'!$E$26-'Ejercicio 3 - TIR'!$C$26),'Ejercicio 3 - TIR'!$C$26+SQRT(('Ejercicio 3 - TIR'!$E$26-'Ejercicio 3 - TIR'!$C$26)*('Ejercicio 3 - TIR'!$D$26-'Ejercicio 3 - TIR'!$C$26)*X354),'Ejercicio 3 - TIR'!$E$26-SQRT(('Ejercicio 3 - TIR'!$E$26-'Ejercicio 3 - TIR'!$C$26)*('Ejercicio 3 - TIR'!$E$26-'Ejercicio 3 - TIR'!$D$26)*(1-X354)))</f>
        <v>0.249018656416156</v>
      </c>
      <c r="Z354" s="27">
        <f ca="1" t="shared" si="2384"/>
        <v>1.144419827264</v>
      </c>
      <c r="AA354" s="27">
        <f ca="1" t="shared" si="2385"/>
        <v>1.29336001430283</v>
      </c>
      <c r="AB354" s="27">
        <f ca="1" t="shared" si="2386"/>
        <v>1.54837738806516</v>
      </c>
      <c r="AC354" s="27">
        <f ca="1" t="shared" si="2387"/>
        <v>1.88007402932185</v>
      </c>
      <c r="AD354" s="27">
        <f ca="1" t="shared" si="2388"/>
        <v>2.34824753806648</v>
      </c>
      <c r="AE354" s="26">
        <f ca="1" t="shared" si="2389"/>
        <v>4903.5594136189</v>
      </c>
      <c r="AF354" s="26">
        <f ca="1" t="shared" si="2390"/>
        <v>5541.73173362006</v>
      </c>
      <c r="AG354" s="26">
        <f ca="1" t="shared" si="2391"/>
        <v>6634.4188873705</v>
      </c>
      <c r="AH354" s="26">
        <f ca="1" t="shared" si="2392"/>
        <v>8055.65797197154</v>
      </c>
      <c r="AI354" s="26">
        <f ca="1" t="shared" si="2393"/>
        <v>10061.6670967</v>
      </c>
      <c r="AJ354" s="28">
        <f ca="1" t="shared" si="2394"/>
        <v>48364.2718997832</v>
      </c>
      <c r="AK354" s="28">
        <f ca="1" t="shared" si="2395"/>
        <v>42973.4678983646</v>
      </c>
      <c r="AL354" s="28">
        <f ca="1" t="shared" si="2396"/>
        <v>62119.6278481751</v>
      </c>
      <c r="AM354" s="28">
        <f ca="1" t="shared" si="2397"/>
        <v>68383.0131134779</v>
      </c>
      <c r="AN354" s="28">
        <f ca="1" t="shared" si="2398"/>
        <v>85882.5905975106</v>
      </c>
      <c r="AO354" s="28">
        <f ca="1">C354/'Ejercicio 3 - TIR'!$D$7</f>
        <v>16484.4065361828</v>
      </c>
      <c r="AP354" s="28">
        <f ca="1" t="shared" si="2399"/>
        <v>31879.8653636004</v>
      </c>
      <c r="AQ354" s="28">
        <f ca="1" t="shared" si="2400"/>
        <v>26489.0613621819</v>
      </c>
      <c r="AR354" s="28">
        <f ca="1" t="shared" si="2401"/>
        <v>45635.2213119924</v>
      </c>
      <c r="AS354" s="28">
        <f ca="1" t="shared" si="2402"/>
        <v>51898.6065772951</v>
      </c>
      <c r="AT354" s="28">
        <f ca="1" t="shared" si="2403"/>
        <v>69398.1840613279</v>
      </c>
      <c r="AU354" s="28">
        <f ca="1">AP354*'Ejercicio 3 - TIR'!$D$5</f>
        <v>15939.9326818002</v>
      </c>
      <c r="AV354" s="28">
        <f ca="1">AQ354*'Ejercicio 3 - TIR'!$D$5</f>
        <v>13244.5306810909</v>
      </c>
      <c r="AW354" s="28">
        <f ca="1">AR354*'Ejercicio 3 - TIR'!$D$5</f>
        <v>22817.6106559962</v>
      </c>
      <c r="AX354" s="28">
        <f ca="1">AS354*'Ejercicio 3 - TIR'!$D$5</f>
        <v>25949.3032886476</v>
      </c>
      <c r="AY354" s="28">
        <f ca="1">AT354*'Ejercicio 3 - TIR'!$D$5</f>
        <v>34699.0920306639</v>
      </c>
      <c r="AZ354" s="28">
        <f ca="1" t="shared" ref="AZ354:BD354" si="2636">AJ354-AU354-AE354</f>
        <v>27520.7798043641</v>
      </c>
      <c r="BA354" s="28">
        <f ca="1" t="shared" si="2636"/>
        <v>24187.2054836536</v>
      </c>
      <c r="BB354" s="28">
        <f ca="1" t="shared" si="2636"/>
        <v>32667.5983048084</v>
      </c>
      <c r="BC354" s="28">
        <f ca="1" t="shared" si="2636"/>
        <v>34378.0518528588</v>
      </c>
      <c r="BD354" s="28">
        <f ca="1" t="shared" si="2636"/>
        <v>41121.8314701467</v>
      </c>
      <c r="BE354" s="28">
        <f ca="1" t="shared" ref="BE354:BI354" si="2637">AZ354/Z354</f>
        <v>24047.800596184</v>
      </c>
      <c r="BF354" s="28">
        <f ca="1" t="shared" si="2637"/>
        <v>18701.0617431926</v>
      </c>
      <c r="BG354" s="28">
        <f ca="1" t="shared" si="2637"/>
        <v>21097.9561937607</v>
      </c>
      <c r="BH354" s="28">
        <f ca="1" t="shared" si="2637"/>
        <v>18285.4777613513</v>
      </c>
      <c r="BI354" s="28">
        <f ca="1" t="shared" si="2637"/>
        <v>17511.710670846</v>
      </c>
      <c r="BJ354" s="28">
        <f ca="1" t="shared" si="2406"/>
        <v>79731.2359316431</v>
      </c>
      <c r="BK354" s="28">
        <f ca="1" t="shared" si="2407"/>
        <v>38709.4670650782</v>
      </c>
      <c r="BL354" s="28">
        <f ca="1" t="shared" si="2408"/>
        <v>118440.702996721</v>
      </c>
      <c r="BM354" s="28">
        <f ca="1">BK354*'Ejercicio 3 - TIR'!$D$5</f>
        <v>19354.7335325391</v>
      </c>
      <c r="BN354" s="28">
        <f ca="1" t="shared" si="2409"/>
        <v>99085.9694641822</v>
      </c>
      <c r="BO354" s="28">
        <f ca="1" t="shared" si="2410"/>
        <v>42195.708867119</v>
      </c>
      <c r="BP354" s="28">
        <f ca="1" t="shared" si="2411"/>
        <v>-116375.538279941</v>
      </c>
      <c r="BQ354" s="28">
        <f ca="1" t="shared" ref="BQ354:BT354" si="2638">BE354</f>
        <v>24047.800596184</v>
      </c>
      <c r="BR354" s="28">
        <f ca="1" t="shared" si="2638"/>
        <v>18701.0617431926</v>
      </c>
      <c r="BS354" s="28">
        <f ca="1" t="shared" si="2638"/>
        <v>21097.9561937607</v>
      </c>
      <c r="BT354" s="28">
        <f ca="1" t="shared" si="2638"/>
        <v>18285.4777613513</v>
      </c>
      <c r="BU354" s="28">
        <f ca="1" t="shared" si="2413"/>
        <v>59707.419537965</v>
      </c>
      <c r="BV354" s="30">
        <f ca="1" t="shared" si="2414"/>
        <v>5.93756572550082</v>
      </c>
    </row>
    <row r="355" ht="15" customHeight="1" spans="1:74">
      <c r="A355" s="26">
        <v>354</v>
      </c>
      <c r="B355" s="27">
        <f ca="1" t="shared" ref="B355:F355" si="2639">RAND()</f>
        <v>0.452310912340807</v>
      </c>
      <c r="C355" s="28">
        <f ca="1">IF(B355&lt;=('Ejercicio 3 - TIR'!$D$13-'Ejercicio 3 - TIR'!$C$13)/('Ejercicio 3 - TIR'!$E$13-'Ejercicio 3 - TIR'!$C$13),'Ejercicio 3 - TIR'!$C$13+SQRT(('Ejercicio 3 - TIR'!$E$13-'Ejercicio 3 - TIR'!$C$13)*('Ejercicio 3 - TIR'!$D$13-'Ejercicio 3 - TIR'!$C$13)*B355),'Ejercicio 3 - TIR'!$E$13-SQRT(('Ejercicio 3 - TIR'!$E$13-'Ejercicio 3 - TIR'!$C$13)*('Ejercicio 3 - TIR'!$E$13-'Ejercicio 3 - TIR'!$D$13)*(1-B355)))</f>
        <v>74363.5629388358</v>
      </c>
      <c r="D355" s="27">
        <f ca="1" t="shared" si="2639"/>
        <v>0.363609397904365</v>
      </c>
      <c r="E355" s="28">
        <f ca="1">IF(D355&lt;=('Ejercicio 3 - TIR'!$D$14-'Ejercicio 3 - TIR'!$C$14)/('Ejercicio 3 - TIR'!$E$14-'Ejercicio 3 - TIR'!$C$14),'Ejercicio 3 - TIR'!$C$14+SQRT(('Ejercicio 3 - TIR'!$E$14-'Ejercicio 3 - TIR'!$C$14)*('Ejercicio 3 - TIR'!$D$14-'Ejercicio 3 - TIR'!$C$14)*D355),'Ejercicio 3 - TIR'!$E$14-SQRT(('Ejercicio 3 - TIR'!$E$14-'Ejercicio 3 - TIR'!$C$14)*('Ejercicio 3 - TIR'!$E$14-'Ejercicio 3 - TIR'!$D$14)*(1-D355)))</f>
        <v>30229.7087907092</v>
      </c>
      <c r="F355" s="27">
        <f ca="1" t="shared" si="2639"/>
        <v>0.674481499259052</v>
      </c>
      <c r="G355" s="28">
        <f ca="1">IF(F355&lt;=('Ejercicio 3 - TIR'!$D$18-'Ejercicio 3 - TIR'!$C$18)/('Ejercicio 3 - TIR'!$E$18-'Ejercicio 3 - TIR'!$C$18),'Ejercicio 3 - TIR'!$C$18+SQRT(('Ejercicio 3 - TIR'!$E$18-'Ejercicio 3 - TIR'!$C$18)*('Ejercicio 3 - TIR'!$D$18-'Ejercicio 3 - TIR'!$C$18)*F355),'Ejercicio 3 - TIR'!$E$18-SQRT(('Ejercicio 3 - TIR'!$E$18-'Ejercicio 3 - TIR'!$C$18)*('Ejercicio 3 - TIR'!$E$18-'Ejercicio 3 - TIR'!$D$18)*(1-F355)))</f>
        <v>40058.9588591501</v>
      </c>
      <c r="H355" s="27">
        <f ca="1" t="shared" ref="H355:L355" si="2640">RAND()</f>
        <v>0.0430007018128877</v>
      </c>
      <c r="I355" s="28">
        <f ca="1">IF(H355&lt;=('Ejercicio 3 - TIR'!$D$18-'Ejercicio 3 - TIR'!$C$18)/('Ejercicio 3 - TIR'!$E$18-'Ejercicio 3 - TIR'!$C$18),'Ejercicio 3 - TIR'!$C$18+SQRT(('Ejercicio 3 - TIR'!$E$18-'Ejercicio 3 - TIR'!$C$18)*('Ejercicio 3 - TIR'!$D$18-'Ejercicio 3 - TIR'!$C$18)*H355),'Ejercicio 3 - TIR'!$E$18-SQRT(('Ejercicio 3 - TIR'!$E$18-'Ejercicio 3 - TIR'!$C$18)*('Ejercicio 3 - TIR'!$E$18-'Ejercicio 3 - TIR'!$D$18)*(1-H355)))</f>
        <v>32539.7057451471</v>
      </c>
      <c r="J355" s="27">
        <f ca="1" t="shared" si="2640"/>
        <v>0.342280560303426</v>
      </c>
      <c r="K355" s="28">
        <f ca="1">IF(J355&lt;=('Ejercicio 3 - TIR'!$D$18-'Ejercicio 3 - TIR'!$C$18)/('Ejercicio 3 - TIR'!$E$18-'Ejercicio 3 - TIR'!$C$18),'Ejercicio 3 - TIR'!$C$18+SQRT(('Ejercicio 3 - TIR'!$E$18-'Ejercicio 3 - TIR'!$C$18)*('Ejercicio 3 - TIR'!$D$18-'Ejercicio 3 - TIR'!$C$18)*J355),'Ejercicio 3 - TIR'!$E$18-SQRT(('Ejercicio 3 - TIR'!$E$18-'Ejercicio 3 - TIR'!$C$18)*('Ejercicio 3 - TIR'!$E$18-'Ejercicio 3 - TIR'!$D$18)*(1-J355)))</f>
        <v>37165.3390740086</v>
      </c>
      <c r="L355" s="27">
        <f ca="1" t="shared" si="2640"/>
        <v>0.725866457499261</v>
      </c>
      <c r="M355" s="28">
        <f ca="1">IF(L355&lt;=('Ejercicio 3 - TIR'!$D$18-'Ejercicio 3 - TIR'!$C$18)/('Ejercicio 3 - TIR'!$E$18-'Ejercicio 3 - TIR'!$C$18),'Ejercicio 3 - TIR'!$C$18+SQRT(('Ejercicio 3 - TIR'!$E$18-'Ejercicio 3 - TIR'!$C$18)*('Ejercicio 3 - TIR'!$D$18-'Ejercicio 3 - TIR'!$C$18)*L355),'Ejercicio 3 - TIR'!$E$18-SQRT(('Ejercicio 3 - TIR'!$E$18-'Ejercicio 3 - TIR'!$C$18)*('Ejercicio 3 - TIR'!$E$18-'Ejercicio 3 - TIR'!$D$18)*(1-L355)))</f>
        <v>40465.6846506275</v>
      </c>
      <c r="N355" s="27">
        <f ca="1" t="shared" ref="N355:R355" si="2641">RAND()</f>
        <v>0.494496975092211</v>
      </c>
      <c r="O355" s="28">
        <f ca="1">IF(N355&lt;=('Ejercicio 3 - TIR'!$D$18-'Ejercicio 3 - TIR'!$C$18)/('Ejercicio 3 - TIR'!$E$18-'Ejercicio 3 - TIR'!$C$18),'Ejercicio 3 - TIR'!$C$18+SQRT(('Ejercicio 3 - TIR'!$E$18-'Ejercicio 3 - TIR'!$C$18)*('Ejercicio 3 - TIR'!$D$18-'Ejercicio 3 - TIR'!$C$18)*N355),'Ejercicio 3 - TIR'!$E$18-SQRT(('Ejercicio 3 - TIR'!$E$18-'Ejercicio 3 - TIR'!$C$18)*('Ejercicio 3 - TIR'!$E$18-'Ejercicio 3 - TIR'!$D$18)*(1-N355)))</f>
        <v>38612.4645870872</v>
      </c>
      <c r="P355" s="27">
        <f ca="1" t="shared" si="2641"/>
        <v>0.0267789725256926</v>
      </c>
      <c r="Q355" s="29">
        <f ca="1">IF(P355&lt;=('Ejercicio 3 - TIR'!$D$22-'Ejercicio 3 - TIR'!$C$22)/('Ejercicio 3 - TIR'!$E$22-'Ejercicio 3 - TIR'!$C$22),'Ejercicio 3 - TIR'!$C$22+SQRT(('Ejercicio 3 - TIR'!$E$22-'Ejercicio 3 - TIR'!$C$22)*('Ejercicio 3 - TIR'!$D$22-'Ejercicio 3 - TIR'!$C$22)*P355),'Ejercicio 3 - TIR'!$E$22-SQRT(('Ejercicio 3 - TIR'!$E$22-'Ejercicio 3 - TIR'!$C$22)*('Ejercicio 3 - TIR'!$E$22-'Ejercicio 3 - TIR'!$D$22)*(1-P355)))</f>
        <v>0.126942776861332</v>
      </c>
      <c r="R355" s="27">
        <f ca="1" t="shared" si="2641"/>
        <v>0.0397015980607223</v>
      </c>
      <c r="S355" s="29">
        <f ca="1">IF(R355&lt;=('Ejercicio 3 - TIR'!$D$23-'Ejercicio 3 - TIR'!$C$23)/('Ejercicio 3 - TIR'!$E$23-'Ejercicio 3 - TIR'!$C$23),'Ejercicio 3 - TIR'!$C$23+SQRT(('Ejercicio 3 - TIR'!$E$23-'Ejercicio 3 - TIR'!$C$23)*('Ejercicio 3 - TIR'!$D$23-'Ejercicio 3 - TIR'!$C$23)*R355),'Ejercicio 3 - TIR'!$E$23-SQRT(('Ejercicio 3 - TIR'!$E$23-'Ejercicio 3 - TIR'!$C$23)*('Ejercicio 3 - TIR'!$E$23-'Ejercicio 3 - TIR'!$D$23)*(1-R355)))</f>
        <v>0.12845357181961</v>
      </c>
      <c r="T355" s="27">
        <f ca="1" t="shared" ref="T355:X355" si="2642">RAND()</f>
        <v>0.0673831004493031</v>
      </c>
      <c r="U355" s="29">
        <f ca="1">IF(T355&lt;=('Ejercicio 3 - TIR'!$D$24-'Ejercicio 3 - TIR'!$C$24)/('Ejercicio 3 - TIR'!$E$24-'Ejercicio 3 - TIR'!$C$24),'Ejercicio 3 - TIR'!$C$24+SQRT(('Ejercicio 3 - TIR'!$E$24-'Ejercicio 3 - TIR'!$C$24)*('Ejercicio 3 - TIR'!$D$24-'Ejercicio 3 - TIR'!$C$24)*T355),'Ejercicio 3 - TIR'!$E$24-SQRT(('Ejercicio 3 - TIR'!$E$24-'Ejercicio 3 - TIR'!$C$24)*('Ejercicio 3 - TIR'!$E$24-'Ejercicio 3 - TIR'!$D$24)*(1-T355)))</f>
        <v>0.161895566860959</v>
      </c>
      <c r="V355" s="27">
        <f ca="1" t="shared" si="2642"/>
        <v>0.77107490602557</v>
      </c>
      <c r="W355" s="29">
        <f ca="1">IF(V355&lt;=('Ejercicio 3 - TIR'!$D$25-'Ejercicio 3 - TIR'!$C$25)/('Ejercicio 3 - TIR'!$E$25-'Ejercicio 3 - TIR'!$C$25),'Ejercicio 3 - TIR'!$C$25+SQRT(('Ejercicio 3 - TIR'!$E$25-'Ejercicio 3 - TIR'!$C$25)*('Ejercicio 3 - TIR'!$D$25-'Ejercicio 3 - TIR'!$C$25)*V355),'Ejercicio 3 - TIR'!$E$25-SQRT(('Ejercicio 3 - TIR'!$E$25-'Ejercicio 3 - TIR'!$C$25)*('Ejercicio 3 - TIR'!$E$25-'Ejercicio 3 - TIR'!$D$25)*(1-V355)))</f>
        <v>0.221693855279984</v>
      </c>
      <c r="X355" s="27">
        <f ca="1" t="shared" si="2642"/>
        <v>0.0992937457379242</v>
      </c>
      <c r="Y355" s="29">
        <f ca="1">IF(X355&lt;=('Ejercicio 3 - TIR'!$D$26-'Ejercicio 3 - TIR'!$C$26)/('Ejercicio 3 - TIR'!$E$26-'Ejercicio 3 - TIR'!$C$26),'Ejercicio 3 - TIR'!$C$26+SQRT(('Ejercicio 3 - TIR'!$E$26-'Ejercicio 3 - TIR'!$C$26)*('Ejercicio 3 - TIR'!$D$26-'Ejercicio 3 - TIR'!$C$26)*X355),'Ejercicio 3 - TIR'!$E$26-SQRT(('Ejercicio 3 - TIR'!$E$26-'Ejercicio 3 - TIR'!$C$26)*('Ejercicio 3 - TIR'!$E$26-'Ejercicio 3 - TIR'!$D$26)*(1-X355)))</f>
        <v>0.206373549202674</v>
      </c>
      <c r="Z355" s="27">
        <f ca="1" t="shared" si="2384"/>
        <v>1.12694277686133</v>
      </c>
      <c r="AA355" s="27">
        <f ca="1" t="shared" si="2385"/>
        <v>1.27170260178548</v>
      </c>
      <c r="AB355" s="27">
        <f ca="1" t="shared" si="2386"/>
        <v>1.4775856153801</v>
      </c>
      <c r="AC355" s="27">
        <f ca="1" t="shared" si="2387"/>
        <v>1.80515726695996</v>
      </c>
      <c r="AD355" s="27">
        <f ca="1" t="shared" si="2388"/>
        <v>2.17769397901148</v>
      </c>
      <c r="AE355" s="26">
        <f ca="1" t="shared" si="2389"/>
        <v>3837.44317760204</v>
      </c>
      <c r="AF355" s="26">
        <f ca="1" t="shared" si="2390"/>
        <v>4330.37646041982</v>
      </c>
      <c r="AG355" s="26">
        <f ca="1" t="shared" si="2391"/>
        <v>5031.44521220084</v>
      </c>
      <c r="AH355" s="26">
        <f ca="1" t="shared" si="2392"/>
        <v>6146.88569892365</v>
      </c>
      <c r="AI355" s="26">
        <f ca="1" t="shared" si="2393"/>
        <v>7415.44031715369</v>
      </c>
      <c r="AJ355" s="28">
        <f ca="1" t="shared" si="2394"/>
        <v>45144.1543349045</v>
      </c>
      <c r="AK355" s="28">
        <f ca="1" t="shared" si="2395"/>
        <v>41380.8284574375</v>
      </c>
      <c r="AL355" s="28">
        <f ca="1" t="shared" si="2396"/>
        <v>54914.9704064789</v>
      </c>
      <c r="AM355" s="28">
        <f ca="1" t="shared" si="2397"/>
        <v>73046.9247095901</v>
      </c>
      <c r="AN355" s="28">
        <f ca="1" t="shared" si="2398"/>
        <v>84086.1316460939</v>
      </c>
      <c r="AO355" s="28">
        <f ca="1">C355/'Ejercicio 3 - TIR'!$D$7</f>
        <v>14872.7125877672</v>
      </c>
      <c r="AP355" s="28">
        <f ca="1" t="shared" si="2399"/>
        <v>30271.4417471373</v>
      </c>
      <c r="AQ355" s="28">
        <f ca="1" t="shared" si="2400"/>
        <v>26508.1158696703</v>
      </c>
      <c r="AR355" s="28">
        <f ca="1" t="shared" si="2401"/>
        <v>40042.2578187117</v>
      </c>
      <c r="AS355" s="28">
        <f ca="1" t="shared" si="2402"/>
        <v>58174.212121823</v>
      </c>
      <c r="AT355" s="28">
        <f ca="1" t="shared" si="2403"/>
        <v>69213.4190583268</v>
      </c>
      <c r="AU355" s="28">
        <f ca="1">AP355*'Ejercicio 3 - TIR'!$D$5</f>
        <v>15135.7208735687</v>
      </c>
      <c r="AV355" s="28">
        <f ca="1">AQ355*'Ejercicio 3 - TIR'!$D$5</f>
        <v>13254.0579348352</v>
      </c>
      <c r="AW355" s="28">
        <f ca="1">AR355*'Ejercicio 3 - TIR'!$D$5</f>
        <v>20021.1289093558</v>
      </c>
      <c r="AX355" s="28">
        <f ca="1">AS355*'Ejercicio 3 - TIR'!$D$5</f>
        <v>29087.1060609115</v>
      </c>
      <c r="AY355" s="28">
        <f ca="1">AT355*'Ejercicio 3 - TIR'!$D$5</f>
        <v>34606.7095291634</v>
      </c>
      <c r="AZ355" s="28">
        <f ca="1" t="shared" ref="AZ355:BD355" si="2643">AJ355-AU355-AE355</f>
        <v>26170.9902837338</v>
      </c>
      <c r="BA355" s="28">
        <f ca="1" t="shared" si="2643"/>
        <v>23796.3940621825</v>
      </c>
      <c r="BB355" s="28">
        <f ca="1" t="shared" si="2643"/>
        <v>29862.3962849222</v>
      </c>
      <c r="BC355" s="28">
        <f ca="1" t="shared" si="2643"/>
        <v>37812.932949755</v>
      </c>
      <c r="BD355" s="28">
        <f ca="1" t="shared" si="2643"/>
        <v>42063.9817997769</v>
      </c>
      <c r="BE355" s="28">
        <f ca="1" t="shared" ref="BE355:BI355" si="2644">AZ355/Z355</f>
        <v>23222.9983820679</v>
      </c>
      <c r="BF355" s="28">
        <f ca="1" t="shared" si="2644"/>
        <v>18712.2319548393</v>
      </c>
      <c r="BG355" s="28">
        <f ca="1" t="shared" si="2644"/>
        <v>20210.2646195837</v>
      </c>
      <c r="BH355" s="28">
        <f ca="1" t="shared" si="2644"/>
        <v>20947.1682284144</v>
      </c>
      <c r="BI355" s="28">
        <f ca="1" t="shared" si="2644"/>
        <v>19315.83693815</v>
      </c>
      <c r="BJ355" s="28">
        <f ca="1" t="shared" si="2406"/>
        <v>65831.0548207979</v>
      </c>
      <c r="BK355" s="28">
        <f ca="1" t="shared" si="2407"/>
        <v>32388.2166539488</v>
      </c>
      <c r="BL355" s="28">
        <f ca="1" t="shared" si="2408"/>
        <v>98219.2714747467</v>
      </c>
      <c r="BM355" s="28">
        <f ca="1">BK355*'Ejercicio 3 - TIR'!$D$5</f>
        <v>16194.1083269744</v>
      </c>
      <c r="BN355" s="28">
        <f ca="1" t="shared" si="2409"/>
        <v>82025.1631477723</v>
      </c>
      <c r="BO355" s="28">
        <f ca="1" t="shared" si="2410"/>
        <v>37666.0650845928</v>
      </c>
      <c r="BP355" s="28">
        <f ca="1" t="shared" si="2411"/>
        <v>-104593.271729545</v>
      </c>
      <c r="BQ355" s="28">
        <f ca="1" t="shared" ref="BQ355:BT355" si="2645">BE355</f>
        <v>23222.9983820679</v>
      </c>
      <c r="BR355" s="28">
        <f ca="1" t="shared" si="2645"/>
        <v>18712.2319548393</v>
      </c>
      <c r="BS355" s="28">
        <f ca="1" t="shared" si="2645"/>
        <v>20210.2646195837</v>
      </c>
      <c r="BT355" s="28">
        <f ca="1" t="shared" si="2645"/>
        <v>20947.1682284144</v>
      </c>
      <c r="BU355" s="28">
        <f ca="1" t="shared" si="2413"/>
        <v>56981.9020227428</v>
      </c>
      <c r="BV355" s="30">
        <f ca="1" t="shared" si="2414"/>
        <v>8.98157593065836</v>
      </c>
    </row>
    <row r="356" ht="15" customHeight="1" spans="1:74">
      <c r="A356" s="26">
        <v>355</v>
      </c>
      <c r="B356" s="27">
        <f ca="1" t="shared" ref="B356:F356" si="2646">RAND()</f>
        <v>0.932201954916334</v>
      </c>
      <c r="C356" s="28">
        <f ca="1">IF(B356&lt;=('Ejercicio 3 - TIR'!$D$13-'Ejercicio 3 - TIR'!$C$13)/('Ejercicio 3 - TIR'!$E$13-'Ejercicio 3 - TIR'!$C$13),'Ejercicio 3 - TIR'!$C$13+SQRT(('Ejercicio 3 - TIR'!$E$13-'Ejercicio 3 - TIR'!$C$13)*('Ejercicio 3 - TIR'!$D$13-'Ejercicio 3 - TIR'!$C$13)*B356),'Ejercicio 3 - TIR'!$E$13-SQRT(('Ejercicio 3 - TIR'!$E$13-'Ejercicio 3 - TIR'!$C$13)*('Ejercicio 3 - TIR'!$E$13-'Ejercicio 3 - TIR'!$D$13)*(1-B356)))</f>
        <v>90980.1522130138</v>
      </c>
      <c r="D356" s="27">
        <f ca="1" t="shared" si="2646"/>
        <v>0.704313466037479</v>
      </c>
      <c r="E356" s="28">
        <f ca="1">IF(D356&lt;=('Ejercicio 3 - TIR'!$D$14-'Ejercicio 3 - TIR'!$C$14)/('Ejercicio 3 - TIR'!$E$14-'Ejercicio 3 - TIR'!$C$14),'Ejercicio 3 - TIR'!$C$14+SQRT(('Ejercicio 3 - TIR'!$E$14-'Ejercicio 3 - TIR'!$C$14)*('Ejercicio 3 - TIR'!$D$14-'Ejercicio 3 - TIR'!$C$14)*D356),'Ejercicio 3 - TIR'!$E$14-SQRT(('Ejercicio 3 - TIR'!$E$14-'Ejercicio 3 - TIR'!$C$14)*('Ejercicio 3 - TIR'!$E$14-'Ejercicio 3 - TIR'!$D$14)*(1-D356)))</f>
        <v>33340.1966925158</v>
      </c>
      <c r="F356" s="27">
        <f ca="1" t="shared" si="2646"/>
        <v>0.524835864152563</v>
      </c>
      <c r="G356" s="28">
        <f ca="1">IF(F356&lt;=('Ejercicio 3 - TIR'!$D$18-'Ejercicio 3 - TIR'!$C$18)/('Ejercicio 3 - TIR'!$E$18-'Ejercicio 3 - TIR'!$C$18),'Ejercicio 3 - TIR'!$C$18+SQRT(('Ejercicio 3 - TIR'!$E$18-'Ejercicio 3 - TIR'!$C$18)*('Ejercicio 3 - TIR'!$D$18-'Ejercicio 3 - TIR'!$C$18)*F356),'Ejercicio 3 - TIR'!$E$18-SQRT(('Ejercicio 3 - TIR'!$E$18-'Ejercicio 3 - TIR'!$C$18)*('Ejercicio 3 - TIR'!$E$18-'Ejercicio 3 - TIR'!$D$18)*(1-F356)))</f>
        <v>38872.7323651108</v>
      </c>
      <c r="H356" s="27">
        <f ca="1" t="shared" ref="H356:L356" si="2647">RAND()</f>
        <v>0.465816812216284</v>
      </c>
      <c r="I356" s="28">
        <f ca="1">IF(H356&lt;=('Ejercicio 3 - TIR'!$D$18-'Ejercicio 3 - TIR'!$C$18)/('Ejercicio 3 - TIR'!$E$18-'Ejercicio 3 - TIR'!$C$18),'Ejercicio 3 - TIR'!$C$18+SQRT(('Ejercicio 3 - TIR'!$E$18-'Ejercicio 3 - TIR'!$C$18)*('Ejercicio 3 - TIR'!$D$18-'Ejercicio 3 - TIR'!$C$18)*H356),'Ejercicio 3 - TIR'!$E$18-SQRT(('Ejercicio 3 - TIR'!$E$18-'Ejercicio 3 - TIR'!$C$18)*('Ejercicio 3 - TIR'!$E$18-'Ejercicio 3 - TIR'!$D$18)*(1-H356)))</f>
        <v>38358.9785160893</v>
      </c>
      <c r="J356" s="27">
        <f ca="1" t="shared" si="2647"/>
        <v>0.296267304744698</v>
      </c>
      <c r="K356" s="28">
        <f ca="1">IF(J356&lt;=('Ejercicio 3 - TIR'!$D$18-'Ejercicio 3 - TIR'!$C$18)/('Ejercicio 3 - TIR'!$E$18-'Ejercicio 3 - TIR'!$C$18),'Ejercicio 3 - TIR'!$C$18+SQRT(('Ejercicio 3 - TIR'!$E$18-'Ejercicio 3 - TIR'!$C$18)*('Ejercicio 3 - TIR'!$D$18-'Ejercicio 3 - TIR'!$C$18)*J356),'Ejercicio 3 - TIR'!$E$18-SQRT(('Ejercicio 3 - TIR'!$E$18-'Ejercicio 3 - TIR'!$C$18)*('Ejercicio 3 - TIR'!$E$18-'Ejercicio 3 - TIR'!$D$18)*(1-J356)))</f>
        <v>36666.3405037325</v>
      </c>
      <c r="L356" s="27">
        <f ca="1" t="shared" si="2647"/>
        <v>0.130421322809001</v>
      </c>
      <c r="M356" s="28">
        <f ca="1">IF(L356&lt;=('Ejercicio 3 - TIR'!$D$18-'Ejercicio 3 - TIR'!$C$18)/('Ejercicio 3 - TIR'!$E$18-'Ejercicio 3 - TIR'!$C$18),'Ejercicio 3 - TIR'!$C$18+SQRT(('Ejercicio 3 - TIR'!$E$18-'Ejercicio 3 - TIR'!$C$18)*('Ejercicio 3 - TIR'!$D$18-'Ejercicio 3 - TIR'!$C$18)*L356),'Ejercicio 3 - TIR'!$E$18-SQRT(('Ejercicio 3 - TIR'!$E$18-'Ejercicio 3 - TIR'!$C$18)*('Ejercicio 3 - TIR'!$E$18-'Ejercicio 3 - TIR'!$D$18)*(1-L356)))</f>
        <v>34423.0304567514</v>
      </c>
      <c r="N356" s="27">
        <f ca="1" t="shared" ref="N356:R356" si="2648">RAND()</f>
        <v>0.248177882630446</v>
      </c>
      <c r="O356" s="28">
        <f ca="1">IF(N356&lt;=('Ejercicio 3 - TIR'!$D$18-'Ejercicio 3 - TIR'!$C$18)/('Ejercicio 3 - TIR'!$E$18-'Ejercicio 3 - TIR'!$C$18),'Ejercicio 3 - TIR'!$C$18+SQRT(('Ejercicio 3 - TIR'!$E$18-'Ejercicio 3 - TIR'!$C$18)*('Ejercicio 3 - TIR'!$D$18-'Ejercicio 3 - TIR'!$C$18)*N356),'Ejercicio 3 - TIR'!$E$18-SQRT(('Ejercicio 3 - TIR'!$E$18-'Ejercicio 3 - TIR'!$C$18)*('Ejercicio 3 - TIR'!$E$18-'Ejercicio 3 - TIR'!$D$18)*(1-N356)))</f>
        <v>36101.3672561621</v>
      </c>
      <c r="P356" s="27">
        <f ca="1" t="shared" si="2648"/>
        <v>0.477809783820551</v>
      </c>
      <c r="Q356" s="29">
        <f ca="1">IF(P356&lt;=('Ejercicio 3 - TIR'!$D$22-'Ejercicio 3 - TIR'!$C$22)/('Ejercicio 3 - TIR'!$E$22-'Ejercicio 3 - TIR'!$C$22),'Ejercicio 3 - TIR'!$C$22+SQRT(('Ejercicio 3 - TIR'!$E$22-'Ejercicio 3 - TIR'!$C$22)*('Ejercicio 3 - TIR'!$D$22-'Ejercicio 3 - TIR'!$C$22)*P356),'Ejercicio 3 - TIR'!$E$22-SQRT(('Ejercicio 3 - TIR'!$E$22-'Ejercicio 3 - TIR'!$C$22)*('Ejercicio 3 - TIR'!$E$22-'Ejercicio 3 - TIR'!$D$22)*(1-P356)))</f>
        <v>0.149326738838081</v>
      </c>
      <c r="R356" s="27">
        <f ca="1" t="shared" si="2648"/>
        <v>0.944871192475555</v>
      </c>
      <c r="S356" s="29">
        <f ca="1">IF(R356&lt;=('Ejercicio 3 - TIR'!$D$23-'Ejercicio 3 - TIR'!$C$23)/('Ejercicio 3 - TIR'!$E$23-'Ejercicio 3 - TIR'!$C$23),'Ejercicio 3 - TIR'!$C$23+SQRT(('Ejercicio 3 - TIR'!$E$23-'Ejercicio 3 - TIR'!$C$23)*('Ejercicio 3 - TIR'!$D$23-'Ejercicio 3 - TIR'!$C$23)*R356),'Ejercicio 3 - TIR'!$E$23-SQRT(('Ejercicio 3 - TIR'!$E$23-'Ejercicio 3 - TIR'!$C$23)*('Ejercicio 3 - TIR'!$E$23-'Ejercicio 3 - TIR'!$D$23)*(1-R356)))</f>
        <v>0.170038481363567</v>
      </c>
      <c r="T356" s="27">
        <f ca="1" t="shared" ref="T356:X356" si="2649">RAND()</f>
        <v>0.998953042613707</v>
      </c>
      <c r="U356" s="29">
        <f ca="1">IF(T356&lt;=('Ejercicio 3 - TIR'!$D$24-'Ejercicio 3 - TIR'!$C$24)/('Ejercicio 3 - TIR'!$E$24-'Ejercicio 3 - TIR'!$C$24),'Ejercicio 3 - TIR'!$C$24+SQRT(('Ejercicio 3 - TIR'!$E$24-'Ejercicio 3 - TIR'!$C$24)*('Ejercicio 3 - TIR'!$D$24-'Ejercicio 3 - TIR'!$C$24)*T356),'Ejercicio 3 - TIR'!$E$24-SQRT(('Ejercicio 3 - TIR'!$E$24-'Ejercicio 3 - TIR'!$C$24)*('Ejercicio 3 - TIR'!$E$24-'Ejercicio 3 - TIR'!$D$24)*(1-T356)))</f>
        <v>0.218287843266047</v>
      </c>
      <c r="V356" s="27">
        <f ca="1" t="shared" si="2649"/>
        <v>0.777982752012708</v>
      </c>
      <c r="W356" s="29">
        <f ca="1">IF(V356&lt;=('Ejercicio 3 - TIR'!$D$25-'Ejercicio 3 - TIR'!$C$25)/('Ejercicio 3 - TIR'!$E$25-'Ejercicio 3 - TIR'!$C$25),'Ejercicio 3 - TIR'!$C$25+SQRT(('Ejercicio 3 - TIR'!$E$25-'Ejercicio 3 - TIR'!$C$25)*('Ejercicio 3 - TIR'!$D$25-'Ejercicio 3 - TIR'!$C$25)*V356),'Ejercicio 3 - TIR'!$E$25-SQRT(('Ejercicio 3 - TIR'!$E$25-'Ejercicio 3 - TIR'!$C$25)*('Ejercicio 3 - TIR'!$E$25-'Ejercicio 3 - TIR'!$D$25)*(1-V356)))</f>
        <v>0.222124197447329</v>
      </c>
      <c r="X356" s="27">
        <f ca="1" t="shared" si="2649"/>
        <v>0.056565487083718</v>
      </c>
      <c r="Y356" s="29">
        <f ca="1">IF(X356&lt;=('Ejercicio 3 - TIR'!$D$26-'Ejercicio 3 - TIR'!$C$26)/('Ejercicio 3 - TIR'!$E$26-'Ejercicio 3 - TIR'!$C$26),'Ejercicio 3 - TIR'!$C$26+SQRT(('Ejercicio 3 - TIR'!$E$26-'Ejercicio 3 - TIR'!$C$26)*('Ejercicio 3 - TIR'!$D$26-'Ejercicio 3 - TIR'!$C$26)*X356),'Ejercicio 3 - TIR'!$E$26-SQRT(('Ejercicio 3 - TIR'!$E$26-'Ejercicio 3 - TIR'!$C$26)*('Ejercicio 3 - TIR'!$E$26-'Ejercicio 3 - TIR'!$D$26)*(1-X356)))</f>
        <v>0.202358269099111</v>
      </c>
      <c r="Z356" s="27">
        <f ca="1" t="shared" si="2384"/>
        <v>1.14932673883808</v>
      </c>
      <c r="AA356" s="27">
        <f ca="1" t="shared" si="2385"/>
        <v>1.34475651210065</v>
      </c>
      <c r="AB356" s="27">
        <f ca="1" t="shared" si="2386"/>
        <v>1.63830051084507</v>
      </c>
      <c r="AC356" s="27">
        <f ca="1" t="shared" si="2387"/>
        <v>2.00220669699408</v>
      </c>
      <c r="AD356" s="27">
        <f ca="1" t="shared" si="2388"/>
        <v>2.40736977857645</v>
      </c>
      <c r="AE356" s="26">
        <f ca="1" t="shared" si="2389"/>
        <v>4978.58284431354</v>
      </c>
      <c r="AF356" s="26">
        <f ca="1" t="shared" si="2390"/>
        <v>5825.13351050333</v>
      </c>
      <c r="AG356" s="26">
        <f ca="1" t="shared" si="2391"/>
        <v>7096.68934124788</v>
      </c>
      <c r="AH356" s="26">
        <f ca="1" t="shared" si="2392"/>
        <v>8673.03576570557</v>
      </c>
      <c r="AI356" s="26">
        <f ca="1" t="shared" si="2393"/>
        <v>10428.0962710884</v>
      </c>
      <c r="AJ356" s="28">
        <f ca="1" t="shared" si="2394"/>
        <v>44677.4707189183</v>
      </c>
      <c r="AK356" s="28">
        <f ca="1" t="shared" si="2395"/>
        <v>51583.48615704</v>
      </c>
      <c r="AL356" s="28">
        <f ca="1" t="shared" si="2396"/>
        <v>60070.4843780843</v>
      </c>
      <c r="AM356" s="28">
        <f ca="1" t="shared" si="2397"/>
        <v>68922.0221113388</v>
      </c>
      <c r="AN356" s="28">
        <f ca="1" t="shared" si="2398"/>
        <v>86909.3404977741</v>
      </c>
      <c r="AO356" s="28">
        <f ca="1">C356/'Ejercicio 3 - TIR'!$D$7</f>
        <v>18196.0304426028</v>
      </c>
      <c r="AP356" s="28">
        <f ca="1" t="shared" si="2399"/>
        <v>26481.4402763155</v>
      </c>
      <c r="AQ356" s="28">
        <f ca="1" t="shared" si="2400"/>
        <v>33387.4557144372</v>
      </c>
      <c r="AR356" s="28">
        <f ca="1" t="shared" si="2401"/>
        <v>41874.4539354816</v>
      </c>
      <c r="AS356" s="28">
        <f ca="1" t="shared" si="2402"/>
        <v>50725.9916687361</v>
      </c>
      <c r="AT356" s="28">
        <f ca="1" t="shared" si="2403"/>
        <v>68713.3100551713</v>
      </c>
      <c r="AU356" s="28">
        <f ca="1">AP356*'Ejercicio 3 - TIR'!$D$5</f>
        <v>13240.7201381578</v>
      </c>
      <c r="AV356" s="28">
        <f ca="1">AQ356*'Ejercicio 3 - TIR'!$D$5</f>
        <v>16693.7278572186</v>
      </c>
      <c r="AW356" s="28">
        <f ca="1">AR356*'Ejercicio 3 - TIR'!$D$5</f>
        <v>20937.2269677408</v>
      </c>
      <c r="AX356" s="28">
        <f ca="1">AS356*'Ejercicio 3 - TIR'!$D$5</f>
        <v>25362.995834368</v>
      </c>
      <c r="AY356" s="28">
        <f ca="1">AT356*'Ejercicio 3 - TIR'!$D$5</f>
        <v>34356.6550275857</v>
      </c>
      <c r="AZ356" s="28">
        <f ca="1" t="shared" ref="AZ356:BD356" si="2650">AJ356-AU356-AE356</f>
        <v>26458.167736447</v>
      </c>
      <c r="BA356" s="28">
        <f ca="1" t="shared" si="2650"/>
        <v>29064.624789318</v>
      </c>
      <c r="BB356" s="28">
        <f ca="1" t="shared" si="2650"/>
        <v>32036.5680690957</v>
      </c>
      <c r="BC356" s="28">
        <f ca="1" t="shared" si="2650"/>
        <v>34885.9905112652</v>
      </c>
      <c r="BD356" s="28">
        <f ca="1" t="shared" si="2650"/>
        <v>42124.5891991</v>
      </c>
      <c r="BE356" s="28">
        <f ca="1" t="shared" ref="BE356:BI356" si="2651">AZ356/Z356</f>
        <v>23020.5796510008</v>
      </c>
      <c r="BF356" s="28">
        <f ca="1" t="shared" si="2651"/>
        <v>21613.2991569724</v>
      </c>
      <c r="BG356" s="28">
        <f ca="1" t="shared" si="2651"/>
        <v>19554.7568086703</v>
      </c>
      <c r="BH356" s="28">
        <f ca="1" t="shared" si="2651"/>
        <v>17423.770764347</v>
      </c>
      <c r="BI356" s="28">
        <f ca="1" t="shared" si="2651"/>
        <v>17498.1797869081</v>
      </c>
      <c r="BJ356" s="28">
        <f ca="1" t="shared" si="2406"/>
        <v>80262.181929357</v>
      </c>
      <c r="BK356" s="28">
        <f ca="1" t="shared" si="2407"/>
        <v>43804.573777579</v>
      </c>
      <c r="BL356" s="28">
        <f ca="1" t="shared" si="2408"/>
        <v>124066.755706936</v>
      </c>
      <c r="BM356" s="28">
        <f ca="1">BK356*'Ejercicio 3 - TIR'!$D$5</f>
        <v>21902.2868887895</v>
      </c>
      <c r="BN356" s="28">
        <f ca="1" t="shared" si="2409"/>
        <v>102164.468818147</v>
      </c>
      <c r="BO356" s="28">
        <f ca="1" t="shared" si="2410"/>
        <v>42438.2119138171</v>
      </c>
      <c r="BP356" s="28">
        <f ca="1" t="shared" si="2411"/>
        <v>-124320.34890553</v>
      </c>
      <c r="BQ356" s="28">
        <f ca="1" t="shared" ref="BQ356:BT356" si="2652">BE356</f>
        <v>23020.5796510008</v>
      </c>
      <c r="BR356" s="28">
        <f ca="1" t="shared" si="2652"/>
        <v>21613.2991569724</v>
      </c>
      <c r="BS356" s="28">
        <f ca="1" t="shared" si="2652"/>
        <v>19554.7568086703</v>
      </c>
      <c r="BT356" s="28">
        <f ca="1" t="shared" si="2652"/>
        <v>17423.770764347</v>
      </c>
      <c r="BU356" s="28">
        <f ca="1" t="shared" si="2413"/>
        <v>59936.3917007253</v>
      </c>
      <c r="BV356" s="30">
        <f ca="1" t="shared" si="2414"/>
        <v>3.83701067579445</v>
      </c>
    </row>
    <row r="357" ht="15" customHeight="1" spans="1:74">
      <c r="A357" s="26">
        <v>356</v>
      </c>
      <c r="B357" s="27">
        <f ca="1" t="shared" ref="B357:F357" si="2653">RAND()</f>
        <v>0.802782591588607</v>
      </c>
      <c r="C357" s="28">
        <f ca="1">IF(B357&lt;=('Ejercicio 3 - TIR'!$D$13-'Ejercicio 3 - TIR'!$C$13)/('Ejercicio 3 - TIR'!$E$13-'Ejercicio 3 - TIR'!$C$13),'Ejercicio 3 - TIR'!$C$13+SQRT(('Ejercicio 3 - TIR'!$E$13-'Ejercicio 3 - TIR'!$C$13)*('Ejercicio 3 - TIR'!$D$13-'Ejercicio 3 - TIR'!$C$13)*B357),'Ejercicio 3 - TIR'!$E$13-SQRT(('Ejercicio 3 - TIR'!$E$13-'Ejercicio 3 - TIR'!$C$13)*('Ejercicio 3 - TIR'!$E$13-'Ejercicio 3 - TIR'!$D$13)*(1-B357)))</f>
        <v>84616.2134019718</v>
      </c>
      <c r="D357" s="27">
        <f ca="1" t="shared" si="2653"/>
        <v>0.213449023460521</v>
      </c>
      <c r="E357" s="28">
        <f ca="1">IF(D357&lt;=('Ejercicio 3 - TIR'!$D$14-'Ejercicio 3 - TIR'!$C$14)/('Ejercicio 3 - TIR'!$E$14-'Ejercicio 3 - TIR'!$C$14),'Ejercicio 3 - TIR'!$C$14+SQRT(('Ejercicio 3 - TIR'!$E$14-'Ejercicio 3 - TIR'!$C$14)*('Ejercicio 3 - TIR'!$D$14-'Ejercicio 3 - TIR'!$C$14)*D357),'Ejercicio 3 - TIR'!$E$14-SQRT(('Ejercicio 3 - TIR'!$E$14-'Ejercicio 3 - TIR'!$C$14)*('Ejercicio 3 - TIR'!$E$14-'Ejercicio 3 - TIR'!$D$14)*(1-D357)))</f>
        <v>29001.084447939</v>
      </c>
      <c r="F357" s="27">
        <f ca="1" t="shared" si="2653"/>
        <v>0.313731253567501</v>
      </c>
      <c r="G357" s="28">
        <f ca="1">IF(F357&lt;=('Ejercicio 3 - TIR'!$D$18-'Ejercicio 3 - TIR'!$C$18)/('Ejercicio 3 - TIR'!$E$18-'Ejercicio 3 - TIR'!$C$18),'Ejercicio 3 - TIR'!$C$18+SQRT(('Ejercicio 3 - TIR'!$E$18-'Ejercicio 3 - TIR'!$C$18)*('Ejercicio 3 - TIR'!$D$18-'Ejercicio 3 - TIR'!$C$18)*F357),'Ejercicio 3 - TIR'!$E$18-SQRT(('Ejercicio 3 - TIR'!$E$18-'Ejercicio 3 - TIR'!$C$18)*('Ejercicio 3 - TIR'!$E$18-'Ejercicio 3 - TIR'!$D$18)*(1-F357)))</f>
        <v>36860.0064165513</v>
      </c>
      <c r="H357" s="27">
        <f ca="1" t="shared" ref="H357:L357" si="2654">RAND()</f>
        <v>0.0542381279007824</v>
      </c>
      <c r="I357" s="28">
        <f ca="1">IF(H357&lt;=('Ejercicio 3 - TIR'!$D$18-'Ejercicio 3 - TIR'!$C$18)/('Ejercicio 3 - TIR'!$E$18-'Ejercicio 3 - TIR'!$C$18),'Ejercicio 3 - TIR'!$C$18+SQRT(('Ejercicio 3 - TIR'!$E$18-'Ejercicio 3 - TIR'!$C$18)*('Ejercicio 3 - TIR'!$D$18-'Ejercicio 3 - TIR'!$C$18)*H357),'Ejercicio 3 - TIR'!$E$18-SQRT(('Ejercicio 3 - TIR'!$E$18-'Ejercicio 3 - TIR'!$C$18)*('Ejercicio 3 - TIR'!$E$18-'Ejercicio 3 - TIR'!$D$18)*(1-H357)))</f>
        <v>32852.3182124576</v>
      </c>
      <c r="J357" s="27">
        <f ca="1" t="shared" si="2654"/>
        <v>0.00910141416956223</v>
      </c>
      <c r="K357" s="28">
        <f ca="1">IF(J357&lt;=('Ejercicio 3 - TIR'!$D$18-'Ejercicio 3 - TIR'!$C$18)/('Ejercicio 3 - TIR'!$E$18-'Ejercicio 3 - TIR'!$C$18),'Ejercicio 3 - TIR'!$C$18+SQRT(('Ejercicio 3 - TIR'!$E$18-'Ejercicio 3 - TIR'!$C$18)*('Ejercicio 3 - TIR'!$D$18-'Ejercicio 3 - TIR'!$C$18)*J357),'Ejercicio 3 - TIR'!$E$18-SQRT(('Ejercicio 3 - TIR'!$E$18-'Ejercicio 3 - TIR'!$C$18)*('Ejercicio 3 - TIR'!$E$18-'Ejercicio 3 - TIR'!$D$18)*(1-J357)))</f>
        <v>31168.4229223335</v>
      </c>
      <c r="L357" s="27">
        <f ca="1" t="shared" si="2654"/>
        <v>0.162398446863221</v>
      </c>
      <c r="M357" s="28">
        <f ca="1">IF(L357&lt;=('Ejercicio 3 - TIR'!$D$18-'Ejercicio 3 - TIR'!$C$18)/('Ejercicio 3 - TIR'!$E$18-'Ejercicio 3 - TIR'!$C$18),'Ejercicio 3 - TIR'!$C$18+SQRT(('Ejercicio 3 - TIR'!$E$18-'Ejercicio 3 - TIR'!$C$18)*('Ejercicio 3 - TIR'!$D$18-'Ejercicio 3 - TIR'!$C$18)*L357),'Ejercicio 3 - TIR'!$E$18-SQRT(('Ejercicio 3 - TIR'!$E$18-'Ejercicio 3 - TIR'!$C$18)*('Ejercicio 3 - TIR'!$E$18-'Ejercicio 3 - TIR'!$D$18)*(1-L357)))</f>
        <v>34935.5614705404</v>
      </c>
      <c r="N357" s="27">
        <f ca="1" t="shared" ref="N357:R357" si="2655">RAND()</f>
        <v>0.853852181683607</v>
      </c>
      <c r="O357" s="28">
        <f ca="1">IF(N357&lt;=('Ejercicio 3 - TIR'!$D$18-'Ejercicio 3 - TIR'!$C$18)/('Ejercicio 3 - TIR'!$E$18-'Ejercicio 3 - TIR'!$C$18),'Ejercicio 3 - TIR'!$C$18+SQRT(('Ejercicio 3 - TIR'!$E$18-'Ejercicio 3 - TIR'!$C$18)*('Ejercicio 3 - TIR'!$D$18-'Ejercicio 3 - TIR'!$C$18)*N357),'Ejercicio 3 - TIR'!$E$18-SQRT(('Ejercicio 3 - TIR'!$E$18-'Ejercicio 3 - TIR'!$C$18)*('Ejercicio 3 - TIR'!$E$18-'Ejercicio 3 - TIR'!$D$18)*(1-N357)))</f>
        <v>41689.2468570234</v>
      </c>
      <c r="P357" s="27">
        <f ca="1" t="shared" si="2655"/>
        <v>0.839835040954931</v>
      </c>
      <c r="Q357" s="29">
        <f ca="1">IF(P357&lt;=('Ejercicio 3 - TIR'!$D$22-'Ejercicio 3 - TIR'!$C$22)/('Ejercicio 3 - TIR'!$E$22-'Ejercicio 3 - TIR'!$C$22),'Ejercicio 3 - TIR'!$C$22+SQRT(('Ejercicio 3 - TIR'!$E$22-'Ejercicio 3 - TIR'!$C$22)*('Ejercicio 3 - TIR'!$D$22-'Ejercicio 3 - TIR'!$C$22)*P357),'Ejercicio 3 - TIR'!$E$22-SQRT(('Ejercicio 3 - TIR'!$E$22-'Ejercicio 3 - TIR'!$C$22)*('Ejercicio 3 - TIR'!$E$22-'Ejercicio 3 - TIR'!$D$22)*(1-P357)))</f>
        <v>0.163020691230762</v>
      </c>
      <c r="R357" s="27">
        <f ca="1" t="shared" si="2655"/>
        <v>0.0328209210207357</v>
      </c>
      <c r="S357" s="29">
        <f ca="1">IF(R357&lt;=('Ejercicio 3 - TIR'!$D$23-'Ejercicio 3 - TIR'!$C$23)/('Ejercicio 3 - TIR'!$E$23-'Ejercicio 3 - TIR'!$C$23),'Ejercicio 3 - TIR'!$C$23+SQRT(('Ejercicio 3 - TIR'!$E$23-'Ejercicio 3 - TIR'!$C$23)*('Ejercicio 3 - TIR'!$D$23-'Ejercicio 3 - TIR'!$C$23)*R357),'Ejercicio 3 - TIR'!$E$23-SQRT(('Ejercicio 3 - TIR'!$E$23-'Ejercicio 3 - TIR'!$C$23)*('Ejercicio 3 - TIR'!$E$23-'Ejercicio 3 - TIR'!$D$23)*(1-R357)))</f>
        <v>0.127686199180175</v>
      </c>
      <c r="T357" s="27">
        <f ca="1" t="shared" ref="T357:X357" si="2656">RAND()</f>
        <v>0.632811736756648</v>
      </c>
      <c r="U357" s="29">
        <f ca="1">IF(T357&lt;=('Ejercicio 3 - TIR'!$D$24-'Ejercicio 3 - TIR'!$C$24)/('Ejercicio 3 - TIR'!$E$24-'Ejercicio 3 - TIR'!$C$24),'Ejercicio 3 - TIR'!$C$24+SQRT(('Ejercicio 3 - TIR'!$E$24-'Ejercicio 3 - TIR'!$C$24)*('Ejercicio 3 - TIR'!$D$24-'Ejercicio 3 - TIR'!$C$24)*T357),'Ejercicio 3 - TIR'!$E$24-SQRT(('Ejercicio 3 - TIR'!$E$24-'Ejercicio 3 - TIR'!$C$24)*('Ejercicio 3 - TIR'!$E$24-'Ejercicio 3 - TIR'!$D$24)*(1-T357)))</f>
        <v>0.187935578329223</v>
      </c>
      <c r="V357" s="27">
        <f ca="1" t="shared" si="2656"/>
        <v>0.40712460773772</v>
      </c>
      <c r="W357" s="29">
        <f ca="1">IF(V357&lt;=('Ejercicio 3 - TIR'!$D$25-'Ejercicio 3 - TIR'!$C$25)/('Ejercicio 3 - TIR'!$E$25-'Ejercicio 3 - TIR'!$C$25),'Ejercicio 3 - TIR'!$C$25+SQRT(('Ejercicio 3 - TIR'!$E$25-'Ejercicio 3 - TIR'!$C$25)*('Ejercicio 3 - TIR'!$D$25-'Ejercicio 3 - TIR'!$C$25)*V357),'Ejercicio 3 - TIR'!$E$25-SQRT(('Ejercicio 3 - TIR'!$E$25-'Ejercicio 3 - TIR'!$C$25)*('Ejercicio 3 - TIR'!$E$25-'Ejercicio 3 - TIR'!$D$25)*(1-V357)))</f>
        <v>0.204447131013316</v>
      </c>
      <c r="X357" s="27">
        <f ca="1" t="shared" si="2656"/>
        <v>0.447645453101473</v>
      </c>
      <c r="Y357" s="29">
        <f ca="1">IF(X357&lt;=('Ejercicio 3 - TIR'!$D$26-'Ejercicio 3 - TIR'!$C$26)/('Ejercicio 3 - TIR'!$E$26-'Ejercicio 3 - TIR'!$C$26),'Ejercicio 3 - TIR'!$C$26+SQRT(('Ejercicio 3 - TIR'!$E$26-'Ejercicio 3 - TIR'!$C$26)*('Ejercicio 3 - TIR'!$D$26-'Ejercicio 3 - TIR'!$C$26)*X357),'Ejercicio 3 - TIR'!$E$26-SQRT(('Ejercicio 3 - TIR'!$E$26-'Ejercicio 3 - TIR'!$C$26)*('Ejercicio 3 - TIR'!$E$26-'Ejercicio 3 - TIR'!$D$26)*(1-X357)))</f>
        <v>0.225385766019727</v>
      </c>
      <c r="Z357" s="27">
        <f ca="1" t="shared" si="2384"/>
        <v>1.16302069123076</v>
      </c>
      <c r="AA357" s="27">
        <f ca="1" t="shared" si="2385"/>
        <v>1.31152238286192</v>
      </c>
      <c r="AB357" s="27">
        <f ca="1" t="shared" si="2386"/>
        <v>1.55800410037679</v>
      </c>
      <c r="AC357" s="27">
        <f ca="1" t="shared" si="2387"/>
        <v>1.87653356880581</v>
      </c>
      <c r="AD357" s="27">
        <f ca="1" t="shared" si="2388"/>
        <v>2.29947752467284</v>
      </c>
      <c r="AE357" s="26">
        <f ca="1" t="shared" si="2389"/>
        <v>4727.77683314471</v>
      </c>
      <c r="AF357" s="26">
        <f ca="1" t="shared" si="2390"/>
        <v>5331.44868754104</v>
      </c>
      <c r="AG357" s="26">
        <f ca="1" t="shared" si="2391"/>
        <v>6333.41757996665</v>
      </c>
      <c r="AH357" s="26">
        <f ca="1" t="shared" si="2392"/>
        <v>7628.26663370013</v>
      </c>
      <c r="AI357" s="26">
        <f ca="1" t="shared" si="2393"/>
        <v>9347.56935233936</v>
      </c>
      <c r="AJ357" s="28">
        <f ca="1" t="shared" si="2394"/>
        <v>42868.9501413478</v>
      </c>
      <c r="AK357" s="28">
        <f ca="1" t="shared" si="2395"/>
        <v>43086.5506645404</v>
      </c>
      <c r="AL357" s="28">
        <f ca="1" t="shared" si="2396"/>
        <v>48560.5307152736</v>
      </c>
      <c r="AM357" s="28">
        <f ca="1" t="shared" si="2397"/>
        <v>65557.753844548</v>
      </c>
      <c r="AN357" s="28">
        <f ca="1" t="shared" si="2398"/>
        <v>95863.4861682632</v>
      </c>
      <c r="AO357" s="28">
        <f ca="1">C357/'Ejercicio 3 - TIR'!$D$7</f>
        <v>16923.2426803944</v>
      </c>
      <c r="AP357" s="28">
        <f ca="1" t="shared" si="2399"/>
        <v>25945.7074609535</v>
      </c>
      <c r="AQ357" s="28">
        <f ca="1" t="shared" si="2400"/>
        <v>26163.307984146</v>
      </c>
      <c r="AR357" s="28">
        <f ca="1" t="shared" si="2401"/>
        <v>31637.2880348793</v>
      </c>
      <c r="AS357" s="28">
        <f ca="1" t="shared" si="2402"/>
        <v>48634.5111641536</v>
      </c>
      <c r="AT357" s="28">
        <f ca="1" t="shared" si="2403"/>
        <v>78940.2434878688</v>
      </c>
      <c r="AU357" s="28">
        <f ca="1">AP357*'Ejercicio 3 - TIR'!$D$5</f>
        <v>12972.8537304767</v>
      </c>
      <c r="AV357" s="28">
        <f ca="1">AQ357*'Ejercicio 3 - TIR'!$D$5</f>
        <v>13081.653992073</v>
      </c>
      <c r="AW357" s="28">
        <f ca="1">AR357*'Ejercicio 3 - TIR'!$D$5</f>
        <v>15818.6440174396</v>
      </c>
      <c r="AX357" s="28">
        <f ca="1">AS357*'Ejercicio 3 - TIR'!$D$5</f>
        <v>24317.2555820768</v>
      </c>
      <c r="AY357" s="28">
        <f ca="1">AT357*'Ejercicio 3 - TIR'!$D$5</f>
        <v>39470.1217439344</v>
      </c>
      <c r="AZ357" s="28">
        <f ca="1" t="shared" ref="AZ357:BD357" si="2657">AJ357-AU357-AE357</f>
        <v>25168.3195777264</v>
      </c>
      <c r="BA357" s="28">
        <f ca="1" t="shared" si="2657"/>
        <v>24673.4479849263</v>
      </c>
      <c r="BB357" s="28">
        <f ca="1" t="shared" si="2657"/>
        <v>26408.4691178673</v>
      </c>
      <c r="BC357" s="28">
        <f ca="1" t="shared" si="2657"/>
        <v>33612.2316287711</v>
      </c>
      <c r="BD357" s="28">
        <f ca="1" t="shared" si="2657"/>
        <v>47045.7950719894</v>
      </c>
      <c r="BE357" s="28">
        <f ca="1" t="shared" ref="BE357:BI357" si="2658">AZ357/Z357</f>
        <v>21640.474470916</v>
      </c>
      <c r="BF357" s="28">
        <f ca="1" t="shared" si="2658"/>
        <v>18812.8302706398</v>
      </c>
      <c r="BG357" s="28">
        <f ca="1" t="shared" si="2658"/>
        <v>16950.1923078897</v>
      </c>
      <c r="BH357" s="28">
        <f ca="1" t="shared" si="2658"/>
        <v>17911.873353889</v>
      </c>
      <c r="BI357" s="28">
        <f ca="1" t="shared" si="2658"/>
        <v>20459.3411186669</v>
      </c>
      <c r="BJ357" s="28">
        <f ca="1" t="shared" si="2406"/>
        <v>66687.3418791747</v>
      </c>
      <c r="BK357" s="28">
        <f ca="1" t="shared" si="2407"/>
        <v>38914.616188151</v>
      </c>
      <c r="BL357" s="28">
        <f ca="1" t="shared" si="2408"/>
        <v>105601.958067326</v>
      </c>
      <c r="BM357" s="28">
        <f ca="1">BK357*'Ejercicio 3 - TIR'!$D$5</f>
        <v>19457.3080940755</v>
      </c>
      <c r="BN357" s="28">
        <f ca="1" t="shared" si="2409"/>
        <v>86144.6499732502</v>
      </c>
      <c r="BO357" s="28">
        <f ca="1" t="shared" si="2410"/>
        <v>37462.7057881361</v>
      </c>
      <c r="BP357" s="28">
        <f ca="1" t="shared" si="2411"/>
        <v>-113617.297849911</v>
      </c>
      <c r="BQ357" s="28">
        <f ca="1" t="shared" ref="BQ357:BT357" si="2659">BE357</f>
        <v>21640.474470916</v>
      </c>
      <c r="BR357" s="28">
        <f ca="1" t="shared" si="2659"/>
        <v>18812.8302706398</v>
      </c>
      <c r="BS357" s="28">
        <f ca="1" t="shared" si="2659"/>
        <v>16950.1923078897</v>
      </c>
      <c r="BT357" s="28">
        <f ca="1" t="shared" si="2659"/>
        <v>17911.873353889</v>
      </c>
      <c r="BU357" s="28">
        <f ca="1" t="shared" si="2413"/>
        <v>57922.046906803</v>
      </c>
      <c r="BV357" s="30">
        <f ca="1" t="shared" si="2414"/>
        <v>4.6798355211594</v>
      </c>
    </row>
    <row r="358" ht="15" customHeight="1" spans="1:74">
      <c r="A358" s="26">
        <v>357</v>
      </c>
      <c r="B358" s="27">
        <f ca="1" t="shared" ref="B358:F358" si="2660">RAND()</f>
        <v>0.154697957986493</v>
      </c>
      <c r="C358" s="28">
        <f ca="1">IF(B358&lt;=('Ejercicio 3 - TIR'!$D$13-'Ejercicio 3 - TIR'!$C$13)/('Ejercicio 3 - TIR'!$E$13-'Ejercicio 3 - TIR'!$C$13),'Ejercicio 3 - TIR'!$C$13+SQRT(('Ejercicio 3 - TIR'!$E$13-'Ejercicio 3 - TIR'!$C$13)*('Ejercicio 3 - TIR'!$D$13-'Ejercicio 3 - TIR'!$C$13)*B358),'Ejercicio 3 - TIR'!$E$13-SQRT(('Ejercicio 3 - TIR'!$E$13-'Ejercicio 3 - TIR'!$C$13)*('Ejercicio 3 - TIR'!$E$13-'Ejercicio 3 - TIR'!$D$13)*(1-B358)))</f>
        <v>67866.3322580855</v>
      </c>
      <c r="D358" s="27">
        <f ca="1" t="shared" si="2660"/>
        <v>0.0757672528986792</v>
      </c>
      <c r="E358" s="28">
        <f ca="1">IF(D358&lt;=('Ejercicio 3 - TIR'!$D$14-'Ejercicio 3 - TIR'!$C$14)/('Ejercicio 3 - TIR'!$E$14-'Ejercicio 3 - TIR'!$C$14),'Ejercicio 3 - TIR'!$C$14+SQRT(('Ejercicio 3 - TIR'!$E$14-'Ejercicio 3 - TIR'!$C$14)*('Ejercicio 3 - TIR'!$D$14-'Ejercicio 3 - TIR'!$C$14)*D358),'Ejercicio 3 - TIR'!$E$14-SQRT(('Ejercicio 3 - TIR'!$E$14-'Ejercicio 3 - TIR'!$C$14)*('Ejercicio 3 - TIR'!$E$14-'Ejercicio 3 - TIR'!$D$14)*(1-D358)))</f>
        <v>27383.8087103207</v>
      </c>
      <c r="F358" s="27">
        <f ca="1" t="shared" si="2660"/>
        <v>0.89435370585454</v>
      </c>
      <c r="G358" s="28">
        <f ca="1">IF(F358&lt;=('Ejercicio 3 - TIR'!$D$18-'Ejercicio 3 - TIR'!$C$18)/('Ejercicio 3 - TIR'!$E$18-'Ejercicio 3 - TIR'!$C$18),'Ejercicio 3 - TIR'!$C$18+SQRT(('Ejercicio 3 - TIR'!$E$18-'Ejercicio 3 - TIR'!$C$18)*('Ejercicio 3 - TIR'!$D$18-'Ejercicio 3 - TIR'!$C$18)*F358),'Ejercicio 3 - TIR'!$E$18-SQRT(('Ejercicio 3 - TIR'!$E$18-'Ejercicio 3 - TIR'!$C$18)*('Ejercicio 3 - TIR'!$E$18-'Ejercicio 3 - TIR'!$D$18)*(1-F358)))</f>
        <v>42185.133740138</v>
      </c>
      <c r="H358" s="27">
        <f ca="1" t="shared" ref="H358:L358" si="2661">RAND()</f>
        <v>0.176497855181622</v>
      </c>
      <c r="I358" s="28">
        <f ca="1">IF(H358&lt;=('Ejercicio 3 - TIR'!$D$18-'Ejercicio 3 - TIR'!$C$18)/('Ejercicio 3 - TIR'!$E$18-'Ejercicio 3 - TIR'!$C$18),'Ejercicio 3 - TIR'!$C$18+SQRT(('Ejercicio 3 - TIR'!$E$18-'Ejercicio 3 - TIR'!$C$18)*('Ejercicio 3 - TIR'!$D$18-'Ejercicio 3 - TIR'!$C$18)*H358),'Ejercicio 3 - TIR'!$E$18-SQRT(('Ejercicio 3 - TIR'!$E$18-'Ejercicio 3 - TIR'!$C$18)*('Ejercicio 3 - TIR'!$E$18-'Ejercicio 3 - TIR'!$D$18)*(1-H358)))</f>
        <v>35145.3550195534</v>
      </c>
      <c r="J358" s="27">
        <f ca="1" t="shared" si="2661"/>
        <v>0.885453745959868</v>
      </c>
      <c r="K358" s="28">
        <f ca="1">IF(J358&lt;=('Ejercicio 3 - TIR'!$D$18-'Ejercicio 3 - TIR'!$C$18)/('Ejercicio 3 - TIR'!$E$18-'Ejercicio 3 - TIR'!$C$18),'Ejercicio 3 - TIR'!$C$18+SQRT(('Ejercicio 3 - TIR'!$E$18-'Ejercicio 3 - TIR'!$C$18)*('Ejercicio 3 - TIR'!$D$18-'Ejercicio 3 - TIR'!$C$18)*J358),'Ejercicio 3 - TIR'!$E$18-SQRT(('Ejercicio 3 - TIR'!$E$18-'Ejercicio 3 - TIR'!$C$18)*('Ejercicio 3 - TIR'!$E$18-'Ejercicio 3 - TIR'!$D$18)*(1-J358)))</f>
        <v>42068.9645084015</v>
      </c>
      <c r="L358" s="27">
        <f ca="1" t="shared" si="2661"/>
        <v>0.210927551437667</v>
      </c>
      <c r="M358" s="28">
        <f ca="1">IF(L358&lt;=('Ejercicio 3 - TIR'!$D$18-'Ejercicio 3 - TIR'!$C$18)/('Ejercicio 3 - TIR'!$E$18-'Ejercicio 3 - TIR'!$C$18),'Ejercicio 3 - TIR'!$C$18+SQRT(('Ejercicio 3 - TIR'!$E$18-'Ejercicio 3 - TIR'!$C$18)*('Ejercicio 3 - TIR'!$D$18-'Ejercicio 3 - TIR'!$C$18)*L358),'Ejercicio 3 - TIR'!$E$18-SQRT(('Ejercicio 3 - TIR'!$E$18-'Ejercicio 3 - TIR'!$C$18)*('Ejercicio 3 - TIR'!$E$18-'Ejercicio 3 - TIR'!$D$18)*(1-L358)))</f>
        <v>35624.8673509382</v>
      </c>
      <c r="N358" s="27">
        <f ca="1" t="shared" ref="N358:R358" si="2662">RAND()</f>
        <v>0.110206620222894</v>
      </c>
      <c r="O358" s="28">
        <f ca="1">IF(N358&lt;=('Ejercicio 3 - TIR'!$D$18-'Ejercicio 3 - TIR'!$C$18)/('Ejercicio 3 - TIR'!$E$18-'Ejercicio 3 - TIR'!$C$18),'Ejercicio 3 - TIR'!$C$18+SQRT(('Ejercicio 3 - TIR'!$E$18-'Ejercicio 3 - TIR'!$C$18)*('Ejercicio 3 - TIR'!$D$18-'Ejercicio 3 - TIR'!$C$18)*N358),'Ejercicio 3 - TIR'!$E$18-SQRT(('Ejercicio 3 - TIR'!$E$18-'Ejercicio 3 - TIR'!$C$18)*('Ejercicio 3 - TIR'!$E$18-'Ejercicio 3 - TIR'!$D$18)*(1-N358)))</f>
        <v>34065.8323912127</v>
      </c>
      <c r="P358" s="27">
        <f ca="1" t="shared" si="2662"/>
        <v>0.303437086780695</v>
      </c>
      <c r="Q358" s="29">
        <f ca="1">IF(P358&lt;=('Ejercicio 3 - TIR'!$D$22-'Ejercicio 3 - TIR'!$C$22)/('Ejercicio 3 - TIR'!$E$22-'Ejercicio 3 - TIR'!$C$22),'Ejercicio 3 - TIR'!$C$22+SQRT(('Ejercicio 3 - TIR'!$E$22-'Ejercicio 3 - TIR'!$C$22)*('Ejercicio 3 - TIR'!$D$22-'Ejercicio 3 - TIR'!$C$22)*P358),'Ejercicio 3 - TIR'!$E$22-SQRT(('Ejercicio 3 - TIR'!$E$22-'Ejercicio 3 - TIR'!$C$22)*('Ejercicio 3 - TIR'!$E$22-'Ejercicio 3 - TIR'!$D$22)*(1-P358)))</f>
        <v>0.143370638763313</v>
      </c>
      <c r="R358" s="27">
        <f ca="1" t="shared" si="2662"/>
        <v>0.464941355748307</v>
      </c>
      <c r="S358" s="29">
        <f ca="1">IF(R358&lt;=('Ejercicio 3 - TIR'!$D$23-'Ejercicio 3 - TIR'!$C$23)/('Ejercicio 3 - TIR'!$E$23-'Ejercicio 3 - TIR'!$C$23),'Ejercicio 3 - TIR'!$C$23+SQRT(('Ejercicio 3 - TIR'!$E$23-'Ejercicio 3 - TIR'!$C$23)*('Ejercicio 3 - TIR'!$D$23-'Ejercicio 3 - TIR'!$C$23)*R358),'Ejercicio 3 - TIR'!$E$23-SQRT(('Ejercicio 3 - TIR'!$E$23-'Ejercicio 3 - TIR'!$C$23)*('Ejercicio 3 - TIR'!$E$23-'Ejercicio 3 - TIR'!$D$23)*(1-R358)))</f>
        <v>0.14892912788777</v>
      </c>
      <c r="T358" s="27">
        <f ca="1" t="shared" ref="T358:X358" si="2663">RAND()</f>
        <v>0.581979498065544</v>
      </c>
      <c r="U358" s="29">
        <f ca="1">IF(T358&lt;=('Ejercicio 3 - TIR'!$D$24-'Ejercicio 3 - TIR'!$C$24)/('Ejercicio 3 - TIR'!$E$24-'Ejercicio 3 - TIR'!$C$24),'Ejercicio 3 - TIR'!$C$24+SQRT(('Ejercicio 3 - TIR'!$E$24-'Ejercicio 3 - TIR'!$C$24)*('Ejercicio 3 - TIR'!$D$24-'Ejercicio 3 - TIR'!$C$24)*T358),'Ejercicio 3 - TIR'!$E$24-SQRT(('Ejercicio 3 - TIR'!$E$24-'Ejercicio 3 - TIR'!$C$24)*('Ejercicio 3 - TIR'!$E$24-'Ejercicio 3 - TIR'!$D$24)*(1-T358)))</f>
        <v>0.185788051715571</v>
      </c>
      <c r="V358" s="27">
        <f ca="1" t="shared" si="2663"/>
        <v>0.652343773272357</v>
      </c>
      <c r="W358" s="29">
        <f ca="1">IF(V358&lt;=('Ejercicio 3 - TIR'!$D$25-'Ejercicio 3 - TIR'!$C$25)/('Ejercicio 3 - TIR'!$E$25-'Ejercicio 3 - TIR'!$C$25),'Ejercicio 3 - TIR'!$C$25+SQRT(('Ejercicio 3 - TIR'!$E$25-'Ejercicio 3 - TIR'!$C$25)*('Ejercicio 3 - TIR'!$D$25-'Ejercicio 3 - TIR'!$C$25)*V358),'Ejercicio 3 - TIR'!$E$25-SQRT(('Ejercicio 3 - TIR'!$E$25-'Ejercicio 3 - TIR'!$C$25)*('Ejercicio 3 - TIR'!$E$25-'Ejercicio 3 - TIR'!$D$25)*(1-V358)))</f>
        <v>0.215117385511594</v>
      </c>
      <c r="X358" s="27">
        <f ca="1" t="shared" si="2663"/>
        <v>0.576099722127296</v>
      </c>
      <c r="Y358" s="29">
        <f ca="1">IF(X358&lt;=('Ejercicio 3 - TIR'!$D$26-'Ejercicio 3 - TIR'!$C$26)/('Ejercicio 3 - TIR'!$E$26-'Ejercicio 3 - TIR'!$C$26),'Ejercicio 3 - TIR'!$C$26+SQRT(('Ejercicio 3 - TIR'!$E$26-'Ejercicio 3 - TIR'!$C$26)*('Ejercicio 3 - TIR'!$D$26-'Ejercicio 3 - TIR'!$C$26)*X358),'Ejercicio 3 - TIR'!$E$26-SQRT(('Ejercicio 3 - TIR'!$E$26-'Ejercicio 3 - TIR'!$C$26)*('Ejercicio 3 - TIR'!$E$26-'Ejercicio 3 - TIR'!$D$26)*(1-X358)))</f>
        <v>0.232155862422731</v>
      </c>
      <c r="Z358" s="27">
        <f ca="1" t="shared" si="2384"/>
        <v>1.14337063876331</v>
      </c>
      <c r="AA358" s="27">
        <f ca="1" t="shared" si="2385"/>
        <v>1.31365183084682</v>
      </c>
      <c r="AB358" s="27">
        <f ca="1" t="shared" si="2386"/>
        <v>1.55771264513244</v>
      </c>
      <c r="AC358" s="27">
        <f ca="1" t="shared" si="2387"/>
        <v>1.89280371673168</v>
      </c>
      <c r="AD358" s="27">
        <f ca="1" t="shared" si="2388"/>
        <v>2.33222919598647</v>
      </c>
      <c r="AE358" s="26">
        <f ca="1" t="shared" si="2389"/>
        <v>3926.03414657105</v>
      </c>
      <c r="AF358" s="26">
        <f ca="1" t="shared" si="2390"/>
        <v>4510.73498807748</v>
      </c>
      <c r="AG358" s="26">
        <f ca="1" t="shared" si="2391"/>
        <v>5348.77565331765</v>
      </c>
      <c r="AH358" s="26">
        <f ca="1" t="shared" si="2392"/>
        <v>6499.39028754741</v>
      </c>
      <c r="AI358" s="26">
        <f ca="1" t="shared" si="2393"/>
        <v>8008.2618449749</v>
      </c>
      <c r="AJ358" s="28">
        <f ca="1" t="shared" si="2394"/>
        <v>48233.2433107774</v>
      </c>
      <c r="AK358" s="28">
        <f ca="1" t="shared" si="2395"/>
        <v>46168.7599671976</v>
      </c>
      <c r="AL358" s="28">
        <f ca="1" t="shared" si="2396"/>
        <v>65531.3579823648</v>
      </c>
      <c r="AM358" s="28">
        <f ca="1" t="shared" si="2397"/>
        <v>67430.8813299287</v>
      </c>
      <c r="AN358" s="28">
        <f ca="1" t="shared" si="2398"/>
        <v>79449.3288883678</v>
      </c>
      <c r="AO358" s="28">
        <f ca="1">C358/'Ejercicio 3 - TIR'!$D$7</f>
        <v>13573.2664516171</v>
      </c>
      <c r="AP358" s="28">
        <f ca="1" t="shared" si="2399"/>
        <v>34659.9768591602</v>
      </c>
      <c r="AQ358" s="28">
        <f ca="1" t="shared" si="2400"/>
        <v>32595.4935155805</v>
      </c>
      <c r="AR358" s="28">
        <f ca="1" t="shared" si="2401"/>
        <v>51958.0915307477</v>
      </c>
      <c r="AS358" s="28">
        <f ca="1" t="shared" si="2402"/>
        <v>53857.6148783116</v>
      </c>
      <c r="AT358" s="28">
        <f ca="1" t="shared" si="2403"/>
        <v>65876.0624367507</v>
      </c>
      <c r="AU358" s="28">
        <f ca="1">AP358*'Ejercicio 3 - TIR'!$D$5</f>
        <v>17329.9884295801</v>
      </c>
      <c r="AV358" s="28">
        <f ca="1">AQ358*'Ejercicio 3 - TIR'!$D$5</f>
        <v>16297.7467577903</v>
      </c>
      <c r="AW358" s="28">
        <f ca="1">AR358*'Ejercicio 3 - TIR'!$D$5</f>
        <v>25979.0457653738</v>
      </c>
      <c r="AX358" s="28">
        <f ca="1">AS358*'Ejercicio 3 - TIR'!$D$5</f>
        <v>26928.8074391558</v>
      </c>
      <c r="AY358" s="28">
        <f ca="1">AT358*'Ejercicio 3 - TIR'!$D$5</f>
        <v>32938.0312183753</v>
      </c>
      <c r="AZ358" s="28">
        <f ca="1" t="shared" ref="AZ358:BD358" si="2664">AJ358-AU358-AE358</f>
        <v>26977.2207346262</v>
      </c>
      <c r="BA358" s="28">
        <f ca="1" t="shared" si="2664"/>
        <v>25360.2782213299</v>
      </c>
      <c r="BB358" s="28">
        <f ca="1" t="shared" si="2664"/>
        <v>34203.5365636733</v>
      </c>
      <c r="BC358" s="28">
        <f ca="1" t="shared" si="2664"/>
        <v>34002.6836032255</v>
      </c>
      <c r="BD358" s="28">
        <f ca="1" t="shared" si="2664"/>
        <v>38503.0358250175</v>
      </c>
      <c r="BE358" s="28">
        <f ca="1" t="shared" ref="BE358:BI358" si="2665">AZ358/Z358</f>
        <v>23594.4669383894</v>
      </c>
      <c r="BF358" s="28">
        <f ca="1" t="shared" si="2665"/>
        <v>19305.1748003746</v>
      </c>
      <c r="BG358" s="28">
        <f ca="1" t="shared" si="2665"/>
        <v>21957.5392615275</v>
      </c>
      <c r="BH358" s="28">
        <f ca="1" t="shared" si="2665"/>
        <v>17964.1889450314</v>
      </c>
      <c r="BI358" s="28">
        <f ca="1" t="shared" si="2665"/>
        <v>16509.113208632</v>
      </c>
      <c r="BJ358" s="28">
        <f ca="1" t="shared" si="2406"/>
        <v>63865.3181715186</v>
      </c>
      <c r="BK358" s="28">
        <f ca="1" t="shared" si="2407"/>
        <v>31655.9683033651</v>
      </c>
      <c r="BL358" s="28">
        <f ca="1" t="shared" si="2408"/>
        <v>95521.2864748837</v>
      </c>
      <c r="BM358" s="28">
        <f ca="1">BK358*'Ejercicio 3 - TIR'!$D$5</f>
        <v>15827.9841516826</v>
      </c>
      <c r="BN358" s="28">
        <f ca="1" t="shared" si="2409"/>
        <v>79693.3023232012</v>
      </c>
      <c r="BO358" s="28">
        <f ca="1" t="shared" si="2410"/>
        <v>34170.4419361293</v>
      </c>
      <c r="BP358" s="28">
        <f ca="1" t="shared" si="2411"/>
        <v>-95250.1409684063</v>
      </c>
      <c r="BQ358" s="28">
        <f ca="1" t="shared" ref="BQ358:BT358" si="2666">BE358</f>
        <v>23594.4669383894</v>
      </c>
      <c r="BR358" s="28">
        <f ca="1" t="shared" si="2666"/>
        <v>19305.1748003746</v>
      </c>
      <c r="BS358" s="28">
        <f ca="1" t="shared" si="2666"/>
        <v>21957.5392615275</v>
      </c>
      <c r="BT358" s="28">
        <f ca="1" t="shared" si="2666"/>
        <v>17964.1889450314</v>
      </c>
      <c r="BU358" s="28">
        <f ca="1" t="shared" si="2413"/>
        <v>50679.5551447613</v>
      </c>
      <c r="BV358" s="30">
        <f ca="1" t="shared" si="2414"/>
        <v>10.8662289761132</v>
      </c>
    </row>
    <row r="359" ht="15" customHeight="1" spans="1:74">
      <c r="A359" s="26">
        <v>358</v>
      </c>
      <c r="B359" s="27">
        <f ca="1" t="shared" ref="B359:F359" si="2667">RAND()</f>
        <v>0.723143921725357</v>
      </c>
      <c r="C359" s="28">
        <f ca="1">IF(B359&lt;=('Ejercicio 3 - TIR'!$D$13-'Ejercicio 3 - TIR'!$C$13)/('Ejercicio 3 - TIR'!$E$13-'Ejercicio 3 - TIR'!$C$13),'Ejercicio 3 - TIR'!$C$13+SQRT(('Ejercicio 3 - TIR'!$E$13-'Ejercicio 3 - TIR'!$C$13)*('Ejercicio 3 - TIR'!$D$13-'Ejercicio 3 - TIR'!$C$13)*B359),'Ejercicio 3 - TIR'!$E$13-SQRT(('Ejercicio 3 - TIR'!$E$13-'Ejercicio 3 - TIR'!$C$13)*('Ejercicio 3 - TIR'!$E$13-'Ejercicio 3 - TIR'!$D$13)*(1-B359)))</f>
        <v>81772.8967213775</v>
      </c>
      <c r="D359" s="27">
        <f ca="1" t="shared" si="2667"/>
        <v>0.986739074795968</v>
      </c>
      <c r="E359" s="28">
        <f ca="1">IF(D359&lt;=('Ejercicio 3 - TIR'!$D$14-'Ejercicio 3 - TIR'!$C$14)/('Ejercicio 3 - TIR'!$E$14-'Ejercicio 3 - TIR'!$C$14),'Ejercicio 3 - TIR'!$C$14+SQRT(('Ejercicio 3 - TIR'!$E$14-'Ejercicio 3 - TIR'!$C$14)*('Ejercicio 3 - TIR'!$D$14-'Ejercicio 3 - TIR'!$C$14)*D359),'Ejercicio 3 - TIR'!$E$14-SQRT(('Ejercicio 3 - TIR'!$E$14-'Ejercicio 3 - TIR'!$C$14)*('Ejercicio 3 - TIR'!$E$14-'Ejercicio 3 - TIR'!$D$14)*(1-D359)))</f>
        <v>38589.631686188</v>
      </c>
      <c r="F359" s="27">
        <f ca="1" t="shared" si="2667"/>
        <v>0.413208666064613</v>
      </c>
      <c r="G359" s="28">
        <f ca="1">IF(F359&lt;=('Ejercicio 3 - TIR'!$D$18-'Ejercicio 3 - TIR'!$C$18)/('Ejercicio 3 - TIR'!$E$18-'Ejercicio 3 - TIR'!$C$18),'Ejercicio 3 - TIR'!$C$18+SQRT(('Ejercicio 3 - TIR'!$E$18-'Ejercicio 3 - TIR'!$C$18)*('Ejercicio 3 - TIR'!$D$18-'Ejercicio 3 - TIR'!$C$18)*F359),'Ejercicio 3 - TIR'!$E$18-SQRT(('Ejercicio 3 - TIR'!$E$18-'Ejercicio 3 - TIR'!$C$18)*('Ejercicio 3 - TIR'!$E$18-'Ejercicio 3 - TIR'!$D$18)*(1-F359)))</f>
        <v>37872.8203275378</v>
      </c>
      <c r="H359" s="27">
        <f ca="1" t="shared" ref="H359:L359" si="2668">RAND()</f>
        <v>0.752541498022899</v>
      </c>
      <c r="I359" s="28">
        <f ca="1">IF(H359&lt;=('Ejercicio 3 - TIR'!$D$18-'Ejercicio 3 - TIR'!$C$18)/('Ejercicio 3 - TIR'!$E$18-'Ejercicio 3 - TIR'!$C$18),'Ejercicio 3 - TIR'!$C$18+SQRT(('Ejercicio 3 - TIR'!$E$18-'Ejercicio 3 - TIR'!$C$18)*('Ejercicio 3 - TIR'!$D$18-'Ejercicio 3 - TIR'!$C$18)*H359),'Ejercicio 3 - TIR'!$E$18-SQRT(('Ejercicio 3 - TIR'!$E$18-'Ejercicio 3 - TIR'!$C$18)*('Ejercicio 3 - TIR'!$E$18-'Ejercicio 3 - TIR'!$D$18)*(1-H359)))</f>
        <v>40691.9392241656</v>
      </c>
      <c r="J359" s="27">
        <f ca="1" t="shared" si="2668"/>
        <v>0.990453515220246</v>
      </c>
      <c r="K359" s="28">
        <f ca="1">IF(J359&lt;=('Ejercicio 3 - TIR'!$D$18-'Ejercicio 3 - TIR'!$C$18)/('Ejercicio 3 - TIR'!$E$18-'Ejercicio 3 - TIR'!$C$18),'Ejercicio 3 - TIR'!$C$18+SQRT(('Ejercicio 3 - TIR'!$E$18-'Ejercicio 3 - TIR'!$C$18)*('Ejercicio 3 - TIR'!$D$18-'Ejercicio 3 - TIR'!$C$18)*J359),'Ejercicio 3 - TIR'!$E$18-SQRT(('Ejercicio 3 - TIR'!$E$18-'Ejercicio 3 - TIR'!$C$18)*('Ejercicio 3 - TIR'!$E$18-'Ejercicio 3 - TIR'!$D$18)*(1-J359)))</f>
        <v>44153.8402287502</v>
      </c>
      <c r="L359" s="27">
        <f ca="1" t="shared" si="2668"/>
        <v>0.749761279871175</v>
      </c>
      <c r="M359" s="28">
        <f ca="1">IF(L359&lt;=('Ejercicio 3 - TIR'!$D$18-'Ejercicio 3 - TIR'!$C$18)/('Ejercicio 3 - TIR'!$E$18-'Ejercicio 3 - TIR'!$C$18),'Ejercicio 3 - TIR'!$C$18+SQRT(('Ejercicio 3 - TIR'!$E$18-'Ejercicio 3 - TIR'!$C$18)*('Ejercicio 3 - TIR'!$D$18-'Ejercicio 3 - TIR'!$C$18)*L359),'Ejercicio 3 - TIR'!$E$18-SQRT(('Ejercicio 3 - TIR'!$E$18-'Ejercicio 3 - TIR'!$C$18)*('Ejercicio 3 - TIR'!$E$18-'Ejercicio 3 - TIR'!$D$18)*(1-L359)))</f>
        <v>40667.8060974072</v>
      </c>
      <c r="N359" s="27">
        <f ca="1" t="shared" ref="N359:R359" si="2669">RAND()</f>
        <v>0.505199110418163</v>
      </c>
      <c r="O359" s="28">
        <f ca="1">IF(N359&lt;=('Ejercicio 3 - TIR'!$D$18-'Ejercicio 3 - TIR'!$C$18)/('Ejercicio 3 - TIR'!$E$18-'Ejercicio 3 - TIR'!$C$18),'Ejercicio 3 - TIR'!$C$18+SQRT(('Ejercicio 3 - TIR'!$E$18-'Ejercicio 3 - TIR'!$C$18)*('Ejercicio 3 - TIR'!$D$18-'Ejercicio 3 - TIR'!$C$18)*N359),'Ejercicio 3 - TIR'!$E$18-SQRT(('Ejercicio 3 - TIR'!$E$18-'Ejercicio 3 - TIR'!$C$18)*('Ejercicio 3 - TIR'!$E$18-'Ejercicio 3 - TIR'!$D$18)*(1-N359)))</f>
        <v>38705.1632128711</v>
      </c>
      <c r="P359" s="27">
        <f ca="1" t="shared" si="2669"/>
        <v>0.00875565874680295</v>
      </c>
      <c r="Q359" s="29">
        <f ca="1">IF(P359&lt;=('Ejercicio 3 - TIR'!$D$22-'Ejercicio 3 - TIR'!$C$22)/('Ejercicio 3 - TIR'!$E$22-'Ejercicio 3 - TIR'!$C$22),'Ejercicio 3 - TIR'!$C$22+SQRT(('Ejercicio 3 - TIR'!$E$22-'Ejercicio 3 - TIR'!$C$22)*('Ejercicio 3 - TIR'!$D$22-'Ejercicio 3 - TIR'!$C$22)*P359),'Ejercicio 3 - TIR'!$E$22-SQRT(('Ejercicio 3 - TIR'!$E$22-'Ejercicio 3 - TIR'!$C$22)*('Ejercicio 3 - TIR'!$E$22-'Ejercicio 3 - TIR'!$D$22)*(1-P359)))</f>
        <v>0.123969910042337</v>
      </c>
      <c r="R359" s="27">
        <f ca="1" t="shared" si="2669"/>
        <v>0.0366434974192653</v>
      </c>
      <c r="S359" s="29">
        <f ca="1">IF(R359&lt;=('Ejercicio 3 - TIR'!$D$23-'Ejercicio 3 - TIR'!$C$23)/('Ejercicio 3 - TIR'!$E$23-'Ejercicio 3 - TIR'!$C$23),'Ejercicio 3 - TIR'!$C$23+SQRT(('Ejercicio 3 - TIR'!$E$23-'Ejercicio 3 - TIR'!$C$23)*('Ejercicio 3 - TIR'!$D$23-'Ejercicio 3 - TIR'!$C$23)*R359),'Ejercicio 3 - TIR'!$E$23-SQRT(('Ejercicio 3 - TIR'!$E$23-'Ejercicio 3 - TIR'!$C$23)*('Ejercicio 3 - TIR'!$E$23-'Ejercicio 3 - TIR'!$D$23)*(1-R359)))</f>
        <v>0.128121471255547</v>
      </c>
      <c r="T359" s="27">
        <f ca="1" t="shared" ref="T359:X359" si="2670">RAND()</f>
        <v>0.593089568625056</v>
      </c>
      <c r="U359" s="29">
        <f ca="1">IF(T359&lt;=('Ejercicio 3 - TIR'!$D$24-'Ejercicio 3 - TIR'!$C$24)/('Ejercicio 3 - TIR'!$E$24-'Ejercicio 3 - TIR'!$C$24),'Ejercicio 3 - TIR'!$C$24+SQRT(('Ejercicio 3 - TIR'!$E$24-'Ejercicio 3 - TIR'!$C$24)*('Ejercicio 3 - TIR'!$D$24-'Ejercicio 3 - TIR'!$C$24)*T359),'Ejercicio 3 - TIR'!$E$24-SQRT(('Ejercicio 3 - TIR'!$E$24-'Ejercicio 3 - TIR'!$C$24)*('Ejercicio 3 - TIR'!$E$24-'Ejercicio 3 - TIR'!$D$24)*(1-T359)))</f>
        <v>0.186245752743546</v>
      </c>
      <c r="V359" s="27">
        <f ca="1" t="shared" si="2670"/>
        <v>0.918562910188476</v>
      </c>
      <c r="W359" s="29">
        <f ca="1">IF(V359&lt;=('Ejercicio 3 - TIR'!$D$25-'Ejercicio 3 - TIR'!$C$25)/('Ejercicio 3 - TIR'!$E$25-'Ejercicio 3 - TIR'!$C$25),'Ejercicio 3 - TIR'!$C$25+SQRT(('Ejercicio 3 - TIR'!$E$25-'Ejercicio 3 - TIR'!$C$25)*('Ejercicio 3 - TIR'!$D$25-'Ejercicio 3 - TIR'!$C$25)*V359),'Ejercicio 3 - TIR'!$E$25-SQRT(('Ejercicio 3 - TIR'!$E$25-'Ejercicio 3 - TIR'!$C$25)*('Ejercicio 3 - TIR'!$E$25-'Ejercicio 3 - TIR'!$D$25)*(1-V359)))</f>
        <v>0.233117173982406</v>
      </c>
      <c r="X359" s="27">
        <f ca="1" t="shared" si="2670"/>
        <v>0.505280049009117</v>
      </c>
      <c r="Y359" s="29">
        <f ca="1">IF(X359&lt;=('Ejercicio 3 - TIR'!$D$26-'Ejercicio 3 - TIR'!$C$26)/('Ejercicio 3 - TIR'!$E$26-'Ejercicio 3 - TIR'!$C$26),'Ejercicio 3 - TIR'!$C$26+SQRT(('Ejercicio 3 - TIR'!$E$26-'Ejercicio 3 - TIR'!$C$26)*('Ejercicio 3 - TIR'!$D$26-'Ejercicio 3 - TIR'!$C$26)*X359),'Ejercicio 3 - TIR'!$E$26-SQRT(('Ejercicio 3 - TIR'!$E$26-'Ejercicio 3 - TIR'!$C$26)*('Ejercicio 3 - TIR'!$E$26-'Ejercicio 3 - TIR'!$D$26)*(1-X359)))</f>
        <v>0.228313563332817</v>
      </c>
      <c r="Z359" s="27">
        <f ca="1" t="shared" si="2384"/>
        <v>1.12396991004234</v>
      </c>
      <c r="AA359" s="27">
        <f ca="1" t="shared" si="2385"/>
        <v>1.26797458856393</v>
      </c>
      <c r="AB359" s="27">
        <f ca="1" t="shared" si="2386"/>
        <v>1.5041294702707</v>
      </c>
      <c r="AC359" s="27">
        <f ca="1" t="shared" si="2387"/>
        <v>1.85476788168386</v>
      </c>
      <c r="AD359" s="27">
        <f ca="1" t="shared" si="2388"/>
        <v>2.27823654590636</v>
      </c>
      <c r="AE359" s="26">
        <f ca="1" t="shared" si="2389"/>
        <v>4783.95316870363</v>
      </c>
      <c r="AF359" s="26">
        <f ca="1" t="shared" si="2390"/>
        <v>5396.88028709558</v>
      </c>
      <c r="AG359" s="26">
        <f ca="1" t="shared" si="2391"/>
        <v>6402.0263186325</v>
      </c>
      <c r="AH359" s="26">
        <f ca="1" t="shared" si="2392"/>
        <v>7894.4486017931</v>
      </c>
      <c r="AI359" s="26">
        <f ca="1" t="shared" si="2393"/>
        <v>9696.85829261625</v>
      </c>
      <c r="AJ359" s="28">
        <f ca="1" t="shared" si="2394"/>
        <v>42567.9104565922</v>
      </c>
      <c r="AK359" s="28">
        <f ca="1" t="shared" si="2395"/>
        <v>51596.3448956297</v>
      </c>
      <c r="AL359" s="28">
        <f ca="1" t="shared" si="2396"/>
        <v>66413.0923136872</v>
      </c>
      <c r="AM359" s="28">
        <f ca="1" t="shared" si="2397"/>
        <v>75429.3405680181</v>
      </c>
      <c r="AN359" s="28">
        <f ca="1" t="shared" si="2398"/>
        <v>88179.5173468336</v>
      </c>
      <c r="AO359" s="28">
        <f ca="1">C359/'Ejercicio 3 - TIR'!$D$7</f>
        <v>16354.5793442755</v>
      </c>
      <c r="AP359" s="28">
        <f ca="1" t="shared" si="2399"/>
        <v>26213.3311123167</v>
      </c>
      <c r="AQ359" s="28">
        <f ca="1" t="shared" si="2400"/>
        <v>35241.7655513542</v>
      </c>
      <c r="AR359" s="28">
        <f ca="1" t="shared" si="2401"/>
        <v>50058.5129694117</v>
      </c>
      <c r="AS359" s="28">
        <f ca="1" t="shared" si="2402"/>
        <v>59074.7612237426</v>
      </c>
      <c r="AT359" s="28">
        <f ca="1" t="shared" si="2403"/>
        <v>71824.9380025581</v>
      </c>
      <c r="AU359" s="28">
        <f ca="1">AP359*'Ejercicio 3 - TIR'!$D$5</f>
        <v>13106.6655561584</v>
      </c>
      <c r="AV359" s="28">
        <f ca="1">AQ359*'Ejercicio 3 - TIR'!$D$5</f>
        <v>17620.8827756771</v>
      </c>
      <c r="AW359" s="28">
        <f ca="1">AR359*'Ejercicio 3 - TIR'!$D$5</f>
        <v>25029.2564847058</v>
      </c>
      <c r="AX359" s="28">
        <f ca="1">AS359*'Ejercicio 3 - TIR'!$D$5</f>
        <v>29537.3806118713</v>
      </c>
      <c r="AY359" s="28">
        <f ca="1">AT359*'Ejercicio 3 - TIR'!$D$5</f>
        <v>35912.469001279</v>
      </c>
      <c r="AZ359" s="28">
        <f ca="1" t="shared" ref="AZ359:BD359" si="2671">AJ359-AU359-AE359</f>
        <v>24677.2917317302</v>
      </c>
      <c r="BA359" s="28">
        <f ca="1" t="shared" si="2671"/>
        <v>28578.581832857</v>
      </c>
      <c r="BB359" s="28">
        <f ca="1" t="shared" si="2671"/>
        <v>34981.8095103489</v>
      </c>
      <c r="BC359" s="28">
        <f ca="1" t="shared" si="2671"/>
        <v>37997.5113543537</v>
      </c>
      <c r="BD359" s="28">
        <f ca="1" t="shared" si="2671"/>
        <v>42570.1900529383</v>
      </c>
      <c r="BE359" s="28">
        <f ca="1" t="shared" ref="BE359:BI359" si="2672">AZ359/Z359</f>
        <v>21955.473639682</v>
      </c>
      <c r="BF359" s="28">
        <f ca="1" t="shared" si="2672"/>
        <v>22538.7654378976</v>
      </c>
      <c r="BG359" s="28">
        <f ca="1" t="shared" si="2672"/>
        <v>23257.1797852303</v>
      </c>
      <c r="BH359" s="28">
        <f ca="1" t="shared" si="2672"/>
        <v>20486.3971009987</v>
      </c>
      <c r="BI359" s="28">
        <f ca="1" t="shared" si="2672"/>
        <v>18685.5882587918</v>
      </c>
      <c r="BJ359" s="28">
        <f ca="1" t="shared" si="2406"/>
        <v>87916.3092005398</v>
      </c>
      <c r="BK359" s="28">
        <f ca="1" t="shared" si="2407"/>
        <v>37259.6003550538</v>
      </c>
      <c r="BL359" s="28">
        <f ca="1" t="shared" si="2408"/>
        <v>125175.909555594</v>
      </c>
      <c r="BM359" s="28">
        <f ca="1">BK359*'Ejercicio 3 - TIR'!$D$5</f>
        <v>18629.8001775269</v>
      </c>
      <c r="BN359" s="28">
        <f ca="1" t="shared" si="2409"/>
        <v>106546.109378067</v>
      </c>
      <c r="BO359" s="28">
        <f ca="1" t="shared" si="2410"/>
        <v>46766.9213583258</v>
      </c>
      <c r="BP359" s="28">
        <f ca="1" t="shared" si="2411"/>
        <v>-120362.528407566</v>
      </c>
      <c r="BQ359" s="28">
        <f ca="1" t="shared" ref="BQ359:BT359" si="2673">BE359</f>
        <v>21955.473639682</v>
      </c>
      <c r="BR359" s="28">
        <f ca="1" t="shared" si="2673"/>
        <v>22538.7654378976</v>
      </c>
      <c r="BS359" s="28">
        <f ca="1" t="shared" si="2673"/>
        <v>23257.1797852303</v>
      </c>
      <c r="BT359" s="28">
        <f ca="1" t="shared" si="2673"/>
        <v>20486.3971009987</v>
      </c>
      <c r="BU359" s="28">
        <f ca="1" t="shared" si="2413"/>
        <v>65452.5096171175</v>
      </c>
      <c r="BV359" s="30">
        <f ca="1" t="shared" si="2414"/>
        <v>7.29328037560431</v>
      </c>
    </row>
    <row r="360" ht="15" customHeight="1" spans="1:74">
      <c r="A360" s="26">
        <v>359</v>
      </c>
      <c r="B360" s="27">
        <f ca="1" t="shared" ref="B360:F360" si="2674">RAND()</f>
        <v>0.781178962722493</v>
      </c>
      <c r="C360" s="28">
        <f ca="1">IF(B360&lt;=('Ejercicio 3 - TIR'!$D$13-'Ejercicio 3 - TIR'!$C$13)/('Ejercicio 3 - TIR'!$E$13-'Ejercicio 3 - TIR'!$C$13),'Ejercicio 3 - TIR'!$C$13+SQRT(('Ejercicio 3 - TIR'!$E$13-'Ejercicio 3 - TIR'!$C$13)*('Ejercicio 3 - TIR'!$D$13-'Ejercicio 3 - TIR'!$C$13)*B360),'Ejercicio 3 - TIR'!$E$13-SQRT(('Ejercicio 3 - TIR'!$E$13-'Ejercicio 3 - TIR'!$C$13)*('Ejercicio 3 - TIR'!$E$13-'Ejercicio 3 - TIR'!$D$13)*(1-B360)))</f>
        <v>83795.5177579471</v>
      </c>
      <c r="D360" s="27">
        <f ca="1" t="shared" si="2674"/>
        <v>0.543828733139731</v>
      </c>
      <c r="E360" s="28">
        <f ca="1">IF(D360&lt;=('Ejercicio 3 - TIR'!$D$14-'Ejercicio 3 - TIR'!$C$14)/('Ejercicio 3 - TIR'!$E$14-'Ejercicio 3 - TIR'!$C$14),'Ejercicio 3 - TIR'!$C$14+SQRT(('Ejercicio 3 - TIR'!$E$14-'Ejercicio 3 - TIR'!$C$14)*('Ejercicio 3 - TIR'!$D$14-'Ejercicio 3 - TIR'!$C$14)*D360),'Ejercicio 3 - TIR'!$E$14-SQRT(('Ejercicio 3 - TIR'!$E$14-'Ejercicio 3 - TIR'!$C$14)*('Ejercicio 3 - TIR'!$E$14-'Ejercicio 3 - TIR'!$D$14)*(1-D360)))</f>
        <v>31728.0177690568</v>
      </c>
      <c r="F360" s="27">
        <f ca="1" t="shared" si="2674"/>
        <v>0.427631505283388</v>
      </c>
      <c r="G360" s="28">
        <f ca="1">IF(F360&lt;=('Ejercicio 3 - TIR'!$D$18-'Ejercicio 3 - TIR'!$C$18)/('Ejercicio 3 - TIR'!$E$18-'Ejercicio 3 - TIR'!$C$18),'Ejercicio 3 - TIR'!$C$18+SQRT(('Ejercicio 3 - TIR'!$E$18-'Ejercicio 3 - TIR'!$C$18)*('Ejercicio 3 - TIR'!$D$18-'Ejercicio 3 - TIR'!$C$18)*F360),'Ejercicio 3 - TIR'!$E$18-SQRT(('Ejercicio 3 - TIR'!$E$18-'Ejercicio 3 - TIR'!$C$18)*('Ejercicio 3 - TIR'!$E$18-'Ejercicio 3 - TIR'!$D$18)*(1-F360)))</f>
        <v>38009.0402541446</v>
      </c>
      <c r="H360" s="27">
        <f ca="1" t="shared" ref="H360:L360" si="2675">RAND()</f>
        <v>0.339872037605174</v>
      </c>
      <c r="I360" s="28">
        <f ca="1">IF(H360&lt;=('Ejercicio 3 - TIR'!$D$18-'Ejercicio 3 - TIR'!$C$18)/('Ejercicio 3 - TIR'!$E$18-'Ejercicio 3 - TIR'!$C$18),'Ejercicio 3 - TIR'!$C$18+SQRT(('Ejercicio 3 - TIR'!$E$18-'Ejercicio 3 - TIR'!$C$18)*('Ejercicio 3 - TIR'!$D$18-'Ejercicio 3 - TIR'!$C$18)*H360),'Ejercicio 3 - TIR'!$E$18-SQRT(('Ejercicio 3 - TIR'!$E$18-'Ejercicio 3 - TIR'!$C$18)*('Ejercicio 3 - TIR'!$E$18-'Ejercicio 3 - TIR'!$D$18)*(1-H360)))</f>
        <v>37140.0844281266</v>
      </c>
      <c r="J360" s="27">
        <f ca="1" t="shared" si="2675"/>
        <v>0.71142959647902</v>
      </c>
      <c r="K360" s="28">
        <f ca="1">IF(J360&lt;=('Ejercicio 3 - TIR'!$D$18-'Ejercicio 3 - TIR'!$C$18)/('Ejercicio 3 - TIR'!$E$18-'Ejercicio 3 - TIR'!$C$18),'Ejercicio 3 - TIR'!$C$18+SQRT(('Ejercicio 3 - TIR'!$E$18-'Ejercicio 3 - TIR'!$C$18)*('Ejercicio 3 - TIR'!$D$18-'Ejercicio 3 - TIR'!$C$18)*J360),'Ejercicio 3 - TIR'!$E$18-SQRT(('Ejercicio 3 - TIR'!$E$18-'Ejercicio 3 - TIR'!$C$18)*('Ejercicio 3 - TIR'!$E$18-'Ejercicio 3 - TIR'!$D$18)*(1-J360)))</f>
        <v>40347.8198375306</v>
      </c>
      <c r="L360" s="27">
        <f ca="1" t="shared" si="2675"/>
        <v>0.249955431315693</v>
      </c>
      <c r="M360" s="28">
        <f ca="1">IF(L360&lt;=('Ejercicio 3 - TIR'!$D$18-'Ejercicio 3 - TIR'!$C$18)/('Ejercicio 3 - TIR'!$E$18-'Ejercicio 3 - TIR'!$C$18),'Ejercicio 3 - TIR'!$C$18+SQRT(('Ejercicio 3 - TIR'!$E$18-'Ejercicio 3 - TIR'!$C$18)*('Ejercicio 3 - TIR'!$D$18-'Ejercicio 3 - TIR'!$C$18)*L360),'Ejercicio 3 - TIR'!$E$18-SQRT(('Ejercicio 3 - TIR'!$E$18-'Ejercicio 3 - TIR'!$C$18)*('Ejercicio 3 - TIR'!$E$18-'Ejercicio 3 - TIR'!$D$18)*(1-L360)))</f>
        <v>36123.1784799525</v>
      </c>
      <c r="N360" s="27">
        <f ca="1" t="shared" ref="N360:R360" si="2676">RAND()</f>
        <v>0.927734419081708</v>
      </c>
      <c r="O360" s="28">
        <f ca="1">IF(N360&lt;=('Ejercicio 3 - TIR'!$D$18-'Ejercicio 3 - TIR'!$C$18)/('Ejercicio 3 - TIR'!$E$18-'Ejercicio 3 - TIR'!$C$18),'Ejercicio 3 - TIR'!$C$18+SQRT(('Ejercicio 3 - TIR'!$E$18-'Ejercicio 3 - TIR'!$C$18)*('Ejercicio 3 - TIR'!$D$18-'Ejercicio 3 - TIR'!$C$18)*N360),'Ejercicio 3 - TIR'!$E$18-SQRT(('Ejercicio 3 - TIR'!$E$18-'Ejercicio 3 - TIR'!$C$18)*('Ejercicio 3 - TIR'!$E$18-'Ejercicio 3 - TIR'!$D$18)*(1-N360)))</f>
        <v>42671.9281435334</v>
      </c>
      <c r="P360" s="27">
        <f ca="1" t="shared" si="2676"/>
        <v>0.344017532264413</v>
      </c>
      <c r="Q360" s="29">
        <f ca="1">IF(P360&lt;=('Ejercicio 3 - TIR'!$D$22-'Ejercicio 3 - TIR'!$C$22)/('Ejercicio 3 - TIR'!$E$22-'Ejercicio 3 - TIR'!$C$22),'Ejercicio 3 - TIR'!$C$22+SQRT(('Ejercicio 3 - TIR'!$E$22-'Ejercicio 3 - TIR'!$C$22)*('Ejercicio 3 - TIR'!$D$22-'Ejercicio 3 - TIR'!$C$22)*P360),'Ejercicio 3 - TIR'!$E$22-SQRT(('Ejercicio 3 - TIR'!$E$22-'Ejercicio 3 - TIR'!$C$22)*('Ejercicio 3 - TIR'!$E$22-'Ejercicio 3 - TIR'!$D$22)*(1-P360)))</f>
        <v>0.144884363726564</v>
      </c>
      <c r="R360" s="27">
        <f ca="1" t="shared" si="2676"/>
        <v>0.0904389466184452</v>
      </c>
      <c r="S360" s="29">
        <f ca="1">IF(R360&lt;=('Ejercicio 3 - TIR'!$D$23-'Ejercicio 3 - TIR'!$C$23)/('Ejercicio 3 - TIR'!$E$23-'Ejercicio 3 - TIR'!$C$23),'Ejercicio 3 - TIR'!$C$23+SQRT(('Ejercicio 3 - TIR'!$E$23-'Ejercicio 3 - TIR'!$C$23)*('Ejercicio 3 - TIR'!$D$23-'Ejercicio 3 - TIR'!$C$23)*R360),'Ejercicio 3 - TIR'!$E$23-SQRT(('Ejercicio 3 - TIR'!$E$23-'Ejercicio 3 - TIR'!$C$23)*('Ejercicio 3 - TIR'!$E$23-'Ejercicio 3 - TIR'!$D$23)*(1-R360)))</f>
        <v>0.13275892252164</v>
      </c>
      <c r="T360" s="27">
        <f ca="1" t="shared" ref="T360:X360" si="2677">RAND()</f>
        <v>0.144883732249879</v>
      </c>
      <c r="U360" s="29">
        <f ca="1">IF(T360&lt;=('Ejercicio 3 - TIR'!$D$24-'Ejercicio 3 - TIR'!$C$24)/('Ejercicio 3 - TIR'!$E$24-'Ejercicio 3 - TIR'!$C$24),'Ejercicio 3 - TIR'!$C$24+SQRT(('Ejercicio 3 - TIR'!$E$24-'Ejercicio 3 - TIR'!$C$24)*('Ejercicio 3 - TIR'!$D$24-'Ejercicio 3 - TIR'!$C$24)*T360),'Ejercicio 3 - TIR'!$E$24-SQRT(('Ejercicio 3 - TIR'!$E$24-'Ejercicio 3 - TIR'!$C$24)*('Ejercicio 3 - TIR'!$E$24-'Ejercicio 3 - TIR'!$D$24)*(1-T360)))</f>
        <v>0.167442930881155</v>
      </c>
      <c r="V360" s="27">
        <f ca="1" t="shared" si="2677"/>
        <v>0.609064763213603</v>
      </c>
      <c r="W360" s="29">
        <f ca="1">IF(V360&lt;=('Ejercicio 3 - TIR'!$D$25-'Ejercicio 3 - TIR'!$C$25)/('Ejercicio 3 - TIR'!$E$25-'Ejercicio 3 - TIR'!$C$25),'Ejercicio 3 - TIR'!$C$25+SQRT(('Ejercicio 3 - TIR'!$E$25-'Ejercicio 3 - TIR'!$C$25)*('Ejercicio 3 - TIR'!$D$25-'Ejercicio 3 - TIR'!$C$25)*V360),'Ejercicio 3 - TIR'!$E$25-SQRT(('Ejercicio 3 - TIR'!$E$25-'Ejercicio 3 - TIR'!$C$25)*('Ejercicio 3 - TIR'!$E$25-'Ejercicio 3 - TIR'!$D$25)*(1-V360)))</f>
        <v>0.21300982118518</v>
      </c>
      <c r="X360" s="27">
        <f ca="1" t="shared" si="2677"/>
        <v>0.478805530033503</v>
      </c>
      <c r="Y360" s="29">
        <f ca="1">IF(X360&lt;=('Ejercicio 3 - TIR'!$D$26-'Ejercicio 3 - TIR'!$C$26)/('Ejercicio 3 - TIR'!$E$26-'Ejercicio 3 - TIR'!$C$26),'Ejercicio 3 - TIR'!$C$26+SQRT(('Ejercicio 3 - TIR'!$E$26-'Ejercicio 3 - TIR'!$C$26)*('Ejercicio 3 - TIR'!$D$26-'Ejercicio 3 - TIR'!$C$26)*X360),'Ejercicio 3 - TIR'!$E$26-SQRT(('Ejercicio 3 - TIR'!$E$26-'Ejercicio 3 - TIR'!$C$26)*('Ejercicio 3 - TIR'!$E$26-'Ejercicio 3 - TIR'!$D$26)*(1-X360)))</f>
        <v>0.226948608521368</v>
      </c>
      <c r="Z360" s="27">
        <f ca="1" t="shared" si="2384"/>
        <v>1.14488436372656</v>
      </c>
      <c r="AA360" s="27">
        <f ca="1" t="shared" si="2385"/>
        <v>1.29687797826678</v>
      </c>
      <c r="AB360" s="27">
        <f ca="1" t="shared" si="2386"/>
        <v>1.51403102794299</v>
      </c>
      <c r="AC360" s="27">
        <f ca="1" t="shared" si="2387"/>
        <v>1.83653450647394</v>
      </c>
      <c r="AD360" s="27">
        <f ca="1" t="shared" si="2388"/>
        <v>2.25333345721968</v>
      </c>
      <c r="AE360" s="26">
        <f ca="1" t="shared" si="2389"/>
        <v>4596.89366677491</v>
      </c>
      <c r="AF360" s="26">
        <f ca="1" t="shared" si="2390"/>
        <v>5207.1723169225</v>
      </c>
      <c r="AG360" s="26">
        <f ca="1" t="shared" si="2391"/>
        <v>6079.07651127122</v>
      </c>
      <c r="AH360" s="26">
        <f ca="1" t="shared" si="2392"/>
        <v>7373.97951190812</v>
      </c>
      <c r="AI360" s="26">
        <f ca="1" t="shared" si="2393"/>
        <v>9047.49390140075</v>
      </c>
      <c r="AJ360" s="28">
        <f ca="1" t="shared" si="2394"/>
        <v>43515.9558672237</v>
      </c>
      <c r="AK360" s="28">
        <f ca="1" t="shared" si="2395"/>
        <v>48166.1576058062</v>
      </c>
      <c r="AL360" s="28">
        <f ca="1" t="shared" si="2396"/>
        <v>61087.8511438751</v>
      </c>
      <c r="AM360" s="28">
        <f ca="1" t="shared" si="2397"/>
        <v>66341.4637619498</v>
      </c>
      <c r="AN360" s="28">
        <f ca="1" t="shared" si="2398"/>
        <v>96154.0833698979</v>
      </c>
      <c r="AO360" s="28">
        <f ca="1">C360/'Ejercicio 3 - TIR'!$D$7</f>
        <v>16759.1035515894</v>
      </c>
      <c r="AP360" s="28">
        <f ca="1" t="shared" si="2399"/>
        <v>26756.8523156343</v>
      </c>
      <c r="AQ360" s="28">
        <f ca="1" t="shared" si="2400"/>
        <v>31407.0540542168</v>
      </c>
      <c r="AR360" s="28">
        <f ca="1" t="shared" si="2401"/>
        <v>44328.7475922857</v>
      </c>
      <c r="AS360" s="28">
        <f ca="1" t="shared" si="2402"/>
        <v>49582.3602103603</v>
      </c>
      <c r="AT360" s="28">
        <f ca="1" t="shared" si="2403"/>
        <v>79394.9798183084</v>
      </c>
      <c r="AU360" s="28">
        <f ca="1">AP360*'Ejercicio 3 - TIR'!$D$5</f>
        <v>13378.4261578171</v>
      </c>
      <c r="AV360" s="28">
        <f ca="1">AQ360*'Ejercicio 3 - TIR'!$D$5</f>
        <v>15703.5270271084</v>
      </c>
      <c r="AW360" s="28">
        <f ca="1">AR360*'Ejercicio 3 - TIR'!$D$5</f>
        <v>22164.3737961429</v>
      </c>
      <c r="AX360" s="28">
        <f ca="1">AS360*'Ejercicio 3 - TIR'!$D$5</f>
        <v>24791.1801051802</v>
      </c>
      <c r="AY360" s="28">
        <f ca="1">AT360*'Ejercicio 3 - TIR'!$D$5</f>
        <v>39697.4899091542</v>
      </c>
      <c r="AZ360" s="28">
        <f ca="1" t="shared" ref="AZ360:BD360" si="2678">AJ360-AU360-AE360</f>
        <v>25540.6360426316</v>
      </c>
      <c r="BA360" s="28">
        <f ca="1" t="shared" si="2678"/>
        <v>27255.4582617753</v>
      </c>
      <c r="BB360" s="28">
        <f ca="1" t="shared" si="2678"/>
        <v>32844.400836461</v>
      </c>
      <c r="BC360" s="28">
        <f ca="1" t="shared" si="2678"/>
        <v>34176.3041448615</v>
      </c>
      <c r="BD360" s="28">
        <f ca="1" t="shared" si="2678"/>
        <v>47409.0995593429</v>
      </c>
      <c r="BE360" s="28">
        <f ca="1" t="shared" ref="BE360:BI360" si="2679">AZ360/Z360</f>
        <v>22308.4853386395</v>
      </c>
      <c r="BF360" s="28">
        <f ca="1" t="shared" si="2679"/>
        <v>21016.2087093198</v>
      </c>
      <c r="BG360" s="28">
        <f ca="1" t="shared" si="2679"/>
        <v>21693.3472500127</v>
      </c>
      <c r="BH360" s="28">
        <f ca="1" t="shared" si="2679"/>
        <v>18609.1271491971</v>
      </c>
      <c r="BI360" s="28">
        <f ca="1" t="shared" si="2679"/>
        <v>21039.5400678245</v>
      </c>
      <c r="BJ360" s="28">
        <f ca="1" t="shared" si="2406"/>
        <v>71493.8039702761</v>
      </c>
      <c r="BK360" s="28">
        <f ca="1" t="shared" si="2407"/>
        <v>37763.8487458056</v>
      </c>
      <c r="BL360" s="28">
        <f ca="1" t="shared" si="2408"/>
        <v>109257.652716082</v>
      </c>
      <c r="BM360" s="28">
        <f ca="1">BK360*'Ejercicio 3 - TIR'!$D$5</f>
        <v>18881.9243729028</v>
      </c>
      <c r="BN360" s="28">
        <f ca="1" t="shared" si="2409"/>
        <v>90375.7283431789</v>
      </c>
      <c r="BO360" s="28">
        <f ca="1" t="shared" si="2410"/>
        <v>40107.5695448515</v>
      </c>
      <c r="BP360" s="28">
        <f ca="1" t="shared" si="2411"/>
        <v>-115523.535527004</v>
      </c>
      <c r="BQ360" s="28">
        <f ca="1" t="shared" ref="BQ360:BT360" si="2680">BE360</f>
        <v>22308.4853386395</v>
      </c>
      <c r="BR360" s="28">
        <f ca="1" t="shared" si="2680"/>
        <v>21016.2087093198</v>
      </c>
      <c r="BS360" s="28">
        <f ca="1" t="shared" si="2680"/>
        <v>21693.3472500127</v>
      </c>
      <c r="BT360" s="28">
        <f ca="1" t="shared" si="2680"/>
        <v>18609.1271491971</v>
      </c>
      <c r="BU360" s="28">
        <f ca="1" t="shared" si="2413"/>
        <v>61147.109612676</v>
      </c>
      <c r="BV360" s="30">
        <f ca="1" t="shared" si="2414"/>
        <v>6.77468885438692</v>
      </c>
    </row>
    <row r="361" ht="15" customHeight="1" spans="1:74">
      <c r="A361" s="26">
        <v>360</v>
      </c>
      <c r="B361" s="27">
        <f ca="1" t="shared" ref="B361:F361" si="2681">RAND()</f>
        <v>0.196318482966374</v>
      </c>
      <c r="C361" s="28">
        <f ca="1">IF(B361&lt;=('Ejercicio 3 - TIR'!$D$13-'Ejercicio 3 - TIR'!$C$13)/('Ejercicio 3 - TIR'!$E$13-'Ejercicio 3 - TIR'!$C$13),'Ejercicio 3 - TIR'!$C$13+SQRT(('Ejercicio 3 - TIR'!$E$13-'Ejercicio 3 - TIR'!$C$13)*('Ejercicio 3 - TIR'!$D$13-'Ejercicio 3 - TIR'!$C$13)*B361),'Ejercicio 3 - TIR'!$E$13-SQRT(('Ejercicio 3 - TIR'!$E$13-'Ejercicio 3 - TIR'!$C$13)*('Ejercicio 3 - TIR'!$E$13-'Ejercicio 3 - TIR'!$D$13)*(1-B361)))</f>
        <v>68861.5683254461</v>
      </c>
      <c r="D361" s="27">
        <f ca="1" t="shared" si="2681"/>
        <v>0.480804494117646</v>
      </c>
      <c r="E361" s="28">
        <f ca="1">IF(D361&lt;=('Ejercicio 3 - TIR'!$D$14-'Ejercicio 3 - TIR'!$C$14)/('Ejercicio 3 - TIR'!$E$14-'Ejercicio 3 - TIR'!$C$14),'Ejercicio 3 - TIR'!$C$14+SQRT(('Ejercicio 3 - TIR'!$E$14-'Ejercicio 3 - TIR'!$C$14)*('Ejercicio 3 - TIR'!$D$14-'Ejercicio 3 - TIR'!$C$14)*D361),'Ejercicio 3 - TIR'!$E$14-SQRT(('Ejercicio 3 - TIR'!$E$14-'Ejercicio 3 - TIR'!$C$14)*('Ejercicio 3 - TIR'!$E$14-'Ejercicio 3 - TIR'!$D$14)*(1-D361)))</f>
        <v>31175.0736047062</v>
      </c>
      <c r="F361" s="27">
        <f ca="1" t="shared" si="2681"/>
        <v>0.675279456046732</v>
      </c>
      <c r="G361" s="28">
        <f ca="1">IF(F361&lt;=('Ejercicio 3 - TIR'!$D$18-'Ejercicio 3 - TIR'!$C$18)/('Ejercicio 3 - TIR'!$E$18-'Ejercicio 3 - TIR'!$C$18),'Ejercicio 3 - TIR'!$C$18+SQRT(('Ejercicio 3 - TIR'!$E$18-'Ejercicio 3 - TIR'!$C$18)*('Ejercicio 3 - TIR'!$D$18-'Ejercicio 3 - TIR'!$C$18)*F361),'Ejercicio 3 - TIR'!$E$18-SQRT(('Ejercicio 3 - TIR'!$E$18-'Ejercicio 3 - TIR'!$C$18)*('Ejercicio 3 - TIR'!$E$18-'Ejercicio 3 - TIR'!$D$18)*(1-F361)))</f>
        <v>40065.0186630044</v>
      </c>
      <c r="H361" s="27">
        <f ca="1" t="shared" ref="H361:L361" si="2682">RAND()</f>
        <v>0.688828012386927</v>
      </c>
      <c r="I361" s="28">
        <f ca="1">IF(H361&lt;=('Ejercicio 3 - TIR'!$D$18-'Ejercicio 3 - TIR'!$C$18)/('Ejercicio 3 - TIR'!$E$18-'Ejercicio 3 - TIR'!$C$18),'Ejercicio 3 - TIR'!$C$18+SQRT(('Ejercicio 3 - TIR'!$E$18-'Ejercicio 3 - TIR'!$C$18)*('Ejercicio 3 - TIR'!$D$18-'Ejercicio 3 - TIR'!$C$18)*H361),'Ejercicio 3 - TIR'!$E$18-SQRT(('Ejercicio 3 - TIR'!$E$18-'Ejercicio 3 - TIR'!$C$18)*('Ejercicio 3 - TIR'!$E$18-'Ejercicio 3 - TIR'!$D$18)*(1-H361)))</f>
        <v>40169.0685089746</v>
      </c>
      <c r="J361" s="27">
        <f ca="1" t="shared" si="2682"/>
        <v>0.142630107529723</v>
      </c>
      <c r="K361" s="28">
        <f ca="1">IF(J361&lt;=('Ejercicio 3 - TIR'!$D$18-'Ejercicio 3 - TIR'!$C$18)/('Ejercicio 3 - TIR'!$E$18-'Ejercicio 3 - TIR'!$C$18),'Ejercicio 3 - TIR'!$C$18+SQRT(('Ejercicio 3 - TIR'!$E$18-'Ejercicio 3 - TIR'!$C$18)*('Ejercicio 3 - TIR'!$D$18-'Ejercicio 3 - TIR'!$C$18)*J361),'Ejercicio 3 - TIR'!$E$18-SQRT(('Ejercicio 3 - TIR'!$E$18-'Ejercicio 3 - TIR'!$C$18)*('Ejercicio 3 - TIR'!$E$18-'Ejercicio 3 - TIR'!$D$18)*(1-J361)))</f>
        <v>34625.4206435154</v>
      </c>
      <c r="L361" s="27">
        <f ca="1" t="shared" si="2682"/>
        <v>0.119828476560655</v>
      </c>
      <c r="M361" s="28">
        <f ca="1">IF(L361&lt;=('Ejercicio 3 - TIR'!$D$18-'Ejercicio 3 - TIR'!$C$18)/('Ejercicio 3 - TIR'!$E$18-'Ejercicio 3 - TIR'!$C$18),'Ejercicio 3 - TIR'!$C$18+SQRT(('Ejercicio 3 - TIR'!$E$18-'Ejercicio 3 - TIR'!$C$18)*('Ejercicio 3 - TIR'!$D$18-'Ejercicio 3 - TIR'!$C$18)*L361),'Ejercicio 3 - TIR'!$E$18-SQRT(('Ejercicio 3 - TIR'!$E$18-'Ejercicio 3 - TIR'!$C$18)*('Ejercicio 3 - TIR'!$E$18-'Ejercicio 3 - TIR'!$D$18)*(1-L361)))</f>
        <v>34239.6074681624</v>
      </c>
      <c r="N361" s="27">
        <f ca="1" t="shared" ref="N361:R361" si="2683">RAND()</f>
        <v>0.281184649619086</v>
      </c>
      <c r="O361" s="28">
        <f ca="1">IF(N361&lt;=('Ejercicio 3 - TIR'!$D$18-'Ejercicio 3 - TIR'!$C$18)/('Ejercicio 3 - TIR'!$E$18-'Ejercicio 3 - TIR'!$C$18),'Ejercicio 3 - TIR'!$C$18+SQRT(('Ejercicio 3 - TIR'!$E$18-'Ejercicio 3 - TIR'!$C$18)*('Ejercicio 3 - TIR'!$D$18-'Ejercicio 3 - TIR'!$C$18)*N361),'Ejercicio 3 - TIR'!$E$18-SQRT(('Ejercicio 3 - TIR'!$E$18-'Ejercicio 3 - TIR'!$C$18)*('Ejercicio 3 - TIR'!$E$18-'Ejercicio 3 - TIR'!$D$18)*(1-N361)))</f>
        <v>36494.4358833438</v>
      </c>
      <c r="P361" s="27">
        <f ca="1" t="shared" si="2683"/>
        <v>0.835823292405568</v>
      </c>
      <c r="Q361" s="29">
        <f ca="1">IF(P361&lt;=('Ejercicio 3 - TIR'!$D$22-'Ejercicio 3 - TIR'!$C$22)/('Ejercicio 3 - TIR'!$E$22-'Ejercicio 3 - TIR'!$C$22),'Ejercicio 3 - TIR'!$C$22+SQRT(('Ejercicio 3 - TIR'!$E$22-'Ejercicio 3 - TIR'!$C$22)*('Ejercicio 3 - TIR'!$D$22-'Ejercicio 3 - TIR'!$C$22)*P361),'Ejercicio 3 - TIR'!$E$22-SQRT(('Ejercicio 3 - TIR'!$E$22-'Ejercicio 3 - TIR'!$C$22)*('Ejercicio 3 - TIR'!$E$22-'Ejercicio 3 - TIR'!$D$22)*(1-P361)))</f>
        <v>0.162809360870812</v>
      </c>
      <c r="R361" s="27">
        <f ca="1" t="shared" si="2683"/>
        <v>0.332806602513479</v>
      </c>
      <c r="S361" s="29">
        <f ca="1">IF(R361&lt;=('Ejercicio 3 - TIR'!$D$23-'Ejercicio 3 - TIR'!$C$23)/('Ejercicio 3 - TIR'!$E$23-'Ejercicio 3 - TIR'!$C$23),'Ejercicio 3 - TIR'!$C$23+SQRT(('Ejercicio 3 - TIR'!$E$23-'Ejercicio 3 - TIR'!$C$23)*('Ejercicio 3 - TIR'!$D$23-'Ejercicio 3 - TIR'!$C$23)*R361),'Ejercicio 3 - TIR'!$E$23-SQRT(('Ejercicio 3 - TIR'!$E$23-'Ejercicio 3 - TIR'!$C$23)*('Ejercicio 3 - TIR'!$E$23-'Ejercicio 3 - TIR'!$D$23)*(1-R361)))</f>
        <v>0.144475536450184</v>
      </c>
      <c r="T361" s="27">
        <f ca="1" t="shared" ref="T361:X361" si="2684">RAND()</f>
        <v>0.517461477322528</v>
      </c>
      <c r="U361" s="29">
        <f ca="1">IF(T361&lt;=('Ejercicio 3 - TIR'!$D$24-'Ejercicio 3 - TIR'!$C$24)/('Ejercicio 3 - TIR'!$E$24-'Ejercicio 3 - TIR'!$C$24),'Ejercicio 3 - TIR'!$C$24+SQRT(('Ejercicio 3 - TIR'!$E$24-'Ejercicio 3 - TIR'!$C$24)*('Ejercicio 3 - TIR'!$D$24-'Ejercicio 3 - TIR'!$C$24)*T361),'Ejercicio 3 - TIR'!$E$24-SQRT(('Ejercicio 3 - TIR'!$E$24-'Ejercicio 3 - TIR'!$C$24)*('Ejercicio 3 - TIR'!$E$24-'Ejercicio 3 - TIR'!$D$24)*(1-T361)))</f>
        <v>0.183242580837375</v>
      </c>
      <c r="V361" s="27">
        <f ca="1" t="shared" si="2684"/>
        <v>0.631912430683101</v>
      </c>
      <c r="W361" s="29">
        <f ca="1">IF(V361&lt;=('Ejercicio 3 - TIR'!$D$25-'Ejercicio 3 - TIR'!$C$25)/('Ejercicio 3 - TIR'!$E$25-'Ejercicio 3 - TIR'!$C$25),'Ejercicio 3 - TIR'!$C$25+SQRT(('Ejercicio 3 - TIR'!$E$25-'Ejercicio 3 - TIR'!$C$25)*('Ejercicio 3 - TIR'!$D$25-'Ejercicio 3 - TIR'!$C$25)*V361),'Ejercicio 3 - TIR'!$E$25-SQRT(('Ejercicio 3 - TIR'!$E$25-'Ejercicio 3 - TIR'!$C$25)*('Ejercicio 3 - TIR'!$E$25-'Ejercicio 3 - TIR'!$D$25)*(1-V361)))</f>
        <v>0.214107013322807</v>
      </c>
      <c r="X361" s="27">
        <f ca="1" t="shared" si="2684"/>
        <v>0.486055820661882</v>
      </c>
      <c r="Y361" s="29">
        <f ca="1">IF(X361&lt;=('Ejercicio 3 - TIR'!$D$26-'Ejercicio 3 - TIR'!$C$26)/('Ejercicio 3 - TIR'!$E$26-'Ejercicio 3 - TIR'!$C$26),'Ejercicio 3 - TIR'!$C$26+SQRT(('Ejercicio 3 - TIR'!$E$26-'Ejercicio 3 - TIR'!$C$26)*('Ejercicio 3 - TIR'!$D$26-'Ejercicio 3 - TIR'!$C$26)*X361),'Ejercicio 3 - TIR'!$E$26-SQRT(('Ejercicio 3 - TIR'!$E$26-'Ejercicio 3 - TIR'!$C$26)*('Ejercicio 3 - TIR'!$E$26-'Ejercicio 3 - TIR'!$D$26)*(1-X361)))</f>
        <v>0.227318897425872</v>
      </c>
      <c r="Z361" s="27">
        <f ca="1" t="shared" si="2384"/>
        <v>1.16280936087081</v>
      </c>
      <c r="AA361" s="27">
        <f ca="1" t="shared" si="2385"/>
        <v>1.33080686707192</v>
      </c>
      <c r="AB361" s="27">
        <f ca="1" t="shared" si="2386"/>
        <v>1.57466735199028</v>
      </c>
      <c r="AC361" s="27">
        <f ca="1" t="shared" si="2387"/>
        <v>1.91181467570185</v>
      </c>
      <c r="AD361" s="27">
        <f ca="1" t="shared" si="2388"/>
        <v>2.34640627986499</v>
      </c>
      <c r="AE361" s="26">
        <f ca="1" t="shared" si="2389"/>
        <v>5075.59380868273</v>
      </c>
      <c r="AF361" s="26">
        <f ca="1" t="shared" si="2390"/>
        <v>5808.8929469954</v>
      </c>
      <c r="AG361" s="26">
        <f ca="1" t="shared" si="2391"/>
        <v>6873.32948241086</v>
      </c>
      <c r="AH361" s="26">
        <f ca="1" t="shared" si="2392"/>
        <v>8344.95752947345</v>
      </c>
      <c r="AI361" s="26">
        <f ca="1" t="shared" si="2393"/>
        <v>10241.9240741391</v>
      </c>
      <c r="AJ361" s="28">
        <f ca="1" t="shared" si="2394"/>
        <v>46587.9787448053</v>
      </c>
      <c r="AK361" s="28">
        <f ca="1" t="shared" si="2395"/>
        <v>53457.2722156258</v>
      </c>
      <c r="AL361" s="28">
        <f ca="1" t="shared" si="2396"/>
        <v>54523.5194362739</v>
      </c>
      <c r="AM361" s="28">
        <f ca="1" t="shared" si="2397"/>
        <v>65459.7840479034</v>
      </c>
      <c r="AN361" s="28">
        <f ca="1" t="shared" si="2398"/>
        <v>85630.7735368081</v>
      </c>
      <c r="AO361" s="28">
        <f ca="1">C361/'Ejercicio 3 - TIR'!$D$7</f>
        <v>13772.3136650892</v>
      </c>
      <c r="AP361" s="28">
        <f ca="1" t="shared" si="2399"/>
        <v>32815.665079716</v>
      </c>
      <c r="AQ361" s="28">
        <f ca="1" t="shared" si="2400"/>
        <v>39684.9585505365</v>
      </c>
      <c r="AR361" s="28">
        <f ca="1" t="shared" si="2401"/>
        <v>40751.2057711846</v>
      </c>
      <c r="AS361" s="28">
        <f ca="1" t="shared" si="2402"/>
        <v>51687.4703828142</v>
      </c>
      <c r="AT361" s="28">
        <f ca="1" t="shared" si="2403"/>
        <v>71858.4598717189</v>
      </c>
      <c r="AU361" s="28">
        <f ca="1">AP361*'Ejercicio 3 - TIR'!$D$5</f>
        <v>16407.832539858</v>
      </c>
      <c r="AV361" s="28">
        <f ca="1">AQ361*'Ejercicio 3 - TIR'!$D$5</f>
        <v>19842.4792752683</v>
      </c>
      <c r="AW361" s="28">
        <f ca="1">AR361*'Ejercicio 3 - TIR'!$D$5</f>
        <v>20375.6028855923</v>
      </c>
      <c r="AX361" s="28">
        <f ca="1">AS361*'Ejercicio 3 - TIR'!$D$5</f>
        <v>25843.7351914071</v>
      </c>
      <c r="AY361" s="28">
        <f ca="1">AT361*'Ejercicio 3 - TIR'!$D$5</f>
        <v>35929.2299358595</v>
      </c>
      <c r="AZ361" s="28">
        <f ca="1" t="shared" ref="AZ361:BD361" si="2685">AJ361-AU361-AE361</f>
        <v>25104.5523962645</v>
      </c>
      <c r="BA361" s="28">
        <f ca="1" t="shared" si="2685"/>
        <v>27805.8999933621</v>
      </c>
      <c r="BB361" s="28">
        <f ca="1" t="shared" si="2685"/>
        <v>27274.5870682707</v>
      </c>
      <c r="BC361" s="28">
        <f ca="1" t="shared" si="2685"/>
        <v>31271.0913270229</v>
      </c>
      <c r="BD361" s="28">
        <f ca="1" t="shared" si="2685"/>
        <v>39459.6195268096</v>
      </c>
      <c r="BE361" s="28">
        <f ca="1" t="shared" ref="BE361:BI361" si="2686">AZ361/Z361</f>
        <v>21589.5685406798</v>
      </c>
      <c r="BF361" s="28">
        <f ca="1" t="shared" si="2686"/>
        <v>20894.0160149169</v>
      </c>
      <c r="BG361" s="28">
        <f ca="1" t="shared" si="2686"/>
        <v>17320.8563915403</v>
      </c>
      <c r="BH361" s="28">
        <f ca="1" t="shared" si="2686"/>
        <v>16356.7586986657</v>
      </c>
      <c r="BI361" s="28">
        <f ca="1" t="shared" si="2686"/>
        <v>16817.0447997096</v>
      </c>
      <c r="BJ361" s="28">
        <f ca="1" t="shared" si="2406"/>
        <v>73149.388481336</v>
      </c>
      <c r="BK361" s="28">
        <f ca="1" t="shared" si="2407"/>
        <v>32315.4432720358</v>
      </c>
      <c r="BL361" s="28">
        <f ca="1" t="shared" si="2408"/>
        <v>105464.831753372</v>
      </c>
      <c r="BM361" s="28">
        <f ca="1">BK361*'Ejercicio 3 - TIR'!$D$5</f>
        <v>16157.7216360179</v>
      </c>
      <c r="BN361" s="28">
        <f ca="1" t="shared" si="2409"/>
        <v>89307.110117354</v>
      </c>
      <c r="BO361" s="28">
        <f ca="1" t="shared" si="2410"/>
        <v>38061.2304372508</v>
      </c>
      <c r="BP361" s="28">
        <f ca="1" t="shared" si="2411"/>
        <v>-100036.641930152</v>
      </c>
      <c r="BQ361" s="28">
        <f ca="1" t="shared" ref="BQ361:BT361" si="2687">BE361</f>
        <v>21589.5685406798</v>
      </c>
      <c r="BR361" s="28">
        <f ca="1" t="shared" si="2687"/>
        <v>20894.0160149169</v>
      </c>
      <c r="BS361" s="28">
        <f ca="1" t="shared" si="2687"/>
        <v>17320.8563915403</v>
      </c>
      <c r="BT361" s="28">
        <f ca="1" t="shared" si="2687"/>
        <v>16356.7586986657</v>
      </c>
      <c r="BU361" s="28">
        <f ca="1" t="shared" si="2413"/>
        <v>54878.2752369605</v>
      </c>
      <c r="BV361" s="30">
        <f ca="1" t="shared" si="2414"/>
        <v>8.32417010350872</v>
      </c>
    </row>
    <row r="362" ht="15" customHeight="1" spans="1:74">
      <c r="A362" s="26">
        <v>361</v>
      </c>
      <c r="B362" s="27">
        <f ca="1" t="shared" ref="B362:F362" si="2688">RAND()</f>
        <v>0.0304117444326961</v>
      </c>
      <c r="C362" s="28">
        <f ca="1">IF(B362&lt;=('Ejercicio 3 - TIR'!$D$13-'Ejercicio 3 - TIR'!$C$13)/('Ejercicio 3 - TIR'!$E$13-'Ejercicio 3 - TIR'!$C$13),'Ejercicio 3 - TIR'!$C$13+SQRT(('Ejercicio 3 - TIR'!$E$13-'Ejercicio 3 - TIR'!$C$13)*('Ejercicio 3 - TIR'!$D$13-'Ejercicio 3 - TIR'!$C$13)*B362),'Ejercicio 3 - TIR'!$E$13-SQRT(('Ejercicio 3 - TIR'!$E$13-'Ejercicio 3 - TIR'!$C$13)*('Ejercicio 3 - TIR'!$E$13-'Ejercicio 3 - TIR'!$D$13)*(1-B362)))</f>
        <v>63487.7926791996</v>
      </c>
      <c r="D362" s="27">
        <f ca="1" t="shared" si="2688"/>
        <v>0.0238436171681939</v>
      </c>
      <c r="E362" s="28">
        <f ca="1">IF(D362&lt;=('Ejercicio 3 - TIR'!$D$14-'Ejercicio 3 - TIR'!$C$14)/('Ejercicio 3 - TIR'!$E$14-'Ejercicio 3 - TIR'!$C$14),'Ejercicio 3 - TIR'!$C$14+SQRT(('Ejercicio 3 - TIR'!$E$14-'Ejercicio 3 - TIR'!$C$14)*('Ejercicio 3 - TIR'!$D$14-'Ejercicio 3 - TIR'!$C$14)*D362),'Ejercicio 3 - TIR'!$E$14-SQRT(('Ejercicio 3 - TIR'!$E$14-'Ejercicio 3 - TIR'!$C$14)*('Ejercicio 3 - TIR'!$E$14-'Ejercicio 3 - TIR'!$D$14)*(1-D362)))</f>
        <v>26337.262609817</v>
      </c>
      <c r="F362" s="27">
        <f ca="1" t="shared" si="2688"/>
        <v>0.766139043467614</v>
      </c>
      <c r="G362" s="28">
        <f ca="1">IF(F362&lt;=('Ejercicio 3 - TIR'!$D$18-'Ejercicio 3 - TIR'!$C$18)/('Ejercicio 3 - TIR'!$E$18-'Ejercicio 3 - TIR'!$C$18),'Ejercicio 3 - TIR'!$C$18+SQRT(('Ejercicio 3 - TIR'!$E$18-'Ejercicio 3 - TIR'!$C$18)*('Ejercicio 3 - TIR'!$D$18-'Ejercicio 3 - TIR'!$C$18)*F362),'Ejercicio 3 - TIR'!$E$18-SQRT(('Ejercicio 3 - TIR'!$E$18-'Ejercicio 3 - TIR'!$C$18)*('Ejercicio 3 - TIR'!$E$18-'Ejercicio 3 - TIR'!$D$18)*(1-F362)))</f>
        <v>40811.9728105074</v>
      </c>
      <c r="H362" s="27">
        <f ca="1" t="shared" ref="H362:L362" si="2689">RAND()</f>
        <v>0.740796163207875</v>
      </c>
      <c r="I362" s="28">
        <f ca="1">IF(H362&lt;=('Ejercicio 3 - TIR'!$D$18-'Ejercicio 3 - TIR'!$C$18)/('Ejercicio 3 - TIR'!$E$18-'Ejercicio 3 - TIR'!$C$18),'Ejercicio 3 - TIR'!$C$18+SQRT(('Ejercicio 3 - TIR'!$E$18-'Ejercicio 3 - TIR'!$C$18)*('Ejercicio 3 - TIR'!$D$18-'Ejercicio 3 - TIR'!$C$18)*H362),'Ejercicio 3 - TIR'!$E$18-SQRT(('Ejercicio 3 - TIR'!$E$18-'Ejercicio 3 - TIR'!$C$18)*('Ejercicio 3 - TIR'!$E$18-'Ejercicio 3 - TIR'!$D$18)*(1-H362)))</f>
        <v>40590.8858305313</v>
      </c>
      <c r="J362" s="27">
        <f ca="1" t="shared" si="2689"/>
        <v>0.254303114297017</v>
      </c>
      <c r="K362" s="28">
        <f ca="1">IF(J362&lt;=('Ejercicio 3 - TIR'!$D$18-'Ejercicio 3 - TIR'!$C$18)/('Ejercicio 3 - TIR'!$E$18-'Ejercicio 3 - TIR'!$C$18),'Ejercicio 3 - TIR'!$C$18+SQRT(('Ejercicio 3 - TIR'!$E$18-'Ejercicio 3 - TIR'!$C$18)*('Ejercicio 3 - TIR'!$D$18-'Ejercicio 3 - TIR'!$C$18)*J362),'Ejercicio 3 - TIR'!$E$18-SQRT(('Ejercicio 3 - TIR'!$E$18-'Ejercicio 3 - TIR'!$C$18)*('Ejercicio 3 - TIR'!$E$18-'Ejercicio 3 - TIR'!$D$18)*(1-J362)))</f>
        <v>36176.201676156</v>
      </c>
      <c r="L362" s="27">
        <f ca="1" t="shared" si="2689"/>
        <v>0.752954773042715</v>
      </c>
      <c r="M362" s="28">
        <f ca="1">IF(L362&lt;=('Ejercicio 3 - TIR'!$D$18-'Ejercicio 3 - TIR'!$C$18)/('Ejercicio 3 - TIR'!$E$18-'Ejercicio 3 - TIR'!$C$18),'Ejercicio 3 - TIR'!$C$18+SQRT(('Ejercicio 3 - TIR'!$E$18-'Ejercicio 3 - TIR'!$C$18)*('Ejercicio 3 - TIR'!$D$18-'Ejercicio 3 - TIR'!$C$18)*L362),'Ejercicio 3 - TIR'!$E$18-SQRT(('Ejercicio 3 - TIR'!$E$18-'Ejercicio 3 - TIR'!$C$18)*('Ejercicio 3 - TIR'!$E$18-'Ejercicio 3 - TIR'!$D$18)*(1-L362)))</f>
        <v>40695.5381263396</v>
      </c>
      <c r="N362" s="27">
        <f ca="1" t="shared" ref="N362:R362" si="2690">RAND()</f>
        <v>0.188557654702148</v>
      </c>
      <c r="O362" s="28">
        <f ca="1">IF(N362&lt;=('Ejercicio 3 - TIR'!$D$18-'Ejercicio 3 - TIR'!$C$18)/('Ejercicio 3 - TIR'!$E$18-'Ejercicio 3 - TIR'!$C$18),'Ejercicio 3 - TIR'!$C$18+SQRT(('Ejercicio 3 - TIR'!$E$18-'Ejercicio 3 - TIR'!$C$18)*('Ejercicio 3 - TIR'!$D$18-'Ejercicio 3 - TIR'!$C$18)*N362),'Ejercicio 3 - TIR'!$E$18-SQRT(('Ejercicio 3 - TIR'!$E$18-'Ejercicio 3 - TIR'!$C$18)*('Ejercicio 3 - TIR'!$E$18-'Ejercicio 3 - TIR'!$D$18)*(1-N362)))</f>
        <v>35318.2373212675</v>
      </c>
      <c r="P362" s="27">
        <f ca="1" t="shared" si="2690"/>
        <v>0.227469509618476</v>
      </c>
      <c r="Q362" s="29">
        <f ca="1">IF(P362&lt;=('Ejercicio 3 - TIR'!$D$22-'Ejercicio 3 - TIR'!$C$22)/('Ejercicio 3 - TIR'!$E$22-'Ejercicio 3 - TIR'!$C$22),'Ejercicio 3 - TIR'!$C$22+SQRT(('Ejercicio 3 - TIR'!$E$22-'Ejercicio 3 - TIR'!$C$22)*('Ejercicio 3 - TIR'!$D$22-'Ejercicio 3 - TIR'!$C$22)*P362),'Ejercicio 3 - TIR'!$E$22-SQRT(('Ejercicio 3 - TIR'!$E$22-'Ejercicio 3 - TIR'!$C$22)*('Ejercicio 3 - TIR'!$E$22-'Ejercicio 3 - TIR'!$D$22)*(1-P362)))</f>
        <v>0.140234750240941</v>
      </c>
      <c r="R362" s="27">
        <f ca="1" t="shared" si="2690"/>
        <v>0.257478424037532</v>
      </c>
      <c r="S362" s="29">
        <f ca="1">IF(R362&lt;=('Ejercicio 3 - TIR'!$D$23-'Ejercicio 3 - TIR'!$C$23)/('Ejercicio 3 - TIR'!$E$23-'Ejercicio 3 - TIR'!$C$23),'Ejercicio 3 - TIR'!$C$23+SQRT(('Ejercicio 3 - TIR'!$E$23-'Ejercicio 3 - TIR'!$C$23)*('Ejercicio 3 - TIR'!$D$23-'Ejercicio 3 - TIR'!$C$23)*R362),'Ejercicio 3 - TIR'!$E$23-SQRT(('Ejercicio 3 - TIR'!$E$23-'Ejercicio 3 - TIR'!$C$23)*('Ejercicio 3 - TIR'!$E$23-'Ejercicio 3 - TIR'!$D$23)*(1-R362)))</f>
        <v>0.141528148161594</v>
      </c>
      <c r="T362" s="27">
        <f ca="1" t="shared" ref="T362:X362" si="2691">RAND()</f>
        <v>0.406915139828538</v>
      </c>
      <c r="U362" s="29">
        <f ca="1">IF(T362&lt;=('Ejercicio 3 - TIR'!$D$24-'Ejercicio 3 - TIR'!$C$24)/('Ejercicio 3 - TIR'!$E$24-'Ejercicio 3 - TIR'!$C$24),'Ejercicio 3 - TIR'!$C$24+SQRT(('Ejercicio 3 - TIR'!$E$24-'Ejercicio 3 - TIR'!$C$24)*('Ejercicio 3 - TIR'!$D$24-'Ejercicio 3 - TIR'!$C$24)*T362),'Ejercicio 3 - TIR'!$E$24-SQRT(('Ejercicio 3 - TIR'!$E$24-'Ejercicio 3 - TIR'!$C$24)*('Ejercicio 3 - TIR'!$E$24-'Ejercicio 3 - TIR'!$D$24)*(1-T362)))</f>
        <v>0.179232204734504</v>
      </c>
      <c r="V362" s="27">
        <f ca="1" t="shared" si="2691"/>
        <v>0.884955610294274</v>
      </c>
      <c r="W362" s="29">
        <f ca="1">IF(V362&lt;=('Ejercicio 3 - TIR'!$D$25-'Ejercicio 3 - TIR'!$C$25)/('Ejercicio 3 - TIR'!$E$25-'Ejercicio 3 - TIR'!$C$25),'Ejercicio 3 - TIR'!$C$25+SQRT(('Ejercicio 3 - TIR'!$E$25-'Ejercicio 3 - TIR'!$C$25)*('Ejercicio 3 - TIR'!$D$25-'Ejercicio 3 - TIR'!$C$25)*V362),'Ejercicio 3 - TIR'!$E$25-SQRT(('Ejercicio 3 - TIR'!$E$25-'Ejercicio 3 - TIR'!$C$25)*('Ejercicio 3 - TIR'!$E$25-'Ejercicio 3 - TIR'!$D$25)*(1-V362)))</f>
        <v>0.229933725707794</v>
      </c>
      <c r="X362" s="27">
        <f ca="1" t="shared" si="2691"/>
        <v>0.360760338741277</v>
      </c>
      <c r="Y362" s="29">
        <f ca="1">IF(X362&lt;=('Ejercicio 3 - TIR'!$D$26-'Ejercicio 3 - TIR'!$C$26)/('Ejercicio 3 - TIR'!$E$26-'Ejercicio 3 - TIR'!$C$26),'Ejercicio 3 - TIR'!$C$26+SQRT(('Ejercicio 3 - TIR'!$E$26-'Ejercicio 3 - TIR'!$C$26)*('Ejercicio 3 - TIR'!$D$26-'Ejercicio 3 - TIR'!$C$26)*X362),'Ejercicio 3 - TIR'!$E$26-SQRT(('Ejercicio 3 - TIR'!$E$26-'Ejercicio 3 - TIR'!$C$26)*('Ejercicio 3 - TIR'!$E$26-'Ejercicio 3 - TIR'!$D$26)*(1-X362)))</f>
        <v>0.22124717733762</v>
      </c>
      <c r="Z362" s="27">
        <f ca="1" t="shared" si="2384"/>
        <v>1.14023475024094</v>
      </c>
      <c r="AA362" s="27">
        <f ca="1" t="shared" si="2385"/>
        <v>1.30161006291204</v>
      </c>
      <c r="AB362" s="27">
        <f ca="1" t="shared" si="2386"/>
        <v>1.53490050419238</v>
      </c>
      <c r="AC362" s="27">
        <f ca="1" t="shared" si="2387"/>
        <v>1.88782589571211</v>
      </c>
      <c r="AD362" s="27">
        <f ca="1" t="shared" si="2388"/>
        <v>2.30550204644327</v>
      </c>
      <c r="AE362" s="26">
        <f ca="1" t="shared" si="2389"/>
        <v>3693.39944411776</v>
      </c>
      <c r="AF362" s="26">
        <f ca="1" t="shared" si="2390"/>
        <v>4216.1194278648</v>
      </c>
      <c r="AG362" s="26">
        <f ca="1" t="shared" si="2391"/>
        <v>4971.78380834498</v>
      </c>
      <c r="AH362" s="26">
        <f ca="1" t="shared" si="2392"/>
        <v>6114.96458281143</v>
      </c>
      <c r="AI362" s="26">
        <f ca="1" t="shared" si="2393"/>
        <v>7467.88323627798</v>
      </c>
      <c r="AJ362" s="28">
        <f ca="1" t="shared" si="2394"/>
        <v>46535.229624429</v>
      </c>
      <c r="AK362" s="28">
        <f ca="1" t="shared" si="2395"/>
        <v>52833.5054595333</v>
      </c>
      <c r="AL362" s="28">
        <f ca="1" t="shared" si="2396"/>
        <v>55526.8701924971</v>
      </c>
      <c r="AM362" s="28">
        <f ca="1" t="shared" si="2397"/>
        <v>76826.0907148431</v>
      </c>
      <c r="AN362" s="28">
        <f ca="1" t="shared" si="2398"/>
        <v>81426.2684209513</v>
      </c>
      <c r="AO362" s="28">
        <f ca="1">C362/'Ejercicio 3 - TIR'!$D$7</f>
        <v>12697.5585358399</v>
      </c>
      <c r="AP362" s="28">
        <f ca="1" t="shared" si="2399"/>
        <v>33837.6710885891</v>
      </c>
      <c r="AQ362" s="28">
        <f ca="1" t="shared" si="2400"/>
        <v>40135.9469236934</v>
      </c>
      <c r="AR362" s="28">
        <f ca="1" t="shared" si="2401"/>
        <v>42829.3116566572</v>
      </c>
      <c r="AS362" s="28">
        <f ca="1" t="shared" si="2402"/>
        <v>64128.5321790032</v>
      </c>
      <c r="AT362" s="28">
        <f ca="1" t="shared" si="2403"/>
        <v>68728.7098851114</v>
      </c>
      <c r="AU362" s="28">
        <f ca="1">AP362*'Ejercicio 3 - TIR'!$D$5</f>
        <v>16918.8355442945</v>
      </c>
      <c r="AV362" s="28">
        <f ca="1">AQ362*'Ejercicio 3 - TIR'!$D$5</f>
        <v>20067.9734618467</v>
      </c>
      <c r="AW362" s="28">
        <f ca="1">AR362*'Ejercicio 3 - TIR'!$D$5</f>
        <v>21414.6558283286</v>
      </c>
      <c r="AX362" s="28">
        <f ca="1">AS362*'Ejercicio 3 - TIR'!$D$5</f>
        <v>32064.2660895016</v>
      </c>
      <c r="AY362" s="28">
        <f ca="1">AT362*'Ejercicio 3 - TIR'!$D$5</f>
        <v>34364.3549425557</v>
      </c>
      <c r="AZ362" s="28">
        <f ca="1" t="shared" ref="AZ362:BD362" si="2692">AJ362-AU362-AE362</f>
        <v>25922.9946360167</v>
      </c>
      <c r="BA362" s="28">
        <f ca="1" t="shared" si="2692"/>
        <v>28549.4125698218</v>
      </c>
      <c r="BB362" s="28">
        <f ca="1" t="shared" si="2692"/>
        <v>29140.4305558235</v>
      </c>
      <c r="BC362" s="28">
        <f ca="1" t="shared" si="2692"/>
        <v>38646.8600425301</v>
      </c>
      <c r="BD362" s="28">
        <f ca="1" t="shared" si="2692"/>
        <v>39594.0302421176</v>
      </c>
      <c r="BE362" s="28">
        <f ca="1" t="shared" ref="BE362:BI362" si="2693">AZ362/Z362</f>
        <v>22734.7874028037</v>
      </c>
      <c r="BF362" s="28">
        <f ca="1" t="shared" si="2693"/>
        <v>21933.9212128933</v>
      </c>
      <c r="BG362" s="28">
        <f ca="1" t="shared" si="2693"/>
        <v>18985.2244339162</v>
      </c>
      <c r="BH362" s="28">
        <f ca="1" t="shared" si="2693"/>
        <v>20471.6230084089</v>
      </c>
      <c r="BI362" s="28">
        <f ca="1" t="shared" si="2693"/>
        <v>17173.7129026625</v>
      </c>
      <c r="BJ362" s="28">
        <f ca="1" t="shared" si="2406"/>
        <v>60720.6128446469</v>
      </c>
      <c r="BK362" s="28">
        <f ca="1" t="shared" si="2407"/>
        <v>29274.2471892122</v>
      </c>
      <c r="BL362" s="28">
        <f ca="1" t="shared" si="2408"/>
        <v>89994.8600338591</v>
      </c>
      <c r="BM362" s="28">
        <f ca="1">BK362*'Ejercicio 3 - TIR'!$D$5</f>
        <v>14637.1235946061</v>
      </c>
      <c r="BN362" s="28">
        <f ca="1" t="shared" si="2409"/>
        <v>75357.736439253</v>
      </c>
      <c r="BO362" s="28">
        <f ca="1" t="shared" si="2410"/>
        <v>32686.0418777369</v>
      </c>
      <c r="BP362" s="28">
        <f ca="1" t="shared" si="2411"/>
        <v>-89825.0552890166</v>
      </c>
      <c r="BQ362" s="28">
        <f ca="1" t="shared" ref="BQ362:BT362" si="2694">BE362</f>
        <v>22734.7874028037</v>
      </c>
      <c r="BR362" s="28">
        <f ca="1" t="shared" si="2694"/>
        <v>21933.9212128933</v>
      </c>
      <c r="BS362" s="28">
        <f ca="1" t="shared" si="2694"/>
        <v>18985.2244339162</v>
      </c>
      <c r="BT362" s="28">
        <f ca="1" t="shared" si="2694"/>
        <v>20471.6230084089</v>
      </c>
      <c r="BU362" s="28">
        <f ca="1" t="shared" si="2413"/>
        <v>49859.7547803995</v>
      </c>
      <c r="BV362" s="30">
        <f ca="1" t="shared" si="2414"/>
        <v>13.1000526299888</v>
      </c>
    </row>
    <row r="363" ht="15" customHeight="1" spans="1:74">
      <c r="A363" s="26">
        <v>362</v>
      </c>
      <c r="B363" s="27">
        <f ca="1" t="shared" ref="B363:F363" si="2695">RAND()</f>
        <v>0.501464505439347</v>
      </c>
      <c r="C363" s="28">
        <f ca="1">IF(B363&lt;=('Ejercicio 3 - TIR'!$D$13-'Ejercicio 3 - TIR'!$C$13)/('Ejercicio 3 - TIR'!$E$13-'Ejercicio 3 - TIR'!$C$13),'Ejercicio 3 - TIR'!$C$13+SQRT(('Ejercicio 3 - TIR'!$E$13-'Ejercicio 3 - TIR'!$C$13)*('Ejercicio 3 - TIR'!$D$13-'Ejercicio 3 - TIR'!$C$13)*B363),'Ejercicio 3 - TIR'!$E$13-SQRT(('Ejercicio 3 - TIR'!$E$13-'Ejercicio 3 - TIR'!$C$13)*('Ejercicio 3 - TIR'!$E$13-'Ejercicio 3 - TIR'!$D$13)*(1-B363)))</f>
        <v>75541.0017892641</v>
      </c>
      <c r="D363" s="27">
        <f ca="1" t="shared" si="2695"/>
        <v>0.7439514157002</v>
      </c>
      <c r="E363" s="28">
        <f ca="1">IF(D363&lt;=('Ejercicio 3 - TIR'!$D$14-'Ejercicio 3 - TIR'!$C$14)/('Ejercicio 3 - TIR'!$E$14-'Ejercicio 3 - TIR'!$C$14),'Ejercicio 3 - TIR'!$C$14+SQRT(('Ejercicio 3 - TIR'!$E$14-'Ejercicio 3 - TIR'!$C$14)*('Ejercicio 3 - TIR'!$D$14-'Ejercicio 3 - TIR'!$C$14)*D363),'Ejercicio 3 - TIR'!$E$14-SQRT(('Ejercicio 3 - TIR'!$E$14-'Ejercicio 3 - TIR'!$C$14)*('Ejercicio 3 - TIR'!$E$14-'Ejercicio 3 - TIR'!$D$14)*(1-D363)))</f>
        <v>33802.6386546394</v>
      </c>
      <c r="F363" s="27">
        <f ca="1" t="shared" si="2695"/>
        <v>0.726538276901669</v>
      </c>
      <c r="G363" s="28">
        <f ca="1">IF(F363&lt;=('Ejercicio 3 - TIR'!$D$18-'Ejercicio 3 - TIR'!$C$18)/('Ejercicio 3 - TIR'!$E$18-'Ejercicio 3 - TIR'!$C$18),'Ejercicio 3 - TIR'!$C$18+SQRT(('Ejercicio 3 - TIR'!$E$18-'Ejercicio 3 - TIR'!$C$18)*('Ejercicio 3 - TIR'!$D$18-'Ejercicio 3 - TIR'!$C$18)*F363),'Ejercicio 3 - TIR'!$E$18-SQRT(('Ejercicio 3 - TIR'!$E$18-'Ejercicio 3 - TIR'!$C$18)*('Ejercicio 3 - TIR'!$E$18-'Ejercicio 3 - TIR'!$D$18)*(1-F363)))</f>
        <v>40471.2441849472</v>
      </c>
      <c r="H363" s="27">
        <f ca="1" t="shared" ref="H363:L363" si="2696">RAND()</f>
        <v>0.162380785427971</v>
      </c>
      <c r="I363" s="28">
        <f ca="1">IF(H363&lt;=('Ejercicio 3 - TIR'!$D$18-'Ejercicio 3 - TIR'!$C$18)/('Ejercicio 3 - TIR'!$E$18-'Ejercicio 3 - TIR'!$C$18),'Ejercicio 3 - TIR'!$C$18+SQRT(('Ejercicio 3 - TIR'!$E$18-'Ejercicio 3 - TIR'!$C$18)*('Ejercicio 3 - TIR'!$D$18-'Ejercicio 3 - TIR'!$C$18)*H363),'Ejercicio 3 - TIR'!$E$18-SQRT(('Ejercicio 3 - TIR'!$E$18-'Ejercicio 3 - TIR'!$C$18)*('Ejercicio 3 - TIR'!$E$18-'Ejercicio 3 - TIR'!$D$18)*(1-H363)))</f>
        <v>34935.2930829076</v>
      </c>
      <c r="J363" s="27">
        <f ca="1" t="shared" si="2696"/>
        <v>0.0388664841112574</v>
      </c>
      <c r="K363" s="28">
        <f ca="1">IF(J363&lt;=('Ejercicio 3 - TIR'!$D$18-'Ejercicio 3 - TIR'!$C$18)/('Ejercicio 3 - TIR'!$E$18-'Ejercicio 3 - TIR'!$C$18),'Ejercicio 3 - TIR'!$C$18+SQRT(('Ejercicio 3 - TIR'!$E$18-'Ejercicio 3 - TIR'!$C$18)*('Ejercicio 3 - TIR'!$D$18-'Ejercicio 3 - TIR'!$C$18)*J363),'Ejercicio 3 - TIR'!$E$18-SQRT(('Ejercicio 3 - TIR'!$E$18-'Ejercicio 3 - TIR'!$C$18)*('Ejercicio 3 - TIR'!$E$18-'Ejercicio 3 - TIR'!$D$18)*(1-J363)))</f>
        <v>32414.5336230189</v>
      </c>
      <c r="L363" s="27">
        <f ca="1" t="shared" si="2696"/>
        <v>0.460002828994355</v>
      </c>
      <c r="M363" s="28">
        <f ca="1">IF(L363&lt;=('Ejercicio 3 - TIR'!$D$18-'Ejercicio 3 - TIR'!$C$18)/('Ejercicio 3 - TIR'!$E$18-'Ejercicio 3 - TIR'!$C$18),'Ejercicio 3 - TIR'!$C$18+SQRT(('Ejercicio 3 - TIR'!$E$18-'Ejercicio 3 - TIR'!$C$18)*('Ejercicio 3 - TIR'!$D$18-'Ejercicio 3 - TIR'!$C$18)*L363),'Ejercicio 3 - TIR'!$E$18-SQRT(('Ejercicio 3 - TIR'!$E$18-'Ejercicio 3 - TIR'!$C$18)*('Ejercicio 3 - TIR'!$E$18-'Ejercicio 3 - TIR'!$D$18)*(1-L363)))</f>
        <v>38306.6494056962</v>
      </c>
      <c r="N363" s="27">
        <f ca="1" t="shared" ref="N363:R363" si="2697">RAND()</f>
        <v>0.672756822477535</v>
      </c>
      <c r="O363" s="28">
        <f ca="1">IF(N363&lt;=('Ejercicio 3 - TIR'!$D$18-'Ejercicio 3 - TIR'!$C$18)/('Ejercicio 3 - TIR'!$E$18-'Ejercicio 3 - TIR'!$C$18),'Ejercicio 3 - TIR'!$C$18+SQRT(('Ejercicio 3 - TIR'!$E$18-'Ejercicio 3 - TIR'!$C$18)*('Ejercicio 3 - TIR'!$D$18-'Ejercicio 3 - TIR'!$C$18)*N363),'Ejercicio 3 - TIR'!$E$18-SQRT(('Ejercicio 3 - TIR'!$E$18-'Ejercicio 3 - TIR'!$C$18)*('Ejercicio 3 - TIR'!$E$18-'Ejercicio 3 - TIR'!$D$18)*(1-N363)))</f>
        <v>40045.88672776</v>
      </c>
      <c r="P363" s="27">
        <f ca="1" t="shared" si="2697"/>
        <v>0.287992103161871</v>
      </c>
      <c r="Q363" s="29">
        <f ca="1">IF(P363&lt;=('Ejercicio 3 - TIR'!$D$22-'Ejercicio 3 - TIR'!$C$22)/('Ejercicio 3 - TIR'!$E$22-'Ejercicio 3 - TIR'!$C$22),'Ejercicio 3 - TIR'!$C$22+SQRT(('Ejercicio 3 - TIR'!$E$22-'Ejercicio 3 - TIR'!$C$22)*('Ejercicio 3 - TIR'!$D$22-'Ejercicio 3 - TIR'!$C$22)*P363),'Ejercicio 3 - TIR'!$E$22-SQRT(('Ejercicio 3 - TIR'!$E$22-'Ejercicio 3 - TIR'!$C$22)*('Ejercicio 3 - TIR'!$E$22-'Ejercicio 3 - TIR'!$D$22)*(1-P363)))</f>
        <v>0.142768087001138</v>
      </c>
      <c r="R363" s="27">
        <f ca="1" t="shared" si="2697"/>
        <v>0.425837642188838</v>
      </c>
      <c r="S363" s="29">
        <f ca="1">IF(R363&lt;=('Ejercicio 3 - TIR'!$D$23-'Ejercicio 3 - TIR'!$C$23)/('Ejercicio 3 - TIR'!$E$23-'Ejercicio 3 - TIR'!$C$23),'Ejercicio 3 - TIR'!$C$23+SQRT(('Ejercicio 3 - TIR'!$E$23-'Ejercicio 3 - TIR'!$C$23)*('Ejercicio 3 - TIR'!$D$23-'Ejercicio 3 - TIR'!$C$23)*R363),'Ejercicio 3 - TIR'!$E$23-SQRT(('Ejercicio 3 - TIR'!$E$23-'Ejercicio 3 - TIR'!$C$23)*('Ejercicio 3 - TIR'!$E$23-'Ejercicio 3 - TIR'!$D$23)*(1-R363)))</f>
        <v>0.147685876470502</v>
      </c>
      <c r="T363" s="27">
        <f ca="1" t="shared" ref="T363:X363" si="2698">RAND()</f>
        <v>0.546962038894473</v>
      </c>
      <c r="U363" s="29">
        <f ca="1">IF(T363&lt;=('Ejercicio 3 - TIR'!$D$24-'Ejercicio 3 - TIR'!$C$24)/('Ejercicio 3 - TIR'!$E$24-'Ejercicio 3 - TIR'!$C$24),'Ejercicio 3 - TIR'!$C$24+SQRT(('Ejercicio 3 - TIR'!$E$24-'Ejercicio 3 - TIR'!$C$24)*('Ejercicio 3 - TIR'!$D$24-'Ejercicio 3 - TIR'!$C$24)*T363),'Ejercicio 3 - TIR'!$E$24-SQRT(('Ejercicio 3 - TIR'!$E$24-'Ejercicio 3 - TIR'!$C$24)*('Ejercicio 3 - TIR'!$E$24-'Ejercicio 3 - TIR'!$D$24)*(1-T363)))</f>
        <v>0.184383904044723</v>
      </c>
      <c r="V363" s="27">
        <f ca="1" t="shared" si="2698"/>
        <v>0.738133465354766</v>
      </c>
      <c r="W363" s="29">
        <f ca="1">IF(V363&lt;=('Ejercicio 3 - TIR'!$D$25-'Ejercicio 3 - TIR'!$C$25)/('Ejercicio 3 - TIR'!$E$25-'Ejercicio 3 - TIR'!$C$25),'Ejercicio 3 - TIR'!$C$25+SQRT(('Ejercicio 3 - TIR'!$E$25-'Ejercicio 3 - TIR'!$C$25)*('Ejercicio 3 - TIR'!$D$25-'Ejercicio 3 - TIR'!$C$25)*V363),'Ejercicio 3 - TIR'!$E$25-SQRT(('Ejercicio 3 - TIR'!$E$25-'Ejercicio 3 - TIR'!$C$25)*('Ejercicio 3 - TIR'!$E$25-'Ejercicio 3 - TIR'!$D$25)*(1-V363)))</f>
        <v>0.219725706098105</v>
      </c>
      <c r="X363" s="27">
        <f ca="1" t="shared" si="2698"/>
        <v>0.529856852172152</v>
      </c>
      <c r="Y363" s="29">
        <f ca="1">IF(X363&lt;=('Ejercicio 3 - TIR'!$D$26-'Ejercicio 3 - TIR'!$C$26)/('Ejercicio 3 - TIR'!$E$26-'Ejercicio 3 - TIR'!$C$26),'Ejercicio 3 - TIR'!$C$26+SQRT(('Ejercicio 3 - TIR'!$E$26-'Ejercicio 3 - TIR'!$C$26)*('Ejercicio 3 - TIR'!$D$26-'Ejercicio 3 - TIR'!$C$26)*X363),'Ejercicio 3 - TIR'!$E$26-SQRT(('Ejercicio 3 - TIR'!$E$26-'Ejercicio 3 - TIR'!$C$26)*('Ejercicio 3 - TIR'!$E$26-'Ejercicio 3 - TIR'!$D$26)*(1-X363)))</f>
        <v>0.229613761816639</v>
      </c>
      <c r="Z363" s="27">
        <f ca="1" t="shared" si="2384"/>
        <v>1.14276808700114</v>
      </c>
      <c r="AA363" s="27">
        <f ca="1" t="shared" si="2385"/>
        <v>1.31153879353242</v>
      </c>
      <c r="AB363" s="27">
        <f ca="1" t="shared" si="2386"/>
        <v>1.55336543659003</v>
      </c>
      <c r="AC363" s="27">
        <f ca="1" t="shared" si="2387"/>
        <v>1.89467975397317</v>
      </c>
      <c r="AD363" s="27">
        <f ca="1" t="shared" si="2388"/>
        <v>2.32972429972077</v>
      </c>
      <c r="AE363" s="26">
        <f ca="1" t="shared" si="2389"/>
        <v>4825.93805631357</v>
      </c>
      <c r="AF363" s="26">
        <f ca="1" t="shared" si="2390"/>
        <v>5538.66094795259</v>
      </c>
      <c r="AG363" s="26">
        <f ca="1" t="shared" si="2391"/>
        <v>6559.90087671614</v>
      </c>
      <c r="AH363" s="26">
        <f ca="1" t="shared" si="2392"/>
        <v>8001.27972878617</v>
      </c>
      <c r="AI363" s="26">
        <f ca="1" t="shared" si="2393"/>
        <v>9838.48366665998</v>
      </c>
      <c r="AJ363" s="28">
        <f ca="1" t="shared" si="2394"/>
        <v>46249.246295788</v>
      </c>
      <c r="AK363" s="28">
        <f ca="1" t="shared" si="2395"/>
        <v>45818.9921416581</v>
      </c>
      <c r="AL363" s="28">
        <f ca="1" t="shared" si="2396"/>
        <v>50351.616173183</v>
      </c>
      <c r="AM363" s="28">
        <f ca="1" t="shared" si="2397"/>
        <v>72578.833071521</v>
      </c>
      <c r="AN363" s="28">
        <f ca="1" t="shared" si="2398"/>
        <v>93295.875413528</v>
      </c>
      <c r="AO363" s="28">
        <f ca="1">C363/'Ejercicio 3 - TIR'!$D$7</f>
        <v>15108.2003578528</v>
      </c>
      <c r="AP363" s="28">
        <f ca="1" t="shared" si="2399"/>
        <v>31141.0459379352</v>
      </c>
      <c r="AQ363" s="28">
        <f ca="1" t="shared" si="2400"/>
        <v>30710.7917838053</v>
      </c>
      <c r="AR363" s="28">
        <f ca="1" t="shared" si="2401"/>
        <v>35243.4158153302</v>
      </c>
      <c r="AS363" s="28">
        <f ca="1" t="shared" si="2402"/>
        <v>57470.6327136682</v>
      </c>
      <c r="AT363" s="28">
        <f ca="1" t="shared" si="2403"/>
        <v>78187.6750556752</v>
      </c>
      <c r="AU363" s="28">
        <f ca="1">AP363*'Ejercicio 3 - TIR'!$D$5</f>
        <v>15570.5229689676</v>
      </c>
      <c r="AV363" s="28">
        <f ca="1">AQ363*'Ejercicio 3 - TIR'!$D$5</f>
        <v>15355.3958919027</v>
      </c>
      <c r="AW363" s="28">
        <f ca="1">AR363*'Ejercicio 3 - TIR'!$D$5</f>
        <v>17621.7079076651</v>
      </c>
      <c r="AX363" s="28">
        <f ca="1">AS363*'Ejercicio 3 - TIR'!$D$5</f>
        <v>28735.3163568341</v>
      </c>
      <c r="AY363" s="28">
        <f ca="1">AT363*'Ejercicio 3 - TIR'!$D$5</f>
        <v>39093.8375278376</v>
      </c>
      <c r="AZ363" s="28">
        <f ca="1" t="shared" ref="AZ363:BD363" si="2699">AJ363-AU363-AE363</f>
        <v>25852.7852705068</v>
      </c>
      <c r="BA363" s="28">
        <f ca="1" t="shared" si="2699"/>
        <v>24924.9353018029</v>
      </c>
      <c r="BB363" s="28">
        <f ca="1" t="shared" si="2699"/>
        <v>26170.0073888018</v>
      </c>
      <c r="BC363" s="28">
        <f ca="1" t="shared" si="2699"/>
        <v>35842.2369859007</v>
      </c>
      <c r="BD363" s="28">
        <f ca="1" t="shared" si="2699"/>
        <v>44363.5542190304</v>
      </c>
      <c r="BE363" s="28">
        <f ca="1" t="shared" ref="BE363:BI363" si="2700">AZ363/Z363</f>
        <v>22622.9499795973</v>
      </c>
      <c r="BF363" s="28">
        <f ca="1" t="shared" si="2700"/>
        <v>19004.3446863448</v>
      </c>
      <c r="BG363" s="28">
        <f ca="1" t="shared" si="2700"/>
        <v>16847.2960530463</v>
      </c>
      <c r="BH363" s="28">
        <f ca="1" t="shared" si="2700"/>
        <v>18917.3061625528</v>
      </c>
      <c r="BI363" s="28">
        <f ca="1" t="shared" si="2700"/>
        <v>19042.4052426923</v>
      </c>
      <c r="BJ363" s="28">
        <f ca="1" t="shared" si="2406"/>
        <v>78750.8286683941</v>
      </c>
      <c r="BK363" s="28">
        <f ca="1" t="shared" si="2407"/>
        <v>35197.9414987398</v>
      </c>
      <c r="BL363" s="28">
        <f ca="1" t="shared" si="2408"/>
        <v>113948.770167134</v>
      </c>
      <c r="BM363" s="28">
        <f ca="1">BK363*'Ejercicio 3 - TIR'!$D$5</f>
        <v>17598.9707493699</v>
      </c>
      <c r="BN363" s="28">
        <f ca="1" t="shared" si="2409"/>
        <v>96349.799417764</v>
      </c>
      <c r="BO363" s="28">
        <f ca="1" t="shared" si="2410"/>
        <v>41356.7388335658</v>
      </c>
      <c r="BP363" s="28">
        <f ca="1" t="shared" si="2411"/>
        <v>-109343.640443903</v>
      </c>
      <c r="BQ363" s="28">
        <f ca="1" t="shared" ref="BQ363:BT363" si="2701">BE363</f>
        <v>22622.9499795973</v>
      </c>
      <c r="BR363" s="28">
        <f ca="1" t="shared" si="2701"/>
        <v>19004.3446863448</v>
      </c>
      <c r="BS363" s="28">
        <f ca="1" t="shared" si="2701"/>
        <v>16847.2960530463</v>
      </c>
      <c r="BT363" s="28">
        <f ca="1" t="shared" si="2701"/>
        <v>18917.3061625528</v>
      </c>
      <c r="BU363" s="28">
        <f ca="1" t="shared" si="2413"/>
        <v>60399.144076258</v>
      </c>
      <c r="BV363" s="30">
        <f ca="1" t="shared" si="2414"/>
        <v>6.89765375674696</v>
      </c>
    </row>
    <row r="364" ht="15" customHeight="1" spans="1:74">
      <c r="A364" s="26">
        <v>363</v>
      </c>
      <c r="B364" s="27">
        <f ca="1" t="shared" ref="B364:F364" si="2702">RAND()</f>
        <v>0.782729108886903</v>
      </c>
      <c r="C364" s="28">
        <f ca="1">IF(B364&lt;=('Ejercicio 3 - TIR'!$D$13-'Ejercicio 3 - TIR'!$C$13)/('Ejercicio 3 - TIR'!$E$13-'Ejercicio 3 - TIR'!$C$13),'Ejercicio 3 - TIR'!$C$13+SQRT(('Ejercicio 3 - TIR'!$E$13-'Ejercicio 3 - TIR'!$C$13)*('Ejercicio 3 - TIR'!$D$13-'Ejercicio 3 - TIR'!$C$13)*B364),'Ejercicio 3 - TIR'!$E$13-SQRT(('Ejercicio 3 - TIR'!$E$13-'Ejercicio 3 - TIR'!$C$13)*('Ejercicio 3 - TIR'!$E$13-'Ejercicio 3 - TIR'!$D$13)*(1-B364)))</f>
        <v>83853.0167109854</v>
      </c>
      <c r="D364" s="27">
        <f ca="1" t="shared" si="2702"/>
        <v>0.909257788206226</v>
      </c>
      <c r="E364" s="28">
        <f ca="1">IF(D364&lt;=('Ejercicio 3 - TIR'!$D$14-'Ejercicio 3 - TIR'!$C$14)/('Ejercicio 3 - TIR'!$E$14-'Ejercicio 3 - TIR'!$C$14),'Ejercicio 3 - TIR'!$C$14+SQRT(('Ejercicio 3 - TIR'!$E$14-'Ejercicio 3 - TIR'!$C$14)*('Ejercicio 3 - TIR'!$D$14-'Ejercicio 3 - TIR'!$C$14)*D364),'Ejercicio 3 - TIR'!$E$14-SQRT(('Ejercicio 3 - TIR'!$E$14-'Ejercicio 3 - TIR'!$C$14)*('Ejercicio 3 - TIR'!$E$14-'Ejercicio 3 - TIR'!$D$14)*(1-D364)))</f>
        <v>36310.6461583272</v>
      </c>
      <c r="F364" s="27">
        <f ca="1" t="shared" si="2702"/>
        <v>0.39791696927074</v>
      </c>
      <c r="G364" s="28">
        <f ca="1">IF(F364&lt;=('Ejercicio 3 - TIR'!$D$18-'Ejercicio 3 - TIR'!$C$18)/('Ejercicio 3 - TIR'!$E$18-'Ejercicio 3 - TIR'!$C$18),'Ejercicio 3 - TIR'!$C$18+SQRT(('Ejercicio 3 - TIR'!$E$18-'Ejercicio 3 - TIR'!$C$18)*('Ejercicio 3 - TIR'!$D$18-'Ejercicio 3 - TIR'!$C$18)*F364),'Ejercicio 3 - TIR'!$E$18-SQRT(('Ejercicio 3 - TIR'!$E$18-'Ejercicio 3 - TIR'!$C$18)*('Ejercicio 3 - TIR'!$E$18-'Ejercicio 3 - TIR'!$D$18)*(1-F364)))</f>
        <v>37725.771507792</v>
      </c>
      <c r="H364" s="27">
        <f ca="1" t="shared" ref="H364:L364" si="2703">RAND()</f>
        <v>0.994769497339668</v>
      </c>
      <c r="I364" s="28">
        <f ca="1">IF(H364&lt;=('Ejercicio 3 - TIR'!$D$18-'Ejercicio 3 - TIR'!$C$18)/('Ejercicio 3 - TIR'!$E$18-'Ejercicio 3 - TIR'!$C$18),'Ejercicio 3 - TIR'!$C$18+SQRT(('Ejercicio 3 - TIR'!$E$18-'Ejercicio 3 - TIR'!$C$18)*('Ejercicio 3 - TIR'!$D$18-'Ejercicio 3 - TIR'!$C$18)*H364),'Ejercicio 3 - TIR'!$E$18-SQRT(('Ejercicio 3 - TIR'!$E$18-'Ejercicio 3 - TIR'!$C$18)*('Ejercicio 3 - TIR'!$E$18-'Ejercicio 3 - TIR'!$D$18)*(1-H364)))</f>
        <v>44373.6712528353</v>
      </c>
      <c r="J364" s="27">
        <f ca="1" t="shared" si="2703"/>
        <v>0.226870674644575</v>
      </c>
      <c r="K364" s="28">
        <f ca="1">IF(J364&lt;=('Ejercicio 3 - TIR'!$D$18-'Ejercicio 3 - TIR'!$C$18)/('Ejercicio 3 - TIR'!$E$18-'Ejercicio 3 - TIR'!$C$18),'Ejercicio 3 - TIR'!$C$18+SQRT(('Ejercicio 3 - TIR'!$E$18-'Ejercicio 3 - TIR'!$C$18)*('Ejercicio 3 - TIR'!$D$18-'Ejercicio 3 - TIR'!$C$18)*J364),'Ejercicio 3 - TIR'!$E$18-SQRT(('Ejercicio 3 - TIR'!$E$18-'Ejercicio 3 - TIR'!$C$18)*('Ejercicio 3 - TIR'!$E$18-'Ejercicio 3 - TIR'!$D$18)*(1-J364)))</f>
        <v>35833.5753356485</v>
      </c>
      <c r="L364" s="27">
        <f ca="1" t="shared" si="2703"/>
        <v>0.881016319825674</v>
      </c>
      <c r="M364" s="28">
        <f ca="1">IF(L364&lt;=('Ejercicio 3 - TIR'!$D$18-'Ejercicio 3 - TIR'!$C$18)/('Ejercicio 3 - TIR'!$E$18-'Ejercicio 3 - TIR'!$C$18),'Ejercicio 3 - TIR'!$C$18+SQRT(('Ejercicio 3 - TIR'!$E$18-'Ejercicio 3 - TIR'!$C$18)*('Ejercicio 3 - TIR'!$D$18-'Ejercicio 3 - TIR'!$C$18)*L364),'Ejercicio 3 - TIR'!$E$18-SQRT(('Ejercicio 3 - TIR'!$E$18-'Ejercicio 3 - TIR'!$C$18)*('Ejercicio 3 - TIR'!$E$18-'Ejercicio 3 - TIR'!$D$18)*(1-L364)))</f>
        <v>42012.7310109275</v>
      </c>
      <c r="N364" s="27">
        <f ca="1" t="shared" ref="N364:R364" si="2704">RAND()</f>
        <v>0.753867868605169</v>
      </c>
      <c r="O364" s="28">
        <f ca="1">IF(N364&lt;=('Ejercicio 3 - TIR'!$D$18-'Ejercicio 3 - TIR'!$C$18)/('Ejercicio 3 - TIR'!$E$18-'Ejercicio 3 - TIR'!$C$18),'Ejercicio 3 - TIR'!$C$18+SQRT(('Ejercicio 3 - TIR'!$E$18-'Ejercicio 3 - TIR'!$C$18)*('Ejercicio 3 - TIR'!$D$18-'Ejercicio 3 - TIR'!$C$18)*N364),'Ejercicio 3 - TIR'!$E$18-SQRT(('Ejercicio 3 - TIR'!$E$18-'Ejercicio 3 - TIR'!$C$18)*('Ejercicio 3 - TIR'!$E$18-'Ejercicio 3 - TIR'!$D$18)*(1-N364)))</f>
        <v>40703.5002787604</v>
      </c>
      <c r="P364" s="27">
        <f ca="1" t="shared" si="2704"/>
        <v>0.674276064061219</v>
      </c>
      <c r="Q364" s="29">
        <f ca="1">IF(P364&lt;=('Ejercicio 3 - TIR'!$D$22-'Ejercicio 3 - TIR'!$C$22)/('Ejercicio 3 - TIR'!$E$22-'Ejercicio 3 - TIR'!$C$22),'Ejercicio 3 - TIR'!$C$22+SQRT(('Ejercicio 3 - TIR'!$E$22-'Ejercicio 3 - TIR'!$C$22)*('Ejercicio 3 - TIR'!$D$22-'Ejercicio 3 - TIR'!$C$22)*P364),'Ejercicio 3 - TIR'!$E$22-SQRT(('Ejercicio 3 - TIR'!$E$22-'Ejercicio 3 - TIR'!$C$22)*('Ejercicio 3 - TIR'!$E$22-'Ejercicio 3 - TIR'!$D$22)*(1-P364)))</f>
        <v>0.155786303778857</v>
      </c>
      <c r="R364" s="27">
        <f ca="1" t="shared" si="2704"/>
        <v>0.14709461340027</v>
      </c>
      <c r="S364" s="29">
        <f ca="1">IF(R364&lt;=('Ejercicio 3 - TIR'!$D$23-'Ejercicio 3 - TIR'!$C$23)/('Ejercicio 3 - TIR'!$E$23-'Ejercicio 3 - TIR'!$C$23),'Ejercicio 3 - TIR'!$C$23+SQRT(('Ejercicio 3 - TIR'!$E$23-'Ejercicio 3 - TIR'!$C$23)*('Ejercicio 3 - TIR'!$D$23-'Ejercicio 3 - TIR'!$C$23)*R364),'Ejercicio 3 - TIR'!$E$23-SQRT(('Ejercicio 3 - TIR'!$E$23-'Ejercicio 3 - TIR'!$C$23)*('Ejercicio 3 - TIR'!$E$23-'Ejercicio 3 - TIR'!$D$23)*(1-R364)))</f>
        <v>0.13627176401379</v>
      </c>
      <c r="T364" s="27">
        <f ca="1" t="shared" ref="T364:X364" si="2705">RAND()</f>
        <v>0.367281857941276</v>
      </c>
      <c r="U364" s="29">
        <f ca="1">IF(T364&lt;=('Ejercicio 3 - TIR'!$D$24-'Ejercicio 3 - TIR'!$C$24)/('Ejercicio 3 - TIR'!$E$24-'Ejercicio 3 - TIR'!$C$24),'Ejercicio 3 - TIR'!$C$24+SQRT(('Ejercicio 3 - TIR'!$E$24-'Ejercicio 3 - TIR'!$C$24)*('Ejercicio 3 - TIR'!$D$24-'Ejercicio 3 - TIR'!$C$24)*T364),'Ejercicio 3 - TIR'!$E$24-SQRT(('Ejercicio 3 - TIR'!$E$24-'Ejercicio 3 - TIR'!$C$24)*('Ejercicio 3 - TIR'!$E$24-'Ejercicio 3 - TIR'!$D$24)*(1-T364)))</f>
        <v>0.177772142547464</v>
      </c>
      <c r="V364" s="27">
        <f ca="1" t="shared" si="2705"/>
        <v>0.320912217268561</v>
      </c>
      <c r="W364" s="29">
        <f ca="1">IF(V364&lt;=('Ejercicio 3 - TIR'!$D$25-'Ejercicio 3 - TIR'!$C$25)/('Ejercicio 3 - TIR'!$E$25-'Ejercicio 3 - TIR'!$C$25),'Ejercicio 3 - TIR'!$C$25+SQRT(('Ejercicio 3 - TIR'!$E$25-'Ejercicio 3 - TIR'!$C$25)*('Ejercicio 3 - TIR'!$D$25-'Ejercicio 3 - TIR'!$C$25)*V364),'Ejercicio 3 - TIR'!$E$25-SQRT(('Ejercicio 3 - TIR'!$E$25-'Ejercicio 3 - TIR'!$C$25)*('Ejercicio 3 - TIR'!$E$25-'Ejercicio 3 - TIR'!$D$25)*(1-V364)))</f>
        <v>0.201247489915287</v>
      </c>
      <c r="X364" s="27">
        <f ca="1" t="shared" si="2705"/>
        <v>0.588328623746325</v>
      </c>
      <c r="Y364" s="29">
        <f ca="1">IF(X364&lt;=('Ejercicio 3 - TIR'!$D$26-'Ejercicio 3 - TIR'!$C$26)/('Ejercicio 3 - TIR'!$E$26-'Ejercicio 3 - TIR'!$C$26),'Ejercicio 3 - TIR'!$C$26+SQRT(('Ejercicio 3 - TIR'!$E$26-'Ejercicio 3 - TIR'!$C$26)*('Ejercicio 3 - TIR'!$D$26-'Ejercicio 3 - TIR'!$C$26)*X364),'Ejercicio 3 - TIR'!$E$26-SQRT(('Ejercicio 3 - TIR'!$E$26-'Ejercicio 3 - TIR'!$C$26)*('Ejercicio 3 - TIR'!$E$26-'Ejercicio 3 - TIR'!$D$26)*(1-X364)))</f>
        <v>0.232851029366805</v>
      </c>
      <c r="Z364" s="27">
        <f ca="1" t="shared" si="2384"/>
        <v>1.15578630377886</v>
      </c>
      <c r="AA364" s="27">
        <f ca="1" t="shared" si="2385"/>
        <v>1.31328734221778</v>
      </c>
      <c r="AB364" s="27">
        <f ca="1" t="shared" si="2386"/>
        <v>1.5467532468243</v>
      </c>
      <c r="AC364" s="27">
        <f ca="1" t="shared" si="2387"/>
        <v>1.85803345526601</v>
      </c>
      <c r="AD364" s="27">
        <f ca="1" t="shared" si="2388"/>
        <v>2.29067845792266</v>
      </c>
      <c r="AE364" s="26">
        <f ca="1" t="shared" si="2389"/>
        <v>5656.70135282773</v>
      </c>
      <c r="AF364" s="26">
        <f ca="1" t="shared" si="2390"/>
        <v>6427.55002467677</v>
      </c>
      <c r="AG364" s="26">
        <f ca="1" t="shared" si="2391"/>
        <v>7570.18936389456</v>
      </c>
      <c r="AH364" s="26">
        <f ca="1" t="shared" si="2392"/>
        <v>9093.67097156175</v>
      </c>
      <c r="AI364" s="26">
        <f ca="1" t="shared" si="2393"/>
        <v>11211.1416180129</v>
      </c>
      <c r="AJ364" s="28">
        <f ca="1" t="shared" si="2394"/>
        <v>43602.9300081967</v>
      </c>
      <c r="AK364" s="28">
        <f ca="1" t="shared" si="2395"/>
        <v>58275.3807840816</v>
      </c>
      <c r="AL364" s="28">
        <f ca="1" t="shared" si="2396"/>
        <v>55425.6989957374</v>
      </c>
      <c r="AM364" s="28">
        <f ca="1" t="shared" si="2397"/>
        <v>78061.059765395</v>
      </c>
      <c r="AN364" s="28">
        <f ca="1" t="shared" si="2398"/>
        <v>93238.6312506055</v>
      </c>
      <c r="AO364" s="28">
        <f ca="1">C364/'Ejercicio 3 - TIR'!$D$7</f>
        <v>16770.6033421971</v>
      </c>
      <c r="AP364" s="28">
        <f ca="1" t="shared" si="2399"/>
        <v>26832.3266659996</v>
      </c>
      <c r="AQ364" s="28">
        <f ca="1" t="shared" si="2400"/>
        <v>41504.7774418845</v>
      </c>
      <c r="AR364" s="28">
        <f ca="1" t="shared" si="2401"/>
        <v>38655.0956535404</v>
      </c>
      <c r="AS364" s="28">
        <f ca="1" t="shared" si="2402"/>
        <v>61290.4564231979</v>
      </c>
      <c r="AT364" s="28">
        <f ca="1" t="shared" si="2403"/>
        <v>76468.0279084084</v>
      </c>
      <c r="AU364" s="28">
        <f ca="1">AP364*'Ejercicio 3 - TIR'!$D$5</f>
        <v>13416.1633329998</v>
      </c>
      <c r="AV364" s="28">
        <f ca="1">AQ364*'Ejercicio 3 - TIR'!$D$5</f>
        <v>20752.3887209422</v>
      </c>
      <c r="AW364" s="28">
        <f ca="1">AR364*'Ejercicio 3 - TIR'!$D$5</f>
        <v>19327.5478267702</v>
      </c>
      <c r="AX364" s="28">
        <f ca="1">AS364*'Ejercicio 3 - TIR'!$D$5</f>
        <v>30645.228211599</v>
      </c>
      <c r="AY364" s="28">
        <f ca="1">AT364*'Ejercicio 3 - TIR'!$D$5</f>
        <v>38234.0139542042</v>
      </c>
      <c r="AZ364" s="28">
        <f ca="1" t="shared" ref="AZ364:BD364" si="2706">AJ364-AU364-AE364</f>
        <v>24530.0653223691</v>
      </c>
      <c r="BA364" s="28">
        <f ca="1" t="shared" si="2706"/>
        <v>31095.4420384626</v>
      </c>
      <c r="BB364" s="28">
        <f ca="1" t="shared" si="2706"/>
        <v>28527.9618050727</v>
      </c>
      <c r="BC364" s="28">
        <f ca="1" t="shared" si="2706"/>
        <v>38322.1605822343</v>
      </c>
      <c r="BD364" s="28">
        <f ca="1" t="shared" si="2706"/>
        <v>43793.4756783883</v>
      </c>
      <c r="BE364" s="28">
        <f ca="1" t="shared" ref="BE364:BI364" si="2707">AZ364/Z364</f>
        <v>21223.7030687834</v>
      </c>
      <c r="BF364" s="28">
        <f ca="1" t="shared" si="2707"/>
        <v>23677.5616720336</v>
      </c>
      <c r="BG364" s="28">
        <f ca="1" t="shared" si="2707"/>
        <v>18443.7704356817</v>
      </c>
      <c r="BH364" s="28">
        <f ca="1" t="shared" si="2707"/>
        <v>20625.1187101191</v>
      </c>
      <c r="BI364" s="28">
        <f ca="1" t="shared" si="2707"/>
        <v>19118.1243822859</v>
      </c>
      <c r="BJ364" s="28">
        <f ca="1" t="shared" si="2406"/>
        <v>83176.0149481324</v>
      </c>
      <c r="BK364" s="28">
        <f ca="1" t="shared" si="2407"/>
        <v>38416.0598023367</v>
      </c>
      <c r="BL364" s="28">
        <f ca="1" t="shared" si="2408"/>
        <v>121592.074750469</v>
      </c>
      <c r="BM364" s="28">
        <f ca="1">BK364*'Ejercicio 3 - TIR'!$D$5</f>
        <v>19208.0299011683</v>
      </c>
      <c r="BN364" s="28">
        <f ca="1" t="shared" si="2409"/>
        <v>102384.044849301</v>
      </c>
      <c r="BO364" s="28">
        <f ca="1" t="shared" si="2410"/>
        <v>44695.9478294257</v>
      </c>
      <c r="BP364" s="28">
        <f ca="1" t="shared" si="2411"/>
        <v>-120163.662869313</v>
      </c>
      <c r="BQ364" s="28">
        <f ca="1" t="shared" ref="BQ364:BT364" si="2708">BE364</f>
        <v>21223.7030687834</v>
      </c>
      <c r="BR364" s="28">
        <f ca="1" t="shared" si="2708"/>
        <v>23677.5616720336</v>
      </c>
      <c r="BS364" s="28">
        <f ca="1" t="shared" si="2708"/>
        <v>18443.7704356817</v>
      </c>
      <c r="BT364" s="28">
        <f ca="1" t="shared" si="2708"/>
        <v>20625.1187101191</v>
      </c>
      <c r="BU364" s="28">
        <f ca="1" t="shared" si="2413"/>
        <v>63814.0722117116</v>
      </c>
      <c r="BV364" s="30">
        <f ca="1" t="shared" si="2414"/>
        <v>6.11340385296313</v>
      </c>
    </row>
    <row r="365" ht="15" customHeight="1" spans="1:74">
      <c r="A365" s="26">
        <v>364</v>
      </c>
      <c r="B365" s="27">
        <f ca="1" t="shared" ref="B365:F365" si="2709">RAND()</f>
        <v>0.706864415912251</v>
      </c>
      <c r="C365" s="28">
        <f ca="1">IF(B365&lt;=('Ejercicio 3 - TIR'!$D$13-'Ejercicio 3 - TIR'!$C$13)/('Ejercicio 3 - TIR'!$E$13-'Ejercicio 3 - TIR'!$C$13),'Ejercicio 3 - TIR'!$C$13+SQRT(('Ejercicio 3 - TIR'!$E$13-'Ejercicio 3 - TIR'!$C$13)*('Ejercicio 3 - TIR'!$D$13-'Ejercicio 3 - TIR'!$C$13)*B365),'Ejercicio 3 - TIR'!$E$13-SQRT(('Ejercicio 3 - TIR'!$E$13-'Ejercicio 3 - TIR'!$C$13)*('Ejercicio 3 - TIR'!$E$13-'Ejercicio 3 - TIR'!$D$13)*(1-B365)))</f>
        <v>81244.6620690189</v>
      </c>
      <c r="D365" s="27">
        <f ca="1" t="shared" si="2709"/>
        <v>0.863684134527681</v>
      </c>
      <c r="E365" s="28">
        <f ca="1">IF(D365&lt;=('Ejercicio 3 - TIR'!$D$14-'Ejercicio 3 - TIR'!$C$14)/('Ejercicio 3 - TIR'!$E$14-'Ejercicio 3 - TIR'!$C$14),'Ejercicio 3 - TIR'!$C$14+SQRT(('Ejercicio 3 - TIR'!$E$14-'Ejercicio 3 - TIR'!$C$14)*('Ejercicio 3 - TIR'!$D$14-'Ejercicio 3 - TIR'!$C$14)*D365),'Ejercicio 3 - TIR'!$E$14-SQRT(('Ejercicio 3 - TIR'!$E$14-'Ejercicio 3 - TIR'!$C$14)*('Ejercicio 3 - TIR'!$E$14-'Ejercicio 3 - TIR'!$D$14)*(1-D365)))</f>
        <v>35478.1220913377</v>
      </c>
      <c r="F365" s="27">
        <f ca="1" t="shared" si="2709"/>
        <v>0.433032927640189</v>
      </c>
      <c r="G365" s="28">
        <f ca="1">IF(F365&lt;=('Ejercicio 3 - TIR'!$D$18-'Ejercicio 3 - TIR'!$C$18)/('Ejercicio 3 - TIR'!$E$18-'Ejercicio 3 - TIR'!$C$18),'Ejercicio 3 - TIR'!$C$18+SQRT(('Ejercicio 3 - TIR'!$E$18-'Ejercicio 3 - TIR'!$C$18)*('Ejercicio 3 - TIR'!$D$18-'Ejercicio 3 - TIR'!$C$18)*F365),'Ejercicio 3 - TIR'!$E$18-SQRT(('Ejercicio 3 - TIR'!$E$18-'Ejercicio 3 - TIR'!$C$18)*('Ejercicio 3 - TIR'!$E$18-'Ejercicio 3 - TIR'!$D$18)*(1-F365)))</f>
        <v>38059.4627082721</v>
      </c>
      <c r="H365" s="27">
        <f ca="1" t="shared" ref="H365:L365" si="2710">RAND()</f>
        <v>0.613724027282909</v>
      </c>
      <c r="I365" s="28">
        <f ca="1">IF(H365&lt;=('Ejercicio 3 - TIR'!$D$18-'Ejercicio 3 - TIR'!$C$18)/('Ejercicio 3 - TIR'!$E$18-'Ejercicio 3 - TIR'!$C$18),'Ejercicio 3 - TIR'!$C$18+SQRT(('Ejercicio 3 - TIR'!$E$18-'Ejercicio 3 - TIR'!$C$18)*('Ejercicio 3 - TIR'!$D$18-'Ejercicio 3 - TIR'!$C$18)*H365),'Ejercicio 3 - TIR'!$E$18-SQRT(('Ejercicio 3 - TIR'!$E$18-'Ejercicio 3 - TIR'!$C$18)*('Ejercicio 3 - TIR'!$E$18-'Ejercicio 3 - TIR'!$D$18)*(1-H365)))</f>
        <v>39594.7175097778</v>
      </c>
      <c r="J365" s="27">
        <f ca="1" t="shared" si="2710"/>
        <v>0.254222658676163</v>
      </c>
      <c r="K365" s="28">
        <f ca="1">IF(J365&lt;=('Ejercicio 3 - TIR'!$D$18-'Ejercicio 3 - TIR'!$C$18)/('Ejercicio 3 - TIR'!$E$18-'Ejercicio 3 - TIR'!$C$18),'Ejercicio 3 - TIR'!$C$18+SQRT(('Ejercicio 3 - TIR'!$E$18-'Ejercicio 3 - TIR'!$C$18)*('Ejercicio 3 - TIR'!$D$18-'Ejercicio 3 - TIR'!$C$18)*J365),'Ejercicio 3 - TIR'!$E$18-SQRT(('Ejercicio 3 - TIR'!$E$18-'Ejercicio 3 - TIR'!$C$18)*('Ejercicio 3 - TIR'!$E$18-'Ejercicio 3 - TIR'!$D$18)*(1-J365)))</f>
        <v>36175.2245952212</v>
      </c>
      <c r="L365" s="27">
        <f ca="1" t="shared" si="2710"/>
        <v>0.789035721382486</v>
      </c>
      <c r="M365" s="28">
        <f ca="1">IF(L365&lt;=('Ejercicio 3 - TIR'!$D$18-'Ejercicio 3 - TIR'!$C$18)/('Ejercicio 3 - TIR'!$E$18-'Ejercicio 3 - TIR'!$C$18),'Ejercicio 3 - TIR'!$C$18+SQRT(('Ejercicio 3 - TIR'!$E$18-'Ejercicio 3 - TIR'!$C$18)*('Ejercicio 3 - TIR'!$D$18-'Ejercicio 3 - TIR'!$C$18)*L365),'Ejercicio 3 - TIR'!$E$18-SQRT(('Ejercicio 3 - TIR'!$E$18-'Ejercicio 3 - TIR'!$C$18)*('Ejercicio 3 - TIR'!$E$18-'Ejercicio 3 - TIR'!$D$18)*(1-L365)))</f>
        <v>41022.2718926109</v>
      </c>
      <c r="N365" s="27">
        <f ca="1" t="shared" ref="N365:R365" si="2711">RAND()</f>
        <v>0.30552864567582</v>
      </c>
      <c r="O365" s="28">
        <f ca="1">IF(N365&lt;=('Ejercicio 3 - TIR'!$D$18-'Ejercicio 3 - TIR'!$C$18)/('Ejercicio 3 - TIR'!$E$18-'Ejercicio 3 - TIR'!$C$18),'Ejercicio 3 - TIR'!$C$18+SQRT(('Ejercicio 3 - TIR'!$E$18-'Ejercicio 3 - TIR'!$C$18)*('Ejercicio 3 - TIR'!$D$18-'Ejercicio 3 - TIR'!$C$18)*N365),'Ejercicio 3 - TIR'!$E$18-SQRT(('Ejercicio 3 - TIR'!$E$18-'Ejercicio 3 - TIR'!$C$18)*('Ejercicio 3 - TIR'!$E$18-'Ejercicio 3 - TIR'!$D$18)*(1-N365)))</f>
        <v>36769.7338833497</v>
      </c>
      <c r="P365" s="27">
        <f ca="1" t="shared" si="2711"/>
        <v>0.121539492931858</v>
      </c>
      <c r="Q365" s="29">
        <f ca="1">IF(P365&lt;=('Ejercicio 3 - TIR'!$D$22-'Ejercicio 3 - TIR'!$C$22)/('Ejercicio 3 - TIR'!$E$22-'Ejercicio 3 - TIR'!$C$22),'Ejercicio 3 - TIR'!$C$22+SQRT(('Ejercicio 3 - TIR'!$E$22-'Ejercicio 3 - TIR'!$C$22)*('Ejercicio 3 - TIR'!$D$22-'Ejercicio 3 - TIR'!$C$22)*P365),'Ejercicio 3 - TIR'!$E$22-SQRT(('Ejercicio 3 - TIR'!$E$22-'Ejercicio 3 - TIR'!$C$22)*('Ejercicio 3 - TIR'!$E$22-'Ejercicio 3 - TIR'!$D$22)*(1-P365)))</f>
        <v>0.134790912320656</v>
      </c>
      <c r="R365" s="27">
        <f ca="1" t="shared" si="2711"/>
        <v>0.8699211052577</v>
      </c>
      <c r="S365" s="29">
        <f ca="1">IF(R365&lt;=('Ejercicio 3 - TIR'!$D$23-'Ejercicio 3 - TIR'!$C$23)/('Ejercicio 3 - TIR'!$E$23-'Ejercicio 3 - TIR'!$C$23),'Ejercicio 3 - TIR'!$C$23+SQRT(('Ejercicio 3 - TIR'!$E$23-'Ejercicio 3 - TIR'!$C$23)*('Ejercicio 3 - TIR'!$D$23-'Ejercicio 3 - TIR'!$C$23)*R365),'Ejercicio 3 - TIR'!$E$23-SQRT(('Ejercicio 3 - TIR'!$E$23-'Ejercicio 3 - TIR'!$C$23)*('Ejercicio 3 - TIR'!$E$23-'Ejercicio 3 - TIR'!$D$23)*(1-R365)))</f>
        <v>0.164698300403676</v>
      </c>
      <c r="T365" s="27">
        <f ca="1" t="shared" ref="T365:X365" si="2712">RAND()</f>
        <v>0.375633730416772</v>
      </c>
      <c r="U365" s="29">
        <f ca="1">IF(T365&lt;=('Ejercicio 3 - TIR'!$D$24-'Ejercicio 3 - TIR'!$C$24)/('Ejercicio 3 - TIR'!$E$24-'Ejercicio 3 - TIR'!$C$24),'Ejercicio 3 - TIR'!$C$24+SQRT(('Ejercicio 3 - TIR'!$E$24-'Ejercicio 3 - TIR'!$C$24)*('Ejercicio 3 - TIR'!$D$24-'Ejercicio 3 - TIR'!$C$24)*T365),'Ejercicio 3 - TIR'!$E$24-SQRT(('Ejercicio 3 - TIR'!$E$24-'Ejercicio 3 - TIR'!$C$24)*('Ejercicio 3 - TIR'!$E$24-'Ejercicio 3 - TIR'!$D$24)*(1-T365)))</f>
        <v>0.178086132412193</v>
      </c>
      <c r="V365" s="27">
        <f ca="1" t="shared" si="2712"/>
        <v>0.518668989924397</v>
      </c>
      <c r="W365" s="29">
        <f ca="1">IF(V365&lt;=('Ejercicio 3 - TIR'!$D$25-'Ejercicio 3 - TIR'!$C$25)/('Ejercicio 3 - TIR'!$E$25-'Ejercicio 3 - TIR'!$C$25),'Ejercicio 3 - TIR'!$C$25+SQRT(('Ejercicio 3 - TIR'!$E$25-'Ejercicio 3 - TIR'!$C$25)*('Ejercicio 3 - TIR'!$D$25-'Ejercicio 3 - TIR'!$C$25)*V365),'Ejercicio 3 - TIR'!$E$25-SQRT(('Ejercicio 3 - TIR'!$E$25-'Ejercicio 3 - TIR'!$C$25)*('Ejercicio 3 - TIR'!$E$25-'Ejercicio 3 - TIR'!$D$25)*(1-V365)))</f>
        <v>0.20895540796567</v>
      </c>
      <c r="X365" s="27">
        <f ca="1" t="shared" si="2712"/>
        <v>0.772016980788323</v>
      </c>
      <c r="Y365" s="29">
        <f ca="1">IF(X365&lt;=('Ejercicio 3 - TIR'!$D$26-'Ejercicio 3 - TIR'!$C$26)/('Ejercicio 3 - TIR'!$E$26-'Ejercicio 3 - TIR'!$C$26),'Ejercicio 3 - TIR'!$C$26+SQRT(('Ejercicio 3 - TIR'!$E$26-'Ejercicio 3 - TIR'!$C$26)*('Ejercicio 3 - TIR'!$D$26-'Ejercicio 3 - TIR'!$C$26)*X365),'Ejercicio 3 - TIR'!$E$26-SQRT(('Ejercicio 3 - TIR'!$E$26-'Ejercicio 3 - TIR'!$C$26)*('Ejercicio 3 - TIR'!$E$26-'Ejercicio 3 - TIR'!$D$26)*(1-X365)))</f>
        <v>0.244912847027109</v>
      </c>
      <c r="Z365" s="27">
        <f ca="1" t="shared" si="2384"/>
        <v>1.13479091232066</v>
      </c>
      <c r="AA365" s="27">
        <f ca="1" t="shared" si="2385"/>
        <v>1.32168904689341</v>
      </c>
      <c r="AB365" s="27">
        <f ca="1" t="shared" si="2386"/>
        <v>1.55706353750621</v>
      </c>
      <c r="AC365" s="27">
        <f ca="1" t="shared" si="2387"/>
        <v>1.88242038421429</v>
      </c>
      <c r="AD365" s="27">
        <f ca="1" t="shared" si="2388"/>
        <v>2.34344931981407</v>
      </c>
      <c r="AE365" s="26">
        <f ca="1" t="shared" si="2389"/>
        <v>4782.12844411505</v>
      </c>
      <c r="AF365" s="26">
        <f ca="1" t="shared" si="2390"/>
        <v>5569.73687117287</v>
      </c>
      <c r="AG365" s="26">
        <f ca="1" t="shared" si="2391"/>
        <v>6561.62976911364</v>
      </c>
      <c r="AH365" s="26">
        <f ca="1" t="shared" si="2392"/>
        <v>7932.71779443846</v>
      </c>
      <c r="AI365" s="26">
        <f ca="1" t="shared" si="2393"/>
        <v>9875.54229413699</v>
      </c>
      <c r="AJ365" s="28">
        <f ca="1" t="shared" si="2394"/>
        <v>43189.5324091541</v>
      </c>
      <c r="AK365" s="28">
        <f ca="1" t="shared" si="2395"/>
        <v>52331.9044475118</v>
      </c>
      <c r="AL365" s="28">
        <f ca="1" t="shared" si="2396"/>
        <v>56327.1231783167</v>
      </c>
      <c r="AM365" s="28">
        <f ca="1" t="shared" si="2397"/>
        <v>77221.1608174315</v>
      </c>
      <c r="AN365" s="28">
        <f ca="1" t="shared" si="2398"/>
        <v>86168.0078586804</v>
      </c>
      <c r="AO365" s="28">
        <f ca="1">C365/'Ejercicio 3 - TIR'!$D$7</f>
        <v>16248.9324138038</v>
      </c>
      <c r="AP365" s="28">
        <f ca="1" t="shared" si="2399"/>
        <v>26940.5999953503</v>
      </c>
      <c r="AQ365" s="28">
        <f ca="1" t="shared" si="2400"/>
        <v>36082.9720337081</v>
      </c>
      <c r="AR365" s="28">
        <f ca="1" t="shared" si="2401"/>
        <v>40078.1907645129</v>
      </c>
      <c r="AS365" s="28">
        <f ca="1" t="shared" si="2402"/>
        <v>60972.2284036278</v>
      </c>
      <c r="AT365" s="28">
        <f ca="1" t="shared" si="2403"/>
        <v>69919.0754448766</v>
      </c>
      <c r="AU365" s="28">
        <f ca="1">AP365*'Ejercicio 3 - TIR'!$D$5</f>
        <v>13470.2999976751</v>
      </c>
      <c r="AV365" s="28">
        <f ca="1">AQ365*'Ejercicio 3 - TIR'!$D$5</f>
        <v>18041.486016854</v>
      </c>
      <c r="AW365" s="28">
        <f ca="1">AR365*'Ejercicio 3 - TIR'!$D$5</f>
        <v>20039.0953822565</v>
      </c>
      <c r="AX365" s="28">
        <f ca="1">AS365*'Ejercicio 3 - TIR'!$D$5</f>
        <v>30486.1142018139</v>
      </c>
      <c r="AY365" s="28">
        <f ca="1">AT365*'Ejercicio 3 - TIR'!$D$5</f>
        <v>34959.5377224383</v>
      </c>
      <c r="AZ365" s="28">
        <f ca="1" t="shared" ref="AZ365:BD365" si="2713">AJ365-AU365-AE365</f>
        <v>24937.1039673639</v>
      </c>
      <c r="BA365" s="28">
        <f ca="1" t="shared" si="2713"/>
        <v>28720.6815594849</v>
      </c>
      <c r="BB365" s="28">
        <f ca="1" t="shared" si="2713"/>
        <v>29726.3980269466</v>
      </c>
      <c r="BC365" s="28">
        <f ca="1" t="shared" si="2713"/>
        <v>38802.3288211792</v>
      </c>
      <c r="BD365" s="28">
        <f ca="1" t="shared" si="2713"/>
        <v>41332.9278421051</v>
      </c>
      <c r="BE365" s="28">
        <f ca="1" t="shared" ref="BE365:BI365" si="2714">AZ365/Z365</f>
        <v>21975.0649186706</v>
      </c>
      <c r="BF365" s="28">
        <f ca="1" t="shared" si="2714"/>
        <v>21730.2864293172</v>
      </c>
      <c r="BG365" s="28">
        <f ca="1" t="shared" si="2714"/>
        <v>19091.3198536242</v>
      </c>
      <c r="BH365" s="28">
        <f ca="1" t="shared" si="2714"/>
        <v>20612.9986407766</v>
      </c>
      <c r="BI365" s="28">
        <f ca="1" t="shared" si="2714"/>
        <v>17637.6452832291</v>
      </c>
      <c r="BJ365" s="28">
        <f ca="1" t="shared" si="2406"/>
        <v>83141.1810832261</v>
      </c>
      <c r="BK365" s="28">
        <f ca="1" t="shared" si="2407"/>
        <v>38078.5496128333</v>
      </c>
      <c r="BL365" s="28">
        <f ca="1" t="shared" si="2408"/>
        <v>121219.730696059</v>
      </c>
      <c r="BM365" s="28">
        <f ca="1">BK365*'Ejercicio 3 - TIR'!$D$5</f>
        <v>19039.2748064167</v>
      </c>
      <c r="BN365" s="28">
        <f ca="1" t="shared" si="2409"/>
        <v>102180.455889643</v>
      </c>
      <c r="BO365" s="28">
        <f ca="1" t="shared" si="2410"/>
        <v>43602.5882982396</v>
      </c>
      <c r="BP365" s="28">
        <f ca="1" t="shared" si="2411"/>
        <v>-116722.784160357</v>
      </c>
      <c r="BQ365" s="28">
        <f ca="1" t="shared" ref="BQ365:BT365" si="2715">BE365</f>
        <v>21975.0649186706</v>
      </c>
      <c r="BR365" s="28">
        <f ca="1" t="shared" si="2715"/>
        <v>21730.2864293172</v>
      </c>
      <c r="BS365" s="28">
        <f ca="1" t="shared" si="2715"/>
        <v>19091.3198536242</v>
      </c>
      <c r="BT365" s="28">
        <f ca="1" t="shared" si="2715"/>
        <v>20612.9986407766</v>
      </c>
      <c r="BU365" s="28">
        <f ca="1" t="shared" si="2413"/>
        <v>61240.2335814687</v>
      </c>
      <c r="BV365" s="30">
        <f ca="1" t="shared" si="2414"/>
        <v>6.39094669289419</v>
      </c>
    </row>
    <row r="366" ht="15" customHeight="1" spans="1:74">
      <c r="A366" s="26">
        <v>365</v>
      </c>
      <c r="B366" s="27">
        <f ca="1" t="shared" ref="B366:F366" si="2716">RAND()</f>
        <v>0.791960920028826</v>
      </c>
      <c r="C366" s="28">
        <f ca="1">IF(B366&lt;=('Ejercicio 3 - TIR'!$D$13-'Ejercicio 3 - TIR'!$C$13)/('Ejercicio 3 - TIR'!$E$13-'Ejercicio 3 - TIR'!$C$13),'Ejercicio 3 - TIR'!$C$13+SQRT(('Ejercicio 3 - TIR'!$E$13-'Ejercicio 3 - TIR'!$C$13)*('Ejercicio 3 - TIR'!$D$13-'Ejercicio 3 - TIR'!$C$13)*B366),'Ejercicio 3 - TIR'!$E$13-SQRT(('Ejercicio 3 - TIR'!$E$13-'Ejercicio 3 - TIR'!$C$13)*('Ejercicio 3 - TIR'!$E$13-'Ejercicio 3 - TIR'!$D$13)*(1-B366)))</f>
        <v>84199.7817747536</v>
      </c>
      <c r="D366" s="27">
        <f ca="1" t="shared" si="2716"/>
        <v>0.358901791017795</v>
      </c>
      <c r="E366" s="28">
        <f ca="1">IF(D366&lt;=('Ejercicio 3 - TIR'!$D$14-'Ejercicio 3 - TIR'!$C$14)/('Ejercicio 3 - TIR'!$E$14-'Ejercicio 3 - TIR'!$C$14),'Ejercicio 3 - TIR'!$C$14+SQRT(('Ejercicio 3 - TIR'!$E$14-'Ejercicio 3 - TIR'!$C$14)*('Ejercicio 3 - TIR'!$D$14-'Ejercicio 3 - TIR'!$C$14)*D366),'Ejercicio 3 - TIR'!$E$14-SQRT(('Ejercicio 3 - TIR'!$E$14-'Ejercicio 3 - TIR'!$C$14)*('Ejercicio 3 - TIR'!$E$14-'Ejercicio 3 - TIR'!$D$14)*(1-D366)))</f>
        <v>30193.6382206584</v>
      </c>
      <c r="F366" s="27">
        <f ca="1" t="shared" si="2716"/>
        <v>0.139232784318315</v>
      </c>
      <c r="G366" s="28">
        <f ca="1">IF(F366&lt;=('Ejercicio 3 - TIR'!$D$18-'Ejercicio 3 - TIR'!$C$18)/('Ejercicio 3 - TIR'!$E$18-'Ejercicio 3 - TIR'!$C$18),'Ejercicio 3 - TIR'!$C$18+SQRT(('Ejercicio 3 - TIR'!$E$18-'Ejercicio 3 - TIR'!$C$18)*('Ejercicio 3 - TIR'!$D$18-'Ejercicio 3 - TIR'!$C$18)*F366),'Ejercicio 3 - TIR'!$E$18-SQRT(('Ejercicio 3 - TIR'!$E$18-'Ejercicio 3 - TIR'!$C$18)*('Ejercicio 3 - TIR'!$E$18-'Ejercicio 3 - TIR'!$D$18)*(1-F366)))</f>
        <v>34570.0019308253</v>
      </c>
      <c r="H366" s="27">
        <f ca="1" t="shared" ref="H366:L366" si="2717">RAND()</f>
        <v>0.111912612048532</v>
      </c>
      <c r="I366" s="28">
        <f ca="1">IF(H366&lt;=('Ejercicio 3 - TIR'!$D$18-'Ejercicio 3 - TIR'!$C$18)/('Ejercicio 3 - TIR'!$E$18-'Ejercicio 3 - TIR'!$C$18),'Ejercicio 3 - TIR'!$C$18+SQRT(('Ejercicio 3 - TIR'!$E$18-'Ejercicio 3 - TIR'!$C$18)*('Ejercicio 3 - TIR'!$D$18-'Ejercicio 3 - TIR'!$C$18)*H366),'Ejercicio 3 - TIR'!$E$18-SQRT(('Ejercicio 3 - TIR'!$E$18-'Ejercicio 3 - TIR'!$C$18)*('Ejercicio 3 - TIR'!$E$18-'Ejercicio 3 - TIR'!$D$18)*(1-H366)))</f>
        <v>34097.1809585714</v>
      </c>
      <c r="J366" s="27">
        <f ca="1" t="shared" si="2717"/>
        <v>0.802765990783723</v>
      </c>
      <c r="K366" s="28">
        <f ca="1">IF(J366&lt;=('Ejercicio 3 - TIR'!$D$18-'Ejercicio 3 - TIR'!$C$18)/('Ejercicio 3 - TIR'!$E$18-'Ejercicio 3 - TIR'!$C$18),'Ejercicio 3 - TIR'!$C$18+SQRT(('Ejercicio 3 - TIR'!$E$18-'Ejercicio 3 - TIR'!$C$18)*('Ejercicio 3 - TIR'!$D$18-'Ejercicio 3 - TIR'!$C$18)*J366),'Ejercicio 3 - TIR'!$E$18-SQRT(('Ejercicio 3 - TIR'!$E$18-'Ejercicio 3 - TIR'!$C$18)*('Ejercicio 3 - TIR'!$E$18-'Ejercicio 3 - TIR'!$D$18)*(1-J366)))</f>
        <v>41153.8914873315</v>
      </c>
      <c r="L366" s="27">
        <f ca="1" t="shared" si="2717"/>
        <v>0.621400048247984</v>
      </c>
      <c r="M366" s="28">
        <f ca="1">IF(L366&lt;=('Ejercicio 3 - TIR'!$D$18-'Ejercicio 3 - TIR'!$C$18)/('Ejercicio 3 - TIR'!$E$18-'Ejercicio 3 - TIR'!$C$18),'Ejercicio 3 - TIR'!$C$18+SQRT(('Ejercicio 3 - TIR'!$E$18-'Ejercicio 3 - TIR'!$C$18)*('Ejercicio 3 - TIR'!$D$18-'Ejercicio 3 - TIR'!$C$18)*L366),'Ejercicio 3 - TIR'!$E$18-SQRT(('Ejercicio 3 - TIR'!$E$18-'Ejercicio 3 - TIR'!$C$18)*('Ejercicio 3 - TIR'!$E$18-'Ejercicio 3 - TIR'!$D$18)*(1-L366)))</f>
        <v>39654.5329890781</v>
      </c>
      <c r="N366" s="27">
        <f ca="1" t="shared" ref="N366:R366" si="2718">RAND()</f>
        <v>0.59427849595042</v>
      </c>
      <c r="O366" s="28">
        <f ca="1">IF(N366&lt;=('Ejercicio 3 - TIR'!$D$18-'Ejercicio 3 - TIR'!$C$18)/('Ejercicio 3 - TIR'!$E$18-'Ejercicio 3 - TIR'!$C$18),'Ejercicio 3 - TIR'!$C$18+SQRT(('Ejercicio 3 - TIR'!$E$18-'Ejercicio 3 - TIR'!$C$18)*('Ejercicio 3 - TIR'!$D$18-'Ejercicio 3 - TIR'!$C$18)*N366),'Ejercicio 3 - TIR'!$E$18-SQRT(('Ejercicio 3 - TIR'!$E$18-'Ejercicio 3 - TIR'!$C$18)*('Ejercicio 3 - TIR'!$E$18-'Ejercicio 3 - TIR'!$D$18)*(1-N366)))</f>
        <v>39441.4921698089</v>
      </c>
      <c r="P366" s="27">
        <f ca="1" t="shared" si="2718"/>
        <v>0.903125271548508</v>
      </c>
      <c r="Q366" s="29">
        <f ca="1">IF(P366&lt;=('Ejercicio 3 - TIR'!$D$22-'Ejercicio 3 - TIR'!$C$22)/('Ejercicio 3 - TIR'!$E$22-'Ejercicio 3 - TIR'!$C$22),'Ejercicio 3 - TIR'!$C$22+SQRT(('Ejercicio 3 - TIR'!$E$22-'Ejercicio 3 - TIR'!$C$22)*('Ejercicio 3 - TIR'!$D$22-'Ejercicio 3 - TIR'!$C$22)*P366),'Ejercicio 3 - TIR'!$E$22-SQRT(('Ejercicio 3 - TIR'!$E$22-'Ejercicio 3 - TIR'!$C$22)*('Ejercicio 3 - TIR'!$E$22-'Ejercicio 3 - TIR'!$D$22)*(1-P366)))</f>
        <v>0.166794905861271</v>
      </c>
      <c r="R366" s="27">
        <f ca="1" t="shared" si="2718"/>
        <v>0.1593037218467</v>
      </c>
      <c r="S366" s="29">
        <f ca="1">IF(R366&lt;=('Ejercicio 3 - TIR'!$D$23-'Ejercicio 3 - TIR'!$C$23)/('Ejercicio 3 - TIR'!$E$23-'Ejercicio 3 - TIR'!$C$23),'Ejercicio 3 - TIR'!$C$23+SQRT(('Ejercicio 3 - TIR'!$E$23-'Ejercicio 3 - TIR'!$C$23)*('Ejercicio 3 - TIR'!$D$23-'Ejercicio 3 - TIR'!$C$23)*R366),'Ejercicio 3 - TIR'!$E$23-SQRT(('Ejercicio 3 - TIR'!$E$23-'Ejercicio 3 - TIR'!$C$23)*('Ejercicio 3 - TIR'!$E$23-'Ejercicio 3 - TIR'!$D$23)*(1-R366)))</f>
        <v>0.136933596762769</v>
      </c>
      <c r="T366" s="27">
        <f ca="1" t="shared" ref="T366:X366" si="2719">RAND()</f>
        <v>0.764034770540553</v>
      </c>
      <c r="U366" s="29">
        <f ca="1">IF(T366&lt;=('Ejercicio 3 - TIR'!$D$24-'Ejercicio 3 - TIR'!$C$24)/('Ejercicio 3 - TIR'!$E$24-'Ejercicio 3 - TIR'!$C$24),'Ejercicio 3 - TIR'!$C$24+SQRT(('Ejercicio 3 - TIR'!$E$24-'Ejercicio 3 - TIR'!$C$24)*('Ejercicio 3 - TIR'!$D$24-'Ejercicio 3 - TIR'!$C$24)*T366),'Ejercicio 3 - TIR'!$E$24-SQRT(('Ejercicio 3 - TIR'!$E$24-'Ejercicio 3 - TIR'!$C$24)*('Ejercicio 3 - TIR'!$E$24-'Ejercicio 3 - TIR'!$D$24)*(1-T366)))</f>
        <v>0.194295863319566</v>
      </c>
      <c r="V366" s="27">
        <f ca="1" t="shared" si="2719"/>
        <v>0.421476301384058</v>
      </c>
      <c r="W366" s="29">
        <f ca="1">IF(V366&lt;=('Ejercicio 3 - TIR'!$D$25-'Ejercicio 3 - TIR'!$C$25)/('Ejercicio 3 - TIR'!$E$25-'Ejercicio 3 - TIR'!$C$25),'Ejercicio 3 - TIR'!$C$25+SQRT(('Ejercicio 3 - TIR'!$E$25-'Ejercicio 3 - TIR'!$C$25)*('Ejercicio 3 - TIR'!$D$25-'Ejercicio 3 - TIR'!$C$25)*V366),'Ejercicio 3 - TIR'!$E$25-SQRT(('Ejercicio 3 - TIR'!$E$25-'Ejercicio 3 - TIR'!$C$25)*('Ejercicio 3 - TIR'!$E$25-'Ejercicio 3 - TIR'!$D$25)*(1-V366)))</f>
        <v>0.205001856203219</v>
      </c>
      <c r="X366" s="27">
        <f ca="1" t="shared" si="2719"/>
        <v>0.0796544646046575</v>
      </c>
      <c r="Y366" s="29">
        <f ca="1">IF(X366&lt;=('Ejercicio 3 - TIR'!$D$26-'Ejercicio 3 - TIR'!$C$26)/('Ejercicio 3 - TIR'!$E$26-'Ejercicio 3 - TIR'!$C$26),'Ejercicio 3 - TIR'!$C$26+SQRT(('Ejercicio 3 - TIR'!$E$26-'Ejercicio 3 - TIR'!$C$26)*('Ejercicio 3 - TIR'!$D$26-'Ejercicio 3 - TIR'!$C$26)*X366),'Ejercicio 3 - TIR'!$E$26-SQRT(('Ejercicio 3 - TIR'!$E$26-'Ejercicio 3 - TIR'!$C$26)*('Ejercicio 3 - TIR'!$E$26-'Ejercicio 3 - TIR'!$D$26)*(1-X366)))</f>
        <v>0.204665164657534</v>
      </c>
      <c r="Z366" s="27">
        <f ca="1" t="shared" si="2384"/>
        <v>1.16679490586127</v>
      </c>
      <c r="AA366" s="27">
        <f ca="1" t="shared" si="2385"/>
        <v>1.32656832900533</v>
      </c>
      <c r="AB366" s="27">
        <f ca="1" t="shared" si="2386"/>
        <v>1.58431506774182</v>
      </c>
      <c r="AC366" s="27">
        <f ca="1" t="shared" si="2387"/>
        <v>1.90910259743962</v>
      </c>
      <c r="AD366" s="27">
        <f ca="1" t="shared" si="2388"/>
        <v>2.29982939489272</v>
      </c>
      <c r="AE366" s="26">
        <f ca="1" t="shared" si="2389"/>
        <v>5036.14504462401</v>
      </c>
      <c r="AF366" s="26">
        <f ca="1" t="shared" si="2390"/>
        <v>5725.76249940337</v>
      </c>
      <c r="AG366" s="26">
        <f ca="1" t="shared" si="2391"/>
        <v>6838.25446738774</v>
      </c>
      <c r="AH366" s="26">
        <f ca="1" t="shared" si="2392"/>
        <v>8240.10932639218</v>
      </c>
      <c r="AI366" s="26">
        <f ca="1" t="shared" si="2393"/>
        <v>9926.57265847432</v>
      </c>
      <c r="AJ366" s="28">
        <f ca="1" t="shared" si="2394"/>
        <v>40336.1021485013</v>
      </c>
      <c r="AK366" s="28">
        <f ca="1" t="shared" si="2395"/>
        <v>45232.2403680044</v>
      </c>
      <c r="AL366" s="28">
        <f ca="1" t="shared" si="2396"/>
        <v>65200.730379591</v>
      </c>
      <c r="AM366" s="28">
        <f ca="1" t="shared" si="2397"/>
        <v>75704.571929704</v>
      </c>
      <c r="AN366" s="28">
        <f ca="1" t="shared" si="2398"/>
        <v>90708.7030705576</v>
      </c>
      <c r="AO366" s="28">
        <f ca="1">C366/'Ejercicio 3 - TIR'!$D$7</f>
        <v>16839.9563549507</v>
      </c>
      <c r="AP366" s="28">
        <f ca="1" t="shared" si="2399"/>
        <v>23496.1457935506</v>
      </c>
      <c r="AQ366" s="28">
        <f ca="1" t="shared" si="2400"/>
        <v>28392.2840130537</v>
      </c>
      <c r="AR366" s="28">
        <f ca="1" t="shared" si="2401"/>
        <v>48360.7740246403</v>
      </c>
      <c r="AS366" s="28">
        <f ca="1" t="shared" si="2402"/>
        <v>58864.6155747533</v>
      </c>
      <c r="AT366" s="28">
        <f ca="1" t="shared" si="2403"/>
        <v>73868.7467156069</v>
      </c>
      <c r="AU366" s="28">
        <f ca="1">AP366*'Ejercicio 3 - TIR'!$D$5</f>
        <v>11748.0728967753</v>
      </c>
      <c r="AV366" s="28">
        <f ca="1">AQ366*'Ejercicio 3 - TIR'!$D$5</f>
        <v>14196.1420065269</v>
      </c>
      <c r="AW366" s="28">
        <f ca="1">AR366*'Ejercicio 3 - TIR'!$D$5</f>
        <v>24180.3870123201</v>
      </c>
      <c r="AX366" s="28">
        <f ca="1">AS366*'Ejercicio 3 - TIR'!$D$5</f>
        <v>29432.3077873766</v>
      </c>
      <c r="AY366" s="28">
        <f ca="1">AT366*'Ejercicio 3 - TIR'!$D$5</f>
        <v>36934.3733578034</v>
      </c>
      <c r="AZ366" s="28">
        <f ca="1" t="shared" ref="AZ366:BD366" si="2720">AJ366-AU366-AE366</f>
        <v>23551.884207102</v>
      </c>
      <c r="BA366" s="28">
        <f ca="1" t="shared" si="2720"/>
        <v>25310.3358620742</v>
      </c>
      <c r="BB366" s="28">
        <f ca="1" t="shared" si="2720"/>
        <v>34182.0888998831</v>
      </c>
      <c r="BC366" s="28">
        <f ca="1" t="shared" si="2720"/>
        <v>38032.1548159352</v>
      </c>
      <c r="BD366" s="28">
        <f ca="1" t="shared" si="2720"/>
        <v>43847.7570542798</v>
      </c>
      <c r="BE366" s="28">
        <f ca="1" t="shared" ref="BE366:BI366" si="2721">AZ366/Z366</f>
        <v>20185.110586952</v>
      </c>
      <c r="BF366" s="28">
        <f ca="1" t="shared" si="2721"/>
        <v>19079.5568601069</v>
      </c>
      <c r="BG366" s="28">
        <f ca="1" t="shared" si="2721"/>
        <v>21575.3101108886</v>
      </c>
      <c r="BH366" s="28">
        <f ca="1" t="shared" si="2721"/>
        <v>19921.4829349359</v>
      </c>
      <c r="BI366" s="28">
        <f ca="1" t="shared" si="2721"/>
        <v>19065.6564141903</v>
      </c>
      <c r="BJ366" s="28">
        <f ca="1" t="shared" si="2406"/>
        <v>69440.2167186266</v>
      </c>
      <c r="BK366" s="28">
        <f ca="1" t="shared" si="2407"/>
        <v>38729.0266338261</v>
      </c>
      <c r="BL366" s="28">
        <f ca="1" t="shared" si="2408"/>
        <v>108169.243352453</v>
      </c>
      <c r="BM366" s="28">
        <f ca="1">BK366*'Ejercicio 3 - TIR'!$D$5</f>
        <v>19364.5133169131</v>
      </c>
      <c r="BN366" s="28">
        <f ca="1" t="shared" si="2409"/>
        <v>88804.7300355397</v>
      </c>
      <c r="BO366" s="28">
        <f ca="1" t="shared" si="2410"/>
        <v>38613.6163981338</v>
      </c>
      <c r="BP366" s="28">
        <f ca="1" t="shared" si="2411"/>
        <v>-114393.419995412</v>
      </c>
      <c r="BQ366" s="28">
        <f ca="1" t="shared" ref="BQ366:BT366" si="2722">BE366</f>
        <v>20185.110586952</v>
      </c>
      <c r="BR366" s="28">
        <f ca="1" t="shared" si="2722"/>
        <v>19079.5568601069</v>
      </c>
      <c r="BS366" s="28">
        <f ca="1" t="shared" si="2722"/>
        <v>21575.3101108886</v>
      </c>
      <c r="BT366" s="28">
        <f ca="1" t="shared" si="2722"/>
        <v>19921.4829349359</v>
      </c>
      <c r="BU366" s="28">
        <f ca="1" t="shared" si="2413"/>
        <v>57679.2728123241</v>
      </c>
      <c r="BV366" s="30">
        <f ca="1" t="shared" si="2414"/>
        <v>5.62601987151887</v>
      </c>
    </row>
    <row r="367" ht="15" customHeight="1" spans="1:74">
      <c r="A367" s="26">
        <v>366</v>
      </c>
      <c r="B367" s="27">
        <f ca="1" t="shared" ref="B367:F367" si="2723">RAND()</f>
        <v>0.744715455981526</v>
      </c>
      <c r="C367" s="28">
        <f ca="1">IF(B367&lt;=('Ejercicio 3 - TIR'!$D$13-'Ejercicio 3 - TIR'!$C$13)/('Ejercicio 3 - TIR'!$E$13-'Ejercicio 3 - TIR'!$C$13),'Ejercicio 3 - TIR'!$C$13+SQRT(('Ejercicio 3 - TIR'!$E$13-'Ejercicio 3 - TIR'!$C$13)*('Ejercicio 3 - TIR'!$D$13-'Ejercicio 3 - TIR'!$C$13)*B367),'Ejercicio 3 - TIR'!$E$13-SQRT(('Ejercicio 3 - TIR'!$E$13-'Ejercicio 3 - TIR'!$C$13)*('Ejercicio 3 - TIR'!$E$13-'Ejercicio 3 - TIR'!$D$13)*(1-B367)))</f>
        <v>82497.3872572644</v>
      </c>
      <c r="D367" s="27">
        <f ca="1" t="shared" si="2723"/>
        <v>0.060440884132628</v>
      </c>
      <c r="E367" s="28">
        <f ca="1">IF(D367&lt;=('Ejercicio 3 - TIR'!$D$14-'Ejercicio 3 - TIR'!$C$14)/('Ejercicio 3 - TIR'!$E$14-'Ejercicio 3 - TIR'!$C$14),'Ejercicio 3 - TIR'!$C$14+SQRT(('Ejercicio 3 - TIR'!$E$14-'Ejercicio 3 - TIR'!$C$14)*('Ejercicio 3 - TIR'!$D$14-'Ejercicio 3 - TIR'!$C$14)*D367),'Ejercicio 3 - TIR'!$E$14-SQRT(('Ejercicio 3 - TIR'!$E$14-'Ejercicio 3 - TIR'!$C$14)*('Ejercicio 3 - TIR'!$E$14-'Ejercicio 3 - TIR'!$D$14)*(1-D367)))</f>
        <v>27129.0998825671</v>
      </c>
      <c r="F367" s="27">
        <f ca="1" t="shared" si="2723"/>
        <v>0.723136256245714</v>
      </c>
      <c r="G367" s="28">
        <f ca="1">IF(F367&lt;=('Ejercicio 3 - TIR'!$D$18-'Ejercicio 3 - TIR'!$C$18)/('Ejercicio 3 - TIR'!$E$18-'Ejercicio 3 - TIR'!$C$18),'Ejercicio 3 - TIR'!$C$18+SQRT(('Ejercicio 3 - TIR'!$E$18-'Ejercicio 3 - TIR'!$C$18)*('Ejercicio 3 - TIR'!$D$18-'Ejercicio 3 - TIR'!$C$18)*F367),'Ejercicio 3 - TIR'!$E$18-SQRT(('Ejercicio 3 - TIR'!$E$18-'Ejercicio 3 - TIR'!$C$18)*('Ejercicio 3 - TIR'!$E$18-'Ejercicio 3 - TIR'!$D$18)*(1-F367)))</f>
        <v>40443.1610976938</v>
      </c>
      <c r="H367" s="27">
        <f ca="1" t="shared" ref="H367:L367" si="2724">RAND()</f>
        <v>0.499334575626283</v>
      </c>
      <c r="I367" s="28">
        <f ca="1">IF(H367&lt;=('Ejercicio 3 - TIR'!$D$18-'Ejercicio 3 - TIR'!$C$18)/('Ejercicio 3 - TIR'!$E$18-'Ejercicio 3 - TIR'!$C$18),'Ejercicio 3 - TIR'!$C$18+SQRT(('Ejercicio 3 - TIR'!$E$18-'Ejercicio 3 - TIR'!$C$18)*('Ejercicio 3 - TIR'!$D$18-'Ejercicio 3 - TIR'!$C$18)*H367),'Ejercicio 3 - TIR'!$E$18-SQRT(('Ejercicio 3 - TIR'!$E$18-'Ejercicio 3 - TIR'!$C$18)*('Ejercicio 3 - TIR'!$E$18-'Ejercicio 3 - TIR'!$D$18)*(1-H367)))</f>
        <v>38654.4893751129</v>
      </c>
      <c r="J367" s="27">
        <f ca="1" t="shared" si="2724"/>
        <v>0.0119126191683119</v>
      </c>
      <c r="K367" s="28">
        <f ca="1">IF(J367&lt;=('Ejercicio 3 - TIR'!$D$18-'Ejercicio 3 - TIR'!$C$18)/('Ejercicio 3 - TIR'!$E$18-'Ejercicio 3 - TIR'!$C$18),'Ejercicio 3 - TIR'!$C$18+SQRT(('Ejercicio 3 - TIR'!$E$18-'Ejercicio 3 - TIR'!$C$18)*('Ejercicio 3 - TIR'!$D$18-'Ejercicio 3 - TIR'!$C$18)*J367),'Ejercicio 3 - TIR'!$E$18-SQRT(('Ejercicio 3 - TIR'!$E$18-'Ejercicio 3 - TIR'!$C$18)*('Ejercicio 3 - TIR'!$E$18-'Ejercicio 3 - TIR'!$D$18)*(1-J367)))</f>
        <v>31336.747124645</v>
      </c>
      <c r="L367" s="27">
        <f ca="1" t="shared" si="2724"/>
        <v>0.9904496635884</v>
      </c>
      <c r="M367" s="28">
        <f ca="1">IF(L367&lt;=('Ejercicio 3 - TIR'!$D$18-'Ejercicio 3 - TIR'!$C$18)/('Ejercicio 3 - TIR'!$E$18-'Ejercicio 3 - TIR'!$C$18),'Ejercicio 3 - TIR'!$C$18+SQRT(('Ejercicio 3 - TIR'!$E$18-'Ejercicio 3 - TIR'!$C$18)*('Ejercicio 3 - TIR'!$D$18-'Ejercicio 3 - TIR'!$C$18)*L367),'Ejercicio 3 - TIR'!$E$18-SQRT(('Ejercicio 3 - TIR'!$E$18-'Ejercicio 3 - TIR'!$C$18)*('Ejercicio 3 - TIR'!$E$18-'Ejercicio 3 - TIR'!$D$18)*(1-L367)))</f>
        <v>44153.6695498389</v>
      </c>
      <c r="N367" s="27">
        <f ca="1" t="shared" ref="N367:R367" si="2725">RAND()</f>
        <v>0.510359776979023</v>
      </c>
      <c r="O367" s="28">
        <f ca="1">IF(N367&lt;=('Ejercicio 3 - TIR'!$D$18-'Ejercicio 3 - TIR'!$C$18)/('Ejercicio 3 - TIR'!$E$18-'Ejercicio 3 - TIR'!$C$18),'Ejercicio 3 - TIR'!$C$18+SQRT(('Ejercicio 3 - TIR'!$E$18-'Ejercicio 3 - TIR'!$C$18)*('Ejercicio 3 - TIR'!$D$18-'Ejercicio 3 - TIR'!$C$18)*N367),'Ejercicio 3 - TIR'!$E$18-SQRT(('Ejercicio 3 - TIR'!$E$18-'Ejercicio 3 - TIR'!$C$18)*('Ejercicio 3 - TIR'!$E$18-'Ejercicio 3 - TIR'!$D$18)*(1-N367)))</f>
        <v>38749.5123605178</v>
      </c>
      <c r="P367" s="27">
        <f ca="1" t="shared" si="2725"/>
        <v>0.0414446509547943</v>
      </c>
      <c r="Q367" s="29">
        <f ca="1">IF(P367&lt;=('Ejercicio 3 - TIR'!$D$22-'Ejercicio 3 - TIR'!$C$22)/('Ejercicio 3 - TIR'!$E$22-'Ejercicio 3 - TIR'!$C$22),'Ejercicio 3 - TIR'!$C$22+SQRT(('Ejercicio 3 - TIR'!$E$22-'Ejercicio 3 - TIR'!$C$22)*('Ejercicio 3 - TIR'!$D$22-'Ejercicio 3 - TIR'!$C$22)*P367),'Ejercicio 3 - TIR'!$E$22-SQRT(('Ejercicio 3 - TIR'!$E$22-'Ejercicio 3 - TIR'!$C$22)*('Ejercicio 3 - TIR'!$E$22-'Ejercicio 3 - TIR'!$D$22)*(1-P367)))</f>
        <v>0.128637150671294</v>
      </c>
      <c r="R367" s="27">
        <f ca="1" t="shared" si="2725"/>
        <v>0.314827126123204</v>
      </c>
      <c r="S367" s="29">
        <f ca="1">IF(R367&lt;=('Ejercicio 3 - TIR'!$D$23-'Ejercicio 3 - TIR'!$C$23)/('Ejercicio 3 - TIR'!$E$23-'Ejercicio 3 - TIR'!$C$23),'Ejercicio 3 - TIR'!$C$23+SQRT(('Ejercicio 3 - TIR'!$E$23-'Ejercicio 3 - TIR'!$C$23)*('Ejercicio 3 - TIR'!$D$23-'Ejercicio 3 - TIR'!$C$23)*R367),'Ejercicio 3 - TIR'!$E$23-SQRT(('Ejercicio 3 - TIR'!$E$23-'Ejercicio 3 - TIR'!$C$23)*('Ejercicio 3 - TIR'!$E$23-'Ejercicio 3 - TIR'!$D$23)*(1-R367)))</f>
        <v>0.143805226884484</v>
      </c>
      <c r="T367" s="27">
        <f ca="1" t="shared" ref="T367:X367" si="2726">RAND()</f>
        <v>0.659620727215043</v>
      </c>
      <c r="U367" s="29">
        <f ca="1">IF(T367&lt;=('Ejercicio 3 - TIR'!$D$24-'Ejercicio 3 - TIR'!$C$24)/('Ejercicio 3 - TIR'!$E$24-'Ejercicio 3 - TIR'!$C$24),'Ejercicio 3 - TIR'!$C$24+SQRT(('Ejercicio 3 - TIR'!$E$24-'Ejercicio 3 - TIR'!$C$24)*('Ejercicio 3 - TIR'!$D$24-'Ejercicio 3 - TIR'!$C$24)*T367),'Ejercicio 3 - TIR'!$E$24-SQRT(('Ejercicio 3 - TIR'!$E$24-'Ejercicio 3 - TIR'!$C$24)*('Ejercicio 3 - TIR'!$E$24-'Ejercicio 3 - TIR'!$D$24)*(1-T367)))</f>
        <v>0.189128298333298</v>
      </c>
      <c r="V367" s="27">
        <f ca="1" t="shared" si="2726"/>
        <v>0.431143039983722</v>
      </c>
      <c r="W367" s="29">
        <f ca="1">IF(V367&lt;=('Ejercicio 3 - TIR'!$D$25-'Ejercicio 3 - TIR'!$C$25)/('Ejercicio 3 - TIR'!$E$25-'Ejercicio 3 - TIR'!$C$25),'Ejercicio 3 - TIR'!$C$25+SQRT(('Ejercicio 3 - TIR'!$E$25-'Ejercicio 3 - TIR'!$C$25)*('Ejercicio 3 - TIR'!$D$25-'Ejercicio 3 - TIR'!$C$25)*V367),'Ejercicio 3 - TIR'!$E$25-SQRT(('Ejercicio 3 - TIR'!$E$25-'Ejercicio 3 - TIR'!$C$25)*('Ejercicio 3 - TIR'!$E$25-'Ejercicio 3 - TIR'!$D$25)*(1-V367)))</f>
        <v>0.205379384136288</v>
      </c>
      <c r="X367" s="27">
        <f ca="1" t="shared" si="2726"/>
        <v>0.933139627681676</v>
      </c>
      <c r="Y367" s="29">
        <f ca="1">IF(X367&lt;=('Ejercicio 3 - TIR'!$D$26-'Ejercicio 3 - TIR'!$C$26)/('Ejercicio 3 - TIR'!$E$26-'Ejercicio 3 - TIR'!$C$26),'Ejercicio 3 - TIR'!$C$26+SQRT(('Ejercicio 3 - TIR'!$E$26-'Ejercicio 3 - TIR'!$C$26)*('Ejercicio 3 - TIR'!$D$26-'Ejercicio 3 - TIR'!$C$26)*X367),'Ejercicio 3 - TIR'!$E$26-SQRT(('Ejercicio 3 - TIR'!$E$26-'Ejercicio 3 - TIR'!$C$26)*('Ejercicio 3 - TIR'!$E$26-'Ejercicio 3 - TIR'!$D$26)*(1-X367)))</f>
        <v>0.260998789235447</v>
      </c>
      <c r="Z367" s="27">
        <f ca="1" t="shared" si="2384"/>
        <v>1.12863715067129</v>
      </c>
      <c r="AA367" s="27">
        <f ca="1" t="shared" si="2385"/>
        <v>1.29094107219384</v>
      </c>
      <c r="AB367" s="27">
        <f ca="1" t="shared" si="2386"/>
        <v>1.53509456042642</v>
      </c>
      <c r="AC367" s="27">
        <f ca="1" t="shared" si="2387"/>
        <v>1.85037133583776</v>
      </c>
      <c r="AD367" s="27">
        <f ca="1" t="shared" si="2388"/>
        <v>2.3333160141274</v>
      </c>
      <c r="AE367" s="26">
        <f ca="1" t="shared" si="2389"/>
        <v>3489.81010917036</v>
      </c>
      <c r="AF367" s="26">
        <f ca="1" t="shared" si="2390"/>
        <v>3991.66304370337</v>
      </c>
      <c r="AG367" s="26">
        <f ca="1" t="shared" si="2391"/>
        <v>4746.5994826789</v>
      </c>
      <c r="AH367" s="26">
        <f ca="1" t="shared" si="2392"/>
        <v>5721.45316117311</v>
      </c>
      <c r="AI367" s="26">
        <f ca="1" t="shared" si="2393"/>
        <v>7214.74550890661</v>
      </c>
      <c r="AJ367" s="28">
        <f ca="1" t="shared" si="2394"/>
        <v>45645.6541054412</v>
      </c>
      <c r="AK367" s="28">
        <f ca="1" t="shared" si="2395"/>
        <v>49900.6679590135</v>
      </c>
      <c r="AL367" s="28">
        <f ca="1" t="shared" si="2396"/>
        <v>48104.8700525009</v>
      </c>
      <c r="AM367" s="28">
        <f ca="1" t="shared" si="2397"/>
        <v>81700.6845070745</v>
      </c>
      <c r="AN367" s="28">
        <f ca="1" t="shared" si="2398"/>
        <v>90414.8577304237</v>
      </c>
      <c r="AO367" s="28">
        <f ca="1">C367/'Ejercicio 3 - TIR'!$D$7</f>
        <v>16499.4774514529</v>
      </c>
      <c r="AP367" s="28">
        <f ca="1" t="shared" si="2399"/>
        <v>29146.1766539883</v>
      </c>
      <c r="AQ367" s="28">
        <f ca="1" t="shared" si="2400"/>
        <v>33401.1905075607</v>
      </c>
      <c r="AR367" s="28">
        <f ca="1" t="shared" si="2401"/>
        <v>31605.392601048</v>
      </c>
      <c r="AS367" s="28">
        <f ca="1" t="shared" si="2402"/>
        <v>65201.2070556216</v>
      </c>
      <c r="AT367" s="28">
        <f ca="1" t="shared" si="2403"/>
        <v>73915.3802789708</v>
      </c>
      <c r="AU367" s="28">
        <f ca="1">AP367*'Ejercicio 3 - TIR'!$D$5</f>
        <v>14573.0883269942</v>
      </c>
      <c r="AV367" s="28">
        <f ca="1">AQ367*'Ejercicio 3 - TIR'!$D$5</f>
        <v>16700.5952537803</v>
      </c>
      <c r="AW367" s="28">
        <f ca="1">AR367*'Ejercicio 3 - TIR'!$D$5</f>
        <v>15802.696300524</v>
      </c>
      <c r="AX367" s="28">
        <f ca="1">AS367*'Ejercicio 3 - TIR'!$D$5</f>
        <v>32600.6035278108</v>
      </c>
      <c r="AY367" s="28">
        <f ca="1">AT367*'Ejercicio 3 - TIR'!$D$5</f>
        <v>36957.6901394854</v>
      </c>
      <c r="AZ367" s="28">
        <f ca="1" t="shared" ref="AZ367:BD367" si="2727">AJ367-AU367-AE367</f>
        <v>27582.7556692767</v>
      </c>
      <c r="BA367" s="28">
        <f ca="1" t="shared" si="2727"/>
        <v>29208.4096615299</v>
      </c>
      <c r="BB367" s="28">
        <f ca="1" t="shared" si="2727"/>
        <v>27555.574269298</v>
      </c>
      <c r="BC367" s="28">
        <f ca="1" t="shared" si="2727"/>
        <v>43378.6278180906</v>
      </c>
      <c r="BD367" s="28">
        <f ca="1" t="shared" si="2727"/>
        <v>46242.4220820317</v>
      </c>
      <c r="BE367" s="28">
        <f ca="1" t="shared" ref="BE367:BI367" si="2728">AZ367/Z367</f>
        <v>24438.9932166161</v>
      </c>
      <c r="BF367" s="28">
        <f ca="1" t="shared" si="2728"/>
        <v>22625.6723026813</v>
      </c>
      <c r="BG367" s="28">
        <f ca="1" t="shared" si="2728"/>
        <v>17950.4083850337</v>
      </c>
      <c r="BH367" s="28">
        <f ca="1" t="shared" si="2728"/>
        <v>23443.2013606884</v>
      </c>
      <c r="BI367" s="28">
        <f ca="1" t="shared" si="2728"/>
        <v>19818.3279941724</v>
      </c>
      <c r="BJ367" s="28">
        <f ca="1" t="shared" si="2406"/>
        <v>63300.7632048554</v>
      </c>
      <c r="BK367" s="28">
        <f ca="1" t="shared" si="2407"/>
        <v>38498.4949622089</v>
      </c>
      <c r="BL367" s="28">
        <f ca="1" t="shared" si="2408"/>
        <v>101799.258167064</v>
      </c>
      <c r="BM367" s="28">
        <f ca="1">BK367*'Ejercicio 3 - TIR'!$D$5</f>
        <v>19249.2474811045</v>
      </c>
      <c r="BN367" s="28">
        <f ca="1" t="shared" si="2409"/>
        <v>82550.0106859599</v>
      </c>
      <c r="BO367" s="28">
        <f ca="1" t="shared" si="2410"/>
        <v>35378.8386082935</v>
      </c>
      <c r="BP367" s="28">
        <f ca="1" t="shared" si="2411"/>
        <v>-109626.487139832</v>
      </c>
      <c r="BQ367" s="28">
        <f ca="1" t="shared" ref="BQ367:BT367" si="2729">BE367</f>
        <v>24438.9932166161</v>
      </c>
      <c r="BR367" s="28">
        <f ca="1" t="shared" si="2729"/>
        <v>22625.6723026813</v>
      </c>
      <c r="BS367" s="28">
        <f ca="1" t="shared" si="2729"/>
        <v>17950.4083850337</v>
      </c>
      <c r="BT367" s="28">
        <f ca="1" t="shared" si="2729"/>
        <v>23443.2013606884</v>
      </c>
      <c r="BU367" s="28">
        <f ca="1" t="shared" si="2413"/>
        <v>55197.1666024659</v>
      </c>
      <c r="BV367" s="30">
        <f ca="1" t="shared" si="2414"/>
        <v>8.43749495213071</v>
      </c>
    </row>
    <row r="368" ht="15" customHeight="1" spans="1:74">
      <c r="A368" s="26">
        <v>367</v>
      </c>
      <c r="B368" s="27">
        <f ca="1" t="shared" ref="B368:F368" si="2730">RAND()</f>
        <v>0.6233307304266</v>
      </c>
      <c r="C368" s="28">
        <f ca="1">IF(B368&lt;=('Ejercicio 3 - TIR'!$D$13-'Ejercicio 3 - TIR'!$C$13)/('Ejercicio 3 - TIR'!$E$13-'Ejercicio 3 - TIR'!$C$13),'Ejercicio 3 - TIR'!$C$13+SQRT(('Ejercicio 3 - TIR'!$E$13-'Ejercicio 3 - TIR'!$C$13)*('Ejercicio 3 - TIR'!$D$13-'Ejercicio 3 - TIR'!$C$13)*B368),'Ejercicio 3 - TIR'!$E$13-SQRT(('Ejercicio 3 - TIR'!$E$13-'Ejercicio 3 - TIR'!$C$13)*('Ejercicio 3 - TIR'!$E$13-'Ejercicio 3 - TIR'!$D$13)*(1-B368)))</f>
        <v>78739.6349163971</v>
      </c>
      <c r="D368" s="27">
        <f ca="1" t="shared" si="2730"/>
        <v>0.783312939968954</v>
      </c>
      <c r="E368" s="28">
        <f ca="1">IF(D368&lt;=('Ejercicio 3 - TIR'!$D$14-'Ejercicio 3 - TIR'!$C$14)/('Ejercicio 3 - TIR'!$E$14-'Ejercicio 3 - TIR'!$C$14),'Ejercicio 3 - TIR'!$C$14+SQRT(('Ejercicio 3 - TIR'!$E$14-'Ejercicio 3 - TIR'!$C$14)*('Ejercicio 3 - TIR'!$D$14-'Ejercicio 3 - TIR'!$C$14)*D368),'Ejercicio 3 - TIR'!$E$14-SQRT(('Ejercicio 3 - TIR'!$E$14-'Ejercicio 3 - TIR'!$C$14)*('Ejercicio 3 - TIR'!$E$14-'Ejercicio 3 - TIR'!$D$14)*(1-D368)))</f>
        <v>34298.8545883606</v>
      </c>
      <c r="F368" s="27">
        <f ca="1" t="shared" si="2730"/>
        <v>0.217470857875286</v>
      </c>
      <c r="G368" s="28">
        <f ca="1">IF(F368&lt;=('Ejercicio 3 - TIR'!$D$18-'Ejercicio 3 - TIR'!$C$18)/('Ejercicio 3 - TIR'!$E$18-'Ejercicio 3 - TIR'!$C$18),'Ejercicio 3 - TIR'!$C$18+SQRT(('Ejercicio 3 - TIR'!$E$18-'Ejercicio 3 - TIR'!$C$18)*('Ejercicio 3 - TIR'!$D$18-'Ejercicio 3 - TIR'!$C$18)*F368),'Ejercicio 3 - TIR'!$E$18-SQRT(('Ejercicio 3 - TIR'!$E$18-'Ejercicio 3 - TIR'!$C$18)*('Ejercicio 3 - TIR'!$E$18-'Ejercicio 3 - TIR'!$D$18)*(1-F368)))</f>
        <v>35711.4471617352</v>
      </c>
      <c r="H368" s="27">
        <f ca="1" t="shared" ref="H368:L368" si="2731">RAND()</f>
        <v>0.498758414577058</v>
      </c>
      <c r="I368" s="28">
        <f ca="1">IF(H368&lt;=('Ejercicio 3 - TIR'!$D$18-'Ejercicio 3 - TIR'!$C$18)/('Ejercicio 3 - TIR'!$E$18-'Ejercicio 3 - TIR'!$C$18),'Ejercicio 3 - TIR'!$C$18+SQRT(('Ejercicio 3 - TIR'!$E$18-'Ejercicio 3 - TIR'!$C$18)*('Ejercicio 3 - TIR'!$D$18-'Ejercicio 3 - TIR'!$C$18)*H368),'Ejercicio 3 - TIR'!$E$18-SQRT(('Ejercicio 3 - TIR'!$E$18-'Ejercicio 3 - TIR'!$C$18)*('Ejercicio 3 - TIR'!$E$18-'Ejercicio 3 - TIR'!$D$18)*(1-H368)))</f>
        <v>38649.4949093319</v>
      </c>
      <c r="J368" s="27">
        <f ca="1" t="shared" si="2731"/>
        <v>0.782729640215527</v>
      </c>
      <c r="K368" s="28">
        <f ca="1">IF(J368&lt;=('Ejercicio 3 - TIR'!$D$18-'Ejercicio 3 - TIR'!$C$18)/('Ejercicio 3 - TIR'!$E$18-'Ejercicio 3 - TIR'!$C$18),'Ejercicio 3 - TIR'!$C$18+SQRT(('Ejercicio 3 - TIR'!$E$18-'Ejercicio 3 - TIR'!$C$18)*('Ejercicio 3 - TIR'!$D$18-'Ejercicio 3 - TIR'!$C$18)*J368),'Ejercicio 3 - TIR'!$E$18-SQRT(('Ejercicio 3 - TIR'!$E$18-'Ejercicio 3 - TIR'!$C$18)*('Ejercicio 3 - TIR'!$E$18-'Ejercicio 3 - TIR'!$D$18)*(1-J368)))</f>
        <v>40963.2591136121</v>
      </c>
      <c r="L368" s="27">
        <f ca="1" t="shared" si="2731"/>
        <v>0.521531140423343</v>
      </c>
      <c r="M368" s="28">
        <f ca="1">IF(L368&lt;=('Ejercicio 3 - TIR'!$D$18-'Ejercicio 3 - TIR'!$C$18)/('Ejercicio 3 - TIR'!$E$18-'Ejercicio 3 - TIR'!$C$18),'Ejercicio 3 - TIR'!$C$18+SQRT(('Ejercicio 3 - TIR'!$E$18-'Ejercicio 3 - TIR'!$C$18)*('Ejercicio 3 - TIR'!$D$18-'Ejercicio 3 - TIR'!$C$18)*L368),'Ejercicio 3 - TIR'!$E$18-SQRT(('Ejercicio 3 - TIR'!$E$18-'Ejercicio 3 - TIR'!$C$18)*('Ejercicio 3 - TIR'!$E$18-'Ejercicio 3 - TIR'!$D$18)*(1-L368)))</f>
        <v>38844.7538724094</v>
      </c>
      <c r="N368" s="27">
        <f ca="1" t="shared" ref="N368:R368" si="2732">RAND()</f>
        <v>0.500154139778213</v>
      </c>
      <c r="O368" s="28">
        <f ca="1">IF(N368&lt;=('Ejercicio 3 - TIR'!$D$18-'Ejercicio 3 - TIR'!$C$18)/('Ejercicio 3 - TIR'!$E$18-'Ejercicio 3 - TIR'!$C$18),'Ejercicio 3 - TIR'!$C$18+SQRT(('Ejercicio 3 - TIR'!$E$18-'Ejercicio 3 - TIR'!$C$18)*('Ejercicio 3 - TIR'!$D$18-'Ejercicio 3 - TIR'!$C$18)*N368),'Ejercicio 3 - TIR'!$E$18-SQRT(('Ejercicio 3 - TIR'!$E$18-'Ejercicio 3 - TIR'!$C$18)*('Ejercicio 3 - TIR'!$E$18-'Ejercicio 3 - TIR'!$D$18)*(1-N368)))</f>
        <v>38661.5888246171</v>
      </c>
      <c r="P368" s="27">
        <f ca="1" t="shared" si="2732"/>
        <v>0.341899187368234</v>
      </c>
      <c r="Q368" s="29">
        <f ca="1">IF(P368&lt;=('Ejercicio 3 - TIR'!$D$22-'Ejercicio 3 - TIR'!$C$22)/('Ejercicio 3 - TIR'!$E$22-'Ejercicio 3 - TIR'!$C$22),'Ejercicio 3 - TIR'!$C$22+SQRT(('Ejercicio 3 - TIR'!$E$22-'Ejercicio 3 - TIR'!$C$22)*('Ejercicio 3 - TIR'!$D$22-'Ejercicio 3 - TIR'!$C$22)*P368),'Ejercicio 3 - TIR'!$E$22-SQRT(('Ejercicio 3 - TIR'!$E$22-'Ejercicio 3 - TIR'!$C$22)*('Ejercicio 3 - TIR'!$E$22-'Ejercicio 3 - TIR'!$D$22)*(1-P368)))</f>
        <v>0.144807630625733</v>
      </c>
      <c r="R368" s="27">
        <f ca="1" t="shared" si="2732"/>
        <v>0.456169696703044</v>
      </c>
      <c r="S368" s="29">
        <f ca="1">IF(R368&lt;=('Ejercicio 3 - TIR'!$D$23-'Ejercicio 3 - TIR'!$C$23)/('Ejercicio 3 - TIR'!$E$23-'Ejercicio 3 - TIR'!$C$23),'Ejercicio 3 - TIR'!$C$23+SQRT(('Ejercicio 3 - TIR'!$E$23-'Ejercicio 3 - TIR'!$C$23)*('Ejercicio 3 - TIR'!$D$23-'Ejercicio 3 - TIR'!$C$23)*R368),'Ejercicio 3 - TIR'!$E$23-SQRT(('Ejercicio 3 - TIR'!$E$23-'Ejercicio 3 - TIR'!$C$23)*('Ejercicio 3 - TIR'!$E$23-'Ejercicio 3 - TIR'!$D$23)*(1-R368)))</f>
        <v>0.148654937690832</v>
      </c>
      <c r="T368" s="27">
        <f ca="1" t="shared" ref="T368:X368" si="2733">RAND()</f>
        <v>0.410654808839479</v>
      </c>
      <c r="U368" s="29">
        <f ca="1">IF(T368&lt;=('Ejercicio 3 - TIR'!$D$24-'Ejercicio 3 - TIR'!$C$24)/('Ejercicio 3 - TIR'!$E$24-'Ejercicio 3 - TIR'!$C$24),'Ejercicio 3 - TIR'!$C$24+SQRT(('Ejercicio 3 - TIR'!$E$24-'Ejercicio 3 - TIR'!$C$24)*('Ejercicio 3 - TIR'!$D$24-'Ejercicio 3 - TIR'!$C$24)*T368),'Ejercicio 3 - TIR'!$E$24-SQRT(('Ejercicio 3 - TIR'!$E$24-'Ejercicio 3 - TIR'!$C$24)*('Ejercicio 3 - TIR'!$E$24-'Ejercicio 3 - TIR'!$D$24)*(1-T368)))</f>
        <v>0.179366223770906</v>
      </c>
      <c r="V368" s="27">
        <f ca="1" t="shared" si="2733"/>
        <v>0.187675357971735</v>
      </c>
      <c r="W368" s="29">
        <f ca="1">IF(V368&lt;=('Ejercicio 3 - TIR'!$D$25-'Ejercicio 3 - TIR'!$C$25)/('Ejercicio 3 - TIR'!$E$25-'Ejercicio 3 - TIR'!$C$25),'Ejercicio 3 - TIR'!$C$25+SQRT(('Ejercicio 3 - TIR'!$E$25-'Ejercicio 3 - TIR'!$C$25)*('Ejercicio 3 - TIR'!$D$25-'Ejercicio 3 - TIR'!$C$25)*V368),'Ejercicio 3 - TIR'!$E$25-SQRT(('Ejercicio 3 - TIR'!$E$25-'Ejercicio 3 - TIR'!$C$25)*('Ejercicio 3 - TIR'!$E$25-'Ejercicio 3 - TIR'!$D$25)*(1-V368)))</f>
        <v>0.196209426305716</v>
      </c>
      <c r="X368" s="27">
        <f ca="1" t="shared" si="2733"/>
        <v>0.0805808453665797</v>
      </c>
      <c r="Y368" s="29">
        <f ca="1">IF(X368&lt;=('Ejercicio 3 - TIR'!$D$26-'Ejercicio 3 - TIR'!$C$26)/('Ejercicio 3 - TIR'!$E$26-'Ejercicio 3 - TIR'!$C$26),'Ejercicio 3 - TIR'!$C$26+SQRT(('Ejercicio 3 - TIR'!$E$26-'Ejercicio 3 - TIR'!$C$26)*('Ejercicio 3 - TIR'!$D$26-'Ejercicio 3 - TIR'!$C$26)*X368),'Ejercicio 3 - TIR'!$E$26-SQRT(('Ejercicio 3 - TIR'!$E$26-'Ejercicio 3 - TIR'!$C$26)*('Ejercicio 3 - TIR'!$E$26-'Ejercicio 3 - TIR'!$D$26)*(1-X368)))</f>
        <v>0.2047501960153</v>
      </c>
      <c r="Z368" s="27">
        <f ca="1" t="shared" si="2384"/>
        <v>1.14480763062573</v>
      </c>
      <c r="AA368" s="27">
        <f ca="1" t="shared" si="2385"/>
        <v>1.31498893762439</v>
      </c>
      <c r="AB368" s="27">
        <f ca="1" t="shared" si="2386"/>
        <v>1.55085353766659</v>
      </c>
      <c r="AC368" s="27">
        <f ca="1" t="shared" si="2387"/>
        <v>1.85514562057634</v>
      </c>
      <c r="AD368" s="27">
        <f ca="1" t="shared" si="2388"/>
        <v>2.23498705002628</v>
      </c>
      <c r="AE368" s="26">
        <f ca="1" t="shared" si="2389"/>
        <v>4966.73586611706</v>
      </c>
      <c r="AF368" s="26">
        <f ca="1" t="shared" si="2390"/>
        <v>5705.06567682151</v>
      </c>
      <c r="AG368" s="26">
        <f ca="1" t="shared" si="2391"/>
        <v>6728.361763638</v>
      </c>
      <c r="AH368" s="26">
        <f ca="1" t="shared" si="2392"/>
        <v>8048.52976525872</v>
      </c>
      <c r="AI368" s="26">
        <f ca="1" t="shared" si="2393"/>
        <v>9696.46781233042</v>
      </c>
      <c r="AJ368" s="28">
        <f ca="1" t="shared" si="2394"/>
        <v>40882.7372114421</v>
      </c>
      <c r="AK368" s="28">
        <f ca="1" t="shared" si="2395"/>
        <v>50823.6582505417</v>
      </c>
      <c r="AL368" s="28">
        <f ca="1" t="shared" si="2396"/>
        <v>63528.0153106987</v>
      </c>
      <c r="AM368" s="28">
        <f ca="1" t="shared" si="2397"/>
        <v>72062.6750287663</v>
      </c>
      <c r="AN368" s="28">
        <f ca="1" t="shared" si="2398"/>
        <v>86408.1503564598</v>
      </c>
      <c r="AO368" s="28">
        <f ca="1">C368/'Ejercicio 3 - TIR'!$D$7</f>
        <v>15747.9269832794</v>
      </c>
      <c r="AP368" s="28">
        <f ca="1" t="shared" si="2399"/>
        <v>25134.8102281627</v>
      </c>
      <c r="AQ368" s="28">
        <f ca="1" t="shared" si="2400"/>
        <v>35075.7312672623</v>
      </c>
      <c r="AR368" s="28">
        <f ca="1" t="shared" si="2401"/>
        <v>47780.0883274192</v>
      </c>
      <c r="AS368" s="28">
        <f ca="1" t="shared" si="2402"/>
        <v>56314.7480454869</v>
      </c>
      <c r="AT368" s="28">
        <f ca="1" t="shared" si="2403"/>
        <v>70660.2233731804</v>
      </c>
      <c r="AU368" s="28">
        <f ca="1">AP368*'Ejercicio 3 - TIR'!$D$5</f>
        <v>12567.4051140813</v>
      </c>
      <c r="AV368" s="28">
        <f ca="1">AQ368*'Ejercicio 3 - TIR'!$D$5</f>
        <v>17537.8656336311</v>
      </c>
      <c r="AW368" s="28">
        <f ca="1">AR368*'Ejercicio 3 - TIR'!$D$5</f>
        <v>23890.0441637096</v>
      </c>
      <c r="AX368" s="28">
        <f ca="1">AS368*'Ejercicio 3 - TIR'!$D$5</f>
        <v>28157.3740227435</v>
      </c>
      <c r="AY368" s="28">
        <f ca="1">AT368*'Ejercicio 3 - TIR'!$D$5</f>
        <v>35330.1116865902</v>
      </c>
      <c r="AZ368" s="28">
        <f ca="1" t="shared" ref="AZ368:BD368" si="2734">AJ368-AU368-AE368</f>
        <v>23348.5962312437</v>
      </c>
      <c r="BA368" s="28">
        <f ca="1" t="shared" si="2734"/>
        <v>27580.726940089</v>
      </c>
      <c r="BB368" s="28">
        <f ca="1" t="shared" si="2734"/>
        <v>32909.6093833511</v>
      </c>
      <c r="BC368" s="28">
        <f ca="1" t="shared" si="2734"/>
        <v>35856.7712407642</v>
      </c>
      <c r="BD368" s="28">
        <f ca="1" t="shared" si="2734"/>
        <v>41381.5708575392</v>
      </c>
      <c r="BE368" s="28">
        <f ca="1" t="shared" ref="BE368:BI368" si="2735">AZ368/Z368</f>
        <v>20395.2136643968</v>
      </c>
      <c r="BF368" s="28">
        <f ca="1" t="shared" si="2735"/>
        <v>20974.1132803104</v>
      </c>
      <c r="BG368" s="28">
        <f ca="1" t="shared" si="2735"/>
        <v>21220.3206712006</v>
      </c>
      <c r="BH368" s="28">
        <f ca="1" t="shared" si="2735"/>
        <v>19328.2785152059</v>
      </c>
      <c r="BI368" s="28">
        <f ca="1" t="shared" si="2735"/>
        <v>18515.3515126867</v>
      </c>
      <c r="BJ368" s="28">
        <f ca="1" t="shared" si="2406"/>
        <v>76657.4958357203</v>
      </c>
      <c r="BK368" s="28">
        <f ca="1" t="shared" si="2407"/>
        <v>35196.4128723889</v>
      </c>
      <c r="BL368" s="28">
        <f ca="1" t="shared" si="2408"/>
        <v>111853.908708109</v>
      </c>
      <c r="BM368" s="28">
        <f ca="1">BK368*'Ejercicio 3 - TIR'!$D$5</f>
        <v>17598.2064361944</v>
      </c>
      <c r="BN368" s="28">
        <f ca="1" t="shared" si="2409"/>
        <v>94255.7022719147</v>
      </c>
      <c r="BO368" s="28">
        <f ca="1" t="shared" si="2410"/>
        <v>42172.8180800003</v>
      </c>
      <c r="BP368" s="28">
        <f ca="1" t="shared" si="2411"/>
        <v>-113038.489504758</v>
      </c>
      <c r="BQ368" s="28">
        <f ca="1" t="shared" ref="BQ368:BT368" si="2736">BE368</f>
        <v>20395.2136643968</v>
      </c>
      <c r="BR368" s="28">
        <f ca="1" t="shared" si="2736"/>
        <v>20974.1132803104</v>
      </c>
      <c r="BS368" s="28">
        <f ca="1" t="shared" si="2736"/>
        <v>21220.3206712006</v>
      </c>
      <c r="BT368" s="28">
        <f ca="1" t="shared" si="2736"/>
        <v>19328.2785152059</v>
      </c>
      <c r="BU368" s="28">
        <f ca="1" t="shared" si="2413"/>
        <v>60688.169592687</v>
      </c>
      <c r="BV368" s="30">
        <f ca="1" t="shared" si="2414"/>
        <v>6.9106338993564</v>
      </c>
    </row>
    <row r="369" ht="15" customHeight="1" spans="1:74">
      <c r="A369" s="26">
        <v>368</v>
      </c>
      <c r="B369" s="27">
        <f ca="1" t="shared" ref="B369:F369" si="2737">RAND()</f>
        <v>0.994751871945347</v>
      </c>
      <c r="C369" s="28">
        <f ca="1">IF(B369&lt;=('Ejercicio 3 - TIR'!$D$13-'Ejercicio 3 - TIR'!$C$13)/('Ejercicio 3 - TIR'!$E$13-'Ejercicio 3 - TIR'!$C$13),'Ejercicio 3 - TIR'!$C$13+SQRT(('Ejercicio 3 - TIR'!$E$13-'Ejercicio 3 - TIR'!$C$13)*('Ejercicio 3 - TIR'!$D$13-'Ejercicio 3 - TIR'!$C$13)*B369),'Ejercicio 3 - TIR'!$E$13-SQRT(('Ejercicio 3 - TIR'!$E$13-'Ejercicio 3 - TIR'!$C$13)*('Ejercicio 3 - TIR'!$E$13-'Ejercicio 3 - TIR'!$D$13)*(1-B369)))</f>
        <v>97490.4674408201</v>
      </c>
      <c r="D369" s="27">
        <f ca="1" t="shared" si="2737"/>
        <v>0.952731725306614</v>
      </c>
      <c r="E369" s="28">
        <f ca="1">IF(D369&lt;=('Ejercicio 3 - TIR'!$D$14-'Ejercicio 3 - TIR'!$C$14)/('Ejercicio 3 - TIR'!$E$14-'Ejercicio 3 - TIR'!$C$14),'Ejercicio 3 - TIR'!$C$14+SQRT(('Ejercicio 3 - TIR'!$E$14-'Ejercicio 3 - TIR'!$C$14)*('Ejercicio 3 - TIR'!$D$14-'Ejercicio 3 - TIR'!$C$14)*D369),'Ejercicio 3 - TIR'!$E$14-SQRT(('Ejercicio 3 - TIR'!$E$14-'Ejercicio 3 - TIR'!$C$14)*('Ejercicio 3 - TIR'!$E$14-'Ejercicio 3 - TIR'!$D$14)*(1-D369)))</f>
        <v>37337.249316213</v>
      </c>
      <c r="F369" s="27">
        <f ca="1" t="shared" si="2737"/>
        <v>0.614992187394567</v>
      </c>
      <c r="G369" s="28">
        <f ca="1">IF(F369&lt;=('Ejercicio 3 - TIR'!$D$18-'Ejercicio 3 - TIR'!$C$18)/('Ejercicio 3 - TIR'!$E$18-'Ejercicio 3 - TIR'!$C$18),'Ejercicio 3 - TIR'!$C$18+SQRT(('Ejercicio 3 - TIR'!$E$18-'Ejercicio 3 - TIR'!$C$18)*('Ejercicio 3 - TIR'!$D$18-'Ejercicio 3 - TIR'!$C$18)*F369),'Ejercicio 3 - TIR'!$E$18-SQRT(('Ejercicio 3 - TIR'!$E$18-'Ejercicio 3 - TIR'!$C$18)*('Ejercicio 3 - TIR'!$E$18-'Ejercicio 3 - TIR'!$D$18)*(1-F369)))</f>
        <v>39604.6253497565</v>
      </c>
      <c r="H369" s="27">
        <f ca="1" t="shared" ref="H369:L369" si="2738">RAND()</f>
        <v>0.728203915208379</v>
      </c>
      <c r="I369" s="28">
        <f ca="1">IF(H369&lt;=('Ejercicio 3 - TIR'!$D$18-'Ejercicio 3 - TIR'!$C$18)/('Ejercicio 3 - TIR'!$E$18-'Ejercicio 3 - TIR'!$C$18),'Ejercicio 3 - TIR'!$C$18+SQRT(('Ejercicio 3 - TIR'!$E$18-'Ejercicio 3 - TIR'!$C$18)*('Ejercicio 3 - TIR'!$D$18-'Ejercicio 3 - TIR'!$C$18)*H369),'Ejercicio 3 - TIR'!$E$18-SQRT(('Ejercicio 3 - TIR'!$E$18-'Ejercicio 3 - TIR'!$C$18)*('Ejercicio 3 - TIR'!$E$18-'Ejercicio 3 - TIR'!$D$18)*(1-H369)))</f>
        <v>40485.0574356509</v>
      </c>
      <c r="J369" s="27">
        <f ca="1" t="shared" si="2738"/>
        <v>0.433035553684268</v>
      </c>
      <c r="K369" s="28">
        <f ca="1">IF(J369&lt;=('Ejercicio 3 - TIR'!$D$18-'Ejercicio 3 - TIR'!$C$18)/('Ejercicio 3 - TIR'!$E$18-'Ejercicio 3 - TIR'!$C$18),'Ejercicio 3 - TIR'!$C$18+SQRT(('Ejercicio 3 - TIR'!$E$18-'Ejercicio 3 - TIR'!$C$18)*('Ejercicio 3 - TIR'!$D$18-'Ejercicio 3 - TIR'!$C$18)*J369),'Ejercicio 3 - TIR'!$E$18-SQRT(('Ejercicio 3 - TIR'!$E$18-'Ejercicio 3 - TIR'!$C$18)*('Ejercicio 3 - TIR'!$E$18-'Ejercicio 3 - TIR'!$D$18)*(1-J369)))</f>
        <v>38059.4871457581</v>
      </c>
      <c r="L369" s="27">
        <f ca="1" t="shared" si="2738"/>
        <v>0.974992520771757</v>
      </c>
      <c r="M369" s="28">
        <f ca="1">IF(L369&lt;=('Ejercicio 3 - TIR'!$D$18-'Ejercicio 3 - TIR'!$C$18)/('Ejercicio 3 - TIR'!$E$18-'Ejercicio 3 - TIR'!$C$18),'Ejercicio 3 - TIR'!$C$18+SQRT(('Ejercicio 3 - TIR'!$E$18-'Ejercicio 3 - TIR'!$C$18)*('Ejercicio 3 - TIR'!$D$18-'Ejercicio 3 - TIR'!$C$18)*L369),'Ejercicio 3 - TIR'!$E$18-SQRT(('Ejercicio 3 - TIR'!$E$18-'Ejercicio 3 - TIR'!$C$18)*('Ejercicio 3 - TIR'!$E$18-'Ejercicio 3 - TIR'!$D$18)*(1-L369)))</f>
        <v>43630.4887944532</v>
      </c>
      <c r="N369" s="27">
        <f ca="1" t="shared" ref="N369:R369" si="2739">RAND()</f>
        <v>0.617544379226868</v>
      </c>
      <c r="O369" s="28">
        <f ca="1">IF(N369&lt;=('Ejercicio 3 - TIR'!$D$18-'Ejercicio 3 - TIR'!$C$18)/('Ejercicio 3 - TIR'!$E$18-'Ejercicio 3 - TIR'!$C$18),'Ejercicio 3 - TIR'!$C$18+SQRT(('Ejercicio 3 - TIR'!$E$18-'Ejercicio 3 - TIR'!$C$18)*('Ejercicio 3 - TIR'!$D$18-'Ejercicio 3 - TIR'!$C$18)*N369),'Ejercicio 3 - TIR'!$E$18-SQRT(('Ejercicio 3 - TIR'!$E$18-'Ejercicio 3 - TIR'!$C$18)*('Ejercicio 3 - TIR'!$E$18-'Ejercicio 3 - TIR'!$D$18)*(1-N369)))</f>
        <v>39624.5341125703</v>
      </c>
      <c r="P369" s="27">
        <f ca="1" t="shared" si="2739"/>
        <v>0.828092280494002</v>
      </c>
      <c r="Q369" s="29">
        <f ca="1">IF(P369&lt;=('Ejercicio 3 - TIR'!$D$22-'Ejercicio 3 - TIR'!$C$22)/('Ejercicio 3 - TIR'!$E$22-'Ejercicio 3 - TIR'!$C$22),'Ejercicio 3 - TIR'!$C$22+SQRT(('Ejercicio 3 - TIR'!$E$22-'Ejercicio 3 - TIR'!$C$22)*('Ejercicio 3 - TIR'!$D$22-'Ejercicio 3 - TIR'!$C$22)*P369),'Ejercicio 3 - TIR'!$E$22-SQRT(('Ejercicio 3 - TIR'!$E$22-'Ejercicio 3 - TIR'!$C$22)*('Ejercicio 3 - TIR'!$E$22-'Ejercicio 3 - TIR'!$D$22)*(1-P369)))</f>
        <v>0.162409266783025</v>
      </c>
      <c r="R369" s="27">
        <f ca="1" t="shared" si="2739"/>
        <v>0.31740407078932</v>
      </c>
      <c r="S369" s="29">
        <f ca="1">IF(R369&lt;=('Ejercicio 3 - TIR'!$D$23-'Ejercicio 3 - TIR'!$C$23)/('Ejercicio 3 - TIR'!$E$23-'Ejercicio 3 - TIR'!$C$23),'Ejercicio 3 - TIR'!$C$23+SQRT(('Ejercicio 3 - TIR'!$E$23-'Ejercicio 3 - TIR'!$C$23)*('Ejercicio 3 - TIR'!$D$23-'Ejercicio 3 - TIR'!$C$23)*R369),'Ejercicio 3 - TIR'!$E$23-SQRT(('Ejercicio 3 - TIR'!$E$23-'Ejercicio 3 - TIR'!$C$23)*('Ejercicio 3 - TIR'!$E$23-'Ejercicio 3 - TIR'!$D$23)*(1-R369)))</f>
        <v>0.143902454422523</v>
      </c>
      <c r="T369" s="27">
        <f ca="1" t="shared" ref="T369:X369" si="2740">RAND()</f>
        <v>0.00507757666008768</v>
      </c>
      <c r="U369" s="29">
        <f ca="1">IF(T369&lt;=('Ejercicio 3 - TIR'!$D$24-'Ejercicio 3 - TIR'!$C$24)/('Ejercicio 3 - TIR'!$E$24-'Ejercicio 3 - TIR'!$C$24),'Ejercicio 3 - TIR'!$C$24+SQRT(('Ejercicio 3 - TIR'!$E$24-'Ejercicio 3 - TIR'!$C$24)*('Ejercicio 3 - TIR'!$D$24-'Ejercicio 3 - TIR'!$C$24)*T369),'Ejercicio 3 - TIR'!$E$24-SQRT(('Ejercicio 3 - TIR'!$E$24-'Ejercicio 3 - TIR'!$C$24)*('Ejercicio 3 - TIR'!$E$24-'Ejercicio 3 - TIR'!$D$24)*(1-T369)))</f>
        <v>0.15326541130429</v>
      </c>
      <c r="V369" s="27">
        <f ca="1" t="shared" si="2740"/>
        <v>0.740916812551076</v>
      </c>
      <c r="W369" s="29">
        <f ca="1">IF(V369&lt;=('Ejercicio 3 - TIR'!$D$25-'Ejercicio 3 - TIR'!$C$25)/('Ejercicio 3 - TIR'!$E$25-'Ejercicio 3 - TIR'!$C$25),'Ejercicio 3 - TIR'!$C$25+SQRT(('Ejercicio 3 - TIR'!$E$25-'Ejercicio 3 - TIR'!$C$25)*('Ejercicio 3 - TIR'!$D$25-'Ejercicio 3 - TIR'!$C$25)*V369),'Ejercicio 3 - TIR'!$E$25-SQRT(('Ejercicio 3 - TIR'!$E$25-'Ejercicio 3 - TIR'!$C$25)*('Ejercicio 3 - TIR'!$E$25-'Ejercicio 3 - TIR'!$D$25)*(1-V369)))</f>
        <v>0.219887026781282</v>
      </c>
      <c r="X369" s="27">
        <f ca="1" t="shared" si="2740"/>
        <v>0.932651945004773</v>
      </c>
      <c r="Y369" s="29">
        <f ca="1">IF(X369&lt;=('Ejercicio 3 - TIR'!$D$26-'Ejercicio 3 - TIR'!$C$26)/('Ejercicio 3 - TIR'!$E$26-'Ejercicio 3 - TIR'!$C$26),'Ejercicio 3 - TIR'!$C$26+SQRT(('Ejercicio 3 - TIR'!$E$26-'Ejercicio 3 - TIR'!$C$26)*('Ejercicio 3 - TIR'!$D$26-'Ejercicio 3 - TIR'!$C$26)*X369),'Ejercicio 3 - TIR'!$E$26-SQRT(('Ejercicio 3 - TIR'!$E$26-'Ejercicio 3 - TIR'!$C$26)*('Ejercicio 3 - TIR'!$E$26-'Ejercicio 3 - TIR'!$D$26)*(1-X369)))</f>
        <v>0.260929617282964</v>
      </c>
      <c r="Z369" s="27">
        <f ca="1" t="shared" si="2384"/>
        <v>1.16240926678302</v>
      </c>
      <c r="AA369" s="27">
        <f ca="1" t="shared" si="2385"/>
        <v>1.32968281331659</v>
      </c>
      <c r="AB369" s="27">
        <f ca="1" t="shared" si="2386"/>
        <v>1.5334771966038</v>
      </c>
      <c r="AC369" s="27">
        <f ca="1" t="shared" si="2387"/>
        <v>1.8706689380019</v>
      </c>
      <c r="AD369" s="27">
        <f ca="1" t="shared" si="2388"/>
        <v>2.35878186805787</v>
      </c>
      <c r="AE369" s="26">
        <f ca="1" t="shared" si="2389"/>
        <v>6063.91528514115</v>
      </c>
      <c r="AF369" s="26">
        <f ca="1" t="shared" si="2390"/>
        <v>6936.52757808322</v>
      </c>
      <c r="AG369" s="26">
        <f ca="1" t="shared" si="2391"/>
        <v>7999.65733036169</v>
      </c>
      <c r="AH369" s="26">
        <f ca="1" t="shared" si="2392"/>
        <v>9758.67819600401</v>
      </c>
      <c r="AI369" s="26">
        <f ca="1" t="shared" si="2393"/>
        <v>12305.0063628749</v>
      </c>
      <c r="AJ369" s="28">
        <f ca="1" t="shared" si="2394"/>
        <v>46036.7835140268</v>
      </c>
      <c r="AK369" s="28">
        <f ca="1" t="shared" si="2395"/>
        <v>53832.2850683198</v>
      </c>
      <c r="AL369" s="28">
        <f ca="1" t="shared" si="2396"/>
        <v>58363.3556524555</v>
      </c>
      <c r="AM369" s="28">
        <f ca="1" t="shared" si="2397"/>
        <v>81618.2001376237</v>
      </c>
      <c r="AN369" s="28">
        <f ca="1" t="shared" si="2398"/>
        <v>93465.6325949714</v>
      </c>
      <c r="AO369" s="28">
        <f ca="1">C369/'Ejercicio 3 - TIR'!$D$7</f>
        <v>19498.093488164</v>
      </c>
      <c r="AP369" s="28">
        <f ca="1" t="shared" si="2399"/>
        <v>26538.6900258628</v>
      </c>
      <c r="AQ369" s="28">
        <f ca="1" t="shared" si="2400"/>
        <v>34334.1915801558</v>
      </c>
      <c r="AR369" s="28">
        <f ca="1" t="shared" si="2401"/>
        <v>38865.2621642914</v>
      </c>
      <c r="AS369" s="28">
        <f ca="1" t="shared" si="2402"/>
        <v>62120.1066494597</v>
      </c>
      <c r="AT369" s="28">
        <f ca="1" t="shared" si="2403"/>
        <v>73967.5391068074</v>
      </c>
      <c r="AU369" s="28">
        <f ca="1">AP369*'Ejercicio 3 - TIR'!$D$5</f>
        <v>13269.3450129314</v>
      </c>
      <c r="AV369" s="28">
        <f ca="1">AQ369*'Ejercicio 3 - TIR'!$D$5</f>
        <v>17167.0957900779</v>
      </c>
      <c r="AW369" s="28">
        <f ca="1">AR369*'Ejercicio 3 - TIR'!$D$5</f>
        <v>19432.6310821457</v>
      </c>
      <c r="AX369" s="28">
        <f ca="1">AS369*'Ejercicio 3 - TIR'!$D$5</f>
        <v>31060.0533247299</v>
      </c>
      <c r="AY369" s="28">
        <f ca="1">AT369*'Ejercicio 3 - TIR'!$D$5</f>
        <v>36983.7695534037</v>
      </c>
      <c r="AZ369" s="28">
        <f ca="1" t="shared" ref="AZ369:BD369" si="2741">AJ369-AU369-AE369</f>
        <v>26703.5232159543</v>
      </c>
      <c r="BA369" s="28">
        <f ca="1" t="shared" si="2741"/>
        <v>29728.6617001587</v>
      </c>
      <c r="BB369" s="28">
        <f ca="1" t="shared" si="2741"/>
        <v>30931.0672399481</v>
      </c>
      <c r="BC369" s="28">
        <f ca="1" t="shared" si="2741"/>
        <v>40799.4686168899</v>
      </c>
      <c r="BD369" s="28">
        <f ca="1" t="shared" si="2741"/>
        <v>44176.8566786928</v>
      </c>
      <c r="BE369" s="28">
        <f ca="1" t="shared" ref="BE369:BI369" si="2742">AZ369/Z369</f>
        <v>22972.5656694535</v>
      </c>
      <c r="BF369" s="28">
        <f ca="1" t="shared" si="2742"/>
        <v>22357.7092239069</v>
      </c>
      <c r="BG369" s="28">
        <f ca="1" t="shared" si="2742"/>
        <v>20170.5426780726</v>
      </c>
      <c r="BH369" s="28">
        <f ca="1" t="shared" si="2742"/>
        <v>21810.0957299631</v>
      </c>
      <c r="BI369" s="28">
        <f ca="1" t="shared" si="2742"/>
        <v>18728.674014722</v>
      </c>
      <c r="BJ369" s="28">
        <f ca="1" t="shared" si="2406"/>
        <v>88070.4266902394</v>
      </c>
      <c r="BK369" s="28">
        <f ca="1" t="shared" si="2407"/>
        <v>45991.7493815785</v>
      </c>
      <c r="BL369" s="28">
        <f ca="1" t="shared" si="2408"/>
        <v>134062.176071818</v>
      </c>
      <c r="BM369" s="28">
        <f ca="1">BK369*'Ejercicio 3 - TIR'!$D$5</f>
        <v>22995.8746907893</v>
      </c>
      <c r="BN369" s="28">
        <f ca="1" t="shared" si="2409"/>
        <v>111066.301381029</v>
      </c>
      <c r="BO369" s="28">
        <f ca="1" t="shared" si="2410"/>
        <v>47086.2960602951</v>
      </c>
      <c r="BP369" s="28">
        <f ca="1" t="shared" si="2411"/>
        <v>-134827.716757033</v>
      </c>
      <c r="BQ369" s="28">
        <f ca="1" t="shared" ref="BQ369:BT369" si="2743">BE369</f>
        <v>22972.5656694535</v>
      </c>
      <c r="BR369" s="28">
        <f ca="1" t="shared" si="2743"/>
        <v>22357.7092239069</v>
      </c>
      <c r="BS369" s="28">
        <f ca="1" t="shared" si="2743"/>
        <v>20170.5426780726</v>
      </c>
      <c r="BT369" s="28">
        <f ca="1" t="shared" si="2743"/>
        <v>21810.0957299631</v>
      </c>
      <c r="BU369" s="28">
        <f ca="1" t="shared" si="2413"/>
        <v>65814.970075017</v>
      </c>
      <c r="BV369" s="30">
        <f ca="1" t="shared" si="2414"/>
        <v>3.68796779522114</v>
      </c>
    </row>
    <row r="370" ht="15" customHeight="1" spans="1:74">
      <c r="A370" s="26">
        <v>369</v>
      </c>
      <c r="B370" s="27">
        <f ca="1" t="shared" ref="B370:F370" si="2744">RAND()</f>
        <v>0.390363485267275</v>
      </c>
      <c r="C370" s="28">
        <f ca="1">IF(B370&lt;=('Ejercicio 3 - TIR'!$D$13-'Ejercicio 3 - TIR'!$C$13)/('Ejercicio 3 - TIR'!$E$13-'Ejercicio 3 - TIR'!$C$13),'Ejercicio 3 - TIR'!$C$13+SQRT(('Ejercicio 3 - TIR'!$E$13-'Ejercicio 3 - TIR'!$C$13)*('Ejercicio 3 - TIR'!$D$13-'Ejercicio 3 - TIR'!$C$13)*B370),'Ejercicio 3 - TIR'!$E$13-SQRT(('Ejercicio 3 - TIR'!$E$13-'Ejercicio 3 - TIR'!$C$13)*('Ejercicio 3 - TIR'!$E$13-'Ejercicio 3 - TIR'!$D$13)*(1-B370)))</f>
        <v>72952.5635654824</v>
      </c>
      <c r="D370" s="27">
        <f ca="1" t="shared" si="2744"/>
        <v>0.937846404158278</v>
      </c>
      <c r="E370" s="28">
        <f ca="1">IF(D370&lt;=('Ejercicio 3 - TIR'!$D$14-'Ejercicio 3 - TIR'!$C$14)/('Ejercicio 3 - TIR'!$E$14-'Ejercicio 3 - TIR'!$C$14),'Ejercicio 3 - TIR'!$C$14+SQRT(('Ejercicio 3 - TIR'!$E$14-'Ejercicio 3 - TIR'!$C$14)*('Ejercicio 3 - TIR'!$D$14-'Ejercicio 3 - TIR'!$C$14)*D370),'Ejercicio 3 - TIR'!$E$14-SQRT(('Ejercicio 3 - TIR'!$E$14-'Ejercicio 3 - TIR'!$C$14)*('Ejercicio 3 - TIR'!$E$14-'Ejercicio 3 - TIR'!$D$14)*(1-D370)))</f>
        <v>36946.634745685</v>
      </c>
      <c r="F370" s="27">
        <f ca="1" t="shared" si="2744"/>
        <v>0.404593547088425</v>
      </c>
      <c r="G370" s="28">
        <f ca="1">IF(F370&lt;=('Ejercicio 3 - TIR'!$D$18-'Ejercicio 3 - TIR'!$C$18)/('Ejercicio 3 - TIR'!$E$18-'Ejercicio 3 - TIR'!$C$18),'Ejercicio 3 - TIR'!$C$18+SQRT(('Ejercicio 3 - TIR'!$E$18-'Ejercicio 3 - TIR'!$C$18)*('Ejercicio 3 - TIR'!$D$18-'Ejercicio 3 - TIR'!$C$18)*F370),'Ejercicio 3 - TIR'!$E$18-SQRT(('Ejercicio 3 - TIR'!$E$18-'Ejercicio 3 - TIR'!$C$18)*('Ejercicio 3 - TIR'!$E$18-'Ejercicio 3 - TIR'!$D$18)*(1-F370)))</f>
        <v>37790.3165573206</v>
      </c>
      <c r="H370" s="27">
        <f ca="1" t="shared" ref="H370:L370" si="2745">RAND()</f>
        <v>0.553084335086554</v>
      </c>
      <c r="I370" s="28">
        <f ca="1">IF(H370&lt;=('Ejercicio 3 - TIR'!$D$18-'Ejercicio 3 - TIR'!$C$18)/('Ejercicio 3 - TIR'!$E$18-'Ejercicio 3 - TIR'!$C$18),'Ejercicio 3 - TIR'!$C$18+SQRT(('Ejercicio 3 - TIR'!$E$18-'Ejercicio 3 - TIR'!$C$18)*('Ejercicio 3 - TIR'!$D$18-'Ejercicio 3 - TIR'!$C$18)*H370),'Ejercicio 3 - TIR'!$E$18-SQRT(('Ejercicio 3 - TIR'!$E$18-'Ejercicio 3 - TIR'!$C$18)*('Ejercicio 3 - TIR'!$E$18-'Ejercicio 3 - TIR'!$D$18)*(1-H370)))</f>
        <v>39108.3835153656</v>
      </c>
      <c r="J370" s="27">
        <f ca="1" t="shared" si="2745"/>
        <v>0.611630207097222</v>
      </c>
      <c r="K370" s="28">
        <f ca="1">IF(J370&lt;=('Ejercicio 3 - TIR'!$D$18-'Ejercicio 3 - TIR'!$C$18)/('Ejercicio 3 - TIR'!$E$18-'Ejercicio 3 - TIR'!$C$18),'Ejercicio 3 - TIR'!$C$18+SQRT(('Ejercicio 3 - TIR'!$E$18-'Ejercicio 3 - TIR'!$C$18)*('Ejercicio 3 - TIR'!$D$18-'Ejercicio 3 - TIR'!$C$18)*J370),'Ejercicio 3 - TIR'!$E$18-SQRT(('Ejercicio 3 - TIR'!$E$18-'Ejercicio 3 - TIR'!$C$18)*('Ejercicio 3 - TIR'!$E$18-'Ejercicio 3 - TIR'!$D$18)*(1-J370)))</f>
        <v>39578.3365499748</v>
      </c>
      <c r="L370" s="27">
        <f ca="1" t="shared" si="2745"/>
        <v>0.665191332094437</v>
      </c>
      <c r="M370" s="28">
        <f ca="1">IF(L370&lt;=('Ejercicio 3 - TIR'!$D$18-'Ejercicio 3 - TIR'!$C$18)/('Ejercicio 3 - TIR'!$E$18-'Ejercicio 3 - TIR'!$C$18),'Ejercicio 3 - TIR'!$C$18+SQRT(('Ejercicio 3 - TIR'!$E$18-'Ejercicio 3 - TIR'!$C$18)*('Ejercicio 3 - TIR'!$D$18-'Ejercicio 3 - TIR'!$C$18)*L370),'Ejercicio 3 - TIR'!$E$18-SQRT(('Ejercicio 3 - TIR'!$E$18-'Ejercicio 3 - TIR'!$C$18)*('Ejercicio 3 - TIR'!$E$18-'Ejercicio 3 - TIR'!$D$18)*(1-L370)))</f>
        <v>39988.9288622037</v>
      </c>
      <c r="N370" s="27">
        <f ca="1" t="shared" ref="N370:R370" si="2746">RAND()</f>
        <v>0.874269807582826</v>
      </c>
      <c r="O370" s="28">
        <f ca="1">IF(N370&lt;=('Ejercicio 3 - TIR'!$D$18-'Ejercicio 3 - TIR'!$C$18)/('Ejercicio 3 - TIR'!$E$18-'Ejercicio 3 - TIR'!$C$18),'Ejercicio 3 - TIR'!$C$18+SQRT(('Ejercicio 3 - TIR'!$E$18-'Ejercicio 3 - TIR'!$C$18)*('Ejercicio 3 - TIR'!$D$18-'Ejercicio 3 - TIR'!$C$18)*N370),'Ejercicio 3 - TIR'!$E$18-SQRT(('Ejercicio 3 - TIR'!$E$18-'Ejercicio 3 - TIR'!$C$18)*('Ejercicio 3 - TIR'!$E$18-'Ejercicio 3 - TIR'!$D$18)*(1-N370)))</f>
        <v>41929.2078495463</v>
      </c>
      <c r="P370" s="27">
        <f ca="1" t="shared" si="2746"/>
        <v>0.685114724231825</v>
      </c>
      <c r="Q370" s="29">
        <f ca="1">IF(P370&lt;=('Ejercicio 3 - TIR'!$D$22-'Ejercicio 3 - TIR'!$C$22)/('Ejercicio 3 - TIR'!$E$22-'Ejercicio 3 - TIR'!$C$22),'Ejercicio 3 - TIR'!$C$22+SQRT(('Ejercicio 3 - TIR'!$E$22-'Ejercicio 3 - TIR'!$C$22)*('Ejercicio 3 - TIR'!$D$22-'Ejercicio 3 - TIR'!$C$22)*P370),'Ejercicio 3 - TIR'!$E$22-SQRT(('Ejercicio 3 - TIR'!$E$22-'Ejercicio 3 - TIR'!$C$22)*('Ejercicio 3 - TIR'!$E$22-'Ejercicio 3 - TIR'!$D$22)*(1-P370)))</f>
        <v>0.156192574763685</v>
      </c>
      <c r="R370" s="27">
        <f ca="1" t="shared" si="2746"/>
        <v>0.354320484159858</v>
      </c>
      <c r="S370" s="29">
        <f ca="1">IF(R370&lt;=('Ejercicio 3 - TIR'!$D$23-'Ejercicio 3 - TIR'!$C$23)/('Ejercicio 3 - TIR'!$E$23-'Ejercicio 3 - TIR'!$C$23),'Ejercicio 3 - TIR'!$C$23+SQRT(('Ejercicio 3 - TIR'!$E$23-'Ejercicio 3 - TIR'!$C$23)*('Ejercicio 3 - TIR'!$D$23-'Ejercicio 3 - TIR'!$C$23)*R370),'Ejercicio 3 - TIR'!$E$23-SQRT(('Ejercicio 3 - TIR'!$E$23-'Ejercicio 3 - TIR'!$C$23)*('Ejercicio 3 - TIR'!$E$23-'Ejercicio 3 - TIR'!$D$23)*(1-R370)))</f>
        <v>0.145254244623186</v>
      </c>
      <c r="T370" s="27">
        <f ca="1" t="shared" ref="T370:X370" si="2747">RAND()</f>
        <v>0.557816259012899</v>
      </c>
      <c r="U370" s="29">
        <f ca="1">IF(T370&lt;=('Ejercicio 3 - TIR'!$D$24-'Ejercicio 3 - TIR'!$C$24)/('Ejercicio 3 - TIR'!$E$24-'Ejercicio 3 - TIR'!$C$24),'Ejercicio 3 - TIR'!$C$24+SQRT(('Ejercicio 3 - TIR'!$E$24-'Ejercicio 3 - TIR'!$C$24)*('Ejercicio 3 - TIR'!$D$24-'Ejercicio 3 - TIR'!$C$24)*T370),'Ejercicio 3 - TIR'!$E$24-SQRT(('Ejercicio 3 - TIR'!$E$24-'Ejercicio 3 - TIR'!$C$24)*('Ejercicio 3 - TIR'!$E$24-'Ejercicio 3 - TIR'!$D$24)*(1-T370)))</f>
        <v>0.184813149121243</v>
      </c>
      <c r="V370" s="27">
        <f ca="1" t="shared" si="2747"/>
        <v>0.436314463646948</v>
      </c>
      <c r="W370" s="29">
        <f ca="1">IF(V370&lt;=('Ejercicio 3 - TIR'!$D$25-'Ejercicio 3 - TIR'!$C$25)/('Ejercicio 3 - TIR'!$E$25-'Ejercicio 3 - TIR'!$C$25),'Ejercicio 3 - TIR'!$C$25+SQRT(('Ejercicio 3 - TIR'!$E$25-'Ejercicio 3 - TIR'!$C$25)*('Ejercicio 3 - TIR'!$D$25-'Ejercicio 3 - TIR'!$C$25)*V370),'Ejercicio 3 - TIR'!$E$25-SQRT(('Ejercicio 3 - TIR'!$E$25-'Ejercicio 3 - TIR'!$C$25)*('Ejercicio 3 - TIR'!$E$25-'Ejercicio 3 - TIR'!$D$25)*(1-V370)))</f>
        <v>0.205582668053611</v>
      </c>
      <c r="X370" s="27">
        <f ca="1" t="shared" si="2747"/>
        <v>0.744322027882933</v>
      </c>
      <c r="Y370" s="29">
        <f ca="1">IF(X370&lt;=('Ejercicio 3 - TIR'!$D$26-'Ejercicio 3 - TIR'!$C$26)/('Ejercicio 3 - TIR'!$E$26-'Ejercicio 3 - TIR'!$C$26),'Ejercicio 3 - TIR'!$C$26+SQRT(('Ejercicio 3 - TIR'!$E$26-'Ejercicio 3 - TIR'!$C$26)*('Ejercicio 3 - TIR'!$D$26-'Ejercicio 3 - TIR'!$C$26)*X370),'Ejercicio 3 - TIR'!$E$26-SQRT(('Ejercicio 3 - TIR'!$E$26-'Ejercicio 3 - TIR'!$C$26)*('Ejercicio 3 - TIR'!$E$26-'Ejercicio 3 - TIR'!$D$26)*(1-X370)))</f>
        <v>0.24284275239698</v>
      </c>
      <c r="Z370" s="27">
        <f ca="1" t="shared" si="2384"/>
        <v>1.15619257476369</v>
      </c>
      <c r="AA370" s="27">
        <f ca="1" t="shared" si="2385"/>
        <v>1.32413445384992</v>
      </c>
      <c r="AB370" s="27">
        <f ca="1" t="shared" si="2386"/>
        <v>1.56885191212586</v>
      </c>
      <c r="AC370" s="27">
        <f ca="1" t="shared" si="2387"/>
        <v>1.89138067400171</v>
      </c>
      <c r="AD370" s="27">
        <f ca="1" t="shared" si="2388"/>
        <v>2.35068876270674</v>
      </c>
      <c r="AE370" s="26">
        <f ca="1" t="shared" si="2389"/>
        <v>5770.79000978197</v>
      </c>
      <c r="AF370" s="26">
        <f ca="1" t="shared" si="2390"/>
        <v>6609.02175353188</v>
      </c>
      <c r="AG370" s="26">
        <f ca="1" t="shared" si="2391"/>
        <v>7830.45587641291</v>
      </c>
      <c r="AH370" s="26">
        <f ca="1" t="shared" si="2392"/>
        <v>9440.26188756196</v>
      </c>
      <c r="AI370" s="26">
        <f ca="1" t="shared" si="2393"/>
        <v>11732.7610676858</v>
      </c>
      <c r="AJ370" s="28">
        <f ca="1" t="shared" si="2394"/>
        <v>43692.8834015433</v>
      </c>
      <c r="AK370" s="28">
        <f ca="1" t="shared" si="2395"/>
        <v>51784.7580470719</v>
      </c>
      <c r="AL370" s="28">
        <f ca="1" t="shared" si="2396"/>
        <v>62092.5489751889</v>
      </c>
      <c r="AM370" s="28">
        <f ca="1" t="shared" si="2397"/>
        <v>75634.2872240011</v>
      </c>
      <c r="AN370" s="28">
        <f ca="1" t="shared" si="2398"/>
        <v>98562.5177211236</v>
      </c>
      <c r="AO370" s="28">
        <f ca="1">C370/'Ejercicio 3 - TIR'!$D$7</f>
        <v>14590.5127130965</v>
      </c>
      <c r="AP370" s="28">
        <f ca="1" t="shared" si="2399"/>
        <v>29102.3706884468</v>
      </c>
      <c r="AQ370" s="28">
        <f ca="1" t="shared" si="2400"/>
        <v>37194.2453339754</v>
      </c>
      <c r="AR370" s="28">
        <f ca="1" t="shared" si="2401"/>
        <v>47502.0362620924</v>
      </c>
      <c r="AS370" s="28">
        <f ca="1" t="shared" si="2402"/>
        <v>61043.7745109046</v>
      </c>
      <c r="AT370" s="28">
        <f ca="1" t="shared" si="2403"/>
        <v>83972.0050080271</v>
      </c>
      <c r="AU370" s="28">
        <f ca="1">AP370*'Ejercicio 3 - TIR'!$D$5</f>
        <v>14551.1853442234</v>
      </c>
      <c r="AV370" s="28">
        <f ca="1">AQ370*'Ejercicio 3 - TIR'!$D$5</f>
        <v>18597.1226669877</v>
      </c>
      <c r="AW370" s="28">
        <f ca="1">AR370*'Ejercicio 3 - TIR'!$D$5</f>
        <v>23751.0181310462</v>
      </c>
      <c r="AX370" s="28">
        <f ca="1">AS370*'Ejercicio 3 - TIR'!$D$5</f>
        <v>30521.8872554523</v>
      </c>
      <c r="AY370" s="28">
        <f ca="1">AT370*'Ejercicio 3 - TIR'!$D$5</f>
        <v>41986.0025040135</v>
      </c>
      <c r="AZ370" s="28">
        <f ca="1" t="shared" ref="AZ370:BD370" si="2748">AJ370-AU370-AE370</f>
        <v>23370.9080475379</v>
      </c>
      <c r="BA370" s="28">
        <f ca="1" t="shared" si="2748"/>
        <v>26578.6136265523</v>
      </c>
      <c r="BB370" s="28">
        <f ca="1" t="shared" si="2748"/>
        <v>30511.0749677298</v>
      </c>
      <c r="BC370" s="28">
        <f ca="1" t="shared" si="2748"/>
        <v>35672.1380809868</v>
      </c>
      <c r="BD370" s="28">
        <f ca="1" t="shared" si="2748"/>
        <v>44843.7541494242</v>
      </c>
      <c r="BE370" s="28">
        <f ca="1" t="shared" ref="BE370:BI370" si="2749">AZ370/Z370</f>
        <v>20213.6811441768</v>
      </c>
      <c r="BF370" s="28">
        <f ca="1" t="shared" si="2749"/>
        <v>20072.4432094301</v>
      </c>
      <c r="BG370" s="28">
        <f ca="1" t="shared" si="2749"/>
        <v>19448.0273962798</v>
      </c>
      <c r="BH370" s="28">
        <f ca="1" t="shared" si="2749"/>
        <v>18860.3693435828</v>
      </c>
      <c r="BI370" s="28">
        <f ca="1" t="shared" si="2749"/>
        <v>19076.8573283127</v>
      </c>
      <c r="BJ370" s="28">
        <f ca="1" t="shared" si="2406"/>
        <v>86850.0391165119</v>
      </c>
      <c r="BK370" s="28">
        <f ca="1" t="shared" si="2407"/>
        <v>34297.7542768057</v>
      </c>
      <c r="BL370" s="28">
        <f ca="1" t="shared" si="2408"/>
        <v>121147.793393318</v>
      </c>
      <c r="BM370" s="28">
        <f ca="1">BK370*'Ejercicio 3 - TIR'!$D$5</f>
        <v>17148.8771384028</v>
      </c>
      <c r="BN370" s="28">
        <f ca="1" t="shared" si="2409"/>
        <v>103998.916254915</v>
      </c>
      <c r="BO370" s="28">
        <f ca="1" t="shared" si="2410"/>
        <v>44241.8911022332</v>
      </c>
      <c r="BP370" s="28">
        <f ca="1" t="shared" si="2411"/>
        <v>-109899.198311167</v>
      </c>
      <c r="BQ370" s="28">
        <f ca="1" t="shared" ref="BQ370:BT370" si="2750">BE370</f>
        <v>20213.6811441768</v>
      </c>
      <c r="BR370" s="28">
        <f ca="1" t="shared" si="2750"/>
        <v>20072.4432094301</v>
      </c>
      <c r="BS370" s="28">
        <f ca="1" t="shared" si="2750"/>
        <v>19448.0273962798</v>
      </c>
      <c r="BT370" s="28">
        <f ca="1" t="shared" si="2750"/>
        <v>18860.3693435828</v>
      </c>
      <c r="BU370" s="28">
        <f ca="1" t="shared" si="2413"/>
        <v>63318.7484305459</v>
      </c>
      <c r="BV370" s="30">
        <f ca="1" t="shared" si="2414"/>
        <v>7.54456414537175</v>
      </c>
    </row>
    <row r="371" ht="15" customHeight="1" spans="1:74">
      <c r="A371" s="26">
        <v>370</v>
      </c>
      <c r="B371" s="27">
        <f ca="1" t="shared" ref="B371:F371" si="2751">RAND()</f>
        <v>0.695156414621123</v>
      </c>
      <c r="C371" s="28">
        <f ca="1">IF(B371&lt;=('Ejercicio 3 - TIR'!$D$13-'Ejercicio 3 - TIR'!$C$13)/('Ejercicio 3 - TIR'!$E$13-'Ejercicio 3 - TIR'!$C$13),'Ejercicio 3 - TIR'!$C$13+SQRT(('Ejercicio 3 - TIR'!$E$13-'Ejercicio 3 - TIR'!$C$13)*('Ejercicio 3 - TIR'!$D$13-'Ejercicio 3 - TIR'!$C$13)*B371),'Ejercicio 3 - TIR'!$E$13-SQRT(('Ejercicio 3 - TIR'!$E$13-'Ejercicio 3 - TIR'!$C$13)*('Ejercicio 3 - TIR'!$E$13-'Ejercicio 3 - TIR'!$D$13)*(1-B371)))</f>
        <v>80873.7797133189</v>
      </c>
      <c r="D371" s="27">
        <f ca="1" t="shared" si="2751"/>
        <v>0.674978576182954</v>
      </c>
      <c r="E371" s="28">
        <f ca="1">IF(D371&lt;=('Ejercicio 3 - TIR'!$D$14-'Ejercicio 3 - TIR'!$C$14)/('Ejercicio 3 - TIR'!$E$14-'Ejercicio 3 - TIR'!$C$14),'Ejercicio 3 - TIR'!$C$14+SQRT(('Ejercicio 3 - TIR'!$E$14-'Ejercicio 3 - TIR'!$C$14)*('Ejercicio 3 - TIR'!$D$14-'Ejercicio 3 - TIR'!$C$14)*D371),'Ejercicio 3 - TIR'!$E$14-SQRT(('Ejercicio 3 - TIR'!$E$14-'Ejercicio 3 - TIR'!$C$14)*('Ejercicio 3 - TIR'!$E$14-'Ejercicio 3 - TIR'!$D$14)*(1-D371)))</f>
        <v>33017.6498531972</v>
      </c>
      <c r="F371" s="27">
        <f ca="1" t="shared" si="2751"/>
        <v>0.952669824796479</v>
      </c>
      <c r="G371" s="28">
        <f ca="1">IF(F371&lt;=('Ejercicio 3 - TIR'!$D$18-'Ejercicio 3 - TIR'!$C$18)/('Ejercicio 3 - TIR'!$E$18-'Ejercicio 3 - TIR'!$C$18),'Ejercicio 3 - TIR'!$C$18+SQRT(('Ejercicio 3 - TIR'!$E$18-'Ejercicio 3 - TIR'!$C$18)*('Ejercicio 3 - TIR'!$D$18-'Ejercicio 3 - TIR'!$C$18)*F371),'Ejercicio 3 - TIR'!$E$18-SQRT(('Ejercicio 3 - TIR'!$E$18-'Ejercicio 3 - TIR'!$C$18)*('Ejercicio 3 - TIR'!$E$18-'Ejercicio 3 - TIR'!$D$18)*(1-F371)))</f>
        <v>43115.9184889543</v>
      </c>
      <c r="H371" s="27">
        <f ca="1" t="shared" ref="H371:L371" si="2752">RAND()</f>
        <v>0.0850225692520716</v>
      </c>
      <c r="I371" s="28">
        <f ca="1">IF(H371&lt;=('Ejercicio 3 - TIR'!$D$18-'Ejercicio 3 - TIR'!$C$18)/('Ejercicio 3 - TIR'!$E$18-'Ejercicio 3 - TIR'!$C$18),'Ejercicio 3 - TIR'!$C$18+SQRT(('Ejercicio 3 - TIR'!$E$18-'Ejercicio 3 - TIR'!$C$18)*('Ejercicio 3 - TIR'!$D$18-'Ejercicio 3 - TIR'!$C$18)*H371),'Ejercicio 3 - TIR'!$E$18-SQRT(('Ejercicio 3 - TIR'!$E$18-'Ejercicio 3 - TIR'!$C$18)*('Ejercicio 3 - TIR'!$E$18-'Ejercicio 3 - TIR'!$D$18)*(1-H371)))</f>
        <v>33571.188231921</v>
      </c>
      <c r="J371" s="27">
        <f ca="1" t="shared" si="2752"/>
        <v>0.408232202472511</v>
      </c>
      <c r="K371" s="28">
        <f ca="1">IF(J371&lt;=('Ejercicio 3 - TIR'!$D$18-'Ejercicio 3 - TIR'!$C$18)/('Ejercicio 3 - TIR'!$E$18-'Ejercicio 3 - TIR'!$C$18),'Ejercicio 3 - TIR'!$C$18+SQRT(('Ejercicio 3 - TIR'!$E$18-'Ejercicio 3 - TIR'!$C$18)*('Ejercicio 3 - TIR'!$D$18-'Ejercicio 3 - TIR'!$C$18)*J371),'Ejercicio 3 - TIR'!$E$18-SQRT(('Ejercicio 3 - TIR'!$E$18-'Ejercicio 3 - TIR'!$C$18)*('Ejercicio 3 - TIR'!$E$18-'Ejercicio 3 - TIR'!$D$18)*(1-J371)))</f>
        <v>37825.2687091803</v>
      </c>
      <c r="L371" s="27">
        <f ca="1" t="shared" si="2752"/>
        <v>0.713848318773352</v>
      </c>
      <c r="M371" s="28">
        <f ca="1">IF(L371&lt;=('Ejercicio 3 - TIR'!$D$18-'Ejercicio 3 - TIR'!$C$18)/('Ejercicio 3 - TIR'!$E$18-'Ejercicio 3 - TIR'!$C$18),'Ejercicio 3 - TIR'!$C$18+SQRT(('Ejercicio 3 - TIR'!$E$18-'Ejercicio 3 - TIR'!$C$18)*('Ejercicio 3 - TIR'!$D$18-'Ejercicio 3 - TIR'!$C$18)*L371),'Ejercicio 3 - TIR'!$E$18-SQRT(('Ejercicio 3 - TIR'!$E$18-'Ejercicio 3 - TIR'!$C$18)*('Ejercicio 3 - TIR'!$E$18-'Ejercicio 3 - TIR'!$D$18)*(1-L371)))</f>
        <v>40367.3575475763</v>
      </c>
      <c r="N371" s="27">
        <f ca="1" t="shared" ref="N371:R371" si="2753">RAND()</f>
        <v>0.950346516420985</v>
      </c>
      <c r="O371" s="28">
        <f ca="1">IF(N371&lt;=('Ejercicio 3 - TIR'!$D$18-'Ejercicio 3 - TIR'!$C$18)/('Ejercicio 3 - TIR'!$E$18-'Ejercicio 3 - TIR'!$C$18),'Ejercicio 3 - TIR'!$C$18+SQRT(('Ejercicio 3 - TIR'!$E$18-'Ejercicio 3 - TIR'!$C$18)*('Ejercicio 3 - TIR'!$D$18-'Ejercicio 3 - TIR'!$C$18)*N371),'Ejercicio 3 - TIR'!$E$18-SQRT(('Ejercicio 3 - TIR'!$E$18-'Ejercicio 3 - TIR'!$C$18)*('Ejercicio 3 - TIR'!$E$18-'Ejercicio 3 - TIR'!$D$18)*(1-N371)))</f>
        <v>43070.2302550755</v>
      </c>
      <c r="P371" s="27">
        <f ca="1" t="shared" si="2753"/>
        <v>0.605348489632308</v>
      </c>
      <c r="Q371" s="29">
        <f ca="1">IF(P371&lt;=('Ejercicio 3 - TIR'!$D$22-'Ejercicio 3 - TIR'!$C$22)/('Ejercicio 3 - TIR'!$E$22-'Ejercicio 3 - TIR'!$C$22),'Ejercicio 3 - TIR'!$C$22+SQRT(('Ejercicio 3 - TIR'!$E$22-'Ejercicio 3 - TIR'!$C$22)*('Ejercicio 3 - TIR'!$D$22-'Ejercicio 3 - TIR'!$C$22)*P371),'Ejercicio 3 - TIR'!$E$22-SQRT(('Ejercicio 3 - TIR'!$E$22-'Ejercicio 3 - TIR'!$C$22)*('Ejercicio 3 - TIR'!$E$22-'Ejercicio 3 - TIR'!$D$22)*(1-P371)))</f>
        <v>0.153347181787626</v>
      </c>
      <c r="R371" s="27">
        <f ca="1" t="shared" si="2753"/>
        <v>0.803270072552758</v>
      </c>
      <c r="S371" s="29">
        <f ca="1">IF(R371&lt;=('Ejercicio 3 - TIR'!$D$23-'Ejercicio 3 - TIR'!$C$23)/('Ejercicio 3 - TIR'!$E$23-'Ejercicio 3 - TIR'!$C$23),'Ejercicio 3 - TIR'!$C$23+SQRT(('Ejercicio 3 - TIR'!$E$23-'Ejercicio 3 - TIR'!$C$23)*('Ejercicio 3 - TIR'!$D$23-'Ejercicio 3 - TIR'!$C$23)*R371),'Ejercicio 3 - TIR'!$E$23-SQRT(('Ejercicio 3 - TIR'!$E$23-'Ejercicio 3 - TIR'!$C$23)*('Ejercicio 3 - TIR'!$E$23-'Ejercicio 3 - TIR'!$D$23)*(1-R371)))</f>
        <v>0.16118208647578</v>
      </c>
      <c r="T371" s="27">
        <f ca="1" t="shared" ref="T371:X371" si="2754">RAND()</f>
        <v>0.631096992460247</v>
      </c>
      <c r="U371" s="29">
        <f ca="1">IF(T371&lt;=('Ejercicio 3 - TIR'!$D$24-'Ejercicio 3 - TIR'!$C$24)/('Ejercicio 3 - TIR'!$E$24-'Ejercicio 3 - TIR'!$C$24),'Ejercicio 3 - TIR'!$C$24+SQRT(('Ejercicio 3 - TIR'!$E$24-'Ejercicio 3 - TIR'!$C$24)*('Ejercicio 3 - TIR'!$D$24-'Ejercicio 3 - TIR'!$C$24)*T371),'Ejercicio 3 - TIR'!$E$24-SQRT(('Ejercicio 3 - TIR'!$E$24-'Ejercicio 3 - TIR'!$C$24)*('Ejercicio 3 - TIR'!$E$24-'Ejercicio 3 - TIR'!$D$24)*(1-T371)))</f>
        <v>0.187860796196681</v>
      </c>
      <c r="V371" s="27">
        <f ca="1" t="shared" si="2754"/>
        <v>0.539283552725113</v>
      </c>
      <c r="W371" s="29">
        <f ca="1">IF(V371&lt;=('Ejercicio 3 - TIR'!$D$25-'Ejercicio 3 - TIR'!$C$25)/('Ejercicio 3 - TIR'!$E$25-'Ejercicio 3 - TIR'!$C$25),'Ejercicio 3 - TIR'!$C$25+SQRT(('Ejercicio 3 - TIR'!$E$25-'Ejercicio 3 - TIR'!$C$25)*('Ejercicio 3 - TIR'!$D$25-'Ejercicio 3 - TIR'!$C$25)*V371),'Ejercicio 3 - TIR'!$E$25-SQRT(('Ejercicio 3 - TIR'!$E$25-'Ejercicio 3 - TIR'!$C$25)*('Ejercicio 3 - TIR'!$E$25-'Ejercicio 3 - TIR'!$D$25)*(1-V371)))</f>
        <v>0.209843959788569</v>
      </c>
      <c r="X371" s="27">
        <f ca="1" t="shared" si="2754"/>
        <v>0.323831194745632</v>
      </c>
      <c r="Y371" s="29">
        <f ca="1">IF(X371&lt;=('Ejercicio 3 - TIR'!$D$26-'Ejercicio 3 - TIR'!$C$26)/('Ejercicio 3 - TIR'!$E$26-'Ejercicio 3 - TIR'!$C$26),'Ejercicio 3 - TIR'!$C$26+SQRT(('Ejercicio 3 - TIR'!$E$26-'Ejercicio 3 - TIR'!$C$26)*('Ejercicio 3 - TIR'!$D$26-'Ejercicio 3 - TIR'!$C$26)*X371),'Ejercicio 3 - TIR'!$E$26-SQRT(('Ejercicio 3 - TIR'!$E$26-'Ejercicio 3 - TIR'!$C$26)*('Ejercicio 3 - TIR'!$E$26-'Ejercicio 3 - TIR'!$D$26)*(1-X371)))</f>
        <v>0.21956931223098</v>
      </c>
      <c r="Z371" s="27">
        <f ca="1" t="shared" si="2384"/>
        <v>1.15334718178763</v>
      </c>
      <c r="AA371" s="27">
        <f ca="1" t="shared" si="2385"/>
        <v>1.33924608697912</v>
      </c>
      <c r="AB371" s="27">
        <f ca="1" t="shared" si="2386"/>
        <v>1.5908379231823</v>
      </c>
      <c r="AC371" s="27">
        <f ca="1" t="shared" si="2387"/>
        <v>1.9246656523647</v>
      </c>
      <c r="AD371" s="27">
        <f ca="1" t="shared" si="2388"/>
        <v>2.34726316592901</v>
      </c>
      <c r="AE371" s="26">
        <f ca="1" t="shared" si="2389"/>
        <v>5063.16355423842</v>
      </c>
      <c r="AF371" s="26">
        <f ca="1" t="shared" si="2390"/>
        <v>5879.25482007869</v>
      </c>
      <c r="AG371" s="26">
        <f ca="1" t="shared" si="2391"/>
        <v>6983.73631162185</v>
      </c>
      <c r="AH371" s="26">
        <f ca="1" t="shared" si="2392"/>
        <v>8449.23119337179</v>
      </c>
      <c r="AI371" s="26">
        <f ca="1" t="shared" si="2393"/>
        <v>10304.423075381</v>
      </c>
      <c r="AJ371" s="28">
        <f ca="1" t="shared" si="2394"/>
        <v>49727.6230794205</v>
      </c>
      <c r="AK371" s="28">
        <f ca="1" t="shared" si="2395"/>
        <v>44960.0824748395</v>
      </c>
      <c r="AL371" s="28">
        <f ca="1" t="shared" si="2396"/>
        <v>60173.8719171249</v>
      </c>
      <c r="AM371" s="28">
        <f ca="1" t="shared" si="2397"/>
        <v>77693.6665485449</v>
      </c>
      <c r="AN371" s="28">
        <f ca="1" t="shared" si="2398"/>
        <v>101097.16502582</v>
      </c>
      <c r="AO371" s="28">
        <f ca="1">C371/'Ejercicio 3 - TIR'!$D$7</f>
        <v>16174.7559426638</v>
      </c>
      <c r="AP371" s="28">
        <f ca="1" t="shared" si="2399"/>
        <v>33552.8671367567</v>
      </c>
      <c r="AQ371" s="28">
        <f ca="1" t="shared" si="2400"/>
        <v>28785.3265321757</v>
      </c>
      <c r="AR371" s="28">
        <f ca="1" t="shared" si="2401"/>
        <v>43999.1159744612</v>
      </c>
      <c r="AS371" s="28">
        <f ca="1" t="shared" si="2402"/>
        <v>61518.9106058811</v>
      </c>
      <c r="AT371" s="28">
        <f ca="1" t="shared" si="2403"/>
        <v>84922.4090831559</v>
      </c>
      <c r="AU371" s="28">
        <f ca="1">AP371*'Ejercicio 3 - TIR'!$D$5</f>
        <v>16776.4335683784</v>
      </c>
      <c r="AV371" s="28">
        <f ca="1">AQ371*'Ejercicio 3 - TIR'!$D$5</f>
        <v>14392.6632660879</v>
      </c>
      <c r="AW371" s="28">
        <f ca="1">AR371*'Ejercicio 3 - TIR'!$D$5</f>
        <v>21999.5579872306</v>
      </c>
      <c r="AX371" s="28">
        <f ca="1">AS371*'Ejercicio 3 - TIR'!$D$5</f>
        <v>30759.4553029406</v>
      </c>
      <c r="AY371" s="28">
        <f ca="1">AT371*'Ejercicio 3 - TIR'!$D$5</f>
        <v>42461.204541578</v>
      </c>
      <c r="AZ371" s="28">
        <f ca="1" t="shared" ref="AZ371:BD371" si="2755">AJ371-AU371-AE371</f>
        <v>27888.0259568037</v>
      </c>
      <c r="BA371" s="28">
        <f ca="1" t="shared" si="2755"/>
        <v>24688.1643886729</v>
      </c>
      <c r="BB371" s="28">
        <f ca="1" t="shared" si="2755"/>
        <v>31190.5776182725</v>
      </c>
      <c r="BC371" s="28">
        <f ca="1" t="shared" si="2755"/>
        <v>38484.9800522325</v>
      </c>
      <c r="BD371" s="28">
        <f ca="1" t="shared" si="2755"/>
        <v>48331.5374088607</v>
      </c>
      <c r="BE371" s="28">
        <f ca="1" t="shared" ref="BE371:BI371" si="2756">AZ371/Z371</f>
        <v>24180.078988513</v>
      </c>
      <c r="BF371" s="28">
        <f ca="1" t="shared" si="2756"/>
        <v>18434.3748536619</v>
      </c>
      <c r="BG371" s="28">
        <f ca="1" t="shared" si="2756"/>
        <v>19606.3830034169</v>
      </c>
      <c r="BH371" s="28">
        <f ca="1" t="shared" si="2756"/>
        <v>19995.6704194044</v>
      </c>
      <c r="BI371" s="28">
        <f ca="1" t="shared" si="2756"/>
        <v>20590.5916773213</v>
      </c>
      <c r="BJ371" s="28">
        <f ca="1" t="shared" si="2406"/>
        <v>77501.1133259511</v>
      </c>
      <c r="BK371" s="28">
        <f ca="1" t="shared" si="2407"/>
        <v>37966.408842106</v>
      </c>
      <c r="BL371" s="28">
        <f ca="1" t="shared" si="2408"/>
        <v>115467.522168057</v>
      </c>
      <c r="BM371" s="28">
        <f ca="1">BK371*'Ejercicio 3 - TIR'!$D$5</f>
        <v>18983.204421053</v>
      </c>
      <c r="BN371" s="28">
        <f ca="1" t="shared" si="2409"/>
        <v>96484.3177470041</v>
      </c>
      <c r="BO371" s="28">
        <f ca="1" t="shared" si="2410"/>
        <v>41105.0278245291</v>
      </c>
      <c r="BP371" s="28">
        <f ca="1" t="shared" si="2411"/>
        <v>-113891.429566516</v>
      </c>
      <c r="BQ371" s="28">
        <f ca="1" t="shared" ref="BQ371:BT371" si="2757">BE371</f>
        <v>24180.078988513</v>
      </c>
      <c r="BR371" s="28">
        <f ca="1" t="shared" si="2757"/>
        <v>18434.3748536619</v>
      </c>
      <c r="BS371" s="28">
        <f ca="1" t="shared" si="2757"/>
        <v>19606.3830034169</v>
      </c>
      <c r="BT371" s="28">
        <f ca="1" t="shared" si="2757"/>
        <v>19995.6704194044</v>
      </c>
      <c r="BU371" s="28">
        <f ca="1" t="shared" si="2413"/>
        <v>61695.6195018505</v>
      </c>
      <c r="BV371" s="30">
        <f ca="1" t="shared" si="2414"/>
        <v>7.01546463602114</v>
      </c>
    </row>
    <row r="372" ht="15" customHeight="1" spans="1:74">
      <c r="A372" s="26">
        <v>371</v>
      </c>
      <c r="B372" s="27">
        <f ca="1" t="shared" ref="B372:F372" si="2758">RAND()</f>
        <v>0.13618514627213</v>
      </c>
      <c r="C372" s="28">
        <f ca="1">IF(B372&lt;=('Ejercicio 3 - TIR'!$D$13-'Ejercicio 3 - TIR'!$C$13)/('Ejercicio 3 - TIR'!$E$13-'Ejercicio 3 - TIR'!$C$13),'Ejercicio 3 - TIR'!$C$13+SQRT(('Ejercicio 3 - TIR'!$E$13-'Ejercicio 3 - TIR'!$C$13)*('Ejercicio 3 - TIR'!$D$13-'Ejercicio 3 - TIR'!$C$13)*B372),'Ejercicio 3 - TIR'!$E$13-SQRT(('Ejercicio 3 - TIR'!$E$13-'Ejercicio 3 - TIR'!$C$13)*('Ejercicio 3 - TIR'!$E$13-'Ejercicio 3 - TIR'!$D$13)*(1-B372)))</f>
        <v>67380.6543415101</v>
      </c>
      <c r="D372" s="27">
        <f ca="1" t="shared" si="2758"/>
        <v>0.772564166066801</v>
      </c>
      <c r="E372" s="28">
        <f ca="1">IF(D372&lt;=('Ejercicio 3 - TIR'!$D$14-'Ejercicio 3 - TIR'!$C$14)/('Ejercicio 3 - TIR'!$E$14-'Ejercicio 3 - TIR'!$C$14),'Ejercicio 3 - TIR'!$C$14+SQRT(('Ejercicio 3 - TIR'!$E$14-'Ejercicio 3 - TIR'!$C$14)*('Ejercicio 3 - TIR'!$D$14-'Ejercicio 3 - TIR'!$C$14)*D372),'Ejercicio 3 - TIR'!$E$14-SQRT(('Ejercicio 3 - TIR'!$E$14-'Ejercicio 3 - TIR'!$C$14)*('Ejercicio 3 - TIR'!$E$14-'Ejercicio 3 - TIR'!$D$14)*(1-D372)))</f>
        <v>34159.1631515698</v>
      </c>
      <c r="F372" s="27">
        <f ca="1" t="shared" si="2758"/>
        <v>0.406749748068024</v>
      </c>
      <c r="G372" s="28">
        <f ca="1">IF(F372&lt;=('Ejercicio 3 - TIR'!$D$18-'Ejercicio 3 - TIR'!$C$18)/('Ejercicio 3 - TIR'!$E$18-'Ejercicio 3 - TIR'!$C$18),'Ejercicio 3 - TIR'!$C$18+SQRT(('Ejercicio 3 - TIR'!$E$18-'Ejercicio 3 - TIR'!$C$18)*('Ejercicio 3 - TIR'!$D$18-'Ejercicio 3 - TIR'!$C$18)*F372),'Ejercicio 3 - TIR'!$E$18-SQRT(('Ejercicio 3 - TIR'!$E$18-'Ejercicio 3 - TIR'!$C$18)*('Ejercicio 3 - TIR'!$E$18-'Ejercicio 3 - TIR'!$D$18)*(1-F372)))</f>
        <v>37811.0474464187</v>
      </c>
      <c r="H372" s="27">
        <f ca="1" t="shared" ref="H372:L372" si="2759">RAND()</f>
        <v>0.414507776790978</v>
      </c>
      <c r="I372" s="28">
        <f ca="1">IF(H372&lt;=('Ejercicio 3 - TIR'!$D$18-'Ejercicio 3 - TIR'!$C$18)/('Ejercicio 3 - TIR'!$E$18-'Ejercicio 3 - TIR'!$C$18),'Ejercicio 3 - TIR'!$C$18+SQRT(('Ejercicio 3 - TIR'!$E$18-'Ejercicio 3 - TIR'!$C$18)*('Ejercicio 3 - TIR'!$D$18-'Ejercicio 3 - TIR'!$C$18)*H372),'Ejercicio 3 - TIR'!$E$18-SQRT(('Ejercicio 3 - TIR'!$E$18-'Ejercicio 3 - TIR'!$C$18)*('Ejercicio 3 - TIR'!$E$18-'Ejercicio 3 - TIR'!$D$18)*(1-H372)))</f>
        <v>37885.1865240238</v>
      </c>
      <c r="J372" s="27">
        <f ca="1" t="shared" si="2759"/>
        <v>0.205791228088997</v>
      </c>
      <c r="K372" s="28">
        <f ca="1">IF(J372&lt;=('Ejercicio 3 - TIR'!$D$18-'Ejercicio 3 - TIR'!$C$18)/('Ejercicio 3 - TIR'!$E$18-'Ejercicio 3 - TIR'!$C$18),'Ejercicio 3 - TIR'!$C$18+SQRT(('Ejercicio 3 - TIR'!$E$18-'Ejercicio 3 - TIR'!$C$18)*('Ejercicio 3 - TIR'!$D$18-'Ejercicio 3 - TIR'!$C$18)*J372),'Ejercicio 3 - TIR'!$E$18-SQRT(('Ejercicio 3 - TIR'!$E$18-'Ejercicio 3 - TIR'!$C$18)*('Ejercicio 3 - TIR'!$E$18-'Ejercicio 3 - TIR'!$D$18)*(1-J372)))</f>
        <v>35555.9593423053</v>
      </c>
      <c r="L372" s="27">
        <f ca="1" t="shared" si="2759"/>
        <v>0.850252797674175</v>
      </c>
      <c r="M372" s="28">
        <f ca="1">IF(L372&lt;=('Ejercicio 3 - TIR'!$D$18-'Ejercicio 3 - TIR'!$C$18)/('Ejercicio 3 - TIR'!$E$18-'Ejercicio 3 - TIR'!$C$18),'Ejercicio 3 - TIR'!$C$18+SQRT(('Ejercicio 3 - TIR'!$E$18-'Ejercicio 3 - TIR'!$C$18)*('Ejercicio 3 - TIR'!$D$18-'Ejercicio 3 - TIR'!$C$18)*L372),'Ejercicio 3 - TIR'!$E$18-SQRT(('Ejercicio 3 - TIR'!$E$18-'Ejercicio 3 - TIR'!$C$18)*('Ejercicio 3 - TIR'!$E$18-'Ejercicio 3 - TIR'!$D$18)*(1-L372)))</f>
        <v>41648.7255895053</v>
      </c>
      <c r="N372" s="27">
        <f ca="1" t="shared" ref="N372:R372" si="2760">RAND()</f>
        <v>0.305522479141671</v>
      </c>
      <c r="O372" s="28">
        <f ca="1">IF(N372&lt;=('Ejercicio 3 - TIR'!$D$18-'Ejercicio 3 - TIR'!$C$18)/('Ejercicio 3 - TIR'!$E$18-'Ejercicio 3 - TIR'!$C$18),'Ejercicio 3 - TIR'!$C$18+SQRT(('Ejercicio 3 - TIR'!$E$18-'Ejercicio 3 - TIR'!$C$18)*('Ejercicio 3 - TIR'!$D$18-'Ejercicio 3 - TIR'!$C$18)*N372),'Ejercicio 3 - TIR'!$E$18-SQRT(('Ejercicio 3 - TIR'!$E$18-'Ejercicio 3 - TIR'!$C$18)*('Ejercicio 3 - TIR'!$E$18-'Ejercicio 3 - TIR'!$D$18)*(1-N372)))</f>
        <v>36769.6655656872</v>
      </c>
      <c r="P372" s="27">
        <f ca="1" t="shared" si="2760"/>
        <v>0.672938320162898</v>
      </c>
      <c r="Q372" s="29">
        <f ca="1">IF(P372&lt;=('Ejercicio 3 - TIR'!$D$22-'Ejercicio 3 - TIR'!$C$22)/('Ejercicio 3 - TIR'!$E$22-'Ejercicio 3 - TIR'!$C$22),'Ejercicio 3 - TIR'!$C$22+SQRT(('Ejercicio 3 - TIR'!$E$22-'Ejercicio 3 - TIR'!$C$22)*('Ejercicio 3 - TIR'!$D$22-'Ejercicio 3 - TIR'!$C$22)*P372),'Ejercicio 3 - TIR'!$E$22-SQRT(('Ejercicio 3 - TIR'!$E$22-'Ejercicio 3 - TIR'!$C$22)*('Ejercicio 3 - TIR'!$E$22-'Ejercicio 3 - TIR'!$D$22)*(1-P372)))</f>
        <v>0.155736632061752</v>
      </c>
      <c r="R372" s="27">
        <f ca="1" t="shared" si="2760"/>
        <v>0.642234466118578</v>
      </c>
      <c r="S372" s="29">
        <f ca="1">IF(R372&lt;=('Ejercicio 3 - TIR'!$D$23-'Ejercicio 3 - TIR'!$C$23)/('Ejercicio 3 - TIR'!$E$23-'Ejercicio 3 - TIR'!$C$23),'Ejercicio 3 - TIR'!$C$23+SQRT(('Ejercicio 3 - TIR'!$E$23-'Ejercicio 3 - TIR'!$C$23)*('Ejercicio 3 - TIR'!$D$23-'Ejercicio 3 - TIR'!$C$23)*R372),'Ejercicio 3 - TIR'!$E$23-SQRT(('Ejercicio 3 - TIR'!$E$23-'Ejercicio 3 - TIR'!$C$23)*('Ejercicio 3 - TIR'!$E$23-'Ejercicio 3 - TIR'!$D$23)*(1-R372)))</f>
        <v>0.154623279152212</v>
      </c>
      <c r="T372" s="27">
        <f ca="1" t="shared" ref="T372:X372" si="2761">RAND()</f>
        <v>0.459293440111256</v>
      </c>
      <c r="U372" s="29">
        <f ca="1">IF(T372&lt;=('Ejercicio 3 - TIR'!$D$24-'Ejercicio 3 - TIR'!$C$24)/('Ejercicio 3 - TIR'!$E$24-'Ejercicio 3 - TIR'!$C$24),'Ejercicio 3 - TIR'!$C$24+SQRT(('Ejercicio 3 - TIR'!$E$24-'Ejercicio 3 - TIR'!$C$24)*('Ejercicio 3 - TIR'!$D$24-'Ejercicio 3 - TIR'!$C$24)*T372),'Ejercicio 3 - TIR'!$E$24-SQRT(('Ejercicio 3 - TIR'!$E$24-'Ejercicio 3 - TIR'!$C$24)*('Ejercicio 3 - TIR'!$E$24-'Ejercicio 3 - TIR'!$D$24)*(1-T372)))</f>
        <v>0.18109012506203</v>
      </c>
      <c r="V372" s="27">
        <f ca="1" t="shared" si="2761"/>
        <v>0.0304279915832715</v>
      </c>
      <c r="W372" s="29">
        <f ca="1">IF(V372&lt;=('Ejercicio 3 - TIR'!$D$25-'Ejercicio 3 - TIR'!$C$25)/('Ejercicio 3 - TIR'!$E$25-'Ejercicio 3 - TIR'!$C$25),'Ejercicio 3 - TIR'!$C$25+SQRT(('Ejercicio 3 - TIR'!$E$25-'Ejercicio 3 - TIR'!$C$25)*('Ejercicio 3 - TIR'!$D$25-'Ejercicio 3 - TIR'!$C$25)*V372),'Ejercicio 3 - TIR'!$E$25-SQRT(('Ejercicio 3 - TIR'!$E$25-'Ejercicio 3 - TIR'!$C$25)*('Ejercicio 3 - TIR'!$E$25-'Ejercicio 3 - TIR'!$D$25)*(1-V372)))</f>
        <v>0.186526805360709</v>
      </c>
      <c r="X372" s="27">
        <f ca="1" t="shared" si="2761"/>
        <v>0.49535411698768</v>
      </c>
      <c r="Y372" s="29">
        <f ca="1">IF(X372&lt;=('Ejercicio 3 - TIR'!$D$26-'Ejercicio 3 - TIR'!$C$26)/('Ejercicio 3 - TIR'!$E$26-'Ejercicio 3 - TIR'!$C$26),'Ejercicio 3 - TIR'!$C$26+SQRT(('Ejercicio 3 - TIR'!$E$26-'Ejercicio 3 - TIR'!$C$26)*('Ejercicio 3 - TIR'!$D$26-'Ejercicio 3 - TIR'!$C$26)*X372),'Ejercicio 3 - TIR'!$E$26-SQRT(('Ejercicio 3 - TIR'!$E$26-'Ejercicio 3 - TIR'!$C$26)*('Ejercicio 3 - TIR'!$E$26-'Ejercicio 3 - TIR'!$D$26)*(1-X372)))</f>
        <v>0.227797626794689</v>
      </c>
      <c r="Z372" s="27">
        <f ca="1" t="shared" si="2384"/>
        <v>1.15573663206175</v>
      </c>
      <c r="AA372" s="27">
        <f ca="1" t="shared" si="2385"/>
        <v>1.33444041994747</v>
      </c>
      <c r="AB372" s="27">
        <f ca="1" t="shared" si="2386"/>
        <v>1.57609440248359</v>
      </c>
      <c r="AC372" s="27">
        <f ca="1" t="shared" si="2387"/>
        <v>1.87007825632575</v>
      </c>
      <c r="AD372" s="27">
        <f ca="1" t="shared" si="2388"/>
        <v>2.29607764503711</v>
      </c>
      <c r="AE372" s="26">
        <f ca="1" t="shared" si="2389"/>
        <v>5319.8330232734</v>
      </c>
      <c r="AF372" s="26">
        <f ca="1" t="shared" si="2390"/>
        <v>6142.40304987415</v>
      </c>
      <c r="AG372" s="26">
        <f ca="1" t="shared" si="2391"/>
        <v>7254.73158635726</v>
      </c>
      <c r="AH372" s="26">
        <f ca="1" t="shared" si="2392"/>
        <v>8607.93349290991</v>
      </c>
      <c r="AI372" s="26">
        <f ca="1" t="shared" si="2393"/>
        <v>10568.8003142013</v>
      </c>
      <c r="AJ372" s="28">
        <f ca="1" t="shared" si="2394"/>
        <v>43699.612630451</v>
      </c>
      <c r="AK372" s="28">
        <f ca="1" t="shared" si="2395"/>
        <v>50555.5242149067</v>
      </c>
      <c r="AL372" s="28">
        <f ca="1" t="shared" si="2396"/>
        <v>56039.5484943415</v>
      </c>
      <c r="AM372" s="28">
        <f ca="1" t="shared" si="2397"/>
        <v>77886.3761286116</v>
      </c>
      <c r="AN372" s="28">
        <f ca="1" t="shared" si="2398"/>
        <v>84426.007120865</v>
      </c>
      <c r="AO372" s="28">
        <f ca="1">C372/'Ejercicio 3 - TIR'!$D$7</f>
        <v>13476.130868302</v>
      </c>
      <c r="AP372" s="28">
        <f ca="1" t="shared" si="2399"/>
        <v>30223.481762149</v>
      </c>
      <c r="AQ372" s="28">
        <f ca="1" t="shared" si="2400"/>
        <v>37079.3933466047</v>
      </c>
      <c r="AR372" s="28">
        <f ca="1" t="shared" si="2401"/>
        <v>42563.4176260395</v>
      </c>
      <c r="AS372" s="28">
        <f ca="1" t="shared" si="2402"/>
        <v>64410.2452603096</v>
      </c>
      <c r="AT372" s="28">
        <f ca="1" t="shared" si="2403"/>
        <v>70949.876252563</v>
      </c>
      <c r="AU372" s="28">
        <f ca="1">AP372*'Ejercicio 3 - TIR'!$D$5</f>
        <v>15111.7408810745</v>
      </c>
      <c r="AV372" s="28">
        <f ca="1">AQ372*'Ejercicio 3 - TIR'!$D$5</f>
        <v>18539.6966733024</v>
      </c>
      <c r="AW372" s="28">
        <f ca="1">AR372*'Ejercicio 3 - TIR'!$D$5</f>
        <v>21281.7088130197</v>
      </c>
      <c r="AX372" s="28">
        <f ca="1">AS372*'Ejercicio 3 - TIR'!$D$5</f>
        <v>32205.1226301548</v>
      </c>
      <c r="AY372" s="28">
        <f ca="1">AT372*'Ejercicio 3 - TIR'!$D$5</f>
        <v>35474.9381262815</v>
      </c>
      <c r="AZ372" s="28">
        <f ca="1" t="shared" ref="AZ372:BD372" si="2762">AJ372-AU372-AE372</f>
        <v>23268.0387261031</v>
      </c>
      <c r="BA372" s="28">
        <f ca="1" t="shared" si="2762"/>
        <v>25873.4244917302</v>
      </c>
      <c r="BB372" s="28">
        <f ca="1" t="shared" si="2762"/>
        <v>27503.1080949645</v>
      </c>
      <c r="BC372" s="28">
        <f ca="1" t="shared" si="2762"/>
        <v>37073.3200055469</v>
      </c>
      <c r="BD372" s="28">
        <f ca="1" t="shared" si="2762"/>
        <v>38382.2686803822</v>
      </c>
      <c r="BE372" s="28">
        <f ca="1" t="shared" ref="BE372:BI372" si="2763">AZ372/Z372</f>
        <v>20132.6479412482</v>
      </c>
      <c r="BF372" s="28">
        <f ca="1" t="shared" si="2763"/>
        <v>19388.9694174197</v>
      </c>
      <c r="BG372" s="28">
        <f ca="1" t="shared" si="2763"/>
        <v>17450.1654543189</v>
      </c>
      <c r="BH372" s="28">
        <f ca="1" t="shared" si="2763"/>
        <v>19824.4751951648</v>
      </c>
      <c r="BI372" s="28">
        <f ca="1" t="shared" si="2763"/>
        <v>16716.45066679</v>
      </c>
      <c r="BJ372" s="28">
        <f ca="1" t="shared" si="2406"/>
        <v>78432.0908854947</v>
      </c>
      <c r="BK372" s="28">
        <f ca="1" t="shared" si="2407"/>
        <v>30942.2428283028</v>
      </c>
      <c r="BL372" s="28">
        <f ca="1" t="shared" si="2408"/>
        <v>109374.333713797</v>
      </c>
      <c r="BM372" s="28">
        <f ca="1">BK372*'Ejercicio 3 - TIR'!$D$5</f>
        <v>15471.1214141514</v>
      </c>
      <c r="BN372" s="28">
        <f ca="1" t="shared" si="2409"/>
        <v>93903.2122996461</v>
      </c>
      <c r="BO372" s="28">
        <f ca="1" t="shared" si="2410"/>
        <v>40897.2285857208</v>
      </c>
      <c r="BP372" s="28">
        <f ca="1" t="shared" si="2411"/>
        <v>-101539.81749308</v>
      </c>
      <c r="BQ372" s="28">
        <f ca="1" t="shared" ref="BQ372:BT372" si="2764">BE372</f>
        <v>20132.6479412482</v>
      </c>
      <c r="BR372" s="28">
        <f ca="1" t="shared" si="2764"/>
        <v>19388.9694174197</v>
      </c>
      <c r="BS372" s="28">
        <f ca="1" t="shared" si="2764"/>
        <v>17450.1654543189</v>
      </c>
      <c r="BT372" s="28">
        <f ca="1" t="shared" si="2764"/>
        <v>19824.4751951648</v>
      </c>
      <c r="BU372" s="28">
        <f ca="1" t="shared" si="2413"/>
        <v>57613.6792525108</v>
      </c>
      <c r="BV372" s="30">
        <f ca="1" t="shared" si="2414"/>
        <v>8.42640173908007</v>
      </c>
    </row>
    <row r="373" ht="15" customHeight="1" spans="1:74">
      <c r="A373" s="26">
        <v>372</v>
      </c>
      <c r="B373" s="27">
        <f ca="1" t="shared" ref="B373:F373" si="2765">RAND()</f>
        <v>0.653670452283261</v>
      </c>
      <c r="C373" s="28">
        <f ca="1">IF(B373&lt;=('Ejercicio 3 - TIR'!$D$13-'Ejercicio 3 - TIR'!$C$13)/('Ejercicio 3 - TIR'!$E$13-'Ejercicio 3 - TIR'!$C$13),'Ejercicio 3 - TIR'!$C$13+SQRT(('Ejercicio 3 - TIR'!$E$13-'Ejercicio 3 - TIR'!$C$13)*('Ejercicio 3 - TIR'!$D$13-'Ejercicio 3 - TIR'!$C$13)*B373),'Ejercicio 3 - TIR'!$E$13-SQRT(('Ejercicio 3 - TIR'!$E$13-'Ejercicio 3 - TIR'!$C$13)*('Ejercicio 3 - TIR'!$E$13-'Ejercicio 3 - TIR'!$D$13)*(1-B373)))</f>
        <v>79613.8415276422</v>
      </c>
      <c r="D373" s="27">
        <f ca="1" t="shared" si="2765"/>
        <v>0.0820274737358513</v>
      </c>
      <c r="E373" s="28">
        <f ca="1">IF(D373&lt;=('Ejercicio 3 - TIR'!$D$14-'Ejercicio 3 - TIR'!$C$14)/('Ejercicio 3 - TIR'!$E$14-'Ejercicio 3 - TIR'!$C$14),'Ejercicio 3 - TIR'!$C$14+SQRT(('Ejercicio 3 - TIR'!$E$14-'Ejercicio 3 - TIR'!$C$14)*('Ejercicio 3 - TIR'!$D$14-'Ejercicio 3 - TIR'!$C$14)*D373),'Ejercicio 3 - TIR'!$E$14-SQRT(('Ejercicio 3 - TIR'!$E$14-'Ejercicio 3 - TIR'!$C$14)*('Ejercicio 3 - TIR'!$E$14-'Ejercicio 3 - TIR'!$D$14)*(1-D373)))</f>
        <v>27480.3347617184</v>
      </c>
      <c r="F373" s="27">
        <f ca="1" t="shared" si="2765"/>
        <v>0.332127293229643</v>
      </c>
      <c r="G373" s="28">
        <f ca="1">IF(F373&lt;=('Ejercicio 3 - TIR'!$D$18-'Ejercicio 3 - TIR'!$C$18)/('Ejercicio 3 - TIR'!$E$18-'Ejercicio 3 - TIR'!$C$18),'Ejercicio 3 - TIR'!$C$18+SQRT(('Ejercicio 3 - TIR'!$E$18-'Ejercicio 3 - TIR'!$C$18)*('Ejercicio 3 - TIR'!$D$18-'Ejercicio 3 - TIR'!$C$18)*F373),'Ejercicio 3 - TIR'!$E$18-SQRT(('Ejercicio 3 - TIR'!$E$18-'Ejercicio 3 - TIR'!$C$18)*('Ejercicio 3 - TIR'!$E$18-'Ejercicio 3 - TIR'!$D$18)*(1-F373)))</f>
        <v>37058.2642331133</v>
      </c>
      <c r="H373" s="27">
        <f ca="1" t="shared" ref="H373:L373" si="2766">RAND()</f>
        <v>0.791934809654661</v>
      </c>
      <c r="I373" s="28">
        <f ca="1">IF(H373&lt;=('Ejercicio 3 - TIR'!$D$18-'Ejercicio 3 - TIR'!$C$18)/('Ejercicio 3 - TIR'!$E$18-'Ejercicio 3 - TIR'!$C$18),'Ejercicio 3 - TIR'!$C$18+SQRT(('Ejercicio 3 - TIR'!$E$18-'Ejercicio 3 - TIR'!$C$18)*('Ejercicio 3 - TIR'!$D$18-'Ejercicio 3 - TIR'!$C$18)*H373),'Ejercicio 3 - TIR'!$E$18-SQRT(('Ejercicio 3 - TIR'!$E$18-'Ejercicio 3 - TIR'!$C$18)*('Ejercicio 3 - TIR'!$E$18-'Ejercicio 3 - TIR'!$D$18)*(1-H373)))</f>
        <v>41049.6975715902</v>
      </c>
      <c r="J373" s="27">
        <f ca="1" t="shared" si="2766"/>
        <v>0.626019626219032</v>
      </c>
      <c r="K373" s="28">
        <f ca="1">IF(J373&lt;=('Ejercicio 3 - TIR'!$D$18-'Ejercicio 3 - TIR'!$C$18)/('Ejercicio 3 - TIR'!$E$18-'Ejercicio 3 - TIR'!$C$18),'Ejercicio 3 - TIR'!$C$18+SQRT(('Ejercicio 3 - TIR'!$E$18-'Ejercicio 3 - TIR'!$C$18)*('Ejercicio 3 - TIR'!$D$18-'Ejercicio 3 - TIR'!$C$18)*J373),'Ejercicio 3 - TIR'!$E$18-SQRT(('Ejercicio 3 - TIR'!$E$18-'Ejercicio 3 - TIR'!$C$18)*('Ejercicio 3 - TIR'!$E$18-'Ejercicio 3 - TIR'!$D$18)*(1-J373)))</f>
        <v>39690.3531376754</v>
      </c>
      <c r="L373" s="27">
        <f ca="1" t="shared" si="2766"/>
        <v>0.741001973521821</v>
      </c>
      <c r="M373" s="28">
        <f ca="1">IF(L373&lt;=('Ejercicio 3 - TIR'!$D$18-'Ejercicio 3 - TIR'!$C$18)/('Ejercicio 3 - TIR'!$E$18-'Ejercicio 3 - TIR'!$C$18),'Ejercicio 3 - TIR'!$C$18+SQRT(('Ejercicio 3 - TIR'!$E$18-'Ejercicio 3 - TIR'!$C$18)*('Ejercicio 3 - TIR'!$D$18-'Ejercicio 3 - TIR'!$C$18)*L373),'Ejercicio 3 - TIR'!$E$18-SQRT(('Ejercicio 3 - TIR'!$E$18-'Ejercicio 3 - TIR'!$C$18)*('Ejercicio 3 - TIR'!$E$18-'Ejercicio 3 - TIR'!$D$18)*(1-L373)))</f>
        <v>40592.6366174476</v>
      </c>
      <c r="N373" s="27">
        <f ca="1" t="shared" ref="N373:R373" si="2767">RAND()</f>
        <v>0.621425781787571</v>
      </c>
      <c r="O373" s="28">
        <f ca="1">IF(N373&lt;=('Ejercicio 3 - TIR'!$D$18-'Ejercicio 3 - TIR'!$C$18)/('Ejercicio 3 - TIR'!$E$18-'Ejercicio 3 - TIR'!$C$18),'Ejercicio 3 - TIR'!$C$18+SQRT(('Ejercicio 3 - TIR'!$E$18-'Ejercicio 3 - TIR'!$C$18)*('Ejercicio 3 - TIR'!$D$18-'Ejercicio 3 - TIR'!$C$18)*N373),'Ejercicio 3 - TIR'!$E$18-SQRT(('Ejercicio 3 - TIR'!$E$18-'Ejercicio 3 - TIR'!$C$18)*('Ejercicio 3 - TIR'!$E$18-'Ejercicio 3 - TIR'!$D$18)*(1-N373)))</f>
        <v>39654.7328947069</v>
      </c>
      <c r="P373" s="27">
        <f ca="1" t="shared" si="2767"/>
        <v>0.0654650436262108</v>
      </c>
      <c r="Q373" s="29">
        <f ca="1">IF(P373&lt;=('Ejercicio 3 - TIR'!$D$22-'Ejercicio 3 - TIR'!$C$22)/('Ejercicio 3 - TIR'!$E$22-'Ejercicio 3 - TIR'!$C$22),'Ejercicio 3 - TIR'!$C$22+SQRT(('Ejercicio 3 - TIR'!$E$22-'Ejercicio 3 - TIR'!$C$22)*('Ejercicio 3 - TIR'!$D$22-'Ejercicio 3 - TIR'!$C$22)*P373),'Ejercicio 3 - TIR'!$E$22-SQRT(('Ejercicio 3 - TIR'!$E$22-'Ejercicio 3 - TIR'!$C$22)*('Ejercicio 3 - TIR'!$E$22-'Ejercicio 3 - TIR'!$D$22)*(1-P373)))</f>
        <v>0.130855278832309</v>
      </c>
      <c r="R373" s="27">
        <f ca="1" t="shared" si="2767"/>
        <v>0.313317515790699</v>
      </c>
      <c r="S373" s="29">
        <f ca="1">IF(R373&lt;=('Ejercicio 3 - TIR'!$D$23-'Ejercicio 3 - TIR'!$C$23)/('Ejercicio 3 - TIR'!$E$23-'Ejercicio 3 - TIR'!$C$23),'Ejercicio 3 - TIR'!$C$23+SQRT(('Ejercicio 3 - TIR'!$E$23-'Ejercicio 3 - TIR'!$C$23)*('Ejercicio 3 - TIR'!$D$23-'Ejercicio 3 - TIR'!$C$23)*R373),'Ejercicio 3 - TIR'!$E$23-SQRT(('Ejercicio 3 - TIR'!$E$23-'Ejercicio 3 - TIR'!$C$23)*('Ejercicio 3 - TIR'!$E$23-'Ejercicio 3 - TIR'!$D$23)*(1-R373)))</f>
        <v>0.143748084731684</v>
      </c>
      <c r="T373" s="27">
        <f ca="1" t="shared" ref="T373:X373" si="2768">RAND()</f>
        <v>0.57138849046786</v>
      </c>
      <c r="U373" s="29">
        <f ca="1">IF(T373&lt;=('Ejercicio 3 - TIR'!$D$24-'Ejercicio 3 - TIR'!$C$24)/('Ejercicio 3 - TIR'!$E$24-'Ejercicio 3 - TIR'!$C$24),'Ejercicio 3 - TIR'!$C$24+SQRT(('Ejercicio 3 - TIR'!$E$24-'Ejercicio 3 - TIR'!$C$24)*('Ejercicio 3 - TIR'!$D$24-'Ejercicio 3 - TIR'!$C$24)*T373),'Ejercicio 3 - TIR'!$E$24-SQRT(('Ejercicio 3 - TIR'!$E$24-'Ejercicio 3 - TIR'!$C$24)*('Ejercicio 3 - TIR'!$E$24-'Ejercicio 3 - TIR'!$D$24)*(1-T373)))</f>
        <v>0.185357364033752</v>
      </c>
      <c r="V373" s="27">
        <f ca="1" t="shared" si="2768"/>
        <v>0.263050793475851</v>
      </c>
      <c r="W373" s="29">
        <f ca="1">IF(V373&lt;=('Ejercicio 3 - TIR'!$D$25-'Ejercicio 3 - TIR'!$C$25)/('Ejercicio 3 - TIR'!$E$25-'Ejercicio 3 - TIR'!$C$25),'Ejercicio 3 - TIR'!$C$25+SQRT(('Ejercicio 3 - TIR'!$E$25-'Ejercicio 3 - TIR'!$C$25)*('Ejercicio 3 - TIR'!$D$25-'Ejercicio 3 - TIR'!$C$25)*V373),'Ejercicio 3 - TIR'!$E$25-SQRT(('Ejercicio 3 - TIR'!$E$25-'Ejercicio 3 - TIR'!$C$25)*('Ejercicio 3 - TIR'!$E$25-'Ejercicio 3 - TIR'!$D$25)*(1-V373)))</f>
        <v>0.199190391107692</v>
      </c>
      <c r="X373" s="27">
        <f ca="1" t="shared" si="2768"/>
        <v>0.677655218951843</v>
      </c>
      <c r="Y373" s="29">
        <f ca="1">IF(X373&lt;=('Ejercicio 3 - TIR'!$D$26-'Ejercicio 3 - TIR'!$C$26)/('Ejercicio 3 - TIR'!$E$26-'Ejercicio 3 - TIR'!$C$26),'Ejercicio 3 - TIR'!$C$26+SQRT(('Ejercicio 3 - TIR'!$E$26-'Ejercicio 3 - TIR'!$C$26)*('Ejercicio 3 - TIR'!$D$26-'Ejercicio 3 - TIR'!$C$26)*X373),'Ejercicio 3 - TIR'!$E$26-SQRT(('Ejercicio 3 - TIR'!$E$26-'Ejercicio 3 - TIR'!$C$26)*('Ejercicio 3 - TIR'!$E$26-'Ejercicio 3 - TIR'!$D$26)*(1-X373)))</f>
        <v>0.238278760592954</v>
      </c>
      <c r="Z373" s="27">
        <f ca="1" t="shared" si="2384"/>
        <v>1.13085527883231</v>
      </c>
      <c r="AA373" s="27">
        <f ca="1" t="shared" si="2385"/>
        <v>1.29341355927317</v>
      </c>
      <c r="AB373" s="27">
        <f ca="1" t="shared" si="2386"/>
        <v>1.53315728722556</v>
      </c>
      <c r="AC373" s="27">
        <f ca="1" t="shared" si="2387"/>
        <v>1.83854748689762</v>
      </c>
      <c r="AD373" s="27">
        <f ca="1" t="shared" si="2388"/>
        <v>2.27663430336688</v>
      </c>
      <c r="AE373" s="26">
        <f ca="1" t="shared" si="2389"/>
        <v>3595.94686764986</v>
      </c>
      <c r="AF373" s="26">
        <f ca="1" t="shared" si="2390"/>
        <v>4112.85734267143</v>
      </c>
      <c r="AG373" s="26">
        <f ca="1" t="shared" si="2391"/>
        <v>4875.20573835587</v>
      </c>
      <c r="AH373" s="26">
        <f ca="1" t="shared" si="2392"/>
        <v>5846.29987610944</v>
      </c>
      <c r="AI373" s="26">
        <f ca="1" t="shared" si="2393"/>
        <v>7239.34896464354</v>
      </c>
      <c r="AJ373" s="28">
        <f ca="1" t="shared" si="2394"/>
        <v>41907.5337323787</v>
      </c>
      <c r="AK373" s="28">
        <f ca="1" t="shared" si="2395"/>
        <v>53094.2354431576</v>
      </c>
      <c r="AL373" s="28">
        <f ca="1" t="shared" si="2396"/>
        <v>60851.5541455827</v>
      </c>
      <c r="AM373" s="28">
        <f ca="1" t="shared" si="2397"/>
        <v>74631.4900395568</v>
      </c>
      <c r="AN373" s="28">
        <f ca="1" t="shared" si="2398"/>
        <v>90279.3251989407</v>
      </c>
      <c r="AO373" s="28">
        <f ca="1">C373/'Ejercicio 3 - TIR'!$D$7</f>
        <v>15922.7683055284</v>
      </c>
      <c r="AP373" s="28">
        <f ca="1" t="shared" si="2399"/>
        <v>25984.7654268503</v>
      </c>
      <c r="AQ373" s="28">
        <f ca="1" t="shared" si="2400"/>
        <v>37171.4671376292</v>
      </c>
      <c r="AR373" s="28">
        <f ca="1" t="shared" si="2401"/>
        <v>44928.7858400543</v>
      </c>
      <c r="AS373" s="28">
        <f ca="1" t="shared" si="2402"/>
        <v>58708.7217340283</v>
      </c>
      <c r="AT373" s="28">
        <f ca="1" t="shared" si="2403"/>
        <v>74356.5568934123</v>
      </c>
      <c r="AU373" s="28">
        <f ca="1">AP373*'Ejercicio 3 - TIR'!$D$5</f>
        <v>12992.3827134251</v>
      </c>
      <c r="AV373" s="28">
        <f ca="1">AQ373*'Ejercicio 3 - TIR'!$D$5</f>
        <v>18585.7335688146</v>
      </c>
      <c r="AW373" s="28">
        <f ca="1">AR373*'Ejercicio 3 - TIR'!$D$5</f>
        <v>22464.3929200271</v>
      </c>
      <c r="AX373" s="28">
        <f ca="1">AS373*'Ejercicio 3 - TIR'!$D$5</f>
        <v>29354.3608670142</v>
      </c>
      <c r="AY373" s="28">
        <f ca="1">AT373*'Ejercicio 3 - TIR'!$D$5</f>
        <v>37178.2784467061</v>
      </c>
      <c r="AZ373" s="28">
        <f ca="1" t="shared" ref="AZ373:BD373" si="2769">AJ373-AU373-AE373</f>
        <v>25319.2041513037</v>
      </c>
      <c r="BA373" s="28">
        <f ca="1" t="shared" si="2769"/>
        <v>30395.6445316716</v>
      </c>
      <c r="BB373" s="28">
        <f ca="1" t="shared" si="2769"/>
        <v>33511.9554871997</v>
      </c>
      <c r="BC373" s="28">
        <f ca="1" t="shared" si="2769"/>
        <v>39430.8292964332</v>
      </c>
      <c r="BD373" s="28">
        <f ca="1" t="shared" si="2769"/>
        <v>45861.697787591</v>
      </c>
      <c r="BE373" s="28">
        <f ca="1" t="shared" ref="BE373:BI373" si="2770">AZ373/Z373</f>
        <v>22389.4291561761</v>
      </c>
      <c r="BF373" s="28">
        <f ca="1" t="shared" si="2770"/>
        <v>23500.3292750019</v>
      </c>
      <c r="BG373" s="28">
        <f ca="1" t="shared" si="2770"/>
        <v>21858.1327346028</v>
      </c>
      <c r="BH373" s="28">
        <f ca="1" t="shared" si="2770"/>
        <v>21446.7287777097</v>
      </c>
      <c r="BI373" s="28">
        <f ca="1" t="shared" si="2770"/>
        <v>20144.5167191617</v>
      </c>
      <c r="BJ373" s="28">
        <f ca="1" t="shared" si="2406"/>
        <v>62562.6727865335</v>
      </c>
      <c r="BK373" s="28">
        <f ca="1" t="shared" si="2407"/>
        <v>36250.3205289289</v>
      </c>
      <c r="BL373" s="28">
        <f ca="1" t="shared" si="2408"/>
        <v>98812.9933154624</v>
      </c>
      <c r="BM373" s="28">
        <f ca="1">BK373*'Ejercicio 3 - TIR'!$D$5</f>
        <v>18125.1602644645</v>
      </c>
      <c r="BN373" s="28">
        <f ca="1" t="shared" si="2409"/>
        <v>80687.8330509979</v>
      </c>
      <c r="BO373" s="28">
        <f ca="1" t="shared" si="2410"/>
        <v>35441.7189144827</v>
      </c>
      <c r="BP373" s="28">
        <f ca="1" t="shared" si="2411"/>
        <v>-107094.176289361</v>
      </c>
      <c r="BQ373" s="28">
        <f ca="1" t="shared" ref="BQ373:BT373" si="2771">BE373</f>
        <v>22389.4291561761</v>
      </c>
      <c r="BR373" s="28">
        <f ca="1" t="shared" si="2771"/>
        <v>23500.3292750019</v>
      </c>
      <c r="BS373" s="28">
        <f ca="1" t="shared" si="2771"/>
        <v>21858.1327346028</v>
      </c>
      <c r="BT373" s="28">
        <f ca="1" t="shared" si="2771"/>
        <v>21446.7287777097</v>
      </c>
      <c r="BU373" s="28">
        <f ca="1" t="shared" si="2413"/>
        <v>55586.2356336443</v>
      </c>
      <c r="BV373" s="30">
        <f ca="1" t="shared" si="2414"/>
        <v>9.44571836686931</v>
      </c>
    </row>
    <row r="374" ht="15" customHeight="1" spans="1:74">
      <c r="A374" s="26">
        <v>373</v>
      </c>
      <c r="B374" s="27">
        <f ca="1" t="shared" ref="B374:F374" si="2772">RAND()</f>
        <v>0.704935377301249</v>
      </c>
      <c r="C374" s="28">
        <f ca="1">IF(B374&lt;=('Ejercicio 3 - TIR'!$D$13-'Ejercicio 3 - TIR'!$C$13)/('Ejercicio 3 - TIR'!$E$13-'Ejercicio 3 - TIR'!$C$13),'Ejercicio 3 - TIR'!$C$13+SQRT(('Ejercicio 3 - TIR'!$E$13-'Ejercicio 3 - TIR'!$C$13)*('Ejercicio 3 - TIR'!$D$13-'Ejercicio 3 - TIR'!$C$13)*B374),'Ejercicio 3 - TIR'!$E$13-SQRT(('Ejercicio 3 - TIR'!$E$13-'Ejercicio 3 - TIR'!$C$13)*('Ejercicio 3 - TIR'!$E$13-'Ejercicio 3 - TIR'!$D$13)*(1-B374)))</f>
        <v>81183.0515960079</v>
      </c>
      <c r="D374" s="27">
        <f ca="1" t="shared" si="2772"/>
        <v>0.127869063260959</v>
      </c>
      <c r="E374" s="28">
        <f ca="1">IF(D374&lt;=('Ejercicio 3 - TIR'!$D$14-'Ejercicio 3 - TIR'!$C$14)/('Ejercicio 3 - TIR'!$E$14-'Ejercicio 3 - TIR'!$C$14),'Ejercicio 3 - TIR'!$C$14+SQRT(('Ejercicio 3 - TIR'!$E$14-'Ejercicio 3 - TIR'!$C$14)*('Ejercicio 3 - TIR'!$D$14-'Ejercicio 3 - TIR'!$C$14)*D374),'Ejercicio 3 - TIR'!$E$14-SQRT(('Ejercicio 3 - TIR'!$E$14-'Ejercicio 3 - TIR'!$C$14)*('Ejercicio 3 - TIR'!$E$14-'Ejercicio 3 - TIR'!$D$14)*(1-D374)))</f>
        <v>28096.8015345792</v>
      </c>
      <c r="F374" s="27">
        <f ca="1" t="shared" si="2772"/>
        <v>0.516468401936528</v>
      </c>
      <c r="G374" s="28">
        <f ca="1">IF(F374&lt;=('Ejercicio 3 - TIR'!$D$18-'Ejercicio 3 - TIR'!$C$18)/('Ejercicio 3 - TIR'!$E$18-'Ejercicio 3 - TIR'!$C$18),'Ejercicio 3 - TIR'!$C$18+SQRT(('Ejercicio 3 - TIR'!$E$18-'Ejercicio 3 - TIR'!$C$18)*('Ejercicio 3 - TIR'!$D$18-'Ejercicio 3 - TIR'!$C$18)*F374),'Ejercicio 3 - TIR'!$E$18-SQRT(('Ejercicio 3 - TIR'!$E$18-'Ejercicio 3 - TIR'!$C$18)*('Ejercicio 3 - TIR'!$E$18-'Ejercicio 3 - TIR'!$D$18)*(1-F374)))</f>
        <v>38801.7191667582</v>
      </c>
      <c r="H374" s="27">
        <f ca="1" t="shared" ref="H374:L374" si="2773">RAND()</f>
        <v>0.287355864178251</v>
      </c>
      <c r="I374" s="28">
        <f ca="1">IF(H374&lt;=('Ejercicio 3 - TIR'!$D$18-'Ejercicio 3 - TIR'!$C$18)/('Ejercicio 3 - TIR'!$E$18-'Ejercicio 3 - TIR'!$C$18),'Ejercicio 3 - TIR'!$C$18+SQRT(('Ejercicio 3 - TIR'!$E$18-'Ejercicio 3 - TIR'!$C$18)*('Ejercicio 3 - TIR'!$D$18-'Ejercicio 3 - TIR'!$C$18)*H374),'Ejercicio 3 - TIR'!$E$18-SQRT(('Ejercicio 3 - TIR'!$E$18-'Ejercicio 3 - TIR'!$C$18)*('Ejercicio 3 - TIR'!$E$18-'Ejercicio 3 - TIR'!$D$18)*(1-H374)))</f>
        <v>36565.3164148225</v>
      </c>
      <c r="J374" s="27">
        <f ca="1" t="shared" si="2773"/>
        <v>0.516453435708264</v>
      </c>
      <c r="K374" s="28">
        <f ca="1">IF(J374&lt;=('Ejercicio 3 - TIR'!$D$18-'Ejercicio 3 - TIR'!$C$18)/('Ejercicio 3 - TIR'!$E$18-'Ejercicio 3 - TIR'!$C$18),'Ejercicio 3 - TIR'!$C$18+SQRT(('Ejercicio 3 - TIR'!$E$18-'Ejercicio 3 - TIR'!$C$18)*('Ejercicio 3 - TIR'!$D$18-'Ejercicio 3 - TIR'!$C$18)*J374),'Ejercicio 3 - TIR'!$E$18-SQRT(('Ejercicio 3 - TIR'!$E$18-'Ejercicio 3 - TIR'!$C$18)*('Ejercicio 3 - TIR'!$E$18-'Ejercicio 3 - TIR'!$D$18)*(1-J374)))</f>
        <v>38801.5916376664</v>
      </c>
      <c r="L374" s="27">
        <f ca="1" t="shared" si="2773"/>
        <v>0.219619651480448</v>
      </c>
      <c r="M374" s="28">
        <f ca="1">IF(L374&lt;=('Ejercicio 3 - TIR'!$D$18-'Ejercicio 3 - TIR'!$C$18)/('Ejercicio 3 - TIR'!$E$18-'Ejercicio 3 - TIR'!$C$18),'Ejercicio 3 - TIR'!$C$18+SQRT(('Ejercicio 3 - TIR'!$E$18-'Ejercicio 3 - TIR'!$C$18)*('Ejercicio 3 - TIR'!$D$18-'Ejercicio 3 - TIR'!$C$18)*L374),'Ejercicio 3 - TIR'!$E$18-SQRT(('Ejercicio 3 - TIR'!$E$18-'Ejercicio 3 - TIR'!$C$18)*('Ejercicio 3 - TIR'!$E$18-'Ejercicio 3 - TIR'!$D$18)*(1-L374)))</f>
        <v>35739.5947350024</v>
      </c>
      <c r="N374" s="27">
        <f ca="1" t="shared" ref="N374:R374" si="2774">RAND()</f>
        <v>0.0155263792434177</v>
      </c>
      <c r="O374" s="28">
        <f ca="1">IF(N374&lt;=('Ejercicio 3 - TIR'!$D$18-'Ejercicio 3 - TIR'!$C$18)/('Ejercicio 3 - TIR'!$E$18-'Ejercicio 3 - TIR'!$C$18),'Ejercicio 3 - TIR'!$C$18+SQRT(('Ejercicio 3 - TIR'!$E$18-'Ejercicio 3 - TIR'!$C$18)*('Ejercicio 3 - TIR'!$D$18-'Ejercicio 3 - TIR'!$C$18)*N374),'Ejercicio 3 - TIR'!$E$18-SQRT(('Ejercicio 3 - TIR'!$E$18-'Ejercicio 3 - TIR'!$C$18)*('Ejercicio 3 - TIR'!$E$18-'Ejercicio 3 - TIR'!$D$18)*(1-N374)))</f>
        <v>31526.0920308136</v>
      </c>
      <c r="P374" s="27">
        <f ca="1" t="shared" si="2774"/>
        <v>0.446263911733833</v>
      </c>
      <c r="Q374" s="29">
        <f ca="1">IF(P374&lt;=('Ejercicio 3 - TIR'!$D$22-'Ejercicio 3 - TIR'!$C$22)/('Ejercicio 3 - TIR'!$E$22-'Ejercicio 3 - TIR'!$C$22),'Ejercicio 3 - TIR'!$C$22+SQRT(('Ejercicio 3 - TIR'!$E$22-'Ejercicio 3 - TIR'!$C$22)*('Ejercicio 3 - TIR'!$D$22-'Ejercicio 3 - TIR'!$C$22)*P374),'Ejercicio 3 - TIR'!$E$22-SQRT(('Ejercicio 3 - TIR'!$E$22-'Ejercicio 3 - TIR'!$C$22)*('Ejercicio 3 - TIR'!$E$22-'Ejercicio 3 - TIR'!$D$22)*(1-P374)))</f>
        <v>0.148342107210313</v>
      </c>
      <c r="R374" s="27">
        <f ca="1" t="shared" si="2774"/>
        <v>0.0823631928678215</v>
      </c>
      <c r="S374" s="29">
        <f ca="1">IF(R374&lt;=('Ejercicio 3 - TIR'!$D$23-'Ejercicio 3 - TIR'!$C$23)/('Ejercicio 3 - TIR'!$E$23-'Ejercicio 3 - TIR'!$C$23),'Ejercicio 3 - TIR'!$C$23+SQRT(('Ejercicio 3 - TIR'!$E$23-'Ejercicio 3 - TIR'!$C$23)*('Ejercicio 3 - TIR'!$D$23-'Ejercicio 3 - TIR'!$C$23)*R374),'Ejercicio 3 - TIR'!$E$23-SQRT(('Ejercicio 3 - TIR'!$E$23-'Ejercicio 3 - TIR'!$C$23)*('Ejercicio 3 - TIR'!$E$23-'Ejercicio 3 - TIR'!$D$23)*(1-R374)))</f>
        <v>0.132175949538417</v>
      </c>
      <c r="T374" s="27">
        <f ca="1" t="shared" ref="T374:X374" si="2775">RAND()</f>
        <v>0.878620952135119</v>
      </c>
      <c r="U374" s="29">
        <f ca="1">IF(T374&lt;=('Ejercicio 3 - TIR'!$D$24-'Ejercicio 3 - TIR'!$C$24)/('Ejercicio 3 - TIR'!$E$24-'Ejercicio 3 - TIR'!$C$24),'Ejercicio 3 - TIR'!$C$24+SQRT(('Ejercicio 3 - TIR'!$E$24-'Ejercicio 3 - TIR'!$C$24)*('Ejercicio 3 - TIR'!$D$24-'Ejercicio 3 - TIR'!$C$24)*T374),'Ejercicio 3 - TIR'!$E$24-SQRT(('Ejercicio 3 - TIR'!$E$24-'Ejercicio 3 - TIR'!$C$24)*('Ejercicio 3 - TIR'!$E$24-'Ejercicio 3 - TIR'!$D$24)*(1-T374)))</f>
        <v>0.201564671578145</v>
      </c>
      <c r="V374" s="27">
        <f ca="1" t="shared" si="2775"/>
        <v>0.995718665073919</v>
      </c>
      <c r="W374" s="29">
        <f ca="1">IF(V374&lt;=('Ejercicio 3 - TIR'!$D$25-'Ejercicio 3 - TIR'!$C$25)/('Ejercicio 3 - TIR'!$E$25-'Ejercicio 3 - TIR'!$C$25),'Ejercicio 3 - TIR'!$C$25+SQRT(('Ejercicio 3 - TIR'!$E$25-'Ejercicio 3 - TIR'!$C$25)*('Ejercicio 3 - TIR'!$D$25-'Ejercicio 3 - TIR'!$C$25)*V374),'Ejercicio 3 - TIR'!$E$25-SQRT(('Ejercicio 3 - TIR'!$E$25-'Ejercicio 3 - TIR'!$C$25)*('Ejercicio 3 - TIR'!$E$25-'Ejercicio 3 - TIR'!$D$25)*(1-V374)))</f>
        <v>0.246128995964703</v>
      </c>
      <c r="X374" s="27">
        <f ca="1" t="shared" si="2775"/>
        <v>0.596513373899205</v>
      </c>
      <c r="Y374" s="29">
        <f ca="1">IF(X374&lt;=('Ejercicio 3 - TIR'!$D$26-'Ejercicio 3 - TIR'!$C$26)/('Ejercicio 3 - TIR'!$E$26-'Ejercicio 3 - TIR'!$C$26),'Ejercicio 3 - TIR'!$C$26+SQRT(('Ejercicio 3 - TIR'!$E$26-'Ejercicio 3 - TIR'!$C$26)*('Ejercicio 3 - TIR'!$D$26-'Ejercicio 3 - TIR'!$C$26)*X374),'Ejercicio 3 - TIR'!$E$26-SQRT(('Ejercicio 3 - TIR'!$E$26-'Ejercicio 3 - TIR'!$C$26)*('Ejercicio 3 - TIR'!$E$26-'Ejercicio 3 - TIR'!$D$26)*(1-X374)))</f>
        <v>0.233322084655115</v>
      </c>
      <c r="Z374" s="27">
        <f ca="1" t="shared" si="2384"/>
        <v>1.14834210721031</v>
      </c>
      <c r="AA374" s="27">
        <f ca="1" t="shared" si="2385"/>
        <v>1.30012531562578</v>
      </c>
      <c r="AB374" s="27">
        <f ca="1" t="shared" si="2386"/>
        <v>1.56218464788033</v>
      </c>
      <c r="AC374" s="27">
        <f ca="1" t="shared" si="2387"/>
        <v>1.94668358677458</v>
      </c>
      <c r="AD374" s="27">
        <f ca="1" t="shared" si="2388"/>
        <v>2.40088785940473</v>
      </c>
      <c r="AE374" s="26">
        <f ca="1" t="shared" si="2389"/>
        <v>4167.93874550944</v>
      </c>
      <c r="AF374" s="26">
        <f ca="1" t="shared" si="2390"/>
        <v>4718.84000681511</v>
      </c>
      <c r="AG374" s="26">
        <f ca="1" t="shared" si="2391"/>
        <v>5669.99144301861</v>
      </c>
      <c r="AH374" s="26">
        <f ca="1" t="shared" si="2392"/>
        <v>7065.54074401724</v>
      </c>
      <c r="AI374" s="26">
        <f ca="1" t="shared" si="2393"/>
        <v>8714.08743962699</v>
      </c>
      <c r="AJ374" s="28">
        <f ca="1" t="shared" si="2394"/>
        <v>44557.6479513379</v>
      </c>
      <c r="AK374" s="28">
        <f ca="1" t="shared" si="2395"/>
        <v>47539.4935447777</v>
      </c>
      <c r="AL374" s="28">
        <f ca="1" t="shared" si="2396"/>
        <v>60615.2507696841</v>
      </c>
      <c r="AM374" s="28">
        <f ca="1" t="shared" si="2397"/>
        <v>69573.6824686045</v>
      </c>
      <c r="AN374" s="28">
        <f ca="1" t="shared" si="2398"/>
        <v>75690.6116112564</v>
      </c>
      <c r="AO374" s="28">
        <f ca="1">C374/'Ejercicio 3 - TIR'!$D$7</f>
        <v>16236.6103192016</v>
      </c>
      <c r="AP374" s="28">
        <f ca="1" t="shared" si="2399"/>
        <v>28321.0376321364</v>
      </c>
      <c r="AQ374" s="28">
        <f ca="1" t="shared" si="2400"/>
        <v>31302.8832255762</v>
      </c>
      <c r="AR374" s="28">
        <f ca="1" t="shared" si="2401"/>
        <v>44378.6404504825</v>
      </c>
      <c r="AS374" s="28">
        <f ca="1" t="shared" si="2402"/>
        <v>53337.0721494029</v>
      </c>
      <c r="AT374" s="28">
        <f ca="1" t="shared" si="2403"/>
        <v>59454.0012920548</v>
      </c>
      <c r="AU374" s="28">
        <f ca="1">AP374*'Ejercicio 3 - TIR'!$D$5</f>
        <v>14160.5188160682</v>
      </c>
      <c r="AV374" s="28">
        <f ca="1">AQ374*'Ejercicio 3 - TIR'!$D$5</f>
        <v>15651.4416127881</v>
      </c>
      <c r="AW374" s="28">
        <f ca="1">AR374*'Ejercicio 3 - TIR'!$D$5</f>
        <v>22189.3202252413</v>
      </c>
      <c r="AX374" s="28">
        <f ca="1">AS374*'Ejercicio 3 - TIR'!$D$5</f>
        <v>26668.5360747015</v>
      </c>
      <c r="AY374" s="28">
        <f ca="1">AT374*'Ejercicio 3 - TIR'!$D$5</f>
        <v>29727.0006460274</v>
      </c>
      <c r="AZ374" s="28">
        <f ca="1" t="shared" ref="AZ374:BD374" si="2776">AJ374-AU374-AE374</f>
        <v>26229.1903897603</v>
      </c>
      <c r="BA374" s="28">
        <f ca="1" t="shared" si="2776"/>
        <v>27169.2119251745</v>
      </c>
      <c r="BB374" s="28">
        <f ca="1" t="shared" si="2776"/>
        <v>32755.9391014242</v>
      </c>
      <c r="BC374" s="28">
        <f ca="1" t="shared" si="2776"/>
        <v>35839.6056498858</v>
      </c>
      <c r="BD374" s="28">
        <f ca="1" t="shared" si="2776"/>
        <v>37249.523525602</v>
      </c>
      <c r="BE374" s="28">
        <f ca="1" t="shared" ref="BE374:BI374" si="2777">AZ374/Z374</f>
        <v>22840.9201622671</v>
      </c>
      <c r="BF374" s="28">
        <f ca="1" t="shared" si="2777"/>
        <v>20897.3793515414</v>
      </c>
      <c r="BG374" s="28">
        <f ca="1" t="shared" si="2777"/>
        <v>20968.0329056297</v>
      </c>
      <c r="BH374" s="28">
        <f ca="1" t="shared" si="2777"/>
        <v>18410.5963051076</v>
      </c>
      <c r="BI374" s="28">
        <f ca="1" t="shared" si="2777"/>
        <v>15514.8951999939</v>
      </c>
      <c r="BJ374" s="28">
        <f ca="1" t="shared" si="2406"/>
        <v>67457.2696924752</v>
      </c>
      <c r="BK374" s="28">
        <f ca="1" t="shared" si="2407"/>
        <v>38982.2805932566</v>
      </c>
      <c r="BL374" s="28">
        <f ca="1" t="shared" si="2408"/>
        <v>106439.550285732</v>
      </c>
      <c r="BM374" s="28">
        <f ca="1">BK374*'Ejercicio 3 - TIR'!$D$5</f>
        <v>19491.1402966283</v>
      </c>
      <c r="BN374" s="28">
        <f ca="1" t="shared" si="2409"/>
        <v>86948.4099891035</v>
      </c>
      <c r="BO374" s="28">
        <f ca="1" t="shared" si="2410"/>
        <v>36215.10669418</v>
      </c>
      <c r="BP374" s="28">
        <f ca="1" t="shared" si="2411"/>
        <v>-109279.853130587</v>
      </c>
      <c r="BQ374" s="28">
        <f ca="1" t="shared" ref="BQ374:BT374" si="2778">BE374</f>
        <v>22840.9201622671</v>
      </c>
      <c r="BR374" s="28">
        <f ca="1" t="shared" si="2778"/>
        <v>20897.3793515414</v>
      </c>
      <c r="BS374" s="28">
        <f ca="1" t="shared" si="2778"/>
        <v>20968.0329056297</v>
      </c>
      <c r="BT374" s="28">
        <f ca="1" t="shared" si="2778"/>
        <v>18410.5963051076</v>
      </c>
      <c r="BU374" s="28">
        <f ca="1" t="shared" si="2413"/>
        <v>51730.0018941739</v>
      </c>
      <c r="BV374" s="30">
        <f ca="1" t="shared" si="2414"/>
        <v>6.50522240070617</v>
      </c>
    </row>
    <row r="375" ht="15" customHeight="1" spans="1:74">
      <c r="A375" s="26">
        <v>374</v>
      </c>
      <c r="B375" s="27">
        <f ca="1" t="shared" ref="B375:F375" si="2779">RAND()</f>
        <v>0.363743414364715</v>
      </c>
      <c r="C375" s="28">
        <f ca="1">IF(B375&lt;=('Ejercicio 3 - TIR'!$D$13-'Ejercicio 3 - TIR'!$C$13)/('Ejercicio 3 - TIR'!$E$13-'Ejercicio 3 - TIR'!$C$13),'Ejercicio 3 - TIR'!$C$13+SQRT(('Ejercicio 3 - TIR'!$E$13-'Ejercicio 3 - TIR'!$C$13)*('Ejercicio 3 - TIR'!$D$13-'Ejercicio 3 - TIR'!$C$13)*B375),'Ejercicio 3 - TIR'!$E$13-SQRT(('Ejercicio 3 - TIR'!$E$13-'Ejercicio 3 - TIR'!$C$13)*('Ejercicio 3 - TIR'!$E$13-'Ejercicio 3 - TIR'!$D$13)*(1-B375)))</f>
        <v>72368.3532383185</v>
      </c>
      <c r="D375" s="27">
        <f ca="1" t="shared" si="2779"/>
        <v>0.128705739621982</v>
      </c>
      <c r="E375" s="28">
        <f ca="1">IF(D375&lt;=('Ejercicio 3 - TIR'!$D$14-'Ejercicio 3 - TIR'!$C$14)/('Ejercicio 3 - TIR'!$E$14-'Ejercicio 3 - TIR'!$C$14),'Ejercicio 3 - TIR'!$C$14+SQRT(('Ejercicio 3 - TIR'!$E$14-'Ejercicio 3 - TIR'!$C$14)*('Ejercicio 3 - TIR'!$D$14-'Ejercicio 3 - TIR'!$C$14)*D375),'Ejercicio 3 - TIR'!$E$14-SQRT(('Ejercicio 3 - TIR'!$E$14-'Ejercicio 3 - TIR'!$C$14)*('Ejercicio 3 - TIR'!$E$14-'Ejercicio 3 - TIR'!$D$14)*(1-D375)))</f>
        <v>28106.916553699</v>
      </c>
      <c r="F375" s="27">
        <f ca="1" t="shared" si="2779"/>
        <v>0.301141157621952</v>
      </c>
      <c r="G375" s="28">
        <f ca="1">IF(F375&lt;=('Ejercicio 3 - TIR'!$D$18-'Ejercicio 3 - TIR'!$C$18)/('Ejercicio 3 - TIR'!$E$18-'Ejercicio 3 - TIR'!$C$18),'Ejercicio 3 - TIR'!$C$18+SQRT(('Ejercicio 3 - TIR'!$E$18-'Ejercicio 3 - TIR'!$C$18)*('Ejercicio 3 - TIR'!$D$18-'Ejercicio 3 - TIR'!$C$18)*F375),'Ejercicio 3 - TIR'!$E$18-SQRT(('Ejercicio 3 - TIR'!$E$18-'Ejercicio 3 - TIR'!$C$18)*('Ejercicio 3 - TIR'!$E$18-'Ejercicio 3 - TIR'!$D$18)*(1-F375)))</f>
        <v>36720.9503526877</v>
      </c>
      <c r="H375" s="27">
        <f ca="1" t="shared" ref="H375:L375" si="2780">RAND()</f>
        <v>0.0536162945503613</v>
      </c>
      <c r="I375" s="28">
        <f ca="1">IF(H375&lt;=('Ejercicio 3 - TIR'!$D$18-'Ejercicio 3 - TIR'!$C$18)/('Ejercicio 3 - TIR'!$E$18-'Ejercicio 3 - TIR'!$C$18),'Ejercicio 3 - TIR'!$C$18+SQRT(('Ejercicio 3 - TIR'!$E$18-'Ejercicio 3 - TIR'!$C$18)*('Ejercicio 3 - TIR'!$D$18-'Ejercicio 3 - TIR'!$C$18)*H375),'Ejercicio 3 - TIR'!$E$18-SQRT(('Ejercicio 3 - TIR'!$E$18-'Ejercicio 3 - TIR'!$C$18)*('Ejercicio 3 - TIR'!$E$18-'Ejercicio 3 - TIR'!$D$18)*(1-H375)))</f>
        <v>32835.9203413626</v>
      </c>
      <c r="J375" s="27">
        <f ca="1" t="shared" si="2780"/>
        <v>0.676870405955112</v>
      </c>
      <c r="K375" s="28">
        <f ca="1">IF(J375&lt;=('Ejercicio 3 - TIR'!$D$18-'Ejercicio 3 - TIR'!$C$18)/('Ejercicio 3 - TIR'!$E$18-'Ejercicio 3 - TIR'!$C$18),'Ejercicio 3 - TIR'!$C$18+SQRT(('Ejercicio 3 - TIR'!$E$18-'Ejercicio 3 - TIR'!$C$18)*('Ejercicio 3 - TIR'!$D$18-'Ejercicio 3 - TIR'!$C$18)*J375),'Ejercicio 3 - TIR'!$E$18-SQRT(('Ejercicio 3 - TIR'!$E$18-'Ejercicio 3 - TIR'!$C$18)*('Ejercicio 3 - TIR'!$E$18-'Ejercicio 3 - TIR'!$D$18)*(1-J375)))</f>
        <v>40077.1228378755</v>
      </c>
      <c r="L375" s="27">
        <f ca="1" t="shared" si="2780"/>
        <v>0.110402416069657</v>
      </c>
      <c r="M375" s="28">
        <f ca="1">IF(L375&lt;=('Ejercicio 3 - TIR'!$D$18-'Ejercicio 3 - TIR'!$C$18)/('Ejercicio 3 - TIR'!$E$18-'Ejercicio 3 - TIR'!$C$18),'Ejercicio 3 - TIR'!$C$18+SQRT(('Ejercicio 3 - TIR'!$E$18-'Ejercicio 3 - TIR'!$C$18)*('Ejercicio 3 - TIR'!$D$18-'Ejercicio 3 - TIR'!$C$18)*L375),'Ejercicio 3 - TIR'!$E$18-SQRT(('Ejercicio 3 - TIR'!$E$18-'Ejercicio 3 - TIR'!$C$18)*('Ejercicio 3 - TIR'!$E$18-'Ejercicio 3 - TIR'!$D$18)*(1-L375)))</f>
        <v>34069.4425183861</v>
      </c>
      <c r="N375" s="27">
        <f ca="1" t="shared" ref="N375:R375" si="2781">RAND()</f>
        <v>0.784354366816252</v>
      </c>
      <c r="O375" s="28">
        <f ca="1">IF(N375&lt;=('Ejercicio 3 - TIR'!$D$18-'Ejercicio 3 - TIR'!$C$18)/('Ejercicio 3 - TIR'!$E$18-'Ejercicio 3 - TIR'!$C$18),'Ejercicio 3 - TIR'!$C$18+SQRT(('Ejercicio 3 - TIR'!$E$18-'Ejercicio 3 - TIR'!$C$18)*('Ejercicio 3 - TIR'!$D$18-'Ejercicio 3 - TIR'!$C$18)*N375),'Ejercicio 3 - TIR'!$E$18-SQRT(('Ejercicio 3 - TIR'!$E$18-'Ejercicio 3 - TIR'!$C$18)*('Ejercicio 3 - TIR'!$E$18-'Ejercicio 3 - TIR'!$D$18)*(1-N375)))</f>
        <v>40978.3806136357</v>
      </c>
      <c r="P375" s="27">
        <f ca="1" t="shared" si="2781"/>
        <v>0.18386256052178</v>
      </c>
      <c r="Q375" s="29">
        <f ca="1">IF(P375&lt;=('Ejercicio 3 - TIR'!$D$22-'Ejercicio 3 - TIR'!$C$22)/('Ejercicio 3 - TIR'!$E$22-'Ejercicio 3 - TIR'!$C$22),'Ejercicio 3 - TIR'!$C$22+SQRT(('Ejercicio 3 - TIR'!$E$22-'Ejercicio 3 - TIR'!$C$22)*('Ejercicio 3 - TIR'!$D$22-'Ejercicio 3 - TIR'!$C$22)*P375),'Ejercicio 3 - TIR'!$E$22-SQRT(('Ejercicio 3 - TIR'!$E$22-'Ejercicio 3 - TIR'!$C$22)*('Ejercicio 3 - TIR'!$E$22-'Ejercicio 3 - TIR'!$D$22)*(1-P375)))</f>
        <v>0.138192102927897</v>
      </c>
      <c r="R375" s="27">
        <f ca="1" t="shared" si="2781"/>
        <v>0.269551517659244</v>
      </c>
      <c r="S375" s="29">
        <f ca="1">IF(R375&lt;=('Ejercicio 3 - TIR'!$D$23-'Ejercicio 3 - TIR'!$C$23)/('Ejercicio 3 - TIR'!$E$23-'Ejercicio 3 - TIR'!$C$23),'Ejercicio 3 - TIR'!$C$23+SQRT(('Ejercicio 3 - TIR'!$E$23-'Ejercicio 3 - TIR'!$C$23)*('Ejercicio 3 - TIR'!$D$23-'Ejercicio 3 - TIR'!$C$23)*R375),'Ejercicio 3 - TIR'!$E$23-SQRT(('Ejercicio 3 - TIR'!$E$23-'Ejercicio 3 - TIR'!$C$23)*('Ejercicio 3 - TIR'!$E$23-'Ejercicio 3 - TIR'!$D$23)*(1-R375)))</f>
        <v>0.142027090860725</v>
      </c>
      <c r="T375" s="27">
        <f ca="1" t="shared" ref="T375:X375" si="2782">RAND()</f>
        <v>0.0400443815399774</v>
      </c>
      <c r="U375" s="29">
        <f ca="1">IF(T375&lt;=('Ejercicio 3 - TIR'!$D$24-'Ejercicio 3 - TIR'!$C$24)/('Ejercicio 3 - TIR'!$E$24-'Ejercicio 3 - TIR'!$C$24),'Ejercicio 3 - TIR'!$C$24+SQRT(('Ejercicio 3 - TIR'!$E$24-'Ejercicio 3 - TIR'!$C$24)*('Ejercicio 3 - TIR'!$D$24-'Ejercicio 3 - TIR'!$C$24)*T375),'Ejercicio 3 - TIR'!$E$24-SQRT(('Ejercicio 3 - TIR'!$E$24-'Ejercicio 3 - TIR'!$C$24)*('Ejercicio 3 - TIR'!$E$24-'Ejercicio 3 - TIR'!$D$24)*(1-T375)))</f>
        <v>0.159170234524479</v>
      </c>
      <c r="V375" s="27">
        <f ca="1" t="shared" si="2782"/>
        <v>0.92613808494851</v>
      </c>
      <c r="W375" s="29">
        <f ca="1">IF(V375&lt;=('Ejercicio 3 - TIR'!$D$25-'Ejercicio 3 - TIR'!$C$25)/('Ejercicio 3 - TIR'!$E$25-'Ejercicio 3 - TIR'!$C$25),'Ejercicio 3 - TIR'!$C$25+SQRT(('Ejercicio 3 - TIR'!$E$25-'Ejercicio 3 - TIR'!$C$25)*('Ejercicio 3 - TIR'!$D$25-'Ejercicio 3 - TIR'!$C$25)*V375),'Ejercicio 3 - TIR'!$E$25-SQRT(('Ejercicio 3 - TIR'!$E$25-'Ejercicio 3 - TIR'!$C$25)*('Ejercicio 3 - TIR'!$E$25-'Ejercicio 3 - TIR'!$D$25)*(1-V375)))</f>
        <v>0.233921545388931</v>
      </c>
      <c r="X375" s="27">
        <f ca="1" t="shared" si="2782"/>
        <v>0.845810792737622</v>
      </c>
      <c r="Y375" s="29">
        <f ca="1">IF(X375&lt;=('Ejercicio 3 - TIR'!$D$26-'Ejercicio 3 - TIR'!$C$26)/('Ejercicio 3 - TIR'!$E$26-'Ejercicio 3 - TIR'!$C$26),'Ejercicio 3 - TIR'!$C$26+SQRT(('Ejercicio 3 - TIR'!$E$26-'Ejercicio 3 - TIR'!$C$26)*('Ejercicio 3 - TIR'!$D$26-'Ejercicio 3 - TIR'!$C$26)*X375),'Ejercicio 3 - TIR'!$E$26-SQRT(('Ejercicio 3 - TIR'!$E$26-'Ejercicio 3 - TIR'!$C$26)*('Ejercicio 3 - TIR'!$E$26-'Ejercicio 3 - TIR'!$D$26)*(1-X375)))</f>
        <v>0.251144814690998</v>
      </c>
      <c r="Z375" s="27">
        <f ca="1" t="shared" si="2384"/>
        <v>1.1381921029279</v>
      </c>
      <c r="AA375" s="27">
        <f ca="1" t="shared" si="2385"/>
        <v>1.2998462161474</v>
      </c>
      <c r="AB375" s="27">
        <f ca="1" t="shared" si="2386"/>
        <v>1.50674304321734</v>
      </c>
      <c r="AC375" s="27">
        <f ca="1" t="shared" si="2387"/>
        <v>1.85920270439076</v>
      </c>
      <c r="AD375" s="27">
        <f ca="1" t="shared" si="2388"/>
        <v>2.32613182305797</v>
      </c>
      <c r="AE375" s="26">
        <f ca="1" t="shared" si="2389"/>
        <v>3884.15390537458</v>
      </c>
      <c r="AF375" s="26">
        <f ca="1" t="shared" si="2390"/>
        <v>4435.80898501026</v>
      </c>
      <c r="AG375" s="26">
        <f ca="1" t="shared" si="2391"/>
        <v>5141.85774146013</v>
      </c>
      <c r="AH375" s="26">
        <f ca="1" t="shared" si="2392"/>
        <v>6344.64905051253</v>
      </c>
      <c r="AI375" s="26">
        <f ca="1" t="shared" si="2393"/>
        <v>7938.07476058291</v>
      </c>
      <c r="AJ375" s="28">
        <f ca="1" t="shared" si="2394"/>
        <v>41795.4957034365</v>
      </c>
      <c r="AK375" s="28">
        <f ca="1" t="shared" si="2395"/>
        <v>42681.6468094375</v>
      </c>
      <c r="AL375" s="28">
        <f ca="1" t="shared" si="2396"/>
        <v>60385.9260281356</v>
      </c>
      <c r="AM375" s="28">
        <f ca="1" t="shared" si="2397"/>
        <v>63341.9996672688</v>
      </c>
      <c r="AN375" s="28">
        <f ca="1" t="shared" si="2398"/>
        <v>95321.11520276</v>
      </c>
      <c r="AO375" s="28">
        <f ca="1">C375/'Ejercicio 3 - TIR'!$D$7</f>
        <v>14473.6706476637</v>
      </c>
      <c r="AP375" s="28">
        <f ca="1" t="shared" si="2399"/>
        <v>27321.8250557728</v>
      </c>
      <c r="AQ375" s="28">
        <f ca="1" t="shared" si="2400"/>
        <v>28207.9761617738</v>
      </c>
      <c r="AR375" s="28">
        <f ca="1" t="shared" si="2401"/>
        <v>45912.2553804719</v>
      </c>
      <c r="AS375" s="28">
        <f ca="1" t="shared" si="2402"/>
        <v>48868.3290196051</v>
      </c>
      <c r="AT375" s="28">
        <f ca="1" t="shared" si="2403"/>
        <v>80847.4445550963</v>
      </c>
      <c r="AU375" s="28">
        <f ca="1">AP375*'Ejercicio 3 - TIR'!$D$5</f>
        <v>13660.9125278864</v>
      </c>
      <c r="AV375" s="28">
        <f ca="1">AQ375*'Ejercicio 3 - TIR'!$D$5</f>
        <v>14103.9880808869</v>
      </c>
      <c r="AW375" s="28">
        <f ca="1">AR375*'Ejercicio 3 - TIR'!$D$5</f>
        <v>22956.1276902359</v>
      </c>
      <c r="AX375" s="28">
        <f ca="1">AS375*'Ejercicio 3 - TIR'!$D$5</f>
        <v>24434.1645098026</v>
      </c>
      <c r="AY375" s="28">
        <f ca="1">AT375*'Ejercicio 3 - TIR'!$D$5</f>
        <v>40423.7222775481</v>
      </c>
      <c r="AZ375" s="28">
        <f ca="1" t="shared" ref="AZ375:BD375" si="2783">AJ375-AU375-AE375</f>
        <v>24250.4292701755</v>
      </c>
      <c r="BA375" s="28">
        <f ca="1" t="shared" si="2783"/>
        <v>24141.8497435404</v>
      </c>
      <c r="BB375" s="28">
        <f ca="1" t="shared" si="2783"/>
        <v>32287.9405964395</v>
      </c>
      <c r="BC375" s="28">
        <f ca="1" t="shared" si="2783"/>
        <v>32563.1861069537</v>
      </c>
      <c r="BD375" s="28">
        <f ca="1" t="shared" si="2783"/>
        <v>46959.3181646289</v>
      </c>
      <c r="BE375" s="28">
        <f ca="1" t="shared" ref="BE375:BI375" si="2784">AZ375/Z375</f>
        <v>21306.0951730323</v>
      </c>
      <c r="BF375" s="28">
        <f ca="1" t="shared" si="2784"/>
        <v>18572.8507292918</v>
      </c>
      <c r="BG375" s="28">
        <f ca="1" t="shared" si="2784"/>
        <v>21428.9627828613</v>
      </c>
      <c r="BH375" s="28">
        <f ca="1" t="shared" si="2784"/>
        <v>17514.5969990531</v>
      </c>
      <c r="BI375" s="28">
        <f ca="1" t="shared" si="2784"/>
        <v>20187.7287001282</v>
      </c>
      <c r="BJ375" s="28">
        <f ca="1" t="shared" si="2406"/>
        <v>65380.3930435941</v>
      </c>
      <c r="BK375" s="28">
        <f ca="1" t="shared" si="2407"/>
        <v>33667.6658899907</v>
      </c>
      <c r="BL375" s="28">
        <f ca="1" t="shared" si="2408"/>
        <v>99048.0589335848</v>
      </c>
      <c r="BM375" s="28">
        <f ca="1">BK375*'Ejercicio 3 - TIR'!$D$5</f>
        <v>16833.8329449953</v>
      </c>
      <c r="BN375" s="28">
        <f ca="1" t="shared" si="2409"/>
        <v>82214.2259885895</v>
      </c>
      <c r="BO375" s="28">
        <f ca="1" t="shared" si="2410"/>
        <v>35343.7518775308</v>
      </c>
      <c r="BP375" s="28">
        <f ca="1" t="shared" si="2411"/>
        <v>-100475.269792017</v>
      </c>
      <c r="BQ375" s="28">
        <f ca="1" t="shared" ref="BQ375:BT375" si="2785">BE375</f>
        <v>21306.0951730323</v>
      </c>
      <c r="BR375" s="28">
        <f ca="1" t="shared" si="2785"/>
        <v>18572.8507292918</v>
      </c>
      <c r="BS375" s="28">
        <f ca="1" t="shared" si="2785"/>
        <v>21428.9627828613</v>
      </c>
      <c r="BT375" s="28">
        <f ca="1" t="shared" si="2785"/>
        <v>17514.5969990531</v>
      </c>
      <c r="BU375" s="28">
        <f ca="1" t="shared" si="2413"/>
        <v>55531.480577659</v>
      </c>
      <c r="BV375" s="30">
        <f ca="1" t="shared" si="2414"/>
        <v>8.91788985008037</v>
      </c>
    </row>
    <row r="376" ht="15" customHeight="1" spans="1:74">
      <c r="A376" s="26">
        <v>375</v>
      </c>
      <c r="B376" s="27">
        <f ca="1" t="shared" ref="B376:F376" si="2786">RAND()</f>
        <v>0.716520064735951</v>
      </c>
      <c r="C376" s="28">
        <f ca="1">IF(B376&lt;=('Ejercicio 3 - TIR'!$D$13-'Ejercicio 3 - TIR'!$C$13)/('Ejercicio 3 - TIR'!$E$13-'Ejercicio 3 - TIR'!$C$13),'Ejercicio 3 - TIR'!$C$13+SQRT(('Ejercicio 3 - TIR'!$E$13-'Ejercicio 3 - TIR'!$C$13)*('Ejercicio 3 - TIR'!$D$13-'Ejercicio 3 - TIR'!$C$13)*B376),'Ejercicio 3 - TIR'!$E$13-SQRT(('Ejercicio 3 - TIR'!$E$13-'Ejercicio 3 - TIR'!$C$13)*('Ejercicio 3 - TIR'!$E$13-'Ejercicio 3 - TIR'!$D$13)*(1-B376)))</f>
        <v>81556.1413387312</v>
      </c>
      <c r="D376" s="27">
        <f ca="1" t="shared" si="2786"/>
        <v>0.865106770276329</v>
      </c>
      <c r="E376" s="28">
        <f ca="1">IF(D376&lt;=('Ejercicio 3 - TIR'!$D$14-'Ejercicio 3 - TIR'!$C$14)/('Ejercicio 3 - TIR'!$E$14-'Ejercicio 3 - TIR'!$C$14),'Ejercicio 3 - TIR'!$C$14+SQRT(('Ejercicio 3 - TIR'!$E$14-'Ejercicio 3 - TIR'!$C$14)*('Ejercicio 3 - TIR'!$D$14-'Ejercicio 3 - TIR'!$C$14)*D376),'Ejercicio 3 - TIR'!$E$14-SQRT(('Ejercicio 3 - TIR'!$E$14-'Ejercicio 3 - TIR'!$C$14)*('Ejercicio 3 - TIR'!$E$14-'Ejercicio 3 - TIR'!$D$14)*(1-D376)))</f>
        <v>35501.7798565932</v>
      </c>
      <c r="F376" s="27">
        <f ca="1" t="shared" si="2786"/>
        <v>0.663733971331539</v>
      </c>
      <c r="G376" s="28">
        <f ca="1">IF(F376&lt;=('Ejercicio 3 - TIR'!$D$18-'Ejercicio 3 - TIR'!$C$18)/('Ejercicio 3 - TIR'!$E$18-'Ejercicio 3 - TIR'!$C$18),'Ejercicio 3 - TIR'!$C$18+SQRT(('Ejercicio 3 - TIR'!$E$18-'Ejercicio 3 - TIR'!$C$18)*('Ejercicio 3 - TIR'!$D$18-'Ejercicio 3 - TIR'!$C$18)*F376),'Ejercicio 3 - TIR'!$E$18-SQRT(('Ejercicio 3 - TIR'!$E$18-'Ejercicio 3 - TIR'!$C$18)*('Ejercicio 3 - TIR'!$E$18-'Ejercicio 3 - TIR'!$D$18)*(1-F376)))</f>
        <v>39977.9805421604</v>
      </c>
      <c r="H376" s="27">
        <f ca="1" t="shared" ref="H376:L376" si="2787">RAND()</f>
        <v>0.159882876124586</v>
      </c>
      <c r="I376" s="28">
        <f ca="1">IF(H376&lt;=('Ejercicio 3 - TIR'!$D$18-'Ejercicio 3 - TIR'!$C$18)/('Ejercicio 3 - TIR'!$E$18-'Ejercicio 3 - TIR'!$C$18),'Ejercicio 3 - TIR'!$C$18+SQRT(('Ejercicio 3 - TIR'!$E$18-'Ejercicio 3 - TIR'!$C$18)*('Ejercicio 3 - TIR'!$D$18-'Ejercicio 3 - TIR'!$C$18)*H376),'Ejercicio 3 - TIR'!$E$18-SQRT(('Ejercicio 3 - TIR'!$E$18-'Ejercicio 3 - TIR'!$C$18)*('Ejercicio 3 - TIR'!$E$18-'Ejercicio 3 - TIR'!$D$18)*(1-H376)))</f>
        <v>34897.186071479</v>
      </c>
      <c r="J376" s="27">
        <f ca="1" t="shared" si="2787"/>
        <v>0.222403374636656</v>
      </c>
      <c r="K376" s="28">
        <f ca="1">IF(J376&lt;=('Ejercicio 3 - TIR'!$D$18-'Ejercicio 3 - TIR'!$C$18)/('Ejercicio 3 - TIR'!$E$18-'Ejercicio 3 - TIR'!$C$18),'Ejercicio 3 - TIR'!$C$18+SQRT(('Ejercicio 3 - TIR'!$E$18-'Ejercicio 3 - TIR'!$C$18)*('Ejercicio 3 - TIR'!$D$18-'Ejercicio 3 - TIR'!$C$18)*J376),'Ejercicio 3 - TIR'!$E$18-SQRT(('Ejercicio 3 - TIR'!$E$18-'Ejercicio 3 - TIR'!$C$18)*('Ejercicio 3 - TIR'!$E$18-'Ejercicio 3 - TIR'!$D$18)*(1-J376)))</f>
        <v>35775.8554514027</v>
      </c>
      <c r="L376" s="27">
        <f ca="1" t="shared" si="2787"/>
        <v>0.851481013079819</v>
      </c>
      <c r="M376" s="28">
        <f ca="1">IF(L376&lt;=('Ejercicio 3 - TIR'!$D$18-'Ejercicio 3 - TIR'!$C$18)/('Ejercicio 3 - TIR'!$E$18-'Ejercicio 3 - TIR'!$C$18),'Ejercicio 3 - TIR'!$C$18+SQRT(('Ejercicio 3 - TIR'!$E$18-'Ejercicio 3 - TIR'!$C$18)*('Ejercicio 3 - TIR'!$D$18-'Ejercicio 3 - TIR'!$C$18)*L376),'Ejercicio 3 - TIR'!$E$18-SQRT(('Ejercicio 3 - TIR'!$E$18-'Ejercicio 3 - TIR'!$C$18)*('Ejercicio 3 - TIR'!$E$18-'Ejercicio 3 - TIR'!$D$18)*(1-L376)))</f>
        <v>41662.4973379766</v>
      </c>
      <c r="N376" s="27">
        <f ca="1" t="shared" ref="N376:R376" si="2788">RAND()</f>
        <v>0.218482811374418</v>
      </c>
      <c r="O376" s="28">
        <f ca="1">IF(N376&lt;=('Ejercicio 3 - TIR'!$D$18-'Ejercicio 3 - TIR'!$C$18)/('Ejercicio 3 - TIR'!$E$18-'Ejercicio 3 - TIR'!$C$18),'Ejercicio 3 - TIR'!$C$18+SQRT(('Ejercicio 3 - TIR'!$E$18-'Ejercicio 3 - TIR'!$C$18)*('Ejercicio 3 - TIR'!$D$18-'Ejercicio 3 - TIR'!$C$18)*N376),'Ejercicio 3 - TIR'!$E$18-SQRT(('Ejercicio 3 - TIR'!$E$18-'Ejercicio 3 - TIR'!$C$18)*('Ejercicio 3 - TIR'!$E$18-'Ejercicio 3 - TIR'!$D$18)*(1-N376)))</f>
        <v>35724.7202295101</v>
      </c>
      <c r="P376" s="27">
        <f ca="1" t="shared" si="2788"/>
        <v>0.17840999187167</v>
      </c>
      <c r="Q376" s="29">
        <f ca="1">IF(P376&lt;=('Ejercicio 3 - TIR'!$D$22-'Ejercicio 3 - TIR'!$C$22)/('Ejercicio 3 - TIR'!$E$22-'Ejercicio 3 - TIR'!$C$22),'Ejercicio 3 - TIR'!$C$22+SQRT(('Ejercicio 3 - TIR'!$E$22-'Ejercicio 3 - TIR'!$C$22)*('Ejercicio 3 - TIR'!$D$22-'Ejercicio 3 - TIR'!$C$22)*P376),'Ejercicio 3 - TIR'!$E$22-SQRT(('Ejercicio 3 - TIR'!$E$22-'Ejercicio 3 - TIR'!$C$22)*('Ejercicio 3 - TIR'!$E$22-'Ejercicio 3 - TIR'!$D$22)*(1-P376)))</f>
        <v>0.137920323249568</v>
      </c>
      <c r="R376" s="27">
        <f ca="1" t="shared" si="2788"/>
        <v>0.606051955665691</v>
      </c>
      <c r="S376" s="29">
        <f ca="1">IF(R376&lt;=('Ejercicio 3 - TIR'!$D$23-'Ejercicio 3 - TIR'!$C$23)/('Ejercicio 3 - TIR'!$E$23-'Ejercicio 3 - TIR'!$C$23),'Ejercicio 3 - TIR'!$C$23+SQRT(('Ejercicio 3 - TIR'!$E$23-'Ejercicio 3 - TIR'!$C$23)*('Ejercicio 3 - TIR'!$D$23-'Ejercicio 3 - TIR'!$C$23)*R376),'Ejercicio 3 - TIR'!$E$23-SQRT(('Ejercicio 3 - TIR'!$E$23-'Ejercicio 3 - TIR'!$C$23)*('Ejercicio 3 - TIR'!$E$23-'Ejercicio 3 - TIR'!$D$23)*(1-R376)))</f>
        <v>0.15337094669723</v>
      </c>
      <c r="T376" s="27">
        <f ca="1" t="shared" ref="T376:X376" si="2789">RAND()</f>
        <v>0.688395725045641</v>
      </c>
      <c r="U376" s="29">
        <f ca="1">IF(T376&lt;=('Ejercicio 3 - TIR'!$D$24-'Ejercicio 3 - TIR'!$C$24)/('Ejercicio 3 - TIR'!$E$24-'Ejercicio 3 - TIR'!$C$24),'Ejercicio 3 - TIR'!$C$24+SQRT(('Ejercicio 3 - TIR'!$E$24-'Ejercicio 3 - TIR'!$C$24)*('Ejercicio 3 - TIR'!$D$24-'Ejercicio 3 - TIR'!$C$24)*T376),'Ejercicio 3 - TIR'!$E$24-SQRT(('Ejercicio 3 - TIR'!$E$24-'Ejercicio 3 - TIR'!$C$24)*('Ejercicio 3 - TIR'!$E$24-'Ejercicio 3 - TIR'!$D$24)*(1-T376)))</f>
        <v>0.190462024953084</v>
      </c>
      <c r="V376" s="27">
        <f ca="1" t="shared" si="2789"/>
        <v>0.876046395686225</v>
      </c>
      <c r="W376" s="29">
        <f ca="1">IF(V376&lt;=('Ejercicio 3 - TIR'!$D$25-'Ejercicio 3 - TIR'!$C$25)/('Ejercicio 3 - TIR'!$E$25-'Ejercicio 3 - TIR'!$C$25),'Ejercicio 3 - TIR'!$C$25+SQRT(('Ejercicio 3 - TIR'!$E$25-'Ejercicio 3 - TIR'!$C$25)*('Ejercicio 3 - TIR'!$D$25-'Ejercicio 3 - TIR'!$C$25)*V376),'Ejercicio 3 - TIR'!$E$25-SQRT(('Ejercicio 3 - TIR'!$E$25-'Ejercicio 3 - TIR'!$C$25)*('Ejercicio 3 - TIR'!$E$25-'Ejercicio 3 - TIR'!$D$25)*(1-V376)))</f>
        <v>0.229171231070987</v>
      </c>
      <c r="X376" s="27">
        <f ca="1" t="shared" si="2789"/>
        <v>0.966681639759965</v>
      </c>
      <c r="Y376" s="29">
        <f ca="1">IF(X376&lt;=('Ejercicio 3 - TIR'!$D$26-'Ejercicio 3 - TIR'!$C$26)/('Ejercicio 3 - TIR'!$E$26-'Ejercicio 3 - TIR'!$C$26),'Ejercicio 3 - TIR'!$C$26+SQRT(('Ejercicio 3 - TIR'!$E$26-'Ejercicio 3 - TIR'!$C$26)*('Ejercicio 3 - TIR'!$D$26-'Ejercicio 3 - TIR'!$C$26)*X376),'Ejercicio 3 - TIR'!$E$26-SQRT(('Ejercicio 3 - TIR'!$E$26-'Ejercicio 3 - TIR'!$C$26)*('Ejercicio 3 - TIR'!$E$26-'Ejercicio 3 - TIR'!$D$26)*(1-X376)))</f>
        <v>0.266586605750363</v>
      </c>
      <c r="Z376" s="27">
        <f ca="1" t="shared" si="2384"/>
        <v>1.13792032324957</v>
      </c>
      <c r="AA376" s="27">
        <f ca="1" t="shared" si="2385"/>
        <v>1.31244424049237</v>
      </c>
      <c r="AB376" s="27">
        <f ca="1" t="shared" si="2386"/>
        <v>1.56241502817456</v>
      </c>
      <c r="AC376" s="27">
        <f ca="1" t="shared" si="2387"/>
        <v>1.92047560362514</v>
      </c>
      <c r="AD376" s="27">
        <f ca="1" t="shared" si="2388"/>
        <v>2.43244867622194</v>
      </c>
      <c r="AE376" s="26">
        <f ca="1" t="shared" si="2389"/>
        <v>4896.41695375634</v>
      </c>
      <c r="AF376" s="26">
        <f ca="1" t="shared" si="2390"/>
        <v>5647.38505737831</v>
      </c>
      <c r="AG376" s="26">
        <f ca="1" t="shared" si="2391"/>
        <v>6722.99745109638</v>
      </c>
      <c r="AH376" s="26">
        <f ca="1" t="shared" si="2392"/>
        <v>8263.71505345124</v>
      </c>
      <c r="AI376" s="26">
        <f ca="1" t="shared" si="2393"/>
        <v>10466.710800439</v>
      </c>
      <c r="AJ376" s="28">
        <f ca="1" t="shared" si="2394"/>
        <v>45491.7565414001</v>
      </c>
      <c r="AK376" s="28">
        <f ca="1" t="shared" si="2395"/>
        <v>45800.6108689032</v>
      </c>
      <c r="AL376" s="28">
        <f ca="1" t="shared" si="2396"/>
        <v>55896.7342030725</v>
      </c>
      <c r="AM376" s="28">
        <f ca="1" t="shared" si="2397"/>
        <v>80011.8097236812</v>
      </c>
      <c r="AN376" s="28">
        <f ca="1" t="shared" si="2398"/>
        <v>86898.5484306712</v>
      </c>
      <c r="AO376" s="28">
        <f ca="1">C376/'Ejercicio 3 - TIR'!$D$7</f>
        <v>16311.2282677462</v>
      </c>
      <c r="AP376" s="28">
        <f ca="1" t="shared" si="2399"/>
        <v>29180.5282736538</v>
      </c>
      <c r="AQ376" s="28">
        <f ca="1" t="shared" si="2400"/>
        <v>29489.382601157</v>
      </c>
      <c r="AR376" s="28">
        <f ca="1" t="shared" si="2401"/>
        <v>39585.5059353262</v>
      </c>
      <c r="AS376" s="28">
        <f ca="1" t="shared" si="2402"/>
        <v>63700.581455935</v>
      </c>
      <c r="AT376" s="28">
        <f ca="1" t="shared" si="2403"/>
        <v>70587.320162925</v>
      </c>
      <c r="AU376" s="28">
        <f ca="1">AP376*'Ejercicio 3 - TIR'!$D$5</f>
        <v>14590.2641368269</v>
      </c>
      <c r="AV376" s="28">
        <f ca="1">AQ376*'Ejercicio 3 - TIR'!$D$5</f>
        <v>14744.6913005785</v>
      </c>
      <c r="AW376" s="28">
        <f ca="1">AR376*'Ejercicio 3 - TIR'!$D$5</f>
        <v>19792.7529676631</v>
      </c>
      <c r="AX376" s="28">
        <f ca="1">AS376*'Ejercicio 3 - TIR'!$D$5</f>
        <v>31850.2907279675</v>
      </c>
      <c r="AY376" s="28">
        <f ca="1">AT376*'Ejercicio 3 - TIR'!$D$5</f>
        <v>35293.6600814625</v>
      </c>
      <c r="AZ376" s="28">
        <f ca="1" t="shared" ref="AZ376:BD376" si="2790">AJ376-AU376-AE376</f>
        <v>26005.0754508168</v>
      </c>
      <c r="BA376" s="28">
        <f ca="1" t="shared" si="2790"/>
        <v>25408.5345109464</v>
      </c>
      <c r="BB376" s="28">
        <f ca="1" t="shared" si="2790"/>
        <v>29380.983784313</v>
      </c>
      <c r="BC376" s="28">
        <f ca="1" t="shared" si="2790"/>
        <v>39897.8039422625</v>
      </c>
      <c r="BD376" s="28">
        <f ca="1" t="shared" si="2790"/>
        <v>41138.1775487698</v>
      </c>
      <c r="BE376" s="28">
        <f ca="1" t="shared" ref="BE376:BI376" si="2791">AZ376/Z376</f>
        <v>22853.1602076971</v>
      </c>
      <c r="BF376" s="28">
        <f ca="1" t="shared" si="2791"/>
        <v>19359.705903707</v>
      </c>
      <c r="BG376" s="28">
        <f ca="1" t="shared" si="2791"/>
        <v>18804.8522668398</v>
      </c>
      <c r="BH376" s="28">
        <f ca="1" t="shared" si="2791"/>
        <v>20774.9600499743</v>
      </c>
      <c r="BI376" s="28">
        <f ca="1" t="shared" si="2791"/>
        <v>16912.2489411226</v>
      </c>
      <c r="BJ376" s="28">
        <f ca="1" t="shared" si="2406"/>
        <v>86356.257415693</v>
      </c>
      <c r="BK376" s="28">
        <f ca="1" t="shared" si="2407"/>
        <v>39676.2256074333</v>
      </c>
      <c r="BL376" s="28">
        <f ca="1" t="shared" si="2408"/>
        <v>126032.483023126</v>
      </c>
      <c r="BM376" s="28">
        <f ca="1">BK376*'Ejercicio 3 - TIR'!$D$5</f>
        <v>19838.1128037167</v>
      </c>
      <c r="BN376" s="28">
        <f ca="1" t="shared" si="2409"/>
        <v>106194.37021941</v>
      </c>
      <c r="BO376" s="28">
        <f ca="1" t="shared" si="2410"/>
        <v>43657.3939904663</v>
      </c>
      <c r="BP376" s="28">
        <f ca="1" t="shared" si="2411"/>
        <v>-117057.921195324</v>
      </c>
      <c r="BQ376" s="28">
        <f ca="1" t="shared" ref="BQ376:BT376" si="2792">BE376</f>
        <v>22853.1602076971</v>
      </c>
      <c r="BR376" s="28">
        <f ca="1" t="shared" si="2792"/>
        <v>19359.705903707</v>
      </c>
      <c r="BS376" s="28">
        <f ca="1" t="shared" si="2792"/>
        <v>18804.8522668398</v>
      </c>
      <c r="BT376" s="28">
        <f ca="1" t="shared" si="2792"/>
        <v>20774.9600499743</v>
      </c>
      <c r="BU376" s="28">
        <f ca="1" t="shared" si="2413"/>
        <v>60569.642931589</v>
      </c>
      <c r="BV376" s="30">
        <f ca="1" t="shared" si="2414"/>
        <v>5.7966545659462</v>
      </c>
    </row>
    <row r="377" ht="15" customHeight="1" spans="1:74">
      <c r="A377" s="26">
        <v>376</v>
      </c>
      <c r="B377" s="27">
        <f ca="1" t="shared" ref="B377:F377" si="2793">RAND()</f>
        <v>0.859239230004056</v>
      </c>
      <c r="C377" s="28">
        <f ca="1">IF(B377&lt;=('Ejercicio 3 - TIR'!$D$13-'Ejercicio 3 - TIR'!$C$13)/('Ejercicio 3 - TIR'!$E$13-'Ejercicio 3 - TIR'!$C$13),'Ejercicio 3 - TIR'!$C$13+SQRT(('Ejercicio 3 - TIR'!$E$13-'Ejercicio 3 - TIR'!$C$13)*('Ejercicio 3 - TIR'!$D$13-'Ejercicio 3 - TIR'!$C$13)*B377),'Ejercicio 3 - TIR'!$E$13-SQRT(('Ejercicio 3 - TIR'!$E$13-'Ejercicio 3 - TIR'!$C$13)*('Ejercicio 3 - TIR'!$E$13-'Ejercicio 3 - TIR'!$D$13)*(1-B377)))</f>
        <v>87003.3495086183</v>
      </c>
      <c r="D377" s="27">
        <f ca="1" t="shared" si="2793"/>
        <v>0.00868259769255464</v>
      </c>
      <c r="E377" s="28">
        <f ca="1">IF(D377&lt;=('Ejercicio 3 - TIR'!$D$14-'Ejercicio 3 - TIR'!$C$14)/('Ejercicio 3 - TIR'!$E$14-'Ejercicio 3 - TIR'!$C$14),'Ejercicio 3 - TIR'!$C$14+SQRT(('Ejercicio 3 - TIR'!$E$14-'Ejercicio 3 - TIR'!$C$14)*('Ejercicio 3 - TIR'!$D$14-'Ejercicio 3 - TIR'!$C$14)*D377),'Ejercicio 3 - TIR'!$E$14-SQRT(('Ejercicio 3 - TIR'!$E$14-'Ejercicio 3 - TIR'!$C$14)*('Ejercicio 3 - TIR'!$E$14-'Ejercicio 3 - TIR'!$D$14)*(1-D377)))</f>
        <v>25806.9664348296</v>
      </c>
      <c r="F377" s="27">
        <f ca="1" t="shared" si="2793"/>
        <v>0.955060153745056</v>
      </c>
      <c r="G377" s="28">
        <f ca="1">IF(F377&lt;=('Ejercicio 3 - TIR'!$D$18-'Ejercicio 3 - TIR'!$C$18)/('Ejercicio 3 - TIR'!$E$18-'Ejercicio 3 - TIR'!$C$18),'Ejercicio 3 - TIR'!$C$18+SQRT(('Ejercicio 3 - TIR'!$E$18-'Ejercicio 3 - TIR'!$C$18)*('Ejercicio 3 - TIR'!$D$18-'Ejercicio 3 - TIR'!$C$18)*F377),'Ejercicio 3 - TIR'!$E$18-SQRT(('Ejercicio 3 - TIR'!$E$18-'Ejercicio 3 - TIR'!$C$18)*('Ejercicio 3 - TIR'!$E$18-'Ejercicio 3 - TIR'!$D$18)*(1-F377)))</f>
        <v>43164.1109867095</v>
      </c>
      <c r="H377" s="27">
        <f ca="1" t="shared" ref="H377:L377" si="2794">RAND()</f>
        <v>0.966433764935309</v>
      </c>
      <c r="I377" s="28">
        <f ca="1">IF(H377&lt;=('Ejercicio 3 - TIR'!$D$18-'Ejercicio 3 - TIR'!$C$18)/('Ejercicio 3 - TIR'!$E$18-'Ejercicio 3 - TIR'!$C$18),'Ejercicio 3 - TIR'!$C$18+SQRT(('Ejercicio 3 - TIR'!$E$18-'Ejercicio 3 - TIR'!$C$18)*('Ejercicio 3 - TIR'!$D$18-'Ejercicio 3 - TIR'!$C$18)*H377),'Ejercicio 3 - TIR'!$E$18-SQRT(('Ejercicio 3 - TIR'!$E$18-'Ejercicio 3 - TIR'!$C$18)*('Ejercicio 3 - TIR'!$E$18-'Ejercicio 3 - TIR'!$D$18)*(1-H377)))</f>
        <v>43413.34703547</v>
      </c>
      <c r="J377" s="27">
        <f ca="1" t="shared" si="2794"/>
        <v>0.219628126839657</v>
      </c>
      <c r="K377" s="28">
        <f ca="1">IF(J377&lt;=('Ejercicio 3 - TIR'!$D$18-'Ejercicio 3 - TIR'!$C$18)/('Ejercicio 3 - TIR'!$E$18-'Ejercicio 3 - TIR'!$C$18),'Ejercicio 3 - TIR'!$C$18+SQRT(('Ejercicio 3 - TIR'!$E$18-'Ejercicio 3 - TIR'!$C$18)*('Ejercicio 3 - TIR'!$D$18-'Ejercicio 3 - TIR'!$C$18)*J377),'Ejercicio 3 - TIR'!$E$18-SQRT(('Ejercicio 3 - TIR'!$E$18-'Ejercicio 3 - TIR'!$C$18)*('Ejercicio 3 - TIR'!$E$18-'Ejercicio 3 - TIR'!$D$18)*(1-J377)))</f>
        <v>35739.7054825094</v>
      </c>
      <c r="L377" s="27">
        <f ca="1" t="shared" si="2794"/>
        <v>0.0498670584582024</v>
      </c>
      <c r="M377" s="28">
        <f ca="1">IF(L377&lt;=('Ejercicio 3 - TIR'!$D$18-'Ejercicio 3 - TIR'!$C$18)/('Ejercicio 3 - TIR'!$E$18-'Ejercicio 3 - TIR'!$C$18),'Ejercicio 3 - TIR'!$C$18+SQRT(('Ejercicio 3 - TIR'!$E$18-'Ejercicio 3 - TIR'!$C$18)*('Ejercicio 3 - TIR'!$D$18-'Ejercicio 3 - TIR'!$C$18)*L377),'Ejercicio 3 - TIR'!$E$18-SQRT(('Ejercicio 3 - TIR'!$E$18-'Ejercicio 3 - TIR'!$C$18)*('Ejercicio 3 - TIR'!$E$18-'Ejercicio 3 - TIR'!$D$18)*(1-L377)))</f>
        <v>32734.9696102023</v>
      </c>
      <c r="N377" s="27">
        <f ca="1" t="shared" ref="N377:R377" si="2795">RAND()</f>
        <v>0.24776511832969</v>
      </c>
      <c r="O377" s="28">
        <f ca="1">IF(N377&lt;=('Ejercicio 3 - TIR'!$D$18-'Ejercicio 3 - TIR'!$C$18)/('Ejercicio 3 - TIR'!$E$18-'Ejercicio 3 - TIR'!$C$18),'Ejercicio 3 - TIR'!$C$18+SQRT(('Ejercicio 3 - TIR'!$E$18-'Ejercicio 3 - TIR'!$C$18)*('Ejercicio 3 - TIR'!$D$18-'Ejercicio 3 - TIR'!$C$18)*N377),'Ejercicio 3 - TIR'!$E$18-SQRT(('Ejercicio 3 - TIR'!$E$18-'Ejercicio 3 - TIR'!$C$18)*('Ejercicio 3 - TIR'!$E$18-'Ejercicio 3 - TIR'!$D$18)*(1-N377)))</f>
        <v>36096.2913110721</v>
      </c>
      <c r="P377" s="27">
        <f ca="1" t="shared" si="2795"/>
        <v>0.467027535960608</v>
      </c>
      <c r="Q377" s="29">
        <f ca="1">IF(P377&lt;=('Ejercicio 3 - TIR'!$D$22-'Ejercicio 3 - TIR'!$C$22)/('Ejercicio 3 - TIR'!$E$22-'Ejercicio 3 - TIR'!$C$22),'Ejercicio 3 - TIR'!$C$22+SQRT(('Ejercicio 3 - TIR'!$E$22-'Ejercicio 3 - TIR'!$C$22)*('Ejercicio 3 - TIR'!$D$22-'Ejercicio 3 - TIR'!$C$22)*P377),'Ejercicio 3 - TIR'!$E$22-SQRT(('Ejercicio 3 - TIR'!$E$22-'Ejercicio 3 - TIR'!$C$22)*('Ejercicio 3 - TIR'!$E$22-'Ejercicio 3 - TIR'!$D$22)*(1-P377)))</f>
        <v>0.148993957383032</v>
      </c>
      <c r="R377" s="27">
        <f ca="1" t="shared" si="2795"/>
        <v>0.646789641903545</v>
      </c>
      <c r="S377" s="29">
        <f ca="1">IF(R377&lt;=('Ejercicio 3 - TIR'!$D$23-'Ejercicio 3 - TIR'!$C$23)/('Ejercicio 3 - TIR'!$E$23-'Ejercicio 3 - TIR'!$C$23),'Ejercicio 3 - TIR'!$C$23+SQRT(('Ejercicio 3 - TIR'!$E$23-'Ejercicio 3 - TIR'!$C$23)*('Ejercicio 3 - TIR'!$D$23-'Ejercicio 3 - TIR'!$C$23)*R377),'Ejercicio 3 - TIR'!$E$23-SQRT(('Ejercicio 3 - TIR'!$E$23-'Ejercicio 3 - TIR'!$C$23)*('Ejercicio 3 - TIR'!$E$23-'Ejercicio 3 - TIR'!$D$23)*(1-R377)))</f>
        <v>0.154785348612887</v>
      </c>
      <c r="T377" s="27">
        <f ca="1" t="shared" ref="T377:X377" si="2796">RAND()</f>
        <v>0.799213221680555</v>
      </c>
      <c r="U377" s="29">
        <f ca="1">IF(T377&lt;=('Ejercicio 3 - TIR'!$D$24-'Ejercicio 3 - TIR'!$C$24)/('Ejercicio 3 - TIR'!$E$24-'Ejercicio 3 - TIR'!$C$24),'Ejercicio 3 - TIR'!$C$24+SQRT(('Ejercicio 3 - TIR'!$E$24-'Ejercicio 3 - TIR'!$C$24)*('Ejercicio 3 - TIR'!$D$24-'Ejercicio 3 - TIR'!$C$24)*T377),'Ejercicio 3 - TIR'!$E$24-SQRT(('Ejercicio 3 - TIR'!$E$24-'Ejercicio 3 - TIR'!$C$24)*('Ejercicio 3 - TIR'!$E$24-'Ejercicio 3 - TIR'!$D$24)*(1-T377)))</f>
        <v>0.196289180121842</v>
      </c>
      <c r="V377" s="27">
        <f ca="1" t="shared" si="2796"/>
        <v>0.337272171477774</v>
      </c>
      <c r="W377" s="29">
        <f ca="1">IF(V377&lt;=('Ejercicio 3 - TIR'!$D$25-'Ejercicio 3 - TIR'!$C$25)/('Ejercicio 3 - TIR'!$E$25-'Ejercicio 3 - TIR'!$C$25),'Ejercicio 3 - TIR'!$C$25+SQRT(('Ejercicio 3 - TIR'!$E$25-'Ejercicio 3 - TIR'!$C$25)*('Ejercicio 3 - TIR'!$D$25-'Ejercicio 3 - TIR'!$C$25)*V377),'Ejercicio 3 - TIR'!$E$25-SQRT(('Ejercicio 3 - TIR'!$E$25-'Ejercicio 3 - TIR'!$C$25)*('Ejercicio 3 - TIR'!$E$25-'Ejercicio 3 - TIR'!$D$25)*(1-V377)))</f>
        <v>0.201838320213807</v>
      </c>
      <c r="X377" s="27">
        <f ca="1" t="shared" si="2796"/>
        <v>0.0602471810726439</v>
      </c>
      <c r="Y377" s="29">
        <f ca="1">IF(X377&lt;=('Ejercicio 3 - TIR'!$D$26-'Ejercicio 3 - TIR'!$C$26)/('Ejercicio 3 - TIR'!$E$26-'Ejercicio 3 - TIR'!$C$26),'Ejercicio 3 - TIR'!$C$26+SQRT(('Ejercicio 3 - TIR'!$E$26-'Ejercicio 3 - TIR'!$C$26)*('Ejercicio 3 - TIR'!$D$26-'Ejercicio 3 - TIR'!$C$26)*X377),'Ejercicio 3 - TIR'!$E$26-SQRT(('Ejercicio 3 - TIR'!$E$26-'Ejercicio 3 - TIR'!$C$26)*('Ejercicio 3 - TIR'!$E$26-'Ejercicio 3 - TIR'!$D$26)*(1-X377)))</f>
        <v>0.202754112626762</v>
      </c>
      <c r="Z377" s="27">
        <f ca="1" t="shared" si="2384"/>
        <v>1.14899395738303</v>
      </c>
      <c r="AA377" s="27">
        <f ca="1" t="shared" si="2385"/>
        <v>1.32684138763067</v>
      </c>
      <c r="AB377" s="27">
        <f ca="1" t="shared" si="2386"/>
        <v>1.58728599576042</v>
      </c>
      <c r="AC377" s="27">
        <f ca="1" t="shared" si="2387"/>
        <v>1.9076611348436</v>
      </c>
      <c r="AD377" s="27">
        <f ca="1" t="shared" si="2388"/>
        <v>2.29444727543138</v>
      </c>
      <c r="AE377" s="26">
        <f ca="1" t="shared" si="2389"/>
        <v>3845.08205717635</v>
      </c>
      <c r="AF377" s="26">
        <f ca="1" t="shared" si="2390"/>
        <v>4440.24442384155</v>
      </c>
      <c r="AG377" s="26">
        <f ca="1" t="shared" si="2391"/>
        <v>5311.81636133798</v>
      </c>
      <c r="AH377" s="26">
        <f ca="1" t="shared" si="2392"/>
        <v>6383.94445299466</v>
      </c>
      <c r="AI377" s="26">
        <f ca="1" t="shared" si="2393"/>
        <v>7678.31544562013</v>
      </c>
      <c r="AJ377" s="28">
        <f ca="1" t="shared" si="2394"/>
        <v>49595.3026995398</v>
      </c>
      <c r="AK377" s="28">
        <f ca="1" t="shared" si="2395"/>
        <v>57602.6256222347</v>
      </c>
      <c r="AL377" s="28">
        <f ca="1" t="shared" si="2396"/>
        <v>56729.134004989</v>
      </c>
      <c r="AM377" s="28">
        <f ca="1" t="shared" si="2397"/>
        <v>62447.2292756693</v>
      </c>
      <c r="AN377" s="28">
        <f ca="1" t="shared" si="2398"/>
        <v>82821.0372518667</v>
      </c>
      <c r="AO377" s="28">
        <f ca="1">C377/'Ejercicio 3 - TIR'!$D$7</f>
        <v>17400.6699017237</v>
      </c>
      <c r="AP377" s="28">
        <f ca="1" t="shared" si="2399"/>
        <v>32194.6327978161</v>
      </c>
      <c r="AQ377" s="28">
        <f ca="1" t="shared" si="2400"/>
        <v>40201.955720511</v>
      </c>
      <c r="AR377" s="28">
        <f ca="1" t="shared" si="2401"/>
        <v>39328.4641032653</v>
      </c>
      <c r="AS377" s="28">
        <f ca="1" t="shared" si="2402"/>
        <v>45046.5593739457</v>
      </c>
      <c r="AT377" s="28">
        <f ca="1" t="shared" si="2403"/>
        <v>65420.367350143</v>
      </c>
      <c r="AU377" s="28">
        <f ca="1">AP377*'Ejercicio 3 - TIR'!$D$5</f>
        <v>16097.3163989081</v>
      </c>
      <c r="AV377" s="28">
        <f ca="1">AQ377*'Ejercicio 3 - TIR'!$D$5</f>
        <v>20100.9778602555</v>
      </c>
      <c r="AW377" s="28">
        <f ca="1">AR377*'Ejercicio 3 - TIR'!$D$5</f>
        <v>19664.2320516327</v>
      </c>
      <c r="AX377" s="28">
        <f ca="1">AS377*'Ejercicio 3 - TIR'!$D$5</f>
        <v>22523.2796869728</v>
      </c>
      <c r="AY377" s="28">
        <f ca="1">AT377*'Ejercicio 3 - TIR'!$D$5</f>
        <v>32710.1836750715</v>
      </c>
      <c r="AZ377" s="28">
        <f ca="1" t="shared" ref="AZ377:BD377" si="2797">AJ377-AU377-AE377</f>
        <v>29652.9042434554</v>
      </c>
      <c r="BA377" s="28">
        <f ca="1" t="shared" si="2797"/>
        <v>33061.4033381376</v>
      </c>
      <c r="BB377" s="28">
        <f ca="1" t="shared" si="2797"/>
        <v>31753.0855920183</v>
      </c>
      <c r="BC377" s="28">
        <f ca="1" t="shared" si="2797"/>
        <v>33540.0051357018</v>
      </c>
      <c r="BD377" s="28">
        <f ca="1" t="shared" si="2797"/>
        <v>42432.538131175</v>
      </c>
      <c r="BE377" s="28">
        <f ca="1" t="shared" ref="BE377:BI377" si="2798">AZ377/Z377</f>
        <v>25807.7112180758</v>
      </c>
      <c r="BF377" s="28">
        <f ca="1" t="shared" si="2798"/>
        <v>24917.3741837939</v>
      </c>
      <c r="BG377" s="28">
        <f ca="1" t="shared" si="2798"/>
        <v>20004.6404219716</v>
      </c>
      <c r="BH377" s="28">
        <f ca="1" t="shared" si="2798"/>
        <v>17581.7416013204</v>
      </c>
      <c r="BI377" s="28">
        <f ca="1" t="shared" si="2798"/>
        <v>18493.5773358302</v>
      </c>
      <c r="BJ377" s="28">
        <f ca="1" t="shared" si="2406"/>
        <v>59212.7238235437</v>
      </c>
      <c r="BK377" s="28">
        <f ca="1" t="shared" si="2407"/>
        <v>39924.9196466906</v>
      </c>
      <c r="BL377" s="28">
        <f ca="1" t="shared" si="2408"/>
        <v>99137.6434702343</v>
      </c>
      <c r="BM377" s="28">
        <f ca="1">BK377*'Ejercicio 3 - TIR'!$D$5</f>
        <v>19962.4598233453</v>
      </c>
      <c r="BN377" s="28">
        <f ca="1" t="shared" si="2409"/>
        <v>79175.183646889</v>
      </c>
      <c r="BO377" s="28">
        <f ca="1" t="shared" si="2410"/>
        <v>34507.3013856914</v>
      </c>
      <c r="BP377" s="28">
        <f ca="1" t="shared" si="2411"/>
        <v>-112810.315943448</v>
      </c>
      <c r="BQ377" s="28">
        <f ca="1" t="shared" ref="BQ377:BT377" si="2799">BE377</f>
        <v>25807.7112180758</v>
      </c>
      <c r="BR377" s="28">
        <f ca="1" t="shared" si="2799"/>
        <v>24917.3741837939</v>
      </c>
      <c r="BS377" s="28">
        <f ca="1" t="shared" si="2799"/>
        <v>20004.6404219716</v>
      </c>
      <c r="BT377" s="28">
        <f ca="1" t="shared" si="2799"/>
        <v>17581.7416013204</v>
      </c>
      <c r="BU377" s="28">
        <f ca="1" t="shared" si="2413"/>
        <v>53000.8787215216</v>
      </c>
      <c r="BV377" s="30">
        <f ca="1" t="shared" si="2414"/>
        <v>7.18080922929607</v>
      </c>
    </row>
    <row r="378" ht="15" customHeight="1" spans="1:74">
      <c r="A378" s="26">
        <v>377</v>
      </c>
      <c r="B378" s="27">
        <f ca="1" t="shared" ref="B378:F378" si="2800">RAND()</f>
        <v>0.998847776057999</v>
      </c>
      <c r="C378" s="28">
        <f ca="1">IF(B378&lt;=('Ejercicio 3 - TIR'!$D$13-'Ejercicio 3 - TIR'!$C$13)/('Ejercicio 3 - TIR'!$E$13-'Ejercicio 3 - TIR'!$C$13),'Ejercicio 3 - TIR'!$C$13+SQRT(('Ejercicio 3 - TIR'!$E$13-'Ejercicio 3 - TIR'!$C$13)*('Ejercicio 3 - TIR'!$D$13-'Ejercicio 3 - TIR'!$C$13)*B378),'Ejercicio 3 - TIR'!$E$13-SQRT(('Ejercicio 3 - TIR'!$E$13-'Ejercicio 3 - TIR'!$C$13)*('Ejercicio 3 - TIR'!$E$13-'Ejercicio 3 - TIR'!$D$13)*(1-B378)))</f>
        <v>98824.1306490934</v>
      </c>
      <c r="D378" s="27">
        <f ca="1" t="shared" si="2800"/>
        <v>0.547705228022622</v>
      </c>
      <c r="E378" s="28">
        <f ca="1">IF(D378&lt;=('Ejercicio 3 - TIR'!$D$14-'Ejercicio 3 - TIR'!$C$14)/('Ejercicio 3 - TIR'!$E$14-'Ejercicio 3 - TIR'!$C$14),'Ejercicio 3 - TIR'!$C$14+SQRT(('Ejercicio 3 - TIR'!$E$14-'Ejercicio 3 - TIR'!$C$14)*('Ejercicio 3 - TIR'!$D$14-'Ejercicio 3 - TIR'!$C$14)*D378),'Ejercicio 3 - TIR'!$E$14-SQRT(('Ejercicio 3 - TIR'!$E$14-'Ejercicio 3 - TIR'!$C$14)*('Ejercicio 3 - TIR'!$E$14-'Ejercicio 3 - TIR'!$D$14)*(1-D378)))</f>
        <v>31763.2399697086</v>
      </c>
      <c r="F378" s="27">
        <f ca="1" t="shared" si="2800"/>
        <v>0.505683678731637</v>
      </c>
      <c r="G378" s="28">
        <f ca="1">IF(F378&lt;=('Ejercicio 3 - TIR'!$D$18-'Ejercicio 3 - TIR'!$C$18)/('Ejercicio 3 - TIR'!$E$18-'Ejercicio 3 - TIR'!$C$18),'Ejercicio 3 - TIR'!$C$18+SQRT(('Ejercicio 3 - TIR'!$E$18-'Ejercicio 3 - TIR'!$C$18)*('Ejercicio 3 - TIR'!$D$18-'Ejercicio 3 - TIR'!$C$18)*F378),'Ejercicio 3 - TIR'!$E$18-SQRT(('Ejercicio 3 - TIR'!$E$18-'Ejercicio 3 - TIR'!$C$18)*('Ejercicio 3 - TIR'!$E$18-'Ejercicio 3 - TIR'!$D$18)*(1-F378)))</f>
        <v>38709.3370476601</v>
      </c>
      <c r="H378" s="27">
        <f ca="1" t="shared" ref="H378:L378" si="2801">RAND()</f>
        <v>0.937016153451443</v>
      </c>
      <c r="I378" s="28">
        <f ca="1">IF(H378&lt;=('Ejercicio 3 - TIR'!$D$18-'Ejercicio 3 - TIR'!$C$18)/('Ejercicio 3 - TIR'!$E$18-'Ejercicio 3 - TIR'!$C$18),'Ejercicio 3 - TIR'!$C$18+SQRT(('Ejercicio 3 - TIR'!$E$18-'Ejercicio 3 - TIR'!$C$18)*('Ejercicio 3 - TIR'!$D$18-'Ejercicio 3 - TIR'!$C$18)*H378),'Ejercicio 3 - TIR'!$E$18-SQRT(('Ejercicio 3 - TIR'!$E$18-'Ejercicio 3 - TIR'!$C$18)*('Ejercicio 3 - TIR'!$E$18-'Ejercicio 3 - TIR'!$D$18)*(1-H378)))</f>
        <v>42826.5721794498</v>
      </c>
      <c r="J378" s="27">
        <f ca="1" t="shared" si="2801"/>
        <v>0.0717334063347976</v>
      </c>
      <c r="K378" s="28">
        <f ca="1">IF(J378&lt;=('Ejercicio 3 - TIR'!$D$18-'Ejercicio 3 - TIR'!$C$18)/('Ejercicio 3 - TIR'!$E$18-'Ejercicio 3 - TIR'!$C$18),'Ejercicio 3 - TIR'!$C$18+SQRT(('Ejercicio 3 - TIR'!$E$18-'Ejercicio 3 - TIR'!$C$18)*('Ejercicio 3 - TIR'!$D$18-'Ejercicio 3 - TIR'!$C$18)*J378),'Ejercicio 3 - TIR'!$E$18-SQRT(('Ejercicio 3 - TIR'!$E$18-'Ejercicio 3 - TIR'!$C$18)*('Ejercicio 3 - TIR'!$E$18-'Ejercicio 3 - TIR'!$D$18)*(1-J378)))</f>
        <v>33280.2455624876</v>
      </c>
      <c r="L378" s="27">
        <f ca="1" t="shared" si="2801"/>
        <v>0.504721588480517</v>
      </c>
      <c r="M378" s="28">
        <f ca="1">IF(L378&lt;=('Ejercicio 3 - TIR'!$D$18-'Ejercicio 3 - TIR'!$C$18)/('Ejercicio 3 - TIR'!$E$18-'Ejercicio 3 - TIR'!$C$18),'Ejercicio 3 - TIR'!$C$18+SQRT(('Ejercicio 3 - TIR'!$E$18-'Ejercicio 3 - TIR'!$C$18)*('Ejercicio 3 - TIR'!$D$18-'Ejercicio 3 - TIR'!$C$18)*L378),'Ejercicio 3 - TIR'!$E$18-SQRT(('Ejercicio 3 - TIR'!$E$18-'Ejercicio 3 - TIR'!$C$18)*('Ejercicio 3 - TIR'!$E$18-'Ejercicio 3 - TIR'!$D$18)*(1-L378)))</f>
        <v>38701.0481134216</v>
      </c>
      <c r="N378" s="27">
        <f ca="1" t="shared" ref="N378:R378" si="2802">RAND()</f>
        <v>0.776217944240311</v>
      </c>
      <c r="O378" s="28">
        <f ca="1">IF(N378&lt;=('Ejercicio 3 - TIR'!$D$18-'Ejercicio 3 - TIR'!$C$18)/('Ejercicio 3 - TIR'!$E$18-'Ejercicio 3 - TIR'!$C$18),'Ejercicio 3 - TIR'!$C$18+SQRT(('Ejercicio 3 - TIR'!$E$18-'Ejercicio 3 - TIR'!$C$18)*('Ejercicio 3 - TIR'!$D$18-'Ejercicio 3 - TIR'!$C$18)*N378),'Ejercicio 3 - TIR'!$E$18-SQRT(('Ejercicio 3 - TIR'!$E$18-'Ejercicio 3 - TIR'!$C$18)*('Ejercicio 3 - TIR'!$E$18-'Ejercicio 3 - TIR'!$D$18)*(1-N378)))</f>
        <v>40903.2141644972</v>
      </c>
      <c r="P378" s="27">
        <f ca="1" t="shared" si="2802"/>
        <v>0.449958539562882</v>
      </c>
      <c r="Q378" s="29">
        <f ca="1">IF(P378&lt;=('Ejercicio 3 - TIR'!$D$22-'Ejercicio 3 - TIR'!$C$22)/('Ejercicio 3 - TIR'!$E$22-'Ejercicio 3 - TIR'!$C$22),'Ejercicio 3 - TIR'!$C$22+SQRT(('Ejercicio 3 - TIR'!$E$22-'Ejercicio 3 - TIR'!$C$22)*('Ejercicio 3 - TIR'!$D$22-'Ejercicio 3 - TIR'!$C$22)*P378),'Ejercicio 3 - TIR'!$E$22-SQRT(('Ejercicio 3 - TIR'!$E$22-'Ejercicio 3 - TIR'!$C$22)*('Ejercicio 3 - TIR'!$E$22-'Ejercicio 3 - TIR'!$D$22)*(1-P378)))</f>
        <v>0.148459187817174</v>
      </c>
      <c r="R378" s="27">
        <f ca="1" t="shared" si="2802"/>
        <v>0.735415112994869</v>
      </c>
      <c r="S378" s="29">
        <f ca="1">IF(R378&lt;=('Ejercicio 3 - TIR'!$D$23-'Ejercicio 3 - TIR'!$C$23)/('Ejercicio 3 - TIR'!$E$23-'Ejercicio 3 - TIR'!$C$23),'Ejercicio 3 - TIR'!$C$23+SQRT(('Ejercicio 3 - TIR'!$E$23-'Ejercicio 3 - TIR'!$C$23)*('Ejercicio 3 - TIR'!$D$23-'Ejercicio 3 - TIR'!$C$23)*R378),'Ejercicio 3 - TIR'!$E$23-SQRT(('Ejercicio 3 - TIR'!$E$23-'Ejercicio 3 - TIR'!$C$23)*('Ejercicio 3 - TIR'!$E$23-'Ejercicio 3 - TIR'!$D$23)*(1-R378)))</f>
        <v>0.158176783082936</v>
      </c>
      <c r="T378" s="27">
        <f ca="1" t="shared" ref="T378:X378" si="2803">RAND()</f>
        <v>0.964597871283857</v>
      </c>
      <c r="U378" s="29">
        <f ca="1">IF(T378&lt;=('Ejercicio 3 - TIR'!$D$24-'Ejercicio 3 - TIR'!$C$24)/('Ejercicio 3 - TIR'!$E$24-'Ejercicio 3 - TIR'!$C$24),'Ejercicio 3 - TIR'!$C$24+SQRT(('Ejercicio 3 - TIR'!$E$24-'Ejercicio 3 - TIR'!$C$24)*('Ejercicio 3 - TIR'!$D$24-'Ejercicio 3 - TIR'!$C$24)*T378),'Ejercicio 3 - TIR'!$E$24-SQRT(('Ejercicio 3 - TIR'!$E$24-'Ejercicio 3 - TIR'!$C$24)*('Ejercicio 3 - TIR'!$E$24-'Ejercicio 3 - TIR'!$D$24)*(1-T378)))</f>
        <v>0.210043797892509</v>
      </c>
      <c r="V378" s="27">
        <f ca="1" t="shared" si="2803"/>
        <v>0.780098436292544</v>
      </c>
      <c r="W378" s="29">
        <f ca="1">IF(V378&lt;=('Ejercicio 3 - TIR'!$D$25-'Ejercicio 3 - TIR'!$C$25)/('Ejercicio 3 - TIR'!$E$25-'Ejercicio 3 - TIR'!$C$25),'Ejercicio 3 - TIR'!$C$25+SQRT(('Ejercicio 3 - TIR'!$E$25-'Ejercicio 3 - TIR'!$C$25)*('Ejercicio 3 - TIR'!$D$25-'Ejercicio 3 - TIR'!$C$25)*V378),'Ejercicio 3 - TIR'!$E$25-SQRT(('Ejercicio 3 - TIR'!$E$25-'Ejercicio 3 - TIR'!$C$25)*('Ejercicio 3 - TIR'!$E$25-'Ejercicio 3 - TIR'!$D$25)*(1-V378)))</f>
        <v>0.222257334789604</v>
      </c>
      <c r="X378" s="27">
        <f ca="1" t="shared" si="2803"/>
        <v>0.399222447612499</v>
      </c>
      <c r="Y378" s="29">
        <f ca="1">IF(X378&lt;=('Ejercicio 3 - TIR'!$D$26-'Ejercicio 3 - TIR'!$C$26)/('Ejercicio 3 - TIR'!$E$26-'Ejercicio 3 - TIR'!$C$26),'Ejercicio 3 - TIR'!$C$26+SQRT(('Ejercicio 3 - TIR'!$E$26-'Ejercicio 3 - TIR'!$C$26)*('Ejercicio 3 - TIR'!$D$26-'Ejercicio 3 - TIR'!$C$26)*X378),'Ejercicio 3 - TIR'!$E$26-SQRT(('Ejercicio 3 - TIR'!$E$26-'Ejercicio 3 - TIR'!$C$26)*('Ejercicio 3 - TIR'!$E$26-'Ejercicio 3 - TIR'!$D$26)*(1-X378)))</f>
        <v>0.223042131510278</v>
      </c>
      <c r="Z378" s="27">
        <f ca="1" t="shared" si="2384"/>
        <v>1.14845918781717</v>
      </c>
      <c r="AA378" s="27">
        <f ca="1" t="shared" si="2385"/>
        <v>1.33011876764814</v>
      </c>
      <c r="AB378" s="27">
        <f ca="1" t="shared" si="2386"/>
        <v>1.60950196525305</v>
      </c>
      <c r="AC378" s="27">
        <f ca="1" t="shared" si="2387"/>
        <v>1.96722558238883</v>
      </c>
      <c r="AD378" s="27">
        <f ca="1" t="shared" si="2388"/>
        <v>2.40599976944638</v>
      </c>
      <c r="AE378" s="26">
        <f ca="1" t="shared" si="2389"/>
        <v>4715.54480834493</v>
      </c>
      <c r="AF378" s="26">
        <f ca="1" t="shared" si="2390"/>
        <v>5461.43451661237</v>
      </c>
      <c r="AG378" s="26">
        <f ca="1" t="shared" si="2391"/>
        <v>6608.57496442288</v>
      </c>
      <c r="AH378" s="26">
        <f ca="1" t="shared" si="2392"/>
        <v>8077.37922277281</v>
      </c>
      <c r="AI378" s="26">
        <f ca="1" t="shared" si="2393"/>
        <v>9878.97510163689</v>
      </c>
      <c r="AJ378" s="28">
        <f ca="1" t="shared" si="2394"/>
        <v>44456.093786697</v>
      </c>
      <c r="AK378" s="28">
        <f ca="1" t="shared" si="2395"/>
        <v>56964.4274099236</v>
      </c>
      <c r="AL378" s="28">
        <f ca="1" t="shared" si="2396"/>
        <v>53564.6206369281</v>
      </c>
      <c r="AM378" s="28">
        <f ca="1" t="shared" si="2397"/>
        <v>76133.6919139839</v>
      </c>
      <c r="AN378" s="28">
        <f ca="1" t="shared" si="2398"/>
        <v>98413.1238493961</v>
      </c>
      <c r="AO378" s="28">
        <f ca="1">C378/'Ejercicio 3 - TIR'!$D$7</f>
        <v>19764.8261298187</v>
      </c>
      <c r="AP378" s="28">
        <f ca="1" t="shared" si="2399"/>
        <v>24691.2676568783</v>
      </c>
      <c r="AQ378" s="28">
        <f ca="1" t="shared" si="2400"/>
        <v>37199.601280105</v>
      </c>
      <c r="AR378" s="28">
        <f ca="1" t="shared" si="2401"/>
        <v>33799.7945071094</v>
      </c>
      <c r="AS378" s="28">
        <f ca="1" t="shared" si="2402"/>
        <v>56368.8657841652</v>
      </c>
      <c r="AT378" s="28">
        <f ca="1" t="shared" si="2403"/>
        <v>78648.2977195774</v>
      </c>
      <c r="AU378" s="28">
        <f ca="1">AP378*'Ejercicio 3 - TIR'!$D$5</f>
        <v>12345.6338284392</v>
      </c>
      <c r="AV378" s="28">
        <f ca="1">AQ378*'Ejercicio 3 - TIR'!$D$5</f>
        <v>18599.8006400525</v>
      </c>
      <c r="AW378" s="28">
        <f ca="1">AR378*'Ejercicio 3 - TIR'!$D$5</f>
        <v>16899.8972535547</v>
      </c>
      <c r="AX378" s="28">
        <f ca="1">AS378*'Ejercicio 3 - TIR'!$D$5</f>
        <v>28184.4328920826</v>
      </c>
      <c r="AY378" s="28">
        <f ca="1">AT378*'Ejercicio 3 - TIR'!$D$5</f>
        <v>39324.1488597887</v>
      </c>
      <c r="AZ378" s="28">
        <f ca="1" t="shared" ref="AZ378:BD378" si="2804">AJ378-AU378-AE378</f>
        <v>27394.9151499129</v>
      </c>
      <c r="BA378" s="28">
        <f ca="1" t="shared" si="2804"/>
        <v>32903.1922532588</v>
      </c>
      <c r="BB378" s="28">
        <f ca="1" t="shared" si="2804"/>
        <v>30056.1484189505</v>
      </c>
      <c r="BC378" s="28">
        <f ca="1" t="shared" si="2804"/>
        <v>39871.8797991285</v>
      </c>
      <c r="BD378" s="28">
        <f ca="1" t="shared" si="2804"/>
        <v>49209.9998879705</v>
      </c>
      <c r="BE378" s="28">
        <f ca="1" t="shared" ref="BE378:BI378" si="2805">AZ378/Z378</f>
        <v>23853.6253099087</v>
      </c>
      <c r="BF378" s="28">
        <f ca="1" t="shared" si="2805"/>
        <v>24737.033303753</v>
      </c>
      <c r="BG378" s="28">
        <f ca="1" t="shared" si="2805"/>
        <v>18674.1918107723</v>
      </c>
      <c r="BH378" s="28">
        <f ca="1" t="shared" si="2805"/>
        <v>20268.0771112744</v>
      </c>
      <c r="BI378" s="28">
        <f ca="1" t="shared" si="2805"/>
        <v>20453.0359948013</v>
      </c>
      <c r="BJ378" s="28">
        <f ca="1" t="shared" si="2406"/>
        <v>76422.3480439889</v>
      </c>
      <c r="BK378" s="28">
        <f ca="1" t="shared" si="2407"/>
        <v>47554.1671114916</v>
      </c>
      <c r="BL378" s="28">
        <f ca="1" t="shared" si="2408"/>
        <v>123976.51515548</v>
      </c>
      <c r="BM378" s="28">
        <f ca="1">BK378*'Ejercicio 3 - TIR'!$D$5</f>
        <v>23777.0835557458</v>
      </c>
      <c r="BN378" s="28">
        <f ca="1" t="shared" si="2409"/>
        <v>100199.431599735</v>
      </c>
      <c r="BO378" s="28">
        <f ca="1" t="shared" si="2410"/>
        <v>41645.6530346179</v>
      </c>
      <c r="BP378" s="28">
        <f ca="1" t="shared" si="2411"/>
        <v>-130587.370618802</v>
      </c>
      <c r="BQ378" s="28">
        <f ca="1" t="shared" ref="BQ378:BT378" si="2806">BE378</f>
        <v>23853.6253099087</v>
      </c>
      <c r="BR378" s="28">
        <f ca="1" t="shared" si="2806"/>
        <v>24737.033303753</v>
      </c>
      <c r="BS378" s="28">
        <f ca="1" t="shared" si="2806"/>
        <v>18674.1918107723</v>
      </c>
      <c r="BT378" s="28">
        <f ca="1" t="shared" si="2806"/>
        <v>20268.0771112744</v>
      </c>
      <c r="BU378" s="28">
        <f ca="1" t="shared" si="2413"/>
        <v>62098.6890294192</v>
      </c>
      <c r="BV378" s="30">
        <f ca="1" t="shared" si="2414"/>
        <v>4.04388050594309</v>
      </c>
    </row>
    <row r="379" ht="15" customHeight="1" spans="1:74">
      <c r="A379" s="26">
        <v>378</v>
      </c>
      <c r="B379" s="27">
        <f ca="1" t="shared" ref="B379:F379" si="2807">RAND()</f>
        <v>0.459154584191987</v>
      </c>
      <c r="C379" s="28">
        <f ca="1">IF(B379&lt;=('Ejercicio 3 - TIR'!$D$13-'Ejercicio 3 - TIR'!$C$13)/('Ejercicio 3 - TIR'!$E$13-'Ejercicio 3 - TIR'!$C$13),'Ejercicio 3 - TIR'!$C$13+SQRT(('Ejercicio 3 - TIR'!$E$13-'Ejercicio 3 - TIR'!$C$13)*('Ejercicio 3 - TIR'!$D$13-'Ejercicio 3 - TIR'!$C$13)*B379),'Ejercicio 3 - TIR'!$E$13-SQRT(('Ejercicio 3 - TIR'!$E$13-'Ejercicio 3 - TIR'!$C$13)*('Ejercicio 3 - TIR'!$E$13-'Ejercicio 3 - TIR'!$D$13)*(1-B379)))</f>
        <v>74524.2370287048</v>
      </c>
      <c r="D379" s="27">
        <f ca="1" t="shared" si="2807"/>
        <v>0.224853881314358</v>
      </c>
      <c r="E379" s="28">
        <f ca="1">IF(D379&lt;=('Ejercicio 3 - TIR'!$D$14-'Ejercicio 3 - TIR'!$C$14)/('Ejercicio 3 - TIR'!$E$14-'Ejercicio 3 - TIR'!$C$14),'Ejercicio 3 - TIR'!$C$14+SQRT(('Ejercicio 3 - TIR'!$E$14-'Ejercicio 3 - TIR'!$C$14)*('Ejercicio 3 - TIR'!$D$14-'Ejercicio 3 - TIR'!$C$14)*D379),'Ejercicio 3 - TIR'!$E$14-SQRT(('Ejercicio 3 - TIR'!$E$14-'Ejercicio 3 - TIR'!$C$14)*('Ejercicio 3 - TIR'!$E$14-'Ejercicio 3 - TIR'!$D$14)*(1-D379)))</f>
        <v>29106.585089655</v>
      </c>
      <c r="F379" s="27">
        <f ca="1" t="shared" si="2807"/>
        <v>0.699265016658701</v>
      </c>
      <c r="G379" s="28">
        <f ca="1">IF(F379&lt;=('Ejercicio 3 - TIR'!$D$18-'Ejercicio 3 - TIR'!$C$18)/('Ejercicio 3 - TIR'!$E$18-'Ejercicio 3 - TIR'!$C$18),'Ejercicio 3 - TIR'!$C$18+SQRT(('Ejercicio 3 - TIR'!$E$18-'Ejercicio 3 - TIR'!$C$18)*('Ejercicio 3 - TIR'!$D$18-'Ejercicio 3 - TIR'!$C$18)*F379),'Ejercicio 3 - TIR'!$E$18-SQRT(('Ejercicio 3 - TIR'!$E$18-'Ejercicio 3 - TIR'!$C$18)*('Ejercicio 3 - TIR'!$E$18-'Ejercicio 3 - TIR'!$D$18)*(1-F379)))</f>
        <v>40250.776510776</v>
      </c>
      <c r="H379" s="27">
        <f ca="1" t="shared" ref="H379:L379" si="2808">RAND()</f>
        <v>0.665248308522293</v>
      </c>
      <c r="I379" s="28">
        <f ca="1">IF(H379&lt;=('Ejercicio 3 - TIR'!$D$18-'Ejercicio 3 - TIR'!$C$18)/('Ejercicio 3 - TIR'!$E$18-'Ejercicio 3 - TIR'!$C$18),'Ejercicio 3 - TIR'!$C$18+SQRT(('Ejercicio 3 - TIR'!$E$18-'Ejercicio 3 - TIR'!$C$18)*('Ejercicio 3 - TIR'!$D$18-'Ejercicio 3 - TIR'!$C$18)*H379),'Ejercicio 3 - TIR'!$E$18-SQRT(('Ejercicio 3 - TIR'!$E$18-'Ejercicio 3 - TIR'!$C$18)*('Ejercicio 3 - TIR'!$E$18-'Ejercicio 3 - TIR'!$D$18)*(1-H379)))</f>
        <v>39989.3566498721</v>
      </c>
      <c r="J379" s="27">
        <f ca="1" t="shared" si="2808"/>
        <v>0.413518676994174</v>
      </c>
      <c r="K379" s="28">
        <f ca="1">IF(J379&lt;=('Ejercicio 3 - TIR'!$D$18-'Ejercicio 3 - TIR'!$C$18)/('Ejercicio 3 - TIR'!$E$18-'Ejercicio 3 - TIR'!$C$18),'Ejercicio 3 - TIR'!$C$18+SQRT(('Ejercicio 3 - TIR'!$E$18-'Ejercicio 3 - TIR'!$C$18)*('Ejercicio 3 - TIR'!$D$18-'Ejercicio 3 - TIR'!$C$18)*J379),'Ejercicio 3 - TIR'!$E$18-SQRT(('Ejercicio 3 - TIR'!$E$18-'Ejercicio 3 - TIR'!$C$18)*('Ejercicio 3 - TIR'!$E$18-'Ejercicio 3 - TIR'!$D$18)*(1-J379)))</f>
        <v>37875.7730762844</v>
      </c>
      <c r="L379" s="27">
        <f ca="1" t="shared" si="2808"/>
        <v>0.826862933599838</v>
      </c>
      <c r="M379" s="28">
        <f ca="1">IF(L379&lt;=('Ejercicio 3 - TIR'!$D$18-'Ejercicio 3 - TIR'!$C$18)/('Ejercicio 3 - TIR'!$E$18-'Ejercicio 3 - TIR'!$C$18),'Ejercicio 3 - TIR'!$C$18+SQRT(('Ejercicio 3 - TIR'!$E$18-'Ejercicio 3 - TIR'!$C$18)*('Ejercicio 3 - TIR'!$D$18-'Ejercicio 3 - TIR'!$C$18)*L379),'Ejercicio 3 - TIR'!$E$18-SQRT(('Ejercicio 3 - TIR'!$E$18-'Ejercicio 3 - TIR'!$C$18)*('Ejercicio 3 - TIR'!$E$18-'Ejercicio 3 - TIR'!$D$18)*(1-L379)))</f>
        <v>41396.4906022029</v>
      </c>
      <c r="N379" s="27">
        <f ca="1" t="shared" ref="N379:R379" si="2809">RAND()</f>
        <v>0.137029669654087</v>
      </c>
      <c r="O379" s="28">
        <f ca="1">IF(N379&lt;=('Ejercicio 3 - TIR'!$D$18-'Ejercicio 3 - TIR'!$C$18)/('Ejercicio 3 - TIR'!$E$18-'Ejercicio 3 - TIR'!$C$18),'Ejercicio 3 - TIR'!$C$18+SQRT(('Ejercicio 3 - TIR'!$E$18-'Ejercicio 3 - TIR'!$C$18)*('Ejercicio 3 - TIR'!$D$18-'Ejercicio 3 - TIR'!$C$18)*N379),'Ejercicio 3 - TIR'!$E$18-SQRT(('Ejercicio 3 - TIR'!$E$18-'Ejercicio 3 - TIR'!$C$18)*('Ejercicio 3 - TIR'!$E$18-'Ejercicio 3 - TIR'!$D$18)*(1-N379)))</f>
        <v>34533.7016276011</v>
      </c>
      <c r="P379" s="27">
        <f ca="1" t="shared" si="2809"/>
        <v>0.947526398579727</v>
      </c>
      <c r="Q379" s="29">
        <f ca="1">IF(P379&lt;=('Ejercicio 3 - TIR'!$D$22-'Ejercicio 3 - TIR'!$C$22)/('Ejercicio 3 - TIR'!$E$22-'Ejercicio 3 - TIR'!$C$22),'Ejercicio 3 - TIR'!$C$22+SQRT(('Ejercicio 3 - TIR'!$E$22-'Ejercicio 3 - TIR'!$C$22)*('Ejercicio 3 - TIR'!$D$22-'Ejercicio 3 - TIR'!$C$22)*P379),'Ejercicio 3 - TIR'!$E$22-SQRT(('Ejercicio 3 - TIR'!$E$22-'Ejercicio 3 - TIR'!$C$22)*('Ejercicio 3 - TIR'!$E$22-'Ejercicio 3 - TIR'!$D$22)*(1-P379)))</f>
        <v>0.170281333293271</v>
      </c>
      <c r="R379" s="27">
        <f ca="1" t="shared" si="2809"/>
        <v>0.0941606181435051</v>
      </c>
      <c r="S379" s="29">
        <f ca="1">IF(R379&lt;=('Ejercicio 3 - TIR'!$D$23-'Ejercicio 3 - TIR'!$C$23)/('Ejercicio 3 - TIR'!$E$23-'Ejercicio 3 - TIR'!$C$23),'Ejercicio 3 - TIR'!$C$23+SQRT(('Ejercicio 3 - TIR'!$E$23-'Ejercicio 3 - TIR'!$C$23)*('Ejercicio 3 - TIR'!$D$23-'Ejercicio 3 - TIR'!$C$23)*R379),'Ejercicio 3 - TIR'!$E$23-SQRT(('Ejercicio 3 - TIR'!$E$23-'Ejercicio 3 - TIR'!$C$23)*('Ejercicio 3 - TIR'!$E$23-'Ejercicio 3 - TIR'!$D$23)*(1-R379)))</f>
        <v>0.133018798433738</v>
      </c>
      <c r="T379" s="27">
        <f ca="1" t="shared" ref="T379:X379" si="2810">RAND()</f>
        <v>0.237221727725148</v>
      </c>
      <c r="U379" s="29">
        <f ca="1">IF(T379&lt;=('Ejercicio 3 - TIR'!$D$24-'Ejercicio 3 - TIR'!$C$24)/('Ejercicio 3 - TIR'!$E$24-'Ejercicio 3 - TIR'!$C$24),'Ejercicio 3 - TIR'!$C$24+SQRT(('Ejercicio 3 - TIR'!$E$24-'Ejercicio 3 - TIR'!$C$24)*('Ejercicio 3 - TIR'!$D$24-'Ejercicio 3 - TIR'!$C$24)*T379),'Ejercicio 3 - TIR'!$E$24-SQRT(('Ejercicio 3 - TIR'!$E$24-'Ejercicio 3 - TIR'!$C$24)*('Ejercicio 3 - TIR'!$E$24-'Ejercicio 3 - TIR'!$D$24)*(1-T379)))</f>
        <v>0.172319624284983</v>
      </c>
      <c r="V379" s="27">
        <f ca="1" t="shared" si="2810"/>
        <v>0.67191328074128</v>
      </c>
      <c r="W379" s="29">
        <f ca="1">IF(V379&lt;=('Ejercicio 3 - TIR'!$D$25-'Ejercicio 3 - TIR'!$C$25)/('Ejercicio 3 - TIR'!$E$25-'Ejercicio 3 - TIR'!$C$25),'Ejercicio 3 - TIR'!$C$25+SQRT(('Ejercicio 3 - TIR'!$E$25-'Ejercicio 3 - TIR'!$C$25)*('Ejercicio 3 - TIR'!$D$25-'Ejercicio 3 - TIR'!$C$25)*V379),'Ejercicio 3 - TIR'!$E$25-SQRT(('Ejercicio 3 - TIR'!$E$25-'Ejercicio 3 - TIR'!$C$25)*('Ejercicio 3 - TIR'!$E$25-'Ejercicio 3 - TIR'!$D$25)*(1-V379)))</f>
        <v>0.216113372587324</v>
      </c>
      <c r="X379" s="27">
        <f ca="1" t="shared" si="2810"/>
        <v>0.589573767912626</v>
      </c>
      <c r="Y379" s="29">
        <f ca="1">IF(X379&lt;=('Ejercicio 3 - TIR'!$D$26-'Ejercicio 3 - TIR'!$C$26)/('Ejercicio 3 - TIR'!$E$26-'Ejercicio 3 - TIR'!$C$26),'Ejercicio 3 - TIR'!$C$26+SQRT(('Ejercicio 3 - TIR'!$E$26-'Ejercicio 3 - TIR'!$C$26)*('Ejercicio 3 - TIR'!$D$26-'Ejercicio 3 - TIR'!$C$26)*X379),'Ejercicio 3 - TIR'!$E$26-SQRT(('Ejercicio 3 - TIR'!$E$26-'Ejercicio 3 - TIR'!$C$26)*('Ejercicio 3 - TIR'!$E$26-'Ejercicio 3 - TIR'!$D$26)*(1-X379)))</f>
        <v>0.232922386920408</v>
      </c>
      <c r="Z379" s="27">
        <f ca="1" t="shared" si="2384"/>
        <v>1.17028133329327</v>
      </c>
      <c r="AA379" s="27">
        <f ca="1" t="shared" si="2385"/>
        <v>1.32595075007737</v>
      </c>
      <c r="AB379" s="27">
        <f ca="1" t="shared" si="2386"/>
        <v>1.5544380851511</v>
      </c>
      <c r="AC379" s="27">
        <f ca="1" t="shared" si="2387"/>
        <v>1.89037294221129</v>
      </c>
      <c r="AD379" s="27">
        <f ca="1" t="shared" si="2388"/>
        <v>2.33068312008089</v>
      </c>
      <c r="AE379" s="26">
        <f ca="1" t="shared" si="2389"/>
        <v>4956.30811668048</v>
      </c>
      <c r="AF379" s="26">
        <f ca="1" t="shared" si="2390"/>
        <v>5615.59026702871</v>
      </c>
      <c r="AG379" s="26">
        <f ca="1" t="shared" si="2391"/>
        <v>6583.2666719815</v>
      </c>
      <c r="AH379" s="26">
        <f ca="1" t="shared" si="2392"/>
        <v>8005.99863510515</v>
      </c>
      <c r="AI379" s="26">
        <f ca="1" t="shared" si="2393"/>
        <v>9870.77494687537</v>
      </c>
      <c r="AJ379" s="28">
        <f ca="1" t="shared" si="2394"/>
        <v>47104.7324011203</v>
      </c>
      <c r="AK379" s="28">
        <f ca="1" t="shared" si="2395"/>
        <v>53023.9174450096</v>
      </c>
      <c r="AL379" s="28">
        <f ca="1" t="shared" si="2396"/>
        <v>58875.5441743171</v>
      </c>
      <c r="AM379" s="28">
        <f ca="1" t="shared" si="2397"/>
        <v>78254.8057369081</v>
      </c>
      <c r="AN379" s="28">
        <f ca="1" t="shared" si="2398"/>
        <v>80487.1154573599</v>
      </c>
      <c r="AO379" s="28">
        <f ca="1">C379/'Ejercicio 3 - TIR'!$D$7</f>
        <v>14904.847405741</v>
      </c>
      <c r="AP379" s="28">
        <f ca="1" t="shared" si="2399"/>
        <v>32199.8849953794</v>
      </c>
      <c r="AQ379" s="28">
        <f ca="1" t="shared" si="2400"/>
        <v>38119.0700392686</v>
      </c>
      <c r="AR379" s="28">
        <f ca="1" t="shared" si="2401"/>
        <v>43970.6967685761</v>
      </c>
      <c r="AS379" s="28">
        <f ca="1" t="shared" si="2402"/>
        <v>63349.9583311671</v>
      </c>
      <c r="AT379" s="28">
        <f ca="1" t="shared" si="2403"/>
        <v>65582.268051619</v>
      </c>
      <c r="AU379" s="28">
        <f ca="1">AP379*'Ejercicio 3 - TIR'!$D$5</f>
        <v>16099.9424976897</v>
      </c>
      <c r="AV379" s="28">
        <f ca="1">AQ379*'Ejercicio 3 - TIR'!$D$5</f>
        <v>19059.5350196343</v>
      </c>
      <c r="AW379" s="28">
        <f ca="1">AR379*'Ejercicio 3 - TIR'!$D$5</f>
        <v>21985.3483842881</v>
      </c>
      <c r="AX379" s="28">
        <f ca="1">AS379*'Ejercicio 3 - TIR'!$D$5</f>
        <v>31674.9791655836</v>
      </c>
      <c r="AY379" s="28">
        <f ca="1">AT379*'Ejercicio 3 - TIR'!$D$5</f>
        <v>32791.1340258095</v>
      </c>
      <c r="AZ379" s="28">
        <f ca="1" t="shared" ref="AZ379:BD379" si="2811">AJ379-AU379-AE379</f>
        <v>26048.4817867502</v>
      </c>
      <c r="BA379" s="28">
        <f ca="1" t="shared" si="2811"/>
        <v>28348.7921583466</v>
      </c>
      <c r="BB379" s="28">
        <f ca="1" t="shared" si="2811"/>
        <v>30306.9291180475</v>
      </c>
      <c r="BC379" s="28">
        <f ca="1" t="shared" si="2811"/>
        <v>38573.8279362194</v>
      </c>
      <c r="BD379" s="28">
        <f ca="1" t="shared" si="2811"/>
        <v>37825.2064846751</v>
      </c>
      <c r="BE379" s="28">
        <f ca="1" t="shared" ref="BE379:BI379" si="2812">AZ379/Z379</f>
        <v>22258.3075075183</v>
      </c>
      <c r="BF379" s="28">
        <f ca="1" t="shared" si="2812"/>
        <v>21379.9736956235</v>
      </c>
      <c r="BG379" s="28">
        <f ca="1" t="shared" si="2812"/>
        <v>19497.0320191952</v>
      </c>
      <c r="BH379" s="28">
        <f ca="1" t="shared" si="2812"/>
        <v>20405.4062957001</v>
      </c>
      <c r="BI379" s="28">
        <f ca="1" t="shared" si="2812"/>
        <v>16229.2360376138</v>
      </c>
      <c r="BJ379" s="28">
        <f ca="1" t="shared" si="2406"/>
        <v>67838.2265516571</v>
      </c>
      <c r="BK379" s="28">
        <f ca="1" t="shared" si="2407"/>
        <v>34738.4762559419</v>
      </c>
      <c r="BL379" s="28">
        <f ca="1" t="shared" si="2408"/>
        <v>102576.702807599</v>
      </c>
      <c r="BM379" s="28">
        <f ca="1">BK379*'Ejercicio 3 - TIR'!$D$5</f>
        <v>17369.238127971</v>
      </c>
      <c r="BN379" s="28">
        <f ca="1" t="shared" si="2409"/>
        <v>85207.4646796281</v>
      </c>
      <c r="BO379" s="28">
        <f ca="1" t="shared" si="2410"/>
        <v>36559.0087925255</v>
      </c>
      <c r="BP379" s="28">
        <f ca="1" t="shared" si="2411"/>
        <v>-103630.82211836</v>
      </c>
      <c r="BQ379" s="28">
        <f ca="1" t="shared" ref="BQ379:BT379" si="2813">BE379</f>
        <v>22258.3075075183</v>
      </c>
      <c r="BR379" s="28">
        <f ca="1" t="shared" si="2813"/>
        <v>21379.9736956235</v>
      </c>
      <c r="BS379" s="28">
        <f ca="1" t="shared" si="2813"/>
        <v>19497.0320191952</v>
      </c>
      <c r="BT379" s="28">
        <f ca="1" t="shared" si="2813"/>
        <v>20405.4062957001</v>
      </c>
      <c r="BU379" s="28">
        <f ca="1" t="shared" si="2413"/>
        <v>52788.2448301393</v>
      </c>
      <c r="BV379" s="30">
        <f ca="1" t="shared" si="2414"/>
        <v>8.54513234077121</v>
      </c>
    </row>
    <row r="380" ht="15" customHeight="1" spans="1:74">
      <c r="A380" s="26">
        <v>379</v>
      </c>
      <c r="B380" s="27">
        <f ca="1" t="shared" ref="B380:F380" si="2814">RAND()</f>
        <v>0.180372708645183</v>
      </c>
      <c r="C380" s="28">
        <f ca="1">IF(B380&lt;=('Ejercicio 3 - TIR'!$D$13-'Ejercicio 3 - TIR'!$C$13)/('Ejercicio 3 - TIR'!$E$13-'Ejercicio 3 - TIR'!$C$13),'Ejercicio 3 - TIR'!$C$13+SQRT(('Ejercicio 3 - TIR'!$E$13-'Ejercicio 3 - TIR'!$C$13)*('Ejercicio 3 - TIR'!$D$13-'Ejercicio 3 - TIR'!$C$13)*B380),'Ejercicio 3 - TIR'!$E$13-SQRT(('Ejercicio 3 - TIR'!$E$13-'Ejercicio 3 - TIR'!$C$13)*('Ejercicio 3 - TIR'!$E$13-'Ejercicio 3 - TIR'!$D$13)*(1-B380)))</f>
        <v>68494.0616584808</v>
      </c>
      <c r="D380" s="27">
        <f ca="1" t="shared" si="2814"/>
        <v>0.878646410455281</v>
      </c>
      <c r="E380" s="28">
        <f ca="1">IF(D380&lt;=('Ejercicio 3 - TIR'!$D$14-'Ejercicio 3 - TIR'!$C$14)/('Ejercicio 3 - TIR'!$E$14-'Ejercicio 3 - TIR'!$C$14),'Ejercicio 3 - TIR'!$C$14+SQRT(('Ejercicio 3 - TIR'!$E$14-'Ejercicio 3 - TIR'!$C$14)*('Ejercicio 3 - TIR'!$D$14-'Ejercicio 3 - TIR'!$C$14)*D380),'Ejercicio 3 - TIR'!$E$14-SQRT(('Ejercicio 3 - TIR'!$E$14-'Ejercicio 3 - TIR'!$C$14)*('Ejercicio 3 - TIR'!$E$14-'Ejercicio 3 - TIR'!$D$14)*(1-D380)))</f>
        <v>35733.4981036325</v>
      </c>
      <c r="F380" s="27">
        <f ca="1" t="shared" si="2814"/>
        <v>0.0888786958989349</v>
      </c>
      <c r="G380" s="28">
        <f ca="1">IF(F380&lt;=('Ejercicio 3 - TIR'!$D$18-'Ejercicio 3 - TIR'!$C$18)/('Ejercicio 3 - TIR'!$E$18-'Ejercicio 3 - TIR'!$C$18),'Ejercicio 3 - TIR'!$C$18+SQRT(('Ejercicio 3 - TIR'!$E$18-'Ejercicio 3 - TIR'!$C$18)*('Ejercicio 3 - TIR'!$D$18-'Ejercicio 3 - TIR'!$C$18)*F380),'Ejercicio 3 - TIR'!$E$18-SQRT(('Ejercicio 3 - TIR'!$E$18-'Ejercicio 3 - TIR'!$C$18)*('Ejercicio 3 - TIR'!$E$18-'Ejercicio 3 - TIR'!$D$18)*(1-F380)))</f>
        <v>33651.2743508041</v>
      </c>
      <c r="H380" s="27">
        <f ca="1" t="shared" ref="H380:L380" si="2815">RAND()</f>
        <v>0.304854916409788</v>
      </c>
      <c r="I380" s="28">
        <f ca="1">IF(H380&lt;=('Ejercicio 3 - TIR'!$D$18-'Ejercicio 3 - TIR'!$C$18)/('Ejercicio 3 - TIR'!$E$18-'Ejercicio 3 - TIR'!$C$18),'Ejercicio 3 - TIR'!$C$18+SQRT(('Ejercicio 3 - TIR'!$E$18-'Ejercicio 3 - TIR'!$C$18)*('Ejercicio 3 - TIR'!$D$18-'Ejercicio 3 - TIR'!$C$18)*H380),'Ejercicio 3 - TIR'!$E$18-SQRT(('Ejercicio 3 - TIR'!$E$18-'Ejercicio 3 - TIR'!$C$18)*('Ejercicio 3 - TIR'!$E$18-'Ejercicio 3 - TIR'!$D$18)*(1-H380)))</f>
        <v>36762.2657047374</v>
      </c>
      <c r="J380" s="27">
        <f ca="1" t="shared" si="2815"/>
        <v>0.963019905723742</v>
      </c>
      <c r="K380" s="28">
        <f ca="1">IF(J380&lt;=('Ejercicio 3 - TIR'!$D$18-'Ejercicio 3 - TIR'!$C$18)/('Ejercicio 3 - TIR'!$E$18-'Ejercicio 3 - TIR'!$C$18),'Ejercicio 3 - TIR'!$C$18+SQRT(('Ejercicio 3 - TIR'!$E$18-'Ejercicio 3 - TIR'!$C$18)*('Ejercicio 3 - TIR'!$D$18-'Ejercicio 3 - TIR'!$C$18)*J380),'Ejercicio 3 - TIR'!$E$18-SQRT(('Ejercicio 3 - TIR'!$E$18-'Ejercicio 3 - TIR'!$C$18)*('Ejercicio 3 - TIR'!$E$18-'Ejercicio 3 - TIR'!$D$18)*(1-J380)))</f>
        <v>43334.6150382811</v>
      </c>
      <c r="L380" s="27">
        <f ca="1" t="shared" si="2815"/>
        <v>0.428005338650688</v>
      </c>
      <c r="M380" s="28">
        <f ca="1">IF(L380&lt;=('Ejercicio 3 - TIR'!$D$18-'Ejercicio 3 - TIR'!$C$18)/('Ejercicio 3 - TIR'!$E$18-'Ejercicio 3 - TIR'!$C$18),'Ejercicio 3 - TIR'!$C$18+SQRT(('Ejercicio 3 - TIR'!$E$18-'Ejercicio 3 - TIR'!$C$18)*('Ejercicio 3 - TIR'!$D$18-'Ejercicio 3 - TIR'!$C$18)*L380),'Ejercicio 3 - TIR'!$E$18-SQRT(('Ejercicio 3 - TIR'!$E$18-'Ejercicio 3 - TIR'!$C$18)*('Ejercicio 3 - TIR'!$E$18-'Ejercicio 3 - TIR'!$D$18)*(1-L380)))</f>
        <v>38012.5402212783</v>
      </c>
      <c r="N380" s="27">
        <f ca="1" t="shared" ref="N380:R380" si="2816">RAND()</f>
        <v>0.358614285098229</v>
      </c>
      <c r="O380" s="28">
        <f ca="1">IF(N380&lt;=('Ejercicio 3 - TIR'!$D$18-'Ejercicio 3 - TIR'!$C$18)/('Ejercicio 3 - TIR'!$E$18-'Ejercicio 3 - TIR'!$C$18),'Ejercicio 3 - TIR'!$C$18+SQRT(('Ejercicio 3 - TIR'!$E$18-'Ejercicio 3 - TIR'!$C$18)*('Ejercicio 3 - TIR'!$D$18-'Ejercicio 3 - TIR'!$C$18)*N380),'Ejercicio 3 - TIR'!$E$18-SQRT(('Ejercicio 3 - TIR'!$E$18-'Ejercicio 3 - TIR'!$C$18)*('Ejercicio 3 - TIR'!$E$18-'Ejercicio 3 - TIR'!$D$18)*(1-N380)))</f>
        <v>37334.3126988651</v>
      </c>
      <c r="P380" s="27">
        <f ca="1" t="shared" si="2816"/>
        <v>0.640331692154656</v>
      </c>
      <c r="Q380" s="29">
        <f ca="1">IF(P380&lt;=('Ejercicio 3 - TIR'!$D$22-'Ejercicio 3 - TIR'!$C$22)/('Ejercicio 3 - TIR'!$E$22-'Ejercicio 3 - TIR'!$C$22),'Ejercicio 3 - TIR'!$C$22+SQRT(('Ejercicio 3 - TIR'!$E$22-'Ejercicio 3 - TIR'!$C$22)*('Ejercicio 3 - TIR'!$D$22-'Ejercicio 3 - TIR'!$C$22)*P380),'Ejercicio 3 - TIR'!$E$22-SQRT(('Ejercicio 3 - TIR'!$E$22-'Ejercicio 3 - TIR'!$C$22)*('Ejercicio 3 - TIR'!$E$22-'Ejercicio 3 - TIR'!$D$22)*(1-P380)))</f>
        <v>0.154555885668359</v>
      </c>
      <c r="R380" s="27">
        <f ca="1" t="shared" si="2816"/>
        <v>0.174139643418704</v>
      </c>
      <c r="S380" s="29">
        <f ca="1">IF(R380&lt;=('Ejercicio 3 - TIR'!$D$23-'Ejercicio 3 - TIR'!$C$23)/('Ejercicio 3 - TIR'!$E$23-'Ejercicio 3 - TIR'!$C$23),'Ejercicio 3 - TIR'!$C$23+SQRT(('Ejercicio 3 - TIR'!$E$23-'Ejercicio 3 - TIR'!$C$23)*('Ejercicio 3 - TIR'!$D$23-'Ejercicio 3 - TIR'!$C$23)*R380),'Ejercicio 3 - TIR'!$E$23-SQRT(('Ejercicio 3 - TIR'!$E$23-'Ejercicio 3 - TIR'!$C$23)*('Ejercicio 3 - TIR'!$E$23-'Ejercicio 3 - TIR'!$D$23)*(1-R380)))</f>
        <v>0.137704557553174</v>
      </c>
      <c r="T380" s="27">
        <f ca="1" t="shared" ref="T380:X380" si="2817">RAND()</f>
        <v>0.736475933179414</v>
      </c>
      <c r="U380" s="29">
        <f ca="1">IF(T380&lt;=('Ejercicio 3 - TIR'!$D$24-'Ejercicio 3 - TIR'!$C$24)/('Ejercicio 3 - TIR'!$E$24-'Ejercicio 3 - TIR'!$C$24),'Ejercicio 3 - TIR'!$C$24+SQRT(('Ejercicio 3 - TIR'!$E$24-'Ejercicio 3 - TIR'!$C$24)*('Ejercicio 3 - TIR'!$D$24-'Ejercicio 3 - TIR'!$C$24)*T380),'Ejercicio 3 - TIR'!$E$24-SQRT(('Ejercicio 3 - TIR'!$E$24-'Ejercicio 3 - TIR'!$C$24)*('Ejercicio 3 - TIR'!$E$24-'Ejercicio 3 - TIR'!$D$24)*(1-T380)))</f>
        <v>0.192836285469442</v>
      </c>
      <c r="V380" s="27">
        <f ca="1" t="shared" si="2817"/>
        <v>0.627904602951615</v>
      </c>
      <c r="W380" s="29">
        <f ca="1">IF(V380&lt;=('Ejercicio 3 - TIR'!$D$25-'Ejercicio 3 - TIR'!$C$25)/('Ejercicio 3 - TIR'!$E$25-'Ejercicio 3 - TIR'!$C$25),'Ejercicio 3 - TIR'!$C$25+SQRT(('Ejercicio 3 - TIR'!$E$25-'Ejercicio 3 - TIR'!$C$25)*('Ejercicio 3 - TIR'!$D$25-'Ejercicio 3 - TIR'!$C$25)*V380),'Ejercicio 3 - TIR'!$E$25-SQRT(('Ejercicio 3 - TIR'!$E$25-'Ejercicio 3 - TIR'!$C$25)*('Ejercicio 3 - TIR'!$E$25-'Ejercicio 3 - TIR'!$D$25)*(1-V380)))</f>
        <v>0.213912136532217</v>
      </c>
      <c r="X380" s="27">
        <f ca="1" t="shared" si="2817"/>
        <v>0.440602634279185</v>
      </c>
      <c r="Y380" s="29">
        <f ca="1">IF(X380&lt;=('Ejercicio 3 - TIR'!$D$26-'Ejercicio 3 - TIR'!$C$26)/('Ejercicio 3 - TIR'!$E$26-'Ejercicio 3 - TIR'!$C$26),'Ejercicio 3 - TIR'!$C$26+SQRT(('Ejercicio 3 - TIR'!$E$26-'Ejercicio 3 - TIR'!$C$26)*('Ejercicio 3 - TIR'!$D$26-'Ejercicio 3 - TIR'!$C$26)*X380),'Ejercicio 3 - TIR'!$E$26-SQRT(('Ejercicio 3 - TIR'!$E$26-'Ejercicio 3 - TIR'!$C$26)*('Ejercicio 3 - TIR'!$E$26-'Ejercicio 3 - TIR'!$D$26)*(1-X380)))</f>
        <v>0.225038688380895</v>
      </c>
      <c r="Z380" s="27">
        <f ca="1" t="shared" si="2384"/>
        <v>1.15455588566836</v>
      </c>
      <c r="AA380" s="27">
        <f ca="1" t="shared" si="2385"/>
        <v>1.31354349307473</v>
      </c>
      <c r="AB380" s="27">
        <f ca="1" t="shared" si="2386"/>
        <v>1.56684234108182</v>
      </c>
      <c r="AC380" s="27">
        <f ca="1" t="shared" si="2387"/>
        <v>1.90200893387177</v>
      </c>
      <c r="AD380" s="27">
        <f ca="1" t="shared" si="2388"/>
        <v>2.33003452963902</v>
      </c>
      <c r="AE380" s="26">
        <f ca="1" t="shared" si="2389"/>
        <v>5522.82244743554</v>
      </c>
      <c r="AF380" s="26">
        <f ca="1" t="shared" si="2390"/>
        <v>6283.34026900439</v>
      </c>
      <c r="AG380" s="26">
        <f ca="1" t="shared" si="2391"/>
        <v>7494.99626681976</v>
      </c>
      <c r="AH380" s="26">
        <f ca="1" t="shared" si="2392"/>
        <v>9098.26693155617</v>
      </c>
      <c r="AI380" s="26">
        <f ca="1" t="shared" si="2393"/>
        <v>11145.7289883728</v>
      </c>
      <c r="AJ380" s="28">
        <f ca="1" t="shared" si="2394"/>
        <v>38852.2768619616</v>
      </c>
      <c r="AK380" s="28">
        <f ca="1" t="shared" si="2395"/>
        <v>48288.8349071423</v>
      </c>
      <c r="AL380" s="28">
        <f ca="1" t="shared" si="2396"/>
        <v>67898.5096764599</v>
      </c>
      <c r="AM380" s="28">
        <f ca="1" t="shared" si="2397"/>
        <v>72300.1911000315</v>
      </c>
      <c r="AN380" s="28">
        <f ca="1" t="shared" si="2398"/>
        <v>86990.2377286964</v>
      </c>
      <c r="AO380" s="28">
        <f ca="1">C380/'Ejercicio 3 - TIR'!$D$7</f>
        <v>13698.8123316962</v>
      </c>
      <c r="AP380" s="28">
        <f ca="1" t="shared" si="2399"/>
        <v>25153.4645302655</v>
      </c>
      <c r="AQ380" s="28">
        <f ca="1" t="shared" si="2400"/>
        <v>34590.0225754462</v>
      </c>
      <c r="AR380" s="28">
        <f ca="1" t="shared" si="2401"/>
        <v>54199.6973447638</v>
      </c>
      <c r="AS380" s="28">
        <f ca="1" t="shared" si="2402"/>
        <v>58601.3787683354</v>
      </c>
      <c r="AT380" s="28">
        <f ca="1" t="shared" si="2403"/>
        <v>73291.4253970002</v>
      </c>
      <c r="AU380" s="28">
        <f ca="1">AP380*'Ejercicio 3 - TIR'!$D$5</f>
        <v>12576.7322651327</v>
      </c>
      <c r="AV380" s="28">
        <f ca="1">AQ380*'Ejercicio 3 - TIR'!$D$5</f>
        <v>17295.0112877231</v>
      </c>
      <c r="AW380" s="28">
        <f ca="1">AR380*'Ejercicio 3 - TIR'!$D$5</f>
        <v>27099.8486723819</v>
      </c>
      <c r="AX380" s="28">
        <f ca="1">AS380*'Ejercicio 3 - TIR'!$D$5</f>
        <v>29300.6893841677</v>
      </c>
      <c r="AY380" s="28">
        <f ca="1">AT380*'Ejercicio 3 - TIR'!$D$5</f>
        <v>36645.7126985001</v>
      </c>
      <c r="AZ380" s="28">
        <f ca="1" t="shared" ref="AZ380:BD380" si="2818">AJ380-AU380-AE380</f>
        <v>20752.7221493933</v>
      </c>
      <c r="BA380" s="28">
        <f ca="1" t="shared" si="2818"/>
        <v>24710.4833504148</v>
      </c>
      <c r="BB380" s="28">
        <f ca="1" t="shared" si="2818"/>
        <v>33303.6647372583</v>
      </c>
      <c r="BC380" s="28">
        <f ca="1" t="shared" si="2818"/>
        <v>33901.2347843077</v>
      </c>
      <c r="BD380" s="28">
        <f ca="1" t="shared" si="2818"/>
        <v>39198.7960418234</v>
      </c>
      <c r="BE380" s="28">
        <f ca="1" t="shared" ref="BE380:BI380" si="2819">AZ380/Z380</f>
        <v>17974.6363142741</v>
      </c>
      <c r="BF380" s="28">
        <f ca="1" t="shared" si="2819"/>
        <v>18812.078534661</v>
      </c>
      <c r="BG380" s="28">
        <f ca="1" t="shared" si="2819"/>
        <v>21255.2749335736</v>
      </c>
      <c r="BH380" s="28">
        <f ca="1" t="shared" si="2819"/>
        <v>17823.9093311184</v>
      </c>
      <c r="BI380" s="28">
        <f ca="1" t="shared" si="2819"/>
        <v>16823.2683006188</v>
      </c>
      <c r="BJ380" s="28">
        <f ca="1" t="shared" si="2406"/>
        <v>83260.2844462541</v>
      </c>
      <c r="BK380" s="28">
        <f ca="1" t="shared" si="2407"/>
        <v>31918.7057478969</v>
      </c>
      <c r="BL380" s="28">
        <f ca="1" t="shared" si="2408"/>
        <v>115178.990194151</v>
      </c>
      <c r="BM380" s="28">
        <f ca="1">BK380*'Ejercicio 3 - TIR'!$D$5</f>
        <v>15959.3528739484</v>
      </c>
      <c r="BN380" s="28">
        <f ca="1" t="shared" si="2409"/>
        <v>99219.6373202026</v>
      </c>
      <c r="BO380" s="28">
        <f ca="1" t="shared" si="2410"/>
        <v>42582.9042694805</v>
      </c>
      <c r="BP380" s="28">
        <f ca="1" t="shared" si="2411"/>
        <v>-104227.559762113</v>
      </c>
      <c r="BQ380" s="28">
        <f ca="1" t="shared" ref="BQ380:BT380" si="2820">BE380</f>
        <v>17974.6363142741</v>
      </c>
      <c r="BR380" s="28">
        <f ca="1" t="shared" si="2820"/>
        <v>18812.078534661</v>
      </c>
      <c r="BS380" s="28">
        <f ca="1" t="shared" si="2820"/>
        <v>21255.2749335736</v>
      </c>
      <c r="BT380" s="28">
        <f ca="1" t="shared" si="2820"/>
        <v>17823.9093311184</v>
      </c>
      <c r="BU380" s="28">
        <f ca="1" t="shared" si="2413"/>
        <v>59406.1725700994</v>
      </c>
      <c r="BV380" s="30">
        <f ca="1" t="shared" si="2414"/>
        <v>7.68183933234223</v>
      </c>
    </row>
    <row r="381" ht="15" customHeight="1" spans="1:74">
      <c r="A381" s="26">
        <v>380</v>
      </c>
      <c r="B381" s="27">
        <f ca="1" t="shared" ref="B381:F381" si="2821">RAND()</f>
        <v>0.0759241066439456</v>
      </c>
      <c r="C381" s="28">
        <f ca="1">IF(B381&lt;=('Ejercicio 3 - TIR'!$D$13-'Ejercicio 3 - TIR'!$C$13)/('Ejercicio 3 - TIR'!$E$13-'Ejercicio 3 - TIR'!$C$13),'Ejercicio 3 - TIR'!$C$13+SQRT(('Ejercicio 3 - TIR'!$E$13-'Ejercicio 3 - TIR'!$C$13)*('Ejercicio 3 - TIR'!$D$13-'Ejercicio 3 - TIR'!$C$13)*B381),'Ejercicio 3 - TIR'!$E$13-SQRT(('Ejercicio 3 - TIR'!$E$13-'Ejercicio 3 - TIR'!$C$13)*('Ejercicio 3 - TIR'!$E$13-'Ejercicio 3 - TIR'!$D$13)*(1-B381)))</f>
        <v>65510.8658718552</v>
      </c>
      <c r="D381" s="27">
        <f ca="1" t="shared" si="2821"/>
        <v>0.380901595155428</v>
      </c>
      <c r="E381" s="28">
        <f ca="1">IF(D381&lt;=('Ejercicio 3 - TIR'!$D$14-'Ejercicio 3 - TIR'!$C$14)/('Ejercicio 3 - TIR'!$E$14-'Ejercicio 3 - TIR'!$C$14),'Ejercicio 3 - TIR'!$C$14+SQRT(('Ejercicio 3 - TIR'!$E$14-'Ejercicio 3 - TIR'!$C$14)*('Ejercicio 3 - TIR'!$D$14-'Ejercicio 3 - TIR'!$C$14)*D381),'Ejercicio 3 - TIR'!$E$14-SQRT(('Ejercicio 3 - TIR'!$E$14-'Ejercicio 3 - TIR'!$C$14)*('Ejercicio 3 - TIR'!$E$14-'Ejercicio 3 - TIR'!$D$14)*(1-D381)))</f>
        <v>30363.3636196707</v>
      </c>
      <c r="F381" s="27">
        <f ca="1" t="shared" si="2821"/>
        <v>0.363760372204477</v>
      </c>
      <c r="G381" s="28">
        <f ca="1">IF(F381&lt;=('Ejercicio 3 - TIR'!$D$18-'Ejercicio 3 - TIR'!$C$18)/('Ejercicio 3 - TIR'!$E$18-'Ejercicio 3 - TIR'!$C$18),'Ejercicio 3 - TIR'!$C$18+SQRT(('Ejercicio 3 - TIR'!$E$18-'Ejercicio 3 - TIR'!$C$18)*('Ejercicio 3 - TIR'!$D$18-'Ejercicio 3 - TIR'!$C$18)*F381),'Ejercicio 3 - TIR'!$E$18-SQRT(('Ejercicio 3 - TIR'!$E$18-'Ejercicio 3 - TIR'!$C$18)*('Ejercicio 3 - TIR'!$E$18-'Ejercicio 3 - TIR'!$D$18)*(1-F381)))</f>
        <v>37386.7486643767</v>
      </c>
      <c r="H381" s="27">
        <f ca="1" t="shared" ref="H381:L381" si="2822">RAND()</f>
        <v>0.429215633189149</v>
      </c>
      <c r="I381" s="28">
        <f ca="1">IF(H381&lt;=('Ejercicio 3 - TIR'!$D$18-'Ejercicio 3 - TIR'!$C$18)/('Ejercicio 3 - TIR'!$E$18-'Ejercicio 3 - TIR'!$C$18),'Ejercicio 3 - TIR'!$C$18+SQRT(('Ejercicio 3 - TIR'!$E$18-'Ejercicio 3 - TIR'!$C$18)*('Ejercicio 3 - TIR'!$D$18-'Ejercicio 3 - TIR'!$C$18)*H381),'Ejercicio 3 - TIR'!$E$18-SQRT(('Ejercicio 3 - TIR'!$E$18-'Ejercicio 3 - TIR'!$C$18)*('Ejercicio 3 - TIR'!$E$18-'Ejercicio 3 - TIR'!$D$18)*(1-H381)))</f>
        <v>38023.8609770093</v>
      </c>
      <c r="J381" s="27">
        <f ca="1" t="shared" si="2822"/>
        <v>0.664292920596289</v>
      </c>
      <c r="K381" s="28">
        <f ca="1">IF(J381&lt;=('Ejercicio 3 - TIR'!$D$18-'Ejercicio 3 - TIR'!$C$18)/('Ejercicio 3 - TIR'!$E$18-'Ejercicio 3 - TIR'!$C$18),'Ejercicio 3 - TIR'!$C$18+SQRT(('Ejercicio 3 - TIR'!$E$18-'Ejercicio 3 - TIR'!$C$18)*('Ejercicio 3 - TIR'!$D$18-'Ejercicio 3 - TIR'!$C$18)*J381),'Ejercicio 3 - TIR'!$E$18-SQRT(('Ejercicio 3 - TIR'!$E$18-'Ejercicio 3 - TIR'!$C$18)*('Ejercicio 3 - TIR'!$E$18-'Ejercicio 3 - TIR'!$D$18)*(1-J381)))</f>
        <v>39982.1810286852</v>
      </c>
      <c r="L381" s="27">
        <f ca="1" t="shared" si="2822"/>
        <v>0.879008506789374</v>
      </c>
      <c r="M381" s="28">
        <f ca="1">IF(L381&lt;=('Ejercicio 3 - TIR'!$D$18-'Ejercicio 3 - TIR'!$C$18)/('Ejercicio 3 - TIR'!$E$18-'Ejercicio 3 - TIR'!$C$18),'Ejercicio 3 - TIR'!$C$18+SQRT(('Ejercicio 3 - TIR'!$E$18-'Ejercicio 3 - TIR'!$C$18)*('Ejercicio 3 - TIR'!$D$18-'Ejercicio 3 - TIR'!$C$18)*L381),'Ejercicio 3 - TIR'!$E$18-SQRT(('Ejercicio 3 - TIR'!$E$18-'Ejercicio 3 - TIR'!$C$18)*('Ejercicio 3 - TIR'!$E$18-'Ejercicio 3 - TIR'!$D$18)*(1-L381)))</f>
        <v>41987.6318301381</v>
      </c>
      <c r="N381" s="27">
        <f ca="1" t="shared" ref="N381:R381" si="2823">RAND()</f>
        <v>0.301129664472011</v>
      </c>
      <c r="O381" s="28">
        <f ca="1">IF(N381&lt;=('Ejercicio 3 - TIR'!$D$18-'Ejercicio 3 - TIR'!$C$18)/('Ejercicio 3 - TIR'!$E$18-'Ejercicio 3 - TIR'!$C$18),'Ejercicio 3 - TIR'!$C$18+SQRT(('Ejercicio 3 - TIR'!$E$18-'Ejercicio 3 - TIR'!$C$18)*('Ejercicio 3 - TIR'!$D$18-'Ejercicio 3 - TIR'!$C$18)*N381),'Ejercicio 3 - TIR'!$E$18-SQRT(('Ejercicio 3 - TIR'!$E$18-'Ejercicio 3 - TIR'!$C$18)*('Ejercicio 3 - TIR'!$E$18-'Ejercicio 3 - TIR'!$D$18)*(1-N381)))</f>
        <v>36720.822097839</v>
      </c>
      <c r="P381" s="27">
        <f ca="1" t="shared" si="2823"/>
        <v>0.383538097705785</v>
      </c>
      <c r="Q381" s="29">
        <f ca="1">IF(P381&lt;=('Ejercicio 3 - TIR'!$D$22-'Ejercicio 3 - TIR'!$C$22)/('Ejercicio 3 - TIR'!$E$22-'Ejercicio 3 - TIR'!$C$22),'Ejercicio 3 - TIR'!$C$22+SQRT(('Ejercicio 3 - TIR'!$E$22-'Ejercicio 3 - TIR'!$C$22)*('Ejercicio 3 - TIR'!$D$22-'Ejercicio 3 - TIR'!$C$22)*P381),'Ejercicio 3 - TIR'!$E$22-SQRT(('Ejercicio 3 - TIR'!$E$22-'Ejercicio 3 - TIR'!$C$22)*('Ejercicio 3 - TIR'!$E$22-'Ejercicio 3 - TIR'!$D$22)*(1-P381)))</f>
        <v>0.146274865858276</v>
      </c>
      <c r="R381" s="27">
        <f ca="1" t="shared" si="2823"/>
        <v>0.792507230613945</v>
      </c>
      <c r="S381" s="29">
        <f ca="1">IF(R381&lt;=('Ejercicio 3 - TIR'!$D$23-'Ejercicio 3 - TIR'!$C$23)/('Ejercicio 3 - TIR'!$E$23-'Ejercicio 3 - TIR'!$C$23),'Ejercicio 3 - TIR'!$C$23+SQRT(('Ejercicio 3 - TIR'!$E$23-'Ejercicio 3 - TIR'!$C$23)*('Ejercicio 3 - TIR'!$D$23-'Ejercicio 3 - TIR'!$C$23)*R381),'Ejercicio 3 - TIR'!$E$23-SQRT(('Ejercicio 3 - TIR'!$E$23-'Ejercicio 3 - TIR'!$C$23)*('Ejercicio 3 - TIR'!$E$23-'Ejercicio 3 - TIR'!$D$23)*(1-R381)))</f>
        <v>0.160674188635535</v>
      </c>
      <c r="T381" s="27">
        <f ca="1" t="shared" ref="T381:X381" si="2824">RAND()</f>
        <v>0.252790369705455</v>
      </c>
      <c r="U381" s="29">
        <f ca="1">IF(T381&lt;=('Ejercicio 3 - TIR'!$D$24-'Ejercicio 3 - TIR'!$C$24)/('Ejercicio 3 - TIR'!$E$24-'Ejercicio 3 - TIR'!$C$24),'Ejercicio 3 - TIR'!$C$24+SQRT(('Ejercicio 3 - TIR'!$E$24-'Ejercicio 3 - TIR'!$C$24)*('Ejercicio 3 - TIR'!$D$24-'Ejercicio 3 - TIR'!$C$24)*T381),'Ejercicio 3 - TIR'!$E$24-SQRT(('Ejercicio 3 - TIR'!$E$24-'Ejercicio 3 - TIR'!$C$24)*('Ejercicio 3 - TIR'!$E$24-'Ejercicio 3 - TIR'!$D$24)*(1-T381)))</f>
        <v>0.173040394449346</v>
      </c>
      <c r="V381" s="27">
        <f ca="1" t="shared" si="2824"/>
        <v>0.587215260438151</v>
      </c>
      <c r="W381" s="29">
        <f ca="1">IF(V381&lt;=('Ejercicio 3 - TIR'!$D$25-'Ejercicio 3 - TIR'!$C$25)/('Ejercicio 3 - TIR'!$E$25-'Ejercicio 3 - TIR'!$C$25),'Ejercicio 3 - TIR'!$C$25+SQRT(('Ejercicio 3 - TIR'!$E$25-'Ejercicio 3 - TIR'!$C$25)*('Ejercicio 3 - TIR'!$D$25-'Ejercicio 3 - TIR'!$C$25)*V381),'Ejercicio 3 - TIR'!$E$25-SQRT(('Ejercicio 3 - TIR'!$E$25-'Ejercicio 3 - TIR'!$C$25)*('Ejercicio 3 - TIR'!$E$25-'Ejercicio 3 - TIR'!$D$25)*(1-V381)))</f>
        <v>0.211990177736979</v>
      </c>
      <c r="X381" s="27">
        <f ca="1" t="shared" si="2824"/>
        <v>0.636905732262991</v>
      </c>
      <c r="Y381" s="29">
        <f ca="1">IF(X381&lt;=('Ejercicio 3 - TIR'!$D$26-'Ejercicio 3 - TIR'!$C$26)/('Ejercicio 3 - TIR'!$E$26-'Ejercicio 3 - TIR'!$C$26),'Ejercicio 3 - TIR'!$C$26+SQRT(('Ejercicio 3 - TIR'!$E$26-'Ejercicio 3 - TIR'!$C$26)*('Ejercicio 3 - TIR'!$D$26-'Ejercicio 3 - TIR'!$C$26)*X381),'Ejercicio 3 - TIR'!$E$26-SQRT(('Ejercicio 3 - TIR'!$E$26-'Ejercicio 3 - TIR'!$C$26)*('Ejercicio 3 - TIR'!$E$26-'Ejercicio 3 - TIR'!$D$26)*(1-X381)))</f>
        <v>0.235720105625918</v>
      </c>
      <c r="Z381" s="27">
        <f ca="1" t="shared" si="2384"/>
        <v>1.14627486585828</v>
      </c>
      <c r="AA381" s="27">
        <f ca="1" t="shared" si="2385"/>
        <v>1.33045164988336</v>
      </c>
      <c r="AB381" s="27">
        <f ca="1" t="shared" si="2386"/>
        <v>1.56067352817496</v>
      </c>
      <c r="AC381" s="27">
        <f ca="1" t="shared" si="2387"/>
        <v>1.89152098680217</v>
      </c>
      <c r="AD381" s="27">
        <f ca="1" t="shared" si="2388"/>
        <v>2.33739051360482</v>
      </c>
      <c r="AE381" s="26">
        <f ca="1" t="shared" si="2389"/>
        <v>4441.3969404734</v>
      </c>
      <c r="AF381" s="26">
        <f ca="1" t="shared" si="2390"/>
        <v>5155.01479029231</v>
      </c>
      <c r="AG381" s="26">
        <f ca="1" t="shared" si="2391"/>
        <v>6047.04058299671</v>
      </c>
      <c r="AH381" s="26">
        <f ca="1" t="shared" si="2392"/>
        <v>7328.9537909689</v>
      </c>
      <c r="AI381" s="26">
        <f ca="1" t="shared" si="2393"/>
        <v>9056.53555270356</v>
      </c>
      <c r="AJ381" s="28">
        <f ca="1" t="shared" si="2394"/>
        <v>42855.4903101355</v>
      </c>
      <c r="AK381" s="28">
        <f ca="1" t="shared" si="2395"/>
        <v>50588.9085717976</v>
      </c>
      <c r="AL381" s="28">
        <f ca="1" t="shared" si="2396"/>
        <v>62399.1315301682</v>
      </c>
      <c r="AM381" s="28">
        <f ca="1" t="shared" si="2397"/>
        <v>79420.486792829</v>
      </c>
      <c r="AN381" s="28">
        <f ca="1" t="shared" si="2398"/>
        <v>85830.9012232591</v>
      </c>
      <c r="AO381" s="28">
        <f ca="1">C381/'Ejercicio 3 - TIR'!$D$7</f>
        <v>13102.173174371</v>
      </c>
      <c r="AP381" s="28">
        <f ca="1" t="shared" si="2399"/>
        <v>29753.3171357645</v>
      </c>
      <c r="AQ381" s="28">
        <f ca="1" t="shared" si="2400"/>
        <v>37486.7353974265</v>
      </c>
      <c r="AR381" s="28">
        <f ca="1" t="shared" si="2401"/>
        <v>49296.9583557971</v>
      </c>
      <c r="AS381" s="28">
        <f ca="1" t="shared" si="2402"/>
        <v>66318.313618458</v>
      </c>
      <c r="AT381" s="28">
        <f ca="1" t="shared" si="2403"/>
        <v>72728.728048888</v>
      </c>
      <c r="AU381" s="28">
        <f ca="1">AP381*'Ejercicio 3 - TIR'!$D$5</f>
        <v>14876.6585678822</v>
      </c>
      <c r="AV381" s="28">
        <f ca="1">AQ381*'Ejercicio 3 - TIR'!$D$5</f>
        <v>18743.3676987133</v>
      </c>
      <c r="AW381" s="28">
        <f ca="1">AR381*'Ejercicio 3 - TIR'!$D$5</f>
        <v>24648.4791778986</v>
      </c>
      <c r="AX381" s="28">
        <f ca="1">AS381*'Ejercicio 3 - TIR'!$D$5</f>
        <v>33159.156809229</v>
      </c>
      <c r="AY381" s="28">
        <f ca="1">AT381*'Ejercicio 3 - TIR'!$D$5</f>
        <v>36364.364024444</v>
      </c>
      <c r="AZ381" s="28">
        <f ca="1" t="shared" ref="AZ381:BD381" si="2825">AJ381-AU381-AE381</f>
        <v>23537.4348017799</v>
      </c>
      <c r="BA381" s="28">
        <f ca="1" t="shared" si="2825"/>
        <v>26690.526082792</v>
      </c>
      <c r="BB381" s="28">
        <f ca="1" t="shared" si="2825"/>
        <v>31703.6117692729</v>
      </c>
      <c r="BC381" s="28">
        <f ca="1" t="shared" si="2825"/>
        <v>38932.3761926311</v>
      </c>
      <c r="BD381" s="28">
        <f ca="1" t="shared" si="2825"/>
        <v>40410.0016461115</v>
      </c>
      <c r="BE381" s="28">
        <f ca="1" t="shared" ref="BE381:BI381" si="2826">AZ381/Z381</f>
        <v>20533.84882007</v>
      </c>
      <c r="BF381" s="28">
        <f ca="1" t="shared" si="2826"/>
        <v>20061.252195923</v>
      </c>
      <c r="BG381" s="28">
        <f ca="1" t="shared" si="2826"/>
        <v>20314.0574866717</v>
      </c>
      <c r="BH381" s="28">
        <f ca="1" t="shared" si="2826"/>
        <v>20582.5769125886</v>
      </c>
      <c r="BI381" s="28">
        <f ca="1" t="shared" si="2826"/>
        <v>17288.5110172667</v>
      </c>
      <c r="BJ381" s="28">
        <f ca="1" t="shared" si="2406"/>
        <v>70971.0380857519</v>
      </c>
      <c r="BK381" s="28">
        <f ca="1" t="shared" si="2407"/>
        <v>30624.8952853824</v>
      </c>
      <c r="BL381" s="28">
        <f ca="1" t="shared" si="2408"/>
        <v>101595.933371134</v>
      </c>
      <c r="BM381" s="28">
        <f ca="1">BK381*'Ejercicio 3 - TIR'!$D$5</f>
        <v>15312.4476426912</v>
      </c>
      <c r="BN381" s="28">
        <f ca="1" t="shared" si="2409"/>
        <v>86283.4857284431</v>
      </c>
      <c r="BO381" s="28">
        <f ca="1" t="shared" si="2410"/>
        <v>36914.4502068562</v>
      </c>
      <c r="BP381" s="28">
        <f ca="1" t="shared" si="2411"/>
        <v>-95874.2294915259</v>
      </c>
      <c r="BQ381" s="28">
        <f ca="1" t="shared" ref="BQ381:BT381" si="2827">BE381</f>
        <v>20533.84882007</v>
      </c>
      <c r="BR381" s="28">
        <f ca="1" t="shared" si="2827"/>
        <v>20061.252195923</v>
      </c>
      <c r="BS381" s="28">
        <f ca="1" t="shared" si="2827"/>
        <v>20314.0574866717</v>
      </c>
      <c r="BT381" s="28">
        <f ca="1" t="shared" si="2827"/>
        <v>20582.5769125886</v>
      </c>
      <c r="BU381" s="28">
        <f ca="1" t="shared" si="2413"/>
        <v>54202.9612241229</v>
      </c>
      <c r="BV381" s="30">
        <f ca="1" t="shared" si="2414"/>
        <v>10.8169621306573</v>
      </c>
    </row>
    <row r="382" ht="15" customHeight="1" spans="1:74">
      <c r="A382" s="26">
        <v>381</v>
      </c>
      <c r="B382" s="27">
        <f ca="1" t="shared" ref="B382:F382" si="2828">RAND()</f>
        <v>0.67687365063203</v>
      </c>
      <c r="C382" s="28">
        <f ca="1">IF(B382&lt;=('Ejercicio 3 - TIR'!$D$13-'Ejercicio 3 - TIR'!$C$13)/('Ejercicio 3 - TIR'!$E$13-'Ejercicio 3 - TIR'!$C$13),'Ejercicio 3 - TIR'!$C$13+SQRT(('Ejercicio 3 - TIR'!$E$13-'Ejercicio 3 - TIR'!$C$13)*('Ejercicio 3 - TIR'!$D$13-'Ejercicio 3 - TIR'!$C$13)*B382),'Ejercicio 3 - TIR'!$E$13-SQRT(('Ejercicio 3 - TIR'!$E$13-'Ejercicio 3 - TIR'!$C$13)*('Ejercicio 3 - TIR'!$E$13-'Ejercicio 3 - TIR'!$D$13)*(1-B382)))</f>
        <v>80308.5902170118</v>
      </c>
      <c r="D382" s="27">
        <f ca="1" t="shared" si="2828"/>
        <v>0.332549004688112</v>
      </c>
      <c r="E382" s="28">
        <f ca="1">IF(D382&lt;=('Ejercicio 3 - TIR'!$D$14-'Ejercicio 3 - TIR'!$C$14)/('Ejercicio 3 - TIR'!$E$14-'Ejercicio 3 - TIR'!$C$14),'Ejercicio 3 - TIR'!$C$14+SQRT(('Ejercicio 3 - TIR'!$E$14-'Ejercicio 3 - TIR'!$C$14)*('Ejercicio 3 - TIR'!$D$14-'Ejercicio 3 - TIR'!$C$14)*D382),'Ejercicio 3 - TIR'!$E$14-SQRT(('Ejercicio 3 - TIR'!$E$14-'Ejercicio 3 - TIR'!$C$14)*('Ejercicio 3 - TIR'!$E$14-'Ejercicio 3 - TIR'!$D$14)*(1-D382)))</f>
        <v>29994.1140707445</v>
      </c>
      <c r="F382" s="27">
        <f ca="1" t="shared" si="2828"/>
        <v>0.225785303489036</v>
      </c>
      <c r="G382" s="28">
        <f ca="1">IF(F382&lt;=('Ejercicio 3 - TIR'!$D$18-'Ejercicio 3 - TIR'!$C$18)/('Ejercicio 3 - TIR'!$E$18-'Ejercicio 3 - TIR'!$C$18),'Ejercicio 3 - TIR'!$C$18+SQRT(('Ejercicio 3 - TIR'!$E$18-'Ejercicio 3 - TIR'!$C$18)*('Ejercicio 3 - TIR'!$D$18-'Ejercicio 3 - TIR'!$C$18)*F382),'Ejercicio 3 - TIR'!$E$18-SQRT(('Ejercicio 3 - TIR'!$E$18-'Ejercicio 3 - TIR'!$C$18)*('Ejercicio 3 - TIR'!$E$18-'Ejercicio 3 - TIR'!$D$18)*(1-F382)))</f>
        <v>35819.604412961</v>
      </c>
      <c r="H382" s="27">
        <f ca="1" t="shared" ref="H382:L382" si="2829">RAND()</f>
        <v>0.943608218326057</v>
      </c>
      <c r="I382" s="28">
        <f ca="1">IF(H382&lt;=('Ejercicio 3 - TIR'!$D$18-'Ejercicio 3 - TIR'!$C$18)/('Ejercicio 3 - TIR'!$E$18-'Ejercicio 3 - TIR'!$C$18),'Ejercicio 3 - TIR'!$C$18+SQRT(('Ejercicio 3 - TIR'!$E$18-'Ejercicio 3 - TIR'!$C$18)*('Ejercicio 3 - TIR'!$D$18-'Ejercicio 3 - TIR'!$C$18)*H382),'Ejercicio 3 - TIR'!$E$18-SQRT(('Ejercicio 3 - TIR'!$E$18-'Ejercicio 3 - TIR'!$C$18)*('Ejercicio 3 - TIR'!$E$18-'Ejercicio 3 - TIR'!$D$18)*(1-H382)))</f>
        <v>42943.4534710963</v>
      </c>
      <c r="J382" s="27">
        <f ca="1" t="shared" si="2829"/>
        <v>0.504704301447329</v>
      </c>
      <c r="K382" s="28">
        <f ca="1">IF(J382&lt;=('Ejercicio 3 - TIR'!$D$18-'Ejercicio 3 - TIR'!$C$18)/('Ejercicio 3 - TIR'!$E$18-'Ejercicio 3 - TIR'!$C$18),'Ejercicio 3 - TIR'!$C$18+SQRT(('Ejercicio 3 - TIR'!$E$18-'Ejercicio 3 - TIR'!$C$18)*('Ejercicio 3 - TIR'!$D$18-'Ejercicio 3 - TIR'!$C$18)*J382),'Ejercicio 3 - TIR'!$E$18-SQRT(('Ejercicio 3 - TIR'!$E$18-'Ejercicio 3 - TIR'!$C$18)*('Ejercicio 3 - TIR'!$E$18-'Ejercicio 3 - TIR'!$D$18)*(1-J382)))</f>
        <v>38700.8991039489</v>
      </c>
      <c r="L382" s="27">
        <f ca="1" t="shared" si="2829"/>
        <v>0.759996520988442</v>
      </c>
      <c r="M382" s="28">
        <f ca="1">IF(L382&lt;=('Ejercicio 3 - TIR'!$D$18-'Ejercicio 3 - TIR'!$C$18)/('Ejercicio 3 - TIR'!$E$18-'Ejercicio 3 - TIR'!$C$18),'Ejercicio 3 - TIR'!$C$18+SQRT(('Ejercicio 3 - TIR'!$E$18-'Ejercicio 3 - TIR'!$C$18)*('Ejercicio 3 - TIR'!$D$18-'Ejercicio 3 - TIR'!$C$18)*L382),'Ejercicio 3 - TIR'!$E$18-SQRT(('Ejercicio 3 - TIR'!$E$18-'Ejercicio 3 - TIR'!$C$18)*('Ejercicio 3 - TIR'!$E$18-'Ejercicio 3 - TIR'!$D$18)*(1-L382)))</f>
        <v>40757.3285625838</v>
      </c>
      <c r="N382" s="27">
        <f ca="1" t="shared" ref="N382:R382" si="2830">RAND()</f>
        <v>0.0216037674233251</v>
      </c>
      <c r="O382" s="28">
        <f ca="1">IF(N382&lt;=('Ejercicio 3 - TIR'!$D$18-'Ejercicio 3 - TIR'!$C$18)/('Ejercicio 3 - TIR'!$E$18-'Ejercicio 3 - TIR'!$C$18),'Ejercicio 3 - TIR'!$C$18+SQRT(('Ejercicio 3 - TIR'!$E$18-'Ejercicio 3 - TIR'!$C$18)*('Ejercicio 3 - TIR'!$D$18-'Ejercicio 3 - TIR'!$C$18)*N382),'Ejercicio 3 - TIR'!$E$18-SQRT(('Ejercicio 3 - TIR'!$E$18-'Ejercicio 3 - TIR'!$C$18)*('Ejercicio 3 - TIR'!$E$18-'Ejercicio 3 - TIR'!$D$18)*(1-N382)))</f>
        <v>31800.1569691276</v>
      </c>
      <c r="P382" s="27">
        <f ca="1" t="shared" si="2830"/>
        <v>0.367286907194417</v>
      </c>
      <c r="Q382" s="29">
        <f ca="1">IF(P382&lt;=('Ejercicio 3 - TIR'!$D$22-'Ejercicio 3 - TIR'!$C$22)/('Ejercicio 3 - TIR'!$E$22-'Ejercicio 3 - TIR'!$C$22),'Ejercicio 3 - TIR'!$C$22+SQRT(('Ejercicio 3 - TIR'!$E$22-'Ejercicio 3 - TIR'!$C$22)*('Ejercicio 3 - TIR'!$D$22-'Ejercicio 3 - TIR'!$C$22)*P382),'Ejercicio 3 - TIR'!$E$22-SQRT(('Ejercicio 3 - TIR'!$E$22-'Ejercicio 3 - TIR'!$C$22)*('Ejercicio 3 - TIR'!$E$22-'Ejercicio 3 - TIR'!$D$22)*(1-P382)))</f>
        <v>0.1457121845231</v>
      </c>
      <c r="R382" s="27">
        <f ca="1" t="shared" si="2830"/>
        <v>0.0347386579722289</v>
      </c>
      <c r="S382" s="29">
        <f ca="1">IF(R382&lt;=('Ejercicio 3 - TIR'!$D$23-'Ejercicio 3 - TIR'!$C$23)/('Ejercicio 3 - TIR'!$E$23-'Ejercicio 3 - TIR'!$C$23),'Ejercicio 3 - TIR'!$C$23+SQRT(('Ejercicio 3 - TIR'!$E$23-'Ejercicio 3 - TIR'!$C$23)*('Ejercicio 3 - TIR'!$D$23-'Ejercicio 3 - TIR'!$C$23)*R382),'Ejercicio 3 - TIR'!$E$23-SQRT(('Ejercicio 3 - TIR'!$E$23-'Ejercicio 3 - TIR'!$C$23)*('Ejercicio 3 - TIR'!$E$23-'Ejercicio 3 - TIR'!$D$23)*(1-R382)))</f>
        <v>0.127907565007637</v>
      </c>
      <c r="T382" s="27">
        <f ca="1" t="shared" ref="T382:X382" si="2831">RAND()</f>
        <v>0.547895304479785</v>
      </c>
      <c r="U382" s="29">
        <f ca="1">IF(T382&lt;=('Ejercicio 3 - TIR'!$D$24-'Ejercicio 3 - TIR'!$C$24)/('Ejercicio 3 - TIR'!$E$24-'Ejercicio 3 - TIR'!$C$24),'Ejercicio 3 - TIR'!$C$24+SQRT(('Ejercicio 3 - TIR'!$E$24-'Ejercicio 3 - TIR'!$C$24)*('Ejercicio 3 - TIR'!$D$24-'Ejercicio 3 - TIR'!$C$24)*T382),'Ejercicio 3 - TIR'!$E$24-SQRT(('Ejercicio 3 - TIR'!$E$24-'Ejercicio 3 - TIR'!$C$24)*('Ejercicio 3 - TIR'!$E$24-'Ejercicio 3 - TIR'!$D$24)*(1-T382)))</f>
        <v>0.184420607826206</v>
      </c>
      <c r="V382" s="27">
        <f ca="1" t="shared" si="2831"/>
        <v>0.612185799775876</v>
      </c>
      <c r="W382" s="29">
        <f ca="1">IF(V382&lt;=('Ejercicio 3 - TIR'!$D$25-'Ejercicio 3 - TIR'!$C$25)/('Ejercicio 3 - TIR'!$E$25-'Ejercicio 3 - TIR'!$C$25),'Ejercicio 3 - TIR'!$C$25+SQRT(('Ejercicio 3 - TIR'!$E$25-'Ejercicio 3 - TIR'!$C$25)*('Ejercicio 3 - TIR'!$D$25-'Ejercicio 3 - TIR'!$C$25)*V382),'Ejercicio 3 - TIR'!$E$25-SQRT(('Ejercicio 3 - TIR'!$E$25-'Ejercicio 3 - TIR'!$C$25)*('Ejercicio 3 - TIR'!$E$25-'Ejercicio 3 - TIR'!$D$25)*(1-V382)))</f>
        <v>0.213157772857977</v>
      </c>
      <c r="X382" s="27">
        <f ca="1" t="shared" si="2831"/>
        <v>0.378346954016262</v>
      </c>
      <c r="Y382" s="29">
        <f ca="1">IF(X382&lt;=('Ejercicio 3 - TIR'!$D$26-'Ejercicio 3 - TIR'!$C$26)/('Ejercicio 3 - TIR'!$E$26-'Ejercicio 3 - TIR'!$C$26),'Ejercicio 3 - TIR'!$C$26+SQRT(('Ejercicio 3 - TIR'!$E$26-'Ejercicio 3 - TIR'!$C$26)*('Ejercicio 3 - TIR'!$D$26-'Ejercicio 3 - TIR'!$C$26)*X382),'Ejercicio 3 - TIR'!$E$26-SQRT(('Ejercicio 3 - TIR'!$E$26-'Ejercicio 3 - TIR'!$C$26)*('Ejercicio 3 - TIR'!$E$26-'Ejercicio 3 - TIR'!$D$26)*(1-X382)))</f>
        <v>0.222061010982999</v>
      </c>
      <c r="Z382" s="27">
        <f ca="1" t="shared" si="2384"/>
        <v>1.1457121845231</v>
      </c>
      <c r="AA382" s="27">
        <f ca="1" t="shared" si="2385"/>
        <v>1.29225744024503</v>
      </c>
      <c r="AB382" s="27">
        <f ca="1" t="shared" si="2386"/>
        <v>1.53057634284296</v>
      </c>
      <c r="AC382" s="27">
        <f ca="1" t="shared" si="2387"/>
        <v>1.85683058727247</v>
      </c>
      <c r="AD382" s="27">
        <f ca="1" t="shared" si="2388"/>
        <v>2.26916026470635</v>
      </c>
      <c r="AE382" s="26">
        <f ca="1" t="shared" si="2389"/>
        <v>4370.50788408324</v>
      </c>
      <c r="AF382" s="26">
        <f ca="1" t="shared" si="2390"/>
        <v>4929.52890538301</v>
      </c>
      <c r="AG382" s="26">
        <f ca="1" t="shared" si="2391"/>
        <v>5838.6356224106</v>
      </c>
      <c r="AH382" s="26">
        <f ca="1" t="shared" si="2392"/>
        <v>7083.18618821289</v>
      </c>
      <c r="AI382" s="26">
        <f ca="1" t="shared" si="2393"/>
        <v>8656.08567414825</v>
      </c>
      <c r="AJ382" s="28">
        <f ca="1" t="shared" si="2394"/>
        <v>41038.9572207268</v>
      </c>
      <c r="AK382" s="28">
        <f ca="1" t="shared" si="2395"/>
        <v>55493.9972578405</v>
      </c>
      <c r="AL382" s="28">
        <f ca="1" t="shared" si="2396"/>
        <v>59234.6806152564</v>
      </c>
      <c r="AM382" s="28">
        <f ca="1" t="shared" si="2397"/>
        <v>75679.4543305195</v>
      </c>
      <c r="AN382" s="28">
        <f ca="1" t="shared" si="2398"/>
        <v>72159.6526057691</v>
      </c>
      <c r="AO382" s="28">
        <f ca="1">C382/'Ejercicio 3 - TIR'!$D$7</f>
        <v>16061.7180434024</v>
      </c>
      <c r="AP382" s="28">
        <f ca="1" t="shared" si="2399"/>
        <v>24977.2391773245</v>
      </c>
      <c r="AQ382" s="28">
        <f ca="1" t="shared" si="2400"/>
        <v>39432.2792144382</v>
      </c>
      <c r="AR382" s="28">
        <f ca="1" t="shared" si="2401"/>
        <v>43172.9625718541</v>
      </c>
      <c r="AS382" s="28">
        <f ca="1" t="shared" si="2402"/>
        <v>59617.7362871172</v>
      </c>
      <c r="AT382" s="28">
        <f ca="1" t="shared" si="2403"/>
        <v>56097.9345623667</v>
      </c>
      <c r="AU382" s="28">
        <f ca="1">AP382*'Ejercicio 3 - TIR'!$D$5</f>
        <v>12488.6195886622</v>
      </c>
      <c r="AV382" s="28">
        <f ca="1">AQ382*'Ejercicio 3 - TIR'!$D$5</f>
        <v>19716.1396072191</v>
      </c>
      <c r="AW382" s="28">
        <f ca="1">AR382*'Ejercicio 3 - TIR'!$D$5</f>
        <v>21586.481285927</v>
      </c>
      <c r="AX382" s="28">
        <f ca="1">AS382*'Ejercicio 3 - TIR'!$D$5</f>
        <v>29808.8681435586</v>
      </c>
      <c r="AY382" s="28">
        <f ca="1">AT382*'Ejercicio 3 - TIR'!$D$5</f>
        <v>28048.9672811834</v>
      </c>
      <c r="AZ382" s="28">
        <f ca="1" t="shared" ref="AZ382:BD382" si="2832">AJ382-AU382-AE382</f>
        <v>24179.8297479814</v>
      </c>
      <c r="BA382" s="28">
        <f ca="1" t="shared" si="2832"/>
        <v>30848.3287452384</v>
      </c>
      <c r="BB382" s="28">
        <f ca="1" t="shared" si="2832"/>
        <v>31809.5637069188</v>
      </c>
      <c r="BC382" s="28">
        <f ca="1" t="shared" si="2832"/>
        <v>38787.3999987481</v>
      </c>
      <c r="BD382" s="28">
        <f ca="1" t="shared" si="2832"/>
        <v>35454.5996504375</v>
      </c>
      <c r="BE382" s="28">
        <f ca="1" t="shared" ref="BE382:BI382" si="2833">AZ382/Z382</f>
        <v>21104.6282605837</v>
      </c>
      <c r="BF382" s="28">
        <f ca="1" t="shared" si="2833"/>
        <v>23871.6588386515</v>
      </c>
      <c r="BG382" s="28">
        <f ca="1" t="shared" si="2833"/>
        <v>20782.7357685631</v>
      </c>
      <c r="BH382" s="28">
        <f ca="1" t="shared" si="2833"/>
        <v>20889.0354696944</v>
      </c>
      <c r="BI382" s="28">
        <f ca="1" t="shared" si="2833"/>
        <v>15624.5463142841</v>
      </c>
      <c r="BJ382" s="28">
        <f ca="1" t="shared" si="2406"/>
        <v>68061.4518244031</v>
      </c>
      <c r="BK382" s="28">
        <f ca="1" t="shared" si="2407"/>
        <v>36446.6123670056</v>
      </c>
      <c r="BL382" s="28">
        <f ca="1" t="shared" si="2408"/>
        <v>104508.064191409</v>
      </c>
      <c r="BM382" s="28">
        <f ca="1">BK382*'Ejercicio 3 - TIR'!$D$5</f>
        <v>18223.3061835028</v>
      </c>
      <c r="BN382" s="28">
        <f ca="1" t="shared" si="2409"/>
        <v>86284.7580079059</v>
      </c>
      <c r="BO382" s="28">
        <f ca="1" t="shared" si="2410"/>
        <v>38024.9730924457</v>
      </c>
      <c r="BP382" s="28">
        <f ca="1" t="shared" si="2411"/>
        <v>-110302.704287756</v>
      </c>
      <c r="BQ382" s="28">
        <f ca="1" t="shared" ref="BQ382:BT382" si="2834">BE382</f>
        <v>21104.6282605837</v>
      </c>
      <c r="BR382" s="28">
        <f ca="1" t="shared" si="2834"/>
        <v>23871.6588386515</v>
      </c>
      <c r="BS382" s="28">
        <f ca="1" t="shared" si="2834"/>
        <v>20782.7357685631</v>
      </c>
      <c r="BT382" s="28">
        <f ca="1" t="shared" si="2834"/>
        <v>20889.0354696944</v>
      </c>
      <c r="BU382" s="28">
        <f ca="1" t="shared" si="2413"/>
        <v>53649.5194067298</v>
      </c>
      <c r="BV382" s="30">
        <f ca="1" t="shared" si="2414"/>
        <v>7.41889740607</v>
      </c>
    </row>
    <row r="383" ht="15" customHeight="1" spans="1:74">
      <c r="A383" s="26">
        <v>382</v>
      </c>
      <c r="B383" s="27">
        <f ca="1" t="shared" ref="B383:F383" si="2835">RAND()</f>
        <v>0.459832481838403</v>
      </c>
      <c r="C383" s="28">
        <f ca="1">IF(B383&lt;=('Ejercicio 3 - TIR'!$D$13-'Ejercicio 3 - TIR'!$C$13)/('Ejercicio 3 - TIR'!$E$13-'Ejercicio 3 - TIR'!$C$13),'Ejercicio 3 - TIR'!$C$13+SQRT(('Ejercicio 3 - TIR'!$E$13-'Ejercicio 3 - TIR'!$C$13)*('Ejercicio 3 - TIR'!$D$13-'Ejercicio 3 - TIR'!$C$13)*B383),'Ejercicio 3 - TIR'!$E$13-SQRT(('Ejercicio 3 - TIR'!$E$13-'Ejercicio 3 - TIR'!$C$13)*('Ejercicio 3 - TIR'!$E$13-'Ejercicio 3 - TIR'!$D$13)*(1-B383)))</f>
        <v>74540.2077425224</v>
      </c>
      <c r="D383" s="27">
        <f ca="1" t="shared" si="2835"/>
        <v>0.326489838263242</v>
      </c>
      <c r="E383" s="28">
        <f ca="1">IF(D383&lt;=('Ejercicio 3 - TIR'!$D$14-'Ejercicio 3 - TIR'!$C$14)/('Ejercicio 3 - TIR'!$E$14-'Ejercicio 3 - TIR'!$C$14),'Ejercicio 3 - TIR'!$C$14+SQRT(('Ejercicio 3 - TIR'!$E$14-'Ejercicio 3 - TIR'!$C$14)*('Ejercicio 3 - TIR'!$D$14-'Ejercicio 3 - TIR'!$C$14)*D383),'Ejercicio 3 - TIR'!$E$14-SQRT(('Ejercicio 3 - TIR'!$E$14-'Ejercicio 3 - TIR'!$C$14)*('Ejercicio 3 - TIR'!$E$14-'Ejercicio 3 - TIR'!$D$14)*(1-D383)))</f>
        <v>29948.4076094986</v>
      </c>
      <c r="F383" s="27">
        <f ca="1" t="shared" si="2835"/>
        <v>0.0650188580784798</v>
      </c>
      <c r="G383" s="28">
        <f ca="1">IF(F383&lt;=('Ejercicio 3 - TIR'!$D$18-'Ejercicio 3 - TIR'!$C$18)/('Ejercicio 3 - TIR'!$E$18-'Ejercicio 3 - TIR'!$C$18),'Ejercicio 3 - TIR'!$C$18+SQRT(('Ejercicio 3 - TIR'!$E$18-'Ejercicio 3 - TIR'!$C$18)*('Ejercicio 3 - TIR'!$D$18-'Ejercicio 3 - TIR'!$C$18)*F383),'Ejercicio 3 - TIR'!$E$18-SQRT(('Ejercicio 3 - TIR'!$E$18-'Ejercicio 3 - TIR'!$C$18)*('Ejercicio 3 - TIR'!$E$18-'Ejercicio 3 - TIR'!$D$18)*(1-F383)))</f>
        <v>33122.9519227442</v>
      </c>
      <c r="H383" s="27">
        <f ca="1" t="shared" ref="H383:L383" si="2836">RAND()</f>
        <v>0.0164330477084138</v>
      </c>
      <c r="I383" s="28">
        <f ca="1">IF(H383&lt;=('Ejercicio 3 - TIR'!$D$18-'Ejercicio 3 - TIR'!$C$18)/('Ejercicio 3 - TIR'!$E$18-'Ejercicio 3 - TIR'!$C$18),'Ejercicio 3 - TIR'!$C$18+SQRT(('Ejercicio 3 - TIR'!$E$18-'Ejercicio 3 - TIR'!$C$18)*('Ejercicio 3 - TIR'!$D$18-'Ejercicio 3 - TIR'!$C$18)*H383),'Ejercicio 3 - TIR'!$E$18-SQRT(('Ejercicio 3 - TIR'!$E$18-'Ejercicio 3 - TIR'!$C$18)*('Ejercicio 3 - TIR'!$E$18-'Ejercicio 3 - TIR'!$D$18)*(1-H383)))</f>
        <v>31570.0182025257</v>
      </c>
      <c r="J383" s="27">
        <f ca="1" t="shared" si="2836"/>
        <v>0.459146769720741</v>
      </c>
      <c r="K383" s="28">
        <f ca="1">IF(J383&lt;=('Ejercicio 3 - TIR'!$D$18-'Ejercicio 3 - TIR'!$C$18)/('Ejercicio 3 - TIR'!$E$18-'Ejercicio 3 - TIR'!$C$18),'Ejercicio 3 - TIR'!$C$18+SQRT(('Ejercicio 3 - TIR'!$E$18-'Ejercicio 3 - TIR'!$C$18)*('Ejercicio 3 - TIR'!$D$18-'Ejercicio 3 - TIR'!$C$18)*J383),'Ejercicio 3 - TIR'!$E$18-SQRT(('Ejercicio 3 - TIR'!$E$18-'Ejercicio 3 - TIR'!$C$18)*('Ejercicio 3 - TIR'!$E$18-'Ejercicio 3 - TIR'!$D$18)*(1-J383)))</f>
        <v>38298.9165231439</v>
      </c>
      <c r="L383" s="27">
        <f ca="1" t="shared" si="2836"/>
        <v>0.380995831263091</v>
      </c>
      <c r="M383" s="28">
        <f ca="1">IF(L383&lt;=('Ejercicio 3 - TIR'!$D$18-'Ejercicio 3 - TIR'!$C$18)/('Ejercicio 3 - TIR'!$E$18-'Ejercicio 3 - TIR'!$C$18),'Ejercicio 3 - TIR'!$C$18+SQRT(('Ejercicio 3 - TIR'!$E$18-'Ejercicio 3 - TIR'!$C$18)*('Ejercicio 3 - TIR'!$D$18-'Ejercicio 3 - TIR'!$C$18)*L383),'Ejercicio 3 - TIR'!$E$18-SQRT(('Ejercicio 3 - TIR'!$E$18-'Ejercicio 3 - TIR'!$C$18)*('Ejercicio 3 - TIR'!$E$18-'Ejercicio 3 - TIR'!$D$18)*(1-L383)))</f>
        <v>37559.7205430799</v>
      </c>
      <c r="N383" s="27">
        <f ca="1" t="shared" ref="N383:R383" si="2837">RAND()</f>
        <v>0.147460820112278</v>
      </c>
      <c r="O383" s="28">
        <f ca="1">IF(N383&lt;=('Ejercicio 3 - TIR'!$D$18-'Ejercicio 3 - TIR'!$C$18)/('Ejercicio 3 - TIR'!$E$18-'Ejercicio 3 - TIR'!$C$18),'Ejercicio 3 - TIR'!$C$18+SQRT(('Ejercicio 3 - TIR'!$E$18-'Ejercicio 3 - TIR'!$C$18)*('Ejercicio 3 - TIR'!$D$18-'Ejercicio 3 - TIR'!$C$18)*N383),'Ejercicio 3 - TIR'!$E$18-SQRT(('Ejercicio 3 - TIR'!$E$18-'Ejercicio 3 - TIR'!$C$18)*('Ejercicio 3 - TIR'!$E$18-'Ejercicio 3 - TIR'!$D$18)*(1-N383)))</f>
        <v>34703.0971728045</v>
      </c>
      <c r="P383" s="27">
        <f ca="1" t="shared" si="2837"/>
        <v>0.72211037394236</v>
      </c>
      <c r="Q383" s="29">
        <f ca="1">IF(P383&lt;=('Ejercicio 3 - TIR'!$D$22-'Ejercicio 3 - TIR'!$C$22)/('Ejercicio 3 - TIR'!$E$22-'Ejercicio 3 - TIR'!$C$22),'Ejercicio 3 - TIR'!$C$22+SQRT(('Ejercicio 3 - TIR'!$E$22-'Ejercicio 3 - TIR'!$C$22)*('Ejercicio 3 - TIR'!$D$22-'Ejercicio 3 - TIR'!$C$22)*P383),'Ejercicio 3 - TIR'!$E$22-SQRT(('Ejercicio 3 - TIR'!$E$22-'Ejercicio 3 - TIR'!$C$22)*('Ejercicio 3 - TIR'!$E$22-'Ejercicio 3 - TIR'!$D$22)*(1-P383)))</f>
        <v>0.157634818871653</v>
      </c>
      <c r="R383" s="27">
        <f ca="1" t="shared" si="2837"/>
        <v>0.603090639996901</v>
      </c>
      <c r="S383" s="29">
        <f ca="1">IF(R383&lt;=('Ejercicio 3 - TIR'!$D$23-'Ejercicio 3 - TIR'!$C$23)/('Ejercicio 3 - TIR'!$E$23-'Ejercicio 3 - TIR'!$C$23),'Ejercicio 3 - TIR'!$C$23+SQRT(('Ejercicio 3 - TIR'!$E$23-'Ejercicio 3 - TIR'!$C$23)*('Ejercicio 3 - TIR'!$D$23-'Ejercicio 3 - TIR'!$C$23)*R383),'Ejercicio 3 - TIR'!$E$23-SQRT(('Ejercicio 3 - TIR'!$E$23-'Ejercicio 3 - TIR'!$C$23)*('Ejercicio 3 - TIR'!$E$23-'Ejercicio 3 - TIR'!$D$23)*(1-R383)))</f>
        <v>0.153271048505308</v>
      </c>
      <c r="T383" s="27">
        <f ca="1" t="shared" ref="T383:X383" si="2838">RAND()</f>
        <v>0.221215633355913</v>
      </c>
      <c r="U383" s="29">
        <f ca="1">IF(T383&lt;=('Ejercicio 3 - TIR'!$D$24-'Ejercicio 3 - TIR'!$C$24)/('Ejercicio 3 - TIR'!$E$24-'Ejercicio 3 - TIR'!$C$24),'Ejercicio 3 - TIR'!$C$24+SQRT(('Ejercicio 3 - TIR'!$E$24-'Ejercicio 3 - TIR'!$C$24)*('Ejercicio 3 - TIR'!$D$24-'Ejercicio 3 - TIR'!$C$24)*T383),'Ejercicio 3 - TIR'!$E$24-SQRT(('Ejercicio 3 - TIR'!$E$24-'Ejercicio 3 - TIR'!$C$24)*('Ejercicio 3 - TIR'!$E$24-'Ejercicio 3 - TIR'!$D$24)*(1-T383)))</f>
        <v>0.171553487653914</v>
      </c>
      <c r="V383" s="27">
        <f ca="1" t="shared" si="2838"/>
        <v>0.335176786035133</v>
      </c>
      <c r="W383" s="29">
        <f ca="1">IF(V383&lt;=('Ejercicio 3 - TIR'!$D$25-'Ejercicio 3 - TIR'!$C$25)/('Ejercicio 3 - TIR'!$E$25-'Ejercicio 3 - TIR'!$C$25),'Ejercicio 3 - TIR'!$C$25+SQRT(('Ejercicio 3 - TIR'!$E$25-'Ejercicio 3 - TIR'!$C$25)*('Ejercicio 3 - TIR'!$D$25-'Ejercicio 3 - TIR'!$C$25)*V383),'Ejercicio 3 - TIR'!$E$25-SQRT(('Ejercicio 3 - TIR'!$E$25-'Ejercicio 3 - TIR'!$C$25)*('Ejercicio 3 - TIR'!$E$25-'Ejercicio 3 - TIR'!$D$25)*(1-V383)))</f>
        <v>0.201762242497427</v>
      </c>
      <c r="X383" s="27">
        <f ca="1" t="shared" si="2838"/>
        <v>0.453244911384038</v>
      </c>
      <c r="Y383" s="29">
        <f ca="1">IF(X383&lt;=('Ejercicio 3 - TIR'!$D$26-'Ejercicio 3 - TIR'!$C$26)/('Ejercicio 3 - TIR'!$E$26-'Ejercicio 3 - TIR'!$C$26),'Ejercicio 3 - TIR'!$C$26+SQRT(('Ejercicio 3 - TIR'!$E$26-'Ejercicio 3 - TIR'!$C$26)*('Ejercicio 3 - TIR'!$D$26-'Ejercicio 3 - TIR'!$C$26)*X383),'Ejercicio 3 - TIR'!$E$26-SQRT(('Ejercicio 3 - TIR'!$E$26-'Ejercicio 3 - TIR'!$C$26)*('Ejercicio 3 - TIR'!$E$26-'Ejercicio 3 - TIR'!$D$26)*(1-X383)))</f>
        <v>0.225663295291983</v>
      </c>
      <c r="Z383" s="27">
        <f ca="1" t="shared" si="2384"/>
        <v>1.15763481887165</v>
      </c>
      <c r="AA383" s="27">
        <f ca="1" t="shared" si="2385"/>
        <v>1.33506672134636</v>
      </c>
      <c r="AB383" s="27">
        <f ca="1" t="shared" si="2386"/>
        <v>1.56410207364401</v>
      </c>
      <c r="AC383" s="27">
        <f ca="1" t="shared" si="2387"/>
        <v>1.8796788155173</v>
      </c>
      <c r="AD383" s="27">
        <f ca="1" t="shared" si="2388"/>
        <v>2.30385333111747</v>
      </c>
      <c r="AE383" s="26">
        <f ca="1" t="shared" si="2389"/>
        <v>4720.91180901775</v>
      </c>
      <c r="AF383" s="26">
        <f ca="1" t="shared" si="2390"/>
        <v>5444.49091188699</v>
      </c>
      <c r="AG383" s="26">
        <f ca="1" t="shared" si="2391"/>
        <v>6378.51231632124</v>
      </c>
      <c r="AH383" s="26">
        <f ca="1" t="shared" si="2392"/>
        <v>7665.45526505968</v>
      </c>
      <c r="AI383" s="26">
        <f ca="1" t="shared" si="2393"/>
        <v>9395.26716008633</v>
      </c>
      <c r="AJ383" s="28">
        <f ca="1" t="shared" si="2394"/>
        <v>38344.2824495805</v>
      </c>
      <c r="AK383" s="28">
        <f ca="1" t="shared" si="2395"/>
        <v>42148.0806944911</v>
      </c>
      <c r="AL383" s="28">
        <f ca="1" t="shared" si="2396"/>
        <v>59903.4147521682</v>
      </c>
      <c r="AM383" s="28">
        <f ca="1" t="shared" si="2397"/>
        <v>70600.2110215772</v>
      </c>
      <c r="AN383" s="28">
        <f ca="1" t="shared" si="2398"/>
        <v>79950.8460216588</v>
      </c>
      <c r="AO383" s="28">
        <f ca="1">C383/'Ejercicio 3 - TIR'!$D$7</f>
        <v>14908.0415485045</v>
      </c>
      <c r="AP383" s="28">
        <f ca="1" t="shared" si="2399"/>
        <v>23436.240901076</v>
      </c>
      <c r="AQ383" s="28">
        <f ca="1" t="shared" si="2400"/>
        <v>27240.0391459866</v>
      </c>
      <c r="AR383" s="28">
        <f ca="1" t="shared" si="2401"/>
        <v>44995.3732036637</v>
      </c>
      <c r="AS383" s="28">
        <f ca="1" t="shared" si="2402"/>
        <v>55692.1694730727</v>
      </c>
      <c r="AT383" s="28">
        <f ca="1" t="shared" si="2403"/>
        <v>65042.8044731543</v>
      </c>
      <c r="AU383" s="28">
        <f ca="1">AP383*'Ejercicio 3 - TIR'!$D$5</f>
        <v>11718.120450538</v>
      </c>
      <c r="AV383" s="28">
        <f ca="1">AQ383*'Ejercicio 3 - TIR'!$D$5</f>
        <v>13620.0195729933</v>
      </c>
      <c r="AW383" s="28">
        <f ca="1">AR383*'Ejercicio 3 - TIR'!$D$5</f>
        <v>22497.6866018319</v>
      </c>
      <c r="AX383" s="28">
        <f ca="1">AS383*'Ejercicio 3 - TIR'!$D$5</f>
        <v>27846.0847365363</v>
      </c>
      <c r="AY383" s="28">
        <f ca="1">AT383*'Ejercicio 3 - TIR'!$D$5</f>
        <v>32521.4022365772</v>
      </c>
      <c r="AZ383" s="28">
        <f ca="1" t="shared" ref="AZ383:BD383" si="2839">AJ383-AU383-AE383</f>
        <v>21905.2501900248</v>
      </c>
      <c r="BA383" s="28">
        <f ca="1" t="shared" si="2839"/>
        <v>23083.5702096108</v>
      </c>
      <c r="BB383" s="28">
        <f ca="1" t="shared" si="2839"/>
        <v>31027.2158340151</v>
      </c>
      <c r="BC383" s="28">
        <f ca="1" t="shared" si="2839"/>
        <v>35088.6710199811</v>
      </c>
      <c r="BD383" s="28">
        <f ca="1" t="shared" si="2839"/>
        <v>38034.1766249953</v>
      </c>
      <c r="BE383" s="28">
        <f ca="1" t="shared" ref="BE383:BI383" si="2840">AZ383/Z383</f>
        <v>18922.4182211242</v>
      </c>
      <c r="BF383" s="28">
        <f ca="1" t="shared" si="2840"/>
        <v>17290.1996885458</v>
      </c>
      <c r="BG383" s="28">
        <f ca="1" t="shared" si="2840"/>
        <v>19837.0786388184</v>
      </c>
      <c r="BH383" s="28">
        <f ca="1" t="shared" si="2840"/>
        <v>18667.375899709</v>
      </c>
      <c r="BI383" s="28">
        <f ca="1" t="shared" si="2840"/>
        <v>16508.940092357</v>
      </c>
      <c r="BJ383" s="28">
        <f ca="1" t="shared" si="2406"/>
        <v>68996.7386328069</v>
      </c>
      <c r="BK383" s="28">
        <f ca="1" t="shared" si="2407"/>
        <v>34345.9411819597</v>
      </c>
      <c r="BL383" s="28">
        <f ca="1" t="shared" si="2408"/>
        <v>103342.679814767</v>
      </c>
      <c r="BM383" s="28">
        <f ca="1">BK383*'Ejercicio 3 - TIR'!$D$5</f>
        <v>17172.9705909798</v>
      </c>
      <c r="BN383" s="28">
        <f ca="1" t="shared" si="2409"/>
        <v>86169.7092237867</v>
      </c>
      <c r="BO383" s="28">
        <f ca="1" t="shared" si="2410"/>
        <v>37402.4283837508</v>
      </c>
      <c r="BP383" s="28">
        <f ca="1" t="shared" si="2411"/>
        <v>-104488.615352021</v>
      </c>
      <c r="BQ383" s="28">
        <f ca="1" t="shared" ref="BQ383:BT383" si="2841">BE383</f>
        <v>18922.4182211242</v>
      </c>
      <c r="BR383" s="28">
        <f ca="1" t="shared" si="2841"/>
        <v>17290.1996885458</v>
      </c>
      <c r="BS383" s="28">
        <f ca="1" t="shared" si="2841"/>
        <v>19837.0786388184</v>
      </c>
      <c r="BT383" s="28">
        <f ca="1" t="shared" si="2841"/>
        <v>18667.375899709</v>
      </c>
      <c r="BU383" s="28">
        <f ca="1" t="shared" si="2413"/>
        <v>53911.3684761078</v>
      </c>
      <c r="BV383" s="30">
        <f ca="1" t="shared" si="2414"/>
        <v>6.14171553063214</v>
      </c>
    </row>
    <row r="384" ht="15" customHeight="1" spans="1:74">
      <c r="A384" s="26">
        <v>383</v>
      </c>
      <c r="B384" s="27">
        <f ca="1" t="shared" ref="B384:F384" si="2842">RAND()</f>
        <v>0.99872606333464</v>
      </c>
      <c r="C384" s="28">
        <f ca="1">IF(B384&lt;=('Ejercicio 3 - TIR'!$D$13-'Ejercicio 3 - TIR'!$C$13)/('Ejercicio 3 - TIR'!$E$13-'Ejercicio 3 - TIR'!$C$13),'Ejercicio 3 - TIR'!$C$13+SQRT(('Ejercicio 3 - TIR'!$E$13-'Ejercicio 3 - TIR'!$C$13)*('Ejercicio 3 - TIR'!$D$13-'Ejercicio 3 - TIR'!$C$13)*B384),'Ejercicio 3 - TIR'!$E$13-SQRT(('Ejercicio 3 - TIR'!$E$13-'Ejercicio 3 - TIR'!$C$13)*('Ejercicio 3 - TIR'!$E$13-'Ejercicio 3 - TIR'!$D$13)*(1-B384)))</f>
        <v>98763.5842129637</v>
      </c>
      <c r="D384" s="27">
        <f ca="1" t="shared" si="2842"/>
        <v>0.645163926445842</v>
      </c>
      <c r="E384" s="28">
        <f ca="1">IF(D384&lt;=('Ejercicio 3 - TIR'!$D$14-'Ejercicio 3 - TIR'!$C$14)/('Ejercicio 3 - TIR'!$E$14-'Ejercicio 3 - TIR'!$C$14),'Ejercicio 3 - TIR'!$C$14+SQRT(('Ejercicio 3 - TIR'!$E$14-'Ejercicio 3 - TIR'!$C$14)*('Ejercicio 3 - TIR'!$D$14-'Ejercicio 3 - TIR'!$C$14)*D384),'Ejercicio 3 - TIR'!$E$14-SQRT(('Ejercicio 3 - TIR'!$E$14-'Ejercicio 3 - TIR'!$C$14)*('Ejercicio 3 - TIR'!$E$14-'Ejercicio 3 - TIR'!$D$14)*(1-D384)))</f>
        <v>32704.4252431269</v>
      </c>
      <c r="F384" s="27">
        <f ca="1" t="shared" si="2842"/>
        <v>0.583539700944743</v>
      </c>
      <c r="G384" s="28">
        <f ca="1">IF(F384&lt;=('Ejercicio 3 - TIR'!$D$18-'Ejercicio 3 - TIR'!$C$18)/('Ejercicio 3 - TIR'!$E$18-'Ejercicio 3 - TIR'!$C$18),'Ejercicio 3 - TIR'!$C$18+SQRT(('Ejercicio 3 - TIR'!$E$18-'Ejercicio 3 - TIR'!$C$18)*('Ejercicio 3 - TIR'!$D$18-'Ejercicio 3 - TIR'!$C$18)*F384),'Ejercicio 3 - TIR'!$E$18-SQRT(('Ejercicio 3 - TIR'!$E$18-'Ejercicio 3 - TIR'!$C$18)*('Ejercicio 3 - TIR'!$E$18-'Ejercicio 3 - TIR'!$D$18)*(1-F384)))</f>
        <v>39355.797942544</v>
      </c>
      <c r="H384" s="27">
        <f ca="1" t="shared" ref="H384:L384" si="2843">RAND()</f>
        <v>0.39766869194467</v>
      </c>
      <c r="I384" s="28">
        <f ca="1">IF(H384&lt;=('Ejercicio 3 - TIR'!$D$18-'Ejercicio 3 - TIR'!$C$18)/('Ejercicio 3 - TIR'!$E$18-'Ejercicio 3 - TIR'!$C$18),'Ejercicio 3 - TIR'!$C$18+SQRT(('Ejercicio 3 - TIR'!$E$18-'Ejercicio 3 - TIR'!$C$18)*('Ejercicio 3 - TIR'!$D$18-'Ejercicio 3 - TIR'!$C$18)*H384),'Ejercicio 3 - TIR'!$E$18-SQRT(('Ejercicio 3 - TIR'!$E$18-'Ejercicio 3 - TIR'!$C$18)*('Ejercicio 3 - TIR'!$E$18-'Ejercicio 3 - TIR'!$D$18)*(1-H384)))</f>
        <v>37723.3609129511</v>
      </c>
      <c r="J384" s="27">
        <f ca="1" t="shared" si="2843"/>
        <v>0.993976581402248</v>
      </c>
      <c r="K384" s="28">
        <f ca="1">IF(J384&lt;=('Ejercicio 3 - TIR'!$D$18-'Ejercicio 3 - TIR'!$C$18)/('Ejercicio 3 - TIR'!$E$18-'Ejercicio 3 - TIR'!$C$18),'Ejercicio 3 - TIR'!$C$18+SQRT(('Ejercicio 3 - TIR'!$E$18-'Ejercicio 3 - TIR'!$C$18)*('Ejercicio 3 - TIR'!$D$18-'Ejercicio 3 - TIR'!$C$18)*J384),'Ejercicio 3 - TIR'!$E$18-SQRT(('Ejercicio 3 - TIR'!$E$18-'Ejercicio 3 - TIR'!$C$18)*('Ejercicio 3 - TIR'!$E$18-'Ejercicio 3 - TIR'!$D$18)*(1-J384)))</f>
        <v>44327.8717422758</v>
      </c>
      <c r="L384" s="27">
        <f ca="1" t="shared" si="2843"/>
        <v>0.719147475215804</v>
      </c>
      <c r="M384" s="28">
        <f ca="1">IF(L384&lt;=('Ejercicio 3 - TIR'!$D$18-'Ejercicio 3 - TIR'!$C$18)/('Ejercicio 3 - TIR'!$E$18-'Ejercicio 3 - TIR'!$C$18),'Ejercicio 3 - TIR'!$C$18+SQRT(('Ejercicio 3 - TIR'!$E$18-'Ejercicio 3 - TIR'!$C$18)*('Ejercicio 3 - TIR'!$D$18-'Ejercicio 3 - TIR'!$C$18)*L384),'Ejercicio 3 - TIR'!$E$18-SQRT(('Ejercicio 3 - TIR'!$E$18-'Ejercicio 3 - TIR'!$C$18)*('Ejercicio 3 - TIR'!$E$18-'Ejercicio 3 - TIR'!$D$18)*(1-L384)))</f>
        <v>40410.453251266</v>
      </c>
      <c r="N384" s="27">
        <f ca="1" t="shared" ref="N384:R384" si="2844">RAND()</f>
        <v>0.922600481275292</v>
      </c>
      <c r="O384" s="28">
        <f ca="1">IF(N384&lt;=('Ejercicio 3 - TIR'!$D$18-'Ejercicio 3 - TIR'!$C$18)/('Ejercicio 3 - TIR'!$E$18-'Ejercicio 3 - TIR'!$C$18),'Ejercicio 3 - TIR'!$C$18+SQRT(('Ejercicio 3 - TIR'!$E$18-'Ejercicio 3 - TIR'!$C$18)*('Ejercicio 3 - TIR'!$D$18-'Ejercicio 3 - TIR'!$C$18)*N384),'Ejercicio 3 - TIR'!$E$18-SQRT(('Ejercicio 3 - TIR'!$E$18-'Ejercicio 3 - TIR'!$C$18)*('Ejercicio 3 - TIR'!$E$18-'Ejercicio 3 - TIR'!$D$18)*(1-N384)))</f>
        <v>42590.650730103</v>
      </c>
      <c r="P384" s="27">
        <f ca="1" t="shared" si="2844"/>
        <v>0.528309348770919</v>
      </c>
      <c r="Q384" s="29">
        <f ca="1">IF(P384&lt;=('Ejercicio 3 - TIR'!$D$22-'Ejercicio 3 - TIR'!$C$22)/('Ejercicio 3 - TIR'!$E$22-'Ejercicio 3 - TIR'!$C$22),'Ejercicio 3 - TIR'!$C$22+SQRT(('Ejercicio 3 - TIR'!$E$22-'Ejercicio 3 - TIR'!$C$22)*('Ejercicio 3 - TIR'!$D$22-'Ejercicio 3 - TIR'!$C$22)*P384),'Ejercicio 3 - TIR'!$E$22-SQRT(('Ejercicio 3 - TIR'!$E$22-'Ejercicio 3 - TIR'!$C$22)*('Ejercicio 3 - TIR'!$E$22-'Ejercicio 3 - TIR'!$D$22)*(1-P384)))</f>
        <v>0.150861654607505</v>
      </c>
      <c r="R384" s="27">
        <f ca="1" t="shared" si="2844"/>
        <v>0.857179927976376</v>
      </c>
      <c r="S384" s="29">
        <f ca="1">IF(R384&lt;=('Ejercicio 3 - TIR'!$D$23-'Ejercicio 3 - TIR'!$C$23)/('Ejercicio 3 - TIR'!$E$23-'Ejercicio 3 - TIR'!$C$23),'Ejercicio 3 - TIR'!$C$23+SQRT(('Ejercicio 3 - TIR'!$E$23-'Ejercicio 3 - TIR'!$C$23)*('Ejercicio 3 - TIR'!$D$23-'Ejercicio 3 - TIR'!$C$23)*R384),'Ejercicio 3 - TIR'!$E$23-SQRT(('Ejercicio 3 - TIR'!$E$23-'Ejercicio 3 - TIR'!$C$23)*('Ejercicio 3 - TIR'!$E$23-'Ejercicio 3 - TIR'!$D$23)*(1-R384)))</f>
        <v>0.16396640621562</v>
      </c>
      <c r="T384" s="27">
        <f ca="1" t="shared" ref="T384:X384" si="2845">RAND()</f>
        <v>0.255863425280147</v>
      </c>
      <c r="U384" s="29">
        <f ca="1">IF(T384&lt;=('Ejercicio 3 - TIR'!$D$24-'Ejercicio 3 - TIR'!$C$24)/('Ejercicio 3 - TIR'!$E$24-'Ejercicio 3 - TIR'!$C$24),'Ejercicio 3 - TIR'!$C$24+SQRT(('Ejercicio 3 - TIR'!$E$24-'Ejercicio 3 - TIR'!$C$24)*('Ejercicio 3 - TIR'!$D$24-'Ejercicio 3 - TIR'!$C$24)*T384),'Ejercicio 3 - TIR'!$E$24-SQRT(('Ejercicio 3 - TIR'!$E$24-'Ejercicio 3 - TIR'!$C$24)*('Ejercicio 3 - TIR'!$E$24-'Ejercicio 3 - TIR'!$D$24)*(1-T384)))</f>
        <v>0.173180017107162</v>
      </c>
      <c r="V384" s="27">
        <f ca="1" t="shared" si="2845"/>
        <v>0.622516869283102</v>
      </c>
      <c r="W384" s="29">
        <f ca="1">IF(V384&lt;=('Ejercicio 3 - TIR'!$D$25-'Ejercicio 3 - TIR'!$C$25)/('Ejercicio 3 - TIR'!$E$25-'Ejercicio 3 - TIR'!$C$25),'Ejercicio 3 - TIR'!$C$25+SQRT(('Ejercicio 3 - TIR'!$E$25-'Ejercicio 3 - TIR'!$C$25)*('Ejercicio 3 - TIR'!$D$25-'Ejercicio 3 - TIR'!$C$25)*V384),'Ejercicio 3 - TIR'!$E$25-SQRT(('Ejercicio 3 - TIR'!$E$25-'Ejercicio 3 - TIR'!$C$25)*('Ejercicio 3 - TIR'!$E$25-'Ejercicio 3 - TIR'!$D$25)*(1-V384)))</f>
        <v>0.213651809432805</v>
      </c>
      <c r="X384" s="27">
        <f ca="1" t="shared" si="2845"/>
        <v>0.712801394815705</v>
      </c>
      <c r="Y384" s="29">
        <f ca="1">IF(X384&lt;=('Ejercicio 3 - TIR'!$D$26-'Ejercicio 3 - TIR'!$C$26)/('Ejercicio 3 - TIR'!$E$26-'Ejercicio 3 - TIR'!$C$26),'Ejercicio 3 - TIR'!$C$26+SQRT(('Ejercicio 3 - TIR'!$E$26-'Ejercicio 3 - TIR'!$C$26)*('Ejercicio 3 - TIR'!$D$26-'Ejercicio 3 - TIR'!$C$26)*X384),'Ejercicio 3 - TIR'!$E$26-SQRT(('Ejercicio 3 - TIR'!$E$26-'Ejercicio 3 - TIR'!$C$26)*('Ejercicio 3 - TIR'!$E$26-'Ejercicio 3 - TIR'!$D$26)*(1-X384)))</f>
        <v>0.240618881834118</v>
      </c>
      <c r="Z384" s="27">
        <f ca="1" t="shared" si="2384"/>
        <v>1.1508616546075</v>
      </c>
      <c r="AA384" s="27">
        <f ca="1" t="shared" si="2385"/>
        <v>1.33956430416486</v>
      </c>
      <c r="AB384" s="27">
        <f ca="1" t="shared" si="2386"/>
        <v>1.57155007327627</v>
      </c>
      <c r="AC384" s="27">
        <f ca="1" t="shared" si="2387"/>
        <v>1.90731459004601</v>
      </c>
      <c r="AD384" s="27">
        <f ca="1" t="shared" si="2388"/>
        <v>2.36625049400877</v>
      </c>
      <c r="AE384" s="26">
        <f ca="1" t="shared" si="2389"/>
        <v>4933.84370516557</v>
      </c>
      <c r="AF384" s="26">
        <f ca="1" t="shared" si="2390"/>
        <v>5742.82832633113</v>
      </c>
      <c r="AG384" s="26">
        <f ca="1" t="shared" si="2391"/>
        <v>6737.37143412865</v>
      </c>
      <c r="AH384" s="26">
        <f ca="1" t="shared" si="2392"/>
        <v>8176.82303185113</v>
      </c>
      <c r="AI384" s="26">
        <f ca="1" t="shared" si="2393"/>
        <v>10144.3210467306</v>
      </c>
      <c r="AJ384" s="28">
        <f ca="1" t="shared" si="2394"/>
        <v>45293.0787385549</v>
      </c>
      <c r="AK384" s="28">
        <f ca="1" t="shared" si="2395"/>
        <v>50532.8677121171</v>
      </c>
      <c r="AL384" s="28">
        <f ca="1" t="shared" si="2396"/>
        <v>69663.4700847547</v>
      </c>
      <c r="AM384" s="28">
        <f ca="1" t="shared" si="2397"/>
        <v>77075.4470765117</v>
      </c>
      <c r="AN384" s="28">
        <f ca="1" t="shared" si="2398"/>
        <v>100780.148330261</v>
      </c>
      <c r="AO384" s="28">
        <f ca="1">C384/'Ejercicio 3 - TIR'!$D$7</f>
        <v>19752.7168425927</v>
      </c>
      <c r="AP384" s="28">
        <f ca="1" t="shared" si="2399"/>
        <v>25540.3618959621</v>
      </c>
      <c r="AQ384" s="28">
        <f ca="1" t="shared" si="2400"/>
        <v>30780.1508695244</v>
      </c>
      <c r="AR384" s="28">
        <f ca="1" t="shared" si="2401"/>
        <v>49910.7532421619</v>
      </c>
      <c r="AS384" s="28">
        <f ca="1" t="shared" si="2402"/>
        <v>57322.730233919</v>
      </c>
      <c r="AT384" s="28">
        <f ca="1" t="shared" si="2403"/>
        <v>81027.4314876687</v>
      </c>
      <c r="AU384" s="28">
        <f ca="1">AP384*'Ejercicio 3 - TIR'!$D$5</f>
        <v>12770.1809479811</v>
      </c>
      <c r="AV384" s="28">
        <f ca="1">AQ384*'Ejercicio 3 - TIR'!$D$5</f>
        <v>15390.0754347622</v>
      </c>
      <c r="AW384" s="28">
        <f ca="1">AR384*'Ejercicio 3 - TIR'!$D$5</f>
        <v>24955.376621081</v>
      </c>
      <c r="AX384" s="28">
        <f ca="1">AS384*'Ejercicio 3 - TIR'!$D$5</f>
        <v>28661.3651169595</v>
      </c>
      <c r="AY384" s="28">
        <f ca="1">AT384*'Ejercicio 3 - TIR'!$D$5</f>
        <v>40513.7157438343</v>
      </c>
      <c r="AZ384" s="28">
        <f ca="1" t="shared" ref="AZ384:BD384" si="2846">AJ384-AU384-AE384</f>
        <v>27589.0540854082</v>
      </c>
      <c r="BA384" s="28">
        <f ca="1" t="shared" si="2846"/>
        <v>29399.9639510238</v>
      </c>
      <c r="BB384" s="28">
        <f ca="1" t="shared" si="2846"/>
        <v>37970.7220295451</v>
      </c>
      <c r="BC384" s="28">
        <f ca="1" t="shared" si="2846"/>
        <v>40237.2589277011</v>
      </c>
      <c r="BD384" s="28">
        <f ca="1" t="shared" si="2846"/>
        <v>50122.1115396965</v>
      </c>
      <c r="BE384" s="28">
        <f ca="1" t="shared" ref="BE384:BI384" si="2847">AZ384/Z384</f>
        <v>23972.5200461365</v>
      </c>
      <c r="BF384" s="28">
        <f ca="1" t="shared" si="2847"/>
        <v>21947.4077202684</v>
      </c>
      <c r="BG384" s="28">
        <f ca="1" t="shared" si="2847"/>
        <v>24161.3186084399</v>
      </c>
      <c r="BH384" s="28">
        <f ca="1" t="shared" si="2847"/>
        <v>21096.2885397582</v>
      </c>
      <c r="BI384" s="28">
        <f ca="1" t="shared" si="2847"/>
        <v>21182.0818068937</v>
      </c>
      <c r="BJ384" s="28">
        <f ca="1" t="shared" si="2406"/>
        <v>77386.8623878221</v>
      </c>
      <c r="BK384" s="28">
        <f ca="1" t="shared" si="2407"/>
        <v>46739.8759868005</v>
      </c>
      <c r="BL384" s="28">
        <f ca="1" t="shared" si="2408"/>
        <v>124126.738374623</v>
      </c>
      <c r="BM384" s="28">
        <f ca="1">BK384*'Ejercicio 3 - TIR'!$D$5</f>
        <v>23369.9379934003</v>
      </c>
      <c r="BN384" s="28">
        <f ca="1" t="shared" si="2409"/>
        <v>100756.800381222</v>
      </c>
      <c r="BO384" s="28">
        <f ca="1" t="shared" si="2410"/>
        <v>42580.7836644233</v>
      </c>
      <c r="BP384" s="28">
        <f ca="1" t="shared" si="2411"/>
        <v>-131468.009456091</v>
      </c>
      <c r="BQ384" s="28">
        <f ca="1" t="shared" ref="BQ384:BT384" si="2848">BE384</f>
        <v>23972.5200461365</v>
      </c>
      <c r="BR384" s="28">
        <f ca="1" t="shared" si="2848"/>
        <v>21947.4077202684</v>
      </c>
      <c r="BS384" s="28">
        <f ca="1" t="shared" si="2848"/>
        <v>24161.3186084399</v>
      </c>
      <c r="BT384" s="28">
        <f ca="1" t="shared" si="2848"/>
        <v>21096.2885397582</v>
      </c>
      <c r="BU384" s="28">
        <f ca="1" t="shared" si="2413"/>
        <v>63762.865471317</v>
      </c>
      <c r="BV384" s="30">
        <f ca="1" t="shared" si="2414"/>
        <v>4.87217269818556</v>
      </c>
    </row>
    <row r="385" ht="15" customHeight="1" spans="1:74">
      <c r="A385" s="26">
        <v>384</v>
      </c>
      <c r="B385" s="27">
        <f ca="1" t="shared" ref="B385:F385" si="2849">RAND()</f>
        <v>0.00699717690412882</v>
      </c>
      <c r="C385" s="28">
        <f ca="1">IF(B385&lt;=('Ejercicio 3 - TIR'!$D$13-'Ejercicio 3 - TIR'!$C$13)/('Ejercicio 3 - TIR'!$E$13-'Ejercicio 3 - TIR'!$C$13),'Ejercicio 3 - TIR'!$C$13+SQRT(('Ejercicio 3 - TIR'!$E$13-'Ejercicio 3 - TIR'!$C$13)*('Ejercicio 3 - TIR'!$D$13-'Ejercicio 3 - TIR'!$C$13)*B385),'Ejercicio 3 - TIR'!$E$13-SQRT(('Ejercicio 3 - TIR'!$E$13-'Ejercicio 3 - TIR'!$C$13)*('Ejercicio 3 - TIR'!$E$13-'Ejercicio 3 - TIR'!$D$13)*(1-B385)))</f>
        <v>61672.9825945453</v>
      </c>
      <c r="D385" s="27">
        <f ca="1" t="shared" si="2849"/>
        <v>0.682019748202955</v>
      </c>
      <c r="E385" s="28">
        <f ca="1">IF(D385&lt;=('Ejercicio 3 - TIR'!$D$14-'Ejercicio 3 - TIR'!$C$14)/('Ejercicio 3 - TIR'!$E$14-'Ejercicio 3 - TIR'!$C$14),'Ejercicio 3 - TIR'!$C$14+SQRT(('Ejercicio 3 - TIR'!$E$14-'Ejercicio 3 - TIR'!$C$14)*('Ejercicio 3 - TIR'!$D$14-'Ejercicio 3 - TIR'!$C$14)*D385),'Ejercicio 3 - TIR'!$E$14-SQRT(('Ejercicio 3 - TIR'!$E$14-'Ejercicio 3 - TIR'!$C$14)*('Ejercicio 3 - TIR'!$E$14-'Ejercicio 3 - TIR'!$D$14)*(1-D385)))</f>
        <v>33093.6957951769</v>
      </c>
      <c r="F385" s="27">
        <f ca="1" t="shared" si="2849"/>
        <v>0.775724497834547</v>
      </c>
      <c r="G385" s="28">
        <f ca="1">IF(F385&lt;=('Ejercicio 3 - TIR'!$D$18-'Ejercicio 3 - TIR'!$C$18)/('Ejercicio 3 - TIR'!$E$18-'Ejercicio 3 - TIR'!$C$18),'Ejercicio 3 - TIR'!$C$18+SQRT(('Ejercicio 3 - TIR'!$E$18-'Ejercicio 3 - TIR'!$C$18)*('Ejercicio 3 - TIR'!$D$18-'Ejercicio 3 - TIR'!$C$18)*F385),'Ejercicio 3 - TIR'!$E$18-SQRT(('Ejercicio 3 - TIR'!$E$18-'Ejercicio 3 - TIR'!$C$18)*('Ejercicio 3 - TIR'!$E$18-'Ejercicio 3 - TIR'!$D$18)*(1-F385)))</f>
        <v>40898.6998814511</v>
      </c>
      <c r="H385" s="27">
        <f ca="1" t="shared" ref="H385:L385" si="2850">RAND()</f>
        <v>0.950609614137498</v>
      </c>
      <c r="I385" s="28">
        <f ca="1">IF(H385&lt;=('Ejercicio 3 - TIR'!$D$18-'Ejercicio 3 - TIR'!$C$18)/('Ejercicio 3 - TIR'!$E$18-'Ejercicio 3 - TIR'!$C$18),'Ejercicio 3 - TIR'!$C$18+SQRT(('Ejercicio 3 - TIR'!$E$18-'Ejercicio 3 - TIR'!$C$18)*('Ejercicio 3 - TIR'!$D$18-'Ejercicio 3 - TIR'!$C$18)*H385),'Ejercicio 3 - TIR'!$E$18-SQRT(('Ejercicio 3 - TIR'!$E$18-'Ejercicio 3 - TIR'!$C$18)*('Ejercicio 3 - TIR'!$E$18-'Ejercicio 3 - TIR'!$D$18)*(1-H385)))</f>
        <v>43075.3496578112</v>
      </c>
      <c r="J385" s="27">
        <f ca="1" t="shared" si="2850"/>
        <v>0.689033598671246</v>
      </c>
      <c r="K385" s="28">
        <f ca="1">IF(J385&lt;=('Ejercicio 3 - TIR'!$D$18-'Ejercicio 3 - TIR'!$C$18)/('Ejercicio 3 - TIR'!$E$18-'Ejercicio 3 - TIR'!$C$18),'Ejercicio 3 - TIR'!$C$18+SQRT(('Ejercicio 3 - TIR'!$E$18-'Ejercicio 3 - TIR'!$C$18)*('Ejercicio 3 - TIR'!$D$18-'Ejercicio 3 - TIR'!$C$18)*J385),'Ejercicio 3 - TIR'!$E$18-SQRT(('Ejercicio 3 - TIR'!$E$18-'Ejercicio 3 - TIR'!$C$18)*('Ejercicio 3 - TIR'!$E$18-'Ejercicio 3 - TIR'!$D$18)*(1-J385)))</f>
        <v>40170.6646316852</v>
      </c>
      <c r="L385" s="27">
        <f ca="1" t="shared" si="2850"/>
        <v>0.465224880823668</v>
      </c>
      <c r="M385" s="28">
        <f ca="1">IF(L385&lt;=('Ejercicio 3 - TIR'!$D$18-'Ejercicio 3 - TIR'!$C$18)/('Ejercicio 3 - TIR'!$E$18-'Ejercicio 3 - TIR'!$C$18),'Ejercicio 3 - TIR'!$C$18+SQRT(('Ejercicio 3 - TIR'!$E$18-'Ejercicio 3 - TIR'!$C$18)*('Ejercicio 3 - TIR'!$D$18-'Ejercicio 3 - TIR'!$C$18)*L385),'Ejercicio 3 - TIR'!$E$18-SQRT(('Ejercicio 3 - TIR'!$E$18-'Ejercicio 3 - TIR'!$C$18)*('Ejercicio 3 - TIR'!$E$18-'Ejercicio 3 - TIR'!$D$18)*(1-L385)))</f>
        <v>38353.6657895531</v>
      </c>
      <c r="N385" s="27">
        <f ca="1" t="shared" ref="N385:R385" si="2851">RAND()</f>
        <v>0.241599491723822</v>
      </c>
      <c r="O385" s="28">
        <f ca="1">IF(N385&lt;=('Ejercicio 3 - TIR'!$D$18-'Ejercicio 3 - TIR'!$C$18)/('Ejercicio 3 - TIR'!$E$18-'Ejercicio 3 - TIR'!$C$18),'Ejercicio 3 - TIR'!$C$18+SQRT(('Ejercicio 3 - TIR'!$E$18-'Ejercicio 3 - TIR'!$C$18)*('Ejercicio 3 - TIR'!$D$18-'Ejercicio 3 - TIR'!$C$18)*N385),'Ejercicio 3 - TIR'!$E$18-SQRT(('Ejercicio 3 - TIR'!$E$18-'Ejercicio 3 - TIR'!$C$18)*('Ejercicio 3 - TIR'!$E$18-'Ejercicio 3 - TIR'!$D$18)*(1-N385)))</f>
        <v>36019.9604449343</v>
      </c>
      <c r="P385" s="27">
        <f ca="1" t="shared" si="2851"/>
        <v>0.455005014729514</v>
      </c>
      <c r="Q385" s="29">
        <f ca="1">IF(P385&lt;=('Ejercicio 3 - TIR'!$D$22-'Ejercicio 3 - TIR'!$C$22)/('Ejercicio 3 - TIR'!$E$22-'Ejercicio 3 - TIR'!$C$22),'Ejercicio 3 - TIR'!$C$22+SQRT(('Ejercicio 3 - TIR'!$E$22-'Ejercicio 3 - TIR'!$C$22)*('Ejercicio 3 - TIR'!$D$22-'Ejercicio 3 - TIR'!$C$22)*P385),'Ejercicio 3 - TIR'!$E$22-SQRT(('Ejercicio 3 - TIR'!$E$22-'Ejercicio 3 - TIR'!$C$22)*('Ejercicio 3 - TIR'!$E$22-'Ejercicio 3 - TIR'!$D$22)*(1-P385)))</f>
        <v>0.148618333748021</v>
      </c>
      <c r="R385" s="27">
        <f ca="1" t="shared" si="2851"/>
        <v>0.449327739836124</v>
      </c>
      <c r="S385" s="29">
        <f ca="1">IF(R385&lt;=('Ejercicio 3 - TIR'!$D$23-'Ejercicio 3 - TIR'!$C$23)/('Ejercicio 3 - TIR'!$E$23-'Ejercicio 3 - TIR'!$C$23),'Ejercicio 3 - TIR'!$C$23+SQRT(('Ejercicio 3 - TIR'!$E$23-'Ejercicio 3 - TIR'!$C$23)*('Ejercicio 3 - TIR'!$D$23-'Ejercicio 3 - TIR'!$C$23)*R385),'Ejercicio 3 - TIR'!$E$23-SQRT(('Ejercicio 3 - TIR'!$E$23-'Ejercicio 3 - TIR'!$C$23)*('Ejercicio 3 - TIR'!$E$23-'Ejercicio 3 - TIR'!$D$23)*(1-R385)))</f>
        <v>0.148439232262933</v>
      </c>
      <c r="T385" s="27">
        <f ca="1" t="shared" ref="T385:X385" si="2852">RAND()</f>
        <v>0.616770086915409</v>
      </c>
      <c r="U385" s="29">
        <f ca="1">IF(T385&lt;=('Ejercicio 3 - TIR'!$D$24-'Ejercicio 3 - TIR'!$C$24)/('Ejercicio 3 - TIR'!$E$24-'Ejercicio 3 - TIR'!$C$24),'Ejercicio 3 - TIR'!$C$24+SQRT(('Ejercicio 3 - TIR'!$E$24-'Ejercicio 3 - TIR'!$C$24)*('Ejercicio 3 - TIR'!$D$24-'Ejercicio 3 - TIR'!$C$24)*T385),'Ejercicio 3 - TIR'!$E$24-SQRT(('Ejercicio 3 - TIR'!$E$24-'Ejercicio 3 - TIR'!$C$24)*('Ejercicio 3 - TIR'!$E$24-'Ejercicio 3 - TIR'!$D$24)*(1-T385)))</f>
        <v>0.187242653394439</v>
      </c>
      <c r="V385" s="27">
        <f ca="1" t="shared" si="2852"/>
        <v>0.142687115494923</v>
      </c>
      <c r="W385" s="29">
        <f ca="1">IF(V385&lt;=('Ejercicio 3 - TIR'!$D$25-'Ejercicio 3 - TIR'!$C$25)/('Ejercicio 3 - TIR'!$E$25-'Ejercicio 3 - TIR'!$C$25),'Ejercicio 3 - TIR'!$C$25+SQRT(('Ejercicio 3 - TIR'!$E$25-'Ejercicio 3 - TIR'!$C$25)*('Ejercicio 3 - TIR'!$D$25-'Ejercicio 3 - TIR'!$C$25)*V385),'Ejercicio 3 - TIR'!$E$25-SQRT(('Ejercicio 3 - TIR'!$E$25-'Ejercicio 3 - TIR'!$C$25)*('Ejercicio 3 - TIR'!$E$25-'Ejercicio 3 - TIR'!$D$25)*(1-V385)))</f>
        <v>0.194133717193042</v>
      </c>
      <c r="X385" s="27">
        <f ca="1" t="shared" si="2852"/>
        <v>0.0139141222031427</v>
      </c>
      <c r="Y385" s="29">
        <f ca="1">IF(X385&lt;=('Ejercicio 3 - TIR'!$D$26-'Ejercicio 3 - TIR'!$C$26)/('Ejercicio 3 - TIR'!$E$26-'Ejercicio 3 - TIR'!$C$26),'Ejercicio 3 - TIR'!$C$26+SQRT(('Ejercicio 3 - TIR'!$E$26-'Ejercicio 3 - TIR'!$C$26)*('Ejercicio 3 - TIR'!$D$26-'Ejercicio 3 - TIR'!$C$26)*X385),'Ejercicio 3 - TIR'!$E$26-SQRT(('Ejercicio 3 - TIR'!$E$26-'Ejercicio 3 - TIR'!$C$26)*('Ejercicio 3 - TIR'!$E$26-'Ejercicio 3 - TIR'!$D$26)*(1-X385)))</f>
        <v>0.196129284619634</v>
      </c>
      <c r="Z385" s="27">
        <f ca="1" t="shared" si="2384"/>
        <v>1.14861833374802</v>
      </c>
      <c r="AA385" s="27">
        <f ca="1" t="shared" si="2385"/>
        <v>1.31911835737271</v>
      </c>
      <c r="AB385" s="27">
        <f ca="1" t="shared" si="2386"/>
        <v>1.56611357874849</v>
      </c>
      <c r="AC385" s="27">
        <f ca="1" t="shared" si="2387"/>
        <v>1.87014902933743</v>
      </c>
      <c r="AD385" s="27">
        <f ca="1" t="shared" si="2388"/>
        <v>2.23694002059348</v>
      </c>
      <c r="AE385" s="26">
        <f ca="1" t="shared" si="2389"/>
        <v>4918.32992664309</v>
      </c>
      <c r="AF385" s="26">
        <f ca="1" t="shared" si="2390"/>
        <v>5648.4030449698</v>
      </c>
      <c r="AG385" s="26">
        <f ca="1" t="shared" si="2391"/>
        <v>6706.02501855117</v>
      </c>
      <c r="AH385" s="26">
        <f ca="1" t="shared" si="2392"/>
        <v>8007.89058299205</v>
      </c>
      <c r="AI385" s="26">
        <f ca="1" t="shared" si="2393"/>
        <v>9578.47243434658</v>
      </c>
      <c r="AJ385" s="28">
        <f ca="1" t="shared" si="2394"/>
        <v>46976.9965102928</v>
      </c>
      <c r="AK385" s="28">
        <f ca="1" t="shared" si="2395"/>
        <v>56821.4844838668</v>
      </c>
      <c r="AL385" s="28">
        <f ca="1" t="shared" si="2396"/>
        <v>62911.8233470337</v>
      </c>
      <c r="AM385" s="28">
        <f ca="1" t="shared" si="2397"/>
        <v>71727.0708478649</v>
      </c>
      <c r="AN385" s="28">
        <f ca="1" t="shared" si="2398"/>
        <v>80574.4910594676</v>
      </c>
      <c r="AO385" s="28">
        <f ca="1">C385/'Ejercicio 3 - TIR'!$D$7</f>
        <v>12334.5965189091</v>
      </c>
      <c r="AP385" s="28">
        <f ca="1" t="shared" si="2399"/>
        <v>34642.3999913837</v>
      </c>
      <c r="AQ385" s="28">
        <f ca="1" t="shared" si="2400"/>
        <v>44486.8879649578</v>
      </c>
      <c r="AR385" s="28">
        <f ca="1" t="shared" si="2401"/>
        <v>50577.2268281246</v>
      </c>
      <c r="AS385" s="28">
        <f ca="1" t="shared" si="2402"/>
        <v>59392.4743289558</v>
      </c>
      <c r="AT385" s="28">
        <f ca="1" t="shared" si="2403"/>
        <v>68239.8945405586</v>
      </c>
      <c r="AU385" s="28">
        <f ca="1">AP385*'Ejercicio 3 - TIR'!$D$5</f>
        <v>17321.1999956919</v>
      </c>
      <c r="AV385" s="28">
        <f ca="1">AQ385*'Ejercicio 3 - TIR'!$D$5</f>
        <v>22243.4439824789</v>
      </c>
      <c r="AW385" s="28">
        <f ca="1">AR385*'Ejercicio 3 - TIR'!$D$5</f>
        <v>25288.6134140623</v>
      </c>
      <c r="AX385" s="28">
        <f ca="1">AS385*'Ejercicio 3 - TIR'!$D$5</f>
        <v>29696.2371644779</v>
      </c>
      <c r="AY385" s="28">
        <f ca="1">AT385*'Ejercicio 3 - TIR'!$D$5</f>
        <v>34119.9472702793</v>
      </c>
      <c r="AZ385" s="28">
        <f ca="1" t="shared" ref="AZ385:BD385" si="2853">AJ385-AU385-AE385</f>
        <v>24737.4665879578</v>
      </c>
      <c r="BA385" s="28">
        <f ca="1" t="shared" si="2853"/>
        <v>28929.6374564181</v>
      </c>
      <c r="BB385" s="28">
        <f ca="1" t="shared" si="2853"/>
        <v>30917.1849144202</v>
      </c>
      <c r="BC385" s="28">
        <f ca="1" t="shared" si="2853"/>
        <v>34022.9431003949</v>
      </c>
      <c r="BD385" s="28">
        <f ca="1" t="shared" si="2853"/>
        <v>36876.0713548418</v>
      </c>
      <c r="BE385" s="28">
        <f ca="1" t="shared" ref="BE385:BI385" si="2854">AZ385/Z385</f>
        <v>21536.7157750632</v>
      </c>
      <c r="BF385" s="28">
        <f ca="1" t="shared" si="2854"/>
        <v>21931.0399970761</v>
      </c>
      <c r="BG385" s="28">
        <f ca="1" t="shared" si="2854"/>
        <v>19741.34273143</v>
      </c>
      <c r="BH385" s="28">
        <f ca="1" t="shared" si="2854"/>
        <v>18192.637360269</v>
      </c>
      <c r="BI385" s="28">
        <f ca="1" t="shared" si="2854"/>
        <v>16485.051461084</v>
      </c>
      <c r="BJ385" s="28">
        <f ca="1" t="shared" si="2406"/>
        <v>74028.6125535775</v>
      </c>
      <c r="BK385" s="28">
        <f ca="1" t="shared" si="2407"/>
        <v>27591.7525910207</v>
      </c>
      <c r="BL385" s="28">
        <f ca="1" t="shared" si="2408"/>
        <v>101620.365144598</v>
      </c>
      <c r="BM385" s="28">
        <f ca="1">BK385*'Ejercicio 3 - TIR'!$D$5</f>
        <v>13795.8762955104</v>
      </c>
      <c r="BN385" s="28">
        <f ca="1" t="shared" si="2409"/>
        <v>87824.4888490878</v>
      </c>
      <c r="BO385" s="28">
        <f ca="1" t="shared" si="2410"/>
        <v>39260.9940546315</v>
      </c>
      <c r="BP385" s="28">
        <f ca="1" t="shared" si="2411"/>
        <v>-94766.6783897222</v>
      </c>
      <c r="BQ385" s="28">
        <f ca="1" t="shared" ref="BQ385:BT385" si="2855">BE385</f>
        <v>21536.7157750632</v>
      </c>
      <c r="BR385" s="28">
        <f ca="1" t="shared" si="2855"/>
        <v>21931.0399970761</v>
      </c>
      <c r="BS385" s="28">
        <f ca="1" t="shared" si="2855"/>
        <v>19741.34273143</v>
      </c>
      <c r="BT385" s="28">
        <f ca="1" t="shared" si="2855"/>
        <v>18192.637360269</v>
      </c>
      <c r="BU385" s="28">
        <f ca="1" t="shared" si="2413"/>
        <v>55746.0455157154</v>
      </c>
      <c r="BV385" s="30">
        <f ca="1" t="shared" si="2414"/>
        <v>11.7006814817001</v>
      </c>
    </row>
    <row r="386" ht="15" customHeight="1" spans="1:74">
      <c r="A386" s="26">
        <v>385</v>
      </c>
      <c r="B386" s="27">
        <f ca="1" t="shared" ref="B386:F386" si="2856">RAND()</f>
        <v>0.92527890082431</v>
      </c>
      <c r="C386" s="28">
        <f ca="1">IF(B386&lt;=('Ejercicio 3 - TIR'!$D$13-'Ejercicio 3 - TIR'!$C$13)/('Ejercicio 3 - TIR'!$E$13-'Ejercicio 3 - TIR'!$C$13),'Ejercicio 3 - TIR'!$C$13+SQRT(('Ejercicio 3 - TIR'!$E$13-'Ejercicio 3 - TIR'!$C$13)*('Ejercicio 3 - TIR'!$D$13-'Ejercicio 3 - TIR'!$C$13)*B386),'Ejercicio 3 - TIR'!$E$13-SQRT(('Ejercicio 3 - TIR'!$E$13-'Ejercicio 3 - TIR'!$C$13)*('Ejercicio 3 - TIR'!$E$13-'Ejercicio 3 - TIR'!$D$13)*(1-B386)))</f>
        <v>90530.822685638</v>
      </c>
      <c r="D386" s="27">
        <f ca="1" t="shared" si="2856"/>
        <v>0.535551590634794</v>
      </c>
      <c r="E386" s="28">
        <f ca="1">IF(D386&lt;=('Ejercicio 3 - TIR'!$D$14-'Ejercicio 3 - TIR'!$C$14)/('Ejercicio 3 - TIR'!$E$14-'Ejercicio 3 - TIR'!$C$14),'Ejercicio 3 - TIR'!$C$14+SQRT(('Ejercicio 3 - TIR'!$E$14-'Ejercicio 3 - TIR'!$C$14)*('Ejercicio 3 - TIR'!$D$14-'Ejercicio 3 - TIR'!$C$14)*D386),'Ejercicio 3 - TIR'!$E$14-SQRT(('Ejercicio 3 - TIR'!$E$14-'Ejercicio 3 - TIR'!$C$14)*('Ejercicio 3 - TIR'!$E$14-'Ejercicio 3 - TIR'!$D$14)*(1-D386)))</f>
        <v>31653.3083557148</v>
      </c>
      <c r="F386" s="27">
        <f ca="1" t="shared" si="2856"/>
        <v>0.630558916301426</v>
      </c>
      <c r="G386" s="28">
        <f ca="1">IF(F386&lt;=('Ejercicio 3 - TIR'!$D$18-'Ejercicio 3 - TIR'!$C$18)/('Ejercicio 3 - TIR'!$E$18-'Ejercicio 3 - TIR'!$C$18),'Ejercicio 3 - TIR'!$C$18+SQRT(('Ejercicio 3 - TIR'!$E$18-'Ejercicio 3 - TIR'!$C$18)*('Ejercicio 3 - TIR'!$D$18-'Ejercicio 3 - TIR'!$C$18)*F386),'Ejercicio 3 - TIR'!$E$18-SQRT(('Ejercicio 3 - TIR'!$E$18-'Ejercicio 3 - TIR'!$C$18)*('Ejercicio 3 - TIR'!$E$18-'Ejercicio 3 - TIR'!$D$18)*(1-F386)))</f>
        <v>39725.4222245214</v>
      </c>
      <c r="H386" s="27">
        <f ca="1" t="shared" ref="H386:L386" si="2857">RAND()</f>
        <v>0.494495902156355</v>
      </c>
      <c r="I386" s="28">
        <f ca="1">IF(H386&lt;=('Ejercicio 3 - TIR'!$D$18-'Ejercicio 3 - TIR'!$C$18)/('Ejercicio 3 - TIR'!$E$18-'Ejercicio 3 - TIR'!$C$18),'Ejercicio 3 - TIR'!$C$18+SQRT(('Ejercicio 3 - TIR'!$E$18-'Ejercicio 3 - TIR'!$C$18)*('Ejercicio 3 - TIR'!$D$18-'Ejercicio 3 - TIR'!$C$18)*H386),'Ejercicio 3 - TIR'!$E$18-SQRT(('Ejercicio 3 - TIR'!$E$18-'Ejercicio 3 - TIR'!$C$18)*('Ejercicio 3 - TIR'!$E$18-'Ejercicio 3 - TIR'!$D$18)*(1-H386)))</f>
        <v>38612.4552436255</v>
      </c>
      <c r="J386" s="27">
        <f ca="1" t="shared" si="2857"/>
        <v>0.802007955699872</v>
      </c>
      <c r="K386" s="28">
        <f ca="1">IF(J386&lt;=('Ejercicio 3 - TIR'!$D$18-'Ejercicio 3 - TIR'!$C$18)/('Ejercicio 3 - TIR'!$E$18-'Ejercicio 3 - TIR'!$C$18),'Ejercicio 3 - TIR'!$C$18+SQRT(('Ejercicio 3 - TIR'!$E$18-'Ejercicio 3 - TIR'!$C$18)*('Ejercicio 3 - TIR'!$D$18-'Ejercicio 3 - TIR'!$C$18)*J386),'Ejercicio 3 - TIR'!$E$18-SQRT(('Ejercicio 3 - TIR'!$E$18-'Ejercicio 3 - TIR'!$C$18)*('Ejercicio 3 - TIR'!$E$18-'Ejercicio 3 - TIR'!$D$18)*(1-J386)))</f>
        <v>41146.5076459775</v>
      </c>
      <c r="L386" s="27">
        <f ca="1" t="shared" si="2857"/>
        <v>0.540051238522719</v>
      </c>
      <c r="M386" s="28">
        <f ca="1">IF(L386&lt;=('Ejercicio 3 - TIR'!$D$18-'Ejercicio 3 - TIR'!$C$18)/('Ejercicio 3 - TIR'!$E$18-'Ejercicio 3 - TIR'!$C$18),'Ejercicio 3 - TIR'!$C$18+SQRT(('Ejercicio 3 - TIR'!$E$18-'Ejercicio 3 - TIR'!$C$18)*('Ejercicio 3 - TIR'!$D$18-'Ejercicio 3 - TIR'!$C$18)*L386),'Ejercicio 3 - TIR'!$E$18-SQRT(('Ejercicio 3 - TIR'!$E$18-'Ejercicio 3 - TIR'!$C$18)*('Ejercicio 3 - TIR'!$E$18-'Ejercicio 3 - TIR'!$D$18)*(1-L386)))</f>
        <v>39000.426977561</v>
      </c>
      <c r="N386" s="27">
        <f ca="1" t="shared" ref="N386:R386" si="2858">RAND()</f>
        <v>0.947879926118886</v>
      </c>
      <c r="O386" s="28">
        <f ca="1">IF(N386&lt;=('Ejercicio 3 - TIR'!$D$18-'Ejercicio 3 - TIR'!$C$18)/('Ejercicio 3 - TIR'!$E$18-'Ejercicio 3 - TIR'!$C$18),'Ejercicio 3 - TIR'!$C$18+SQRT(('Ejercicio 3 - TIR'!$E$18-'Ejercicio 3 - TIR'!$C$18)*('Ejercicio 3 - TIR'!$D$18-'Ejercicio 3 - TIR'!$C$18)*N386),'Ejercicio 3 - TIR'!$E$18-SQRT(('Ejercicio 3 - TIR'!$E$18-'Ejercicio 3 - TIR'!$C$18)*('Ejercicio 3 - TIR'!$E$18-'Ejercicio 3 - TIR'!$D$18)*(1-N386)))</f>
        <v>43022.8794824079</v>
      </c>
      <c r="P386" s="27">
        <f ca="1" t="shared" si="2858"/>
        <v>0.89497050018923</v>
      </c>
      <c r="Q386" s="29">
        <f ca="1">IF(P386&lt;=('Ejercicio 3 - TIR'!$D$22-'Ejercicio 3 - TIR'!$C$22)/('Ejercicio 3 - TIR'!$E$22-'Ejercicio 3 - TIR'!$C$22),'Ejercicio 3 - TIR'!$C$22+SQRT(('Ejercicio 3 - TIR'!$E$22-'Ejercicio 3 - TIR'!$C$22)*('Ejercicio 3 - TIR'!$D$22-'Ejercicio 3 - TIR'!$C$22)*P386),'Ejercicio 3 - TIR'!$E$22-SQRT(('Ejercicio 3 - TIR'!$E$22-'Ejercicio 3 - TIR'!$C$22)*('Ejercicio 3 - TIR'!$E$22-'Ejercicio 3 - TIR'!$D$22)*(1-P386)))</f>
        <v>0.166250341834817</v>
      </c>
      <c r="R386" s="27">
        <f ca="1" t="shared" si="2858"/>
        <v>0.461138526647599</v>
      </c>
      <c r="S386" s="29">
        <f ca="1">IF(R386&lt;=('Ejercicio 3 - TIR'!$D$23-'Ejercicio 3 - TIR'!$C$23)/('Ejercicio 3 - TIR'!$E$23-'Ejercicio 3 - TIR'!$C$23),'Ejercicio 3 - TIR'!$C$23+SQRT(('Ejercicio 3 - TIR'!$E$23-'Ejercicio 3 - TIR'!$C$23)*('Ejercicio 3 - TIR'!$D$23-'Ejercicio 3 - TIR'!$C$23)*R386),'Ejercicio 3 - TIR'!$E$23-SQRT(('Ejercicio 3 - TIR'!$E$23-'Ejercicio 3 - TIR'!$C$23)*('Ejercicio 3 - TIR'!$E$23-'Ejercicio 3 - TIR'!$D$23)*(1-R386)))</f>
        <v>0.148810577015493</v>
      </c>
      <c r="T386" s="27">
        <f ca="1" t="shared" ref="T386:X386" si="2859">RAND()</f>
        <v>0.0892045390228853</v>
      </c>
      <c r="U386" s="29">
        <f ca="1">IF(T386&lt;=('Ejercicio 3 - TIR'!$D$24-'Ejercicio 3 - TIR'!$C$24)/('Ejercicio 3 - TIR'!$E$24-'Ejercicio 3 - TIR'!$C$24),'Ejercicio 3 - TIR'!$C$24+SQRT(('Ejercicio 3 - TIR'!$E$24-'Ejercicio 3 - TIR'!$C$24)*('Ejercicio 3 - TIR'!$D$24-'Ejercicio 3 - TIR'!$C$24)*T386),'Ejercicio 3 - TIR'!$E$24-SQRT(('Ejercicio 3 - TIR'!$E$24-'Ejercicio 3 - TIR'!$C$24)*('Ejercicio 3 - TIR'!$E$24-'Ejercicio 3 - TIR'!$D$24)*(1-T386)))</f>
        <v>0.16368683790903</v>
      </c>
      <c r="V386" s="27">
        <f ca="1" t="shared" si="2859"/>
        <v>0.525882366533582</v>
      </c>
      <c r="W386" s="29">
        <f ca="1">IF(V386&lt;=('Ejercicio 3 - TIR'!$D$25-'Ejercicio 3 - TIR'!$C$25)/('Ejercicio 3 - TIR'!$E$25-'Ejercicio 3 - TIR'!$C$25),'Ejercicio 3 - TIR'!$C$25+SQRT(('Ejercicio 3 - TIR'!$E$25-'Ejercicio 3 - TIR'!$C$25)*('Ejercicio 3 - TIR'!$D$25-'Ejercicio 3 - TIR'!$C$25)*V386),'Ejercicio 3 - TIR'!$E$25-SQRT(('Ejercicio 3 - TIR'!$E$25-'Ejercicio 3 - TIR'!$C$25)*('Ejercicio 3 - TIR'!$E$25-'Ejercicio 3 - TIR'!$D$25)*(1-V386)))</f>
        <v>0.209264122482356</v>
      </c>
      <c r="X386" s="27">
        <f ca="1" t="shared" si="2859"/>
        <v>0.302814355563806</v>
      </c>
      <c r="Y386" s="29">
        <f ca="1">IF(X386&lt;=('Ejercicio 3 - TIR'!$D$26-'Ejercicio 3 - TIR'!$C$26)/('Ejercicio 3 - TIR'!$E$26-'Ejercicio 3 - TIR'!$C$26),'Ejercicio 3 - TIR'!$C$26+SQRT(('Ejercicio 3 - TIR'!$E$26-'Ejercicio 3 - TIR'!$C$26)*('Ejercicio 3 - TIR'!$D$26-'Ejercicio 3 - TIR'!$C$26)*X386),'Ejercicio 3 - TIR'!$E$26-SQRT(('Ejercicio 3 - TIR'!$E$26-'Ejercicio 3 - TIR'!$C$26)*('Ejercicio 3 - TIR'!$E$26-'Ejercicio 3 - TIR'!$D$26)*(1-X386)))</f>
        <v>0.218593683918346</v>
      </c>
      <c r="Z386" s="27">
        <f ca="1" t="shared" ref="Z386:Z449" si="2860">(1+Q386)</f>
        <v>1.16625034183482</v>
      </c>
      <c r="AA386" s="27">
        <f ca="1" t="shared" ref="AA386:AA449" si="2861">Z386*(1+S386)</f>
        <v>1.33980072814777</v>
      </c>
      <c r="AB386" s="27">
        <f ca="1" t="shared" ref="AB386:AB449" si="2862">AA386*(1+U386)</f>
        <v>1.5591084727665</v>
      </c>
      <c r="AC386" s="27">
        <f ca="1" t="shared" ref="AC386:AC449" si="2863">AB386*(1+W386)</f>
        <v>1.88537393917479</v>
      </c>
      <c r="AD386" s="27">
        <f ca="1" t="shared" ref="AD386:AD449" si="2864">AC386*(1+Y386)</f>
        <v>2.29750477410265</v>
      </c>
      <c r="AE386" s="26">
        <f ca="1" t="shared" ref="AE386:AE449" si="2865">E386*Q386</f>
        <v>5262.37333434045</v>
      </c>
      <c r="AF386" s="26">
        <f ca="1" t="shared" ref="AF386:AF449" si="2866">AE386*(1+S386)</f>
        <v>6045.4701466946</v>
      </c>
      <c r="AG386" s="26">
        <f ca="1" t="shared" ref="AG386:AG449" si="2867">AF386*(1+U386)</f>
        <v>7035.03403868047</v>
      </c>
      <c r="AH386" s="26">
        <f ca="1" t="shared" ref="AH386:AH449" si="2868">AG386*(1+W386)</f>
        <v>8507.21426341845</v>
      </c>
      <c r="AI386" s="26">
        <f ca="1" t="shared" ref="AI386:AI449" si="2869">AH386*(1+Y386)</f>
        <v>10366.8375691418</v>
      </c>
      <c r="AJ386" s="28">
        <f ca="1" t="shared" ref="AJ386:AJ449" si="2870">G386*Z386</f>
        <v>46329.7872488805</v>
      </c>
      <c r="AK386" s="28">
        <f ca="1" t="shared" ref="AK386:AK449" si="2871">I386*AA386</f>
        <v>51732.9956509828</v>
      </c>
      <c r="AL386" s="28">
        <f ca="1" t="shared" ref="AL386:AL449" si="2872">K386*AB386</f>
        <v>64151.868695595</v>
      </c>
      <c r="AM386" s="28">
        <f ca="1" t="shared" ref="AM386:AM449" si="2873">M386*AC386</f>
        <v>73530.3886401828</v>
      </c>
      <c r="AN386" s="28">
        <f ca="1" t="shared" ref="AN386:AN449" si="2874">O386*AD386</f>
        <v>98845.271006475</v>
      </c>
      <c r="AO386" s="28">
        <f ca="1">C386/'Ejercicio 3 - TIR'!$D$7</f>
        <v>18106.1645371276</v>
      </c>
      <c r="AP386" s="28">
        <f ca="1" t="shared" ref="AP386:AP449" si="2875">AJ386-AO386</f>
        <v>28223.6227117529</v>
      </c>
      <c r="AQ386" s="28">
        <f ca="1" t="shared" ref="AQ386:AQ449" si="2876">AK386-AO386</f>
        <v>33626.8311138552</v>
      </c>
      <c r="AR386" s="28">
        <f ca="1" t="shared" ref="AR386:AR449" si="2877">AL386-AO386</f>
        <v>46045.7041584675</v>
      </c>
      <c r="AS386" s="28">
        <f ca="1" t="shared" ref="AS386:AS449" si="2878">AM386-AO386</f>
        <v>55424.2241030552</v>
      </c>
      <c r="AT386" s="28">
        <f ca="1" t="shared" ref="AT386:AT449" si="2879">AN386-AO386</f>
        <v>80739.1064693474</v>
      </c>
      <c r="AU386" s="28">
        <f ca="1">AP386*'Ejercicio 3 - TIR'!$D$5</f>
        <v>14111.8113558764</v>
      </c>
      <c r="AV386" s="28">
        <f ca="1">AQ386*'Ejercicio 3 - TIR'!$D$5</f>
        <v>16813.4155569276</v>
      </c>
      <c r="AW386" s="28">
        <f ca="1">AR386*'Ejercicio 3 - TIR'!$D$5</f>
        <v>23022.8520792337</v>
      </c>
      <c r="AX386" s="28">
        <f ca="1">AS386*'Ejercicio 3 - TIR'!$D$5</f>
        <v>27712.1120515276</v>
      </c>
      <c r="AY386" s="28">
        <f ca="1">AT386*'Ejercicio 3 - TIR'!$D$5</f>
        <v>40369.5532346737</v>
      </c>
      <c r="AZ386" s="28">
        <f ca="1" t="shared" ref="AZ386:BD386" si="2880">AJ386-AU386-AE386</f>
        <v>26955.6025586636</v>
      </c>
      <c r="BA386" s="28">
        <f ca="1" t="shared" si="2880"/>
        <v>28874.1099473606</v>
      </c>
      <c r="BB386" s="28">
        <f ca="1" t="shared" si="2880"/>
        <v>34093.9825776808</v>
      </c>
      <c r="BC386" s="28">
        <f ca="1" t="shared" si="2880"/>
        <v>37311.0623252367</v>
      </c>
      <c r="BD386" s="28">
        <f ca="1" t="shared" si="2880"/>
        <v>48108.8802026595</v>
      </c>
      <c r="BE386" s="28">
        <f ca="1" t="shared" ref="BE386:BI386" si="2881">AZ386/Z386</f>
        <v>23113.0500817306</v>
      </c>
      <c r="BF386" s="28">
        <f ca="1" t="shared" si="2881"/>
        <v>21551.0481079362</v>
      </c>
      <c r="BG386" s="28">
        <f ca="1" t="shared" si="2881"/>
        <v>21867.614199533</v>
      </c>
      <c r="BH386" s="28">
        <f ca="1" t="shared" si="2881"/>
        <v>19789.7412019854</v>
      </c>
      <c r="BI386" s="28">
        <f ca="1" t="shared" si="2881"/>
        <v>20939.6214297094</v>
      </c>
      <c r="BJ386" s="28">
        <f ca="1" t="shared" ref="BJ386:BJ449" si="2882">E386*AD386</f>
        <v>72723.6270633978</v>
      </c>
      <c r="BK386" s="28">
        <f ca="1" t="shared" ref="BK386:BK449" si="2883">0.2*C386*AD386</f>
        <v>41598.9994647387</v>
      </c>
      <c r="BL386" s="28">
        <f ca="1" t="shared" ref="BL386:BL449" si="2884">BJ386+BK386</f>
        <v>114322.626528137</v>
      </c>
      <c r="BM386" s="28">
        <f ca="1">BK386*'Ejercicio 3 - TIR'!$D$5</f>
        <v>20799.4997323693</v>
      </c>
      <c r="BN386" s="28">
        <f ca="1" t="shared" ref="BN386:BN449" si="2885">BL386-BM386</f>
        <v>93523.1267957672</v>
      </c>
      <c r="BO386" s="28">
        <f ca="1" t="shared" ref="BO386:BO449" si="2886">BN386/AD386</f>
        <v>40706.3906242786</v>
      </c>
      <c r="BP386" s="28">
        <f ca="1" t="shared" ref="BP386:BP449" si="2887">-(C386+E386)</f>
        <v>-122184.131041353</v>
      </c>
      <c r="BQ386" s="28">
        <f ca="1" t="shared" ref="BQ386:BT386" si="2888">BE386</f>
        <v>23113.0500817306</v>
      </c>
      <c r="BR386" s="28">
        <f ca="1" t="shared" si="2888"/>
        <v>21551.0481079362</v>
      </c>
      <c r="BS386" s="28">
        <f ca="1" t="shared" si="2888"/>
        <v>21867.614199533</v>
      </c>
      <c r="BT386" s="28">
        <f ca="1" t="shared" si="2888"/>
        <v>19789.7412019854</v>
      </c>
      <c r="BU386" s="28">
        <f ca="1" t="shared" ref="BU386:BU449" si="2889">BI386+BO386</f>
        <v>61646.012053988</v>
      </c>
      <c r="BV386" s="30">
        <f ca="1" t="shared" ref="BV386:BV449" si="2890">IFERROR(IRR(BP386:BU386,0.1),NA())*100</f>
        <v>5.71693066155756</v>
      </c>
    </row>
    <row r="387" ht="15" customHeight="1" spans="1:74">
      <c r="A387" s="26">
        <v>386</v>
      </c>
      <c r="B387" s="27">
        <f ca="1" t="shared" ref="B387:F387" si="2891">RAND()</f>
        <v>0.761107199175583</v>
      </c>
      <c r="C387" s="28">
        <f ca="1">IF(B387&lt;=('Ejercicio 3 - TIR'!$D$13-'Ejercicio 3 - TIR'!$C$13)/('Ejercicio 3 - TIR'!$E$13-'Ejercicio 3 - TIR'!$C$13),'Ejercicio 3 - TIR'!$C$13+SQRT(('Ejercicio 3 - TIR'!$E$13-'Ejercicio 3 - TIR'!$C$13)*('Ejercicio 3 - TIR'!$D$13-'Ejercicio 3 - TIR'!$C$13)*B387),'Ejercicio 3 - TIR'!$E$13-SQRT(('Ejercicio 3 - TIR'!$E$13-'Ejercicio 3 - TIR'!$C$13)*('Ejercicio 3 - TIR'!$E$13-'Ejercicio 3 - TIR'!$D$13)*(1-B387)))</f>
        <v>83068.6279058872</v>
      </c>
      <c r="D387" s="27">
        <f ca="1" t="shared" si="2891"/>
        <v>0.734339758460864</v>
      </c>
      <c r="E387" s="28">
        <f ca="1">IF(D387&lt;=('Ejercicio 3 - TIR'!$D$14-'Ejercicio 3 - TIR'!$C$14)/('Ejercicio 3 - TIR'!$E$14-'Ejercicio 3 - TIR'!$C$14),'Ejercicio 3 - TIR'!$C$14+SQRT(('Ejercicio 3 - TIR'!$E$14-'Ejercicio 3 - TIR'!$C$14)*('Ejercicio 3 - TIR'!$D$14-'Ejercicio 3 - TIR'!$C$14)*D387),'Ejercicio 3 - TIR'!$E$14-SQRT(('Ejercicio 3 - TIR'!$E$14-'Ejercicio 3 - TIR'!$C$14)*('Ejercicio 3 - TIR'!$E$14-'Ejercicio 3 - TIR'!$D$14)*(1-D387)))</f>
        <v>33687.3906955309</v>
      </c>
      <c r="F387" s="27">
        <f ca="1" t="shared" si="2891"/>
        <v>0.989539492931952</v>
      </c>
      <c r="G387" s="28">
        <f ca="1">IF(F387&lt;=('Ejercicio 3 - TIR'!$D$18-'Ejercicio 3 - TIR'!$C$18)/('Ejercicio 3 - TIR'!$E$18-'Ejercicio 3 - TIR'!$C$18),'Ejercicio 3 - TIR'!$C$18+SQRT(('Ejercicio 3 - TIR'!$E$18-'Ejercicio 3 - TIR'!$C$18)*('Ejercicio 3 - TIR'!$D$18-'Ejercicio 3 - TIR'!$C$18)*F387),'Ejercicio 3 - TIR'!$E$18-SQRT(('Ejercicio 3 - TIR'!$E$18-'Ejercicio 3 - TIR'!$C$18)*('Ejercicio 3 - TIR'!$E$18-'Ejercicio 3 - TIR'!$D$18)*(1-F387)))</f>
        <v>44114.2584857287</v>
      </c>
      <c r="H387" s="27">
        <f ca="1" t="shared" ref="H387:L387" si="2892">RAND()</f>
        <v>0.439707315340311</v>
      </c>
      <c r="I387" s="28">
        <f ca="1">IF(H387&lt;=('Ejercicio 3 - TIR'!$D$18-'Ejercicio 3 - TIR'!$C$18)/('Ejercicio 3 - TIR'!$E$18-'Ejercicio 3 - TIR'!$C$18),'Ejercicio 3 - TIR'!$C$18+SQRT(('Ejercicio 3 - TIR'!$E$18-'Ejercicio 3 - TIR'!$C$18)*('Ejercicio 3 - TIR'!$D$18-'Ejercicio 3 - TIR'!$C$18)*H387),'Ejercicio 3 - TIR'!$E$18-SQRT(('Ejercicio 3 - TIR'!$E$18-'Ejercicio 3 - TIR'!$C$18)*('Ejercicio 3 - TIR'!$E$18-'Ejercicio 3 - TIR'!$D$18)*(1-H387)))</f>
        <v>38121.3359308088</v>
      </c>
      <c r="J387" s="27">
        <f ca="1" t="shared" si="2892"/>
        <v>0.634914853963929</v>
      </c>
      <c r="K387" s="28">
        <f ca="1">IF(J387&lt;=('Ejercicio 3 - TIR'!$D$18-'Ejercicio 3 - TIR'!$C$18)/('Ejercicio 3 - TIR'!$E$18-'Ejercicio 3 - TIR'!$C$18),'Ejercicio 3 - TIR'!$C$18+SQRT(('Ejercicio 3 - TIR'!$E$18-'Ejercicio 3 - TIR'!$C$18)*('Ejercicio 3 - TIR'!$D$18-'Ejercicio 3 - TIR'!$C$18)*J387),'Ejercicio 3 - TIR'!$E$18-SQRT(('Ejercicio 3 - TIR'!$E$18-'Ejercicio 3 - TIR'!$C$18)*('Ejercicio 3 - TIR'!$E$18-'Ejercicio 3 - TIR'!$D$18)*(1-J387)))</f>
        <v>39758.9563015001</v>
      </c>
      <c r="L387" s="27">
        <f ca="1" t="shared" si="2892"/>
        <v>0.699261280972878</v>
      </c>
      <c r="M387" s="28">
        <f ca="1">IF(L387&lt;=('Ejercicio 3 - TIR'!$D$18-'Ejercicio 3 - TIR'!$C$18)/('Ejercicio 3 - TIR'!$E$18-'Ejercicio 3 - TIR'!$C$18),'Ejercicio 3 - TIR'!$C$18+SQRT(('Ejercicio 3 - TIR'!$E$18-'Ejercicio 3 - TIR'!$C$18)*('Ejercicio 3 - TIR'!$D$18-'Ejercicio 3 - TIR'!$C$18)*L387),'Ejercicio 3 - TIR'!$E$18-SQRT(('Ejercicio 3 - TIR'!$E$18-'Ejercicio 3 - TIR'!$C$18)*('Ejercicio 3 - TIR'!$E$18-'Ejercicio 3 - TIR'!$D$18)*(1-L387)))</f>
        <v>40250.747013789</v>
      </c>
      <c r="N387" s="27">
        <f ca="1" t="shared" ref="N387:R387" si="2893">RAND()</f>
        <v>0.732037970816495</v>
      </c>
      <c r="O387" s="28">
        <f ca="1">IF(N387&lt;=('Ejercicio 3 - TIR'!$D$18-'Ejercicio 3 - TIR'!$C$18)/('Ejercicio 3 - TIR'!$E$18-'Ejercicio 3 - TIR'!$C$18),'Ejercicio 3 - TIR'!$C$18+SQRT(('Ejercicio 3 - TIR'!$E$18-'Ejercicio 3 - TIR'!$C$18)*('Ejercicio 3 - TIR'!$D$18-'Ejercicio 3 - TIR'!$C$18)*N387),'Ejercicio 3 - TIR'!$E$18-SQRT(('Ejercicio 3 - TIR'!$E$18-'Ejercicio 3 - TIR'!$C$18)*('Ejercicio 3 - TIR'!$E$18-'Ejercicio 3 - TIR'!$D$18)*(1-N387)))</f>
        <v>40517.0152589192</v>
      </c>
      <c r="P387" s="27">
        <f ca="1" t="shared" si="2893"/>
        <v>0.940695301959325</v>
      </c>
      <c r="Q387" s="29">
        <f ca="1">IF(P387&lt;=('Ejercicio 3 - TIR'!$D$22-'Ejercicio 3 - TIR'!$C$22)/('Ejercicio 3 - TIR'!$E$22-'Ejercicio 3 - TIR'!$C$22),'Ejercicio 3 - TIR'!$C$22+SQRT(('Ejercicio 3 - TIR'!$E$22-'Ejercicio 3 - TIR'!$C$22)*('Ejercicio 3 - TIR'!$D$22-'Ejercicio 3 - TIR'!$C$22)*P387),'Ejercicio 3 - TIR'!$E$22-SQRT(('Ejercicio 3 - TIR'!$E$22-'Ejercicio 3 - TIR'!$C$22)*('Ejercicio 3 - TIR'!$E$22-'Ejercicio 3 - TIR'!$D$22)*(1-P387)))</f>
        <v>0.169668085536881</v>
      </c>
      <c r="R387" s="27">
        <f ca="1" t="shared" si="2893"/>
        <v>0.802019010700616</v>
      </c>
      <c r="S387" s="29">
        <f ca="1">IF(R387&lt;=('Ejercicio 3 - TIR'!$D$23-'Ejercicio 3 - TIR'!$C$23)/('Ejercicio 3 - TIR'!$E$23-'Ejercicio 3 - TIR'!$C$23),'Ejercicio 3 - TIR'!$C$23+SQRT(('Ejercicio 3 - TIR'!$E$23-'Ejercicio 3 - TIR'!$C$23)*('Ejercicio 3 - TIR'!$D$23-'Ejercicio 3 - TIR'!$C$23)*R387),'Ejercicio 3 - TIR'!$E$23-SQRT(('Ejercicio 3 - TIR'!$E$23-'Ejercicio 3 - TIR'!$C$23)*('Ejercicio 3 - TIR'!$E$23-'Ejercicio 3 - TIR'!$D$23)*(1-R387)))</f>
        <v>0.161122347054284</v>
      </c>
      <c r="T387" s="27">
        <f ca="1" t="shared" ref="T387:X387" si="2894">RAND()</f>
        <v>0.852606488899077</v>
      </c>
      <c r="U387" s="29">
        <f ca="1">IF(T387&lt;=('Ejercicio 3 - TIR'!$D$24-'Ejercicio 3 - TIR'!$C$24)/('Ejercicio 3 - TIR'!$E$24-'Ejercicio 3 - TIR'!$C$24),'Ejercicio 3 - TIR'!$C$24+SQRT(('Ejercicio 3 - TIR'!$E$24-'Ejercicio 3 - TIR'!$C$24)*('Ejercicio 3 - TIR'!$D$24-'Ejercicio 3 - TIR'!$C$24)*T387),'Ejercicio 3 - TIR'!$E$24-SQRT(('Ejercicio 3 - TIR'!$E$24-'Ejercicio 3 - TIR'!$C$24)*('Ejercicio 3 - TIR'!$E$24-'Ejercicio 3 - TIR'!$D$24)*(1-T387)))</f>
        <v>0.199684935858271</v>
      </c>
      <c r="V387" s="27">
        <f ca="1" t="shared" si="2894"/>
        <v>0.303877010238828</v>
      </c>
      <c r="W387" s="29">
        <f ca="1">IF(V387&lt;=('Ejercicio 3 - TIR'!$D$25-'Ejercicio 3 - TIR'!$C$25)/('Ejercicio 3 - TIR'!$E$25-'Ejercicio 3 - TIR'!$C$25),'Ejercicio 3 - TIR'!$C$25+SQRT(('Ejercicio 3 - TIR'!$E$25-'Ejercicio 3 - TIR'!$C$25)*('Ejercicio 3 - TIR'!$D$25-'Ejercicio 3 - TIR'!$C$25)*V387),'Ejercicio 3 - TIR'!$E$25-SQRT(('Ejercicio 3 - TIR'!$E$25-'Ejercicio 3 - TIR'!$C$25)*('Ejercicio 3 - TIR'!$E$25-'Ejercicio 3 - TIR'!$D$25)*(1-V387)))</f>
        <v>0.200639788653571</v>
      </c>
      <c r="X387" s="27">
        <f ca="1" t="shared" si="2894"/>
        <v>0.0106924522292697</v>
      </c>
      <c r="Y387" s="29">
        <f ca="1">IF(X387&lt;=('Ejercicio 3 - TIR'!$D$26-'Ejercicio 3 - TIR'!$C$26)/('Ejercicio 3 - TIR'!$E$26-'Ejercicio 3 - TIR'!$C$26),'Ejercicio 3 - TIR'!$C$26+SQRT(('Ejercicio 3 - TIR'!$E$26-'Ejercicio 3 - TIR'!$C$26)*('Ejercicio 3 - TIR'!$D$26-'Ejercicio 3 - TIR'!$C$26)*X387),'Ejercicio 3 - TIR'!$E$26-SQRT(('Ejercicio 3 - TIR'!$E$26-'Ejercicio 3 - TIR'!$C$26)*('Ejercicio 3 - TIR'!$E$26-'Ejercicio 3 - TIR'!$D$26)*(1-X387)))</f>
        <v>0.195373045786054</v>
      </c>
      <c r="Z387" s="27">
        <f ca="1" t="shared" si="2860"/>
        <v>1.16966808553688</v>
      </c>
      <c r="AA387" s="27">
        <f ca="1" t="shared" si="2861"/>
        <v>1.35812775275307</v>
      </c>
      <c r="AB387" s="27">
        <f ca="1" t="shared" si="2862"/>
        <v>1.62932540594891</v>
      </c>
      <c r="AC387" s="27">
        <f ca="1" t="shared" si="2863"/>
        <v>1.95623291104639</v>
      </c>
      <c r="AD387" s="27">
        <f ca="1" t="shared" si="2864"/>
        <v>2.33842809314444</v>
      </c>
      <c r="AE387" s="26">
        <f ca="1" t="shared" si="2865"/>
        <v>5715.67508604365</v>
      </c>
      <c r="AF387" s="26">
        <f ca="1" t="shared" si="2866"/>
        <v>6636.5980709067</v>
      </c>
      <c r="AG387" s="26">
        <f ca="1" t="shared" si="2867"/>
        <v>7961.82673101282</v>
      </c>
      <c r="AH387" s="26">
        <f ca="1" t="shared" si="2868"/>
        <v>9559.28596361959</v>
      </c>
      <c r="AI387" s="26">
        <f ca="1" t="shared" si="2869"/>
        <v>11426.9127778718</v>
      </c>
      <c r="AJ387" s="28">
        <f ca="1" t="shared" si="2870"/>
        <v>51599.0402678814</v>
      </c>
      <c r="AK387" s="28">
        <f ca="1" t="shared" si="2871"/>
        <v>51773.6442996544</v>
      </c>
      <c r="AL387" s="28">
        <f ca="1" t="shared" si="2872"/>
        <v>64780.2776160466</v>
      </c>
      <c r="AM387" s="28">
        <f ca="1" t="shared" si="2873"/>
        <v>78739.8360025763</v>
      </c>
      <c r="AN387" s="28">
        <f ca="1" t="shared" si="2874"/>
        <v>94746.1267318188</v>
      </c>
      <c r="AO387" s="28">
        <f ca="1">C387/'Ejercicio 3 - TIR'!$D$7</f>
        <v>16613.7255811774</v>
      </c>
      <c r="AP387" s="28">
        <f ca="1" t="shared" si="2875"/>
        <v>34985.314686704</v>
      </c>
      <c r="AQ387" s="28">
        <f ca="1" t="shared" si="2876"/>
        <v>35159.918718477</v>
      </c>
      <c r="AR387" s="28">
        <f ca="1" t="shared" si="2877"/>
        <v>48166.5520348692</v>
      </c>
      <c r="AS387" s="28">
        <f ca="1" t="shared" si="2878"/>
        <v>62126.1104213989</v>
      </c>
      <c r="AT387" s="28">
        <f ca="1" t="shared" si="2879"/>
        <v>78132.4011506414</v>
      </c>
      <c r="AU387" s="28">
        <f ca="1">AP387*'Ejercicio 3 - TIR'!$D$5</f>
        <v>17492.657343352</v>
      </c>
      <c r="AV387" s="28">
        <f ca="1">AQ387*'Ejercicio 3 - TIR'!$D$5</f>
        <v>17579.9593592385</v>
      </c>
      <c r="AW387" s="28">
        <f ca="1">AR387*'Ejercicio 3 - TIR'!$D$5</f>
        <v>24083.2760174346</v>
      </c>
      <c r="AX387" s="28">
        <f ca="1">AS387*'Ejercicio 3 - TIR'!$D$5</f>
        <v>31063.0552106994</v>
      </c>
      <c r="AY387" s="28">
        <f ca="1">AT387*'Ejercicio 3 - TIR'!$D$5</f>
        <v>39066.2005753207</v>
      </c>
      <c r="AZ387" s="28">
        <f ca="1" t="shared" ref="AZ387:BD387" si="2895">AJ387-AU387-AE387</f>
        <v>28390.7078384858</v>
      </c>
      <c r="BA387" s="28">
        <f ca="1" t="shared" si="2895"/>
        <v>27557.0868695092</v>
      </c>
      <c r="BB387" s="28">
        <f ca="1" t="shared" si="2895"/>
        <v>32735.1748675992</v>
      </c>
      <c r="BC387" s="28">
        <f ca="1" t="shared" si="2895"/>
        <v>38117.4948282573</v>
      </c>
      <c r="BD387" s="28">
        <f ca="1" t="shared" si="2895"/>
        <v>44253.0133786263</v>
      </c>
      <c r="BE387" s="28">
        <f ca="1" t="shared" ref="BE387:BI387" si="2896">AZ387/Z387</f>
        <v>24272.4480470495</v>
      </c>
      <c r="BF387" s="28">
        <f ca="1" t="shared" si="2896"/>
        <v>20290.4968355503</v>
      </c>
      <c r="BG387" s="28">
        <f ca="1" t="shared" si="2896"/>
        <v>20091.2443567615</v>
      </c>
      <c r="BH387" s="28">
        <f ca="1" t="shared" si="2896"/>
        <v>19485.1515957106</v>
      </c>
      <c r="BI387" s="28">
        <f ca="1" t="shared" si="2896"/>
        <v>18924.2566441802</v>
      </c>
      <c r="BJ387" s="28">
        <f ca="1" t="shared" si="2882"/>
        <v>78775.5407871621</v>
      </c>
      <c r="BK387" s="28">
        <f ca="1" t="shared" si="2883"/>
        <v>38850.0026308178</v>
      </c>
      <c r="BL387" s="28">
        <f ca="1" t="shared" si="2884"/>
        <v>117625.54341798</v>
      </c>
      <c r="BM387" s="28">
        <f ca="1">BK387*'Ejercicio 3 - TIR'!$D$5</f>
        <v>19425.0013154089</v>
      </c>
      <c r="BN387" s="28">
        <f ca="1" t="shared" si="2885"/>
        <v>98200.542102571</v>
      </c>
      <c r="BO387" s="28">
        <f ca="1" t="shared" si="2886"/>
        <v>41994.2534861196</v>
      </c>
      <c r="BP387" s="28">
        <f ca="1" t="shared" si="2887"/>
        <v>-116756.018601418</v>
      </c>
      <c r="BQ387" s="28">
        <f ca="1" t="shared" ref="BQ387:BT387" si="2897">BE387</f>
        <v>24272.4480470495</v>
      </c>
      <c r="BR387" s="28">
        <f ca="1" t="shared" si="2897"/>
        <v>20290.4968355503</v>
      </c>
      <c r="BS387" s="28">
        <f ca="1" t="shared" si="2897"/>
        <v>20091.2443567615</v>
      </c>
      <c r="BT387" s="28">
        <f ca="1" t="shared" si="2897"/>
        <v>19485.1515957106</v>
      </c>
      <c r="BU387" s="28">
        <f ca="1" t="shared" si="2889"/>
        <v>60918.5101302998</v>
      </c>
      <c r="BV387" s="30">
        <f ca="1" t="shared" si="2890"/>
        <v>6.54531567770207</v>
      </c>
    </row>
    <row r="388" ht="15" customHeight="1" spans="1:74">
      <c r="A388" s="26">
        <v>387</v>
      </c>
      <c r="B388" s="27">
        <f ca="1" t="shared" ref="B388:F388" si="2898">RAND()</f>
        <v>0.0106230842401844</v>
      </c>
      <c r="C388" s="28">
        <f ca="1">IF(B388&lt;=('Ejercicio 3 - TIR'!$D$13-'Ejercicio 3 - TIR'!$C$13)/('Ejercicio 3 - TIR'!$E$13-'Ejercicio 3 - TIR'!$C$13),'Ejercicio 3 - TIR'!$C$13+SQRT(('Ejercicio 3 - TIR'!$E$13-'Ejercicio 3 - TIR'!$C$13)*('Ejercicio 3 - TIR'!$D$13-'Ejercicio 3 - TIR'!$C$13)*B388),'Ejercicio 3 - TIR'!$E$13-SQRT(('Ejercicio 3 - TIR'!$E$13-'Ejercicio 3 - TIR'!$C$13)*('Ejercicio 3 - TIR'!$E$13-'Ejercicio 3 - TIR'!$D$13)*(1-B388)))</f>
        <v>62061.3669484286</v>
      </c>
      <c r="D388" s="27">
        <f ca="1" t="shared" si="2898"/>
        <v>0.449612246577196</v>
      </c>
      <c r="E388" s="28">
        <f ca="1">IF(D388&lt;=('Ejercicio 3 - TIR'!$D$14-'Ejercicio 3 - TIR'!$C$14)/('Ejercicio 3 - TIR'!$E$14-'Ejercicio 3 - TIR'!$C$14),'Ejercicio 3 - TIR'!$C$14+SQRT(('Ejercicio 3 - TIR'!$E$14-'Ejercicio 3 - TIR'!$C$14)*('Ejercicio 3 - TIR'!$D$14-'Ejercicio 3 - TIR'!$C$14)*D388),'Ejercicio 3 - TIR'!$E$14-SQRT(('Ejercicio 3 - TIR'!$E$14-'Ejercicio 3 - TIR'!$C$14)*('Ejercicio 3 - TIR'!$E$14-'Ejercicio 3 - TIR'!$D$14)*(1-D388)))</f>
        <v>30913.847733313</v>
      </c>
      <c r="F388" s="27">
        <f ca="1" t="shared" si="2898"/>
        <v>0.203011334142094</v>
      </c>
      <c r="G388" s="28">
        <f ca="1">IF(F388&lt;=('Ejercicio 3 - TIR'!$D$18-'Ejercicio 3 - TIR'!$C$18)/('Ejercicio 3 - TIR'!$E$18-'Ejercicio 3 - TIR'!$C$18),'Ejercicio 3 - TIR'!$C$18+SQRT(('Ejercicio 3 - TIR'!$E$18-'Ejercicio 3 - TIR'!$C$18)*('Ejercicio 3 - TIR'!$D$18-'Ejercicio 3 - TIR'!$C$18)*F388),'Ejercicio 3 - TIR'!$E$18-SQRT(('Ejercicio 3 - TIR'!$E$18-'Ejercicio 3 - TIR'!$C$18)*('Ejercicio 3 - TIR'!$E$18-'Ejercicio 3 - TIR'!$D$18)*(1-F388)))</f>
        <v>35518.3059104506</v>
      </c>
      <c r="H388" s="27">
        <f ca="1" t="shared" ref="H388:L388" si="2899">RAND()</f>
        <v>0.13290294934504</v>
      </c>
      <c r="I388" s="28">
        <f ca="1">IF(H388&lt;=('Ejercicio 3 - TIR'!$D$18-'Ejercicio 3 - TIR'!$C$18)/('Ejercicio 3 - TIR'!$E$18-'Ejercicio 3 - TIR'!$C$18),'Ejercicio 3 - TIR'!$C$18+SQRT(('Ejercicio 3 - TIR'!$E$18-'Ejercicio 3 - TIR'!$C$18)*('Ejercicio 3 - TIR'!$D$18-'Ejercicio 3 - TIR'!$C$18)*H388),'Ejercicio 3 - TIR'!$E$18-SQRT(('Ejercicio 3 - TIR'!$E$18-'Ejercicio 3 - TIR'!$C$18)*('Ejercicio 3 - TIR'!$E$18-'Ejercicio 3 - TIR'!$D$18)*(1-H388)))</f>
        <v>34464.9123621585</v>
      </c>
      <c r="J388" s="27">
        <f ca="1" t="shared" si="2899"/>
        <v>0.707765482784514</v>
      </c>
      <c r="K388" s="28">
        <f ca="1">IF(J388&lt;=('Ejercicio 3 - TIR'!$D$18-'Ejercicio 3 - TIR'!$C$18)/('Ejercicio 3 - TIR'!$E$18-'Ejercicio 3 - TIR'!$C$18),'Ejercicio 3 - TIR'!$C$18+SQRT(('Ejercicio 3 - TIR'!$E$18-'Ejercicio 3 - TIR'!$C$18)*('Ejercicio 3 - TIR'!$D$18-'Ejercicio 3 - TIR'!$C$18)*J388),'Ejercicio 3 - TIR'!$E$18-SQRT(('Ejercicio 3 - TIR'!$E$18-'Ejercicio 3 - TIR'!$C$18)*('Ejercicio 3 - TIR'!$E$18-'Ejercicio 3 - TIR'!$D$18)*(1-J388)))</f>
        <v>40318.3775471359</v>
      </c>
      <c r="L388" s="27">
        <f ca="1" t="shared" si="2899"/>
        <v>0.334512510787565</v>
      </c>
      <c r="M388" s="28">
        <f ca="1">IF(L388&lt;=('Ejercicio 3 - TIR'!$D$18-'Ejercicio 3 - TIR'!$C$18)/('Ejercicio 3 - TIR'!$E$18-'Ejercicio 3 - TIR'!$C$18),'Ejercicio 3 - TIR'!$C$18+SQRT(('Ejercicio 3 - TIR'!$E$18-'Ejercicio 3 - TIR'!$C$18)*('Ejercicio 3 - TIR'!$D$18-'Ejercicio 3 - TIR'!$C$18)*L388),'Ejercicio 3 - TIR'!$E$18-SQRT(('Ejercicio 3 - TIR'!$E$18-'Ejercicio 3 - TIR'!$C$18)*('Ejercicio 3 - TIR'!$E$18-'Ejercicio 3 - TIR'!$D$18)*(1-L388)))</f>
        <v>37083.563835961</v>
      </c>
      <c r="N388" s="27">
        <f ca="1" t="shared" ref="N388:R388" si="2900">RAND()</f>
        <v>0.826867195393785</v>
      </c>
      <c r="O388" s="28">
        <f ca="1">IF(N388&lt;=('Ejercicio 3 - TIR'!$D$18-'Ejercicio 3 - TIR'!$C$18)/('Ejercicio 3 - TIR'!$E$18-'Ejercicio 3 - TIR'!$C$18),'Ejercicio 3 - TIR'!$C$18+SQRT(('Ejercicio 3 - TIR'!$E$18-'Ejercicio 3 - TIR'!$C$18)*('Ejercicio 3 - TIR'!$D$18-'Ejercicio 3 - TIR'!$C$18)*N388),'Ejercicio 3 - TIR'!$E$18-SQRT(('Ejercicio 3 - TIR'!$E$18-'Ejercicio 3 - TIR'!$C$18)*('Ejercicio 3 - TIR'!$E$18-'Ejercicio 3 - TIR'!$D$18)*(1-N388)))</f>
        <v>41396.5349529285</v>
      </c>
      <c r="P388" s="27">
        <f ca="1" t="shared" si="2900"/>
        <v>0.925159812777683</v>
      </c>
      <c r="Q388" s="29">
        <f ca="1">IF(P388&lt;=('Ejercicio 3 - TIR'!$D$22-'Ejercicio 3 - TIR'!$C$22)/('Ejercicio 3 - TIR'!$E$22-'Ejercicio 3 - TIR'!$C$22),'Ejercicio 3 - TIR'!$C$22+SQRT(('Ejercicio 3 - TIR'!$E$22-'Ejercicio 3 - TIR'!$C$22)*('Ejercicio 3 - TIR'!$D$22-'Ejercicio 3 - TIR'!$C$22)*P388),'Ejercicio 3 - TIR'!$E$22-SQRT(('Ejercicio 3 - TIR'!$E$22-'Ejercicio 3 - TIR'!$C$22)*('Ejercicio 3 - TIR'!$E$22-'Ejercicio 3 - TIR'!$D$22)*(1-P388)))</f>
        <v>0.168393435607374</v>
      </c>
      <c r="R388" s="27">
        <f ca="1" t="shared" si="2900"/>
        <v>0.830449752826886</v>
      </c>
      <c r="S388" s="29">
        <f ca="1">IF(R388&lt;=('Ejercicio 3 - TIR'!$D$23-'Ejercicio 3 - TIR'!$C$23)/('Ejercicio 3 - TIR'!$E$23-'Ejercicio 3 - TIR'!$C$23),'Ejercicio 3 - TIR'!$C$23+SQRT(('Ejercicio 3 - TIR'!$E$23-'Ejercicio 3 - TIR'!$C$23)*('Ejercicio 3 - TIR'!$D$23-'Ejercicio 3 - TIR'!$C$23)*R388),'Ejercicio 3 - TIR'!$E$23-SQRT(('Ejercicio 3 - TIR'!$E$23-'Ejercicio 3 - TIR'!$C$23)*('Ejercicio 3 - TIR'!$E$23-'Ejercicio 3 - TIR'!$D$23)*(1-R388)))</f>
        <v>0.162530299232339</v>
      </c>
      <c r="T388" s="27">
        <f ca="1" t="shared" ref="T388:X388" si="2901">RAND()</f>
        <v>0.78302587483092</v>
      </c>
      <c r="U388" s="29">
        <f ca="1">IF(T388&lt;=('Ejercicio 3 - TIR'!$D$24-'Ejercicio 3 - TIR'!$C$24)/('Ejercicio 3 - TIR'!$E$24-'Ejercicio 3 - TIR'!$C$24),'Ejercicio 3 - TIR'!$C$24+SQRT(('Ejercicio 3 - TIR'!$E$24-'Ejercicio 3 - TIR'!$C$24)*('Ejercicio 3 - TIR'!$D$24-'Ejercicio 3 - TIR'!$C$24)*T388),'Ejercicio 3 - TIR'!$E$24-SQRT(('Ejercicio 3 - TIR'!$E$24-'Ejercicio 3 - TIR'!$C$24)*('Ejercicio 3 - TIR'!$E$24-'Ejercicio 3 - TIR'!$D$24)*(1-T388)))</f>
        <v>0.195351926029131</v>
      </c>
      <c r="V388" s="27">
        <f ca="1" t="shared" si="2901"/>
        <v>0.576208739277922</v>
      </c>
      <c r="W388" s="29">
        <f ca="1">IF(V388&lt;=('Ejercicio 3 - TIR'!$D$25-'Ejercicio 3 - TIR'!$C$25)/('Ejercicio 3 - TIR'!$E$25-'Ejercicio 3 - TIR'!$C$25),'Ejercicio 3 - TIR'!$C$25+SQRT(('Ejercicio 3 - TIR'!$E$25-'Ejercicio 3 - TIR'!$C$25)*('Ejercicio 3 - TIR'!$D$25-'Ejercicio 3 - TIR'!$C$25)*V388),'Ejercicio 3 - TIR'!$E$25-SQRT(('Ejercicio 3 - TIR'!$E$25-'Ejercicio 3 - TIR'!$C$25)*('Ejercicio 3 - TIR'!$E$25-'Ejercicio 3 - TIR'!$D$25)*(1-V388)))</f>
        <v>0.211486763151778</v>
      </c>
      <c r="X388" s="27">
        <f ca="1" t="shared" si="2901"/>
        <v>0.206116206386298</v>
      </c>
      <c r="Y388" s="29">
        <f ca="1">IF(X388&lt;=('Ejercicio 3 - TIR'!$D$26-'Ejercicio 3 - TIR'!$C$26)/('Ejercicio 3 - TIR'!$E$26-'Ejercicio 3 - TIR'!$C$26),'Ejercicio 3 - TIR'!$C$26+SQRT(('Ejercicio 3 - TIR'!$E$26-'Ejercicio 3 - TIR'!$C$26)*('Ejercicio 3 - TIR'!$D$26-'Ejercicio 3 - TIR'!$C$26)*X388),'Ejercicio 3 - TIR'!$E$26-SQRT(('Ejercicio 3 - TIR'!$E$26-'Ejercicio 3 - TIR'!$C$26)*('Ejercicio 3 - TIR'!$E$26-'Ejercicio 3 - TIR'!$D$26)*(1-X388)))</f>
        <v>0.213590543809819</v>
      </c>
      <c r="Z388" s="27">
        <f ca="1" t="shared" si="2860"/>
        <v>1.16839343560737</v>
      </c>
      <c r="AA388" s="27">
        <f ca="1" t="shared" si="2861"/>
        <v>1.35829277031774</v>
      </c>
      <c r="AB388" s="27">
        <f ca="1" t="shared" si="2862"/>
        <v>1.62363787911076</v>
      </c>
      <c r="AC388" s="27">
        <f ca="1" t="shared" si="2863"/>
        <v>1.96701579869451</v>
      </c>
      <c r="AD388" s="27">
        <f ca="1" t="shared" si="2864"/>
        <v>2.38715177282017</v>
      </c>
      <c r="AE388" s="26">
        <f ca="1" t="shared" si="2865"/>
        <v>5205.68902765582</v>
      </c>
      <c r="AF388" s="26">
        <f ca="1" t="shared" si="2866"/>
        <v>6051.77122303122</v>
      </c>
      <c r="AG388" s="26">
        <f ca="1" t="shared" si="2867"/>
        <v>7233.99638733804</v>
      </c>
      <c r="AH388" s="26">
        <f ca="1" t="shared" si="2868"/>
        <v>8763.89086794782</v>
      </c>
      <c r="AI388" s="26">
        <f ca="1" t="shared" si="2869"/>
        <v>10635.7750843227</v>
      </c>
      <c r="AJ388" s="28">
        <f ca="1" t="shared" si="2870"/>
        <v>41499.3554696651</v>
      </c>
      <c r="AK388" s="28">
        <f ca="1" t="shared" si="2871"/>
        <v>46813.4412911545</v>
      </c>
      <c r="AL388" s="28">
        <f ca="1" t="shared" si="2872"/>
        <v>65462.4450098185</v>
      </c>
      <c r="AM388" s="28">
        <f ca="1" t="shared" si="2873"/>
        <v>72943.9559372316</v>
      </c>
      <c r="AN388" s="28">
        <f ca="1" t="shared" si="2874"/>
        <v>98819.8118014956</v>
      </c>
      <c r="AO388" s="28">
        <f ca="1">C388/'Ejercicio 3 - TIR'!$D$7</f>
        <v>12412.2733896857</v>
      </c>
      <c r="AP388" s="28">
        <f ca="1" t="shared" si="2875"/>
        <v>29087.0820799794</v>
      </c>
      <c r="AQ388" s="28">
        <f ca="1" t="shared" si="2876"/>
        <v>34401.1679014688</v>
      </c>
      <c r="AR388" s="28">
        <f ca="1" t="shared" si="2877"/>
        <v>53050.1716201327</v>
      </c>
      <c r="AS388" s="28">
        <f ca="1" t="shared" si="2878"/>
        <v>60531.6825475459</v>
      </c>
      <c r="AT388" s="28">
        <f ca="1" t="shared" si="2879"/>
        <v>86407.5384118098</v>
      </c>
      <c r="AU388" s="28">
        <f ca="1">AP388*'Ejercicio 3 - TIR'!$D$5</f>
        <v>14543.5410399897</v>
      </c>
      <c r="AV388" s="28">
        <f ca="1">AQ388*'Ejercicio 3 - TIR'!$D$5</f>
        <v>17200.5839507344</v>
      </c>
      <c r="AW388" s="28">
        <f ca="1">AR388*'Ejercicio 3 - TIR'!$D$5</f>
        <v>26525.0858100664</v>
      </c>
      <c r="AX388" s="28">
        <f ca="1">AS388*'Ejercicio 3 - TIR'!$D$5</f>
        <v>30265.841273773</v>
      </c>
      <c r="AY388" s="28">
        <f ca="1">AT388*'Ejercicio 3 - TIR'!$D$5</f>
        <v>43203.7692059049</v>
      </c>
      <c r="AZ388" s="28">
        <f ca="1" t="shared" ref="AZ388:BD388" si="2902">AJ388-AU388-AE388</f>
        <v>21750.1254020196</v>
      </c>
      <c r="BA388" s="28">
        <f ca="1" t="shared" si="2902"/>
        <v>23561.0861173889</v>
      </c>
      <c r="BB388" s="28">
        <f ca="1" t="shared" si="2902"/>
        <v>31703.362812414</v>
      </c>
      <c r="BC388" s="28">
        <f ca="1" t="shared" si="2902"/>
        <v>33914.2237955109</v>
      </c>
      <c r="BD388" s="28">
        <f ca="1" t="shared" si="2902"/>
        <v>44980.2675112679</v>
      </c>
      <c r="BE388" s="28">
        <f ca="1" t="shared" ref="BE388:BI388" si="2903">AZ388/Z388</f>
        <v>18615.4121883722</v>
      </c>
      <c r="BF388" s="28">
        <f ca="1" t="shared" si="2903"/>
        <v>17346.1028669668</v>
      </c>
      <c r="BG388" s="28">
        <f ca="1" t="shared" si="2903"/>
        <v>19526.1290835229</v>
      </c>
      <c r="BH388" s="28">
        <f ca="1" t="shared" si="2903"/>
        <v>17241.4597879791</v>
      </c>
      <c r="BI388" s="28">
        <f ca="1" t="shared" si="2903"/>
        <v>18842.6509044829</v>
      </c>
      <c r="BJ388" s="28">
        <f ca="1" t="shared" si="2882"/>
        <v>73796.0464212711</v>
      </c>
      <c r="BK388" s="28">
        <f ca="1" t="shared" si="2883"/>
        <v>29629.9804269169</v>
      </c>
      <c r="BL388" s="28">
        <f ca="1" t="shared" si="2884"/>
        <v>103426.026848188</v>
      </c>
      <c r="BM388" s="28">
        <f ca="1">BK388*'Ejercicio 3 - TIR'!$D$5</f>
        <v>14814.9902134585</v>
      </c>
      <c r="BN388" s="28">
        <f ca="1" t="shared" si="2885"/>
        <v>88611.0366347296</v>
      </c>
      <c r="BO388" s="28">
        <f ca="1" t="shared" si="2886"/>
        <v>37119.9844281559</v>
      </c>
      <c r="BP388" s="28">
        <f ca="1" t="shared" si="2887"/>
        <v>-92975.2146817416</v>
      </c>
      <c r="BQ388" s="28">
        <f ca="1" t="shared" ref="BQ388:BT388" si="2904">BE388</f>
        <v>18615.4121883722</v>
      </c>
      <c r="BR388" s="28">
        <f ca="1" t="shared" si="2904"/>
        <v>17346.1028669668</v>
      </c>
      <c r="BS388" s="28">
        <f ca="1" t="shared" si="2904"/>
        <v>19526.1290835229</v>
      </c>
      <c r="BT388" s="28">
        <f ca="1" t="shared" si="2904"/>
        <v>17241.4597879791</v>
      </c>
      <c r="BU388" s="28">
        <f ca="1" t="shared" si="2889"/>
        <v>55962.6353326388</v>
      </c>
      <c r="BV388" s="30">
        <f ca="1" t="shared" si="2890"/>
        <v>9.81594121414833</v>
      </c>
    </row>
    <row r="389" ht="15" customHeight="1" spans="1:74">
      <c r="A389" s="26">
        <v>388</v>
      </c>
      <c r="B389" s="27">
        <f ca="1" t="shared" ref="B389:F389" si="2905">RAND()</f>
        <v>0.913853089339458</v>
      </c>
      <c r="C389" s="28">
        <f ca="1">IF(B389&lt;=('Ejercicio 3 - TIR'!$D$13-'Ejercicio 3 - TIR'!$C$13)/('Ejercicio 3 - TIR'!$E$13-'Ejercicio 3 - TIR'!$C$13),'Ejercicio 3 - TIR'!$C$13+SQRT(('Ejercicio 3 - TIR'!$E$13-'Ejercicio 3 - TIR'!$C$13)*('Ejercicio 3 - TIR'!$D$13-'Ejercicio 3 - TIR'!$C$13)*B389),'Ejercicio 3 - TIR'!$E$13-SQRT(('Ejercicio 3 - TIR'!$E$13-'Ejercicio 3 - TIR'!$C$13)*('Ejercicio 3 - TIR'!$E$13-'Ejercicio 3 - TIR'!$D$13)*(1-B389)))</f>
        <v>89832.5867206722</v>
      </c>
      <c r="D389" s="27">
        <f ca="1" t="shared" si="2905"/>
        <v>0.274043681901878</v>
      </c>
      <c r="E389" s="28">
        <f ca="1">IF(D389&lt;=('Ejercicio 3 - TIR'!$D$14-'Ejercicio 3 - TIR'!$C$14)/('Ejercicio 3 - TIR'!$E$14-'Ejercicio 3 - TIR'!$C$14),'Ejercicio 3 - TIR'!$C$14+SQRT(('Ejercicio 3 - TIR'!$E$14-'Ejercicio 3 - TIR'!$C$14)*('Ejercicio 3 - TIR'!$D$14-'Ejercicio 3 - TIR'!$C$14)*D389),'Ejercicio 3 - TIR'!$E$14-SQRT(('Ejercicio 3 - TIR'!$E$14-'Ejercicio 3 - TIR'!$C$14)*('Ejercicio 3 - TIR'!$E$14-'Ejercicio 3 - TIR'!$D$14)*(1-D389)))</f>
        <v>29533.5721172869</v>
      </c>
      <c r="F389" s="27">
        <f ca="1" t="shared" si="2905"/>
        <v>0.410165094784745</v>
      </c>
      <c r="G389" s="28">
        <f ca="1">IF(F389&lt;=('Ejercicio 3 - TIR'!$D$18-'Ejercicio 3 - TIR'!$C$18)/('Ejercicio 3 - TIR'!$E$18-'Ejercicio 3 - TIR'!$C$18),'Ejercicio 3 - TIR'!$C$18+SQRT(('Ejercicio 3 - TIR'!$E$18-'Ejercicio 3 - TIR'!$C$18)*('Ejercicio 3 - TIR'!$D$18-'Ejercicio 3 - TIR'!$C$18)*F389),'Ejercicio 3 - TIR'!$E$18-SQRT(('Ejercicio 3 - TIR'!$E$18-'Ejercicio 3 - TIR'!$C$18)*('Ejercicio 3 - TIR'!$E$18-'Ejercicio 3 - TIR'!$D$18)*(1-F389)))</f>
        <v>37843.7723206192</v>
      </c>
      <c r="H389" s="27">
        <f ca="1" t="shared" ref="H389:L389" si="2906">RAND()</f>
        <v>0.998723119402153</v>
      </c>
      <c r="I389" s="28">
        <f ca="1">IF(H389&lt;=('Ejercicio 3 - TIR'!$D$18-'Ejercicio 3 - TIR'!$C$18)/('Ejercicio 3 - TIR'!$E$18-'Ejercicio 3 - TIR'!$C$18),'Ejercicio 3 - TIR'!$C$18+SQRT(('Ejercicio 3 - TIR'!$E$18-'Ejercicio 3 - TIR'!$C$18)*('Ejercicio 3 - TIR'!$D$18-'Ejercicio 3 - TIR'!$C$18)*H389),'Ejercicio 3 - TIR'!$E$18-SQRT(('Ejercicio 3 - TIR'!$E$18-'Ejercicio 3 - TIR'!$C$18)*('Ejercicio 3 - TIR'!$E$18-'Ejercicio 3 - TIR'!$D$18)*(1-H389)))</f>
        <v>44690.5391061241</v>
      </c>
      <c r="J389" s="27">
        <f ca="1" t="shared" si="2906"/>
        <v>0.404396160644451</v>
      </c>
      <c r="K389" s="28">
        <f ca="1">IF(J389&lt;=('Ejercicio 3 - TIR'!$D$18-'Ejercicio 3 - TIR'!$C$18)/('Ejercicio 3 - TIR'!$E$18-'Ejercicio 3 - TIR'!$C$18),'Ejercicio 3 - TIR'!$C$18+SQRT(('Ejercicio 3 - TIR'!$E$18-'Ejercicio 3 - TIR'!$C$18)*('Ejercicio 3 - TIR'!$D$18-'Ejercicio 3 - TIR'!$C$18)*J389),'Ejercicio 3 - TIR'!$E$18-SQRT(('Ejercicio 3 - TIR'!$E$18-'Ejercicio 3 - TIR'!$C$18)*('Ejercicio 3 - TIR'!$E$18-'Ejercicio 3 - TIR'!$D$18)*(1-J389)))</f>
        <v>37788.416019748</v>
      </c>
      <c r="L389" s="27">
        <f ca="1" t="shared" si="2906"/>
        <v>0.930275124388181</v>
      </c>
      <c r="M389" s="28">
        <f ca="1">IF(L389&lt;=('Ejercicio 3 - TIR'!$D$18-'Ejercicio 3 - TIR'!$C$18)/('Ejercicio 3 - TIR'!$E$18-'Ejercicio 3 - TIR'!$C$18),'Ejercicio 3 - TIR'!$C$18+SQRT(('Ejercicio 3 - TIR'!$E$18-'Ejercicio 3 - TIR'!$C$18)*('Ejercicio 3 - TIR'!$D$18-'Ejercicio 3 - TIR'!$C$18)*L389),'Ejercicio 3 - TIR'!$E$18-SQRT(('Ejercicio 3 - TIR'!$E$18-'Ejercicio 3 - TIR'!$C$18)*('Ejercicio 3 - TIR'!$E$18-'Ejercicio 3 - TIR'!$D$18)*(1-L389)))</f>
        <v>42713.2193653771</v>
      </c>
      <c r="N389" s="27">
        <f ca="1" t="shared" ref="N389:R389" si="2907">RAND()</f>
        <v>0.106921460130665</v>
      </c>
      <c r="O389" s="28">
        <f ca="1">IF(N389&lt;=('Ejercicio 3 - TIR'!$D$18-'Ejercicio 3 - TIR'!$C$18)/('Ejercicio 3 - TIR'!$E$18-'Ejercicio 3 - TIR'!$C$18),'Ejercicio 3 - TIR'!$C$18+SQRT(('Ejercicio 3 - TIR'!$E$18-'Ejercicio 3 - TIR'!$C$18)*('Ejercicio 3 - TIR'!$D$18-'Ejercicio 3 - TIR'!$C$18)*N389),'Ejercicio 3 - TIR'!$E$18-SQRT(('Ejercicio 3 - TIR'!$E$18-'Ejercicio 3 - TIR'!$C$18)*('Ejercicio 3 - TIR'!$E$18-'Ejercicio 3 - TIR'!$D$18)*(1-N389)))</f>
        <v>34004.7745279353</v>
      </c>
      <c r="P389" s="27">
        <f ca="1" t="shared" si="2907"/>
        <v>0.433416052397701</v>
      </c>
      <c r="Q389" s="29">
        <f ca="1">IF(P389&lt;=('Ejercicio 3 - TIR'!$D$22-'Ejercicio 3 - TIR'!$C$22)/('Ejercicio 3 - TIR'!$E$22-'Ejercicio 3 - TIR'!$C$22),'Ejercicio 3 - TIR'!$C$22+SQRT(('Ejercicio 3 - TIR'!$E$22-'Ejercicio 3 - TIR'!$C$22)*('Ejercicio 3 - TIR'!$D$22-'Ejercicio 3 - TIR'!$C$22)*P389),'Ejercicio 3 - TIR'!$E$22-SQRT(('Ejercicio 3 - TIR'!$E$22-'Ejercicio 3 - TIR'!$C$22)*('Ejercicio 3 - TIR'!$E$22-'Ejercicio 3 - TIR'!$D$22)*(1-P389)))</f>
        <v>0.147931145596195</v>
      </c>
      <c r="R389" s="27">
        <f ca="1" t="shared" si="2907"/>
        <v>0.907121602371448</v>
      </c>
      <c r="S389" s="29">
        <f ca="1">IF(R389&lt;=('Ejercicio 3 - TIR'!$D$23-'Ejercicio 3 - TIR'!$C$23)/('Ejercicio 3 - TIR'!$E$23-'Ejercicio 3 - TIR'!$C$23),'Ejercicio 3 - TIR'!$C$23+SQRT(('Ejercicio 3 - TIR'!$E$23-'Ejercicio 3 - TIR'!$C$23)*('Ejercicio 3 - TIR'!$D$23-'Ejercicio 3 - TIR'!$C$23)*R389),'Ejercicio 3 - TIR'!$E$23-SQRT(('Ejercicio 3 - TIR'!$E$23-'Ejercicio 3 - TIR'!$C$23)*('Ejercicio 3 - TIR'!$E$23-'Ejercicio 3 - TIR'!$D$23)*(1-R389)))</f>
        <v>0.167070146337588</v>
      </c>
      <c r="T389" s="27">
        <f ca="1" t="shared" ref="T389:X389" si="2908">RAND()</f>
        <v>0.348763093584051</v>
      </c>
      <c r="U389" s="29">
        <f ca="1">IF(T389&lt;=('Ejercicio 3 - TIR'!$D$24-'Ejercicio 3 - TIR'!$C$24)/('Ejercicio 3 - TIR'!$E$24-'Ejercicio 3 - TIR'!$C$24),'Ejercicio 3 - TIR'!$C$24+SQRT(('Ejercicio 3 - TIR'!$E$24-'Ejercicio 3 - TIR'!$C$24)*('Ejercicio 3 - TIR'!$D$24-'Ejercicio 3 - TIR'!$C$24)*T389),'Ejercicio 3 - TIR'!$E$24-SQRT(('Ejercicio 3 - TIR'!$E$24-'Ejercicio 3 - TIR'!$C$24)*('Ejercicio 3 - TIR'!$E$24-'Ejercicio 3 - TIR'!$D$24)*(1-T389)))</f>
        <v>0.177062935844555</v>
      </c>
      <c r="V389" s="27">
        <f ca="1" t="shared" si="2908"/>
        <v>0.732723966765955</v>
      </c>
      <c r="W389" s="29">
        <f ca="1">IF(V389&lt;=('Ejercicio 3 - TIR'!$D$25-'Ejercicio 3 - TIR'!$C$25)/('Ejercicio 3 - TIR'!$E$25-'Ejercicio 3 - TIR'!$C$25),'Ejercicio 3 - TIR'!$C$25+SQRT(('Ejercicio 3 - TIR'!$E$25-'Ejercicio 3 - TIR'!$C$25)*('Ejercicio 3 - TIR'!$D$25-'Ejercicio 3 - TIR'!$C$25)*V389),'Ejercicio 3 - TIR'!$E$25-SQRT(('Ejercicio 3 - TIR'!$E$25-'Ejercicio 3 - TIR'!$C$25)*('Ejercicio 3 - TIR'!$E$25-'Ejercicio 3 - TIR'!$D$25)*(1-V389)))</f>
        <v>0.219414609430005</v>
      </c>
      <c r="X389" s="27">
        <f ca="1" t="shared" si="2908"/>
        <v>0.138079727033124</v>
      </c>
      <c r="Y389" s="29">
        <f ca="1">IF(X389&lt;=('Ejercicio 3 - TIR'!$D$26-'Ejercicio 3 - TIR'!$C$26)/('Ejercicio 3 - TIR'!$E$26-'Ejercicio 3 - TIR'!$C$26),'Ejercicio 3 - TIR'!$C$26+SQRT(('Ejercicio 3 - TIR'!$E$26-'Ejercicio 3 - TIR'!$C$26)*('Ejercicio 3 - TIR'!$D$26-'Ejercicio 3 - TIR'!$C$26)*X389),'Ejercicio 3 - TIR'!$E$26-SQRT(('Ejercicio 3 - TIR'!$E$26-'Ejercicio 3 - TIR'!$C$26)*('Ejercicio 3 - TIR'!$E$26-'Ejercicio 3 - TIR'!$D$26)*(1-X389)))</f>
        <v>0.209308424663588</v>
      </c>
      <c r="Z389" s="27">
        <f ca="1" t="shared" si="2860"/>
        <v>1.1479311455962</v>
      </c>
      <c r="AA389" s="27">
        <f ca="1" t="shared" si="2861"/>
        <v>1.33971617007643</v>
      </c>
      <c r="AB389" s="27">
        <f ca="1" t="shared" si="2862"/>
        <v>1.57693024834858</v>
      </c>
      <c r="AC389" s="27">
        <f ca="1" t="shared" si="2863"/>
        <v>1.92293178288835</v>
      </c>
      <c r="AD389" s="27">
        <f ca="1" t="shared" si="2864"/>
        <v>2.32541760510025</v>
      </c>
      <c r="AE389" s="26">
        <f ca="1" t="shared" si="2865"/>
        <v>4368.9351568581</v>
      </c>
      <c r="AF389" s="26">
        <f ca="1" t="shared" si="2866"/>
        <v>5098.85379285381</v>
      </c>
      <c r="AG389" s="26">
        <f ca="1" t="shared" si="2867"/>
        <v>6001.67181485865</v>
      </c>
      <c r="AH389" s="26">
        <f ca="1" t="shared" si="2868"/>
        <v>7318.52629204293</v>
      </c>
      <c r="AI389" s="26">
        <f ca="1" t="shared" si="2869"/>
        <v>8850.35550108948</v>
      </c>
      <c r="AJ389" s="28">
        <f ca="1" t="shared" si="2870"/>
        <v>43442.04491369</v>
      </c>
      <c r="AK389" s="28">
        <f ca="1" t="shared" si="2871"/>
        <v>59872.6378899073</v>
      </c>
      <c r="AL389" s="28">
        <f ca="1" t="shared" si="2872"/>
        <v>59589.6962587208</v>
      </c>
      <c r="AM389" s="28">
        <f ca="1" t="shared" si="2873"/>
        <v>82134.6070671656</v>
      </c>
      <c r="AN389" s="28">
        <f ca="1" t="shared" si="2874"/>
        <v>79075.3013447254</v>
      </c>
      <c r="AO389" s="28">
        <f ca="1">C389/'Ejercicio 3 - TIR'!$D$7</f>
        <v>17966.5173441344</v>
      </c>
      <c r="AP389" s="28">
        <f ca="1" t="shared" si="2875"/>
        <v>25475.5275695555</v>
      </c>
      <c r="AQ389" s="28">
        <f ca="1" t="shared" si="2876"/>
        <v>41906.1205457728</v>
      </c>
      <c r="AR389" s="28">
        <f ca="1" t="shared" si="2877"/>
        <v>41623.1789145863</v>
      </c>
      <c r="AS389" s="28">
        <f ca="1" t="shared" si="2878"/>
        <v>64168.0897230311</v>
      </c>
      <c r="AT389" s="28">
        <f ca="1" t="shared" si="2879"/>
        <v>61108.7840005909</v>
      </c>
      <c r="AU389" s="28">
        <f ca="1">AP389*'Ejercicio 3 - TIR'!$D$5</f>
        <v>12737.7637847778</v>
      </c>
      <c r="AV389" s="28">
        <f ca="1">AQ389*'Ejercicio 3 - TIR'!$D$5</f>
        <v>20953.0602728864</v>
      </c>
      <c r="AW389" s="28">
        <f ca="1">AR389*'Ejercicio 3 - TIR'!$D$5</f>
        <v>20811.5894572932</v>
      </c>
      <c r="AX389" s="28">
        <f ca="1">AS389*'Ejercicio 3 - TIR'!$D$5</f>
        <v>32084.0448615156</v>
      </c>
      <c r="AY389" s="28">
        <f ca="1">AT389*'Ejercicio 3 - TIR'!$D$5</f>
        <v>30554.3920002955</v>
      </c>
      <c r="AZ389" s="28">
        <f ca="1" t="shared" ref="AZ389:BD389" si="2909">AJ389-AU389-AE389</f>
        <v>26335.3459720541</v>
      </c>
      <c r="BA389" s="28">
        <f ca="1" t="shared" si="2909"/>
        <v>33820.7238241671</v>
      </c>
      <c r="BB389" s="28">
        <f ca="1" t="shared" si="2909"/>
        <v>32776.434986569</v>
      </c>
      <c r="BC389" s="28">
        <f ca="1" t="shared" si="2909"/>
        <v>42732.0359136071</v>
      </c>
      <c r="BD389" s="28">
        <f ca="1" t="shared" si="2909"/>
        <v>39670.5538433404</v>
      </c>
      <c r="BE389" s="28">
        <f ca="1" t="shared" ref="BE389:BI389" si="2910">AZ389/Z389</f>
        <v>22941.5728226247</v>
      </c>
      <c r="BF389" s="28">
        <f ca="1" t="shared" si="2910"/>
        <v>25244.6933011473</v>
      </c>
      <c r="BG389" s="28">
        <f ca="1" t="shared" si="2910"/>
        <v>20784.9618084843</v>
      </c>
      <c r="BH389" s="28">
        <f ca="1" t="shared" si="2910"/>
        <v>22222.3358591646</v>
      </c>
      <c r="BI389" s="28">
        <f ca="1" t="shared" si="2910"/>
        <v>17059.5396527198</v>
      </c>
      <c r="BJ389" s="28">
        <f ca="1" t="shared" si="2882"/>
        <v>68677.8885430367</v>
      </c>
      <c r="BK389" s="28">
        <f ca="1" t="shared" si="2883"/>
        <v>41779.6557343892</v>
      </c>
      <c r="BL389" s="28">
        <f ca="1" t="shared" si="2884"/>
        <v>110457.544277426</v>
      </c>
      <c r="BM389" s="28">
        <f ca="1">BK389*'Ejercicio 3 - TIR'!$D$5</f>
        <v>20889.8278671946</v>
      </c>
      <c r="BN389" s="28">
        <f ca="1" t="shared" si="2885"/>
        <v>89567.7164102313</v>
      </c>
      <c r="BO389" s="28">
        <f ca="1" t="shared" si="2886"/>
        <v>38516.8307893541</v>
      </c>
      <c r="BP389" s="28">
        <f ca="1" t="shared" si="2887"/>
        <v>-119366.158837959</v>
      </c>
      <c r="BQ389" s="28">
        <f ca="1" t="shared" ref="BQ389:BT389" si="2911">BE389</f>
        <v>22941.5728226247</v>
      </c>
      <c r="BR389" s="28">
        <f ca="1" t="shared" si="2911"/>
        <v>25244.6933011473</v>
      </c>
      <c r="BS389" s="28">
        <f ca="1" t="shared" si="2911"/>
        <v>20784.9618084843</v>
      </c>
      <c r="BT389" s="28">
        <f ca="1" t="shared" si="2911"/>
        <v>22222.3358591646</v>
      </c>
      <c r="BU389" s="28">
        <f ca="1" t="shared" si="2889"/>
        <v>55576.3704420739</v>
      </c>
      <c r="BV389" s="30">
        <f ca="1" t="shared" si="2890"/>
        <v>6.35759475782054</v>
      </c>
    </row>
    <row r="390" ht="15" customHeight="1" spans="1:74">
      <c r="A390" s="26">
        <v>389</v>
      </c>
      <c r="B390" s="27">
        <f ca="1" t="shared" ref="B390:F390" si="2912">RAND()</f>
        <v>0.197443747745516</v>
      </c>
      <c r="C390" s="28">
        <f ca="1">IF(B390&lt;=('Ejercicio 3 - TIR'!$D$13-'Ejercicio 3 - TIR'!$C$13)/('Ejercicio 3 - TIR'!$E$13-'Ejercicio 3 - TIR'!$C$13),'Ejercicio 3 - TIR'!$C$13+SQRT(('Ejercicio 3 - TIR'!$E$13-'Ejercicio 3 - TIR'!$C$13)*('Ejercicio 3 - TIR'!$D$13-'Ejercicio 3 - TIR'!$C$13)*B390),'Ejercicio 3 - TIR'!$E$13-SQRT(('Ejercicio 3 - TIR'!$E$13-'Ejercicio 3 - TIR'!$C$13)*('Ejercicio 3 - TIR'!$E$13-'Ejercicio 3 - TIR'!$D$13)*(1-B390)))</f>
        <v>68886.9285525544</v>
      </c>
      <c r="D390" s="27">
        <f ca="1" t="shared" si="2912"/>
        <v>0.439837225949291</v>
      </c>
      <c r="E390" s="28">
        <f ca="1">IF(D390&lt;=('Ejercicio 3 - TIR'!$D$14-'Ejercicio 3 - TIR'!$C$14)/('Ejercicio 3 - TIR'!$E$14-'Ejercicio 3 - TIR'!$C$14),'Ejercicio 3 - TIR'!$C$14+SQRT(('Ejercicio 3 - TIR'!$E$14-'Ejercicio 3 - TIR'!$C$14)*('Ejercicio 3 - TIR'!$D$14-'Ejercicio 3 - TIR'!$C$14)*D390),'Ejercicio 3 - TIR'!$E$14-SQRT(('Ejercicio 3 - TIR'!$E$14-'Ejercicio 3 - TIR'!$C$14)*('Ejercicio 3 - TIR'!$E$14-'Ejercicio 3 - TIR'!$D$14)*(1-D390)))</f>
        <v>30833.5166989948</v>
      </c>
      <c r="F390" s="27">
        <f ca="1" t="shared" si="2912"/>
        <v>0.940978982417605</v>
      </c>
      <c r="G390" s="28">
        <f ca="1">IF(F390&lt;=('Ejercicio 3 - TIR'!$D$18-'Ejercicio 3 - TIR'!$C$18)/('Ejercicio 3 - TIR'!$E$18-'Ejercicio 3 - TIR'!$C$18),'Ejercicio 3 - TIR'!$C$18+SQRT(('Ejercicio 3 - TIR'!$E$18-'Ejercicio 3 - TIR'!$C$18)*('Ejercicio 3 - TIR'!$D$18-'Ejercicio 3 - TIR'!$C$18)*F390),'Ejercicio 3 - TIR'!$E$18-SQRT(('Ejercicio 3 - TIR'!$E$18-'Ejercicio 3 - TIR'!$C$18)*('Ejercicio 3 - TIR'!$E$18-'Ejercicio 3 - TIR'!$D$18)*(1-F390)))</f>
        <v>42896.0569592597</v>
      </c>
      <c r="H390" s="27">
        <f ca="1" t="shared" ref="H390:L390" si="2913">RAND()</f>
        <v>0.887583117775781</v>
      </c>
      <c r="I390" s="28">
        <f ca="1">IF(H390&lt;=('Ejercicio 3 - TIR'!$D$18-'Ejercicio 3 - TIR'!$C$18)/('Ejercicio 3 - TIR'!$E$18-'Ejercicio 3 - TIR'!$C$18),'Ejercicio 3 - TIR'!$C$18+SQRT(('Ejercicio 3 - TIR'!$E$18-'Ejercicio 3 - TIR'!$C$18)*('Ejercicio 3 - TIR'!$D$18-'Ejercicio 3 - TIR'!$C$18)*H390),'Ejercicio 3 - TIR'!$E$18-SQRT(('Ejercicio 3 - TIR'!$E$18-'Ejercicio 3 - TIR'!$C$18)*('Ejercicio 3 - TIR'!$E$18-'Ejercicio 3 - TIR'!$D$18)*(1-H390)))</f>
        <v>42096.3357344871</v>
      </c>
      <c r="J390" s="27">
        <f ca="1" t="shared" si="2913"/>
        <v>0.993958690248118</v>
      </c>
      <c r="K390" s="28">
        <f ca="1">IF(J390&lt;=('Ejercicio 3 - TIR'!$D$18-'Ejercicio 3 - TIR'!$C$18)/('Ejercicio 3 - TIR'!$E$18-'Ejercicio 3 - TIR'!$C$18),'Ejercicio 3 - TIR'!$C$18+SQRT(('Ejercicio 3 - TIR'!$E$18-'Ejercicio 3 - TIR'!$C$18)*('Ejercicio 3 - TIR'!$D$18-'Ejercicio 3 - TIR'!$C$18)*J390),'Ejercicio 3 - TIR'!$E$18-SQRT(('Ejercicio 3 - TIR'!$E$18-'Ejercicio 3 - TIR'!$C$18)*('Ejercicio 3 - TIR'!$E$18-'Ejercicio 3 - TIR'!$D$18)*(1-J390)))</f>
        <v>44326.8742826253</v>
      </c>
      <c r="L390" s="27">
        <f ca="1" t="shared" si="2913"/>
        <v>0.728193843324309</v>
      </c>
      <c r="M390" s="28">
        <f ca="1">IF(L390&lt;=('Ejercicio 3 - TIR'!$D$18-'Ejercicio 3 - TIR'!$C$18)/('Ejercicio 3 - TIR'!$E$18-'Ejercicio 3 - TIR'!$C$18),'Ejercicio 3 - TIR'!$C$18+SQRT(('Ejercicio 3 - TIR'!$E$18-'Ejercicio 3 - TIR'!$C$18)*('Ejercicio 3 - TIR'!$D$18-'Ejercicio 3 - TIR'!$C$18)*L390),'Ejercicio 3 - TIR'!$E$18-SQRT(('Ejercicio 3 - TIR'!$E$18-'Ejercicio 3 - TIR'!$C$18)*('Ejercicio 3 - TIR'!$E$18-'Ejercicio 3 - TIR'!$D$18)*(1-L390)))</f>
        <v>40484.9737818395</v>
      </c>
      <c r="N390" s="27">
        <f ca="1" t="shared" ref="N390:R390" si="2914">RAND()</f>
        <v>0.113817884676268</v>
      </c>
      <c r="O390" s="28">
        <f ca="1">IF(N390&lt;=('Ejercicio 3 - TIR'!$D$18-'Ejercicio 3 - TIR'!$C$18)/('Ejercicio 3 - TIR'!$E$18-'Ejercicio 3 - TIR'!$C$18),'Ejercicio 3 - TIR'!$C$18+SQRT(('Ejercicio 3 - TIR'!$E$18-'Ejercicio 3 - TIR'!$C$18)*('Ejercicio 3 - TIR'!$D$18-'Ejercicio 3 - TIR'!$C$18)*N390),'Ejercicio 3 - TIR'!$E$18-SQRT(('Ejercicio 3 - TIR'!$E$18-'Ejercicio 3 - TIR'!$C$18)*('Ejercicio 3 - TIR'!$E$18-'Ejercicio 3 - TIR'!$D$18)*(1-N390)))</f>
        <v>34131.9102968772</v>
      </c>
      <c r="P390" s="27">
        <f ca="1" t="shared" si="2914"/>
        <v>0.881902726756734</v>
      </c>
      <c r="Q390" s="29">
        <f ca="1">IF(P390&lt;=('Ejercicio 3 - TIR'!$D$22-'Ejercicio 3 - TIR'!$C$22)/('Ejercicio 3 - TIR'!$E$22-'Ejercicio 3 - TIR'!$C$22),'Ejercicio 3 - TIR'!$C$22+SQRT(('Ejercicio 3 - TIR'!$E$22-'Ejercicio 3 - TIR'!$C$22)*('Ejercicio 3 - TIR'!$D$22-'Ejercicio 3 - TIR'!$C$22)*P390),'Ejercicio 3 - TIR'!$E$22-SQRT(('Ejercicio 3 - TIR'!$E$22-'Ejercicio 3 - TIR'!$C$22)*('Ejercicio 3 - TIR'!$E$22-'Ejercicio 3 - TIR'!$D$22)*(1-P390)))</f>
        <v>0.165420044861596</v>
      </c>
      <c r="R390" s="27">
        <f ca="1" t="shared" si="2914"/>
        <v>0.429542807781543</v>
      </c>
      <c r="S390" s="29">
        <f ca="1">IF(R390&lt;=('Ejercicio 3 - TIR'!$D$23-'Ejercicio 3 - TIR'!$C$23)/('Ejercicio 3 - TIR'!$E$23-'Ejercicio 3 - TIR'!$C$23),'Ejercicio 3 - TIR'!$C$23+SQRT(('Ejercicio 3 - TIR'!$E$23-'Ejercicio 3 - TIR'!$C$23)*('Ejercicio 3 - TIR'!$D$23-'Ejercicio 3 - TIR'!$C$23)*R390),'Ejercicio 3 - TIR'!$E$23-SQRT(('Ejercicio 3 - TIR'!$E$23-'Ejercicio 3 - TIR'!$C$23)*('Ejercicio 3 - TIR'!$E$23-'Ejercicio 3 - TIR'!$D$23)*(1-R390)))</f>
        <v>0.147806061461609</v>
      </c>
      <c r="T390" s="27">
        <f ca="1" t="shared" ref="T390:X390" si="2915">RAND()</f>
        <v>0.307878846115866</v>
      </c>
      <c r="U390" s="29">
        <f ca="1">IF(T390&lt;=('Ejercicio 3 - TIR'!$D$24-'Ejercicio 3 - TIR'!$C$24)/('Ejercicio 3 - TIR'!$E$24-'Ejercicio 3 - TIR'!$C$24),'Ejercicio 3 - TIR'!$C$24+SQRT(('Ejercicio 3 - TIR'!$E$24-'Ejercicio 3 - TIR'!$C$24)*('Ejercicio 3 - TIR'!$D$24-'Ejercicio 3 - TIR'!$C$24)*T390),'Ejercicio 3 - TIR'!$E$24-SQRT(('Ejercicio 3 - TIR'!$E$24-'Ejercicio 3 - TIR'!$C$24)*('Ejercicio 3 - TIR'!$E$24-'Ejercicio 3 - TIR'!$D$24)*(1-T390)))</f>
        <v>0.175427260506065</v>
      </c>
      <c r="V390" s="27">
        <f ca="1" t="shared" si="2915"/>
        <v>0.634008865747981</v>
      </c>
      <c r="W390" s="29">
        <f ca="1">IF(V390&lt;=('Ejercicio 3 - TIR'!$D$25-'Ejercicio 3 - TIR'!$C$25)/('Ejercicio 3 - TIR'!$E$25-'Ejercicio 3 - TIR'!$C$25),'Ejercicio 3 - TIR'!$C$25+SQRT(('Ejercicio 3 - TIR'!$E$25-'Ejercicio 3 - TIR'!$C$25)*('Ejercicio 3 - TIR'!$D$25-'Ejercicio 3 - TIR'!$C$25)*V390),'Ejercicio 3 - TIR'!$E$25-SQRT(('Ejercicio 3 - TIR'!$E$25-'Ejercicio 3 - TIR'!$C$25)*('Ejercicio 3 - TIR'!$E$25-'Ejercicio 3 - TIR'!$D$25)*(1-V390)))</f>
        <v>0.214209373156061</v>
      </c>
      <c r="X390" s="27">
        <f ca="1" t="shared" si="2915"/>
        <v>0.241607827320699</v>
      </c>
      <c r="Y390" s="29">
        <f ca="1">IF(X390&lt;=('Ejercicio 3 - TIR'!$D$26-'Ejercicio 3 - TIR'!$C$26)/('Ejercicio 3 - TIR'!$E$26-'Ejercicio 3 - TIR'!$C$26),'Ejercicio 3 - TIR'!$C$26+SQRT(('Ejercicio 3 - TIR'!$E$26-'Ejercicio 3 - TIR'!$C$26)*('Ejercicio 3 - TIR'!$D$26-'Ejercicio 3 - TIR'!$C$26)*X390),'Ejercicio 3 - TIR'!$E$26-SQRT(('Ejercicio 3 - TIR'!$E$26-'Ejercicio 3 - TIR'!$C$26)*('Ejercicio 3 - TIR'!$E$26-'Ejercicio 3 - TIR'!$D$26)*(1-X390)))</f>
        <v>0.215540969710759</v>
      </c>
      <c r="Z390" s="27">
        <f ca="1" t="shared" si="2860"/>
        <v>1.1654200448616</v>
      </c>
      <c r="AA390" s="27">
        <f ca="1" t="shared" si="2861"/>
        <v>1.337676191641</v>
      </c>
      <c r="AB390" s="27">
        <f ca="1" t="shared" si="2862"/>
        <v>1.57234106138477</v>
      </c>
      <c r="AC390" s="27">
        <f ca="1" t="shared" si="2863"/>
        <v>1.90915125453153</v>
      </c>
      <c r="AD390" s="27">
        <f ca="1" t="shared" si="2864"/>
        <v>2.32065156725777</v>
      </c>
      <c r="AE390" s="26">
        <f ca="1" t="shared" si="2865"/>
        <v>5100.48171558849</v>
      </c>
      <c r="AF390" s="26">
        <f ca="1" t="shared" si="2866"/>
        <v>5854.36382952657</v>
      </c>
      <c r="AG390" s="26">
        <f ca="1" t="shared" si="2867"/>
        <v>6881.37883814622</v>
      </c>
      <c r="AH390" s="26">
        <f ca="1" t="shared" si="2868"/>
        <v>8355.43468551491</v>
      </c>
      <c r="AI390" s="26">
        <f ca="1" t="shared" si="2869"/>
        <v>10156.3731799857</v>
      </c>
      <c r="AJ390" s="28">
        <f ca="1" t="shared" si="2870"/>
        <v>49991.924625846</v>
      </c>
      <c r="AK390" s="28">
        <f ca="1" t="shared" si="2871"/>
        <v>56311.2660673497</v>
      </c>
      <c r="AL390" s="28">
        <f ca="1" t="shared" si="2872"/>
        <v>69696.9645574123</v>
      </c>
      <c r="AM390" s="28">
        <f ca="1" t="shared" si="2873"/>
        <v>77291.9384852751</v>
      </c>
      <c r="AN390" s="28">
        <f ca="1" t="shared" si="2874"/>
        <v>79208.2711239499</v>
      </c>
      <c r="AO390" s="28">
        <f ca="1">C390/'Ejercicio 3 - TIR'!$D$7</f>
        <v>13777.3857105109</v>
      </c>
      <c r="AP390" s="28">
        <f ca="1" t="shared" si="2875"/>
        <v>36214.5389153351</v>
      </c>
      <c r="AQ390" s="28">
        <f ca="1" t="shared" si="2876"/>
        <v>42533.8803568388</v>
      </c>
      <c r="AR390" s="28">
        <f ca="1" t="shared" si="2877"/>
        <v>55919.5788469014</v>
      </c>
      <c r="AS390" s="28">
        <f ca="1" t="shared" si="2878"/>
        <v>63514.5527747643</v>
      </c>
      <c r="AT390" s="28">
        <f ca="1" t="shared" si="2879"/>
        <v>65430.885413439</v>
      </c>
      <c r="AU390" s="28">
        <f ca="1">AP390*'Ejercicio 3 - TIR'!$D$5</f>
        <v>18107.2694576676</v>
      </c>
      <c r="AV390" s="28">
        <f ca="1">AQ390*'Ejercicio 3 - TIR'!$D$5</f>
        <v>21266.9401784194</v>
      </c>
      <c r="AW390" s="28">
        <f ca="1">AR390*'Ejercicio 3 - TIR'!$D$5</f>
        <v>27959.7894234507</v>
      </c>
      <c r="AX390" s="28">
        <f ca="1">AS390*'Ejercicio 3 - TIR'!$D$5</f>
        <v>31757.2763873821</v>
      </c>
      <c r="AY390" s="28">
        <f ca="1">AT390*'Ejercicio 3 - TIR'!$D$5</f>
        <v>32715.4427067195</v>
      </c>
      <c r="AZ390" s="28">
        <f ca="1" t="shared" ref="AZ390:BD390" si="2916">AJ390-AU390-AE390</f>
        <v>26784.1734525899</v>
      </c>
      <c r="BA390" s="28">
        <f ca="1" t="shared" si="2916"/>
        <v>29189.9620594037</v>
      </c>
      <c r="BB390" s="28">
        <f ca="1" t="shared" si="2916"/>
        <v>34855.7962958154</v>
      </c>
      <c r="BC390" s="28">
        <f ca="1" t="shared" si="2916"/>
        <v>37179.2274123781</v>
      </c>
      <c r="BD390" s="28">
        <f ca="1" t="shared" si="2916"/>
        <v>36336.4552372447</v>
      </c>
      <c r="BE390" s="28">
        <f ca="1" t="shared" ref="BE390:BI390" si="2917">AZ390/Z390</f>
        <v>22982.4204334591</v>
      </c>
      <c r="BF390" s="28">
        <f ca="1" t="shared" si="2917"/>
        <v>21821.3961209811</v>
      </c>
      <c r="BG390" s="28">
        <f ca="1" t="shared" si="2917"/>
        <v>22168.0888147243</v>
      </c>
      <c r="BH390" s="28">
        <f ca="1" t="shared" si="2917"/>
        <v>19474.2178358734</v>
      </c>
      <c r="BI390" s="28">
        <f ca="1" t="shared" si="2917"/>
        <v>15657.8677083273</v>
      </c>
      <c r="BJ390" s="28">
        <f ca="1" t="shared" si="2882"/>
        <v>71553.8488515911</v>
      </c>
      <c r="BK390" s="28">
        <f ca="1" t="shared" si="2883"/>
        <v>31972.5117418119</v>
      </c>
      <c r="BL390" s="28">
        <f ca="1" t="shared" si="2884"/>
        <v>103526.360593403</v>
      </c>
      <c r="BM390" s="28">
        <f ca="1">BK390*'Ejercicio 3 - TIR'!$D$5</f>
        <v>15986.255870906</v>
      </c>
      <c r="BN390" s="28">
        <f ca="1" t="shared" si="2885"/>
        <v>87540.1047224971</v>
      </c>
      <c r="BO390" s="28">
        <f ca="1" t="shared" si="2886"/>
        <v>37722.2095542503</v>
      </c>
      <c r="BP390" s="28">
        <f ca="1" t="shared" si="2887"/>
        <v>-99720.4452515492</v>
      </c>
      <c r="BQ390" s="28">
        <f ca="1" t="shared" ref="BQ390:BT390" si="2918">BE390</f>
        <v>22982.4204334591</v>
      </c>
      <c r="BR390" s="28">
        <f ca="1" t="shared" si="2918"/>
        <v>21821.3961209811</v>
      </c>
      <c r="BS390" s="28">
        <f ca="1" t="shared" si="2918"/>
        <v>22168.0888147243</v>
      </c>
      <c r="BT390" s="28">
        <f ca="1" t="shared" si="2918"/>
        <v>19474.2178358734</v>
      </c>
      <c r="BU390" s="28">
        <f ca="1" t="shared" si="2889"/>
        <v>53380.0772625776</v>
      </c>
      <c r="BV390" s="30">
        <f ca="1" t="shared" si="2890"/>
        <v>10.7930575055013</v>
      </c>
    </row>
    <row r="391" ht="15" customHeight="1" spans="1:74">
      <c r="A391" s="26">
        <v>390</v>
      </c>
      <c r="B391" s="27">
        <f ca="1" t="shared" ref="B391:F391" si="2919">RAND()</f>
        <v>0.920375660489565</v>
      </c>
      <c r="C391" s="28">
        <f ca="1">IF(B391&lt;=('Ejercicio 3 - TIR'!$D$13-'Ejercicio 3 - TIR'!$C$13)/('Ejercicio 3 - TIR'!$E$13-'Ejercicio 3 - TIR'!$C$13),'Ejercicio 3 - TIR'!$C$13+SQRT(('Ejercicio 3 - TIR'!$E$13-'Ejercicio 3 - TIR'!$C$13)*('Ejercicio 3 - TIR'!$D$13-'Ejercicio 3 - TIR'!$C$13)*B391),'Ejercicio 3 - TIR'!$E$13-SQRT(('Ejercicio 3 - TIR'!$E$13-'Ejercicio 3 - TIR'!$C$13)*('Ejercicio 3 - TIR'!$E$13-'Ejercicio 3 - TIR'!$D$13)*(1-B391)))</f>
        <v>90225.0725111374</v>
      </c>
      <c r="D391" s="27">
        <f ca="1" t="shared" si="2919"/>
        <v>0.85211511373265</v>
      </c>
      <c r="E391" s="28">
        <f ca="1">IF(D391&lt;=('Ejercicio 3 - TIR'!$D$14-'Ejercicio 3 - TIR'!$C$14)/('Ejercicio 3 - TIR'!$E$14-'Ejercicio 3 - TIR'!$C$14),'Ejercicio 3 - TIR'!$C$14+SQRT(('Ejercicio 3 - TIR'!$E$14-'Ejercicio 3 - TIR'!$C$14)*('Ejercicio 3 - TIR'!$D$14-'Ejercicio 3 - TIR'!$C$14)*D391),'Ejercicio 3 - TIR'!$E$14-SQRT(('Ejercicio 3 - TIR'!$E$14-'Ejercicio 3 - TIR'!$C$14)*('Ejercicio 3 - TIR'!$E$14-'Ejercicio 3 - TIR'!$D$14)*(1-D391)))</f>
        <v>35290.1451253672</v>
      </c>
      <c r="F391" s="27">
        <f ca="1" t="shared" si="2919"/>
        <v>0.947881575331094</v>
      </c>
      <c r="G391" s="28">
        <f ca="1">IF(F391&lt;=('Ejercicio 3 - TIR'!$D$18-'Ejercicio 3 - TIR'!$C$18)/('Ejercicio 3 - TIR'!$E$18-'Ejercicio 3 - TIR'!$C$18),'Ejercicio 3 - TIR'!$C$18+SQRT(('Ejercicio 3 - TIR'!$E$18-'Ejercicio 3 - TIR'!$C$18)*('Ejercicio 3 - TIR'!$D$18-'Ejercicio 3 - TIR'!$C$18)*F391),'Ejercicio 3 - TIR'!$E$18-SQRT(('Ejercicio 3 - TIR'!$E$18-'Ejercicio 3 - TIR'!$C$18)*('Ejercicio 3 - TIR'!$E$18-'Ejercicio 3 - TIR'!$D$18)*(1-F391)))</f>
        <v>43022.9107632259</v>
      </c>
      <c r="H391" s="27">
        <f ca="1" t="shared" ref="H391:L391" si="2920">RAND()</f>
        <v>0.888854267203695</v>
      </c>
      <c r="I391" s="28">
        <f ca="1">IF(H391&lt;=('Ejercicio 3 - TIR'!$D$18-'Ejercicio 3 - TIR'!$C$18)/('Ejercicio 3 - TIR'!$E$18-'Ejercicio 3 - TIR'!$C$18),'Ejercicio 3 - TIR'!$C$18+SQRT(('Ejercicio 3 - TIR'!$E$18-'Ejercicio 3 - TIR'!$C$18)*('Ejercicio 3 - TIR'!$D$18-'Ejercicio 3 - TIR'!$C$18)*H391),'Ejercicio 3 - TIR'!$E$18-SQRT(('Ejercicio 3 - TIR'!$E$18-'Ejercicio 3 - TIR'!$C$18)*('Ejercicio 3 - TIR'!$E$18-'Ejercicio 3 - TIR'!$D$18)*(1-H391)))</f>
        <v>42112.7989401978</v>
      </c>
      <c r="J391" s="27">
        <f ca="1" t="shared" si="2920"/>
        <v>0.582538700367367</v>
      </c>
      <c r="K391" s="28">
        <f ca="1">IF(J391&lt;=('Ejercicio 3 - TIR'!$D$18-'Ejercicio 3 - TIR'!$C$18)/('Ejercicio 3 - TIR'!$E$18-'Ejercicio 3 - TIR'!$C$18),'Ejercicio 3 - TIR'!$C$18+SQRT(('Ejercicio 3 - TIR'!$E$18-'Ejercicio 3 - TIR'!$C$18)*('Ejercicio 3 - TIR'!$D$18-'Ejercicio 3 - TIR'!$C$18)*J391),'Ejercicio 3 - TIR'!$E$18-SQRT(('Ejercicio 3 - TIR'!$E$18-'Ejercicio 3 - TIR'!$C$18)*('Ejercicio 3 - TIR'!$E$18-'Ejercicio 3 - TIR'!$D$18)*(1-J391)))</f>
        <v>39347.7700578857</v>
      </c>
      <c r="L391" s="27">
        <f ca="1" t="shared" si="2920"/>
        <v>0.989535711156576</v>
      </c>
      <c r="M391" s="28">
        <f ca="1">IF(L391&lt;=('Ejercicio 3 - TIR'!$D$18-'Ejercicio 3 - TIR'!$C$18)/('Ejercicio 3 - TIR'!$E$18-'Ejercicio 3 - TIR'!$C$18),'Ejercicio 3 - TIR'!$C$18+SQRT(('Ejercicio 3 - TIR'!$E$18-'Ejercicio 3 - TIR'!$C$18)*('Ejercicio 3 - TIR'!$D$18-'Ejercicio 3 - TIR'!$C$18)*L391),'Ejercicio 3 - TIR'!$E$18-SQRT(('Ejercicio 3 - TIR'!$E$18-'Ejercicio 3 - TIR'!$C$18)*('Ejercicio 3 - TIR'!$E$18-'Ejercicio 3 - TIR'!$D$18)*(1-L391)))</f>
        <v>44114.0983896296</v>
      </c>
      <c r="N391" s="27">
        <f ca="1" t="shared" ref="N391:R391" si="2921">RAND()</f>
        <v>0.407981721442253</v>
      </c>
      <c r="O391" s="28">
        <f ca="1">IF(N391&lt;=('Ejercicio 3 - TIR'!$D$18-'Ejercicio 3 - TIR'!$C$18)/('Ejercicio 3 - TIR'!$E$18-'Ejercicio 3 - TIR'!$C$18),'Ejercicio 3 - TIR'!$C$18+SQRT(('Ejercicio 3 - TIR'!$E$18-'Ejercicio 3 - TIR'!$C$18)*('Ejercicio 3 - TIR'!$D$18-'Ejercicio 3 - TIR'!$C$18)*N391),'Ejercicio 3 - TIR'!$E$18-SQRT(('Ejercicio 3 - TIR'!$E$18-'Ejercicio 3 - TIR'!$C$18)*('Ejercicio 3 - TIR'!$E$18-'Ejercicio 3 - TIR'!$D$18)*(1-N391)))</f>
        <v>37822.8676466075</v>
      </c>
      <c r="P391" s="27">
        <f ca="1" t="shared" si="2921"/>
        <v>0.5973203514004</v>
      </c>
      <c r="Q391" s="29">
        <f ca="1">IF(P391&lt;=('Ejercicio 3 - TIR'!$D$22-'Ejercicio 3 - TIR'!$C$22)/('Ejercicio 3 - TIR'!$E$22-'Ejercicio 3 - TIR'!$C$22),'Ejercicio 3 - TIR'!$C$22+SQRT(('Ejercicio 3 - TIR'!$E$22-'Ejercicio 3 - TIR'!$C$22)*('Ejercicio 3 - TIR'!$D$22-'Ejercicio 3 - TIR'!$C$22)*P391),'Ejercicio 3 - TIR'!$E$22-SQRT(('Ejercicio 3 - TIR'!$E$22-'Ejercicio 3 - TIR'!$C$22)*('Ejercicio 3 - TIR'!$E$22-'Ejercicio 3 - TIR'!$D$22)*(1-P391)))</f>
        <v>0.153077456147695</v>
      </c>
      <c r="R391" s="27">
        <f ca="1" t="shared" si="2921"/>
        <v>0.561909569594507</v>
      </c>
      <c r="S391" s="29">
        <f ca="1">IF(R391&lt;=('Ejercicio 3 - TIR'!$D$23-'Ejercicio 3 - TIR'!$C$23)/('Ejercicio 3 - TIR'!$E$23-'Ejercicio 3 - TIR'!$C$23),'Ejercicio 3 - TIR'!$C$23+SQRT(('Ejercicio 3 - TIR'!$E$23-'Ejercicio 3 - TIR'!$C$23)*('Ejercicio 3 - TIR'!$D$23-'Ejercicio 3 - TIR'!$C$23)*R391),'Ejercicio 3 - TIR'!$E$23-SQRT(('Ejercicio 3 - TIR'!$E$23-'Ejercicio 3 - TIR'!$C$23)*('Ejercicio 3 - TIR'!$E$23-'Ejercicio 3 - TIR'!$D$23)*(1-R391)))</f>
        <v>0.151918640084036</v>
      </c>
      <c r="T391" s="27">
        <f ca="1" t="shared" ref="T391:X391" si="2922">RAND()</f>
        <v>0.97311607421999</v>
      </c>
      <c r="U391" s="29">
        <f ca="1">IF(T391&lt;=('Ejercicio 3 - TIR'!$D$24-'Ejercicio 3 - TIR'!$C$24)/('Ejercicio 3 - TIR'!$E$24-'Ejercicio 3 - TIR'!$C$24),'Ejercicio 3 - TIR'!$C$24+SQRT(('Ejercicio 3 - TIR'!$E$24-'Ejercicio 3 - TIR'!$C$24)*('Ejercicio 3 - TIR'!$D$24-'Ejercicio 3 - TIR'!$C$24)*T391),'Ejercicio 3 - TIR'!$E$24-SQRT(('Ejercicio 3 - TIR'!$E$24-'Ejercicio 3 - TIR'!$C$24)*('Ejercicio 3 - TIR'!$E$24-'Ejercicio 3 - TIR'!$D$24)*(1-T391)))</f>
        <v>0.2113238838076</v>
      </c>
      <c r="V391" s="27">
        <f ca="1" t="shared" si="2922"/>
        <v>0.929268726915813</v>
      </c>
      <c r="W391" s="29">
        <f ca="1">IF(V391&lt;=('Ejercicio 3 - TIR'!$D$25-'Ejercicio 3 - TIR'!$C$25)/('Ejercicio 3 - TIR'!$E$25-'Ejercicio 3 - TIR'!$C$25),'Ejercicio 3 - TIR'!$C$25+SQRT(('Ejercicio 3 - TIR'!$E$25-'Ejercicio 3 - TIR'!$C$25)*('Ejercicio 3 - TIR'!$D$25-'Ejercicio 3 - TIR'!$C$25)*V391),'Ejercicio 3 - TIR'!$E$25-SQRT(('Ejercicio 3 - TIR'!$E$25-'Ejercicio 3 - TIR'!$C$25)*('Ejercicio 3 - TIR'!$E$25-'Ejercicio 3 - TIR'!$D$25)*(1-V391)))</f>
        <v>0.234265977761721</v>
      </c>
      <c r="X391" s="27">
        <f ca="1" t="shared" si="2922"/>
        <v>0.260941429439028</v>
      </c>
      <c r="Y391" s="29">
        <f ca="1">IF(X391&lt;=('Ejercicio 3 - TIR'!$D$26-'Ejercicio 3 - TIR'!$C$26)/('Ejercicio 3 - TIR'!$E$26-'Ejercicio 3 - TIR'!$C$26),'Ejercicio 3 - TIR'!$C$26+SQRT(('Ejercicio 3 - TIR'!$E$26-'Ejercicio 3 - TIR'!$C$26)*('Ejercicio 3 - TIR'!$D$26-'Ejercicio 3 - TIR'!$C$26)*X391),'Ejercicio 3 - TIR'!$E$26-SQRT(('Ejercicio 3 - TIR'!$E$26-'Ejercicio 3 - TIR'!$C$26)*('Ejercicio 3 - TIR'!$E$26-'Ejercicio 3 - TIR'!$D$26)*(1-X391)))</f>
        <v>0.216543207407647</v>
      </c>
      <c r="Z391" s="27">
        <f ca="1" t="shared" si="2860"/>
        <v>1.1530774561477</v>
      </c>
      <c r="AA391" s="27">
        <f ca="1" t="shared" si="2861"/>
        <v>1.32825141519721</v>
      </c>
      <c r="AB391" s="27">
        <f ca="1" t="shared" si="2862"/>
        <v>1.60894266292963</v>
      </c>
      <c r="AC391" s="27">
        <f ca="1" t="shared" si="2863"/>
        <v>1.98586318902339</v>
      </c>
      <c r="AD391" s="27">
        <f ca="1" t="shared" si="2864"/>
        <v>2.41588837344729</v>
      </c>
      <c r="AE391" s="26">
        <f ca="1" t="shared" si="2865"/>
        <v>5402.12564287419</v>
      </c>
      <c r="AF391" s="26">
        <f ca="1" t="shared" si="2866"/>
        <v>6222.80922410274</v>
      </c>
      <c r="AG391" s="26">
        <f ca="1" t="shared" si="2867"/>
        <v>7537.83743753389</v>
      </c>
      <c r="AH391" s="26">
        <f ca="1" t="shared" si="2868"/>
        <v>9303.69629504667</v>
      </c>
      <c r="AI391" s="26">
        <f ca="1" t="shared" si="2869"/>
        <v>11318.3485315227</v>
      </c>
      <c r="AJ391" s="28">
        <f ca="1" t="shared" si="2870"/>
        <v>49608.7484989298</v>
      </c>
      <c r="AK391" s="28">
        <f ca="1" t="shared" si="2871"/>
        <v>55936.3847902335</v>
      </c>
      <c r="AL391" s="28">
        <f ca="1" t="shared" si="2872"/>
        <v>63308.3059372774</v>
      </c>
      <c r="AM391" s="28">
        <f ca="1" t="shared" si="2873"/>
        <v>87604.5641089213</v>
      </c>
      <c r="AN391" s="28">
        <f ca="1" t="shared" si="2874"/>
        <v>91375.8261978746</v>
      </c>
      <c r="AO391" s="28">
        <f ca="1">C391/'Ejercicio 3 - TIR'!$D$7</f>
        <v>18045.0145022275</v>
      </c>
      <c r="AP391" s="28">
        <f ca="1" t="shared" si="2875"/>
        <v>31563.7339967024</v>
      </c>
      <c r="AQ391" s="28">
        <f ca="1" t="shared" si="2876"/>
        <v>37891.370288006</v>
      </c>
      <c r="AR391" s="28">
        <f ca="1" t="shared" si="2877"/>
        <v>45263.2914350499</v>
      </c>
      <c r="AS391" s="28">
        <f ca="1" t="shared" si="2878"/>
        <v>69559.5496066938</v>
      </c>
      <c r="AT391" s="28">
        <f ca="1" t="shared" si="2879"/>
        <v>73330.8116956471</v>
      </c>
      <c r="AU391" s="28">
        <f ca="1">AP391*'Ejercicio 3 - TIR'!$D$5</f>
        <v>15781.8669983512</v>
      </c>
      <c r="AV391" s="28">
        <f ca="1">AQ391*'Ejercicio 3 - TIR'!$D$5</f>
        <v>18945.685144003</v>
      </c>
      <c r="AW391" s="28">
        <f ca="1">AR391*'Ejercicio 3 - TIR'!$D$5</f>
        <v>22631.645717525</v>
      </c>
      <c r="AX391" s="28">
        <f ca="1">AS391*'Ejercicio 3 - TIR'!$D$5</f>
        <v>34779.7748033469</v>
      </c>
      <c r="AY391" s="28">
        <f ca="1">AT391*'Ejercicio 3 - TIR'!$D$5</f>
        <v>36665.4058478236</v>
      </c>
      <c r="AZ391" s="28">
        <f ca="1" t="shared" ref="AZ391:BD391" si="2923">AJ391-AU391-AE391</f>
        <v>28424.7558577045</v>
      </c>
      <c r="BA391" s="28">
        <f ca="1" t="shared" si="2923"/>
        <v>30767.8904221277</v>
      </c>
      <c r="BB391" s="28">
        <f ca="1" t="shared" si="2923"/>
        <v>33138.8227822185</v>
      </c>
      <c r="BC391" s="28">
        <f ca="1" t="shared" si="2923"/>
        <v>43521.0930105277</v>
      </c>
      <c r="BD391" s="28">
        <f ca="1" t="shared" si="2923"/>
        <v>43392.0718185283</v>
      </c>
      <c r="BE391" s="28">
        <f ca="1" t="shared" ref="BE391:BI391" si="2924">AZ391/Z391</f>
        <v>24651.2111620571</v>
      </c>
      <c r="BF391" s="28">
        <f ca="1" t="shared" si="2924"/>
        <v>23164.2067684599</v>
      </c>
      <c r="BG391" s="28">
        <f ca="1" t="shared" si="2924"/>
        <v>20596.6461986147</v>
      </c>
      <c r="BH391" s="28">
        <f ca="1" t="shared" si="2924"/>
        <v>21915.4538193191</v>
      </c>
      <c r="BI391" s="28">
        <f ca="1" t="shared" si="2924"/>
        <v>17961.1244854874</v>
      </c>
      <c r="BJ391" s="28">
        <f ca="1" t="shared" si="2882"/>
        <v>85257.0513056421</v>
      </c>
      <c r="BK391" s="28">
        <f ca="1" t="shared" si="2883"/>
        <v>43594.7407346191</v>
      </c>
      <c r="BL391" s="28">
        <f ca="1" t="shared" si="2884"/>
        <v>128851.792040261</v>
      </c>
      <c r="BM391" s="28">
        <f ca="1">BK391*'Ejercicio 3 - TIR'!$D$5</f>
        <v>21797.3703673095</v>
      </c>
      <c r="BN391" s="28">
        <f ca="1" t="shared" si="2885"/>
        <v>107054.421672952</v>
      </c>
      <c r="BO391" s="28">
        <f ca="1" t="shared" si="2886"/>
        <v>44312.6523764809</v>
      </c>
      <c r="BP391" s="28">
        <f ca="1" t="shared" si="2887"/>
        <v>-125515.217636505</v>
      </c>
      <c r="BQ391" s="28">
        <f ca="1" t="shared" ref="BQ391:BT391" si="2925">BE391</f>
        <v>24651.2111620571</v>
      </c>
      <c r="BR391" s="28">
        <f ca="1" t="shared" si="2925"/>
        <v>23164.2067684599</v>
      </c>
      <c r="BS391" s="28">
        <f ca="1" t="shared" si="2925"/>
        <v>20596.6461986147</v>
      </c>
      <c r="BT391" s="28">
        <f ca="1" t="shared" si="2925"/>
        <v>21915.4538193191</v>
      </c>
      <c r="BU391" s="28">
        <f ca="1" t="shared" si="2889"/>
        <v>62273.7768619683</v>
      </c>
      <c r="BV391" s="30">
        <f ca="1" t="shared" si="2890"/>
        <v>5.88474434699862</v>
      </c>
    </row>
    <row r="392" ht="15" customHeight="1" spans="1:74">
      <c r="A392" s="26">
        <v>391</v>
      </c>
      <c r="B392" s="27">
        <f ca="1" t="shared" ref="B392:F392" si="2926">RAND()</f>
        <v>0.152119782369802</v>
      </c>
      <c r="C392" s="28">
        <f ca="1">IF(B392&lt;=('Ejercicio 3 - TIR'!$D$13-'Ejercicio 3 - TIR'!$C$13)/('Ejercicio 3 - TIR'!$E$13-'Ejercicio 3 - TIR'!$C$13),'Ejercicio 3 - TIR'!$C$13+SQRT(('Ejercicio 3 - TIR'!$E$13-'Ejercicio 3 - TIR'!$C$13)*('Ejercicio 3 - TIR'!$D$13-'Ejercicio 3 - TIR'!$C$13)*B392),'Ejercicio 3 - TIR'!$E$13-SQRT(('Ejercicio 3 - TIR'!$E$13-'Ejercicio 3 - TIR'!$C$13)*('Ejercicio 3 - TIR'!$E$13-'Ejercicio 3 - TIR'!$D$13)*(1-B392)))</f>
        <v>67800.5072237593</v>
      </c>
      <c r="D392" s="27">
        <f ca="1" t="shared" si="2926"/>
        <v>0.427794527808323</v>
      </c>
      <c r="E392" s="28">
        <f ca="1">IF(D392&lt;=('Ejercicio 3 - TIR'!$D$14-'Ejercicio 3 - TIR'!$C$14)/('Ejercicio 3 - TIR'!$E$14-'Ejercicio 3 - TIR'!$C$14),'Ejercicio 3 - TIR'!$C$14+SQRT(('Ejercicio 3 - TIR'!$E$14-'Ejercicio 3 - TIR'!$C$14)*('Ejercicio 3 - TIR'!$D$14-'Ejercicio 3 - TIR'!$C$14)*D392),'Ejercicio 3 - TIR'!$E$14-SQRT(('Ejercicio 3 - TIR'!$E$14-'Ejercicio 3 - TIR'!$C$14)*('Ejercicio 3 - TIR'!$E$14-'Ejercicio 3 - TIR'!$D$14)*(1-D392)))</f>
        <v>30735.5075244916</v>
      </c>
      <c r="F392" s="27">
        <f ca="1" t="shared" si="2926"/>
        <v>0.760139598277096</v>
      </c>
      <c r="G392" s="28">
        <f ca="1">IF(F392&lt;=('Ejercicio 3 - TIR'!$D$18-'Ejercicio 3 - TIR'!$C$18)/('Ejercicio 3 - TIR'!$E$18-'Ejercicio 3 - TIR'!$C$18),'Ejercicio 3 - TIR'!$C$18+SQRT(('Ejercicio 3 - TIR'!$E$18-'Ejercicio 3 - TIR'!$C$18)*('Ejercicio 3 - TIR'!$D$18-'Ejercicio 3 - TIR'!$C$18)*F392),'Ejercicio 3 - TIR'!$E$18-SQRT(('Ejercicio 3 - TIR'!$E$18-'Ejercicio 3 - TIR'!$C$18)*('Ejercicio 3 - TIR'!$E$18-'Ejercicio 3 - TIR'!$D$18)*(1-F392)))</f>
        <v>40758.593378463</v>
      </c>
      <c r="H392" s="27">
        <f ca="1" t="shared" ref="H392:L392" si="2927">RAND()</f>
        <v>0.442055563471182</v>
      </c>
      <c r="I392" s="28">
        <f ca="1">IF(H392&lt;=('Ejercicio 3 - TIR'!$D$18-'Ejercicio 3 - TIR'!$C$18)/('Ejercicio 3 - TIR'!$E$18-'Ejercicio 3 - TIR'!$C$18),'Ejercicio 3 - TIR'!$C$18+SQRT(('Ejercicio 3 - TIR'!$E$18-'Ejercicio 3 - TIR'!$C$18)*('Ejercicio 3 - TIR'!$D$18-'Ejercicio 3 - TIR'!$C$18)*H392),'Ejercicio 3 - TIR'!$E$18-SQRT(('Ejercicio 3 - TIR'!$E$18-'Ejercicio 3 - TIR'!$C$18)*('Ejercicio 3 - TIR'!$E$18-'Ejercicio 3 - TIR'!$D$18)*(1-H392)))</f>
        <v>38142.9929706882</v>
      </c>
      <c r="J392" s="27">
        <f ca="1" t="shared" si="2927"/>
        <v>0.872134054180518</v>
      </c>
      <c r="K392" s="28">
        <f ca="1">IF(J392&lt;=('Ejercicio 3 - TIR'!$D$18-'Ejercicio 3 - TIR'!$C$18)/('Ejercicio 3 - TIR'!$E$18-'Ejercicio 3 - TIR'!$C$18),'Ejercicio 3 - TIR'!$C$18+SQRT(('Ejercicio 3 - TIR'!$E$18-'Ejercicio 3 - TIR'!$C$18)*('Ejercicio 3 - TIR'!$D$18-'Ejercicio 3 - TIR'!$C$18)*J392),'Ejercicio 3 - TIR'!$E$18-SQRT(('Ejercicio 3 - TIR'!$E$18-'Ejercicio 3 - TIR'!$C$18)*('Ejercicio 3 - TIR'!$E$18-'Ejercicio 3 - TIR'!$D$18)*(1-J392)))</f>
        <v>41903.2362155855</v>
      </c>
      <c r="L392" s="27">
        <f ca="1" t="shared" si="2927"/>
        <v>0.79082229083916</v>
      </c>
      <c r="M392" s="28">
        <f ca="1">IF(L392&lt;=('Ejercicio 3 - TIR'!$D$18-'Ejercicio 3 - TIR'!$C$18)/('Ejercicio 3 - TIR'!$E$18-'Ejercicio 3 - TIR'!$C$18),'Ejercicio 3 - TIR'!$C$18+SQRT(('Ejercicio 3 - TIR'!$E$18-'Ejercicio 3 - TIR'!$C$18)*('Ejercicio 3 - TIR'!$D$18-'Ejercicio 3 - TIR'!$C$18)*L392),'Ejercicio 3 - TIR'!$E$18-SQRT(('Ejercicio 3 - TIR'!$E$18-'Ejercicio 3 - TIR'!$C$18)*('Ejercicio 3 - TIR'!$E$18-'Ejercicio 3 - TIR'!$D$18)*(1-L392)))</f>
        <v>41039.1505725333</v>
      </c>
      <c r="N392" s="27">
        <f ca="1" t="shared" ref="N392:R392" si="2928">RAND()</f>
        <v>0.881263840941269</v>
      </c>
      <c r="O392" s="28">
        <f ca="1">IF(N392&lt;=('Ejercicio 3 - TIR'!$D$18-'Ejercicio 3 - TIR'!$C$18)/('Ejercicio 3 - TIR'!$E$18-'Ejercicio 3 - TIR'!$C$18),'Ejercicio 3 - TIR'!$C$18+SQRT(('Ejercicio 3 - TIR'!$E$18-'Ejercicio 3 - TIR'!$C$18)*('Ejercicio 3 - TIR'!$D$18-'Ejercicio 3 - TIR'!$C$18)*N392),'Ejercicio 3 - TIR'!$E$18-SQRT(('Ejercicio 3 - TIR'!$E$18-'Ejercicio 3 - TIR'!$C$18)*('Ejercicio 3 - TIR'!$E$18-'Ejercicio 3 - TIR'!$D$18)*(1-N392)))</f>
        <v>42015.8398284601</v>
      </c>
      <c r="P392" s="27">
        <f ca="1" t="shared" si="2928"/>
        <v>0.676358383247619</v>
      </c>
      <c r="Q392" s="29">
        <f ca="1">IF(P392&lt;=('Ejercicio 3 - TIR'!$D$22-'Ejercicio 3 - TIR'!$C$22)/('Ejercicio 3 - TIR'!$E$22-'Ejercicio 3 - TIR'!$C$22),'Ejercicio 3 - TIR'!$C$22+SQRT(('Ejercicio 3 - TIR'!$E$22-'Ejercicio 3 - TIR'!$C$22)*('Ejercicio 3 - TIR'!$D$22-'Ejercicio 3 - TIR'!$C$22)*P392),'Ejercicio 3 - TIR'!$E$22-SQRT(('Ejercicio 3 - TIR'!$E$22-'Ejercicio 3 - TIR'!$C$22)*('Ejercicio 3 - TIR'!$E$22-'Ejercicio 3 - TIR'!$D$22)*(1-P392)))</f>
        <v>0.155863825693489</v>
      </c>
      <c r="R392" s="27">
        <f ca="1" t="shared" si="2928"/>
        <v>0.024801684990515</v>
      </c>
      <c r="S392" s="29">
        <f ca="1">IF(R392&lt;=('Ejercicio 3 - TIR'!$D$23-'Ejercicio 3 - TIR'!$C$23)/('Ejercicio 3 - TIR'!$E$23-'Ejercicio 3 - TIR'!$C$23),'Ejercicio 3 - TIR'!$C$23+SQRT(('Ejercicio 3 - TIR'!$E$23-'Ejercicio 3 - TIR'!$C$23)*('Ejercicio 3 - TIR'!$D$23-'Ejercicio 3 - TIR'!$C$23)*R392),'Ejercicio 3 - TIR'!$E$23-SQRT(('Ejercicio 3 - TIR'!$E$23-'Ejercicio 3 - TIR'!$C$23)*('Ejercicio 3 - TIR'!$E$23-'Ejercicio 3 - TIR'!$D$23)*(1-R392)))</f>
        <v>0.126681544206464</v>
      </c>
      <c r="T392" s="27">
        <f ca="1" t="shared" ref="T392:X392" si="2929">RAND()</f>
        <v>0.199117922223459</v>
      </c>
      <c r="U392" s="29">
        <f ca="1">IF(T392&lt;=('Ejercicio 3 - TIR'!$D$24-'Ejercicio 3 - TIR'!$C$24)/('Ejercicio 3 - TIR'!$E$24-'Ejercicio 3 - TIR'!$C$24),'Ejercicio 3 - TIR'!$C$24+SQRT(('Ejercicio 3 - TIR'!$E$24-'Ejercicio 3 - TIR'!$C$24)*('Ejercicio 3 - TIR'!$D$24-'Ejercicio 3 - TIR'!$C$24)*T392),'Ejercicio 3 - TIR'!$E$24-SQRT(('Ejercicio 3 - TIR'!$E$24-'Ejercicio 3 - TIR'!$C$24)*('Ejercicio 3 - TIR'!$E$24-'Ejercicio 3 - TIR'!$D$24)*(1-T392)))</f>
        <v>0.170448658554274</v>
      </c>
      <c r="V392" s="27">
        <f ca="1" t="shared" si="2929"/>
        <v>0.664794381739098</v>
      </c>
      <c r="W392" s="29">
        <f ca="1">IF(V392&lt;=('Ejercicio 3 - TIR'!$D$25-'Ejercicio 3 - TIR'!$C$25)/('Ejercicio 3 - TIR'!$E$25-'Ejercicio 3 - TIR'!$C$25),'Ejercicio 3 - TIR'!$C$25+SQRT(('Ejercicio 3 - TIR'!$E$25-'Ejercicio 3 - TIR'!$C$25)*('Ejercicio 3 - TIR'!$D$25-'Ejercicio 3 - TIR'!$C$25)*V392),'Ejercicio 3 - TIR'!$E$25-SQRT(('Ejercicio 3 - TIR'!$E$25-'Ejercicio 3 - TIR'!$C$25)*('Ejercicio 3 - TIR'!$E$25-'Ejercicio 3 - TIR'!$D$25)*(1-V392)))</f>
        <v>0.215747705713147</v>
      </c>
      <c r="X392" s="27">
        <f ca="1" t="shared" si="2929"/>
        <v>0.587715751112927</v>
      </c>
      <c r="Y392" s="29">
        <f ca="1">IF(X392&lt;=('Ejercicio 3 - TIR'!$D$26-'Ejercicio 3 - TIR'!$C$26)/('Ejercicio 3 - TIR'!$E$26-'Ejercicio 3 - TIR'!$C$26),'Ejercicio 3 - TIR'!$C$26+SQRT(('Ejercicio 3 - TIR'!$E$26-'Ejercicio 3 - TIR'!$C$26)*('Ejercicio 3 - TIR'!$D$26-'Ejercicio 3 - TIR'!$C$26)*X392),'Ejercicio 3 - TIR'!$E$26-SQRT(('Ejercicio 3 - TIR'!$E$26-'Ejercicio 3 - TIR'!$C$26)*('Ejercicio 3 - TIR'!$E$26-'Ejercicio 3 - TIR'!$D$26)*(1-X392)))</f>
        <v>0.232815946083553</v>
      </c>
      <c r="Z392" s="27">
        <f ca="1" t="shared" si="2860"/>
        <v>1.15586382569349</v>
      </c>
      <c r="AA392" s="27">
        <f ca="1" t="shared" si="2861"/>
        <v>1.30229044002473</v>
      </c>
      <c r="AB392" s="27">
        <f ca="1" t="shared" si="2862"/>
        <v>1.524264098575</v>
      </c>
      <c r="AC392" s="27">
        <f ca="1" t="shared" si="2863"/>
        <v>1.85312058074348</v>
      </c>
      <c r="AD392" s="27">
        <f ca="1" t="shared" si="2864"/>
        <v>2.28455660195617</v>
      </c>
      <c r="AE392" s="26">
        <f ca="1" t="shared" si="2865"/>
        <v>4790.55378739828</v>
      </c>
      <c r="AF392" s="26">
        <f ca="1" t="shared" si="2866"/>
        <v>5397.42853879001</v>
      </c>
      <c r="AG392" s="26">
        <f ca="1" t="shared" si="2867"/>
        <v>6317.41299286932</v>
      </c>
      <c r="AH392" s="26">
        <f ca="1" t="shared" si="2868"/>
        <v>7680.38035212331</v>
      </c>
      <c r="AI392" s="26">
        <f ca="1" t="shared" si="2869"/>
        <v>9468.49537008443</v>
      </c>
      <c r="AJ392" s="28">
        <f ca="1" t="shared" si="2870"/>
        <v>47111.3836723156</v>
      </c>
      <c r="AK392" s="28">
        <f ca="1" t="shared" si="2871"/>
        <v>49673.2550996577</v>
      </c>
      <c r="AL392" s="28">
        <f ca="1" t="shared" si="2872"/>
        <v>63871.5985775248</v>
      </c>
      <c r="AM392" s="28">
        <f ca="1" t="shared" si="2873"/>
        <v>76050.4945421919</v>
      </c>
      <c r="AN392" s="28">
        <f ca="1" t="shared" si="2874"/>
        <v>95987.5642668416</v>
      </c>
      <c r="AO392" s="28">
        <f ca="1">C392/'Ejercicio 3 - TIR'!$D$7</f>
        <v>13560.1014447519</v>
      </c>
      <c r="AP392" s="28">
        <f ca="1" t="shared" si="2875"/>
        <v>33551.2822275637</v>
      </c>
      <c r="AQ392" s="28">
        <f ca="1" t="shared" si="2876"/>
        <v>36113.1536549059</v>
      </c>
      <c r="AR392" s="28">
        <f ca="1" t="shared" si="2877"/>
        <v>50311.4971327729</v>
      </c>
      <c r="AS392" s="28">
        <f ca="1" t="shared" si="2878"/>
        <v>62490.3930974401</v>
      </c>
      <c r="AT392" s="28">
        <f ca="1" t="shared" si="2879"/>
        <v>82427.4628220898</v>
      </c>
      <c r="AU392" s="28">
        <f ca="1">AP392*'Ejercicio 3 - TIR'!$D$5</f>
        <v>16775.6411137819</v>
      </c>
      <c r="AV392" s="28">
        <f ca="1">AQ392*'Ejercicio 3 - TIR'!$D$5</f>
        <v>18056.5768274529</v>
      </c>
      <c r="AW392" s="28">
        <f ca="1">AR392*'Ejercicio 3 - TIR'!$D$5</f>
        <v>25155.7485663865</v>
      </c>
      <c r="AX392" s="28">
        <f ca="1">AS392*'Ejercicio 3 - TIR'!$D$5</f>
        <v>31245.19654872</v>
      </c>
      <c r="AY392" s="28">
        <f ca="1">AT392*'Ejercicio 3 - TIR'!$D$5</f>
        <v>41213.7314110449</v>
      </c>
      <c r="AZ392" s="28">
        <f ca="1" t="shared" ref="AZ392:BD392" si="2930">AJ392-AU392-AE392</f>
        <v>25545.1887711354</v>
      </c>
      <c r="BA392" s="28">
        <f ca="1" t="shared" si="2930"/>
        <v>26219.2497334148</v>
      </c>
      <c r="BB392" s="28">
        <f ca="1" t="shared" si="2930"/>
        <v>32398.437018269</v>
      </c>
      <c r="BC392" s="28">
        <f ca="1" t="shared" si="2930"/>
        <v>37124.9176413486</v>
      </c>
      <c r="BD392" s="28">
        <f ca="1" t="shared" si="2930"/>
        <v>45305.3374857123</v>
      </c>
      <c r="BE392" s="28">
        <f ca="1" t="shared" ref="BE392:BI392" si="2931">AZ392/Z392</f>
        <v>22100.5175551791</v>
      </c>
      <c r="BF392" s="28">
        <f ca="1" t="shared" si="2931"/>
        <v>20133.1814529153</v>
      </c>
      <c r="BG392" s="28">
        <f ca="1" t="shared" si="2931"/>
        <v>21255.1335746591</v>
      </c>
      <c r="BH392" s="28">
        <f ca="1" t="shared" si="2931"/>
        <v>20033.7301453174</v>
      </c>
      <c r="BI392" s="28">
        <f ca="1" t="shared" si="2931"/>
        <v>19831.1293521549</v>
      </c>
      <c r="BJ392" s="28">
        <f ca="1" t="shared" si="2882"/>
        <v>70217.0066295509</v>
      </c>
      <c r="BK392" s="28">
        <f ca="1" t="shared" si="2883"/>
        <v>30978.8192788033</v>
      </c>
      <c r="BL392" s="28">
        <f ca="1" t="shared" si="2884"/>
        <v>101195.825908354</v>
      </c>
      <c r="BM392" s="28">
        <f ca="1">BK392*'Ejercicio 3 - TIR'!$D$5</f>
        <v>15489.4096394016</v>
      </c>
      <c r="BN392" s="28">
        <f ca="1" t="shared" si="2885"/>
        <v>85706.4162689525</v>
      </c>
      <c r="BO392" s="28">
        <f ca="1" t="shared" si="2886"/>
        <v>37515.5582468675</v>
      </c>
      <c r="BP392" s="28">
        <f ca="1" t="shared" si="2887"/>
        <v>-98536.0147482509</v>
      </c>
      <c r="BQ392" s="28">
        <f ca="1" t="shared" ref="BQ392:BT392" si="2932">BE392</f>
        <v>22100.5175551791</v>
      </c>
      <c r="BR392" s="28">
        <f ca="1" t="shared" si="2932"/>
        <v>20133.1814529153</v>
      </c>
      <c r="BS392" s="28">
        <f ca="1" t="shared" si="2932"/>
        <v>21255.1335746591</v>
      </c>
      <c r="BT392" s="28">
        <f ca="1" t="shared" si="2932"/>
        <v>20033.7301453174</v>
      </c>
      <c r="BU392" s="28">
        <f ca="1" t="shared" si="2889"/>
        <v>57346.6875990225</v>
      </c>
      <c r="BV392" s="30">
        <f ca="1" t="shared" si="2890"/>
        <v>11.1680052291083</v>
      </c>
    </row>
    <row r="393" ht="15" customHeight="1" spans="1:74">
      <c r="A393" s="26">
        <v>392</v>
      </c>
      <c r="B393" s="27">
        <f ca="1" t="shared" ref="B393:F393" si="2933">RAND()</f>
        <v>0.757752721524415</v>
      </c>
      <c r="C393" s="28">
        <f ca="1">IF(B393&lt;=('Ejercicio 3 - TIR'!$D$13-'Ejercicio 3 - TIR'!$C$13)/('Ejercicio 3 - TIR'!$E$13-'Ejercicio 3 - TIR'!$C$13),'Ejercicio 3 - TIR'!$C$13+SQRT(('Ejercicio 3 - TIR'!$E$13-'Ejercicio 3 - TIR'!$C$13)*('Ejercicio 3 - TIR'!$D$13-'Ejercicio 3 - TIR'!$C$13)*B393),'Ejercicio 3 - TIR'!$E$13-SQRT(('Ejercicio 3 - TIR'!$E$13-'Ejercicio 3 - TIR'!$C$13)*('Ejercicio 3 - TIR'!$E$13-'Ejercicio 3 - TIR'!$D$13)*(1-B393)))</f>
        <v>82950.1690867416</v>
      </c>
      <c r="D393" s="27">
        <f ca="1" t="shared" si="2933"/>
        <v>0.660912348284582</v>
      </c>
      <c r="E393" s="28">
        <f ca="1">IF(D393&lt;=('Ejercicio 3 - TIR'!$D$14-'Ejercicio 3 - TIR'!$C$14)/('Ejercicio 3 - TIR'!$E$14-'Ejercicio 3 - TIR'!$C$14),'Ejercicio 3 - TIR'!$C$14+SQRT(('Ejercicio 3 - TIR'!$E$14-'Ejercicio 3 - TIR'!$C$14)*('Ejercicio 3 - TIR'!$D$14-'Ejercicio 3 - TIR'!$C$14)*D393),'Ejercicio 3 - TIR'!$E$14-SQRT(('Ejercicio 3 - TIR'!$E$14-'Ejercicio 3 - TIR'!$C$14)*('Ejercicio 3 - TIR'!$E$14-'Ejercicio 3 - TIR'!$D$14)*(1-D393)))</f>
        <v>32868.1595813344</v>
      </c>
      <c r="F393" s="27">
        <f ca="1" t="shared" si="2933"/>
        <v>0.732054652439077</v>
      </c>
      <c r="G393" s="28">
        <f ca="1">IF(F393&lt;=('Ejercicio 3 - TIR'!$D$18-'Ejercicio 3 - TIR'!$C$18)/('Ejercicio 3 - TIR'!$E$18-'Ejercicio 3 - TIR'!$C$18),'Ejercicio 3 - TIR'!$C$18+SQRT(('Ejercicio 3 - TIR'!$E$18-'Ejercicio 3 - TIR'!$C$18)*('Ejercicio 3 - TIR'!$D$18-'Ejercicio 3 - TIR'!$C$18)*F393),'Ejercicio 3 - TIR'!$E$18-SQRT(('Ejercicio 3 - TIR'!$E$18-'Ejercicio 3 - TIR'!$C$18)*('Ejercicio 3 - TIR'!$E$18-'Ejercicio 3 - TIR'!$D$18)*(1-F393)))</f>
        <v>40517.1548022412</v>
      </c>
      <c r="H393" s="27">
        <f ca="1" t="shared" ref="H393:L393" si="2934">RAND()</f>
        <v>0.417297279776333</v>
      </c>
      <c r="I393" s="28">
        <f ca="1">IF(H393&lt;=('Ejercicio 3 - TIR'!$D$18-'Ejercicio 3 - TIR'!$C$18)/('Ejercicio 3 - TIR'!$E$18-'Ejercicio 3 - TIR'!$C$18),'Ejercicio 3 - TIR'!$C$18+SQRT(('Ejercicio 3 - TIR'!$E$18-'Ejercicio 3 - TIR'!$C$18)*('Ejercicio 3 - TIR'!$D$18-'Ejercicio 3 - TIR'!$C$18)*H393),'Ejercicio 3 - TIR'!$E$18-SQRT(('Ejercicio 3 - TIR'!$E$18-'Ejercicio 3 - TIR'!$C$18)*('Ejercicio 3 - TIR'!$E$18-'Ejercicio 3 - TIR'!$D$18)*(1-H393)))</f>
        <v>37911.6744097852</v>
      </c>
      <c r="J393" s="27">
        <f ca="1" t="shared" si="2934"/>
        <v>0.876939171789459</v>
      </c>
      <c r="K393" s="28">
        <f ca="1">IF(J393&lt;=('Ejercicio 3 - TIR'!$D$18-'Ejercicio 3 - TIR'!$C$18)/('Ejercicio 3 - TIR'!$E$18-'Ejercicio 3 - TIR'!$C$18),'Ejercicio 3 - TIR'!$C$18+SQRT(('Ejercicio 3 - TIR'!$E$18-'Ejercicio 3 - TIR'!$C$18)*('Ejercicio 3 - TIR'!$D$18-'Ejercicio 3 - TIR'!$C$18)*J393),'Ejercicio 3 - TIR'!$E$18-SQRT(('Ejercicio 3 - TIR'!$E$18-'Ejercicio 3 - TIR'!$C$18)*('Ejercicio 3 - TIR'!$E$18-'Ejercicio 3 - TIR'!$D$18)*(1-J393)))</f>
        <v>41961.9805603337</v>
      </c>
      <c r="L393" s="27">
        <f ca="1" t="shared" si="2934"/>
        <v>0.475565622568244</v>
      </c>
      <c r="M393" s="28">
        <f ca="1">IF(L393&lt;=('Ejercicio 3 - TIR'!$D$18-'Ejercicio 3 - TIR'!$C$18)/('Ejercicio 3 - TIR'!$E$18-'Ejercicio 3 - TIR'!$C$18),'Ejercicio 3 - TIR'!$C$18+SQRT(('Ejercicio 3 - TIR'!$E$18-'Ejercicio 3 - TIR'!$C$18)*('Ejercicio 3 - TIR'!$D$18-'Ejercicio 3 - TIR'!$C$18)*L393),'Ejercicio 3 - TIR'!$E$18-SQRT(('Ejercicio 3 - TIR'!$E$18-'Ejercicio 3 - TIR'!$C$18)*('Ejercicio 3 - TIR'!$E$18-'Ejercicio 3 - TIR'!$D$18)*(1-L393)))</f>
        <v>38445.9957012324</v>
      </c>
      <c r="N393" s="27">
        <f ca="1" t="shared" ref="N393:R393" si="2935">RAND()</f>
        <v>0.0106219472644868</v>
      </c>
      <c r="O393" s="28">
        <f ca="1">IF(N393&lt;=('Ejercicio 3 - TIR'!$D$18-'Ejercicio 3 - TIR'!$C$18)/('Ejercicio 3 - TIR'!$E$18-'Ejercicio 3 - TIR'!$C$18),'Ejercicio 3 - TIR'!$C$18+SQRT(('Ejercicio 3 - TIR'!$E$18-'Ejercicio 3 - TIR'!$C$18)*('Ejercicio 3 - TIR'!$D$18-'Ejercicio 3 - TIR'!$C$18)*N393),'Ejercicio 3 - TIR'!$E$18-SQRT(('Ejercicio 3 - TIR'!$E$18-'Ejercicio 3 - TIR'!$C$18)*('Ejercicio 3 - TIR'!$E$18-'Ejercicio 3 - TIR'!$D$18)*(1-N393)))</f>
        <v>31262.2567447524</v>
      </c>
      <c r="P393" s="27">
        <f ca="1" t="shared" si="2935"/>
        <v>0.640787492969047</v>
      </c>
      <c r="Q393" s="29">
        <f ca="1">IF(P393&lt;=('Ejercicio 3 - TIR'!$D$22-'Ejercicio 3 - TIR'!$C$22)/('Ejercicio 3 - TIR'!$E$22-'Ejercicio 3 - TIR'!$C$22),'Ejercicio 3 - TIR'!$C$22+SQRT(('Ejercicio 3 - TIR'!$E$22-'Ejercicio 3 - TIR'!$C$22)*('Ejercicio 3 - TIR'!$D$22-'Ejercicio 3 - TIR'!$C$22)*P393),'Ejercicio 3 - TIR'!$E$22-SQRT(('Ejercicio 3 - TIR'!$E$22-'Ejercicio 3 - TIR'!$C$22)*('Ejercicio 3 - TIR'!$E$22-'Ejercicio 3 - TIR'!$D$22)*(1-P393)))</f>
        <v>0.15457201320089</v>
      </c>
      <c r="R393" s="27">
        <f ca="1" t="shared" si="2935"/>
        <v>0.912058564419994</v>
      </c>
      <c r="S393" s="29">
        <f ca="1">IF(R393&lt;=('Ejercicio 3 - TIR'!$D$23-'Ejercicio 3 - TIR'!$C$23)/('Ejercicio 3 - TIR'!$E$23-'Ejercicio 3 - TIR'!$C$23),'Ejercicio 3 - TIR'!$C$23+SQRT(('Ejercicio 3 - TIR'!$E$23-'Ejercicio 3 - TIR'!$C$23)*('Ejercicio 3 - TIR'!$D$23-'Ejercicio 3 - TIR'!$C$23)*R393),'Ejercicio 3 - TIR'!$E$23-SQRT(('Ejercicio 3 - TIR'!$E$23-'Ejercicio 3 - TIR'!$C$23)*('Ejercicio 3 - TIR'!$E$23-'Ejercicio 3 - TIR'!$D$23)*(1-R393)))</f>
        <v>0.167418482442725</v>
      </c>
      <c r="T393" s="27">
        <f ca="1" t="shared" ref="T393:X393" si="2936">RAND()</f>
        <v>0.459281995445216</v>
      </c>
      <c r="U393" s="29">
        <f ca="1">IF(T393&lt;=('Ejercicio 3 - TIR'!$D$24-'Ejercicio 3 - TIR'!$C$24)/('Ejercicio 3 - TIR'!$E$24-'Ejercicio 3 - TIR'!$C$24),'Ejercicio 3 - TIR'!$C$24+SQRT(('Ejercicio 3 - TIR'!$E$24-'Ejercicio 3 - TIR'!$C$24)*('Ejercicio 3 - TIR'!$D$24-'Ejercicio 3 - TIR'!$C$24)*T393),'Ejercicio 3 - TIR'!$E$24-SQRT(('Ejercicio 3 - TIR'!$E$24-'Ejercicio 3 - TIR'!$C$24)*('Ejercicio 3 - TIR'!$E$24-'Ejercicio 3 - TIR'!$D$24)*(1-T393)))</f>
        <v>0.181089713278448</v>
      </c>
      <c r="V393" s="27">
        <f ca="1" t="shared" si="2936"/>
        <v>0.96601666008969</v>
      </c>
      <c r="W393" s="29">
        <f ca="1">IF(V393&lt;=('Ejercicio 3 - TIR'!$D$25-'Ejercicio 3 - TIR'!$C$25)/('Ejercicio 3 - TIR'!$E$25-'Ejercicio 3 - TIR'!$C$25),'Ejercicio 3 - TIR'!$C$25+SQRT(('Ejercicio 3 - TIR'!$E$25-'Ejercicio 3 - TIR'!$C$25)*('Ejercicio 3 - TIR'!$D$25-'Ejercicio 3 - TIR'!$C$25)*V393),'Ejercicio 3 - TIR'!$E$25-SQRT(('Ejercicio 3 - TIR'!$E$25-'Ejercicio 3 - TIR'!$C$25)*('Ejercicio 3 - TIR'!$E$25-'Ejercicio 3 - TIR'!$D$25)*(1-V393)))</f>
        <v>0.239093960861702</v>
      </c>
      <c r="X393" s="27">
        <f ca="1" t="shared" si="2936"/>
        <v>0.447149335297776</v>
      </c>
      <c r="Y393" s="29">
        <f ca="1">IF(X393&lt;=('Ejercicio 3 - TIR'!$D$26-'Ejercicio 3 - TIR'!$C$26)/('Ejercicio 3 - TIR'!$E$26-'Ejercicio 3 - TIR'!$C$26),'Ejercicio 3 - TIR'!$C$26+SQRT(('Ejercicio 3 - TIR'!$E$26-'Ejercicio 3 - TIR'!$C$26)*('Ejercicio 3 - TIR'!$D$26-'Ejercicio 3 - TIR'!$C$26)*X393),'Ejercicio 3 - TIR'!$E$26-SQRT(('Ejercicio 3 - TIR'!$E$26-'Ejercicio 3 - TIR'!$C$26)*('Ejercicio 3 - TIR'!$E$26-'Ejercicio 3 - TIR'!$D$26)*(1-X393)))</f>
        <v>0.225361244620764</v>
      </c>
      <c r="Z393" s="27">
        <f ca="1" t="shared" si="2860"/>
        <v>1.15457201320089</v>
      </c>
      <c r="AA393" s="27">
        <f ca="1" t="shared" si="2861"/>
        <v>1.34786870752183</v>
      </c>
      <c r="AB393" s="27">
        <f ca="1" t="shared" si="2862"/>
        <v>1.59195386530394</v>
      </c>
      <c r="AC393" s="27">
        <f ca="1" t="shared" si="2863"/>
        <v>1.97258042046856</v>
      </c>
      <c r="AD393" s="27">
        <f ca="1" t="shared" si="2864"/>
        <v>2.41712359913991</v>
      </c>
      <c r="AE393" s="26">
        <f ca="1" t="shared" si="2865"/>
        <v>5080.49759669497</v>
      </c>
      <c r="AF393" s="26">
        <f ca="1" t="shared" si="2866"/>
        <v>5931.06679438756</v>
      </c>
      <c r="AG393" s="26">
        <f ca="1" t="shared" si="2867"/>
        <v>7005.12197961853</v>
      </c>
      <c r="AH393" s="26">
        <f ca="1" t="shared" si="2868"/>
        <v>8680.00434004489</v>
      </c>
      <c r="AI393" s="26">
        <f ca="1" t="shared" si="2869"/>
        <v>10636.140921431</v>
      </c>
      <c r="AJ393" s="28">
        <f ca="1" t="shared" si="2870"/>
        <v>46779.9729891957</v>
      </c>
      <c r="AK393" s="28">
        <f ca="1" t="shared" si="2871"/>
        <v>51099.9595867054</v>
      </c>
      <c r="AL393" s="28">
        <f ca="1" t="shared" si="2872"/>
        <v>66801.5371488322</v>
      </c>
      <c r="AM393" s="28">
        <f ca="1" t="shared" si="2873"/>
        <v>75837.8183656696</v>
      </c>
      <c r="AN393" s="28">
        <f ca="1" t="shared" si="2874"/>
        <v>75564.7385401118</v>
      </c>
      <c r="AO393" s="28">
        <f ca="1">C393/'Ejercicio 3 - TIR'!$D$7</f>
        <v>16590.0338173483</v>
      </c>
      <c r="AP393" s="28">
        <f ca="1" t="shared" si="2875"/>
        <v>30189.9391718474</v>
      </c>
      <c r="AQ393" s="28">
        <f ca="1" t="shared" si="2876"/>
        <v>34509.9257693571</v>
      </c>
      <c r="AR393" s="28">
        <f ca="1" t="shared" si="2877"/>
        <v>50211.5033314839</v>
      </c>
      <c r="AS393" s="28">
        <f ca="1" t="shared" si="2878"/>
        <v>59247.7845483212</v>
      </c>
      <c r="AT393" s="28">
        <f ca="1" t="shared" si="2879"/>
        <v>58974.7047227635</v>
      </c>
      <c r="AU393" s="28">
        <f ca="1">AP393*'Ejercicio 3 - TIR'!$D$5</f>
        <v>15094.9695859237</v>
      </c>
      <c r="AV393" s="28">
        <f ca="1">AQ393*'Ejercicio 3 - TIR'!$D$5</f>
        <v>17254.9628846785</v>
      </c>
      <c r="AW393" s="28">
        <f ca="1">AR393*'Ejercicio 3 - TIR'!$D$5</f>
        <v>25105.7516657419</v>
      </c>
      <c r="AX393" s="28">
        <f ca="1">AS393*'Ejercicio 3 - TIR'!$D$5</f>
        <v>29623.8922741606</v>
      </c>
      <c r="AY393" s="28">
        <f ca="1">AT393*'Ejercicio 3 - TIR'!$D$5</f>
        <v>29487.3523613818</v>
      </c>
      <c r="AZ393" s="28">
        <f ca="1" t="shared" ref="AZ393:BD393" si="2937">AJ393-AU393-AE393</f>
        <v>26604.505806577</v>
      </c>
      <c r="BA393" s="28">
        <f ca="1" t="shared" si="2937"/>
        <v>27913.9299076393</v>
      </c>
      <c r="BB393" s="28">
        <f ca="1" t="shared" si="2937"/>
        <v>34690.6635034717</v>
      </c>
      <c r="BC393" s="28">
        <f ca="1" t="shared" si="2937"/>
        <v>37533.921751464</v>
      </c>
      <c r="BD393" s="28">
        <f ca="1" t="shared" si="2937"/>
        <v>35441.245257299</v>
      </c>
      <c r="BE393" s="28">
        <f ca="1" t="shared" ref="BE393:BI393" si="2938">AZ393/Z393</f>
        <v>23042.7426807443</v>
      </c>
      <c r="BF393" s="28">
        <f ca="1" t="shared" si="2938"/>
        <v>20709.680217268</v>
      </c>
      <c r="BG393" s="28">
        <f ca="1" t="shared" si="2938"/>
        <v>21791.249268928</v>
      </c>
      <c r="BH393" s="28">
        <f ca="1" t="shared" si="2938"/>
        <v>19027.828402833</v>
      </c>
      <c r="BI393" s="28">
        <f ca="1" t="shared" si="2938"/>
        <v>14662.5705321442</v>
      </c>
      <c r="BJ393" s="28">
        <f ca="1" t="shared" si="2882"/>
        <v>79446.4041843397</v>
      </c>
      <c r="BK393" s="28">
        <f ca="1" t="shared" si="2883"/>
        <v>40100.1622504417</v>
      </c>
      <c r="BL393" s="28">
        <f ca="1" t="shared" si="2884"/>
        <v>119546.566434781</v>
      </c>
      <c r="BM393" s="28">
        <f ca="1">BK393*'Ejercicio 3 - TIR'!$D$5</f>
        <v>20050.0811252209</v>
      </c>
      <c r="BN393" s="28">
        <f ca="1" t="shared" si="2885"/>
        <v>99496.4853095606</v>
      </c>
      <c r="BO393" s="28">
        <f ca="1" t="shared" si="2886"/>
        <v>41163.1764900085</v>
      </c>
      <c r="BP393" s="28">
        <f ca="1" t="shared" si="2887"/>
        <v>-115818.328668076</v>
      </c>
      <c r="BQ393" s="28">
        <f ca="1" t="shared" ref="BQ393:BT393" si="2939">BE393</f>
        <v>23042.7426807443</v>
      </c>
      <c r="BR393" s="28">
        <f ca="1" t="shared" si="2939"/>
        <v>20709.680217268</v>
      </c>
      <c r="BS393" s="28">
        <f ca="1" t="shared" si="2939"/>
        <v>21791.249268928</v>
      </c>
      <c r="BT393" s="28">
        <f ca="1" t="shared" si="2939"/>
        <v>19027.828402833</v>
      </c>
      <c r="BU393" s="28">
        <f ca="1" t="shared" si="2889"/>
        <v>55825.7470221527</v>
      </c>
      <c r="BV393" s="30">
        <f ca="1" t="shared" si="2890"/>
        <v>5.84424232990637</v>
      </c>
    </row>
    <row r="394" ht="15" customHeight="1" spans="1:74">
      <c r="A394" s="26">
        <v>393</v>
      </c>
      <c r="B394" s="27">
        <f ca="1" t="shared" ref="B394:F394" si="2940">RAND()</f>
        <v>0.810318097770387</v>
      </c>
      <c r="C394" s="28">
        <f ca="1">IF(B394&lt;=('Ejercicio 3 - TIR'!$D$13-'Ejercicio 3 - TIR'!$C$13)/('Ejercicio 3 - TIR'!$E$13-'Ejercicio 3 - TIR'!$C$13),'Ejercicio 3 - TIR'!$C$13+SQRT(('Ejercicio 3 - TIR'!$E$13-'Ejercicio 3 - TIR'!$C$13)*('Ejercicio 3 - TIR'!$D$13-'Ejercicio 3 - TIR'!$C$13)*B394),'Ejercicio 3 - TIR'!$E$13-SQRT(('Ejercicio 3 - TIR'!$E$13-'Ejercicio 3 - TIR'!$C$13)*('Ejercicio 3 - TIR'!$E$13-'Ejercicio 3 - TIR'!$D$13)*(1-B394)))</f>
        <v>84912.9763480156</v>
      </c>
      <c r="D394" s="27">
        <f ca="1" t="shared" si="2940"/>
        <v>0.520927955003807</v>
      </c>
      <c r="E394" s="28">
        <f ca="1">IF(D394&lt;=('Ejercicio 3 - TIR'!$D$14-'Ejercicio 3 - TIR'!$C$14)/('Ejercicio 3 - TIR'!$E$14-'Ejercicio 3 - TIR'!$C$14),'Ejercicio 3 - TIR'!$C$14+SQRT(('Ejercicio 3 - TIR'!$E$14-'Ejercicio 3 - TIR'!$C$14)*('Ejercicio 3 - TIR'!$D$14-'Ejercicio 3 - TIR'!$C$14)*D394),'Ejercicio 3 - TIR'!$E$14-SQRT(('Ejercicio 3 - TIR'!$E$14-'Ejercicio 3 - TIR'!$C$14)*('Ejercicio 3 - TIR'!$E$14-'Ejercicio 3 - TIR'!$D$14)*(1-D394)))</f>
        <v>31522.9246346733</v>
      </c>
      <c r="F394" s="27">
        <f ca="1" t="shared" si="2940"/>
        <v>0.707766035255252</v>
      </c>
      <c r="G394" s="28">
        <f ca="1">IF(F394&lt;=('Ejercicio 3 - TIR'!$D$18-'Ejercicio 3 - TIR'!$C$18)/('Ejercicio 3 - TIR'!$E$18-'Ejercicio 3 - TIR'!$C$18),'Ejercicio 3 - TIR'!$C$18+SQRT(('Ejercicio 3 - TIR'!$E$18-'Ejercicio 3 - TIR'!$C$18)*('Ejercicio 3 - TIR'!$D$18-'Ejercicio 3 - TIR'!$C$18)*F394),'Ejercicio 3 - TIR'!$E$18-SQRT(('Ejercicio 3 - TIR'!$E$18-'Ejercicio 3 - TIR'!$C$18)*('Ejercicio 3 - TIR'!$E$18-'Ejercicio 3 - TIR'!$D$18)*(1-F394)))</f>
        <v>40318.3819724527</v>
      </c>
      <c r="H394" s="27">
        <f ca="1" t="shared" ref="H394:L394" si="2941">RAND()</f>
        <v>0.242749290080507</v>
      </c>
      <c r="I394" s="28">
        <f ca="1">IF(H394&lt;=('Ejercicio 3 - TIR'!$D$18-'Ejercicio 3 - TIR'!$C$18)/('Ejercicio 3 - TIR'!$E$18-'Ejercicio 3 - TIR'!$C$18),'Ejercicio 3 - TIR'!$C$18+SQRT(('Ejercicio 3 - TIR'!$E$18-'Ejercicio 3 - TIR'!$C$18)*('Ejercicio 3 - TIR'!$D$18-'Ejercicio 3 - TIR'!$C$18)*H394),'Ejercicio 3 - TIR'!$E$18-SQRT(('Ejercicio 3 - TIR'!$E$18-'Ejercicio 3 - TIR'!$C$18)*('Ejercicio 3 - TIR'!$E$18-'Ejercicio 3 - TIR'!$D$18)*(1-H394)))</f>
        <v>36034.2682664989</v>
      </c>
      <c r="J394" s="27">
        <f ca="1" t="shared" si="2941"/>
        <v>0.219885621632624</v>
      </c>
      <c r="K394" s="28">
        <f ca="1">IF(J394&lt;=('Ejercicio 3 - TIR'!$D$18-'Ejercicio 3 - TIR'!$C$18)/('Ejercicio 3 - TIR'!$E$18-'Ejercicio 3 - TIR'!$C$18),'Ejercicio 3 - TIR'!$C$18+SQRT(('Ejercicio 3 - TIR'!$E$18-'Ejercicio 3 - TIR'!$C$18)*('Ejercicio 3 - TIR'!$D$18-'Ejercicio 3 - TIR'!$C$18)*J394),'Ejercicio 3 - TIR'!$E$18-SQRT(('Ejercicio 3 - TIR'!$E$18-'Ejercicio 3 - TIR'!$C$18)*('Ejercicio 3 - TIR'!$E$18-'Ejercicio 3 - TIR'!$D$18)*(1-J394)))</f>
        <v>35743.0691485384</v>
      </c>
      <c r="L394" s="27">
        <f ca="1" t="shared" si="2941"/>
        <v>0.41016354886203</v>
      </c>
      <c r="M394" s="28">
        <f ca="1">IF(L394&lt;=('Ejercicio 3 - TIR'!$D$18-'Ejercicio 3 - TIR'!$C$18)/('Ejercicio 3 - TIR'!$E$18-'Ejercicio 3 - TIR'!$C$18),'Ejercicio 3 - TIR'!$C$18+SQRT(('Ejercicio 3 - TIR'!$E$18-'Ejercicio 3 - TIR'!$C$18)*('Ejercicio 3 - TIR'!$D$18-'Ejercicio 3 - TIR'!$C$18)*L394),'Ejercicio 3 - TIR'!$E$18-SQRT(('Ejercicio 3 - TIR'!$E$18-'Ejercicio 3 - TIR'!$C$18)*('Ejercicio 3 - TIR'!$E$18-'Ejercicio 3 - TIR'!$D$18)*(1-L394)))</f>
        <v>37843.7575389162</v>
      </c>
      <c r="N394" s="27">
        <f ca="1" t="shared" ref="N394:R394" si="2942">RAND()</f>
        <v>0.032004902457651</v>
      </c>
      <c r="O394" s="28">
        <f ca="1">IF(N394&lt;=('Ejercicio 3 - TIR'!$D$18-'Ejercicio 3 - TIR'!$C$18)/('Ejercicio 3 - TIR'!$E$18-'Ejercicio 3 - TIR'!$C$18),'Ejercicio 3 - TIR'!$C$18+SQRT(('Ejercicio 3 - TIR'!$E$18-'Ejercicio 3 - TIR'!$C$18)*('Ejercicio 3 - TIR'!$D$18-'Ejercicio 3 - TIR'!$C$18)*N394),'Ejercicio 3 - TIR'!$E$18-SQRT(('Ejercicio 3 - TIR'!$E$18-'Ejercicio 3 - TIR'!$C$18)*('Ejercicio 3 - TIR'!$E$18-'Ejercicio 3 - TIR'!$D$18)*(1-N394)))</f>
        <v>32191.0580477586</v>
      </c>
      <c r="P394" s="27">
        <f ca="1" t="shared" si="2942"/>
        <v>0.997601454580053</v>
      </c>
      <c r="Q394" s="29">
        <f ca="1">IF(P394&lt;=('Ejercicio 3 - TIR'!$D$22-'Ejercicio 3 - TIR'!$C$22)/('Ejercicio 3 - TIR'!$E$22-'Ejercicio 3 - TIR'!$C$22),'Ejercicio 3 - TIR'!$C$22+SQRT(('Ejercicio 3 - TIR'!$E$22-'Ejercicio 3 - TIR'!$C$22)*('Ejercicio 3 - TIR'!$D$22-'Ejercicio 3 - TIR'!$C$22)*P394),'Ejercicio 3 - TIR'!$E$22-SQRT(('Ejercicio 3 - TIR'!$E$22-'Ejercicio 3 - TIR'!$C$22)*('Ejercicio 3 - TIR'!$E$22-'Ejercicio 3 - TIR'!$D$22)*(1-P394)))</f>
        <v>0.177922168978019</v>
      </c>
      <c r="R394" s="27">
        <f ca="1" t="shared" si="2942"/>
        <v>0.671874448474693</v>
      </c>
      <c r="S394" s="29">
        <f ca="1">IF(R394&lt;=('Ejercicio 3 - TIR'!$D$23-'Ejercicio 3 - TIR'!$C$23)/('Ejercicio 3 - TIR'!$E$23-'Ejercicio 3 - TIR'!$C$23),'Ejercicio 3 - TIR'!$C$23+SQRT(('Ejercicio 3 - TIR'!$E$23-'Ejercicio 3 - TIR'!$C$23)*('Ejercicio 3 - TIR'!$D$23-'Ejercicio 3 - TIR'!$C$23)*R394),'Ejercicio 3 - TIR'!$E$23-SQRT(('Ejercicio 3 - TIR'!$E$23-'Ejercicio 3 - TIR'!$C$23)*('Ejercicio 3 - TIR'!$E$23-'Ejercicio 3 - TIR'!$D$23)*(1-R394)))</f>
        <v>0.155697201956451</v>
      </c>
      <c r="T394" s="27">
        <f ca="1" t="shared" ref="T394:X394" si="2943">RAND()</f>
        <v>0.834269686313603</v>
      </c>
      <c r="U394" s="29">
        <f ca="1">IF(T394&lt;=('Ejercicio 3 - TIR'!$D$24-'Ejercicio 3 - TIR'!$C$24)/('Ejercicio 3 - TIR'!$E$24-'Ejercicio 3 - TIR'!$C$24),'Ejercicio 3 - TIR'!$C$24+SQRT(('Ejercicio 3 - TIR'!$E$24-'Ejercicio 3 - TIR'!$C$24)*('Ejercicio 3 - TIR'!$D$24-'Ejercicio 3 - TIR'!$C$24)*T394),'Ejercicio 3 - TIR'!$E$24-SQRT(('Ejercicio 3 - TIR'!$E$24-'Ejercicio 3 - TIR'!$C$24)*('Ejercicio 3 - TIR'!$E$24-'Ejercicio 3 - TIR'!$D$24)*(1-T394)))</f>
        <v>0.198458299084754</v>
      </c>
      <c r="V394" s="27">
        <f ca="1" t="shared" si="2943"/>
        <v>0.943876372891951</v>
      </c>
      <c r="W394" s="29">
        <f ca="1">IF(V394&lt;=('Ejercicio 3 - TIR'!$D$25-'Ejercicio 3 - TIR'!$C$25)/('Ejercicio 3 - TIR'!$E$25-'Ejercicio 3 - TIR'!$C$25),'Ejercicio 3 - TIR'!$C$25+SQRT(('Ejercicio 3 - TIR'!$E$25-'Ejercicio 3 - TIR'!$C$25)*('Ejercicio 3 - TIR'!$D$25-'Ejercicio 3 - TIR'!$C$25)*V394),'Ejercicio 3 - TIR'!$E$25-SQRT(('Ejercicio 3 - TIR'!$E$25-'Ejercicio 3 - TIR'!$C$25)*('Ejercicio 3 - TIR'!$E$25-'Ejercicio 3 - TIR'!$D$25)*(1-V394)))</f>
        <v>0.235984555130922</v>
      </c>
      <c r="X394" s="27">
        <f ca="1" t="shared" si="2943"/>
        <v>0.275463088559533</v>
      </c>
      <c r="Y394" s="29">
        <f ca="1">IF(X394&lt;=('Ejercicio 3 - TIR'!$D$26-'Ejercicio 3 - TIR'!$C$26)/('Ejercicio 3 - TIR'!$E$26-'Ejercicio 3 - TIR'!$C$26),'Ejercicio 3 - TIR'!$C$26+SQRT(('Ejercicio 3 - TIR'!$E$26-'Ejercicio 3 - TIR'!$C$26)*('Ejercicio 3 - TIR'!$D$26-'Ejercicio 3 - TIR'!$C$26)*X394),'Ejercicio 3 - TIR'!$E$26-SQRT(('Ejercicio 3 - TIR'!$E$26-'Ejercicio 3 - TIR'!$C$26)*('Ejercicio 3 - TIR'!$E$26-'Ejercicio 3 - TIR'!$D$26)*(1-X394)))</f>
        <v>0.217271786503835</v>
      </c>
      <c r="Z394" s="27">
        <f ca="1" t="shared" si="2860"/>
        <v>1.17792216897802</v>
      </c>
      <c r="AA394" s="27">
        <f ca="1" t="shared" si="2861"/>
        <v>1.36132135481037</v>
      </c>
      <c r="AB394" s="27">
        <f ca="1" t="shared" si="2862"/>
        <v>1.63148687539379</v>
      </c>
      <c r="AC394" s="27">
        <f ca="1" t="shared" si="2863"/>
        <v>2.01649257988553</v>
      </c>
      <c r="AD394" s="27">
        <f ca="1" t="shared" si="2864"/>
        <v>2.45461952518899</v>
      </c>
      <c r="AE394" s="26">
        <f ca="1" t="shared" si="2865"/>
        <v>5608.62712353171</v>
      </c>
      <c r="AF394" s="26">
        <f ca="1" t="shared" si="2866"/>
        <v>6481.87467348265</v>
      </c>
      <c r="AG394" s="26">
        <f ca="1" t="shared" si="2867"/>
        <v>7768.25649606257</v>
      </c>
      <c r="AH394" s="26">
        <f ca="1" t="shared" si="2868"/>
        <v>9601.44504942878</v>
      </c>
      <c r="AI394" s="26">
        <f ca="1" t="shared" si="2869"/>
        <v>11687.5681683366</v>
      </c>
      <c r="AJ394" s="28">
        <f ca="1" t="shared" si="2870"/>
        <v>47491.9159426757</v>
      </c>
      <c r="AK394" s="28">
        <f ca="1" t="shared" si="2871"/>
        <v>49054.2188961507</v>
      </c>
      <c r="AL394" s="28">
        <f ca="1" t="shared" si="2872"/>
        <v>58314.3482021331</v>
      </c>
      <c r="AM394" s="28">
        <f ca="1" t="shared" si="2873"/>
        <v>76311.6562722116</v>
      </c>
      <c r="AN394" s="28">
        <f ca="1" t="shared" si="2874"/>
        <v>79016.7996205203</v>
      </c>
      <c r="AO394" s="28">
        <f ca="1">C394/'Ejercicio 3 - TIR'!$D$7</f>
        <v>16982.5952696031</v>
      </c>
      <c r="AP394" s="28">
        <f ca="1" t="shared" si="2875"/>
        <v>30509.3206730726</v>
      </c>
      <c r="AQ394" s="28">
        <f ca="1" t="shared" si="2876"/>
        <v>32071.6236265475</v>
      </c>
      <c r="AR394" s="28">
        <f ca="1" t="shared" si="2877"/>
        <v>41331.7529325299</v>
      </c>
      <c r="AS394" s="28">
        <f ca="1" t="shared" si="2878"/>
        <v>59329.0610026085</v>
      </c>
      <c r="AT394" s="28">
        <f ca="1" t="shared" si="2879"/>
        <v>62034.2043509171</v>
      </c>
      <c r="AU394" s="28">
        <f ca="1">AP394*'Ejercicio 3 - TIR'!$D$5</f>
        <v>15254.6603365363</v>
      </c>
      <c r="AV394" s="28">
        <f ca="1">AQ394*'Ejercicio 3 - TIR'!$D$5</f>
        <v>16035.8118132738</v>
      </c>
      <c r="AW394" s="28">
        <f ca="1">AR394*'Ejercicio 3 - TIR'!$D$5</f>
        <v>20665.876466265</v>
      </c>
      <c r="AX394" s="28">
        <f ca="1">AS394*'Ejercicio 3 - TIR'!$D$5</f>
        <v>29664.5305013042</v>
      </c>
      <c r="AY394" s="28">
        <f ca="1">AT394*'Ejercicio 3 - TIR'!$D$5</f>
        <v>31017.1021754586</v>
      </c>
      <c r="AZ394" s="28">
        <f ca="1" t="shared" ref="AZ394:BD394" si="2944">AJ394-AU394-AE394</f>
        <v>26628.6284826077</v>
      </c>
      <c r="BA394" s="28">
        <f ca="1" t="shared" si="2944"/>
        <v>26536.5324093942</v>
      </c>
      <c r="BB394" s="28">
        <f ca="1" t="shared" si="2944"/>
        <v>29880.2152398055</v>
      </c>
      <c r="BC394" s="28">
        <f ca="1" t="shared" si="2944"/>
        <v>37045.6807214786</v>
      </c>
      <c r="BD394" s="28">
        <f ca="1" t="shared" si="2944"/>
        <v>36312.1292767251</v>
      </c>
      <c r="BE394" s="28">
        <f ca="1" t="shared" ref="BE394:BI394" si="2945">AZ394/Z394</f>
        <v>22606.4413964728</v>
      </c>
      <c r="BF394" s="28">
        <f ca="1" t="shared" si="2945"/>
        <v>19493.2168775761</v>
      </c>
      <c r="BG394" s="28">
        <f ca="1" t="shared" si="2945"/>
        <v>18314.7138297348</v>
      </c>
      <c r="BH394" s="28">
        <f ca="1" t="shared" si="2945"/>
        <v>18371.3449238586</v>
      </c>
      <c r="BI394" s="28">
        <f ca="1" t="shared" si="2945"/>
        <v>14793.384027176</v>
      </c>
      <c r="BJ394" s="28">
        <f ca="1" t="shared" si="2882"/>
        <v>77376.78629933</v>
      </c>
      <c r="BK394" s="28">
        <f ca="1" t="shared" si="2883"/>
        <v>41685.8099371499</v>
      </c>
      <c r="BL394" s="28">
        <f ca="1" t="shared" si="2884"/>
        <v>119062.59623648</v>
      </c>
      <c r="BM394" s="28">
        <f ca="1">BK394*'Ejercicio 3 - TIR'!$D$5</f>
        <v>20842.904968575</v>
      </c>
      <c r="BN394" s="28">
        <f ca="1" t="shared" si="2885"/>
        <v>98219.6912679049</v>
      </c>
      <c r="BO394" s="28">
        <f ca="1" t="shared" si="2886"/>
        <v>40014.2222694749</v>
      </c>
      <c r="BP394" s="28">
        <f ca="1" t="shared" si="2887"/>
        <v>-116435.900982689</v>
      </c>
      <c r="BQ394" s="28">
        <f ca="1" t="shared" ref="BQ394:BT394" si="2946">BE394</f>
        <v>22606.4413964728</v>
      </c>
      <c r="BR394" s="28">
        <f ca="1" t="shared" si="2946"/>
        <v>19493.2168775761</v>
      </c>
      <c r="BS394" s="28">
        <f ca="1" t="shared" si="2946"/>
        <v>18314.7138297348</v>
      </c>
      <c r="BT394" s="28">
        <f ca="1" t="shared" si="2946"/>
        <v>18371.3449238586</v>
      </c>
      <c r="BU394" s="28">
        <f ca="1" t="shared" si="2889"/>
        <v>54807.6062966509</v>
      </c>
      <c r="BV394" s="30">
        <f ca="1" t="shared" si="2890"/>
        <v>4.09431740264641</v>
      </c>
    </row>
    <row r="395" ht="15" customHeight="1" spans="1:74">
      <c r="A395" s="26">
        <v>394</v>
      </c>
      <c r="B395" s="27">
        <f ca="1" t="shared" ref="B395:F395" si="2947">RAND()</f>
        <v>0.329066573868013</v>
      </c>
      <c r="C395" s="28">
        <f ca="1">IF(B395&lt;=('Ejercicio 3 - TIR'!$D$13-'Ejercicio 3 - TIR'!$C$13)/('Ejercicio 3 - TIR'!$E$13-'Ejercicio 3 - TIR'!$C$13),'Ejercicio 3 - TIR'!$C$13+SQRT(('Ejercicio 3 - TIR'!$E$13-'Ejercicio 3 - TIR'!$C$13)*('Ejercicio 3 - TIR'!$D$13-'Ejercicio 3 - TIR'!$C$13)*B395),'Ejercicio 3 - TIR'!$E$13-SQRT(('Ejercicio 3 - TIR'!$E$13-'Ejercicio 3 - TIR'!$C$13)*('Ejercicio 3 - TIR'!$E$13-'Ejercicio 3 - TIR'!$D$13)*(1-B395)))</f>
        <v>71625.3614761635</v>
      </c>
      <c r="D395" s="27">
        <f ca="1" t="shared" si="2947"/>
        <v>0.61061881049289</v>
      </c>
      <c r="E395" s="28">
        <f ca="1">IF(D395&lt;=('Ejercicio 3 - TIR'!$D$14-'Ejercicio 3 - TIR'!$C$14)/('Ejercicio 3 - TIR'!$E$14-'Ejercicio 3 - TIR'!$C$14),'Ejercicio 3 - TIR'!$C$14+SQRT(('Ejercicio 3 - TIR'!$E$14-'Ejercicio 3 - TIR'!$C$14)*('Ejercicio 3 - TIR'!$D$14-'Ejercicio 3 - TIR'!$C$14)*D395),'Ejercicio 3 - TIR'!$E$14-SQRT(('Ejercicio 3 - TIR'!$E$14-'Ejercicio 3 - TIR'!$C$14)*('Ejercicio 3 - TIR'!$E$14-'Ejercicio 3 - TIR'!$D$14)*(1-D395)))</f>
        <v>32357.5410746235</v>
      </c>
      <c r="F395" s="27">
        <f ca="1" t="shared" si="2947"/>
        <v>0.106922117206026</v>
      </c>
      <c r="G395" s="28">
        <f ca="1">IF(F395&lt;=('Ejercicio 3 - TIR'!$D$18-'Ejercicio 3 - TIR'!$C$18)/('Ejercicio 3 - TIR'!$E$18-'Ejercicio 3 - TIR'!$C$18),'Ejercicio 3 - TIR'!$C$18+SQRT(('Ejercicio 3 - TIR'!$E$18-'Ejercicio 3 - TIR'!$C$18)*('Ejercicio 3 - TIR'!$D$18-'Ejercicio 3 - TIR'!$C$18)*F395),'Ejercicio 3 - TIR'!$E$18-SQRT(('Ejercicio 3 - TIR'!$E$18-'Ejercicio 3 - TIR'!$C$18)*('Ejercicio 3 - TIR'!$E$18-'Ejercicio 3 - TIR'!$D$18)*(1-F395)))</f>
        <v>34004.7868333912</v>
      </c>
      <c r="H395" s="27">
        <f ca="1" t="shared" ref="H395:L395" si="2948">RAND()</f>
        <v>0.586749961434381</v>
      </c>
      <c r="I395" s="28">
        <f ca="1">IF(H395&lt;=('Ejercicio 3 - TIR'!$D$18-'Ejercicio 3 - TIR'!$C$18)/('Ejercicio 3 - TIR'!$E$18-'Ejercicio 3 - TIR'!$C$18),'Ejercicio 3 - TIR'!$C$18+SQRT(('Ejercicio 3 - TIR'!$E$18-'Ejercicio 3 - TIR'!$C$18)*('Ejercicio 3 - TIR'!$D$18-'Ejercicio 3 - TIR'!$C$18)*H395),'Ejercicio 3 - TIR'!$E$18-SQRT(('Ejercicio 3 - TIR'!$E$18-'Ejercicio 3 - TIR'!$C$18)*('Ejercicio 3 - TIR'!$E$18-'Ejercicio 3 - TIR'!$D$18)*(1-H395)))</f>
        <v>39381.4974399164</v>
      </c>
      <c r="J395" s="27">
        <f ca="1" t="shared" si="2948"/>
        <v>0.297858588980389</v>
      </c>
      <c r="K395" s="28">
        <f ca="1">IF(J395&lt;=('Ejercicio 3 - TIR'!$D$18-'Ejercicio 3 - TIR'!$C$18)/('Ejercicio 3 - TIR'!$E$18-'Ejercicio 3 - TIR'!$C$18),'Ejercicio 3 - TIR'!$C$18+SQRT(('Ejercicio 3 - TIR'!$E$18-'Ejercicio 3 - TIR'!$C$18)*('Ejercicio 3 - TIR'!$D$18-'Ejercicio 3 - TIR'!$C$18)*J395),'Ejercicio 3 - TIR'!$E$18-SQRT(('Ejercicio 3 - TIR'!$E$18-'Ejercicio 3 - TIR'!$C$18)*('Ejercicio 3 - TIR'!$E$18-'Ejercicio 3 - TIR'!$D$18)*(1-J395)))</f>
        <v>36684.2193521053</v>
      </c>
      <c r="L395" s="27">
        <f ca="1" t="shared" si="2948"/>
        <v>0.876939736536557</v>
      </c>
      <c r="M395" s="28">
        <f ca="1">IF(L395&lt;=('Ejercicio 3 - TIR'!$D$18-'Ejercicio 3 - TIR'!$C$18)/('Ejercicio 3 - TIR'!$E$18-'Ejercicio 3 - TIR'!$C$18),'Ejercicio 3 - TIR'!$C$18+SQRT(('Ejercicio 3 - TIR'!$E$18-'Ejercicio 3 - TIR'!$C$18)*('Ejercicio 3 - TIR'!$D$18-'Ejercicio 3 - TIR'!$C$18)*L395),'Ejercicio 3 - TIR'!$E$18-SQRT(('Ejercicio 3 - TIR'!$E$18-'Ejercicio 3 - TIR'!$C$18)*('Ejercicio 3 - TIR'!$E$18-'Ejercicio 3 - TIR'!$D$18)*(1-L395)))</f>
        <v>41961.9875313359</v>
      </c>
      <c r="N395" s="27">
        <f ca="1" t="shared" ref="N395:R395" si="2949">RAND()</f>
        <v>0.155967608915355</v>
      </c>
      <c r="O395" s="28">
        <f ca="1">IF(N395&lt;=('Ejercicio 3 - TIR'!$D$18-'Ejercicio 3 - TIR'!$C$18)/('Ejercicio 3 - TIR'!$E$18-'Ejercicio 3 - TIR'!$C$18),'Ejercicio 3 - TIR'!$C$18+SQRT(('Ejercicio 3 - TIR'!$E$18-'Ejercicio 3 - TIR'!$C$18)*('Ejercicio 3 - TIR'!$D$18-'Ejercicio 3 - TIR'!$C$18)*N395),'Ejercicio 3 - TIR'!$E$18-SQRT(('Ejercicio 3 - TIR'!$E$18-'Ejercicio 3 - TIR'!$C$18)*('Ejercicio 3 - TIR'!$E$18-'Ejercicio 3 - TIR'!$D$18)*(1-N395)))</f>
        <v>34836.8524204593</v>
      </c>
      <c r="P395" s="27">
        <f ca="1" t="shared" si="2949"/>
        <v>0.501575857914699</v>
      </c>
      <c r="Q395" s="29">
        <f ca="1">IF(P395&lt;=('Ejercicio 3 - TIR'!$D$22-'Ejercicio 3 - TIR'!$C$22)/('Ejercicio 3 - TIR'!$E$22-'Ejercicio 3 - TIR'!$C$22),'Ejercicio 3 - TIR'!$C$22+SQRT(('Ejercicio 3 - TIR'!$E$22-'Ejercicio 3 - TIR'!$C$22)*('Ejercicio 3 - TIR'!$D$22-'Ejercicio 3 - TIR'!$C$22)*P395),'Ejercicio 3 - TIR'!$E$22-SQRT(('Ejercicio 3 - TIR'!$E$22-'Ejercicio 3 - TIR'!$C$22)*('Ejercicio 3 - TIR'!$E$22-'Ejercicio 3 - TIR'!$D$22)*(1-P395)))</f>
        <v>0.15004731304618</v>
      </c>
      <c r="R395" s="27">
        <f ca="1" t="shared" si="2949"/>
        <v>0.104172431351189</v>
      </c>
      <c r="S395" s="29">
        <f ca="1">IF(R395&lt;=('Ejercicio 3 - TIR'!$D$23-'Ejercicio 3 - TIR'!$C$23)/('Ejercicio 3 - TIR'!$E$23-'Ejercicio 3 - TIR'!$C$23),'Ejercicio 3 - TIR'!$C$23+SQRT(('Ejercicio 3 - TIR'!$E$23-'Ejercicio 3 - TIR'!$C$23)*('Ejercicio 3 - TIR'!$D$23-'Ejercicio 3 - TIR'!$C$23)*R395),'Ejercicio 3 - TIR'!$E$23-SQRT(('Ejercicio 3 - TIR'!$E$23-'Ejercicio 3 - TIR'!$C$23)*('Ejercicio 3 - TIR'!$E$23-'Ejercicio 3 - TIR'!$D$23)*(1-R395)))</f>
        <v>0.133693442826117</v>
      </c>
      <c r="T395" s="27">
        <f ca="1" t="shared" ref="T395:X395" si="2950">RAND()</f>
        <v>0.704239308764524</v>
      </c>
      <c r="U395" s="29">
        <f ca="1">IF(T395&lt;=('Ejercicio 3 - TIR'!$D$24-'Ejercicio 3 - TIR'!$C$24)/('Ejercicio 3 - TIR'!$E$24-'Ejercicio 3 - TIR'!$C$24),'Ejercicio 3 - TIR'!$C$24+SQRT(('Ejercicio 3 - TIR'!$E$24-'Ejercicio 3 - TIR'!$C$24)*('Ejercicio 3 - TIR'!$D$24-'Ejercicio 3 - TIR'!$C$24)*T395),'Ejercicio 3 - TIR'!$E$24-SQRT(('Ejercicio 3 - TIR'!$E$24-'Ejercicio 3 - TIR'!$C$24)*('Ejercicio 3 - TIR'!$E$24-'Ejercicio 3 - TIR'!$D$24)*(1-T395)))</f>
        <v>0.191222753164013</v>
      </c>
      <c r="V395" s="27">
        <f ca="1" t="shared" si="2950"/>
        <v>0.120775486713009</v>
      </c>
      <c r="W395" s="29">
        <f ca="1">IF(V395&lt;=('Ejercicio 3 - TIR'!$D$25-'Ejercicio 3 - TIR'!$C$25)/('Ejercicio 3 - TIR'!$E$25-'Ejercicio 3 - TIR'!$C$25),'Ejercicio 3 - TIR'!$C$25+SQRT(('Ejercicio 3 - TIR'!$E$25-'Ejercicio 3 - TIR'!$C$25)*('Ejercicio 3 - TIR'!$D$25-'Ejercicio 3 - TIR'!$C$25)*V395),'Ejercicio 3 - TIR'!$E$25-SQRT(('Ejercicio 3 - TIR'!$E$25-'Ejercicio 3 - TIR'!$C$25)*('Ejercicio 3 - TIR'!$E$25-'Ejercicio 3 - TIR'!$D$25)*(1-V395)))</f>
        <v>0.19300329502081</v>
      </c>
      <c r="X395" s="27">
        <f ca="1" t="shared" si="2950"/>
        <v>0.602406597923083</v>
      </c>
      <c r="Y395" s="29">
        <f ca="1">IF(X395&lt;=('Ejercicio 3 - TIR'!$D$26-'Ejercicio 3 - TIR'!$C$26)/('Ejercicio 3 - TIR'!$E$26-'Ejercicio 3 - TIR'!$C$26),'Ejercicio 3 - TIR'!$C$26+SQRT(('Ejercicio 3 - TIR'!$E$26-'Ejercicio 3 - TIR'!$C$26)*('Ejercicio 3 - TIR'!$D$26-'Ejercicio 3 - TIR'!$C$26)*X395),'Ejercicio 3 - TIR'!$E$26-SQRT(('Ejercicio 3 - TIR'!$E$26-'Ejercicio 3 - TIR'!$C$26)*('Ejercicio 3 - TIR'!$E$26-'Ejercicio 3 - TIR'!$D$26)*(1-X395)))</f>
        <v>0.233664221478264</v>
      </c>
      <c r="Z395" s="27">
        <f ca="1" t="shared" si="2860"/>
        <v>1.15004731304618</v>
      </c>
      <c r="AA395" s="27">
        <f ca="1" t="shared" si="2861"/>
        <v>1.30380109774025</v>
      </c>
      <c r="AB395" s="27">
        <f ca="1" t="shared" si="2862"/>
        <v>1.5531175332284</v>
      </c>
      <c r="AC395" s="27">
        <f ca="1" t="shared" si="2863"/>
        <v>1.85287433469607</v>
      </c>
      <c r="AD395" s="27">
        <f ca="1" t="shared" si="2864"/>
        <v>2.28582477360989</v>
      </c>
      <c r="AE395" s="26">
        <f ca="1" t="shared" si="2865"/>
        <v>4855.16209502866</v>
      </c>
      <c r="AF395" s="26">
        <f ca="1" t="shared" si="2866"/>
        <v>5504.26543099191</v>
      </c>
      <c r="AG395" s="26">
        <f ca="1" t="shared" si="2867"/>
        <v>6556.80622085168</v>
      </c>
      <c r="AH395" s="26">
        <f ca="1" t="shared" si="2868"/>
        <v>7822.291426289</v>
      </c>
      <c r="AI395" s="26">
        <f ca="1" t="shared" si="2869"/>
        <v>9650.08106258892</v>
      </c>
      <c r="AJ395" s="28">
        <f ca="1" t="shared" si="2870"/>
        <v>39107.1137284497</v>
      </c>
      <c r="AK395" s="28">
        <f ca="1" t="shared" si="2871"/>
        <v>51345.6395928178</v>
      </c>
      <c r="AL395" s="28">
        <f ca="1" t="shared" si="2872"/>
        <v>56974.9042685513</v>
      </c>
      <c r="AM395" s="28">
        <f ca="1" t="shared" si="2873"/>
        <v>77750.2897296491</v>
      </c>
      <c r="AN395" s="28">
        <f ca="1" t="shared" si="2874"/>
        <v>79630.9402972776</v>
      </c>
      <c r="AO395" s="28">
        <f ca="1">C395/'Ejercicio 3 - TIR'!$D$7</f>
        <v>14325.0722952327</v>
      </c>
      <c r="AP395" s="28">
        <f ca="1" t="shared" si="2875"/>
        <v>24782.041433217</v>
      </c>
      <c r="AQ395" s="28">
        <f ca="1" t="shared" si="2876"/>
        <v>37020.5672975851</v>
      </c>
      <c r="AR395" s="28">
        <f ca="1" t="shared" si="2877"/>
        <v>42649.8319733186</v>
      </c>
      <c r="AS395" s="28">
        <f ca="1" t="shared" si="2878"/>
        <v>63425.2174344164</v>
      </c>
      <c r="AT395" s="28">
        <f ca="1" t="shared" si="2879"/>
        <v>65305.8680020449</v>
      </c>
      <c r="AU395" s="28">
        <f ca="1">AP395*'Ejercicio 3 - TIR'!$D$5</f>
        <v>12391.0207166085</v>
      </c>
      <c r="AV395" s="28">
        <f ca="1">AQ395*'Ejercicio 3 - TIR'!$D$5</f>
        <v>18510.2836487925</v>
      </c>
      <c r="AW395" s="28">
        <f ca="1">AR395*'Ejercicio 3 - TIR'!$D$5</f>
        <v>21324.9159866593</v>
      </c>
      <c r="AX395" s="28">
        <f ca="1">AS395*'Ejercicio 3 - TIR'!$D$5</f>
        <v>31712.6087172082</v>
      </c>
      <c r="AY395" s="28">
        <f ca="1">AT395*'Ejercicio 3 - TIR'!$D$5</f>
        <v>32652.9340010224</v>
      </c>
      <c r="AZ395" s="28">
        <f ca="1" t="shared" ref="AZ395:BD395" si="2951">AJ395-AU395-AE395</f>
        <v>21860.9309168125</v>
      </c>
      <c r="BA395" s="28">
        <f ca="1" t="shared" si="2951"/>
        <v>27331.0905130333</v>
      </c>
      <c r="BB395" s="28">
        <f ca="1" t="shared" si="2951"/>
        <v>29093.1820610403</v>
      </c>
      <c r="BC395" s="28">
        <f ca="1" t="shared" si="2951"/>
        <v>38215.3895861519</v>
      </c>
      <c r="BD395" s="28">
        <f ca="1" t="shared" si="2951"/>
        <v>37327.9252336662</v>
      </c>
      <c r="BE395" s="28">
        <f ca="1" t="shared" ref="BE395:BI395" si="2952">AZ395/Z395</f>
        <v>19008.7230923644</v>
      </c>
      <c r="BF395" s="28">
        <f ca="1" t="shared" si="2952"/>
        <v>20962.6227193731</v>
      </c>
      <c r="BG395" s="28">
        <f ca="1" t="shared" si="2952"/>
        <v>18732.1187473594</v>
      </c>
      <c r="BH395" s="28">
        <f ca="1" t="shared" si="2952"/>
        <v>20624.9225166262</v>
      </c>
      <c r="BI395" s="28">
        <f ca="1" t="shared" si="2952"/>
        <v>16330.1779141697</v>
      </c>
      <c r="BJ395" s="28">
        <f ca="1" t="shared" si="2882"/>
        <v>73963.669001474</v>
      </c>
      <c r="BK395" s="28">
        <f ca="1" t="shared" si="2883"/>
        <v>32744.6051361956</v>
      </c>
      <c r="BL395" s="28">
        <f ca="1" t="shared" si="2884"/>
        <v>106708.27413767</v>
      </c>
      <c r="BM395" s="28">
        <f ca="1">BK395*'Ejercicio 3 - TIR'!$D$5</f>
        <v>16372.3025680978</v>
      </c>
      <c r="BN395" s="28">
        <f ca="1" t="shared" si="2885"/>
        <v>90335.9715695718</v>
      </c>
      <c r="BO395" s="28">
        <f ca="1" t="shared" si="2886"/>
        <v>39520.0772222399</v>
      </c>
      <c r="BP395" s="28">
        <f ca="1" t="shared" si="2887"/>
        <v>-103982.902550787</v>
      </c>
      <c r="BQ395" s="28">
        <f ca="1" t="shared" ref="BQ395:BT395" si="2953">BE395</f>
        <v>19008.7230923644</v>
      </c>
      <c r="BR395" s="28">
        <f ca="1" t="shared" si="2953"/>
        <v>20962.6227193731</v>
      </c>
      <c r="BS395" s="28">
        <f ca="1" t="shared" si="2953"/>
        <v>18732.1187473594</v>
      </c>
      <c r="BT395" s="28">
        <f ca="1" t="shared" si="2953"/>
        <v>20624.9225166262</v>
      </c>
      <c r="BU395" s="28">
        <f ca="1" t="shared" si="2889"/>
        <v>55850.2551364096</v>
      </c>
      <c r="BV395" s="30">
        <f ca="1" t="shared" si="2890"/>
        <v>7.88596634011316</v>
      </c>
    </row>
    <row r="396" ht="15" customHeight="1" spans="1:74">
      <c r="A396" s="26">
        <v>395</v>
      </c>
      <c r="B396" s="27">
        <f ca="1" t="shared" ref="B396:F396" si="2954">RAND()</f>
        <v>0.0319925376589016</v>
      </c>
      <c r="C396" s="28">
        <f ca="1">IF(B396&lt;=('Ejercicio 3 - TIR'!$D$13-'Ejercicio 3 - TIR'!$C$13)/('Ejercicio 3 - TIR'!$E$13-'Ejercicio 3 - TIR'!$C$13),'Ejercicio 3 - TIR'!$C$13+SQRT(('Ejercicio 3 - TIR'!$E$13-'Ejercicio 3 - TIR'!$C$13)*('Ejercicio 3 - TIR'!$D$13-'Ejercicio 3 - TIR'!$C$13)*B396),'Ejercicio 3 - TIR'!$E$13-SQRT(('Ejercicio 3 - TIR'!$E$13-'Ejercicio 3 - TIR'!$C$13)*('Ejercicio 3 - TIR'!$E$13-'Ejercicio 3 - TIR'!$D$13)*(1-B396)))</f>
        <v>63577.2915821276</v>
      </c>
      <c r="D396" s="27">
        <f ca="1" t="shared" si="2954"/>
        <v>0.111583371163662</v>
      </c>
      <c r="E396" s="28">
        <f ca="1">IF(D396&lt;=('Ejercicio 3 - TIR'!$D$14-'Ejercicio 3 - TIR'!$C$14)/('Ejercicio 3 - TIR'!$E$14-'Ejercicio 3 - TIR'!$C$14),'Ejercicio 3 - TIR'!$C$14+SQRT(('Ejercicio 3 - TIR'!$E$14-'Ejercicio 3 - TIR'!$C$14)*('Ejercicio 3 - TIR'!$D$14-'Ejercicio 3 - TIR'!$C$14)*D396),'Ejercicio 3 - TIR'!$E$14-SQRT(('Ejercicio 3 - TIR'!$E$14-'Ejercicio 3 - TIR'!$C$14)*('Ejercicio 3 - TIR'!$E$14-'Ejercicio 3 - TIR'!$D$14)*(1-D396)))</f>
        <v>27892.8796790179</v>
      </c>
      <c r="F396" s="27">
        <f ca="1" t="shared" si="2954"/>
        <v>0.31285977669534</v>
      </c>
      <c r="G396" s="28">
        <f ca="1">IF(F396&lt;=('Ejercicio 3 - TIR'!$D$18-'Ejercicio 3 - TIR'!$C$18)/('Ejercicio 3 - TIR'!$E$18-'Ejercicio 3 - TIR'!$C$18),'Ejercicio 3 - TIR'!$C$18+SQRT(('Ejercicio 3 - TIR'!$E$18-'Ejercicio 3 - TIR'!$C$18)*('Ejercicio 3 - TIR'!$D$18-'Ejercicio 3 - TIR'!$C$18)*F396),'Ejercicio 3 - TIR'!$E$18-SQRT(('Ejercicio 3 - TIR'!$E$18-'Ejercicio 3 - TIR'!$C$18)*('Ejercicio 3 - TIR'!$E$18-'Ejercicio 3 - TIR'!$D$18)*(1-F396)))</f>
        <v>36850.4719913522</v>
      </c>
      <c r="H396" s="27">
        <f ca="1" t="shared" ref="H396:L396" si="2955">RAND()</f>
        <v>0.438549147814479</v>
      </c>
      <c r="I396" s="28">
        <f ca="1">IF(H396&lt;=('Ejercicio 3 - TIR'!$D$18-'Ejercicio 3 - TIR'!$C$18)/('Ejercicio 3 - TIR'!$E$18-'Ejercicio 3 - TIR'!$C$18),'Ejercicio 3 - TIR'!$C$18+SQRT(('Ejercicio 3 - TIR'!$E$18-'Ejercicio 3 - TIR'!$C$18)*('Ejercicio 3 - TIR'!$D$18-'Ejercicio 3 - TIR'!$C$18)*H396),'Ejercicio 3 - TIR'!$E$18-SQRT(('Ejercicio 3 - TIR'!$E$18-'Ejercicio 3 - TIR'!$C$18)*('Ejercicio 3 - TIR'!$E$18-'Ejercicio 3 - TIR'!$D$18)*(1-H396)))</f>
        <v>38110.6332781215</v>
      </c>
      <c r="J396" s="27">
        <f ca="1" t="shared" si="2955"/>
        <v>0.329057008135614</v>
      </c>
      <c r="K396" s="28">
        <f ca="1">IF(J396&lt;=('Ejercicio 3 - TIR'!$D$18-'Ejercicio 3 - TIR'!$C$18)/('Ejercicio 3 - TIR'!$E$18-'Ejercicio 3 - TIR'!$C$18),'Ejercicio 3 - TIR'!$C$18+SQRT(('Ejercicio 3 - TIR'!$E$18-'Ejercicio 3 - TIR'!$C$18)*('Ejercicio 3 - TIR'!$D$18-'Ejercicio 3 - TIR'!$C$18)*J396),'Ejercicio 3 - TIR'!$E$18-SQRT(('Ejercicio 3 - TIR'!$E$18-'Ejercicio 3 - TIR'!$C$18)*('Ejercicio 3 - TIR'!$E$18-'Ejercicio 3 - TIR'!$D$18)*(1-J396)))</f>
        <v>37025.5641211466</v>
      </c>
      <c r="L396" s="27">
        <f ca="1" t="shared" si="2955"/>
        <v>0.565712269594966</v>
      </c>
      <c r="M396" s="28">
        <f ca="1">IF(L396&lt;=('Ejercicio 3 - TIR'!$D$18-'Ejercicio 3 - TIR'!$C$18)/('Ejercicio 3 - TIR'!$E$18-'Ejercicio 3 - TIR'!$C$18),'Ejercicio 3 - TIR'!$C$18+SQRT(('Ejercicio 3 - TIR'!$E$18-'Ejercicio 3 - TIR'!$C$18)*('Ejercicio 3 - TIR'!$D$18-'Ejercicio 3 - TIR'!$C$18)*L396),'Ejercicio 3 - TIR'!$E$18-SQRT(('Ejercicio 3 - TIR'!$E$18-'Ejercicio 3 - TIR'!$C$18)*('Ejercicio 3 - TIR'!$E$18-'Ejercicio 3 - TIR'!$D$18)*(1-L396)))</f>
        <v>39211.7772682173</v>
      </c>
      <c r="N396" s="27">
        <f ca="1" t="shared" ref="N396:R396" si="2956">RAND()</f>
        <v>0.862548198355698</v>
      </c>
      <c r="O396" s="28">
        <f ca="1">IF(N396&lt;=('Ejercicio 3 - TIR'!$D$18-'Ejercicio 3 - TIR'!$C$18)/('Ejercicio 3 - TIR'!$E$18-'Ejercicio 3 - TIR'!$C$18),'Ejercicio 3 - TIR'!$C$18+SQRT(('Ejercicio 3 - TIR'!$E$18-'Ejercicio 3 - TIR'!$C$18)*('Ejercicio 3 - TIR'!$D$18-'Ejercicio 3 - TIR'!$C$18)*N396),'Ejercicio 3 - TIR'!$E$18-SQRT(('Ejercicio 3 - TIR'!$E$18-'Ejercicio 3 - TIR'!$C$18)*('Ejercicio 3 - TIR'!$E$18-'Ejercicio 3 - TIR'!$D$18)*(1-N396)))</f>
        <v>41789.2547402009</v>
      </c>
      <c r="P396" s="27">
        <f ca="1" t="shared" si="2956"/>
        <v>0.770911451088234</v>
      </c>
      <c r="Q396" s="29">
        <f ca="1">IF(P396&lt;=('Ejercicio 3 - TIR'!$D$22-'Ejercicio 3 - TIR'!$C$22)/('Ejercicio 3 - TIR'!$E$22-'Ejercicio 3 - TIR'!$C$22),'Ejercicio 3 - TIR'!$C$22+SQRT(('Ejercicio 3 - TIR'!$E$22-'Ejercicio 3 - TIR'!$C$22)*('Ejercicio 3 - TIR'!$D$22-'Ejercicio 3 - TIR'!$C$22)*P396),'Ejercicio 3 - TIR'!$E$22-SQRT(('Ejercicio 3 - TIR'!$E$22-'Ejercicio 3 - TIR'!$C$22)*('Ejercicio 3 - TIR'!$E$22-'Ejercicio 3 - TIR'!$D$22)*(1-P396)))</f>
        <v>0.15969336591059</v>
      </c>
      <c r="R396" s="27">
        <f ca="1" t="shared" si="2956"/>
        <v>0.761804314682676</v>
      </c>
      <c r="S396" s="29">
        <f ca="1">IF(R396&lt;=('Ejercicio 3 - TIR'!$D$23-'Ejercicio 3 - TIR'!$C$23)/('Ejercicio 3 - TIR'!$E$23-'Ejercicio 3 - TIR'!$C$23),'Ejercicio 3 - TIR'!$C$23+SQRT(('Ejercicio 3 - TIR'!$E$23-'Ejercicio 3 - TIR'!$C$23)*('Ejercicio 3 - TIR'!$D$23-'Ejercicio 3 - TIR'!$C$23)*R396),'Ejercicio 3 - TIR'!$E$23-SQRT(('Ejercicio 3 - TIR'!$E$23-'Ejercicio 3 - TIR'!$C$23)*('Ejercicio 3 - TIR'!$E$23-'Ejercicio 3 - TIR'!$D$23)*(1-R396)))</f>
        <v>0.159293666824588</v>
      </c>
      <c r="T396" s="27">
        <f ca="1" t="shared" ref="T396:X396" si="2957">RAND()</f>
        <v>0.241816896295168</v>
      </c>
      <c r="U396" s="29">
        <f ca="1">IF(T396&lt;=('Ejercicio 3 - TIR'!$D$24-'Ejercicio 3 - TIR'!$C$24)/('Ejercicio 3 - TIR'!$E$24-'Ejercicio 3 - TIR'!$C$24),'Ejercicio 3 - TIR'!$C$24+SQRT(('Ejercicio 3 - TIR'!$E$24-'Ejercicio 3 - TIR'!$C$24)*('Ejercicio 3 - TIR'!$D$24-'Ejercicio 3 - TIR'!$C$24)*T396),'Ejercicio 3 - TIR'!$E$24-SQRT(('Ejercicio 3 - TIR'!$E$24-'Ejercicio 3 - TIR'!$C$24)*('Ejercicio 3 - TIR'!$E$24-'Ejercicio 3 - TIR'!$D$24)*(1-T396)))</f>
        <v>0.17253476164107</v>
      </c>
      <c r="V396" s="27">
        <f ca="1" t="shared" si="2957"/>
        <v>0.835850748753132</v>
      </c>
      <c r="W396" s="29">
        <f ca="1">IF(V396&lt;=('Ejercicio 3 - TIR'!$D$25-'Ejercicio 3 - TIR'!$C$25)/('Ejercicio 3 - TIR'!$E$25-'Ejercicio 3 - TIR'!$C$25),'Ejercicio 3 - TIR'!$C$25+SQRT(('Ejercicio 3 - TIR'!$E$25-'Ejercicio 3 - TIR'!$C$25)*('Ejercicio 3 - TIR'!$D$25-'Ejercicio 3 - TIR'!$C$25)*V396),'Ejercicio 3 - TIR'!$E$25-SQRT(('Ejercicio 3 - TIR'!$E$25-'Ejercicio 3 - TIR'!$C$25)*('Ejercicio 3 - TIR'!$E$25-'Ejercicio 3 - TIR'!$D$25)*(1-V396)))</f>
        <v>0.226030803531114</v>
      </c>
      <c r="X396" s="27">
        <f ca="1" t="shared" si="2957"/>
        <v>0.742909204063456</v>
      </c>
      <c r="Y396" s="29">
        <f ca="1">IF(X396&lt;=('Ejercicio 3 - TIR'!$D$26-'Ejercicio 3 - TIR'!$C$26)/('Ejercicio 3 - TIR'!$E$26-'Ejercicio 3 - TIR'!$C$26),'Ejercicio 3 - TIR'!$C$26+SQRT(('Ejercicio 3 - TIR'!$E$26-'Ejercicio 3 - TIR'!$C$26)*('Ejercicio 3 - TIR'!$D$26-'Ejercicio 3 - TIR'!$C$26)*X396),'Ejercicio 3 - TIR'!$E$26-SQRT(('Ejercicio 3 - TIR'!$E$26-'Ejercicio 3 - TIR'!$C$26)*('Ejercicio 3 - TIR'!$E$26-'Ejercicio 3 - TIR'!$D$26)*(1-X396)))</f>
        <v>0.242740232179235</v>
      </c>
      <c r="Z396" s="27">
        <f ca="1" t="shared" si="2860"/>
        <v>1.15969336591059</v>
      </c>
      <c r="AA396" s="27">
        <f ca="1" t="shared" si="2861"/>
        <v>1.34442517455864</v>
      </c>
      <c r="AB396" s="27">
        <f ca="1" t="shared" si="2862"/>
        <v>1.57638525159536</v>
      </c>
      <c r="AC396" s="27">
        <f ca="1" t="shared" si="2863"/>
        <v>1.93269687668806</v>
      </c>
      <c r="AD396" s="27">
        <f ca="1" t="shared" si="2864"/>
        <v>2.40184016526741</v>
      </c>
      <c r="AE396" s="26">
        <f ca="1" t="shared" si="2865"/>
        <v>4454.30784088147</v>
      </c>
      <c r="AF396" s="26">
        <f ca="1" t="shared" si="2866"/>
        <v>5163.85087002099</v>
      </c>
      <c r="AG396" s="26">
        <f ca="1" t="shared" si="2867"/>
        <v>6054.79464903009</v>
      </c>
      <c r="AH396" s="26">
        <f ca="1" t="shared" si="2868"/>
        <v>7423.36474876626</v>
      </c>
      <c r="AI396" s="26">
        <f ca="1" t="shared" si="2869"/>
        <v>9225.31403143293</v>
      </c>
      <c r="AJ396" s="28">
        <f ca="1" t="shared" si="2870"/>
        <v>42735.2478990452</v>
      </c>
      <c r="AK396" s="28">
        <f ca="1" t="shared" si="2871"/>
        <v>51236.8947974787</v>
      </c>
      <c r="AL396" s="28">
        <f ca="1" t="shared" si="2872"/>
        <v>58366.553212574</v>
      </c>
      <c r="AM396" s="28">
        <f ca="1" t="shared" si="2873"/>
        <v>75784.4794556716</v>
      </c>
      <c r="AN396" s="28">
        <f ca="1" t="shared" si="2874"/>
        <v>100371.110511606</v>
      </c>
      <c r="AO396" s="28">
        <f ca="1">C396/'Ejercicio 3 - TIR'!$D$7</f>
        <v>12715.4583164255</v>
      </c>
      <c r="AP396" s="28">
        <f ca="1" t="shared" si="2875"/>
        <v>30019.7895826197</v>
      </c>
      <c r="AQ396" s="28">
        <f ca="1" t="shared" si="2876"/>
        <v>38521.4364810532</v>
      </c>
      <c r="AR396" s="28">
        <f ca="1" t="shared" si="2877"/>
        <v>45651.0948961485</v>
      </c>
      <c r="AS396" s="28">
        <f ca="1" t="shared" si="2878"/>
        <v>63069.0211392461</v>
      </c>
      <c r="AT396" s="28">
        <f ca="1" t="shared" si="2879"/>
        <v>87655.6521951802</v>
      </c>
      <c r="AU396" s="28">
        <f ca="1">AP396*'Ejercicio 3 - TIR'!$D$5</f>
        <v>15009.8947913098</v>
      </c>
      <c r="AV396" s="28">
        <f ca="1">AQ396*'Ejercicio 3 - TIR'!$D$5</f>
        <v>19260.7182405266</v>
      </c>
      <c r="AW396" s="28">
        <f ca="1">AR396*'Ejercicio 3 - TIR'!$D$5</f>
        <v>22825.5474480742</v>
      </c>
      <c r="AX396" s="28">
        <f ca="1">AS396*'Ejercicio 3 - TIR'!$D$5</f>
        <v>31534.510569623</v>
      </c>
      <c r="AY396" s="28">
        <f ca="1">AT396*'Ejercicio 3 - TIR'!$D$5</f>
        <v>43827.8260975901</v>
      </c>
      <c r="AZ396" s="28">
        <f ca="1" t="shared" ref="AZ396:BD396" si="2958">AJ396-AU396-AE396</f>
        <v>23271.0452668539</v>
      </c>
      <c r="BA396" s="28">
        <f ca="1" t="shared" si="2958"/>
        <v>26812.3256869311</v>
      </c>
      <c r="BB396" s="28">
        <f ca="1" t="shared" si="2958"/>
        <v>29486.2111154696</v>
      </c>
      <c r="BC396" s="28">
        <f ca="1" t="shared" si="2958"/>
        <v>36826.6041372823</v>
      </c>
      <c r="BD396" s="28">
        <f ca="1" t="shared" si="2958"/>
        <v>47317.9703825827</v>
      </c>
      <c r="BE396" s="28">
        <f ca="1" t="shared" ref="BE396:BI396" si="2959">AZ396/Z396</f>
        <v>20066.5503062367</v>
      </c>
      <c r="BF396" s="28">
        <f ca="1" t="shared" si="2959"/>
        <v>19943.3380111566</v>
      </c>
      <c r="BG396" s="28">
        <f ca="1" t="shared" si="2959"/>
        <v>18704.9524128879</v>
      </c>
      <c r="BH396" s="28">
        <f ca="1" t="shared" si="2959"/>
        <v>19054.5162986912</v>
      </c>
      <c r="BI396" s="28">
        <f ca="1" t="shared" si="2959"/>
        <v>19700.7157540454</v>
      </c>
      <c r="BJ396" s="28">
        <f ca="1" t="shared" si="2882"/>
        <v>66994.2387380362</v>
      </c>
      <c r="BK396" s="28">
        <f ca="1" t="shared" si="2883"/>
        <v>30540.4985041743</v>
      </c>
      <c r="BL396" s="28">
        <f ca="1" t="shared" si="2884"/>
        <v>97534.7372422104</v>
      </c>
      <c r="BM396" s="28">
        <f ca="1">BK396*'Ejercicio 3 - TIR'!$D$5</f>
        <v>15270.2492520871</v>
      </c>
      <c r="BN396" s="28">
        <f ca="1" t="shared" si="2885"/>
        <v>82264.4879901233</v>
      </c>
      <c r="BO396" s="28">
        <f ca="1" t="shared" si="2886"/>
        <v>34250.6088372306</v>
      </c>
      <c r="BP396" s="28">
        <f ca="1" t="shared" si="2887"/>
        <v>-91470.1712611454</v>
      </c>
      <c r="BQ396" s="28">
        <f ca="1" t="shared" ref="BQ396:BT396" si="2960">BE396</f>
        <v>20066.5503062367</v>
      </c>
      <c r="BR396" s="28">
        <f ca="1" t="shared" si="2960"/>
        <v>19943.3380111566</v>
      </c>
      <c r="BS396" s="28">
        <f ca="1" t="shared" si="2960"/>
        <v>18704.9524128879</v>
      </c>
      <c r="BT396" s="28">
        <f ca="1" t="shared" si="2960"/>
        <v>19054.5162986912</v>
      </c>
      <c r="BU396" s="28">
        <f ca="1" t="shared" si="2889"/>
        <v>53951.3245912761</v>
      </c>
      <c r="BV396" s="30">
        <f ca="1" t="shared" si="2890"/>
        <v>11.3860318586036</v>
      </c>
    </row>
    <row r="397" ht="15" customHeight="1" spans="1:74">
      <c r="A397" s="26">
        <v>396</v>
      </c>
      <c r="B397" s="27">
        <f ca="1" t="shared" ref="B397:F397" si="2961">RAND()</f>
        <v>0.083404492350063</v>
      </c>
      <c r="C397" s="28">
        <f ca="1">IF(B397&lt;=('Ejercicio 3 - TIR'!$D$13-'Ejercicio 3 - TIR'!$C$13)/('Ejercicio 3 - TIR'!$E$13-'Ejercicio 3 - TIR'!$C$13),'Ejercicio 3 - TIR'!$C$13+SQRT(('Ejercicio 3 - TIR'!$E$13-'Ejercicio 3 - TIR'!$C$13)*('Ejercicio 3 - TIR'!$D$13-'Ejercicio 3 - TIR'!$C$13)*B397),'Ejercicio 3 - TIR'!$E$13-SQRT(('Ejercicio 3 - TIR'!$E$13-'Ejercicio 3 - TIR'!$C$13)*('Ejercicio 3 - TIR'!$E$13-'Ejercicio 3 - TIR'!$D$13)*(1-B397)))</f>
        <v>65775.9671865433</v>
      </c>
      <c r="D397" s="27">
        <f ca="1" t="shared" si="2961"/>
        <v>0.178734553628124</v>
      </c>
      <c r="E397" s="28">
        <f ca="1">IF(D397&lt;=('Ejercicio 3 - TIR'!$D$14-'Ejercicio 3 - TIR'!$C$14)/('Ejercicio 3 - TIR'!$E$14-'Ejercicio 3 - TIR'!$C$14),'Ejercicio 3 - TIR'!$C$14+SQRT(('Ejercicio 3 - TIR'!$E$14-'Ejercicio 3 - TIR'!$C$14)*('Ejercicio 3 - TIR'!$D$14-'Ejercicio 3 - TIR'!$C$14)*D397),'Ejercicio 3 - TIR'!$E$14-SQRT(('Ejercicio 3 - TIR'!$E$14-'Ejercicio 3 - TIR'!$C$14)*('Ejercicio 3 - TIR'!$E$14-'Ejercicio 3 - TIR'!$D$14)*(1-D397)))</f>
        <v>28661.2964264191</v>
      </c>
      <c r="F397" s="27">
        <f ca="1" t="shared" si="2961"/>
        <v>0.586751551774998</v>
      </c>
      <c r="G397" s="28">
        <f ca="1">IF(F397&lt;=('Ejercicio 3 - TIR'!$D$18-'Ejercicio 3 - TIR'!$C$18)/('Ejercicio 3 - TIR'!$E$18-'Ejercicio 3 - TIR'!$C$18),'Ejercicio 3 - TIR'!$C$18+SQRT(('Ejercicio 3 - TIR'!$E$18-'Ejercicio 3 - TIR'!$C$18)*('Ejercicio 3 - TIR'!$D$18-'Ejercicio 3 - TIR'!$C$18)*F397),'Ejercicio 3 - TIR'!$E$18-SQRT(('Ejercicio 3 - TIR'!$E$18-'Ejercicio 3 - TIR'!$C$18)*('Ejercicio 3 - TIR'!$E$18-'Ejercicio 3 - TIR'!$D$18)*(1-F397)))</f>
        <v>39381.5101538212</v>
      </c>
      <c r="H397" s="27">
        <f ca="1" t="shared" ref="H397:L397" si="2962">RAND()</f>
        <v>0.455817667481869</v>
      </c>
      <c r="I397" s="28">
        <f ca="1">IF(H397&lt;=('Ejercicio 3 - TIR'!$D$18-'Ejercicio 3 - TIR'!$C$18)/('Ejercicio 3 - TIR'!$E$18-'Ejercicio 3 - TIR'!$C$18),'Ejercicio 3 - TIR'!$C$18+SQRT(('Ejercicio 3 - TIR'!$E$18-'Ejercicio 3 - TIR'!$C$18)*('Ejercicio 3 - TIR'!$D$18-'Ejercicio 3 - TIR'!$C$18)*H397),'Ejercicio 3 - TIR'!$E$18-SQRT(('Ejercicio 3 - TIR'!$E$18-'Ejercicio 3 - TIR'!$C$18)*('Ejercicio 3 - TIR'!$E$18-'Ejercicio 3 - TIR'!$D$18)*(1-H397)))</f>
        <v>38268.7756120408</v>
      </c>
      <c r="J397" s="27">
        <f ca="1" t="shared" si="2962"/>
        <v>0.747292383020522</v>
      </c>
      <c r="K397" s="28">
        <f ca="1">IF(J397&lt;=('Ejercicio 3 - TIR'!$D$18-'Ejercicio 3 - TIR'!$C$18)/('Ejercicio 3 - TIR'!$E$18-'Ejercicio 3 - TIR'!$C$18),'Ejercicio 3 - TIR'!$C$18+SQRT(('Ejercicio 3 - TIR'!$E$18-'Ejercicio 3 - TIR'!$C$18)*('Ejercicio 3 - TIR'!$D$18-'Ejercicio 3 - TIR'!$C$18)*J397),'Ejercicio 3 - TIR'!$E$18-SQRT(('Ejercicio 3 - TIR'!$E$18-'Ejercicio 3 - TIR'!$C$18)*('Ejercicio 3 - TIR'!$E$18-'Ejercicio 3 - TIR'!$D$18)*(1-J397)))</f>
        <v>40646.4874786604</v>
      </c>
      <c r="L397" s="27">
        <f ca="1" t="shared" si="2962"/>
        <v>0.486820739432137</v>
      </c>
      <c r="M397" s="28">
        <f ca="1">IF(L397&lt;=('Ejercicio 3 - TIR'!$D$18-'Ejercicio 3 - TIR'!$C$18)/('Ejercicio 3 - TIR'!$E$18-'Ejercicio 3 - TIR'!$C$18),'Ejercicio 3 - TIR'!$C$18+SQRT(('Ejercicio 3 - TIR'!$E$18-'Ejercicio 3 - TIR'!$C$18)*('Ejercicio 3 - TIR'!$D$18-'Ejercicio 3 - TIR'!$C$18)*L397),'Ejercicio 3 - TIR'!$E$18-SQRT(('Ejercicio 3 - TIR'!$E$18-'Ejercicio 3 - TIR'!$C$18)*('Ejercicio 3 - TIR'!$E$18-'Ejercicio 3 - TIR'!$D$18)*(1-L397)))</f>
        <v>38545.3561022827</v>
      </c>
      <c r="N397" s="27">
        <f ca="1" t="shared" ref="N397:R397" si="2963">RAND()</f>
        <v>0.73195624296524</v>
      </c>
      <c r="O397" s="28">
        <f ca="1">IF(N397&lt;=('Ejercicio 3 - TIR'!$D$18-'Ejercicio 3 - TIR'!$C$18)/('Ejercicio 3 - TIR'!$E$18-'Ejercicio 3 - TIR'!$C$18),'Ejercicio 3 - TIR'!$C$18+SQRT(('Ejercicio 3 - TIR'!$E$18-'Ejercicio 3 - TIR'!$C$18)*('Ejercicio 3 - TIR'!$D$18-'Ejercicio 3 - TIR'!$C$18)*N397),'Ejercicio 3 - TIR'!$E$18-SQRT(('Ejercicio 3 - TIR'!$E$18-'Ejercicio 3 - TIR'!$C$18)*('Ejercicio 3 - TIR'!$E$18-'Ejercicio 3 - TIR'!$D$18)*(1-N397)))</f>
        <v>40516.3316606146</v>
      </c>
      <c r="P397" s="27">
        <f ca="1" t="shared" si="2963"/>
        <v>0.037302730913745</v>
      </c>
      <c r="Q397" s="29">
        <f ca="1">IF(P397&lt;=('Ejercicio 3 - TIR'!$D$22-'Ejercicio 3 - TIR'!$C$22)/('Ejercicio 3 - TIR'!$E$22-'Ejercicio 3 - TIR'!$C$22),'Ejercicio 3 - TIR'!$C$22+SQRT(('Ejercicio 3 - TIR'!$E$22-'Ejercicio 3 - TIR'!$C$22)*('Ejercicio 3 - TIR'!$D$22-'Ejercicio 3 - TIR'!$C$22)*P397),'Ejercicio 3 - TIR'!$E$22-SQRT(('Ejercicio 3 - TIR'!$E$22-'Ejercicio 3 - TIR'!$C$22)*('Ejercicio 3 - TIR'!$E$22-'Ejercicio 3 - TIR'!$D$22)*(1-P397)))</f>
        <v>0.128194200122327</v>
      </c>
      <c r="R397" s="27">
        <f ca="1" t="shared" si="2963"/>
        <v>0.799144447522482</v>
      </c>
      <c r="S397" s="29">
        <f ca="1">IF(R397&lt;=('Ejercicio 3 - TIR'!$D$23-'Ejercicio 3 - TIR'!$C$23)/('Ejercicio 3 - TIR'!$E$23-'Ejercicio 3 - TIR'!$C$23),'Ejercicio 3 - TIR'!$C$23+SQRT(('Ejercicio 3 - TIR'!$E$23-'Ejercicio 3 - TIR'!$C$23)*('Ejercicio 3 - TIR'!$D$23-'Ejercicio 3 - TIR'!$C$23)*R397),'Ejercicio 3 - TIR'!$E$23-SQRT(('Ejercicio 3 - TIR'!$E$23-'Ejercicio 3 - TIR'!$C$23)*('Ejercicio 3 - TIR'!$E$23-'Ejercicio 3 - TIR'!$D$23)*(1-R397)))</f>
        <v>0.160985794929592</v>
      </c>
      <c r="T397" s="27">
        <f ca="1" t="shared" ref="T397:X397" si="2964">RAND()</f>
        <v>0.458681171492818</v>
      </c>
      <c r="U397" s="29">
        <f ca="1">IF(T397&lt;=('Ejercicio 3 - TIR'!$D$24-'Ejercicio 3 - TIR'!$C$24)/('Ejercicio 3 - TIR'!$E$24-'Ejercicio 3 - TIR'!$C$24),'Ejercicio 3 - TIR'!$C$24+SQRT(('Ejercicio 3 - TIR'!$E$24-'Ejercicio 3 - TIR'!$C$24)*('Ejercicio 3 - TIR'!$D$24-'Ejercicio 3 - TIR'!$C$24)*T397),'Ejercicio 3 - TIR'!$E$24-SQRT(('Ejercicio 3 - TIR'!$E$24-'Ejercicio 3 - TIR'!$C$24)*('Ejercicio 3 - TIR'!$E$24-'Ejercicio 3 - TIR'!$D$24)*(1-T397)))</f>
        <v>0.181068101512768</v>
      </c>
      <c r="V397" s="27">
        <f ca="1" t="shared" si="2964"/>
        <v>0.920884590191567</v>
      </c>
      <c r="W397" s="29">
        <f ca="1">IF(V397&lt;=('Ejercicio 3 - TIR'!$D$25-'Ejercicio 3 - TIR'!$C$25)/('Ejercicio 3 - TIR'!$E$25-'Ejercicio 3 - TIR'!$C$25),'Ejercicio 3 - TIR'!$C$25+SQRT(('Ejercicio 3 - TIR'!$E$25-'Ejercicio 3 - TIR'!$C$25)*('Ejercicio 3 - TIR'!$D$25-'Ejercicio 3 - TIR'!$C$25)*V397),'Ejercicio 3 - TIR'!$E$25-SQRT(('Ejercicio 3 - TIR'!$E$25-'Ejercicio 3 - TIR'!$C$25)*('Ejercicio 3 - TIR'!$E$25-'Ejercicio 3 - TIR'!$D$25)*(1-V397)))</f>
        <v>0.233359569286538</v>
      </c>
      <c r="X397" s="27">
        <f ca="1" t="shared" si="2964"/>
        <v>0.21891190534326</v>
      </c>
      <c r="Y397" s="29">
        <f ca="1">IF(X397&lt;=('Ejercicio 3 - TIR'!$D$26-'Ejercicio 3 - TIR'!$C$26)/('Ejercicio 3 - TIR'!$E$26-'Ejercicio 3 - TIR'!$C$26),'Ejercicio 3 - TIR'!$C$26+SQRT(('Ejercicio 3 - TIR'!$E$26-'Ejercicio 3 - TIR'!$C$26)*('Ejercicio 3 - TIR'!$D$26-'Ejercicio 3 - TIR'!$C$26)*X397),'Ejercicio 3 - TIR'!$E$26-SQRT(('Ejercicio 3 - TIR'!$E$26-'Ejercicio 3 - TIR'!$C$26)*('Ejercicio 3 - TIR'!$E$26-'Ejercicio 3 - TIR'!$D$26)*(1-X397)))</f>
        <v>0.214311769668759</v>
      </c>
      <c r="Z397" s="27">
        <f ca="1" t="shared" si="2860"/>
        <v>1.12819420012233</v>
      </c>
      <c r="AA397" s="27">
        <f ca="1" t="shared" si="2861"/>
        <v>1.30981744026397</v>
      </c>
      <c r="AB397" s="27">
        <f ca="1" t="shared" si="2862"/>
        <v>1.54698359750089</v>
      </c>
      <c r="AC397" s="27">
        <f ca="1" t="shared" si="2863"/>
        <v>1.90798702350703</v>
      </c>
      <c r="AD397" s="27">
        <f ca="1" t="shared" si="2864"/>
        <v>2.31689109901985</v>
      </c>
      <c r="AE397" s="26">
        <f ca="1" t="shared" si="2865"/>
        <v>3674.2119698537</v>
      </c>
      <c r="AF397" s="26">
        <f ca="1" t="shared" si="2866"/>
        <v>4265.70790456042</v>
      </c>
      <c r="AG397" s="26">
        <f ca="1" t="shared" si="2867"/>
        <v>5038.09153644719</v>
      </c>
      <c r="AH397" s="26">
        <f ca="1" t="shared" si="2868"/>
        <v>6213.77840741866</v>
      </c>
      <c r="AI397" s="26">
        <f ca="1" t="shared" si="2869"/>
        <v>7545.46425424207</v>
      </c>
      <c r="AJ397" s="28">
        <f ca="1" t="shared" si="2870"/>
        <v>44429.9913475996</v>
      </c>
      <c r="AK397" s="28">
        <f ca="1" t="shared" si="2871"/>
        <v>50125.1097141997</v>
      </c>
      <c r="AL397" s="28">
        <f ca="1" t="shared" si="2872"/>
        <v>62879.4494255128</v>
      </c>
      <c r="AM397" s="28">
        <f ca="1" t="shared" si="2873"/>
        <v>73544.0392596131</v>
      </c>
      <c r="AN397" s="28">
        <f ca="1" t="shared" si="2874"/>
        <v>93871.9281894143</v>
      </c>
      <c r="AO397" s="28">
        <f ca="1">C397/'Ejercicio 3 - TIR'!$D$7</f>
        <v>13155.1934373087</v>
      </c>
      <c r="AP397" s="28">
        <f ca="1" t="shared" si="2875"/>
        <v>31274.7979102909</v>
      </c>
      <c r="AQ397" s="28">
        <f ca="1" t="shared" si="2876"/>
        <v>36969.916276891</v>
      </c>
      <c r="AR397" s="28">
        <f ca="1" t="shared" si="2877"/>
        <v>49724.2559882041</v>
      </c>
      <c r="AS397" s="28">
        <f ca="1" t="shared" si="2878"/>
        <v>60388.8458223044</v>
      </c>
      <c r="AT397" s="28">
        <f ca="1" t="shared" si="2879"/>
        <v>80716.7347521056</v>
      </c>
      <c r="AU397" s="28">
        <f ca="1">AP397*'Ejercicio 3 - TIR'!$D$5</f>
        <v>15637.3989551455</v>
      </c>
      <c r="AV397" s="28">
        <f ca="1">AQ397*'Ejercicio 3 - TIR'!$D$5</f>
        <v>18484.9581384455</v>
      </c>
      <c r="AW397" s="28">
        <f ca="1">AR397*'Ejercicio 3 - TIR'!$D$5</f>
        <v>24862.1279941021</v>
      </c>
      <c r="AX397" s="28">
        <f ca="1">AS397*'Ejercicio 3 - TIR'!$D$5</f>
        <v>30194.4229111522</v>
      </c>
      <c r="AY397" s="28">
        <f ca="1">AT397*'Ejercicio 3 - TIR'!$D$5</f>
        <v>40358.3673760528</v>
      </c>
      <c r="AZ397" s="28">
        <f ca="1" t="shared" ref="AZ397:BD397" si="2965">AJ397-AU397-AE397</f>
        <v>25118.3804226004</v>
      </c>
      <c r="BA397" s="28">
        <f ca="1" t="shared" si="2965"/>
        <v>27374.4436711937</v>
      </c>
      <c r="BB397" s="28">
        <f ca="1" t="shared" si="2965"/>
        <v>32979.2298949635</v>
      </c>
      <c r="BC397" s="28">
        <f ca="1" t="shared" si="2965"/>
        <v>37135.8379410422</v>
      </c>
      <c r="BD397" s="28">
        <f ca="1" t="shared" si="2965"/>
        <v>45968.0965591194</v>
      </c>
      <c r="BE397" s="28">
        <f ca="1" t="shared" ref="BE397:BI397" si="2966">AZ397/Z397</f>
        <v>22264.2346680003</v>
      </c>
      <c r="BF397" s="28">
        <f ca="1" t="shared" si="2966"/>
        <v>20899.4344018483</v>
      </c>
      <c r="BG397" s="28">
        <f ca="1" t="shared" si="2966"/>
        <v>21318.409547613</v>
      </c>
      <c r="BH397" s="28">
        <f ca="1" t="shared" si="2966"/>
        <v>19463.3598046089</v>
      </c>
      <c r="BI397" s="28">
        <f ca="1" t="shared" si="2966"/>
        <v>19840.4217524794</v>
      </c>
      <c r="BJ397" s="28">
        <f ca="1" t="shared" si="2882"/>
        <v>66405.10257674</v>
      </c>
      <c r="BK397" s="28">
        <f ca="1" t="shared" si="2883"/>
        <v>30479.1505807848</v>
      </c>
      <c r="BL397" s="28">
        <f ca="1" t="shared" si="2884"/>
        <v>96884.2531575248</v>
      </c>
      <c r="BM397" s="28">
        <f ca="1">BK397*'Ejercicio 3 - TIR'!$D$5</f>
        <v>15239.5752903924</v>
      </c>
      <c r="BN397" s="28">
        <f ca="1" t="shared" si="2885"/>
        <v>81644.6778671324</v>
      </c>
      <c r="BO397" s="28">
        <f ca="1" t="shared" si="2886"/>
        <v>35238.8931450734</v>
      </c>
      <c r="BP397" s="28">
        <f ca="1" t="shared" si="2887"/>
        <v>-94437.2636129624</v>
      </c>
      <c r="BQ397" s="28">
        <f ca="1" t="shared" ref="BQ397:BT397" si="2967">BE397</f>
        <v>22264.2346680003</v>
      </c>
      <c r="BR397" s="28">
        <f ca="1" t="shared" si="2967"/>
        <v>20899.4344018483</v>
      </c>
      <c r="BS397" s="28">
        <f ca="1" t="shared" si="2967"/>
        <v>21318.409547613</v>
      </c>
      <c r="BT397" s="28">
        <f ca="1" t="shared" si="2967"/>
        <v>19463.3598046089</v>
      </c>
      <c r="BU397" s="28">
        <f ca="1" t="shared" si="2889"/>
        <v>55079.3148975528</v>
      </c>
      <c r="BV397" s="30">
        <f ca="1" t="shared" si="2890"/>
        <v>12.33322882169</v>
      </c>
    </row>
    <row r="398" ht="15" customHeight="1" spans="1:74">
      <c r="A398" s="26">
        <v>397</v>
      </c>
      <c r="B398" s="27">
        <f ca="1" t="shared" ref="B398:F398" si="2968">RAND()</f>
        <v>0.270679789540089</v>
      </c>
      <c r="C398" s="28">
        <f ca="1">IF(B398&lt;=('Ejercicio 3 - TIR'!$D$13-'Ejercicio 3 - TIR'!$C$13)/('Ejercicio 3 - TIR'!$E$13-'Ejercicio 3 - TIR'!$C$13),'Ejercicio 3 - TIR'!$C$13+SQRT(('Ejercicio 3 - TIR'!$E$13-'Ejercicio 3 - TIR'!$C$13)*('Ejercicio 3 - TIR'!$D$13-'Ejercicio 3 - TIR'!$C$13)*B398),'Ejercicio 3 - TIR'!$E$13-SQRT(('Ejercicio 3 - TIR'!$E$13-'Ejercicio 3 - TIR'!$C$13)*('Ejercicio 3 - TIR'!$E$13-'Ejercicio 3 - TIR'!$D$13)*(1-B398)))</f>
        <v>70416.4868118762</v>
      </c>
      <c r="D398" s="27">
        <f ca="1" t="shared" si="2968"/>
        <v>0.639835284379734</v>
      </c>
      <c r="E398" s="28">
        <f ca="1">IF(D398&lt;=('Ejercicio 3 - TIR'!$D$14-'Ejercicio 3 - TIR'!$C$14)/('Ejercicio 3 - TIR'!$E$14-'Ejercicio 3 - TIR'!$C$14),'Ejercicio 3 - TIR'!$C$14+SQRT(('Ejercicio 3 - TIR'!$E$14-'Ejercicio 3 - TIR'!$C$14)*('Ejercicio 3 - TIR'!$D$14-'Ejercicio 3 - TIR'!$C$14)*D398),'Ejercicio 3 - TIR'!$E$14-SQRT(('Ejercicio 3 - TIR'!$E$14-'Ejercicio 3 - TIR'!$C$14)*('Ejercicio 3 - TIR'!$E$14-'Ejercicio 3 - TIR'!$D$14)*(1-D398)))</f>
        <v>32649.8498421434</v>
      </c>
      <c r="F398" s="27">
        <f ca="1" t="shared" si="2968"/>
        <v>0.842628600968616</v>
      </c>
      <c r="G398" s="28">
        <f ca="1">IF(F398&lt;=('Ejercicio 3 - TIR'!$D$18-'Ejercicio 3 - TIR'!$C$18)/('Ejercicio 3 - TIR'!$E$18-'Ejercicio 3 - TIR'!$C$18),'Ejercicio 3 - TIR'!$C$18+SQRT(('Ejercicio 3 - TIR'!$E$18-'Ejercicio 3 - TIR'!$C$18)*('Ejercicio 3 - TIR'!$D$18-'Ejercicio 3 - TIR'!$C$18)*F398),'Ejercicio 3 - TIR'!$E$18-SQRT(('Ejercicio 3 - TIR'!$E$18-'Ejercicio 3 - TIR'!$C$18)*('Ejercicio 3 - TIR'!$E$18-'Ejercicio 3 - TIR'!$D$18)*(1-F398)))</f>
        <v>41564.4716669261</v>
      </c>
      <c r="H398" s="27">
        <f ca="1" t="shared" ref="H398:L398" si="2969">RAND()</f>
        <v>0.868114018531815</v>
      </c>
      <c r="I398" s="28">
        <f ca="1">IF(H398&lt;=('Ejercicio 3 - TIR'!$D$18-'Ejercicio 3 - TIR'!$C$18)/('Ejercicio 3 - TIR'!$E$18-'Ejercicio 3 - TIR'!$C$18),'Ejercicio 3 - TIR'!$C$18+SQRT(('Ejercicio 3 - TIR'!$E$18-'Ejercicio 3 - TIR'!$C$18)*('Ejercicio 3 - TIR'!$D$18-'Ejercicio 3 - TIR'!$C$18)*H398),'Ejercicio 3 - TIR'!$E$18-SQRT(('Ejercicio 3 - TIR'!$E$18-'Ejercicio 3 - TIR'!$C$18)*('Ejercicio 3 - TIR'!$E$18-'Ejercicio 3 - TIR'!$D$18)*(1-H398)))</f>
        <v>41854.9326541211</v>
      </c>
      <c r="J398" s="27">
        <f ca="1" t="shared" si="2969"/>
        <v>0.106236536666553</v>
      </c>
      <c r="K398" s="28">
        <f ca="1">IF(J398&lt;=('Ejercicio 3 - TIR'!$D$18-'Ejercicio 3 - TIR'!$C$18)/('Ejercicio 3 - TIR'!$E$18-'Ejercicio 3 - TIR'!$C$18),'Ejercicio 3 - TIR'!$C$18+SQRT(('Ejercicio 3 - TIR'!$E$18-'Ejercicio 3 - TIR'!$C$18)*('Ejercicio 3 - TIR'!$D$18-'Ejercicio 3 - TIR'!$C$18)*J398),'Ejercicio 3 - TIR'!$E$18-SQRT(('Ejercicio 3 - TIR'!$E$18-'Ejercicio 3 - TIR'!$C$18)*('Ejercicio 3 - TIR'!$E$18-'Ejercicio 3 - TIR'!$D$18)*(1-J398)))</f>
        <v>33991.9269156615</v>
      </c>
      <c r="L398" s="27">
        <f ca="1" t="shared" si="2969"/>
        <v>0.366097306159285</v>
      </c>
      <c r="M398" s="28">
        <f ca="1">IF(L398&lt;=('Ejercicio 3 - TIR'!$D$18-'Ejercicio 3 - TIR'!$C$18)/('Ejercicio 3 - TIR'!$E$18-'Ejercicio 3 - TIR'!$C$18),'Ejercicio 3 - TIR'!$C$18+SQRT(('Ejercicio 3 - TIR'!$E$18-'Ejercicio 3 - TIR'!$C$18)*('Ejercicio 3 - TIR'!$D$18-'Ejercicio 3 - TIR'!$C$18)*L398),'Ejercicio 3 - TIR'!$E$18-SQRT(('Ejercicio 3 - TIR'!$E$18-'Ejercicio 3 - TIR'!$C$18)*('Ejercicio 3 - TIR'!$E$18-'Ejercicio 3 - TIR'!$D$18)*(1-L398)))</f>
        <v>37410.4383084871</v>
      </c>
      <c r="N398" s="27">
        <f ca="1" t="shared" ref="N398:R398" si="2970">RAND()</f>
        <v>0.129088940318372</v>
      </c>
      <c r="O398" s="28">
        <f ca="1">IF(N398&lt;=('Ejercicio 3 - TIR'!$D$18-'Ejercicio 3 - TIR'!$C$18)/('Ejercicio 3 - TIR'!$E$18-'Ejercicio 3 - TIR'!$C$18),'Ejercicio 3 - TIR'!$C$18+SQRT(('Ejercicio 3 - TIR'!$E$18-'Ejercicio 3 - TIR'!$C$18)*('Ejercicio 3 - TIR'!$D$18-'Ejercicio 3 - TIR'!$C$18)*N398),'Ejercicio 3 - TIR'!$E$18-SQRT(('Ejercicio 3 - TIR'!$E$18-'Ejercicio 3 - TIR'!$C$18)*('Ejercicio 3 - TIR'!$E$18-'Ejercicio 3 - TIR'!$D$18)*(1-N398)))</f>
        <v>34400.379648139</v>
      </c>
      <c r="P398" s="27">
        <f ca="1" t="shared" si="2970"/>
        <v>0.651120798521524</v>
      </c>
      <c r="Q398" s="29">
        <f ca="1">IF(P398&lt;=('Ejercicio 3 - TIR'!$D$22-'Ejercicio 3 - TIR'!$C$22)/('Ejercicio 3 - TIR'!$E$22-'Ejercicio 3 - TIR'!$C$22),'Ejercicio 3 - TIR'!$C$22+SQRT(('Ejercicio 3 - TIR'!$E$22-'Ejercicio 3 - TIR'!$C$22)*('Ejercicio 3 - TIR'!$D$22-'Ejercicio 3 - TIR'!$C$22)*P398),'Ejercicio 3 - TIR'!$E$22-SQRT(('Ejercicio 3 - TIR'!$E$22-'Ejercicio 3 - TIR'!$C$22)*('Ejercicio 3 - TIR'!$E$22-'Ejercicio 3 - TIR'!$D$22)*(1-P398)))</f>
        <v>0.154940419742916</v>
      </c>
      <c r="R398" s="27">
        <f ca="1" t="shared" si="2970"/>
        <v>0.585497396603212</v>
      </c>
      <c r="S398" s="29">
        <f ca="1">IF(R398&lt;=('Ejercicio 3 - TIR'!$D$23-'Ejercicio 3 - TIR'!$C$23)/('Ejercicio 3 - TIR'!$E$23-'Ejercicio 3 - TIR'!$C$23),'Ejercicio 3 - TIR'!$C$23+SQRT(('Ejercicio 3 - TIR'!$E$23-'Ejercicio 3 - TIR'!$C$23)*('Ejercicio 3 - TIR'!$D$23-'Ejercicio 3 - TIR'!$C$23)*R398),'Ejercicio 3 - TIR'!$E$23-SQRT(('Ejercicio 3 - TIR'!$E$23-'Ejercicio 3 - TIR'!$C$23)*('Ejercicio 3 - TIR'!$E$23-'Ejercicio 3 - TIR'!$D$23)*(1-R398)))</f>
        <v>0.152685083084252</v>
      </c>
      <c r="T398" s="27">
        <f ca="1" t="shared" ref="T398:X398" si="2971">RAND()</f>
        <v>0.950142583323408</v>
      </c>
      <c r="U398" s="29">
        <f ca="1">IF(T398&lt;=('Ejercicio 3 - TIR'!$D$24-'Ejercicio 3 - TIR'!$C$24)/('Ejercicio 3 - TIR'!$E$24-'Ejercicio 3 - TIR'!$C$24),'Ejercicio 3 - TIR'!$C$24+SQRT(('Ejercicio 3 - TIR'!$E$24-'Ejercicio 3 - TIR'!$C$24)*('Ejercicio 3 - TIR'!$D$24-'Ejercicio 3 - TIR'!$C$24)*T398),'Ejercicio 3 - TIR'!$E$24-SQRT(('Ejercicio 3 - TIR'!$E$24-'Ejercicio 3 - TIR'!$C$24)*('Ejercicio 3 - TIR'!$E$24-'Ejercicio 3 - TIR'!$D$24)*(1-T398)))</f>
        <v>0.208184723164714</v>
      </c>
      <c r="V398" s="27">
        <f ca="1" t="shared" si="2971"/>
        <v>0.458849472119331</v>
      </c>
      <c r="W398" s="29">
        <f ca="1">IF(V398&lt;=('Ejercicio 3 - TIR'!$D$25-'Ejercicio 3 - TIR'!$C$25)/('Ejercicio 3 - TIR'!$E$25-'Ejercicio 3 - TIR'!$C$25),'Ejercicio 3 - TIR'!$C$25+SQRT(('Ejercicio 3 - TIR'!$E$25-'Ejercicio 3 - TIR'!$C$25)*('Ejercicio 3 - TIR'!$D$25-'Ejercicio 3 - TIR'!$C$25)*V398),'Ejercicio 3 - TIR'!$E$25-SQRT(('Ejercicio 3 - TIR'!$E$25-'Ejercicio 3 - TIR'!$C$25)*('Ejercicio 3 - TIR'!$E$25-'Ejercicio 3 - TIR'!$D$25)*(1-V398)))</f>
        <v>0.206479581256813</v>
      </c>
      <c r="X398" s="27">
        <f ca="1" t="shared" si="2971"/>
        <v>0.0988031411389159</v>
      </c>
      <c r="Y398" s="29">
        <f ca="1">IF(X398&lt;=('Ejercicio 3 - TIR'!$D$26-'Ejercicio 3 - TIR'!$C$26)/('Ejercicio 3 - TIR'!$E$26-'Ejercicio 3 - TIR'!$C$26),'Ejercicio 3 - TIR'!$C$26+SQRT(('Ejercicio 3 - TIR'!$E$26-'Ejercicio 3 - TIR'!$C$26)*('Ejercicio 3 - TIR'!$D$26-'Ejercicio 3 - TIR'!$C$26)*X398),'Ejercicio 3 - TIR'!$E$26-SQRT(('Ejercicio 3 - TIR'!$E$26-'Ejercicio 3 - TIR'!$C$26)*('Ejercicio 3 - TIR'!$E$26-'Ejercicio 3 - TIR'!$D$26)*(1-X398)))</f>
        <v>0.206333048737914</v>
      </c>
      <c r="Z398" s="27">
        <f ca="1" t="shared" si="2860"/>
        <v>1.15494041974292</v>
      </c>
      <c r="AA398" s="27">
        <f ca="1" t="shared" si="2861"/>
        <v>1.33128259368872</v>
      </c>
      <c r="AB398" s="27">
        <f ca="1" t="shared" si="2862"/>
        <v>1.60843529190981</v>
      </c>
      <c r="AC398" s="27">
        <f ca="1" t="shared" si="2863"/>
        <v>1.94054433746203</v>
      </c>
      <c r="AD398" s="27">
        <f ca="1" t="shared" si="2864"/>
        <v>2.34094276682167</v>
      </c>
      <c r="AE398" s="26">
        <f ca="1" t="shared" si="2865"/>
        <v>5058.78143908486</v>
      </c>
      <c r="AF398" s="26">
        <f ca="1" t="shared" si="2866"/>
        <v>5831.1819034166</v>
      </c>
      <c r="AG398" s="26">
        <f ca="1" t="shared" si="2867"/>
        <v>7045.14489370247</v>
      </c>
      <c r="AH398" s="26">
        <f ca="1" t="shared" si="2868"/>
        <v>8499.82346124773</v>
      </c>
      <c r="AI398" s="26">
        <f ca="1" t="shared" si="2869"/>
        <v>10253.617949741</v>
      </c>
      <c r="AJ398" s="28">
        <f ca="1" t="shared" si="2870"/>
        <v>48004.4883533921</v>
      </c>
      <c r="AK398" s="28">
        <f ca="1" t="shared" si="2871"/>
        <v>55720.7433024452</v>
      </c>
      <c r="AL398" s="28">
        <f ca="1" t="shared" si="2872"/>
        <v>54673.814891169</v>
      </c>
      <c r="AM398" s="28">
        <f ca="1" t="shared" si="2873"/>
        <v>72596.6142215072</v>
      </c>
      <c r="AN398" s="28">
        <f ca="1" t="shared" si="2874"/>
        <v>80529.3199132302</v>
      </c>
      <c r="AO398" s="28">
        <f ca="1">C398/'Ejercicio 3 - TIR'!$D$7</f>
        <v>14083.2973623752</v>
      </c>
      <c r="AP398" s="28">
        <f ca="1" t="shared" si="2875"/>
        <v>33921.1909910169</v>
      </c>
      <c r="AQ398" s="28">
        <f ca="1" t="shared" si="2876"/>
        <v>41637.4459400699</v>
      </c>
      <c r="AR398" s="28">
        <f ca="1" t="shared" si="2877"/>
        <v>40590.5175287938</v>
      </c>
      <c r="AS398" s="28">
        <f ca="1" t="shared" si="2878"/>
        <v>58513.3168591319</v>
      </c>
      <c r="AT398" s="28">
        <f ca="1" t="shared" si="2879"/>
        <v>66446.022550855</v>
      </c>
      <c r="AU398" s="28">
        <f ca="1">AP398*'Ejercicio 3 - TIR'!$D$5</f>
        <v>16960.5954955084</v>
      </c>
      <c r="AV398" s="28">
        <f ca="1">AQ398*'Ejercicio 3 - TIR'!$D$5</f>
        <v>20818.722970035</v>
      </c>
      <c r="AW398" s="28">
        <f ca="1">AR398*'Ejercicio 3 - TIR'!$D$5</f>
        <v>20295.2587643969</v>
      </c>
      <c r="AX398" s="28">
        <f ca="1">AS398*'Ejercicio 3 - TIR'!$D$5</f>
        <v>29256.658429566</v>
      </c>
      <c r="AY398" s="28">
        <f ca="1">AT398*'Ejercicio 3 - TIR'!$D$5</f>
        <v>33223.0112754275</v>
      </c>
      <c r="AZ398" s="28">
        <f ca="1" t="shared" ref="AZ398:BD398" si="2972">AJ398-AU398-AE398</f>
        <v>25985.1114187988</v>
      </c>
      <c r="BA398" s="28">
        <f ca="1" t="shared" si="2972"/>
        <v>29070.8384289936</v>
      </c>
      <c r="BB398" s="28">
        <f ca="1" t="shared" si="2972"/>
        <v>27333.4112330697</v>
      </c>
      <c r="BC398" s="28">
        <f ca="1" t="shared" si="2972"/>
        <v>34840.1323306935</v>
      </c>
      <c r="BD398" s="28">
        <f ca="1" t="shared" si="2972"/>
        <v>37052.6906880617</v>
      </c>
      <c r="BE398" s="28">
        <f ca="1" t="shared" ref="BE398:BI398" si="2973">AZ398/Z398</f>
        <v>22499.0925718774</v>
      </c>
      <c r="BF398" s="28">
        <f ca="1" t="shared" si="2973"/>
        <v>21836.7148844364</v>
      </c>
      <c r="BG398" s="28">
        <f ca="1" t="shared" si="2973"/>
        <v>16993.7897847384</v>
      </c>
      <c r="BH398" s="28">
        <f ca="1" t="shared" si="2973"/>
        <v>17953.7935094334</v>
      </c>
      <c r="BI398" s="28">
        <f ca="1" t="shared" si="2973"/>
        <v>15828.1061857692</v>
      </c>
      <c r="BJ398" s="28">
        <f ca="1" t="shared" si="2882"/>
        <v>76431.429825779</v>
      </c>
      <c r="BK398" s="28">
        <f ca="1" t="shared" si="2883"/>
        <v>32968.193093451</v>
      </c>
      <c r="BL398" s="28">
        <f ca="1" t="shared" si="2884"/>
        <v>109399.62291923</v>
      </c>
      <c r="BM398" s="28">
        <f ca="1">BK398*'Ejercicio 3 - TIR'!$D$5</f>
        <v>16484.0965467255</v>
      </c>
      <c r="BN398" s="28">
        <f ca="1" t="shared" si="2885"/>
        <v>92915.5263725045</v>
      </c>
      <c r="BO398" s="28">
        <f ca="1" t="shared" si="2886"/>
        <v>39691.498523331</v>
      </c>
      <c r="BP398" s="28">
        <f ca="1" t="shared" si="2887"/>
        <v>-103066.33665402</v>
      </c>
      <c r="BQ398" s="28">
        <f ca="1" t="shared" ref="BQ398:BT398" si="2974">BE398</f>
        <v>22499.0925718774</v>
      </c>
      <c r="BR398" s="28">
        <f ca="1" t="shared" si="2974"/>
        <v>21836.7148844364</v>
      </c>
      <c r="BS398" s="28">
        <f ca="1" t="shared" si="2974"/>
        <v>16993.7897847384</v>
      </c>
      <c r="BT398" s="28">
        <f ca="1" t="shared" si="2974"/>
        <v>17953.7935094334</v>
      </c>
      <c r="BU398" s="28">
        <f ca="1" t="shared" si="2889"/>
        <v>55519.6047091002</v>
      </c>
      <c r="BV398" s="30">
        <f ca="1" t="shared" si="2890"/>
        <v>8.30674627082795</v>
      </c>
    </row>
    <row r="399" ht="15" customHeight="1" spans="1:74">
      <c r="A399" s="26">
        <v>398</v>
      </c>
      <c r="B399" s="27">
        <f ca="1" t="shared" ref="B399:F399" si="2975">RAND()</f>
        <v>0.871780014235929</v>
      </c>
      <c r="C399" s="28">
        <f ca="1">IF(B399&lt;=('Ejercicio 3 - TIR'!$D$13-'Ejercicio 3 - TIR'!$C$13)/('Ejercicio 3 - TIR'!$E$13-'Ejercicio 3 - TIR'!$C$13),'Ejercicio 3 - TIR'!$C$13+SQRT(('Ejercicio 3 - TIR'!$E$13-'Ejercicio 3 - TIR'!$C$13)*('Ejercicio 3 - TIR'!$D$13-'Ejercicio 3 - TIR'!$C$13)*B399),'Ejercicio 3 - TIR'!$E$13-SQRT(('Ejercicio 3 - TIR'!$E$13-'Ejercicio 3 - TIR'!$C$13)*('Ejercicio 3 - TIR'!$E$13-'Ejercicio 3 - TIR'!$D$13)*(1-B399)))</f>
        <v>87595.8078490824</v>
      </c>
      <c r="D399" s="27">
        <f ca="1" t="shared" si="2975"/>
        <v>0.955375076776894</v>
      </c>
      <c r="E399" s="28">
        <f ca="1">IF(D399&lt;=('Ejercicio 3 - TIR'!$D$14-'Ejercicio 3 - TIR'!$C$14)/('Ejercicio 3 - TIR'!$E$14-'Ejercicio 3 - TIR'!$C$14),'Ejercicio 3 - TIR'!$C$14+SQRT(('Ejercicio 3 - TIR'!$E$14-'Ejercicio 3 - TIR'!$C$14)*('Ejercicio 3 - TIR'!$D$14-'Ejercicio 3 - TIR'!$C$14)*D399),'Ejercicio 3 - TIR'!$E$14-SQRT(('Ejercicio 3 - TIR'!$E$14-'Ejercicio 3 - TIR'!$C$14)*('Ejercicio 3 - TIR'!$E$14-'Ejercicio 3 - TIR'!$D$14)*(1-D399)))</f>
        <v>37412.7739790529</v>
      </c>
      <c r="F399" s="27">
        <f ca="1" t="shared" si="2975"/>
        <v>0.238396515357784</v>
      </c>
      <c r="G399" s="28">
        <f ca="1">IF(F399&lt;=('Ejercicio 3 - TIR'!$D$18-'Ejercicio 3 - TIR'!$C$18)/('Ejercicio 3 - TIR'!$E$18-'Ejercicio 3 - TIR'!$C$18),'Ejercicio 3 - TIR'!$C$18+SQRT(('Ejercicio 3 - TIR'!$E$18-'Ejercicio 3 - TIR'!$C$18)*('Ejercicio 3 - TIR'!$D$18-'Ejercicio 3 - TIR'!$C$18)*F399),'Ejercicio 3 - TIR'!$E$18-SQRT(('Ejercicio 3 - TIR'!$E$18-'Ejercicio 3 - TIR'!$C$18)*('Ejercicio 3 - TIR'!$E$18-'Ejercicio 3 - TIR'!$D$18)*(1-F399)))</f>
        <v>35979.9228509796</v>
      </c>
      <c r="H399" s="27">
        <f ca="1" t="shared" ref="H399:L399" si="2976">RAND()</f>
        <v>0.976327103783583</v>
      </c>
      <c r="I399" s="28">
        <f ca="1">IF(H399&lt;=('Ejercicio 3 - TIR'!$D$18-'Ejercicio 3 - TIR'!$C$18)/('Ejercicio 3 - TIR'!$E$18-'Ejercicio 3 - TIR'!$C$18),'Ejercicio 3 - TIR'!$C$18+SQRT(('Ejercicio 3 - TIR'!$E$18-'Ejercicio 3 - TIR'!$C$18)*('Ejercicio 3 - TIR'!$D$18-'Ejercicio 3 - TIR'!$C$18)*H399),'Ejercicio 3 - TIR'!$E$18-SQRT(('Ejercicio 3 - TIR'!$E$18-'Ejercicio 3 - TIR'!$C$18)*('Ejercicio 3 - TIR'!$E$18-'Ejercicio 3 - TIR'!$D$18)*(1-H399)))</f>
        <v>43667.5334089624</v>
      </c>
      <c r="J399" s="27">
        <f ca="1" t="shared" si="2976"/>
        <v>0.807235090053077</v>
      </c>
      <c r="K399" s="28">
        <f ca="1">IF(J399&lt;=('Ejercicio 3 - TIR'!$D$18-'Ejercicio 3 - TIR'!$C$18)/('Ejercicio 3 - TIR'!$E$18-'Ejercicio 3 - TIR'!$C$18),'Ejercicio 3 - TIR'!$C$18+SQRT(('Ejercicio 3 - TIR'!$E$18-'Ejercicio 3 - TIR'!$C$18)*('Ejercicio 3 - TIR'!$D$18-'Ejercicio 3 - TIR'!$C$18)*J399),'Ejercicio 3 - TIR'!$E$18-SQRT(('Ejercicio 3 - TIR'!$E$18-'Ejercicio 3 - TIR'!$C$18)*('Ejercicio 3 - TIR'!$E$18-'Ejercicio 3 - TIR'!$D$18)*(1-J399)))</f>
        <v>41197.7153912392</v>
      </c>
      <c r="L399" s="27">
        <f ca="1" t="shared" si="2976"/>
        <v>0.751120835697824</v>
      </c>
      <c r="M399" s="28">
        <f ca="1">IF(L399&lt;=('Ejercicio 3 - TIR'!$D$18-'Ejercicio 3 - TIR'!$C$18)/('Ejercicio 3 - TIR'!$E$18-'Ejercicio 3 - TIR'!$C$18),'Ejercicio 3 - TIR'!$C$18+SQRT(('Ejercicio 3 - TIR'!$E$18-'Ejercicio 3 - TIR'!$C$18)*('Ejercicio 3 - TIR'!$D$18-'Ejercicio 3 - TIR'!$C$18)*L399),'Ejercicio 3 - TIR'!$E$18-SQRT(('Ejercicio 3 - TIR'!$E$18-'Ejercicio 3 - TIR'!$C$18)*('Ejercicio 3 - TIR'!$E$18-'Ejercicio 3 - TIR'!$D$18)*(1-L399)))</f>
        <v>40679.5906070532</v>
      </c>
      <c r="N399" s="27">
        <f ca="1" t="shared" ref="N399:R399" si="2977">RAND()</f>
        <v>0.318202552785707</v>
      </c>
      <c r="O399" s="28">
        <f ca="1">IF(N399&lt;=('Ejercicio 3 - TIR'!$D$18-'Ejercicio 3 - TIR'!$C$18)/('Ejercicio 3 - TIR'!$E$18-'Ejercicio 3 - TIR'!$C$18),'Ejercicio 3 - TIR'!$C$18+SQRT(('Ejercicio 3 - TIR'!$E$18-'Ejercicio 3 - TIR'!$C$18)*('Ejercicio 3 - TIR'!$D$18-'Ejercicio 3 - TIR'!$C$18)*N399),'Ejercicio 3 - TIR'!$E$18-SQRT(('Ejercicio 3 - TIR'!$E$18-'Ejercicio 3 - TIR'!$C$18)*('Ejercicio 3 - TIR'!$E$18-'Ejercicio 3 - TIR'!$D$18)*(1-N399)))</f>
        <v>36908.7178924788</v>
      </c>
      <c r="P399" s="27">
        <f ca="1" t="shared" si="2977"/>
        <v>0.640372307021102</v>
      </c>
      <c r="Q399" s="29">
        <f ca="1">IF(P399&lt;=('Ejercicio 3 - TIR'!$D$22-'Ejercicio 3 - TIR'!$C$22)/('Ejercicio 3 - TIR'!$E$22-'Ejercicio 3 - TIR'!$C$22),'Ejercicio 3 - TIR'!$C$22+SQRT(('Ejercicio 3 - TIR'!$E$22-'Ejercicio 3 - TIR'!$C$22)*('Ejercicio 3 - TIR'!$D$22-'Ejercicio 3 - TIR'!$C$22)*P399),'Ejercicio 3 - TIR'!$E$22-SQRT(('Ejercicio 3 - TIR'!$E$22-'Ejercicio 3 - TIR'!$C$22)*('Ejercicio 3 - TIR'!$E$22-'Ejercicio 3 - TIR'!$D$22)*(1-P399)))</f>
        <v>0.154557322323269</v>
      </c>
      <c r="R399" s="27">
        <f ca="1" t="shared" si="2977"/>
        <v>0.58959422494406</v>
      </c>
      <c r="S399" s="29">
        <f ca="1">IF(R399&lt;=('Ejercicio 3 - TIR'!$D$23-'Ejercicio 3 - TIR'!$C$23)/('Ejercicio 3 - TIR'!$E$23-'Ejercicio 3 - TIR'!$C$23),'Ejercicio 3 - TIR'!$C$23+SQRT(('Ejercicio 3 - TIR'!$E$23-'Ejercicio 3 - TIR'!$C$23)*('Ejercicio 3 - TIR'!$D$23-'Ejercicio 3 - TIR'!$C$23)*R399),'Ejercicio 3 - TIR'!$E$23-SQRT(('Ejercicio 3 - TIR'!$E$23-'Ejercicio 3 - TIR'!$C$23)*('Ejercicio 3 - TIR'!$E$23-'Ejercicio 3 - TIR'!$D$23)*(1-R399)))</f>
        <v>0.152820404802487</v>
      </c>
      <c r="T399" s="27">
        <f ca="1" t="shared" ref="T399:X399" si="2978">RAND()</f>
        <v>0.525006838198776</v>
      </c>
      <c r="U399" s="29">
        <f ca="1">IF(T399&lt;=('Ejercicio 3 - TIR'!$D$24-'Ejercicio 3 - TIR'!$C$24)/('Ejercicio 3 - TIR'!$E$24-'Ejercicio 3 - TIR'!$C$24),'Ejercicio 3 - TIR'!$C$24+SQRT(('Ejercicio 3 - TIR'!$E$24-'Ejercicio 3 - TIR'!$C$24)*('Ejercicio 3 - TIR'!$D$24-'Ejercicio 3 - TIR'!$C$24)*T399),'Ejercicio 3 - TIR'!$E$24-SQRT(('Ejercicio 3 - TIR'!$E$24-'Ejercicio 3 - TIR'!$C$24)*('Ejercicio 3 - TIR'!$E$24-'Ejercicio 3 - TIR'!$D$24)*(1-T399)))</f>
        <v>0.183531097452166</v>
      </c>
      <c r="V399" s="27">
        <f ca="1" t="shared" si="2978"/>
        <v>0.726494874527377</v>
      </c>
      <c r="W399" s="29">
        <f ca="1">IF(V399&lt;=('Ejercicio 3 - TIR'!$D$25-'Ejercicio 3 - TIR'!$C$25)/('Ejercicio 3 - TIR'!$E$25-'Ejercicio 3 - TIR'!$C$25),'Ejercicio 3 - TIR'!$C$25+SQRT(('Ejercicio 3 - TIR'!$E$25-'Ejercicio 3 - TIR'!$C$25)*('Ejercicio 3 - TIR'!$D$25-'Ejercicio 3 - TIR'!$C$25)*V399),'Ejercicio 3 - TIR'!$E$25-SQRT(('Ejercicio 3 - TIR'!$E$25-'Ejercicio 3 - TIR'!$C$25)*('Ejercicio 3 - TIR'!$E$25-'Ejercicio 3 - TIR'!$D$25)*(1-V399)))</f>
        <v>0.219060253085163</v>
      </c>
      <c r="X399" s="27">
        <f ca="1" t="shared" si="2978"/>
        <v>0.370830029732536</v>
      </c>
      <c r="Y399" s="29">
        <f ca="1">IF(X399&lt;=('Ejercicio 3 - TIR'!$D$26-'Ejercicio 3 - TIR'!$C$26)/('Ejercicio 3 - TIR'!$E$26-'Ejercicio 3 - TIR'!$C$26),'Ejercicio 3 - TIR'!$C$26+SQRT(('Ejercicio 3 - TIR'!$E$26-'Ejercicio 3 - TIR'!$C$26)*('Ejercicio 3 - TIR'!$D$26-'Ejercicio 3 - TIR'!$C$26)*X399),'Ejercicio 3 - TIR'!$E$26-SQRT(('Ejercicio 3 - TIR'!$E$26-'Ejercicio 3 - TIR'!$C$26)*('Ejercicio 3 - TIR'!$E$26-'Ejercicio 3 - TIR'!$D$26)*(1-X399)))</f>
        <v>0.221711769288781</v>
      </c>
      <c r="Z399" s="27">
        <f ca="1" t="shared" si="2860"/>
        <v>1.15455732232327</v>
      </c>
      <c r="AA399" s="27">
        <f ca="1" t="shared" si="2861"/>
        <v>1.33099723968839</v>
      </c>
      <c r="AB399" s="27">
        <f ca="1" t="shared" si="2862"/>
        <v>1.5752766237942</v>
      </c>
      <c r="AC399" s="27">
        <f ca="1" t="shared" si="2863"/>
        <v>1.9203571196817</v>
      </c>
      <c r="AD399" s="27">
        <f ca="1" t="shared" si="2864"/>
        <v>2.34612289435263</v>
      </c>
      <c r="AE399" s="26">
        <f ca="1" t="shared" si="2865"/>
        <v>5782.41816688809</v>
      </c>
      <c r="AF399" s="26">
        <f ca="1" t="shared" si="2866"/>
        <v>6666.08965188918</v>
      </c>
      <c r="AG399" s="26">
        <f ca="1" t="shared" si="2867"/>
        <v>7889.52440141493</v>
      </c>
      <c r="AH399" s="26">
        <f ca="1" t="shared" si="2868"/>
        <v>9617.80561351045</v>
      </c>
      <c r="AI399" s="26">
        <f ca="1" t="shared" si="2869"/>
        <v>11750.1863127574</v>
      </c>
      <c r="AJ399" s="28">
        <f ca="1" t="shared" si="2870"/>
        <v>41540.8833842248</v>
      </c>
      <c r="AK399" s="28">
        <f ca="1" t="shared" si="2871"/>
        <v>58121.3664313294</v>
      </c>
      <c r="AL399" s="28">
        <f ca="1" t="shared" si="2872"/>
        <v>64897.7980095456</v>
      </c>
      <c r="AM399" s="28">
        <f ca="1" t="shared" si="2873"/>
        <v>78119.3414479913</v>
      </c>
      <c r="AN399" s="28">
        <f ca="1" t="shared" si="2874"/>
        <v>86592.3880487471</v>
      </c>
      <c r="AO399" s="28">
        <f ca="1">C399/'Ejercicio 3 - TIR'!$D$7</f>
        <v>17519.1615698165</v>
      </c>
      <c r="AP399" s="28">
        <f ca="1" t="shared" si="2875"/>
        <v>24021.7218144083</v>
      </c>
      <c r="AQ399" s="28">
        <f ca="1" t="shared" si="2876"/>
        <v>40602.2048615129</v>
      </c>
      <c r="AR399" s="28">
        <f ca="1" t="shared" si="2877"/>
        <v>47378.6364397291</v>
      </c>
      <c r="AS399" s="28">
        <f ca="1" t="shared" si="2878"/>
        <v>60600.1798781748</v>
      </c>
      <c r="AT399" s="28">
        <f ca="1" t="shared" si="2879"/>
        <v>69073.2264789306</v>
      </c>
      <c r="AU399" s="28">
        <f ca="1">AP399*'Ejercicio 3 - TIR'!$D$5</f>
        <v>12010.8609072041</v>
      </c>
      <c r="AV399" s="28">
        <f ca="1">AQ399*'Ejercicio 3 - TIR'!$D$5</f>
        <v>20301.1024307564</v>
      </c>
      <c r="AW399" s="28">
        <f ca="1">AR399*'Ejercicio 3 - TIR'!$D$5</f>
        <v>23689.3182198646</v>
      </c>
      <c r="AX399" s="28">
        <f ca="1">AS399*'Ejercicio 3 - TIR'!$D$5</f>
        <v>30300.0899390874</v>
      </c>
      <c r="AY399" s="28">
        <f ca="1">AT399*'Ejercicio 3 - TIR'!$D$5</f>
        <v>34536.6132394653</v>
      </c>
      <c r="AZ399" s="28">
        <f ca="1" t="shared" ref="AZ399:BD399" si="2979">AJ399-AU399-AE399</f>
        <v>23747.6043101325</v>
      </c>
      <c r="BA399" s="28">
        <f ca="1" t="shared" si="2979"/>
        <v>31154.1743486838</v>
      </c>
      <c r="BB399" s="28">
        <f ca="1" t="shared" si="2979"/>
        <v>33318.9553882661</v>
      </c>
      <c r="BC399" s="28">
        <f ca="1" t="shared" si="2979"/>
        <v>38201.4458953934</v>
      </c>
      <c r="BD399" s="28">
        <f ca="1" t="shared" si="2979"/>
        <v>40305.5884965244</v>
      </c>
      <c r="BE399" s="28">
        <f ca="1" t="shared" ref="BE399:BI399" si="2980">AZ399/Z399</f>
        <v>20568.579706676</v>
      </c>
      <c r="BF399" s="28">
        <f ca="1" t="shared" si="2980"/>
        <v>23406.6408402001</v>
      </c>
      <c r="BG399" s="28">
        <f ca="1" t="shared" si="2980"/>
        <v>21151.1774408322</v>
      </c>
      <c r="BH399" s="28">
        <f ca="1" t="shared" si="2980"/>
        <v>19892.8863302912</v>
      </c>
      <c r="BI399" s="28">
        <f ca="1" t="shared" si="2980"/>
        <v>17179.6578063085</v>
      </c>
      <c r="BJ399" s="28">
        <f ca="1" t="shared" si="2882"/>
        <v>87774.9655734964</v>
      </c>
      <c r="BK399" s="28">
        <f ca="1" t="shared" si="2883"/>
        <v>41102.1060488093</v>
      </c>
      <c r="BL399" s="28">
        <f ca="1" t="shared" si="2884"/>
        <v>128877.071622306</v>
      </c>
      <c r="BM399" s="28">
        <f ca="1">BK399*'Ejercicio 3 - TIR'!$D$5</f>
        <v>20551.0530244046</v>
      </c>
      <c r="BN399" s="28">
        <f ca="1" t="shared" si="2885"/>
        <v>108326.018597901</v>
      </c>
      <c r="BO399" s="28">
        <f ca="1" t="shared" si="2886"/>
        <v>46172.3547639611</v>
      </c>
      <c r="BP399" s="28">
        <f ca="1" t="shared" si="2887"/>
        <v>-125008.581828135</v>
      </c>
      <c r="BQ399" s="28">
        <f ca="1" t="shared" ref="BQ399:BT399" si="2981">BE399</f>
        <v>20568.579706676</v>
      </c>
      <c r="BR399" s="28">
        <f ca="1" t="shared" si="2981"/>
        <v>23406.6408402001</v>
      </c>
      <c r="BS399" s="28">
        <f ca="1" t="shared" si="2981"/>
        <v>21151.1774408322</v>
      </c>
      <c r="BT399" s="28">
        <f ca="1" t="shared" si="2981"/>
        <v>19892.8863302912</v>
      </c>
      <c r="BU399" s="28">
        <f ca="1" t="shared" si="2889"/>
        <v>63352.0125702696</v>
      </c>
      <c r="BV399" s="30">
        <f ca="1" t="shared" si="2890"/>
        <v>5.02101567652027</v>
      </c>
    </row>
    <row r="400" ht="15" customHeight="1" spans="1:74">
      <c r="A400" s="26">
        <v>399</v>
      </c>
      <c r="B400" s="27">
        <f ca="1" t="shared" ref="B400:F400" si="2982">RAND()</f>
        <v>0.470585063801219</v>
      </c>
      <c r="C400" s="28">
        <f ca="1">IF(B400&lt;=('Ejercicio 3 - TIR'!$D$13-'Ejercicio 3 - TIR'!$C$13)/('Ejercicio 3 - TIR'!$E$13-'Ejercicio 3 - TIR'!$C$13),'Ejercicio 3 - TIR'!$C$13+SQRT(('Ejercicio 3 - TIR'!$E$13-'Ejercicio 3 - TIR'!$C$13)*('Ejercicio 3 - TIR'!$D$13-'Ejercicio 3 - TIR'!$C$13)*B400),'Ejercicio 3 - TIR'!$E$13-SQRT(('Ejercicio 3 - TIR'!$E$13-'Ejercicio 3 - TIR'!$C$13)*('Ejercicio 3 - TIR'!$E$13-'Ejercicio 3 - TIR'!$D$13)*(1-B400)))</f>
        <v>74794.8829909771</v>
      </c>
      <c r="D400" s="27">
        <f ca="1" t="shared" si="2982"/>
        <v>0.68106779853636</v>
      </c>
      <c r="E400" s="28">
        <f ca="1">IF(D400&lt;=('Ejercicio 3 - TIR'!$D$14-'Ejercicio 3 - TIR'!$C$14)/('Ejercicio 3 - TIR'!$E$14-'Ejercicio 3 - TIR'!$C$14),'Ejercicio 3 - TIR'!$C$14+SQRT(('Ejercicio 3 - TIR'!$E$14-'Ejercicio 3 - TIR'!$C$14)*('Ejercicio 3 - TIR'!$D$14-'Ejercicio 3 - TIR'!$C$14)*D400),'Ejercicio 3 - TIR'!$E$14-SQRT(('Ejercicio 3 - TIR'!$E$14-'Ejercicio 3 - TIR'!$C$14)*('Ejercicio 3 - TIR'!$E$14-'Ejercicio 3 - TIR'!$D$14)*(1-D400)))</f>
        <v>33083.3656870161</v>
      </c>
      <c r="F400" s="27">
        <f ca="1" t="shared" si="2982"/>
        <v>0.0746481687327953</v>
      </c>
      <c r="G400" s="28">
        <f ca="1">IF(F400&lt;=('Ejercicio 3 - TIR'!$D$18-'Ejercicio 3 - TIR'!$C$18)/('Ejercicio 3 - TIR'!$E$18-'Ejercicio 3 - TIR'!$C$18),'Ejercicio 3 - TIR'!$C$18+SQRT(('Ejercicio 3 - TIR'!$E$18-'Ejercicio 3 - TIR'!$C$18)*('Ejercicio 3 - TIR'!$D$18-'Ejercicio 3 - TIR'!$C$18)*F400),'Ejercicio 3 - TIR'!$E$18-SQRT(('Ejercicio 3 - TIR'!$E$18-'Ejercicio 3 - TIR'!$C$18)*('Ejercicio 3 - TIR'!$E$18-'Ejercicio 3 - TIR'!$D$18)*(1-F400)))</f>
        <v>33346.2255318372</v>
      </c>
      <c r="H400" s="27">
        <f ca="1" t="shared" ref="H400:L400" si="2983">RAND()</f>
        <v>0.85816403991987</v>
      </c>
      <c r="I400" s="28">
        <f ca="1">IF(H400&lt;=('Ejercicio 3 - TIR'!$D$18-'Ejercicio 3 - TIR'!$C$18)/('Ejercicio 3 - TIR'!$E$18-'Ejercicio 3 - TIR'!$C$18),'Ejercicio 3 - TIR'!$C$18+SQRT(('Ejercicio 3 - TIR'!$E$18-'Ejercicio 3 - TIR'!$C$18)*('Ejercicio 3 - TIR'!$D$18-'Ejercicio 3 - TIR'!$C$18)*H400),'Ejercicio 3 - TIR'!$E$18-SQRT(('Ejercicio 3 - TIR'!$E$18-'Ejercicio 3 - TIR'!$C$18)*('Ejercicio 3 - TIR'!$E$18-'Ejercicio 3 - TIR'!$D$18)*(1-H400)))</f>
        <v>41738.4517470978</v>
      </c>
      <c r="J400" s="27">
        <f ca="1" t="shared" si="2983"/>
        <v>0.287040515253859</v>
      </c>
      <c r="K400" s="28">
        <f ca="1">IF(J400&lt;=('Ejercicio 3 - TIR'!$D$18-'Ejercicio 3 - TIR'!$C$18)/('Ejercicio 3 - TIR'!$E$18-'Ejercicio 3 - TIR'!$C$18),'Ejercicio 3 - TIR'!$C$18+SQRT(('Ejercicio 3 - TIR'!$E$18-'Ejercicio 3 - TIR'!$C$18)*('Ejercicio 3 - TIR'!$D$18-'Ejercicio 3 - TIR'!$C$18)*J400),'Ejercicio 3 - TIR'!$E$18-SQRT(('Ejercicio 3 - TIR'!$E$18-'Ejercicio 3 - TIR'!$C$18)*('Ejercicio 3 - TIR'!$E$18-'Ejercicio 3 - TIR'!$D$18)*(1-J400)))</f>
        <v>36561.7129842808</v>
      </c>
      <c r="L400" s="27">
        <f ca="1" t="shared" si="2983"/>
        <v>0.0989012428743756</v>
      </c>
      <c r="M400" s="28">
        <f ca="1">IF(L400&lt;=('Ejercicio 3 - TIR'!$D$18-'Ejercicio 3 - TIR'!$C$18)/('Ejercicio 3 - TIR'!$E$18-'Ejercicio 3 - TIR'!$C$18),'Ejercicio 3 - TIR'!$C$18+SQRT(('Ejercicio 3 - TIR'!$E$18-'Ejercicio 3 - TIR'!$C$18)*('Ejercicio 3 - TIR'!$D$18-'Ejercicio 3 - TIR'!$C$18)*L400),'Ejercicio 3 - TIR'!$E$18-SQRT(('Ejercicio 3 - TIR'!$E$18-'Ejercicio 3 - TIR'!$C$18)*('Ejercicio 3 - TIR'!$E$18-'Ejercicio 3 - TIR'!$D$18)*(1-L400)))</f>
        <v>33851.647236074</v>
      </c>
      <c r="N400" s="27">
        <f ca="1" t="shared" ref="N400:R400" si="2984">RAND()</f>
        <v>0.731558579320022</v>
      </c>
      <c r="O400" s="28">
        <f ca="1">IF(N400&lt;=('Ejercicio 3 - TIR'!$D$18-'Ejercicio 3 - TIR'!$C$18)/('Ejercicio 3 - TIR'!$E$18-'Ejercicio 3 - TIR'!$C$18),'Ejercicio 3 - TIR'!$C$18+SQRT(('Ejercicio 3 - TIR'!$E$18-'Ejercicio 3 - TIR'!$C$18)*('Ejercicio 3 - TIR'!$D$18-'Ejercicio 3 - TIR'!$C$18)*N400),'Ejercicio 3 - TIR'!$E$18-SQRT(('Ejercicio 3 - TIR'!$E$18-'Ejercicio 3 - TIR'!$C$18)*('Ejercicio 3 - TIR'!$E$18-'Ejercicio 3 - TIR'!$D$18)*(1-N400)))</f>
        <v>40513.0069588868</v>
      </c>
      <c r="P400" s="27">
        <f ca="1" t="shared" si="2984"/>
        <v>0.0915318641728871</v>
      </c>
      <c r="Q400" s="29">
        <f ca="1">IF(P400&lt;=('Ejercicio 3 - TIR'!$D$22-'Ejercicio 3 - TIR'!$C$22)/('Ejercicio 3 - TIR'!$E$22-'Ejercicio 3 - TIR'!$C$22),'Ejercicio 3 - TIR'!$C$22+SQRT(('Ejercicio 3 - TIR'!$E$22-'Ejercicio 3 - TIR'!$C$22)*('Ejercicio 3 - TIR'!$D$22-'Ejercicio 3 - TIR'!$C$22)*P400),'Ejercicio 3 - TIR'!$E$22-SQRT(('Ejercicio 3 - TIR'!$E$22-'Ejercicio 3 - TIR'!$C$22)*('Ejercicio 3 - TIR'!$E$22-'Ejercicio 3 - TIR'!$D$22)*(1-P400)))</f>
        <v>0.132835784179831</v>
      </c>
      <c r="R400" s="27">
        <f ca="1" t="shared" si="2984"/>
        <v>0.737495407012001</v>
      </c>
      <c r="S400" s="29">
        <f ca="1">IF(R400&lt;=('Ejercicio 3 - TIR'!$D$23-'Ejercicio 3 - TIR'!$C$23)/('Ejercicio 3 - TIR'!$E$23-'Ejercicio 3 - TIR'!$C$23),'Ejercicio 3 - TIR'!$C$23+SQRT(('Ejercicio 3 - TIR'!$E$23-'Ejercicio 3 - TIR'!$C$23)*('Ejercicio 3 - TIR'!$D$23-'Ejercicio 3 - TIR'!$C$23)*R400),'Ejercicio 3 - TIR'!$E$23-SQRT(('Ejercicio 3 - TIR'!$E$23-'Ejercicio 3 - TIR'!$C$23)*('Ejercicio 3 - TIR'!$E$23-'Ejercicio 3 - TIR'!$D$23)*(1-R400)))</f>
        <v>0.158262744713778</v>
      </c>
      <c r="T400" s="27">
        <f ca="1" t="shared" ref="T400:X400" si="2985">RAND()</f>
        <v>0.959811522835795</v>
      </c>
      <c r="U400" s="29">
        <f ca="1">IF(T400&lt;=('Ejercicio 3 - TIR'!$D$24-'Ejercicio 3 - TIR'!$C$24)/('Ejercicio 3 - TIR'!$E$24-'Ejercicio 3 - TIR'!$C$24),'Ejercicio 3 - TIR'!$C$24+SQRT(('Ejercicio 3 - TIR'!$E$24-'Ejercicio 3 - TIR'!$C$24)*('Ejercicio 3 - TIR'!$D$24-'Ejercicio 3 - TIR'!$C$24)*T400),'Ejercicio 3 - TIR'!$E$24-SQRT(('Ejercicio 3 - TIR'!$E$24-'Ejercicio 3 - TIR'!$C$24)*('Ejercicio 3 - TIR'!$E$24-'Ejercicio 3 - TIR'!$D$24)*(1-T400)))</f>
        <v>0.209392090872383</v>
      </c>
      <c r="V400" s="27">
        <f ca="1" t="shared" si="2985"/>
        <v>0.491102682905476</v>
      </c>
      <c r="W400" s="29">
        <f ca="1">IF(V400&lt;=('Ejercicio 3 - TIR'!$D$25-'Ejercicio 3 - TIR'!$C$25)/('Ejercicio 3 - TIR'!$E$25-'Ejercicio 3 - TIR'!$C$25),'Ejercicio 3 - TIR'!$C$25+SQRT(('Ejercicio 3 - TIR'!$E$25-'Ejercicio 3 - TIR'!$C$25)*('Ejercicio 3 - TIR'!$D$25-'Ejercicio 3 - TIR'!$C$25)*V400),'Ejercicio 3 - TIR'!$E$25-SQRT(('Ejercicio 3 - TIR'!$E$25-'Ejercicio 3 - TIR'!$C$25)*('Ejercicio 3 - TIR'!$E$25-'Ejercicio 3 - TIR'!$D$25)*(1-V400)))</f>
        <v>0.207796438422441</v>
      </c>
      <c r="X400" s="27">
        <f ca="1" t="shared" si="2985"/>
        <v>0.703010859053994</v>
      </c>
      <c r="Y400" s="29">
        <f ca="1">IF(X400&lt;=('Ejercicio 3 - TIR'!$D$26-'Ejercicio 3 - TIR'!$C$26)/('Ejercicio 3 - TIR'!$E$26-'Ejercicio 3 - TIR'!$C$26),'Ejercicio 3 - TIR'!$C$26+SQRT(('Ejercicio 3 - TIR'!$E$26-'Ejercicio 3 - TIR'!$C$26)*('Ejercicio 3 - TIR'!$D$26-'Ejercicio 3 - TIR'!$C$26)*X400),'Ejercicio 3 - TIR'!$E$26-SQRT(('Ejercicio 3 - TIR'!$E$26-'Ejercicio 3 - TIR'!$C$26)*('Ejercicio 3 - TIR'!$E$26-'Ejercicio 3 - TIR'!$D$26)*(1-X400)))</f>
        <v>0.239953260293646</v>
      </c>
      <c r="Z400" s="27">
        <f ca="1" t="shared" si="2860"/>
        <v>1.13283578417983</v>
      </c>
      <c r="AA400" s="27">
        <f ca="1" t="shared" si="2861"/>
        <v>1.31212148469412</v>
      </c>
      <c r="AB400" s="27">
        <f ca="1" t="shared" si="2862"/>
        <v>1.58686934585279</v>
      </c>
      <c r="AC400" s="27">
        <f ca="1" t="shared" si="2863"/>
        <v>1.91661514416275</v>
      </c>
      <c r="AD400" s="27">
        <f ca="1" t="shared" si="2864"/>
        <v>2.37651319673278</v>
      </c>
      <c r="AE400" s="26">
        <f ca="1" t="shared" si="2865"/>
        <v>4394.6548243429</v>
      </c>
      <c r="AF400" s="26">
        <f ca="1" t="shared" si="2866"/>
        <v>5090.16495891305</v>
      </c>
      <c r="AG400" s="26">
        <f ca="1" t="shared" si="2867"/>
        <v>6156.00524254519</v>
      </c>
      <c r="AH400" s="26">
        <f ca="1" t="shared" si="2868"/>
        <v>7435.20120685595</v>
      </c>
      <c r="AI400" s="26">
        <f ca="1" t="shared" si="2869"/>
        <v>9219.30197738029</v>
      </c>
      <c r="AJ400" s="28">
        <f ca="1" t="shared" si="2870"/>
        <v>37775.7975497963</v>
      </c>
      <c r="AK400" s="28">
        <f ca="1" t="shared" si="2871"/>
        <v>54765.9192752356</v>
      </c>
      <c r="AL400" s="28">
        <f ca="1" t="shared" si="2872"/>
        <v>58018.6615666232</v>
      </c>
      <c r="AM400" s="28">
        <f ca="1" t="shared" si="2873"/>
        <v>64880.5797475145</v>
      </c>
      <c r="AN400" s="28">
        <f ca="1" t="shared" si="2874"/>
        <v>96279.6956771214</v>
      </c>
      <c r="AO400" s="28">
        <f ca="1">C400/'Ejercicio 3 - TIR'!$D$7</f>
        <v>14958.9765981954</v>
      </c>
      <c r="AP400" s="28">
        <f ca="1" t="shared" si="2875"/>
        <v>22816.8209516009</v>
      </c>
      <c r="AQ400" s="28">
        <f ca="1" t="shared" si="2876"/>
        <v>39806.9426770402</v>
      </c>
      <c r="AR400" s="28">
        <f ca="1" t="shared" si="2877"/>
        <v>43059.6849684278</v>
      </c>
      <c r="AS400" s="28">
        <f ca="1" t="shared" si="2878"/>
        <v>49921.6031493191</v>
      </c>
      <c r="AT400" s="28">
        <f ca="1" t="shared" si="2879"/>
        <v>81320.719078926</v>
      </c>
      <c r="AU400" s="28">
        <f ca="1">AP400*'Ejercicio 3 - TIR'!$D$5</f>
        <v>11408.4104758005</v>
      </c>
      <c r="AV400" s="28">
        <f ca="1">AQ400*'Ejercicio 3 - TIR'!$D$5</f>
        <v>19903.4713385201</v>
      </c>
      <c r="AW400" s="28">
        <f ca="1">AR400*'Ejercicio 3 - TIR'!$D$5</f>
        <v>21529.8424842139</v>
      </c>
      <c r="AX400" s="28">
        <f ca="1">AS400*'Ejercicio 3 - TIR'!$D$5</f>
        <v>24960.8015746596</v>
      </c>
      <c r="AY400" s="28">
        <f ca="1">AT400*'Ejercicio 3 - TIR'!$D$5</f>
        <v>40660.359539463</v>
      </c>
      <c r="AZ400" s="28">
        <f ca="1" t="shared" ref="AZ400:BD400" si="2986">AJ400-AU400-AE400</f>
        <v>21972.732249653</v>
      </c>
      <c r="BA400" s="28">
        <f ca="1" t="shared" si="2986"/>
        <v>29772.2829778025</v>
      </c>
      <c r="BB400" s="28">
        <f ca="1" t="shared" si="2986"/>
        <v>30332.8138398641</v>
      </c>
      <c r="BC400" s="28">
        <f ca="1" t="shared" si="2986"/>
        <v>32484.576965999</v>
      </c>
      <c r="BD400" s="28">
        <f ca="1" t="shared" si="2986"/>
        <v>46400.0341602781</v>
      </c>
      <c r="BE400" s="28">
        <f ca="1" t="shared" ref="BE400:BI400" si="2987">AZ400/Z400</f>
        <v>19396.2201375561</v>
      </c>
      <c r="BF400" s="28">
        <f ca="1" t="shared" si="2987"/>
        <v>22690.1878561519</v>
      </c>
      <c r="BG400" s="28">
        <f ca="1" t="shared" si="2987"/>
        <v>19114.8779319088</v>
      </c>
      <c r="BH400" s="28">
        <f ca="1" t="shared" si="2987"/>
        <v>16948.9305481772</v>
      </c>
      <c r="BI400" s="28">
        <f ca="1" t="shared" si="2987"/>
        <v>19524.4167901397</v>
      </c>
      <c r="BJ400" s="28">
        <f ca="1" t="shared" si="2882"/>
        <v>78623.0551475302</v>
      </c>
      <c r="BK400" s="28">
        <f ca="1" t="shared" si="2883"/>
        <v>35550.2052952282</v>
      </c>
      <c r="BL400" s="28">
        <f ca="1" t="shared" si="2884"/>
        <v>114173.260442758</v>
      </c>
      <c r="BM400" s="28">
        <f ca="1">BK400*'Ejercicio 3 - TIR'!$D$5</f>
        <v>17775.1026476141</v>
      </c>
      <c r="BN400" s="28">
        <f ca="1" t="shared" si="2885"/>
        <v>96398.1577951443</v>
      </c>
      <c r="BO400" s="28">
        <f ca="1" t="shared" si="2886"/>
        <v>40562.8539861138</v>
      </c>
      <c r="BP400" s="28">
        <f ca="1" t="shared" si="2887"/>
        <v>-107878.248677993</v>
      </c>
      <c r="BQ400" s="28">
        <f ca="1" t="shared" ref="BQ400:BT400" si="2988">BE400</f>
        <v>19396.2201375561</v>
      </c>
      <c r="BR400" s="28">
        <f ca="1" t="shared" si="2988"/>
        <v>22690.1878561519</v>
      </c>
      <c r="BS400" s="28">
        <f ca="1" t="shared" si="2988"/>
        <v>19114.8779319088</v>
      </c>
      <c r="BT400" s="28">
        <f ca="1" t="shared" si="2988"/>
        <v>16948.9305481772</v>
      </c>
      <c r="BU400" s="28">
        <f ca="1" t="shared" si="2889"/>
        <v>60087.2707762535</v>
      </c>
      <c r="BV400" s="30">
        <f ca="1" t="shared" si="2890"/>
        <v>7.42080599994759</v>
      </c>
    </row>
    <row r="401" ht="15" customHeight="1" spans="1:74">
      <c r="A401" s="26">
        <v>400</v>
      </c>
      <c r="B401" s="27">
        <f ca="1" t="shared" ref="B401:F401" si="2989">RAND()</f>
        <v>0.189140580674521</v>
      </c>
      <c r="C401" s="28">
        <f ca="1">IF(B401&lt;=('Ejercicio 3 - TIR'!$D$13-'Ejercicio 3 - TIR'!$C$13)/('Ejercicio 3 - TIR'!$E$13-'Ejercicio 3 - TIR'!$C$13),'Ejercicio 3 - TIR'!$C$13+SQRT(('Ejercicio 3 - TIR'!$E$13-'Ejercicio 3 - TIR'!$C$13)*('Ejercicio 3 - TIR'!$D$13-'Ejercicio 3 - TIR'!$C$13)*B401),'Ejercicio 3 - TIR'!$E$13-SQRT(('Ejercicio 3 - TIR'!$E$13-'Ejercicio 3 - TIR'!$C$13)*('Ejercicio 3 - TIR'!$E$13-'Ejercicio 3 - TIR'!$D$13)*(1-B401)))</f>
        <v>68698.0591093535</v>
      </c>
      <c r="D401" s="27">
        <f ca="1" t="shared" si="2989"/>
        <v>0.605674910055557</v>
      </c>
      <c r="E401" s="28">
        <f ca="1">IF(D401&lt;=('Ejercicio 3 - TIR'!$D$14-'Ejercicio 3 - TIR'!$C$14)/('Ejercicio 3 - TIR'!$E$14-'Ejercicio 3 - TIR'!$C$14),'Ejercicio 3 - TIR'!$C$14+SQRT(('Ejercicio 3 - TIR'!$E$14-'Ejercicio 3 - TIR'!$C$14)*('Ejercicio 3 - TIR'!$D$14-'Ejercicio 3 - TIR'!$C$14)*D401),'Ejercicio 3 - TIR'!$E$14-SQRT(('Ejercicio 3 - TIR'!$E$14-'Ejercicio 3 - TIR'!$C$14)*('Ejercicio 3 - TIR'!$E$14-'Ejercicio 3 - TIR'!$D$14)*(1-D401)))</f>
        <v>32309.1766701044</v>
      </c>
      <c r="F401" s="27">
        <f ca="1" t="shared" si="2989"/>
        <v>0.466815801704716</v>
      </c>
      <c r="G401" s="28">
        <f ca="1">IF(F401&lt;=('Ejercicio 3 - TIR'!$D$18-'Ejercicio 3 - TIR'!$C$18)/('Ejercicio 3 - TIR'!$E$18-'Ejercicio 3 - TIR'!$C$18),'Ejercicio 3 - TIR'!$C$18+SQRT(('Ejercicio 3 - TIR'!$E$18-'Ejercicio 3 - TIR'!$C$18)*('Ejercicio 3 - TIR'!$D$18-'Ejercicio 3 - TIR'!$C$18)*F401),'Ejercicio 3 - TIR'!$E$18-SQRT(('Ejercicio 3 - TIR'!$E$18-'Ejercicio 3 - TIR'!$C$18)*('Ejercicio 3 - TIR'!$E$18-'Ejercicio 3 - TIR'!$D$18)*(1-F401)))</f>
        <v>38367.9370370305</v>
      </c>
      <c r="H401" s="27">
        <f ca="1" t="shared" ref="H401:L401" si="2990">RAND()</f>
        <v>0.608524282196631</v>
      </c>
      <c r="I401" s="28">
        <f ca="1">IF(H401&lt;=('Ejercicio 3 - TIR'!$D$18-'Ejercicio 3 - TIR'!$C$18)/('Ejercicio 3 - TIR'!$E$18-'Ejercicio 3 - TIR'!$C$18),'Ejercicio 3 - TIR'!$C$18+SQRT(('Ejercicio 3 - TIR'!$E$18-'Ejercicio 3 - TIR'!$C$18)*('Ejercicio 3 - TIR'!$D$18-'Ejercicio 3 - TIR'!$C$18)*H401),'Ejercicio 3 - TIR'!$E$18-SQRT(('Ejercicio 3 - TIR'!$E$18-'Ejercicio 3 - TIR'!$C$18)*('Ejercicio 3 - TIR'!$E$18-'Ejercicio 3 - TIR'!$D$18)*(1-H401)))</f>
        <v>39553.9856776894</v>
      </c>
      <c r="J401" s="27">
        <f ca="1" t="shared" si="2990"/>
        <v>0.945811070063854</v>
      </c>
      <c r="K401" s="28">
        <f ca="1">IF(J401&lt;=('Ejercicio 3 - TIR'!$D$18-'Ejercicio 3 - TIR'!$C$18)/('Ejercicio 3 - TIR'!$E$18-'Ejercicio 3 - TIR'!$C$18),'Ejercicio 3 - TIR'!$C$18+SQRT(('Ejercicio 3 - TIR'!$E$18-'Ejercicio 3 - TIR'!$C$18)*('Ejercicio 3 - TIR'!$D$18-'Ejercicio 3 - TIR'!$C$18)*J401),'Ejercicio 3 - TIR'!$E$18-SQRT(('Ejercicio 3 - TIR'!$E$18-'Ejercicio 3 - TIR'!$C$18)*('Ejercicio 3 - TIR'!$E$18-'Ejercicio 3 - TIR'!$D$18)*(1-J401)))</f>
        <v>42984.0213926703</v>
      </c>
      <c r="L401" s="27">
        <f ca="1" t="shared" si="2990"/>
        <v>0.862526756656125</v>
      </c>
      <c r="M401" s="28">
        <f ca="1">IF(L401&lt;=('Ejercicio 3 - TIR'!$D$18-'Ejercicio 3 - TIR'!$C$18)/('Ejercicio 3 - TIR'!$E$18-'Ejercicio 3 - TIR'!$C$18),'Ejercicio 3 - TIR'!$C$18+SQRT(('Ejercicio 3 - TIR'!$E$18-'Ejercicio 3 - TIR'!$C$18)*('Ejercicio 3 - TIR'!$D$18-'Ejercicio 3 - TIR'!$C$18)*L401),'Ejercicio 3 - TIR'!$E$18-SQRT(('Ejercicio 3 - TIR'!$E$18-'Ejercicio 3 - TIR'!$C$18)*('Ejercicio 3 - TIR'!$E$18-'Ejercicio 3 - TIR'!$D$18)*(1-L401)))</f>
        <v>41789.0043209636</v>
      </c>
      <c r="N401" s="27">
        <f ca="1" t="shared" ref="N401:R401" si="2991">RAND()</f>
        <v>0.550954184932783</v>
      </c>
      <c r="O401" s="28">
        <f ca="1">IF(N401&lt;=('Ejercicio 3 - TIR'!$D$18-'Ejercicio 3 - TIR'!$C$18)/('Ejercicio 3 - TIR'!$E$18-'Ejercicio 3 - TIR'!$C$18),'Ejercicio 3 - TIR'!$C$18+SQRT(('Ejercicio 3 - TIR'!$E$18-'Ejercicio 3 - TIR'!$C$18)*('Ejercicio 3 - TIR'!$D$18-'Ejercicio 3 - TIR'!$C$18)*N401),'Ejercicio 3 - TIR'!$E$18-SQRT(('Ejercicio 3 - TIR'!$E$18-'Ejercicio 3 - TIR'!$C$18)*('Ejercicio 3 - TIR'!$E$18-'Ejercicio 3 - TIR'!$D$18)*(1-N401)))</f>
        <v>39090.8265707755</v>
      </c>
      <c r="P401" s="27">
        <f ca="1" t="shared" si="2991"/>
        <v>0.5394451138049</v>
      </c>
      <c r="Q401" s="29">
        <f ca="1">IF(P401&lt;=('Ejercicio 3 - TIR'!$D$22-'Ejercicio 3 - TIR'!$C$22)/('Ejercicio 3 - TIR'!$E$22-'Ejercicio 3 - TIR'!$C$22),'Ejercicio 3 - TIR'!$C$22+SQRT(('Ejercicio 3 - TIR'!$E$22-'Ejercicio 3 - TIR'!$C$22)*('Ejercicio 3 - TIR'!$D$22-'Ejercicio 3 - TIR'!$C$22)*P401),'Ejercicio 3 - TIR'!$E$22-SQRT(('Ejercicio 3 - TIR'!$E$22-'Ejercicio 3 - TIR'!$C$22)*('Ejercicio 3 - TIR'!$E$22-'Ejercicio 3 - TIR'!$D$22)*(1-P401)))</f>
        <v>0.151207660825296</v>
      </c>
      <c r="R401" s="27">
        <f ca="1" t="shared" si="2991"/>
        <v>0.713309170139832</v>
      </c>
      <c r="S401" s="29">
        <f ca="1">IF(R401&lt;=('Ejercicio 3 - TIR'!$D$23-'Ejercicio 3 - TIR'!$C$23)/('Ejercicio 3 - TIR'!$E$23-'Ejercicio 3 - TIR'!$C$23),'Ejercicio 3 - TIR'!$C$23+SQRT(('Ejercicio 3 - TIR'!$E$23-'Ejercicio 3 - TIR'!$C$23)*('Ejercicio 3 - TIR'!$D$23-'Ejercicio 3 - TIR'!$C$23)*R401),'Ejercicio 3 - TIR'!$E$23-SQRT(('Ejercicio 3 - TIR'!$E$23-'Ejercicio 3 - TIR'!$C$23)*('Ejercicio 3 - TIR'!$E$23-'Ejercicio 3 - TIR'!$D$23)*(1-R401)))</f>
        <v>0.157283409284219</v>
      </c>
      <c r="T401" s="27">
        <f ca="1" t="shared" ref="T401:X401" si="2992">RAND()</f>
        <v>0.112334246566993</v>
      </c>
      <c r="U401" s="29">
        <f ca="1">IF(T401&lt;=('Ejercicio 3 - TIR'!$D$24-'Ejercicio 3 - TIR'!$C$24)/('Ejercicio 3 - TIR'!$E$24-'Ejercicio 3 - TIR'!$C$24),'Ejercicio 3 - TIR'!$C$24+SQRT(('Ejercicio 3 - TIR'!$E$24-'Ejercicio 3 - TIR'!$C$24)*('Ejercicio 3 - TIR'!$D$24-'Ejercicio 3 - TIR'!$C$24)*T401),'Ejercicio 3 - TIR'!$E$24-SQRT(('Ejercicio 3 - TIR'!$E$24-'Ejercicio 3 - TIR'!$C$24)*('Ejercicio 3 - TIR'!$E$24-'Ejercicio 3 - TIR'!$D$24)*(1-T401)))</f>
        <v>0.165359098859981</v>
      </c>
      <c r="V401" s="27">
        <f ca="1" t="shared" si="2992"/>
        <v>0.126987347360016</v>
      </c>
      <c r="W401" s="29">
        <f ca="1">IF(V401&lt;=('Ejercicio 3 - TIR'!$D$25-'Ejercicio 3 - TIR'!$C$25)/('Ejercicio 3 - TIR'!$E$25-'Ejercicio 3 - TIR'!$C$25),'Ejercicio 3 - TIR'!$C$25+SQRT(('Ejercicio 3 - TIR'!$E$25-'Ejercicio 3 - TIR'!$C$25)*('Ejercicio 3 - TIR'!$D$25-'Ejercicio 3 - TIR'!$C$25)*V401),'Ejercicio 3 - TIR'!$E$25-SQRT(('Ejercicio 3 - TIR'!$E$25-'Ejercicio 3 - TIR'!$C$25)*('Ejercicio 3 - TIR'!$E$25-'Ejercicio 3 - TIR'!$D$25)*(1-V401)))</f>
        <v>0.193333502401996</v>
      </c>
      <c r="X401" s="27">
        <f ca="1" t="shared" si="2992"/>
        <v>0.517977097546101</v>
      </c>
      <c r="Y401" s="29">
        <f ca="1">IF(X401&lt;=('Ejercicio 3 - TIR'!$D$26-'Ejercicio 3 - TIR'!$C$26)/('Ejercicio 3 - TIR'!$E$26-'Ejercicio 3 - TIR'!$C$26),'Ejercicio 3 - TIR'!$C$26+SQRT(('Ejercicio 3 - TIR'!$E$26-'Ejercicio 3 - TIR'!$C$26)*('Ejercicio 3 - TIR'!$D$26-'Ejercicio 3 - TIR'!$C$26)*X401),'Ejercicio 3 - TIR'!$E$26-SQRT(('Ejercicio 3 - TIR'!$E$26-'Ejercicio 3 - TIR'!$C$26)*('Ejercicio 3 - TIR'!$E$26-'Ejercicio 3 - TIR'!$D$26)*(1-X401)))</f>
        <v>0.228981143944116</v>
      </c>
      <c r="Z401" s="27">
        <f ca="1" t="shared" si="2860"/>
        <v>1.1512076608253</v>
      </c>
      <c r="AA401" s="27">
        <f ca="1" t="shared" si="2861"/>
        <v>1.33227352651401</v>
      </c>
      <c r="AB401" s="27">
        <f ca="1" t="shared" si="2862"/>
        <v>1.55257707629338</v>
      </c>
      <c r="AC401" s="27">
        <f ca="1" t="shared" si="2863"/>
        <v>1.85274224020222</v>
      </c>
      <c r="AD401" s="27">
        <f ca="1" t="shared" si="2864"/>
        <v>2.27698527779731</v>
      </c>
      <c r="AE401" s="26">
        <f ca="1" t="shared" si="2865"/>
        <v>4885.39502747772</v>
      </c>
      <c r="AF401" s="26">
        <f ca="1" t="shared" si="2866"/>
        <v>5653.78661309959</v>
      </c>
      <c r="AG401" s="26">
        <f ca="1" t="shared" si="2867"/>
        <v>6588.69167258836</v>
      </c>
      <c r="AH401" s="26">
        <f ca="1" t="shared" si="2868"/>
        <v>7862.50650989673</v>
      </c>
      <c r="AI401" s="26">
        <f ca="1" t="shared" si="2869"/>
        <v>9662.87224480094</v>
      </c>
      <c r="AJ401" s="28">
        <f ca="1" t="shared" si="2870"/>
        <v>44169.4630470922</v>
      </c>
      <c r="AK401" s="28">
        <f ca="1" t="shared" si="2871"/>
        <v>52696.7279864999</v>
      </c>
      <c r="AL401" s="28">
        <f ca="1" t="shared" si="2872"/>
        <v>66736.006261164</v>
      </c>
      <c r="AM401" s="28">
        <f ca="1" t="shared" si="2873"/>
        <v>77424.2534814425</v>
      </c>
      <c r="AN401" s="28">
        <f ca="1" t="shared" si="2874"/>
        <v>89009.2365985838</v>
      </c>
      <c r="AO401" s="28">
        <f ca="1">C401/'Ejercicio 3 - TIR'!$D$7</f>
        <v>13739.6118218707</v>
      </c>
      <c r="AP401" s="28">
        <f ca="1" t="shared" si="2875"/>
        <v>30429.8512252215</v>
      </c>
      <c r="AQ401" s="28">
        <f ca="1" t="shared" si="2876"/>
        <v>38957.1161646292</v>
      </c>
      <c r="AR401" s="28">
        <f ca="1" t="shared" si="2877"/>
        <v>52996.3944392933</v>
      </c>
      <c r="AS401" s="28">
        <f ca="1" t="shared" si="2878"/>
        <v>63684.6416595718</v>
      </c>
      <c r="AT401" s="28">
        <f ca="1" t="shared" si="2879"/>
        <v>75269.6247767131</v>
      </c>
      <c r="AU401" s="28">
        <f ca="1">AP401*'Ejercicio 3 - TIR'!$D$5</f>
        <v>15214.9256126107</v>
      </c>
      <c r="AV401" s="28">
        <f ca="1">AQ401*'Ejercicio 3 - TIR'!$D$5</f>
        <v>19478.5580823146</v>
      </c>
      <c r="AW401" s="28">
        <f ca="1">AR401*'Ejercicio 3 - TIR'!$D$5</f>
        <v>26498.1972196466</v>
      </c>
      <c r="AX401" s="28">
        <f ca="1">AS401*'Ejercicio 3 - TIR'!$D$5</f>
        <v>31842.3208297859</v>
      </c>
      <c r="AY401" s="28">
        <f ca="1">AT401*'Ejercicio 3 - TIR'!$D$5</f>
        <v>37634.8123883565</v>
      </c>
      <c r="AZ401" s="28">
        <f ca="1" t="shared" ref="AZ401:BD401" si="2993">AJ401-AU401-AE401</f>
        <v>24069.1424070037</v>
      </c>
      <c r="BA401" s="28">
        <f ca="1" t="shared" si="2993"/>
        <v>27564.3832910857</v>
      </c>
      <c r="BB401" s="28">
        <f ca="1" t="shared" si="2993"/>
        <v>33649.117368929</v>
      </c>
      <c r="BC401" s="28">
        <f ca="1" t="shared" si="2993"/>
        <v>37719.4261417599</v>
      </c>
      <c r="BD401" s="28">
        <f ca="1" t="shared" si="2993"/>
        <v>41711.5519654263</v>
      </c>
      <c r="BE401" s="28">
        <f ca="1" t="shared" ref="BE401:BI401" si="2994">AZ401/Z401</f>
        <v>20907.7330060058</v>
      </c>
      <c r="BF401" s="28">
        <f ca="1" t="shared" si="2994"/>
        <v>20689.7328082544</v>
      </c>
      <c r="BG401" s="28">
        <f ca="1" t="shared" si="2994"/>
        <v>21673.0736803502</v>
      </c>
      <c r="BH401" s="28">
        <f ca="1" t="shared" si="2994"/>
        <v>20358.7014552239</v>
      </c>
      <c r="BI401" s="28">
        <f ca="1" t="shared" si="2994"/>
        <v>18318.762256459</v>
      </c>
      <c r="BJ401" s="28">
        <f ca="1" t="shared" si="2882"/>
        <v>73567.5196155801</v>
      </c>
      <c r="BK401" s="28">
        <f ca="1" t="shared" si="2883"/>
        <v>31284.8938410495</v>
      </c>
      <c r="BL401" s="28">
        <f ca="1" t="shared" si="2884"/>
        <v>104852.41345663</v>
      </c>
      <c r="BM401" s="28">
        <f ca="1">BK401*'Ejercicio 3 - TIR'!$D$5</f>
        <v>15642.4469205248</v>
      </c>
      <c r="BN401" s="28">
        <f ca="1" t="shared" si="2885"/>
        <v>89209.9665361049</v>
      </c>
      <c r="BO401" s="28">
        <f ca="1" t="shared" si="2886"/>
        <v>39178.9825810398</v>
      </c>
      <c r="BP401" s="28">
        <f ca="1" t="shared" si="2887"/>
        <v>-101007.235779458</v>
      </c>
      <c r="BQ401" s="28">
        <f ca="1" t="shared" ref="BQ401:BT401" si="2995">BE401</f>
        <v>20907.7330060058</v>
      </c>
      <c r="BR401" s="28">
        <f ca="1" t="shared" si="2995"/>
        <v>20689.7328082544</v>
      </c>
      <c r="BS401" s="28">
        <f ca="1" t="shared" si="2995"/>
        <v>21673.0736803502</v>
      </c>
      <c r="BT401" s="28">
        <f ca="1" t="shared" si="2995"/>
        <v>20358.7014552239</v>
      </c>
      <c r="BU401" s="28">
        <f ca="1" t="shared" si="2889"/>
        <v>57497.7448374988</v>
      </c>
      <c r="BV401" s="30">
        <f ca="1" t="shared" si="2890"/>
        <v>10.325973036321</v>
      </c>
    </row>
    <row r="402" ht="15" customHeight="1" spans="1:74">
      <c r="A402" s="26">
        <v>401</v>
      </c>
      <c r="B402" s="27">
        <f ca="1" t="shared" ref="B402:F402" si="2996">RAND()</f>
        <v>0.0833797589126777</v>
      </c>
      <c r="C402" s="28">
        <f ca="1">IF(B402&lt;=('Ejercicio 3 - TIR'!$D$13-'Ejercicio 3 - TIR'!$C$13)/('Ejercicio 3 - TIR'!$E$13-'Ejercicio 3 - TIR'!$C$13),'Ejercicio 3 - TIR'!$C$13+SQRT(('Ejercicio 3 - TIR'!$E$13-'Ejercicio 3 - TIR'!$C$13)*('Ejercicio 3 - TIR'!$D$13-'Ejercicio 3 - TIR'!$C$13)*B402),'Ejercicio 3 - TIR'!$E$13-SQRT(('Ejercicio 3 - TIR'!$E$13-'Ejercicio 3 - TIR'!$C$13)*('Ejercicio 3 - TIR'!$E$13-'Ejercicio 3 - TIR'!$D$13)*(1-B402)))</f>
        <v>65775.1106972136</v>
      </c>
      <c r="D402" s="27">
        <f ca="1" t="shared" si="2996"/>
        <v>0.399300632139075</v>
      </c>
      <c r="E402" s="28">
        <f ca="1">IF(D402&lt;=('Ejercicio 3 - TIR'!$D$14-'Ejercicio 3 - TIR'!$C$14)/('Ejercicio 3 - TIR'!$E$14-'Ejercicio 3 - TIR'!$C$14),'Ejercicio 3 - TIR'!$C$14+SQRT(('Ejercicio 3 - TIR'!$E$14-'Ejercicio 3 - TIR'!$C$14)*('Ejercicio 3 - TIR'!$D$14-'Ejercicio 3 - TIR'!$C$14)*D402),'Ejercicio 3 - TIR'!$E$14-SQRT(('Ejercicio 3 - TIR'!$E$14-'Ejercicio 3 - TIR'!$C$14)*('Ejercicio 3 - TIR'!$E$14-'Ejercicio 3 - TIR'!$D$14)*(1-D402)))</f>
        <v>30507.6396413148</v>
      </c>
      <c r="F402" s="27">
        <f ca="1" t="shared" si="2996"/>
        <v>0.731958209065411</v>
      </c>
      <c r="G402" s="28">
        <f ca="1">IF(F402&lt;=('Ejercicio 3 - TIR'!$D$18-'Ejercicio 3 - TIR'!$C$18)/('Ejercicio 3 - TIR'!$E$18-'Ejercicio 3 - TIR'!$C$18),'Ejercicio 3 - TIR'!$C$18+SQRT(('Ejercicio 3 - TIR'!$E$18-'Ejercicio 3 - TIR'!$C$18)*('Ejercicio 3 - TIR'!$D$18-'Ejercicio 3 - TIR'!$C$18)*F402),'Ejercicio 3 - TIR'!$E$18-SQRT(('Ejercicio 3 - TIR'!$E$18-'Ejercicio 3 - TIR'!$C$18)*('Ejercicio 3 - TIR'!$E$18-'Ejercicio 3 - TIR'!$D$18)*(1-F402)))</f>
        <v>40516.3481044918</v>
      </c>
      <c r="H402" s="27">
        <f ca="1" t="shared" ref="H402:L402" si="2997">RAND()</f>
        <v>0.734253537453911</v>
      </c>
      <c r="I402" s="28">
        <f ca="1">IF(H402&lt;=('Ejercicio 3 - TIR'!$D$18-'Ejercicio 3 - TIR'!$C$18)/('Ejercicio 3 - TIR'!$E$18-'Ejercicio 3 - TIR'!$C$18),'Ejercicio 3 - TIR'!$C$18+SQRT(('Ejercicio 3 - TIR'!$E$18-'Ejercicio 3 - TIR'!$C$18)*('Ejercicio 3 - TIR'!$D$18-'Ejercicio 3 - TIR'!$C$18)*H402),'Ejercicio 3 - TIR'!$E$18-SQRT(('Ejercicio 3 - TIR'!$E$18-'Ejercicio 3 - TIR'!$C$18)*('Ejercicio 3 - TIR'!$E$18-'Ejercicio 3 - TIR'!$D$18)*(1-H402)))</f>
        <v>40535.5868592886</v>
      </c>
      <c r="J402" s="27">
        <f ca="1" t="shared" si="2997"/>
        <v>0.842623351916351</v>
      </c>
      <c r="K402" s="28">
        <f ca="1">IF(J402&lt;=('Ejercicio 3 - TIR'!$D$18-'Ejercicio 3 - TIR'!$C$18)/('Ejercicio 3 - TIR'!$E$18-'Ejercicio 3 - TIR'!$C$18),'Ejercicio 3 - TIR'!$C$18+SQRT(('Ejercicio 3 - TIR'!$E$18-'Ejercicio 3 - TIR'!$C$18)*('Ejercicio 3 - TIR'!$D$18-'Ejercicio 3 - TIR'!$C$18)*J402),'Ejercicio 3 - TIR'!$E$18-SQRT(('Ejercicio 3 - TIR'!$E$18-'Ejercicio 3 - TIR'!$C$18)*('Ejercicio 3 - TIR'!$E$18-'Ejercicio 3 - TIR'!$D$18)*(1-J402)))</f>
        <v>41564.4143721523</v>
      </c>
      <c r="L402" s="27">
        <f ca="1" t="shared" si="2997"/>
        <v>0.297815333392617</v>
      </c>
      <c r="M402" s="28">
        <f ca="1">IF(L402&lt;=('Ejercicio 3 - TIR'!$D$18-'Ejercicio 3 - TIR'!$C$18)/('Ejercicio 3 - TIR'!$E$18-'Ejercicio 3 - TIR'!$C$18),'Ejercicio 3 - TIR'!$C$18+SQRT(('Ejercicio 3 - TIR'!$E$18-'Ejercicio 3 - TIR'!$C$18)*('Ejercicio 3 - TIR'!$D$18-'Ejercicio 3 - TIR'!$C$18)*L402),'Ejercicio 3 - TIR'!$E$18-SQRT(('Ejercicio 3 - TIR'!$E$18-'Ejercicio 3 - TIR'!$C$18)*('Ejercicio 3 - TIR'!$E$18-'Ejercicio 3 - TIR'!$D$18)*(1-L402)))</f>
        <v>36683.7339869935</v>
      </c>
      <c r="N402" s="27">
        <f ca="1" t="shared" ref="N402:R402" si="2998">RAND()</f>
        <v>0.447069979486365</v>
      </c>
      <c r="O402" s="28">
        <f ca="1">IF(N402&lt;=('Ejercicio 3 - TIR'!$D$18-'Ejercicio 3 - TIR'!$C$18)/('Ejercicio 3 - TIR'!$E$18-'Ejercicio 3 - TIR'!$C$18),'Ejercicio 3 - TIR'!$C$18+SQRT(('Ejercicio 3 - TIR'!$E$18-'Ejercicio 3 - TIR'!$C$18)*('Ejercicio 3 - TIR'!$D$18-'Ejercicio 3 - TIR'!$C$18)*N402),'Ejercicio 3 - TIR'!$E$18-SQRT(('Ejercicio 3 - TIR'!$E$18-'Ejercicio 3 - TIR'!$C$18)*('Ejercicio 3 - TIR'!$E$18-'Ejercicio 3 - TIR'!$D$18)*(1-N402)))</f>
        <v>38189.0473757913</v>
      </c>
      <c r="P402" s="27">
        <f ca="1" t="shared" si="2998"/>
        <v>0.731162328411003</v>
      </c>
      <c r="Q402" s="29">
        <f ca="1">IF(P402&lt;=('Ejercicio 3 - TIR'!$D$22-'Ejercicio 3 - TIR'!$C$22)/('Ejercicio 3 - TIR'!$E$22-'Ejercicio 3 - TIR'!$C$22),'Ejercicio 3 - TIR'!$C$22+SQRT(('Ejercicio 3 - TIR'!$E$22-'Ejercicio 3 - TIR'!$C$22)*('Ejercicio 3 - TIR'!$D$22-'Ejercicio 3 - TIR'!$C$22)*P402),'Ejercicio 3 - TIR'!$E$22-SQRT(('Ejercicio 3 - TIR'!$E$22-'Ejercicio 3 - TIR'!$C$22)*('Ejercicio 3 - TIR'!$E$22-'Ejercicio 3 - TIR'!$D$22)*(1-P402)))</f>
        <v>0.158002095352962</v>
      </c>
      <c r="R402" s="27">
        <f ca="1" t="shared" si="2998"/>
        <v>0.90291343414496</v>
      </c>
      <c r="S402" s="29">
        <f ca="1">IF(R402&lt;=('Ejercicio 3 - TIR'!$D$23-'Ejercicio 3 - TIR'!$C$23)/('Ejercicio 3 - TIR'!$E$23-'Ejercicio 3 - TIR'!$C$23),'Ejercicio 3 - TIR'!$C$23+SQRT(('Ejercicio 3 - TIR'!$E$23-'Ejercicio 3 - TIR'!$C$23)*('Ejercicio 3 - TIR'!$D$23-'Ejercicio 3 - TIR'!$C$23)*R402),'Ejercicio 3 - TIR'!$E$23-SQRT(('Ejercicio 3 - TIR'!$E$23-'Ejercicio 3 - TIR'!$C$23)*('Ejercicio 3 - TIR'!$E$23-'Ejercicio 3 - TIR'!$D$23)*(1-R402)))</f>
        <v>0.16678047585807</v>
      </c>
      <c r="T402" s="27">
        <f ca="1" t="shared" ref="T402:X402" si="2999">RAND()</f>
        <v>0.271123843218986</v>
      </c>
      <c r="U402" s="29">
        <f ca="1">IF(T402&lt;=('Ejercicio 3 - TIR'!$D$24-'Ejercicio 3 - TIR'!$C$24)/('Ejercicio 3 - TIR'!$E$24-'Ejercicio 3 - TIR'!$C$24),'Ejercicio 3 - TIR'!$C$24+SQRT(('Ejercicio 3 - TIR'!$E$24-'Ejercicio 3 - TIR'!$C$24)*('Ejercicio 3 - TIR'!$D$24-'Ejercicio 3 - TIR'!$C$24)*T402),'Ejercicio 3 - TIR'!$E$24-SQRT(('Ejercicio 3 - TIR'!$E$24-'Ejercicio 3 - TIR'!$C$24)*('Ejercicio 3 - TIR'!$E$24-'Ejercicio 3 - TIR'!$D$24)*(1-T402)))</f>
        <v>0.173861267165846</v>
      </c>
      <c r="V402" s="27">
        <f ca="1" t="shared" si="2999"/>
        <v>0.638630401779212</v>
      </c>
      <c r="W402" s="29">
        <f ca="1">IF(V402&lt;=('Ejercicio 3 - TIR'!$D$25-'Ejercicio 3 - TIR'!$C$25)/('Ejercicio 3 - TIR'!$E$25-'Ejercicio 3 - TIR'!$C$25),'Ejercicio 3 - TIR'!$C$25+SQRT(('Ejercicio 3 - TIR'!$E$25-'Ejercicio 3 - TIR'!$C$25)*('Ejercicio 3 - TIR'!$D$25-'Ejercicio 3 - TIR'!$C$25)*V402),'Ejercicio 3 - TIR'!$E$25-SQRT(('Ejercicio 3 - TIR'!$E$25-'Ejercicio 3 - TIR'!$C$25)*('Ejercicio 3 - TIR'!$E$25-'Ejercicio 3 - TIR'!$D$25)*(1-V402)))</f>
        <v>0.214436063297594</v>
      </c>
      <c r="X402" s="27">
        <f ca="1" t="shared" si="2999"/>
        <v>0.576090036909122</v>
      </c>
      <c r="Y402" s="29">
        <f ca="1">IF(X402&lt;=('Ejercicio 3 - TIR'!$D$26-'Ejercicio 3 - TIR'!$C$26)/('Ejercicio 3 - TIR'!$E$26-'Ejercicio 3 - TIR'!$C$26),'Ejercicio 3 - TIR'!$C$26+SQRT(('Ejercicio 3 - TIR'!$E$26-'Ejercicio 3 - TIR'!$C$26)*('Ejercicio 3 - TIR'!$D$26-'Ejercicio 3 - TIR'!$C$26)*X402),'Ejercicio 3 - TIR'!$E$26-SQRT(('Ejercicio 3 - TIR'!$E$26-'Ejercicio 3 - TIR'!$C$26)*('Ejercicio 3 - TIR'!$E$26-'Ejercicio 3 - TIR'!$D$26)*(1-X402)))</f>
        <v>0.232155315857551</v>
      </c>
      <c r="Z402" s="27">
        <f ca="1" t="shared" si="2860"/>
        <v>1.15800209535296</v>
      </c>
      <c r="AA402" s="27">
        <f ca="1" t="shared" si="2861"/>
        <v>1.35113423586057</v>
      </c>
      <c r="AB402" s="27">
        <f ca="1" t="shared" si="2862"/>
        <v>1.58604414621845</v>
      </c>
      <c r="AC402" s="27">
        <f ca="1" t="shared" si="2863"/>
        <v>1.92614920914972</v>
      </c>
      <c r="AD402" s="27">
        <f ca="1" t="shared" si="2864"/>
        <v>2.37331498718865</v>
      </c>
      <c r="AE402" s="26">
        <f ca="1" t="shared" si="2865"/>
        <v>4820.27098760081</v>
      </c>
      <c r="AF402" s="26">
        <f ca="1" t="shared" si="2866"/>
        <v>5624.19807667772</v>
      </c>
      <c r="AG402" s="26">
        <f ca="1" t="shared" si="2867"/>
        <v>6602.02828108062</v>
      </c>
      <c r="AH402" s="26">
        <f ca="1" t="shared" si="2868"/>
        <v>8017.74123545493</v>
      </c>
      <c r="AI402" s="26">
        <f ca="1" t="shared" si="2869"/>
        <v>9879.10248443607</v>
      </c>
      <c r="AJ402" s="28">
        <f ca="1" t="shared" si="2870"/>
        <v>46918.0160010515</v>
      </c>
      <c r="AK402" s="28">
        <f ca="1" t="shared" si="2871"/>
        <v>54769.0191762847</v>
      </c>
      <c r="AL402" s="28">
        <f ca="1" t="shared" si="2872"/>
        <v>65922.99610595</v>
      </c>
      <c r="AM402" s="28">
        <f ca="1" t="shared" si="2873"/>
        <v>70658.3452077064</v>
      </c>
      <c r="AN402" s="28">
        <f ca="1" t="shared" si="2874"/>
        <v>90634.6384834229</v>
      </c>
      <c r="AO402" s="28">
        <f ca="1">C402/'Ejercicio 3 - TIR'!$D$7</f>
        <v>13155.0221394427</v>
      </c>
      <c r="AP402" s="28">
        <f ca="1" t="shared" si="2875"/>
        <v>33762.9938616088</v>
      </c>
      <c r="AQ402" s="28">
        <f ca="1" t="shared" si="2876"/>
        <v>41613.997036842</v>
      </c>
      <c r="AR402" s="28">
        <f ca="1" t="shared" si="2877"/>
        <v>52767.9739665073</v>
      </c>
      <c r="AS402" s="28">
        <f ca="1" t="shared" si="2878"/>
        <v>57503.3230682637</v>
      </c>
      <c r="AT402" s="28">
        <f ca="1" t="shared" si="2879"/>
        <v>77479.6163439801</v>
      </c>
      <c r="AU402" s="28">
        <f ca="1">AP402*'Ejercicio 3 - TIR'!$D$5</f>
        <v>16881.4969308044</v>
      </c>
      <c r="AV402" s="28">
        <f ca="1">AQ402*'Ejercicio 3 - TIR'!$D$5</f>
        <v>20806.998518421</v>
      </c>
      <c r="AW402" s="28">
        <f ca="1">AR402*'Ejercicio 3 - TIR'!$D$5</f>
        <v>26383.9869832536</v>
      </c>
      <c r="AX402" s="28">
        <f ca="1">AS402*'Ejercicio 3 - TIR'!$D$5</f>
        <v>28751.6615341318</v>
      </c>
      <c r="AY402" s="28">
        <f ca="1">AT402*'Ejercicio 3 - TIR'!$D$5</f>
        <v>38739.8081719901</v>
      </c>
      <c r="AZ402" s="28">
        <f ca="1" t="shared" ref="AZ402:BD402" si="3000">AJ402-AU402-AE402</f>
        <v>25216.2480826463</v>
      </c>
      <c r="BA402" s="28">
        <f ca="1" t="shared" si="3000"/>
        <v>28337.822581186</v>
      </c>
      <c r="BB402" s="28">
        <f ca="1" t="shared" si="3000"/>
        <v>32936.9808416157</v>
      </c>
      <c r="BC402" s="28">
        <f ca="1" t="shared" si="3000"/>
        <v>33888.9424381196</v>
      </c>
      <c r="BD402" s="28">
        <f ca="1" t="shared" si="3000"/>
        <v>42015.7278269967</v>
      </c>
      <c r="BE402" s="28">
        <f ca="1" t="shared" ref="BE402:BI402" si="3001">AZ402/Z402</f>
        <v>21775.6497884059</v>
      </c>
      <c r="BF402" s="28">
        <f ca="1" t="shared" si="3001"/>
        <v>20973.3584044201</v>
      </c>
      <c r="BG402" s="28">
        <f ca="1" t="shared" si="3001"/>
        <v>20766.7490972091</v>
      </c>
      <c r="BH402" s="28">
        <f ca="1" t="shared" si="3001"/>
        <v>17594.1418645752</v>
      </c>
      <c r="BI402" s="28">
        <f ca="1" t="shared" si="3001"/>
        <v>17703.392956182</v>
      </c>
      <c r="BJ402" s="28">
        <f ca="1" t="shared" si="2882"/>
        <v>72404.2383844829</v>
      </c>
      <c r="BK402" s="28">
        <f ca="1" t="shared" si="2883"/>
        <v>31221.0112003379</v>
      </c>
      <c r="BL402" s="28">
        <f ca="1" t="shared" si="2884"/>
        <v>103625.249584821</v>
      </c>
      <c r="BM402" s="28">
        <f ca="1">BK402*'Ejercicio 3 - TIR'!$D$5</f>
        <v>15610.5056001689</v>
      </c>
      <c r="BN402" s="28">
        <f ca="1" t="shared" si="2885"/>
        <v>88014.7439846518</v>
      </c>
      <c r="BO402" s="28">
        <f ca="1" t="shared" si="2886"/>
        <v>37085.1507110361</v>
      </c>
      <c r="BP402" s="28">
        <f ca="1" t="shared" si="2887"/>
        <v>-96282.7503385284</v>
      </c>
      <c r="BQ402" s="28">
        <f ca="1" t="shared" ref="BQ402:BT402" si="3002">BE402</f>
        <v>21775.6497884059</v>
      </c>
      <c r="BR402" s="28">
        <f ca="1" t="shared" si="3002"/>
        <v>20973.3584044201</v>
      </c>
      <c r="BS402" s="28">
        <f ca="1" t="shared" si="3002"/>
        <v>20766.7490972091</v>
      </c>
      <c r="BT402" s="28">
        <f ca="1" t="shared" si="3002"/>
        <v>17594.1418645752</v>
      </c>
      <c r="BU402" s="28">
        <f ca="1" t="shared" si="2889"/>
        <v>54788.5436672181</v>
      </c>
      <c r="BV402" s="30">
        <f ca="1" t="shared" si="2890"/>
        <v>10.8728486263942</v>
      </c>
    </row>
    <row r="403" ht="15" customHeight="1" spans="1:74">
      <c r="A403" s="26">
        <v>402</v>
      </c>
      <c r="B403" s="27">
        <f ca="1" t="shared" ref="B403:F403" si="3003">RAND()</f>
        <v>0.608892031106603</v>
      </c>
      <c r="C403" s="28">
        <f ca="1">IF(B403&lt;=('Ejercicio 3 - TIR'!$D$13-'Ejercicio 3 - TIR'!$C$13)/('Ejercicio 3 - TIR'!$E$13-'Ejercicio 3 - TIR'!$C$13),'Ejercicio 3 - TIR'!$C$13+SQRT(('Ejercicio 3 - TIR'!$E$13-'Ejercicio 3 - TIR'!$C$13)*('Ejercicio 3 - TIR'!$D$13-'Ejercicio 3 - TIR'!$C$13)*B403),'Ejercicio 3 - TIR'!$E$13-SQRT(('Ejercicio 3 - TIR'!$E$13-'Ejercicio 3 - TIR'!$C$13)*('Ejercicio 3 - TIR'!$E$13-'Ejercicio 3 - TIR'!$D$13)*(1-B403)))</f>
        <v>78335.9846133715</v>
      </c>
      <c r="D403" s="27">
        <f ca="1" t="shared" si="3003"/>
        <v>0.293950196052736</v>
      </c>
      <c r="E403" s="28">
        <f ca="1">IF(D403&lt;=('Ejercicio 3 - TIR'!$D$14-'Ejercicio 3 - TIR'!$C$14)/('Ejercicio 3 - TIR'!$E$14-'Ejercicio 3 - TIR'!$C$14),'Ejercicio 3 - TIR'!$C$14+SQRT(('Ejercicio 3 - TIR'!$E$14-'Ejercicio 3 - TIR'!$C$14)*('Ejercicio 3 - TIR'!$D$14-'Ejercicio 3 - TIR'!$C$14)*D403),'Ejercicio 3 - TIR'!$E$14-SQRT(('Ejercicio 3 - TIR'!$E$14-'Ejercicio 3 - TIR'!$C$14)*('Ejercicio 3 - TIR'!$E$14-'Ejercicio 3 - TIR'!$D$14)*(1-D403)))</f>
        <v>29695.3450037197</v>
      </c>
      <c r="F403" s="27">
        <f ca="1" t="shared" si="3003"/>
        <v>0.101508082269772</v>
      </c>
      <c r="G403" s="28">
        <f ca="1">IF(F403&lt;=('Ejercicio 3 - TIR'!$D$18-'Ejercicio 3 - TIR'!$C$18)/('Ejercicio 3 - TIR'!$E$18-'Ejercicio 3 - TIR'!$C$18),'Ejercicio 3 - TIR'!$C$18+SQRT(('Ejercicio 3 - TIR'!$E$18-'Ejercicio 3 - TIR'!$C$18)*('Ejercicio 3 - TIR'!$D$18-'Ejercicio 3 - TIR'!$C$18)*F403),'Ejercicio 3 - TIR'!$E$18-SQRT(('Ejercicio 3 - TIR'!$E$18-'Ejercicio 3 - TIR'!$C$18)*('Ejercicio 3 - TIR'!$E$18-'Ejercicio 3 - TIR'!$D$18)*(1-F403)))</f>
        <v>33902.0779516132</v>
      </c>
      <c r="H403" s="27">
        <f ca="1" t="shared" ref="H403:L403" si="3004">RAND()</f>
        <v>0.217877997163812</v>
      </c>
      <c r="I403" s="28">
        <f ca="1">IF(H403&lt;=('Ejercicio 3 - TIR'!$D$18-'Ejercicio 3 - TIR'!$C$18)/('Ejercicio 3 - TIR'!$E$18-'Ejercicio 3 - TIR'!$C$18),'Ejercicio 3 - TIR'!$C$18+SQRT(('Ejercicio 3 - TIR'!$E$18-'Ejercicio 3 - TIR'!$C$18)*('Ejercicio 3 - TIR'!$D$18-'Ejercicio 3 - TIR'!$C$18)*H403),'Ejercicio 3 - TIR'!$E$18-SQRT(('Ejercicio 3 - TIR'!$E$18-'Ejercicio 3 - TIR'!$C$18)*('Ejercicio 3 - TIR'!$E$18-'Ejercicio 3 - TIR'!$D$18)*(1-H403)))</f>
        <v>35716.7910207189</v>
      </c>
      <c r="J403" s="27">
        <f ca="1" t="shared" si="3004"/>
        <v>0.0608485246142898</v>
      </c>
      <c r="K403" s="28">
        <f ca="1">IF(J403&lt;=('Ejercicio 3 - TIR'!$D$18-'Ejercicio 3 - TIR'!$C$18)/('Ejercicio 3 - TIR'!$E$18-'Ejercicio 3 - TIR'!$C$18),'Ejercicio 3 - TIR'!$C$18+SQRT(('Ejercicio 3 - TIR'!$E$18-'Ejercicio 3 - TIR'!$C$18)*('Ejercicio 3 - TIR'!$D$18-'Ejercicio 3 - TIR'!$C$18)*J403),'Ejercicio 3 - TIR'!$E$18-SQRT(('Ejercicio 3 - TIR'!$E$18-'Ejercicio 3 - TIR'!$C$18)*('Ejercicio 3 - TIR'!$E$18-'Ejercicio 3 - TIR'!$D$18)*(1-J403)))</f>
        <v>33021.138641662</v>
      </c>
      <c r="L403" s="27">
        <f ca="1" t="shared" si="3004"/>
        <v>0.812363757102307</v>
      </c>
      <c r="M403" s="28">
        <f ca="1">IF(L403&lt;=('Ejercicio 3 - TIR'!$D$18-'Ejercicio 3 - TIR'!$C$18)/('Ejercicio 3 - TIR'!$E$18-'Ejercicio 3 - TIR'!$C$18),'Ejercicio 3 - TIR'!$C$18+SQRT(('Ejercicio 3 - TIR'!$E$18-'Ejercicio 3 - TIR'!$C$18)*('Ejercicio 3 - TIR'!$D$18-'Ejercicio 3 - TIR'!$C$18)*L403),'Ejercicio 3 - TIR'!$E$18-SQRT(('Ejercicio 3 - TIR'!$E$18-'Ejercicio 3 - TIR'!$C$18)*('Ejercicio 3 - TIR'!$E$18-'Ejercicio 3 - TIR'!$D$18)*(1-L403)))</f>
        <v>41248.6378184282</v>
      </c>
      <c r="N403" s="27">
        <f ca="1" t="shared" ref="N403:R403" si="3005">RAND()</f>
        <v>0.570060686737355</v>
      </c>
      <c r="O403" s="28">
        <f ca="1">IF(N403&lt;=('Ejercicio 3 - TIR'!$D$18-'Ejercicio 3 - TIR'!$C$18)/('Ejercicio 3 - TIR'!$E$18-'Ejercicio 3 - TIR'!$C$18),'Ejercicio 3 - TIR'!$C$18+SQRT(('Ejercicio 3 - TIR'!$E$18-'Ejercicio 3 - TIR'!$C$18)*('Ejercicio 3 - TIR'!$D$18-'Ejercicio 3 - TIR'!$C$18)*N403),'Ejercicio 3 - TIR'!$E$18-SQRT(('Ejercicio 3 - TIR'!$E$18-'Ejercicio 3 - TIR'!$C$18)*('Ejercicio 3 - TIR'!$E$18-'Ejercicio 3 - TIR'!$D$18)*(1-N403)))</f>
        <v>39247.1132257912</v>
      </c>
      <c r="P403" s="27">
        <f ca="1" t="shared" si="3005"/>
        <v>0.138184222656457</v>
      </c>
      <c r="Q403" s="29">
        <f ca="1">IF(P403&lt;=('Ejercicio 3 - TIR'!$D$22-'Ejercicio 3 - TIR'!$C$22)/('Ejercicio 3 - TIR'!$E$22-'Ejercicio 3 - TIR'!$C$22),'Ejercicio 3 - TIR'!$C$22+SQRT(('Ejercicio 3 - TIR'!$E$22-'Ejercicio 3 - TIR'!$C$22)*('Ejercicio 3 - TIR'!$D$22-'Ejercicio 3 - TIR'!$C$22)*P403),'Ejercicio 3 - TIR'!$E$22-SQRT(('Ejercicio 3 - TIR'!$E$22-'Ejercicio 3 - TIR'!$C$22)*('Ejercicio 3 - TIR'!$E$22-'Ejercicio 3 - TIR'!$D$22)*(1-P403)))</f>
        <v>0.135771226990365</v>
      </c>
      <c r="R403" s="27">
        <f ca="1" t="shared" si="3005"/>
        <v>0.147348500057739</v>
      </c>
      <c r="S403" s="29">
        <f ca="1">IF(R403&lt;=('Ejercicio 3 - TIR'!$D$23-'Ejercicio 3 - TIR'!$C$23)/('Ejercicio 3 - TIR'!$E$23-'Ejercicio 3 - TIR'!$C$23),'Ejercicio 3 - TIR'!$C$23+SQRT(('Ejercicio 3 - TIR'!$E$23-'Ejercicio 3 - TIR'!$C$23)*('Ejercicio 3 - TIR'!$D$23-'Ejercicio 3 - TIR'!$C$23)*R403),'Ejercicio 3 - TIR'!$E$23-SQRT(('Ejercicio 3 - TIR'!$E$23-'Ejercicio 3 - TIR'!$C$23)*('Ejercicio 3 - TIR'!$E$23-'Ejercicio 3 - TIR'!$D$23)*(1-R403)))</f>
        <v>0.136285800566872</v>
      </c>
      <c r="T403" s="27">
        <f ca="1" t="shared" ref="T403:X403" si="3006">RAND()</f>
        <v>0.423273413045809</v>
      </c>
      <c r="U403" s="29">
        <f ca="1">IF(T403&lt;=('Ejercicio 3 - TIR'!$D$24-'Ejercicio 3 - TIR'!$C$24)/('Ejercicio 3 - TIR'!$E$24-'Ejercicio 3 - TIR'!$C$24),'Ejercicio 3 - TIR'!$C$24+SQRT(('Ejercicio 3 - TIR'!$E$24-'Ejercicio 3 - TIR'!$C$24)*('Ejercicio 3 - TIR'!$D$24-'Ejercicio 3 - TIR'!$C$24)*T403),'Ejercicio 3 - TIR'!$E$24-SQRT(('Ejercicio 3 - TIR'!$E$24-'Ejercicio 3 - TIR'!$C$24)*('Ejercicio 3 - TIR'!$E$24-'Ejercicio 3 - TIR'!$D$24)*(1-T403)))</f>
        <v>0.179813992812037</v>
      </c>
      <c r="V403" s="27">
        <f ca="1" t="shared" si="3006"/>
        <v>0.482485201552798</v>
      </c>
      <c r="W403" s="29">
        <f ca="1">IF(V403&lt;=('Ejercicio 3 - TIR'!$D$25-'Ejercicio 3 - TIR'!$C$25)/('Ejercicio 3 - TIR'!$E$25-'Ejercicio 3 - TIR'!$C$25),'Ejercicio 3 - TIR'!$C$25+SQRT(('Ejercicio 3 - TIR'!$E$25-'Ejercicio 3 - TIR'!$C$25)*('Ejercicio 3 - TIR'!$D$25-'Ejercicio 3 - TIR'!$C$25)*V403),'Ejercicio 3 - TIR'!$E$25-SQRT(('Ejercicio 3 - TIR'!$E$25-'Ejercicio 3 - TIR'!$C$25)*('Ejercicio 3 - TIR'!$E$25-'Ejercicio 3 - TIR'!$D$25)*(1-V403)))</f>
        <v>0.207440608620832</v>
      </c>
      <c r="X403" s="27">
        <f ca="1" t="shared" si="3006"/>
        <v>0.360754603342177</v>
      </c>
      <c r="Y403" s="29">
        <f ca="1">IF(X403&lt;=('Ejercicio 3 - TIR'!$D$26-'Ejercicio 3 - TIR'!$C$26)/('Ejercicio 3 - TIR'!$E$26-'Ejercicio 3 - TIR'!$C$26),'Ejercicio 3 - TIR'!$C$26+SQRT(('Ejercicio 3 - TIR'!$E$26-'Ejercicio 3 - TIR'!$C$26)*('Ejercicio 3 - TIR'!$D$26-'Ejercicio 3 - TIR'!$C$26)*X403),'Ejercicio 3 - TIR'!$E$26-SQRT(('Ejercicio 3 - TIR'!$E$26-'Ejercicio 3 - TIR'!$C$26)*('Ejercicio 3 - TIR'!$E$26-'Ejercicio 3 - TIR'!$D$26)*(1-X403)))</f>
        <v>0.221246913766575</v>
      </c>
      <c r="Z403" s="27">
        <f ca="1" t="shared" si="2860"/>
        <v>1.13577122699037</v>
      </c>
      <c r="AA403" s="27">
        <f ca="1" t="shared" si="2861"/>
        <v>1.29056071792157</v>
      </c>
      <c r="AB403" s="27">
        <f ca="1" t="shared" si="2862"/>
        <v>1.52262159357741</v>
      </c>
      <c r="AC403" s="27">
        <f ca="1" t="shared" si="2863"/>
        <v>1.83847514364833</v>
      </c>
      <c r="AD403" s="27">
        <f ca="1" t="shared" si="2864"/>
        <v>2.24523209521709</v>
      </c>
      <c r="AE403" s="26">
        <f ca="1" t="shared" si="2865"/>
        <v>4031.77342705723</v>
      </c>
      <c r="AF403" s="26">
        <f ca="1" t="shared" si="2866"/>
        <v>4581.24689626796</v>
      </c>
      <c r="AG403" s="26">
        <f ca="1" t="shared" si="2867"/>
        <v>5405.01919274366</v>
      </c>
      <c r="AH403" s="26">
        <f ca="1" t="shared" si="2868"/>
        <v>6526.23966369368</v>
      </c>
      <c r="AI403" s="26">
        <f ca="1" t="shared" si="2869"/>
        <v>7970.15004778692</v>
      </c>
      <c r="AJ403" s="28">
        <f ca="1" t="shared" si="2870"/>
        <v>38505.0046726267</v>
      </c>
      <c r="AK403" s="28">
        <f ca="1" t="shared" si="2871"/>
        <v>46094.6874615535</v>
      </c>
      <c r="AL403" s="28">
        <f ca="1" t="shared" si="2872"/>
        <v>50278.6987403081</v>
      </c>
      <c r="AM403" s="28">
        <f ca="1" t="shared" si="2873"/>
        <v>75834.5953385328</v>
      </c>
      <c r="AN403" s="28">
        <f ca="1" t="shared" si="2874"/>
        <v>88118.8782591654</v>
      </c>
      <c r="AO403" s="28">
        <f ca="1">C403/'Ejercicio 3 - TIR'!$D$7</f>
        <v>15667.1969226743</v>
      </c>
      <c r="AP403" s="28">
        <f ca="1" t="shared" si="2875"/>
        <v>22837.8077499524</v>
      </c>
      <c r="AQ403" s="28">
        <f ca="1" t="shared" si="2876"/>
        <v>30427.4905388792</v>
      </c>
      <c r="AR403" s="28">
        <f ca="1" t="shared" si="2877"/>
        <v>34611.5018176338</v>
      </c>
      <c r="AS403" s="28">
        <f ca="1" t="shared" si="2878"/>
        <v>60167.3984158585</v>
      </c>
      <c r="AT403" s="28">
        <f ca="1" t="shared" si="2879"/>
        <v>72451.6813364912</v>
      </c>
      <c r="AU403" s="28">
        <f ca="1">AP403*'Ejercicio 3 - TIR'!$D$5</f>
        <v>11418.9038749762</v>
      </c>
      <c r="AV403" s="28">
        <f ca="1">AQ403*'Ejercicio 3 - TIR'!$D$5</f>
        <v>15213.7452694396</v>
      </c>
      <c r="AW403" s="28">
        <f ca="1">AR403*'Ejercicio 3 - TIR'!$D$5</f>
        <v>17305.7509088169</v>
      </c>
      <c r="AX403" s="28">
        <f ca="1">AS403*'Ejercicio 3 - TIR'!$D$5</f>
        <v>30083.6992079292</v>
      </c>
      <c r="AY403" s="28">
        <f ca="1">AT403*'Ejercicio 3 - TIR'!$D$5</f>
        <v>36225.8406682456</v>
      </c>
      <c r="AZ403" s="28">
        <f ca="1" t="shared" ref="AZ403:BD403" si="3007">AJ403-AU403-AE403</f>
        <v>23054.3273705933</v>
      </c>
      <c r="BA403" s="28">
        <f ca="1" t="shared" si="3007"/>
        <v>26299.6952958459</v>
      </c>
      <c r="BB403" s="28">
        <f ca="1" t="shared" si="3007"/>
        <v>27567.9286387475</v>
      </c>
      <c r="BC403" s="28">
        <f ca="1" t="shared" si="3007"/>
        <v>39224.6564669099</v>
      </c>
      <c r="BD403" s="28">
        <f ca="1" t="shared" si="3007"/>
        <v>43922.887543133</v>
      </c>
      <c r="BE403" s="28">
        <f ca="1" t="shared" ref="BE403:BI403" si="3008">AZ403/Z403</f>
        <v>20298.3900478656</v>
      </c>
      <c r="BF403" s="28">
        <f ca="1" t="shared" si="3008"/>
        <v>20378.5028713731</v>
      </c>
      <c r="BG403" s="28">
        <f ca="1" t="shared" si="3008"/>
        <v>18105.5678935805</v>
      </c>
      <c r="BH403" s="28">
        <f ca="1" t="shared" si="3008"/>
        <v>21335.4293107663</v>
      </c>
      <c r="BI403" s="28">
        <f ca="1" t="shared" si="3008"/>
        <v>19562.7381403909</v>
      </c>
      <c r="BJ403" s="28">
        <f ca="1" t="shared" si="2882"/>
        <v>66672.9416808957</v>
      </c>
      <c r="BK403" s="28">
        <f ca="1" t="shared" si="2883"/>
        <v>35176.4933728747</v>
      </c>
      <c r="BL403" s="28">
        <f ca="1" t="shared" si="2884"/>
        <v>101849.43505377</v>
      </c>
      <c r="BM403" s="28">
        <f ca="1">BK403*'Ejercicio 3 - TIR'!$D$5</f>
        <v>17588.2466864373</v>
      </c>
      <c r="BN403" s="28">
        <f ca="1" t="shared" si="2885"/>
        <v>84261.1883673331</v>
      </c>
      <c r="BO403" s="28">
        <f ca="1" t="shared" si="2886"/>
        <v>37528.9434650568</v>
      </c>
      <c r="BP403" s="28">
        <f ca="1" t="shared" si="2887"/>
        <v>-108031.329617091</v>
      </c>
      <c r="BQ403" s="28">
        <f ca="1" t="shared" ref="BQ403:BT403" si="3009">BE403</f>
        <v>20298.3900478656</v>
      </c>
      <c r="BR403" s="28">
        <f ca="1" t="shared" si="3009"/>
        <v>20378.5028713731</v>
      </c>
      <c r="BS403" s="28">
        <f ca="1" t="shared" si="3009"/>
        <v>18105.5678935805</v>
      </c>
      <c r="BT403" s="28">
        <f ca="1" t="shared" si="3009"/>
        <v>21335.4293107663</v>
      </c>
      <c r="BU403" s="28">
        <f ca="1" t="shared" si="2889"/>
        <v>57091.6816054477</v>
      </c>
      <c r="BV403" s="30">
        <f ca="1" t="shared" si="2890"/>
        <v>7.14615932682601</v>
      </c>
    </row>
    <row r="404" ht="15" customHeight="1" spans="1:74">
      <c r="A404" s="26">
        <v>403</v>
      </c>
      <c r="B404" s="27">
        <f ca="1" t="shared" ref="B404:F404" si="3010">RAND()</f>
        <v>0.337941216404517</v>
      </c>
      <c r="C404" s="28">
        <f ca="1">IF(B404&lt;=('Ejercicio 3 - TIR'!$D$13-'Ejercicio 3 - TIR'!$C$13)/('Ejercicio 3 - TIR'!$E$13-'Ejercicio 3 - TIR'!$C$13),'Ejercicio 3 - TIR'!$C$13+SQRT(('Ejercicio 3 - TIR'!$E$13-'Ejercicio 3 - TIR'!$C$13)*('Ejercicio 3 - TIR'!$D$13-'Ejercicio 3 - TIR'!$C$13)*B404),'Ejercicio 3 - TIR'!$E$13-SQRT(('Ejercicio 3 - TIR'!$E$13-'Ejercicio 3 - TIR'!$C$13)*('Ejercicio 3 - TIR'!$E$13-'Ejercicio 3 - TIR'!$D$13)*(1-B404)))</f>
        <v>71813.646203977</v>
      </c>
      <c r="D404" s="27">
        <f ca="1" t="shared" si="3010"/>
        <v>0.259874710163</v>
      </c>
      <c r="E404" s="28">
        <f ca="1">IF(D404&lt;=('Ejercicio 3 - TIR'!$D$14-'Ejercicio 3 - TIR'!$C$14)/('Ejercicio 3 - TIR'!$E$14-'Ejercicio 3 - TIR'!$C$14),'Ejercicio 3 - TIR'!$C$14+SQRT(('Ejercicio 3 - TIR'!$E$14-'Ejercicio 3 - TIR'!$C$14)*('Ejercicio 3 - TIR'!$D$14-'Ejercicio 3 - TIR'!$C$14)*D404),'Ejercicio 3 - TIR'!$E$14-SQRT(('Ejercicio 3 - TIR'!$E$14-'Ejercicio 3 - TIR'!$C$14)*('Ejercicio 3 - TIR'!$E$14-'Ejercicio 3 - TIR'!$D$14)*(1-D404)))</f>
        <v>29414.8163339175</v>
      </c>
      <c r="F404" s="27">
        <f ca="1" t="shared" si="3010"/>
        <v>0.313638075282094</v>
      </c>
      <c r="G404" s="28">
        <f ca="1">IF(F404&lt;=('Ejercicio 3 - TIR'!$D$18-'Ejercicio 3 - TIR'!$C$18)/('Ejercicio 3 - TIR'!$E$18-'Ejercicio 3 - TIR'!$C$18),'Ejercicio 3 - TIR'!$C$18+SQRT(('Ejercicio 3 - TIR'!$E$18-'Ejercicio 3 - TIR'!$C$18)*('Ejercicio 3 - TIR'!$D$18-'Ejercicio 3 - TIR'!$C$18)*F404),'Ejercicio 3 - TIR'!$E$18-SQRT(('Ejercicio 3 - TIR'!$E$18-'Ejercicio 3 - TIR'!$C$18)*('Ejercicio 3 - TIR'!$E$18-'Ejercicio 3 - TIR'!$D$18)*(1-F404)))</f>
        <v>36858.9876288206</v>
      </c>
      <c r="H404" s="27">
        <f ca="1" t="shared" ref="H404:L404" si="3011">RAND()</f>
        <v>0.0480104018377321</v>
      </c>
      <c r="I404" s="28">
        <f ca="1">IF(H404&lt;=('Ejercicio 3 - TIR'!$D$18-'Ejercicio 3 - TIR'!$C$18)/('Ejercicio 3 - TIR'!$E$18-'Ejercicio 3 - TIR'!$C$18),'Ejercicio 3 - TIR'!$C$18+SQRT(('Ejercicio 3 - TIR'!$E$18-'Ejercicio 3 - TIR'!$C$18)*('Ejercicio 3 - TIR'!$D$18-'Ejercicio 3 - TIR'!$C$18)*H404),'Ejercicio 3 - TIR'!$E$18-SQRT(('Ejercicio 3 - TIR'!$E$18-'Ejercicio 3 - TIR'!$C$18)*('Ejercicio 3 - TIR'!$E$18-'Ejercicio 3 - TIR'!$D$18)*(1-H404)))</f>
        <v>32683.5722974535</v>
      </c>
      <c r="J404" s="27">
        <f ca="1" t="shared" si="3011"/>
        <v>0.913984737388295</v>
      </c>
      <c r="K404" s="28">
        <f ca="1">IF(J404&lt;=('Ejercicio 3 - TIR'!$D$18-'Ejercicio 3 - TIR'!$C$18)/('Ejercicio 3 - TIR'!$E$18-'Ejercicio 3 - TIR'!$C$18),'Ejercicio 3 - TIR'!$C$18+SQRT(('Ejercicio 3 - TIR'!$E$18-'Ejercicio 3 - TIR'!$C$18)*('Ejercicio 3 - TIR'!$D$18-'Ejercicio 3 - TIR'!$C$18)*J404),'Ejercicio 3 - TIR'!$E$18-SQRT(('Ejercicio 3 - TIR'!$E$18-'Ejercicio 3 - TIR'!$C$18)*('Ejercicio 3 - TIR'!$E$18-'Ejercicio 3 - TIR'!$D$18)*(1-J404)))</f>
        <v>42460.089628377</v>
      </c>
      <c r="L404" s="27">
        <f ca="1" t="shared" si="3011"/>
        <v>0.886006275803183</v>
      </c>
      <c r="M404" s="28">
        <f ca="1">IF(L404&lt;=('Ejercicio 3 - TIR'!$D$18-'Ejercicio 3 - TIR'!$C$18)/('Ejercicio 3 - TIR'!$E$18-'Ejercicio 3 - TIR'!$C$18),'Ejercicio 3 - TIR'!$C$18+SQRT(('Ejercicio 3 - TIR'!$E$18-'Ejercicio 3 - TIR'!$C$18)*('Ejercicio 3 - TIR'!$D$18-'Ejercicio 3 - TIR'!$C$18)*L404),'Ejercicio 3 - TIR'!$E$18-SQRT(('Ejercicio 3 - TIR'!$E$18-'Ejercicio 3 - TIR'!$C$18)*('Ejercicio 3 - TIR'!$E$18-'Ejercicio 3 - TIR'!$D$18)*(1-L404)))</f>
        <v>42076.0421831426</v>
      </c>
      <c r="N404" s="27">
        <f ca="1" t="shared" ref="N404:R404" si="3012">RAND()</f>
        <v>0.266270717157142</v>
      </c>
      <c r="O404" s="28">
        <f ca="1">IF(N404&lt;=('Ejercicio 3 - TIR'!$D$18-'Ejercicio 3 - TIR'!$C$18)/('Ejercicio 3 - TIR'!$E$18-'Ejercicio 3 - TIR'!$C$18),'Ejercicio 3 - TIR'!$C$18+SQRT(('Ejercicio 3 - TIR'!$E$18-'Ejercicio 3 - TIR'!$C$18)*('Ejercicio 3 - TIR'!$D$18-'Ejercicio 3 - TIR'!$C$18)*N404),'Ejercicio 3 - TIR'!$E$18-SQRT(('Ejercicio 3 - TIR'!$E$18-'Ejercicio 3 - TIR'!$C$18)*('Ejercicio 3 - TIR'!$E$18-'Ejercicio 3 - TIR'!$D$18)*(1-N404)))</f>
        <v>36319.8581925207</v>
      </c>
      <c r="P404" s="27">
        <f ca="1" t="shared" si="3012"/>
        <v>0.256556486343559</v>
      </c>
      <c r="Q404" s="29">
        <f ca="1">IF(P404&lt;=('Ejercicio 3 - TIR'!$D$22-'Ejercicio 3 - TIR'!$C$22)/('Ejercicio 3 - TIR'!$E$22-'Ejercicio 3 - TIR'!$C$22),'Ejercicio 3 - TIR'!$C$22+SQRT(('Ejercicio 3 - TIR'!$E$22-'Ejercicio 3 - TIR'!$C$22)*('Ejercicio 3 - TIR'!$D$22-'Ejercicio 3 - TIR'!$C$22)*P404),'Ejercicio 3 - TIR'!$E$22-SQRT(('Ejercicio 3 - TIR'!$E$22-'Ejercicio 3 - TIR'!$C$22)*('Ejercicio 3 - TIR'!$E$22-'Ejercicio 3 - TIR'!$D$22)*(1-P404)))</f>
        <v>0.141489571317697</v>
      </c>
      <c r="R404" s="27">
        <f ca="1" t="shared" si="3012"/>
        <v>0.598893077513972</v>
      </c>
      <c r="S404" s="29">
        <f ca="1">IF(R404&lt;=('Ejercicio 3 - TIR'!$D$23-'Ejercicio 3 - TIR'!$C$23)/('Ejercicio 3 - TIR'!$E$23-'Ejercicio 3 - TIR'!$C$23),'Ejercicio 3 - TIR'!$C$23+SQRT(('Ejercicio 3 - TIR'!$E$23-'Ejercicio 3 - TIR'!$C$23)*('Ejercicio 3 - TIR'!$D$23-'Ejercicio 3 - TIR'!$C$23)*R404),'Ejercicio 3 - TIR'!$E$23-SQRT(('Ejercicio 3 - TIR'!$E$23-'Ejercicio 3 - TIR'!$C$23)*('Ejercicio 3 - TIR'!$E$23-'Ejercicio 3 - TIR'!$D$23)*(1-R404)))</f>
        <v>0.153130082611313</v>
      </c>
      <c r="T404" s="27">
        <f ca="1" t="shared" ref="T404:X404" si="3013">RAND()</f>
        <v>0.0956682748245268</v>
      </c>
      <c r="U404" s="29">
        <f ca="1">IF(T404&lt;=('Ejercicio 3 - TIR'!$D$24-'Ejercicio 3 - TIR'!$C$24)/('Ejercicio 3 - TIR'!$E$24-'Ejercicio 3 - TIR'!$C$24),'Ejercicio 3 - TIR'!$C$24+SQRT(('Ejercicio 3 - TIR'!$E$24-'Ejercicio 3 - TIR'!$C$24)*('Ejercicio 3 - TIR'!$D$24-'Ejercicio 3 - TIR'!$C$24)*T404),'Ejercicio 3 - TIR'!$E$24-SQRT(('Ejercicio 3 - TIR'!$E$24-'Ejercicio 3 - TIR'!$C$24)*('Ejercicio 3 - TIR'!$E$24-'Ejercicio 3 - TIR'!$D$24)*(1-T404)))</f>
        <v>0.164174038843305</v>
      </c>
      <c r="V404" s="27">
        <f ca="1" t="shared" si="3013"/>
        <v>0.5528354428213</v>
      </c>
      <c r="W404" s="29">
        <f ca="1">IF(V404&lt;=('Ejercicio 3 - TIR'!$D$25-'Ejercicio 3 - TIR'!$C$25)/('Ejercicio 3 - TIR'!$E$25-'Ejercicio 3 - TIR'!$C$25),'Ejercicio 3 - TIR'!$C$25+SQRT(('Ejercicio 3 - TIR'!$E$25-'Ejercicio 3 - TIR'!$C$25)*('Ejercicio 3 - TIR'!$D$25-'Ejercicio 3 - TIR'!$C$25)*V404),'Ejercicio 3 - TIR'!$E$25-SQRT(('Ejercicio 3 - TIR'!$E$25-'Ejercicio 3 - TIR'!$C$25)*('Ejercicio 3 - TIR'!$E$25-'Ejercicio 3 - TIR'!$D$25)*(1-V404)))</f>
        <v>0.210438959188041</v>
      </c>
      <c r="X404" s="27">
        <f ca="1" t="shared" si="3013"/>
        <v>0.643881023118668</v>
      </c>
      <c r="Y404" s="29">
        <f ca="1">IF(X404&lt;=('Ejercicio 3 - TIR'!$D$26-'Ejercicio 3 - TIR'!$C$26)/('Ejercicio 3 - TIR'!$E$26-'Ejercicio 3 - TIR'!$C$26),'Ejercicio 3 - TIR'!$C$26+SQRT(('Ejercicio 3 - TIR'!$E$26-'Ejercicio 3 - TIR'!$C$26)*('Ejercicio 3 - TIR'!$D$26-'Ejercicio 3 - TIR'!$C$26)*X404),'Ejercicio 3 - TIR'!$E$26-SQRT(('Ejercicio 3 - TIR'!$E$26-'Ejercicio 3 - TIR'!$C$26)*('Ejercicio 3 - TIR'!$E$26-'Ejercicio 3 - TIR'!$D$26)*(1-X404)))</f>
        <v>0.2361474918031</v>
      </c>
      <c r="Z404" s="27">
        <f ca="1" t="shared" si="2860"/>
        <v>1.1414895713177</v>
      </c>
      <c r="AA404" s="27">
        <f ca="1" t="shared" si="2861"/>
        <v>1.31628596367353</v>
      </c>
      <c r="AB404" s="27">
        <f ca="1" t="shared" si="2862"/>
        <v>1.53238594660256</v>
      </c>
      <c r="AC404" s="27">
        <f ca="1" t="shared" si="2863"/>
        <v>1.85485965027999</v>
      </c>
      <c r="AD404" s="27">
        <f ca="1" t="shared" si="2864"/>
        <v>2.29288010434038</v>
      </c>
      <c r="AE404" s="26">
        <f ca="1" t="shared" si="2865"/>
        <v>4161.8897534748</v>
      </c>
      <c r="AF404" s="26">
        <f ca="1" t="shared" si="2866"/>
        <v>4799.20027524357</v>
      </c>
      <c r="AG404" s="26">
        <f ca="1" t="shared" si="2867"/>
        <v>5587.10436764821</v>
      </c>
      <c r="AH404" s="26">
        <f ca="1" t="shared" si="2868"/>
        <v>6762.84879565105</v>
      </c>
      <c r="AI404" s="26">
        <f ca="1" t="shared" si="2869"/>
        <v>8359.87857618767</v>
      </c>
      <c r="AJ404" s="28">
        <f ca="1" t="shared" si="2870"/>
        <v>42074.1499876268</v>
      </c>
      <c r="AK404" s="28">
        <f ca="1" t="shared" si="2871"/>
        <v>43020.927457847</v>
      </c>
      <c r="AL404" s="28">
        <f ca="1" t="shared" si="2872"/>
        <v>65065.2446380103</v>
      </c>
      <c r="AM404" s="28">
        <f ca="1" t="shared" si="2873"/>
        <v>78045.15288899</v>
      </c>
      <c r="AN404" s="28">
        <f ca="1" t="shared" si="2874"/>
        <v>83277.0802420948</v>
      </c>
      <c r="AO404" s="28">
        <f ca="1">C404/'Ejercicio 3 - TIR'!$D$7</f>
        <v>14362.7292407954</v>
      </c>
      <c r="AP404" s="28">
        <f ca="1" t="shared" si="2875"/>
        <v>27711.4207468314</v>
      </c>
      <c r="AQ404" s="28">
        <f ca="1" t="shared" si="2876"/>
        <v>28658.1982170516</v>
      </c>
      <c r="AR404" s="28">
        <f ca="1" t="shared" si="2877"/>
        <v>50702.5153972149</v>
      </c>
      <c r="AS404" s="28">
        <f ca="1" t="shared" si="2878"/>
        <v>63682.4236481946</v>
      </c>
      <c r="AT404" s="28">
        <f ca="1" t="shared" si="2879"/>
        <v>68914.3510012995</v>
      </c>
      <c r="AU404" s="28">
        <f ca="1">AP404*'Ejercicio 3 - TIR'!$D$5</f>
        <v>13855.7103734157</v>
      </c>
      <c r="AV404" s="28">
        <f ca="1">AQ404*'Ejercicio 3 - TIR'!$D$5</f>
        <v>14329.0991085258</v>
      </c>
      <c r="AW404" s="28">
        <f ca="1">AR404*'Ejercicio 3 - TIR'!$D$5</f>
        <v>25351.2576986074</v>
      </c>
      <c r="AX404" s="28">
        <f ca="1">AS404*'Ejercicio 3 - TIR'!$D$5</f>
        <v>31841.2118240973</v>
      </c>
      <c r="AY404" s="28">
        <f ca="1">AT404*'Ejercicio 3 - TIR'!$D$5</f>
        <v>34457.1755006497</v>
      </c>
      <c r="AZ404" s="28">
        <f ca="1" t="shared" ref="AZ404:BD404" si="3014">AJ404-AU404-AE404</f>
        <v>24056.5498607363</v>
      </c>
      <c r="BA404" s="28">
        <f ca="1" t="shared" si="3014"/>
        <v>23892.6280740776</v>
      </c>
      <c r="BB404" s="28">
        <f ca="1" t="shared" si="3014"/>
        <v>34126.8825717546</v>
      </c>
      <c r="BC404" s="28">
        <f ca="1" t="shared" si="3014"/>
        <v>39441.0922692417</v>
      </c>
      <c r="BD404" s="28">
        <f ca="1" t="shared" si="3014"/>
        <v>40460.0261652575</v>
      </c>
      <c r="BE404" s="28">
        <f ca="1" t="shared" ref="BE404:BI404" si="3015">AZ404/Z404</f>
        <v>21074.6996426487</v>
      </c>
      <c r="BF404" s="28">
        <f ca="1" t="shared" si="3015"/>
        <v>18151.548169212</v>
      </c>
      <c r="BG404" s="28">
        <f ca="1" t="shared" si="3015"/>
        <v>22270.4225703825</v>
      </c>
      <c r="BH404" s="28">
        <f ca="1" t="shared" si="3015"/>
        <v>21263.6531628083</v>
      </c>
      <c r="BI404" s="28">
        <f ca="1" t="shared" si="3015"/>
        <v>17645.9406179448</v>
      </c>
      <c r="BJ404" s="28">
        <f ca="1" t="shared" si="2882"/>
        <v>67444.647144866</v>
      </c>
      <c r="BK404" s="28">
        <f ca="1" t="shared" si="2883"/>
        <v>32932.0161202476</v>
      </c>
      <c r="BL404" s="28">
        <f ca="1" t="shared" si="2884"/>
        <v>100376.663265114</v>
      </c>
      <c r="BM404" s="28">
        <f ca="1">BK404*'Ejercicio 3 - TIR'!$D$5</f>
        <v>16466.0080601238</v>
      </c>
      <c r="BN404" s="28">
        <f ca="1" t="shared" si="2885"/>
        <v>83910.6552049898</v>
      </c>
      <c r="BO404" s="28">
        <f ca="1" t="shared" si="2886"/>
        <v>36596.1809543152</v>
      </c>
      <c r="BP404" s="28">
        <f ca="1" t="shared" si="2887"/>
        <v>-101228.462537895</v>
      </c>
      <c r="BQ404" s="28">
        <f ca="1" t="shared" ref="BQ404:BT404" si="3016">BE404</f>
        <v>21074.6996426487</v>
      </c>
      <c r="BR404" s="28">
        <f ca="1" t="shared" si="3016"/>
        <v>18151.548169212</v>
      </c>
      <c r="BS404" s="28">
        <f ca="1" t="shared" si="3016"/>
        <v>22270.4225703825</v>
      </c>
      <c r="BT404" s="28">
        <f ca="1" t="shared" si="3016"/>
        <v>21263.6531628083</v>
      </c>
      <c r="BU404" s="28">
        <f ca="1" t="shared" si="2889"/>
        <v>54242.12157226</v>
      </c>
      <c r="BV404" s="30">
        <f ca="1" t="shared" si="2890"/>
        <v>9.29157794388942</v>
      </c>
    </row>
    <row r="405" ht="15" customHeight="1" spans="1:74">
      <c r="A405" s="26">
        <v>404</v>
      </c>
      <c r="B405" s="27">
        <f ca="1" t="shared" ref="B405:F405" si="3017">RAND()</f>
        <v>0.292218121737389</v>
      </c>
      <c r="C405" s="28">
        <f ca="1">IF(B405&lt;=('Ejercicio 3 - TIR'!$D$13-'Ejercicio 3 - TIR'!$C$13)/('Ejercicio 3 - TIR'!$E$13-'Ejercicio 3 - TIR'!$C$13),'Ejercicio 3 - TIR'!$C$13+SQRT(('Ejercicio 3 - TIR'!$E$13-'Ejercicio 3 - TIR'!$C$13)*('Ejercicio 3 - TIR'!$D$13-'Ejercicio 3 - TIR'!$C$13)*B405),'Ejercicio 3 - TIR'!$E$13-SQRT(('Ejercicio 3 - TIR'!$E$13-'Ejercicio 3 - TIR'!$C$13)*('Ejercicio 3 - TIR'!$E$13-'Ejercicio 3 - TIR'!$D$13)*(1-B405)))</f>
        <v>70856.5915872022</v>
      </c>
      <c r="D405" s="27">
        <f ca="1" t="shared" si="3017"/>
        <v>0.999922303906507</v>
      </c>
      <c r="E405" s="28">
        <f ca="1">IF(D405&lt;=('Ejercicio 3 - TIR'!$D$14-'Ejercicio 3 - TIR'!$C$14)/('Ejercicio 3 - TIR'!$E$14-'Ejercicio 3 - TIR'!$C$14),'Ejercicio 3 - TIR'!$C$14+SQRT(('Ejercicio 3 - TIR'!$E$14-'Ejercicio 3 - TIR'!$C$14)*('Ejercicio 3 - TIR'!$D$14-'Ejercicio 3 - TIR'!$C$14)*D405),'Ejercicio 3 - TIR'!$E$14-SQRT(('Ejercicio 3 - TIR'!$E$14-'Ejercicio 3 - TIR'!$C$14)*('Ejercicio 3 - TIR'!$E$14-'Ejercicio 3 - TIR'!$D$14)*(1-D405)))</f>
        <v>39892.0443886406</v>
      </c>
      <c r="F405" s="27">
        <f ca="1" t="shared" si="3017"/>
        <v>0.025222259230665</v>
      </c>
      <c r="G405" s="28">
        <f ca="1">IF(F405&lt;=('Ejercicio 3 - TIR'!$D$18-'Ejercicio 3 - TIR'!$C$18)/('Ejercicio 3 - TIR'!$E$18-'Ejercicio 3 - TIR'!$C$18),'Ejercicio 3 - TIR'!$C$18+SQRT(('Ejercicio 3 - TIR'!$E$18-'Ejercicio 3 - TIR'!$C$18)*('Ejercicio 3 - TIR'!$D$18-'Ejercicio 3 - TIR'!$C$18)*F405),'Ejercicio 3 - TIR'!$E$18-SQRT(('Ejercicio 3 - TIR'!$E$18-'Ejercicio 3 - TIR'!$C$18)*('Ejercicio 3 - TIR'!$E$18-'Ejercicio 3 - TIR'!$D$18)*(1-F405)))</f>
        <v>31945.0806884548</v>
      </c>
      <c r="H405" s="27">
        <f ca="1" t="shared" ref="H405:L405" si="3018">RAND()</f>
        <v>0.463397524011942</v>
      </c>
      <c r="I405" s="28">
        <f ca="1">IF(H405&lt;=('Ejercicio 3 - TIR'!$D$18-'Ejercicio 3 - TIR'!$C$18)/('Ejercicio 3 - TIR'!$E$18-'Ejercicio 3 - TIR'!$C$18),'Ejercicio 3 - TIR'!$C$18+SQRT(('Ejercicio 3 - TIR'!$E$18-'Ejercicio 3 - TIR'!$C$18)*('Ejercicio 3 - TIR'!$D$18-'Ejercicio 3 - TIR'!$C$18)*H405),'Ejercicio 3 - TIR'!$E$18-SQRT(('Ejercicio 3 - TIR'!$E$18-'Ejercicio 3 - TIR'!$C$18)*('Ejercicio 3 - TIR'!$E$18-'Ejercicio 3 - TIR'!$D$18)*(1-H405)))</f>
        <v>38337.2434654262</v>
      </c>
      <c r="J405" s="27">
        <f ca="1" t="shared" si="3018"/>
        <v>0.507422167574308</v>
      </c>
      <c r="K405" s="28">
        <f ca="1">IF(J405&lt;=('Ejercicio 3 - TIR'!$D$18-'Ejercicio 3 - TIR'!$C$18)/('Ejercicio 3 - TIR'!$E$18-'Ejercicio 3 - TIR'!$C$18),'Ejercicio 3 - TIR'!$C$18+SQRT(('Ejercicio 3 - TIR'!$E$18-'Ejercicio 3 - TIR'!$C$18)*('Ejercicio 3 - TIR'!$D$18-'Ejercicio 3 - TIR'!$C$18)*J405),'Ejercicio 3 - TIR'!$E$18-SQRT(('Ejercicio 3 - TIR'!$E$18-'Ejercicio 3 - TIR'!$C$18)*('Ejercicio 3 - TIR'!$E$18-'Ejercicio 3 - TIR'!$D$18)*(1-J405)))</f>
        <v>38724.2951082678</v>
      </c>
      <c r="L405" s="27">
        <f ca="1" t="shared" si="3018"/>
        <v>0.566698761135555</v>
      </c>
      <c r="M405" s="28">
        <f ca="1">IF(L405&lt;=('Ejercicio 3 - TIR'!$D$18-'Ejercicio 3 - TIR'!$C$18)/('Ejercicio 3 - TIR'!$E$18-'Ejercicio 3 - TIR'!$C$18),'Ejercicio 3 - TIR'!$C$18+SQRT(('Ejercicio 3 - TIR'!$E$18-'Ejercicio 3 - TIR'!$C$18)*('Ejercicio 3 - TIR'!$D$18-'Ejercicio 3 - TIR'!$C$18)*L405),'Ejercicio 3 - TIR'!$E$18-SQRT(('Ejercicio 3 - TIR'!$E$18-'Ejercicio 3 - TIR'!$C$18)*('Ejercicio 3 - TIR'!$E$18-'Ejercicio 3 - TIR'!$D$18)*(1-L405)))</f>
        <v>39219.8055386398</v>
      </c>
      <c r="N405" s="27">
        <f ca="1" t="shared" ref="N405:R405" si="3019">RAND()</f>
        <v>0.831732025860735</v>
      </c>
      <c r="O405" s="28">
        <f ca="1">IF(N405&lt;=('Ejercicio 3 - TIR'!$D$18-'Ejercicio 3 - TIR'!$C$18)/('Ejercicio 3 - TIR'!$E$18-'Ejercicio 3 - TIR'!$C$18),'Ejercicio 3 - TIR'!$C$18+SQRT(('Ejercicio 3 - TIR'!$E$18-'Ejercicio 3 - TIR'!$C$18)*('Ejercicio 3 - TIR'!$D$18-'Ejercicio 3 - TIR'!$C$18)*N405),'Ejercicio 3 - TIR'!$E$18-SQRT(('Ejercicio 3 - TIR'!$E$18-'Ejercicio 3 - TIR'!$C$18)*('Ejercicio 3 - TIR'!$E$18-'Ejercicio 3 - TIR'!$D$18)*(1-N405)))</f>
        <v>41447.5222646095</v>
      </c>
      <c r="P405" s="27">
        <f ca="1" t="shared" si="3019"/>
        <v>0.708500380519448</v>
      </c>
      <c r="Q405" s="29">
        <f ca="1">IF(P405&lt;=('Ejercicio 3 - TIR'!$D$22-'Ejercicio 3 - TIR'!$C$22)/('Ejercicio 3 - TIR'!$E$22-'Ejercicio 3 - TIR'!$C$22),'Ejercicio 3 - TIR'!$C$22+SQRT(('Ejercicio 3 - TIR'!$E$22-'Ejercicio 3 - TIR'!$C$22)*('Ejercicio 3 - TIR'!$D$22-'Ejercicio 3 - TIR'!$C$22)*P405),'Ejercicio 3 - TIR'!$E$22-SQRT(('Ejercicio 3 - TIR'!$E$22-'Ejercicio 3 - TIR'!$C$22)*('Ejercicio 3 - TIR'!$E$22-'Ejercicio 3 - TIR'!$D$22)*(1-P405)))</f>
        <v>0.157093683948199</v>
      </c>
      <c r="R405" s="27">
        <f ca="1" t="shared" si="3019"/>
        <v>0.904986718699341</v>
      </c>
      <c r="S405" s="29">
        <f ca="1">IF(R405&lt;=('Ejercicio 3 - TIR'!$D$23-'Ejercicio 3 - TIR'!$C$23)/('Ejercicio 3 - TIR'!$E$23-'Ejercicio 3 - TIR'!$C$23),'Ejercicio 3 - TIR'!$C$23+SQRT(('Ejercicio 3 - TIR'!$E$23-'Ejercicio 3 - TIR'!$C$23)*('Ejercicio 3 - TIR'!$D$23-'Ejercicio 3 - TIR'!$C$23)*R405),'Ejercicio 3 - TIR'!$E$23-SQRT(('Ejercicio 3 - TIR'!$E$23-'Ejercicio 3 - TIR'!$C$23)*('Ejercicio 3 - TIR'!$E$23-'Ejercicio 3 - TIR'!$D$23)*(1-R405)))</f>
        <v>0.166922389119522</v>
      </c>
      <c r="T405" s="27">
        <f ca="1" t="shared" ref="T405:X405" si="3020">RAND()</f>
        <v>0.115075940936029</v>
      </c>
      <c r="U405" s="29">
        <f ca="1">IF(T405&lt;=('Ejercicio 3 - TIR'!$D$24-'Ejercicio 3 - TIR'!$C$24)/('Ejercicio 3 - TIR'!$E$24-'Ejercicio 3 - TIR'!$C$24),'Ejercicio 3 - TIR'!$C$24+SQRT(('Ejercicio 3 - TIR'!$E$24-'Ejercicio 3 - TIR'!$C$24)*('Ejercicio 3 - TIR'!$D$24-'Ejercicio 3 - TIR'!$C$24)*T405),'Ejercicio 3 - TIR'!$E$24-SQRT(('Ejercicio 3 - TIR'!$E$24-'Ejercicio 3 - TIR'!$C$24)*('Ejercicio 3 - TIR'!$E$24-'Ejercicio 3 - TIR'!$D$24)*(1-T405)))</f>
        <v>0.165545400476207</v>
      </c>
      <c r="V405" s="27">
        <f ca="1" t="shared" si="3020"/>
        <v>0.588474051472166</v>
      </c>
      <c r="W405" s="29">
        <f ca="1">IF(V405&lt;=('Ejercicio 3 - TIR'!$D$25-'Ejercicio 3 - TIR'!$C$25)/('Ejercicio 3 - TIR'!$E$25-'Ejercicio 3 - TIR'!$C$25),'Ejercicio 3 - TIR'!$C$25+SQRT(('Ejercicio 3 - TIR'!$E$25-'Ejercicio 3 - TIR'!$C$25)*('Ejercicio 3 - TIR'!$D$25-'Ejercicio 3 - TIR'!$C$25)*V405),'Ejercicio 3 - TIR'!$E$25-SQRT(('Ejercicio 3 - TIR'!$E$25-'Ejercicio 3 - TIR'!$C$25)*('Ejercicio 3 - TIR'!$E$25-'Ejercicio 3 - TIR'!$D$25)*(1-V405)))</f>
        <v>0.212048177647873</v>
      </c>
      <c r="X405" s="27">
        <f ca="1" t="shared" si="3020"/>
        <v>0.0717891441664571</v>
      </c>
      <c r="Y405" s="29">
        <f ca="1">IF(X405&lt;=('Ejercicio 3 - TIR'!$D$26-'Ejercicio 3 - TIR'!$C$26)/('Ejercicio 3 - TIR'!$E$26-'Ejercicio 3 - TIR'!$C$26),'Ejercicio 3 - TIR'!$C$26+SQRT(('Ejercicio 3 - TIR'!$E$26-'Ejercicio 3 - TIR'!$C$26)*('Ejercicio 3 - TIR'!$D$26-'Ejercicio 3 - TIR'!$C$26)*X405),'Ejercicio 3 - TIR'!$E$26-SQRT(('Ejercicio 3 - TIR'!$E$26-'Ejercicio 3 - TIR'!$C$26)*('Ejercicio 3 - TIR'!$E$26-'Ejercicio 3 - TIR'!$D$26)*(1-X405)))</f>
        <v>0.203922309048769</v>
      </c>
      <c r="Z405" s="27">
        <f ca="1" t="shared" si="2860"/>
        <v>1.1570936839482</v>
      </c>
      <c r="AA405" s="27">
        <f ca="1" t="shared" si="2861"/>
        <v>1.35023852610794</v>
      </c>
      <c r="AB405" s="27">
        <f ca="1" t="shared" si="2862"/>
        <v>1.57376430365089</v>
      </c>
      <c r="AC405" s="27">
        <f ca="1" t="shared" si="2863"/>
        <v>1.90747815628733</v>
      </c>
      <c r="AD405" s="27">
        <f ca="1" t="shared" si="2864"/>
        <v>2.29645550637753</v>
      </c>
      <c r="AE405" s="26">
        <f ca="1" t="shared" si="2865"/>
        <v>6266.78821323664</v>
      </c>
      <c r="AF405" s="26">
        <f ca="1" t="shared" si="2866"/>
        <v>7312.85547389616</v>
      </c>
      <c r="AG405" s="26">
        <f ca="1" t="shared" si="2867"/>
        <v>8523.46506194692</v>
      </c>
      <c r="AH405" s="26">
        <f ca="1" t="shared" si="2868"/>
        <v>10330.8502955781</v>
      </c>
      <c r="AI405" s="26">
        <f ca="1" t="shared" si="2869"/>
        <v>12437.5411422895</v>
      </c>
      <c r="AJ405" s="28">
        <f ca="1" t="shared" si="2870"/>
        <v>36963.4510978266</v>
      </c>
      <c r="AK405" s="28">
        <f ca="1" t="shared" si="2871"/>
        <v>51764.4231117984</v>
      </c>
      <c r="AL405" s="28">
        <f ca="1" t="shared" si="2872"/>
        <v>60942.9133254345</v>
      </c>
      <c r="AM405" s="28">
        <f ca="1" t="shared" si="2873"/>
        <v>74810.9223587922</v>
      </c>
      <c r="AN405" s="28">
        <f ca="1" t="shared" si="2874"/>
        <v>95182.3907302679</v>
      </c>
      <c r="AO405" s="28">
        <f ca="1">C405/'Ejercicio 3 - TIR'!$D$7</f>
        <v>14171.3183174404</v>
      </c>
      <c r="AP405" s="28">
        <f ca="1" t="shared" si="2875"/>
        <v>22792.1327803862</v>
      </c>
      <c r="AQ405" s="28">
        <f ca="1" t="shared" si="2876"/>
        <v>37593.1047943579</v>
      </c>
      <c r="AR405" s="28">
        <f ca="1" t="shared" si="2877"/>
        <v>46771.5950079941</v>
      </c>
      <c r="AS405" s="28">
        <f ca="1" t="shared" si="2878"/>
        <v>60639.6040413518</v>
      </c>
      <c r="AT405" s="28">
        <f ca="1" t="shared" si="2879"/>
        <v>81011.0724128274</v>
      </c>
      <c r="AU405" s="28">
        <f ca="1">AP405*'Ejercicio 3 - TIR'!$D$5</f>
        <v>11396.0663901931</v>
      </c>
      <c r="AV405" s="28">
        <f ca="1">AQ405*'Ejercicio 3 - TIR'!$D$5</f>
        <v>18796.552397179</v>
      </c>
      <c r="AW405" s="28">
        <f ca="1">AR405*'Ejercicio 3 - TIR'!$D$5</f>
        <v>23385.797503997</v>
      </c>
      <c r="AX405" s="28">
        <f ca="1">AS405*'Ejercicio 3 - TIR'!$D$5</f>
        <v>30319.8020206759</v>
      </c>
      <c r="AY405" s="28">
        <f ca="1">AT405*'Ejercicio 3 - TIR'!$D$5</f>
        <v>40505.5362064137</v>
      </c>
      <c r="AZ405" s="28">
        <f ca="1" t="shared" ref="AZ405:BD405" si="3021">AJ405-AU405-AE405</f>
        <v>19300.5964943969</v>
      </c>
      <c r="BA405" s="28">
        <f ca="1" t="shared" si="3021"/>
        <v>25655.0152407232</v>
      </c>
      <c r="BB405" s="28">
        <f ca="1" t="shared" si="3021"/>
        <v>29033.6507594905</v>
      </c>
      <c r="BC405" s="28">
        <f ca="1" t="shared" si="3021"/>
        <v>34160.2700425382</v>
      </c>
      <c r="BD405" s="28">
        <f ca="1" t="shared" si="3021"/>
        <v>42239.3133815646</v>
      </c>
      <c r="BE405" s="28">
        <f ca="1" t="shared" ref="BE405:BI405" si="3022">AZ405/Z405</f>
        <v>16680.2366672161</v>
      </c>
      <c r="BF405" s="28">
        <f ca="1" t="shared" si="3022"/>
        <v>19000.3578957814</v>
      </c>
      <c r="BG405" s="28">
        <f ca="1" t="shared" si="3022"/>
        <v>18448.5381274293</v>
      </c>
      <c r="BH405" s="28">
        <f ca="1" t="shared" si="3022"/>
        <v>17908.6035297133</v>
      </c>
      <c r="BI405" s="28">
        <f ca="1" t="shared" si="3022"/>
        <v>18393.2644304499</v>
      </c>
      <c r="BJ405" s="28">
        <f ca="1" t="shared" si="2882"/>
        <v>91610.3049969506</v>
      </c>
      <c r="BK405" s="28">
        <f ca="1" t="shared" si="2883"/>
        <v>32543.8019827148</v>
      </c>
      <c r="BL405" s="28">
        <f ca="1" t="shared" si="2884"/>
        <v>124154.106979665</v>
      </c>
      <c r="BM405" s="28">
        <f ca="1">BK405*'Ejercicio 3 - TIR'!$D$5</f>
        <v>16271.9009913574</v>
      </c>
      <c r="BN405" s="28">
        <f ca="1" t="shared" si="2885"/>
        <v>107882.205988308</v>
      </c>
      <c r="BO405" s="28">
        <f ca="1" t="shared" si="2886"/>
        <v>46977.7035473608</v>
      </c>
      <c r="BP405" s="28">
        <f ca="1" t="shared" si="2887"/>
        <v>-110748.635975843</v>
      </c>
      <c r="BQ405" s="28">
        <f ca="1" t="shared" ref="BQ405:BT405" si="3023">BE405</f>
        <v>16680.2366672161</v>
      </c>
      <c r="BR405" s="28">
        <f ca="1" t="shared" si="3023"/>
        <v>19000.3578957814</v>
      </c>
      <c r="BS405" s="28">
        <f ca="1" t="shared" si="3023"/>
        <v>18448.5381274293</v>
      </c>
      <c r="BT405" s="28">
        <f ca="1" t="shared" si="3023"/>
        <v>17908.6035297133</v>
      </c>
      <c r="BU405" s="28">
        <f ca="1" t="shared" si="2889"/>
        <v>65370.9679778107</v>
      </c>
      <c r="BV405" s="30">
        <f ca="1" t="shared" si="2890"/>
        <v>6.11290864210177</v>
      </c>
    </row>
    <row r="406" ht="15" customHeight="1" spans="1:74">
      <c r="A406" s="26">
        <v>405</v>
      </c>
      <c r="B406" s="27">
        <f ca="1" t="shared" ref="B406:F406" si="3024">RAND()</f>
        <v>0.512179373740944</v>
      </c>
      <c r="C406" s="28">
        <f ca="1">IF(B406&lt;=('Ejercicio 3 - TIR'!$D$13-'Ejercicio 3 - TIR'!$C$13)/('Ejercicio 3 - TIR'!$E$13-'Ejercicio 3 - TIR'!$C$13),'Ejercicio 3 - TIR'!$C$13+SQRT(('Ejercicio 3 - TIR'!$E$13-'Ejercicio 3 - TIR'!$C$13)*('Ejercicio 3 - TIR'!$D$13-'Ejercicio 3 - TIR'!$C$13)*B406),'Ejercicio 3 - TIR'!$E$13-SQRT(('Ejercicio 3 - TIR'!$E$13-'Ejercicio 3 - TIR'!$C$13)*('Ejercicio 3 - TIR'!$E$13-'Ejercicio 3 - TIR'!$D$13)*(1-B406)))</f>
        <v>75805.2743038722</v>
      </c>
      <c r="D406" s="27">
        <f ca="1" t="shared" si="3024"/>
        <v>0.803668495827732</v>
      </c>
      <c r="E406" s="28">
        <f ca="1">IF(D406&lt;=('Ejercicio 3 - TIR'!$D$14-'Ejercicio 3 - TIR'!$C$14)/('Ejercicio 3 - TIR'!$E$14-'Ejercicio 3 - TIR'!$C$14),'Ejercicio 3 - TIR'!$C$14+SQRT(('Ejercicio 3 - TIR'!$E$14-'Ejercicio 3 - TIR'!$C$14)*('Ejercicio 3 - TIR'!$D$14-'Ejercicio 3 - TIR'!$C$14)*D406),'Ejercicio 3 - TIR'!$E$14-SQRT(('Ejercicio 3 - TIR'!$E$14-'Ejercicio 3 - TIR'!$C$14)*('Ejercicio 3 - TIR'!$E$14-'Ejercicio 3 - TIR'!$D$14)*(1-D406)))</f>
        <v>34573.2398591941</v>
      </c>
      <c r="F406" s="27">
        <f ca="1" t="shared" si="3024"/>
        <v>0.369883518158019</v>
      </c>
      <c r="G406" s="28">
        <f ca="1">IF(F406&lt;=('Ejercicio 3 - TIR'!$D$18-'Ejercicio 3 - TIR'!$C$18)/('Ejercicio 3 - TIR'!$E$18-'Ejercicio 3 - TIR'!$C$18),'Ejercicio 3 - TIR'!$C$18+SQRT(('Ejercicio 3 - TIR'!$E$18-'Ejercicio 3 - TIR'!$C$18)*('Ejercicio 3 - TIR'!$D$18-'Ejercicio 3 - TIR'!$C$18)*F406),'Ejercicio 3 - TIR'!$E$18-SQRT(('Ejercicio 3 - TIR'!$E$18-'Ejercicio 3 - TIR'!$C$18)*('Ejercicio 3 - TIR'!$E$18-'Ejercicio 3 - TIR'!$D$18)*(1-F406)))</f>
        <v>37448.6594581645</v>
      </c>
      <c r="H406" s="27">
        <f ca="1" t="shared" ref="H406:L406" si="3025">RAND()</f>
        <v>0.106248404579242</v>
      </c>
      <c r="I406" s="28">
        <f ca="1">IF(H406&lt;=('Ejercicio 3 - TIR'!$D$18-'Ejercicio 3 - TIR'!$C$18)/('Ejercicio 3 - TIR'!$E$18-'Ejercicio 3 - TIR'!$C$18),'Ejercicio 3 - TIR'!$C$18+SQRT(('Ejercicio 3 - TIR'!$E$18-'Ejercicio 3 - TIR'!$C$18)*('Ejercicio 3 - TIR'!$D$18-'Ejercicio 3 - TIR'!$C$18)*H406),'Ejercicio 3 - TIR'!$E$18-SQRT(('Ejercicio 3 - TIR'!$E$18-'Ejercicio 3 - TIR'!$C$18)*('Ejercicio 3 - TIR'!$E$18-'Ejercicio 3 - TIR'!$D$18)*(1-H406)))</f>
        <v>33992.1498828183</v>
      </c>
      <c r="J406" s="27">
        <f ca="1" t="shared" si="3025"/>
        <v>0.00620301207729645</v>
      </c>
      <c r="K406" s="28">
        <f ca="1">IF(J406&lt;=('Ejercicio 3 - TIR'!$D$18-'Ejercicio 3 - TIR'!$C$18)/('Ejercicio 3 - TIR'!$E$18-'Ejercicio 3 - TIR'!$C$18),'Ejercicio 3 - TIR'!$C$18+SQRT(('Ejercicio 3 - TIR'!$E$18-'Ejercicio 3 - TIR'!$C$18)*('Ejercicio 3 - TIR'!$D$18-'Ejercicio 3 - TIR'!$C$18)*J406),'Ejercicio 3 - TIR'!$E$18-SQRT(('Ejercicio 3 - TIR'!$E$18-'Ejercicio 3 - TIR'!$C$18)*('Ejercicio 3 - TIR'!$E$18-'Ejercicio 3 - TIR'!$D$18)*(1-J406)))</f>
        <v>30964.5993010543</v>
      </c>
      <c r="L406" s="27">
        <f ca="1" t="shared" si="3025"/>
        <v>0.186348236119594</v>
      </c>
      <c r="M406" s="28">
        <f ca="1">IF(L406&lt;=('Ejercicio 3 - TIR'!$D$18-'Ejercicio 3 - TIR'!$C$18)/('Ejercicio 3 - TIR'!$E$18-'Ejercicio 3 - TIR'!$C$18),'Ejercicio 3 - TIR'!$C$18+SQRT(('Ejercicio 3 - TIR'!$E$18-'Ejercicio 3 - TIR'!$C$18)*('Ejercicio 3 - TIR'!$D$18-'Ejercicio 3 - TIR'!$C$18)*L406),'Ejercicio 3 - TIR'!$E$18-SQRT(('Ejercicio 3 - TIR'!$E$18-'Ejercicio 3 - TIR'!$C$18)*('Ejercicio 3 - TIR'!$E$18-'Ejercicio 3 - TIR'!$D$18)*(1-L406)))</f>
        <v>35286.9873669169</v>
      </c>
      <c r="N406" s="27">
        <f ca="1" t="shared" ref="N406:R406" si="3026">RAND()</f>
        <v>0.845511495054235</v>
      </c>
      <c r="O406" s="28">
        <f ca="1">IF(N406&lt;=('Ejercicio 3 - TIR'!$D$18-'Ejercicio 3 - TIR'!$C$18)/('Ejercicio 3 - TIR'!$E$18-'Ejercicio 3 - TIR'!$C$18),'Ejercicio 3 - TIR'!$C$18+SQRT(('Ejercicio 3 - TIR'!$E$18-'Ejercicio 3 - TIR'!$C$18)*('Ejercicio 3 - TIR'!$D$18-'Ejercicio 3 - TIR'!$C$18)*N406),'Ejercicio 3 - TIR'!$E$18-SQRT(('Ejercicio 3 - TIR'!$E$18-'Ejercicio 3 - TIR'!$C$18)*('Ejercicio 3 - TIR'!$E$18-'Ejercicio 3 - TIR'!$D$18)*(1-N406)))</f>
        <v>41596.084920135</v>
      </c>
      <c r="P406" s="27">
        <f ca="1" t="shared" si="3026"/>
        <v>0.35437418892663</v>
      </c>
      <c r="Q406" s="29">
        <f ca="1">IF(P406&lt;=('Ejercicio 3 - TIR'!$D$22-'Ejercicio 3 - TIR'!$C$22)/('Ejercicio 3 - TIR'!$E$22-'Ejercicio 3 - TIR'!$C$22),'Ejercicio 3 - TIR'!$C$22+SQRT(('Ejercicio 3 - TIR'!$E$22-'Ejercicio 3 - TIR'!$C$22)*('Ejercicio 3 - TIR'!$D$22-'Ejercicio 3 - TIR'!$C$22)*P406),'Ejercicio 3 - TIR'!$E$22-SQRT(('Ejercicio 3 - TIR'!$E$22-'Ejercicio 3 - TIR'!$C$22)*('Ejercicio 3 - TIR'!$E$22-'Ejercicio 3 - TIR'!$D$22)*(1-P406)))</f>
        <v>0.145256158458244</v>
      </c>
      <c r="R406" s="27">
        <f ca="1" t="shared" si="3026"/>
        <v>0.386872684359257</v>
      </c>
      <c r="S406" s="29">
        <f ca="1">IF(R406&lt;=('Ejercicio 3 - TIR'!$D$23-'Ejercicio 3 - TIR'!$C$23)/('Ejercicio 3 - TIR'!$E$23-'Ejercicio 3 - TIR'!$C$23),'Ejercicio 3 - TIR'!$C$23+SQRT(('Ejercicio 3 - TIR'!$E$23-'Ejercicio 3 - TIR'!$C$23)*('Ejercicio 3 - TIR'!$D$23-'Ejercicio 3 - TIR'!$C$23)*R406),'Ejercicio 3 - TIR'!$E$23-SQRT(('Ejercicio 3 - TIR'!$E$23-'Ejercicio 3 - TIR'!$C$23)*('Ejercicio 3 - TIR'!$E$23-'Ejercicio 3 - TIR'!$D$23)*(1-R406)))</f>
        <v>0.146388839153071</v>
      </c>
      <c r="T406" s="27">
        <f ca="1" t="shared" ref="T406:X406" si="3027">RAND()</f>
        <v>0.931445043695767</v>
      </c>
      <c r="U406" s="29">
        <f ca="1">IF(T406&lt;=('Ejercicio 3 - TIR'!$D$24-'Ejercicio 3 - TIR'!$C$24)/('Ejercicio 3 - TIR'!$E$24-'Ejercicio 3 - TIR'!$C$24),'Ejercicio 3 - TIR'!$C$24+SQRT(('Ejercicio 3 - TIR'!$E$24-'Ejercicio 3 - TIR'!$C$24)*('Ejercicio 3 - TIR'!$D$24-'Ejercicio 3 - TIR'!$C$24)*T406),'Ejercicio 3 - TIR'!$E$24-SQRT(('Ejercicio 3 - TIR'!$E$24-'Ejercicio 3 - TIR'!$C$24)*('Ejercicio 3 - TIR'!$E$24-'Ejercicio 3 - TIR'!$D$24)*(1-T406)))</f>
        <v>0.206145257936293</v>
      </c>
      <c r="V406" s="27">
        <f ca="1" t="shared" si="3027"/>
        <v>0.140928923313407</v>
      </c>
      <c r="W406" s="29">
        <f ca="1">IF(V406&lt;=('Ejercicio 3 - TIR'!$D$25-'Ejercicio 3 - TIR'!$C$25)/('Ejercicio 3 - TIR'!$E$25-'Ejercicio 3 - TIR'!$C$25),'Ejercicio 3 - TIR'!$C$25+SQRT(('Ejercicio 3 - TIR'!$E$25-'Ejercicio 3 - TIR'!$C$25)*('Ejercicio 3 - TIR'!$D$25-'Ejercicio 3 - TIR'!$C$25)*V406),'Ejercicio 3 - TIR'!$E$25-SQRT(('Ejercicio 3 - TIR'!$E$25-'Ejercicio 3 - TIR'!$C$25)*('Ejercicio 3 - TIR'!$E$25-'Ejercicio 3 - TIR'!$D$25)*(1-V406)))</f>
        <v>0.194046369375706</v>
      </c>
      <c r="X406" s="27">
        <f ca="1" t="shared" si="3027"/>
        <v>0.543071524872088</v>
      </c>
      <c r="Y406" s="29">
        <f ca="1">IF(X406&lt;=('Ejercicio 3 - TIR'!$D$26-'Ejercicio 3 - TIR'!$C$26)/('Ejercicio 3 - TIR'!$E$26-'Ejercicio 3 - TIR'!$C$26),'Ejercicio 3 - TIR'!$C$26+SQRT(('Ejercicio 3 - TIR'!$E$26-'Ejercicio 3 - TIR'!$C$26)*('Ejercicio 3 - TIR'!$D$26-'Ejercicio 3 - TIR'!$C$26)*X406),'Ejercicio 3 - TIR'!$E$26-SQRT(('Ejercicio 3 - TIR'!$E$26-'Ejercicio 3 - TIR'!$C$26)*('Ejercicio 3 - TIR'!$E$26-'Ejercicio 3 - TIR'!$D$26)*(1-X406)))</f>
        <v>0.230326931183077</v>
      </c>
      <c r="Z406" s="27">
        <f ca="1" t="shared" si="2860"/>
        <v>1.14525615845824</v>
      </c>
      <c r="AA406" s="27">
        <f ca="1" t="shared" si="2861"/>
        <v>1.31290887802785</v>
      </c>
      <c r="AB406" s="27">
        <f ca="1" t="shared" si="2862"/>
        <v>1.58355881733575</v>
      </c>
      <c r="AC406" s="27">
        <f ca="1" t="shared" si="2863"/>
        <v>1.89084265653264</v>
      </c>
      <c r="AD406" s="27">
        <f ca="1" t="shared" si="2864"/>
        <v>2.32635464296186</v>
      </c>
      <c r="AE406" s="26">
        <f ca="1" t="shared" si="2865"/>
        <v>5021.97600740197</v>
      </c>
      <c r="AF406" s="26">
        <f ca="1" t="shared" si="2866"/>
        <v>5757.13724538012</v>
      </c>
      <c r="AG406" s="26">
        <f ca="1" t="shared" si="2867"/>
        <v>6943.94378780365</v>
      </c>
      <c r="AH406" s="26">
        <f ca="1" t="shared" si="2868"/>
        <v>8291.39086897593</v>
      </c>
      <c r="AI406" s="26">
        <f ca="1" t="shared" si="2869"/>
        <v>10201.1214830665</v>
      </c>
      <c r="AJ406" s="28">
        <f ca="1" t="shared" si="2870"/>
        <v>42888.3078704684</v>
      </c>
      <c r="AK406" s="28">
        <f ca="1" t="shared" si="2871"/>
        <v>44628.5953644056</v>
      </c>
      <c r="AL406" s="28">
        <f ca="1" t="shared" si="2872"/>
        <v>49034.2642484531</v>
      </c>
      <c r="AM406" s="28">
        <f ca="1" t="shared" si="2873"/>
        <v>66722.140933895</v>
      </c>
      <c r="AN406" s="28">
        <f ca="1" t="shared" si="2874"/>
        <v>96767.245282992</v>
      </c>
      <c r="AO406" s="28">
        <f ca="1">C406/'Ejercicio 3 - TIR'!$D$7</f>
        <v>15161.0548607744</v>
      </c>
      <c r="AP406" s="28">
        <f ca="1" t="shared" si="2875"/>
        <v>27727.253009694</v>
      </c>
      <c r="AQ406" s="28">
        <f ca="1" t="shared" si="2876"/>
        <v>29467.5405036312</v>
      </c>
      <c r="AR406" s="28">
        <f ca="1" t="shared" si="2877"/>
        <v>33873.2093876786</v>
      </c>
      <c r="AS406" s="28">
        <f ca="1" t="shared" si="2878"/>
        <v>51561.0860731205</v>
      </c>
      <c r="AT406" s="28">
        <f ca="1" t="shared" si="2879"/>
        <v>81606.1904222176</v>
      </c>
      <c r="AU406" s="28">
        <f ca="1">AP406*'Ejercicio 3 - TIR'!$D$5</f>
        <v>13863.626504847</v>
      </c>
      <c r="AV406" s="28">
        <f ca="1">AQ406*'Ejercicio 3 - TIR'!$D$5</f>
        <v>14733.7702518156</v>
      </c>
      <c r="AW406" s="28">
        <f ca="1">AR406*'Ejercicio 3 - TIR'!$D$5</f>
        <v>16936.6046938393</v>
      </c>
      <c r="AX406" s="28">
        <f ca="1">AS406*'Ejercicio 3 - TIR'!$D$5</f>
        <v>25780.5430365603</v>
      </c>
      <c r="AY406" s="28">
        <f ca="1">AT406*'Ejercicio 3 - TIR'!$D$5</f>
        <v>40803.0952111088</v>
      </c>
      <c r="AZ406" s="28">
        <f ca="1" t="shared" ref="AZ406:BD406" si="3028">AJ406-AU406-AE406</f>
        <v>24002.7053582194</v>
      </c>
      <c r="BA406" s="28">
        <f ca="1" t="shared" si="3028"/>
        <v>24137.6878672099</v>
      </c>
      <c r="BB406" s="28">
        <f ca="1" t="shared" si="3028"/>
        <v>25153.7157668101</v>
      </c>
      <c r="BC406" s="28">
        <f ca="1" t="shared" si="3028"/>
        <v>32650.2070283588</v>
      </c>
      <c r="BD406" s="28">
        <f ca="1" t="shared" si="3028"/>
        <v>45763.0285888167</v>
      </c>
      <c r="BE406" s="28">
        <f ca="1" t="shared" ref="BE406:BI406" si="3029">AZ406/Z406</f>
        <v>20958.3726583336</v>
      </c>
      <c r="BF406" s="28">
        <f ca="1" t="shared" si="3029"/>
        <v>18384.8919534063</v>
      </c>
      <c r="BG406" s="28">
        <f ca="1" t="shared" si="3029"/>
        <v>15884.2952288503</v>
      </c>
      <c r="BH406" s="28">
        <f ca="1" t="shared" si="3029"/>
        <v>17267.5430795662</v>
      </c>
      <c r="BI406" s="28">
        <f ca="1" t="shared" si="3029"/>
        <v>19671.5615683395</v>
      </c>
      <c r="BJ406" s="28">
        <f ca="1" t="shared" si="2882"/>
        <v>80429.6170686703</v>
      </c>
      <c r="BK406" s="28">
        <f ca="1" t="shared" si="2883"/>
        <v>35269.9903675622</v>
      </c>
      <c r="BL406" s="28">
        <f ca="1" t="shared" si="2884"/>
        <v>115699.607436232</v>
      </c>
      <c r="BM406" s="28">
        <f ca="1">BK406*'Ejercicio 3 - TIR'!$D$5</f>
        <v>17634.9951837811</v>
      </c>
      <c r="BN406" s="28">
        <f ca="1" t="shared" si="2885"/>
        <v>98064.6122524514</v>
      </c>
      <c r="BO406" s="28">
        <f ca="1" t="shared" si="2886"/>
        <v>42153.7672895813</v>
      </c>
      <c r="BP406" s="28">
        <f ca="1" t="shared" si="2887"/>
        <v>-110378.514163066</v>
      </c>
      <c r="BQ406" s="28">
        <f ca="1" t="shared" ref="BQ406:BT406" si="3030">BE406</f>
        <v>20958.3726583336</v>
      </c>
      <c r="BR406" s="28">
        <f ca="1" t="shared" si="3030"/>
        <v>18384.8919534063</v>
      </c>
      <c r="BS406" s="28">
        <f ca="1" t="shared" si="3030"/>
        <v>15884.2952288503</v>
      </c>
      <c r="BT406" s="28">
        <f ca="1" t="shared" si="3030"/>
        <v>17267.5430795662</v>
      </c>
      <c r="BU406" s="28">
        <f ca="1" t="shared" si="2889"/>
        <v>61825.3288579207</v>
      </c>
      <c r="BV406" s="30">
        <f ca="1" t="shared" si="2890"/>
        <v>5.71328434199847</v>
      </c>
    </row>
    <row r="407" ht="15" customHeight="1" spans="1:74">
      <c r="A407" s="26">
        <v>406</v>
      </c>
      <c r="B407" s="27">
        <f ca="1" t="shared" ref="B407:F407" si="3031">RAND()</f>
        <v>0.65209025307656</v>
      </c>
      <c r="C407" s="28">
        <f ca="1">IF(B407&lt;=('Ejercicio 3 - TIR'!$D$13-'Ejercicio 3 - TIR'!$C$13)/('Ejercicio 3 - TIR'!$E$13-'Ejercicio 3 - TIR'!$C$13),'Ejercicio 3 - TIR'!$C$13+SQRT(('Ejercicio 3 - TIR'!$E$13-'Ejercicio 3 - TIR'!$C$13)*('Ejercicio 3 - TIR'!$D$13-'Ejercicio 3 - TIR'!$C$13)*B407),'Ejercicio 3 - TIR'!$E$13-SQRT(('Ejercicio 3 - TIR'!$E$13-'Ejercicio 3 - TIR'!$C$13)*('Ejercicio 3 - TIR'!$E$13-'Ejercicio 3 - TIR'!$D$13)*(1-B407)))</f>
        <v>79567.386454295</v>
      </c>
      <c r="D407" s="27">
        <f ca="1" t="shared" si="3031"/>
        <v>0.290304813747675</v>
      </c>
      <c r="E407" s="28">
        <f ca="1">IF(D407&lt;=('Ejercicio 3 - TIR'!$D$14-'Ejercicio 3 - TIR'!$C$14)/('Ejercicio 3 - TIR'!$E$14-'Ejercicio 3 - TIR'!$C$14),'Ejercicio 3 - TIR'!$C$14+SQRT(('Ejercicio 3 - TIR'!$E$14-'Ejercicio 3 - TIR'!$C$14)*('Ejercicio 3 - TIR'!$D$14-'Ejercicio 3 - TIR'!$C$14)*D407),'Ejercicio 3 - TIR'!$E$14-SQRT(('Ejercicio 3 - TIR'!$E$14-'Ejercicio 3 - TIR'!$C$14)*('Ejercicio 3 - TIR'!$E$14-'Ejercicio 3 - TIR'!$D$14)*(1-D407)))</f>
        <v>29666.1398426403</v>
      </c>
      <c r="F407" s="27">
        <f ca="1" t="shared" si="3031"/>
        <v>0.059333004346668</v>
      </c>
      <c r="G407" s="28">
        <f ca="1">IF(F407&lt;=('Ejercicio 3 - TIR'!$D$18-'Ejercicio 3 - TIR'!$C$18)/('Ejercicio 3 - TIR'!$E$18-'Ejercicio 3 - TIR'!$C$18),'Ejercicio 3 - TIR'!$C$18+SQRT(('Ejercicio 3 - TIR'!$E$18-'Ejercicio 3 - TIR'!$C$18)*('Ejercicio 3 - TIR'!$D$18-'Ejercicio 3 - TIR'!$C$18)*F407),'Ejercicio 3 - TIR'!$E$18-SQRT(('Ejercicio 3 - TIR'!$E$18-'Ejercicio 3 - TIR'!$C$18)*('Ejercicio 3 - TIR'!$E$18-'Ejercicio 3 - TIR'!$D$18)*(1-F407)))</f>
        <v>32983.2785072802</v>
      </c>
      <c r="H407" s="27">
        <f ca="1" t="shared" ref="H407:L407" si="3032">RAND()</f>
        <v>0.667575156854347</v>
      </c>
      <c r="I407" s="28">
        <f ca="1">IF(H407&lt;=('Ejercicio 3 - TIR'!$D$18-'Ejercicio 3 - TIR'!$C$18)/('Ejercicio 3 - TIR'!$E$18-'Ejercicio 3 - TIR'!$C$18),'Ejercicio 3 - TIR'!$C$18+SQRT(('Ejercicio 3 - TIR'!$E$18-'Ejercicio 3 - TIR'!$C$18)*('Ejercicio 3 - TIR'!$D$18-'Ejercicio 3 - TIR'!$C$18)*H407),'Ejercicio 3 - TIR'!$E$18-SQRT(('Ejercicio 3 - TIR'!$E$18-'Ejercicio 3 - TIR'!$C$18)*('Ejercicio 3 - TIR'!$E$18-'Ejercicio 3 - TIR'!$D$18)*(1-H407)))</f>
        <v>40006.8183253637</v>
      </c>
      <c r="J407" s="27">
        <f ca="1" t="shared" si="3032"/>
        <v>0.619023019380702</v>
      </c>
      <c r="K407" s="28">
        <f ca="1">IF(J407&lt;=('Ejercicio 3 - TIR'!$D$18-'Ejercicio 3 - TIR'!$C$18)/('Ejercicio 3 - TIR'!$E$18-'Ejercicio 3 - TIR'!$C$18),'Ejercicio 3 - TIR'!$C$18+SQRT(('Ejercicio 3 - TIR'!$E$18-'Ejercicio 3 - TIR'!$C$18)*('Ejercicio 3 - TIR'!$D$18-'Ejercicio 3 - TIR'!$C$18)*J407),'Ejercicio 3 - TIR'!$E$18-SQRT(('Ejercicio 3 - TIR'!$E$18-'Ejercicio 3 - TIR'!$C$18)*('Ejercicio 3 - TIR'!$E$18-'Ejercicio 3 - TIR'!$D$18)*(1-J407)))</f>
        <v>39636.0496525861</v>
      </c>
      <c r="L407" s="27">
        <f ca="1" t="shared" si="3032"/>
        <v>0.608898549953533</v>
      </c>
      <c r="M407" s="28">
        <f ca="1">IF(L407&lt;=('Ejercicio 3 - TIR'!$D$18-'Ejercicio 3 - TIR'!$C$18)/('Ejercicio 3 - TIR'!$E$18-'Ejercicio 3 - TIR'!$C$18),'Ejercicio 3 - TIR'!$C$18+SQRT(('Ejercicio 3 - TIR'!$E$18-'Ejercicio 3 - TIR'!$C$18)*('Ejercicio 3 - TIR'!$D$18-'Ejercicio 3 - TIR'!$C$18)*L407),'Ejercicio 3 - TIR'!$E$18-SQRT(('Ejercicio 3 - TIR'!$E$18-'Ejercicio 3 - TIR'!$C$18)*('Ejercicio 3 - TIR'!$E$18-'Ejercicio 3 - TIR'!$D$18)*(1-L407)))</f>
        <v>39556.92327546</v>
      </c>
      <c r="N407" s="27">
        <f ca="1" t="shared" ref="N407:R407" si="3033">RAND()</f>
        <v>0.131357185190255</v>
      </c>
      <c r="O407" s="28">
        <f ca="1">IF(N407&lt;=('Ejercicio 3 - TIR'!$D$18-'Ejercicio 3 - TIR'!$C$18)/('Ejercicio 3 - TIR'!$E$18-'Ejercicio 3 - TIR'!$C$18),'Ejercicio 3 - TIR'!$C$18+SQRT(('Ejercicio 3 - TIR'!$E$18-'Ejercicio 3 - TIR'!$C$18)*('Ejercicio 3 - TIR'!$D$18-'Ejercicio 3 - TIR'!$C$18)*N407),'Ejercicio 3 - TIR'!$E$18-SQRT(('Ejercicio 3 - TIR'!$E$18-'Ejercicio 3 - TIR'!$C$18)*('Ejercicio 3 - TIR'!$E$18-'Ejercicio 3 - TIR'!$D$18)*(1-N407)))</f>
        <v>34438.8712279743</v>
      </c>
      <c r="P407" s="27">
        <f ca="1" t="shared" si="3033"/>
        <v>0.0101141211894209</v>
      </c>
      <c r="Q407" s="29">
        <f ca="1">IF(P407&lt;=('Ejercicio 3 - TIR'!$D$22-'Ejercicio 3 - TIR'!$C$22)/('Ejercicio 3 - TIR'!$E$22-'Ejercicio 3 - TIR'!$C$22),'Ejercicio 3 - TIR'!$C$22+SQRT(('Ejercicio 3 - TIR'!$E$22-'Ejercicio 3 - TIR'!$C$22)*('Ejercicio 3 - TIR'!$D$22-'Ejercicio 3 - TIR'!$C$22)*P407),'Ejercicio 3 - TIR'!$E$22-SQRT(('Ejercicio 3 - TIR'!$E$22-'Ejercicio 3 - TIR'!$C$22)*('Ejercicio 3 - TIR'!$E$22-'Ejercicio 3 - TIR'!$D$22)*(1-P407)))</f>
        <v>0.124266780770201</v>
      </c>
      <c r="R407" s="27">
        <f ca="1" t="shared" si="3033"/>
        <v>0.912370672659326</v>
      </c>
      <c r="S407" s="29">
        <f ca="1">IF(R407&lt;=('Ejercicio 3 - TIR'!$D$23-'Ejercicio 3 - TIR'!$C$23)/('Ejercicio 3 - TIR'!$E$23-'Ejercicio 3 - TIR'!$C$23),'Ejercicio 3 - TIR'!$C$23+SQRT(('Ejercicio 3 - TIR'!$E$23-'Ejercicio 3 - TIR'!$C$23)*('Ejercicio 3 - TIR'!$D$23-'Ejercicio 3 - TIR'!$C$23)*R407),'Ejercicio 3 - TIR'!$E$23-SQRT(('Ejercicio 3 - TIR'!$E$23-'Ejercicio 3 - TIR'!$C$23)*('Ejercicio 3 - TIR'!$E$23-'Ejercicio 3 - TIR'!$D$23)*(1-R407)))</f>
        <v>0.167440828482212</v>
      </c>
      <c r="T407" s="27">
        <f ca="1" t="shared" ref="T407:X407" si="3034">RAND()</f>
        <v>0.440725718947894</v>
      </c>
      <c r="U407" s="29">
        <f ca="1">IF(T407&lt;=('Ejercicio 3 - TIR'!$D$24-'Ejercicio 3 - TIR'!$C$24)/('Ejercicio 3 - TIR'!$E$24-'Ejercicio 3 - TIR'!$C$24),'Ejercicio 3 - TIR'!$C$24+SQRT(('Ejercicio 3 - TIR'!$E$24-'Ejercicio 3 - TIR'!$C$24)*('Ejercicio 3 - TIR'!$D$24-'Ejercicio 3 - TIR'!$C$24)*T407),'Ejercicio 3 - TIR'!$E$24-SQRT(('Ejercicio 3 - TIR'!$E$24-'Ejercicio 3 - TIR'!$C$24)*('Ejercicio 3 - TIR'!$E$24-'Ejercicio 3 - TIR'!$D$24)*(1-T407)))</f>
        <v>0.180427686611143</v>
      </c>
      <c r="V407" s="27">
        <f ca="1" t="shared" si="3034"/>
        <v>0.188816927280157</v>
      </c>
      <c r="W407" s="29">
        <f ca="1">IF(V407&lt;=('Ejercicio 3 - TIR'!$D$25-'Ejercicio 3 - TIR'!$C$25)/('Ejercicio 3 - TIR'!$E$25-'Ejercicio 3 - TIR'!$C$25),'Ejercicio 3 - TIR'!$C$25+SQRT(('Ejercicio 3 - TIR'!$E$25-'Ejercicio 3 - TIR'!$C$25)*('Ejercicio 3 - TIR'!$D$25-'Ejercicio 3 - TIR'!$C$25)*V407),'Ejercicio 3 - TIR'!$E$25-SQRT(('Ejercicio 3 - TIR'!$E$25-'Ejercicio 3 - TIR'!$C$25)*('Ejercicio 3 - TIR'!$E$25-'Ejercicio 3 - TIR'!$D$25)*(1-V407)))</f>
        <v>0.196258649949864</v>
      </c>
      <c r="X407" s="27">
        <f ca="1" t="shared" si="3034"/>
        <v>0.0796603652443926</v>
      </c>
      <c r="Y407" s="29">
        <f ca="1">IF(X407&lt;=('Ejercicio 3 - TIR'!$D$26-'Ejercicio 3 - TIR'!$C$26)/('Ejercicio 3 - TIR'!$E$26-'Ejercicio 3 - TIR'!$C$26),'Ejercicio 3 - TIR'!$C$26+SQRT(('Ejercicio 3 - TIR'!$E$26-'Ejercicio 3 - TIR'!$C$26)*('Ejercicio 3 - TIR'!$D$26-'Ejercicio 3 - TIR'!$C$26)*X407),'Ejercicio 3 - TIR'!$E$26-SQRT(('Ejercicio 3 - TIR'!$E$26-'Ejercicio 3 - TIR'!$C$26)*('Ejercicio 3 - TIR'!$E$26-'Ejercicio 3 - TIR'!$D$26)*(1-X407)))</f>
        <v>0.204665707830168</v>
      </c>
      <c r="Z407" s="27">
        <f ca="1" t="shared" si="2860"/>
        <v>1.1242667807702</v>
      </c>
      <c r="AA407" s="27">
        <f ca="1" t="shared" si="2861"/>
        <v>1.31251494197739</v>
      </c>
      <c r="AB407" s="27">
        <f ca="1" t="shared" si="2862"/>
        <v>1.54932897660093</v>
      </c>
      <c r="AC407" s="27">
        <f ca="1" t="shared" si="2863"/>
        <v>1.85339818987684</v>
      </c>
      <c r="AD407" s="27">
        <f ca="1" t="shared" si="2864"/>
        <v>2.23272524229913</v>
      </c>
      <c r="AE407" s="26">
        <f ca="1" t="shared" si="2865"/>
        <v>3686.51569612351</v>
      </c>
      <c r="AF407" s="26">
        <f ca="1" t="shared" si="2866"/>
        <v>4303.78893849511</v>
      </c>
      <c r="AG407" s="26">
        <f ca="1" t="shared" si="2867"/>
        <v>5080.31162033042</v>
      </c>
      <c r="AH407" s="26">
        <f ca="1" t="shared" si="2868"/>
        <v>6077.36672026107</v>
      </c>
      <c r="AI407" s="26">
        <f ca="1" t="shared" si="2869"/>
        <v>7321.19528180681</v>
      </c>
      <c r="AJ407" s="28">
        <f ca="1" t="shared" si="2870"/>
        <v>37082.0043466269</v>
      </c>
      <c r="AK407" s="28">
        <f ca="1" t="shared" si="2871"/>
        <v>52509.5468330148</v>
      </c>
      <c r="AL407" s="28">
        <f ca="1" t="shared" si="2872"/>
        <v>61409.280244745</v>
      </c>
      <c r="AM407" s="28">
        <f ca="1" t="shared" si="2873"/>
        <v>73314.7299958346</v>
      </c>
      <c r="AN407" s="28">
        <f ca="1" t="shared" si="2874"/>
        <v>76892.5371069876</v>
      </c>
      <c r="AO407" s="28">
        <f ca="1">C407/'Ejercicio 3 - TIR'!$D$7</f>
        <v>15913.477290859</v>
      </c>
      <c r="AP407" s="28">
        <f ca="1" t="shared" si="2875"/>
        <v>21168.5270557679</v>
      </c>
      <c r="AQ407" s="28">
        <f ca="1" t="shared" si="2876"/>
        <v>36596.0695421558</v>
      </c>
      <c r="AR407" s="28">
        <f ca="1" t="shared" si="2877"/>
        <v>45495.802953886</v>
      </c>
      <c r="AS407" s="28">
        <f ca="1" t="shared" si="2878"/>
        <v>57401.2527049756</v>
      </c>
      <c r="AT407" s="28">
        <f ca="1" t="shared" si="2879"/>
        <v>60979.0598161286</v>
      </c>
      <c r="AU407" s="28">
        <f ca="1">AP407*'Ejercicio 3 - TIR'!$D$5</f>
        <v>10584.263527884</v>
      </c>
      <c r="AV407" s="28">
        <f ca="1">AQ407*'Ejercicio 3 - TIR'!$D$5</f>
        <v>18298.0347710779</v>
      </c>
      <c r="AW407" s="28">
        <f ca="1">AR407*'Ejercicio 3 - TIR'!$D$5</f>
        <v>22747.901476943</v>
      </c>
      <c r="AX407" s="28">
        <f ca="1">AS407*'Ejercicio 3 - TIR'!$D$5</f>
        <v>28700.6263524878</v>
      </c>
      <c r="AY407" s="28">
        <f ca="1">AT407*'Ejercicio 3 - TIR'!$D$5</f>
        <v>30489.5299080643</v>
      </c>
      <c r="AZ407" s="28">
        <f ca="1" t="shared" ref="AZ407:BD407" si="3035">AJ407-AU407-AE407</f>
        <v>22811.2251226194</v>
      </c>
      <c r="BA407" s="28">
        <f ca="1" t="shared" si="3035"/>
        <v>29907.7231234418</v>
      </c>
      <c r="BB407" s="28">
        <f ca="1" t="shared" si="3035"/>
        <v>33581.0671474716</v>
      </c>
      <c r="BC407" s="28">
        <f ca="1" t="shared" si="3035"/>
        <v>38536.7369230857</v>
      </c>
      <c r="BD407" s="28">
        <f ca="1" t="shared" si="3035"/>
        <v>39081.8119171165</v>
      </c>
      <c r="BE407" s="28">
        <f ca="1" t="shared" ref="BE407:BI407" si="3036">AZ407/Z407</f>
        <v>20289.8684838773</v>
      </c>
      <c r="BF407" s="28">
        <f ca="1" t="shared" si="3036"/>
        <v>22786.5772547959</v>
      </c>
      <c r="BG407" s="28">
        <f ca="1" t="shared" si="3036"/>
        <v>21674.5879375115</v>
      </c>
      <c r="BH407" s="28">
        <f ca="1" t="shared" si="3036"/>
        <v>20792.4757526857</v>
      </c>
      <c r="BI407" s="28">
        <f ca="1" t="shared" si="3036"/>
        <v>17504.0847734907</v>
      </c>
      <c r="BJ407" s="28">
        <f ca="1" t="shared" si="2882"/>
        <v>66236.3392682391</v>
      </c>
      <c r="BK407" s="28">
        <f ca="1" t="shared" si="2883"/>
        <v>35530.4224400549</v>
      </c>
      <c r="BL407" s="28">
        <f ca="1" t="shared" si="2884"/>
        <v>101766.761708294</v>
      </c>
      <c r="BM407" s="28">
        <f ca="1">BK407*'Ejercicio 3 - TIR'!$D$5</f>
        <v>17765.2112200274</v>
      </c>
      <c r="BN407" s="28">
        <f ca="1" t="shared" si="2885"/>
        <v>84001.5504882665</v>
      </c>
      <c r="BO407" s="28">
        <f ca="1" t="shared" si="2886"/>
        <v>37622.8784880698</v>
      </c>
      <c r="BP407" s="28">
        <f ca="1" t="shared" si="2887"/>
        <v>-109233.526296935</v>
      </c>
      <c r="BQ407" s="28">
        <f ca="1" t="shared" ref="BQ407:BT407" si="3037">BE407</f>
        <v>20289.8684838773</v>
      </c>
      <c r="BR407" s="28">
        <f ca="1" t="shared" si="3037"/>
        <v>22786.5772547959</v>
      </c>
      <c r="BS407" s="28">
        <f ca="1" t="shared" si="3037"/>
        <v>21674.5879375115</v>
      </c>
      <c r="BT407" s="28">
        <f ca="1" t="shared" si="3037"/>
        <v>20792.4757526857</v>
      </c>
      <c r="BU407" s="28">
        <f ca="1" t="shared" si="2889"/>
        <v>55126.9632615605</v>
      </c>
      <c r="BV407" s="30">
        <f ca="1" t="shared" si="2890"/>
        <v>7.72937550453929</v>
      </c>
    </row>
    <row r="408" ht="15" customHeight="1" spans="1:74">
      <c r="A408" s="26">
        <v>407</v>
      </c>
      <c r="B408" s="27">
        <f ca="1" t="shared" ref="B408:F408" si="3038">RAND()</f>
        <v>0.558117555889025</v>
      </c>
      <c r="C408" s="28">
        <f ca="1">IF(B408&lt;=('Ejercicio 3 - TIR'!$D$13-'Ejercicio 3 - TIR'!$C$13)/('Ejercicio 3 - TIR'!$E$13-'Ejercicio 3 - TIR'!$C$13),'Ejercicio 3 - TIR'!$C$13+SQRT(('Ejercicio 3 - TIR'!$E$13-'Ejercicio 3 - TIR'!$C$13)*('Ejercicio 3 - TIR'!$D$13-'Ejercicio 3 - TIR'!$C$13)*B408),'Ejercicio 3 - TIR'!$E$13-SQRT(('Ejercicio 3 - TIR'!$E$13-'Ejercicio 3 - TIR'!$C$13)*('Ejercicio 3 - TIR'!$E$13-'Ejercicio 3 - TIR'!$D$13)*(1-B408)))</f>
        <v>76972.6481563083</v>
      </c>
      <c r="D408" s="27">
        <f ca="1" t="shared" si="3038"/>
        <v>0.039711005259464</v>
      </c>
      <c r="E408" s="28">
        <f ca="1">IF(D408&lt;=('Ejercicio 3 - TIR'!$D$14-'Ejercicio 3 - TIR'!$C$14)/('Ejercicio 3 - TIR'!$E$14-'Ejercicio 3 - TIR'!$C$14),'Ejercicio 3 - TIR'!$C$14+SQRT(('Ejercicio 3 - TIR'!$E$14-'Ejercicio 3 - TIR'!$C$14)*('Ejercicio 3 - TIR'!$D$14-'Ejercicio 3 - TIR'!$C$14)*D408),'Ejercicio 3 - TIR'!$E$14-SQRT(('Ejercicio 3 - TIR'!$E$14-'Ejercicio 3 - TIR'!$C$14)*('Ejercicio 3 - TIR'!$E$14-'Ejercicio 3 - TIR'!$D$14)*(1-D408)))</f>
        <v>26725.7825455311</v>
      </c>
      <c r="F408" s="27">
        <f ca="1" t="shared" si="3038"/>
        <v>0.520511225925155</v>
      </c>
      <c r="G408" s="28">
        <f ca="1">IF(F408&lt;=('Ejercicio 3 - TIR'!$D$18-'Ejercicio 3 - TIR'!$C$18)/('Ejercicio 3 - TIR'!$E$18-'Ejercicio 3 - TIR'!$C$18),'Ejercicio 3 - TIR'!$C$18+SQRT(('Ejercicio 3 - TIR'!$E$18-'Ejercicio 3 - TIR'!$C$18)*('Ejercicio 3 - TIR'!$D$18-'Ejercicio 3 - TIR'!$C$18)*F408),'Ejercicio 3 - TIR'!$E$18-SQRT(('Ejercicio 3 - TIR'!$E$18-'Ejercicio 3 - TIR'!$C$18)*('Ejercicio 3 - TIR'!$E$18-'Ejercicio 3 - TIR'!$D$18)*(1-F408)))</f>
        <v>38836.10117013</v>
      </c>
      <c r="H408" s="27">
        <f ca="1" t="shared" ref="H408:L408" si="3039">RAND()</f>
        <v>0.258169343834898</v>
      </c>
      <c r="I408" s="28">
        <f ca="1">IF(H408&lt;=('Ejercicio 3 - TIR'!$D$18-'Ejercicio 3 - TIR'!$C$18)/('Ejercicio 3 - TIR'!$E$18-'Ejercicio 3 - TIR'!$C$18),'Ejercicio 3 - TIR'!$C$18+SQRT(('Ejercicio 3 - TIR'!$E$18-'Ejercicio 3 - TIR'!$C$18)*('Ejercicio 3 - TIR'!$D$18-'Ejercicio 3 - TIR'!$C$18)*H408),'Ejercicio 3 - TIR'!$E$18-SQRT(('Ejercicio 3 - TIR'!$E$18-'Ejercicio 3 - TIR'!$C$18)*('Ejercicio 3 - TIR'!$E$18-'Ejercicio 3 - TIR'!$D$18)*(1-H408)))</f>
        <v>36222.9736923142</v>
      </c>
      <c r="J408" s="27">
        <f ca="1" t="shared" si="3039"/>
        <v>0.101529981079563</v>
      </c>
      <c r="K408" s="28">
        <f ca="1">IF(J408&lt;=('Ejercicio 3 - TIR'!$D$18-'Ejercicio 3 - TIR'!$C$18)/('Ejercicio 3 - TIR'!$E$18-'Ejercicio 3 - TIR'!$C$18),'Ejercicio 3 - TIR'!$C$18+SQRT(('Ejercicio 3 - TIR'!$E$18-'Ejercicio 3 - TIR'!$C$18)*('Ejercicio 3 - TIR'!$D$18-'Ejercicio 3 - TIR'!$C$18)*J408),'Ejercicio 3 - TIR'!$E$18-SQRT(('Ejercicio 3 - TIR'!$E$18-'Ejercicio 3 - TIR'!$C$18)*('Ejercicio 3 - TIR'!$E$18-'Ejercicio 3 - TIR'!$D$18)*(1-J408)))</f>
        <v>33902.4988356096</v>
      </c>
      <c r="L408" s="27">
        <f ca="1" t="shared" si="3039"/>
        <v>0.701668173965915</v>
      </c>
      <c r="M408" s="28">
        <f ca="1">IF(L408&lt;=('Ejercicio 3 - TIR'!$D$18-'Ejercicio 3 - TIR'!$C$18)/('Ejercicio 3 - TIR'!$E$18-'Ejercicio 3 - TIR'!$C$18),'Ejercicio 3 - TIR'!$C$18+SQRT(('Ejercicio 3 - TIR'!$E$18-'Ejercicio 3 - TIR'!$C$18)*('Ejercicio 3 - TIR'!$D$18-'Ejercicio 3 - TIR'!$C$18)*L408),'Ejercicio 3 - TIR'!$E$18-SQRT(('Ejercicio 3 - TIR'!$E$18-'Ejercicio 3 - TIR'!$C$18)*('Ejercicio 3 - TIR'!$E$18-'Ejercicio 3 - TIR'!$D$18)*(1-L408)))</f>
        <v>40269.7899673951</v>
      </c>
      <c r="N408" s="27">
        <f ca="1" t="shared" ref="N408:R408" si="3040">RAND()</f>
        <v>0.0800409453852249</v>
      </c>
      <c r="O408" s="28">
        <f ca="1">IF(N408&lt;=('Ejercicio 3 - TIR'!$D$18-'Ejercicio 3 - TIR'!$C$18)/('Ejercicio 3 - TIR'!$E$18-'Ejercicio 3 - TIR'!$C$18),'Ejercicio 3 - TIR'!$C$18+SQRT(('Ejercicio 3 - TIR'!$E$18-'Ejercicio 3 - TIR'!$C$18)*('Ejercicio 3 - TIR'!$D$18-'Ejercicio 3 - TIR'!$C$18)*N408),'Ejercicio 3 - TIR'!$E$18-SQRT(('Ejercicio 3 - TIR'!$E$18-'Ejercicio 3 - TIR'!$C$18)*('Ejercicio 3 - TIR'!$E$18-'Ejercicio 3 - TIR'!$D$18)*(1-N408)))</f>
        <v>33464.9879953304</v>
      </c>
      <c r="P408" s="27">
        <f ca="1" t="shared" si="3040"/>
        <v>0.966819506081653</v>
      </c>
      <c r="Q408" s="29">
        <f ca="1">IF(P408&lt;=('Ejercicio 3 - TIR'!$D$22-'Ejercicio 3 - TIR'!$C$22)/('Ejercicio 3 - TIR'!$E$22-'Ejercicio 3 - TIR'!$C$22),'Ejercicio 3 - TIR'!$C$22+SQRT(('Ejercicio 3 - TIR'!$E$22-'Ejercicio 3 - TIR'!$C$22)*('Ejercicio 3 - TIR'!$D$22-'Ejercicio 3 - TIR'!$C$22)*P408),'Ejercicio 3 - TIR'!$E$22-SQRT(('Ejercicio 3 - TIR'!$E$22-'Ejercicio 3 - TIR'!$C$22)*('Ejercicio 3 - TIR'!$E$22-'Ejercicio 3 - TIR'!$D$22)*(1-P408)))</f>
        <v>0.172271812045956</v>
      </c>
      <c r="R408" s="27">
        <f ca="1" t="shared" si="3040"/>
        <v>0.910046141937357</v>
      </c>
      <c r="S408" s="29">
        <f ca="1">IF(R408&lt;=('Ejercicio 3 - TIR'!$D$23-'Ejercicio 3 - TIR'!$C$23)/('Ejercicio 3 - TIR'!$E$23-'Ejercicio 3 - TIR'!$C$23),'Ejercicio 3 - TIR'!$C$23+SQRT(('Ejercicio 3 - TIR'!$E$23-'Ejercicio 3 - TIR'!$C$23)*('Ejercicio 3 - TIR'!$D$23-'Ejercicio 3 - TIR'!$C$23)*R408),'Ejercicio 3 - TIR'!$E$23-SQRT(('Ejercicio 3 - TIR'!$E$23-'Ejercicio 3 - TIR'!$C$23)*('Ejercicio 3 - TIR'!$E$23-'Ejercicio 3 - TIR'!$D$23)*(1-R408)))</f>
        <v>0.16727534108462</v>
      </c>
      <c r="T408" s="27">
        <f ca="1" t="shared" ref="T408:X408" si="3041">RAND()</f>
        <v>0.364453502253808</v>
      </c>
      <c r="U408" s="29">
        <f ca="1">IF(T408&lt;=('Ejercicio 3 - TIR'!$D$24-'Ejercicio 3 - TIR'!$C$24)/('Ejercicio 3 - TIR'!$E$24-'Ejercicio 3 - TIR'!$C$24),'Ejercicio 3 - TIR'!$C$24+SQRT(('Ejercicio 3 - TIR'!$E$24-'Ejercicio 3 - TIR'!$C$24)*('Ejercicio 3 - TIR'!$D$24-'Ejercicio 3 - TIR'!$C$24)*T408),'Ejercicio 3 - TIR'!$E$24-SQRT(('Ejercicio 3 - TIR'!$E$24-'Ejercicio 3 - TIR'!$C$24)*('Ejercicio 3 - TIR'!$E$24-'Ejercicio 3 - TIR'!$D$24)*(1-T408)))</f>
        <v>0.177665002344713</v>
      </c>
      <c r="V408" s="27">
        <f ca="1" t="shared" si="3041"/>
        <v>0.566109232691677</v>
      </c>
      <c r="W408" s="29">
        <f ca="1">IF(V408&lt;=('Ejercicio 3 - TIR'!$D$25-'Ejercicio 3 - TIR'!$C$25)/('Ejercicio 3 - TIR'!$E$25-'Ejercicio 3 - TIR'!$C$25),'Ejercicio 3 - TIR'!$C$25+SQRT(('Ejercicio 3 - TIR'!$E$25-'Ejercicio 3 - TIR'!$C$25)*('Ejercicio 3 - TIR'!$D$25-'Ejercicio 3 - TIR'!$C$25)*V408),'Ejercicio 3 - TIR'!$E$25-SQRT(('Ejercicio 3 - TIR'!$E$25-'Ejercicio 3 - TIR'!$C$25)*('Ejercicio 3 - TIR'!$E$25-'Ejercicio 3 - TIR'!$D$25)*(1-V408)))</f>
        <v>0.211030554461487</v>
      </c>
      <c r="X408" s="27">
        <f ca="1" t="shared" si="3041"/>
        <v>0.744317691550438</v>
      </c>
      <c r="Y408" s="29">
        <f ca="1">IF(X408&lt;=('Ejercicio 3 - TIR'!$D$26-'Ejercicio 3 - TIR'!$C$26)/('Ejercicio 3 - TIR'!$E$26-'Ejercicio 3 - TIR'!$C$26),'Ejercicio 3 - TIR'!$C$26+SQRT(('Ejercicio 3 - TIR'!$E$26-'Ejercicio 3 - TIR'!$C$26)*('Ejercicio 3 - TIR'!$D$26-'Ejercicio 3 - TIR'!$C$26)*X408),'Ejercicio 3 - TIR'!$E$26-SQRT(('Ejercicio 3 - TIR'!$E$26-'Ejercicio 3 - TIR'!$C$26)*('Ejercicio 3 - TIR'!$E$26-'Ejercicio 3 - TIR'!$D$26)*(1-X408)))</f>
        <v>0.242842437302379</v>
      </c>
      <c r="Z408" s="27">
        <f ca="1" t="shared" si="2860"/>
        <v>1.17227181204596</v>
      </c>
      <c r="AA408" s="27">
        <f ca="1" t="shared" si="2861"/>
        <v>1.36836397924983</v>
      </c>
      <c r="AB408" s="27">
        <f ca="1" t="shared" si="2862"/>
        <v>1.61147436883167</v>
      </c>
      <c r="AC408" s="27">
        <f ca="1" t="shared" si="2863"/>
        <v>1.95154469838669</v>
      </c>
      <c r="AD408" s="27">
        <f ca="1" t="shared" si="2864"/>
        <v>2.42546256944746</v>
      </c>
      <c r="AE408" s="26">
        <f ca="1" t="shared" si="2865"/>
        <v>4604.09898746484</v>
      </c>
      <c r="AF408" s="26">
        <f ca="1" t="shared" si="2866"/>
        <v>5374.25121598037</v>
      </c>
      <c r="AG408" s="26">
        <f ca="1" t="shared" si="2867"/>
        <v>6329.0675708686</v>
      </c>
      <c r="AH408" s="26">
        <f ca="1" t="shared" si="2868"/>
        <v>7664.69420957322</v>
      </c>
      <c r="AI408" s="26">
        <f ca="1" t="shared" si="2869"/>
        <v>9526.00723260341</v>
      </c>
      <c r="AJ408" s="28">
        <f ca="1" t="shared" si="2870"/>
        <v>45526.4666915084</v>
      </c>
      <c r="AK408" s="28">
        <f ca="1" t="shared" si="2871"/>
        <v>49566.212421877</v>
      </c>
      <c r="AL408" s="28">
        <f ca="1" t="shared" si="2872"/>
        <v>54633.0079129305</v>
      </c>
      <c r="AM408" s="28">
        <f ca="1" t="shared" si="2873"/>
        <v>78588.2951160155</v>
      </c>
      <c r="AN408" s="28">
        <f ca="1" t="shared" si="2874"/>
        <v>81168.0757696823</v>
      </c>
      <c r="AO408" s="28">
        <f ca="1">C408/'Ejercicio 3 - TIR'!$D$7</f>
        <v>15394.5296312617</v>
      </c>
      <c r="AP408" s="28">
        <f ca="1" t="shared" si="2875"/>
        <v>30131.9370602467</v>
      </c>
      <c r="AQ408" s="28">
        <f ca="1" t="shared" si="2876"/>
        <v>34171.6827906153</v>
      </c>
      <c r="AR408" s="28">
        <f ca="1" t="shared" si="2877"/>
        <v>39238.4782816689</v>
      </c>
      <c r="AS408" s="28">
        <f ca="1" t="shared" si="2878"/>
        <v>63193.7654847539</v>
      </c>
      <c r="AT408" s="28">
        <f ca="1" t="shared" si="2879"/>
        <v>65773.5461384206</v>
      </c>
      <c r="AU408" s="28">
        <f ca="1">AP408*'Ejercicio 3 - TIR'!$D$5</f>
        <v>15065.9685301234</v>
      </c>
      <c r="AV408" s="28">
        <f ca="1">AQ408*'Ejercicio 3 - TIR'!$D$5</f>
        <v>17085.8413953076</v>
      </c>
      <c r="AW408" s="28">
        <f ca="1">AR408*'Ejercicio 3 - TIR'!$D$5</f>
        <v>19619.2391408344</v>
      </c>
      <c r="AX408" s="28">
        <f ca="1">AS408*'Ejercicio 3 - TIR'!$D$5</f>
        <v>31596.8827423769</v>
      </c>
      <c r="AY408" s="28">
        <f ca="1">AT408*'Ejercicio 3 - TIR'!$D$5</f>
        <v>32886.7730692103</v>
      </c>
      <c r="AZ408" s="28">
        <f ca="1" t="shared" ref="AZ408:BD408" si="3042">AJ408-AU408-AE408</f>
        <v>25856.3991739202</v>
      </c>
      <c r="BA408" s="28">
        <f ca="1" t="shared" si="3042"/>
        <v>27106.1198105889</v>
      </c>
      <c r="BB408" s="28">
        <f ca="1" t="shared" si="3042"/>
        <v>28684.7012012275</v>
      </c>
      <c r="BC408" s="28">
        <f ca="1" t="shared" si="3042"/>
        <v>39326.7181640654</v>
      </c>
      <c r="BD408" s="28">
        <f ca="1" t="shared" si="3042"/>
        <v>38755.2954678686</v>
      </c>
      <c r="BE408" s="28">
        <f ca="1" t="shared" ref="BE408:BI408" si="3043">AZ408/Z408</f>
        <v>22056.6586249253</v>
      </c>
      <c r="BF408" s="28">
        <f ca="1" t="shared" si="3043"/>
        <v>19809.1445124485</v>
      </c>
      <c r="BG408" s="28">
        <f ca="1" t="shared" si="3043"/>
        <v>17800.2838618054</v>
      </c>
      <c r="BH408" s="28">
        <f ca="1" t="shared" si="3043"/>
        <v>20151.584637839</v>
      </c>
      <c r="BI408" s="28">
        <f ca="1" t="shared" si="3043"/>
        <v>15978.517234631</v>
      </c>
      <c r="BJ408" s="28">
        <f ca="1" t="shared" si="2882"/>
        <v>64822.3852033778</v>
      </c>
      <c r="BK408" s="28">
        <f ca="1" t="shared" si="2883"/>
        <v>37338.8553948749</v>
      </c>
      <c r="BL408" s="28">
        <f ca="1" t="shared" si="2884"/>
        <v>102161.240598253</v>
      </c>
      <c r="BM408" s="28">
        <f ca="1">BK408*'Ejercicio 3 - TIR'!$D$5</f>
        <v>18669.4276974375</v>
      </c>
      <c r="BN408" s="28">
        <f ca="1" t="shared" si="2885"/>
        <v>83491.8129008153</v>
      </c>
      <c r="BO408" s="28">
        <f ca="1" t="shared" si="2886"/>
        <v>34423.0473611619</v>
      </c>
      <c r="BP408" s="28">
        <f ca="1" t="shared" si="2887"/>
        <v>-103698.430701839</v>
      </c>
      <c r="BQ408" s="28">
        <f ca="1" t="shared" ref="BQ408:BT408" si="3044">BE408</f>
        <v>22056.6586249253</v>
      </c>
      <c r="BR408" s="28">
        <f ca="1" t="shared" si="3044"/>
        <v>19809.1445124485</v>
      </c>
      <c r="BS408" s="28">
        <f ca="1" t="shared" si="3044"/>
        <v>17800.2838618054</v>
      </c>
      <c r="BT408" s="28">
        <f ca="1" t="shared" si="3044"/>
        <v>20151.584637839</v>
      </c>
      <c r="BU408" s="28">
        <f ca="1" t="shared" si="2889"/>
        <v>50401.5645957929</v>
      </c>
      <c r="BV408" s="30">
        <f ca="1" t="shared" si="2890"/>
        <v>7.017897410759</v>
      </c>
    </row>
    <row r="409" ht="15" customHeight="1" spans="1:74">
      <c r="A409" s="26">
        <v>408</v>
      </c>
      <c r="B409" s="27">
        <f ca="1" t="shared" ref="B409:F409" si="3045">RAND()</f>
        <v>0.59382381388672</v>
      </c>
      <c r="C409" s="28">
        <f ca="1">IF(B409&lt;=('Ejercicio 3 - TIR'!$D$13-'Ejercicio 3 - TIR'!$C$13)/('Ejercicio 3 - TIR'!$E$13-'Ejercicio 3 - TIR'!$C$13),'Ejercicio 3 - TIR'!$C$13+SQRT(('Ejercicio 3 - TIR'!$E$13-'Ejercicio 3 - TIR'!$C$13)*('Ejercicio 3 - TIR'!$D$13-'Ejercicio 3 - TIR'!$C$13)*B409),'Ejercicio 3 - TIR'!$E$13-SQRT(('Ejercicio 3 - TIR'!$E$13-'Ejercicio 3 - TIR'!$C$13)*('Ejercicio 3 - TIR'!$E$13-'Ejercicio 3 - TIR'!$D$13)*(1-B409)))</f>
        <v>77922.6037917526</v>
      </c>
      <c r="D409" s="27">
        <f ca="1" t="shared" si="3045"/>
        <v>0.91946856610261</v>
      </c>
      <c r="E409" s="28">
        <f ca="1">IF(D409&lt;=('Ejercicio 3 - TIR'!$D$14-'Ejercicio 3 - TIR'!$C$14)/('Ejercicio 3 - TIR'!$E$14-'Ejercicio 3 - TIR'!$C$14),'Ejercicio 3 - TIR'!$C$14+SQRT(('Ejercicio 3 - TIR'!$E$14-'Ejercicio 3 - TIR'!$C$14)*('Ejercicio 3 - TIR'!$D$14-'Ejercicio 3 - TIR'!$C$14)*D409),'Ejercicio 3 - TIR'!$E$14-SQRT(('Ejercicio 3 - TIR'!$E$14-'Ejercicio 3 - TIR'!$C$14)*('Ejercicio 3 - TIR'!$E$14-'Ejercicio 3 - TIR'!$D$14)*(1-D409)))</f>
        <v>36524.4115484413</v>
      </c>
      <c r="F409" s="27">
        <f ca="1" t="shared" si="3045"/>
        <v>0.354227597503729</v>
      </c>
      <c r="G409" s="28">
        <f ca="1">IF(F409&lt;=('Ejercicio 3 - TIR'!$D$18-'Ejercicio 3 - TIR'!$C$18)/('Ejercicio 3 - TIR'!$E$18-'Ejercicio 3 - TIR'!$C$18),'Ejercicio 3 - TIR'!$C$18+SQRT(('Ejercicio 3 - TIR'!$E$18-'Ejercicio 3 - TIR'!$C$18)*('Ejercicio 3 - TIR'!$D$18-'Ejercicio 3 - TIR'!$C$18)*F409),'Ejercicio 3 - TIR'!$E$18-SQRT(('Ejercicio 3 - TIR'!$E$18-'Ejercicio 3 - TIR'!$C$18)*('Ejercicio 3 - TIR'!$E$18-'Ejercicio 3 - TIR'!$D$18)*(1-F409)))</f>
        <v>37289.3168147337</v>
      </c>
      <c r="H409" s="27">
        <f ca="1" t="shared" ref="H409:L409" si="3046">RAND()</f>
        <v>0.812348988650942</v>
      </c>
      <c r="I409" s="28">
        <f ca="1">IF(H409&lt;=('Ejercicio 3 - TIR'!$D$18-'Ejercicio 3 - TIR'!$C$18)/('Ejercicio 3 - TIR'!$E$18-'Ejercicio 3 - TIR'!$C$18),'Ejercicio 3 - TIR'!$C$18+SQRT(('Ejercicio 3 - TIR'!$E$18-'Ejercicio 3 - TIR'!$C$18)*('Ejercicio 3 - TIR'!$D$18-'Ejercicio 3 - TIR'!$C$18)*H409),'Ejercicio 3 - TIR'!$E$18-SQRT(('Ejercicio 3 - TIR'!$E$18-'Ejercicio 3 - TIR'!$C$18)*('Ejercicio 3 - TIR'!$E$18-'Ejercicio 3 - TIR'!$D$18)*(1-H409)))</f>
        <v>41248.4901904461</v>
      </c>
      <c r="J409" s="27">
        <f ca="1" t="shared" si="3046"/>
        <v>0.496102030963483</v>
      </c>
      <c r="K409" s="28">
        <f ca="1">IF(J409&lt;=('Ejercicio 3 - TIR'!$D$18-'Ejercicio 3 - TIR'!$C$18)/('Ejercicio 3 - TIR'!$E$18-'Ejercicio 3 - TIR'!$C$18),'Ejercicio 3 - TIR'!$C$18+SQRT(('Ejercicio 3 - TIR'!$E$18-'Ejercicio 3 - TIR'!$C$18)*('Ejercicio 3 - TIR'!$D$18-'Ejercicio 3 - TIR'!$C$18)*J409),'Ejercicio 3 - TIR'!$E$18-SQRT(('Ejercicio 3 - TIR'!$E$18-'Ejercicio 3 - TIR'!$C$18)*('Ejercicio 3 - TIR'!$E$18-'Ejercicio 3 - TIR'!$D$18)*(1-J409)))</f>
        <v>38626.4305853883</v>
      </c>
      <c r="L409" s="27">
        <f ca="1" t="shared" si="3046"/>
        <v>0.0811997213143176</v>
      </c>
      <c r="M409" s="28">
        <f ca="1">IF(L409&lt;=('Ejercicio 3 - TIR'!$D$18-'Ejercicio 3 - TIR'!$C$18)/('Ejercicio 3 - TIR'!$E$18-'Ejercicio 3 - TIR'!$C$18),'Ejercicio 3 - TIR'!$C$18+SQRT(('Ejercicio 3 - TIR'!$E$18-'Ejercicio 3 - TIR'!$C$18)*('Ejercicio 3 - TIR'!$D$18-'Ejercicio 3 - TIR'!$C$18)*L409),'Ejercicio 3 - TIR'!$E$18-SQRT(('Ejercicio 3 - TIR'!$E$18-'Ejercicio 3 - TIR'!$C$18)*('Ejercicio 3 - TIR'!$E$18-'Ejercicio 3 - TIR'!$D$18)*(1-L409)))</f>
        <v>33489.979684346</v>
      </c>
      <c r="N409" s="27">
        <f ca="1" t="shared" ref="N409:R409" si="3047">RAND()</f>
        <v>0.432637288127419</v>
      </c>
      <c r="O409" s="28">
        <f ca="1">IF(N409&lt;=('Ejercicio 3 - TIR'!$D$18-'Ejercicio 3 - TIR'!$C$18)/('Ejercicio 3 - TIR'!$E$18-'Ejercicio 3 - TIR'!$C$18),'Ejercicio 3 - TIR'!$C$18+SQRT(('Ejercicio 3 - TIR'!$E$18-'Ejercicio 3 - TIR'!$C$18)*('Ejercicio 3 - TIR'!$D$18-'Ejercicio 3 - TIR'!$C$18)*N409),'Ejercicio 3 - TIR'!$E$18-SQRT(('Ejercicio 3 - TIR'!$E$18-'Ejercicio 3 - TIR'!$C$18)*('Ejercicio 3 - TIR'!$E$18-'Ejercicio 3 - TIR'!$D$18)*(1-N409)))</f>
        <v>38055.7801123859</v>
      </c>
      <c r="P409" s="27">
        <f ca="1" t="shared" si="3047"/>
        <v>0.00479801248575185</v>
      </c>
      <c r="Q409" s="29">
        <f ca="1">IF(P409&lt;=('Ejercicio 3 - TIR'!$D$22-'Ejercicio 3 - TIR'!$C$22)/('Ejercicio 3 - TIR'!$E$22-'Ejercicio 3 - TIR'!$C$22),'Ejercicio 3 - TIR'!$C$22+SQRT(('Ejercicio 3 - TIR'!$E$22-'Ejercicio 3 - TIR'!$C$22)*('Ejercicio 3 - TIR'!$D$22-'Ejercicio 3 - TIR'!$C$22)*P409),'Ejercicio 3 - TIR'!$E$22-SQRT(('Ejercicio 3 - TIR'!$E$22-'Ejercicio 3 - TIR'!$C$22)*('Ejercicio 3 - TIR'!$E$22-'Ejercicio 3 - TIR'!$D$22)*(1-P409)))</f>
        <v>0.122938779078861</v>
      </c>
      <c r="R409" s="27">
        <f ca="1" t="shared" si="3047"/>
        <v>0.967750528454188</v>
      </c>
      <c r="S409" s="29">
        <f ca="1">IF(R409&lt;=('Ejercicio 3 - TIR'!$D$23-'Ejercicio 3 - TIR'!$C$23)/('Ejercicio 3 - TIR'!$E$23-'Ejercicio 3 - TIR'!$C$23),'Ejercicio 3 - TIR'!$C$23+SQRT(('Ejercicio 3 - TIR'!$E$23-'Ejercicio 3 - TIR'!$C$23)*('Ejercicio 3 - TIR'!$D$23-'Ejercicio 3 - TIR'!$C$23)*R409),'Ejercicio 3 - TIR'!$E$23-SQRT(('Ejercicio 3 - TIR'!$E$23-'Ejercicio 3 - TIR'!$C$23)*('Ejercicio 3 - TIR'!$E$23-'Ejercicio 3 - TIR'!$D$23)*(1-R409)))</f>
        <v>0.172381007364325</v>
      </c>
      <c r="T409" s="27">
        <f ca="1" t="shared" ref="T409:X409" si="3048">RAND()</f>
        <v>0.785648832443118</v>
      </c>
      <c r="U409" s="29">
        <f ca="1">IF(T409&lt;=('Ejercicio 3 - TIR'!$D$24-'Ejercicio 3 - TIR'!$C$24)/('Ejercicio 3 - TIR'!$E$24-'Ejercicio 3 - TIR'!$C$24),'Ejercicio 3 - TIR'!$C$24+SQRT(('Ejercicio 3 - TIR'!$E$24-'Ejercicio 3 - TIR'!$C$24)*('Ejercicio 3 - TIR'!$D$24-'Ejercicio 3 - TIR'!$C$24)*T409),'Ejercicio 3 - TIR'!$E$24-SQRT(('Ejercicio 3 - TIR'!$E$24-'Ejercicio 3 - TIR'!$C$24)*('Ejercicio 3 - TIR'!$E$24-'Ejercicio 3 - TIR'!$D$24)*(1-T409)))</f>
        <v>0.195501361891744</v>
      </c>
      <c r="V409" s="27">
        <f ca="1" t="shared" si="3048"/>
        <v>0.990498293833021</v>
      </c>
      <c r="W409" s="29">
        <f ca="1">IF(V409&lt;=('Ejercicio 3 - TIR'!$D$25-'Ejercicio 3 - TIR'!$C$25)/('Ejercicio 3 - TIR'!$E$25-'Ejercicio 3 - TIR'!$C$25),'Ejercicio 3 - TIR'!$C$25+SQRT(('Ejercicio 3 - TIR'!$E$25-'Ejercicio 3 - TIR'!$C$25)*('Ejercicio 3 - TIR'!$D$25-'Ejercicio 3 - TIR'!$C$25)*V409),'Ejercicio 3 - TIR'!$E$25-SQRT(('Ejercicio 3 - TIR'!$E$25-'Ejercicio 3 - TIR'!$C$25)*('Ejercicio 3 - TIR'!$E$25-'Ejercicio 3 - TIR'!$D$25)*(1-V409)))</f>
        <v>0.244233200923872</v>
      </c>
      <c r="X409" s="27">
        <f ca="1" t="shared" si="3048"/>
        <v>0.323845793145135</v>
      </c>
      <c r="Y409" s="29">
        <f ca="1">IF(X409&lt;=('Ejercicio 3 - TIR'!$D$26-'Ejercicio 3 - TIR'!$C$26)/('Ejercicio 3 - TIR'!$E$26-'Ejercicio 3 - TIR'!$C$26),'Ejercicio 3 - TIR'!$C$26+SQRT(('Ejercicio 3 - TIR'!$E$26-'Ejercicio 3 - TIR'!$C$26)*('Ejercicio 3 - TIR'!$D$26-'Ejercicio 3 - TIR'!$C$26)*X409),'Ejercicio 3 - TIR'!$E$26-SQRT(('Ejercicio 3 - TIR'!$E$26-'Ejercicio 3 - TIR'!$C$26)*('Ejercicio 3 - TIR'!$E$26-'Ejercicio 3 - TIR'!$D$26)*(1-X409)))</f>
        <v>0.219569978719841</v>
      </c>
      <c r="Z409" s="27">
        <f ca="1" t="shared" si="2860"/>
        <v>1.12293877907886</v>
      </c>
      <c r="AA409" s="27">
        <f ca="1" t="shared" si="2861"/>
        <v>1.31651209702494</v>
      </c>
      <c r="AB409" s="27">
        <f ca="1" t="shared" si="2862"/>
        <v>1.57389200494027</v>
      </c>
      <c r="AC409" s="27">
        <f ca="1" t="shared" si="2863"/>
        <v>1.95828868721533</v>
      </c>
      <c r="AD409" s="27">
        <f ca="1" t="shared" si="2864"/>
        <v>2.3882700925945</v>
      </c>
      <c r="AE409" s="26">
        <f ca="1" t="shared" si="2865"/>
        <v>4490.26656233923</v>
      </c>
      <c r="AF409" s="26">
        <f ca="1" t="shared" si="2866"/>
        <v>5264.30323568962</v>
      </c>
      <c r="AG409" s="26">
        <f ca="1" t="shared" si="2867"/>
        <v>6293.48168767806</v>
      </c>
      <c r="AH409" s="26">
        <f ca="1" t="shared" si="2868"/>
        <v>7830.55886521544</v>
      </c>
      <c r="AI409" s="26">
        <f ca="1" t="shared" si="2869"/>
        <v>9549.91450861526</v>
      </c>
      <c r="AJ409" s="28">
        <f ca="1" t="shared" si="2870"/>
        <v>41873.6198966219</v>
      </c>
      <c r="AK409" s="28">
        <f ca="1" t="shared" si="2871"/>
        <v>54304.1363197369</v>
      </c>
      <c r="AL409" s="28">
        <f ca="1" t="shared" si="2872"/>
        <v>60793.8302777231</v>
      </c>
      <c r="AM409" s="28">
        <f ca="1" t="shared" si="2873"/>
        <v>65583.0483509259</v>
      </c>
      <c r="AN409" s="28">
        <f ca="1" t="shared" si="2874"/>
        <v>90887.4814927641</v>
      </c>
      <c r="AO409" s="28">
        <f ca="1">C409/'Ejercicio 3 - TIR'!$D$7</f>
        <v>15584.5207583505</v>
      </c>
      <c r="AP409" s="28">
        <f ca="1" t="shared" si="2875"/>
        <v>26289.0991382714</v>
      </c>
      <c r="AQ409" s="28">
        <f ca="1" t="shared" si="2876"/>
        <v>38719.6155613864</v>
      </c>
      <c r="AR409" s="28">
        <f ca="1" t="shared" si="2877"/>
        <v>45209.3095193726</v>
      </c>
      <c r="AS409" s="28">
        <f ca="1" t="shared" si="2878"/>
        <v>49998.5275925754</v>
      </c>
      <c r="AT409" s="28">
        <f ca="1" t="shared" si="2879"/>
        <v>75302.9607344135</v>
      </c>
      <c r="AU409" s="28">
        <f ca="1">AP409*'Ejercicio 3 - TIR'!$D$5</f>
        <v>13144.5495691357</v>
      </c>
      <c r="AV409" s="28">
        <f ca="1">AQ409*'Ejercicio 3 - TIR'!$D$5</f>
        <v>19359.8077806932</v>
      </c>
      <c r="AW409" s="28">
        <f ca="1">AR409*'Ejercicio 3 - TIR'!$D$5</f>
        <v>22604.6547596863</v>
      </c>
      <c r="AX409" s="28">
        <f ca="1">AS409*'Ejercicio 3 - TIR'!$D$5</f>
        <v>24999.2637962877</v>
      </c>
      <c r="AY409" s="28">
        <f ca="1">AT409*'Ejercicio 3 - TIR'!$D$5</f>
        <v>37651.4803672068</v>
      </c>
      <c r="AZ409" s="28">
        <f ca="1" t="shared" ref="AZ409:BD409" si="3049">AJ409-AU409-AE409</f>
        <v>24238.803765147</v>
      </c>
      <c r="BA409" s="28">
        <f ca="1" t="shared" si="3049"/>
        <v>29680.0253033541</v>
      </c>
      <c r="BB409" s="28">
        <f ca="1" t="shared" si="3049"/>
        <v>31895.6938303587</v>
      </c>
      <c r="BC409" s="28">
        <f ca="1" t="shared" si="3049"/>
        <v>32753.2256894228</v>
      </c>
      <c r="BD409" s="28">
        <f ca="1" t="shared" si="3049"/>
        <v>43686.086616942</v>
      </c>
      <c r="BE409" s="28">
        <f ca="1" t="shared" ref="BE409:BI409" si="3050">AZ409/Z409</f>
        <v>21585.1515832679</v>
      </c>
      <c r="BF409" s="28">
        <f ca="1" t="shared" si="3050"/>
        <v>22544.4379663697</v>
      </c>
      <c r="BG409" s="28">
        <f ca="1" t="shared" si="3050"/>
        <v>20265.4907263279</v>
      </c>
      <c r="BH409" s="28">
        <f ca="1" t="shared" si="3050"/>
        <v>16725.4327225868</v>
      </c>
      <c r="BI409" s="28">
        <f ca="1" t="shared" si="3050"/>
        <v>18291.9372278717</v>
      </c>
      <c r="BJ409" s="28">
        <f ca="1" t="shared" si="2882"/>
        <v>87230.1597507556</v>
      </c>
      <c r="BK409" s="28">
        <f ca="1" t="shared" si="2883"/>
        <v>37220.0448345868</v>
      </c>
      <c r="BL409" s="28">
        <f ca="1" t="shared" si="2884"/>
        <v>124450.204585342</v>
      </c>
      <c r="BM409" s="28">
        <f ca="1">BK409*'Ejercicio 3 - TIR'!$D$5</f>
        <v>18610.0224172934</v>
      </c>
      <c r="BN409" s="28">
        <f ca="1" t="shared" si="2885"/>
        <v>105840.182168049</v>
      </c>
      <c r="BO409" s="28">
        <f ca="1" t="shared" si="2886"/>
        <v>44316.6719276165</v>
      </c>
      <c r="BP409" s="28">
        <f ca="1" t="shared" si="2887"/>
        <v>-114447.015340194</v>
      </c>
      <c r="BQ409" s="28">
        <f ca="1" t="shared" ref="BQ409:BT409" si="3051">BE409</f>
        <v>21585.1515832679</v>
      </c>
      <c r="BR409" s="28">
        <f ca="1" t="shared" si="3051"/>
        <v>22544.4379663697</v>
      </c>
      <c r="BS409" s="28">
        <f ca="1" t="shared" si="3051"/>
        <v>20265.4907263279</v>
      </c>
      <c r="BT409" s="28">
        <f ca="1" t="shared" si="3051"/>
        <v>16725.4327225868</v>
      </c>
      <c r="BU409" s="28">
        <f ca="1" t="shared" si="2889"/>
        <v>62608.6091554882</v>
      </c>
      <c r="BV409" s="30">
        <f ca="1" t="shared" si="2890"/>
        <v>6.82179422821902</v>
      </c>
    </row>
    <row r="410" ht="15" customHeight="1" spans="1:74">
      <c r="A410" s="26">
        <v>409</v>
      </c>
      <c r="B410" s="27">
        <f ca="1" t="shared" ref="B410:F410" si="3052">RAND()</f>
        <v>0.478227197501101</v>
      </c>
      <c r="C410" s="28">
        <f ca="1">IF(B410&lt;=('Ejercicio 3 - TIR'!$D$13-'Ejercicio 3 - TIR'!$C$13)/('Ejercicio 3 - TIR'!$E$13-'Ejercicio 3 - TIR'!$C$13),'Ejercicio 3 - TIR'!$C$13+SQRT(('Ejercicio 3 - TIR'!$E$13-'Ejercicio 3 - TIR'!$C$13)*('Ejercicio 3 - TIR'!$D$13-'Ejercicio 3 - TIR'!$C$13)*B410),'Ejercicio 3 - TIR'!$E$13-SQRT(('Ejercicio 3 - TIR'!$E$13-'Ejercicio 3 - TIR'!$C$13)*('Ejercicio 3 - TIR'!$E$13-'Ejercicio 3 - TIR'!$D$13)*(1-B410)))</f>
        <v>74977.4628984454</v>
      </c>
      <c r="D410" s="27">
        <f ca="1" t="shared" si="3052"/>
        <v>0.42541933467075</v>
      </c>
      <c r="E410" s="28">
        <f ca="1">IF(D410&lt;=('Ejercicio 3 - TIR'!$D$14-'Ejercicio 3 - TIR'!$C$14)/('Ejercicio 3 - TIR'!$E$14-'Ejercicio 3 - TIR'!$C$14),'Ejercicio 3 - TIR'!$C$14+SQRT(('Ejercicio 3 - TIR'!$E$14-'Ejercicio 3 - TIR'!$C$14)*('Ejercicio 3 - TIR'!$D$14-'Ejercicio 3 - TIR'!$C$14)*D410),'Ejercicio 3 - TIR'!$E$14-SQRT(('Ejercicio 3 - TIR'!$E$14-'Ejercicio 3 - TIR'!$C$14)*('Ejercicio 3 - TIR'!$E$14-'Ejercicio 3 - TIR'!$D$14)*(1-D410)))</f>
        <v>30716.2992400989</v>
      </c>
      <c r="F410" s="27">
        <f ca="1" t="shared" si="3052"/>
        <v>0.511690016581996</v>
      </c>
      <c r="G410" s="28">
        <f ca="1">IF(F410&lt;=('Ejercicio 3 - TIR'!$D$18-'Ejercicio 3 - TIR'!$C$18)/('Ejercicio 3 - TIR'!$E$18-'Ejercicio 3 - TIR'!$C$18),'Ejercicio 3 - TIR'!$C$18+SQRT(('Ejercicio 3 - TIR'!$E$18-'Ejercicio 3 - TIR'!$C$18)*('Ejercicio 3 - TIR'!$D$18-'Ejercicio 3 - TIR'!$C$18)*F410),'Ejercicio 3 - TIR'!$E$18-SQRT(('Ejercicio 3 - TIR'!$E$18-'Ejercicio 3 - TIR'!$C$18)*('Ejercicio 3 - TIR'!$E$18-'Ejercicio 3 - TIR'!$D$18)*(1-F410)))</f>
        <v>38760.9076291957</v>
      </c>
      <c r="H410" s="27">
        <f ca="1" t="shared" ref="H410:L410" si="3053">RAND()</f>
        <v>0.655150932709472</v>
      </c>
      <c r="I410" s="28">
        <f ca="1">IF(H410&lt;=('Ejercicio 3 - TIR'!$D$18-'Ejercicio 3 - TIR'!$C$18)/('Ejercicio 3 - TIR'!$E$18-'Ejercicio 3 - TIR'!$C$18),'Ejercicio 3 - TIR'!$C$18+SQRT(('Ejercicio 3 - TIR'!$E$18-'Ejercicio 3 - TIR'!$C$18)*('Ejercicio 3 - TIR'!$D$18-'Ejercicio 3 - TIR'!$C$18)*H410),'Ejercicio 3 - TIR'!$E$18-SQRT(('Ejercicio 3 - TIR'!$E$18-'Ejercicio 3 - TIR'!$C$18)*('Ejercicio 3 - TIR'!$E$18-'Ejercicio 3 - TIR'!$D$18)*(1-H410)))</f>
        <v>39913.2557672251</v>
      </c>
      <c r="J410" s="27">
        <f ca="1" t="shared" si="3053"/>
        <v>0.283880470307309</v>
      </c>
      <c r="K410" s="28">
        <f ca="1">IF(J410&lt;=('Ejercicio 3 - TIR'!$D$18-'Ejercicio 3 - TIR'!$C$18)/('Ejercicio 3 - TIR'!$E$18-'Ejercicio 3 - TIR'!$C$18),'Ejercicio 3 - TIR'!$C$18+SQRT(('Ejercicio 3 - TIR'!$E$18-'Ejercicio 3 - TIR'!$C$18)*('Ejercicio 3 - TIR'!$D$18-'Ejercicio 3 - TIR'!$C$18)*J410),'Ejercicio 3 - TIR'!$E$18-SQRT(('Ejercicio 3 - TIR'!$E$18-'Ejercicio 3 - TIR'!$C$18)*('Ejercicio 3 - TIR'!$E$18-'Ejercicio 3 - TIR'!$D$18)*(1-J410)))</f>
        <v>36525.4938928863</v>
      </c>
      <c r="L410" s="27">
        <f ca="1" t="shared" si="3053"/>
        <v>0.198108669797188</v>
      </c>
      <c r="M410" s="28">
        <f ca="1">IF(L410&lt;=('Ejercicio 3 - TIR'!$D$18-'Ejercicio 3 - TIR'!$C$18)/('Ejercicio 3 - TIR'!$E$18-'Ejercicio 3 - TIR'!$C$18),'Ejercicio 3 - TIR'!$C$18+SQRT(('Ejercicio 3 - TIR'!$E$18-'Ejercicio 3 - TIR'!$C$18)*('Ejercicio 3 - TIR'!$D$18-'Ejercicio 3 - TIR'!$C$18)*L410),'Ejercicio 3 - TIR'!$E$18-SQRT(('Ejercicio 3 - TIR'!$E$18-'Ejercicio 3 - TIR'!$C$18)*('Ejercicio 3 - TIR'!$E$18-'Ejercicio 3 - TIR'!$D$18)*(1-L410)))</f>
        <v>35451.265951096</v>
      </c>
      <c r="N410" s="27">
        <f ca="1" t="shared" ref="N410:R410" si="3054">RAND()</f>
        <v>0.0480042243769137</v>
      </c>
      <c r="O410" s="28">
        <f ca="1">IF(N410&lt;=('Ejercicio 3 - TIR'!$D$18-'Ejercicio 3 - TIR'!$C$18)/('Ejercicio 3 - TIR'!$E$18-'Ejercicio 3 - TIR'!$C$18),'Ejercicio 3 - TIR'!$C$18+SQRT(('Ejercicio 3 - TIR'!$E$18-'Ejercicio 3 - TIR'!$C$18)*('Ejercicio 3 - TIR'!$D$18-'Ejercicio 3 - TIR'!$C$18)*N410),'Ejercicio 3 - TIR'!$E$18-SQRT(('Ejercicio 3 - TIR'!$E$18-'Ejercicio 3 - TIR'!$C$18)*('Ejercicio 3 - TIR'!$E$18-'Ejercicio 3 - TIR'!$D$18)*(1-N410)))</f>
        <v>32683.3996453263</v>
      </c>
      <c r="P410" s="27">
        <f ca="1" t="shared" si="3054"/>
        <v>0.223259242408181</v>
      </c>
      <c r="Q410" s="29">
        <f ca="1">IF(P410&lt;=('Ejercicio 3 - TIR'!$D$22-'Ejercicio 3 - TIR'!$C$22)/('Ejercicio 3 - TIR'!$E$22-'Ejercicio 3 - TIR'!$C$22),'Ejercicio 3 - TIR'!$C$22+SQRT(('Ejercicio 3 - TIR'!$E$22-'Ejercicio 3 - TIR'!$C$22)*('Ejercicio 3 - TIR'!$D$22-'Ejercicio 3 - TIR'!$C$22)*P410),'Ejercicio 3 - TIR'!$E$22-SQRT(('Ejercicio 3 - TIR'!$E$22-'Ejercicio 3 - TIR'!$C$22)*('Ejercicio 3 - TIR'!$E$22-'Ejercicio 3 - TIR'!$D$22)*(1-P410)))</f>
        <v>0.140046611592355</v>
      </c>
      <c r="R410" s="27">
        <f ca="1" t="shared" si="3054"/>
        <v>0.497586926182372</v>
      </c>
      <c r="S410" s="29">
        <f ca="1">IF(R410&lt;=('Ejercicio 3 - TIR'!$D$23-'Ejercicio 3 - TIR'!$C$23)/('Ejercicio 3 - TIR'!$E$23-'Ejercicio 3 - TIR'!$C$23),'Ejercicio 3 - TIR'!$C$23+SQRT(('Ejercicio 3 - TIR'!$E$23-'Ejercicio 3 - TIR'!$C$23)*('Ejercicio 3 - TIR'!$D$23-'Ejercicio 3 - TIR'!$C$23)*R410),'Ejercicio 3 - TIR'!$E$23-SQRT(('Ejercicio 3 - TIR'!$E$23-'Ejercicio 3 - TIR'!$C$23)*('Ejercicio 3 - TIR'!$E$23-'Ejercicio 3 - TIR'!$D$23)*(1-R410)))</f>
        <v>0.149927520230187</v>
      </c>
      <c r="T410" s="27">
        <f ca="1" t="shared" ref="T410:X410" si="3055">RAND()</f>
        <v>0.794833243575207</v>
      </c>
      <c r="U410" s="29">
        <f ca="1">IF(T410&lt;=('Ejercicio 3 - TIR'!$D$24-'Ejercicio 3 - TIR'!$C$24)/('Ejercicio 3 - TIR'!$E$24-'Ejercicio 3 - TIR'!$C$24),'Ejercicio 3 - TIR'!$C$24+SQRT(('Ejercicio 3 - TIR'!$E$24-'Ejercicio 3 - TIR'!$C$24)*('Ejercicio 3 - TIR'!$D$24-'Ejercicio 3 - TIR'!$C$24)*T410),'Ejercicio 3 - TIR'!$E$24-SQRT(('Ejercicio 3 - TIR'!$E$24-'Ejercicio 3 - TIR'!$C$24)*('Ejercicio 3 - TIR'!$E$24-'Ejercicio 3 - TIR'!$D$24)*(1-T410)))</f>
        <v>0.196031960489239</v>
      </c>
      <c r="V410" s="27">
        <f ca="1" t="shared" si="3055"/>
        <v>0.879429977337928</v>
      </c>
      <c r="W410" s="29">
        <f ca="1">IF(V410&lt;=('Ejercicio 3 - TIR'!$D$25-'Ejercicio 3 - TIR'!$C$25)/('Ejercicio 3 - TIR'!$E$25-'Ejercicio 3 - TIR'!$C$25),'Ejercicio 3 - TIR'!$C$25+SQRT(('Ejercicio 3 - TIR'!$E$25-'Ejercicio 3 - TIR'!$C$25)*('Ejercicio 3 - TIR'!$D$25-'Ejercicio 3 - TIR'!$C$25)*V410),'Ejercicio 3 - TIR'!$E$25-SQRT(('Ejercicio 3 - TIR'!$E$25-'Ejercicio 3 - TIR'!$C$25)*('Ejercicio 3 - TIR'!$E$25-'Ejercicio 3 - TIR'!$D$25)*(1-V410)))</f>
        <v>0.229457481183719</v>
      </c>
      <c r="X410" s="27">
        <f ca="1" t="shared" si="3055"/>
        <v>0.730147907132511</v>
      </c>
      <c r="Y410" s="29">
        <f ca="1">IF(X410&lt;=('Ejercicio 3 - TIR'!$D$26-'Ejercicio 3 - TIR'!$C$26)/('Ejercicio 3 - TIR'!$E$26-'Ejercicio 3 - TIR'!$C$26),'Ejercicio 3 - TIR'!$C$26+SQRT(('Ejercicio 3 - TIR'!$E$26-'Ejercicio 3 - TIR'!$C$26)*('Ejercicio 3 - TIR'!$D$26-'Ejercicio 3 - TIR'!$C$26)*X410),'Ejercicio 3 - TIR'!$E$26-SQRT(('Ejercicio 3 - TIR'!$E$26-'Ejercicio 3 - TIR'!$C$26)*('Ejercicio 3 - TIR'!$E$26-'Ejercicio 3 - TIR'!$D$26)*(1-X410)))</f>
        <v>0.241826693862275</v>
      </c>
      <c r="Z410" s="27">
        <f ca="1" t="shared" si="2860"/>
        <v>1.14004661159235</v>
      </c>
      <c r="AA410" s="27">
        <f ca="1" t="shared" si="2861"/>
        <v>1.31097097301522</v>
      </c>
      <c r="AB410" s="27">
        <f ca="1" t="shared" si="2862"/>
        <v>1.56796318299988</v>
      </c>
      <c r="AC410" s="27">
        <f ca="1" t="shared" si="2863"/>
        <v>1.92774406555984</v>
      </c>
      <c r="AD410" s="27">
        <f ca="1" t="shared" si="2864"/>
        <v>2.3939240395468</v>
      </c>
      <c r="AE410" s="26">
        <f ca="1" t="shared" si="2865"/>
        <v>4301.71362923267</v>
      </c>
      <c r="AF410" s="26">
        <f ca="1" t="shared" si="2866"/>
        <v>4946.65888640393</v>
      </c>
      <c r="AG410" s="26">
        <f ca="1" t="shared" si="2867"/>
        <v>5916.3621257772</v>
      </c>
      <c r="AH410" s="26">
        <f ca="1" t="shared" si="2868"/>
        <v>7273.91567692879</v>
      </c>
      <c r="AI410" s="26">
        <f ca="1" t="shared" si="2869"/>
        <v>9032.94265651346</v>
      </c>
      <c r="AJ410" s="28">
        <f ca="1" t="shared" si="2870"/>
        <v>44189.2414049088</v>
      </c>
      <c r="AK410" s="28">
        <f ca="1" t="shared" si="2871"/>
        <v>52325.1197493645</v>
      </c>
      <c r="AL410" s="28">
        <f ca="1" t="shared" si="2872"/>
        <v>57270.6296649328</v>
      </c>
      <c r="AM410" s="28">
        <f ca="1" t="shared" si="2873"/>
        <v>68340.967553809</v>
      </c>
      <c r="AN410" s="28">
        <f ca="1" t="shared" si="2874"/>
        <v>78241.5761050619</v>
      </c>
      <c r="AO410" s="28">
        <f ca="1">C410/'Ejercicio 3 - TIR'!$D$7</f>
        <v>14995.4925796891</v>
      </c>
      <c r="AP410" s="28">
        <f ca="1" t="shared" si="2875"/>
        <v>29193.7488252197</v>
      </c>
      <c r="AQ410" s="28">
        <f ca="1" t="shared" si="2876"/>
        <v>37329.6271696755</v>
      </c>
      <c r="AR410" s="28">
        <f ca="1" t="shared" si="2877"/>
        <v>42275.1370852437</v>
      </c>
      <c r="AS410" s="28">
        <f ca="1" t="shared" si="2878"/>
        <v>53345.4749741199</v>
      </c>
      <c r="AT410" s="28">
        <f ca="1" t="shared" si="2879"/>
        <v>63246.0835253728</v>
      </c>
      <c r="AU410" s="28">
        <f ca="1">AP410*'Ejercicio 3 - TIR'!$D$5</f>
        <v>14596.8744126099</v>
      </c>
      <c r="AV410" s="28">
        <f ca="1">AQ410*'Ejercicio 3 - TIR'!$D$5</f>
        <v>18664.8135848377</v>
      </c>
      <c r="AW410" s="28">
        <f ca="1">AR410*'Ejercicio 3 - TIR'!$D$5</f>
        <v>21137.5685426219</v>
      </c>
      <c r="AX410" s="28">
        <f ca="1">AS410*'Ejercicio 3 - TIR'!$D$5</f>
        <v>26672.73748706</v>
      </c>
      <c r="AY410" s="28">
        <f ca="1">AT410*'Ejercicio 3 - TIR'!$D$5</f>
        <v>31623.0417626864</v>
      </c>
      <c r="AZ410" s="28">
        <f ca="1" t="shared" ref="AZ410:BD410" si="3056">AJ410-AU410-AE410</f>
        <v>25290.6533630663</v>
      </c>
      <c r="BA410" s="28">
        <f ca="1" t="shared" si="3056"/>
        <v>28713.6472781229</v>
      </c>
      <c r="BB410" s="28">
        <f ca="1" t="shared" si="3056"/>
        <v>30216.6989965337</v>
      </c>
      <c r="BC410" s="28">
        <f ca="1" t="shared" si="3056"/>
        <v>34394.3143898202</v>
      </c>
      <c r="BD410" s="28">
        <f ca="1" t="shared" si="3056"/>
        <v>37585.591685862</v>
      </c>
      <c r="BE410" s="28">
        <f ca="1" t="shared" ref="BE410:BI410" si="3057">AZ410/Z410</f>
        <v>22183.8766116253</v>
      </c>
      <c r="BF410" s="28">
        <f ca="1" t="shared" si="3057"/>
        <v>21902.5805064789</v>
      </c>
      <c r="BG410" s="28">
        <f ca="1" t="shared" si="3057"/>
        <v>19271.3064465723</v>
      </c>
      <c r="BH410" s="28">
        <f ca="1" t="shared" si="3057"/>
        <v>17841.743104955</v>
      </c>
      <c r="BI410" s="28">
        <f ca="1" t="shared" si="3057"/>
        <v>15700.4111512984</v>
      </c>
      <c r="BJ410" s="28">
        <f ca="1" t="shared" si="2882"/>
        <v>73532.487156786</v>
      </c>
      <c r="BK410" s="28">
        <f ca="1" t="shared" si="2883"/>
        <v>35898.0701713634</v>
      </c>
      <c r="BL410" s="28">
        <f ca="1" t="shared" si="2884"/>
        <v>109430.557328149</v>
      </c>
      <c r="BM410" s="28">
        <f ca="1">BK410*'Ejercicio 3 - TIR'!$D$5</f>
        <v>17949.0350856817</v>
      </c>
      <c r="BN410" s="28">
        <f ca="1" t="shared" si="2885"/>
        <v>91481.5222424677</v>
      </c>
      <c r="BO410" s="28">
        <f ca="1" t="shared" si="2886"/>
        <v>38214.0455299435</v>
      </c>
      <c r="BP410" s="28">
        <f ca="1" t="shared" si="2887"/>
        <v>-105693.762138544</v>
      </c>
      <c r="BQ410" s="28">
        <f ca="1" t="shared" ref="BQ410:BT410" si="3058">BE410</f>
        <v>22183.8766116253</v>
      </c>
      <c r="BR410" s="28">
        <f ca="1" t="shared" si="3058"/>
        <v>21902.5805064789</v>
      </c>
      <c r="BS410" s="28">
        <f ca="1" t="shared" si="3058"/>
        <v>19271.3064465723</v>
      </c>
      <c r="BT410" s="28">
        <f ca="1" t="shared" si="3058"/>
        <v>17841.743104955</v>
      </c>
      <c r="BU410" s="28">
        <f ca="1" t="shared" si="2889"/>
        <v>53914.4566812419</v>
      </c>
      <c r="BV410" s="30">
        <f ca="1" t="shared" si="2890"/>
        <v>7.60036320663813</v>
      </c>
    </row>
    <row r="411" ht="15" customHeight="1" spans="1:74">
      <c r="A411" s="26">
        <v>410</v>
      </c>
      <c r="B411" s="27">
        <f ca="1" t="shared" ref="B411:F411" si="3059">RAND()</f>
        <v>0.17685745899937</v>
      </c>
      <c r="C411" s="28">
        <f ca="1">IF(B411&lt;=('Ejercicio 3 - TIR'!$D$13-'Ejercicio 3 - TIR'!$C$13)/('Ejercicio 3 - TIR'!$E$13-'Ejercicio 3 - TIR'!$C$13),'Ejercicio 3 - TIR'!$C$13+SQRT(('Ejercicio 3 - TIR'!$E$13-'Ejercicio 3 - TIR'!$C$13)*('Ejercicio 3 - TIR'!$D$13-'Ejercicio 3 - TIR'!$C$13)*B411),'Ejercicio 3 - TIR'!$E$13-SQRT(('Ejercicio 3 - TIR'!$E$13-'Ejercicio 3 - TIR'!$C$13)*('Ejercicio 3 - TIR'!$E$13-'Ejercicio 3 - TIR'!$D$13)*(1-B411)))</f>
        <v>68410.8848285866</v>
      </c>
      <c r="D411" s="27">
        <f ca="1" t="shared" si="3059"/>
        <v>0.188536085510788</v>
      </c>
      <c r="E411" s="28">
        <f ca="1">IF(D411&lt;=('Ejercicio 3 - TIR'!$D$14-'Ejercicio 3 - TIR'!$C$14)/('Ejercicio 3 - TIR'!$E$14-'Ejercicio 3 - TIR'!$C$14),'Ejercicio 3 - TIR'!$C$14+SQRT(('Ejercicio 3 - TIR'!$E$14-'Ejercicio 3 - TIR'!$C$14)*('Ejercicio 3 - TIR'!$D$14-'Ejercicio 3 - TIR'!$C$14)*D411),'Ejercicio 3 - TIR'!$E$14-SQRT(('Ejercicio 3 - TIR'!$E$14-'Ejercicio 3 - TIR'!$C$14)*('Ejercicio 3 - TIR'!$E$14-'Ejercicio 3 - TIR'!$D$14)*(1-D411)))</f>
        <v>28760.3465815413</v>
      </c>
      <c r="F411" s="27">
        <f ca="1" t="shared" si="3059"/>
        <v>0.266293771661851</v>
      </c>
      <c r="G411" s="28">
        <f ca="1">IF(F411&lt;=('Ejercicio 3 - TIR'!$D$18-'Ejercicio 3 - TIR'!$C$18)/('Ejercicio 3 - TIR'!$E$18-'Ejercicio 3 - TIR'!$C$18),'Ejercicio 3 - TIR'!$C$18+SQRT(('Ejercicio 3 - TIR'!$E$18-'Ejercicio 3 - TIR'!$C$18)*('Ejercicio 3 - TIR'!$D$18-'Ejercicio 3 - TIR'!$C$18)*F411),'Ejercicio 3 - TIR'!$E$18-SQRT(('Ejercicio 3 - TIR'!$E$18-'Ejercicio 3 - TIR'!$C$18)*('Ejercicio 3 - TIR'!$E$18-'Ejercicio 3 - TIR'!$D$18)*(1-F411)))</f>
        <v>36320.1317825879</v>
      </c>
      <c r="H411" s="27">
        <f ca="1" t="shared" ref="H411:L411" si="3060">RAND()</f>
        <v>0.232426483003576</v>
      </c>
      <c r="I411" s="28">
        <f ca="1">IF(H411&lt;=('Ejercicio 3 - TIR'!$D$18-'Ejercicio 3 - TIR'!$C$18)/('Ejercicio 3 - TIR'!$E$18-'Ejercicio 3 - TIR'!$C$18),'Ejercicio 3 - TIR'!$C$18+SQRT(('Ejercicio 3 - TIR'!$E$18-'Ejercicio 3 - TIR'!$C$18)*('Ejercicio 3 - TIR'!$D$18-'Ejercicio 3 - TIR'!$C$18)*H411),'Ejercicio 3 - TIR'!$E$18-SQRT(('Ejercicio 3 - TIR'!$E$18-'Ejercicio 3 - TIR'!$C$18)*('Ejercicio 3 - TIR'!$E$18-'Ejercicio 3 - TIR'!$D$18)*(1-H411)))</f>
        <v>35904.5721649021</v>
      </c>
      <c r="J411" s="27">
        <f ca="1" t="shared" si="3060"/>
        <v>0.507434442762363</v>
      </c>
      <c r="K411" s="28">
        <f ca="1">IF(J411&lt;=('Ejercicio 3 - TIR'!$D$18-'Ejercicio 3 - TIR'!$C$18)/('Ejercicio 3 - TIR'!$E$18-'Ejercicio 3 - TIR'!$C$18),'Ejercicio 3 - TIR'!$C$18+SQRT(('Ejercicio 3 - TIR'!$E$18-'Ejercicio 3 - TIR'!$C$18)*('Ejercicio 3 - TIR'!$D$18-'Ejercicio 3 - TIR'!$C$18)*J411),'Ejercicio 3 - TIR'!$E$18-SQRT(('Ejercicio 3 - TIR'!$E$18-'Ejercicio 3 - TIR'!$C$18)*('Ejercicio 3 - TIR'!$E$18-'Ejercicio 3 - TIR'!$D$18)*(1-J411)))</f>
        <v>38724.4006335309</v>
      </c>
      <c r="L411" s="27">
        <f ca="1" t="shared" si="3060"/>
        <v>0.395407897872734</v>
      </c>
      <c r="M411" s="28">
        <f ca="1">IF(L411&lt;=('Ejercicio 3 - TIR'!$D$18-'Ejercicio 3 - TIR'!$C$18)/('Ejercicio 3 - TIR'!$E$18-'Ejercicio 3 - TIR'!$C$18),'Ejercicio 3 - TIR'!$C$18+SQRT(('Ejercicio 3 - TIR'!$E$18-'Ejercicio 3 - TIR'!$C$18)*('Ejercicio 3 - TIR'!$D$18-'Ejercicio 3 - TIR'!$C$18)*L411),'Ejercicio 3 - TIR'!$E$18-SQRT(('Ejercicio 3 - TIR'!$E$18-'Ejercicio 3 - TIR'!$C$18)*('Ejercicio 3 - TIR'!$E$18-'Ejercicio 3 - TIR'!$D$18)*(1-L411)))</f>
        <v>37701.3755057723</v>
      </c>
      <c r="N411" s="27">
        <f ca="1" t="shared" ref="N411:R411" si="3061">RAND()</f>
        <v>0.448748416519297</v>
      </c>
      <c r="O411" s="28">
        <f ca="1">IF(N411&lt;=('Ejercicio 3 - TIR'!$D$18-'Ejercicio 3 - TIR'!$C$18)/('Ejercicio 3 - TIR'!$E$18-'Ejercicio 3 - TIR'!$C$18),'Ejercicio 3 - TIR'!$C$18+SQRT(('Ejercicio 3 - TIR'!$E$18-'Ejercicio 3 - TIR'!$C$18)*('Ejercicio 3 - TIR'!$D$18-'Ejercicio 3 - TIR'!$C$18)*N411),'Ejercicio 3 - TIR'!$E$18-SQRT(('Ejercicio 3 - TIR'!$E$18-'Ejercicio 3 - TIR'!$C$18)*('Ejercicio 3 - TIR'!$E$18-'Ejercicio 3 - TIR'!$D$18)*(1-N411)))</f>
        <v>38204.4050654447</v>
      </c>
      <c r="P411" s="27">
        <f ca="1" t="shared" si="3061"/>
        <v>0.356054107405965</v>
      </c>
      <c r="Q411" s="29">
        <f ca="1">IF(P411&lt;=('Ejercicio 3 - TIR'!$D$22-'Ejercicio 3 - TIR'!$C$22)/('Ejercicio 3 - TIR'!$E$22-'Ejercicio 3 - TIR'!$C$22),'Ejercicio 3 - TIR'!$C$22+SQRT(('Ejercicio 3 - TIR'!$E$22-'Ejercicio 3 - TIR'!$C$22)*('Ejercicio 3 - TIR'!$D$22-'Ejercicio 3 - TIR'!$C$22)*P411),'Ejercicio 3 - TIR'!$E$22-SQRT(('Ejercicio 3 - TIR'!$E$22-'Ejercicio 3 - TIR'!$C$22)*('Ejercicio 3 - TIR'!$E$22-'Ejercicio 3 - TIR'!$D$22)*(1-P411)))</f>
        <v>0.14531595136136</v>
      </c>
      <c r="R411" s="27">
        <f ca="1" t="shared" si="3061"/>
        <v>0.653958143377129</v>
      </c>
      <c r="S411" s="29">
        <f ca="1">IF(R411&lt;=('Ejercicio 3 - TIR'!$D$23-'Ejercicio 3 - TIR'!$C$23)/('Ejercicio 3 - TIR'!$E$23-'Ejercicio 3 - TIR'!$C$23),'Ejercicio 3 - TIR'!$C$23+SQRT(('Ejercicio 3 - TIR'!$E$23-'Ejercicio 3 - TIR'!$C$23)*('Ejercicio 3 - TIR'!$D$23-'Ejercicio 3 - TIR'!$C$23)*R411),'Ejercicio 3 - TIR'!$E$23-SQRT(('Ejercicio 3 - TIR'!$E$23-'Ejercicio 3 - TIR'!$C$23)*('Ejercicio 3 - TIR'!$E$23-'Ejercicio 3 - TIR'!$D$23)*(1-R411)))</f>
        <v>0.155042529336466</v>
      </c>
      <c r="T411" s="27">
        <f ca="1" t="shared" ref="T411:X411" si="3062">RAND()</f>
        <v>0.694873049155923</v>
      </c>
      <c r="U411" s="29">
        <f ca="1">IF(T411&lt;=('Ejercicio 3 - TIR'!$D$24-'Ejercicio 3 - TIR'!$C$24)/('Ejercicio 3 - TIR'!$E$24-'Ejercicio 3 - TIR'!$C$24),'Ejercicio 3 - TIR'!$C$24+SQRT(('Ejercicio 3 - TIR'!$E$24-'Ejercicio 3 - TIR'!$C$24)*('Ejercicio 3 - TIR'!$D$24-'Ejercicio 3 - TIR'!$C$24)*T411),'Ejercicio 3 - TIR'!$E$24-SQRT(('Ejercicio 3 - TIR'!$E$24-'Ejercicio 3 - TIR'!$C$24)*('Ejercicio 3 - TIR'!$E$24-'Ejercicio 3 - TIR'!$D$24)*(1-T411)))</f>
        <v>0.190770640404494</v>
      </c>
      <c r="V411" s="27">
        <f ca="1" t="shared" si="3062"/>
        <v>0.830064085063072</v>
      </c>
      <c r="W411" s="29">
        <f ca="1">IF(V411&lt;=('Ejercicio 3 - TIR'!$D$25-'Ejercicio 3 - TIR'!$C$25)/('Ejercicio 3 - TIR'!$E$25-'Ejercicio 3 - TIR'!$C$25),'Ejercicio 3 - TIR'!$C$25+SQRT(('Ejercicio 3 - TIR'!$E$25-'Ejercicio 3 - TIR'!$C$25)*('Ejercicio 3 - TIR'!$D$25-'Ejercicio 3 - TIR'!$C$25)*V411),'Ejercicio 3 - TIR'!$E$25-SQRT(('Ejercicio 3 - TIR'!$E$25-'Ejercicio 3 - TIR'!$C$25)*('Ejercicio 3 - TIR'!$E$25-'Ejercicio 3 - TIR'!$D$25)*(1-V411)))</f>
        <v>0.225611976253102</v>
      </c>
      <c r="X411" s="27">
        <f ca="1" t="shared" si="3062"/>
        <v>0.85967453942739</v>
      </c>
      <c r="Y411" s="29">
        <f ca="1">IF(X411&lt;=('Ejercicio 3 - TIR'!$D$26-'Ejercicio 3 - TIR'!$C$26)/('Ejercicio 3 - TIR'!$E$26-'Ejercicio 3 - TIR'!$C$26),'Ejercicio 3 - TIR'!$C$26+SQRT(('Ejercicio 3 - TIR'!$E$26-'Ejercicio 3 - TIR'!$C$26)*('Ejercicio 3 - TIR'!$D$26-'Ejercicio 3 - TIR'!$C$26)*X411),'Ejercicio 3 - TIR'!$E$26-SQRT(('Ejercicio 3 - TIR'!$E$26-'Ejercicio 3 - TIR'!$C$26)*('Ejercicio 3 - TIR'!$E$26-'Ejercicio 3 - TIR'!$D$26)*(1-X411)))</f>
        <v>0.252472604789191</v>
      </c>
      <c r="Z411" s="27">
        <f ca="1" t="shared" si="2860"/>
        <v>1.14531595136136</v>
      </c>
      <c r="AA411" s="27">
        <f ca="1" t="shared" si="2861"/>
        <v>1.32288863334983</v>
      </c>
      <c r="AB411" s="27">
        <f ca="1" t="shared" si="2862"/>
        <v>1.5752569451178</v>
      </c>
      <c r="AC411" s="27">
        <f ca="1" t="shared" si="2863"/>
        <v>1.93065377761225</v>
      </c>
      <c r="AD411" s="27">
        <f ca="1" t="shared" si="2864"/>
        <v>2.4180909657921</v>
      </c>
      <c r="AE411" s="26">
        <f ca="1" t="shared" si="2865"/>
        <v>4179.3371249791</v>
      </c>
      <c r="AF411" s="26">
        <f ca="1" t="shared" si="2866"/>
        <v>4827.31212378566</v>
      </c>
      <c r="AG411" s="26">
        <f ca="1" t="shared" si="2867"/>
        <v>5748.22154907262</v>
      </c>
      <c r="AH411" s="26">
        <f ca="1" t="shared" si="2868"/>
        <v>7045.08917269957</v>
      </c>
      <c r="AI411" s="26">
        <f ca="1" t="shared" si="2869"/>
        <v>8823.78118710315</v>
      </c>
      <c r="AJ411" s="28">
        <f ca="1" t="shared" si="2870"/>
        <v>41598.0262861446</v>
      </c>
      <c r="AK411" s="28">
        <f ca="1" t="shared" si="2871"/>
        <v>47497.7504022375</v>
      </c>
      <c r="AL411" s="28">
        <f ca="1" t="shared" si="2872"/>
        <v>61000.8810434936</v>
      </c>
      <c r="AM411" s="28">
        <f ca="1" t="shared" si="2873"/>
        <v>72788.3030413973</v>
      </c>
      <c r="AN411" s="28">
        <f ca="1" t="shared" si="2874"/>
        <v>92381.7267422139</v>
      </c>
      <c r="AO411" s="28">
        <f ca="1">C411/'Ejercicio 3 - TIR'!$D$7</f>
        <v>13682.1769657173</v>
      </c>
      <c r="AP411" s="28">
        <f ca="1" t="shared" si="2875"/>
        <v>27915.8493204273</v>
      </c>
      <c r="AQ411" s="28">
        <f ca="1" t="shared" si="2876"/>
        <v>33815.5734365202</v>
      </c>
      <c r="AR411" s="28">
        <f ca="1" t="shared" si="2877"/>
        <v>47318.7040777763</v>
      </c>
      <c r="AS411" s="28">
        <f ca="1" t="shared" si="2878"/>
        <v>59106.1260756799</v>
      </c>
      <c r="AT411" s="28">
        <f ca="1" t="shared" si="2879"/>
        <v>78699.5497764966</v>
      </c>
      <c r="AU411" s="28">
        <f ca="1">AP411*'Ejercicio 3 - TIR'!$D$5</f>
        <v>13957.9246602136</v>
      </c>
      <c r="AV411" s="28">
        <f ca="1">AQ411*'Ejercicio 3 - TIR'!$D$5</f>
        <v>16907.7867182601</v>
      </c>
      <c r="AW411" s="28">
        <f ca="1">AR411*'Ejercicio 3 - TIR'!$D$5</f>
        <v>23659.3520388881</v>
      </c>
      <c r="AX411" s="28">
        <f ca="1">AS411*'Ejercicio 3 - TIR'!$D$5</f>
        <v>29553.06303784</v>
      </c>
      <c r="AY411" s="28">
        <f ca="1">AT411*'Ejercicio 3 - TIR'!$D$5</f>
        <v>39349.7748882483</v>
      </c>
      <c r="AZ411" s="28">
        <f ca="1" t="shared" ref="AZ411:BD411" si="3063">AJ411-AU411-AE411</f>
        <v>23460.7645009519</v>
      </c>
      <c r="BA411" s="28">
        <f ca="1" t="shared" si="3063"/>
        <v>25762.6515601917</v>
      </c>
      <c r="BB411" s="28">
        <f ca="1" t="shared" si="3063"/>
        <v>31593.3074555328</v>
      </c>
      <c r="BC411" s="28">
        <f ca="1" t="shared" si="3063"/>
        <v>36190.1508308577</v>
      </c>
      <c r="BD411" s="28">
        <f ca="1" t="shared" si="3063"/>
        <v>44208.1706668625</v>
      </c>
      <c r="BE411" s="28">
        <f ca="1" t="shared" ref="BE411:BI411" si="3064">AZ411/Z411</f>
        <v>20484.0982726781</v>
      </c>
      <c r="BF411" s="28">
        <f ca="1" t="shared" si="3064"/>
        <v>19474.542989273</v>
      </c>
      <c r="BG411" s="28">
        <f ca="1" t="shared" si="3064"/>
        <v>20055.9709026836</v>
      </c>
      <c r="BH411" s="28">
        <f ca="1" t="shared" si="3064"/>
        <v>18745.0237067447</v>
      </c>
      <c r="BI411" s="28">
        <f ca="1" t="shared" si="3064"/>
        <v>18282.2612102936</v>
      </c>
      <c r="BJ411" s="28">
        <f ca="1" t="shared" si="2882"/>
        <v>69545.1342418748</v>
      </c>
      <c r="BK411" s="28">
        <f ca="1" t="shared" si="2883"/>
        <v>33084.7485131699</v>
      </c>
      <c r="BL411" s="28">
        <f ca="1" t="shared" si="2884"/>
        <v>102629.882755045</v>
      </c>
      <c r="BM411" s="28">
        <f ca="1">BK411*'Ejercicio 3 - TIR'!$D$5</f>
        <v>16542.3742565849</v>
      </c>
      <c r="BN411" s="28">
        <f ca="1" t="shared" si="2885"/>
        <v>86087.5084984597</v>
      </c>
      <c r="BO411" s="28">
        <f ca="1" t="shared" si="2886"/>
        <v>35601.4350643999</v>
      </c>
      <c r="BP411" s="28">
        <f ca="1" t="shared" si="2887"/>
        <v>-97171.2314101278</v>
      </c>
      <c r="BQ411" s="28">
        <f ca="1" t="shared" ref="BQ411:BT411" si="3065">BE411</f>
        <v>20484.0982726781</v>
      </c>
      <c r="BR411" s="28">
        <f ca="1" t="shared" si="3065"/>
        <v>19474.542989273</v>
      </c>
      <c r="BS411" s="28">
        <f ca="1" t="shared" si="3065"/>
        <v>20055.9709026836</v>
      </c>
      <c r="BT411" s="28">
        <f ca="1" t="shared" si="3065"/>
        <v>18745.0237067447</v>
      </c>
      <c r="BU411" s="28">
        <f ca="1" t="shared" si="2889"/>
        <v>53883.6962746936</v>
      </c>
      <c r="BV411" s="30">
        <f ca="1" t="shared" si="2890"/>
        <v>9.60979397693291</v>
      </c>
    </row>
    <row r="412" ht="15" customHeight="1" spans="1:74">
      <c r="A412" s="26">
        <v>411</v>
      </c>
      <c r="B412" s="27">
        <f ca="1" t="shared" ref="B412:F412" si="3066">RAND()</f>
        <v>0.512176746834664</v>
      </c>
      <c r="C412" s="28">
        <f ca="1">IF(B412&lt;=('Ejercicio 3 - TIR'!$D$13-'Ejercicio 3 - TIR'!$C$13)/('Ejercicio 3 - TIR'!$E$13-'Ejercicio 3 - TIR'!$C$13),'Ejercicio 3 - TIR'!$C$13+SQRT(('Ejercicio 3 - TIR'!$E$13-'Ejercicio 3 - TIR'!$C$13)*('Ejercicio 3 - TIR'!$D$13-'Ejercicio 3 - TIR'!$C$13)*B412),'Ejercicio 3 - TIR'!$E$13-SQRT(('Ejercicio 3 - TIR'!$E$13-'Ejercicio 3 - TIR'!$C$13)*('Ejercicio 3 - TIR'!$E$13-'Ejercicio 3 - TIR'!$D$13)*(1-B412)))</f>
        <v>75805.2091598542</v>
      </c>
      <c r="D412" s="27">
        <f ca="1" t="shared" si="3066"/>
        <v>0.0266189578382736</v>
      </c>
      <c r="E412" s="28">
        <f ca="1">IF(D412&lt;=('Ejercicio 3 - TIR'!$D$14-'Ejercicio 3 - TIR'!$C$14)/('Ejercicio 3 - TIR'!$E$14-'Ejercicio 3 - TIR'!$C$14),'Ejercicio 3 - TIR'!$C$14+SQRT(('Ejercicio 3 - TIR'!$E$14-'Ejercicio 3 - TIR'!$C$14)*('Ejercicio 3 - TIR'!$D$14-'Ejercicio 3 - TIR'!$C$14)*D412),'Ejercicio 3 - TIR'!$E$14-SQRT(('Ejercicio 3 - TIR'!$E$14-'Ejercicio 3 - TIR'!$C$14)*('Ejercicio 3 - TIR'!$E$14-'Ejercicio 3 - TIR'!$D$14)*(1-D412)))</f>
        <v>26412.9479246846</v>
      </c>
      <c r="F412" s="27">
        <f ca="1" t="shared" si="3066"/>
        <v>0.00356734699406736</v>
      </c>
      <c r="G412" s="28">
        <f ca="1">IF(F412&lt;=('Ejercicio 3 - TIR'!$D$18-'Ejercicio 3 - TIR'!$C$18)/('Ejercicio 3 - TIR'!$E$18-'Ejercicio 3 - TIR'!$C$18),'Ejercicio 3 - TIR'!$C$18+SQRT(('Ejercicio 3 - TIR'!$E$18-'Ejercicio 3 - TIR'!$C$18)*('Ejercicio 3 - TIR'!$D$18-'Ejercicio 3 - TIR'!$C$18)*F412),'Ejercicio 3 - TIR'!$E$18-SQRT(('Ejercicio 3 - TIR'!$E$18-'Ejercicio 3 - TIR'!$C$18)*('Ejercicio 3 - TIR'!$E$18-'Ejercicio 3 - TIR'!$D$18)*(1-F412)))</f>
        <v>30731.5066979257</v>
      </c>
      <c r="H412" s="27">
        <f ca="1" t="shared" ref="H412:L412" si="3067">RAND()</f>
        <v>0.300545433426496</v>
      </c>
      <c r="I412" s="28">
        <f ca="1">IF(H412&lt;=('Ejercicio 3 - TIR'!$D$18-'Ejercicio 3 - TIR'!$C$18)/('Ejercicio 3 - TIR'!$E$18-'Ejercicio 3 - TIR'!$C$18),'Ejercicio 3 - TIR'!$C$18+SQRT(('Ejercicio 3 - TIR'!$E$18-'Ejercicio 3 - TIR'!$C$18)*('Ejercicio 3 - TIR'!$D$18-'Ejercicio 3 - TIR'!$C$18)*H412),'Ejercicio 3 - TIR'!$E$18-SQRT(('Ejercicio 3 - TIR'!$E$18-'Ejercicio 3 - TIR'!$C$18)*('Ejercicio 3 - TIR'!$E$18-'Ejercicio 3 - TIR'!$D$18)*(1-H412)))</f>
        <v>36714.29929434</v>
      </c>
      <c r="J412" s="27">
        <f ca="1" t="shared" si="3067"/>
        <v>0.289008881287378</v>
      </c>
      <c r="K412" s="28">
        <f ca="1">IF(J412&lt;=('Ejercicio 3 - TIR'!$D$18-'Ejercicio 3 - TIR'!$C$18)/('Ejercicio 3 - TIR'!$E$18-'Ejercicio 3 - TIR'!$C$18),'Ejercicio 3 - TIR'!$C$18+SQRT(('Ejercicio 3 - TIR'!$E$18-'Ejercicio 3 - TIR'!$C$18)*('Ejercicio 3 - TIR'!$D$18-'Ejercicio 3 - TIR'!$C$18)*J412),'Ejercicio 3 - TIR'!$E$18-SQRT(('Ejercicio 3 - TIR'!$E$18-'Ejercicio 3 - TIR'!$C$18)*('Ejercicio 3 - TIR'!$E$18-'Ejercicio 3 - TIR'!$D$18)*(1-J412)))</f>
        <v>36584.1728556522</v>
      </c>
      <c r="L412" s="27">
        <f ca="1" t="shared" si="3067"/>
        <v>0.9816949697556</v>
      </c>
      <c r="M412" s="28">
        <f ca="1">IF(L412&lt;=('Ejercicio 3 - TIR'!$D$18-'Ejercicio 3 - TIR'!$C$18)/('Ejercicio 3 - TIR'!$E$18-'Ejercicio 3 - TIR'!$C$18),'Ejercicio 3 - TIR'!$C$18+SQRT(('Ejercicio 3 - TIR'!$E$18-'Ejercicio 3 - TIR'!$C$18)*('Ejercicio 3 - TIR'!$D$18-'Ejercicio 3 - TIR'!$C$18)*L412),'Ejercicio 3 - TIR'!$E$18-SQRT(('Ejercicio 3 - TIR'!$E$18-'Ejercicio 3 - TIR'!$C$18)*('Ejercicio 3 - TIR'!$E$18-'Ejercicio 3 - TIR'!$D$18)*(1-L412)))</f>
        <v>43828.3015454777</v>
      </c>
      <c r="N412" s="27">
        <f ca="1" t="shared" ref="N412:R412" si="3068">RAND()</f>
        <v>0.297023837199078</v>
      </c>
      <c r="O412" s="28">
        <f ca="1">IF(N412&lt;=('Ejercicio 3 - TIR'!$D$18-'Ejercicio 3 - TIR'!$C$18)/('Ejercicio 3 - TIR'!$E$18-'Ejercicio 3 - TIR'!$C$18),'Ejercicio 3 - TIR'!$C$18+SQRT(('Ejercicio 3 - TIR'!$E$18-'Ejercicio 3 - TIR'!$C$18)*('Ejercicio 3 - TIR'!$D$18-'Ejercicio 3 - TIR'!$C$18)*N412),'Ejercicio 3 - TIR'!$E$18-SQRT(('Ejercicio 3 - TIR'!$E$18-'Ejercicio 3 - TIR'!$C$18)*('Ejercicio 3 - TIR'!$E$18-'Ejercicio 3 - TIR'!$D$18)*(1-N412)))</f>
        <v>36674.8464836176</v>
      </c>
      <c r="P412" s="27">
        <f ca="1" t="shared" si="3068"/>
        <v>0.78641787871104</v>
      </c>
      <c r="Q412" s="29">
        <f ca="1">IF(P412&lt;=('Ejercicio 3 - TIR'!$D$22-'Ejercicio 3 - TIR'!$C$22)/('Ejercicio 3 - TIR'!$E$22-'Ejercicio 3 - TIR'!$C$22),'Ejercicio 3 - TIR'!$C$22+SQRT(('Ejercicio 3 - TIR'!$E$22-'Ejercicio 3 - TIR'!$C$22)*('Ejercicio 3 - TIR'!$D$22-'Ejercicio 3 - TIR'!$C$22)*P412),'Ejercicio 3 - TIR'!$E$22-SQRT(('Ejercicio 3 - TIR'!$E$22-'Ejercicio 3 - TIR'!$C$22)*('Ejercicio 3 - TIR'!$E$22-'Ejercicio 3 - TIR'!$D$22)*(1-P412)))</f>
        <v>0.160392659070641</v>
      </c>
      <c r="R412" s="27">
        <f ca="1" t="shared" si="3068"/>
        <v>0.742786873996947</v>
      </c>
      <c r="S412" s="29">
        <f ca="1">IF(R412&lt;=('Ejercicio 3 - TIR'!$D$23-'Ejercicio 3 - TIR'!$C$23)/('Ejercicio 3 - TIR'!$E$23-'Ejercicio 3 - TIR'!$C$23),'Ejercicio 3 - TIR'!$C$23+SQRT(('Ejercicio 3 - TIR'!$E$23-'Ejercicio 3 - TIR'!$C$23)*('Ejercicio 3 - TIR'!$D$23-'Ejercicio 3 - TIR'!$C$23)*R412),'Ejercicio 3 - TIR'!$E$23-SQRT(('Ejercicio 3 - TIR'!$E$23-'Ejercicio 3 - TIR'!$C$23)*('Ejercicio 3 - TIR'!$E$23-'Ejercicio 3 - TIR'!$D$23)*(1-R412)))</f>
        <v>0.158482945675453</v>
      </c>
      <c r="T412" s="27">
        <f ca="1" t="shared" ref="T412:X412" si="3069">RAND()</f>
        <v>0.0775022295871273</v>
      </c>
      <c r="U412" s="29">
        <f ca="1">IF(T412&lt;=('Ejercicio 3 - TIR'!$D$24-'Ejercicio 3 - TIR'!$C$24)/('Ejercicio 3 - TIR'!$E$24-'Ejercicio 3 - TIR'!$C$24),'Ejercicio 3 - TIR'!$C$24+SQRT(('Ejercicio 3 - TIR'!$E$24-'Ejercicio 3 - TIR'!$C$24)*('Ejercicio 3 - TIR'!$D$24-'Ejercicio 3 - TIR'!$C$24)*T412),'Ejercicio 3 - TIR'!$E$24-SQRT(('Ejercicio 3 - TIR'!$E$24-'Ejercicio 3 - TIR'!$C$24)*('Ejercicio 3 - TIR'!$E$24-'Ejercicio 3 - TIR'!$D$24)*(1-T412)))</f>
        <v>0.162757534328112</v>
      </c>
      <c r="V412" s="27">
        <f ca="1" t="shared" si="3069"/>
        <v>0.787464504109784</v>
      </c>
      <c r="W412" s="29">
        <f ca="1">IF(V412&lt;=('Ejercicio 3 - TIR'!$D$25-'Ejercicio 3 - TIR'!$C$25)/('Ejercicio 3 - TIR'!$E$25-'Ejercicio 3 - TIR'!$C$25),'Ejercicio 3 - TIR'!$C$25+SQRT(('Ejercicio 3 - TIR'!$E$25-'Ejercicio 3 - TIR'!$C$25)*('Ejercicio 3 - TIR'!$D$25-'Ejercicio 3 - TIR'!$C$25)*V412),'Ejercicio 3 - TIR'!$E$25-SQRT(('Ejercicio 3 - TIR'!$E$25-'Ejercicio 3 - TIR'!$C$25)*('Ejercicio 3 - TIR'!$E$25-'Ejercicio 3 - TIR'!$D$25)*(1-V412)))</f>
        <v>0.222725942076476</v>
      </c>
      <c r="X412" s="27">
        <f ca="1" t="shared" si="3069"/>
        <v>0.110366947933459</v>
      </c>
      <c r="Y412" s="29">
        <f ca="1">IF(X412&lt;=('Ejercicio 3 - TIR'!$D$26-'Ejercicio 3 - TIR'!$C$26)/('Ejercicio 3 - TIR'!$E$26-'Ejercicio 3 - TIR'!$C$26),'Ejercicio 3 - TIR'!$C$26+SQRT(('Ejercicio 3 - TIR'!$E$26-'Ejercicio 3 - TIR'!$C$26)*('Ejercicio 3 - TIR'!$D$26-'Ejercicio 3 - TIR'!$C$26)*X412),'Ejercicio 3 - TIR'!$E$26-SQRT(('Ejercicio 3 - TIR'!$E$26-'Ejercicio 3 - TIR'!$C$26)*('Ejercicio 3 - TIR'!$E$26-'Ejercicio 3 - TIR'!$D$26)*(1-X412)))</f>
        <v>0.207262408853354</v>
      </c>
      <c r="Z412" s="27">
        <f ca="1" t="shared" si="2860"/>
        <v>1.16039265907064</v>
      </c>
      <c r="AA412" s="27">
        <f ca="1" t="shared" si="2861"/>
        <v>1.34429510582033</v>
      </c>
      <c r="AB412" s="27">
        <f ca="1" t="shared" si="2862"/>
        <v>1.56308926265299</v>
      </c>
      <c r="AC412" s="27">
        <f ca="1" t="shared" si="2863"/>
        <v>1.911229791227</v>
      </c>
      <c r="AD412" s="27">
        <f ca="1" t="shared" si="2864"/>
        <v>2.30735588162901</v>
      </c>
      <c r="AE412" s="26">
        <f ca="1" t="shared" si="2865"/>
        <v>4236.44295153452</v>
      </c>
      <c r="AF412" s="26">
        <f ca="1" t="shared" si="2866"/>
        <v>4907.84690967973</v>
      </c>
      <c r="AG412" s="26">
        <f ca="1" t="shared" si="2867"/>
        <v>5706.63597155905</v>
      </c>
      <c r="AH412" s="26">
        <f ca="1" t="shared" si="2868"/>
        <v>6977.65184441204</v>
      </c>
      <c r="AI412" s="26">
        <f ca="1" t="shared" si="2869"/>
        <v>8423.85677382492</v>
      </c>
      <c r="AJ412" s="28">
        <f ca="1" t="shared" si="2870"/>
        <v>35660.6147744532</v>
      </c>
      <c r="AK412" s="28">
        <f ca="1" t="shared" si="2871"/>
        <v>49354.852855004</v>
      </c>
      <c r="AL412" s="28">
        <f ca="1" t="shared" si="2872"/>
        <v>57184.327773711</v>
      </c>
      <c r="AM412" s="28">
        <f ca="1" t="shared" si="2873"/>
        <v>83765.9556125975</v>
      </c>
      <c r="AN412" s="28">
        <f ca="1" t="shared" si="2874"/>
        <v>84621.9227418158</v>
      </c>
      <c r="AO412" s="28">
        <f ca="1">C412/'Ejercicio 3 - TIR'!$D$7</f>
        <v>15161.0418319708</v>
      </c>
      <c r="AP412" s="28">
        <f ca="1" t="shared" si="2875"/>
        <v>20499.5729424823</v>
      </c>
      <c r="AQ412" s="28">
        <f ca="1" t="shared" si="2876"/>
        <v>34193.8110230331</v>
      </c>
      <c r="AR412" s="28">
        <f ca="1" t="shared" si="2877"/>
        <v>42023.2859417401</v>
      </c>
      <c r="AS412" s="28">
        <f ca="1" t="shared" si="2878"/>
        <v>68604.9137806267</v>
      </c>
      <c r="AT412" s="28">
        <f ca="1" t="shared" si="2879"/>
        <v>69460.880909845</v>
      </c>
      <c r="AU412" s="28">
        <f ca="1">AP412*'Ejercicio 3 - TIR'!$D$5</f>
        <v>10249.7864712412</v>
      </c>
      <c r="AV412" s="28">
        <f ca="1">AQ412*'Ejercicio 3 - TIR'!$D$5</f>
        <v>17096.9055115166</v>
      </c>
      <c r="AW412" s="28">
        <f ca="1">AR412*'Ejercicio 3 - TIR'!$D$5</f>
        <v>21011.6429708701</v>
      </c>
      <c r="AX412" s="28">
        <f ca="1">AS412*'Ejercicio 3 - TIR'!$D$5</f>
        <v>34302.4568903133</v>
      </c>
      <c r="AY412" s="28">
        <f ca="1">AT412*'Ejercicio 3 - TIR'!$D$5</f>
        <v>34730.4404549225</v>
      </c>
      <c r="AZ412" s="28">
        <f ca="1" t="shared" ref="AZ412:BD412" si="3070">AJ412-AU412-AE412</f>
        <v>21174.3853516775</v>
      </c>
      <c r="BA412" s="28">
        <f ca="1" t="shared" si="3070"/>
        <v>27350.1004338077</v>
      </c>
      <c r="BB412" s="28">
        <f ca="1" t="shared" si="3070"/>
        <v>30466.0488312819</v>
      </c>
      <c r="BC412" s="28">
        <f ca="1" t="shared" si="3070"/>
        <v>42485.8468778721</v>
      </c>
      <c r="BD412" s="28">
        <f ca="1" t="shared" si="3070"/>
        <v>41467.6255130684</v>
      </c>
      <c r="BE412" s="28">
        <f ca="1" t="shared" ref="BE412:BI412" si="3071">AZ412/Z412</f>
        <v>18247.603676359</v>
      </c>
      <c r="BF412" s="28">
        <f ca="1" t="shared" si="3071"/>
        <v>20345.3098321874</v>
      </c>
      <c r="BG412" s="28">
        <f ca="1" t="shared" si="3071"/>
        <v>19490.9206781784</v>
      </c>
      <c r="BH412" s="28">
        <f ca="1" t="shared" si="3071"/>
        <v>22229.5859309499</v>
      </c>
      <c r="BI412" s="28">
        <f ca="1" t="shared" si="3071"/>
        <v>17971.924419302</v>
      </c>
      <c r="BJ412" s="28">
        <f ca="1" t="shared" si="2882"/>
        <v>60944.0707451817</v>
      </c>
      <c r="BK412" s="28">
        <f ca="1" t="shared" si="2883"/>
        <v>34981.9190426213</v>
      </c>
      <c r="BL412" s="28">
        <f ca="1" t="shared" si="2884"/>
        <v>95925.989787803</v>
      </c>
      <c r="BM412" s="28">
        <f ca="1">BK412*'Ejercicio 3 - TIR'!$D$5</f>
        <v>17490.9595213107</v>
      </c>
      <c r="BN412" s="28">
        <f ca="1" t="shared" si="2885"/>
        <v>78435.0302664923</v>
      </c>
      <c r="BO412" s="28">
        <f ca="1" t="shared" si="2886"/>
        <v>33993.46884067</v>
      </c>
      <c r="BP412" s="28">
        <f ca="1" t="shared" si="2887"/>
        <v>-102218.157084539</v>
      </c>
      <c r="BQ412" s="28">
        <f ca="1" t="shared" ref="BQ412:BT412" si="3072">BE412</f>
        <v>18247.603676359</v>
      </c>
      <c r="BR412" s="28">
        <f ca="1" t="shared" si="3072"/>
        <v>20345.3098321874</v>
      </c>
      <c r="BS412" s="28">
        <f ca="1" t="shared" si="3072"/>
        <v>19490.9206781784</v>
      </c>
      <c r="BT412" s="28">
        <f ca="1" t="shared" si="3072"/>
        <v>22229.5859309499</v>
      </c>
      <c r="BU412" s="28">
        <f ca="1" t="shared" si="2889"/>
        <v>51965.393259972</v>
      </c>
      <c r="BV412" s="30">
        <f ca="1" t="shared" si="2890"/>
        <v>7.77882414058779</v>
      </c>
    </row>
    <row r="413" ht="15" customHeight="1" spans="1:74">
      <c r="A413" s="26">
        <v>412</v>
      </c>
      <c r="B413" s="27">
        <f ca="1" t="shared" ref="B413:F413" si="3073">RAND()</f>
        <v>0.60590320049949</v>
      </c>
      <c r="C413" s="28">
        <f ca="1">IF(B413&lt;=('Ejercicio 3 - TIR'!$D$13-'Ejercicio 3 - TIR'!$C$13)/('Ejercicio 3 - TIR'!$E$13-'Ejercicio 3 - TIR'!$C$13),'Ejercicio 3 - TIR'!$C$13+SQRT(('Ejercicio 3 - TIR'!$E$13-'Ejercicio 3 - TIR'!$C$13)*('Ejercicio 3 - TIR'!$D$13-'Ejercicio 3 - TIR'!$C$13)*B413),'Ejercicio 3 - TIR'!$E$13-SQRT(('Ejercicio 3 - TIR'!$E$13-'Ejercicio 3 - TIR'!$C$13)*('Ejercicio 3 - TIR'!$E$13-'Ejercicio 3 - TIR'!$D$13)*(1-B413)))</f>
        <v>78253.3644119231</v>
      </c>
      <c r="D413" s="27">
        <f ca="1" t="shared" si="3073"/>
        <v>0.616123555812777</v>
      </c>
      <c r="E413" s="28">
        <f ca="1">IF(D413&lt;=('Ejercicio 3 - TIR'!$D$14-'Ejercicio 3 - TIR'!$C$14)/('Ejercicio 3 - TIR'!$E$14-'Ejercicio 3 - TIR'!$C$14),'Ejercicio 3 - TIR'!$C$14+SQRT(('Ejercicio 3 - TIR'!$E$14-'Ejercicio 3 - TIR'!$C$14)*('Ejercicio 3 - TIR'!$D$14-'Ejercicio 3 - TIR'!$C$14)*D413),'Ejercicio 3 - TIR'!$E$14-SQRT(('Ejercicio 3 - TIR'!$E$14-'Ejercicio 3 - TIR'!$C$14)*('Ejercicio 3 - TIR'!$E$14-'Ejercicio 3 - TIR'!$D$14)*(1-D413)))</f>
        <v>32411.7547069113</v>
      </c>
      <c r="F413" s="27">
        <f ca="1" t="shared" si="3073"/>
        <v>0.970918063830212</v>
      </c>
      <c r="G413" s="28">
        <f ca="1">IF(F413&lt;=('Ejercicio 3 - TIR'!$D$18-'Ejercicio 3 - TIR'!$C$18)/('Ejercicio 3 - TIR'!$E$18-'Ejercicio 3 - TIR'!$C$18),'Ejercicio 3 - TIR'!$C$18+SQRT(('Ejercicio 3 - TIR'!$E$18-'Ejercicio 3 - TIR'!$C$18)*('Ejercicio 3 - TIR'!$D$18-'Ejercicio 3 - TIR'!$C$18)*F413),'Ejercicio 3 - TIR'!$E$18-SQRT(('Ejercicio 3 - TIR'!$E$18-'Ejercicio 3 - TIR'!$C$18)*('Ejercicio 3 - TIR'!$E$18-'Ejercicio 3 - TIR'!$D$18)*(1-F413)))</f>
        <v>43523.1299269285</v>
      </c>
      <c r="H413" s="27">
        <f ca="1" t="shared" ref="H413:L413" si="3074">RAND()</f>
        <v>0.976296330661531</v>
      </c>
      <c r="I413" s="28">
        <f ca="1">IF(H413&lt;=('Ejercicio 3 - TIR'!$D$18-'Ejercicio 3 - TIR'!$C$18)/('Ejercicio 3 - TIR'!$E$18-'Ejercicio 3 - TIR'!$C$18),'Ejercicio 3 - TIR'!$C$18+SQRT(('Ejercicio 3 - TIR'!$E$18-'Ejercicio 3 - TIR'!$C$18)*('Ejercicio 3 - TIR'!$D$18-'Ejercicio 3 - TIR'!$C$18)*H413),'Ejercicio 3 - TIR'!$E$18-SQRT(('Ejercicio 3 - TIR'!$E$18-'Ejercicio 3 - TIR'!$C$18)*('Ejercicio 3 - TIR'!$E$18-'Ejercicio 3 - TIR'!$D$18)*(1-H413)))</f>
        <v>43666.6676331892</v>
      </c>
      <c r="J413" s="27">
        <f ca="1" t="shared" si="3074"/>
        <v>0.59542423163216</v>
      </c>
      <c r="K413" s="28">
        <f ca="1">IF(J413&lt;=('Ejercicio 3 - TIR'!$D$18-'Ejercicio 3 - TIR'!$C$18)/('Ejercicio 3 - TIR'!$E$18-'Ejercicio 3 - TIR'!$C$18),'Ejercicio 3 - TIR'!$C$18+SQRT(('Ejercicio 3 - TIR'!$E$18-'Ejercicio 3 - TIR'!$C$18)*('Ejercicio 3 - TIR'!$D$18-'Ejercicio 3 - TIR'!$C$18)*J413),'Ejercicio 3 - TIR'!$E$18-SQRT(('Ejercicio 3 - TIR'!$E$18-'Ejercicio 3 - TIR'!$C$18)*('Ejercicio 3 - TIR'!$E$18-'Ejercicio 3 - TIR'!$D$18)*(1-J413)))</f>
        <v>39450.5891215746</v>
      </c>
      <c r="L413" s="27">
        <f ca="1" t="shared" si="3074"/>
        <v>0.954984490351203</v>
      </c>
      <c r="M413" s="28">
        <f ca="1">IF(L413&lt;=('Ejercicio 3 - TIR'!$D$18-'Ejercicio 3 - TIR'!$C$18)/('Ejercicio 3 - TIR'!$E$18-'Ejercicio 3 - TIR'!$C$18),'Ejercicio 3 - TIR'!$C$18+SQRT(('Ejercicio 3 - TIR'!$E$18-'Ejercicio 3 - TIR'!$C$18)*('Ejercicio 3 - TIR'!$D$18-'Ejercicio 3 - TIR'!$C$18)*L413),'Ejercicio 3 - TIR'!$E$18-SQRT(('Ejercicio 3 - TIR'!$E$18-'Ejercicio 3 - TIR'!$C$18)*('Ejercicio 3 - TIR'!$E$18-'Ejercicio 3 - TIR'!$D$18)*(1-L413)))</f>
        <v>43162.5661308064</v>
      </c>
      <c r="N413" s="27">
        <f ca="1" t="shared" ref="N413:R413" si="3075">RAND()</f>
        <v>0.445965012072197</v>
      </c>
      <c r="O413" s="28">
        <f ca="1">IF(N413&lt;=('Ejercicio 3 - TIR'!$D$18-'Ejercicio 3 - TIR'!$C$18)/('Ejercicio 3 - TIR'!$E$18-'Ejercicio 3 - TIR'!$C$18),'Ejercicio 3 - TIR'!$C$18+SQRT(('Ejercicio 3 - TIR'!$E$18-'Ejercicio 3 - TIR'!$C$18)*('Ejercicio 3 - TIR'!$D$18-'Ejercicio 3 - TIR'!$C$18)*N413),'Ejercicio 3 - TIR'!$E$18-SQRT(('Ejercicio 3 - TIR'!$E$18-'Ejercicio 3 - TIR'!$C$18)*('Ejercicio 3 - TIR'!$E$18-'Ejercicio 3 - TIR'!$D$18)*(1-N413)))</f>
        <v>38178.9211886917</v>
      </c>
      <c r="P413" s="27">
        <f ca="1" t="shared" si="3075"/>
        <v>0.523881034465258</v>
      </c>
      <c r="Q413" s="29">
        <f ca="1">IF(P413&lt;=('Ejercicio 3 - TIR'!$D$22-'Ejercicio 3 - TIR'!$C$22)/('Ejercicio 3 - TIR'!$E$22-'Ejercicio 3 - TIR'!$C$22),'Ejercicio 3 - TIR'!$C$22+SQRT(('Ejercicio 3 - TIR'!$E$22-'Ejercicio 3 - TIR'!$C$22)*('Ejercicio 3 - TIR'!$D$22-'Ejercicio 3 - TIR'!$C$22)*P413),'Ejercicio 3 - TIR'!$E$22-SQRT(('Ejercicio 3 - TIR'!$E$22-'Ejercicio 3 - TIR'!$C$22)*('Ejercicio 3 - TIR'!$E$22-'Ejercicio 3 - TIR'!$D$22)*(1-P413)))</f>
        <v>0.150725196192587</v>
      </c>
      <c r="R413" s="27">
        <f ca="1" t="shared" si="3075"/>
        <v>0.48612654077608</v>
      </c>
      <c r="S413" s="29">
        <f ca="1">IF(R413&lt;=('Ejercicio 3 - TIR'!$D$23-'Ejercicio 3 - TIR'!$C$23)/('Ejercicio 3 - TIR'!$E$23-'Ejercicio 3 - TIR'!$C$23),'Ejercicio 3 - TIR'!$C$23+SQRT(('Ejercicio 3 - TIR'!$E$23-'Ejercicio 3 - TIR'!$C$23)*('Ejercicio 3 - TIR'!$D$23-'Ejercicio 3 - TIR'!$C$23)*R413),'Ejercicio 3 - TIR'!$E$23-SQRT(('Ejercicio 3 - TIR'!$E$23-'Ejercicio 3 - TIR'!$C$23)*('Ejercicio 3 - TIR'!$E$23-'Ejercicio 3 - TIR'!$D$23)*(1-R413)))</f>
        <v>0.149580868367865</v>
      </c>
      <c r="T413" s="27">
        <f ca="1" t="shared" ref="T413:X413" si="3076">RAND()</f>
        <v>0.608893696996371</v>
      </c>
      <c r="U413" s="29">
        <f ca="1">IF(T413&lt;=('Ejercicio 3 - TIR'!$D$24-'Ejercicio 3 - TIR'!$C$24)/('Ejercicio 3 - TIR'!$E$24-'Ejercicio 3 - TIR'!$C$24),'Ejercicio 3 - TIR'!$C$24+SQRT(('Ejercicio 3 - TIR'!$E$24-'Ejercicio 3 - TIR'!$C$24)*('Ejercicio 3 - TIR'!$D$24-'Ejercicio 3 - TIR'!$C$24)*T413),'Ejercicio 3 - TIR'!$E$24-SQRT(('Ejercicio 3 - TIR'!$E$24-'Ejercicio 3 - TIR'!$C$24)*('Ejercicio 3 - TIR'!$E$24-'Ejercicio 3 - TIR'!$D$24)*(1-T413)))</f>
        <v>0.186907740355029</v>
      </c>
      <c r="V413" s="27">
        <f ca="1" t="shared" si="3076"/>
        <v>0.533261573181113</v>
      </c>
      <c r="W413" s="29">
        <f ca="1">IF(V413&lt;=('Ejercicio 3 - TIR'!$D$25-'Ejercicio 3 - TIR'!$C$25)/('Ejercicio 3 - TIR'!$E$25-'Ejercicio 3 - TIR'!$C$25),'Ejercicio 3 - TIR'!$C$25+SQRT(('Ejercicio 3 - TIR'!$E$25-'Ejercicio 3 - TIR'!$C$25)*('Ejercicio 3 - TIR'!$D$25-'Ejercicio 3 - TIR'!$C$25)*V413),'Ejercicio 3 - TIR'!$E$25-SQRT(('Ejercicio 3 - TIR'!$E$25-'Ejercicio 3 - TIR'!$C$25)*('Ejercicio 3 - TIR'!$E$25-'Ejercicio 3 - TIR'!$D$25)*(1-V413)))</f>
        <v>0.209582373970431</v>
      </c>
      <c r="X413" s="27">
        <f ca="1" t="shared" si="3076"/>
        <v>0.530555539069288</v>
      </c>
      <c r="Y413" s="29">
        <f ca="1">IF(X413&lt;=('Ejercicio 3 - TIR'!$D$26-'Ejercicio 3 - TIR'!$C$26)/('Ejercicio 3 - TIR'!$E$26-'Ejercicio 3 - TIR'!$C$26),'Ejercicio 3 - TIR'!$C$26+SQRT(('Ejercicio 3 - TIR'!$E$26-'Ejercicio 3 - TIR'!$C$26)*('Ejercicio 3 - TIR'!$D$26-'Ejercicio 3 - TIR'!$C$26)*X413),'Ejercicio 3 - TIR'!$E$26-SQRT(('Ejercicio 3 - TIR'!$E$26-'Ejercicio 3 - TIR'!$C$26)*('Ejercicio 3 - TIR'!$E$26-'Ejercicio 3 - TIR'!$D$26)*(1-X413)))</f>
        <v>0.229651215615212</v>
      </c>
      <c r="Z413" s="27">
        <f ca="1" t="shared" si="2860"/>
        <v>1.15072519619259</v>
      </c>
      <c r="AA413" s="27">
        <f ca="1" t="shared" si="2861"/>
        <v>1.32285167029186</v>
      </c>
      <c r="AB413" s="27">
        <f ca="1" t="shared" si="2862"/>
        <v>1.57010288681098</v>
      </c>
      <c r="AC413" s="27">
        <f ca="1" t="shared" si="2863"/>
        <v>1.89916877720665</v>
      </c>
      <c r="AD413" s="27">
        <f ca="1" t="shared" si="2864"/>
        <v>2.33531519555062</v>
      </c>
      <c r="AE413" s="26">
        <f ca="1" t="shared" si="2865"/>
        <v>4885.2680871452</v>
      </c>
      <c r="AF413" s="26">
        <f ca="1" t="shared" si="2866"/>
        <v>5616.01072983019</v>
      </c>
      <c r="AG413" s="26">
        <f ca="1" t="shared" si="2867"/>
        <v>6665.68660515235</v>
      </c>
      <c r="AH413" s="26">
        <f ca="1" t="shared" si="2868"/>
        <v>8062.69702800308</v>
      </c>
      <c r="AI413" s="26">
        <f ca="1" t="shared" si="2869"/>
        <v>9914.30520162115</v>
      </c>
      <c r="AJ413" s="28">
        <f ca="1" t="shared" si="2870"/>
        <v>50083.1622240803</v>
      </c>
      <c r="AK413" s="28">
        <f ca="1" t="shared" si="2871"/>
        <v>57764.5242146437</v>
      </c>
      <c r="AL413" s="28">
        <f ca="1" t="shared" si="2872"/>
        <v>61941.4838661782</v>
      </c>
      <c r="AM413" s="28">
        <f ca="1" t="shared" si="2873"/>
        <v>81972.997939745</v>
      </c>
      <c r="AN413" s="28">
        <f ca="1" t="shared" si="2874"/>
        <v>89159.8148016812</v>
      </c>
      <c r="AO413" s="28">
        <f ca="1">C413/'Ejercicio 3 - TIR'!$D$7</f>
        <v>15650.6728823846</v>
      </c>
      <c r="AP413" s="28">
        <f ca="1" t="shared" si="2875"/>
        <v>34432.4893416957</v>
      </c>
      <c r="AQ413" s="28">
        <f ca="1" t="shared" si="2876"/>
        <v>42113.8513322591</v>
      </c>
      <c r="AR413" s="28">
        <f ca="1" t="shared" si="2877"/>
        <v>46290.8109837936</v>
      </c>
      <c r="AS413" s="28">
        <f ca="1" t="shared" si="2878"/>
        <v>66322.3250573603</v>
      </c>
      <c r="AT413" s="28">
        <f ca="1" t="shared" si="2879"/>
        <v>73509.1419192966</v>
      </c>
      <c r="AU413" s="28">
        <f ca="1">AP413*'Ejercicio 3 - TIR'!$D$5</f>
        <v>17216.2446708478</v>
      </c>
      <c r="AV413" s="28">
        <f ca="1">AQ413*'Ejercicio 3 - TIR'!$D$5</f>
        <v>21056.9256661295</v>
      </c>
      <c r="AW413" s="28">
        <f ca="1">AR413*'Ejercicio 3 - TIR'!$D$5</f>
        <v>23145.4054918968</v>
      </c>
      <c r="AX413" s="28">
        <f ca="1">AS413*'Ejercicio 3 - TIR'!$D$5</f>
        <v>33161.1625286802</v>
      </c>
      <c r="AY413" s="28">
        <f ca="1">AT413*'Ejercicio 3 - TIR'!$D$5</f>
        <v>36754.5709596483</v>
      </c>
      <c r="AZ413" s="28">
        <f ca="1" t="shared" ref="AZ413:BD413" si="3077">AJ413-AU413-AE413</f>
        <v>27981.6494660873</v>
      </c>
      <c r="BA413" s="28">
        <f ca="1" t="shared" si="3077"/>
        <v>31091.587818684</v>
      </c>
      <c r="BB413" s="28">
        <f ca="1" t="shared" si="3077"/>
        <v>32130.3917691291</v>
      </c>
      <c r="BC413" s="28">
        <f ca="1" t="shared" si="3077"/>
        <v>40749.1383830617</v>
      </c>
      <c r="BD413" s="28">
        <f ca="1" t="shared" si="3077"/>
        <v>42490.9386404118</v>
      </c>
      <c r="BE413" s="28">
        <f ca="1" t="shared" ref="BE413:BI413" si="3078">AZ413/Z413</f>
        <v>24316.5349630567</v>
      </c>
      <c r="BF413" s="28">
        <f ca="1" t="shared" si="3078"/>
        <v>23503.4573542356</v>
      </c>
      <c r="BG413" s="28">
        <f ca="1" t="shared" si="3078"/>
        <v>20463.8766281035</v>
      </c>
      <c r="BH413" s="28">
        <f ca="1" t="shared" si="3078"/>
        <v>21456.3017632359</v>
      </c>
      <c r="BI413" s="28">
        <f ca="1" t="shared" si="3078"/>
        <v>18194.9480401481</v>
      </c>
      <c r="BJ413" s="28">
        <f ca="1" t="shared" si="2882"/>
        <v>75691.6632815092</v>
      </c>
      <c r="BK413" s="28">
        <f ca="1" t="shared" si="2883"/>
        <v>36549.2542028248</v>
      </c>
      <c r="BL413" s="28">
        <f ca="1" t="shared" si="2884"/>
        <v>112240.917484334</v>
      </c>
      <c r="BM413" s="28">
        <f ca="1">BK413*'Ejercicio 3 - TIR'!$D$5</f>
        <v>18274.6271014124</v>
      </c>
      <c r="BN413" s="28">
        <f ca="1" t="shared" si="2885"/>
        <v>93966.2903829216</v>
      </c>
      <c r="BO413" s="28">
        <f ca="1" t="shared" si="2886"/>
        <v>40237.0911481036</v>
      </c>
      <c r="BP413" s="28">
        <f ca="1" t="shared" si="2887"/>
        <v>-110665.119118834</v>
      </c>
      <c r="BQ413" s="28">
        <f ca="1" t="shared" ref="BQ413:BT413" si="3079">BE413</f>
        <v>24316.5349630567</v>
      </c>
      <c r="BR413" s="28">
        <f ca="1" t="shared" si="3079"/>
        <v>23503.4573542356</v>
      </c>
      <c r="BS413" s="28">
        <f ca="1" t="shared" si="3079"/>
        <v>20463.8766281035</v>
      </c>
      <c r="BT413" s="28">
        <f ca="1" t="shared" si="3079"/>
        <v>21456.3017632359</v>
      </c>
      <c r="BU413" s="28">
        <f ca="1" t="shared" si="2889"/>
        <v>58432.0391882516</v>
      </c>
      <c r="BV413" s="30">
        <f ca="1" t="shared" si="2890"/>
        <v>9.12294831475118</v>
      </c>
    </row>
    <row r="414" ht="15" customHeight="1" spans="1:74">
      <c r="A414" s="26">
        <v>413</v>
      </c>
      <c r="B414" s="27">
        <f ca="1" t="shared" ref="B414:F414" si="3080">RAND()</f>
        <v>0.318868037715905</v>
      </c>
      <c r="C414" s="28">
        <f ca="1">IF(B414&lt;=('Ejercicio 3 - TIR'!$D$13-'Ejercicio 3 - TIR'!$C$13)/('Ejercicio 3 - TIR'!$E$13-'Ejercicio 3 - TIR'!$C$13),'Ejercicio 3 - TIR'!$C$13+SQRT(('Ejercicio 3 - TIR'!$E$13-'Ejercicio 3 - TIR'!$C$13)*('Ejercicio 3 - TIR'!$D$13-'Ejercicio 3 - TIR'!$C$13)*B414),'Ejercicio 3 - TIR'!$E$13-SQRT(('Ejercicio 3 - TIR'!$E$13-'Ejercicio 3 - TIR'!$C$13)*('Ejercicio 3 - TIR'!$E$13-'Ejercicio 3 - TIR'!$D$13)*(1-B414)))</f>
        <v>71410.5202086342</v>
      </c>
      <c r="D414" s="27">
        <f ca="1" t="shared" si="3080"/>
        <v>0.989812551811759</v>
      </c>
      <c r="E414" s="28">
        <f ca="1">IF(D414&lt;=('Ejercicio 3 - TIR'!$D$14-'Ejercicio 3 - TIR'!$C$14)/('Ejercicio 3 - TIR'!$E$14-'Ejercicio 3 - TIR'!$C$14),'Ejercicio 3 - TIR'!$C$14+SQRT(('Ejercicio 3 - TIR'!$E$14-'Ejercicio 3 - TIR'!$C$14)*('Ejercicio 3 - TIR'!$D$14-'Ejercicio 3 - TIR'!$C$14)*D414),'Ejercicio 3 - TIR'!$E$14-SQRT(('Ejercicio 3 - TIR'!$E$14-'Ejercicio 3 - TIR'!$C$14)*('Ejercicio 3 - TIR'!$E$14-'Ejercicio 3 - TIR'!$D$14)*(1-D414)))</f>
        <v>38763.8296119725</v>
      </c>
      <c r="F414" s="27">
        <f ca="1" t="shared" si="3080"/>
        <v>0.846108267094319</v>
      </c>
      <c r="G414" s="28">
        <f ca="1">IF(F414&lt;=('Ejercicio 3 - TIR'!$D$18-'Ejercicio 3 - TIR'!$C$18)/('Ejercicio 3 - TIR'!$E$18-'Ejercicio 3 - TIR'!$C$18),'Ejercicio 3 - TIR'!$C$18+SQRT(('Ejercicio 3 - TIR'!$E$18-'Ejercicio 3 - TIR'!$C$18)*('Ejercicio 3 - TIR'!$D$18-'Ejercicio 3 - TIR'!$C$18)*F414),'Ejercicio 3 - TIR'!$E$18-SQRT(('Ejercicio 3 - TIR'!$E$18-'Ejercicio 3 - TIR'!$C$18)*('Ejercicio 3 - TIR'!$E$18-'Ejercicio 3 - TIR'!$D$18)*(1-F414)))</f>
        <v>41602.6657556363</v>
      </c>
      <c r="H414" s="27">
        <f ca="1" t="shared" ref="H414:L414" si="3081">RAND()</f>
        <v>0.757306118403655</v>
      </c>
      <c r="I414" s="28">
        <f ca="1">IF(H414&lt;=('Ejercicio 3 - TIR'!$D$18-'Ejercicio 3 - TIR'!$C$18)/('Ejercicio 3 - TIR'!$E$18-'Ejercicio 3 - TIR'!$C$18),'Ejercicio 3 - TIR'!$C$18+SQRT(('Ejercicio 3 - TIR'!$E$18-'Ejercicio 3 - TIR'!$C$18)*('Ejercicio 3 - TIR'!$D$18-'Ejercicio 3 - TIR'!$C$18)*H414),'Ejercicio 3 - TIR'!$E$18-SQRT(('Ejercicio 3 - TIR'!$E$18-'Ejercicio 3 - TIR'!$C$18)*('Ejercicio 3 - TIR'!$E$18-'Ejercicio 3 - TIR'!$D$18)*(1-H414)))</f>
        <v>40733.6149822448</v>
      </c>
      <c r="J414" s="27">
        <f ca="1" t="shared" si="3081"/>
        <v>0.186348186259275</v>
      </c>
      <c r="K414" s="28">
        <f ca="1">IF(J414&lt;=('Ejercicio 3 - TIR'!$D$18-'Ejercicio 3 - TIR'!$C$18)/('Ejercicio 3 - TIR'!$E$18-'Ejercicio 3 - TIR'!$C$18),'Ejercicio 3 - TIR'!$C$18+SQRT(('Ejercicio 3 - TIR'!$E$18-'Ejercicio 3 - TIR'!$C$18)*('Ejercicio 3 - TIR'!$D$18-'Ejercicio 3 - TIR'!$C$18)*J414),'Ejercicio 3 - TIR'!$E$18-SQRT(('Ejercicio 3 - TIR'!$E$18-'Ejercicio 3 - TIR'!$C$18)*('Ejercicio 3 - TIR'!$E$18-'Ejercicio 3 - TIR'!$D$18)*(1-J414)))</f>
        <v>35286.9866596097</v>
      </c>
      <c r="L414" s="27">
        <f ca="1" t="shared" si="3081"/>
        <v>0.233887837927322</v>
      </c>
      <c r="M414" s="28">
        <f ca="1">IF(L414&lt;=('Ejercicio 3 - TIR'!$D$18-'Ejercicio 3 - TIR'!$C$18)/('Ejercicio 3 - TIR'!$E$18-'Ejercicio 3 - TIR'!$C$18),'Ejercicio 3 - TIR'!$C$18+SQRT(('Ejercicio 3 - TIR'!$E$18-'Ejercicio 3 - TIR'!$C$18)*('Ejercicio 3 - TIR'!$D$18-'Ejercicio 3 - TIR'!$C$18)*L414),'Ejercicio 3 - TIR'!$E$18-SQRT(('Ejercicio 3 - TIR'!$E$18-'Ejercicio 3 - TIR'!$C$18)*('Ejercicio 3 - TIR'!$E$18-'Ejercicio 3 - TIR'!$D$18)*(1-L414)))</f>
        <v>35923.1052404206</v>
      </c>
      <c r="N414" s="27">
        <f ca="1" t="shared" ref="N414:R414" si="3082">RAND()</f>
        <v>0.577344452408351</v>
      </c>
      <c r="O414" s="28">
        <f ca="1">IF(N414&lt;=('Ejercicio 3 - TIR'!$D$18-'Ejercicio 3 - TIR'!$C$18)/('Ejercicio 3 - TIR'!$E$18-'Ejercicio 3 - TIR'!$C$18),'Ejercicio 3 - TIR'!$C$18+SQRT(('Ejercicio 3 - TIR'!$E$18-'Ejercicio 3 - TIR'!$C$18)*('Ejercicio 3 - TIR'!$D$18-'Ejercicio 3 - TIR'!$C$18)*N414),'Ejercicio 3 - TIR'!$E$18-SQRT(('Ejercicio 3 - TIR'!$E$18-'Ejercicio 3 - TIR'!$C$18)*('Ejercicio 3 - TIR'!$E$18-'Ejercicio 3 - TIR'!$D$18)*(1-N414)))</f>
        <v>39306.001711866</v>
      </c>
      <c r="P414" s="27">
        <f ca="1" t="shared" si="3082"/>
        <v>0.531793500736907</v>
      </c>
      <c r="Q414" s="29">
        <f ca="1">IF(P414&lt;=('Ejercicio 3 - TIR'!$D$22-'Ejercicio 3 - TIR'!$C$22)/('Ejercicio 3 - TIR'!$E$22-'Ejercicio 3 - TIR'!$C$22),'Ejercicio 3 - TIR'!$C$22+SQRT(('Ejercicio 3 - TIR'!$E$22-'Ejercicio 3 - TIR'!$C$22)*('Ejercicio 3 - TIR'!$D$22-'Ejercicio 3 - TIR'!$C$22)*P414),'Ejercicio 3 - TIR'!$E$22-SQRT(('Ejercicio 3 - TIR'!$E$22-'Ejercicio 3 - TIR'!$C$22)*('Ejercicio 3 - TIR'!$E$22-'Ejercicio 3 - TIR'!$D$22)*(1-P414)))</f>
        <v>0.150969469541988</v>
      </c>
      <c r="R414" s="27">
        <f ca="1" t="shared" si="3082"/>
        <v>0.186140586658842</v>
      </c>
      <c r="S414" s="29">
        <f ca="1">IF(R414&lt;=('Ejercicio 3 - TIR'!$D$23-'Ejercicio 3 - TIR'!$C$23)/('Ejercicio 3 - TIR'!$E$23-'Ejercicio 3 - TIR'!$C$23),'Ejercicio 3 - TIR'!$C$23+SQRT(('Ejercicio 3 - TIR'!$E$23-'Ejercicio 3 - TIR'!$C$23)*('Ejercicio 3 - TIR'!$D$23-'Ejercicio 3 - TIR'!$C$23)*R414),'Ejercicio 3 - TIR'!$E$23-SQRT(('Ejercicio 3 - TIR'!$E$23-'Ejercicio 3 - TIR'!$C$23)*('Ejercicio 3 - TIR'!$E$23-'Ejercicio 3 - TIR'!$D$23)*(1-R414)))</f>
        <v>0.138304454539426</v>
      </c>
      <c r="T414" s="27">
        <f ca="1" t="shared" ref="T414:X414" si="3083">RAND()</f>
        <v>0.00245855407510365</v>
      </c>
      <c r="U414" s="29">
        <f ca="1">IF(T414&lt;=('Ejercicio 3 - TIR'!$D$24-'Ejercicio 3 - TIR'!$C$24)/('Ejercicio 3 - TIR'!$E$24-'Ejercicio 3 - TIR'!$C$24),'Ejercicio 3 - TIR'!$C$24+SQRT(('Ejercicio 3 - TIR'!$E$24-'Ejercicio 3 - TIR'!$C$24)*('Ejercicio 3 - TIR'!$D$24-'Ejercicio 3 - TIR'!$C$24)*T414),'Ejercicio 3 - TIR'!$E$24-SQRT(('Ejercicio 3 - TIR'!$E$24-'Ejercicio 3 - TIR'!$C$24)*('Ejercicio 3 - TIR'!$E$24-'Ejercicio 3 - TIR'!$D$24)*(1-T414)))</f>
        <v>0.152272215561455</v>
      </c>
      <c r="V414" s="27">
        <f ca="1" t="shared" si="3083"/>
        <v>0.589465580894632</v>
      </c>
      <c r="W414" s="29">
        <f ca="1">IF(V414&lt;=('Ejercicio 3 - TIR'!$D$25-'Ejercicio 3 - TIR'!$C$25)/('Ejercicio 3 - TIR'!$E$25-'Ejercicio 3 - TIR'!$C$25),'Ejercicio 3 - TIR'!$C$25+SQRT(('Ejercicio 3 - TIR'!$E$25-'Ejercicio 3 - TIR'!$C$25)*('Ejercicio 3 - TIR'!$D$25-'Ejercicio 3 - TIR'!$C$25)*V414),'Ejercicio 3 - TIR'!$E$25-SQRT(('Ejercicio 3 - TIR'!$E$25-'Ejercicio 3 - TIR'!$C$25)*('Ejercicio 3 - TIR'!$E$25-'Ejercicio 3 - TIR'!$D$25)*(1-V414)))</f>
        <v>0.212093925725963</v>
      </c>
      <c r="X414" s="27">
        <f ca="1" t="shared" si="3083"/>
        <v>0.374552493625768</v>
      </c>
      <c r="Y414" s="29">
        <f ca="1">IF(X414&lt;=('Ejercicio 3 - TIR'!$D$26-'Ejercicio 3 - TIR'!$C$26)/('Ejercicio 3 - TIR'!$E$26-'Ejercicio 3 - TIR'!$C$26),'Ejercicio 3 - TIR'!$C$26+SQRT(('Ejercicio 3 - TIR'!$E$26-'Ejercicio 3 - TIR'!$C$26)*('Ejercicio 3 - TIR'!$D$26-'Ejercicio 3 - TIR'!$C$26)*X414),'Ejercicio 3 - TIR'!$E$26-SQRT(('Ejercicio 3 - TIR'!$E$26-'Ejercicio 3 - TIR'!$C$26)*('Ejercicio 3 - TIR'!$E$26-'Ejercicio 3 - TIR'!$D$26)*(1-X414)))</f>
        <v>0.221884455311674</v>
      </c>
      <c r="Z414" s="27">
        <f ca="1" t="shared" si="2860"/>
        <v>1.15096946954199</v>
      </c>
      <c r="AA414" s="27">
        <f ca="1" t="shared" si="2861"/>
        <v>1.31015367421853</v>
      </c>
      <c r="AB414" s="27">
        <f ca="1" t="shared" si="2862"/>
        <v>1.50965367691776</v>
      </c>
      <c r="AC414" s="27">
        <f ca="1" t="shared" si="2863"/>
        <v>1.82984205174188</v>
      </c>
      <c r="AD414" s="27">
        <f ca="1" t="shared" si="2864"/>
        <v>2.23585555869903</v>
      </c>
      <c r="AE414" s="26">
        <f ca="1" t="shared" si="2865"/>
        <v>5852.15479393548</v>
      </c>
      <c r="AF414" s="26">
        <f ca="1" t="shared" si="2866"/>
        <v>6661.53387059102</v>
      </c>
      <c r="AG414" s="26">
        <f ca="1" t="shared" si="2867"/>
        <v>7675.90039210359</v>
      </c>
      <c r="AH414" s="26">
        <f ca="1" t="shared" si="2868"/>
        <v>9303.9122397463</v>
      </c>
      <c r="AI414" s="26">
        <f ca="1" t="shared" si="2869"/>
        <v>11368.30573933</v>
      </c>
      <c r="AJ414" s="28">
        <f ca="1" t="shared" si="2870"/>
        <v>47883.3981362974</v>
      </c>
      <c r="AK414" s="28">
        <f ca="1" t="shared" si="2871"/>
        <v>53367.2953331908</v>
      </c>
      <c r="AL414" s="28">
        <f ca="1" t="shared" si="2872"/>
        <v>53271.1291580278</v>
      </c>
      <c r="AM414" s="28">
        <f ca="1" t="shared" si="2873"/>
        <v>65733.6085980709</v>
      </c>
      <c r="AN414" s="28">
        <f ca="1" t="shared" si="2874"/>
        <v>87882.542417709</v>
      </c>
      <c r="AO414" s="28">
        <f ca="1">C414/'Ejercicio 3 - TIR'!$D$7</f>
        <v>14282.1040417268</v>
      </c>
      <c r="AP414" s="28">
        <f ca="1" t="shared" si="2875"/>
        <v>33601.2940945705</v>
      </c>
      <c r="AQ414" s="28">
        <f ca="1" t="shared" si="2876"/>
        <v>39085.191291464</v>
      </c>
      <c r="AR414" s="28">
        <f ca="1" t="shared" si="2877"/>
        <v>38989.0251163009</v>
      </c>
      <c r="AS414" s="28">
        <f ca="1" t="shared" si="2878"/>
        <v>51451.5045563441</v>
      </c>
      <c r="AT414" s="28">
        <f ca="1" t="shared" si="2879"/>
        <v>73600.4383759822</v>
      </c>
      <c r="AU414" s="28">
        <f ca="1">AP414*'Ejercicio 3 - TIR'!$D$5</f>
        <v>16800.6470472853</v>
      </c>
      <c r="AV414" s="28">
        <f ca="1">AQ414*'Ejercicio 3 - TIR'!$D$5</f>
        <v>19542.595645732</v>
      </c>
      <c r="AW414" s="28">
        <f ca="1">AR414*'Ejercicio 3 - TIR'!$D$5</f>
        <v>19494.5125581505</v>
      </c>
      <c r="AX414" s="28">
        <f ca="1">AS414*'Ejercicio 3 - TIR'!$D$5</f>
        <v>25725.752278172</v>
      </c>
      <c r="AY414" s="28">
        <f ca="1">AT414*'Ejercicio 3 - TIR'!$D$5</f>
        <v>36800.2191879911</v>
      </c>
      <c r="AZ414" s="28">
        <f ca="1" t="shared" ref="AZ414:BD414" si="3084">AJ414-AU414-AE414</f>
        <v>25230.5962950766</v>
      </c>
      <c r="BA414" s="28">
        <f ca="1" t="shared" si="3084"/>
        <v>27163.1658168678</v>
      </c>
      <c r="BB414" s="28">
        <f ca="1" t="shared" si="3084"/>
        <v>26100.7162077737</v>
      </c>
      <c r="BC414" s="28">
        <f ca="1" t="shared" si="3084"/>
        <v>30703.9440801526</v>
      </c>
      <c r="BD414" s="28">
        <f ca="1" t="shared" si="3084"/>
        <v>39714.0174903879</v>
      </c>
      <c r="BE414" s="28">
        <f ca="1" t="shared" ref="BE414:BI414" si="3085">AZ414/Z414</f>
        <v>21921.1690342375</v>
      </c>
      <c r="BF414" s="28">
        <f ca="1" t="shared" si="3085"/>
        <v>20732.8089455384</v>
      </c>
      <c r="BG414" s="28">
        <f ca="1" t="shared" si="3085"/>
        <v>17289.2078539915</v>
      </c>
      <c r="BH414" s="28">
        <f ca="1" t="shared" si="3085"/>
        <v>16779.5597717981</v>
      </c>
      <c r="BI414" s="28">
        <f ca="1" t="shared" si="3085"/>
        <v>17762.3359147119</v>
      </c>
      <c r="BJ414" s="28">
        <f ca="1" t="shared" si="2882"/>
        <v>86670.3239143905</v>
      </c>
      <c r="BK414" s="28">
        <f ca="1" t="shared" si="2883"/>
        <v>31932.7217116128</v>
      </c>
      <c r="BL414" s="28">
        <f ca="1" t="shared" si="2884"/>
        <v>118603.045626003</v>
      </c>
      <c r="BM414" s="28">
        <f ca="1">BK414*'Ejercicio 3 - TIR'!$D$5</f>
        <v>15966.3608558064</v>
      </c>
      <c r="BN414" s="28">
        <f ca="1" t="shared" si="2885"/>
        <v>102636.684770197</v>
      </c>
      <c r="BO414" s="28">
        <f ca="1" t="shared" si="2886"/>
        <v>45904.8816328359</v>
      </c>
      <c r="BP414" s="28">
        <f ca="1" t="shared" si="2887"/>
        <v>-110174.349820607</v>
      </c>
      <c r="BQ414" s="28">
        <f ca="1" t="shared" ref="BQ414:BT414" si="3086">BE414</f>
        <v>21921.1690342375</v>
      </c>
      <c r="BR414" s="28">
        <f ca="1" t="shared" si="3086"/>
        <v>20732.8089455384</v>
      </c>
      <c r="BS414" s="28">
        <f ca="1" t="shared" si="3086"/>
        <v>17289.2078539915</v>
      </c>
      <c r="BT414" s="28">
        <f ca="1" t="shared" si="3086"/>
        <v>16779.5597717981</v>
      </c>
      <c r="BU414" s="28">
        <f ca="1" t="shared" si="2889"/>
        <v>63667.2175475477</v>
      </c>
      <c r="BV414" s="30">
        <f ca="1" t="shared" si="2890"/>
        <v>7.20798838270063</v>
      </c>
    </row>
    <row r="415" ht="15" customHeight="1" spans="1:74">
      <c r="A415" s="26">
        <v>414</v>
      </c>
      <c r="B415" s="27">
        <f ca="1" t="shared" ref="B415:F415" si="3087">RAND()</f>
        <v>0.387278481008327</v>
      </c>
      <c r="C415" s="28">
        <f ca="1">IF(B415&lt;=('Ejercicio 3 - TIR'!$D$13-'Ejercicio 3 - TIR'!$C$13)/('Ejercicio 3 - TIR'!$E$13-'Ejercicio 3 - TIR'!$C$13),'Ejercicio 3 - TIR'!$C$13+SQRT(('Ejercicio 3 - TIR'!$E$13-'Ejercicio 3 - TIR'!$C$13)*('Ejercicio 3 - TIR'!$D$13-'Ejercicio 3 - TIR'!$C$13)*B415),'Ejercicio 3 - TIR'!$E$13-SQRT(('Ejercicio 3 - TIR'!$E$13-'Ejercicio 3 - TIR'!$C$13)*('Ejercicio 3 - TIR'!$E$13-'Ejercicio 3 - TIR'!$D$13)*(1-B415)))</f>
        <v>72884.2145090722</v>
      </c>
      <c r="D415" s="27">
        <f ca="1" t="shared" si="3087"/>
        <v>0.876421329756</v>
      </c>
      <c r="E415" s="28">
        <f ca="1">IF(D415&lt;=('Ejercicio 3 - TIR'!$D$14-'Ejercicio 3 - TIR'!$C$14)/('Ejercicio 3 - TIR'!$E$14-'Ejercicio 3 - TIR'!$C$14),'Ejercicio 3 - TIR'!$C$14+SQRT(('Ejercicio 3 - TIR'!$E$14-'Ejercicio 3 - TIR'!$C$14)*('Ejercicio 3 - TIR'!$D$14-'Ejercicio 3 - TIR'!$C$14)*D415),'Ejercicio 3 - TIR'!$E$14-SQRT(('Ejercicio 3 - TIR'!$E$14-'Ejercicio 3 - TIR'!$C$14)*('Ejercicio 3 - TIR'!$E$14-'Ejercicio 3 - TIR'!$D$14)*(1-D415)))</f>
        <v>35694.5615163377</v>
      </c>
      <c r="F415" s="27">
        <f ca="1" t="shared" si="3087"/>
        <v>0.528881218153423</v>
      </c>
      <c r="G415" s="28">
        <f ca="1">IF(F415&lt;=('Ejercicio 3 - TIR'!$D$18-'Ejercicio 3 - TIR'!$C$18)/('Ejercicio 3 - TIR'!$E$18-'Ejercicio 3 - TIR'!$C$18),'Ejercicio 3 - TIR'!$C$18+SQRT(('Ejercicio 3 - TIR'!$E$18-'Ejercicio 3 - TIR'!$C$18)*('Ejercicio 3 - TIR'!$D$18-'Ejercicio 3 - TIR'!$C$18)*F415),'Ejercicio 3 - TIR'!$E$18-SQRT(('Ejercicio 3 - TIR'!$E$18-'Ejercicio 3 - TIR'!$C$18)*('Ejercicio 3 - TIR'!$E$18-'Ejercicio 3 - TIR'!$D$18)*(1-F415)))</f>
        <v>38906.8615529272</v>
      </c>
      <c r="H415" s="27">
        <f ca="1" t="shared" ref="H415:L415" si="3088">RAND()</f>
        <v>0.634452672572456</v>
      </c>
      <c r="I415" s="28">
        <f ca="1">IF(H415&lt;=('Ejercicio 3 - TIR'!$D$18-'Ejercicio 3 - TIR'!$C$18)/('Ejercicio 3 - TIR'!$E$18-'Ejercicio 3 - TIR'!$C$18),'Ejercicio 3 - TIR'!$C$18+SQRT(('Ejercicio 3 - TIR'!$E$18-'Ejercicio 3 - TIR'!$C$18)*('Ejercicio 3 - TIR'!$D$18-'Ejercicio 3 - TIR'!$C$18)*H415),'Ejercicio 3 - TIR'!$E$18-SQRT(('Ejercicio 3 - TIR'!$E$18-'Ejercicio 3 - TIR'!$C$18)*('Ejercicio 3 - TIR'!$E$18-'Ejercicio 3 - TIR'!$D$18)*(1-H415)))</f>
        <v>39755.4036762129</v>
      </c>
      <c r="J415" s="27">
        <f ca="1" t="shared" si="3088"/>
        <v>0.896205038491134</v>
      </c>
      <c r="K415" s="28">
        <f ca="1">IF(J415&lt;=('Ejercicio 3 - TIR'!$D$18-'Ejercicio 3 - TIR'!$C$18)/('Ejercicio 3 - TIR'!$E$18-'Ejercicio 3 - TIR'!$C$18),'Ejercicio 3 - TIR'!$C$18+SQRT(('Ejercicio 3 - TIR'!$E$18-'Ejercicio 3 - TIR'!$C$18)*('Ejercicio 3 - TIR'!$D$18-'Ejercicio 3 - TIR'!$C$18)*J415),'Ejercicio 3 - TIR'!$E$18-SQRT(('Ejercicio 3 - TIR'!$E$18-'Ejercicio 3 - TIR'!$C$18)*('Ejercicio 3 - TIR'!$E$18-'Ejercicio 3 - TIR'!$D$18)*(1-J415)))</f>
        <v>42209.9064329014</v>
      </c>
      <c r="L415" s="27">
        <f ca="1" t="shared" si="3088"/>
        <v>0.645673059194376</v>
      </c>
      <c r="M415" s="28">
        <f ca="1">IF(L415&lt;=('Ejercicio 3 - TIR'!$D$18-'Ejercicio 3 - TIR'!$C$18)/('Ejercicio 3 - TIR'!$E$18-'Ejercicio 3 - TIR'!$C$18),'Ejercicio 3 - TIR'!$C$18+SQRT(('Ejercicio 3 - TIR'!$E$18-'Ejercicio 3 - TIR'!$C$18)*('Ejercicio 3 - TIR'!$D$18-'Ejercicio 3 - TIR'!$C$18)*L415),'Ejercicio 3 - TIR'!$E$18-SQRT(('Ejercicio 3 - TIR'!$E$18-'Ejercicio 3 - TIR'!$C$18)*('Ejercicio 3 - TIR'!$E$18-'Ejercicio 3 - TIR'!$D$18)*(1-L415)))</f>
        <v>39841.2884765744</v>
      </c>
      <c r="N415" s="27">
        <f ca="1" t="shared" ref="N415:R415" si="3089">RAND()</f>
        <v>0.611555786272825</v>
      </c>
      <c r="O415" s="28">
        <f ca="1">IF(N415&lt;=('Ejercicio 3 - TIR'!$D$18-'Ejercicio 3 - TIR'!$C$18)/('Ejercicio 3 - TIR'!$E$18-'Ejercicio 3 - TIR'!$C$18),'Ejercicio 3 - TIR'!$C$18+SQRT(('Ejercicio 3 - TIR'!$E$18-'Ejercicio 3 - TIR'!$C$18)*('Ejercicio 3 - TIR'!$D$18-'Ejercicio 3 - TIR'!$C$18)*N415),'Ejercicio 3 - TIR'!$E$18-SQRT(('Ejercicio 3 - TIR'!$E$18-'Ejercicio 3 - TIR'!$C$18)*('Ejercicio 3 - TIR'!$E$18-'Ejercicio 3 - TIR'!$D$18)*(1-N415)))</f>
        <v>39577.7538045684</v>
      </c>
      <c r="P415" s="27">
        <f ca="1" t="shared" si="3089"/>
        <v>0.666260459034482</v>
      </c>
      <c r="Q415" s="29">
        <f ca="1">IF(P415&lt;=('Ejercicio 3 - TIR'!$D$22-'Ejercicio 3 - TIR'!$C$22)/('Ejercicio 3 - TIR'!$E$22-'Ejercicio 3 - TIR'!$C$22),'Ejercicio 3 - TIR'!$C$22+SQRT(('Ejercicio 3 - TIR'!$E$22-'Ejercicio 3 - TIR'!$C$22)*('Ejercicio 3 - TIR'!$D$22-'Ejercicio 3 - TIR'!$C$22)*P415),'Ejercicio 3 - TIR'!$E$22-SQRT(('Ejercicio 3 - TIR'!$E$22-'Ejercicio 3 - TIR'!$C$22)*('Ejercicio 3 - TIR'!$E$22-'Ejercicio 3 - TIR'!$D$22)*(1-P415)))</f>
        <v>0.155490182094966</v>
      </c>
      <c r="R415" s="27">
        <f ca="1" t="shared" si="3089"/>
        <v>0.359864914591298</v>
      </c>
      <c r="S415" s="29">
        <f ca="1">IF(R415&lt;=('Ejercicio 3 - TIR'!$D$23-'Ejercicio 3 - TIR'!$C$23)/('Ejercicio 3 - TIR'!$E$23-'Ejercicio 3 - TIR'!$C$23),'Ejercicio 3 - TIR'!$C$23+SQRT(('Ejercicio 3 - TIR'!$E$23-'Ejercicio 3 - TIR'!$C$23)*('Ejercicio 3 - TIR'!$D$23-'Ejercicio 3 - TIR'!$C$23)*R415),'Ejercicio 3 - TIR'!$E$23-SQRT(('Ejercicio 3 - TIR'!$E$23-'Ejercicio 3 - TIR'!$C$23)*('Ejercicio 3 - TIR'!$E$23-'Ejercicio 3 - TIR'!$D$23)*(1-R415)))</f>
        <v>0.145451067684173</v>
      </c>
      <c r="T415" s="27">
        <f ca="1" t="shared" ref="T415:X415" si="3090">RAND()</f>
        <v>0.681172231205079</v>
      </c>
      <c r="U415" s="29">
        <f ca="1">IF(T415&lt;=('Ejercicio 3 - TIR'!$D$24-'Ejercicio 3 - TIR'!$C$24)/('Ejercicio 3 - TIR'!$E$24-'Ejercicio 3 - TIR'!$C$24),'Ejercicio 3 - TIR'!$C$24+SQRT(('Ejercicio 3 - TIR'!$E$24-'Ejercicio 3 - TIR'!$C$24)*('Ejercicio 3 - TIR'!$D$24-'Ejercicio 3 - TIR'!$C$24)*T415),'Ejercicio 3 - TIR'!$E$24-SQRT(('Ejercicio 3 - TIR'!$E$24-'Ejercicio 3 - TIR'!$C$24)*('Ejercicio 3 - TIR'!$E$24-'Ejercicio 3 - TIR'!$D$24)*(1-T415)))</f>
        <v>0.190121617302374</v>
      </c>
      <c r="V415" s="27">
        <f ca="1" t="shared" si="3090"/>
        <v>0.790294389967342</v>
      </c>
      <c r="W415" s="29">
        <f ca="1">IF(V415&lt;=('Ejercicio 3 - TIR'!$D$25-'Ejercicio 3 - TIR'!$C$25)/('Ejercicio 3 - TIR'!$E$25-'Ejercicio 3 - TIR'!$C$25),'Ejercicio 3 - TIR'!$C$25+SQRT(('Ejercicio 3 - TIR'!$E$25-'Ejercicio 3 - TIR'!$C$25)*('Ejercicio 3 - TIR'!$D$25-'Ejercicio 3 - TIR'!$C$25)*V415),'Ejercicio 3 - TIR'!$E$25-SQRT(('Ejercicio 3 - TIR'!$E$25-'Ejercicio 3 - TIR'!$C$25)*('Ejercicio 3 - TIR'!$E$25-'Ejercicio 3 - TIR'!$D$25)*(1-V415)))</f>
        <v>0.222908126031699</v>
      </c>
      <c r="X415" s="27">
        <f ca="1" t="shared" si="3090"/>
        <v>0.866901111471659</v>
      </c>
      <c r="Y415" s="29">
        <f ca="1">IF(X415&lt;=('Ejercicio 3 - TIR'!$D$26-'Ejercicio 3 - TIR'!$C$26)/('Ejercicio 3 - TIR'!$E$26-'Ejercicio 3 - TIR'!$C$26),'Ejercicio 3 - TIR'!$C$26+SQRT(('Ejercicio 3 - TIR'!$E$26-'Ejercicio 3 - TIR'!$C$26)*('Ejercicio 3 - TIR'!$D$26-'Ejercicio 3 - TIR'!$C$26)*X415),'Ejercicio 3 - TIR'!$E$26-SQRT(('Ejercicio 3 - TIR'!$E$26-'Ejercicio 3 - TIR'!$C$26)*('Ejercicio 3 - TIR'!$E$26-'Ejercicio 3 - TIR'!$D$26)*(1-X415)))</f>
        <v>0.253190785202602</v>
      </c>
      <c r="Z415" s="27">
        <f ca="1" t="shared" si="2860"/>
        <v>1.15549018209497</v>
      </c>
      <c r="AA415" s="27">
        <f ca="1" t="shared" si="2861"/>
        <v>1.32355746277926</v>
      </c>
      <c r="AB415" s="27">
        <f ca="1" t="shared" si="2862"/>
        <v>1.57519434819548</v>
      </c>
      <c r="AC415" s="27">
        <f ca="1" t="shared" si="2863"/>
        <v>1.92631796848745</v>
      </c>
      <c r="AD415" s="27">
        <f ca="1" t="shared" si="2864"/>
        <v>2.41404392747867</v>
      </c>
      <c r="AE415" s="26">
        <f ca="1" t="shared" si="2865"/>
        <v>5550.15386997531</v>
      </c>
      <c r="AF415" s="26">
        <f ca="1" t="shared" si="2866"/>
        <v>6357.42967617467</v>
      </c>
      <c r="AG415" s="26">
        <f ca="1" t="shared" si="2867"/>
        <v>7566.1144880951</v>
      </c>
      <c r="AH415" s="26">
        <f ca="1" t="shared" si="2868"/>
        <v>9252.66288997767</v>
      </c>
      <c r="AI415" s="26">
        <f ca="1" t="shared" si="2869"/>
        <v>11595.3518723061</v>
      </c>
      <c r="AJ415" s="28">
        <f ca="1" t="shared" si="2870"/>
        <v>44956.4965405355</v>
      </c>
      <c r="AK415" s="28">
        <f ca="1" t="shared" si="2871"/>
        <v>52618.5612214535</v>
      </c>
      <c r="AL415" s="28">
        <f ca="1" t="shared" si="2872"/>
        <v>66488.8060509662</v>
      </c>
      <c r="AM415" s="28">
        <f ca="1" t="shared" si="2873"/>
        <v>76746.9898801175</v>
      </c>
      <c r="AN415" s="28">
        <f ca="1" t="shared" si="2874"/>
        <v>95542.4362351642</v>
      </c>
      <c r="AO415" s="28">
        <f ca="1">C415/'Ejercicio 3 - TIR'!$D$7</f>
        <v>14576.8429018144</v>
      </c>
      <c r="AP415" s="28">
        <f ca="1" t="shared" si="2875"/>
        <v>30379.6536387211</v>
      </c>
      <c r="AQ415" s="28">
        <f ca="1" t="shared" si="2876"/>
        <v>38041.7183196391</v>
      </c>
      <c r="AR415" s="28">
        <f ca="1" t="shared" si="2877"/>
        <v>51911.9631491518</v>
      </c>
      <c r="AS415" s="28">
        <f ca="1" t="shared" si="2878"/>
        <v>62170.146978303</v>
      </c>
      <c r="AT415" s="28">
        <f ca="1" t="shared" si="2879"/>
        <v>80965.5933333498</v>
      </c>
      <c r="AU415" s="28">
        <f ca="1">AP415*'Ejercicio 3 - TIR'!$D$5</f>
        <v>15189.8268193605</v>
      </c>
      <c r="AV415" s="28">
        <f ca="1">AQ415*'Ejercicio 3 - TIR'!$D$5</f>
        <v>19020.8591598195</v>
      </c>
      <c r="AW415" s="28">
        <f ca="1">AR415*'Ejercicio 3 - TIR'!$D$5</f>
        <v>25955.9815745759</v>
      </c>
      <c r="AX415" s="28">
        <f ca="1">AS415*'Ejercicio 3 - TIR'!$D$5</f>
        <v>31085.0734891515</v>
      </c>
      <c r="AY415" s="28">
        <f ca="1">AT415*'Ejercicio 3 - TIR'!$D$5</f>
        <v>40482.7966666749</v>
      </c>
      <c r="AZ415" s="28">
        <f ca="1" t="shared" ref="AZ415:BD415" si="3091">AJ415-AU415-AE415</f>
        <v>24216.5158511997</v>
      </c>
      <c r="BA415" s="28">
        <f ca="1" t="shared" si="3091"/>
        <v>27240.2723854593</v>
      </c>
      <c r="BB415" s="28">
        <f ca="1" t="shared" si="3091"/>
        <v>32966.7099882952</v>
      </c>
      <c r="BC415" s="28">
        <f ca="1" t="shared" si="3091"/>
        <v>36409.2535009883</v>
      </c>
      <c r="BD415" s="28">
        <f ca="1" t="shared" si="3091"/>
        <v>43464.2876961833</v>
      </c>
      <c r="BE415" s="28">
        <f ca="1" t="shared" ref="BE415:BI415" si="3092">AZ415/Z415</f>
        <v>20957.785904588</v>
      </c>
      <c r="BF415" s="28">
        <f ca="1" t="shared" si="3092"/>
        <v>20581.102937729</v>
      </c>
      <c r="BG415" s="28">
        <f ca="1" t="shared" si="3092"/>
        <v>20928.6619305494</v>
      </c>
      <c r="BH415" s="28">
        <f ca="1" t="shared" si="3092"/>
        <v>18900.9572129864</v>
      </c>
      <c r="BI415" s="28">
        <f ca="1" t="shared" si="3092"/>
        <v>18004.7625486166</v>
      </c>
      <c r="BJ415" s="28">
        <f ca="1" t="shared" si="2882"/>
        <v>86168.2394725291</v>
      </c>
      <c r="BK415" s="28">
        <f ca="1" t="shared" si="2883"/>
        <v>35189.1390889358</v>
      </c>
      <c r="BL415" s="28">
        <f ca="1" t="shared" si="2884"/>
        <v>121357.378561465</v>
      </c>
      <c r="BM415" s="28">
        <f ca="1">BK415*'Ejercicio 3 - TIR'!$D$5</f>
        <v>17594.5695444679</v>
      </c>
      <c r="BN415" s="28">
        <f ca="1" t="shared" si="2885"/>
        <v>103762.809016997</v>
      </c>
      <c r="BO415" s="28">
        <f ca="1" t="shared" si="2886"/>
        <v>42982.982967245</v>
      </c>
      <c r="BP415" s="28">
        <f ca="1" t="shared" si="2887"/>
        <v>-108578.77602541</v>
      </c>
      <c r="BQ415" s="28">
        <f ca="1" t="shared" ref="BQ415:BT415" si="3093">BE415</f>
        <v>20957.785904588</v>
      </c>
      <c r="BR415" s="28">
        <f ca="1" t="shared" si="3093"/>
        <v>20581.102937729</v>
      </c>
      <c r="BS415" s="28">
        <f ca="1" t="shared" si="3093"/>
        <v>20928.6619305494</v>
      </c>
      <c r="BT415" s="28">
        <f ca="1" t="shared" si="3093"/>
        <v>18900.9572129864</v>
      </c>
      <c r="BU415" s="28">
        <f ca="1" t="shared" si="2889"/>
        <v>60987.7455158615</v>
      </c>
      <c r="BV415" s="30">
        <f ca="1" t="shared" si="2890"/>
        <v>8.14307485243526</v>
      </c>
    </row>
    <row r="416" ht="15" customHeight="1" spans="1:74">
      <c r="A416" s="26">
        <v>415</v>
      </c>
      <c r="B416" s="27">
        <f ca="1" t="shared" ref="B416:F416" si="3094">RAND()</f>
        <v>0.627215000641202</v>
      </c>
      <c r="C416" s="28">
        <f ca="1">IF(B416&lt;=('Ejercicio 3 - TIR'!$D$13-'Ejercicio 3 - TIR'!$C$13)/('Ejercicio 3 - TIR'!$E$13-'Ejercicio 3 - TIR'!$C$13),'Ejercicio 3 - TIR'!$C$13+SQRT(('Ejercicio 3 - TIR'!$E$13-'Ejercicio 3 - TIR'!$C$13)*('Ejercicio 3 - TIR'!$D$13-'Ejercicio 3 - TIR'!$C$13)*B416),'Ejercicio 3 - TIR'!$E$13-SQRT(('Ejercicio 3 - TIR'!$E$13-'Ejercicio 3 - TIR'!$C$13)*('Ejercicio 3 - TIR'!$E$13-'Ejercicio 3 - TIR'!$D$13)*(1-B416)))</f>
        <v>78849.5390303058</v>
      </c>
      <c r="D416" s="27">
        <f ca="1" t="shared" si="3094"/>
        <v>0.583412940737348</v>
      </c>
      <c r="E416" s="28">
        <f ca="1">IF(D416&lt;=('Ejercicio 3 - TIR'!$D$14-'Ejercicio 3 - TIR'!$C$14)/('Ejercicio 3 - TIR'!$E$14-'Ejercicio 3 - TIR'!$C$14),'Ejercicio 3 - TIR'!$C$14+SQRT(('Ejercicio 3 - TIR'!$E$14-'Ejercicio 3 - TIR'!$C$14)*('Ejercicio 3 - TIR'!$D$14-'Ejercicio 3 - TIR'!$C$14)*D416),'Ejercicio 3 - TIR'!$E$14-SQRT(('Ejercicio 3 - TIR'!$E$14-'Ejercicio 3 - TIR'!$C$14)*('Ejercicio 3 - TIR'!$E$14-'Ejercicio 3 - TIR'!$D$14)*(1-D416)))</f>
        <v>32095.0611078012</v>
      </c>
      <c r="F416" s="27">
        <f ca="1" t="shared" si="3094"/>
        <v>0.244258333245657</v>
      </c>
      <c r="G416" s="28">
        <f ca="1">IF(F416&lt;=('Ejercicio 3 - TIR'!$D$18-'Ejercicio 3 - TIR'!$C$18)/('Ejercicio 3 - TIR'!$E$18-'Ejercicio 3 - TIR'!$C$18),'Ejercicio 3 - TIR'!$C$18+SQRT(('Ejercicio 3 - TIR'!$E$18-'Ejercicio 3 - TIR'!$C$18)*('Ejercicio 3 - TIR'!$D$18-'Ejercicio 3 - TIR'!$C$18)*F416),'Ejercicio 3 - TIR'!$E$18-SQRT(('Ejercicio 3 - TIR'!$E$18-'Ejercicio 3 - TIR'!$C$18)*('Ejercicio 3 - TIR'!$E$18-'Ejercicio 3 - TIR'!$D$18)*(1-F416)))</f>
        <v>36052.9951252953</v>
      </c>
      <c r="H416" s="27">
        <f ca="1" t="shared" ref="H416:L416" si="3095">RAND()</f>
        <v>0.0420667531173531</v>
      </c>
      <c r="I416" s="28">
        <f ca="1">IF(H416&lt;=('Ejercicio 3 - TIR'!$D$18-'Ejercicio 3 - TIR'!$C$18)/('Ejercicio 3 - TIR'!$E$18-'Ejercicio 3 - TIR'!$C$18),'Ejercicio 3 - TIR'!$C$18+SQRT(('Ejercicio 3 - TIR'!$E$18-'Ejercicio 3 - TIR'!$C$18)*('Ejercicio 3 - TIR'!$D$18-'Ejercicio 3 - TIR'!$C$18)*H416),'Ejercicio 3 - TIR'!$E$18-SQRT(('Ejercicio 3 - TIR'!$E$18-'Ejercicio 3 - TIR'!$C$18)*('Ejercicio 3 - TIR'!$E$18-'Ejercicio 3 - TIR'!$D$18)*(1-H416)))</f>
        <v>32511.9739185754</v>
      </c>
      <c r="J416" s="27">
        <f ca="1" t="shared" si="3095"/>
        <v>0.99395870574825</v>
      </c>
      <c r="K416" s="28">
        <f ca="1">IF(J416&lt;=('Ejercicio 3 - TIR'!$D$18-'Ejercicio 3 - TIR'!$C$18)/('Ejercicio 3 - TIR'!$E$18-'Ejercicio 3 - TIR'!$C$18),'Ejercicio 3 - TIR'!$C$18+SQRT(('Ejercicio 3 - TIR'!$E$18-'Ejercicio 3 - TIR'!$C$18)*('Ejercicio 3 - TIR'!$D$18-'Ejercicio 3 - TIR'!$C$18)*J416),'Ejercicio 3 - TIR'!$E$18-SQRT(('Ejercicio 3 - TIR'!$E$18-'Ejercicio 3 - TIR'!$C$18)*('Ejercicio 3 - TIR'!$E$18-'Ejercicio 3 - TIR'!$D$18)*(1-J416)))</f>
        <v>44326.8751461421</v>
      </c>
      <c r="L416" s="27">
        <f ca="1" t="shared" si="3095"/>
        <v>0.758221510438907</v>
      </c>
      <c r="M416" s="28">
        <f ca="1">IF(L416&lt;=('Ejercicio 3 - TIR'!$D$18-'Ejercicio 3 - TIR'!$C$18)/('Ejercicio 3 - TIR'!$E$18-'Ejercicio 3 - TIR'!$C$18),'Ejercicio 3 - TIR'!$C$18+SQRT(('Ejercicio 3 - TIR'!$E$18-'Ejercicio 3 - TIR'!$C$18)*('Ejercicio 3 - TIR'!$D$18-'Ejercicio 3 - TIR'!$C$18)*L416),'Ejercicio 3 - TIR'!$E$18-SQRT(('Ejercicio 3 - TIR'!$E$18-'Ejercicio 3 - TIR'!$C$18)*('Ejercicio 3 - TIR'!$E$18-'Ejercicio 3 - TIR'!$D$18)*(1-L416)))</f>
        <v>40741.6685524631</v>
      </c>
      <c r="N416" s="27">
        <f ca="1" t="shared" ref="N416:R416" si="3096">RAND()</f>
        <v>0.744980942312202</v>
      </c>
      <c r="O416" s="28">
        <f ca="1">IF(N416&lt;=('Ejercicio 3 - TIR'!$D$18-'Ejercicio 3 - TIR'!$C$18)/('Ejercicio 3 - TIR'!$E$18-'Ejercicio 3 - TIR'!$C$18),'Ejercicio 3 - TIR'!$C$18+SQRT(('Ejercicio 3 - TIR'!$E$18-'Ejercicio 3 - TIR'!$C$18)*('Ejercicio 3 - TIR'!$D$18-'Ejercicio 3 - TIR'!$C$18)*N416),'Ejercicio 3 - TIR'!$E$18-SQRT(('Ejercicio 3 - TIR'!$E$18-'Ejercicio 3 - TIR'!$C$18)*('Ejercicio 3 - TIR'!$E$18-'Ejercicio 3 - TIR'!$D$18)*(1-N416)))</f>
        <v>40626.6226635945</v>
      </c>
      <c r="P416" s="27">
        <f ca="1" t="shared" si="3096"/>
        <v>0.0599730129486342</v>
      </c>
      <c r="Q416" s="29">
        <f ca="1">IF(P416&lt;=('Ejercicio 3 - TIR'!$D$22-'Ejercicio 3 - TIR'!$C$22)/('Ejercicio 3 - TIR'!$E$22-'Ejercicio 3 - TIR'!$C$22),'Ejercicio 3 - TIR'!$C$22+SQRT(('Ejercicio 3 - TIR'!$E$22-'Ejercicio 3 - TIR'!$C$22)*('Ejercicio 3 - TIR'!$D$22-'Ejercicio 3 - TIR'!$C$22)*P416),'Ejercicio 3 - TIR'!$E$22-SQRT(('Ejercicio 3 - TIR'!$E$22-'Ejercicio 3 - TIR'!$C$22)*('Ejercicio 3 - TIR'!$E$22-'Ejercicio 3 - TIR'!$D$22)*(1-P416)))</f>
        <v>0.130389967435346</v>
      </c>
      <c r="R416" s="27">
        <f ca="1" t="shared" si="3096"/>
        <v>0.301020142760592</v>
      </c>
      <c r="S416" s="29">
        <f ca="1">IF(R416&lt;=('Ejercicio 3 - TIR'!$D$23-'Ejercicio 3 - TIR'!$C$23)/('Ejercicio 3 - TIR'!$E$23-'Ejercicio 3 - TIR'!$C$23),'Ejercicio 3 - TIR'!$C$23+SQRT(('Ejercicio 3 - TIR'!$E$23-'Ejercicio 3 - TIR'!$C$23)*('Ejercicio 3 - TIR'!$D$23-'Ejercicio 3 - TIR'!$C$23)*R416),'Ejercicio 3 - TIR'!$E$23-SQRT(('Ejercicio 3 - TIR'!$E$23-'Ejercicio 3 - TIR'!$C$23)*('Ejercicio 3 - TIR'!$E$23-'Ejercicio 3 - TIR'!$D$23)*(1-R416)))</f>
        <v>0.143277376505291</v>
      </c>
      <c r="T416" s="27">
        <f ca="1" t="shared" ref="T416:X416" si="3097">RAND()</f>
        <v>0.822935259727304</v>
      </c>
      <c r="U416" s="29">
        <f ca="1">IF(T416&lt;=('Ejercicio 3 - TIR'!$D$24-'Ejercicio 3 - TIR'!$C$24)/('Ejercicio 3 - TIR'!$E$24-'Ejercicio 3 - TIR'!$C$24),'Ejercicio 3 - TIR'!$C$24+SQRT(('Ejercicio 3 - TIR'!$E$24-'Ejercicio 3 - TIR'!$C$24)*('Ejercicio 3 - TIR'!$D$24-'Ejercicio 3 - TIR'!$C$24)*T416),'Ejercicio 3 - TIR'!$E$24-SQRT(('Ejercicio 3 - TIR'!$E$24-'Ejercicio 3 - TIR'!$C$24)*('Ejercicio 3 - TIR'!$E$24-'Ejercicio 3 - TIR'!$D$24)*(1-T416)))</f>
        <v>0.197733853661589</v>
      </c>
      <c r="V416" s="27">
        <f ca="1" t="shared" si="3097"/>
        <v>0.465448062162252</v>
      </c>
      <c r="W416" s="29">
        <f ca="1">IF(V416&lt;=('Ejercicio 3 - TIR'!$D$25-'Ejercicio 3 - TIR'!$C$25)/('Ejercicio 3 - TIR'!$E$25-'Ejercicio 3 - TIR'!$C$25),'Ejercicio 3 - TIR'!$C$25+SQRT(('Ejercicio 3 - TIR'!$E$25-'Ejercicio 3 - TIR'!$C$25)*('Ejercicio 3 - TIR'!$D$25-'Ejercicio 3 - TIR'!$C$25)*V416),'Ejercicio 3 - TIR'!$E$25-SQRT(('Ejercicio 3 - TIR'!$E$25-'Ejercicio 3 - TIR'!$C$25)*('Ejercicio 3 - TIR'!$E$25-'Ejercicio 3 - TIR'!$D$25)*(1-V416)))</f>
        <v>0.206745731049616</v>
      </c>
      <c r="X416" s="27">
        <f ca="1" t="shared" si="3097"/>
        <v>0.800009253241458</v>
      </c>
      <c r="Y416" s="29">
        <f ca="1">IF(X416&lt;=('Ejercicio 3 - TIR'!$D$26-'Ejercicio 3 - TIR'!$C$26)/('Ejercicio 3 - TIR'!$E$26-'Ejercicio 3 - TIR'!$C$26),'Ejercicio 3 - TIR'!$C$26+SQRT(('Ejercicio 3 - TIR'!$E$26-'Ejercicio 3 - TIR'!$C$26)*('Ejercicio 3 - TIR'!$D$26-'Ejercicio 3 - TIR'!$C$26)*X416),'Ejercicio 3 - TIR'!$E$26-SQRT(('Ejercicio 3 - TIR'!$E$26-'Ejercicio 3 - TIR'!$C$26)*('Ejercicio 3 - TIR'!$E$26-'Ejercicio 3 - TIR'!$D$26)*(1-X416)))</f>
        <v>0.247137406789845</v>
      </c>
      <c r="Z416" s="27">
        <f ca="1" t="shared" si="2860"/>
        <v>1.13038996743535</v>
      </c>
      <c r="AA416" s="27">
        <f ca="1" t="shared" si="2861"/>
        <v>1.29234927639738</v>
      </c>
      <c r="AB416" s="27">
        <f ca="1" t="shared" si="2862"/>
        <v>1.5478904790962</v>
      </c>
      <c r="AC416" s="27">
        <f ca="1" t="shared" si="2863"/>
        <v>1.86791022778169</v>
      </c>
      <c r="AD416" s="27">
        <f ca="1" t="shared" si="2864"/>
        <v>2.32954071759188</v>
      </c>
      <c r="AE416" s="26">
        <f ca="1" t="shared" si="2865"/>
        <v>4184.87397268162</v>
      </c>
      <c r="AF416" s="26">
        <f ca="1" t="shared" si="2866"/>
        <v>4784.47173649272</v>
      </c>
      <c r="AG416" s="26">
        <f ca="1" t="shared" si="2867"/>
        <v>5730.52377068437</v>
      </c>
      <c r="AH416" s="26">
        <f ca="1" t="shared" si="2868"/>
        <v>6915.28509695172</v>
      </c>
      <c r="AI416" s="26">
        <f ca="1" t="shared" si="2869"/>
        <v>8624.31072302483</v>
      </c>
      <c r="AJ416" s="28">
        <f ca="1" t="shared" si="2870"/>
        <v>40753.9439856292</v>
      </c>
      <c r="AK416" s="28">
        <f ca="1" t="shared" si="2871"/>
        <v>42016.8259679215</v>
      </c>
      <c r="AL416" s="28">
        <f ca="1" t="shared" si="2872"/>
        <v>68613.1480067994</v>
      </c>
      <c r="AM416" s="28">
        <f ca="1" t="shared" si="2873"/>
        <v>76101.7793860373</v>
      </c>
      <c r="AN416" s="28">
        <f ca="1" t="shared" si="2874"/>
        <v>94641.3717130847</v>
      </c>
      <c r="AO416" s="28">
        <f ca="1">C416/'Ejercicio 3 - TIR'!$D$7</f>
        <v>15769.9078060612</v>
      </c>
      <c r="AP416" s="28">
        <f ca="1" t="shared" si="2875"/>
        <v>24984.0361795681</v>
      </c>
      <c r="AQ416" s="28">
        <f ca="1" t="shared" si="2876"/>
        <v>26246.9181618603</v>
      </c>
      <c r="AR416" s="28">
        <f ca="1" t="shared" si="2877"/>
        <v>52843.2402007383</v>
      </c>
      <c r="AS416" s="28">
        <f ca="1" t="shared" si="2878"/>
        <v>60331.8715799762</v>
      </c>
      <c r="AT416" s="28">
        <f ca="1" t="shared" si="2879"/>
        <v>78871.4639070236</v>
      </c>
      <c r="AU416" s="28">
        <f ca="1">AP416*'Ejercicio 3 - TIR'!$D$5</f>
        <v>12492.018089784</v>
      </c>
      <c r="AV416" s="28">
        <f ca="1">AQ416*'Ejercicio 3 - TIR'!$D$5</f>
        <v>13123.4590809302</v>
      </c>
      <c r="AW416" s="28">
        <f ca="1">AR416*'Ejercicio 3 - TIR'!$D$5</f>
        <v>26421.6201003691</v>
      </c>
      <c r="AX416" s="28">
        <f ca="1">AS416*'Ejercicio 3 - TIR'!$D$5</f>
        <v>30165.9357899881</v>
      </c>
      <c r="AY416" s="28">
        <f ca="1">AT416*'Ejercicio 3 - TIR'!$D$5</f>
        <v>39435.7319535118</v>
      </c>
      <c r="AZ416" s="28">
        <f ca="1" t="shared" ref="AZ416:BD416" si="3098">AJ416-AU416-AE416</f>
        <v>24077.0519231636</v>
      </c>
      <c r="BA416" s="28">
        <f ca="1" t="shared" si="3098"/>
        <v>24108.8951504986</v>
      </c>
      <c r="BB416" s="28">
        <f ca="1" t="shared" si="3098"/>
        <v>36461.0041357459</v>
      </c>
      <c r="BC416" s="28">
        <f ca="1" t="shared" si="3098"/>
        <v>39020.5584990975</v>
      </c>
      <c r="BD416" s="28">
        <f ca="1" t="shared" si="3098"/>
        <v>46581.3290365481</v>
      </c>
      <c r="BE416" s="28">
        <f ca="1" t="shared" ref="BE416:BI416" si="3099">AZ416/Z416</f>
        <v>21299.7749597779</v>
      </c>
      <c r="BF416" s="28">
        <f ca="1" t="shared" si="3099"/>
        <v>18655.0923893468</v>
      </c>
      <c r="BG416" s="28">
        <f ca="1" t="shared" si="3099"/>
        <v>23555.2867778056</v>
      </c>
      <c r="BH416" s="28">
        <f ca="1" t="shared" si="3099"/>
        <v>20889.9538739814</v>
      </c>
      <c r="BI416" s="28">
        <f ca="1" t="shared" si="3099"/>
        <v>19995.9282466205</v>
      </c>
      <c r="BJ416" s="28">
        <f ca="1" t="shared" si="2882"/>
        <v>74766.7516842225</v>
      </c>
      <c r="BK416" s="28">
        <f ca="1" t="shared" si="2883"/>
        <v>36736.6423468896</v>
      </c>
      <c r="BL416" s="28">
        <f ca="1" t="shared" si="2884"/>
        <v>111503.394031112</v>
      </c>
      <c r="BM416" s="28">
        <f ca="1">BK416*'Ejercicio 3 - TIR'!$D$5</f>
        <v>18368.3211734448</v>
      </c>
      <c r="BN416" s="28">
        <f ca="1" t="shared" si="2885"/>
        <v>93135.0728576673</v>
      </c>
      <c r="BO416" s="28">
        <f ca="1" t="shared" si="2886"/>
        <v>39980.0150108317</v>
      </c>
      <c r="BP416" s="28">
        <f ca="1" t="shared" si="2887"/>
        <v>-110944.600138107</v>
      </c>
      <c r="BQ416" s="28">
        <f ca="1" t="shared" ref="BQ416:BT416" si="3100">BE416</f>
        <v>21299.7749597779</v>
      </c>
      <c r="BR416" s="28">
        <f ca="1" t="shared" si="3100"/>
        <v>18655.0923893468</v>
      </c>
      <c r="BS416" s="28">
        <f ca="1" t="shared" si="3100"/>
        <v>23555.2867778056</v>
      </c>
      <c r="BT416" s="28">
        <f ca="1" t="shared" si="3100"/>
        <v>20889.9538739814</v>
      </c>
      <c r="BU416" s="28">
        <f ca="1" t="shared" si="2889"/>
        <v>59975.9432574522</v>
      </c>
      <c r="BV416" s="30">
        <f ca="1" t="shared" si="2890"/>
        <v>7.89710096168013</v>
      </c>
    </row>
    <row r="417" ht="15" customHeight="1" spans="1:74">
      <c r="A417" s="26">
        <v>416</v>
      </c>
      <c r="B417" s="27">
        <f ca="1" t="shared" ref="B417:F417" si="3101">RAND()</f>
        <v>0.518771643686241</v>
      </c>
      <c r="C417" s="28">
        <f ca="1">IF(B417&lt;=('Ejercicio 3 - TIR'!$D$13-'Ejercicio 3 - TIR'!$C$13)/('Ejercicio 3 - TIR'!$E$13-'Ejercicio 3 - TIR'!$C$13),'Ejercicio 3 - TIR'!$C$13+SQRT(('Ejercicio 3 - TIR'!$E$13-'Ejercicio 3 - TIR'!$C$13)*('Ejercicio 3 - TIR'!$D$13-'Ejercicio 3 - TIR'!$C$13)*B417),'Ejercicio 3 - TIR'!$E$13-SQRT(('Ejercicio 3 - TIR'!$E$13-'Ejercicio 3 - TIR'!$C$13)*('Ejercicio 3 - TIR'!$E$13-'Ejercicio 3 - TIR'!$D$13)*(1-B417)))</f>
        <v>75969.3107136622</v>
      </c>
      <c r="D417" s="27">
        <f ca="1" t="shared" si="3101"/>
        <v>0.672619148235107</v>
      </c>
      <c r="E417" s="28">
        <f ca="1">IF(D417&lt;=('Ejercicio 3 - TIR'!$D$14-'Ejercicio 3 - TIR'!$C$14)/('Ejercicio 3 - TIR'!$E$14-'Ejercicio 3 - TIR'!$C$14),'Ejercicio 3 - TIR'!$C$14+SQRT(('Ejercicio 3 - TIR'!$E$14-'Ejercicio 3 - TIR'!$C$14)*('Ejercicio 3 - TIR'!$D$14-'Ejercicio 3 - TIR'!$C$14)*D417),'Ejercicio 3 - TIR'!$E$14-SQRT(('Ejercicio 3 - TIR'!$E$14-'Ejercicio 3 - TIR'!$C$14)*('Ejercicio 3 - TIR'!$E$14-'Ejercicio 3 - TIR'!$D$14)*(1-D417)))</f>
        <v>32992.3521945853</v>
      </c>
      <c r="F417" s="27">
        <f ca="1" t="shared" si="3101"/>
        <v>0.75639354768641</v>
      </c>
      <c r="G417" s="28">
        <f ca="1">IF(F417&lt;=('Ejercicio 3 - TIR'!$D$18-'Ejercicio 3 - TIR'!$C$18)/('Ejercicio 3 - TIR'!$E$18-'Ejercicio 3 - TIR'!$C$18),'Ejercicio 3 - TIR'!$C$18+SQRT(('Ejercicio 3 - TIR'!$E$18-'Ejercicio 3 - TIR'!$C$18)*('Ejercicio 3 - TIR'!$D$18-'Ejercicio 3 - TIR'!$C$18)*F417),'Ejercicio 3 - TIR'!$E$18-SQRT(('Ejercicio 3 - TIR'!$E$18-'Ejercicio 3 - TIR'!$C$18)*('Ejercicio 3 - TIR'!$E$18-'Ejercicio 3 - TIR'!$D$18)*(1-F417)))</f>
        <v>40725.6013377881</v>
      </c>
      <c r="H417" s="27">
        <f ca="1" t="shared" ref="H417:L417" si="3102">RAND()</f>
        <v>0.947241235356151</v>
      </c>
      <c r="I417" s="28">
        <f ca="1">IF(H417&lt;=('Ejercicio 3 - TIR'!$D$18-'Ejercicio 3 - TIR'!$C$18)/('Ejercicio 3 - TIR'!$E$18-'Ejercicio 3 - TIR'!$C$18),'Ejercicio 3 - TIR'!$C$18+SQRT(('Ejercicio 3 - TIR'!$E$18-'Ejercicio 3 - TIR'!$C$18)*('Ejercicio 3 - TIR'!$D$18-'Ejercicio 3 - TIR'!$C$18)*H417),'Ejercicio 3 - TIR'!$E$18-SQRT(('Ejercicio 3 - TIR'!$E$18-'Ejercicio 3 - TIR'!$C$18)*('Ejercicio 3 - TIR'!$E$18-'Ejercicio 3 - TIR'!$D$18)*(1-H417)))</f>
        <v>43010.8023355411</v>
      </c>
      <c r="J417" s="27">
        <f ca="1" t="shared" si="3102"/>
        <v>0.880209773744969</v>
      </c>
      <c r="K417" s="28">
        <f ca="1">IF(J417&lt;=('Ejercicio 3 - TIR'!$D$18-'Ejercicio 3 - TIR'!$C$18)/('Ejercicio 3 - TIR'!$E$18-'Ejercicio 3 - TIR'!$C$18),'Ejercicio 3 - TIR'!$C$18+SQRT(('Ejercicio 3 - TIR'!$E$18-'Ejercicio 3 - TIR'!$C$18)*('Ejercicio 3 - TIR'!$D$18-'Ejercicio 3 - TIR'!$C$18)*J417),'Ejercicio 3 - TIR'!$E$18-SQRT(('Ejercicio 3 - TIR'!$E$18-'Ejercicio 3 - TIR'!$C$18)*('Ejercicio 3 - TIR'!$E$18-'Ejercicio 3 - TIR'!$D$18)*(1-J417)))</f>
        <v>42002.623318779</v>
      </c>
      <c r="L417" s="27">
        <f ca="1" t="shared" si="3102"/>
        <v>0.162918632014512</v>
      </c>
      <c r="M417" s="28">
        <f ca="1">IF(L417&lt;=('Ejercicio 3 - TIR'!$D$18-'Ejercicio 3 - TIR'!$C$18)/('Ejercicio 3 - TIR'!$E$18-'Ejercicio 3 - TIR'!$C$18),'Ejercicio 3 - TIR'!$C$18+SQRT(('Ejercicio 3 - TIR'!$E$18-'Ejercicio 3 - TIR'!$C$18)*('Ejercicio 3 - TIR'!$D$18-'Ejercicio 3 - TIR'!$C$18)*L417),'Ejercicio 3 - TIR'!$E$18-SQRT(('Ejercicio 3 - TIR'!$E$18-'Ejercicio 3 - TIR'!$C$18)*('Ejercicio 3 - TIR'!$E$18-'Ejercicio 3 - TIR'!$D$18)*(1-L417)))</f>
        <v>34943.4598008052</v>
      </c>
      <c r="N417" s="27">
        <f ca="1" t="shared" ref="N417:R417" si="3103">RAND()</f>
        <v>0.406462943676957</v>
      </c>
      <c r="O417" s="28">
        <f ca="1">IF(N417&lt;=('Ejercicio 3 - TIR'!$D$18-'Ejercicio 3 - TIR'!$C$18)/('Ejercicio 3 - TIR'!$E$18-'Ejercicio 3 - TIR'!$C$18),'Ejercicio 3 - TIR'!$C$18+SQRT(('Ejercicio 3 - TIR'!$E$18-'Ejercicio 3 - TIR'!$C$18)*('Ejercicio 3 - TIR'!$D$18-'Ejercicio 3 - TIR'!$C$18)*N417),'Ejercicio 3 - TIR'!$E$18-SQRT(('Ejercicio 3 - TIR'!$E$18-'Ejercicio 3 - TIR'!$C$18)*('Ejercicio 3 - TIR'!$E$18-'Ejercicio 3 - TIR'!$D$18)*(1-N417)))</f>
        <v>37808.2931266406</v>
      </c>
      <c r="P417" s="27">
        <f ca="1" t="shared" si="3103"/>
        <v>0.958924451411594</v>
      </c>
      <c r="Q417" s="29">
        <f ca="1">IF(P417&lt;=('Ejercicio 3 - TIR'!$D$22-'Ejercicio 3 - TIR'!$C$22)/('Ejercicio 3 - TIR'!$E$22-'Ejercicio 3 - TIR'!$C$22),'Ejercicio 3 - TIR'!$C$22+SQRT(('Ejercicio 3 - TIR'!$E$22-'Ejercicio 3 - TIR'!$C$22)*('Ejercicio 3 - TIR'!$D$22-'Ejercicio 3 - TIR'!$C$22)*P417),'Ejercicio 3 - TIR'!$E$22-SQRT(('Ejercicio 3 - TIR'!$E$22-'Ejercicio 3 - TIR'!$C$22)*('Ejercicio 3 - TIR'!$E$22-'Ejercicio 3 - TIR'!$D$22)*(1-P417)))</f>
        <v>0.171401396191292</v>
      </c>
      <c r="R417" s="27">
        <f ca="1" t="shared" si="3103"/>
        <v>0.24920469967162</v>
      </c>
      <c r="S417" s="29">
        <f ca="1">IF(R417&lt;=('Ejercicio 3 - TIR'!$D$23-'Ejercicio 3 - TIR'!$C$23)/('Ejercicio 3 - TIR'!$E$23-'Ejercicio 3 - TIR'!$C$23),'Ejercicio 3 - TIR'!$C$23+SQRT(('Ejercicio 3 - TIR'!$E$23-'Ejercicio 3 - TIR'!$C$23)*('Ejercicio 3 - TIR'!$D$23-'Ejercicio 3 - TIR'!$C$23)*R417),'Ejercicio 3 - TIR'!$E$23-SQRT(('Ejercicio 3 - TIR'!$E$23-'Ejercicio 3 - TIR'!$C$23)*('Ejercicio 3 - TIR'!$E$23-'Ejercicio 3 - TIR'!$D$23)*(1-R417)))</f>
        <v>0.141179434822698</v>
      </c>
      <c r="T417" s="27">
        <f ca="1" t="shared" ref="T417:X417" si="3104">RAND()</f>
        <v>0.989323582447925</v>
      </c>
      <c r="U417" s="29">
        <f ca="1">IF(T417&lt;=('Ejercicio 3 - TIR'!$D$24-'Ejercicio 3 - TIR'!$C$24)/('Ejercicio 3 - TIR'!$E$24-'Ejercicio 3 - TIR'!$C$24),'Ejercicio 3 - TIR'!$C$24+SQRT(('Ejercicio 3 - TIR'!$E$24-'Ejercicio 3 - TIR'!$C$24)*('Ejercicio 3 - TIR'!$D$24-'Ejercicio 3 - TIR'!$C$24)*T417),'Ejercicio 3 - TIR'!$E$24-SQRT(('Ejercicio 3 - TIR'!$E$24-'Ejercicio 3 - TIR'!$C$24)*('Ejercicio 3 - TIR'!$E$24-'Ejercicio 3 - TIR'!$D$24)*(1-T417)))</f>
        <v>0.214532462241026</v>
      </c>
      <c r="V417" s="27">
        <f ca="1" t="shared" si="3104"/>
        <v>0.721939481228824</v>
      </c>
      <c r="W417" s="29">
        <f ca="1">IF(V417&lt;=('Ejercicio 3 - TIR'!$D$25-'Ejercicio 3 - TIR'!$C$25)/('Ejercicio 3 - TIR'!$E$25-'Ejercicio 3 - TIR'!$C$25),'Ejercicio 3 - TIR'!$C$25+SQRT(('Ejercicio 3 - TIR'!$E$25-'Ejercicio 3 - TIR'!$C$25)*('Ejercicio 3 - TIR'!$D$25-'Ejercicio 3 - TIR'!$C$25)*V417),'Ejercicio 3 - TIR'!$E$25-SQRT(('Ejercicio 3 - TIR'!$E$25-'Ejercicio 3 - TIR'!$C$25)*('Ejercicio 3 - TIR'!$E$25-'Ejercicio 3 - TIR'!$D$25)*(1-V417)))</f>
        <v>0.218803657014017</v>
      </c>
      <c r="X417" s="27">
        <f ca="1" t="shared" si="3104"/>
        <v>0.458273244234937</v>
      </c>
      <c r="Y417" s="29">
        <f ca="1">IF(X417&lt;=('Ejercicio 3 - TIR'!$D$26-'Ejercicio 3 - TIR'!$C$26)/('Ejercicio 3 - TIR'!$E$26-'Ejercicio 3 - TIR'!$C$26),'Ejercicio 3 - TIR'!$C$26+SQRT(('Ejercicio 3 - TIR'!$E$26-'Ejercicio 3 - TIR'!$C$26)*('Ejercicio 3 - TIR'!$D$26-'Ejercicio 3 - TIR'!$C$26)*X417),'Ejercicio 3 - TIR'!$E$26-SQRT(('Ejercicio 3 - TIR'!$E$26-'Ejercicio 3 - TIR'!$C$26)*('Ejercicio 3 - TIR'!$E$26-'Ejercicio 3 - TIR'!$D$26)*(1-X417)))</f>
        <v>0.225913731122111</v>
      </c>
      <c r="Z417" s="27">
        <f ca="1" t="shared" si="2860"/>
        <v>1.17140139619129</v>
      </c>
      <c r="AA417" s="27">
        <f ca="1" t="shared" si="2861"/>
        <v>1.3367791832561</v>
      </c>
      <c r="AB417" s="27">
        <f ca="1" t="shared" si="2862"/>
        <v>1.62356171291258</v>
      </c>
      <c r="AC417" s="27">
        <f ca="1" t="shared" si="2863"/>
        <v>1.97880295308579</v>
      </c>
      <c r="AD417" s="27">
        <f ca="1" t="shared" si="2864"/>
        <v>2.42584171137285</v>
      </c>
      <c r="AE417" s="26">
        <f ca="1" t="shared" si="2865"/>
        <v>5654.93522978674</v>
      </c>
      <c r="AF417" s="26">
        <f ca="1" t="shared" si="2866"/>
        <v>6453.295789487</v>
      </c>
      <c r="AG417" s="26">
        <f ca="1" t="shared" si="2867"/>
        <v>7837.73722477529</v>
      </c>
      <c r="AH417" s="26">
        <f ca="1" t="shared" si="2868"/>
        <v>9552.66279227101</v>
      </c>
      <c r="AI417" s="26">
        <f ca="1" t="shared" si="2869"/>
        <v>11710.7404858243</v>
      </c>
      <c r="AJ417" s="28">
        <f ca="1" t="shared" si="2870"/>
        <v>47706.0262678149</v>
      </c>
      <c r="AK417" s="28">
        <f ca="1" t="shared" si="2871"/>
        <v>57495.9452172941</v>
      </c>
      <c r="AL417" s="28">
        <f ca="1" t="shared" si="2872"/>
        <v>68193.8510622585</v>
      </c>
      <c r="AM417" s="28">
        <f ca="1" t="shared" si="2873"/>
        <v>69146.2214448678</v>
      </c>
      <c r="AN417" s="28">
        <f ca="1" t="shared" si="2874"/>
        <v>91716.9345024163</v>
      </c>
      <c r="AO417" s="28">
        <f ca="1">C417/'Ejercicio 3 - TIR'!$D$7</f>
        <v>15193.8621427324</v>
      </c>
      <c r="AP417" s="28">
        <f ca="1" t="shared" si="2875"/>
        <v>32512.1641250824</v>
      </c>
      <c r="AQ417" s="28">
        <f ca="1" t="shared" si="2876"/>
        <v>42302.0830745617</v>
      </c>
      <c r="AR417" s="28">
        <f ca="1" t="shared" si="2877"/>
        <v>52999.9889195261</v>
      </c>
      <c r="AS417" s="28">
        <f ca="1" t="shared" si="2878"/>
        <v>53952.3593021354</v>
      </c>
      <c r="AT417" s="28">
        <f ca="1" t="shared" si="2879"/>
        <v>76523.0723596838</v>
      </c>
      <c r="AU417" s="28">
        <f ca="1">AP417*'Ejercicio 3 - TIR'!$D$5</f>
        <v>16256.0820625412</v>
      </c>
      <c r="AV417" s="28">
        <f ca="1">AQ417*'Ejercicio 3 - TIR'!$D$5</f>
        <v>21151.0415372808</v>
      </c>
      <c r="AW417" s="28">
        <f ca="1">AR417*'Ejercicio 3 - TIR'!$D$5</f>
        <v>26499.9944597631</v>
      </c>
      <c r="AX417" s="28">
        <f ca="1">AS417*'Ejercicio 3 - TIR'!$D$5</f>
        <v>26976.1796510677</v>
      </c>
      <c r="AY417" s="28">
        <f ca="1">AT417*'Ejercicio 3 - TIR'!$D$5</f>
        <v>38261.5361798419</v>
      </c>
      <c r="AZ417" s="28">
        <f ca="1" t="shared" ref="AZ417:BD417" si="3105">AJ417-AU417-AE417</f>
        <v>25795.0089754869</v>
      </c>
      <c r="BA417" s="28">
        <f ca="1" t="shared" si="3105"/>
        <v>29891.6078905263</v>
      </c>
      <c r="BB417" s="28">
        <f ca="1" t="shared" si="3105"/>
        <v>33856.1193777202</v>
      </c>
      <c r="BC417" s="28">
        <f ca="1" t="shared" si="3105"/>
        <v>32617.3790015291</v>
      </c>
      <c r="BD417" s="28">
        <f ca="1" t="shared" si="3105"/>
        <v>41744.65783675</v>
      </c>
      <c r="BE417" s="28">
        <f ca="1" t="shared" ref="BE417:BI417" si="3106">AZ417/Z417</f>
        <v>22020.6404562579</v>
      </c>
      <c r="BF417" s="28">
        <f ca="1" t="shared" si="3106"/>
        <v>22360.9166457223</v>
      </c>
      <c r="BG417" s="28">
        <f ca="1" t="shared" si="3106"/>
        <v>20852.9919795807</v>
      </c>
      <c r="BH417" s="28">
        <f ca="1" t="shared" si="3106"/>
        <v>16483.389086652</v>
      </c>
      <c r="BI417" s="28">
        <f ca="1" t="shared" si="3106"/>
        <v>17208.3189274232</v>
      </c>
      <c r="BJ417" s="28">
        <f ca="1" t="shared" si="2882"/>
        <v>80034.2241099285</v>
      </c>
      <c r="BK417" s="28">
        <f ca="1" t="shared" si="2883"/>
        <v>36857.9045426892</v>
      </c>
      <c r="BL417" s="28">
        <f ca="1" t="shared" si="2884"/>
        <v>116892.128652618</v>
      </c>
      <c r="BM417" s="28">
        <f ca="1">BK417*'Ejercicio 3 - TIR'!$D$5</f>
        <v>18428.9522713446</v>
      </c>
      <c r="BN417" s="28">
        <f ca="1" t="shared" si="2885"/>
        <v>98463.1763812731</v>
      </c>
      <c r="BO417" s="28">
        <f ca="1" t="shared" si="2886"/>
        <v>40589.2832659515</v>
      </c>
      <c r="BP417" s="28">
        <f ca="1" t="shared" si="2887"/>
        <v>-108961.662908247</v>
      </c>
      <c r="BQ417" s="28">
        <f ca="1" t="shared" ref="BQ417:BT417" si="3107">BE417</f>
        <v>22020.6404562579</v>
      </c>
      <c r="BR417" s="28">
        <f ca="1" t="shared" si="3107"/>
        <v>22360.9166457223</v>
      </c>
      <c r="BS417" s="28">
        <f ca="1" t="shared" si="3107"/>
        <v>20852.9919795807</v>
      </c>
      <c r="BT417" s="28">
        <f ca="1" t="shared" si="3107"/>
        <v>16483.389086652</v>
      </c>
      <c r="BU417" s="28">
        <f ca="1" t="shared" si="2889"/>
        <v>57797.6021933747</v>
      </c>
      <c r="BV417" s="30">
        <f ca="1" t="shared" si="2890"/>
        <v>7.57782781110399</v>
      </c>
    </row>
    <row r="418" ht="15" customHeight="1" spans="1:74">
      <c r="A418" s="26">
        <v>417</v>
      </c>
      <c r="B418" s="27">
        <f ca="1" t="shared" ref="B418:F418" si="3108">RAND()</f>
        <v>0.384518913496886</v>
      </c>
      <c r="C418" s="28">
        <f ca="1">IF(B418&lt;=('Ejercicio 3 - TIR'!$D$13-'Ejercicio 3 - TIR'!$C$13)/('Ejercicio 3 - TIR'!$E$13-'Ejercicio 3 - TIR'!$C$13),'Ejercicio 3 - TIR'!$C$13+SQRT(('Ejercicio 3 - TIR'!$E$13-'Ejercicio 3 - TIR'!$C$13)*('Ejercicio 3 - TIR'!$D$13-'Ejercicio 3 - TIR'!$C$13)*B418),'Ejercicio 3 - TIR'!$E$13-SQRT(('Ejercicio 3 - TIR'!$E$13-'Ejercicio 3 - TIR'!$C$13)*('Ejercicio 3 - TIR'!$E$13-'Ejercicio 3 - TIR'!$D$13)*(1-B418)))</f>
        <v>72823.2212393791</v>
      </c>
      <c r="D418" s="27">
        <f ca="1" t="shared" si="3108"/>
        <v>0.35698471486227</v>
      </c>
      <c r="E418" s="28">
        <f ca="1">IF(D418&lt;=('Ejercicio 3 - TIR'!$D$14-'Ejercicio 3 - TIR'!$C$14)/('Ejercicio 3 - TIR'!$E$14-'Ejercicio 3 - TIR'!$C$14),'Ejercicio 3 - TIR'!$C$14+SQRT(('Ejercicio 3 - TIR'!$E$14-'Ejercicio 3 - TIR'!$C$14)*('Ejercicio 3 - TIR'!$D$14-'Ejercicio 3 - TIR'!$C$14)*D418),'Ejercicio 3 - TIR'!$E$14-SQRT(('Ejercicio 3 - TIR'!$E$14-'Ejercicio 3 - TIR'!$C$14)*('Ejercicio 3 - TIR'!$E$14-'Ejercicio 3 - TIR'!$D$14)*(1-D418)))</f>
        <v>30178.9871820336</v>
      </c>
      <c r="F418" s="27">
        <f ca="1" t="shared" si="3108"/>
        <v>0.922324204622102</v>
      </c>
      <c r="G418" s="28">
        <f ca="1">IF(F418&lt;=('Ejercicio 3 - TIR'!$D$18-'Ejercicio 3 - TIR'!$C$18)/('Ejercicio 3 - TIR'!$E$18-'Ejercicio 3 - TIR'!$C$18),'Ejercicio 3 - TIR'!$C$18+SQRT(('Ejercicio 3 - TIR'!$E$18-'Ejercicio 3 - TIR'!$C$18)*('Ejercicio 3 - TIR'!$D$18-'Ejercicio 3 - TIR'!$C$18)*F418),'Ejercicio 3 - TIR'!$E$18-SQRT(('Ejercicio 3 - TIR'!$E$18-'Ejercicio 3 - TIR'!$C$18)*('Ejercicio 3 - TIR'!$E$18-'Ejercicio 3 - TIR'!$D$18)*(1-F418)))</f>
        <v>42586.3544888815</v>
      </c>
      <c r="H418" s="27">
        <f ca="1" t="shared" ref="H418:L418" si="3109">RAND()</f>
        <v>0.300562206285949</v>
      </c>
      <c r="I418" s="28">
        <f ca="1">IF(H418&lt;=('Ejercicio 3 - TIR'!$D$18-'Ejercicio 3 - TIR'!$C$18)/('Ejercicio 3 - TIR'!$E$18-'Ejercicio 3 - TIR'!$C$18),'Ejercicio 3 - TIR'!$C$18+SQRT(('Ejercicio 3 - TIR'!$E$18-'Ejercicio 3 - TIR'!$C$18)*('Ejercicio 3 - TIR'!$D$18-'Ejercicio 3 - TIR'!$C$18)*H418),'Ejercicio 3 - TIR'!$E$18-SQRT(('Ejercicio 3 - TIR'!$E$18-'Ejercicio 3 - TIR'!$C$18)*('Ejercicio 3 - TIR'!$E$18-'Ejercicio 3 - TIR'!$D$18)*(1-H418)))</f>
        <v>36714.4866477559</v>
      </c>
      <c r="J418" s="27">
        <f ca="1" t="shared" si="3109"/>
        <v>0.388755504344809</v>
      </c>
      <c r="K418" s="28">
        <f ca="1">IF(J418&lt;=('Ejercicio 3 - TIR'!$D$18-'Ejercicio 3 - TIR'!$C$18)/('Ejercicio 3 - TIR'!$E$18-'Ejercicio 3 - TIR'!$C$18),'Ejercicio 3 - TIR'!$C$18+SQRT(('Ejercicio 3 - TIR'!$E$18-'Ejercicio 3 - TIR'!$C$18)*('Ejercicio 3 - TIR'!$D$18-'Ejercicio 3 - TIR'!$C$18)*J418),'Ejercicio 3 - TIR'!$E$18-SQRT(('Ejercicio 3 - TIR'!$E$18-'Ejercicio 3 - TIR'!$C$18)*('Ejercicio 3 - TIR'!$E$18-'Ejercicio 3 - TIR'!$D$18)*(1-J418)))</f>
        <v>37636.3162357069</v>
      </c>
      <c r="L418" s="27">
        <f ca="1" t="shared" si="3109"/>
        <v>0.250145900955096</v>
      </c>
      <c r="M418" s="28">
        <f ca="1">IF(L418&lt;=('Ejercicio 3 - TIR'!$D$18-'Ejercicio 3 - TIR'!$C$18)/('Ejercicio 3 - TIR'!$E$18-'Ejercicio 3 - TIR'!$C$18),'Ejercicio 3 - TIR'!$C$18+SQRT(('Ejercicio 3 - TIR'!$E$18-'Ejercicio 3 - TIR'!$C$18)*('Ejercicio 3 - TIR'!$D$18-'Ejercicio 3 - TIR'!$C$18)*L418),'Ejercicio 3 - TIR'!$E$18-SQRT(('Ejercicio 3 - TIR'!$E$18-'Ejercicio 3 - TIR'!$C$18)*('Ejercicio 3 - TIR'!$E$18-'Ejercicio 3 - TIR'!$D$18)*(1-L418)))</f>
        <v>36125.5110107863</v>
      </c>
      <c r="N418" s="27">
        <f ca="1" t="shared" ref="N418:R418" si="3110">RAND()</f>
        <v>0.380368398327057</v>
      </c>
      <c r="O418" s="28">
        <f ca="1">IF(N418&lt;=('Ejercicio 3 - TIR'!$D$18-'Ejercicio 3 - TIR'!$C$18)/('Ejercicio 3 - TIR'!$E$18-'Ejercicio 3 - TIR'!$C$18),'Ejercicio 3 - TIR'!$C$18+SQRT(('Ejercicio 3 - TIR'!$E$18-'Ejercicio 3 - TIR'!$C$18)*('Ejercicio 3 - TIR'!$D$18-'Ejercicio 3 - TIR'!$C$18)*N418),'Ejercicio 3 - TIR'!$E$18-SQRT(('Ejercicio 3 - TIR'!$E$18-'Ejercicio 3 - TIR'!$C$18)*('Ejercicio 3 - TIR'!$E$18-'Ejercicio 3 - TIR'!$D$18)*(1-N418)))</f>
        <v>37553.4932150005</v>
      </c>
      <c r="P418" s="27">
        <f ca="1" t="shared" si="3110"/>
        <v>0.00130748487366072</v>
      </c>
      <c r="Q418" s="29">
        <f ca="1">IF(P418&lt;=('Ejercicio 3 - TIR'!$D$22-'Ejercicio 3 - TIR'!$C$22)/('Ejercicio 3 - TIR'!$E$22-'Ejercicio 3 - TIR'!$C$22),'Ejercicio 3 - TIR'!$C$22+SQRT(('Ejercicio 3 - TIR'!$E$22-'Ejercicio 3 - TIR'!$C$22)*('Ejercicio 3 - TIR'!$D$22-'Ejercicio 3 - TIR'!$C$22)*P418),'Ejercicio 3 - TIR'!$E$22-SQRT(('Ejercicio 3 - TIR'!$E$22-'Ejercicio 3 - TIR'!$C$22)*('Ejercicio 3 - TIR'!$E$22-'Ejercicio 3 - TIR'!$D$22)*(1-P418)))</f>
        <v>0.121534103247043</v>
      </c>
      <c r="R418" s="27">
        <f ca="1" t="shared" si="3110"/>
        <v>0.452900765110405</v>
      </c>
      <c r="S418" s="29">
        <f ca="1">IF(R418&lt;=('Ejercicio 3 - TIR'!$D$23-'Ejercicio 3 - TIR'!$C$23)/('Ejercicio 3 - TIR'!$E$23-'Ejercicio 3 - TIR'!$C$23),'Ejercicio 3 - TIR'!$C$23+SQRT(('Ejercicio 3 - TIR'!$E$23-'Ejercicio 3 - TIR'!$C$23)*('Ejercicio 3 - TIR'!$D$23-'Ejercicio 3 - TIR'!$C$23)*R418),'Ejercicio 3 - TIR'!$E$23-SQRT(('Ejercicio 3 - TIR'!$E$23-'Ejercicio 3 - TIR'!$C$23)*('Ejercicio 3 - TIR'!$E$23-'Ejercicio 3 - TIR'!$D$23)*(1-R418)))</f>
        <v>0.148552081836509</v>
      </c>
      <c r="T418" s="27">
        <f ca="1" t="shared" ref="T418:X418" si="3111">RAND()</f>
        <v>0.386579362320738</v>
      </c>
      <c r="U418" s="29">
        <f ca="1">IF(T418&lt;=('Ejercicio 3 - TIR'!$D$24-'Ejercicio 3 - TIR'!$C$24)/('Ejercicio 3 - TIR'!$E$24-'Ejercicio 3 - TIR'!$C$24),'Ejercicio 3 - TIR'!$C$24+SQRT(('Ejercicio 3 - TIR'!$E$24-'Ejercicio 3 - TIR'!$C$24)*('Ejercicio 3 - TIR'!$D$24-'Ejercicio 3 - TIR'!$C$24)*T418),'Ejercicio 3 - TIR'!$E$24-SQRT(('Ejercicio 3 - TIR'!$E$24-'Ejercicio 3 - TIR'!$C$24)*('Ejercicio 3 - TIR'!$E$24-'Ejercicio 3 - TIR'!$D$24)*(1-T418)))</f>
        <v>0.17849239654493</v>
      </c>
      <c r="V418" s="27">
        <f ca="1" t="shared" si="3111"/>
        <v>0.932467350755373</v>
      </c>
      <c r="W418" s="29">
        <f ca="1">IF(V418&lt;=('Ejercicio 3 - TIR'!$D$25-'Ejercicio 3 - TIR'!$C$25)/('Ejercicio 3 - TIR'!$E$25-'Ejercicio 3 - TIR'!$C$25),'Ejercicio 3 - TIR'!$C$25+SQRT(('Ejercicio 3 - TIR'!$E$25-'Ejercicio 3 - TIR'!$C$25)*('Ejercicio 3 - TIR'!$D$25-'Ejercicio 3 - TIR'!$C$25)*V418),'Ejercicio 3 - TIR'!$E$25-SQRT(('Ejercicio 3 - TIR'!$E$25-'Ejercicio 3 - TIR'!$C$25)*('Ejercicio 3 - TIR'!$E$25-'Ejercicio 3 - TIR'!$D$25)*(1-V418)))</f>
        <v>0.234625857020432</v>
      </c>
      <c r="X418" s="27">
        <f ca="1" t="shared" si="3111"/>
        <v>0.0690242978904538</v>
      </c>
      <c r="Y418" s="29">
        <f ca="1">IF(X418&lt;=('Ejercicio 3 - TIR'!$D$26-'Ejercicio 3 - TIR'!$C$26)/('Ejercicio 3 - TIR'!$E$26-'Ejercicio 3 - TIR'!$C$26),'Ejercicio 3 - TIR'!$C$26+SQRT(('Ejercicio 3 - TIR'!$E$26-'Ejercicio 3 - TIR'!$C$26)*('Ejercicio 3 - TIR'!$D$26-'Ejercicio 3 - TIR'!$C$26)*X418),'Ejercicio 3 - TIR'!$E$26-SQRT(('Ejercicio 3 - TIR'!$E$26-'Ejercicio 3 - TIR'!$C$26)*('Ejercicio 3 - TIR'!$E$26-'Ejercicio 3 - TIR'!$D$26)*(1-X418)))</f>
        <v>0.203651578820936</v>
      </c>
      <c r="Z418" s="27">
        <f ca="1" t="shared" si="2860"/>
        <v>1.12153410324704</v>
      </c>
      <c r="AA418" s="27">
        <f ca="1" t="shared" si="2861"/>
        <v>1.28814032913503</v>
      </c>
      <c r="AB418" s="27">
        <f ca="1" t="shared" si="2862"/>
        <v>1.51806358356852</v>
      </c>
      <c r="AC418" s="27">
        <f ca="1" t="shared" si="2863"/>
        <v>1.87424055287479</v>
      </c>
      <c r="AD418" s="27">
        <f ca="1" t="shared" si="2864"/>
        <v>2.25593260055797</v>
      </c>
      <c r="AE418" s="26">
        <f ca="1" t="shared" si="2865"/>
        <v>3667.77614407248</v>
      </c>
      <c r="AF418" s="26">
        <f ca="1" t="shared" si="2866"/>
        <v>4212.63192598473</v>
      </c>
      <c r="AG418" s="26">
        <f ca="1" t="shared" si="2867"/>
        <v>4964.55469421543</v>
      </c>
      <c r="AH418" s="26">
        <f ca="1" t="shared" si="2868"/>
        <v>6129.36759407053</v>
      </c>
      <c r="AI418" s="26">
        <f ca="1" t="shared" si="2869"/>
        <v>7377.62298177688</v>
      </c>
      <c r="AJ418" s="28">
        <f ca="1" t="shared" si="2870"/>
        <v>47762.0488922484</v>
      </c>
      <c r="AK418" s="28">
        <f ca="1" t="shared" si="2871"/>
        <v>47293.4109144641</v>
      </c>
      <c r="AL418" s="28">
        <f ca="1" t="shared" si="2872"/>
        <v>57134.3210970954</v>
      </c>
      <c r="AM418" s="28">
        <f ca="1" t="shared" si="2873"/>
        <v>67707.8977297406</v>
      </c>
      <c r="AN418" s="28">
        <f ca="1" t="shared" si="2874"/>
        <v>84718.1496085522</v>
      </c>
      <c r="AO418" s="28">
        <f ca="1">C418/'Ejercicio 3 - TIR'!$D$7</f>
        <v>14564.6442478758</v>
      </c>
      <c r="AP418" s="28">
        <f ca="1" t="shared" si="2875"/>
        <v>33197.4046443726</v>
      </c>
      <c r="AQ418" s="28">
        <f ca="1" t="shared" si="2876"/>
        <v>32728.7666665883</v>
      </c>
      <c r="AR418" s="28">
        <f ca="1" t="shared" si="2877"/>
        <v>42569.6768492196</v>
      </c>
      <c r="AS418" s="28">
        <f ca="1" t="shared" si="2878"/>
        <v>53143.2534818648</v>
      </c>
      <c r="AT418" s="28">
        <f ca="1" t="shared" si="2879"/>
        <v>70153.5053606764</v>
      </c>
      <c r="AU418" s="28">
        <f ca="1">AP418*'Ejercicio 3 - TIR'!$D$5</f>
        <v>16598.7023221863</v>
      </c>
      <c r="AV418" s="28">
        <f ca="1">AQ418*'Ejercicio 3 - TIR'!$D$5</f>
        <v>16364.3833332942</v>
      </c>
      <c r="AW418" s="28">
        <f ca="1">AR418*'Ejercicio 3 - TIR'!$D$5</f>
        <v>21284.8384246098</v>
      </c>
      <c r="AX418" s="28">
        <f ca="1">AS418*'Ejercicio 3 - TIR'!$D$5</f>
        <v>26571.6267409324</v>
      </c>
      <c r="AY418" s="28">
        <f ca="1">AT418*'Ejercicio 3 - TIR'!$D$5</f>
        <v>35076.7526803382</v>
      </c>
      <c r="AZ418" s="28">
        <f ca="1" t="shared" ref="AZ418:BD418" si="3112">AJ418-AU418-AE418</f>
        <v>27495.5704259896</v>
      </c>
      <c r="BA418" s="28">
        <f ca="1" t="shared" si="3112"/>
        <v>26716.3956551852</v>
      </c>
      <c r="BB418" s="28">
        <f ca="1" t="shared" si="3112"/>
        <v>30884.9279782702</v>
      </c>
      <c r="BC418" s="28">
        <f ca="1" t="shared" si="3112"/>
        <v>35006.9033947377</v>
      </c>
      <c r="BD418" s="28">
        <f ca="1" t="shared" si="3112"/>
        <v>42263.7739464371</v>
      </c>
      <c r="BE418" s="28">
        <f ca="1" t="shared" ref="BE418:BI418" si="3113">AZ418/Z418</f>
        <v>24516.0359782061</v>
      </c>
      <c r="BF418" s="28">
        <f ca="1" t="shared" si="3113"/>
        <v>20740.2835319385</v>
      </c>
      <c r="BG418" s="28">
        <f ca="1" t="shared" si="3113"/>
        <v>20344.950180327</v>
      </c>
      <c r="BH418" s="28">
        <f ca="1" t="shared" si="3113"/>
        <v>18677.9137507416</v>
      </c>
      <c r="BI418" s="28">
        <f ca="1" t="shared" si="3113"/>
        <v>18734.5020573681</v>
      </c>
      <c r="BJ418" s="28">
        <f ca="1" t="shared" si="2882"/>
        <v>68081.7610357708</v>
      </c>
      <c r="BK418" s="28">
        <f ca="1" t="shared" si="2883"/>
        <v>32856.8557743122</v>
      </c>
      <c r="BL418" s="28">
        <f ca="1" t="shared" si="2884"/>
        <v>100938.616810083</v>
      </c>
      <c r="BM418" s="28">
        <f ca="1">BK418*'Ejercicio 3 - TIR'!$D$5</f>
        <v>16428.4278871561</v>
      </c>
      <c r="BN418" s="28">
        <f ca="1" t="shared" si="2885"/>
        <v>84510.1889229269</v>
      </c>
      <c r="BO418" s="28">
        <f ca="1" t="shared" si="2886"/>
        <v>37461.3093059715</v>
      </c>
      <c r="BP418" s="28">
        <f ca="1" t="shared" si="2887"/>
        <v>-103002.208421413</v>
      </c>
      <c r="BQ418" s="28">
        <f ca="1" t="shared" ref="BQ418:BT418" si="3114">BE418</f>
        <v>24516.0359782061</v>
      </c>
      <c r="BR418" s="28">
        <f ca="1" t="shared" si="3114"/>
        <v>20740.2835319385</v>
      </c>
      <c r="BS418" s="28">
        <f ca="1" t="shared" si="3114"/>
        <v>20344.950180327</v>
      </c>
      <c r="BT418" s="28">
        <f ca="1" t="shared" si="3114"/>
        <v>18677.9137507416</v>
      </c>
      <c r="BU418" s="28">
        <f ca="1" t="shared" si="2889"/>
        <v>56195.8113633397</v>
      </c>
      <c r="BV418" s="30">
        <f ca="1" t="shared" si="2890"/>
        <v>9.78692675159836</v>
      </c>
    </row>
    <row r="419" ht="15" customHeight="1" spans="1:74">
      <c r="A419" s="26">
        <v>418</v>
      </c>
      <c r="B419" s="27">
        <f ca="1" t="shared" ref="B419:F419" si="3115">RAND()</f>
        <v>0.494103232588662</v>
      </c>
      <c r="C419" s="28">
        <f ca="1">IF(B419&lt;=('Ejercicio 3 - TIR'!$D$13-'Ejercicio 3 - TIR'!$C$13)/('Ejercicio 3 - TIR'!$E$13-'Ejercicio 3 - TIR'!$C$13),'Ejercicio 3 - TIR'!$C$13+SQRT(('Ejercicio 3 - TIR'!$E$13-'Ejercicio 3 - TIR'!$C$13)*('Ejercicio 3 - TIR'!$D$13-'Ejercicio 3 - TIR'!$C$13)*B419),'Ejercicio 3 - TIR'!$E$13-SQRT(('Ejercicio 3 - TIR'!$E$13-'Ejercicio 3 - TIR'!$C$13)*('Ejercicio 3 - TIR'!$E$13-'Ejercicio 3 - TIR'!$D$13)*(1-B419)))</f>
        <v>75361.0852330382</v>
      </c>
      <c r="D419" s="27">
        <f ca="1" t="shared" si="3115"/>
        <v>0.581682885049524</v>
      </c>
      <c r="E419" s="28">
        <f ca="1">IF(D419&lt;=('Ejercicio 3 - TIR'!$D$14-'Ejercicio 3 - TIR'!$C$14)/('Ejercicio 3 - TIR'!$E$14-'Ejercicio 3 - TIR'!$C$14),'Ejercicio 3 - TIR'!$C$14+SQRT(('Ejercicio 3 - TIR'!$E$14-'Ejercicio 3 - TIR'!$C$14)*('Ejercicio 3 - TIR'!$D$14-'Ejercicio 3 - TIR'!$C$14)*D419),'Ejercicio 3 - TIR'!$E$14-SQRT(('Ejercicio 3 - TIR'!$E$14-'Ejercicio 3 - TIR'!$C$14)*('Ejercicio 3 - TIR'!$E$14-'Ejercicio 3 - TIR'!$D$14)*(1-D419)))</f>
        <v>32078.6637968982</v>
      </c>
      <c r="F419" s="27">
        <f ca="1" t="shared" si="3115"/>
        <v>0.798333833455198</v>
      </c>
      <c r="G419" s="28">
        <f ca="1">IF(F419&lt;=('Ejercicio 3 - TIR'!$D$18-'Ejercicio 3 - TIR'!$C$18)/('Ejercicio 3 - TIR'!$E$18-'Ejercicio 3 - TIR'!$C$18),'Ejercicio 3 - TIR'!$C$18+SQRT(('Ejercicio 3 - TIR'!$E$18-'Ejercicio 3 - TIR'!$C$18)*('Ejercicio 3 - TIR'!$D$18-'Ejercicio 3 - TIR'!$C$18)*F419),'Ejercicio 3 - TIR'!$E$18-SQRT(('Ejercicio 3 - TIR'!$E$18-'Ejercicio 3 - TIR'!$C$18)*('Ejercicio 3 - TIR'!$E$18-'Ejercicio 3 - TIR'!$D$18)*(1-F419)))</f>
        <v>41110.9175258346</v>
      </c>
      <c r="H419" s="27">
        <f ca="1" t="shared" ref="H419:L419" si="3116">RAND()</f>
        <v>0.402048465207196</v>
      </c>
      <c r="I419" s="28">
        <f ca="1">IF(H419&lt;=('Ejercicio 3 - TIR'!$D$18-'Ejercicio 3 - TIR'!$C$18)/('Ejercicio 3 - TIR'!$E$18-'Ejercicio 3 - TIR'!$C$18),'Ejercicio 3 - TIR'!$C$18+SQRT(('Ejercicio 3 - TIR'!$E$18-'Ejercicio 3 - TIR'!$C$18)*('Ejercicio 3 - TIR'!$D$18-'Ejercicio 3 - TIR'!$C$18)*H419),'Ejercicio 3 - TIR'!$E$18-SQRT(('Ejercicio 3 - TIR'!$E$18-'Ejercicio 3 - TIR'!$C$18)*('Ejercicio 3 - TIR'!$E$18-'Ejercicio 3 - TIR'!$D$18)*(1-H419)))</f>
        <v>37765.7755427954</v>
      </c>
      <c r="J419" s="27">
        <f ca="1" t="shared" si="3116"/>
        <v>0.720925375851106</v>
      </c>
      <c r="K419" s="28">
        <f ca="1">IF(J419&lt;=('Ejercicio 3 - TIR'!$D$18-'Ejercicio 3 - TIR'!$C$18)/('Ejercicio 3 - TIR'!$E$18-'Ejercicio 3 - TIR'!$C$18),'Ejercicio 3 - TIR'!$C$18+SQRT(('Ejercicio 3 - TIR'!$E$18-'Ejercicio 3 - TIR'!$C$18)*('Ejercicio 3 - TIR'!$D$18-'Ejercicio 3 - TIR'!$C$18)*J419),'Ejercicio 3 - TIR'!$E$18-SQRT(('Ejercicio 3 - TIR'!$E$18-'Ejercicio 3 - TIR'!$C$18)*('Ejercicio 3 - TIR'!$E$18-'Ejercicio 3 - TIR'!$D$18)*(1-J419)))</f>
        <v>40425.0030807478</v>
      </c>
      <c r="L419" s="27">
        <f ca="1" t="shared" si="3116"/>
        <v>0.218425899322648</v>
      </c>
      <c r="M419" s="28">
        <f ca="1">IF(L419&lt;=('Ejercicio 3 - TIR'!$D$18-'Ejercicio 3 - TIR'!$C$18)/('Ejercicio 3 - TIR'!$E$18-'Ejercicio 3 - TIR'!$C$18),'Ejercicio 3 - TIR'!$C$18+SQRT(('Ejercicio 3 - TIR'!$E$18-'Ejercicio 3 - TIR'!$C$18)*('Ejercicio 3 - TIR'!$D$18-'Ejercicio 3 - TIR'!$C$18)*L419),'Ejercicio 3 - TIR'!$E$18-SQRT(('Ejercicio 3 - TIR'!$E$18-'Ejercicio 3 - TIR'!$C$18)*('Ejercicio 3 - TIR'!$E$18-'Ejercicio 3 - TIR'!$D$18)*(1-L419)))</f>
        <v>35723.9745717812</v>
      </c>
      <c r="N419" s="27">
        <f ca="1" t="shared" ref="N419:R419" si="3117">RAND()</f>
        <v>0.419941773201012</v>
      </c>
      <c r="O419" s="28">
        <f ca="1">IF(N419&lt;=('Ejercicio 3 - TIR'!$D$18-'Ejercicio 3 - TIR'!$C$18)/('Ejercicio 3 - TIR'!$E$18-'Ejercicio 3 - TIR'!$C$18),'Ejercicio 3 - TIR'!$C$18+SQRT(('Ejercicio 3 - TIR'!$E$18-'Ejercicio 3 - TIR'!$C$18)*('Ejercicio 3 - TIR'!$D$18-'Ejercicio 3 - TIR'!$C$18)*N419),'Ejercicio 3 - TIR'!$E$18-SQRT(('Ejercicio 3 - TIR'!$E$18-'Ejercicio 3 - TIR'!$C$18)*('Ejercicio 3 - TIR'!$E$18-'Ejercicio 3 - TIR'!$D$18)*(1-N419)))</f>
        <v>37936.7037225886</v>
      </c>
      <c r="P419" s="27">
        <f ca="1" t="shared" si="3117"/>
        <v>0.706953115691344</v>
      </c>
      <c r="Q419" s="29">
        <f ca="1">IF(P419&lt;=('Ejercicio 3 - TIR'!$D$22-'Ejercicio 3 - TIR'!$C$22)/('Ejercicio 3 - TIR'!$E$22-'Ejercicio 3 - TIR'!$C$22),'Ejercicio 3 - TIR'!$C$22+SQRT(('Ejercicio 3 - TIR'!$E$22-'Ejercicio 3 - TIR'!$C$22)*('Ejercicio 3 - TIR'!$D$22-'Ejercicio 3 - TIR'!$C$22)*P419),'Ejercicio 3 - TIR'!$E$22-SQRT(('Ejercicio 3 - TIR'!$E$22-'Ejercicio 3 - TIR'!$C$22)*('Ejercicio 3 - TIR'!$E$22-'Ejercicio 3 - TIR'!$D$22)*(1-P419)))</f>
        <v>0.157032971638551</v>
      </c>
      <c r="R419" s="27">
        <f ca="1" t="shared" si="3117"/>
        <v>0.697894956148363</v>
      </c>
      <c r="S419" s="29">
        <f ca="1">IF(R419&lt;=('Ejercicio 3 - TIR'!$D$23-'Ejercicio 3 - TIR'!$C$23)/('Ejercicio 3 - TIR'!$E$23-'Ejercicio 3 - TIR'!$C$23),'Ejercicio 3 - TIR'!$C$23+SQRT(('Ejercicio 3 - TIR'!$E$23-'Ejercicio 3 - TIR'!$C$23)*('Ejercicio 3 - TIR'!$D$23-'Ejercicio 3 - TIR'!$C$23)*R419),'Ejercicio 3 - TIR'!$E$23-SQRT(('Ejercicio 3 - TIR'!$E$23-'Ejercicio 3 - TIR'!$C$23)*('Ejercicio 3 - TIR'!$E$23-'Ejercicio 3 - TIR'!$D$23)*(1-R419)))</f>
        <v>0.156680714442056</v>
      </c>
      <c r="T419" s="27">
        <f ca="1" t="shared" ref="T419:X419" si="3118">RAND()</f>
        <v>0.935414276533045</v>
      </c>
      <c r="U419" s="29">
        <f ca="1">IF(T419&lt;=('Ejercicio 3 - TIR'!$D$24-'Ejercicio 3 - TIR'!$C$24)/('Ejercicio 3 - TIR'!$E$24-'Ejercicio 3 - TIR'!$C$24),'Ejercicio 3 - TIR'!$C$24+SQRT(('Ejercicio 3 - TIR'!$E$24-'Ejercicio 3 - TIR'!$C$24)*('Ejercicio 3 - TIR'!$D$24-'Ejercicio 3 - TIR'!$C$24)*T419),'Ejercicio 3 - TIR'!$E$24-SQRT(('Ejercicio 3 - TIR'!$E$24-'Ejercicio 3 - TIR'!$C$24)*('Ejercicio 3 - TIR'!$E$24-'Ejercicio 3 - TIR'!$D$24)*(1-T419)))</f>
        <v>0.206552322664955</v>
      </c>
      <c r="V419" s="27">
        <f ca="1" t="shared" si="3118"/>
        <v>0.0621847043193899</v>
      </c>
      <c r="W419" s="29">
        <f ca="1">IF(V419&lt;=('Ejercicio 3 - TIR'!$D$25-'Ejercicio 3 - TIR'!$C$25)/('Ejercicio 3 - TIR'!$E$25-'Ejercicio 3 - TIR'!$C$25),'Ejercicio 3 - TIR'!$C$25+SQRT(('Ejercicio 3 - TIR'!$E$25-'Ejercicio 3 - TIR'!$C$25)*('Ejercicio 3 - TIR'!$D$25-'Ejercicio 3 - TIR'!$C$25)*V419),'Ejercicio 3 - TIR'!$E$25-SQRT(('Ejercicio 3 - TIR'!$E$25-'Ejercicio 3 - TIR'!$C$25)*('Ejercicio 3 - TIR'!$E$25-'Ejercicio 3 - TIR'!$D$25)*(1-V419)))</f>
        <v>0.18933051906633</v>
      </c>
      <c r="X419" s="27">
        <f ca="1" t="shared" si="3118"/>
        <v>0.740051830237759</v>
      </c>
      <c r="Y419" s="29">
        <f ca="1">IF(X419&lt;=('Ejercicio 3 - TIR'!$D$26-'Ejercicio 3 - TIR'!$C$26)/('Ejercicio 3 - TIR'!$E$26-'Ejercicio 3 - TIR'!$C$26),'Ejercicio 3 - TIR'!$C$26+SQRT(('Ejercicio 3 - TIR'!$E$26-'Ejercicio 3 - TIR'!$C$26)*('Ejercicio 3 - TIR'!$D$26-'Ejercicio 3 - TIR'!$C$26)*X419),'Ejercicio 3 - TIR'!$E$26-SQRT(('Ejercicio 3 - TIR'!$E$26-'Ejercicio 3 - TIR'!$C$26)*('Ejercicio 3 - TIR'!$E$26-'Ejercicio 3 - TIR'!$D$26)*(1-X419)))</f>
        <v>0.242533746961885</v>
      </c>
      <c r="Z419" s="27">
        <f ca="1" t="shared" si="2860"/>
        <v>1.15703297163855</v>
      </c>
      <c r="AA419" s="27">
        <f ca="1" t="shared" si="2861"/>
        <v>1.33831772426789</v>
      </c>
      <c r="AB419" s="27">
        <f ca="1" t="shared" si="2862"/>
        <v>1.61475035867911</v>
      </c>
      <c r="AC419" s="27">
        <f ca="1" t="shared" si="2863"/>
        <v>1.92047188225036</v>
      </c>
      <c r="AD419" s="27">
        <f ca="1" t="shared" si="2864"/>
        <v>2.38625112378749</v>
      </c>
      <c r="AE419" s="26">
        <f ca="1" t="shared" si="2865"/>
        <v>5037.40790222094</v>
      </c>
      <c r="AF419" s="26">
        <f ca="1" t="shared" si="2866"/>
        <v>5826.67257127697</v>
      </c>
      <c r="AG419" s="26">
        <f ca="1" t="shared" si="2867"/>
        <v>7030.18532428242</v>
      </c>
      <c r="AH419" s="26">
        <f ca="1" t="shared" si="2868"/>
        <v>8361.21396086131</v>
      </c>
      <c r="AI419" s="26">
        <f ca="1" t="shared" si="2869"/>
        <v>10389.090511939</v>
      </c>
      <c r="AJ419" s="28">
        <f ca="1" t="shared" si="2870"/>
        <v>47566.6870717039</v>
      </c>
      <c r="AK419" s="28">
        <f ca="1" t="shared" si="2871"/>
        <v>50542.6067796461</v>
      </c>
      <c r="AL419" s="28">
        <f ca="1" t="shared" si="2872"/>
        <v>65276.2882242415</v>
      </c>
      <c r="AM419" s="28">
        <f ca="1" t="shared" si="2873"/>
        <v>68606.8886873327</v>
      </c>
      <c r="AN419" s="28">
        <f ca="1" t="shared" si="2874"/>
        <v>90526.50189082</v>
      </c>
      <c r="AO419" s="28">
        <f ca="1">C419/'Ejercicio 3 - TIR'!$D$7</f>
        <v>15072.2170466076</v>
      </c>
      <c r="AP419" s="28">
        <f ca="1" t="shared" si="2875"/>
        <v>32494.4700250962</v>
      </c>
      <c r="AQ419" s="28">
        <f ca="1" t="shared" si="2876"/>
        <v>35470.3897330384</v>
      </c>
      <c r="AR419" s="28">
        <f ca="1" t="shared" si="2877"/>
        <v>50204.0711776338</v>
      </c>
      <c r="AS419" s="28">
        <f ca="1" t="shared" si="2878"/>
        <v>53534.671640725</v>
      </c>
      <c r="AT419" s="28">
        <f ca="1" t="shared" si="2879"/>
        <v>75454.2848442124</v>
      </c>
      <c r="AU419" s="28">
        <f ca="1">AP419*'Ejercicio 3 - TIR'!$D$5</f>
        <v>16247.2350125481</v>
      </c>
      <c r="AV419" s="28">
        <f ca="1">AQ419*'Ejercicio 3 - TIR'!$D$5</f>
        <v>17735.1948665192</v>
      </c>
      <c r="AW419" s="28">
        <f ca="1">AR419*'Ejercicio 3 - TIR'!$D$5</f>
        <v>25102.0355888169</v>
      </c>
      <c r="AX419" s="28">
        <f ca="1">AS419*'Ejercicio 3 - TIR'!$D$5</f>
        <v>26767.3358203625</v>
      </c>
      <c r="AY419" s="28">
        <f ca="1">AT419*'Ejercicio 3 - TIR'!$D$5</f>
        <v>37727.1424221062</v>
      </c>
      <c r="AZ419" s="28">
        <f ca="1" t="shared" ref="AZ419:BD419" si="3119">AJ419-AU419-AE419</f>
        <v>26282.0441569348</v>
      </c>
      <c r="BA419" s="28">
        <f ca="1" t="shared" si="3119"/>
        <v>26980.7393418499</v>
      </c>
      <c r="BB419" s="28">
        <f ca="1" t="shared" si="3119"/>
        <v>33144.0673111421</v>
      </c>
      <c r="BC419" s="28">
        <f ca="1" t="shared" si="3119"/>
        <v>33478.3389061089</v>
      </c>
      <c r="BD419" s="28">
        <f ca="1" t="shared" si="3119"/>
        <v>42410.2689567748</v>
      </c>
      <c r="BE419" s="28">
        <f ca="1" t="shared" ref="BE419:BI419" si="3120">AZ419/Z419</f>
        <v>22715.0347493685</v>
      </c>
      <c r="BF419" s="28">
        <f ca="1" t="shared" si="3120"/>
        <v>20160.1898059067</v>
      </c>
      <c r="BG419" s="28">
        <f ca="1" t="shared" si="3120"/>
        <v>20525.8151100549</v>
      </c>
      <c r="BH419" s="28">
        <f ca="1" t="shared" si="3120"/>
        <v>17432.3504631996</v>
      </c>
      <c r="BI419" s="28">
        <f ca="1" t="shared" si="3120"/>
        <v>17772.7601818625</v>
      </c>
      <c r="BJ419" s="28">
        <f ca="1" t="shared" si="2882"/>
        <v>76547.7475349493</v>
      </c>
      <c r="BK419" s="28">
        <f ca="1" t="shared" si="2883"/>
        <v>35966.0948654364</v>
      </c>
      <c r="BL419" s="28">
        <f ca="1" t="shared" si="2884"/>
        <v>112513.842400386</v>
      </c>
      <c r="BM419" s="28">
        <f ca="1">BK419*'Ejercicio 3 - TIR'!$D$5</f>
        <v>17983.0474327182</v>
      </c>
      <c r="BN419" s="28">
        <f ca="1" t="shared" si="2885"/>
        <v>94530.7949676675</v>
      </c>
      <c r="BO419" s="28">
        <f ca="1" t="shared" si="2886"/>
        <v>39614.772320202</v>
      </c>
      <c r="BP419" s="28">
        <f ca="1" t="shared" si="2887"/>
        <v>-107439.749029936</v>
      </c>
      <c r="BQ419" s="28">
        <f ca="1" t="shared" ref="BQ419:BT419" si="3121">BE419</f>
        <v>22715.0347493685</v>
      </c>
      <c r="BR419" s="28">
        <f ca="1" t="shared" si="3121"/>
        <v>20160.1898059067</v>
      </c>
      <c r="BS419" s="28">
        <f ca="1" t="shared" si="3121"/>
        <v>20525.8151100549</v>
      </c>
      <c r="BT419" s="28">
        <f ca="1" t="shared" si="3121"/>
        <v>17432.3504631996</v>
      </c>
      <c r="BU419" s="28">
        <f ca="1" t="shared" si="2889"/>
        <v>57387.5325020645</v>
      </c>
      <c r="BV419" s="30">
        <f ca="1" t="shared" si="2890"/>
        <v>7.70700050718502</v>
      </c>
    </row>
    <row r="420" ht="15" customHeight="1" spans="1:74">
      <c r="A420" s="26">
        <v>419</v>
      </c>
      <c r="B420" s="27">
        <f ca="1" t="shared" ref="B420:F420" si="3122">RAND()</f>
        <v>0.199566793745776</v>
      </c>
      <c r="C420" s="28">
        <f ca="1">IF(B420&lt;=('Ejercicio 3 - TIR'!$D$13-'Ejercicio 3 - TIR'!$C$13)/('Ejercicio 3 - TIR'!$E$13-'Ejercicio 3 - TIR'!$C$13),'Ejercicio 3 - TIR'!$C$13+SQRT(('Ejercicio 3 - TIR'!$E$13-'Ejercicio 3 - TIR'!$C$13)*('Ejercicio 3 - TIR'!$D$13-'Ejercicio 3 - TIR'!$C$13)*B420),'Ejercicio 3 - TIR'!$E$13-SQRT(('Ejercicio 3 - TIR'!$E$13-'Ejercicio 3 - TIR'!$C$13)*('Ejercicio 3 - TIR'!$E$13-'Ejercicio 3 - TIR'!$D$13)*(1-B420)))</f>
        <v>68934.5798725128</v>
      </c>
      <c r="D420" s="27">
        <f ca="1" t="shared" si="3122"/>
        <v>0.225902794685391</v>
      </c>
      <c r="E420" s="28">
        <f ca="1">IF(D420&lt;=('Ejercicio 3 - TIR'!$D$14-'Ejercicio 3 - TIR'!$C$14)/('Ejercicio 3 - TIR'!$E$14-'Ejercicio 3 - TIR'!$C$14),'Ejercicio 3 - TIR'!$C$14+SQRT(('Ejercicio 3 - TIR'!$E$14-'Ejercicio 3 - TIR'!$C$14)*('Ejercicio 3 - TIR'!$D$14-'Ejercicio 3 - TIR'!$C$14)*D420),'Ejercicio 3 - TIR'!$E$14-SQRT(('Ejercicio 3 - TIR'!$E$14-'Ejercicio 3 - TIR'!$C$14)*('Ejercicio 3 - TIR'!$E$14-'Ejercicio 3 - TIR'!$D$14)*(1-D420)))</f>
        <v>29116.1522811242</v>
      </c>
      <c r="F420" s="27">
        <f ca="1" t="shared" si="3122"/>
        <v>0.61209729912356</v>
      </c>
      <c r="G420" s="28">
        <f ca="1">IF(F420&lt;=('Ejercicio 3 - TIR'!$D$18-'Ejercicio 3 - TIR'!$C$18)/('Ejercicio 3 - TIR'!$E$18-'Ejercicio 3 - TIR'!$C$18),'Ejercicio 3 - TIR'!$C$18+SQRT(('Ejercicio 3 - TIR'!$E$18-'Ejercicio 3 - TIR'!$C$18)*('Ejercicio 3 - TIR'!$D$18-'Ejercicio 3 - TIR'!$C$18)*F420),'Ejercicio 3 - TIR'!$E$18-SQRT(('Ejercicio 3 - TIR'!$E$18-'Ejercicio 3 - TIR'!$C$18)*('Ejercicio 3 - TIR'!$E$18-'Ejercicio 3 - TIR'!$D$18)*(1-F420)))</f>
        <v>39581.9932617663</v>
      </c>
      <c r="H420" s="27">
        <f ca="1" t="shared" ref="H420:L420" si="3123">RAND()</f>
        <v>0.409863448678367</v>
      </c>
      <c r="I420" s="28">
        <f ca="1">IF(H420&lt;=('Ejercicio 3 - TIR'!$D$18-'Ejercicio 3 - TIR'!$C$18)/('Ejercicio 3 - TIR'!$E$18-'Ejercicio 3 - TIR'!$C$18),'Ejercicio 3 - TIR'!$C$18+SQRT(('Ejercicio 3 - TIR'!$E$18-'Ejercicio 3 - TIR'!$C$18)*('Ejercicio 3 - TIR'!$D$18-'Ejercicio 3 - TIR'!$C$18)*H420),'Ejercicio 3 - TIR'!$E$18-SQRT(('Ejercicio 3 - TIR'!$E$18-'Ejercicio 3 - TIR'!$C$18)*('Ejercicio 3 - TIR'!$E$18-'Ejercicio 3 - TIR'!$D$18)*(1-H420)))</f>
        <v>37840.8875327832</v>
      </c>
      <c r="J420" s="27">
        <f ca="1" t="shared" si="3123"/>
        <v>0.678989670786998</v>
      </c>
      <c r="K420" s="28">
        <f ca="1">IF(J420&lt;=('Ejercicio 3 - TIR'!$D$18-'Ejercicio 3 - TIR'!$C$18)/('Ejercicio 3 - TIR'!$E$18-'Ejercicio 3 - TIR'!$C$18),'Ejercicio 3 - TIR'!$C$18+SQRT(('Ejercicio 3 - TIR'!$E$18-'Ejercicio 3 - TIR'!$C$18)*('Ejercicio 3 - TIR'!$D$18-'Ejercicio 3 - TIR'!$C$18)*J420),'Ejercicio 3 - TIR'!$E$18-SQRT(('Ejercicio 3 - TIR'!$E$18-'Ejercicio 3 - TIR'!$C$18)*('Ejercicio 3 - TIR'!$E$18-'Ejercicio 3 - TIR'!$D$18)*(1-J420)))</f>
        <v>40093.2928871824</v>
      </c>
      <c r="L420" s="27">
        <f ca="1" t="shared" si="3123"/>
        <v>0.538074499820241</v>
      </c>
      <c r="M420" s="28">
        <f ca="1">IF(L420&lt;=('Ejercicio 3 - TIR'!$D$18-'Ejercicio 3 - TIR'!$C$18)/('Ejercicio 3 - TIR'!$E$18-'Ejercicio 3 - TIR'!$C$18),'Ejercicio 3 - TIR'!$C$18+SQRT(('Ejercicio 3 - TIR'!$E$18-'Ejercicio 3 - TIR'!$C$18)*('Ejercicio 3 - TIR'!$D$18-'Ejercicio 3 - TIR'!$C$18)*L420),'Ejercicio 3 - TIR'!$E$18-SQRT(('Ejercicio 3 - TIR'!$E$18-'Ejercicio 3 - TIR'!$C$18)*('Ejercicio 3 - TIR'!$E$18-'Ejercicio 3 - TIR'!$D$18)*(1-L420)))</f>
        <v>38983.9398357868</v>
      </c>
      <c r="N420" s="27">
        <f ca="1" t="shared" ref="N420:R420" si="3124">RAND()</f>
        <v>0.0221605114463517</v>
      </c>
      <c r="O420" s="28">
        <f ca="1">IF(N420&lt;=('Ejercicio 3 - TIR'!$D$18-'Ejercicio 3 - TIR'!$C$18)/('Ejercicio 3 - TIR'!$E$18-'Ejercicio 3 - TIR'!$C$18),'Ejercicio 3 - TIR'!$C$18+SQRT(('Ejercicio 3 - TIR'!$E$18-'Ejercicio 3 - TIR'!$C$18)*('Ejercicio 3 - TIR'!$D$18-'Ejercicio 3 - TIR'!$C$18)*N420),'Ejercicio 3 - TIR'!$E$18-SQRT(('Ejercicio 3 - TIR'!$E$18-'Ejercicio 3 - TIR'!$C$18)*('Ejercicio 3 - TIR'!$E$18-'Ejercicio 3 - TIR'!$D$18)*(1-N420)))</f>
        <v>31823.2050671696</v>
      </c>
      <c r="P420" s="27">
        <f ca="1" t="shared" si="3124"/>
        <v>0.746431694393494</v>
      </c>
      <c r="Q420" s="29">
        <f ca="1">IF(P420&lt;=('Ejercicio 3 - TIR'!$D$22-'Ejercicio 3 - TIR'!$C$22)/('Ejercicio 3 - TIR'!$E$22-'Ejercicio 3 - TIR'!$C$22),'Ejercicio 3 - TIR'!$C$22+SQRT(('Ejercicio 3 - TIR'!$E$22-'Ejercicio 3 - TIR'!$C$22)*('Ejercicio 3 - TIR'!$D$22-'Ejercicio 3 - TIR'!$C$22)*P420),'Ejercicio 3 - TIR'!$E$22-SQRT(('Ejercicio 3 - TIR'!$E$22-'Ejercicio 3 - TIR'!$C$22)*('Ejercicio 3 - TIR'!$E$22-'Ejercicio 3 - TIR'!$D$22)*(1-P420)))</f>
        <v>0.158635942564866</v>
      </c>
      <c r="R420" s="27">
        <f ca="1" t="shared" si="3124"/>
        <v>0.931926686126337</v>
      </c>
      <c r="S420" s="29">
        <f ca="1">IF(R420&lt;=('Ejercicio 3 - TIR'!$D$23-'Ejercicio 3 - TIR'!$C$23)/('Ejercicio 3 - TIR'!$E$23-'Ejercicio 3 - TIR'!$C$23),'Ejercicio 3 - TIR'!$C$23+SQRT(('Ejercicio 3 - TIR'!$E$23-'Ejercicio 3 - TIR'!$C$23)*('Ejercicio 3 - TIR'!$D$23-'Ejercicio 3 - TIR'!$C$23)*R420),'Ejercicio 3 - TIR'!$E$23-SQRT(('Ejercicio 3 - TIR'!$E$23-'Ejercicio 3 - TIR'!$C$23)*('Ejercicio 3 - TIR'!$E$23-'Ejercicio 3 - TIR'!$D$23)*(1-R420)))</f>
        <v>0.168930584253331</v>
      </c>
      <c r="T420" s="27">
        <f ca="1" t="shared" ref="T420:X420" si="3125">RAND()</f>
        <v>0.442249303536023</v>
      </c>
      <c r="U420" s="29">
        <f ca="1">IF(T420&lt;=('Ejercicio 3 - TIR'!$D$24-'Ejercicio 3 - TIR'!$C$24)/('Ejercicio 3 - TIR'!$E$24-'Ejercicio 3 - TIR'!$C$24),'Ejercicio 3 - TIR'!$C$24+SQRT(('Ejercicio 3 - TIR'!$E$24-'Ejercicio 3 - TIR'!$C$24)*('Ejercicio 3 - TIR'!$D$24-'Ejercicio 3 - TIR'!$C$24)*T420),'Ejercicio 3 - TIR'!$E$24-SQRT(('Ejercicio 3 - TIR'!$E$24-'Ejercicio 3 - TIR'!$C$24)*('Ejercicio 3 - TIR'!$E$24-'Ejercicio 3 - TIR'!$D$24)*(1-T420)))</f>
        <v>0.180481625158679</v>
      </c>
      <c r="V420" s="27">
        <f ca="1" t="shared" si="3125"/>
        <v>0.844946098882397</v>
      </c>
      <c r="W420" s="29">
        <f ca="1">IF(V420&lt;=('Ejercicio 3 - TIR'!$D$25-'Ejercicio 3 - TIR'!$C$25)/('Ejercicio 3 - TIR'!$E$25-'Ejercicio 3 - TIR'!$C$25),'Ejercicio 3 - TIR'!$C$25+SQRT(('Ejercicio 3 - TIR'!$E$25-'Ejercicio 3 - TIR'!$C$25)*('Ejercicio 3 - TIR'!$D$25-'Ejercicio 3 - TIR'!$C$25)*V420),'Ejercicio 3 - TIR'!$E$25-SQRT(('Ejercicio 3 - TIR'!$E$25-'Ejercicio 3 - TIR'!$C$25)*('Ejercicio 3 - TIR'!$E$25-'Ejercicio 3 - TIR'!$D$25)*(1-V420)))</f>
        <v>0.226704321132201</v>
      </c>
      <c r="X420" s="27">
        <f ca="1" t="shared" si="3125"/>
        <v>0.911159723926679</v>
      </c>
      <c r="Y420" s="29">
        <f ca="1">IF(X420&lt;=('Ejercicio 3 - TIR'!$D$26-'Ejercicio 3 - TIR'!$C$26)/('Ejercicio 3 - TIR'!$E$26-'Ejercicio 3 - TIR'!$C$26),'Ejercicio 3 - TIR'!$C$26+SQRT(('Ejercicio 3 - TIR'!$E$26-'Ejercicio 3 - TIR'!$C$26)*('Ejercicio 3 - TIR'!$D$26-'Ejercicio 3 - TIR'!$C$26)*X420),'Ejercicio 3 - TIR'!$E$26-SQRT(('Ejercicio 3 - TIR'!$E$26-'Ejercicio 3 - TIR'!$C$26)*('Ejercicio 3 - TIR'!$E$26-'Ejercicio 3 - TIR'!$D$26)*(1-X420)))</f>
        <v>0.258097089444644</v>
      </c>
      <c r="Z420" s="27">
        <f ca="1" t="shared" si="2860"/>
        <v>1.15863594256487</v>
      </c>
      <c r="AA420" s="27">
        <f ca="1" t="shared" si="2861"/>
        <v>1.35436498927926</v>
      </c>
      <c r="AB420" s="27">
        <f ca="1" t="shared" si="2862"/>
        <v>1.5988029836024</v>
      </c>
      <c r="AC420" s="27">
        <f ca="1" t="shared" si="2863"/>
        <v>1.96125852862411</v>
      </c>
      <c r="AD420" s="27">
        <f ca="1" t="shared" si="2864"/>
        <v>2.46745364651048</v>
      </c>
      <c r="AE420" s="26">
        <f ca="1" t="shared" si="2865"/>
        <v>4618.86826097831</v>
      </c>
      <c r="AF420" s="26">
        <f ca="1" t="shared" si="2866"/>
        <v>5399.13637489455</v>
      </c>
      <c r="AG420" s="26">
        <f ca="1" t="shared" si="2867"/>
        <v>6373.58128228886</v>
      </c>
      <c r="AH420" s="26">
        <f ca="1" t="shared" si="2868"/>
        <v>7818.49970007106</v>
      </c>
      <c r="AI420" s="26">
        <f ca="1" t="shared" si="2869"/>
        <v>9836.43171648322</v>
      </c>
      <c r="AJ420" s="28">
        <f ca="1" t="shared" si="2870"/>
        <v>45861.1200714427</v>
      </c>
      <c r="AK420" s="28">
        <f ca="1" t="shared" si="2871"/>
        <v>51250.3732376555</v>
      </c>
      <c r="AL420" s="28">
        <f ca="1" t="shared" si="2872"/>
        <v>64101.2762904719</v>
      </c>
      <c r="AM420" s="28">
        <f ca="1" t="shared" si="2873"/>
        <v>76457.5844823061</v>
      </c>
      <c r="AN420" s="28">
        <f ca="1" t="shared" si="2874"/>
        <v>78522.2833866384</v>
      </c>
      <c r="AO420" s="28">
        <f ca="1">C420/'Ejercicio 3 - TIR'!$D$7</f>
        <v>13786.9159745026</v>
      </c>
      <c r="AP420" s="28">
        <f ca="1" t="shared" si="2875"/>
        <v>32074.2040969402</v>
      </c>
      <c r="AQ420" s="28">
        <f ca="1" t="shared" si="2876"/>
        <v>37463.457263153</v>
      </c>
      <c r="AR420" s="28">
        <f ca="1" t="shared" si="2877"/>
        <v>50314.3603159693</v>
      </c>
      <c r="AS420" s="28">
        <f ca="1" t="shared" si="2878"/>
        <v>62670.6685078036</v>
      </c>
      <c r="AT420" s="28">
        <f ca="1" t="shared" si="2879"/>
        <v>64735.3674121358</v>
      </c>
      <c r="AU420" s="28">
        <f ca="1">AP420*'Ejercicio 3 - TIR'!$D$5</f>
        <v>16037.1020484701</v>
      </c>
      <c r="AV420" s="28">
        <f ca="1">AQ420*'Ejercicio 3 - TIR'!$D$5</f>
        <v>18731.7286315765</v>
      </c>
      <c r="AW420" s="28">
        <f ca="1">AR420*'Ejercicio 3 - TIR'!$D$5</f>
        <v>25157.1801579847</v>
      </c>
      <c r="AX420" s="28">
        <f ca="1">AS420*'Ejercicio 3 - TIR'!$D$5</f>
        <v>31335.3342539018</v>
      </c>
      <c r="AY420" s="28">
        <f ca="1">AT420*'Ejercicio 3 - TIR'!$D$5</f>
        <v>32367.6837060679</v>
      </c>
      <c r="AZ420" s="28">
        <f ca="1" t="shared" ref="AZ420:BD420" si="3126">AJ420-AU420-AE420</f>
        <v>25205.1497619943</v>
      </c>
      <c r="BA420" s="28">
        <f ca="1" t="shared" si="3126"/>
        <v>27119.5082311845</v>
      </c>
      <c r="BB420" s="28">
        <f ca="1" t="shared" si="3126"/>
        <v>32570.5148501984</v>
      </c>
      <c r="BC420" s="28">
        <f ca="1" t="shared" si="3126"/>
        <v>37303.7505283333</v>
      </c>
      <c r="BD420" s="28">
        <f ca="1" t="shared" si="3126"/>
        <v>36318.1679640873</v>
      </c>
      <c r="BE420" s="28">
        <f ca="1" t="shared" ref="BE420:BI420" si="3127">AZ420/Z420</f>
        <v>21754.1583477877</v>
      </c>
      <c r="BF420" s="28">
        <f ca="1" t="shared" si="3127"/>
        <v>20023.7812154436</v>
      </c>
      <c r="BG420" s="28">
        <f ca="1" t="shared" si="3127"/>
        <v>20371.8126524952</v>
      </c>
      <c r="BH420" s="28">
        <f ca="1" t="shared" si="3127"/>
        <v>19020.3127144605</v>
      </c>
      <c r="BI420" s="28">
        <f ca="1" t="shared" si="3127"/>
        <v>14718.8856072125</v>
      </c>
      <c r="BJ420" s="28">
        <f ca="1" t="shared" si="2882"/>
        <v>71842.7561184145</v>
      </c>
      <c r="BK420" s="28">
        <f ca="1" t="shared" si="2883"/>
        <v>34018.57609542</v>
      </c>
      <c r="BL420" s="28">
        <f ca="1" t="shared" si="2884"/>
        <v>105861.332213834</v>
      </c>
      <c r="BM420" s="28">
        <f ca="1">BK420*'Ejercicio 3 - TIR'!$D$5</f>
        <v>17009.28804771</v>
      </c>
      <c r="BN420" s="28">
        <f ca="1" t="shared" si="2885"/>
        <v>88852.0441661245</v>
      </c>
      <c r="BO420" s="28">
        <f ca="1" t="shared" si="2886"/>
        <v>36009.6102683755</v>
      </c>
      <c r="BP420" s="28">
        <f ca="1" t="shared" si="2887"/>
        <v>-98050.732153637</v>
      </c>
      <c r="BQ420" s="28">
        <f ca="1" t="shared" ref="BQ420:BT420" si="3128">BE420</f>
        <v>21754.1583477877</v>
      </c>
      <c r="BR420" s="28">
        <f ca="1" t="shared" si="3128"/>
        <v>20023.7812154436</v>
      </c>
      <c r="BS420" s="28">
        <f ca="1" t="shared" si="3128"/>
        <v>20371.8126524952</v>
      </c>
      <c r="BT420" s="28">
        <f ca="1" t="shared" si="3128"/>
        <v>19020.3127144605</v>
      </c>
      <c r="BU420" s="28">
        <f ca="1" t="shared" si="2889"/>
        <v>50728.4958755881</v>
      </c>
      <c r="BV420" s="30">
        <f ca="1" t="shared" si="2890"/>
        <v>9.32160109459423</v>
      </c>
    </row>
    <row r="421" ht="15" customHeight="1" spans="1:74">
      <c r="A421" s="26">
        <v>420</v>
      </c>
      <c r="B421" s="27">
        <f ca="1" t="shared" ref="B421:F421" si="3129">RAND()</f>
        <v>0.695254641123135</v>
      </c>
      <c r="C421" s="28">
        <f ca="1">IF(B421&lt;=('Ejercicio 3 - TIR'!$D$13-'Ejercicio 3 - TIR'!$C$13)/('Ejercicio 3 - TIR'!$E$13-'Ejercicio 3 - TIR'!$C$13),'Ejercicio 3 - TIR'!$C$13+SQRT(('Ejercicio 3 - TIR'!$E$13-'Ejercicio 3 - TIR'!$C$13)*('Ejercicio 3 - TIR'!$D$13-'Ejercicio 3 - TIR'!$C$13)*B421),'Ejercicio 3 - TIR'!$E$13-SQRT(('Ejercicio 3 - TIR'!$E$13-'Ejercicio 3 - TIR'!$C$13)*('Ejercicio 3 - TIR'!$E$13-'Ejercicio 3 - TIR'!$D$13)*(1-B421)))</f>
        <v>80876.861380719</v>
      </c>
      <c r="D421" s="27">
        <f ca="1" t="shared" si="3129"/>
        <v>0.832804360730096</v>
      </c>
      <c r="E421" s="28">
        <f ca="1">IF(D421&lt;=('Ejercicio 3 - TIR'!$D$14-'Ejercicio 3 - TIR'!$C$14)/('Ejercicio 3 - TIR'!$E$14-'Ejercicio 3 - TIR'!$C$14),'Ejercicio 3 - TIR'!$C$14+SQRT(('Ejercicio 3 - TIR'!$E$14-'Ejercicio 3 - TIR'!$C$14)*('Ejercicio 3 - TIR'!$D$14-'Ejercicio 3 - TIR'!$C$14)*D421),'Ejercicio 3 - TIR'!$E$14-SQRT(('Ejercicio 3 - TIR'!$E$14-'Ejercicio 3 - TIR'!$C$14)*('Ejercicio 3 - TIR'!$E$14-'Ejercicio 3 - TIR'!$D$14)*(1-D421)))</f>
        <v>34992.0716967507</v>
      </c>
      <c r="F421" s="27">
        <f ca="1" t="shared" si="3129"/>
        <v>0.08169606729223</v>
      </c>
      <c r="G421" s="28">
        <f ca="1">IF(F421&lt;=('Ejercicio 3 - TIR'!$D$18-'Ejercicio 3 - TIR'!$C$18)/('Ejercicio 3 - TIR'!$E$18-'Ejercicio 3 - TIR'!$C$18),'Ejercicio 3 - TIR'!$C$18+SQRT(('Ejercicio 3 - TIR'!$E$18-'Ejercicio 3 - TIR'!$C$18)*('Ejercicio 3 - TIR'!$D$18-'Ejercicio 3 - TIR'!$C$18)*F421),'Ejercicio 3 - TIR'!$E$18-SQRT(('Ejercicio 3 - TIR'!$E$18-'Ejercicio 3 - TIR'!$C$18)*('Ejercicio 3 - TIR'!$E$18-'Ejercicio 3 - TIR'!$D$18)*(1-F421)))</f>
        <v>33500.6299567127</v>
      </c>
      <c r="H421" s="27">
        <f ca="1" t="shared" ref="H421:L421" si="3130">RAND()</f>
        <v>0.961018665894259</v>
      </c>
      <c r="I421" s="28">
        <f ca="1">IF(H421&lt;=('Ejercicio 3 - TIR'!$D$18-'Ejercicio 3 - TIR'!$C$18)/('Ejercicio 3 - TIR'!$E$18-'Ejercicio 3 - TIR'!$C$18),'Ejercicio 3 - TIR'!$C$18+SQRT(('Ejercicio 3 - TIR'!$E$18-'Ejercicio 3 - TIR'!$C$18)*('Ejercicio 3 - TIR'!$D$18-'Ejercicio 3 - TIR'!$C$18)*H421),'Ejercicio 3 - TIR'!$E$18-SQRT(('Ejercicio 3 - TIR'!$E$18-'Ejercicio 3 - TIR'!$C$18)*('Ejercicio 3 - TIR'!$E$18-'Ejercicio 3 - TIR'!$D$18)*(1-H421)))</f>
        <v>43290.1461881405</v>
      </c>
      <c r="J421" s="27">
        <f ca="1" t="shared" si="3130"/>
        <v>0.533658496715544</v>
      </c>
      <c r="K421" s="28">
        <f ca="1">IF(J421&lt;=('Ejercicio 3 - TIR'!$D$18-'Ejercicio 3 - TIR'!$C$18)/('Ejercicio 3 - TIR'!$E$18-'Ejercicio 3 - TIR'!$C$18),'Ejercicio 3 - TIR'!$C$18+SQRT(('Ejercicio 3 - TIR'!$E$18-'Ejercicio 3 - TIR'!$C$18)*('Ejercicio 3 - TIR'!$D$18-'Ejercicio 3 - TIR'!$C$18)*J421),'Ejercicio 3 - TIR'!$E$18-SQRT(('Ejercicio 3 - TIR'!$E$18-'Ejercicio 3 - TIR'!$C$18)*('Ejercicio 3 - TIR'!$E$18-'Ejercicio 3 - TIR'!$D$18)*(1-J421)))</f>
        <v>38946.9980723889</v>
      </c>
      <c r="L421" s="27">
        <f ca="1" t="shared" si="3130"/>
        <v>0.309335410931436</v>
      </c>
      <c r="M421" s="28">
        <f ca="1">IF(L421&lt;=('Ejercicio 3 - TIR'!$D$18-'Ejercicio 3 - TIR'!$C$18)/('Ejercicio 3 - TIR'!$E$18-'Ejercicio 3 - TIR'!$C$18),'Ejercicio 3 - TIR'!$C$18+SQRT(('Ejercicio 3 - TIR'!$E$18-'Ejercicio 3 - TIR'!$C$18)*('Ejercicio 3 - TIR'!$D$18-'Ejercicio 3 - TIR'!$C$18)*L421),'Ejercicio 3 - TIR'!$E$18-SQRT(('Ejercicio 3 - TIR'!$E$18-'Ejercicio 3 - TIR'!$C$18)*('Ejercicio 3 - TIR'!$E$18-'Ejercicio 3 - TIR'!$D$18)*(1-L421)))</f>
        <v>36811.7774214749</v>
      </c>
      <c r="N421" s="27">
        <f ca="1" t="shared" ref="N421:R421" si="3131">RAND()</f>
        <v>0.441252018413057</v>
      </c>
      <c r="O421" s="28">
        <f ca="1">IF(N421&lt;=('Ejercicio 3 - TIR'!$D$18-'Ejercicio 3 - TIR'!$C$18)/('Ejercicio 3 - TIR'!$E$18-'Ejercicio 3 - TIR'!$C$18),'Ejercicio 3 - TIR'!$C$18+SQRT(('Ejercicio 3 - TIR'!$E$18-'Ejercicio 3 - TIR'!$C$18)*('Ejercicio 3 - TIR'!$D$18-'Ejercicio 3 - TIR'!$C$18)*N421),'Ejercicio 3 - TIR'!$E$18-SQRT(('Ejercicio 3 - TIR'!$E$18-'Ejercicio 3 - TIR'!$C$18)*('Ejercicio 3 - TIR'!$E$18-'Ejercicio 3 - TIR'!$D$18)*(1-N421)))</f>
        <v>38135.5886549136</v>
      </c>
      <c r="P421" s="27">
        <f ca="1" t="shared" si="3131"/>
        <v>0.352208741398673</v>
      </c>
      <c r="Q421" s="29">
        <f ca="1">IF(P421&lt;=('Ejercicio 3 - TIR'!$D$22-'Ejercicio 3 - TIR'!$C$22)/('Ejercicio 3 - TIR'!$E$22-'Ejercicio 3 - TIR'!$C$22),'Ejercicio 3 - TIR'!$C$22+SQRT(('Ejercicio 3 - TIR'!$E$22-'Ejercicio 3 - TIR'!$C$22)*('Ejercicio 3 - TIR'!$D$22-'Ejercicio 3 - TIR'!$C$22)*P421),'Ejercicio 3 - TIR'!$E$22-SQRT(('Ejercicio 3 - TIR'!$E$22-'Ejercicio 3 - TIR'!$C$22)*('Ejercicio 3 - TIR'!$E$22-'Ejercicio 3 - TIR'!$D$22)*(1-P421)))</f>
        <v>0.145178874766709</v>
      </c>
      <c r="R421" s="27">
        <f ca="1" t="shared" si="3131"/>
        <v>0.00909681691048281</v>
      </c>
      <c r="S421" s="29">
        <f ca="1">IF(R421&lt;=('Ejercicio 3 - TIR'!$D$23-'Ejercicio 3 - TIR'!$C$23)/('Ejercicio 3 - TIR'!$E$23-'Ejercicio 3 - TIR'!$C$23),'Ejercicio 3 - TIR'!$C$23+SQRT(('Ejercicio 3 - TIR'!$E$23-'Ejercicio 3 - TIR'!$C$23)*('Ejercicio 3 - TIR'!$D$23-'Ejercicio 3 - TIR'!$C$23)*R421),'Ejercicio 3 - TIR'!$E$23-SQRT(('Ejercicio 3 - TIR'!$E$23-'Ejercicio 3 - TIR'!$C$23)*('Ejercicio 3 - TIR'!$E$23-'Ejercicio 3 - TIR'!$D$23)*(1-R421)))</f>
        <v>0.124046513368181</v>
      </c>
      <c r="T421" s="27">
        <f ca="1" t="shared" ref="T421:X421" si="3132">RAND()</f>
        <v>0.139085238419934</v>
      </c>
      <c r="U421" s="29">
        <f ca="1">IF(T421&lt;=('Ejercicio 3 - TIR'!$D$24-'Ejercicio 3 - TIR'!$C$24)/('Ejercicio 3 - TIR'!$E$24-'Ejercicio 3 - TIR'!$C$24),'Ejercicio 3 - TIR'!$C$24+SQRT(('Ejercicio 3 - TIR'!$E$24-'Ejercicio 3 - TIR'!$C$24)*('Ejercicio 3 - TIR'!$D$24-'Ejercicio 3 - TIR'!$C$24)*T421),'Ejercicio 3 - TIR'!$E$24-SQRT(('Ejercicio 3 - TIR'!$E$24-'Ejercicio 3 - TIR'!$C$24)*('Ejercicio 3 - TIR'!$E$24-'Ejercicio 3 - TIR'!$D$24)*(1-T421)))</f>
        <v>0.167090318916915</v>
      </c>
      <c r="V421" s="27">
        <f ca="1" t="shared" si="3132"/>
        <v>0.999243266156162</v>
      </c>
      <c r="W421" s="29">
        <f ca="1">IF(V421&lt;=('Ejercicio 3 - TIR'!$D$25-'Ejercicio 3 - TIR'!$C$25)/('Ejercicio 3 - TIR'!$E$25-'Ejercicio 3 - TIR'!$C$25),'Ejercicio 3 - TIR'!$C$25+SQRT(('Ejercicio 3 - TIR'!$E$25-'Ejercicio 3 - TIR'!$C$25)*('Ejercicio 3 - TIR'!$D$25-'Ejercicio 3 - TIR'!$C$25)*V421),'Ejercicio 3 - TIR'!$E$25-SQRT(('Ejercicio 3 - TIR'!$E$25-'Ejercicio 3 - TIR'!$C$25)*('Ejercicio 3 - TIR'!$E$25-'Ejercicio 3 - TIR'!$D$25)*(1-V421)))</f>
        <v>0.24837255769582</v>
      </c>
      <c r="X421" s="27">
        <f ca="1" t="shared" si="3132"/>
        <v>0.238351055770921</v>
      </c>
      <c r="Y421" s="29">
        <f ca="1">IF(X421&lt;=('Ejercicio 3 - TIR'!$D$26-'Ejercicio 3 - TIR'!$C$26)/('Ejercicio 3 - TIR'!$E$26-'Ejercicio 3 - TIR'!$C$26),'Ejercicio 3 - TIR'!$C$26+SQRT(('Ejercicio 3 - TIR'!$E$26-'Ejercicio 3 - TIR'!$C$26)*('Ejercicio 3 - TIR'!$D$26-'Ejercicio 3 - TIR'!$C$26)*X421),'Ejercicio 3 - TIR'!$E$26-SQRT(('Ejercicio 3 - TIR'!$E$26-'Ejercicio 3 - TIR'!$C$26)*('Ejercicio 3 - TIR'!$E$26-'Ejercicio 3 - TIR'!$D$26)*(1-X421)))</f>
        <v>0.215368244925132</v>
      </c>
      <c r="Z421" s="27">
        <f ca="1" t="shared" si="2860"/>
        <v>1.14517887476671</v>
      </c>
      <c r="AA421" s="27">
        <f ca="1" t="shared" si="2861"/>
        <v>1.28723432136442</v>
      </c>
      <c r="AB421" s="27">
        <f ca="1" t="shared" si="2862"/>
        <v>1.502318714642</v>
      </c>
      <c r="AC421" s="27">
        <f ca="1" t="shared" si="2863"/>
        <v>1.87545345627192</v>
      </c>
      <c r="AD421" s="27">
        <f ca="1" t="shared" si="2864"/>
        <v>2.27936657558798</v>
      </c>
      <c r="AE421" s="26">
        <f ca="1" t="shared" si="2865"/>
        <v>5080.10959469027</v>
      </c>
      <c r="AF421" s="26">
        <f ca="1" t="shared" si="2866"/>
        <v>5710.27947743984</v>
      </c>
      <c r="AG421" s="26">
        <f ca="1" t="shared" si="2867"/>
        <v>6664.41189642998</v>
      </c>
      <c r="AH421" s="26">
        <f ca="1" t="shared" si="2868"/>
        <v>8319.66892468474</v>
      </c>
      <c r="AI421" s="26">
        <f ca="1" t="shared" si="2869"/>
        <v>10111.4614193523</v>
      </c>
      <c r="AJ421" s="28">
        <f ca="1" t="shared" si="2870"/>
        <v>38364.2137178042</v>
      </c>
      <c r="AK421" s="28">
        <f ca="1" t="shared" si="2871"/>
        <v>55724.5619502574</v>
      </c>
      <c r="AL421" s="28">
        <f ca="1" t="shared" si="2872"/>
        <v>58510.8040832756</v>
      </c>
      <c r="AM421" s="28">
        <f ca="1" t="shared" si="2873"/>
        <v>69038.7751966179</v>
      </c>
      <c r="AN421" s="28">
        <f ca="1" t="shared" si="2874"/>
        <v>86924.9861203822</v>
      </c>
      <c r="AO421" s="28">
        <f ca="1">C421/'Ejercicio 3 - TIR'!$D$7</f>
        <v>16175.3722761438</v>
      </c>
      <c r="AP421" s="28">
        <f ca="1" t="shared" si="2875"/>
        <v>22188.8414416604</v>
      </c>
      <c r="AQ421" s="28">
        <f ca="1" t="shared" si="2876"/>
        <v>39549.1896741136</v>
      </c>
      <c r="AR421" s="28">
        <f ca="1" t="shared" si="2877"/>
        <v>42335.4318071318</v>
      </c>
      <c r="AS421" s="28">
        <f ca="1" t="shared" si="2878"/>
        <v>52863.4029204741</v>
      </c>
      <c r="AT421" s="28">
        <f ca="1" t="shared" si="2879"/>
        <v>70749.6138442384</v>
      </c>
      <c r="AU421" s="28">
        <f ca="1">AP421*'Ejercicio 3 - TIR'!$D$5</f>
        <v>11094.4207208302</v>
      </c>
      <c r="AV421" s="28">
        <f ca="1">AQ421*'Ejercicio 3 - TIR'!$D$5</f>
        <v>19774.5948370568</v>
      </c>
      <c r="AW421" s="28">
        <f ca="1">AR421*'Ejercicio 3 - TIR'!$D$5</f>
        <v>21167.7159035659</v>
      </c>
      <c r="AX421" s="28">
        <f ca="1">AS421*'Ejercicio 3 - TIR'!$D$5</f>
        <v>26431.7014602371</v>
      </c>
      <c r="AY421" s="28">
        <f ca="1">AT421*'Ejercicio 3 - TIR'!$D$5</f>
        <v>35374.8069221192</v>
      </c>
      <c r="AZ421" s="28">
        <f ca="1" t="shared" ref="AZ421:BD421" si="3133">AJ421-AU421-AE421</f>
        <v>22189.6834022837</v>
      </c>
      <c r="BA421" s="28">
        <f ca="1" t="shared" si="3133"/>
        <v>30239.6876357607</v>
      </c>
      <c r="BB421" s="28">
        <f ca="1" t="shared" si="3133"/>
        <v>30678.6762832797</v>
      </c>
      <c r="BC421" s="28">
        <f ca="1" t="shared" si="3133"/>
        <v>34287.4048116961</v>
      </c>
      <c r="BD421" s="28">
        <f ca="1" t="shared" si="3133"/>
        <v>41438.7177789108</v>
      </c>
      <c r="BE421" s="28">
        <f ca="1" t="shared" ref="BE421:BI421" si="3134">AZ421/Z421</f>
        <v>19376.6090968139</v>
      </c>
      <c r="BF421" s="28">
        <f ca="1" t="shared" si="3134"/>
        <v>23491.983653534</v>
      </c>
      <c r="BG421" s="28">
        <f ca="1" t="shared" si="3134"/>
        <v>20420.8840536148</v>
      </c>
      <c r="BH421" s="28">
        <f ca="1" t="shared" si="3134"/>
        <v>18282.1944725056</v>
      </c>
      <c r="BI421" s="28">
        <f ca="1" t="shared" si="3134"/>
        <v>18179.9269247516</v>
      </c>
      <c r="BJ421" s="28">
        <f ca="1" t="shared" si="2882"/>
        <v>79759.7586361518</v>
      </c>
      <c r="BK421" s="28">
        <f ca="1" t="shared" si="2883"/>
        <v>36869.6029139347</v>
      </c>
      <c r="BL421" s="28">
        <f ca="1" t="shared" si="2884"/>
        <v>116629.361550086</v>
      </c>
      <c r="BM421" s="28">
        <f ca="1">BK421*'Ejercicio 3 - TIR'!$D$5</f>
        <v>18434.8014569673</v>
      </c>
      <c r="BN421" s="28">
        <f ca="1" t="shared" si="2885"/>
        <v>98194.5600931191</v>
      </c>
      <c r="BO421" s="28">
        <f ca="1" t="shared" si="2886"/>
        <v>43079.7578348226</v>
      </c>
      <c r="BP421" s="28">
        <f ca="1" t="shared" si="2887"/>
        <v>-115868.93307747</v>
      </c>
      <c r="BQ421" s="28">
        <f ca="1" t="shared" ref="BQ421:BT421" si="3135">BE421</f>
        <v>19376.6090968139</v>
      </c>
      <c r="BR421" s="28">
        <f ca="1" t="shared" si="3135"/>
        <v>23491.983653534</v>
      </c>
      <c r="BS421" s="28">
        <f ca="1" t="shared" si="3135"/>
        <v>20420.8840536148</v>
      </c>
      <c r="BT421" s="28">
        <f ca="1" t="shared" si="3135"/>
        <v>18282.1944725056</v>
      </c>
      <c r="BU421" s="28">
        <f ca="1" t="shared" si="2889"/>
        <v>61259.6847595742</v>
      </c>
      <c r="BV421" s="30">
        <f ca="1" t="shared" si="2890"/>
        <v>6.19313910812023</v>
      </c>
    </row>
    <row r="422" ht="15" customHeight="1" spans="1:74">
      <c r="A422" s="26">
        <v>421</v>
      </c>
      <c r="B422" s="27">
        <f ca="1" t="shared" ref="B422:F422" si="3136">RAND()</f>
        <v>0.161583825974891</v>
      </c>
      <c r="C422" s="28">
        <f ca="1">IF(B422&lt;=('Ejercicio 3 - TIR'!$D$13-'Ejercicio 3 - TIR'!$C$13)/('Ejercicio 3 - TIR'!$E$13-'Ejercicio 3 - TIR'!$C$13),'Ejercicio 3 - TIR'!$C$13+SQRT(('Ejercicio 3 - TIR'!$E$13-'Ejercicio 3 - TIR'!$C$13)*('Ejercicio 3 - TIR'!$D$13-'Ejercicio 3 - TIR'!$C$13)*B422),'Ejercicio 3 - TIR'!$E$13-SQRT(('Ejercicio 3 - TIR'!$E$13-'Ejercicio 3 - TIR'!$C$13)*('Ejercicio 3 - TIR'!$E$13-'Ejercicio 3 - TIR'!$D$13)*(1-B422)))</f>
        <v>68039.4981429164</v>
      </c>
      <c r="D422" s="27">
        <f ca="1" t="shared" si="3136"/>
        <v>0.17392054659439</v>
      </c>
      <c r="E422" s="28">
        <f ca="1">IF(D422&lt;=('Ejercicio 3 - TIR'!$D$14-'Ejercicio 3 - TIR'!$C$14)/('Ejercicio 3 - TIR'!$E$14-'Ejercicio 3 - TIR'!$C$14),'Ejercicio 3 - TIR'!$C$14+SQRT(('Ejercicio 3 - TIR'!$E$14-'Ejercicio 3 - TIR'!$C$14)*('Ejercicio 3 - TIR'!$D$14-'Ejercicio 3 - TIR'!$C$14)*D422),'Ejercicio 3 - TIR'!$E$14-SQRT(('Ejercicio 3 - TIR'!$E$14-'Ejercicio 3 - TIR'!$C$14)*('Ejercicio 3 - TIR'!$E$14-'Ejercicio 3 - TIR'!$D$14)*(1-D422)))</f>
        <v>28611.6534986872</v>
      </c>
      <c r="F422" s="27">
        <f ca="1" t="shared" si="3136"/>
        <v>0.794560580741713</v>
      </c>
      <c r="G422" s="28">
        <f ca="1">IF(F422&lt;=('Ejercicio 3 - TIR'!$D$18-'Ejercicio 3 - TIR'!$C$18)/('Ejercicio 3 - TIR'!$E$18-'Ejercicio 3 - TIR'!$C$18),'Ejercicio 3 - TIR'!$C$18+SQRT(('Ejercicio 3 - TIR'!$E$18-'Ejercicio 3 - TIR'!$C$18)*('Ejercicio 3 - TIR'!$D$18-'Ejercicio 3 - TIR'!$C$18)*F422),'Ejercicio 3 - TIR'!$E$18-SQRT(('Ejercicio 3 - TIR'!$E$18-'Ejercicio 3 - TIR'!$C$18)*('Ejercicio 3 - TIR'!$E$18-'Ejercicio 3 - TIR'!$D$18)*(1-F422)))</f>
        <v>41074.7030119529</v>
      </c>
      <c r="H422" s="27">
        <f ca="1" t="shared" ref="H422:L422" si="3137">RAND()</f>
        <v>0.29700891421183</v>
      </c>
      <c r="I422" s="28">
        <f ca="1">IF(H422&lt;=('Ejercicio 3 - TIR'!$D$18-'Ejercicio 3 - TIR'!$C$18)/('Ejercicio 3 - TIR'!$E$18-'Ejercicio 3 - TIR'!$C$18),'Ejercicio 3 - TIR'!$C$18+SQRT(('Ejercicio 3 - TIR'!$E$18-'Ejercicio 3 - TIR'!$C$18)*('Ejercicio 3 - TIR'!$D$18-'Ejercicio 3 - TIR'!$C$18)*H422),'Ejercicio 3 - TIR'!$E$18-SQRT(('Ejercicio 3 - TIR'!$E$18-'Ejercicio 3 - TIR'!$C$18)*('Ejercicio 3 - TIR'!$E$18-'Ejercicio 3 - TIR'!$D$18)*(1-H422)))</f>
        <v>36674.678803641</v>
      </c>
      <c r="J422" s="27">
        <f ca="1" t="shared" si="3137"/>
        <v>0.487896522484524</v>
      </c>
      <c r="K422" s="28">
        <f ca="1">IF(J422&lt;=('Ejercicio 3 - TIR'!$D$18-'Ejercicio 3 - TIR'!$C$18)/('Ejercicio 3 - TIR'!$E$18-'Ejercicio 3 - TIR'!$C$18),'Ejercicio 3 - TIR'!$C$18+SQRT(('Ejercicio 3 - TIR'!$E$18-'Ejercicio 3 - TIR'!$C$18)*('Ejercicio 3 - TIR'!$D$18-'Ejercicio 3 - TIR'!$C$18)*J422),'Ejercicio 3 - TIR'!$E$18-SQRT(('Ejercicio 3 - TIR'!$E$18-'Ejercicio 3 - TIR'!$C$18)*('Ejercicio 3 - TIR'!$E$18-'Ejercicio 3 - TIR'!$D$18)*(1-J422)))</f>
        <v>38554.7927136009</v>
      </c>
      <c r="L422" s="27">
        <f ca="1" t="shared" si="3137"/>
        <v>0.790749321390327</v>
      </c>
      <c r="M422" s="28">
        <f ca="1">IF(L422&lt;=('Ejercicio 3 - TIR'!$D$18-'Ejercicio 3 - TIR'!$C$18)/('Ejercicio 3 - TIR'!$E$18-'Ejercicio 3 - TIR'!$C$18),'Ejercicio 3 - TIR'!$C$18+SQRT(('Ejercicio 3 - TIR'!$E$18-'Ejercicio 3 - TIR'!$C$18)*('Ejercicio 3 - TIR'!$D$18-'Ejercicio 3 - TIR'!$C$18)*L422),'Ejercicio 3 - TIR'!$E$18-SQRT(('Ejercicio 3 - TIR'!$E$18-'Ejercicio 3 - TIR'!$C$18)*('Ejercicio 3 - TIR'!$E$18-'Ejercicio 3 - TIR'!$D$18)*(1-L422)))</f>
        <v>41038.459782392</v>
      </c>
      <c r="N422" s="27">
        <f ca="1" t="shared" ref="N422:R422" si="3138">RAND()</f>
        <v>0.139005370394196</v>
      </c>
      <c r="O422" s="28">
        <f ca="1">IF(N422&lt;=('Ejercicio 3 - TIR'!$D$18-'Ejercicio 3 - TIR'!$C$18)/('Ejercicio 3 - TIR'!$E$18-'Ejercicio 3 - TIR'!$C$18),'Ejercicio 3 - TIR'!$C$18+SQRT(('Ejercicio 3 - TIR'!$E$18-'Ejercicio 3 - TIR'!$C$18)*('Ejercicio 3 - TIR'!$D$18-'Ejercicio 3 - TIR'!$C$18)*N422),'Ejercicio 3 - TIR'!$E$18-SQRT(('Ejercicio 3 - TIR'!$E$18-'Ejercicio 3 - TIR'!$C$18)*('Ejercicio 3 - TIR'!$E$18-'Ejercicio 3 - TIR'!$D$18)*(1-N422)))</f>
        <v>34566.268231185</v>
      </c>
      <c r="P422" s="27">
        <f ca="1" t="shared" si="3138"/>
        <v>0.588456192323011</v>
      </c>
      <c r="Q422" s="29">
        <f ca="1">IF(P422&lt;=('Ejercicio 3 - TIR'!$D$22-'Ejercicio 3 - TIR'!$C$22)/('Ejercicio 3 - TIR'!$E$22-'Ejercicio 3 - TIR'!$C$22),'Ejercicio 3 - TIR'!$C$22+SQRT(('Ejercicio 3 - TIR'!$E$22-'Ejercicio 3 - TIR'!$C$22)*('Ejercicio 3 - TIR'!$D$22-'Ejercicio 3 - TIR'!$C$22)*P422),'Ejercicio 3 - TIR'!$E$22-SQRT(('Ejercicio 3 - TIR'!$E$22-'Ejercicio 3 - TIR'!$C$22)*('Ejercicio 3 - TIR'!$E$22-'Ejercicio 3 - TIR'!$D$22)*(1-P422)))</f>
        <v>0.152782747129466</v>
      </c>
      <c r="R422" s="27">
        <f ca="1" t="shared" si="3138"/>
        <v>0.792953689702258</v>
      </c>
      <c r="S422" s="29">
        <f ca="1">IF(R422&lt;=('Ejercicio 3 - TIR'!$D$23-'Ejercicio 3 - TIR'!$C$23)/('Ejercicio 3 - TIR'!$E$23-'Ejercicio 3 - TIR'!$C$23),'Ejercicio 3 - TIR'!$C$23+SQRT(('Ejercicio 3 - TIR'!$E$23-'Ejercicio 3 - TIR'!$C$23)*('Ejercicio 3 - TIR'!$D$23-'Ejercicio 3 - TIR'!$C$23)*R422),'Ejercicio 3 - TIR'!$E$23-SQRT(('Ejercicio 3 - TIR'!$E$23-'Ejercicio 3 - TIR'!$C$23)*('Ejercicio 3 - TIR'!$E$23-'Ejercicio 3 - TIR'!$D$23)*(1-R422)))</f>
        <v>0.160694991361413</v>
      </c>
      <c r="T422" s="27">
        <f ca="1" t="shared" ref="T422:X422" si="3139">RAND()</f>
        <v>0.500000956954105</v>
      </c>
      <c r="U422" s="29">
        <f ca="1">IF(T422&lt;=('Ejercicio 3 - TIR'!$D$24-'Ejercicio 3 - TIR'!$C$24)/('Ejercicio 3 - TIR'!$E$24-'Ejercicio 3 - TIR'!$C$24),'Ejercicio 3 - TIR'!$C$24+SQRT(('Ejercicio 3 - TIR'!$E$24-'Ejercicio 3 - TIR'!$C$24)*('Ejercicio 3 - TIR'!$D$24-'Ejercicio 3 - TIR'!$C$24)*T422),'Ejercicio 3 - TIR'!$E$24-SQRT(('Ejercicio 3 - TIR'!$E$24-'Ejercicio 3 - TIR'!$C$24)*('Ejercicio 3 - TIR'!$E$24-'Ejercicio 3 - TIR'!$D$24)*(1-T422)))</f>
        <v>0.182583461938222</v>
      </c>
      <c r="V422" s="27">
        <f ca="1" t="shared" si="3139"/>
        <v>0.548148221199579</v>
      </c>
      <c r="W422" s="29">
        <f ca="1">IF(V422&lt;=('Ejercicio 3 - TIR'!$D$25-'Ejercicio 3 - TIR'!$C$25)/('Ejercicio 3 - TIR'!$E$25-'Ejercicio 3 - TIR'!$C$25),'Ejercicio 3 - TIR'!$C$25+SQRT(('Ejercicio 3 - TIR'!$E$25-'Ejercicio 3 - TIR'!$C$25)*('Ejercicio 3 - TIR'!$D$25-'Ejercicio 3 - TIR'!$C$25)*V422),'Ejercicio 3 - TIR'!$E$25-SQRT(('Ejercicio 3 - TIR'!$E$25-'Ejercicio 3 - TIR'!$C$25)*('Ejercicio 3 - TIR'!$E$25-'Ejercicio 3 - TIR'!$D$25)*(1-V422)))</f>
        <v>0.210232158396495</v>
      </c>
      <c r="X422" s="27">
        <f ca="1" t="shared" si="3139"/>
        <v>0.278468604133209</v>
      </c>
      <c r="Y422" s="29">
        <f ca="1">IF(X422&lt;=('Ejercicio 3 - TIR'!$D$26-'Ejercicio 3 - TIR'!$C$26)/('Ejercicio 3 - TIR'!$E$26-'Ejercicio 3 - TIR'!$C$26),'Ejercicio 3 - TIR'!$C$26+SQRT(('Ejercicio 3 - TIR'!$E$26-'Ejercicio 3 - TIR'!$C$26)*('Ejercicio 3 - TIR'!$D$26-'Ejercicio 3 - TIR'!$C$26)*X422),'Ejercicio 3 - TIR'!$E$26-SQRT(('Ejercicio 3 - TIR'!$E$26-'Ejercicio 3 - TIR'!$C$26)*('Ejercicio 3 - TIR'!$E$26-'Ejercicio 3 - TIR'!$D$26)*(1-X422)))</f>
        <v>0.217420161034532</v>
      </c>
      <c r="Z422" s="27">
        <f ca="1" t="shared" si="2860"/>
        <v>1.15278274712947</v>
      </c>
      <c r="AA422" s="27">
        <f ca="1" t="shared" si="2861"/>
        <v>1.33802916072102</v>
      </c>
      <c r="AB422" s="27">
        <f ca="1" t="shared" si="2862"/>
        <v>1.58233115705976</v>
      </c>
      <c r="AC422" s="27">
        <f ca="1" t="shared" si="2863"/>
        <v>1.91498805150645</v>
      </c>
      <c r="AD422" s="27">
        <f ca="1" t="shared" si="2864"/>
        <v>2.33134506204419</v>
      </c>
      <c r="AE422" s="26">
        <f ca="1" t="shared" si="2865"/>
        <v>4371.36702144583</v>
      </c>
      <c r="AF422" s="26">
        <f ca="1" t="shared" si="2866"/>
        <v>5073.82380719463</v>
      </c>
      <c r="AG422" s="26">
        <f ca="1" t="shared" si="2867"/>
        <v>6000.22012317679</v>
      </c>
      <c r="AH422" s="26">
        <f ca="1" t="shared" si="2868"/>
        <v>7261.65935052633</v>
      </c>
      <c r="AI422" s="26">
        <f ca="1" t="shared" si="2869"/>
        <v>8840.49049589568</v>
      </c>
      <c r="AJ422" s="28">
        <f ca="1" t="shared" si="2870"/>
        <v>47350.208975646</v>
      </c>
      <c r="AK422" s="28">
        <f ca="1" t="shared" si="2871"/>
        <v>49071.7896993488</v>
      </c>
      <c r="AL422" s="28">
        <f ca="1" t="shared" si="2872"/>
        <v>61006.4497647112</v>
      </c>
      <c r="AM422" s="28">
        <f ca="1" t="shared" si="2873"/>
        <v>78588.1601355089</v>
      </c>
      <c r="AN422" s="28">
        <f ca="1" t="shared" si="2874"/>
        <v>80585.8987540682</v>
      </c>
      <c r="AO422" s="28">
        <f ca="1">C422/'Ejercicio 3 - TIR'!$D$7</f>
        <v>13607.8996285833</v>
      </c>
      <c r="AP422" s="28">
        <f ca="1" t="shared" si="2875"/>
        <v>33742.3093470628</v>
      </c>
      <c r="AQ422" s="28">
        <f ca="1" t="shared" si="2876"/>
        <v>35463.8900707655</v>
      </c>
      <c r="AR422" s="28">
        <f ca="1" t="shared" si="2877"/>
        <v>47398.5501361279</v>
      </c>
      <c r="AS422" s="28">
        <f ca="1" t="shared" si="2878"/>
        <v>64980.2605069256</v>
      </c>
      <c r="AT422" s="28">
        <f ca="1" t="shared" si="2879"/>
        <v>66977.9991254849</v>
      </c>
      <c r="AU422" s="28">
        <f ca="1">AP422*'Ejercicio 3 - TIR'!$D$5</f>
        <v>16871.1546735314</v>
      </c>
      <c r="AV422" s="28">
        <f ca="1">AQ422*'Ejercicio 3 - TIR'!$D$5</f>
        <v>17731.9450353828</v>
      </c>
      <c r="AW422" s="28">
        <f ca="1">AR422*'Ejercicio 3 - TIR'!$D$5</f>
        <v>23699.275068064</v>
      </c>
      <c r="AX422" s="28">
        <f ca="1">AS422*'Ejercicio 3 - TIR'!$D$5</f>
        <v>32490.1302534628</v>
      </c>
      <c r="AY422" s="28">
        <f ca="1">AT422*'Ejercicio 3 - TIR'!$D$5</f>
        <v>33488.9995627425</v>
      </c>
      <c r="AZ422" s="28">
        <f ca="1" t="shared" ref="AZ422:BD422" si="3140">AJ422-AU422-AE422</f>
        <v>26107.6872806688</v>
      </c>
      <c r="BA422" s="28">
        <f ca="1" t="shared" si="3140"/>
        <v>26266.0208567714</v>
      </c>
      <c r="BB422" s="28">
        <f ca="1" t="shared" si="3140"/>
        <v>31306.9545734705</v>
      </c>
      <c r="BC422" s="28">
        <f ca="1" t="shared" si="3140"/>
        <v>38836.3705315198</v>
      </c>
      <c r="BD422" s="28">
        <f ca="1" t="shared" si="3140"/>
        <v>38256.4086954301</v>
      </c>
      <c r="BE422" s="28">
        <f ca="1" t="shared" ref="BE422:BI422" si="3141">AZ422/Z422</f>
        <v>22647.5347117047</v>
      </c>
      <c r="BF422" s="28">
        <f ca="1" t="shared" si="3141"/>
        <v>19630.3799856032</v>
      </c>
      <c r="BG422" s="28">
        <f ca="1" t="shared" si="3141"/>
        <v>19785.336611613</v>
      </c>
      <c r="BH422" s="28">
        <f ca="1" t="shared" si="3141"/>
        <v>20280.2155872297</v>
      </c>
      <c r="BI422" s="28">
        <f ca="1" t="shared" si="3141"/>
        <v>16409.5866022877</v>
      </c>
      <c r="BJ422" s="28">
        <f ca="1" t="shared" si="2882"/>
        <v>66703.6371010838</v>
      </c>
      <c r="BK422" s="28">
        <f ca="1" t="shared" si="2883"/>
        <v>31724.7096038906</v>
      </c>
      <c r="BL422" s="28">
        <f ca="1" t="shared" si="2884"/>
        <v>98428.3467049744</v>
      </c>
      <c r="BM422" s="28">
        <f ca="1">BK422*'Ejercicio 3 - TIR'!$D$5</f>
        <v>15862.3548019453</v>
      </c>
      <c r="BN422" s="28">
        <f ca="1" t="shared" si="2885"/>
        <v>82565.9919030291</v>
      </c>
      <c r="BO422" s="28">
        <f ca="1" t="shared" si="2886"/>
        <v>35415.6033129788</v>
      </c>
      <c r="BP422" s="28">
        <f ca="1" t="shared" si="2887"/>
        <v>-96651.1516416036</v>
      </c>
      <c r="BQ422" s="28">
        <f ca="1" t="shared" ref="BQ422:BT422" si="3142">BE422</f>
        <v>22647.5347117047</v>
      </c>
      <c r="BR422" s="28">
        <f ca="1" t="shared" si="3142"/>
        <v>19630.3799856032</v>
      </c>
      <c r="BS422" s="28">
        <f ca="1" t="shared" si="3142"/>
        <v>19785.336611613</v>
      </c>
      <c r="BT422" s="28">
        <f ca="1" t="shared" si="3142"/>
        <v>20280.2155872297</v>
      </c>
      <c r="BU422" s="28">
        <f ca="1" t="shared" si="2889"/>
        <v>51825.1899152665</v>
      </c>
      <c r="BV422" s="30">
        <f ca="1" t="shared" si="2890"/>
        <v>10.3734959965911</v>
      </c>
    </row>
    <row r="423" ht="15" customHeight="1" spans="1:74">
      <c r="A423" s="26">
        <v>422</v>
      </c>
      <c r="B423" s="27">
        <f ca="1" t="shared" ref="B423:F423" si="3143">RAND()</f>
        <v>0.970928854984848</v>
      </c>
      <c r="C423" s="28">
        <f ca="1">IF(B423&lt;=('Ejercicio 3 - TIR'!$D$13-'Ejercicio 3 - TIR'!$C$13)/('Ejercicio 3 - TIR'!$E$13-'Ejercicio 3 - TIR'!$C$13),'Ejercicio 3 - TIR'!$C$13+SQRT(('Ejercicio 3 - TIR'!$E$13-'Ejercicio 3 - TIR'!$C$13)*('Ejercicio 3 - TIR'!$D$13-'Ejercicio 3 - TIR'!$C$13)*B423),'Ejercicio 3 - TIR'!$E$13-SQRT(('Ejercicio 3 - TIR'!$E$13-'Ejercicio 3 - TIR'!$C$13)*('Ejercicio 3 - TIR'!$E$13-'Ejercicio 3 - TIR'!$D$13)*(1-B423)))</f>
        <v>94093.6158253817</v>
      </c>
      <c r="D423" s="27">
        <f ca="1" t="shared" si="3143"/>
        <v>0.582305374670999</v>
      </c>
      <c r="E423" s="28">
        <f ca="1">IF(D423&lt;=('Ejercicio 3 - TIR'!$D$14-'Ejercicio 3 - TIR'!$C$14)/('Ejercicio 3 - TIR'!$E$14-'Ejercicio 3 - TIR'!$C$14),'Ejercicio 3 - TIR'!$C$14+SQRT(('Ejercicio 3 - TIR'!$E$14-'Ejercicio 3 - TIR'!$C$14)*('Ejercicio 3 - TIR'!$D$14-'Ejercicio 3 - TIR'!$C$14)*D423),'Ejercicio 3 - TIR'!$E$14-SQRT(('Ejercicio 3 - TIR'!$E$14-'Ejercicio 3 - TIR'!$C$14)*('Ejercicio 3 - TIR'!$E$14-'Ejercicio 3 - TIR'!$D$14)*(1-D423)))</f>
        <v>32084.5597848667</v>
      </c>
      <c r="F423" s="27">
        <f ca="1" t="shared" si="3143"/>
        <v>0.390746483742007</v>
      </c>
      <c r="G423" s="28">
        <f ca="1">IF(F423&lt;=('Ejercicio 3 - TIR'!$D$18-'Ejercicio 3 - TIR'!$C$18)/('Ejercicio 3 - TIR'!$E$18-'Ejercicio 3 - TIR'!$C$18),'Ejercicio 3 - TIR'!$C$18+SQRT(('Ejercicio 3 - TIR'!$E$18-'Ejercicio 3 - TIR'!$C$18)*('Ejercicio 3 - TIR'!$D$18-'Ejercicio 3 - TIR'!$C$18)*F423),'Ejercicio 3 - TIR'!$E$18-SQRT(('Ejercicio 3 - TIR'!$E$18-'Ejercicio 3 - TIR'!$C$18)*('Ejercicio 3 - TIR'!$E$18-'Ejercicio 3 - TIR'!$D$18)*(1-F423)))</f>
        <v>37655.8456463869</v>
      </c>
      <c r="H423" s="27">
        <f ca="1" t="shared" ref="H423:L423" si="3144">RAND()</f>
        <v>0.954983026945124</v>
      </c>
      <c r="I423" s="28">
        <f ca="1">IF(H423&lt;=('Ejercicio 3 - TIR'!$D$18-'Ejercicio 3 - TIR'!$C$18)/('Ejercicio 3 - TIR'!$E$18-'Ejercicio 3 - TIR'!$C$18),'Ejercicio 3 - TIR'!$C$18+SQRT(('Ejercicio 3 - TIR'!$E$18-'Ejercicio 3 - TIR'!$C$18)*('Ejercicio 3 - TIR'!$D$18-'Ejercicio 3 - TIR'!$C$18)*H423),'Ejercicio 3 - TIR'!$E$18-SQRT(('Ejercicio 3 - TIR'!$E$18-'Ejercicio 3 - TIR'!$C$18)*('Ejercicio 3 - TIR'!$E$18-'Ejercicio 3 - TIR'!$D$18)*(1-H423)))</f>
        <v>43162.5362645441</v>
      </c>
      <c r="J423" s="27">
        <f ca="1" t="shared" si="3144"/>
        <v>0.631894776428165</v>
      </c>
      <c r="K423" s="28">
        <f ca="1">IF(J423&lt;=('Ejercicio 3 - TIR'!$D$18-'Ejercicio 3 - TIR'!$C$18)/('Ejercicio 3 - TIR'!$E$18-'Ejercicio 3 - TIR'!$C$18),'Ejercicio 3 - TIR'!$C$18+SQRT(('Ejercicio 3 - TIR'!$E$18-'Ejercicio 3 - TIR'!$C$18)*('Ejercicio 3 - TIR'!$D$18-'Ejercicio 3 - TIR'!$C$18)*J423),'Ejercicio 3 - TIR'!$E$18-SQRT(('Ejercicio 3 - TIR'!$E$18-'Ejercicio 3 - TIR'!$C$18)*('Ejercicio 3 - TIR'!$E$18-'Ejercicio 3 - TIR'!$D$18)*(1-J423)))</f>
        <v>39735.7185900284</v>
      </c>
      <c r="L423" s="27">
        <f ca="1" t="shared" si="3144"/>
        <v>0.369208319558948</v>
      </c>
      <c r="M423" s="28">
        <f ca="1">IF(L423&lt;=('Ejercicio 3 - TIR'!$D$18-'Ejercicio 3 - TIR'!$C$18)/('Ejercicio 3 - TIR'!$E$18-'Ejercicio 3 - TIR'!$C$18),'Ejercicio 3 - TIR'!$C$18+SQRT(('Ejercicio 3 - TIR'!$E$18-'Ejercicio 3 - TIR'!$C$18)*('Ejercicio 3 - TIR'!$D$18-'Ejercicio 3 - TIR'!$C$18)*L423),'Ejercicio 3 - TIR'!$E$18-SQRT(('Ejercicio 3 - TIR'!$E$18-'Ejercicio 3 - TIR'!$C$18)*('Ejercicio 3 - TIR'!$E$18-'Ejercicio 3 - TIR'!$D$18)*(1-L423)))</f>
        <v>37441.8578281127</v>
      </c>
      <c r="N423" s="27">
        <f ca="1" t="shared" ref="N423:R423" si="3145">RAND()</f>
        <v>0.545089707218545</v>
      </c>
      <c r="O423" s="28">
        <f ca="1">IF(N423&lt;=('Ejercicio 3 - TIR'!$D$18-'Ejercicio 3 - TIR'!$C$18)/('Ejercicio 3 - TIR'!$E$18-'Ejercicio 3 - TIR'!$C$18),'Ejercicio 3 - TIR'!$C$18+SQRT(('Ejercicio 3 - TIR'!$E$18-'Ejercicio 3 - TIR'!$C$18)*('Ejercicio 3 - TIR'!$D$18-'Ejercicio 3 - TIR'!$C$18)*N423),'Ejercicio 3 - TIR'!$E$18-SQRT(('Ejercicio 3 - TIR'!$E$18-'Ejercicio 3 - TIR'!$C$18)*('Ejercicio 3 - TIR'!$E$18-'Ejercicio 3 - TIR'!$D$18)*(1-N423)))</f>
        <v>39042.3147524725</v>
      </c>
      <c r="P423" s="27">
        <f ca="1" t="shared" si="3145"/>
        <v>0.518397177605065</v>
      </c>
      <c r="Q423" s="29">
        <f ca="1">IF(P423&lt;=('Ejercicio 3 - TIR'!$D$22-'Ejercicio 3 - TIR'!$C$22)/('Ejercicio 3 - TIR'!$E$22-'Ejercicio 3 - TIR'!$C$22),'Ejercicio 3 - TIR'!$C$22+SQRT(('Ejercicio 3 - TIR'!$E$22-'Ejercicio 3 - TIR'!$C$22)*('Ejercicio 3 - TIR'!$D$22-'Ejercicio 3 - TIR'!$C$22)*P423),'Ejercicio 3 - TIR'!$E$22-SQRT(('Ejercicio 3 - TIR'!$E$22-'Ejercicio 3 - TIR'!$C$22)*('Ejercicio 3 - TIR'!$E$22-'Ejercicio 3 - TIR'!$D$22)*(1-P423)))</f>
        <v>0.150557087774629</v>
      </c>
      <c r="R423" s="27">
        <f ca="1" t="shared" si="3145"/>
        <v>0.409558585139615</v>
      </c>
      <c r="S423" s="29">
        <f ca="1">IF(R423&lt;=('Ejercicio 3 - TIR'!$D$23-'Ejercicio 3 - TIR'!$C$23)/('Ejercicio 3 - TIR'!$E$23-'Ejercicio 3 - TIR'!$C$23),'Ejercicio 3 - TIR'!$C$23+SQRT(('Ejercicio 3 - TIR'!$E$23-'Ejercicio 3 - TIR'!$C$23)*('Ejercicio 3 - TIR'!$D$23-'Ejercicio 3 - TIR'!$C$23)*R423),'Ejercicio 3 - TIR'!$E$23-SQRT(('Ejercicio 3 - TIR'!$E$23-'Ejercicio 3 - TIR'!$C$23)*('Ejercicio 3 - TIR'!$E$23-'Ejercicio 3 - TIR'!$D$23)*(1-R423)))</f>
        <v>0.147151527641208</v>
      </c>
      <c r="T423" s="27">
        <f ca="1" t="shared" ref="T423:X423" si="3146">RAND()</f>
        <v>0.550228594824629</v>
      </c>
      <c r="U423" s="29">
        <f ca="1">IF(T423&lt;=('Ejercicio 3 - TIR'!$D$24-'Ejercicio 3 - TIR'!$C$24)/('Ejercicio 3 - TIR'!$E$24-'Ejercicio 3 - TIR'!$C$24),'Ejercicio 3 - TIR'!$C$24+SQRT(('Ejercicio 3 - TIR'!$E$24-'Ejercicio 3 - TIR'!$C$24)*('Ejercicio 3 - TIR'!$D$24-'Ejercicio 3 - TIR'!$C$24)*T423),'Ejercicio 3 - TIR'!$E$24-SQRT(('Ejercicio 3 - TIR'!$E$24-'Ejercicio 3 - TIR'!$C$24)*('Ejercicio 3 - TIR'!$E$24-'Ejercicio 3 - TIR'!$D$24)*(1-T423)))</f>
        <v>0.184512538348157</v>
      </c>
      <c r="V423" s="27">
        <f ca="1" t="shared" si="3146"/>
        <v>0.718073411432631</v>
      </c>
      <c r="W423" s="29">
        <f ca="1">IF(V423&lt;=('Ejercicio 3 - TIR'!$D$25-'Ejercicio 3 - TIR'!$C$25)/('Ejercicio 3 - TIR'!$E$25-'Ejercicio 3 - TIR'!$C$25),'Ejercicio 3 - TIR'!$C$25+SQRT(('Ejercicio 3 - TIR'!$E$25-'Ejercicio 3 - TIR'!$C$25)*('Ejercicio 3 - TIR'!$D$25-'Ejercicio 3 - TIR'!$C$25)*V423),'Ejercicio 3 - TIR'!$E$25-SQRT(('Ejercicio 3 - TIR'!$E$25-'Ejercicio 3 - TIR'!$C$25)*('Ejercicio 3 - TIR'!$E$25-'Ejercicio 3 - TIR'!$D$25)*(1-V423)))</f>
        <v>0.218587533366738</v>
      </c>
      <c r="X423" s="27">
        <f ca="1" t="shared" si="3146"/>
        <v>0.47136843007259</v>
      </c>
      <c r="Y423" s="29">
        <f ca="1">IF(X423&lt;=('Ejercicio 3 - TIR'!$D$26-'Ejercicio 3 - TIR'!$C$26)/('Ejercicio 3 - TIR'!$E$26-'Ejercicio 3 - TIR'!$C$26),'Ejercicio 3 - TIR'!$C$26+SQRT(('Ejercicio 3 - TIR'!$E$26-'Ejercicio 3 - TIR'!$C$26)*('Ejercicio 3 - TIR'!$D$26-'Ejercicio 3 - TIR'!$C$26)*X423),'Ejercicio 3 - TIR'!$E$26-SQRT(('Ejercicio 3 - TIR'!$E$26-'Ejercicio 3 - TIR'!$C$26)*('Ejercicio 3 - TIR'!$E$26-'Ejercicio 3 - TIR'!$D$26)*(1-X423)))</f>
        <v>0.226571445110241</v>
      </c>
      <c r="Z423" s="27">
        <f ca="1" t="shared" si="2860"/>
        <v>1.15055708777463</v>
      </c>
      <c r="AA423" s="27">
        <f ca="1" t="shared" si="2861"/>
        <v>1.31986332087909</v>
      </c>
      <c r="AB423" s="27">
        <f ca="1" t="shared" si="2862"/>
        <v>1.56339465248711</v>
      </c>
      <c r="AC423" s="27">
        <f ca="1" t="shared" si="2863"/>
        <v>1.90513323325302</v>
      </c>
      <c r="AD423" s="27">
        <f ca="1" t="shared" si="2864"/>
        <v>2.3367820230387</v>
      </c>
      <c r="AE423" s="26">
        <f ca="1" t="shared" si="2865"/>
        <v>4830.55788374051</v>
      </c>
      <c r="AF423" s="26">
        <f ca="1" t="shared" si="2866"/>
        <v>5541.38185569221</v>
      </c>
      <c r="AG423" s="26">
        <f ca="1" t="shared" si="2867"/>
        <v>6563.8362878424</v>
      </c>
      <c r="AH423" s="26">
        <f ca="1" t="shared" si="2868"/>
        <v>7998.60907142496</v>
      </c>
      <c r="AI423" s="26">
        <f ca="1" t="shared" si="2869"/>
        <v>9810.86548760959</v>
      </c>
      <c r="AJ423" s="28">
        <f ca="1" t="shared" si="2870"/>
        <v>43325.2001045979</v>
      </c>
      <c r="AK423" s="28">
        <f ca="1" t="shared" si="2871"/>
        <v>56968.6484516851</v>
      </c>
      <c r="AL423" s="28">
        <f ca="1" t="shared" si="2872"/>
        <v>62122.6099563832</v>
      </c>
      <c r="AM423" s="28">
        <f ca="1" t="shared" si="2873"/>
        <v>71331.7276630723</v>
      </c>
      <c r="AN423" s="28">
        <f ca="1" t="shared" si="2874"/>
        <v>91233.3792513965</v>
      </c>
      <c r="AO423" s="28">
        <f ca="1">C423/'Ejercicio 3 - TIR'!$D$7</f>
        <v>18818.7231650763</v>
      </c>
      <c r="AP423" s="28">
        <f ca="1" t="shared" si="2875"/>
        <v>24506.4769395215</v>
      </c>
      <c r="AQ423" s="28">
        <f ca="1" t="shared" si="2876"/>
        <v>38149.9252866088</v>
      </c>
      <c r="AR423" s="28">
        <f ca="1" t="shared" si="2877"/>
        <v>43303.8867913069</v>
      </c>
      <c r="AS423" s="28">
        <f ca="1" t="shared" si="2878"/>
        <v>52513.004497996</v>
      </c>
      <c r="AT423" s="28">
        <f ca="1" t="shared" si="2879"/>
        <v>72414.6560863202</v>
      </c>
      <c r="AU423" s="28">
        <f ca="1">AP423*'Ejercicio 3 - TIR'!$D$5</f>
        <v>12253.2384697608</v>
      </c>
      <c r="AV423" s="28">
        <f ca="1">AQ423*'Ejercicio 3 - TIR'!$D$5</f>
        <v>19074.9626433044</v>
      </c>
      <c r="AW423" s="28">
        <f ca="1">AR423*'Ejercicio 3 - TIR'!$D$5</f>
        <v>21651.9433956534</v>
      </c>
      <c r="AX423" s="28">
        <f ca="1">AS423*'Ejercicio 3 - TIR'!$D$5</f>
        <v>26256.502248998</v>
      </c>
      <c r="AY423" s="28">
        <f ca="1">AT423*'Ejercicio 3 - TIR'!$D$5</f>
        <v>36207.3280431601</v>
      </c>
      <c r="AZ423" s="28">
        <f ca="1" t="shared" ref="AZ423:BD423" si="3147">AJ423-AU423-AE423</f>
        <v>26241.4037510966</v>
      </c>
      <c r="BA423" s="28">
        <f ca="1" t="shared" si="3147"/>
        <v>32352.3039526885</v>
      </c>
      <c r="BB423" s="28">
        <f ca="1" t="shared" si="3147"/>
        <v>33906.8302728874</v>
      </c>
      <c r="BC423" s="28">
        <f ca="1" t="shared" si="3147"/>
        <v>37076.6163426494</v>
      </c>
      <c r="BD423" s="28">
        <f ca="1" t="shared" si="3147"/>
        <v>45215.1857206268</v>
      </c>
      <c r="BE423" s="28">
        <f ca="1" t="shared" ref="BE423:BI423" si="3148">AZ423/Z423</f>
        <v>22807.5634229083</v>
      </c>
      <c r="BF423" s="28">
        <f ca="1" t="shared" si="3148"/>
        <v>24511.8592515629</v>
      </c>
      <c r="BG423" s="28">
        <f ca="1" t="shared" si="3148"/>
        <v>21687.9533385553</v>
      </c>
      <c r="BH423" s="28">
        <f ca="1" t="shared" si="3148"/>
        <v>19461.4296236599</v>
      </c>
      <c r="BI423" s="28">
        <f ca="1" t="shared" si="3148"/>
        <v>19349.3382244656</v>
      </c>
      <c r="BJ423" s="28">
        <f ca="1" t="shared" si="2882"/>
        <v>74974.622522387</v>
      </c>
      <c r="BK423" s="28">
        <f ca="1" t="shared" si="2883"/>
        <v>43975.2539886924</v>
      </c>
      <c r="BL423" s="28">
        <f ca="1" t="shared" si="2884"/>
        <v>118949.876511079</v>
      </c>
      <c r="BM423" s="28">
        <f ca="1">BK423*'Ejercicio 3 - TIR'!$D$5</f>
        <v>21987.6269943462</v>
      </c>
      <c r="BN423" s="28">
        <f ca="1" t="shared" si="2885"/>
        <v>96962.2495167332</v>
      </c>
      <c r="BO423" s="28">
        <f ca="1" t="shared" si="2886"/>
        <v>41493.9213674048</v>
      </c>
      <c r="BP423" s="28">
        <f ca="1" t="shared" si="2887"/>
        <v>-126178.175610248</v>
      </c>
      <c r="BQ423" s="28">
        <f ca="1" t="shared" ref="BQ423:BT423" si="3149">BE423</f>
        <v>22807.5634229083</v>
      </c>
      <c r="BR423" s="28">
        <f ca="1" t="shared" si="3149"/>
        <v>24511.8592515629</v>
      </c>
      <c r="BS423" s="28">
        <f ca="1" t="shared" si="3149"/>
        <v>21687.9533385553</v>
      </c>
      <c r="BT423" s="28">
        <f ca="1" t="shared" si="3149"/>
        <v>19461.4296236599</v>
      </c>
      <c r="BU423" s="28">
        <f ca="1" t="shared" si="2889"/>
        <v>60843.2595918704</v>
      </c>
      <c r="BV423" s="30">
        <f ca="1" t="shared" si="2890"/>
        <v>5.04811040695032</v>
      </c>
    </row>
    <row r="424" ht="15" customHeight="1" spans="1:74">
      <c r="A424" s="26">
        <v>423</v>
      </c>
      <c r="B424" s="27">
        <f ca="1" t="shared" ref="B424:F424" si="3150">RAND()</f>
        <v>0.32142730044074</v>
      </c>
      <c r="C424" s="28">
        <f ca="1">IF(B424&lt;=('Ejercicio 3 - TIR'!$D$13-'Ejercicio 3 - TIR'!$C$13)/('Ejercicio 3 - TIR'!$E$13-'Ejercicio 3 - TIR'!$C$13),'Ejercicio 3 - TIR'!$C$13+SQRT(('Ejercicio 3 - TIR'!$E$13-'Ejercicio 3 - TIR'!$C$13)*('Ejercicio 3 - TIR'!$D$13-'Ejercicio 3 - TIR'!$C$13)*B424),'Ejercicio 3 - TIR'!$E$13-SQRT(('Ejercicio 3 - TIR'!$E$13-'Ejercicio 3 - TIR'!$C$13)*('Ejercicio 3 - TIR'!$E$13-'Ejercicio 3 - TIR'!$D$13)*(1-B424)))</f>
        <v>71464.2813395017</v>
      </c>
      <c r="D424" s="27">
        <f ca="1" t="shared" si="3150"/>
        <v>0.834558909742394</v>
      </c>
      <c r="E424" s="28">
        <f ca="1">IF(D424&lt;=('Ejercicio 3 - TIR'!$D$14-'Ejercicio 3 - TIR'!$C$14)/('Ejercicio 3 - TIR'!$E$14-'Ejercicio 3 - TIR'!$C$14),'Ejercicio 3 - TIR'!$C$14+SQRT(('Ejercicio 3 - TIR'!$E$14-'Ejercicio 3 - TIR'!$C$14)*('Ejercicio 3 - TIR'!$D$14-'Ejercicio 3 - TIR'!$C$14)*D424),'Ejercicio 3 - TIR'!$E$14-SQRT(('Ejercicio 3 - TIR'!$E$14-'Ejercicio 3 - TIR'!$C$14)*('Ejercicio 3 - TIR'!$E$14-'Ejercicio 3 - TIR'!$D$14)*(1-D424)))</f>
        <v>35018.4175668126</v>
      </c>
      <c r="F424" s="27">
        <f ca="1" t="shared" si="3150"/>
        <v>0.541740735776307</v>
      </c>
      <c r="G424" s="28">
        <f ca="1">IF(F424&lt;=('Ejercicio 3 - TIR'!$D$18-'Ejercicio 3 - TIR'!$C$18)/('Ejercicio 3 - TIR'!$E$18-'Ejercicio 3 - TIR'!$C$18),'Ejercicio 3 - TIR'!$C$18+SQRT(('Ejercicio 3 - TIR'!$E$18-'Ejercicio 3 - TIR'!$C$18)*('Ejercicio 3 - TIR'!$D$18-'Ejercicio 3 - TIR'!$C$18)*F424),'Ejercicio 3 - TIR'!$E$18-SQRT(('Ejercicio 3 - TIR'!$E$18-'Ejercicio 3 - TIR'!$C$18)*('Ejercicio 3 - TIR'!$E$18-'Ejercicio 3 - TIR'!$D$18)*(1-F424)))</f>
        <v>39014.4944598378</v>
      </c>
      <c r="H424" s="27">
        <f ca="1" t="shared" ref="H424:L424" si="3151">RAND()</f>
        <v>0.972993749124043</v>
      </c>
      <c r="I424" s="28">
        <f ca="1">IF(H424&lt;=('Ejercicio 3 - TIR'!$D$18-'Ejercicio 3 - TIR'!$C$18)/('Ejercicio 3 - TIR'!$E$18-'Ejercicio 3 - TIR'!$C$18),'Ejercicio 3 - TIR'!$C$18+SQRT(('Ejercicio 3 - TIR'!$E$18-'Ejercicio 3 - TIR'!$C$18)*('Ejercicio 3 - TIR'!$D$18-'Ejercicio 3 - TIR'!$C$18)*H424),'Ejercicio 3 - TIR'!$E$18-SQRT(('Ejercicio 3 - TIR'!$E$18-'Ejercicio 3 - TIR'!$C$18)*('Ejercicio 3 - TIR'!$E$18-'Ejercicio 3 - TIR'!$D$18)*(1-H424)))</f>
        <v>43576.8103374122</v>
      </c>
      <c r="J424" s="27">
        <f ca="1" t="shared" si="3151"/>
        <v>0.846118138857132</v>
      </c>
      <c r="K424" s="28">
        <f ca="1">IF(J424&lt;=('Ejercicio 3 - TIR'!$D$18-'Ejercicio 3 - TIR'!$C$18)/('Ejercicio 3 - TIR'!$E$18-'Ejercicio 3 - TIR'!$C$18),'Ejercicio 3 - TIR'!$C$18+SQRT(('Ejercicio 3 - TIR'!$E$18-'Ejercicio 3 - TIR'!$C$18)*('Ejercicio 3 - TIR'!$D$18-'Ejercicio 3 - TIR'!$C$18)*J424),'Ejercicio 3 - TIR'!$E$18-SQRT(('Ejercicio 3 - TIR'!$E$18-'Ejercicio 3 - TIR'!$C$18)*('Ejercicio 3 - TIR'!$E$18-'Ejercicio 3 - TIR'!$D$18)*(1-J424)))</f>
        <v>41602.7747225544</v>
      </c>
      <c r="L424" s="27">
        <f ca="1" t="shared" si="3151"/>
        <v>0.823408086524271</v>
      </c>
      <c r="M424" s="28">
        <f ca="1">IF(L424&lt;=('Ejercicio 3 - TIR'!$D$18-'Ejercicio 3 - TIR'!$C$18)/('Ejercicio 3 - TIR'!$E$18-'Ejercicio 3 - TIR'!$C$18),'Ejercicio 3 - TIR'!$C$18+SQRT(('Ejercicio 3 - TIR'!$E$18-'Ejercicio 3 - TIR'!$C$18)*('Ejercicio 3 - TIR'!$D$18-'Ejercicio 3 - TIR'!$C$18)*L424),'Ejercicio 3 - TIR'!$E$18-SQRT(('Ejercicio 3 - TIR'!$E$18-'Ejercicio 3 - TIR'!$C$18)*('Ejercicio 3 - TIR'!$E$18-'Ejercicio 3 - TIR'!$D$18)*(1-L424)))</f>
        <v>41360.7152473763</v>
      </c>
      <c r="N424" s="27">
        <f ca="1" t="shared" ref="N424:R424" si="3152">RAND()</f>
        <v>0.682759455108133</v>
      </c>
      <c r="O424" s="28">
        <f ca="1">IF(N424&lt;=('Ejercicio 3 - TIR'!$D$18-'Ejercicio 3 - TIR'!$C$18)/('Ejercicio 3 - TIR'!$E$18-'Ejercicio 3 - TIR'!$C$18),'Ejercicio 3 - TIR'!$C$18+SQRT(('Ejercicio 3 - TIR'!$E$18-'Ejercicio 3 - TIR'!$C$18)*('Ejercicio 3 - TIR'!$D$18-'Ejercicio 3 - TIR'!$C$18)*N424),'Ejercicio 3 - TIR'!$E$18-SQRT(('Ejercicio 3 - TIR'!$E$18-'Ejercicio 3 - TIR'!$C$18)*('Ejercicio 3 - TIR'!$E$18-'Ejercicio 3 - TIR'!$D$18)*(1-N424)))</f>
        <v>40122.1889266916</v>
      </c>
      <c r="P424" s="27">
        <f ca="1" t="shared" si="3152"/>
        <v>0.794958756743435</v>
      </c>
      <c r="Q424" s="29">
        <f ca="1">IF(P424&lt;=('Ejercicio 3 - TIR'!$D$22-'Ejercicio 3 - TIR'!$C$22)/('Ejercicio 3 - TIR'!$E$22-'Ejercicio 3 - TIR'!$C$22),'Ejercicio 3 - TIR'!$C$22+SQRT(('Ejercicio 3 - TIR'!$E$22-'Ejercicio 3 - TIR'!$C$22)*('Ejercicio 3 - TIR'!$D$22-'Ejercicio 3 - TIR'!$C$22)*P424),'Ejercicio 3 - TIR'!$E$22-SQRT(('Ejercicio 3 - TIR'!$E$22-'Ejercicio 3 - TIR'!$C$22)*('Ejercicio 3 - TIR'!$E$22-'Ejercicio 3 - TIR'!$D$22)*(1-P424)))</f>
        <v>0.160788695050523</v>
      </c>
      <c r="R424" s="27">
        <f ca="1" t="shared" si="3152"/>
        <v>0.232700167158665</v>
      </c>
      <c r="S424" s="29">
        <f ca="1">IF(R424&lt;=('Ejercicio 3 - TIR'!$D$23-'Ejercicio 3 - TIR'!$C$23)/('Ejercicio 3 - TIR'!$E$23-'Ejercicio 3 - TIR'!$C$23),'Ejercicio 3 - TIR'!$C$23+SQRT(('Ejercicio 3 - TIR'!$E$23-'Ejercicio 3 - TIR'!$C$23)*('Ejercicio 3 - TIR'!$D$23-'Ejercicio 3 - TIR'!$C$23)*R424),'Ejercicio 3 - TIR'!$E$23-SQRT(('Ejercicio 3 - TIR'!$E$23-'Ejercicio 3 - TIR'!$C$23)*('Ejercicio 3 - TIR'!$E$23-'Ejercicio 3 - TIR'!$D$23)*(1-R424)))</f>
        <v>0.140466076831811</v>
      </c>
      <c r="T424" s="27">
        <f ca="1" t="shared" ref="T424:X424" si="3153">RAND()</f>
        <v>0.846253547533506</v>
      </c>
      <c r="U424" s="29">
        <f ca="1">IF(T424&lt;=('Ejercicio 3 - TIR'!$D$24-'Ejercicio 3 - TIR'!$C$24)/('Ejercicio 3 - TIR'!$E$24-'Ejercicio 3 - TIR'!$C$24),'Ejercicio 3 - TIR'!$C$24+SQRT(('Ejercicio 3 - TIR'!$E$24-'Ejercicio 3 - TIR'!$C$24)*('Ejercicio 3 - TIR'!$D$24-'Ejercicio 3 - TIR'!$C$24)*T424),'Ejercicio 3 - TIR'!$E$24-SQRT(('Ejercicio 3 - TIR'!$E$24-'Ejercicio 3 - TIR'!$C$24)*('Ejercicio 3 - TIR'!$E$24-'Ejercicio 3 - TIR'!$D$24)*(1-T424)))</f>
        <v>0.199251745449167</v>
      </c>
      <c r="V424" s="27">
        <f ca="1" t="shared" si="3153"/>
        <v>0.566933087548238</v>
      </c>
      <c r="W424" s="29">
        <f ca="1">IF(V424&lt;=('Ejercicio 3 - TIR'!$D$25-'Ejercicio 3 - TIR'!$C$25)/('Ejercicio 3 - TIR'!$E$25-'Ejercicio 3 - TIR'!$C$25),'Ejercicio 3 - TIR'!$C$25+SQRT(('Ejercicio 3 - TIR'!$E$25-'Ejercicio 3 - TIR'!$C$25)*('Ejercicio 3 - TIR'!$D$25-'Ejercicio 3 - TIR'!$C$25)*V424),'Ejercicio 3 - TIR'!$E$25-SQRT(('Ejercicio 3 - TIR'!$E$25-'Ejercicio 3 - TIR'!$C$25)*('Ejercicio 3 - TIR'!$E$25-'Ejercicio 3 - TIR'!$D$25)*(1-V424)))</f>
        <v>0.211067568871426</v>
      </c>
      <c r="X424" s="27">
        <f ca="1" t="shared" si="3153"/>
        <v>0.444345952554208</v>
      </c>
      <c r="Y424" s="29">
        <f ca="1">IF(X424&lt;=('Ejercicio 3 - TIR'!$D$26-'Ejercicio 3 - TIR'!$C$26)/('Ejercicio 3 - TIR'!$E$26-'Ejercicio 3 - TIR'!$C$26),'Ejercicio 3 - TIR'!$C$26+SQRT(('Ejercicio 3 - TIR'!$E$26-'Ejercicio 3 - TIR'!$C$26)*('Ejercicio 3 - TIR'!$D$26-'Ejercicio 3 - TIR'!$C$26)*X424),'Ejercicio 3 - TIR'!$E$26-SQRT(('Ejercicio 3 - TIR'!$E$26-'Ejercicio 3 - TIR'!$C$26)*('Ejercicio 3 - TIR'!$E$26-'Ejercicio 3 - TIR'!$D$26)*(1-X424)))</f>
        <v>0.22522288930395</v>
      </c>
      <c r="Z424" s="27">
        <f ca="1" t="shared" si="2860"/>
        <v>1.16078869505052</v>
      </c>
      <c r="AA424" s="27">
        <f ca="1" t="shared" si="2861"/>
        <v>1.32384012907499</v>
      </c>
      <c r="AB424" s="27">
        <f ca="1" t="shared" si="2862"/>
        <v>1.58761758548883</v>
      </c>
      <c r="AC424" s="27">
        <f ca="1" t="shared" si="2863"/>
        <v>1.92271216955548</v>
      </c>
      <c r="AD424" s="27">
        <f ca="1" t="shared" si="2864"/>
        <v>2.35575095968263</v>
      </c>
      <c r="AE424" s="26">
        <f ca="1" t="shared" si="2865"/>
        <v>5630.5656633021</v>
      </c>
      <c r="AF424" s="26">
        <f ca="1" t="shared" si="2866"/>
        <v>6421.46913237005</v>
      </c>
      <c r="AG424" s="26">
        <f ca="1" t="shared" si="2867"/>
        <v>7700.95806534273</v>
      </c>
      <c r="AH424" s="26">
        <f ca="1" t="shared" si="2868"/>
        <v>9326.38056217541</v>
      </c>
      <c r="AI424" s="26">
        <f ca="1" t="shared" si="2869"/>
        <v>11426.8949391368</v>
      </c>
      <c r="AJ424" s="28">
        <f ca="1" t="shared" si="2870"/>
        <v>45287.5841120909</v>
      </c>
      <c r="AK424" s="28">
        <f ca="1" t="shared" si="2871"/>
        <v>57688.730221756</v>
      </c>
      <c r="AL424" s="28">
        <f ca="1" t="shared" si="2872"/>
        <v>66049.2967546575</v>
      </c>
      <c r="AM424" s="28">
        <f ca="1" t="shared" si="2873"/>
        <v>79524.7505476491</v>
      </c>
      <c r="AN424" s="28">
        <f ca="1" t="shared" si="2874"/>
        <v>94517.8850686215</v>
      </c>
      <c r="AO424" s="28">
        <f ca="1">C424/'Ejercicio 3 - TIR'!$D$7</f>
        <v>14292.8562679003</v>
      </c>
      <c r="AP424" s="28">
        <f ca="1" t="shared" si="2875"/>
        <v>30994.7278441906</v>
      </c>
      <c r="AQ424" s="28">
        <f ca="1" t="shared" si="2876"/>
        <v>43395.8739538556</v>
      </c>
      <c r="AR424" s="28">
        <f ca="1" t="shared" si="2877"/>
        <v>51756.4404867572</v>
      </c>
      <c r="AS424" s="28">
        <f ca="1" t="shared" si="2878"/>
        <v>65231.8942797488</v>
      </c>
      <c r="AT424" s="28">
        <f ca="1" t="shared" si="2879"/>
        <v>80225.0288007212</v>
      </c>
      <c r="AU424" s="28">
        <f ca="1">AP424*'Ejercicio 3 - TIR'!$D$5</f>
        <v>15497.3639220953</v>
      </c>
      <c r="AV424" s="28">
        <f ca="1">AQ424*'Ejercicio 3 - TIR'!$D$5</f>
        <v>21697.9369769278</v>
      </c>
      <c r="AW424" s="28">
        <f ca="1">AR424*'Ejercicio 3 - TIR'!$D$5</f>
        <v>25878.2202433786</v>
      </c>
      <c r="AX424" s="28">
        <f ca="1">AS424*'Ejercicio 3 - TIR'!$D$5</f>
        <v>32615.9471398744</v>
      </c>
      <c r="AY424" s="28">
        <f ca="1">AT424*'Ejercicio 3 - TIR'!$D$5</f>
        <v>40112.5144003606</v>
      </c>
      <c r="AZ424" s="28">
        <f ca="1" t="shared" ref="AZ424:BD424" si="3154">AJ424-AU424-AE424</f>
        <v>24159.6545266935</v>
      </c>
      <c r="BA424" s="28">
        <f ca="1" t="shared" si="3154"/>
        <v>29569.3241124581</v>
      </c>
      <c r="BB424" s="28">
        <f ca="1" t="shared" si="3154"/>
        <v>32470.1184459362</v>
      </c>
      <c r="BC424" s="28">
        <f ca="1" t="shared" si="3154"/>
        <v>37582.4228455993</v>
      </c>
      <c r="BD424" s="28">
        <f ca="1" t="shared" si="3154"/>
        <v>42978.4757291242</v>
      </c>
      <c r="BE424" s="28">
        <f ca="1" t="shared" ref="BE424:BI424" si="3155">AZ424/Z424</f>
        <v>20813.1373347343</v>
      </c>
      <c r="BF424" s="28">
        <f ca="1" t="shared" si="3155"/>
        <v>22336.0234087474</v>
      </c>
      <c r="BG424" s="28">
        <f ca="1" t="shared" si="3155"/>
        <v>20452.1030396238</v>
      </c>
      <c r="BH424" s="28">
        <f ca="1" t="shared" si="3155"/>
        <v>19546.5673129266</v>
      </c>
      <c r="BI424" s="28">
        <f ca="1" t="shared" si="3155"/>
        <v>18244.0658901034</v>
      </c>
      <c r="BJ424" s="28">
        <f ca="1" t="shared" si="2882"/>
        <v>82494.6707895859</v>
      </c>
      <c r="BK424" s="28">
        <f ca="1" t="shared" si="2883"/>
        <v>33670.4098697121</v>
      </c>
      <c r="BL424" s="28">
        <f ca="1" t="shared" si="2884"/>
        <v>116165.080659298</v>
      </c>
      <c r="BM424" s="28">
        <f ca="1">BK424*'Ejercicio 3 - TIR'!$D$5</f>
        <v>16835.2049348561</v>
      </c>
      <c r="BN424" s="28">
        <f ca="1" t="shared" si="2885"/>
        <v>99329.875724442</v>
      </c>
      <c r="BO424" s="28">
        <f ca="1" t="shared" si="2886"/>
        <v>42164.8457007628</v>
      </c>
      <c r="BP424" s="28">
        <f ca="1" t="shared" si="2887"/>
        <v>-106482.698906314</v>
      </c>
      <c r="BQ424" s="28">
        <f ca="1" t="shared" ref="BQ424:BT424" si="3156">BE424</f>
        <v>20813.1373347343</v>
      </c>
      <c r="BR424" s="28">
        <f ca="1" t="shared" si="3156"/>
        <v>22336.0234087474</v>
      </c>
      <c r="BS424" s="28">
        <f ca="1" t="shared" si="3156"/>
        <v>20452.1030396238</v>
      </c>
      <c r="BT424" s="28">
        <f ca="1" t="shared" si="3156"/>
        <v>19546.5673129266</v>
      </c>
      <c r="BU424" s="28">
        <f ca="1" t="shared" si="2889"/>
        <v>60408.9115908662</v>
      </c>
      <c r="BV424" s="30">
        <f ca="1" t="shared" si="2890"/>
        <v>9.09623627102394</v>
      </c>
    </row>
    <row r="425" ht="15" customHeight="1" spans="1:74">
      <c r="A425" s="26">
        <v>424</v>
      </c>
      <c r="B425" s="27">
        <f ca="1" t="shared" ref="B425:F425" si="3157">RAND()</f>
        <v>0.0812787666914991</v>
      </c>
      <c r="C425" s="28">
        <f ca="1">IF(B425&lt;=('Ejercicio 3 - TIR'!$D$13-'Ejercicio 3 - TIR'!$C$13)/('Ejercicio 3 - TIR'!$E$13-'Ejercicio 3 - TIR'!$C$13),'Ejercicio 3 - TIR'!$C$13+SQRT(('Ejercicio 3 - TIR'!$E$13-'Ejercicio 3 - TIR'!$C$13)*('Ejercicio 3 - TIR'!$D$13-'Ejercicio 3 - TIR'!$C$13)*B425),'Ejercicio 3 - TIR'!$E$13-SQRT(('Ejercicio 3 - TIR'!$E$13-'Ejercicio 3 - TIR'!$C$13)*('Ejercicio 3 - TIR'!$E$13-'Ejercicio 3 - TIR'!$D$13)*(1-B425)))</f>
        <v>65701.8862384828</v>
      </c>
      <c r="D425" s="27">
        <f ca="1" t="shared" si="3157"/>
        <v>0.532374981075458</v>
      </c>
      <c r="E425" s="28">
        <f ca="1">IF(D425&lt;=('Ejercicio 3 - TIR'!$D$14-'Ejercicio 3 - TIR'!$C$14)/('Ejercicio 3 - TIR'!$E$14-'Ejercicio 3 - TIR'!$C$14),'Ejercicio 3 - TIR'!$C$14+SQRT(('Ejercicio 3 - TIR'!$E$14-'Ejercicio 3 - TIR'!$C$14)*('Ejercicio 3 - TIR'!$D$14-'Ejercicio 3 - TIR'!$C$14)*D425),'Ejercicio 3 - TIR'!$E$14-SQRT(('Ejercicio 3 - TIR'!$E$14-'Ejercicio 3 - TIR'!$C$14)*('Ejercicio 3 - TIR'!$E$14-'Ejercicio 3 - TIR'!$D$14)*(1-D425)))</f>
        <v>31624.8132654441</v>
      </c>
      <c r="F425" s="27">
        <f ca="1" t="shared" si="3157"/>
        <v>0.72790934260665</v>
      </c>
      <c r="G425" s="28">
        <f ca="1">IF(F425&lt;=('Ejercicio 3 - TIR'!$D$18-'Ejercicio 3 - TIR'!$C$18)/('Ejercicio 3 - TIR'!$E$18-'Ejercicio 3 - TIR'!$C$18),'Ejercicio 3 - TIR'!$C$18+SQRT(('Ejercicio 3 - TIR'!$E$18-'Ejercicio 3 - TIR'!$C$18)*('Ejercicio 3 - TIR'!$D$18-'Ejercicio 3 - TIR'!$C$18)*F425),'Ejercicio 3 - TIR'!$E$18-SQRT(('Ejercicio 3 - TIR'!$E$18-'Ejercicio 3 - TIR'!$C$18)*('Ejercicio 3 - TIR'!$E$18-'Ejercicio 3 - TIR'!$D$18)*(1-F425)))</f>
        <v>40482.6114507936</v>
      </c>
      <c r="H425" s="27">
        <f ca="1" t="shared" ref="H425:L425" si="3158">RAND()</f>
        <v>0.233895957461281</v>
      </c>
      <c r="I425" s="28">
        <f ca="1">IF(H425&lt;=('Ejercicio 3 - TIR'!$D$18-'Ejercicio 3 - TIR'!$C$18)/('Ejercicio 3 - TIR'!$E$18-'Ejercicio 3 - TIR'!$C$18),'Ejercicio 3 - TIR'!$C$18+SQRT(('Ejercicio 3 - TIR'!$E$18-'Ejercicio 3 - TIR'!$C$18)*('Ejercicio 3 - TIR'!$D$18-'Ejercicio 3 - TIR'!$C$18)*H425),'Ejercicio 3 - TIR'!$E$18-SQRT(('Ejercicio 3 - TIR'!$E$18-'Ejercicio 3 - TIR'!$C$18)*('Ejercicio 3 - TIR'!$E$18-'Ejercicio 3 - TIR'!$D$18)*(1-H425)))</f>
        <v>35923.2080513175</v>
      </c>
      <c r="J425" s="27">
        <f ca="1" t="shared" si="3158"/>
        <v>0.797980766451389</v>
      </c>
      <c r="K425" s="28">
        <f ca="1">IF(J425&lt;=('Ejercicio 3 - TIR'!$D$18-'Ejercicio 3 - TIR'!$C$18)/('Ejercicio 3 - TIR'!$E$18-'Ejercicio 3 - TIR'!$C$18),'Ejercicio 3 - TIR'!$C$18+SQRT(('Ejercicio 3 - TIR'!$E$18-'Ejercicio 3 - TIR'!$C$18)*('Ejercicio 3 - TIR'!$D$18-'Ejercicio 3 - TIR'!$C$18)*J425),'Ejercicio 3 - TIR'!$E$18-SQRT(('Ejercicio 3 - TIR'!$E$18-'Ejercicio 3 - TIR'!$C$18)*('Ejercicio 3 - TIR'!$E$18-'Ejercicio 3 - TIR'!$D$18)*(1-J425)))</f>
        <v>41107.5146093857</v>
      </c>
      <c r="L425" s="27">
        <f ca="1" t="shared" si="3158"/>
        <v>0.72193003570231</v>
      </c>
      <c r="M425" s="28">
        <f ca="1">IF(L425&lt;=('Ejercicio 3 - TIR'!$D$18-'Ejercicio 3 - TIR'!$C$18)/('Ejercicio 3 - TIR'!$E$18-'Ejercicio 3 - TIR'!$C$18),'Ejercicio 3 - TIR'!$C$18+SQRT(('Ejercicio 3 - TIR'!$E$18-'Ejercicio 3 - TIR'!$C$18)*('Ejercicio 3 - TIR'!$D$18-'Ejercicio 3 - TIR'!$C$18)*L425),'Ejercicio 3 - TIR'!$E$18-SQRT(('Ejercicio 3 - TIR'!$E$18-'Ejercicio 3 - TIR'!$C$18)*('Ejercicio 3 - TIR'!$E$18-'Ejercicio 3 - TIR'!$D$18)*(1-L425)))</f>
        <v>40433.2454278419</v>
      </c>
      <c r="N425" s="27">
        <f ca="1" t="shared" ref="N425:R425" si="3159">RAND()</f>
        <v>0.862913385935247</v>
      </c>
      <c r="O425" s="28">
        <f ca="1">IF(N425&lt;=('Ejercicio 3 - TIR'!$D$18-'Ejercicio 3 - TIR'!$C$18)/('Ejercicio 3 - TIR'!$E$18-'Ejercicio 3 - TIR'!$C$18),'Ejercicio 3 - TIR'!$C$18+SQRT(('Ejercicio 3 - TIR'!$E$18-'Ejercicio 3 - TIR'!$C$18)*('Ejercicio 3 - TIR'!$D$18-'Ejercicio 3 - TIR'!$C$18)*N425),'Ejercicio 3 - TIR'!$E$18-SQRT(('Ejercicio 3 - TIR'!$E$18-'Ejercicio 3 - TIR'!$C$18)*('Ejercicio 3 - TIR'!$E$18-'Ejercicio 3 - TIR'!$D$18)*(1-N425)))</f>
        <v>41793.5227967664</v>
      </c>
      <c r="P425" s="27">
        <f ca="1" t="shared" si="3159"/>
        <v>0.675616048954779</v>
      </c>
      <c r="Q425" s="29">
        <f ca="1">IF(P425&lt;=('Ejercicio 3 - TIR'!$D$22-'Ejercicio 3 - TIR'!$C$22)/('Ejercicio 3 - TIR'!$E$22-'Ejercicio 3 - TIR'!$C$22),'Ejercicio 3 - TIR'!$C$22+SQRT(('Ejercicio 3 - TIR'!$E$22-'Ejercicio 3 - TIR'!$C$22)*('Ejercicio 3 - TIR'!$D$22-'Ejercicio 3 - TIR'!$C$22)*P425),'Ejercicio 3 - TIR'!$E$22-SQRT(('Ejercicio 3 - TIR'!$E$22-'Ejercicio 3 - TIR'!$C$22)*('Ejercicio 3 - TIR'!$E$22-'Ejercicio 3 - TIR'!$D$22)*(1-P425)))</f>
        <v>0.15583616106904</v>
      </c>
      <c r="R425" s="27">
        <f ca="1" t="shared" si="3159"/>
        <v>0.384046821586483</v>
      </c>
      <c r="S425" s="29">
        <f ca="1">IF(R425&lt;=('Ejercicio 3 - TIR'!$D$23-'Ejercicio 3 - TIR'!$C$23)/('Ejercicio 3 - TIR'!$E$23-'Ejercicio 3 - TIR'!$C$23),'Ejercicio 3 - TIR'!$C$23+SQRT(('Ejercicio 3 - TIR'!$E$23-'Ejercicio 3 - TIR'!$C$23)*('Ejercicio 3 - TIR'!$D$23-'Ejercicio 3 - TIR'!$C$23)*R425),'Ejercicio 3 - TIR'!$E$23-SQRT(('Ejercicio 3 - TIR'!$E$23-'Ejercicio 3 - TIR'!$C$23)*('Ejercicio 3 - TIR'!$E$23-'Ejercicio 3 - TIR'!$D$23)*(1-R425)))</f>
        <v>0.146292285538836</v>
      </c>
      <c r="T425" s="27">
        <f ca="1" t="shared" ref="T425:X425" si="3160">RAND()</f>
        <v>0.529114981258589</v>
      </c>
      <c r="U425" s="29">
        <f ca="1">IF(T425&lt;=('Ejercicio 3 - TIR'!$D$24-'Ejercicio 3 - TIR'!$C$24)/('Ejercicio 3 - TIR'!$E$24-'Ejercicio 3 - TIR'!$C$24),'Ejercicio 3 - TIR'!$C$24+SQRT(('Ejercicio 3 - TIR'!$E$24-'Ejercicio 3 - TIR'!$C$24)*('Ejercicio 3 - TIR'!$D$24-'Ejercicio 3 - TIR'!$C$24)*T425),'Ejercicio 3 - TIR'!$E$24-SQRT(('Ejercicio 3 - TIR'!$E$24-'Ejercicio 3 - TIR'!$C$24)*('Ejercicio 3 - TIR'!$E$24-'Ejercicio 3 - TIR'!$D$24)*(1-T425)))</f>
        <v>0.183689146905148</v>
      </c>
      <c r="V425" s="27">
        <f ca="1" t="shared" si="3160"/>
        <v>0.0481538376205146</v>
      </c>
      <c r="W425" s="29">
        <f ca="1">IF(V425&lt;=('Ejercicio 3 - TIR'!$D$25-'Ejercicio 3 - TIR'!$C$25)/('Ejercicio 3 - TIR'!$E$25-'Ejercicio 3 - TIR'!$C$25),'Ejercicio 3 - TIR'!$C$25+SQRT(('Ejercicio 3 - TIR'!$E$25-'Ejercicio 3 - TIR'!$C$25)*('Ejercicio 3 - TIR'!$D$25-'Ejercicio 3 - TIR'!$C$25)*V425),'Ejercicio 3 - TIR'!$E$25-SQRT(('Ejercicio 3 - TIR'!$E$25-'Ejercicio 3 - TIR'!$C$25)*('Ejercicio 3 - TIR'!$E$25-'Ejercicio 3 - TIR'!$D$25)*(1-V425)))</f>
        <v>0.188210686491927</v>
      </c>
      <c r="X425" s="27">
        <f ca="1" t="shared" si="3160"/>
        <v>0.536590533239209</v>
      </c>
      <c r="Y425" s="29">
        <f ca="1">IF(X425&lt;=('Ejercicio 3 - TIR'!$D$26-'Ejercicio 3 - TIR'!$C$26)/('Ejercicio 3 - TIR'!$E$26-'Ejercicio 3 - TIR'!$C$26),'Ejercicio 3 - TIR'!$C$26+SQRT(('Ejercicio 3 - TIR'!$E$26-'Ejercicio 3 - TIR'!$C$26)*('Ejercicio 3 - TIR'!$D$26-'Ejercicio 3 - TIR'!$C$26)*X425),'Ejercicio 3 - TIR'!$E$26-SQRT(('Ejercicio 3 - TIR'!$E$26-'Ejercicio 3 - TIR'!$C$26)*('Ejercicio 3 - TIR'!$E$26-'Ejercicio 3 - TIR'!$D$26)*(1-X425)))</f>
        <v>0.229975894605618</v>
      </c>
      <c r="Z425" s="27">
        <f ca="1" t="shared" si="2860"/>
        <v>1.15583616106904</v>
      </c>
      <c r="AA425" s="27">
        <f ca="1" t="shared" si="2861"/>
        <v>1.32492607478026</v>
      </c>
      <c r="AB425" s="27">
        <f ca="1" t="shared" si="2862"/>
        <v>1.56830061516904</v>
      </c>
      <c r="AC425" s="27">
        <f ca="1" t="shared" si="2863"/>
        <v>1.86347155057571</v>
      </c>
      <c r="AD425" s="27">
        <f ca="1" t="shared" si="2864"/>
        <v>2.29202508749148</v>
      </c>
      <c r="AE425" s="26">
        <f ca="1" t="shared" si="2865"/>
        <v>4928.28949381205</v>
      </c>
      <c r="AF425" s="26">
        <f ca="1" t="shared" si="2866"/>
        <v>5649.26022765884</v>
      </c>
      <c r="AG425" s="26">
        <f ca="1" t="shared" si="2867"/>
        <v>6686.96801952267</v>
      </c>
      <c r="AH425" s="26">
        <f ca="1" t="shared" si="2868"/>
        <v>7945.5268610266</v>
      </c>
      <c r="AI425" s="26">
        <f ca="1" t="shared" si="2869"/>
        <v>9772.80650900416</v>
      </c>
      <c r="AJ425" s="28">
        <f ca="1" t="shared" si="2870"/>
        <v>46791.2662093348</v>
      </c>
      <c r="AK425" s="28">
        <f ca="1" t="shared" si="2871"/>
        <v>47595.5950369468</v>
      </c>
      <c r="AL425" s="28">
        <f ca="1" t="shared" si="2872"/>
        <v>64468.9404499697</v>
      </c>
      <c r="AM425" s="28">
        <f ca="1" t="shared" si="2873"/>
        <v>75346.2025522289</v>
      </c>
      <c r="AN425" s="28">
        <f ca="1" t="shared" si="2874"/>
        <v>95791.8027448357</v>
      </c>
      <c r="AO425" s="28">
        <f ca="1">C425/'Ejercicio 3 - TIR'!$D$7</f>
        <v>13140.3772476966</v>
      </c>
      <c r="AP425" s="28">
        <f ca="1" t="shared" si="2875"/>
        <v>33650.8889616382</v>
      </c>
      <c r="AQ425" s="28">
        <f ca="1" t="shared" si="2876"/>
        <v>34455.2177892503</v>
      </c>
      <c r="AR425" s="28">
        <f ca="1" t="shared" si="2877"/>
        <v>51328.5632022731</v>
      </c>
      <c r="AS425" s="28">
        <f ca="1" t="shared" si="2878"/>
        <v>62205.8253045323</v>
      </c>
      <c r="AT425" s="28">
        <f ca="1" t="shared" si="2879"/>
        <v>82651.4254971392</v>
      </c>
      <c r="AU425" s="28">
        <f ca="1">AP425*'Ejercicio 3 - TIR'!$D$5</f>
        <v>16825.4444808191</v>
      </c>
      <c r="AV425" s="28">
        <f ca="1">AQ425*'Ejercicio 3 - TIR'!$D$5</f>
        <v>17227.6088946251</v>
      </c>
      <c r="AW425" s="28">
        <f ca="1">AR425*'Ejercicio 3 - TIR'!$D$5</f>
        <v>25664.2816011366</v>
      </c>
      <c r="AX425" s="28">
        <f ca="1">AS425*'Ejercicio 3 - TIR'!$D$5</f>
        <v>31102.9126522662</v>
      </c>
      <c r="AY425" s="28">
        <f ca="1">AT425*'Ejercicio 3 - TIR'!$D$5</f>
        <v>41325.7127485696</v>
      </c>
      <c r="AZ425" s="28">
        <f ca="1" t="shared" ref="AZ425:BD425" si="3161">AJ425-AU425-AE425</f>
        <v>25037.5322347036</v>
      </c>
      <c r="BA425" s="28">
        <f ca="1" t="shared" si="3161"/>
        <v>24718.7259146628</v>
      </c>
      <c r="BB425" s="28">
        <f ca="1" t="shared" si="3161"/>
        <v>32117.6908293105</v>
      </c>
      <c r="BC425" s="28">
        <f ca="1" t="shared" si="3161"/>
        <v>36297.7630389361</v>
      </c>
      <c r="BD425" s="28">
        <f ca="1" t="shared" si="3161"/>
        <v>44693.283487262</v>
      </c>
      <c r="BE425" s="28">
        <f ca="1" t="shared" ref="BE425:BI425" si="3162">AZ425/Z425</f>
        <v>21661.8350230073</v>
      </c>
      <c r="BF425" s="28">
        <f ca="1" t="shared" si="3162"/>
        <v>18656.6831049517</v>
      </c>
      <c r="BG425" s="28">
        <f ca="1" t="shared" si="3162"/>
        <v>20479.2949251306</v>
      </c>
      <c r="BH425" s="28">
        <f ca="1" t="shared" si="3162"/>
        <v>19478.5710722131</v>
      </c>
      <c r="BI425" s="28">
        <f ca="1" t="shared" si="3162"/>
        <v>19499.4739504256</v>
      </c>
      <c r="BJ425" s="28">
        <f ca="1" t="shared" si="2882"/>
        <v>72484.8653916312</v>
      </c>
      <c r="BK425" s="28">
        <f ca="1" t="shared" si="2883"/>
        <v>30118.0743108228</v>
      </c>
      <c r="BL425" s="28">
        <f ca="1" t="shared" si="2884"/>
        <v>102602.939702454</v>
      </c>
      <c r="BM425" s="28">
        <f ca="1">BK425*'Ejercicio 3 - TIR'!$D$5</f>
        <v>15059.0371554114</v>
      </c>
      <c r="BN425" s="28">
        <f ca="1" t="shared" si="2885"/>
        <v>87543.9025470425</v>
      </c>
      <c r="BO425" s="28">
        <f ca="1" t="shared" si="2886"/>
        <v>38195.0018892924</v>
      </c>
      <c r="BP425" s="28">
        <f ca="1" t="shared" si="2887"/>
        <v>-97326.6995039269</v>
      </c>
      <c r="BQ425" s="28">
        <f ca="1" t="shared" ref="BQ425:BT425" si="3163">BE425</f>
        <v>21661.8350230073</v>
      </c>
      <c r="BR425" s="28">
        <f ca="1" t="shared" si="3163"/>
        <v>18656.6831049517</v>
      </c>
      <c r="BS425" s="28">
        <f ca="1" t="shared" si="3163"/>
        <v>20479.2949251306</v>
      </c>
      <c r="BT425" s="28">
        <f ca="1" t="shared" si="3163"/>
        <v>19478.5710722131</v>
      </c>
      <c r="BU425" s="28">
        <f ca="1" t="shared" si="2889"/>
        <v>57694.4758397179</v>
      </c>
      <c r="BV425" s="30">
        <f ca="1" t="shared" si="2890"/>
        <v>10.7823711212186</v>
      </c>
    </row>
    <row r="426" ht="15" customHeight="1" spans="1:74">
      <c r="A426" s="26">
        <v>425</v>
      </c>
      <c r="B426" s="27">
        <f ca="1" t="shared" ref="B426:F426" si="3164">RAND()</f>
        <v>0.43241495336671</v>
      </c>
      <c r="C426" s="28">
        <f ca="1">IF(B426&lt;=('Ejercicio 3 - TIR'!$D$13-'Ejercicio 3 - TIR'!$C$13)/('Ejercicio 3 - TIR'!$E$13-'Ejercicio 3 - TIR'!$C$13),'Ejercicio 3 - TIR'!$C$13+SQRT(('Ejercicio 3 - TIR'!$E$13-'Ejercicio 3 - TIR'!$C$13)*('Ejercicio 3 - TIR'!$D$13-'Ejercicio 3 - TIR'!$C$13)*B426),'Ejercicio 3 - TIR'!$E$13-SQRT(('Ejercicio 3 - TIR'!$E$13-'Ejercicio 3 - TIR'!$C$13)*('Ejercicio 3 - TIR'!$E$13-'Ejercicio 3 - TIR'!$D$13)*(1-B426)))</f>
        <v>73902.0679754133</v>
      </c>
      <c r="D426" s="27">
        <f ca="1" t="shared" si="3164"/>
        <v>0.993239437556652</v>
      </c>
      <c r="E426" s="28">
        <f ca="1">IF(D426&lt;=('Ejercicio 3 - TIR'!$D$14-'Ejercicio 3 - TIR'!$C$14)/('Ejercicio 3 - TIR'!$E$14-'Ejercicio 3 - TIR'!$C$14),'Ejercicio 3 - TIR'!$C$14+SQRT(('Ejercicio 3 - TIR'!$E$14-'Ejercicio 3 - TIR'!$C$14)*('Ejercicio 3 - TIR'!$D$14-'Ejercicio 3 - TIR'!$C$14)*D426),'Ejercicio 3 - TIR'!$E$14-SQRT(('Ejercicio 3 - TIR'!$E$14-'Ejercicio 3 - TIR'!$C$14)*('Ejercicio 3 - TIR'!$E$14-'Ejercicio 3 - TIR'!$D$14)*(1-D426)))</f>
        <v>38992.9824398243</v>
      </c>
      <c r="F426" s="27">
        <f ca="1" t="shared" si="3164"/>
        <v>0.639226983469209</v>
      </c>
      <c r="G426" s="28">
        <f ca="1">IF(F426&lt;=('Ejercicio 3 - TIR'!$D$18-'Ejercicio 3 - TIR'!$C$18)/('Ejercicio 3 - TIR'!$E$18-'Ejercicio 3 - TIR'!$C$18),'Ejercicio 3 - TIR'!$C$18+SQRT(('Ejercicio 3 - TIR'!$E$18-'Ejercicio 3 - TIR'!$C$18)*('Ejercicio 3 - TIR'!$D$18-'Ejercicio 3 - TIR'!$C$18)*F426),'Ejercicio 3 - TIR'!$E$18-SQRT(('Ejercicio 3 - TIR'!$E$18-'Ejercicio 3 - TIR'!$C$18)*('Ejercicio 3 - TIR'!$E$18-'Ejercicio 3 - TIR'!$D$18)*(1-F426)))</f>
        <v>39792.0400081077</v>
      </c>
      <c r="H426" s="27">
        <f ca="1" t="shared" ref="H426:L426" si="3165">RAND()</f>
        <v>0.560412900425343</v>
      </c>
      <c r="I426" s="28">
        <f ca="1">IF(H426&lt;=('Ejercicio 3 - TIR'!$D$18-'Ejercicio 3 - TIR'!$C$18)/('Ejercicio 3 - TIR'!$E$18-'Ejercicio 3 - TIR'!$C$18),'Ejercicio 3 - TIR'!$C$18+SQRT(('Ejercicio 3 - TIR'!$E$18-'Ejercicio 3 - TIR'!$C$18)*('Ejercicio 3 - TIR'!$D$18-'Ejercicio 3 - TIR'!$C$18)*H426),'Ejercicio 3 - TIR'!$E$18-SQRT(('Ejercicio 3 - TIR'!$E$18-'Ejercicio 3 - TIR'!$C$18)*('Ejercicio 3 - TIR'!$E$18-'Ejercicio 3 - TIR'!$D$18)*(1-H426)))</f>
        <v>39168.5296020573</v>
      </c>
      <c r="J426" s="27">
        <f ca="1" t="shared" si="3165"/>
        <v>0.402743240702055</v>
      </c>
      <c r="K426" s="28">
        <f ca="1">IF(J426&lt;=('Ejercicio 3 - TIR'!$D$18-'Ejercicio 3 - TIR'!$C$18)/('Ejercicio 3 - TIR'!$E$18-'Ejercicio 3 - TIR'!$C$18),'Ejercicio 3 - TIR'!$C$18+SQRT(('Ejercicio 3 - TIR'!$E$18-'Ejercicio 3 - TIR'!$C$18)*('Ejercicio 3 - TIR'!$D$18-'Ejercicio 3 - TIR'!$C$18)*J426),'Ejercicio 3 - TIR'!$E$18-SQRT(('Ejercicio 3 - TIR'!$E$18-'Ejercicio 3 - TIR'!$C$18)*('Ejercicio 3 - TIR'!$E$18-'Ejercicio 3 - TIR'!$D$18)*(1-J426)))</f>
        <v>37772.4826217437</v>
      </c>
      <c r="L426" s="27">
        <f ca="1" t="shared" si="3165"/>
        <v>0.787838860303319</v>
      </c>
      <c r="M426" s="28">
        <f ca="1">IF(L426&lt;=('Ejercicio 3 - TIR'!$D$18-'Ejercicio 3 - TIR'!$C$18)/('Ejercicio 3 - TIR'!$E$18-'Ejercicio 3 - TIR'!$C$18),'Ejercicio 3 - TIR'!$C$18+SQRT(('Ejercicio 3 - TIR'!$E$18-'Ejercicio 3 - TIR'!$C$18)*('Ejercicio 3 - TIR'!$D$18-'Ejercicio 3 - TIR'!$C$18)*L426),'Ejercicio 3 - TIR'!$E$18-SQRT(('Ejercicio 3 - TIR'!$E$18-'Ejercicio 3 - TIR'!$C$18)*('Ejercicio 3 - TIR'!$E$18-'Ejercicio 3 - TIR'!$D$18)*(1-L426)))</f>
        <v>41011.0044525907</v>
      </c>
      <c r="N426" s="27">
        <f ca="1" t="shared" ref="N426:R426" si="3166">RAND()</f>
        <v>0.115722485868197</v>
      </c>
      <c r="O426" s="28">
        <f ca="1">IF(N426&lt;=('Ejercicio 3 - TIR'!$D$18-'Ejercicio 3 - TIR'!$C$18)/('Ejercicio 3 - TIR'!$E$18-'Ejercicio 3 - TIR'!$C$18),'Ejercicio 3 - TIR'!$C$18+SQRT(('Ejercicio 3 - TIR'!$E$18-'Ejercicio 3 - TIR'!$C$18)*('Ejercicio 3 - TIR'!$D$18-'Ejercicio 3 - TIR'!$C$18)*N426),'Ejercicio 3 - TIR'!$E$18-SQRT(('Ejercicio 3 - TIR'!$E$18-'Ejercicio 3 - TIR'!$C$18)*('Ejercicio 3 - TIR'!$E$18-'Ejercicio 3 - TIR'!$D$18)*(1-N426)))</f>
        <v>34166.3380660035</v>
      </c>
      <c r="P426" s="27">
        <f ca="1" t="shared" si="3166"/>
        <v>0.109161942394114</v>
      </c>
      <c r="Q426" s="29">
        <f ca="1">IF(P426&lt;=('Ejercicio 3 - TIR'!$D$22-'Ejercicio 3 - TIR'!$C$22)/('Ejercicio 3 - TIR'!$E$22-'Ejercicio 3 - TIR'!$C$22),'Ejercicio 3 - TIR'!$C$22+SQRT(('Ejercicio 3 - TIR'!$E$22-'Ejercicio 3 - TIR'!$C$22)*('Ejercicio 3 - TIR'!$D$22-'Ejercicio 3 - TIR'!$C$22)*P426),'Ejercicio 3 - TIR'!$E$22-SQRT(('Ejercicio 3 - TIR'!$E$22-'Ejercicio 3 - TIR'!$C$22)*('Ejercicio 3 - TIR'!$E$22-'Ejercicio 3 - TIR'!$D$22)*(1-P426)))</f>
        <v>0.134017542448996</v>
      </c>
      <c r="R426" s="27">
        <f ca="1" t="shared" si="3166"/>
        <v>0.501068392293305</v>
      </c>
      <c r="S426" s="29">
        <f ca="1">IF(R426&lt;=('Ejercicio 3 - TIR'!$D$23-'Ejercicio 3 - TIR'!$C$23)/('Ejercicio 3 - TIR'!$E$23-'Ejercicio 3 - TIR'!$C$23),'Ejercicio 3 - TIR'!$C$23+SQRT(('Ejercicio 3 - TIR'!$E$23-'Ejercicio 3 - TIR'!$C$23)*('Ejercicio 3 - TIR'!$D$23-'Ejercicio 3 - TIR'!$C$23)*R426),'Ejercicio 3 - TIR'!$E$23-SQRT(('Ejercicio 3 - TIR'!$E$23-'Ejercicio 3 - TIR'!$C$23)*('Ejercicio 3 - TIR'!$E$23-'Ejercicio 3 - TIR'!$D$23)*(1-R426)))</f>
        <v>0.150032068909048</v>
      </c>
      <c r="T426" s="27">
        <f ca="1" t="shared" ref="T426:X426" si="3167">RAND()</f>
        <v>0.929228249610321</v>
      </c>
      <c r="U426" s="29">
        <f ca="1">IF(T426&lt;=('Ejercicio 3 - TIR'!$D$24-'Ejercicio 3 - TIR'!$C$24)/('Ejercicio 3 - TIR'!$E$24-'Ejercicio 3 - TIR'!$C$24),'Ejercicio 3 - TIR'!$C$24+SQRT(('Ejercicio 3 - TIR'!$E$24-'Ejercicio 3 - TIR'!$C$24)*('Ejercicio 3 - TIR'!$D$24-'Ejercicio 3 - TIR'!$C$24)*T426),'Ejercicio 3 - TIR'!$E$24-SQRT(('Ejercicio 3 - TIR'!$E$24-'Ejercicio 3 - TIR'!$C$24)*('Ejercicio 3 - TIR'!$E$24-'Ejercicio 3 - TIR'!$D$24)*(1-T426)))</f>
        <v>0.205923036510273</v>
      </c>
      <c r="V426" s="27">
        <f ca="1" t="shared" si="3167"/>
        <v>0.547532398018795</v>
      </c>
      <c r="W426" s="29">
        <f ca="1">IF(V426&lt;=('Ejercicio 3 - TIR'!$D$25-'Ejercicio 3 - TIR'!$C$25)/('Ejercicio 3 - TIR'!$E$25-'Ejercicio 3 - TIR'!$C$25),'Ejercicio 3 - TIR'!$C$25+SQRT(('Ejercicio 3 - TIR'!$E$25-'Ejercicio 3 - TIR'!$C$25)*('Ejercicio 3 - TIR'!$D$25-'Ejercicio 3 - TIR'!$C$25)*V426),'Ejercicio 3 - TIR'!$E$25-SQRT(('Ejercicio 3 - TIR'!$E$25-'Ejercicio 3 - TIR'!$C$25)*('Ejercicio 3 - TIR'!$E$25-'Ejercicio 3 - TIR'!$D$25)*(1-V426)))</f>
        <v>0.210205068074763</v>
      </c>
      <c r="X426" s="27">
        <f ca="1" t="shared" si="3167"/>
        <v>0.948285821187869</v>
      </c>
      <c r="Y426" s="29">
        <f ca="1">IF(X426&lt;=('Ejercicio 3 - TIR'!$D$26-'Ejercicio 3 - TIR'!$C$26)/('Ejercicio 3 - TIR'!$E$26-'Ejercicio 3 - TIR'!$C$26),'Ejercicio 3 - TIR'!$C$26+SQRT(('Ejercicio 3 - TIR'!$E$26-'Ejercicio 3 - TIR'!$C$26)*('Ejercicio 3 - TIR'!$D$26-'Ejercicio 3 - TIR'!$C$26)*X426),'Ejercicio 3 - TIR'!$E$26-SQRT(('Ejercicio 3 - TIR'!$E$26-'Ejercicio 3 - TIR'!$C$26)*('Ejercicio 3 - TIR'!$E$26-'Ejercicio 3 - TIR'!$D$26)*(1-X426)))</f>
        <v>0.263289028586419</v>
      </c>
      <c r="Z426" s="27">
        <f ca="1" t="shared" si="2860"/>
        <v>1.134017542449</v>
      </c>
      <c r="AA426" s="27">
        <f ca="1" t="shared" si="2861"/>
        <v>1.30415654052177</v>
      </c>
      <c r="AB426" s="27">
        <f ca="1" t="shared" si="2862"/>
        <v>1.57271241543075</v>
      </c>
      <c r="AC426" s="27">
        <f ca="1" t="shared" si="2863"/>
        <v>1.9033045357784</v>
      </c>
      <c r="AD426" s="27">
        <f ca="1" t="shared" si="2864"/>
        <v>2.40442373810762</v>
      </c>
      <c r="AE426" s="26">
        <f ca="1" t="shared" si="2865"/>
        <v>5225.74367934212</v>
      </c>
      <c r="AF426" s="26">
        <f ca="1" t="shared" si="2866"/>
        <v>6009.77281514219</v>
      </c>
      <c r="AG426" s="26">
        <f ca="1" t="shared" si="2867"/>
        <v>7247.32348197317</v>
      </c>
      <c r="AH426" s="26">
        <f ca="1" t="shared" si="2868"/>
        <v>8770.74760786117</v>
      </c>
      <c r="AI426" s="26">
        <f ca="1" t="shared" si="2869"/>
        <v>11079.9892255116</v>
      </c>
      <c r="AJ426" s="28">
        <f ca="1" t="shared" si="2870"/>
        <v>45124.8714190264</v>
      </c>
      <c r="AK426" s="28">
        <f ca="1" t="shared" si="2871"/>
        <v>51081.8940631437</v>
      </c>
      <c r="AL426" s="28">
        <f ca="1" t="shared" si="2872"/>
        <v>59405.2523808586</v>
      </c>
      <c r="AM426" s="28">
        <f ca="1" t="shared" si="2873"/>
        <v>78056.4307914439</v>
      </c>
      <c r="AN426" s="28">
        <f ca="1" t="shared" si="2874"/>
        <v>82150.3542901086</v>
      </c>
      <c r="AO426" s="28">
        <f ca="1">C426/'Ejercicio 3 - TIR'!$D$7</f>
        <v>14780.4135950827</v>
      </c>
      <c r="AP426" s="28">
        <f ca="1" t="shared" si="2875"/>
        <v>30344.4578239437</v>
      </c>
      <c r="AQ426" s="28">
        <f ca="1" t="shared" si="2876"/>
        <v>36301.4804680611</v>
      </c>
      <c r="AR426" s="28">
        <f ca="1" t="shared" si="2877"/>
        <v>44624.8387857759</v>
      </c>
      <c r="AS426" s="28">
        <f ca="1" t="shared" si="2878"/>
        <v>63276.0171963613</v>
      </c>
      <c r="AT426" s="28">
        <f ca="1" t="shared" si="2879"/>
        <v>67369.9406950259</v>
      </c>
      <c r="AU426" s="28">
        <f ca="1">AP426*'Ejercicio 3 - TIR'!$D$5</f>
        <v>15172.2289119719</v>
      </c>
      <c r="AV426" s="28">
        <f ca="1">AQ426*'Ejercicio 3 - TIR'!$D$5</f>
        <v>18150.7402340305</v>
      </c>
      <c r="AW426" s="28">
        <f ca="1">AR426*'Ejercicio 3 - TIR'!$D$5</f>
        <v>22312.419392888</v>
      </c>
      <c r="AX426" s="28">
        <f ca="1">AS426*'Ejercicio 3 - TIR'!$D$5</f>
        <v>31638.0085981806</v>
      </c>
      <c r="AY426" s="28">
        <f ca="1">AT426*'Ejercicio 3 - TIR'!$D$5</f>
        <v>33684.970347513</v>
      </c>
      <c r="AZ426" s="28">
        <f ca="1" t="shared" ref="AZ426:BD426" si="3168">AJ426-AU426-AE426</f>
        <v>24726.8988277124</v>
      </c>
      <c r="BA426" s="28">
        <f ca="1" t="shared" si="3168"/>
        <v>26921.381013971</v>
      </c>
      <c r="BB426" s="28">
        <f ca="1" t="shared" si="3168"/>
        <v>29845.5095059975</v>
      </c>
      <c r="BC426" s="28">
        <f ca="1" t="shared" si="3168"/>
        <v>37647.6745854021</v>
      </c>
      <c r="BD426" s="28">
        <f ca="1" t="shared" si="3168"/>
        <v>37385.394717084</v>
      </c>
      <c r="BE426" s="28">
        <f ca="1" t="shared" ref="BE426:BI426" si="3169">AZ426/Z426</f>
        <v>21804.6881129483</v>
      </c>
      <c r="BF426" s="28">
        <f ca="1" t="shared" si="3169"/>
        <v>20642.752750525</v>
      </c>
      <c r="BG426" s="28">
        <f ca="1" t="shared" si="3169"/>
        <v>18977.0928322093</v>
      </c>
      <c r="BH426" s="28">
        <f ca="1" t="shared" si="3169"/>
        <v>19780.1633305126</v>
      </c>
      <c r="BI426" s="28">
        <f ca="1" t="shared" si="3169"/>
        <v>15548.5882644413</v>
      </c>
      <c r="BJ426" s="28">
        <f ca="1" t="shared" si="2882"/>
        <v>93755.6525979271</v>
      </c>
      <c r="BK426" s="28">
        <f ca="1" t="shared" si="2883"/>
        <v>35538.3773070653</v>
      </c>
      <c r="BL426" s="28">
        <f ca="1" t="shared" si="2884"/>
        <v>129294.029904992</v>
      </c>
      <c r="BM426" s="28">
        <f ca="1">BK426*'Ejercicio 3 - TIR'!$D$5</f>
        <v>17769.1886535326</v>
      </c>
      <c r="BN426" s="28">
        <f ca="1" t="shared" si="2885"/>
        <v>111524.84125146</v>
      </c>
      <c r="BO426" s="28">
        <f ca="1" t="shared" si="2886"/>
        <v>46383.1892373657</v>
      </c>
      <c r="BP426" s="28">
        <f ca="1" t="shared" si="2887"/>
        <v>-112895.050415238</v>
      </c>
      <c r="BQ426" s="28">
        <f ca="1" t="shared" ref="BQ426:BT426" si="3170">BE426</f>
        <v>21804.6881129483</v>
      </c>
      <c r="BR426" s="28">
        <f ca="1" t="shared" si="3170"/>
        <v>20642.752750525</v>
      </c>
      <c r="BS426" s="28">
        <f ca="1" t="shared" si="3170"/>
        <v>18977.0928322093</v>
      </c>
      <c r="BT426" s="28">
        <f ca="1" t="shared" si="3170"/>
        <v>19780.1633305126</v>
      </c>
      <c r="BU426" s="28">
        <f ca="1" t="shared" si="2889"/>
        <v>61931.7775018069</v>
      </c>
      <c r="BV426" s="30">
        <f ca="1" t="shared" si="2890"/>
        <v>7.07004605890593</v>
      </c>
    </row>
    <row r="427" ht="15" customHeight="1" spans="1:74">
      <c r="A427" s="26">
        <v>426</v>
      </c>
      <c r="B427" s="27">
        <f ca="1" t="shared" ref="B427:F427" si="3171">RAND()</f>
        <v>0.354051142035561</v>
      </c>
      <c r="C427" s="28">
        <f ca="1">IF(B427&lt;=('Ejercicio 3 - TIR'!$D$13-'Ejercicio 3 - TIR'!$C$13)/('Ejercicio 3 - TIR'!$E$13-'Ejercicio 3 - TIR'!$C$13),'Ejercicio 3 - TIR'!$C$13+SQRT(('Ejercicio 3 - TIR'!$E$13-'Ejercicio 3 - TIR'!$C$13)*('Ejercicio 3 - TIR'!$D$13-'Ejercicio 3 - TIR'!$C$13)*B427),'Ejercicio 3 - TIR'!$E$13-SQRT(('Ejercicio 3 - TIR'!$E$13-'Ejercicio 3 - TIR'!$C$13)*('Ejercicio 3 - TIR'!$E$13-'Ejercicio 3 - TIR'!$D$13)*(1-B427)))</f>
        <v>72158.6884368332</v>
      </c>
      <c r="D427" s="27">
        <f ca="1" t="shared" si="3171"/>
        <v>0.478567179081693</v>
      </c>
      <c r="E427" s="28">
        <f ca="1">IF(D427&lt;=('Ejercicio 3 - TIR'!$D$14-'Ejercicio 3 - TIR'!$C$14)/('Ejercicio 3 - TIR'!$E$14-'Ejercicio 3 - TIR'!$C$14),'Ejercicio 3 - TIR'!$C$14+SQRT(('Ejercicio 3 - TIR'!$E$14-'Ejercicio 3 - TIR'!$C$14)*('Ejercicio 3 - TIR'!$D$14-'Ejercicio 3 - TIR'!$C$14)*D427),'Ejercicio 3 - TIR'!$E$14-SQRT(('Ejercicio 3 - TIR'!$E$14-'Ejercicio 3 - TIR'!$C$14)*('Ejercicio 3 - TIR'!$E$14-'Ejercicio 3 - TIR'!$D$14)*(1-D427)))</f>
        <v>31156.0798772408</v>
      </c>
      <c r="F427" s="27">
        <f ca="1" t="shared" si="3171"/>
        <v>0.72617256706987</v>
      </c>
      <c r="G427" s="28">
        <f ca="1">IF(F427&lt;=('Ejercicio 3 - TIR'!$D$18-'Ejercicio 3 - TIR'!$C$18)/('Ejercicio 3 - TIR'!$E$18-'Ejercicio 3 - TIR'!$C$18),'Ejercicio 3 - TIR'!$C$18+SQRT(('Ejercicio 3 - TIR'!$E$18-'Ejercicio 3 - TIR'!$C$18)*('Ejercicio 3 - TIR'!$D$18-'Ejercicio 3 - TIR'!$C$18)*F427),'Ejercicio 3 - TIR'!$E$18-SQRT(('Ejercicio 3 - TIR'!$E$18-'Ejercicio 3 - TIR'!$C$18)*('Ejercicio 3 - TIR'!$E$18-'Ejercicio 3 - TIR'!$D$18)*(1-F427)))</f>
        <v>40468.2169657231</v>
      </c>
      <c r="H427" s="27">
        <f ca="1" t="shared" ref="H427:L427" si="3172">RAND()</f>
        <v>0.988204424145232</v>
      </c>
      <c r="I427" s="28">
        <f ca="1">IF(H427&lt;=('Ejercicio 3 - TIR'!$D$18-'Ejercicio 3 - TIR'!$C$18)/('Ejercicio 3 - TIR'!$E$18-'Ejercicio 3 - TIR'!$C$18),'Ejercicio 3 - TIR'!$C$18+SQRT(('Ejercicio 3 - TIR'!$E$18-'Ejercicio 3 - TIR'!$C$18)*('Ejercicio 3 - TIR'!$D$18-'Ejercicio 3 - TIR'!$C$18)*H427),'Ejercicio 3 - TIR'!$E$18-SQRT(('Ejercicio 3 - TIR'!$E$18-'Ejercicio 3 - TIR'!$C$18)*('Ejercicio 3 - TIR'!$E$18-'Ejercicio 3 - TIR'!$D$18)*(1-H427)))</f>
        <v>44059.4319859215</v>
      </c>
      <c r="J427" s="27">
        <f ca="1" t="shared" si="3172"/>
        <v>0.411825792969339</v>
      </c>
      <c r="K427" s="28">
        <f ca="1">IF(J427&lt;=('Ejercicio 3 - TIR'!$D$18-'Ejercicio 3 - TIR'!$C$18)/('Ejercicio 3 - TIR'!$E$18-'Ejercicio 3 - TIR'!$C$18),'Ejercicio 3 - TIR'!$C$18+SQRT(('Ejercicio 3 - TIR'!$E$18-'Ejercicio 3 - TIR'!$C$18)*('Ejercicio 3 - TIR'!$D$18-'Ejercicio 3 - TIR'!$C$18)*J427),'Ejercicio 3 - TIR'!$E$18-SQRT(('Ejercicio 3 - TIR'!$E$18-'Ejercicio 3 - TIR'!$C$18)*('Ejercicio 3 - TIR'!$E$18-'Ejercicio 3 - TIR'!$D$18)*(1-J427)))</f>
        <v>37859.6354206414</v>
      </c>
      <c r="L427" s="27">
        <f ca="1" t="shared" si="3172"/>
        <v>0.413133140455653</v>
      </c>
      <c r="M427" s="28">
        <f ca="1">IF(L427&lt;=('Ejercicio 3 - TIR'!$D$18-'Ejercicio 3 - TIR'!$C$18)/('Ejercicio 3 - TIR'!$E$18-'Ejercicio 3 - TIR'!$C$18),'Ejercicio 3 - TIR'!$C$18+SQRT(('Ejercicio 3 - TIR'!$E$18-'Ejercicio 3 - TIR'!$C$18)*('Ejercicio 3 - TIR'!$D$18-'Ejercicio 3 - TIR'!$C$18)*L427),'Ejercicio 3 - TIR'!$E$18-SQRT(('Ejercicio 3 - TIR'!$E$18-'Ejercicio 3 - TIR'!$C$18)*('Ejercicio 3 - TIR'!$E$18-'Ejercicio 3 - TIR'!$D$18)*(1-L427)))</f>
        <v>37872.1008040007</v>
      </c>
      <c r="N427" s="27">
        <f ca="1" t="shared" ref="N427:R427" si="3173">RAND()</f>
        <v>0.491689523941647</v>
      </c>
      <c r="O427" s="28">
        <f ca="1">IF(N427&lt;=('Ejercicio 3 - TIR'!$D$18-'Ejercicio 3 - TIR'!$C$18)/('Ejercicio 3 - TIR'!$E$18-'Ejercicio 3 - TIR'!$C$18),'Ejercicio 3 - TIR'!$C$18+SQRT(('Ejercicio 3 - TIR'!$E$18-'Ejercicio 3 - TIR'!$C$18)*('Ejercicio 3 - TIR'!$D$18-'Ejercicio 3 - TIR'!$C$18)*N427),'Ejercicio 3 - TIR'!$E$18-SQRT(('Ejercicio 3 - TIR'!$E$18-'Ejercicio 3 - TIR'!$C$18)*('Ejercicio 3 - TIR'!$E$18-'Ejercicio 3 - TIR'!$D$18)*(1-N427)))</f>
        <v>38587.9816366389</v>
      </c>
      <c r="P427" s="27">
        <f ca="1" t="shared" si="3173"/>
        <v>0.00226105242045405</v>
      </c>
      <c r="Q427" s="29">
        <f ca="1">IF(P427&lt;=('Ejercicio 3 - TIR'!$D$22-'Ejercicio 3 - TIR'!$C$22)/('Ejercicio 3 - TIR'!$E$22-'Ejercicio 3 - TIR'!$C$22),'Ejercicio 3 - TIR'!$C$22+SQRT(('Ejercicio 3 - TIR'!$E$22-'Ejercicio 3 - TIR'!$C$22)*('Ejercicio 3 - TIR'!$D$22-'Ejercicio 3 - TIR'!$C$22)*P427),'Ejercicio 3 - TIR'!$E$22-SQRT(('Ejercicio 3 - TIR'!$E$22-'Ejercicio 3 - TIR'!$C$22)*('Ejercicio 3 - TIR'!$E$22-'Ejercicio 3 - TIR'!$D$22)*(1-P427)))</f>
        <v>0.122017397917323</v>
      </c>
      <c r="R427" s="27">
        <f ca="1" t="shared" si="3173"/>
        <v>0.701828370128309</v>
      </c>
      <c r="S427" s="29">
        <f ca="1">IF(R427&lt;=('Ejercicio 3 - TIR'!$D$23-'Ejercicio 3 - TIR'!$C$23)/('Ejercicio 3 - TIR'!$E$23-'Ejercicio 3 - TIR'!$C$23),'Ejercicio 3 - TIR'!$C$23+SQRT(('Ejercicio 3 - TIR'!$E$23-'Ejercicio 3 - TIR'!$C$23)*('Ejercicio 3 - TIR'!$D$23-'Ejercicio 3 - TIR'!$C$23)*R427),'Ejercicio 3 - TIR'!$E$23-SQRT(('Ejercicio 3 - TIR'!$E$23-'Ejercicio 3 - TIR'!$C$23)*('Ejercicio 3 - TIR'!$E$23-'Ejercicio 3 - TIR'!$D$23)*(1-R427)))</f>
        <v>0.156833020616208</v>
      </c>
      <c r="T427" s="27">
        <f ca="1" t="shared" ref="T427:X427" si="3174">RAND()</f>
        <v>0.181392371066955</v>
      </c>
      <c r="U427" s="29">
        <f ca="1">IF(T427&lt;=('Ejercicio 3 - TIR'!$D$24-'Ejercicio 3 - TIR'!$C$24)/('Ejercicio 3 - TIR'!$E$24-'Ejercicio 3 - TIR'!$C$24),'Ejercicio 3 - TIR'!$C$24+SQRT(('Ejercicio 3 - TIR'!$E$24-'Ejercicio 3 - TIR'!$C$24)*('Ejercicio 3 - TIR'!$D$24-'Ejercicio 3 - TIR'!$C$24)*T427),'Ejercicio 3 - TIR'!$E$24-SQRT(('Ejercicio 3 - TIR'!$E$24-'Ejercicio 3 - TIR'!$C$24)*('Ejercicio 3 - TIR'!$E$24-'Ejercicio 3 - TIR'!$D$24)*(1-T427)))</f>
        <v>0.169517273868054</v>
      </c>
      <c r="V427" s="27">
        <f ca="1" t="shared" si="3174"/>
        <v>0.913884415699051</v>
      </c>
      <c r="W427" s="29">
        <f ca="1">IF(V427&lt;=('Ejercicio 3 - TIR'!$D$25-'Ejercicio 3 - TIR'!$C$25)/('Ejercicio 3 - TIR'!$E$25-'Ejercicio 3 - TIR'!$C$25),'Ejercicio 3 - TIR'!$C$25+SQRT(('Ejercicio 3 - TIR'!$E$25-'Ejercicio 3 - TIR'!$C$25)*('Ejercicio 3 - TIR'!$D$25-'Ejercicio 3 - TIR'!$C$25)*V427),'Ejercicio 3 - TIR'!$E$25-SQRT(('Ejercicio 3 - TIR'!$E$25-'Ejercicio 3 - TIR'!$C$25)*('Ejercicio 3 - TIR'!$E$25-'Ejercicio 3 - TIR'!$D$25)*(1-V427)))</f>
        <v>0.232638993547224</v>
      </c>
      <c r="X427" s="27">
        <f ca="1" t="shared" si="3174"/>
        <v>0.26576273506153</v>
      </c>
      <c r="Y427" s="29">
        <f ca="1">IF(X427&lt;=('Ejercicio 3 - TIR'!$D$26-'Ejercicio 3 - TIR'!$C$26)/('Ejercicio 3 - TIR'!$E$26-'Ejercicio 3 - TIR'!$C$26),'Ejercicio 3 - TIR'!$C$26+SQRT(('Ejercicio 3 - TIR'!$E$26-'Ejercicio 3 - TIR'!$C$26)*('Ejercicio 3 - TIR'!$D$26-'Ejercicio 3 - TIR'!$C$26)*X427),'Ejercicio 3 - TIR'!$E$26-SQRT(('Ejercicio 3 - TIR'!$E$26-'Ejercicio 3 - TIR'!$C$26)*('Ejercicio 3 - TIR'!$E$26-'Ejercicio 3 - TIR'!$D$26)*(1-X427)))</f>
        <v>0.216787298943084</v>
      </c>
      <c r="Z427" s="27">
        <f ca="1" t="shared" si="2860"/>
        <v>1.12201739791732</v>
      </c>
      <c r="AA427" s="27">
        <f ca="1" t="shared" si="2861"/>
        <v>1.29798677561663</v>
      </c>
      <c r="AB427" s="27">
        <f ca="1" t="shared" si="2862"/>
        <v>1.51801795533595</v>
      </c>
      <c r="AC427" s="27">
        <f ca="1" t="shared" si="2863"/>
        <v>1.87116812465192</v>
      </c>
      <c r="AD427" s="27">
        <f ca="1" t="shared" si="2864"/>
        <v>2.27681360826361</v>
      </c>
      <c r="AE427" s="26">
        <f ca="1" t="shared" si="2865"/>
        <v>3801.58379592517</v>
      </c>
      <c r="AF427" s="26">
        <f ca="1" t="shared" si="2866"/>
        <v>4397.79766576574</v>
      </c>
      <c r="AG427" s="26">
        <f ca="1" t="shared" si="2867"/>
        <v>5143.30033708964</v>
      </c>
      <c r="AH427" s="26">
        <f ca="1" t="shared" si="2868"/>
        <v>6339.83255102128</v>
      </c>
      <c r="AI427" s="26">
        <f ca="1" t="shared" si="2869"/>
        <v>7714.22772550862</v>
      </c>
      <c r="AJ427" s="28">
        <f ca="1" t="shared" si="2870"/>
        <v>45406.0434982343</v>
      </c>
      <c r="AK427" s="28">
        <f ca="1" t="shared" si="2871"/>
        <v>57188.5600589066</v>
      </c>
      <c r="AL427" s="28">
        <f ca="1" t="shared" si="2872"/>
        <v>57471.6063510066</v>
      </c>
      <c r="AM427" s="28">
        <f ca="1" t="shared" si="2873"/>
        <v>70865.0678380505</v>
      </c>
      <c r="AN427" s="28">
        <f ca="1" t="shared" si="2874"/>
        <v>87857.6417057256</v>
      </c>
      <c r="AO427" s="28">
        <f ca="1">C427/'Ejercicio 3 - TIR'!$D$7</f>
        <v>14431.7376873666</v>
      </c>
      <c r="AP427" s="28">
        <f ca="1" t="shared" si="2875"/>
        <v>30974.3058108677</v>
      </c>
      <c r="AQ427" s="28">
        <f ca="1" t="shared" si="2876"/>
        <v>42756.82237154</v>
      </c>
      <c r="AR427" s="28">
        <f ca="1" t="shared" si="2877"/>
        <v>43039.86866364</v>
      </c>
      <c r="AS427" s="28">
        <f ca="1" t="shared" si="2878"/>
        <v>56433.3301506838</v>
      </c>
      <c r="AT427" s="28">
        <f ca="1" t="shared" si="2879"/>
        <v>73425.904018359</v>
      </c>
      <c r="AU427" s="28">
        <f ca="1">AP427*'Ejercicio 3 - TIR'!$D$5</f>
        <v>15487.1529054338</v>
      </c>
      <c r="AV427" s="28">
        <f ca="1">AQ427*'Ejercicio 3 - TIR'!$D$5</f>
        <v>21378.41118577</v>
      </c>
      <c r="AW427" s="28">
        <f ca="1">AR427*'Ejercicio 3 - TIR'!$D$5</f>
        <v>21519.93433182</v>
      </c>
      <c r="AX427" s="28">
        <f ca="1">AS427*'Ejercicio 3 - TIR'!$D$5</f>
        <v>28216.6650753419</v>
      </c>
      <c r="AY427" s="28">
        <f ca="1">AT427*'Ejercicio 3 - TIR'!$D$5</f>
        <v>36712.9520091795</v>
      </c>
      <c r="AZ427" s="28">
        <f ca="1" t="shared" ref="AZ427:BD427" si="3175">AJ427-AU427-AE427</f>
        <v>26117.3067968753</v>
      </c>
      <c r="BA427" s="28">
        <f ca="1" t="shared" si="3175"/>
        <v>31412.3512073709</v>
      </c>
      <c r="BB427" s="28">
        <f ca="1" t="shared" si="3175"/>
        <v>30808.371682097</v>
      </c>
      <c r="BC427" s="28">
        <f ca="1" t="shared" si="3175"/>
        <v>36308.5702116873</v>
      </c>
      <c r="BD427" s="28">
        <f ca="1" t="shared" si="3175"/>
        <v>43430.4619710375</v>
      </c>
      <c r="BE427" s="28">
        <f ca="1" t="shared" ref="BE427:BI427" si="3176">AZ427/Z427</f>
        <v>23277.0960997164</v>
      </c>
      <c r="BF427" s="28">
        <f ca="1" t="shared" si="3176"/>
        <v>24200.8253069049</v>
      </c>
      <c r="BG427" s="28">
        <f ca="1" t="shared" si="3176"/>
        <v>20295.1299579845</v>
      </c>
      <c r="BH427" s="28">
        <f ca="1" t="shared" si="3176"/>
        <v>19404.22655417</v>
      </c>
      <c r="BI427" s="28">
        <f ca="1" t="shared" si="3176"/>
        <v>19075.1064616833</v>
      </c>
      <c r="BJ427" s="28">
        <f ca="1" t="shared" si="2882"/>
        <v>70936.5866446497</v>
      </c>
      <c r="BK427" s="28">
        <f ca="1" t="shared" si="2883"/>
        <v>32858.3767574871</v>
      </c>
      <c r="BL427" s="28">
        <f ca="1" t="shared" si="2884"/>
        <v>103794.963402137</v>
      </c>
      <c r="BM427" s="28">
        <f ca="1">BK427*'Ejercicio 3 - TIR'!$D$5</f>
        <v>16429.1883787436</v>
      </c>
      <c r="BN427" s="28">
        <f ca="1" t="shared" si="2885"/>
        <v>87365.7750233932</v>
      </c>
      <c r="BO427" s="28">
        <f ca="1" t="shared" si="2886"/>
        <v>38371.9487209241</v>
      </c>
      <c r="BP427" s="28">
        <f ca="1" t="shared" si="2887"/>
        <v>-103314.768314074</v>
      </c>
      <c r="BQ427" s="28">
        <f ca="1" t="shared" ref="BQ427:BT427" si="3177">BE427</f>
        <v>23277.0960997164</v>
      </c>
      <c r="BR427" s="28">
        <f ca="1" t="shared" si="3177"/>
        <v>24200.8253069049</v>
      </c>
      <c r="BS427" s="28">
        <f ca="1" t="shared" si="3177"/>
        <v>20295.1299579845</v>
      </c>
      <c r="BT427" s="28">
        <f ca="1" t="shared" si="3177"/>
        <v>19404.22655417</v>
      </c>
      <c r="BU427" s="28">
        <f ca="1" t="shared" si="2889"/>
        <v>57447.0551826073</v>
      </c>
      <c r="BV427" s="30">
        <f ca="1" t="shared" si="2890"/>
        <v>10.6662449412005</v>
      </c>
    </row>
    <row r="428" ht="15" customHeight="1" spans="1:74">
      <c r="A428" s="26">
        <v>427</v>
      </c>
      <c r="B428" s="27">
        <f ca="1" t="shared" ref="B428:F428" si="3178">RAND()</f>
        <v>0.879927111836543</v>
      </c>
      <c r="C428" s="28">
        <f ca="1">IF(B428&lt;=('Ejercicio 3 - TIR'!$D$13-'Ejercicio 3 - TIR'!$C$13)/('Ejercicio 3 - TIR'!$E$13-'Ejercicio 3 - TIR'!$C$13),'Ejercicio 3 - TIR'!$C$13+SQRT(('Ejercicio 3 - TIR'!$E$13-'Ejercicio 3 - TIR'!$C$13)*('Ejercicio 3 - TIR'!$D$13-'Ejercicio 3 - TIR'!$C$13)*B428),'Ejercicio 3 - TIR'!$E$13-SQRT(('Ejercicio 3 - TIR'!$E$13-'Ejercicio 3 - TIR'!$C$13)*('Ejercicio 3 - TIR'!$E$13-'Ejercicio 3 - TIR'!$D$13)*(1-B428)))</f>
        <v>87996.3561450638</v>
      </c>
      <c r="D428" s="27">
        <f ca="1" t="shared" si="3178"/>
        <v>0.636281177103975</v>
      </c>
      <c r="E428" s="28">
        <f ca="1">IF(D428&lt;=('Ejercicio 3 - TIR'!$D$14-'Ejercicio 3 - TIR'!$C$14)/('Ejercicio 3 - TIR'!$E$14-'Ejercicio 3 - TIR'!$C$14),'Ejercicio 3 - TIR'!$C$14+SQRT(('Ejercicio 3 - TIR'!$E$14-'Ejercicio 3 - TIR'!$C$14)*('Ejercicio 3 - TIR'!$D$14-'Ejercicio 3 - TIR'!$C$14)*D428),'Ejercicio 3 - TIR'!$E$14-SQRT(('Ejercicio 3 - TIR'!$E$14-'Ejercicio 3 - TIR'!$C$14)*('Ejercicio 3 - TIR'!$E$14-'Ejercicio 3 - TIR'!$D$14)*(1-D428)))</f>
        <v>32613.6732109658</v>
      </c>
      <c r="F428" s="27">
        <f ca="1" t="shared" si="3178"/>
        <v>0.903084721795248</v>
      </c>
      <c r="G428" s="28">
        <f ca="1">IF(F428&lt;=('Ejercicio 3 - TIR'!$D$18-'Ejercicio 3 - TIR'!$C$18)/('Ejercicio 3 - TIR'!$E$18-'Ejercicio 3 - TIR'!$C$18),'Ejercicio 3 - TIR'!$C$18+SQRT(('Ejercicio 3 - TIR'!$E$18-'Ejercicio 3 - TIR'!$C$18)*('Ejercicio 3 - TIR'!$D$18-'Ejercicio 3 - TIR'!$C$18)*F428),'Ejercicio 3 - TIR'!$E$18-SQRT(('Ejercicio 3 - TIR'!$E$18-'Ejercicio 3 - TIR'!$C$18)*('Ejercicio 3 - TIR'!$E$18-'Ejercicio 3 - TIR'!$D$18)*(1-F428)))</f>
        <v>42303.9573695217</v>
      </c>
      <c r="H428" s="27">
        <f ca="1" t="shared" ref="H428:L428" si="3179">RAND()</f>
        <v>0.900250368237167</v>
      </c>
      <c r="I428" s="28">
        <f ca="1">IF(H428&lt;=('Ejercicio 3 - TIR'!$D$18-'Ejercicio 3 - TIR'!$C$18)/('Ejercicio 3 - TIR'!$E$18-'Ejercicio 3 - TIR'!$C$18),'Ejercicio 3 - TIR'!$C$18+SQRT(('Ejercicio 3 - TIR'!$E$18-'Ejercicio 3 - TIR'!$C$18)*('Ejercicio 3 - TIR'!$D$18-'Ejercicio 3 - TIR'!$C$18)*H428),'Ejercicio 3 - TIR'!$E$18-SQRT(('Ejercicio 3 - TIR'!$E$18-'Ejercicio 3 - TIR'!$C$18)*('Ejercicio 3 - TIR'!$E$18-'Ejercicio 3 - TIR'!$D$18)*(1-H428)))</f>
        <v>42264.8176692929</v>
      </c>
      <c r="J428" s="27">
        <f ca="1" t="shared" si="3179"/>
        <v>0.076608902629508</v>
      </c>
      <c r="K428" s="28">
        <f ca="1">IF(J428&lt;=('Ejercicio 3 - TIR'!$D$18-'Ejercicio 3 - TIR'!$C$18)/('Ejercicio 3 - TIR'!$E$18-'Ejercicio 3 - TIR'!$C$18),'Ejercicio 3 - TIR'!$C$18+SQRT(('Ejercicio 3 - TIR'!$E$18-'Ejercicio 3 - TIR'!$C$18)*('Ejercicio 3 - TIR'!$D$18-'Ejercicio 3 - TIR'!$C$18)*J428),'Ejercicio 3 - TIR'!$E$18-SQRT(('Ejercicio 3 - TIR'!$E$18-'Ejercicio 3 - TIR'!$C$18)*('Ejercicio 3 - TIR'!$E$18-'Ejercicio 3 - TIR'!$D$18)*(1-J428)))</f>
        <v>33389.8872244407</v>
      </c>
      <c r="L428" s="27">
        <f ca="1" t="shared" si="3179"/>
        <v>0.790203239809344</v>
      </c>
      <c r="M428" s="28">
        <f ca="1">IF(L428&lt;=('Ejercicio 3 - TIR'!$D$18-'Ejercicio 3 - TIR'!$C$18)/('Ejercicio 3 - TIR'!$E$18-'Ejercicio 3 - TIR'!$C$18),'Ejercicio 3 - TIR'!$C$18+SQRT(('Ejercicio 3 - TIR'!$E$18-'Ejercicio 3 - TIR'!$C$18)*('Ejercicio 3 - TIR'!$D$18-'Ejercicio 3 - TIR'!$C$18)*L428),'Ejercicio 3 - TIR'!$E$18-SQRT(('Ejercicio 3 - TIR'!$E$18-'Ejercicio 3 - TIR'!$C$18)*('Ejercicio 3 - TIR'!$E$18-'Ejercicio 3 - TIR'!$D$18)*(1-L428)))</f>
        <v>41033.2939339675</v>
      </c>
      <c r="N428" s="27">
        <f ca="1" t="shared" ref="N428:R428" si="3180">RAND()</f>
        <v>0.0905446835362729</v>
      </c>
      <c r="O428" s="28">
        <f ca="1">IF(N428&lt;=('Ejercicio 3 - TIR'!$D$18-'Ejercicio 3 - TIR'!$C$18)/('Ejercicio 3 - TIR'!$E$18-'Ejercicio 3 - TIR'!$C$18),'Ejercicio 3 - TIR'!$C$18+SQRT(('Ejercicio 3 - TIR'!$E$18-'Ejercicio 3 - TIR'!$C$18)*('Ejercicio 3 - TIR'!$D$18-'Ejercicio 3 - TIR'!$C$18)*N428),'Ejercicio 3 - TIR'!$E$18-SQRT(('Ejercicio 3 - TIR'!$E$18-'Ejercicio 3 - TIR'!$C$18)*('Ejercicio 3 - TIR'!$E$18-'Ejercicio 3 - TIR'!$D$18)*(1-N428)))</f>
        <v>33685.336148907</v>
      </c>
      <c r="P428" s="27">
        <f ca="1" t="shared" si="3180"/>
        <v>0.86354271086956</v>
      </c>
      <c r="Q428" s="29">
        <f ca="1">IF(P428&lt;=('Ejercicio 3 - TIR'!$D$22-'Ejercicio 3 - TIR'!$C$22)/('Ejercicio 3 - TIR'!$E$22-'Ejercicio 3 - TIR'!$C$22),'Ejercicio 3 - TIR'!$C$22+SQRT(('Ejercicio 3 - TIR'!$E$22-'Ejercicio 3 - TIR'!$C$22)*('Ejercicio 3 - TIR'!$D$22-'Ejercicio 3 - TIR'!$C$22)*P428),'Ejercicio 3 - TIR'!$E$22-SQRT(('Ejercicio 3 - TIR'!$E$22-'Ejercicio 3 - TIR'!$C$22)*('Ejercicio 3 - TIR'!$E$22-'Ejercicio 3 - TIR'!$D$22)*(1-P428)))</f>
        <v>0.164327631945529</v>
      </c>
      <c r="R428" s="27">
        <f ca="1" t="shared" si="3180"/>
        <v>0.612965022471676</v>
      </c>
      <c r="S428" s="29">
        <f ca="1">IF(R428&lt;=('Ejercicio 3 - TIR'!$D$23-'Ejercicio 3 - TIR'!$C$23)/('Ejercicio 3 - TIR'!$E$23-'Ejercicio 3 - TIR'!$C$23),'Ejercicio 3 - TIR'!$C$23+SQRT(('Ejercicio 3 - TIR'!$E$23-'Ejercicio 3 - TIR'!$C$23)*('Ejercicio 3 - TIR'!$D$23-'Ejercicio 3 - TIR'!$C$23)*R428),'Ejercicio 3 - TIR'!$E$23-SQRT(('Ejercicio 3 - TIR'!$E$23-'Ejercicio 3 - TIR'!$C$23)*('Ejercicio 3 - TIR'!$E$23-'Ejercicio 3 - TIR'!$D$23)*(1-R428)))</f>
        <v>0.153605626365625</v>
      </c>
      <c r="T428" s="27">
        <f ca="1" t="shared" ref="T428:X428" si="3181">RAND()</f>
        <v>0.536554593930222</v>
      </c>
      <c r="U428" s="29">
        <f ca="1">IF(T428&lt;=('Ejercicio 3 - TIR'!$D$24-'Ejercicio 3 - TIR'!$C$24)/('Ejercicio 3 - TIR'!$E$24-'Ejercicio 3 - TIR'!$C$24),'Ejercicio 3 - TIR'!$C$24+SQRT(('Ejercicio 3 - TIR'!$E$24-'Ejercicio 3 - TIR'!$C$24)*('Ejercicio 3 - TIR'!$D$24-'Ejercicio 3 - TIR'!$C$24)*T428),'Ejercicio 3 - TIR'!$E$24-SQRT(('Ejercicio 3 - TIR'!$E$24-'Ejercicio 3 - TIR'!$C$24)*('Ejercicio 3 - TIR'!$E$24-'Ejercicio 3 - TIR'!$D$24)*(1-T428)))</f>
        <v>0.183977130361458</v>
      </c>
      <c r="V428" s="27">
        <f ca="1" t="shared" si="3181"/>
        <v>0.455772870868131</v>
      </c>
      <c r="W428" s="29">
        <f ca="1">IF(V428&lt;=('Ejercicio 3 - TIR'!$D$25-'Ejercicio 3 - TIR'!$C$25)/('Ejercicio 3 - TIR'!$E$25-'Ejercicio 3 - TIR'!$C$25),'Ejercicio 3 - TIR'!$C$25+SQRT(('Ejercicio 3 - TIR'!$E$25-'Ejercicio 3 - TIR'!$C$25)*('Ejercicio 3 - TIR'!$D$25-'Ejercicio 3 - TIR'!$C$25)*V428),'Ejercicio 3 - TIR'!$E$25-SQRT(('Ejercicio 3 - TIR'!$E$25-'Ejercicio 3 - TIR'!$C$25)*('Ejercicio 3 - TIR'!$E$25-'Ejercicio 3 - TIR'!$D$25)*(1-V428)))</f>
        <v>0.206356043351209</v>
      </c>
      <c r="X428" s="27">
        <f ca="1" t="shared" si="3181"/>
        <v>0.954886789935656</v>
      </c>
      <c r="Y428" s="29">
        <f ca="1">IF(X428&lt;=('Ejercicio 3 - TIR'!$D$26-'Ejercicio 3 - TIR'!$C$26)/('Ejercicio 3 - TIR'!$E$26-'Ejercicio 3 - TIR'!$C$26),'Ejercicio 3 - TIR'!$C$26+SQRT(('Ejercicio 3 - TIR'!$E$26-'Ejercicio 3 - TIR'!$C$26)*('Ejercicio 3 - TIR'!$D$26-'Ejercicio 3 - TIR'!$C$26)*X428),'Ejercicio 3 - TIR'!$E$26-SQRT(('Ejercicio 3 - TIR'!$E$26-'Ejercicio 3 - TIR'!$C$26)*('Ejercicio 3 - TIR'!$E$26-'Ejercicio 3 - TIR'!$D$26)*(1-X428)))</f>
        <v>0.264391946490755</v>
      </c>
      <c r="Z428" s="27">
        <f ca="1" t="shared" si="2860"/>
        <v>1.16432763194553</v>
      </c>
      <c r="AA428" s="27">
        <f ca="1" t="shared" si="2861"/>
        <v>1.34317490714533</v>
      </c>
      <c r="AB428" s="27">
        <f ca="1" t="shared" si="2862"/>
        <v>1.59028837213544</v>
      </c>
      <c r="AC428" s="27">
        <f ca="1" t="shared" si="2863"/>
        <v>1.91845398839675</v>
      </c>
      <c r="AD428" s="27">
        <f ca="1" t="shared" si="2864"/>
        <v>2.42567777264192</v>
      </c>
      <c r="AE428" s="26">
        <f ca="1" t="shared" si="2865"/>
        <v>5359.32768780336</v>
      </c>
      <c r="AF428" s="26">
        <f ca="1" t="shared" si="2866"/>
        <v>6182.55057418704</v>
      </c>
      <c r="AG428" s="26">
        <f ca="1" t="shared" si="2867"/>
        <v>7319.99848714055</v>
      </c>
      <c r="AH428" s="26">
        <f ca="1" t="shared" si="2868"/>
        <v>8830.52441228372</v>
      </c>
      <c r="AI428" s="26">
        <f ca="1" t="shared" si="2869"/>
        <v>11165.2439501815</v>
      </c>
      <c r="AJ428" s="28">
        <f ca="1" t="shared" si="2870"/>
        <v>49255.6665059798</v>
      </c>
      <c r="AK428" s="28">
        <f ca="1" t="shared" si="2871"/>
        <v>56769.0425484666</v>
      </c>
      <c r="AL428" s="28">
        <f ca="1" t="shared" si="2872"/>
        <v>53099.5493999418</v>
      </c>
      <c r="AM428" s="28">
        <f ca="1" t="shared" si="2873"/>
        <v>78720.486404676</v>
      </c>
      <c r="AN428" s="28">
        <f ca="1" t="shared" si="2874"/>
        <v>81709.771160375</v>
      </c>
      <c r="AO428" s="28">
        <f ca="1">C428/'Ejercicio 3 - TIR'!$D$7</f>
        <v>17599.2712290128</v>
      </c>
      <c r="AP428" s="28">
        <f ca="1" t="shared" si="2875"/>
        <v>31656.3952769671</v>
      </c>
      <c r="AQ428" s="28">
        <f ca="1" t="shared" si="2876"/>
        <v>39169.7713194539</v>
      </c>
      <c r="AR428" s="28">
        <f ca="1" t="shared" si="2877"/>
        <v>35500.278170929</v>
      </c>
      <c r="AS428" s="28">
        <f ca="1" t="shared" si="2878"/>
        <v>61121.2151756632</v>
      </c>
      <c r="AT428" s="28">
        <f ca="1" t="shared" si="2879"/>
        <v>64110.4999313623</v>
      </c>
      <c r="AU428" s="28">
        <f ca="1">AP428*'Ejercicio 3 - TIR'!$D$5</f>
        <v>15828.1976384835</v>
      </c>
      <c r="AV428" s="28">
        <f ca="1">AQ428*'Ejercicio 3 - TIR'!$D$5</f>
        <v>19584.8856597269</v>
      </c>
      <c r="AW428" s="28">
        <f ca="1">AR428*'Ejercicio 3 - TIR'!$D$5</f>
        <v>17750.1390854645</v>
      </c>
      <c r="AX428" s="28">
        <f ca="1">AS428*'Ejercicio 3 - TIR'!$D$5</f>
        <v>30560.6075878316</v>
      </c>
      <c r="AY428" s="28">
        <f ca="1">AT428*'Ejercicio 3 - TIR'!$D$5</f>
        <v>32055.2499656811</v>
      </c>
      <c r="AZ428" s="28">
        <f ca="1" t="shared" ref="AZ428:BD428" si="3182">AJ428-AU428-AE428</f>
        <v>28068.1411796929</v>
      </c>
      <c r="BA428" s="28">
        <f ca="1" t="shared" si="3182"/>
        <v>31001.6063145527</v>
      </c>
      <c r="BB428" s="28">
        <f ca="1" t="shared" si="3182"/>
        <v>28029.4118273367</v>
      </c>
      <c r="BC428" s="28">
        <f ca="1" t="shared" si="3182"/>
        <v>39329.3544045606</v>
      </c>
      <c r="BD428" s="28">
        <f ca="1" t="shared" si="3182"/>
        <v>38489.2772445124</v>
      </c>
      <c r="BE428" s="28">
        <f ca="1" t="shared" ref="BE428:BI428" si="3183">AZ428/Z428</f>
        <v>24106.738008779</v>
      </c>
      <c r="BF428" s="28">
        <f ca="1" t="shared" si="3183"/>
        <v>23080.840886494</v>
      </c>
      <c r="BG428" s="28">
        <f ca="1" t="shared" si="3183"/>
        <v>17625.3642537163</v>
      </c>
      <c r="BH428" s="28">
        <f ca="1" t="shared" si="3183"/>
        <v>20500.5460868145</v>
      </c>
      <c r="BI428" s="28">
        <f ca="1" t="shared" si="3183"/>
        <v>15867.4320549147</v>
      </c>
      <c r="BJ428" s="28">
        <f ca="1" t="shared" si="2882"/>
        <v>79110.2621920469</v>
      </c>
      <c r="BK428" s="28">
        <f ca="1" t="shared" si="2883"/>
        <v>42690.1610349126</v>
      </c>
      <c r="BL428" s="28">
        <f ca="1" t="shared" si="2884"/>
        <v>121800.42322696</v>
      </c>
      <c r="BM428" s="28">
        <f ca="1">BK428*'Ejercicio 3 - TIR'!$D$5</f>
        <v>21345.0805174563</v>
      </c>
      <c r="BN428" s="28">
        <f ca="1" t="shared" si="2885"/>
        <v>100455.342709503</v>
      </c>
      <c r="BO428" s="28">
        <f ca="1" t="shared" si="2886"/>
        <v>41413.3088254722</v>
      </c>
      <c r="BP428" s="28">
        <f ca="1" t="shared" si="2887"/>
        <v>-120610.02935603</v>
      </c>
      <c r="BQ428" s="28">
        <f ca="1" t="shared" ref="BQ428:BT428" si="3184">BE428</f>
        <v>24106.738008779</v>
      </c>
      <c r="BR428" s="28">
        <f ca="1" t="shared" si="3184"/>
        <v>23080.840886494</v>
      </c>
      <c r="BS428" s="28">
        <f ca="1" t="shared" si="3184"/>
        <v>17625.3642537163</v>
      </c>
      <c r="BT428" s="28">
        <f ca="1" t="shared" si="3184"/>
        <v>20500.5460868145</v>
      </c>
      <c r="BU428" s="28">
        <f ca="1" t="shared" si="2889"/>
        <v>57280.7408803869</v>
      </c>
      <c r="BV428" s="30">
        <f ca="1" t="shared" si="2890"/>
        <v>5.06692022449307</v>
      </c>
    </row>
    <row r="429" ht="15" customHeight="1" spans="1:74">
      <c r="A429" s="26">
        <v>428</v>
      </c>
      <c r="B429" s="27">
        <f ca="1" t="shared" ref="B429:F429" si="3185">RAND()</f>
        <v>0.892200994758709</v>
      </c>
      <c r="C429" s="28">
        <f ca="1">IF(B429&lt;=('Ejercicio 3 - TIR'!$D$13-'Ejercicio 3 - TIR'!$C$13)/('Ejercicio 3 - TIR'!$E$13-'Ejercicio 3 - TIR'!$C$13),'Ejercicio 3 - TIR'!$C$13+SQRT(('Ejercicio 3 - TIR'!$E$13-'Ejercicio 3 - TIR'!$C$13)*('Ejercicio 3 - TIR'!$D$13-'Ejercicio 3 - TIR'!$C$13)*B429),'Ejercicio 3 - TIR'!$E$13-SQRT(('Ejercicio 3 - TIR'!$E$13-'Ejercicio 3 - TIR'!$C$13)*('Ejercicio 3 - TIR'!$E$13-'Ejercicio 3 - TIR'!$D$13)*(1-B429)))</f>
        <v>88626.3987106304</v>
      </c>
      <c r="D429" s="27">
        <f ca="1" t="shared" si="3185"/>
        <v>0.89206037743874</v>
      </c>
      <c r="E429" s="28">
        <f ca="1">IF(D429&lt;=('Ejercicio 3 - TIR'!$D$14-'Ejercicio 3 - TIR'!$C$14)/('Ejercicio 3 - TIR'!$E$14-'Ejercicio 3 - TIR'!$C$14),'Ejercicio 3 - TIR'!$C$14+SQRT(('Ejercicio 3 - TIR'!$E$14-'Ejercicio 3 - TIR'!$C$14)*('Ejercicio 3 - TIR'!$D$14-'Ejercicio 3 - TIR'!$C$14)*D429),'Ejercicio 3 - TIR'!$E$14-SQRT(('Ejercicio 3 - TIR'!$E$14-'Ejercicio 3 - TIR'!$C$14)*('Ejercicio 3 - TIR'!$E$14-'Ejercicio 3 - TIR'!$D$14)*(1-D429)))</f>
        <v>35976.2028649311</v>
      </c>
      <c r="F429" s="27">
        <f ca="1" t="shared" si="3185"/>
        <v>0.604644763679619</v>
      </c>
      <c r="G429" s="28">
        <f ca="1">IF(F429&lt;=('Ejercicio 3 - TIR'!$D$18-'Ejercicio 3 - TIR'!$C$18)/('Ejercicio 3 - TIR'!$E$18-'Ejercicio 3 - TIR'!$C$18),'Ejercicio 3 - TIR'!$C$18+SQRT(('Ejercicio 3 - TIR'!$E$18-'Ejercicio 3 - TIR'!$C$18)*('Ejercicio 3 - TIR'!$D$18-'Ejercicio 3 - TIR'!$C$18)*F429),'Ejercicio 3 - TIR'!$E$18-SQRT(('Ejercicio 3 - TIR'!$E$18-'Ejercicio 3 - TIR'!$C$18)*('Ejercicio 3 - TIR'!$E$18-'Ejercicio 3 - TIR'!$D$18)*(1-F429)))</f>
        <v>39523.4822702593</v>
      </c>
      <c r="H429" s="27">
        <f ca="1" t="shared" ref="H429:L429" si="3186">RAND()</f>
        <v>0.658693731254702</v>
      </c>
      <c r="I429" s="28">
        <f ca="1">IF(H429&lt;=('Ejercicio 3 - TIR'!$D$18-'Ejercicio 3 - TIR'!$C$18)/('Ejercicio 3 - TIR'!$E$18-'Ejercicio 3 - TIR'!$C$18),'Ejercicio 3 - TIR'!$C$18+SQRT(('Ejercicio 3 - TIR'!$E$18-'Ejercicio 3 - TIR'!$C$18)*('Ejercicio 3 - TIR'!$D$18-'Ejercicio 3 - TIR'!$C$18)*H429),'Ejercicio 3 - TIR'!$E$18-SQRT(('Ejercicio 3 - TIR'!$E$18-'Ejercicio 3 - TIR'!$C$18)*('Ejercicio 3 - TIR'!$E$18-'Ejercicio 3 - TIR'!$D$18)*(1-H429)))</f>
        <v>39940.0231231223</v>
      </c>
      <c r="J429" s="27">
        <f ca="1" t="shared" si="3186"/>
        <v>0.9956190907373</v>
      </c>
      <c r="K429" s="28">
        <f ca="1">IF(J429&lt;=('Ejercicio 3 - TIR'!$D$18-'Ejercicio 3 - TIR'!$C$18)/('Ejercicio 3 - TIR'!$E$18-'Ejercicio 3 - TIR'!$C$18),'Ejercicio 3 - TIR'!$C$18+SQRT(('Ejercicio 3 - TIR'!$E$18-'Ejercicio 3 - TIR'!$C$18)*('Ejercicio 3 - TIR'!$D$18-'Ejercicio 3 - TIR'!$C$18)*J429),'Ejercicio 3 - TIR'!$E$18-SQRT(('Ejercicio 3 - TIR'!$E$18-'Ejercicio 3 - TIR'!$C$18)*('Ejercicio 3 - TIR'!$E$18-'Ejercicio 3 - TIR'!$D$18)*(1-J429)))</f>
        <v>44426.7913166197</v>
      </c>
      <c r="L429" s="27">
        <f ca="1" t="shared" si="3186"/>
        <v>0.500979435698961</v>
      </c>
      <c r="M429" s="28">
        <f ca="1">IF(L429&lt;=('Ejercicio 3 - TIR'!$D$18-'Ejercicio 3 - TIR'!$C$18)/('Ejercicio 3 - TIR'!$E$18-'Ejercicio 3 - TIR'!$C$18),'Ejercicio 3 - TIR'!$C$18+SQRT(('Ejercicio 3 - TIR'!$E$18-'Ejercicio 3 - TIR'!$C$18)*('Ejercicio 3 - TIR'!$D$18-'Ejercicio 3 - TIR'!$C$18)*L429),'Ejercicio 3 - TIR'!$E$18-SQRT(('Ejercicio 3 - TIR'!$E$18-'Ejercicio 3 - TIR'!$C$18)*('Ejercicio 3 - TIR'!$E$18-'Ejercicio 3 - TIR'!$D$18)*(1-L429)))</f>
        <v>38668.7320500085</v>
      </c>
      <c r="N429" s="27">
        <f ca="1" t="shared" ref="N429:R429" si="3187">RAND()</f>
        <v>0.645683971624675</v>
      </c>
      <c r="O429" s="28">
        <f ca="1">IF(N429&lt;=('Ejercicio 3 - TIR'!$D$18-'Ejercicio 3 - TIR'!$C$18)/('Ejercicio 3 - TIR'!$E$18-'Ejercicio 3 - TIR'!$C$18),'Ejercicio 3 - TIR'!$C$18+SQRT(('Ejercicio 3 - TIR'!$E$18-'Ejercicio 3 - TIR'!$C$18)*('Ejercicio 3 - TIR'!$D$18-'Ejercicio 3 - TIR'!$C$18)*N429),'Ejercicio 3 - TIR'!$E$18-SQRT(('Ejercicio 3 - TIR'!$E$18-'Ejercicio 3 - TIR'!$C$18)*('Ejercicio 3 - TIR'!$E$18-'Ejercicio 3 - TIR'!$D$18)*(1-N429)))</f>
        <v>39841.3716393449</v>
      </c>
      <c r="P429" s="27">
        <f ca="1" t="shared" si="3187"/>
        <v>0.0490759457423422</v>
      </c>
      <c r="Q429" s="29">
        <f ca="1">IF(P429&lt;=('Ejercicio 3 - TIR'!$D$22-'Ejercicio 3 - TIR'!$C$22)/('Ejercicio 3 - TIR'!$E$22-'Ejercicio 3 - TIR'!$C$22),'Ejercicio 3 - TIR'!$C$22+SQRT(('Ejercicio 3 - TIR'!$E$22-'Ejercicio 3 - TIR'!$C$22)*('Ejercicio 3 - TIR'!$D$22-'Ejercicio 3 - TIR'!$C$22)*P429),'Ejercicio 3 - TIR'!$E$22-SQRT(('Ejercicio 3 - TIR'!$E$22-'Ejercicio 3 - TIR'!$C$22)*('Ejercicio 3 - TIR'!$E$22-'Ejercicio 3 - TIR'!$D$22)*(1-P429)))</f>
        <v>0.129398760680867</v>
      </c>
      <c r="R429" s="27">
        <f ca="1" t="shared" si="3187"/>
        <v>0.222773777568892</v>
      </c>
      <c r="S429" s="29">
        <f ca="1">IF(R429&lt;=('Ejercicio 3 - TIR'!$D$23-'Ejercicio 3 - TIR'!$C$23)/('Ejercicio 3 - TIR'!$E$23-'Ejercicio 3 - TIR'!$C$23),'Ejercicio 3 - TIR'!$C$23+SQRT(('Ejercicio 3 - TIR'!$E$23-'Ejercicio 3 - TIR'!$C$23)*('Ejercicio 3 - TIR'!$D$23-'Ejercicio 3 - TIR'!$C$23)*R429),'Ejercicio 3 - TIR'!$E$23-SQRT(('Ejercicio 3 - TIR'!$E$23-'Ejercicio 3 - TIR'!$C$23)*('Ejercicio 3 - TIR'!$E$23-'Ejercicio 3 - TIR'!$D$23)*(1-R429)))</f>
        <v>0.140024804608885</v>
      </c>
      <c r="T429" s="27">
        <f ca="1" t="shared" ref="T429:X429" si="3188">RAND()</f>
        <v>0.795333782847591</v>
      </c>
      <c r="U429" s="29">
        <f ca="1">IF(T429&lt;=('Ejercicio 3 - TIR'!$D$24-'Ejercicio 3 - TIR'!$C$24)/('Ejercicio 3 - TIR'!$E$24-'Ejercicio 3 - TIR'!$C$24),'Ejercicio 3 - TIR'!$C$24+SQRT(('Ejercicio 3 - TIR'!$E$24-'Ejercicio 3 - TIR'!$C$24)*('Ejercicio 3 - TIR'!$D$24-'Ejercicio 3 - TIR'!$C$24)*T429),'Ejercicio 3 - TIR'!$E$24-SQRT(('Ejercicio 3 - TIR'!$E$24-'Ejercicio 3 - TIR'!$C$24)*('Ejercicio 3 - TIR'!$E$24-'Ejercicio 3 - TIR'!$D$24)*(1-T429)))</f>
        <v>0.196061215402056</v>
      </c>
      <c r="V429" s="27">
        <f ca="1" t="shared" si="3188"/>
        <v>0.763938170643994</v>
      </c>
      <c r="W429" s="29">
        <f ca="1">IF(V429&lt;=('Ejercicio 3 - TIR'!$D$25-'Ejercicio 3 - TIR'!$C$25)/('Ejercicio 3 - TIR'!$E$25-'Ejercicio 3 - TIR'!$C$25),'Ejercicio 3 - TIR'!$C$25+SQRT(('Ejercicio 3 - TIR'!$E$25-'Ejercicio 3 - TIR'!$C$25)*('Ejercicio 3 - TIR'!$D$25-'Ejercicio 3 - TIR'!$C$25)*V429),'Ejercicio 3 - TIR'!$E$25-SQRT(('Ejercicio 3 - TIR'!$E$25-'Ejercicio 3 - TIR'!$C$25)*('Ejercicio 3 - TIR'!$E$25-'Ejercicio 3 - TIR'!$D$25)*(1-V429)))</f>
        <v>0.221256019712886</v>
      </c>
      <c r="X429" s="27">
        <f ca="1" t="shared" si="3188"/>
        <v>0.80732080875042</v>
      </c>
      <c r="Y429" s="29">
        <f ca="1">IF(X429&lt;=('Ejercicio 3 - TIR'!$D$26-'Ejercicio 3 - TIR'!$C$26)/('Ejercicio 3 - TIR'!$E$26-'Ejercicio 3 - TIR'!$C$26),'Ejercicio 3 - TIR'!$C$26+SQRT(('Ejercicio 3 - TIR'!$E$26-'Ejercicio 3 - TIR'!$C$26)*('Ejercicio 3 - TIR'!$D$26-'Ejercicio 3 - TIR'!$C$26)*X429),'Ejercicio 3 - TIR'!$E$26-SQRT(('Ejercicio 3 - TIR'!$E$26-'Ejercicio 3 - TIR'!$C$26)*('Ejercicio 3 - TIR'!$E$26-'Ejercicio 3 - TIR'!$D$26)*(1-X429)))</f>
        <v>0.247743719483677</v>
      </c>
      <c r="Z429" s="27">
        <f ca="1" t="shared" si="2860"/>
        <v>1.12939876068087</v>
      </c>
      <c r="AA429" s="27">
        <f ca="1" t="shared" si="2861"/>
        <v>1.28754260147072</v>
      </c>
      <c r="AB429" s="27">
        <f ca="1" t="shared" si="2862"/>
        <v>1.539979768797</v>
      </c>
      <c r="AC429" s="27">
        <f ca="1" t="shared" si="2863"/>
        <v>1.88070956287939</v>
      </c>
      <c r="AD429" s="27">
        <f ca="1" t="shared" si="2864"/>
        <v>2.34664354525565</v>
      </c>
      <c r="AE429" s="26">
        <f ca="1" t="shared" si="2865"/>
        <v>4655.27606472554</v>
      </c>
      <c r="AF429" s="26">
        <f ca="1" t="shared" si="2866"/>
        <v>5307.13018608916</v>
      </c>
      <c r="AG429" s="26">
        <f ca="1" t="shared" si="2867"/>
        <v>6347.65258067074</v>
      </c>
      <c r="AH429" s="26">
        <f ca="1" t="shared" si="2868"/>
        <v>7752.10892519017</v>
      </c>
      <c r="AI429" s="26">
        <f ca="1" t="shared" si="2869"/>
        <v>9672.64522415939</v>
      </c>
      <c r="AJ429" s="28">
        <f ca="1" t="shared" si="2870"/>
        <v>44637.7718938231</v>
      </c>
      <c r="AK429" s="28">
        <f ca="1" t="shared" si="2871"/>
        <v>51424.4812747456</v>
      </c>
      <c r="AL429" s="28">
        <f ca="1" t="shared" si="2872"/>
        <v>68416.3598201605</v>
      </c>
      <c r="AM429" s="28">
        <f ca="1" t="shared" si="2873"/>
        <v>72724.6541508717</v>
      </c>
      <c r="AN429" s="28">
        <f ca="1" t="shared" si="2874"/>
        <v>93493.4975916002</v>
      </c>
      <c r="AO429" s="28">
        <f ca="1">C429/'Ejercicio 3 - TIR'!$D$7</f>
        <v>17725.2797421261</v>
      </c>
      <c r="AP429" s="28">
        <f ca="1" t="shared" si="2875"/>
        <v>26912.492151697</v>
      </c>
      <c r="AQ429" s="28">
        <f ca="1" t="shared" si="2876"/>
        <v>33699.2015326196</v>
      </c>
      <c r="AR429" s="28">
        <f ca="1" t="shared" si="2877"/>
        <v>50691.0800780344</v>
      </c>
      <c r="AS429" s="28">
        <f ca="1" t="shared" si="2878"/>
        <v>54999.3744087456</v>
      </c>
      <c r="AT429" s="28">
        <f ca="1" t="shared" si="2879"/>
        <v>75768.2178494741</v>
      </c>
      <c r="AU429" s="28">
        <f ca="1">AP429*'Ejercicio 3 - TIR'!$D$5</f>
        <v>13456.2460758485</v>
      </c>
      <c r="AV429" s="28">
        <f ca="1">AQ429*'Ejercicio 3 - TIR'!$D$5</f>
        <v>16849.6007663098</v>
      </c>
      <c r="AW429" s="28">
        <f ca="1">AR429*'Ejercicio 3 - TIR'!$D$5</f>
        <v>25345.5400390172</v>
      </c>
      <c r="AX429" s="28">
        <f ca="1">AS429*'Ejercicio 3 - TIR'!$D$5</f>
        <v>27499.6872043728</v>
      </c>
      <c r="AY429" s="28">
        <f ca="1">AT429*'Ejercicio 3 - TIR'!$D$5</f>
        <v>37884.108924737</v>
      </c>
      <c r="AZ429" s="28">
        <f ca="1" t="shared" ref="AZ429:BD429" si="3189">AJ429-AU429-AE429</f>
        <v>26526.249753249</v>
      </c>
      <c r="BA429" s="28">
        <f ca="1" t="shared" si="3189"/>
        <v>29267.7503223467</v>
      </c>
      <c r="BB429" s="28">
        <f ca="1" t="shared" si="3189"/>
        <v>36723.1672004726</v>
      </c>
      <c r="BC429" s="28">
        <f ca="1" t="shared" si="3189"/>
        <v>37472.8580213087</v>
      </c>
      <c r="BD429" s="28">
        <f ca="1" t="shared" si="3189"/>
        <v>45936.7434427037</v>
      </c>
      <c r="BE429" s="28">
        <f ca="1" t="shared" ref="BE429:BI429" si="3190">AZ429/Z429</f>
        <v>23487.0540651713</v>
      </c>
      <c r="BF429" s="28">
        <f ca="1" t="shared" si="3190"/>
        <v>22731.4811089862</v>
      </c>
      <c r="BG429" s="28">
        <f ca="1" t="shared" si="3190"/>
        <v>23846.5257431012</v>
      </c>
      <c r="BH429" s="28">
        <f ca="1" t="shared" si="3190"/>
        <v>19924.851109885</v>
      </c>
      <c r="BI429" s="28">
        <f ca="1" t="shared" si="3190"/>
        <v>19575.509683001</v>
      </c>
      <c r="BJ429" s="28">
        <f ca="1" t="shared" si="2882"/>
        <v>84423.3242357984</v>
      </c>
      <c r="BK429" s="28">
        <f ca="1" t="shared" si="2883"/>
        <v>41594.9132947109</v>
      </c>
      <c r="BL429" s="28">
        <f ca="1" t="shared" si="2884"/>
        <v>126018.237530509</v>
      </c>
      <c r="BM429" s="28">
        <f ca="1">BK429*'Ejercicio 3 - TIR'!$D$5</f>
        <v>20797.4566473555</v>
      </c>
      <c r="BN429" s="28">
        <f ca="1" t="shared" si="2885"/>
        <v>105220.780883154</v>
      </c>
      <c r="BO429" s="28">
        <f ca="1" t="shared" si="2886"/>
        <v>44838.8427359941</v>
      </c>
      <c r="BP429" s="28">
        <f ca="1" t="shared" si="2887"/>
        <v>-124602.601575561</v>
      </c>
      <c r="BQ429" s="28">
        <f ca="1" t="shared" ref="BQ429:BT429" si="3191">BE429</f>
        <v>23487.0540651713</v>
      </c>
      <c r="BR429" s="28">
        <f ca="1" t="shared" si="3191"/>
        <v>22731.4811089862</v>
      </c>
      <c r="BS429" s="28">
        <f ca="1" t="shared" si="3191"/>
        <v>23846.5257431012</v>
      </c>
      <c r="BT429" s="28">
        <f ca="1" t="shared" si="3191"/>
        <v>19924.851109885</v>
      </c>
      <c r="BU429" s="28">
        <f ca="1" t="shared" si="2889"/>
        <v>64414.3524189951</v>
      </c>
      <c r="BV429" s="30">
        <f ca="1" t="shared" si="2890"/>
        <v>6.43304955943176</v>
      </c>
    </row>
    <row r="430" ht="15" customHeight="1" spans="1:74">
      <c r="A430" s="26">
        <v>429</v>
      </c>
      <c r="B430" s="27">
        <f ca="1" t="shared" ref="B430:F430" si="3192">RAND()</f>
        <v>0.71285569088371</v>
      </c>
      <c r="C430" s="28">
        <f ca="1">IF(B430&lt;=('Ejercicio 3 - TIR'!$D$13-'Ejercicio 3 - TIR'!$C$13)/('Ejercicio 3 - TIR'!$E$13-'Ejercicio 3 - TIR'!$C$13),'Ejercicio 3 - TIR'!$C$13+SQRT(('Ejercicio 3 - TIR'!$E$13-'Ejercicio 3 - TIR'!$C$13)*('Ejercicio 3 - TIR'!$D$13-'Ejercicio 3 - TIR'!$C$13)*B430),'Ejercicio 3 - TIR'!$E$13-SQRT(('Ejercicio 3 - TIR'!$E$13-'Ejercicio 3 - TIR'!$C$13)*('Ejercicio 3 - TIR'!$E$13-'Ejercicio 3 - TIR'!$D$13)*(1-B430)))</f>
        <v>81437.3177870344</v>
      </c>
      <c r="D430" s="27">
        <f ca="1" t="shared" si="3192"/>
        <v>0.928837929068728</v>
      </c>
      <c r="E430" s="28">
        <f ca="1">IF(D430&lt;=('Ejercicio 3 - TIR'!$D$14-'Ejercicio 3 - TIR'!$C$14)/('Ejercicio 3 - TIR'!$E$14-'Ejercicio 3 - TIR'!$C$14),'Ejercicio 3 - TIR'!$C$14+SQRT(('Ejercicio 3 - TIR'!$E$14-'Ejercicio 3 - TIR'!$C$14)*('Ejercicio 3 - TIR'!$D$14-'Ejercicio 3 - TIR'!$C$14)*D430),'Ejercicio 3 - TIR'!$E$14-SQRT(('Ejercicio 3 - TIR'!$E$14-'Ejercicio 3 - TIR'!$C$14)*('Ejercicio 3 - TIR'!$E$14-'Ejercicio 3 - TIR'!$D$14)*(1-D430)))</f>
        <v>36732.8436462742</v>
      </c>
      <c r="F430" s="27">
        <f ca="1" t="shared" si="3192"/>
        <v>0.744971854803032</v>
      </c>
      <c r="G430" s="28">
        <f ca="1">IF(F430&lt;=('Ejercicio 3 - TIR'!$D$18-'Ejercicio 3 - TIR'!$C$18)/('Ejercicio 3 - TIR'!$E$18-'Ejercicio 3 - TIR'!$C$18),'Ejercicio 3 - TIR'!$C$18+SQRT(('Ejercicio 3 - TIR'!$E$18-'Ejercicio 3 - TIR'!$C$18)*('Ejercicio 3 - TIR'!$D$18-'Ejercicio 3 - TIR'!$C$18)*F430),'Ejercicio 3 - TIR'!$E$18-SQRT(('Ejercicio 3 - TIR'!$E$18-'Ejercicio 3 - TIR'!$C$18)*('Ejercicio 3 - TIR'!$E$18-'Ejercicio 3 - TIR'!$D$18)*(1-F430)))</f>
        <v>40626.5447424522</v>
      </c>
      <c r="H430" s="27">
        <f ca="1" t="shared" ref="H430:L430" si="3193">RAND()</f>
        <v>0.108921525624067</v>
      </c>
      <c r="I430" s="28">
        <f ca="1">IF(H430&lt;=('Ejercicio 3 - TIR'!$D$18-'Ejercicio 3 - TIR'!$C$18)/('Ejercicio 3 - TIR'!$E$18-'Ejercicio 3 - TIR'!$C$18),'Ejercicio 3 - TIR'!$C$18+SQRT(('Ejercicio 3 - TIR'!$E$18-'Ejercicio 3 - TIR'!$C$18)*('Ejercicio 3 - TIR'!$D$18-'Ejercicio 3 - TIR'!$C$18)*H430),'Ejercicio 3 - TIR'!$E$18-SQRT(('Ejercicio 3 - TIR'!$E$18-'Ejercicio 3 - TIR'!$C$18)*('Ejercicio 3 - TIR'!$E$18-'Ejercicio 3 - TIR'!$D$18)*(1-H430)))</f>
        <v>34042.0575012746</v>
      </c>
      <c r="J430" s="27">
        <f ca="1" t="shared" si="3193"/>
        <v>0.947248639974524</v>
      </c>
      <c r="K430" s="28">
        <f ca="1">IF(J430&lt;=('Ejercicio 3 - TIR'!$D$18-'Ejercicio 3 - TIR'!$C$18)/('Ejercicio 3 - TIR'!$E$18-'Ejercicio 3 - TIR'!$C$18),'Ejercicio 3 - TIR'!$C$18+SQRT(('Ejercicio 3 - TIR'!$E$18-'Ejercicio 3 - TIR'!$C$18)*('Ejercicio 3 - TIR'!$D$18-'Ejercicio 3 - TIR'!$C$18)*J430),'Ejercicio 3 - TIR'!$E$18-SQRT(('Ejercicio 3 - TIR'!$E$18-'Ejercicio 3 - TIR'!$C$18)*('Ejercicio 3 - TIR'!$E$18-'Ejercicio 3 - TIR'!$D$18)*(1-J430)))</f>
        <v>43010.9419309858</v>
      </c>
      <c r="L430" s="27">
        <f ca="1" t="shared" si="3193"/>
        <v>0.933487969181744</v>
      </c>
      <c r="M430" s="28">
        <f ca="1">IF(L430&lt;=('Ejercicio 3 - TIR'!$D$18-'Ejercicio 3 - TIR'!$C$18)/('Ejercicio 3 - TIR'!$E$18-'Ejercicio 3 - TIR'!$C$18),'Ejercicio 3 - TIR'!$C$18+SQRT(('Ejercicio 3 - TIR'!$E$18-'Ejercicio 3 - TIR'!$C$18)*('Ejercicio 3 - TIR'!$D$18-'Ejercicio 3 - TIR'!$C$18)*L430),'Ejercicio 3 - TIR'!$E$18-SQRT(('Ejercicio 3 - TIR'!$E$18-'Ejercicio 3 - TIR'!$C$18)*('Ejercicio 3 - TIR'!$E$18-'Ejercicio 3 - TIR'!$D$18)*(1-L430)))</f>
        <v>42766.5268500899</v>
      </c>
      <c r="N430" s="27">
        <f ca="1" t="shared" ref="N430:R430" si="3194">RAND()</f>
        <v>0.456279276441279</v>
      </c>
      <c r="O430" s="28">
        <f ca="1">IF(N430&lt;=('Ejercicio 3 - TIR'!$D$18-'Ejercicio 3 - TIR'!$C$18)/('Ejercicio 3 - TIR'!$E$18-'Ejercicio 3 - TIR'!$C$18),'Ejercicio 3 - TIR'!$C$18+SQRT(('Ejercicio 3 - TIR'!$E$18-'Ejercicio 3 - TIR'!$C$18)*('Ejercicio 3 - TIR'!$D$18-'Ejercicio 3 - TIR'!$C$18)*N430),'Ejercicio 3 - TIR'!$E$18-SQRT(('Ejercicio 3 - TIR'!$E$18-'Ejercicio 3 - TIR'!$C$18)*('Ejercicio 3 - TIR'!$E$18-'Ejercicio 3 - TIR'!$D$18)*(1-N430)))</f>
        <v>38272.9614689174</v>
      </c>
      <c r="P430" s="27">
        <f ca="1" t="shared" si="3194"/>
        <v>0.037664105679716</v>
      </c>
      <c r="Q430" s="29">
        <f ca="1">IF(P430&lt;=('Ejercicio 3 - TIR'!$D$22-'Ejercicio 3 - TIR'!$C$22)/('Ejercicio 3 - TIR'!$E$22-'Ejercicio 3 - TIR'!$C$22),'Ejercicio 3 - TIR'!$C$22+SQRT(('Ejercicio 3 - TIR'!$E$22-'Ejercicio 3 - TIR'!$C$22)*('Ejercicio 3 - TIR'!$D$22-'Ejercicio 3 - TIR'!$C$22)*P430),'Ejercicio 3 - TIR'!$E$22-SQRT(('Ejercicio 3 - TIR'!$E$22-'Ejercicio 3 - TIR'!$C$22)*('Ejercicio 3 - TIR'!$E$22-'Ejercicio 3 - TIR'!$D$22)*(1-P430)))</f>
        <v>0.128233795614629</v>
      </c>
      <c r="R430" s="27">
        <f ca="1" t="shared" si="3194"/>
        <v>0.867679279078907</v>
      </c>
      <c r="S430" s="29">
        <f ca="1">IF(R430&lt;=('Ejercicio 3 - TIR'!$D$23-'Ejercicio 3 - TIR'!$C$23)/('Ejercicio 3 - TIR'!$E$23-'Ejercicio 3 - TIR'!$C$23),'Ejercicio 3 - TIR'!$C$23+SQRT(('Ejercicio 3 - TIR'!$E$23-'Ejercicio 3 - TIR'!$C$23)*('Ejercicio 3 - TIR'!$D$23-'Ejercicio 3 - TIR'!$C$23)*R430),'Ejercicio 3 - TIR'!$E$23-SQRT(('Ejercicio 3 - TIR'!$E$23-'Ejercicio 3 - TIR'!$C$23)*('Ejercicio 3 - TIR'!$E$23-'Ejercicio 3 - TIR'!$D$23)*(1-R430)))</f>
        <v>0.164567006199121</v>
      </c>
      <c r="T430" s="27">
        <f ca="1" t="shared" ref="T430:X430" si="3195">RAND()</f>
        <v>0.329392713469559</v>
      </c>
      <c r="U430" s="29">
        <f ca="1">IF(T430&lt;=('Ejercicio 3 - TIR'!$D$24-'Ejercicio 3 - TIR'!$C$24)/('Ejercicio 3 - TIR'!$E$24-'Ejercicio 3 - TIR'!$C$24),'Ejercicio 3 - TIR'!$C$24+SQRT(('Ejercicio 3 - TIR'!$E$24-'Ejercicio 3 - TIR'!$C$24)*('Ejercicio 3 - TIR'!$D$24-'Ejercicio 3 - TIR'!$C$24)*T430),'Ejercicio 3 - TIR'!$E$24-SQRT(('Ejercicio 3 - TIR'!$E$24-'Ejercicio 3 - TIR'!$C$24)*('Ejercicio 3 - TIR'!$E$24-'Ejercicio 3 - TIR'!$D$24)*(1-T430)))</f>
        <v>0.176300659654961</v>
      </c>
      <c r="V430" s="27">
        <f ca="1" t="shared" si="3195"/>
        <v>0.469572472106043</v>
      </c>
      <c r="W430" s="29">
        <f ca="1">IF(V430&lt;=('Ejercicio 3 - TIR'!$D$25-'Ejercicio 3 - TIR'!$C$25)/('Ejercicio 3 - TIR'!$E$25-'Ejercicio 3 - TIR'!$C$25),'Ejercicio 3 - TIR'!$C$25+SQRT(('Ejercicio 3 - TIR'!$E$25-'Ejercicio 3 - TIR'!$C$25)*('Ejercicio 3 - TIR'!$D$25-'Ejercicio 3 - TIR'!$C$25)*V430),'Ejercicio 3 - TIR'!$E$25-SQRT(('Ejercicio 3 - TIR'!$E$25-'Ejercicio 3 - TIR'!$C$25)*('Ejercicio 3 - TIR'!$E$25-'Ejercicio 3 - TIR'!$D$25)*(1-V430)))</f>
        <v>0.20691292133796</v>
      </c>
      <c r="X430" s="27">
        <f ca="1" t="shared" si="3195"/>
        <v>0.0604308115421865</v>
      </c>
      <c r="Y430" s="29">
        <f ca="1">IF(X430&lt;=('Ejercicio 3 - TIR'!$D$26-'Ejercicio 3 - TIR'!$C$26)/('Ejercicio 3 - TIR'!$E$26-'Ejercicio 3 - TIR'!$C$26),'Ejercicio 3 - TIR'!$C$26+SQRT(('Ejercicio 3 - TIR'!$E$26-'Ejercicio 3 - TIR'!$C$26)*('Ejercicio 3 - TIR'!$D$26-'Ejercicio 3 - TIR'!$C$26)*X430),'Ejercicio 3 - TIR'!$E$26-SQRT(('Ejercicio 3 - TIR'!$E$26-'Ejercicio 3 - TIR'!$C$26)*('Ejercicio 3 - TIR'!$E$26-'Ejercicio 3 - TIR'!$D$26)*(1-X430)))</f>
        <v>0.202773534795189</v>
      </c>
      <c r="Z430" s="27">
        <f ca="1" t="shared" si="2860"/>
        <v>1.12823379561463</v>
      </c>
      <c r="AA430" s="27">
        <f ca="1" t="shared" si="2861"/>
        <v>1.3139038536516</v>
      </c>
      <c r="AB430" s="27">
        <f ca="1" t="shared" si="2862"/>
        <v>1.54554596977357</v>
      </c>
      <c r="AC430" s="27">
        <f ca="1" t="shared" si="2863"/>
        <v>1.86533940144153</v>
      </c>
      <c r="AD430" s="27">
        <f ca="1" t="shared" si="2864"/>
        <v>2.24358086546457</v>
      </c>
      <c r="AE430" s="26">
        <f ca="1" t="shared" si="2865"/>
        <v>4710.39196448046</v>
      </c>
      <c r="AF430" s="26">
        <f ca="1" t="shared" si="2866"/>
        <v>5485.56706809941</v>
      </c>
      <c r="AG430" s="26">
        <f ca="1" t="shared" si="2867"/>
        <v>6452.67616078686</v>
      </c>
      <c r="AH430" s="26">
        <f ca="1" t="shared" si="2868"/>
        <v>7787.81823566308</v>
      </c>
      <c r="AI430" s="26">
        <f ca="1" t="shared" si="2869"/>
        <v>9366.98166765092</v>
      </c>
      <c r="AJ430" s="28">
        <f ca="1" t="shared" si="2870"/>
        <v>45836.2407774844</v>
      </c>
      <c r="AK430" s="28">
        <f ca="1" t="shared" si="2871"/>
        <v>44727.990537154</v>
      </c>
      <c r="AL430" s="28">
        <f ca="1" t="shared" si="2872"/>
        <v>66475.3879576001</v>
      </c>
      <c r="AM430" s="28">
        <f ca="1" t="shared" si="2873"/>
        <v>79774.0875962799</v>
      </c>
      <c r="AN430" s="28">
        <f ca="1" t="shared" si="2874"/>
        <v>85868.4840163259</v>
      </c>
      <c r="AO430" s="28">
        <f ca="1">C430/'Ejercicio 3 - TIR'!$D$7</f>
        <v>16287.4635574069</v>
      </c>
      <c r="AP430" s="28">
        <f ca="1" t="shared" si="2875"/>
        <v>29548.7772200775</v>
      </c>
      <c r="AQ430" s="28">
        <f ca="1" t="shared" si="2876"/>
        <v>28440.5269797471</v>
      </c>
      <c r="AR430" s="28">
        <f ca="1" t="shared" si="2877"/>
        <v>50187.9244001933</v>
      </c>
      <c r="AS430" s="28">
        <f ca="1" t="shared" si="2878"/>
        <v>63486.6240388731</v>
      </c>
      <c r="AT430" s="28">
        <f ca="1" t="shared" si="2879"/>
        <v>69581.020458919</v>
      </c>
      <c r="AU430" s="28">
        <f ca="1">AP430*'Ejercicio 3 - TIR'!$D$5</f>
        <v>14774.3886100387</v>
      </c>
      <c r="AV430" s="28">
        <f ca="1">AQ430*'Ejercicio 3 - TIR'!$D$5</f>
        <v>14220.2634898736</v>
      </c>
      <c r="AW430" s="28">
        <f ca="1">AR430*'Ejercicio 3 - TIR'!$D$5</f>
        <v>25093.9622000966</v>
      </c>
      <c r="AX430" s="28">
        <f ca="1">AS430*'Ejercicio 3 - TIR'!$D$5</f>
        <v>31743.3120194365</v>
      </c>
      <c r="AY430" s="28">
        <f ca="1">AT430*'Ejercicio 3 - TIR'!$D$5</f>
        <v>34790.5102294595</v>
      </c>
      <c r="AZ430" s="28">
        <f ca="1" t="shared" ref="AZ430:BD430" si="3196">AJ430-AU430-AE430</f>
        <v>26351.4602029652</v>
      </c>
      <c r="BA430" s="28">
        <f ca="1" t="shared" si="3196"/>
        <v>25022.159979181</v>
      </c>
      <c r="BB430" s="28">
        <f ca="1" t="shared" si="3196"/>
        <v>34928.7495967167</v>
      </c>
      <c r="BC430" s="28">
        <f ca="1" t="shared" si="3196"/>
        <v>40242.9573411803</v>
      </c>
      <c r="BD430" s="28">
        <f ca="1" t="shared" si="3196"/>
        <v>41710.9921192155</v>
      </c>
      <c r="BE430" s="28">
        <f ca="1" t="shared" ref="BE430:BI430" si="3197">AZ430/Z430</f>
        <v>23356.3826091645</v>
      </c>
      <c r="BF430" s="28">
        <f ca="1" t="shared" si="3197"/>
        <v>19044.1331834437</v>
      </c>
      <c r="BG430" s="28">
        <f ca="1" t="shared" si="3197"/>
        <v>22599.6186977433</v>
      </c>
      <c r="BH430" s="28">
        <f ca="1" t="shared" si="3197"/>
        <v>21574.0670625842</v>
      </c>
      <c r="BI430" s="28">
        <f ca="1" t="shared" si="3197"/>
        <v>18591.2586264541</v>
      </c>
      <c r="BJ430" s="28">
        <f ca="1" t="shared" si="2882"/>
        <v>82413.1051388827</v>
      </c>
      <c r="BK430" s="28">
        <f ca="1" t="shared" si="2883"/>
        <v>36542.2415843496</v>
      </c>
      <c r="BL430" s="28">
        <f ca="1" t="shared" si="2884"/>
        <v>118955.346723232</v>
      </c>
      <c r="BM430" s="28">
        <f ca="1">BK430*'Ejercicio 3 - TIR'!$D$5</f>
        <v>18271.1207921748</v>
      </c>
      <c r="BN430" s="28">
        <f ca="1" t="shared" si="2885"/>
        <v>100684.225931058</v>
      </c>
      <c r="BO430" s="28">
        <f ca="1" t="shared" si="2886"/>
        <v>44876.5754249777</v>
      </c>
      <c r="BP430" s="28">
        <f ca="1" t="shared" si="2887"/>
        <v>-118170.161433309</v>
      </c>
      <c r="BQ430" s="28">
        <f ca="1" t="shared" ref="BQ430:BT430" si="3198">BE430</f>
        <v>23356.3826091645</v>
      </c>
      <c r="BR430" s="28">
        <f ca="1" t="shared" si="3198"/>
        <v>19044.1331834437</v>
      </c>
      <c r="BS430" s="28">
        <f ca="1" t="shared" si="3198"/>
        <v>22599.6186977433</v>
      </c>
      <c r="BT430" s="28">
        <f ca="1" t="shared" si="3198"/>
        <v>21574.0670625842</v>
      </c>
      <c r="BU430" s="28">
        <f ca="1" t="shared" si="2889"/>
        <v>63467.8340514317</v>
      </c>
      <c r="BV430" s="30">
        <f ca="1" t="shared" si="2890"/>
        <v>7.12011394268024</v>
      </c>
    </row>
    <row r="431" ht="15" customHeight="1" spans="1:74">
      <c r="A431" s="26">
        <v>430</v>
      </c>
      <c r="B431" s="27">
        <f ca="1" t="shared" ref="B431:F431" si="3199">RAND()</f>
        <v>0.141870915760771</v>
      </c>
      <c r="C431" s="28">
        <f ca="1">IF(B431&lt;=('Ejercicio 3 - TIR'!$D$13-'Ejercicio 3 - TIR'!$C$13)/('Ejercicio 3 - TIR'!$E$13-'Ejercicio 3 - TIR'!$C$13),'Ejercicio 3 - TIR'!$C$13+SQRT(('Ejercicio 3 - TIR'!$E$13-'Ejercicio 3 - TIR'!$C$13)*('Ejercicio 3 - TIR'!$D$13-'Ejercicio 3 - TIR'!$C$13)*B431),'Ejercicio 3 - TIR'!$E$13-SQRT(('Ejercicio 3 - TIR'!$E$13-'Ejercicio 3 - TIR'!$C$13)*('Ejercicio 3 - TIR'!$E$13-'Ejercicio 3 - TIR'!$D$13)*(1-B431)))</f>
        <v>67533.1511536878</v>
      </c>
      <c r="D431" s="27">
        <f ca="1" t="shared" si="3199"/>
        <v>0.0454230748226931</v>
      </c>
      <c r="E431" s="28">
        <f ca="1">IF(D431&lt;=('Ejercicio 3 - TIR'!$D$14-'Ejercicio 3 - TIR'!$C$14)/('Ejercicio 3 - TIR'!$E$14-'Ejercicio 3 - TIR'!$C$14),'Ejercicio 3 - TIR'!$C$14+SQRT(('Ejercicio 3 - TIR'!$E$14-'Ejercicio 3 - TIR'!$C$14)*('Ejercicio 3 - TIR'!$D$14-'Ejercicio 3 - TIR'!$C$14)*D431),'Ejercicio 3 - TIR'!$E$14-SQRT(('Ejercicio 3 - TIR'!$E$14-'Ejercicio 3 - TIR'!$C$14)*('Ejercicio 3 - TIR'!$E$14-'Ejercicio 3 - TIR'!$D$14)*(1-D431)))</f>
        <v>26845.733082464</v>
      </c>
      <c r="F431" s="27">
        <f ca="1" t="shared" si="3199"/>
        <v>0.419926941818071</v>
      </c>
      <c r="G431" s="28">
        <f ca="1">IF(F431&lt;=('Ejercicio 3 - TIR'!$D$18-'Ejercicio 3 - TIR'!$C$18)/('Ejercicio 3 - TIR'!$E$18-'Ejercicio 3 - TIR'!$C$18),'Ejercicio 3 - TIR'!$C$18+SQRT(('Ejercicio 3 - TIR'!$E$18-'Ejercicio 3 - TIR'!$C$18)*('Ejercicio 3 - TIR'!$D$18-'Ejercicio 3 - TIR'!$C$18)*F431),'Ejercicio 3 - TIR'!$E$18-SQRT(('Ejercicio 3 - TIR'!$E$18-'Ejercicio 3 - TIR'!$C$18)*('Ejercicio 3 - TIR'!$E$18-'Ejercicio 3 - TIR'!$D$18)*(1-F431)))</f>
        <v>37936.5635682398</v>
      </c>
      <c r="H431" s="27">
        <f ca="1" t="shared" ref="H431:L431" si="3200">RAND()</f>
        <v>0.931572354731707</v>
      </c>
      <c r="I431" s="28">
        <f ca="1">IF(H431&lt;=('Ejercicio 3 - TIR'!$D$18-'Ejercicio 3 - TIR'!$C$18)/('Ejercicio 3 - TIR'!$E$18-'Ejercicio 3 - TIR'!$C$18),'Ejercicio 3 - TIR'!$C$18+SQRT(('Ejercicio 3 - TIR'!$E$18-'Ejercicio 3 - TIR'!$C$18)*('Ejercicio 3 - TIR'!$D$18-'Ejercicio 3 - TIR'!$C$18)*H431),'Ejercicio 3 - TIR'!$E$18-SQRT(('Ejercicio 3 - TIR'!$E$18-'Ejercicio 3 - TIR'!$C$18)*('Ejercicio 3 - TIR'!$E$18-'Ejercicio 3 - TIR'!$D$18)*(1-H431)))</f>
        <v>42734.5920025033</v>
      </c>
      <c r="J431" s="27">
        <f ca="1" t="shared" si="3200"/>
        <v>0.275935820258848</v>
      </c>
      <c r="K431" s="28">
        <f ca="1">IF(J431&lt;=('Ejercicio 3 - TIR'!$D$18-'Ejercicio 3 - TIR'!$C$18)/('Ejercicio 3 - TIR'!$E$18-'Ejercicio 3 - TIR'!$C$18),'Ejercicio 3 - TIR'!$C$18+SQRT(('Ejercicio 3 - TIR'!$E$18-'Ejercicio 3 - TIR'!$C$18)*('Ejercicio 3 - TIR'!$D$18-'Ejercicio 3 - TIR'!$C$18)*J431),'Ejercicio 3 - TIR'!$E$18-SQRT(('Ejercicio 3 - TIR'!$E$18-'Ejercicio 3 - TIR'!$C$18)*('Ejercicio 3 - TIR'!$E$18-'Ejercicio 3 - TIR'!$D$18)*(1-J431)))</f>
        <v>36433.5350343981</v>
      </c>
      <c r="L431" s="27">
        <f ca="1" t="shared" si="3200"/>
        <v>0.29074730307</v>
      </c>
      <c r="M431" s="28">
        <f ca="1">IF(L431&lt;=('Ejercicio 3 - TIR'!$D$18-'Ejercicio 3 - TIR'!$C$18)/('Ejercicio 3 - TIR'!$E$18-'Ejercicio 3 - TIR'!$C$18),'Ejercicio 3 - TIR'!$C$18+SQRT(('Ejercicio 3 - TIR'!$E$18-'Ejercicio 3 - TIR'!$C$18)*('Ejercicio 3 - TIR'!$D$18-'Ejercicio 3 - TIR'!$C$18)*L431),'Ejercicio 3 - TIR'!$E$18-SQRT(('Ejercicio 3 - TIR'!$E$18-'Ejercicio 3 - TIR'!$C$18)*('Ejercicio 3 - TIR'!$E$18-'Ejercicio 3 - TIR'!$D$18)*(1-L431)))</f>
        <v>36603.9454465115</v>
      </c>
      <c r="N431" s="27">
        <f ca="1" t="shared" ref="N431:R431" si="3201">RAND()</f>
        <v>0.862045617598389</v>
      </c>
      <c r="O431" s="28">
        <f ca="1">IF(N431&lt;=('Ejercicio 3 - TIR'!$D$18-'Ejercicio 3 - TIR'!$C$18)/('Ejercicio 3 - TIR'!$E$18-'Ejercicio 3 - TIR'!$C$18),'Ejercicio 3 - TIR'!$C$18+SQRT(('Ejercicio 3 - TIR'!$E$18-'Ejercicio 3 - TIR'!$C$18)*('Ejercicio 3 - TIR'!$D$18-'Ejercicio 3 - TIR'!$C$18)*N431),'Ejercicio 3 - TIR'!$E$18-SQRT(('Ejercicio 3 - TIR'!$E$18-'Ejercicio 3 - TIR'!$C$18)*('Ejercicio 3 - TIR'!$E$18-'Ejercicio 3 - TIR'!$D$18)*(1-N431)))</f>
        <v>41783.3901883939</v>
      </c>
      <c r="P431" s="27">
        <f ca="1" t="shared" si="3201"/>
        <v>0.83232299348075</v>
      </c>
      <c r="Q431" s="29">
        <f ca="1">IF(P431&lt;=('Ejercicio 3 - TIR'!$D$22-'Ejercicio 3 - TIR'!$C$22)/('Ejercicio 3 - TIR'!$E$22-'Ejercicio 3 - TIR'!$C$22),'Ejercicio 3 - TIR'!$C$22+SQRT(('Ejercicio 3 - TIR'!$E$22-'Ejercicio 3 - TIR'!$C$22)*('Ejercicio 3 - TIR'!$D$22-'Ejercicio 3 - TIR'!$C$22)*P431),'Ejercicio 3 - TIR'!$E$22-SQRT(('Ejercicio 3 - TIR'!$E$22-'Ejercicio 3 - TIR'!$C$22)*('Ejercicio 3 - TIR'!$E$22-'Ejercicio 3 - TIR'!$D$22)*(1-P431)))</f>
        <v>0.162627072447781</v>
      </c>
      <c r="R431" s="27">
        <f ca="1" t="shared" si="3201"/>
        <v>0.786818135777273</v>
      </c>
      <c r="S431" s="29">
        <f ca="1">IF(R431&lt;=('Ejercicio 3 - TIR'!$D$23-'Ejercicio 3 - TIR'!$C$23)/('Ejercicio 3 - TIR'!$E$23-'Ejercicio 3 - TIR'!$C$23),'Ejercicio 3 - TIR'!$C$23+SQRT(('Ejercicio 3 - TIR'!$E$23-'Ejercicio 3 - TIR'!$C$23)*('Ejercicio 3 - TIR'!$D$23-'Ejercicio 3 - TIR'!$C$23)*R431),'Ejercicio 3 - TIR'!$E$23-SQRT(('Ejercicio 3 - TIR'!$E$23-'Ejercicio 3 - TIR'!$C$23)*('Ejercicio 3 - TIR'!$E$23-'Ejercicio 3 - TIR'!$D$23)*(1-R431)))</f>
        <v>0.160411039956115</v>
      </c>
      <c r="T431" s="27">
        <f ca="1" t="shared" ref="T431:X431" si="3202">RAND()</f>
        <v>0.873592898117921</v>
      </c>
      <c r="U431" s="29">
        <f ca="1">IF(T431&lt;=('Ejercicio 3 - TIR'!$D$24-'Ejercicio 3 - TIR'!$C$24)/('Ejercicio 3 - TIR'!$E$24-'Ejercicio 3 - TIR'!$C$24),'Ejercicio 3 - TIR'!$C$24+SQRT(('Ejercicio 3 - TIR'!$E$24-'Ejercicio 3 - TIR'!$C$24)*('Ejercicio 3 - TIR'!$D$24-'Ejercicio 3 - TIR'!$C$24)*T431),'Ejercicio 3 - TIR'!$E$24-SQRT(('Ejercicio 3 - TIR'!$E$24-'Ejercicio 3 - TIR'!$C$24)*('Ejercicio 3 - TIR'!$E$24-'Ejercicio 3 - TIR'!$D$24)*(1-T431)))</f>
        <v>0.201186709876531</v>
      </c>
      <c r="V431" s="27">
        <f ca="1" t="shared" si="3202"/>
        <v>0.655336790619572</v>
      </c>
      <c r="W431" s="29">
        <f ca="1">IF(V431&lt;=('Ejercicio 3 - TIR'!$D$25-'Ejercicio 3 - TIR'!$C$25)/('Ejercicio 3 - TIR'!$E$25-'Ejercicio 3 - TIR'!$C$25),'Ejercicio 3 - TIR'!$C$25+SQRT(('Ejercicio 3 - TIR'!$E$25-'Ejercicio 3 - TIR'!$C$25)*('Ejercicio 3 - TIR'!$D$25-'Ejercicio 3 - TIR'!$C$25)*V431),'Ejercicio 3 - TIR'!$E$25-SQRT(('Ejercicio 3 - TIR'!$E$25-'Ejercicio 3 - TIR'!$C$25)*('Ejercicio 3 - TIR'!$E$25-'Ejercicio 3 - TIR'!$D$25)*(1-V431)))</f>
        <v>0.215267864551233</v>
      </c>
      <c r="X431" s="27">
        <f ca="1" t="shared" si="3202"/>
        <v>0.399211145802054</v>
      </c>
      <c r="Y431" s="29">
        <f ca="1">IF(X431&lt;=('Ejercicio 3 - TIR'!$D$26-'Ejercicio 3 - TIR'!$C$26)/('Ejercicio 3 - TIR'!$E$26-'Ejercicio 3 - TIR'!$C$26),'Ejercicio 3 - TIR'!$C$26+SQRT(('Ejercicio 3 - TIR'!$E$26-'Ejercicio 3 - TIR'!$C$26)*('Ejercicio 3 - TIR'!$D$26-'Ejercicio 3 - TIR'!$C$26)*X431),'Ejercicio 3 - TIR'!$E$26-SQRT(('Ejercicio 3 - TIR'!$E$26-'Ejercicio 3 - TIR'!$C$26)*('Ejercicio 3 - TIR'!$E$26-'Ejercicio 3 - TIR'!$D$26)*(1-X431)))</f>
        <v>0.223041595767886</v>
      </c>
      <c r="Z431" s="27">
        <f ca="1" t="shared" si="2860"/>
        <v>1.16262707244778</v>
      </c>
      <c r="AA431" s="27">
        <f ca="1" t="shared" si="2861"/>
        <v>1.34912529022026</v>
      </c>
      <c r="AB431" s="27">
        <f ca="1" t="shared" si="2862"/>
        <v>1.6205513685709</v>
      </c>
      <c r="AC431" s="27">
        <f ca="1" t="shared" si="2863"/>
        <v>1.96940400107873</v>
      </c>
      <c r="AD431" s="27">
        <f ca="1" t="shared" si="2864"/>
        <v>2.40866301219099</v>
      </c>
      <c r="AE431" s="26">
        <f ca="1" t="shared" si="2865"/>
        <v>4365.84297891566</v>
      </c>
      <c r="AF431" s="26">
        <f ca="1" t="shared" si="2866"/>
        <v>5066.17239144863</v>
      </c>
      <c r="AG431" s="26">
        <f ca="1" t="shared" si="2867"/>
        <v>6085.41894655149</v>
      </c>
      <c r="AH431" s="26">
        <f ca="1" t="shared" si="2868"/>
        <v>7395.41408807524</v>
      </c>
      <c r="AI431" s="26">
        <f ca="1" t="shared" si="2869"/>
        <v>9044.89904764385</v>
      </c>
      <c r="AJ431" s="28">
        <f ca="1" t="shared" si="2870"/>
        <v>44106.0758400717</v>
      </c>
      <c r="AK431" s="28">
        <f ca="1" t="shared" si="2871"/>
        <v>57654.3188378218</v>
      </c>
      <c r="AL431" s="28">
        <f ca="1" t="shared" si="2872"/>
        <v>59042.4150618695</v>
      </c>
      <c r="AM431" s="28">
        <f ca="1" t="shared" si="2873"/>
        <v>72087.9566176274</v>
      </c>
      <c r="AN431" s="28">
        <f ca="1" t="shared" si="2874"/>
        <v>100642.106470728</v>
      </c>
      <c r="AO431" s="28">
        <f ca="1">C431/'Ejercicio 3 - TIR'!$D$7</f>
        <v>13506.6302307376</v>
      </c>
      <c r="AP431" s="28">
        <f ca="1" t="shared" si="2875"/>
        <v>30599.4456093342</v>
      </c>
      <c r="AQ431" s="28">
        <f ca="1" t="shared" si="2876"/>
        <v>44147.6886070843</v>
      </c>
      <c r="AR431" s="28">
        <f ca="1" t="shared" si="2877"/>
        <v>45535.784831132</v>
      </c>
      <c r="AS431" s="28">
        <f ca="1" t="shared" si="2878"/>
        <v>58581.3263868899</v>
      </c>
      <c r="AT431" s="28">
        <f ca="1" t="shared" si="2879"/>
        <v>87135.4762399908</v>
      </c>
      <c r="AU431" s="28">
        <f ca="1">AP431*'Ejercicio 3 - TIR'!$D$5</f>
        <v>15299.7228046671</v>
      </c>
      <c r="AV431" s="28">
        <f ca="1">AQ431*'Ejercicio 3 - TIR'!$D$5</f>
        <v>22073.8443035421</v>
      </c>
      <c r="AW431" s="28">
        <f ca="1">AR431*'Ejercicio 3 - TIR'!$D$5</f>
        <v>22767.892415566</v>
      </c>
      <c r="AX431" s="28">
        <f ca="1">AS431*'Ejercicio 3 - TIR'!$D$5</f>
        <v>29290.6631934449</v>
      </c>
      <c r="AY431" s="28">
        <f ca="1">AT431*'Ejercicio 3 - TIR'!$D$5</f>
        <v>43567.7381199954</v>
      </c>
      <c r="AZ431" s="28">
        <f ca="1" t="shared" ref="AZ431:BD431" si="3203">AJ431-AU431-AE431</f>
        <v>24440.510056489</v>
      </c>
      <c r="BA431" s="28">
        <f ca="1" t="shared" si="3203"/>
        <v>30514.3021428311</v>
      </c>
      <c r="BB431" s="28">
        <f ca="1" t="shared" si="3203"/>
        <v>30189.1036997521</v>
      </c>
      <c r="BC431" s="28">
        <f ca="1" t="shared" si="3203"/>
        <v>35401.8793361073</v>
      </c>
      <c r="BD431" s="28">
        <f ca="1" t="shared" si="3203"/>
        <v>48029.4693030891</v>
      </c>
      <c r="BE431" s="28">
        <f ca="1" t="shared" ref="BE431:BI431" si="3204">AZ431/Z431</f>
        <v>21021.7967873673</v>
      </c>
      <c r="BF431" s="28">
        <f ca="1" t="shared" si="3204"/>
        <v>22617.8416222923</v>
      </c>
      <c r="BG431" s="28">
        <f ca="1" t="shared" si="3204"/>
        <v>18628.9088301932</v>
      </c>
      <c r="BH431" s="28">
        <f ca="1" t="shared" si="3204"/>
        <v>17975.9355199421</v>
      </c>
      <c r="BI431" s="28">
        <f ca="1" t="shared" si="3204"/>
        <v>19940.3025911043</v>
      </c>
      <c r="BJ431" s="28">
        <f ca="1" t="shared" si="2882"/>
        <v>64662.3243108831</v>
      </c>
      <c r="BK431" s="28">
        <f ca="1" t="shared" si="2883"/>
        <v>32532.9206561183</v>
      </c>
      <c r="BL431" s="28">
        <f ca="1" t="shared" si="2884"/>
        <v>97195.2449670014</v>
      </c>
      <c r="BM431" s="28">
        <f ca="1">BK431*'Ejercicio 3 - TIR'!$D$5</f>
        <v>16266.4603280591</v>
      </c>
      <c r="BN431" s="28">
        <f ca="1" t="shared" si="2885"/>
        <v>80928.7846389422</v>
      </c>
      <c r="BO431" s="28">
        <f ca="1" t="shared" si="2886"/>
        <v>33599.0481978328</v>
      </c>
      <c r="BP431" s="28">
        <f ca="1" t="shared" si="2887"/>
        <v>-94378.8842361518</v>
      </c>
      <c r="BQ431" s="28">
        <f ca="1" t="shared" ref="BQ431:BT431" si="3205">BE431</f>
        <v>21021.7967873673</v>
      </c>
      <c r="BR431" s="28">
        <f ca="1" t="shared" si="3205"/>
        <v>22617.8416222923</v>
      </c>
      <c r="BS431" s="28">
        <f ca="1" t="shared" si="3205"/>
        <v>18628.9088301932</v>
      </c>
      <c r="BT431" s="28">
        <f ca="1" t="shared" si="3205"/>
        <v>17975.9355199421</v>
      </c>
      <c r="BU431" s="28">
        <f ca="1" t="shared" si="2889"/>
        <v>53539.350788937</v>
      </c>
      <c r="BV431" s="30">
        <f ca="1" t="shared" si="2890"/>
        <v>11.0559539378103</v>
      </c>
    </row>
    <row r="432" ht="15" customHeight="1" spans="1:74">
      <c r="A432" s="26">
        <v>431</v>
      </c>
      <c r="B432" s="27">
        <f ca="1" t="shared" ref="B432:F432" si="3206">RAND()</f>
        <v>0.319477440500633</v>
      </c>
      <c r="C432" s="28">
        <f ca="1">IF(B432&lt;=('Ejercicio 3 - TIR'!$D$13-'Ejercicio 3 - TIR'!$C$13)/('Ejercicio 3 - TIR'!$E$13-'Ejercicio 3 - TIR'!$C$13),'Ejercicio 3 - TIR'!$C$13+SQRT(('Ejercicio 3 - TIR'!$E$13-'Ejercicio 3 - TIR'!$C$13)*('Ejercicio 3 - TIR'!$D$13-'Ejercicio 3 - TIR'!$C$13)*B432),'Ejercicio 3 - TIR'!$E$13-SQRT(('Ejercicio 3 - TIR'!$E$13-'Ejercicio 3 - TIR'!$C$13)*('Ejercicio 3 - TIR'!$E$13-'Ejercicio 3 - TIR'!$D$13)*(1-B432)))</f>
        <v>71423.3124487942</v>
      </c>
      <c r="D432" s="27">
        <f ca="1" t="shared" si="3206"/>
        <v>0.812148933332843</v>
      </c>
      <c r="E432" s="28">
        <f ca="1">IF(D432&lt;=('Ejercicio 3 - TIR'!$D$14-'Ejercicio 3 - TIR'!$C$14)/('Ejercicio 3 - TIR'!$E$14-'Ejercicio 3 - TIR'!$C$14),'Ejercicio 3 - TIR'!$C$14+SQRT(('Ejercicio 3 - TIR'!$E$14-'Ejercicio 3 - TIR'!$C$14)*('Ejercicio 3 - TIR'!$D$14-'Ejercicio 3 - TIR'!$C$14)*D432),'Ejercicio 3 - TIR'!$E$14-SQRT(('Ejercicio 3 - TIR'!$E$14-'Ejercicio 3 - TIR'!$C$14)*('Ejercicio 3 - TIR'!$E$14-'Ejercicio 3 - TIR'!$D$14)*(1-D432)))</f>
        <v>34691.7366304908</v>
      </c>
      <c r="F432" s="27">
        <f ca="1" t="shared" si="3206"/>
        <v>0.104370676813364</v>
      </c>
      <c r="G432" s="28">
        <f ca="1">IF(F432&lt;=('Ejercicio 3 - TIR'!$D$18-'Ejercicio 3 - TIR'!$C$18)/('Ejercicio 3 - TIR'!$E$18-'Ejercicio 3 - TIR'!$C$18),'Ejercicio 3 - TIR'!$C$18+SQRT(('Ejercicio 3 - TIR'!$E$18-'Ejercicio 3 - TIR'!$C$18)*('Ejercicio 3 - TIR'!$D$18-'Ejercicio 3 - TIR'!$C$18)*F432),'Ejercicio 3 - TIR'!$E$18-SQRT(('Ejercicio 3 - TIR'!$E$18-'Ejercicio 3 - TIR'!$C$18)*('Ejercicio 3 - TIR'!$E$18-'Ejercicio 3 - TIR'!$D$18)*(1-F432)))</f>
        <v>33956.7160021923</v>
      </c>
      <c r="H432" s="27">
        <f ca="1" t="shared" ref="H432:L432" si="3207">RAND()</f>
        <v>0.840432939199836</v>
      </c>
      <c r="I432" s="28">
        <f ca="1">IF(H432&lt;=('Ejercicio 3 - TIR'!$D$18-'Ejercicio 3 - TIR'!$C$18)/('Ejercicio 3 - TIR'!$E$18-'Ejercicio 3 - TIR'!$C$18),'Ejercicio 3 - TIR'!$C$18+SQRT(('Ejercicio 3 - TIR'!$E$18-'Ejercicio 3 - TIR'!$C$18)*('Ejercicio 3 - TIR'!$D$18-'Ejercicio 3 - TIR'!$C$18)*H432),'Ejercicio 3 - TIR'!$E$18-SQRT(('Ejercicio 3 - TIR'!$E$18-'Ejercicio 3 - TIR'!$C$18)*('Ejercicio 3 - TIR'!$E$18-'Ejercicio 3 - TIR'!$D$18)*(1-H432)))</f>
        <v>41540.5882638789</v>
      </c>
      <c r="J432" s="27">
        <f ca="1" t="shared" si="3207"/>
        <v>0.0767291069683802</v>
      </c>
      <c r="K432" s="28">
        <f ca="1">IF(J432&lt;=('Ejercicio 3 - TIR'!$D$18-'Ejercicio 3 - TIR'!$C$18)/('Ejercicio 3 - TIR'!$E$18-'Ejercicio 3 - TIR'!$C$18),'Ejercicio 3 - TIR'!$C$18+SQRT(('Ejercicio 3 - TIR'!$E$18-'Ejercicio 3 - TIR'!$C$18)*('Ejercicio 3 - TIR'!$D$18-'Ejercicio 3 - TIR'!$C$18)*J432),'Ejercicio 3 - TIR'!$E$18-SQRT(('Ejercicio 3 - TIR'!$E$18-'Ejercicio 3 - TIR'!$C$18)*('Ejercicio 3 - TIR'!$E$18-'Ejercicio 3 - TIR'!$D$18)*(1-J432)))</f>
        <v>33392.5456585368</v>
      </c>
      <c r="L432" s="27">
        <f ca="1" t="shared" si="3207"/>
        <v>0.436569010869085</v>
      </c>
      <c r="M432" s="28">
        <f ca="1">IF(L432&lt;=('Ejercicio 3 - TIR'!$D$18-'Ejercicio 3 - TIR'!$C$18)/('Ejercicio 3 - TIR'!$E$18-'Ejercicio 3 - TIR'!$C$18),'Ejercicio 3 - TIR'!$C$18+SQRT(('Ejercicio 3 - TIR'!$E$18-'Ejercicio 3 - TIR'!$C$18)*('Ejercicio 3 - TIR'!$D$18-'Ejercicio 3 - TIR'!$C$18)*L432),'Ejercicio 3 - TIR'!$E$18-SQRT(('Ejercicio 3 - TIR'!$E$18-'Ejercicio 3 - TIR'!$C$18)*('Ejercicio 3 - TIR'!$E$18-'Ejercicio 3 - TIR'!$D$18)*(1-L432)))</f>
        <v>38092.301998218</v>
      </c>
      <c r="N432" s="27">
        <f ca="1" t="shared" ref="N432:R432" si="3208">RAND()</f>
        <v>0.0411673179094587</v>
      </c>
      <c r="O432" s="28">
        <f ca="1">IF(N432&lt;=('Ejercicio 3 - TIR'!$D$18-'Ejercicio 3 - TIR'!$C$18)/('Ejercicio 3 - TIR'!$E$18-'Ejercicio 3 - TIR'!$C$18),'Ejercicio 3 - TIR'!$C$18+SQRT(('Ejercicio 3 - TIR'!$E$18-'Ejercicio 3 - TIR'!$C$18)*('Ejercicio 3 - TIR'!$D$18-'Ejercicio 3 - TIR'!$C$18)*N432),'Ejercicio 3 - TIR'!$E$18-SQRT(('Ejercicio 3 - TIR'!$E$18-'Ejercicio 3 - TIR'!$C$18)*('Ejercicio 3 - TIR'!$E$18-'Ejercicio 3 - TIR'!$D$18)*(1-N432)))</f>
        <v>32484.9743834532</v>
      </c>
      <c r="P432" s="27">
        <f ca="1" t="shared" si="3208"/>
        <v>0.570312995582586</v>
      </c>
      <c r="Q432" s="29">
        <f ca="1">IF(P432&lt;=('Ejercicio 3 - TIR'!$D$22-'Ejercicio 3 - TIR'!$C$22)/('Ejercicio 3 - TIR'!$E$22-'Ejercicio 3 - TIR'!$C$22),'Ejercicio 3 - TIR'!$C$22+SQRT(('Ejercicio 3 - TIR'!$E$22-'Ejercicio 3 - TIR'!$C$22)*('Ejercicio 3 - TIR'!$D$22-'Ejercicio 3 - TIR'!$C$22)*P432),'Ejercicio 3 - TIR'!$E$22-SQRT(('Ejercicio 3 - TIR'!$E$22-'Ejercicio 3 - TIR'!$C$22)*('Ejercicio 3 - TIR'!$E$22-'Ejercicio 3 - TIR'!$D$22)*(1-P432)))</f>
        <v>0.152189271711238</v>
      </c>
      <c r="R432" s="27">
        <f ca="1" t="shared" si="3208"/>
        <v>0.734747207739967</v>
      </c>
      <c r="S432" s="29">
        <f ca="1">IF(R432&lt;=('Ejercicio 3 - TIR'!$D$23-'Ejercicio 3 - TIR'!$C$23)/('Ejercicio 3 - TIR'!$E$23-'Ejercicio 3 - TIR'!$C$23),'Ejercicio 3 - TIR'!$C$23+SQRT(('Ejercicio 3 - TIR'!$E$23-'Ejercicio 3 - TIR'!$C$23)*('Ejercicio 3 - TIR'!$D$23-'Ejercicio 3 - TIR'!$C$23)*R432),'Ejercicio 3 - TIR'!$E$23-SQRT(('Ejercicio 3 - TIR'!$E$23-'Ejercicio 3 - TIR'!$C$23)*('Ejercicio 3 - TIR'!$E$23-'Ejercicio 3 - TIR'!$D$23)*(1-R432)))</f>
        <v>0.15814925570906</v>
      </c>
      <c r="T432" s="27">
        <f ca="1" t="shared" ref="T432:X432" si="3209">RAND()</f>
        <v>0.449808086032064</v>
      </c>
      <c r="U432" s="29">
        <f ca="1">IF(T432&lt;=('Ejercicio 3 - TIR'!$D$24-'Ejercicio 3 - TIR'!$C$24)/('Ejercicio 3 - TIR'!$E$24-'Ejercicio 3 - TIR'!$C$24),'Ejercicio 3 - TIR'!$C$24+SQRT(('Ejercicio 3 - TIR'!$E$24-'Ejercicio 3 - TIR'!$C$24)*('Ejercicio 3 - TIR'!$D$24-'Ejercicio 3 - TIR'!$C$24)*T432),'Ejercicio 3 - TIR'!$E$24-SQRT(('Ejercicio 3 - TIR'!$E$24-'Ejercicio 3 - TIR'!$C$24)*('Ejercicio 3 - TIR'!$E$24-'Ejercicio 3 - TIR'!$D$24)*(1-T432)))</f>
        <v>0.180750320267418</v>
      </c>
      <c r="V432" s="27">
        <f ca="1" t="shared" si="3209"/>
        <v>0.698708378625669</v>
      </c>
      <c r="W432" s="29">
        <f ca="1">IF(V432&lt;=('Ejercicio 3 - TIR'!$D$25-'Ejercicio 3 - TIR'!$C$25)/('Ejercicio 3 - TIR'!$E$25-'Ejercicio 3 - TIR'!$C$25),'Ejercicio 3 - TIR'!$C$25+SQRT(('Ejercicio 3 - TIR'!$E$25-'Ejercicio 3 - TIR'!$C$25)*('Ejercicio 3 - TIR'!$D$25-'Ejercicio 3 - TIR'!$C$25)*V432),'Ejercicio 3 - TIR'!$E$25-SQRT(('Ejercicio 3 - TIR'!$E$25-'Ejercicio 3 - TIR'!$C$25)*('Ejercicio 3 - TIR'!$E$25-'Ejercicio 3 - TIR'!$D$25)*(1-V432)))</f>
        <v>0.217526615901478</v>
      </c>
      <c r="X432" s="27">
        <f ca="1" t="shared" si="3209"/>
        <v>0.0536986947409293</v>
      </c>
      <c r="Y432" s="29">
        <f ca="1">IF(X432&lt;=('Ejercicio 3 - TIR'!$D$26-'Ejercicio 3 - TIR'!$C$26)/('Ejercicio 3 - TIR'!$E$26-'Ejercicio 3 - TIR'!$C$26),'Ejercicio 3 - TIR'!$C$26+SQRT(('Ejercicio 3 - TIR'!$E$26-'Ejercicio 3 - TIR'!$C$26)*('Ejercicio 3 - TIR'!$D$26-'Ejercicio 3 - TIR'!$C$26)*X432),'Ejercicio 3 - TIR'!$E$26-SQRT(('Ejercicio 3 - TIR'!$E$26-'Ejercicio 3 - TIR'!$C$26)*('Ejercicio 3 - TIR'!$E$26-'Ejercicio 3 - TIR'!$D$26)*(1-X432)))</f>
        <v>0.202041033003879</v>
      </c>
      <c r="Z432" s="27">
        <f ca="1" t="shared" si="2860"/>
        <v>1.15218927171124</v>
      </c>
      <c r="AA432" s="27">
        <f ca="1" t="shared" si="2861"/>
        <v>1.33440714746833</v>
      </c>
      <c r="AB432" s="27">
        <f ca="1" t="shared" si="2862"/>
        <v>1.57560166674037</v>
      </c>
      <c r="AC432" s="27">
        <f ca="1" t="shared" si="2863"/>
        <v>1.91833696531513</v>
      </c>
      <c r="AD432" s="27">
        <f ca="1" t="shared" si="2864"/>
        <v>2.30591974743692</v>
      </c>
      <c r="AE432" s="26">
        <f ca="1" t="shared" si="2865"/>
        <v>5279.71013219247</v>
      </c>
      <c r="AF432" s="26">
        <f ca="1" t="shared" si="2866"/>
        <v>6114.69235995829</v>
      </c>
      <c r="AG432" s="26">
        <f ca="1" t="shared" si="2867"/>
        <v>7219.92496235749</v>
      </c>
      <c r="AH432" s="26">
        <f ca="1" t="shared" si="2868"/>
        <v>8790.45080648171</v>
      </c>
      <c r="AI432" s="26">
        <f ca="1" t="shared" si="2869"/>
        <v>10566.4825679931</v>
      </c>
      <c r="AJ432" s="28">
        <f ca="1" t="shared" si="2870"/>
        <v>39124.5638802713</v>
      </c>
      <c r="AK432" s="28">
        <f ca="1" t="shared" si="2871"/>
        <v>55432.0578893592</v>
      </c>
      <c r="AL432" s="28">
        <f ca="1" t="shared" si="2872"/>
        <v>52613.3505962945</v>
      </c>
      <c r="AM432" s="28">
        <f ca="1" t="shared" si="2873"/>
        <v>73073.8710171289</v>
      </c>
      <c r="AN432" s="28">
        <f ca="1" t="shared" si="2874"/>
        <v>74907.7439257874</v>
      </c>
      <c r="AO432" s="28">
        <f ca="1">C432/'Ejercicio 3 - TIR'!$D$7</f>
        <v>14284.6624897588</v>
      </c>
      <c r="AP432" s="28">
        <f ca="1" t="shared" si="2875"/>
        <v>24839.9013905124</v>
      </c>
      <c r="AQ432" s="28">
        <f ca="1" t="shared" si="2876"/>
        <v>41147.3953996004</v>
      </c>
      <c r="AR432" s="28">
        <f ca="1" t="shared" si="2877"/>
        <v>38328.6881065356</v>
      </c>
      <c r="AS432" s="28">
        <f ca="1" t="shared" si="2878"/>
        <v>58789.20852737</v>
      </c>
      <c r="AT432" s="28">
        <f ca="1" t="shared" si="2879"/>
        <v>60623.0814360286</v>
      </c>
      <c r="AU432" s="28">
        <f ca="1">AP432*'Ejercicio 3 - TIR'!$D$5</f>
        <v>12419.9506952562</v>
      </c>
      <c r="AV432" s="28">
        <f ca="1">AQ432*'Ejercicio 3 - TIR'!$D$5</f>
        <v>20573.6976998002</v>
      </c>
      <c r="AW432" s="28">
        <f ca="1">AR432*'Ejercicio 3 - TIR'!$D$5</f>
        <v>19164.3440532678</v>
      </c>
      <c r="AX432" s="28">
        <f ca="1">AS432*'Ejercicio 3 - TIR'!$D$5</f>
        <v>29394.604263685</v>
      </c>
      <c r="AY432" s="28">
        <f ca="1">AT432*'Ejercicio 3 - TIR'!$D$5</f>
        <v>30311.5407180143</v>
      </c>
      <c r="AZ432" s="28">
        <f ca="1" t="shared" ref="AZ432:BD432" si="3210">AJ432-AU432-AE432</f>
        <v>21424.9030528226</v>
      </c>
      <c r="BA432" s="28">
        <f ca="1" t="shared" si="3210"/>
        <v>28743.6678296007</v>
      </c>
      <c r="BB432" s="28">
        <f ca="1" t="shared" si="3210"/>
        <v>26229.0815806692</v>
      </c>
      <c r="BC432" s="28">
        <f ca="1" t="shared" si="3210"/>
        <v>34888.8159469621</v>
      </c>
      <c r="BD432" s="28">
        <f ca="1" t="shared" si="3210"/>
        <v>34029.7206397801</v>
      </c>
      <c r="BE432" s="28">
        <f ca="1" t="shared" ref="BE432:BI432" si="3211">AZ432/Z432</f>
        <v>18594.9510022795</v>
      </c>
      <c r="BF432" s="28">
        <f ca="1" t="shared" si="3211"/>
        <v>21540.4030802247</v>
      </c>
      <c r="BG432" s="28">
        <f ca="1" t="shared" si="3211"/>
        <v>16647.0257897939</v>
      </c>
      <c r="BH432" s="28">
        <f ca="1" t="shared" si="3211"/>
        <v>18187.0112382633</v>
      </c>
      <c r="BI432" s="28">
        <f ca="1" t="shared" si="3211"/>
        <v>14757.5476889882</v>
      </c>
      <c r="BJ432" s="28">
        <f ca="1" t="shared" si="2882"/>
        <v>79996.3605691295</v>
      </c>
      <c r="BK432" s="28">
        <f ca="1" t="shared" si="2883"/>
        <v>32939.2853206064</v>
      </c>
      <c r="BL432" s="28">
        <f ca="1" t="shared" si="2884"/>
        <v>112935.645889736</v>
      </c>
      <c r="BM432" s="28">
        <f ca="1">BK432*'Ejercicio 3 - TIR'!$D$5</f>
        <v>16469.6426603032</v>
      </c>
      <c r="BN432" s="28">
        <f ca="1" t="shared" si="2885"/>
        <v>96466.0032294327</v>
      </c>
      <c r="BO432" s="28">
        <f ca="1" t="shared" si="2886"/>
        <v>41834.0678753702</v>
      </c>
      <c r="BP432" s="28">
        <f ca="1" t="shared" si="2887"/>
        <v>-106115.049079285</v>
      </c>
      <c r="BQ432" s="28">
        <f ca="1" t="shared" ref="BQ432:BT432" si="3212">BE432</f>
        <v>18594.9510022795</v>
      </c>
      <c r="BR432" s="28">
        <f ca="1" t="shared" si="3212"/>
        <v>21540.4030802247</v>
      </c>
      <c r="BS432" s="28">
        <f ca="1" t="shared" si="3212"/>
        <v>16647.0257897939</v>
      </c>
      <c r="BT432" s="28">
        <f ca="1" t="shared" si="3212"/>
        <v>18187.0112382633</v>
      </c>
      <c r="BU432" s="28">
        <f ca="1" t="shared" si="2889"/>
        <v>56591.6155643584</v>
      </c>
      <c r="BV432" s="30">
        <f ca="1" t="shared" si="2890"/>
        <v>6.37014056662359</v>
      </c>
    </row>
    <row r="433" ht="15" customHeight="1" spans="1:74">
      <c r="A433" s="26">
        <v>432</v>
      </c>
      <c r="B433" s="27">
        <f ca="1" t="shared" ref="B433:F433" si="3213">RAND()</f>
        <v>0.0561773228863263</v>
      </c>
      <c r="C433" s="28">
        <f ca="1">IF(B433&lt;=('Ejercicio 3 - TIR'!$D$13-'Ejercicio 3 - TIR'!$C$13)/('Ejercicio 3 - TIR'!$E$13-'Ejercicio 3 - TIR'!$C$13),'Ejercicio 3 - TIR'!$C$13+SQRT(('Ejercicio 3 - TIR'!$E$13-'Ejercicio 3 - TIR'!$C$13)*('Ejercicio 3 - TIR'!$D$13-'Ejercicio 3 - TIR'!$C$13)*B433),'Ejercicio 3 - TIR'!$E$13-SQRT(('Ejercicio 3 - TIR'!$E$13-'Ejercicio 3 - TIR'!$C$13)*('Ejercicio 3 - TIR'!$E$13-'Ejercicio 3 - TIR'!$D$13)*(1-B433)))</f>
        <v>64740.3511636302</v>
      </c>
      <c r="D433" s="27">
        <f ca="1" t="shared" si="3213"/>
        <v>0.690817891350517</v>
      </c>
      <c r="E433" s="28">
        <f ca="1">IF(D433&lt;=('Ejercicio 3 - TIR'!$D$14-'Ejercicio 3 - TIR'!$C$14)/('Ejercicio 3 - TIR'!$E$14-'Ejercicio 3 - TIR'!$C$14),'Ejercicio 3 - TIR'!$C$14+SQRT(('Ejercicio 3 - TIR'!$E$14-'Ejercicio 3 - TIR'!$C$14)*('Ejercicio 3 - TIR'!$D$14-'Ejercicio 3 - TIR'!$C$14)*D433),'Ejercicio 3 - TIR'!$E$14-SQRT(('Ejercicio 3 - TIR'!$E$14-'Ejercicio 3 - TIR'!$C$14)*('Ejercicio 3 - TIR'!$E$14-'Ejercicio 3 - TIR'!$D$14)*(1-D433)))</f>
        <v>33189.9106982784</v>
      </c>
      <c r="F433" s="27">
        <f ca="1" t="shared" si="3213"/>
        <v>0.185886547912101</v>
      </c>
      <c r="G433" s="28">
        <f ca="1">IF(F433&lt;=('Ejercicio 3 - TIR'!$D$18-'Ejercicio 3 - TIR'!$C$18)/('Ejercicio 3 - TIR'!$E$18-'Ejercicio 3 - TIR'!$C$18),'Ejercicio 3 - TIR'!$C$18+SQRT(('Ejercicio 3 - TIR'!$E$18-'Ejercicio 3 - TIR'!$C$18)*('Ejercicio 3 - TIR'!$D$18-'Ejercicio 3 - TIR'!$C$18)*F433),'Ejercicio 3 - TIR'!$E$18-SQRT(('Ejercicio 3 - TIR'!$E$18-'Ejercicio 3 - TIR'!$C$18)*('Ejercicio 3 - TIR'!$E$18-'Ejercicio 3 - TIR'!$D$18)*(1-F433)))</f>
        <v>35280.4339013773</v>
      </c>
      <c r="H433" s="27">
        <f ca="1" t="shared" ref="H433:L433" si="3214">RAND()</f>
        <v>0.0728464729897569</v>
      </c>
      <c r="I433" s="28">
        <f ca="1">IF(H433&lt;=('Ejercicio 3 - TIR'!$D$18-'Ejercicio 3 - TIR'!$C$18)/('Ejercicio 3 - TIR'!$E$18-'Ejercicio 3 - TIR'!$C$18),'Ejercicio 3 - TIR'!$C$18+SQRT(('Ejercicio 3 - TIR'!$E$18-'Ejercicio 3 - TIR'!$C$18)*('Ejercicio 3 - TIR'!$D$18-'Ejercicio 3 - TIR'!$C$18)*H433),'Ejercicio 3 - TIR'!$E$18-SQRT(('Ejercicio 3 - TIR'!$E$18-'Ejercicio 3 - TIR'!$C$18)*('Ejercicio 3 - TIR'!$E$18-'Ejercicio 3 - TIR'!$D$18)*(1-H433)))</f>
        <v>33305.5969125808</v>
      </c>
      <c r="J433" s="27">
        <f ca="1" t="shared" si="3214"/>
        <v>0.578204860975895</v>
      </c>
      <c r="K433" s="28">
        <f ca="1">IF(J433&lt;=('Ejercicio 3 - TIR'!$D$18-'Ejercicio 3 - TIR'!$C$18)/('Ejercicio 3 - TIR'!$E$18-'Ejercicio 3 - TIR'!$C$18),'Ejercicio 3 - TIR'!$C$18+SQRT(('Ejercicio 3 - TIR'!$E$18-'Ejercicio 3 - TIR'!$C$18)*('Ejercicio 3 - TIR'!$D$18-'Ejercicio 3 - TIR'!$C$18)*J433),'Ejercicio 3 - TIR'!$E$18-SQRT(('Ejercicio 3 - TIR'!$E$18-'Ejercicio 3 - TIR'!$C$18)*('Ejercicio 3 - TIR'!$E$18-'Ejercicio 3 - TIR'!$D$18)*(1-J433)))</f>
        <v>39312.9334340145</v>
      </c>
      <c r="L433" s="27">
        <f ca="1" t="shared" si="3214"/>
        <v>0.932091015638022</v>
      </c>
      <c r="M433" s="28">
        <f ca="1">IF(L433&lt;=('Ejercicio 3 - TIR'!$D$18-'Ejercicio 3 - TIR'!$C$18)/('Ejercicio 3 - TIR'!$E$18-'Ejercicio 3 - TIR'!$C$18),'Ejercicio 3 - TIR'!$C$18+SQRT(('Ejercicio 3 - TIR'!$E$18-'Ejercicio 3 - TIR'!$C$18)*('Ejercicio 3 - TIR'!$D$18-'Ejercicio 3 - TIR'!$C$18)*L433),'Ejercicio 3 - TIR'!$E$18-SQRT(('Ejercicio 3 - TIR'!$E$18-'Ejercicio 3 - TIR'!$C$18)*('Ejercicio 3 - TIR'!$E$18-'Ejercicio 3 - TIR'!$D$18)*(1-L433)))</f>
        <v>42743.1938880027</v>
      </c>
      <c r="N433" s="27">
        <f ca="1" t="shared" ref="N433:R433" si="3215">RAND()</f>
        <v>0.882105965661925</v>
      </c>
      <c r="O433" s="28">
        <f ca="1">IF(N433&lt;=('Ejercicio 3 - TIR'!$D$18-'Ejercicio 3 - TIR'!$C$18)/('Ejercicio 3 - TIR'!$E$18-'Ejercicio 3 - TIR'!$C$18),'Ejercicio 3 - TIR'!$C$18+SQRT(('Ejercicio 3 - TIR'!$E$18-'Ejercicio 3 - TIR'!$C$18)*('Ejercicio 3 - TIR'!$D$18-'Ejercicio 3 - TIR'!$C$18)*N433),'Ejercicio 3 - TIR'!$E$18-SQRT(('Ejercicio 3 - TIR'!$E$18-'Ejercicio 3 - TIR'!$C$18)*('Ejercicio 3 - TIR'!$E$18-'Ejercicio 3 - TIR'!$D$18)*(1-N433)))</f>
        <v>42026.441092671</v>
      </c>
      <c r="P433" s="27">
        <f ca="1" t="shared" si="3215"/>
        <v>0.234559189533887</v>
      </c>
      <c r="Q433" s="29">
        <f ca="1">IF(P433&lt;=('Ejercicio 3 - TIR'!$D$22-'Ejercicio 3 - TIR'!$C$22)/('Ejercicio 3 - TIR'!$E$22-'Ejercicio 3 - TIR'!$C$22),'Ejercicio 3 - TIR'!$C$22+SQRT(('Ejercicio 3 - TIR'!$E$22-'Ejercicio 3 - TIR'!$C$22)*('Ejercicio 3 - TIR'!$D$22-'Ejercicio 3 - TIR'!$C$22)*P433),'Ejercicio 3 - TIR'!$E$22-SQRT(('Ejercicio 3 - TIR'!$E$22-'Ejercicio 3 - TIR'!$C$22)*('Ejercicio 3 - TIR'!$E$22-'Ejercicio 3 - TIR'!$D$22)*(1-P433)))</f>
        <v>0.140547665102415</v>
      </c>
      <c r="R433" s="27">
        <f ca="1" t="shared" si="3215"/>
        <v>0.471638804321294</v>
      </c>
      <c r="S433" s="29">
        <f ca="1">IF(R433&lt;=('Ejercicio 3 - TIR'!$D$23-'Ejercicio 3 - TIR'!$C$23)/('Ejercicio 3 - TIR'!$E$23-'Ejercicio 3 - TIR'!$C$23),'Ejercicio 3 - TIR'!$C$23+SQRT(('Ejercicio 3 - TIR'!$E$23-'Ejercicio 3 - TIR'!$C$23)*('Ejercicio 3 - TIR'!$D$23-'Ejercicio 3 - TIR'!$C$23)*R433),'Ejercicio 3 - TIR'!$E$23-SQRT(('Ejercicio 3 - TIR'!$E$23-'Ejercicio 3 - TIR'!$C$23)*('Ejercicio 3 - TIR'!$E$23-'Ejercicio 3 - TIR'!$D$23)*(1-R433)))</f>
        <v>0.149136743946061</v>
      </c>
      <c r="T433" s="27">
        <f ca="1" t="shared" ref="T433:X433" si="3216">RAND()</f>
        <v>0.992132868684889</v>
      </c>
      <c r="U433" s="29">
        <f ca="1">IF(T433&lt;=('Ejercicio 3 - TIR'!$D$24-'Ejercicio 3 - TIR'!$C$24)/('Ejercicio 3 - TIR'!$E$24-'Ejercicio 3 - TIR'!$C$24),'Ejercicio 3 - TIR'!$C$24+SQRT(('Ejercicio 3 - TIR'!$E$24-'Ejercicio 3 - TIR'!$C$24)*('Ejercicio 3 - TIR'!$D$24-'Ejercicio 3 - TIR'!$C$24)*T433),'Ejercicio 3 - TIR'!$E$24-SQRT(('Ejercicio 3 - TIR'!$E$24-'Ejercicio 3 - TIR'!$C$24)*('Ejercicio 3 - TIR'!$E$24-'Ejercicio 3 - TIR'!$D$24)*(1-T433)))</f>
        <v>0.215306603822144</v>
      </c>
      <c r="V433" s="27">
        <f ca="1" t="shared" si="3216"/>
        <v>0.349124666835481</v>
      </c>
      <c r="W433" s="29">
        <f ca="1">IF(V433&lt;=('Ejercicio 3 - TIR'!$D$25-'Ejercicio 3 - TIR'!$C$25)/('Ejercicio 3 - TIR'!$E$25-'Ejercicio 3 - TIR'!$C$25),'Ejercicio 3 - TIR'!$C$25+SQRT(('Ejercicio 3 - TIR'!$E$25-'Ejercicio 3 - TIR'!$C$25)*('Ejercicio 3 - TIR'!$D$25-'Ejercicio 3 - TIR'!$C$25)*V433),'Ejercicio 3 - TIR'!$E$25-SQRT(('Ejercicio 3 - TIR'!$E$25-'Ejercicio 3 - TIR'!$C$25)*('Ejercicio 3 - TIR'!$E$25-'Ejercicio 3 - TIR'!$D$25)*(1-V433)))</f>
        <v>0.202270934787325</v>
      </c>
      <c r="X433" s="27">
        <f ca="1" t="shared" si="3216"/>
        <v>0.995407339318447</v>
      </c>
      <c r="Y433" s="29">
        <f ca="1">IF(X433&lt;=('Ejercicio 3 - TIR'!$D$26-'Ejercicio 3 - TIR'!$C$26)/('Ejercicio 3 - TIR'!$E$26-'Ejercicio 3 - TIR'!$C$26),'Ejercicio 3 - TIR'!$C$26+SQRT(('Ejercicio 3 - TIR'!$E$26-'Ejercicio 3 - TIR'!$C$26)*('Ejercicio 3 - TIR'!$D$26-'Ejercicio 3 - TIR'!$C$26)*X433),'Ejercicio 3 - TIR'!$E$26-SQRT(('Ejercicio 3 - TIR'!$E$26-'Ejercicio 3 - TIR'!$C$26)*('Ejercicio 3 - TIR'!$E$26-'Ejercicio 3 - TIR'!$D$26)*(1-X433)))</f>
        <v>0.275020003244942</v>
      </c>
      <c r="Z433" s="27">
        <f ca="1" t="shared" si="2860"/>
        <v>1.14054766510241</v>
      </c>
      <c r="AA433" s="27">
        <f ca="1" t="shared" si="2861"/>
        <v>1.31064523019107</v>
      </c>
      <c r="AB433" s="27">
        <f ca="1" t="shared" si="2862"/>
        <v>1.5928358035192</v>
      </c>
      <c r="AC433" s="27">
        <f ca="1" t="shared" si="2863"/>
        <v>1.91502019045975</v>
      </c>
      <c r="AD433" s="27">
        <f ca="1" t="shared" si="2864"/>
        <v>2.44168904945412</v>
      </c>
      <c r="AE433" s="26">
        <f ca="1" t="shared" si="2865"/>
        <v>4664.76445360069</v>
      </c>
      <c r="AF433" s="26">
        <f ca="1" t="shared" si="2866"/>
        <v>5360.45223548603</v>
      </c>
      <c r="AG433" s="26">
        <f ca="1" t="shared" si="2867"/>
        <v>6514.59300125935</v>
      </c>
      <c r="AH433" s="26">
        <f ca="1" t="shared" si="2868"/>
        <v>7832.30581738304</v>
      </c>
      <c r="AI433" s="26">
        <f ca="1" t="shared" si="2869"/>
        <v>9986.3465886951</v>
      </c>
      <c r="AJ433" s="28">
        <f ca="1" t="shared" si="2870"/>
        <v>40239.016510016</v>
      </c>
      <c r="AK433" s="28">
        <f ca="1" t="shared" si="2871"/>
        <v>43651.8217321405</v>
      </c>
      <c r="AL433" s="28">
        <f ca="1" t="shared" si="2872"/>
        <v>62619.0479150654</v>
      </c>
      <c r="AM433" s="28">
        <f ca="1" t="shared" si="2873"/>
        <v>81854.0793002611</v>
      </c>
      <c r="AN433" s="28">
        <f ca="1" t="shared" si="2874"/>
        <v>102615.501003504</v>
      </c>
      <c r="AO433" s="28">
        <f ca="1">C433/'Ejercicio 3 - TIR'!$D$7</f>
        <v>12948.070232726</v>
      </c>
      <c r="AP433" s="28">
        <f ca="1" t="shared" si="2875"/>
        <v>27290.94627729</v>
      </c>
      <c r="AQ433" s="28">
        <f ca="1" t="shared" si="2876"/>
        <v>30703.7514994144</v>
      </c>
      <c r="AR433" s="28">
        <f ca="1" t="shared" si="2877"/>
        <v>49670.9776823393</v>
      </c>
      <c r="AS433" s="28">
        <f ca="1" t="shared" si="2878"/>
        <v>68906.009067535</v>
      </c>
      <c r="AT433" s="28">
        <f ca="1" t="shared" si="2879"/>
        <v>89667.4307707775</v>
      </c>
      <c r="AU433" s="28">
        <f ca="1">AP433*'Ejercicio 3 - TIR'!$D$5</f>
        <v>13645.473138645</v>
      </c>
      <c r="AV433" s="28">
        <f ca="1">AQ433*'Ejercicio 3 - TIR'!$D$5</f>
        <v>15351.8757497072</v>
      </c>
      <c r="AW433" s="28">
        <f ca="1">AR433*'Ejercicio 3 - TIR'!$D$5</f>
        <v>24835.4888411697</v>
      </c>
      <c r="AX433" s="28">
        <f ca="1">AS433*'Ejercicio 3 - TIR'!$D$5</f>
        <v>34453.0045337675</v>
      </c>
      <c r="AY433" s="28">
        <f ca="1">AT433*'Ejercicio 3 - TIR'!$D$5</f>
        <v>44833.7153853888</v>
      </c>
      <c r="AZ433" s="28">
        <f ca="1" t="shared" ref="AZ433:BD433" si="3217">AJ433-AU433-AE433</f>
        <v>21928.7789177703</v>
      </c>
      <c r="BA433" s="28">
        <f ca="1" t="shared" si="3217"/>
        <v>22939.4937469472</v>
      </c>
      <c r="BB433" s="28">
        <f ca="1" t="shared" si="3217"/>
        <v>31268.9660726364</v>
      </c>
      <c r="BC433" s="28">
        <f ca="1" t="shared" si="3217"/>
        <v>39568.7689491105</v>
      </c>
      <c r="BD433" s="28">
        <f ca="1" t="shared" si="3217"/>
        <v>47795.4390294197</v>
      </c>
      <c r="BE433" s="28">
        <f ca="1" t="shared" ref="BE433:BI433" si="3218">AZ433/Z433</f>
        <v>19226.5343998589</v>
      </c>
      <c r="BF433" s="28">
        <f ca="1" t="shared" si="3218"/>
        <v>17502.4432382843</v>
      </c>
      <c r="BG433" s="28">
        <f ca="1" t="shared" si="3218"/>
        <v>19631.004026624</v>
      </c>
      <c r="BH433" s="28">
        <f ca="1" t="shared" si="3218"/>
        <v>20662.3246826505</v>
      </c>
      <c r="BI433" s="28">
        <f ca="1" t="shared" si="3218"/>
        <v>19574.7443926593</v>
      </c>
      <c r="BJ433" s="28">
        <f ca="1" t="shared" si="2882"/>
        <v>81039.4415043467</v>
      </c>
      <c r="BK433" s="28">
        <f ca="1" t="shared" si="2883"/>
        <v>31615.1612988101</v>
      </c>
      <c r="BL433" s="28">
        <f ca="1" t="shared" si="2884"/>
        <v>112654.602803157</v>
      </c>
      <c r="BM433" s="28">
        <f ca="1">BK433*'Ejercicio 3 - TIR'!$D$5</f>
        <v>15807.580649405</v>
      </c>
      <c r="BN433" s="28">
        <f ca="1" t="shared" si="2885"/>
        <v>96847.0221537518</v>
      </c>
      <c r="BO433" s="28">
        <f ca="1" t="shared" si="2886"/>
        <v>39663.9458146415</v>
      </c>
      <c r="BP433" s="28">
        <f ca="1" t="shared" si="2887"/>
        <v>-97930.2618619087</v>
      </c>
      <c r="BQ433" s="28">
        <f ca="1" t="shared" ref="BQ433:BT433" si="3219">BE433</f>
        <v>19226.5343998589</v>
      </c>
      <c r="BR433" s="28">
        <f ca="1" t="shared" si="3219"/>
        <v>17502.4432382843</v>
      </c>
      <c r="BS433" s="28">
        <f ca="1" t="shared" si="3219"/>
        <v>19631.004026624</v>
      </c>
      <c r="BT433" s="28">
        <f ca="1" t="shared" si="3219"/>
        <v>20662.3246826505</v>
      </c>
      <c r="BU433" s="28">
        <f ca="1" t="shared" si="2889"/>
        <v>59238.6902073008</v>
      </c>
      <c r="BV433" s="30">
        <f ca="1" t="shared" si="2890"/>
        <v>9.88648692980583</v>
      </c>
    </row>
    <row r="434" ht="15" customHeight="1" spans="1:74">
      <c r="A434" s="26">
        <v>433</v>
      </c>
      <c r="B434" s="27">
        <f ca="1" t="shared" ref="B434:F434" si="3220">RAND()</f>
        <v>0.311528806676741</v>
      </c>
      <c r="C434" s="28">
        <f ca="1">IF(B434&lt;=('Ejercicio 3 - TIR'!$D$13-'Ejercicio 3 - TIR'!$C$13)/('Ejercicio 3 - TIR'!$E$13-'Ejercicio 3 - TIR'!$C$13),'Ejercicio 3 - TIR'!$C$13+SQRT(('Ejercicio 3 - TIR'!$E$13-'Ejercicio 3 - TIR'!$C$13)*('Ejercicio 3 - TIR'!$D$13-'Ejercicio 3 - TIR'!$C$13)*B434),'Ejercicio 3 - TIR'!$E$13-SQRT(('Ejercicio 3 - TIR'!$E$13-'Ejercicio 3 - TIR'!$C$13)*('Ejercicio 3 - TIR'!$E$13-'Ejercicio 3 - TIR'!$D$13)*(1-B434)))</f>
        <v>71256.9063601722</v>
      </c>
      <c r="D434" s="27">
        <f ca="1" t="shared" si="3220"/>
        <v>0.313499683316698</v>
      </c>
      <c r="E434" s="28">
        <f ca="1">IF(D434&lt;=('Ejercicio 3 - TIR'!$D$14-'Ejercicio 3 - TIR'!$C$14)/('Ejercicio 3 - TIR'!$E$14-'Ejercicio 3 - TIR'!$C$14),'Ejercicio 3 - TIR'!$C$14+SQRT(('Ejercicio 3 - TIR'!$E$14-'Ejercicio 3 - TIR'!$C$14)*('Ejercicio 3 - TIR'!$D$14-'Ejercicio 3 - TIR'!$C$14)*D434),'Ejercicio 3 - TIR'!$E$14-SQRT(('Ejercicio 3 - TIR'!$E$14-'Ejercicio 3 - TIR'!$C$14)*('Ejercicio 3 - TIR'!$E$14-'Ejercicio 3 - TIR'!$D$14)*(1-D434)))</f>
        <v>29848.9665134699</v>
      </c>
      <c r="F434" s="27">
        <f ca="1" t="shared" si="3220"/>
        <v>0.467729041050313</v>
      </c>
      <c r="G434" s="28">
        <f ca="1">IF(F434&lt;=('Ejercicio 3 - TIR'!$D$18-'Ejercicio 3 - TIR'!$C$18)/('Ejercicio 3 - TIR'!$E$18-'Ejercicio 3 - TIR'!$C$18),'Ejercicio 3 - TIR'!$C$18+SQRT(('Ejercicio 3 - TIR'!$E$18-'Ejercicio 3 - TIR'!$C$18)*('Ejercicio 3 - TIR'!$D$18-'Ejercicio 3 - TIR'!$C$18)*F434),'Ejercicio 3 - TIR'!$E$18-SQRT(('Ejercicio 3 - TIR'!$E$18-'Ejercicio 3 - TIR'!$C$18)*('Ejercicio 3 - TIR'!$E$18-'Ejercicio 3 - TIR'!$D$18)*(1-F434)))</f>
        <v>38376.118203413</v>
      </c>
      <c r="H434" s="27">
        <f ca="1" t="shared" ref="H434:L434" si="3221">RAND()</f>
        <v>0.0877737032756309</v>
      </c>
      <c r="I434" s="28">
        <f ca="1">IF(H434&lt;=('Ejercicio 3 - TIR'!$D$18-'Ejercicio 3 - TIR'!$C$18)/('Ejercicio 3 - TIR'!$E$18-'Ejercicio 3 - TIR'!$C$18),'Ejercicio 3 - TIR'!$C$18+SQRT(('Ejercicio 3 - TIR'!$E$18-'Ejercicio 3 - TIR'!$C$18)*('Ejercicio 3 - TIR'!$D$18-'Ejercicio 3 - TIR'!$C$18)*H434),'Ejercicio 3 - TIR'!$E$18-SQRT(('Ejercicio 3 - TIR'!$E$18-'Ejercicio 3 - TIR'!$C$18)*('Ejercicio 3 - TIR'!$E$18-'Ejercicio 3 - TIR'!$D$18)*(1-H434)))</f>
        <v>33628.5059585654</v>
      </c>
      <c r="J434" s="27">
        <f ca="1" t="shared" si="3221"/>
        <v>0.0663233157270984</v>
      </c>
      <c r="K434" s="28">
        <f ca="1">IF(J434&lt;=('Ejercicio 3 - TIR'!$D$18-'Ejercicio 3 - TIR'!$C$18)/('Ejercicio 3 - TIR'!$E$18-'Ejercicio 3 - TIR'!$C$18),'Ejercicio 3 - TIR'!$C$18+SQRT(('Ejercicio 3 - TIR'!$E$18-'Ejercicio 3 - TIR'!$C$18)*('Ejercicio 3 - TIR'!$D$18-'Ejercicio 3 - TIR'!$C$18)*J434),'Ejercicio 3 - TIR'!$E$18-SQRT(('Ejercicio 3 - TIR'!$E$18-'Ejercicio 3 - TIR'!$C$18)*('Ejercicio 3 - TIR'!$E$18-'Ejercicio 3 - TIR'!$D$18)*(1-J434)))</f>
        <v>33154.1238655235</v>
      </c>
      <c r="L434" s="27">
        <f ca="1" t="shared" si="3221"/>
        <v>0.21435536351733</v>
      </c>
      <c r="M434" s="28">
        <f ca="1">IF(L434&lt;=('Ejercicio 3 - TIR'!$D$18-'Ejercicio 3 - TIR'!$C$18)/('Ejercicio 3 - TIR'!$E$18-'Ejercicio 3 - TIR'!$C$18),'Ejercicio 3 - TIR'!$C$18+SQRT(('Ejercicio 3 - TIR'!$E$18-'Ejercicio 3 - TIR'!$C$18)*('Ejercicio 3 - TIR'!$D$18-'Ejercicio 3 - TIR'!$C$18)*L434),'Ejercicio 3 - TIR'!$E$18-SQRT(('Ejercicio 3 - TIR'!$E$18-'Ejercicio 3 - TIR'!$C$18)*('Ejercicio 3 - TIR'!$E$18-'Ejercicio 3 - TIR'!$D$18)*(1-L434)))</f>
        <v>35670.3883930115</v>
      </c>
      <c r="N434" s="27">
        <f ca="1" t="shared" ref="N434:R434" si="3222">RAND()</f>
        <v>0.388357065519068</v>
      </c>
      <c r="O434" s="28">
        <f ca="1">IF(N434&lt;=('Ejercicio 3 - TIR'!$D$18-'Ejercicio 3 - TIR'!$C$18)/('Ejercicio 3 - TIR'!$E$18-'Ejercicio 3 - TIR'!$C$18),'Ejercicio 3 - TIR'!$C$18+SQRT(('Ejercicio 3 - TIR'!$E$18-'Ejercicio 3 - TIR'!$C$18)*('Ejercicio 3 - TIR'!$D$18-'Ejercicio 3 - TIR'!$C$18)*N434),'Ejercicio 3 - TIR'!$E$18-SQRT(('Ejercicio 3 - TIR'!$E$18-'Ejercicio 3 - TIR'!$C$18)*('Ejercicio 3 - TIR'!$E$18-'Ejercicio 3 - TIR'!$D$18)*(1-N434)))</f>
        <v>37632.4019697511</v>
      </c>
      <c r="P434" s="27">
        <f ca="1" t="shared" si="3222"/>
        <v>0.858776422516809</v>
      </c>
      <c r="Q434" s="29">
        <f ca="1">IF(P434&lt;=('Ejercicio 3 - TIR'!$D$22-'Ejercicio 3 - TIR'!$C$22)/('Ejercicio 3 - TIR'!$E$22-'Ejercicio 3 - TIR'!$C$22),'Ejercicio 3 - TIR'!$C$22+SQRT(('Ejercicio 3 - TIR'!$E$22-'Ejercicio 3 - TIR'!$C$22)*('Ejercicio 3 - TIR'!$D$22-'Ejercicio 3 - TIR'!$C$22)*P434),'Ejercicio 3 - TIR'!$E$22-SQRT(('Ejercicio 3 - TIR'!$E$22-'Ejercicio 3 - TIR'!$C$22)*('Ejercicio 3 - TIR'!$E$22-'Ejercicio 3 - TIR'!$D$22)*(1-P434)))</f>
        <v>0.164056272723427</v>
      </c>
      <c r="R434" s="27">
        <f ca="1" t="shared" si="3222"/>
        <v>0.503800854953003</v>
      </c>
      <c r="S434" s="29">
        <f ca="1">IF(R434&lt;=('Ejercicio 3 - TIR'!$D$23-'Ejercicio 3 - TIR'!$C$23)/('Ejercicio 3 - TIR'!$E$23-'Ejercicio 3 - TIR'!$C$23),'Ejercicio 3 - TIR'!$C$23+SQRT(('Ejercicio 3 - TIR'!$E$23-'Ejercicio 3 - TIR'!$C$23)*('Ejercicio 3 - TIR'!$D$23-'Ejercicio 3 - TIR'!$C$23)*R434),'Ejercicio 3 - TIR'!$E$23-SQRT(('Ejercicio 3 - TIR'!$E$23-'Ejercicio 3 - TIR'!$C$23)*('Ejercicio 3 - TIR'!$E$23-'Ejercicio 3 - TIR'!$D$23)*(1-R434)))</f>
        <v>0.150114243173635</v>
      </c>
      <c r="T434" s="27">
        <f ca="1" t="shared" ref="T434:X434" si="3223">RAND()</f>
        <v>0.00609059712261506</v>
      </c>
      <c r="U434" s="29">
        <f ca="1">IF(T434&lt;=('Ejercicio 3 - TIR'!$D$24-'Ejercicio 3 - TIR'!$C$24)/('Ejercicio 3 - TIR'!$E$24-'Ejercicio 3 - TIR'!$C$24),'Ejercicio 3 - TIR'!$C$24+SQRT(('Ejercicio 3 - TIR'!$E$24-'Ejercicio 3 - TIR'!$C$24)*('Ejercicio 3 - TIR'!$D$24-'Ejercicio 3 - TIR'!$C$24)*T434),'Ejercicio 3 - TIR'!$E$24-SQRT(('Ejercicio 3 - TIR'!$E$24-'Ejercicio 3 - TIR'!$C$24)*('Ejercicio 3 - TIR'!$E$24-'Ejercicio 3 - TIR'!$D$24)*(1-T434)))</f>
        <v>0.153576346453784</v>
      </c>
      <c r="V434" s="27">
        <f ca="1" t="shared" si="3223"/>
        <v>0.764311784528508</v>
      </c>
      <c r="W434" s="29">
        <f ca="1">IF(V434&lt;=('Ejercicio 3 - TIR'!$D$25-'Ejercicio 3 - TIR'!$C$25)/('Ejercicio 3 - TIR'!$E$25-'Ejercicio 3 - TIR'!$C$25),'Ejercicio 3 - TIR'!$C$25+SQRT(('Ejercicio 3 - TIR'!$E$25-'Ejercicio 3 - TIR'!$C$25)*('Ejercicio 3 - TIR'!$D$25-'Ejercicio 3 - TIR'!$C$25)*V434),'Ejercicio 3 - TIR'!$E$25-SQRT(('Ejercicio 3 - TIR'!$E$25-'Ejercicio 3 - TIR'!$C$25)*('Ejercicio 3 - TIR'!$E$25-'Ejercicio 3 - TIR'!$D$25)*(1-V434)))</f>
        <v>0.221278775197596</v>
      </c>
      <c r="X434" s="27">
        <f ca="1" t="shared" si="3223"/>
        <v>0.333685831405476</v>
      </c>
      <c r="Y434" s="29">
        <f ca="1">IF(X434&lt;=('Ejercicio 3 - TIR'!$D$26-'Ejercicio 3 - TIR'!$C$26)/('Ejercicio 3 - TIR'!$E$26-'Ejercicio 3 - TIR'!$C$26),'Ejercicio 3 - TIR'!$C$26+SQRT(('Ejercicio 3 - TIR'!$E$26-'Ejercicio 3 - TIR'!$C$26)*('Ejercicio 3 - TIR'!$D$26-'Ejercicio 3 - TIR'!$C$26)*X434),'Ejercicio 3 - TIR'!$E$26-SQRT(('Ejercicio 3 - TIR'!$E$26-'Ejercicio 3 - TIR'!$C$26)*('Ejercicio 3 - TIR'!$E$26-'Ejercicio 3 - TIR'!$D$26)*(1-X434)))</f>
        <v>0.220015864510602</v>
      </c>
      <c r="Z434" s="27">
        <f ca="1" t="shared" si="2860"/>
        <v>1.16405627272343</v>
      </c>
      <c r="AA434" s="27">
        <f ca="1" t="shared" si="2861"/>
        <v>1.33879769911483</v>
      </c>
      <c r="AB434" s="27">
        <f ca="1" t="shared" si="2862"/>
        <v>1.54440535838561</v>
      </c>
      <c r="AC434" s="27">
        <f ca="1" t="shared" si="2863"/>
        <v>1.88614948449779</v>
      </c>
      <c r="AD434" s="27">
        <f ca="1" t="shared" si="2864"/>
        <v>2.3011322939258</v>
      </c>
      <c r="AE434" s="26">
        <f ca="1" t="shared" si="2865"/>
        <v>4896.91019084625</v>
      </c>
      <c r="AF434" s="26">
        <f ca="1" t="shared" si="2866"/>
        <v>5632.0061580344</v>
      </c>
      <c r="AG434" s="26">
        <f ca="1" t="shared" si="2867"/>
        <v>6496.94908699053</v>
      </c>
      <c r="AH434" s="26">
        <f ca="1" t="shared" si="2868"/>
        <v>7934.58602348094</v>
      </c>
      <c r="AI434" s="26">
        <f ca="1" t="shared" si="2869"/>
        <v>9680.32082697084</v>
      </c>
      <c r="AJ434" s="28">
        <f ca="1" t="shared" si="2870"/>
        <v>44671.9611174586</v>
      </c>
      <c r="AK434" s="28">
        <f ca="1" t="shared" si="2871"/>
        <v>45021.7664019966</v>
      </c>
      <c r="AL434" s="28">
        <f ca="1" t="shared" si="2872"/>
        <v>51203.4065504948</v>
      </c>
      <c r="AM434" s="28">
        <f ca="1" t="shared" si="2873"/>
        <v>67279.6846793145</v>
      </c>
      <c r="AN434" s="28">
        <f ca="1" t="shared" si="2874"/>
        <v>86597.1354705909</v>
      </c>
      <c r="AO434" s="28">
        <f ca="1">C434/'Ejercicio 3 - TIR'!$D$7</f>
        <v>14251.3812720344</v>
      </c>
      <c r="AP434" s="28">
        <f ca="1" t="shared" si="2875"/>
        <v>30420.5798454242</v>
      </c>
      <c r="AQ434" s="28">
        <f ca="1" t="shared" si="2876"/>
        <v>30770.3851299622</v>
      </c>
      <c r="AR434" s="28">
        <f ca="1" t="shared" si="2877"/>
        <v>36952.0252784604</v>
      </c>
      <c r="AS434" s="28">
        <f ca="1" t="shared" si="2878"/>
        <v>53028.3034072801</v>
      </c>
      <c r="AT434" s="28">
        <f ca="1" t="shared" si="2879"/>
        <v>72345.7541985565</v>
      </c>
      <c r="AU434" s="28">
        <f ca="1">AP434*'Ejercicio 3 - TIR'!$D$5</f>
        <v>15210.2899227121</v>
      </c>
      <c r="AV434" s="28">
        <f ca="1">AQ434*'Ejercicio 3 - TIR'!$D$5</f>
        <v>15385.1925649811</v>
      </c>
      <c r="AW434" s="28">
        <f ca="1">AR434*'Ejercicio 3 - TIR'!$D$5</f>
        <v>18476.0126392302</v>
      </c>
      <c r="AX434" s="28">
        <f ca="1">AS434*'Ejercicio 3 - TIR'!$D$5</f>
        <v>26514.15170364</v>
      </c>
      <c r="AY434" s="28">
        <f ca="1">AT434*'Ejercicio 3 - TIR'!$D$5</f>
        <v>36172.8770992783</v>
      </c>
      <c r="AZ434" s="28">
        <f ca="1" t="shared" ref="AZ434:BD434" si="3224">AJ434-AU434-AE434</f>
        <v>24564.7610039003</v>
      </c>
      <c r="BA434" s="28">
        <f ca="1" t="shared" si="3224"/>
        <v>24004.5676789811</v>
      </c>
      <c r="BB434" s="28">
        <f ca="1" t="shared" si="3224"/>
        <v>26230.4448242741</v>
      </c>
      <c r="BC434" s="28">
        <f ca="1" t="shared" si="3224"/>
        <v>32830.9469521935</v>
      </c>
      <c r="BD434" s="28">
        <f ca="1" t="shared" si="3224"/>
        <v>40743.9375443418</v>
      </c>
      <c r="BE434" s="28">
        <f ca="1" t="shared" ref="BE434:BI434" si="3225">AZ434/Z434</f>
        <v>21102.7263711475</v>
      </c>
      <c r="BF434" s="28">
        <f ca="1" t="shared" si="3225"/>
        <v>17929.9439301787</v>
      </c>
      <c r="BG434" s="28">
        <f ca="1" t="shared" si="3225"/>
        <v>16984.1710803782</v>
      </c>
      <c r="BH434" s="28">
        <f ca="1" t="shared" si="3225"/>
        <v>17406.3334969101</v>
      </c>
      <c r="BI434" s="28">
        <f ca="1" t="shared" si="3225"/>
        <v>17706.0387409676</v>
      </c>
      <c r="BJ434" s="28">
        <f ca="1" t="shared" si="2882"/>
        <v>68686.4207844552</v>
      </c>
      <c r="BK434" s="28">
        <f ca="1" t="shared" si="2883"/>
        <v>32794.3136781277</v>
      </c>
      <c r="BL434" s="28">
        <f ca="1" t="shared" si="2884"/>
        <v>101480.734462583</v>
      </c>
      <c r="BM434" s="28">
        <f ca="1">BK434*'Ejercicio 3 - TIR'!$D$5</f>
        <v>16397.1568390639</v>
      </c>
      <c r="BN434" s="28">
        <f ca="1" t="shared" si="2885"/>
        <v>85083.5776235191</v>
      </c>
      <c r="BO434" s="28">
        <f ca="1" t="shared" si="2886"/>
        <v>36974.6571494871</v>
      </c>
      <c r="BP434" s="28">
        <f ca="1" t="shared" si="2887"/>
        <v>-101105.872873642</v>
      </c>
      <c r="BQ434" s="28">
        <f ca="1" t="shared" ref="BQ434:BT434" si="3226">BE434</f>
        <v>21102.7263711475</v>
      </c>
      <c r="BR434" s="28">
        <f ca="1" t="shared" si="3226"/>
        <v>17929.9439301787</v>
      </c>
      <c r="BS434" s="28">
        <f ca="1" t="shared" si="3226"/>
        <v>16984.1710803782</v>
      </c>
      <c r="BT434" s="28">
        <f ca="1" t="shared" si="3226"/>
        <v>17406.3334969101</v>
      </c>
      <c r="BU434" s="28">
        <f ca="1" t="shared" si="2889"/>
        <v>54680.6958904547</v>
      </c>
      <c r="BV434" s="30">
        <f ca="1" t="shared" si="2890"/>
        <v>7.12819888109562</v>
      </c>
    </row>
    <row r="435" ht="15" customHeight="1" spans="1:74">
      <c r="A435" s="26">
        <v>434</v>
      </c>
      <c r="B435" s="27">
        <f ca="1" t="shared" ref="B435:F435" si="3227">RAND()</f>
        <v>0.645342774815314</v>
      </c>
      <c r="C435" s="28">
        <f ca="1">IF(B435&lt;=('Ejercicio 3 - TIR'!$D$13-'Ejercicio 3 - TIR'!$C$13)/('Ejercicio 3 - TIR'!$E$13-'Ejercicio 3 - TIR'!$C$13),'Ejercicio 3 - TIR'!$C$13+SQRT(('Ejercicio 3 - TIR'!$E$13-'Ejercicio 3 - TIR'!$C$13)*('Ejercicio 3 - TIR'!$D$13-'Ejercicio 3 - TIR'!$C$13)*B435),'Ejercicio 3 - TIR'!$E$13-SQRT(('Ejercicio 3 - TIR'!$E$13-'Ejercicio 3 - TIR'!$C$13)*('Ejercicio 3 - TIR'!$E$13-'Ejercicio 3 - TIR'!$D$13)*(1-B435)))</f>
        <v>79370.1994623888</v>
      </c>
      <c r="D435" s="27">
        <f ca="1" t="shared" si="3227"/>
        <v>0.657014691679692</v>
      </c>
      <c r="E435" s="28">
        <f ca="1">IF(D435&lt;=('Ejercicio 3 - TIR'!$D$14-'Ejercicio 3 - TIR'!$C$14)/('Ejercicio 3 - TIR'!$E$14-'Ejercicio 3 - TIR'!$C$14),'Ejercicio 3 - TIR'!$C$14+SQRT(('Ejercicio 3 - TIR'!$E$14-'Ejercicio 3 - TIR'!$C$14)*('Ejercicio 3 - TIR'!$D$14-'Ejercicio 3 - TIR'!$C$14)*D435),'Ejercicio 3 - TIR'!$E$14-SQRT(('Ejercicio 3 - TIR'!$E$14-'Ejercicio 3 - TIR'!$C$14)*('Ejercicio 3 - TIR'!$E$14-'Ejercicio 3 - TIR'!$D$14)*(1-D435)))</f>
        <v>32827.288082737</v>
      </c>
      <c r="F435" s="27">
        <f ca="1" t="shared" si="3227"/>
        <v>0.209092718958622</v>
      </c>
      <c r="G435" s="28">
        <f ca="1">IF(F435&lt;=('Ejercicio 3 - TIR'!$D$18-'Ejercicio 3 - TIR'!$C$18)/('Ejercicio 3 - TIR'!$E$18-'Ejercicio 3 - TIR'!$C$18),'Ejercicio 3 - TIR'!$C$18+SQRT(('Ejercicio 3 - TIR'!$E$18-'Ejercicio 3 - TIR'!$C$18)*('Ejercicio 3 - TIR'!$D$18-'Ejercicio 3 - TIR'!$C$18)*F435),'Ejercicio 3 - TIR'!$E$18-SQRT(('Ejercicio 3 - TIR'!$E$18-'Ejercicio 3 - TIR'!$C$18)*('Ejercicio 3 - TIR'!$E$18-'Ejercicio 3 - TIR'!$D$18)*(1-F435)))</f>
        <v>35600.3489037553</v>
      </c>
      <c r="H435" s="27">
        <f ca="1" t="shared" ref="H435:L435" si="3228">RAND()</f>
        <v>0.388137397754143</v>
      </c>
      <c r="I435" s="28">
        <f ca="1">IF(H435&lt;=('Ejercicio 3 - TIR'!$D$18-'Ejercicio 3 - TIR'!$C$18)/('Ejercicio 3 - TIR'!$E$18-'Ejercicio 3 - TIR'!$C$18),'Ejercicio 3 - TIR'!$C$18+SQRT(('Ejercicio 3 - TIR'!$E$18-'Ejercicio 3 - TIR'!$C$18)*('Ejercicio 3 - TIR'!$D$18-'Ejercicio 3 - TIR'!$C$18)*H435),'Ejercicio 3 - TIR'!$E$18-SQRT(('Ejercicio 3 - TIR'!$E$18-'Ejercicio 3 - TIR'!$C$18)*('Ejercicio 3 - TIR'!$E$18-'Ejercicio 3 - TIR'!$D$18)*(1-H435)))</f>
        <v>37630.2430933176</v>
      </c>
      <c r="J435" s="27">
        <f ca="1" t="shared" si="3228"/>
        <v>0.316348555428405</v>
      </c>
      <c r="K435" s="28">
        <f ca="1">IF(J435&lt;=('Ejercicio 3 - TIR'!$D$18-'Ejercicio 3 - TIR'!$C$18)/('Ejercicio 3 - TIR'!$E$18-'Ejercicio 3 - TIR'!$C$18),'Ejercicio 3 - TIR'!$C$18+SQRT(('Ejercicio 3 - TIR'!$E$18-'Ejercicio 3 - TIR'!$C$18)*('Ejercicio 3 - TIR'!$D$18-'Ejercicio 3 - TIR'!$C$18)*J435),'Ejercicio 3 - TIR'!$E$18-SQRT(('Ejercicio 3 - TIR'!$E$18-'Ejercicio 3 - TIR'!$C$18)*('Ejercicio 3 - TIR'!$E$18-'Ejercicio 3 - TIR'!$D$18)*(1-J435)))</f>
        <v>36888.5617740034</v>
      </c>
      <c r="L435" s="27">
        <f ca="1" t="shared" si="3228"/>
        <v>0.928014342780705</v>
      </c>
      <c r="M435" s="28">
        <f ca="1">IF(L435&lt;=('Ejercicio 3 - TIR'!$D$18-'Ejercicio 3 - TIR'!$C$18)/('Ejercicio 3 - TIR'!$E$18-'Ejercicio 3 - TIR'!$C$18),'Ejercicio 3 - TIR'!$C$18+SQRT(('Ejercicio 3 - TIR'!$E$18-'Ejercicio 3 - TIR'!$C$18)*('Ejercicio 3 - TIR'!$D$18-'Ejercicio 3 - TIR'!$C$18)*L435),'Ejercicio 3 - TIR'!$E$18-SQRT(('Ejercicio 3 - TIR'!$E$18-'Ejercicio 3 - TIR'!$C$18)*('Ejercicio 3 - TIR'!$E$18-'Ejercicio 3 - TIR'!$D$18)*(1-L435)))</f>
        <v>42676.4414594319</v>
      </c>
      <c r="N435" s="27">
        <f ca="1" t="shared" ref="N435:R435" si="3229">RAND()</f>
        <v>0.585597216680975</v>
      </c>
      <c r="O435" s="28">
        <f ca="1">IF(N435&lt;=('Ejercicio 3 - TIR'!$D$18-'Ejercicio 3 - TIR'!$C$18)/('Ejercicio 3 - TIR'!$E$18-'Ejercicio 3 - TIR'!$C$18),'Ejercicio 3 - TIR'!$C$18+SQRT(('Ejercicio 3 - TIR'!$E$18-'Ejercicio 3 - TIR'!$C$18)*('Ejercicio 3 - TIR'!$D$18-'Ejercicio 3 - TIR'!$C$18)*N435),'Ejercicio 3 - TIR'!$E$18-SQRT(('Ejercicio 3 - TIR'!$E$18-'Ejercicio 3 - TIR'!$C$18)*('Ejercicio 3 - TIR'!$E$18-'Ejercicio 3 - TIR'!$D$18)*(1-N435)))</f>
        <v>39372.2773380938</v>
      </c>
      <c r="P435" s="27">
        <f ca="1" t="shared" si="3229"/>
        <v>0.0616732863090177</v>
      </c>
      <c r="Q435" s="29">
        <f ca="1">IF(P435&lt;=('Ejercicio 3 - TIR'!$D$22-'Ejercicio 3 - TIR'!$C$22)/('Ejercicio 3 - TIR'!$E$22-'Ejercicio 3 - TIR'!$C$22),'Ejercicio 3 - TIR'!$C$22+SQRT(('Ejercicio 3 - TIR'!$E$22-'Ejercicio 3 - TIR'!$C$22)*('Ejercicio 3 - TIR'!$D$22-'Ejercicio 3 - TIR'!$C$22)*P435),'Ejercicio 3 - TIR'!$E$22-SQRT(('Ejercicio 3 - TIR'!$E$22-'Ejercicio 3 - TIR'!$C$22)*('Ejercicio 3 - TIR'!$E$22-'Ejercicio 3 - TIR'!$D$22)*(1-P435)))</f>
        <v>0.13053621921546</v>
      </c>
      <c r="R435" s="27">
        <f ca="1" t="shared" si="3229"/>
        <v>0.744127776382985</v>
      </c>
      <c r="S435" s="29">
        <f ca="1">IF(R435&lt;=('Ejercicio 3 - TIR'!$D$23-'Ejercicio 3 - TIR'!$C$23)/('Ejercicio 3 - TIR'!$E$23-'Ejercicio 3 - TIR'!$C$23),'Ejercicio 3 - TIR'!$C$23+SQRT(('Ejercicio 3 - TIR'!$E$23-'Ejercicio 3 - TIR'!$C$23)*('Ejercicio 3 - TIR'!$D$23-'Ejercicio 3 - TIR'!$C$23)*R435),'Ejercicio 3 - TIR'!$E$23-SQRT(('Ejercicio 3 - TIR'!$E$23-'Ejercicio 3 - TIR'!$C$23)*('Ejercicio 3 - TIR'!$E$23-'Ejercicio 3 - TIR'!$D$23)*(1-R435)))</f>
        <v>0.158539105272365</v>
      </c>
      <c r="T435" s="27">
        <f ca="1" t="shared" ref="T435:X435" si="3230">RAND()</f>
        <v>0.636449260615457</v>
      </c>
      <c r="U435" s="29">
        <f ca="1">IF(T435&lt;=('Ejercicio 3 - TIR'!$D$24-'Ejercicio 3 - TIR'!$C$24)/('Ejercicio 3 - TIR'!$E$24-'Ejercicio 3 - TIR'!$C$24),'Ejercicio 3 - TIR'!$C$24+SQRT(('Ejercicio 3 - TIR'!$E$24-'Ejercicio 3 - TIR'!$C$24)*('Ejercicio 3 - TIR'!$D$24-'Ejercicio 3 - TIR'!$C$24)*T435),'Ejercicio 3 - TIR'!$E$24-SQRT(('Ejercicio 3 - TIR'!$E$24-'Ejercicio 3 - TIR'!$C$24)*('Ejercicio 3 - TIR'!$E$24-'Ejercicio 3 - TIR'!$D$24)*(1-T435)))</f>
        <v>0.188094795561277</v>
      </c>
      <c r="V435" s="27">
        <f ca="1" t="shared" si="3230"/>
        <v>0.585840917633514</v>
      </c>
      <c r="W435" s="29">
        <f ca="1">IF(V435&lt;=('Ejercicio 3 - TIR'!$D$25-'Ejercicio 3 - TIR'!$C$25)/('Ejercicio 3 - TIR'!$E$25-'Ejercicio 3 - TIR'!$C$25),'Ejercicio 3 - TIR'!$C$25+SQRT(('Ejercicio 3 - TIR'!$E$25-'Ejercicio 3 - TIR'!$C$25)*('Ejercicio 3 - TIR'!$D$25-'Ejercicio 3 - TIR'!$C$25)*V435),'Ejercicio 3 - TIR'!$E$25-SQRT(('Ejercicio 3 - TIR'!$E$25-'Ejercicio 3 - TIR'!$C$25)*('Ejercicio 3 - TIR'!$E$25-'Ejercicio 3 - TIR'!$D$25)*(1-V435)))</f>
        <v>0.211926954570422</v>
      </c>
      <c r="X435" s="27">
        <f ca="1" t="shared" si="3230"/>
        <v>0.797004272514265</v>
      </c>
      <c r="Y435" s="29">
        <f ca="1">IF(X435&lt;=('Ejercicio 3 - TIR'!$D$26-'Ejercicio 3 - TIR'!$C$26)/('Ejercicio 3 - TIR'!$E$26-'Ejercicio 3 - TIR'!$C$26),'Ejercicio 3 - TIR'!$C$26+SQRT(('Ejercicio 3 - TIR'!$E$26-'Ejercicio 3 - TIR'!$C$26)*('Ejercicio 3 - TIR'!$D$26-'Ejercicio 3 - TIR'!$C$26)*X435),'Ejercicio 3 - TIR'!$E$26-SQRT(('Ejercicio 3 - TIR'!$E$26-'Ejercicio 3 - TIR'!$C$26)*('Ejercicio 3 - TIR'!$E$26-'Ejercicio 3 - TIR'!$D$26)*(1-X435)))</f>
        <v>0.246891437234109</v>
      </c>
      <c r="Z435" s="27">
        <f ca="1" t="shared" si="2860"/>
        <v>1.13053621921546</v>
      </c>
      <c r="AA435" s="27">
        <f ca="1" t="shared" si="2861"/>
        <v>1.30977041988788</v>
      </c>
      <c r="AB435" s="27">
        <f ca="1" t="shared" si="2862"/>
        <v>1.5561314192489</v>
      </c>
      <c r="AC435" s="27">
        <f ca="1" t="shared" si="2863"/>
        <v>1.88591761184167</v>
      </c>
      <c r="AD435" s="27">
        <f ca="1" t="shared" si="2864"/>
        <v>2.35153452153438</v>
      </c>
      <c r="AE435" s="26">
        <f ca="1" t="shared" si="2865"/>
        <v>4285.15007341722</v>
      </c>
      <c r="AF435" s="26">
        <f ca="1" t="shared" si="2866"/>
        <v>4964.5139320146</v>
      </c>
      <c r="AG435" s="26">
        <f ca="1" t="shared" si="2867"/>
        <v>5898.313165118</v>
      </c>
      <c r="AH435" s="26">
        <f ca="1" t="shared" si="2868"/>
        <v>7148.32471130408</v>
      </c>
      <c r="AI435" s="26">
        <f ca="1" t="shared" si="2869"/>
        <v>8913.18487309404</v>
      </c>
      <c r="AJ435" s="28">
        <f ca="1" t="shared" si="2870"/>
        <v>40247.4838524028</v>
      </c>
      <c r="AK435" s="28">
        <f ca="1" t="shared" si="2871"/>
        <v>49286.9792968177</v>
      </c>
      <c r="AL435" s="28">
        <f ca="1" t="shared" si="2872"/>
        <v>57403.4499874306</v>
      </c>
      <c r="AM435" s="28">
        <f ca="1" t="shared" si="2873"/>
        <v>80484.2525590725</v>
      </c>
      <c r="AN435" s="28">
        <f ca="1" t="shared" si="2874"/>
        <v>92585.2693519531</v>
      </c>
      <c r="AO435" s="28">
        <f ca="1">C435/'Ejercicio 3 - TIR'!$D$7</f>
        <v>15874.0398924778</v>
      </c>
      <c r="AP435" s="28">
        <f ca="1" t="shared" si="2875"/>
        <v>24373.443959925</v>
      </c>
      <c r="AQ435" s="28">
        <f ca="1" t="shared" si="2876"/>
        <v>33412.9394043399</v>
      </c>
      <c r="AR435" s="28">
        <f ca="1" t="shared" si="2877"/>
        <v>41529.4100949529</v>
      </c>
      <c r="AS435" s="28">
        <f ca="1" t="shared" si="2878"/>
        <v>64610.2126665947</v>
      </c>
      <c r="AT435" s="28">
        <f ca="1" t="shared" si="2879"/>
        <v>76711.2294594754</v>
      </c>
      <c r="AU435" s="28">
        <f ca="1">AP435*'Ejercicio 3 - TIR'!$D$5</f>
        <v>12186.7219799625</v>
      </c>
      <c r="AV435" s="28">
        <f ca="1">AQ435*'Ejercicio 3 - TIR'!$D$5</f>
        <v>16706.46970217</v>
      </c>
      <c r="AW435" s="28">
        <f ca="1">AR435*'Ejercicio 3 - TIR'!$D$5</f>
        <v>20764.7050474764</v>
      </c>
      <c r="AX435" s="28">
        <f ca="1">AS435*'Ejercicio 3 - TIR'!$D$5</f>
        <v>32305.1063332974</v>
      </c>
      <c r="AY435" s="28">
        <f ca="1">AT435*'Ejercicio 3 - TIR'!$D$5</f>
        <v>38355.6147297377</v>
      </c>
      <c r="AZ435" s="28">
        <f ca="1" t="shared" ref="AZ435:BD435" si="3231">AJ435-AU435-AE435</f>
        <v>23775.6117990231</v>
      </c>
      <c r="BA435" s="28">
        <f ca="1" t="shared" si="3231"/>
        <v>27615.9956626331</v>
      </c>
      <c r="BB435" s="28">
        <f ca="1" t="shared" si="3231"/>
        <v>30740.4317748362</v>
      </c>
      <c r="BC435" s="28">
        <f ca="1" t="shared" si="3231"/>
        <v>41030.821514471</v>
      </c>
      <c r="BD435" s="28">
        <f ca="1" t="shared" si="3231"/>
        <v>45316.4697491214</v>
      </c>
      <c r="BE435" s="28">
        <f ca="1" t="shared" ref="BE435:BI435" si="3232">AZ435/Z435</f>
        <v>21030.3848695111</v>
      </c>
      <c r="BF435" s="28">
        <f ca="1" t="shared" si="3232"/>
        <v>21084.6078391334</v>
      </c>
      <c r="BG435" s="28">
        <f ca="1" t="shared" si="3232"/>
        <v>19754.3931023986</v>
      </c>
      <c r="BH435" s="28">
        <f ca="1" t="shared" si="3232"/>
        <v>21756.4231103409</v>
      </c>
      <c r="BI435" s="28">
        <f ca="1" t="shared" si="3232"/>
        <v>19271.0204056679</v>
      </c>
      <c r="BJ435" s="28">
        <f ca="1" t="shared" si="2882"/>
        <v>77194.5011749101</v>
      </c>
      <c r="BK435" s="28">
        <f ca="1" t="shared" si="2883"/>
        <v>37328.3528033753</v>
      </c>
      <c r="BL435" s="28">
        <f ca="1" t="shared" si="2884"/>
        <v>114522.853978285</v>
      </c>
      <c r="BM435" s="28">
        <f ca="1">BK435*'Ejercicio 3 - TIR'!$D$5</f>
        <v>18664.1764016876</v>
      </c>
      <c r="BN435" s="28">
        <f ca="1" t="shared" si="2885"/>
        <v>95858.6775765978</v>
      </c>
      <c r="BO435" s="28">
        <f ca="1" t="shared" si="2886"/>
        <v>40764.3080289759</v>
      </c>
      <c r="BP435" s="28">
        <f ca="1" t="shared" si="2887"/>
        <v>-112197.487545126</v>
      </c>
      <c r="BQ435" s="28">
        <f ca="1" t="shared" ref="BQ435:BT435" si="3233">BE435</f>
        <v>21030.3848695111</v>
      </c>
      <c r="BR435" s="28">
        <f ca="1" t="shared" si="3233"/>
        <v>21084.6078391334</v>
      </c>
      <c r="BS435" s="28">
        <f ca="1" t="shared" si="3233"/>
        <v>19754.3931023986</v>
      </c>
      <c r="BT435" s="28">
        <f ca="1" t="shared" si="3233"/>
        <v>21756.4231103409</v>
      </c>
      <c r="BU435" s="28">
        <f ca="1" t="shared" si="2889"/>
        <v>60035.3284346438</v>
      </c>
      <c r="BV435" s="30">
        <f ca="1" t="shared" si="2890"/>
        <v>7.39269534580431</v>
      </c>
    </row>
    <row r="436" ht="15" customHeight="1" spans="1:74">
      <c r="A436" s="26">
        <v>435</v>
      </c>
      <c r="B436" s="27">
        <f ca="1" t="shared" ref="B436:F436" si="3234">RAND()</f>
        <v>0.298945082683349</v>
      </c>
      <c r="C436" s="28">
        <f ca="1">IF(B436&lt;=('Ejercicio 3 - TIR'!$D$13-'Ejercicio 3 - TIR'!$C$13)/('Ejercicio 3 - TIR'!$E$13-'Ejercicio 3 - TIR'!$C$13),'Ejercicio 3 - TIR'!$C$13+SQRT(('Ejercicio 3 - TIR'!$E$13-'Ejercicio 3 - TIR'!$C$13)*('Ejercicio 3 - TIR'!$D$13-'Ejercicio 3 - TIR'!$C$13)*B436),'Ejercicio 3 - TIR'!$E$13-SQRT(('Ejercicio 3 - TIR'!$E$13-'Ejercicio 3 - TIR'!$C$13)*('Ejercicio 3 - TIR'!$E$13-'Ejercicio 3 - TIR'!$D$13)*(1-B436)))</f>
        <v>70995.4158661087</v>
      </c>
      <c r="D436" s="27">
        <f ca="1" t="shared" si="3234"/>
        <v>0.466416841604644</v>
      </c>
      <c r="E436" s="28">
        <f ca="1">IF(D436&lt;=('Ejercicio 3 - TIR'!$D$14-'Ejercicio 3 - TIR'!$C$14)/('Ejercicio 3 - TIR'!$E$14-'Ejercicio 3 - TIR'!$C$14),'Ejercicio 3 - TIR'!$C$14+SQRT(('Ejercicio 3 - TIR'!$E$14-'Ejercicio 3 - TIR'!$C$14)*('Ejercicio 3 - TIR'!$D$14-'Ejercicio 3 - TIR'!$C$14)*D436),'Ejercicio 3 - TIR'!$E$14-SQRT(('Ejercicio 3 - TIR'!$E$14-'Ejercicio 3 - TIR'!$C$14)*('Ejercicio 3 - TIR'!$E$14-'Ejercicio 3 - TIR'!$D$14)*(1-D436)))</f>
        <v>31053.6334884321</v>
      </c>
      <c r="F436" s="27">
        <f ca="1" t="shared" si="3234"/>
        <v>0.131869993475485</v>
      </c>
      <c r="G436" s="28">
        <f ca="1">IF(F436&lt;=('Ejercicio 3 - TIR'!$D$18-'Ejercicio 3 - TIR'!$C$18)/('Ejercicio 3 - TIR'!$E$18-'Ejercicio 3 - TIR'!$C$18),'Ejercicio 3 - TIR'!$C$18+SQRT(('Ejercicio 3 - TIR'!$E$18-'Ejercicio 3 - TIR'!$C$18)*('Ejercicio 3 - TIR'!$D$18-'Ejercicio 3 - TIR'!$C$18)*F436),'Ejercicio 3 - TIR'!$E$18-SQRT(('Ejercicio 3 - TIR'!$E$18-'Ejercicio 3 - TIR'!$C$18)*('Ejercicio 3 - TIR'!$E$18-'Ejercicio 3 - TIR'!$D$18)*(1-F436)))</f>
        <v>34447.5272929261</v>
      </c>
      <c r="H436" s="27">
        <f ca="1" t="shared" ref="H436:L436" si="3235">RAND()</f>
        <v>0.98742697313655</v>
      </c>
      <c r="I436" s="28">
        <f ca="1">IF(H436&lt;=('Ejercicio 3 - TIR'!$D$18-'Ejercicio 3 - TIR'!$C$18)/('Ejercicio 3 - TIR'!$E$18-'Ejercicio 3 - TIR'!$C$18),'Ejercicio 3 - TIR'!$C$18+SQRT(('Ejercicio 3 - TIR'!$E$18-'Ejercicio 3 - TIR'!$C$18)*('Ejercicio 3 - TIR'!$D$18-'Ejercicio 3 - TIR'!$C$18)*H436),'Ejercicio 3 - TIR'!$E$18-SQRT(('Ejercicio 3 - TIR'!$E$18-'Ejercicio 3 - TIR'!$C$18)*('Ejercicio 3 - TIR'!$E$18-'Ejercicio 3 - TIR'!$D$18)*(1-H436)))</f>
        <v>44028.92996403</v>
      </c>
      <c r="J436" s="27">
        <f ca="1" t="shared" si="3235"/>
        <v>0.715168767651971</v>
      </c>
      <c r="K436" s="28">
        <f ca="1">IF(J436&lt;=('Ejercicio 3 - TIR'!$D$18-'Ejercicio 3 - TIR'!$C$18)/('Ejercicio 3 - TIR'!$E$18-'Ejercicio 3 - TIR'!$C$18),'Ejercicio 3 - TIR'!$C$18+SQRT(('Ejercicio 3 - TIR'!$E$18-'Ejercicio 3 - TIR'!$C$18)*('Ejercicio 3 - TIR'!$D$18-'Ejercicio 3 - TIR'!$C$18)*J436),'Ejercicio 3 - TIR'!$E$18-SQRT(('Ejercicio 3 - TIR'!$E$18-'Ejercicio 3 - TIR'!$C$18)*('Ejercicio 3 - TIR'!$E$18-'Ejercicio 3 - TIR'!$D$18)*(1-J436)))</f>
        <v>40378.0585869029</v>
      </c>
      <c r="L436" s="27">
        <f ca="1" t="shared" si="3235"/>
        <v>0.430136830059558</v>
      </c>
      <c r="M436" s="28">
        <f ca="1">IF(L436&lt;=('Ejercicio 3 - TIR'!$D$18-'Ejercicio 3 - TIR'!$C$18)/('Ejercicio 3 - TIR'!$E$18-'Ejercicio 3 - TIR'!$C$18),'Ejercicio 3 - TIR'!$C$18+SQRT(('Ejercicio 3 - TIR'!$E$18-'Ejercicio 3 - TIR'!$C$18)*('Ejercicio 3 - TIR'!$D$18-'Ejercicio 3 - TIR'!$C$18)*L436),'Ejercicio 3 - TIR'!$E$18-SQRT(('Ejercicio 3 - TIR'!$E$18-'Ejercicio 3 - TIR'!$C$18)*('Ejercicio 3 - TIR'!$E$18-'Ejercicio 3 - TIR'!$D$18)*(1-L436)))</f>
        <v>38032.4669005813</v>
      </c>
      <c r="N436" s="27">
        <f ca="1" t="shared" ref="N436:R436" si="3236">RAND()</f>
        <v>0.955216369578965</v>
      </c>
      <c r="O436" s="28">
        <f ca="1">IF(N436&lt;=('Ejercicio 3 - TIR'!$D$18-'Ejercicio 3 - TIR'!$C$18)/('Ejercicio 3 - TIR'!$E$18-'Ejercicio 3 - TIR'!$C$18),'Ejercicio 3 - TIR'!$C$18+SQRT(('Ejercicio 3 - TIR'!$E$18-'Ejercicio 3 - TIR'!$C$18)*('Ejercicio 3 - TIR'!$D$18-'Ejercicio 3 - TIR'!$C$18)*N436),'Ejercicio 3 - TIR'!$E$18-SQRT(('Ejercicio 3 - TIR'!$E$18-'Ejercicio 3 - TIR'!$C$18)*('Ejercicio 3 - TIR'!$E$18-'Ejercicio 3 - TIR'!$D$18)*(1-N436)))</f>
        <v>43167.3046402695</v>
      </c>
      <c r="P436" s="27">
        <f ca="1" t="shared" si="3236"/>
        <v>0.90453554051458</v>
      </c>
      <c r="Q436" s="29">
        <f ca="1">IF(P436&lt;=('Ejercicio 3 - TIR'!$D$22-'Ejercicio 3 - TIR'!$C$22)/('Ejercicio 3 - TIR'!$E$22-'Ejercicio 3 - TIR'!$C$22),'Ejercicio 3 - TIR'!$C$22+SQRT(('Ejercicio 3 - TIR'!$E$22-'Ejercicio 3 - TIR'!$C$22)*('Ejercicio 3 - TIR'!$D$22-'Ejercicio 3 - TIR'!$C$22)*P436),'Ejercicio 3 - TIR'!$E$22-SQRT(('Ejercicio 3 - TIR'!$E$22-'Ejercicio 3 - TIR'!$C$22)*('Ejercicio 3 - TIR'!$E$22-'Ejercicio 3 - TIR'!$D$22)*(1-P436)))</f>
        <v>0.166891375851228</v>
      </c>
      <c r="R436" s="27">
        <f ca="1" t="shared" si="3236"/>
        <v>0.937330192691952</v>
      </c>
      <c r="S436" s="29">
        <f ca="1">IF(R436&lt;=('Ejercicio 3 - TIR'!$D$23-'Ejercicio 3 - TIR'!$C$23)/('Ejercicio 3 - TIR'!$E$23-'Ejercicio 3 - TIR'!$C$23),'Ejercicio 3 - TIR'!$C$23+SQRT(('Ejercicio 3 - TIR'!$E$23-'Ejercicio 3 - TIR'!$C$23)*('Ejercicio 3 - TIR'!$D$23-'Ejercicio 3 - TIR'!$C$23)*R436),'Ejercicio 3 - TIR'!$E$23-SQRT(('Ejercicio 3 - TIR'!$E$23-'Ejercicio 3 - TIR'!$C$23)*('Ejercicio 3 - TIR'!$E$23-'Ejercicio 3 - TIR'!$D$23)*(1-R436)))</f>
        <v>0.169378999427809</v>
      </c>
      <c r="T436" s="27">
        <f ca="1" t="shared" ref="T436:X436" si="3237">RAND()</f>
        <v>0.507096560945559</v>
      </c>
      <c r="U436" s="29">
        <f ca="1">IF(T436&lt;=('Ejercicio 3 - TIR'!$D$24-'Ejercicio 3 - TIR'!$C$24)/('Ejercicio 3 - TIR'!$E$24-'Ejercicio 3 - TIR'!$C$24),'Ejercicio 3 - TIR'!$C$24+SQRT(('Ejercicio 3 - TIR'!$E$24-'Ejercicio 3 - TIR'!$C$24)*('Ejercicio 3 - TIR'!$D$24-'Ejercicio 3 - TIR'!$C$24)*T436),'Ejercicio 3 - TIR'!$E$24-SQRT(('Ejercicio 3 - TIR'!$E$24-'Ejercicio 3 - TIR'!$C$24)*('Ejercicio 3 - TIR'!$E$24-'Ejercicio 3 - TIR'!$D$24)*(1-T436)))</f>
        <v>0.182849904046525</v>
      </c>
      <c r="V436" s="27">
        <f ca="1" t="shared" si="3237"/>
        <v>0.07347988870071</v>
      </c>
      <c r="W436" s="29">
        <f ca="1">IF(V436&lt;=('Ejercicio 3 - TIR'!$D$25-'Ejercicio 3 - TIR'!$C$25)/('Ejercicio 3 - TIR'!$E$25-'Ejercicio 3 - TIR'!$C$25),'Ejercicio 3 - TIR'!$C$25+SQRT(('Ejercicio 3 - TIR'!$E$25-'Ejercicio 3 - TIR'!$C$25)*('Ejercicio 3 - TIR'!$D$25-'Ejercicio 3 - TIR'!$C$25)*V436),'Ejercicio 3 - TIR'!$E$25-SQRT(('Ejercicio 3 - TIR'!$E$25-'Ejercicio 3 - TIR'!$C$25)*('Ejercicio 3 - TIR'!$E$25-'Ejercicio 3 - TIR'!$D$25)*(1-V436)))</f>
        <v>0.190142575815886</v>
      </c>
      <c r="X436" s="27">
        <f ca="1" t="shared" si="3237"/>
        <v>0.584935691782484</v>
      </c>
      <c r="Y436" s="29">
        <f ca="1">IF(X436&lt;=('Ejercicio 3 - TIR'!$D$26-'Ejercicio 3 - TIR'!$C$26)/('Ejercicio 3 - TIR'!$E$26-'Ejercicio 3 - TIR'!$C$26),'Ejercicio 3 - TIR'!$C$26+SQRT(('Ejercicio 3 - TIR'!$E$26-'Ejercicio 3 - TIR'!$C$26)*('Ejercicio 3 - TIR'!$D$26-'Ejercicio 3 - TIR'!$C$26)*X436),'Ejercicio 3 - TIR'!$E$26-SQRT(('Ejercicio 3 - TIR'!$E$26-'Ejercicio 3 - TIR'!$C$26)*('Ejercicio 3 - TIR'!$E$26-'Ejercicio 3 - TIR'!$D$26)*(1-X436)))</f>
        <v>0.232657130796977</v>
      </c>
      <c r="Z436" s="27">
        <f ca="1" t="shared" si="2860"/>
        <v>1.16689137585123</v>
      </c>
      <c r="AA436" s="27">
        <f ca="1" t="shared" si="2861"/>
        <v>1.36453826953385</v>
      </c>
      <c r="AB436" s="27">
        <f ca="1" t="shared" si="2862"/>
        <v>1.61404396118592</v>
      </c>
      <c r="AC436" s="27">
        <f ca="1" t="shared" si="2863"/>
        <v>1.92094243744589</v>
      </c>
      <c r="AD436" s="27">
        <f ca="1" t="shared" si="2864"/>
        <v>2.3678633933682</v>
      </c>
      <c r="AE436" s="26">
        <f ca="1" t="shared" si="2865"/>
        <v>5182.58361806422</v>
      </c>
      <c r="AF436" s="26">
        <f ca="1" t="shared" si="2866"/>
        <v>6060.40444574289</v>
      </c>
      <c r="AG436" s="26">
        <f ca="1" t="shared" si="2867"/>
        <v>7168.54881713011</v>
      </c>
      <c r="AH436" s="26">
        <f ca="1" t="shared" si="2868"/>
        <v>8531.59515408115</v>
      </c>
      <c r="AI436" s="26">
        <f ca="1" t="shared" si="2869"/>
        <v>10516.5316037511</v>
      </c>
      <c r="AJ436" s="28">
        <f ca="1" t="shared" si="2870"/>
        <v>40196.5225175153</v>
      </c>
      <c r="AK436" s="28">
        <f ca="1" t="shared" si="2871"/>
        <v>60079.1599025446</v>
      </c>
      <c r="AL436" s="28">
        <f ca="1" t="shared" si="2872"/>
        <v>65171.961626602</v>
      </c>
      <c r="AM436" s="28">
        <f ca="1" t="shared" si="2873"/>
        <v>73058.1796700827</v>
      </c>
      <c r="AN436" s="28">
        <f ca="1" t="shared" si="2874"/>
        <v>102214.280448068</v>
      </c>
      <c r="AO436" s="28">
        <f ca="1">C436/'Ejercicio 3 - TIR'!$D$7</f>
        <v>14199.0831732217</v>
      </c>
      <c r="AP436" s="28">
        <f ca="1" t="shared" si="2875"/>
        <v>25997.4393442936</v>
      </c>
      <c r="AQ436" s="28">
        <f ca="1" t="shared" si="2876"/>
        <v>45880.0767293228</v>
      </c>
      <c r="AR436" s="28">
        <f ca="1" t="shared" si="2877"/>
        <v>50972.8784533803</v>
      </c>
      <c r="AS436" s="28">
        <f ca="1" t="shared" si="2878"/>
        <v>58859.096496861</v>
      </c>
      <c r="AT436" s="28">
        <f ca="1" t="shared" si="2879"/>
        <v>88015.1972748458</v>
      </c>
      <c r="AU436" s="28">
        <f ca="1">AP436*'Ejercicio 3 - TIR'!$D$5</f>
        <v>12998.7196721468</v>
      </c>
      <c r="AV436" s="28">
        <f ca="1">AQ436*'Ejercicio 3 - TIR'!$D$5</f>
        <v>22940.0383646614</v>
      </c>
      <c r="AW436" s="28">
        <f ca="1">AR436*'Ejercicio 3 - TIR'!$D$5</f>
        <v>25486.4392266901</v>
      </c>
      <c r="AX436" s="28">
        <f ca="1">AS436*'Ejercicio 3 - TIR'!$D$5</f>
        <v>29429.5482484305</v>
      </c>
      <c r="AY436" s="28">
        <f ca="1">AT436*'Ejercicio 3 - TIR'!$D$5</f>
        <v>44007.5986374229</v>
      </c>
      <c r="AZ436" s="28">
        <f ca="1" t="shared" ref="AZ436:BD436" si="3238">AJ436-AU436-AE436</f>
        <v>22015.2192273043</v>
      </c>
      <c r="BA436" s="28">
        <f ca="1" t="shared" si="3238"/>
        <v>31078.7170921403</v>
      </c>
      <c r="BB436" s="28">
        <f ca="1" t="shared" si="3238"/>
        <v>32516.9735827818</v>
      </c>
      <c r="BC436" s="28">
        <f ca="1" t="shared" si="3238"/>
        <v>35097.0362675711</v>
      </c>
      <c r="BD436" s="28">
        <f ca="1" t="shared" si="3238"/>
        <v>47690.1502068936</v>
      </c>
      <c r="BE436" s="28">
        <f ca="1" t="shared" ref="BE436:BI436" si="3239">AZ436/Z436</f>
        <v>18866.554062279</v>
      </c>
      <c r="BF436" s="28">
        <f ca="1" t="shared" si="3239"/>
        <v>22775.9952110081</v>
      </c>
      <c r="BG436" s="28">
        <f ca="1" t="shared" si="3239"/>
        <v>20146.2750487229</v>
      </c>
      <c r="BH436" s="28">
        <f ca="1" t="shared" si="3239"/>
        <v>18270.738145718</v>
      </c>
      <c r="BI436" s="28">
        <f ca="1" t="shared" si="3239"/>
        <v>20140.5834223638</v>
      </c>
      <c r="BJ436" s="28">
        <f ca="1" t="shared" si="2882"/>
        <v>73530.7619683313</v>
      </c>
      <c r="BK436" s="28">
        <f ca="1" t="shared" si="2883"/>
        <v>33621.4892652621</v>
      </c>
      <c r="BL436" s="28">
        <f ca="1" t="shared" si="2884"/>
        <v>107152.251233593</v>
      </c>
      <c r="BM436" s="28">
        <f ca="1">BK436*'Ejercicio 3 - TIR'!$D$5</f>
        <v>16810.7446326311</v>
      </c>
      <c r="BN436" s="28">
        <f ca="1" t="shared" si="2885"/>
        <v>90341.5066009624</v>
      </c>
      <c r="BO436" s="28">
        <f ca="1" t="shared" si="2886"/>
        <v>38153.175075043</v>
      </c>
      <c r="BP436" s="28">
        <f ca="1" t="shared" si="2887"/>
        <v>-102049.049354541</v>
      </c>
      <c r="BQ436" s="28">
        <f ca="1" t="shared" ref="BQ436:BT436" si="3240">BE436</f>
        <v>18866.554062279</v>
      </c>
      <c r="BR436" s="28">
        <f ca="1" t="shared" si="3240"/>
        <v>22775.9952110081</v>
      </c>
      <c r="BS436" s="28">
        <f ca="1" t="shared" si="3240"/>
        <v>20146.2750487229</v>
      </c>
      <c r="BT436" s="28">
        <f ca="1" t="shared" si="3240"/>
        <v>18270.738145718</v>
      </c>
      <c r="BU436" s="28">
        <f ca="1" t="shared" si="2889"/>
        <v>58293.7584974067</v>
      </c>
      <c r="BV436" s="30">
        <f ca="1" t="shared" si="2890"/>
        <v>9.26074176870715</v>
      </c>
    </row>
    <row r="437" ht="15" customHeight="1" spans="1:74">
      <c r="A437" s="26">
        <v>436</v>
      </c>
      <c r="B437" s="27">
        <f ca="1" t="shared" ref="B437:F437" si="3241">RAND()</f>
        <v>0.274431127606483</v>
      </c>
      <c r="C437" s="28">
        <f ca="1">IF(B437&lt;=('Ejercicio 3 - TIR'!$D$13-'Ejercicio 3 - TIR'!$C$13)/('Ejercicio 3 - TIR'!$E$13-'Ejercicio 3 - TIR'!$C$13),'Ejercicio 3 - TIR'!$C$13+SQRT(('Ejercicio 3 - TIR'!$E$13-'Ejercicio 3 - TIR'!$C$13)*('Ejercicio 3 - TIR'!$D$13-'Ejercicio 3 - TIR'!$C$13)*B437),'Ejercicio 3 - TIR'!$E$13-SQRT(('Ejercicio 3 - TIR'!$E$13-'Ejercicio 3 - TIR'!$C$13)*('Ejercicio 3 - TIR'!$E$13-'Ejercicio 3 - TIR'!$D$13)*(1-B437)))</f>
        <v>70492.6679133436</v>
      </c>
      <c r="D437" s="27">
        <f ca="1" t="shared" si="3241"/>
        <v>0.172123727292172</v>
      </c>
      <c r="E437" s="28">
        <f ca="1">IF(D437&lt;=('Ejercicio 3 - TIR'!$D$14-'Ejercicio 3 - TIR'!$C$14)/('Ejercicio 3 - TIR'!$E$14-'Ejercicio 3 - TIR'!$C$14),'Ejercicio 3 - TIR'!$C$14+SQRT(('Ejercicio 3 - TIR'!$E$14-'Ejercicio 3 - TIR'!$C$14)*('Ejercicio 3 - TIR'!$D$14-'Ejercicio 3 - TIR'!$C$14)*D437),'Ejercicio 3 - TIR'!$E$14-SQRT(('Ejercicio 3 - TIR'!$E$14-'Ejercicio 3 - TIR'!$C$14)*('Ejercicio 3 - TIR'!$E$14-'Ejercicio 3 - TIR'!$D$14)*(1-D437)))</f>
        <v>28592.9485867339</v>
      </c>
      <c r="F437" s="27">
        <f ca="1" t="shared" si="3241"/>
        <v>0.308563151152074</v>
      </c>
      <c r="G437" s="28">
        <f ca="1">IF(F437&lt;=('Ejercicio 3 - TIR'!$D$18-'Ejercicio 3 - TIR'!$C$18)/('Ejercicio 3 - TIR'!$E$18-'Ejercicio 3 - TIR'!$C$18),'Ejercicio 3 - TIR'!$C$18+SQRT(('Ejercicio 3 - TIR'!$E$18-'Ejercicio 3 - TIR'!$C$18)*('Ejercicio 3 - TIR'!$D$18-'Ejercicio 3 - TIR'!$C$18)*F437),'Ejercicio 3 - TIR'!$E$18-SQRT(('Ejercicio 3 - TIR'!$E$18-'Ejercicio 3 - TIR'!$C$18)*('Ejercicio 3 - TIR'!$E$18-'Ejercicio 3 - TIR'!$D$18)*(1-F437)))</f>
        <v>36803.2692635828</v>
      </c>
      <c r="H437" s="27">
        <f ca="1" t="shared" ref="H437:L437" si="3242">RAND()</f>
        <v>0.697895578639271</v>
      </c>
      <c r="I437" s="28">
        <f ca="1">IF(H437&lt;=('Ejercicio 3 - TIR'!$D$18-'Ejercicio 3 - TIR'!$C$18)/('Ejercicio 3 - TIR'!$E$18-'Ejercicio 3 - TIR'!$C$18),'Ejercicio 3 - TIR'!$C$18+SQRT(('Ejercicio 3 - TIR'!$E$18-'Ejercicio 3 - TIR'!$C$18)*('Ejercicio 3 - TIR'!$D$18-'Ejercicio 3 - TIR'!$C$18)*H437),'Ejercicio 3 - TIR'!$E$18-SQRT(('Ejercicio 3 - TIR'!$E$18-'Ejercicio 3 - TIR'!$C$18)*('Ejercicio 3 - TIR'!$E$18-'Ejercicio 3 - TIR'!$D$18)*(1-H437)))</f>
        <v>40239.9756721152</v>
      </c>
      <c r="J437" s="27">
        <f ca="1" t="shared" si="3242"/>
        <v>0.871394730738088</v>
      </c>
      <c r="K437" s="28">
        <f ca="1">IF(J437&lt;=('Ejercicio 3 - TIR'!$D$18-'Ejercicio 3 - TIR'!$C$18)/('Ejercicio 3 - TIR'!$E$18-'Ejercicio 3 - TIR'!$C$18),'Ejercicio 3 - TIR'!$C$18+SQRT(('Ejercicio 3 - TIR'!$E$18-'Ejercicio 3 - TIR'!$C$18)*('Ejercicio 3 - TIR'!$D$18-'Ejercicio 3 - TIR'!$C$18)*J437),'Ejercicio 3 - TIR'!$E$18-SQRT(('Ejercicio 3 - TIR'!$E$18-'Ejercicio 3 - TIR'!$C$18)*('Ejercicio 3 - TIR'!$E$18-'Ejercicio 3 - TIR'!$D$18)*(1-J437)))</f>
        <v>41894.296344684</v>
      </c>
      <c r="L437" s="27">
        <f ca="1" t="shared" si="3242"/>
        <v>0.816294678584015</v>
      </c>
      <c r="M437" s="28">
        <f ca="1">IF(L437&lt;=('Ejercicio 3 - TIR'!$D$18-'Ejercicio 3 - TIR'!$C$18)/('Ejercicio 3 - TIR'!$E$18-'Ejercicio 3 - TIR'!$C$18),'Ejercicio 3 - TIR'!$C$18+SQRT(('Ejercicio 3 - TIR'!$E$18-'Ejercicio 3 - TIR'!$C$18)*('Ejercicio 3 - TIR'!$D$18-'Ejercicio 3 - TIR'!$C$18)*L437),'Ejercicio 3 - TIR'!$E$18-SQRT(('Ejercicio 3 - TIR'!$E$18-'Ejercicio 3 - TIR'!$C$18)*('Ejercicio 3 - TIR'!$E$18-'Ejercicio 3 - TIR'!$D$18)*(1-L437)))</f>
        <v>41288.1407480619</v>
      </c>
      <c r="N437" s="27">
        <f ca="1" t="shared" ref="N437:R437" si="3243">RAND()</f>
        <v>0.487916450576529</v>
      </c>
      <c r="O437" s="28">
        <f ca="1">IF(N437&lt;=('Ejercicio 3 - TIR'!$D$18-'Ejercicio 3 - TIR'!$C$18)/('Ejercicio 3 - TIR'!$E$18-'Ejercicio 3 - TIR'!$C$18),'Ejercicio 3 - TIR'!$C$18+SQRT(('Ejercicio 3 - TIR'!$E$18-'Ejercicio 3 - TIR'!$C$18)*('Ejercicio 3 - TIR'!$D$18-'Ejercicio 3 - TIR'!$C$18)*N437),'Ejercicio 3 - TIR'!$E$18-SQRT(('Ejercicio 3 - TIR'!$E$18-'Ejercicio 3 - TIR'!$C$18)*('Ejercicio 3 - TIR'!$E$18-'Ejercicio 3 - TIR'!$D$18)*(1-N437)))</f>
        <v>38554.9674217077</v>
      </c>
      <c r="P437" s="27">
        <f ca="1" t="shared" si="3243"/>
        <v>0.825650378607582</v>
      </c>
      <c r="Q437" s="29">
        <f ca="1">IF(P437&lt;=('Ejercicio 3 - TIR'!$D$22-'Ejercicio 3 - TIR'!$C$22)/('Ejercicio 3 - TIR'!$E$22-'Ejercicio 3 - TIR'!$C$22),'Ejercicio 3 - TIR'!$C$22+SQRT(('Ejercicio 3 - TIR'!$E$22-'Ejercicio 3 - TIR'!$C$22)*('Ejercicio 3 - TIR'!$D$22-'Ejercicio 3 - TIR'!$C$22)*P437),'Ejercicio 3 - TIR'!$E$22-SQRT(('Ejercicio 3 - TIR'!$E$22-'Ejercicio 3 - TIR'!$C$22)*('Ejercicio 3 - TIR'!$E$22-'Ejercicio 3 - TIR'!$D$22)*(1-P437)))</f>
        <v>0.16228477156494</v>
      </c>
      <c r="R437" s="27">
        <f ca="1" t="shared" si="3243"/>
        <v>0.87341248950182</v>
      </c>
      <c r="S437" s="29">
        <f ca="1">IF(R437&lt;=('Ejercicio 3 - TIR'!$D$23-'Ejercicio 3 - TIR'!$C$23)/('Ejercicio 3 - TIR'!$E$23-'Ejercicio 3 - TIR'!$C$23),'Ejercicio 3 - TIR'!$C$23+SQRT(('Ejercicio 3 - TIR'!$E$23-'Ejercicio 3 - TIR'!$C$23)*('Ejercicio 3 - TIR'!$D$23-'Ejercicio 3 - TIR'!$C$23)*R437),'Ejercicio 3 - TIR'!$E$23-SQRT(('Ejercicio 3 - TIR'!$E$23-'Ejercicio 3 - TIR'!$C$23)*('Ejercicio 3 - TIR'!$E$23-'Ejercicio 3 - TIR'!$D$23)*(1-R437)))</f>
        <v>0.164905049887571</v>
      </c>
      <c r="T437" s="27">
        <f ca="1" t="shared" ref="T437:X437" si="3244">RAND()</f>
        <v>0.610068966079188</v>
      </c>
      <c r="U437" s="29">
        <f ca="1">IF(T437&lt;=('Ejercicio 3 - TIR'!$D$24-'Ejercicio 3 - TIR'!$C$24)/('Ejercicio 3 - TIR'!$E$24-'Ejercicio 3 - TIR'!$C$24),'Ejercicio 3 - TIR'!$C$24+SQRT(('Ejercicio 3 - TIR'!$E$24-'Ejercicio 3 - TIR'!$C$24)*('Ejercicio 3 - TIR'!$D$24-'Ejercicio 3 - TIR'!$C$24)*T437),'Ejercicio 3 - TIR'!$E$24-SQRT(('Ejercicio 3 - TIR'!$E$24-'Ejercicio 3 - TIR'!$C$24)*('Ejercicio 3 - TIR'!$E$24-'Ejercicio 3 - TIR'!$D$24)*(1-T437)))</f>
        <v>0.186957498657361</v>
      </c>
      <c r="V437" s="27">
        <f ca="1" t="shared" si="3244"/>
        <v>0.914112837170948</v>
      </c>
      <c r="W437" s="29">
        <f ca="1">IF(V437&lt;=('Ejercicio 3 - TIR'!$D$25-'Ejercicio 3 - TIR'!$C$25)/('Ejercicio 3 - TIR'!$E$25-'Ejercicio 3 - TIR'!$C$25),'Ejercicio 3 - TIR'!$C$25+SQRT(('Ejercicio 3 - TIR'!$E$25-'Ejercicio 3 - TIR'!$C$25)*('Ejercicio 3 - TIR'!$D$25-'Ejercicio 3 - TIR'!$C$25)*V437),'Ejercicio 3 - TIR'!$E$25-SQRT(('Ejercicio 3 - TIR'!$E$25-'Ejercicio 3 - TIR'!$C$25)*('Ejercicio 3 - TIR'!$E$25-'Ejercicio 3 - TIR'!$D$25)*(1-V437)))</f>
        <v>0.232662033859138</v>
      </c>
      <c r="X437" s="27">
        <f ca="1" t="shared" si="3244"/>
        <v>0.295811940634805</v>
      </c>
      <c r="Y437" s="29">
        <f ca="1">IF(X437&lt;=('Ejercicio 3 - TIR'!$D$26-'Ejercicio 3 - TIR'!$C$26)/('Ejercicio 3 - TIR'!$E$26-'Ejercicio 3 - TIR'!$C$26),'Ejercicio 3 - TIR'!$C$26+SQRT(('Ejercicio 3 - TIR'!$E$26-'Ejercicio 3 - TIR'!$C$26)*('Ejercicio 3 - TIR'!$D$26-'Ejercicio 3 - TIR'!$C$26)*X437),'Ejercicio 3 - TIR'!$E$26-SQRT(('Ejercicio 3 - TIR'!$E$26-'Ejercicio 3 - TIR'!$C$26)*('Ejercicio 3 - TIR'!$E$26-'Ejercicio 3 - TIR'!$D$26)*(1-X437)))</f>
        <v>0.218261143637758</v>
      </c>
      <c r="Z437" s="27">
        <f ca="1" t="shared" si="2860"/>
        <v>1.16228477156494</v>
      </c>
      <c r="AA437" s="27">
        <f ca="1" t="shared" si="2861"/>
        <v>1.35395139980342</v>
      </c>
      <c r="AB437" s="27">
        <f ca="1" t="shared" si="2862"/>
        <v>1.6070827668143</v>
      </c>
      <c r="AC437" s="27">
        <f ca="1" t="shared" si="2863"/>
        <v>1.98098991192129</v>
      </c>
      <c r="AD437" s="27">
        <f ca="1" t="shared" si="2864"/>
        <v>2.41336303563209</v>
      </c>
      <c r="AE437" s="26">
        <f ca="1" t="shared" si="2865"/>
        <v>4640.20012976618</v>
      </c>
      <c r="AF437" s="26">
        <f ca="1" t="shared" si="2866"/>
        <v>5405.39256365359</v>
      </c>
      <c r="AG437" s="26">
        <f ca="1" t="shared" si="2867"/>
        <v>6415.97123661537</v>
      </c>
      <c r="AH437" s="26">
        <f ca="1" t="shared" si="2868"/>
        <v>7908.72415370803</v>
      </c>
      <c r="AI437" s="26">
        <f ca="1" t="shared" si="2869"/>
        <v>9634.8913322119</v>
      </c>
      <c r="AJ437" s="28">
        <f ca="1" t="shared" si="2870"/>
        <v>42775.8794088664</v>
      </c>
      <c r="AK437" s="28">
        <f ca="1" t="shared" si="2871"/>
        <v>54482.971389316</v>
      </c>
      <c r="AL437" s="28">
        <f ca="1" t="shared" si="2872"/>
        <v>67327.601683353</v>
      </c>
      <c r="AM437" s="28">
        <f ca="1" t="shared" si="2873"/>
        <v>81791.3903038968</v>
      </c>
      <c r="AN437" s="28">
        <f ca="1" t="shared" si="2874"/>
        <v>93047.1332155487</v>
      </c>
      <c r="AO437" s="28">
        <f ca="1">C437/'Ejercicio 3 - TIR'!$D$7</f>
        <v>14098.5335826687</v>
      </c>
      <c r="AP437" s="28">
        <f ca="1" t="shared" si="2875"/>
        <v>28677.3458261976</v>
      </c>
      <c r="AQ437" s="28">
        <f ca="1" t="shared" si="2876"/>
        <v>40384.4378066473</v>
      </c>
      <c r="AR437" s="28">
        <f ca="1" t="shared" si="2877"/>
        <v>53229.0681006842</v>
      </c>
      <c r="AS437" s="28">
        <f ca="1" t="shared" si="2878"/>
        <v>67692.856721228</v>
      </c>
      <c r="AT437" s="28">
        <f ca="1" t="shared" si="2879"/>
        <v>78948.59963288</v>
      </c>
      <c r="AU437" s="28">
        <f ca="1">AP437*'Ejercicio 3 - TIR'!$D$5</f>
        <v>14338.6729130988</v>
      </c>
      <c r="AV437" s="28">
        <f ca="1">AQ437*'Ejercicio 3 - TIR'!$D$5</f>
        <v>20192.2189033236</v>
      </c>
      <c r="AW437" s="28">
        <f ca="1">AR437*'Ejercicio 3 - TIR'!$D$5</f>
        <v>26614.5340503421</v>
      </c>
      <c r="AX437" s="28">
        <f ca="1">AS437*'Ejercicio 3 - TIR'!$D$5</f>
        <v>33846.428360614</v>
      </c>
      <c r="AY437" s="28">
        <f ca="1">AT437*'Ejercicio 3 - TIR'!$D$5</f>
        <v>39474.29981644</v>
      </c>
      <c r="AZ437" s="28">
        <f ca="1" t="shared" ref="AZ437:BD437" si="3245">AJ437-AU437-AE437</f>
        <v>23797.0063660014</v>
      </c>
      <c r="BA437" s="28">
        <f ca="1" t="shared" si="3245"/>
        <v>28885.3599223388</v>
      </c>
      <c r="BB437" s="28">
        <f ca="1" t="shared" si="3245"/>
        <v>34297.0963963955</v>
      </c>
      <c r="BC437" s="28">
        <f ca="1" t="shared" si="3245"/>
        <v>40036.2377895747</v>
      </c>
      <c r="BD437" s="28">
        <f ca="1" t="shared" si="3245"/>
        <v>43937.9420668968</v>
      </c>
      <c r="BE437" s="28">
        <f ca="1" t="shared" ref="BE437:BI437" si="3246">AZ437/Z437</f>
        <v>20474.333784792</v>
      </c>
      <c r="BF437" s="28">
        <f ca="1" t="shared" si="3246"/>
        <v>21334.1187331633</v>
      </c>
      <c r="BG437" s="28">
        <f ca="1" t="shared" si="3246"/>
        <v>21341.2134736422</v>
      </c>
      <c r="BH437" s="28">
        <f ca="1" t="shared" si="3246"/>
        <v>20210.2179060292</v>
      </c>
      <c r="BI437" s="28">
        <f ca="1" t="shared" si="3246"/>
        <v>18206.1055125877</v>
      </c>
      <c r="BJ437" s="28">
        <f ca="1" t="shared" si="2882"/>
        <v>69005.1651989523</v>
      </c>
      <c r="BK437" s="28">
        <f ca="1" t="shared" si="2883"/>
        <v>34024.8798050303</v>
      </c>
      <c r="BL437" s="28">
        <f ca="1" t="shared" si="2884"/>
        <v>103030.045003983</v>
      </c>
      <c r="BM437" s="28">
        <f ca="1">BK437*'Ejercicio 3 - TIR'!$D$5</f>
        <v>17012.4399025152</v>
      </c>
      <c r="BN437" s="28">
        <f ca="1" t="shared" si="2885"/>
        <v>86017.6051014675</v>
      </c>
      <c r="BO437" s="28">
        <f ca="1" t="shared" si="2886"/>
        <v>35642.2153780682</v>
      </c>
      <c r="BP437" s="28">
        <f ca="1" t="shared" si="2887"/>
        <v>-99085.6165000775</v>
      </c>
      <c r="BQ437" s="28">
        <f ca="1" t="shared" ref="BQ437:BT437" si="3247">BE437</f>
        <v>20474.333784792</v>
      </c>
      <c r="BR437" s="28">
        <f ca="1" t="shared" si="3247"/>
        <v>21334.1187331633</v>
      </c>
      <c r="BS437" s="28">
        <f ca="1" t="shared" si="3247"/>
        <v>21341.2134736422</v>
      </c>
      <c r="BT437" s="28">
        <f ca="1" t="shared" si="3247"/>
        <v>20210.2179060292</v>
      </c>
      <c r="BU437" s="28">
        <f ca="1" t="shared" si="2889"/>
        <v>53848.320890656</v>
      </c>
      <c r="BV437" s="30">
        <f ca="1" t="shared" si="2890"/>
        <v>10.1470915080786</v>
      </c>
    </row>
    <row r="438" ht="15" customHeight="1" spans="1:74">
      <c r="A438" s="26">
        <v>437</v>
      </c>
      <c r="B438" s="27">
        <f ca="1" t="shared" ref="B438:F438" si="3248">RAND()</f>
        <v>0.781402199766909</v>
      </c>
      <c r="C438" s="28">
        <f ca="1">IF(B438&lt;=('Ejercicio 3 - TIR'!$D$13-'Ejercicio 3 - TIR'!$C$13)/('Ejercicio 3 - TIR'!$E$13-'Ejercicio 3 - TIR'!$C$13),'Ejercicio 3 - TIR'!$C$13+SQRT(('Ejercicio 3 - TIR'!$E$13-'Ejercicio 3 - TIR'!$C$13)*('Ejercicio 3 - TIR'!$D$13-'Ejercicio 3 - TIR'!$C$13)*B438),'Ejercicio 3 - TIR'!$E$13-SQRT(('Ejercicio 3 - TIR'!$E$13-'Ejercicio 3 - TIR'!$C$13)*('Ejercicio 3 - TIR'!$E$13-'Ejercicio 3 - TIR'!$D$13)*(1-B438)))</f>
        <v>83803.7856188642</v>
      </c>
      <c r="D438" s="27">
        <f ca="1" t="shared" si="3248"/>
        <v>0.40210531358601</v>
      </c>
      <c r="E438" s="28">
        <f ca="1">IF(D438&lt;=('Ejercicio 3 - TIR'!$D$14-'Ejercicio 3 - TIR'!$C$14)/('Ejercicio 3 - TIR'!$E$14-'Ejercicio 3 - TIR'!$C$14),'Ejercicio 3 - TIR'!$C$14+SQRT(('Ejercicio 3 - TIR'!$E$14-'Ejercicio 3 - TIR'!$C$14)*('Ejercicio 3 - TIR'!$D$14-'Ejercicio 3 - TIR'!$C$14)*D438),'Ejercicio 3 - TIR'!$E$14-SQRT(('Ejercicio 3 - TIR'!$E$14-'Ejercicio 3 - TIR'!$C$14)*('Ejercicio 3 - TIR'!$E$14-'Ejercicio 3 - TIR'!$D$14)*(1-D438)))</f>
        <v>30529.8256107874</v>
      </c>
      <c r="F438" s="27">
        <f ca="1" t="shared" si="3248"/>
        <v>0.170792822525639</v>
      </c>
      <c r="G438" s="28">
        <f ca="1">IF(F438&lt;=('Ejercicio 3 - TIR'!$D$18-'Ejercicio 3 - TIR'!$C$18)/('Ejercicio 3 - TIR'!$E$18-'Ejercicio 3 - TIR'!$C$18),'Ejercicio 3 - TIR'!$C$18+SQRT(('Ejercicio 3 - TIR'!$E$18-'Ejercicio 3 - TIR'!$C$18)*('Ejercicio 3 - TIR'!$D$18-'Ejercicio 3 - TIR'!$C$18)*F438),'Ejercicio 3 - TIR'!$E$18-SQRT(('Ejercicio 3 - TIR'!$E$18-'Ejercicio 3 - TIR'!$C$18)*('Ejercicio 3 - TIR'!$E$18-'Ejercicio 3 - TIR'!$D$18)*(1-F438)))</f>
        <v>35061.5139413861</v>
      </c>
      <c r="H438" s="27">
        <f ca="1" t="shared" ref="H438:L438" si="3249">RAND()</f>
        <v>0.946238618076992</v>
      </c>
      <c r="I438" s="28">
        <f ca="1">IF(H438&lt;=('Ejercicio 3 - TIR'!$D$18-'Ejercicio 3 - TIR'!$C$18)/('Ejercicio 3 - TIR'!$E$18-'Ejercicio 3 - TIR'!$C$18),'Ejercicio 3 - TIR'!$C$18+SQRT(('Ejercicio 3 - TIR'!$E$18-'Ejercicio 3 - TIR'!$C$18)*('Ejercicio 3 - TIR'!$D$18-'Ejercicio 3 - TIR'!$C$18)*H438),'Ejercicio 3 - TIR'!$E$18-SQRT(('Ejercicio 3 - TIR'!$E$18-'Ejercicio 3 - TIR'!$C$18)*('Ejercicio 3 - TIR'!$E$18-'Ejercicio 3 - TIR'!$D$18)*(1-H438)))</f>
        <v>42991.9901284542</v>
      </c>
      <c r="J438" s="27">
        <f ca="1" t="shared" si="3249"/>
        <v>0.31721167624496</v>
      </c>
      <c r="K438" s="28">
        <f ca="1">IF(J438&lt;=('Ejercicio 3 - TIR'!$D$18-'Ejercicio 3 - TIR'!$C$18)/('Ejercicio 3 - TIR'!$E$18-'Ejercicio 3 - TIR'!$C$18),'Ejercicio 3 - TIR'!$C$18+SQRT(('Ejercicio 3 - TIR'!$E$18-'Ejercicio 3 - TIR'!$C$18)*('Ejercicio 3 - TIR'!$D$18-'Ejercicio 3 - TIR'!$C$18)*J438),'Ejercicio 3 - TIR'!$E$18-SQRT(('Ejercicio 3 - TIR'!$E$18-'Ejercicio 3 - TIR'!$C$18)*('Ejercicio 3 - TIR'!$E$18-'Ejercicio 3 - TIR'!$D$18)*(1-J438)))</f>
        <v>36897.9526989349</v>
      </c>
      <c r="L438" s="27">
        <f ca="1" t="shared" si="3249"/>
        <v>0.83447421917741</v>
      </c>
      <c r="M438" s="28">
        <f ca="1">IF(L438&lt;=('Ejercicio 3 - TIR'!$D$18-'Ejercicio 3 - TIR'!$C$18)/('Ejercicio 3 - TIR'!$E$18-'Ejercicio 3 - TIR'!$C$18),'Ejercicio 3 - TIR'!$C$18+SQRT(('Ejercicio 3 - TIR'!$E$18-'Ejercicio 3 - TIR'!$C$18)*('Ejercicio 3 - TIR'!$D$18-'Ejercicio 3 - TIR'!$C$18)*L438),'Ejercicio 3 - TIR'!$E$18-SQRT(('Ejercicio 3 - TIR'!$E$18-'Ejercicio 3 - TIR'!$C$18)*('Ejercicio 3 - TIR'!$E$18-'Ejercicio 3 - TIR'!$D$18)*(1-L438)))</f>
        <v>41476.5877956597</v>
      </c>
      <c r="N438" s="27">
        <f ca="1" t="shared" ref="N438:R438" si="3250">RAND()</f>
        <v>0.888508841606237</v>
      </c>
      <c r="O438" s="28">
        <f ca="1">IF(N438&lt;=('Ejercicio 3 - TIR'!$D$18-'Ejercicio 3 - TIR'!$C$18)/('Ejercicio 3 - TIR'!$E$18-'Ejercicio 3 - TIR'!$C$18),'Ejercicio 3 - TIR'!$C$18+SQRT(('Ejercicio 3 - TIR'!$E$18-'Ejercicio 3 - TIR'!$C$18)*('Ejercicio 3 - TIR'!$D$18-'Ejercicio 3 - TIR'!$C$18)*N438),'Ejercicio 3 - TIR'!$E$18-SQRT(('Ejercicio 3 - TIR'!$E$18-'Ejercicio 3 - TIR'!$C$18)*('Ejercicio 3 - TIR'!$E$18-'Ejercicio 3 - TIR'!$D$18)*(1-N438)))</f>
        <v>42108.3159094513</v>
      </c>
      <c r="P438" s="27">
        <f ca="1" t="shared" si="3250"/>
        <v>0.748528760566288</v>
      </c>
      <c r="Q438" s="29">
        <f ca="1">IF(P438&lt;=('Ejercicio 3 - TIR'!$D$22-'Ejercicio 3 - TIR'!$C$22)/('Ejercicio 3 - TIR'!$E$22-'Ejercicio 3 - TIR'!$C$22),'Ejercicio 3 - TIR'!$C$22+SQRT(('Ejercicio 3 - TIR'!$E$22-'Ejercicio 3 - TIR'!$C$22)*('Ejercicio 3 - TIR'!$D$22-'Ejercicio 3 - TIR'!$C$22)*P438),'Ejercicio 3 - TIR'!$E$22-SQRT(('Ejercicio 3 - TIR'!$E$22-'Ejercicio 3 - TIR'!$C$22)*('Ejercicio 3 - TIR'!$E$22-'Ejercicio 3 - TIR'!$D$22)*(1-P438)))</f>
        <v>0.158724468726241</v>
      </c>
      <c r="R438" s="27">
        <f ca="1" t="shared" si="3250"/>
        <v>0.485772869514401</v>
      </c>
      <c r="S438" s="29">
        <f ca="1">IF(R438&lt;=('Ejercicio 3 - TIR'!$D$23-'Ejercicio 3 - TIR'!$C$23)/('Ejercicio 3 - TIR'!$E$23-'Ejercicio 3 - TIR'!$C$23),'Ejercicio 3 - TIR'!$C$23+SQRT(('Ejercicio 3 - TIR'!$E$23-'Ejercicio 3 - TIR'!$C$23)*('Ejercicio 3 - TIR'!$D$23-'Ejercicio 3 - TIR'!$C$23)*R438),'Ejercicio 3 - TIR'!$E$23-SQRT(('Ejercicio 3 - TIR'!$E$23-'Ejercicio 3 - TIR'!$C$23)*('Ejercicio 3 - TIR'!$E$23-'Ejercicio 3 - TIR'!$D$23)*(1-R438)))</f>
        <v>0.149570105937009</v>
      </c>
      <c r="T438" s="27">
        <f ca="1" t="shared" ref="T438:X438" si="3251">RAND()</f>
        <v>0.161583350657082</v>
      </c>
      <c r="U438" s="29">
        <f ca="1">IF(T438&lt;=('Ejercicio 3 - TIR'!$D$24-'Ejercicio 3 - TIR'!$C$24)/('Ejercicio 3 - TIR'!$E$24-'Ejercicio 3 - TIR'!$C$24),'Ejercicio 3 - TIR'!$C$24+SQRT(('Ejercicio 3 - TIR'!$E$24-'Ejercicio 3 - TIR'!$C$24)*('Ejercicio 3 - TIR'!$D$24-'Ejercicio 3 - TIR'!$C$24)*T438),'Ejercicio 3 - TIR'!$E$24-SQRT(('Ejercicio 3 - TIR'!$E$24-'Ejercicio 3 - TIR'!$C$24)*('Ejercicio 3 - TIR'!$E$24-'Ejercicio 3 - TIR'!$D$24)*(1-T438)))</f>
        <v>0.168420777301186</v>
      </c>
      <c r="V438" s="27">
        <f ca="1" t="shared" si="3251"/>
        <v>0.702214137624006</v>
      </c>
      <c r="W438" s="29">
        <f ca="1">IF(V438&lt;=('Ejercicio 3 - TIR'!$D$25-'Ejercicio 3 - TIR'!$C$25)/('Ejercicio 3 - TIR'!$E$25-'Ejercicio 3 - TIR'!$C$25),'Ejercicio 3 - TIR'!$C$25+SQRT(('Ejercicio 3 - TIR'!$E$25-'Ejercicio 3 - TIR'!$C$25)*('Ejercicio 3 - TIR'!$D$25-'Ejercicio 3 - TIR'!$C$25)*V438),'Ejercicio 3 - TIR'!$E$25-SQRT(('Ejercicio 3 - TIR'!$E$25-'Ejercicio 3 - TIR'!$C$25)*('Ejercicio 3 - TIR'!$E$25-'Ejercicio 3 - TIR'!$D$25)*(1-V438)))</f>
        <v>0.217716095057816</v>
      </c>
      <c r="X438" s="27">
        <f ca="1" t="shared" si="3251"/>
        <v>0.665400812953796</v>
      </c>
      <c r="Y438" s="29">
        <f ca="1">IF(X438&lt;=('Ejercicio 3 - TIR'!$D$26-'Ejercicio 3 - TIR'!$C$26)/('Ejercicio 3 - TIR'!$E$26-'Ejercicio 3 - TIR'!$C$26),'Ejercicio 3 - TIR'!$C$26+SQRT(('Ejercicio 3 - TIR'!$E$26-'Ejercicio 3 - TIR'!$C$26)*('Ejercicio 3 - TIR'!$D$26-'Ejercicio 3 - TIR'!$C$26)*X438),'Ejercicio 3 - TIR'!$E$26-SQRT(('Ejercicio 3 - TIR'!$E$26-'Ejercicio 3 - TIR'!$C$26)*('Ejercicio 3 - TIR'!$E$26-'Ejercicio 3 - TIR'!$D$26)*(1-X438)))</f>
        <v>0.237493111028334</v>
      </c>
      <c r="Z438" s="27">
        <f ca="1" t="shared" si="2860"/>
        <v>1.15872446872624</v>
      </c>
      <c r="AA438" s="27">
        <f ca="1" t="shared" si="2861"/>
        <v>1.33203501026543</v>
      </c>
      <c r="AB438" s="27">
        <f ca="1" t="shared" si="2862"/>
        <v>1.55637738208673</v>
      </c>
      <c r="AC438" s="27">
        <f ca="1" t="shared" si="2863"/>
        <v>1.89522578815095</v>
      </c>
      <c r="AD438" s="27">
        <f ca="1" t="shared" si="2864"/>
        <v>2.34532885668005</v>
      </c>
      <c r="AE438" s="26">
        <f ca="1" t="shared" si="2865"/>
        <v>4845.83035037702</v>
      </c>
      <c r="AF438" s="26">
        <f ca="1" t="shared" si="2866"/>
        <v>5570.62170923569</v>
      </c>
      <c r="AG438" s="26">
        <f ca="1" t="shared" si="2867"/>
        <v>6508.83014755602</v>
      </c>
      <c r="AH438" s="26">
        <f ca="1" t="shared" si="2868"/>
        <v>7925.9072306765</v>
      </c>
      <c r="AI438" s="26">
        <f ca="1" t="shared" si="2869"/>
        <v>9808.25559661184</v>
      </c>
      <c r="AJ438" s="28">
        <f ca="1" t="shared" si="2870"/>
        <v>40626.6341144703</v>
      </c>
      <c r="AK438" s="28">
        <f ca="1" t="shared" si="2871"/>
        <v>57266.8360120867</v>
      </c>
      <c r="AL438" s="28">
        <f ca="1" t="shared" si="2872"/>
        <v>57427.1390259282</v>
      </c>
      <c r="AM438" s="28">
        <f ca="1" t="shared" si="2873"/>
        <v>78607.4987948413</v>
      </c>
      <c r="AN438" s="28">
        <f ca="1" t="shared" si="2874"/>
        <v>98757.8484086359</v>
      </c>
      <c r="AO438" s="28">
        <f ca="1">C438/'Ejercicio 3 - TIR'!$D$7</f>
        <v>16760.7571237728</v>
      </c>
      <c r="AP438" s="28">
        <f ca="1" t="shared" si="2875"/>
        <v>23865.8769906975</v>
      </c>
      <c r="AQ438" s="28">
        <f ca="1" t="shared" si="2876"/>
        <v>40506.0788883138</v>
      </c>
      <c r="AR438" s="28">
        <f ca="1" t="shared" si="2877"/>
        <v>40666.3819021553</v>
      </c>
      <c r="AS438" s="28">
        <f ca="1" t="shared" si="2878"/>
        <v>61846.7416710685</v>
      </c>
      <c r="AT438" s="28">
        <f ca="1" t="shared" si="2879"/>
        <v>81997.091284863</v>
      </c>
      <c r="AU438" s="28">
        <f ca="1">AP438*'Ejercicio 3 - TIR'!$D$5</f>
        <v>11932.9384953487</v>
      </c>
      <c r="AV438" s="28">
        <f ca="1">AQ438*'Ejercicio 3 - TIR'!$D$5</f>
        <v>20253.0394441569</v>
      </c>
      <c r="AW438" s="28">
        <f ca="1">AR438*'Ejercicio 3 - TIR'!$D$5</f>
        <v>20333.1909510777</v>
      </c>
      <c r="AX438" s="28">
        <f ca="1">AS438*'Ejercicio 3 - TIR'!$D$5</f>
        <v>30923.3708355343</v>
      </c>
      <c r="AY438" s="28">
        <f ca="1">AT438*'Ejercicio 3 - TIR'!$D$5</f>
        <v>40998.5456424315</v>
      </c>
      <c r="AZ438" s="28">
        <f ca="1" t="shared" ref="AZ438:BD438" si="3252">AJ438-AU438-AE438</f>
        <v>23847.8652687446</v>
      </c>
      <c r="BA438" s="28">
        <f ca="1" t="shared" si="3252"/>
        <v>31443.1748586941</v>
      </c>
      <c r="BB438" s="28">
        <f ca="1" t="shared" si="3252"/>
        <v>30585.1179272945</v>
      </c>
      <c r="BC438" s="28">
        <f ca="1" t="shared" si="3252"/>
        <v>39758.2207286306</v>
      </c>
      <c r="BD438" s="28">
        <f ca="1" t="shared" si="3252"/>
        <v>47951.0471695925</v>
      </c>
      <c r="BE438" s="28">
        <f ca="1" t="shared" ref="BE438:BI438" si="3253">AZ438/Z438</f>
        <v>20581.1354747345</v>
      </c>
      <c r="BF438" s="28">
        <f ca="1" t="shared" si="3253"/>
        <v>23605.3666880937</v>
      </c>
      <c r="BG438" s="28">
        <f ca="1" t="shared" si="3253"/>
        <v>19651.4793129975</v>
      </c>
      <c r="BH438" s="28">
        <f ca="1" t="shared" si="3253"/>
        <v>20978.0918860439</v>
      </c>
      <c r="BI438" s="28">
        <f ca="1" t="shared" si="3253"/>
        <v>20445.3405470267</v>
      </c>
      <c r="BJ438" s="28">
        <f ca="1" t="shared" si="2882"/>
        <v>71602.4809943893</v>
      </c>
      <c r="BK438" s="28">
        <f ca="1" t="shared" si="2883"/>
        <v>39309.4873421902</v>
      </c>
      <c r="BL438" s="28">
        <f ca="1" t="shared" si="2884"/>
        <v>110911.968336579</v>
      </c>
      <c r="BM438" s="28">
        <f ca="1">BK438*'Ejercicio 3 - TIR'!$D$5</f>
        <v>19654.7436710951</v>
      </c>
      <c r="BN438" s="28">
        <f ca="1" t="shared" si="2885"/>
        <v>91257.2246654844</v>
      </c>
      <c r="BO438" s="28">
        <f ca="1" t="shared" si="2886"/>
        <v>38910.2041726738</v>
      </c>
      <c r="BP438" s="28">
        <f ca="1" t="shared" si="2887"/>
        <v>-114333.611229652</v>
      </c>
      <c r="BQ438" s="28">
        <f ca="1" t="shared" ref="BQ438:BT438" si="3254">BE438</f>
        <v>20581.1354747345</v>
      </c>
      <c r="BR438" s="28">
        <f ca="1" t="shared" si="3254"/>
        <v>23605.3666880937</v>
      </c>
      <c r="BS438" s="28">
        <f ca="1" t="shared" si="3254"/>
        <v>19651.4793129975</v>
      </c>
      <c r="BT438" s="28">
        <f ca="1" t="shared" si="3254"/>
        <v>20978.0918860439</v>
      </c>
      <c r="BU438" s="28">
        <f ca="1" t="shared" si="2889"/>
        <v>59355.5447197005</v>
      </c>
      <c r="BV438" s="30">
        <f ca="1" t="shared" si="2890"/>
        <v>6.96776553959286</v>
      </c>
    </row>
    <row r="439" ht="15" customHeight="1" spans="1:74">
      <c r="A439" s="26">
        <v>438</v>
      </c>
      <c r="B439" s="27">
        <f ca="1" t="shared" ref="B439:F439" si="3255">RAND()</f>
        <v>0.409859911011369</v>
      </c>
      <c r="C439" s="28">
        <f ca="1">IF(B439&lt;=('Ejercicio 3 - TIR'!$D$13-'Ejercicio 3 - TIR'!$C$13)/('Ejercicio 3 - TIR'!$E$13-'Ejercicio 3 - TIR'!$C$13),'Ejercicio 3 - TIR'!$C$13+SQRT(('Ejercicio 3 - TIR'!$E$13-'Ejercicio 3 - TIR'!$C$13)*('Ejercicio 3 - TIR'!$D$13-'Ejercicio 3 - TIR'!$C$13)*B439),'Ejercicio 3 - TIR'!$E$13-SQRT(('Ejercicio 3 - TIR'!$E$13-'Ejercicio 3 - TIR'!$C$13)*('Ejercicio 3 - TIR'!$E$13-'Ejercicio 3 - TIR'!$D$13)*(1-B439)))</f>
        <v>73388.5718762341</v>
      </c>
      <c r="D439" s="27">
        <f ca="1" t="shared" si="3255"/>
        <v>0.625375263142852</v>
      </c>
      <c r="E439" s="28">
        <f ca="1">IF(D439&lt;=('Ejercicio 3 - TIR'!$D$14-'Ejercicio 3 - TIR'!$C$14)/('Ejercicio 3 - TIR'!$E$14-'Ejercicio 3 - TIR'!$C$14),'Ejercicio 3 - TIR'!$C$14+SQRT(('Ejercicio 3 - TIR'!$E$14-'Ejercicio 3 - TIR'!$C$14)*('Ejercicio 3 - TIR'!$D$14-'Ejercicio 3 - TIR'!$C$14)*D439),'Ejercicio 3 - TIR'!$E$14-SQRT(('Ejercicio 3 - TIR'!$E$14-'Ejercicio 3 - TIR'!$C$14)*('Ejercicio 3 - TIR'!$E$14-'Ejercicio 3 - TIR'!$D$14)*(1-D439)))</f>
        <v>32503.7535707147</v>
      </c>
      <c r="F439" s="27">
        <f ca="1" t="shared" si="3255"/>
        <v>0.966298369785829</v>
      </c>
      <c r="G439" s="28">
        <f ca="1">IF(F439&lt;=('Ejercicio 3 - TIR'!$D$18-'Ejercicio 3 - TIR'!$C$18)/('Ejercicio 3 - TIR'!$E$18-'Ejercicio 3 - TIR'!$C$18),'Ejercicio 3 - TIR'!$C$18+SQRT(('Ejercicio 3 - TIR'!$E$18-'Ejercicio 3 - TIR'!$C$18)*('Ejercicio 3 - TIR'!$D$18-'Ejercicio 3 - TIR'!$C$18)*F439),'Ejercicio 3 - TIR'!$E$18-SQRT(('Ejercicio 3 - TIR'!$E$18-'Ejercicio 3 - TIR'!$C$18)*('Ejercicio 3 - TIR'!$E$18-'Ejercicio 3 - TIR'!$D$18)*(1-F439)))</f>
        <v>43410.1502378958</v>
      </c>
      <c r="H439" s="27">
        <f ca="1" t="shared" ref="H439:L439" si="3256">RAND()</f>
        <v>0.0816996856423224</v>
      </c>
      <c r="I439" s="28">
        <f ca="1">IF(H439&lt;=('Ejercicio 3 - TIR'!$D$18-'Ejercicio 3 - TIR'!$C$18)/('Ejercicio 3 - TIR'!$E$18-'Ejercicio 3 - TIR'!$C$18),'Ejercicio 3 - TIR'!$C$18+SQRT(('Ejercicio 3 - TIR'!$E$18-'Ejercicio 3 - TIR'!$C$18)*('Ejercicio 3 - TIR'!$D$18-'Ejercicio 3 - TIR'!$C$18)*H439),'Ejercicio 3 - TIR'!$E$18-SQRT(('Ejercicio 3 - TIR'!$E$18-'Ejercicio 3 - TIR'!$C$18)*('Ejercicio 3 - TIR'!$E$18-'Ejercicio 3 - TIR'!$D$18)*(1-H439)))</f>
        <v>33500.7074779748</v>
      </c>
      <c r="J439" s="27">
        <f ca="1" t="shared" si="3256"/>
        <v>0.212593554240264</v>
      </c>
      <c r="K439" s="28">
        <f ca="1">IF(J439&lt;=('Ejercicio 3 - TIR'!$D$18-'Ejercicio 3 - TIR'!$C$18)/('Ejercicio 3 - TIR'!$E$18-'Ejercicio 3 - TIR'!$C$18),'Ejercicio 3 - TIR'!$C$18+SQRT(('Ejercicio 3 - TIR'!$E$18-'Ejercicio 3 - TIR'!$C$18)*('Ejercicio 3 - TIR'!$D$18-'Ejercicio 3 - TIR'!$C$18)*J439),'Ejercicio 3 - TIR'!$E$18-SQRT(('Ejercicio 3 - TIR'!$E$18-'Ejercicio 3 - TIR'!$C$18)*('Ejercicio 3 - TIR'!$E$18-'Ejercicio 3 - TIR'!$D$18)*(1-J439)))</f>
        <v>35647.0375539782</v>
      </c>
      <c r="L439" s="27">
        <f ca="1" t="shared" si="3256"/>
        <v>0.724204078530112</v>
      </c>
      <c r="M439" s="28">
        <f ca="1">IF(L439&lt;=('Ejercicio 3 - TIR'!$D$18-'Ejercicio 3 - TIR'!$C$18)/('Ejercicio 3 - TIR'!$E$18-'Ejercicio 3 - TIR'!$C$18),'Ejercicio 3 - TIR'!$C$18+SQRT(('Ejercicio 3 - TIR'!$E$18-'Ejercicio 3 - TIR'!$C$18)*('Ejercicio 3 - TIR'!$D$18-'Ejercicio 3 - TIR'!$C$18)*L439),'Ejercicio 3 - TIR'!$E$18-SQRT(('Ejercicio 3 - TIR'!$E$18-'Ejercicio 3 - TIR'!$C$18)*('Ejercicio 3 - TIR'!$E$18-'Ejercicio 3 - TIR'!$D$18)*(1-L439)))</f>
        <v>40451.957112093</v>
      </c>
      <c r="N439" s="27">
        <f ca="1" t="shared" ref="N439:R439" si="3257">RAND()</f>
        <v>0.309267647624092</v>
      </c>
      <c r="O439" s="28">
        <f ca="1">IF(N439&lt;=('Ejercicio 3 - TIR'!$D$18-'Ejercicio 3 - TIR'!$C$18)/('Ejercicio 3 - TIR'!$E$18-'Ejercicio 3 - TIR'!$C$18),'Ejercicio 3 - TIR'!$C$18+SQRT(('Ejercicio 3 - TIR'!$E$18-'Ejercicio 3 - TIR'!$C$18)*('Ejercicio 3 - TIR'!$D$18-'Ejercicio 3 - TIR'!$C$18)*N439),'Ejercicio 3 - TIR'!$E$18-SQRT(('Ejercicio 3 - TIR'!$E$18-'Ejercicio 3 - TIR'!$C$18)*('Ejercicio 3 - TIR'!$E$18-'Ejercicio 3 - TIR'!$D$18)*(1-N439)))</f>
        <v>36811.0312834118</v>
      </c>
      <c r="P439" s="27">
        <f ca="1" t="shared" si="3257"/>
        <v>0.593370590643486</v>
      </c>
      <c r="Q439" s="29">
        <f ca="1">IF(P439&lt;=('Ejercicio 3 - TIR'!$D$22-'Ejercicio 3 - TIR'!$C$22)/('Ejercicio 3 - TIR'!$E$22-'Ejercicio 3 - TIR'!$C$22),'Ejercicio 3 - TIR'!$C$22+SQRT(('Ejercicio 3 - TIR'!$E$22-'Ejercicio 3 - TIR'!$C$22)*('Ejercicio 3 - TIR'!$D$22-'Ejercicio 3 - TIR'!$C$22)*P439),'Ejercicio 3 - TIR'!$E$22-SQRT(('Ejercicio 3 - TIR'!$E$22-'Ejercicio 3 - TIR'!$C$22)*('Ejercicio 3 - TIR'!$E$22-'Ejercicio 3 - TIR'!$D$22)*(1-P439)))</f>
        <v>0.152945740874278</v>
      </c>
      <c r="R439" s="27">
        <f ca="1" t="shared" si="3257"/>
        <v>0.235110275479194</v>
      </c>
      <c r="S439" s="29">
        <f ca="1">IF(R439&lt;=('Ejercicio 3 - TIR'!$D$23-'Ejercicio 3 - TIR'!$C$23)/('Ejercicio 3 - TIR'!$E$23-'Ejercicio 3 - TIR'!$C$23),'Ejercicio 3 - TIR'!$C$23+SQRT(('Ejercicio 3 - TIR'!$E$23-'Ejercicio 3 - TIR'!$C$23)*('Ejercicio 3 - TIR'!$D$23-'Ejercicio 3 - TIR'!$C$23)*R439),'Ejercicio 3 - TIR'!$E$23-SQRT(('Ejercicio 3 - TIR'!$E$23-'Ejercicio 3 - TIR'!$C$23)*('Ejercicio 3 - TIR'!$E$23-'Ejercicio 3 - TIR'!$D$23)*(1-R439)))</f>
        <v>0.140571788834774</v>
      </c>
      <c r="T439" s="27">
        <f ca="1" t="shared" ref="T439:X439" si="3258">RAND()</f>
        <v>0.183913462624246</v>
      </c>
      <c r="U439" s="29">
        <f ca="1">IF(T439&lt;=('Ejercicio 3 - TIR'!$D$24-'Ejercicio 3 - TIR'!$C$24)/('Ejercicio 3 - TIR'!$E$24-'Ejercicio 3 - TIR'!$C$24),'Ejercicio 3 - TIR'!$C$24+SQRT(('Ejercicio 3 - TIR'!$E$24-'Ejercicio 3 - TIR'!$C$24)*('Ejercicio 3 - TIR'!$D$24-'Ejercicio 3 - TIR'!$C$24)*T439),'Ejercicio 3 - TIR'!$E$24-SQRT(('Ejercicio 3 - TIR'!$E$24-'Ejercicio 3 - TIR'!$C$24)*('Ejercicio 3 - TIR'!$E$24-'Ejercicio 3 - TIR'!$D$24)*(1-T439)))</f>
        <v>0.169652436783028</v>
      </c>
      <c r="V439" s="27">
        <f ca="1" t="shared" si="3258"/>
        <v>0.779928162996388</v>
      </c>
      <c r="W439" s="29">
        <f ca="1">IF(V439&lt;=('Ejercicio 3 - TIR'!$D$25-'Ejercicio 3 - TIR'!$C$25)/('Ejercicio 3 - TIR'!$E$25-'Ejercicio 3 - TIR'!$C$25),'Ejercicio 3 - TIR'!$C$25+SQRT(('Ejercicio 3 - TIR'!$E$25-'Ejercicio 3 - TIR'!$C$25)*('Ejercicio 3 - TIR'!$D$25-'Ejercicio 3 - TIR'!$C$25)*V439),'Ejercicio 3 - TIR'!$E$25-SQRT(('Ejercicio 3 - TIR'!$E$25-'Ejercicio 3 - TIR'!$C$25)*('Ejercicio 3 - TIR'!$E$25-'Ejercicio 3 - TIR'!$D$25)*(1-V439)))</f>
        <v>0.222246596073407</v>
      </c>
      <c r="X439" s="27">
        <f ca="1" t="shared" si="3258"/>
        <v>0.636919427334166</v>
      </c>
      <c r="Y439" s="29">
        <f ca="1">IF(X439&lt;=('Ejercicio 3 - TIR'!$D$26-'Ejercicio 3 - TIR'!$C$26)/('Ejercicio 3 - TIR'!$E$26-'Ejercicio 3 - TIR'!$C$26),'Ejercicio 3 - TIR'!$C$26+SQRT(('Ejercicio 3 - TIR'!$E$26-'Ejercicio 3 - TIR'!$C$26)*('Ejercicio 3 - TIR'!$D$26-'Ejercicio 3 - TIR'!$C$26)*X439),'Ejercicio 3 - TIR'!$E$26-SQRT(('Ejercicio 3 - TIR'!$E$26-'Ejercicio 3 - TIR'!$C$26)*('Ejercicio 3 - TIR'!$E$26-'Ejercicio 3 - TIR'!$D$26)*(1-X439)))</f>
        <v>0.2357209407011</v>
      </c>
      <c r="Z439" s="27">
        <f ca="1" t="shared" si="2860"/>
        <v>1.15294574087428</v>
      </c>
      <c r="AA439" s="27">
        <f ca="1" t="shared" si="2861"/>
        <v>1.31501738609841</v>
      </c>
      <c r="AB439" s="27">
        <f ca="1" t="shared" si="2862"/>
        <v>1.53811329006205</v>
      </c>
      <c r="AC439" s="27">
        <f ca="1" t="shared" si="2863"/>
        <v>1.87995373315361</v>
      </c>
      <c r="AD439" s="27">
        <f ca="1" t="shared" si="2864"/>
        <v>2.32309819560713</v>
      </c>
      <c r="AE439" s="26">
        <f ca="1" t="shared" si="2865"/>
        <v>4971.31067106791</v>
      </c>
      <c r="AF439" s="26">
        <f ca="1" t="shared" si="2866"/>
        <v>5670.13670495333</v>
      </c>
      <c r="AG439" s="26">
        <f ca="1" t="shared" si="2867"/>
        <v>6632.08921384156</v>
      </c>
      <c r="AH439" s="26">
        <f ca="1" t="shared" si="2868"/>
        <v>8106.048466473</v>
      </c>
      <c r="AI439" s="26">
        <f ca="1" t="shared" si="2869"/>
        <v>10016.8138363587</v>
      </c>
      <c r="AJ439" s="28">
        <f ca="1" t="shared" si="2870"/>
        <v>50049.5478274945</v>
      </c>
      <c r="AK439" s="28">
        <f ca="1" t="shared" si="2871"/>
        <v>44054.0127801338</v>
      </c>
      <c r="AL439" s="28">
        <f ca="1" t="shared" si="2872"/>
        <v>54829.1822131149</v>
      </c>
      <c r="AM439" s="28">
        <f ca="1" t="shared" si="2873"/>
        <v>76047.807786249</v>
      </c>
      <c r="AN439" s="28">
        <f ca="1" t="shared" si="2874"/>
        <v>85515.6403529314</v>
      </c>
      <c r="AO439" s="28">
        <f ca="1">C439/'Ejercicio 3 - TIR'!$D$7</f>
        <v>14677.7143752468</v>
      </c>
      <c r="AP439" s="28">
        <f ca="1" t="shared" si="2875"/>
        <v>35371.8334522476</v>
      </c>
      <c r="AQ439" s="28">
        <f ca="1" t="shared" si="2876"/>
        <v>29376.298404887</v>
      </c>
      <c r="AR439" s="28">
        <f ca="1" t="shared" si="2877"/>
        <v>40151.4678378681</v>
      </c>
      <c r="AS439" s="28">
        <f ca="1" t="shared" si="2878"/>
        <v>61370.0934110022</v>
      </c>
      <c r="AT439" s="28">
        <f ca="1" t="shared" si="2879"/>
        <v>70837.9259776846</v>
      </c>
      <c r="AU439" s="28">
        <f ca="1">AP439*'Ejercicio 3 - TIR'!$D$5</f>
        <v>17685.9167261238</v>
      </c>
      <c r="AV439" s="28">
        <f ca="1">AQ439*'Ejercicio 3 - TIR'!$D$5</f>
        <v>14688.1492024435</v>
      </c>
      <c r="AW439" s="28">
        <f ca="1">AR439*'Ejercicio 3 - TIR'!$D$5</f>
        <v>20075.733918934</v>
      </c>
      <c r="AX439" s="28">
        <f ca="1">AS439*'Ejercicio 3 - TIR'!$D$5</f>
        <v>30685.0467055011</v>
      </c>
      <c r="AY439" s="28">
        <f ca="1">AT439*'Ejercicio 3 - TIR'!$D$5</f>
        <v>35418.9629888423</v>
      </c>
      <c r="AZ439" s="28">
        <f ca="1" t="shared" ref="AZ439:BD439" si="3259">AJ439-AU439-AE439</f>
        <v>27392.3204303027</v>
      </c>
      <c r="BA439" s="28">
        <f ca="1" t="shared" si="3259"/>
        <v>23695.726872737</v>
      </c>
      <c r="BB439" s="28">
        <f ca="1" t="shared" si="3259"/>
        <v>28121.3590803393</v>
      </c>
      <c r="BC439" s="28">
        <f ca="1" t="shared" si="3259"/>
        <v>37256.7126142749</v>
      </c>
      <c r="BD439" s="28">
        <f ca="1" t="shared" si="3259"/>
        <v>40079.8635277304</v>
      </c>
      <c r="BE439" s="28">
        <f ca="1" t="shared" ref="BE439:BI439" si="3260">AZ439/Z439</f>
        <v>23758.5512129401</v>
      </c>
      <c r="BF439" s="28">
        <f ca="1" t="shared" si="3260"/>
        <v>18019.325921645</v>
      </c>
      <c r="BG439" s="28">
        <f ca="1" t="shared" si="3260"/>
        <v>18283.0219737616</v>
      </c>
      <c r="BH439" s="28">
        <f ca="1" t="shared" si="3260"/>
        <v>19817.8880454558</v>
      </c>
      <c r="BI439" s="28">
        <f ca="1" t="shared" si="3260"/>
        <v>17252.7634017019</v>
      </c>
      <c r="BJ439" s="28">
        <f ca="1" t="shared" si="2882"/>
        <v>75509.4112705861</v>
      </c>
      <c r="BK439" s="28">
        <f ca="1" t="shared" si="2883"/>
        <v>34097.7717807727</v>
      </c>
      <c r="BL439" s="28">
        <f ca="1" t="shared" si="2884"/>
        <v>109607.183051359</v>
      </c>
      <c r="BM439" s="28">
        <f ca="1">BK439*'Ejercicio 3 - TIR'!$D$5</f>
        <v>17048.8858903863</v>
      </c>
      <c r="BN439" s="28">
        <f ca="1" t="shared" si="2885"/>
        <v>92558.2971609724</v>
      </c>
      <c r="BO439" s="28">
        <f ca="1" t="shared" si="2886"/>
        <v>39842.6107583381</v>
      </c>
      <c r="BP439" s="28">
        <f ca="1" t="shared" si="2887"/>
        <v>-105892.325446949</v>
      </c>
      <c r="BQ439" s="28">
        <f ca="1" t="shared" ref="BQ439:BT439" si="3261">BE439</f>
        <v>23758.5512129401</v>
      </c>
      <c r="BR439" s="28">
        <f ca="1" t="shared" si="3261"/>
        <v>18019.325921645</v>
      </c>
      <c r="BS439" s="28">
        <f ca="1" t="shared" si="3261"/>
        <v>18283.0219737616</v>
      </c>
      <c r="BT439" s="28">
        <f ca="1" t="shared" si="3261"/>
        <v>19817.8880454558</v>
      </c>
      <c r="BU439" s="28">
        <f ca="1" t="shared" si="2889"/>
        <v>57095.37416004</v>
      </c>
      <c r="BV439" s="30">
        <f ca="1" t="shared" si="2890"/>
        <v>7.84384580068025</v>
      </c>
    </row>
    <row r="440" ht="15" customHeight="1" spans="1:74">
      <c r="A440" s="26">
        <v>439</v>
      </c>
      <c r="B440" s="27">
        <f ca="1" t="shared" ref="B440:F440" si="3262">RAND()</f>
        <v>0.441227084068292</v>
      </c>
      <c r="C440" s="28">
        <f ca="1">IF(B440&lt;=('Ejercicio 3 - TIR'!$D$13-'Ejercicio 3 - TIR'!$C$13)/('Ejercicio 3 - TIR'!$E$13-'Ejercicio 3 - TIR'!$C$13),'Ejercicio 3 - TIR'!$C$13+SQRT(('Ejercicio 3 - TIR'!$E$13-'Ejercicio 3 - TIR'!$C$13)*('Ejercicio 3 - TIR'!$D$13-'Ejercicio 3 - TIR'!$C$13)*B440),'Ejercicio 3 - TIR'!$E$13-SQRT(('Ejercicio 3 - TIR'!$E$13-'Ejercicio 3 - TIR'!$C$13)*('Ejercicio 3 - TIR'!$E$13-'Ejercicio 3 - TIR'!$D$13)*(1-B440)))</f>
        <v>74105.4542592837</v>
      </c>
      <c r="D440" s="27">
        <f ca="1" t="shared" si="3262"/>
        <v>0.888456131654183</v>
      </c>
      <c r="E440" s="28">
        <f ca="1">IF(D440&lt;=('Ejercicio 3 - TIR'!$D$14-'Ejercicio 3 - TIR'!$C$14)/('Ejercicio 3 - TIR'!$E$14-'Ejercicio 3 - TIR'!$C$14),'Ejercicio 3 - TIR'!$C$14+SQRT(('Ejercicio 3 - TIR'!$E$14-'Ejercicio 3 - TIR'!$C$14)*('Ejercicio 3 - TIR'!$D$14-'Ejercicio 3 - TIR'!$C$14)*D440),'Ejercicio 3 - TIR'!$E$14-SQRT(('Ejercicio 3 - TIR'!$E$14-'Ejercicio 3 - TIR'!$C$14)*('Ejercicio 3 - TIR'!$E$14-'Ejercicio 3 - TIR'!$D$14)*(1-D440)))</f>
        <v>35909.5745634626</v>
      </c>
      <c r="F440" s="27">
        <f ca="1" t="shared" si="3262"/>
        <v>0.54791816605182</v>
      </c>
      <c r="G440" s="28">
        <f ca="1">IF(F440&lt;=('Ejercicio 3 - TIR'!$D$18-'Ejercicio 3 - TIR'!$C$18)/('Ejercicio 3 - TIR'!$E$18-'Ejercicio 3 - TIR'!$C$18),'Ejercicio 3 - TIR'!$C$18+SQRT(('Ejercicio 3 - TIR'!$E$18-'Ejercicio 3 - TIR'!$C$18)*('Ejercicio 3 - TIR'!$D$18-'Ejercicio 3 - TIR'!$C$18)*F440),'Ejercicio 3 - TIR'!$E$18-SQRT(('Ejercicio 3 - TIR'!$E$18-'Ejercicio 3 - TIR'!$C$18)*('Ejercicio 3 - TIR'!$E$18-'Ejercicio 3 - TIR'!$D$18)*(1-F440)))</f>
        <v>39065.7445865066</v>
      </c>
      <c r="H440" s="27">
        <f ca="1" t="shared" ref="H440:L440" si="3263">RAND()</f>
        <v>0.445573893251575</v>
      </c>
      <c r="I440" s="28">
        <f ca="1">IF(H440&lt;=('Ejercicio 3 - TIR'!$D$18-'Ejercicio 3 - TIR'!$C$18)/('Ejercicio 3 - TIR'!$E$18-'Ejercicio 3 - TIR'!$C$18),'Ejercicio 3 - TIR'!$C$18+SQRT(('Ejercicio 3 - TIR'!$E$18-'Ejercicio 3 - TIR'!$C$18)*('Ejercicio 3 - TIR'!$D$18-'Ejercicio 3 - TIR'!$C$18)*H440),'Ejercicio 3 - TIR'!$E$18-SQRT(('Ejercicio 3 - TIR'!$E$18-'Ejercicio 3 - TIR'!$C$18)*('Ejercicio 3 - TIR'!$E$18-'Ejercicio 3 - TIR'!$D$18)*(1-H440)))</f>
        <v>38175.333876224</v>
      </c>
      <c r="J440" s="27">
        <f ca="1" t="shared" si="3263"/>
        <v>0.138977354621355</v>
      </c>
      <c r="K440" s="28">
        <f ca="1">IF(J440&lt;=('Ejercicio 3 - TIR'!$D$18-'Ejercicio 3 - TIR'!$C$18)/('Ejercicio 3 - TIR'!$E$18-'Ejercicio 3 - TIR'!$C$18),'Ejercicio 3 - TIR'!$C$18+SQRT(('Ejercicio 3 - TIR'!$E$18-'Ejercicio 3 - TIR'!$C$18)*('Ejercicio 3 - TIR'!$D$18-'Ejercicio 3 - TIR'!$C$18)*J440),'Ejercicio 3 - TIR'!$E$18-SQRT(('Ejercicio 3 - TIR'!$E$18-'Ejercicio 3 - TIR'!$C$18)*('Ejercicio 3 - TIR'!$E$18-'Ejercicio 3 - TIR'!$D$18)*(1-J440)))</f>
        <v>34565.808054792</v>
      </c>
      <c r="L440" s="27">
        <f ca="1" t="shared" si="3263"/>
        <v>0.128460960709105</v>
      </c>
      <c r="M440" s="28">
        <f ca="1">IF(L440&lt;=('Ejercicio 3 - TIR'!$D$18-'Ejercicio 3 - TIR'!$C$18)/('Ejercicio 3 - TIR'!$E$18-'Ejercicio 3 - TIR'!$C$18),'Ejercicio 3 - TIR'!$C$18+SQRT(('Ejercicio 3 - TIR'!$E$18-'Ejercicio 3 - TIR'!$C$18)*('Ejercicio 3 - TIR'!$D$18-'Ejercicio 3 - TIR'!$C$18)*L440),'Ejercicio 3 - TIR'!$E$18-SQRT(('Ejercicio 3 - TIR'!$E$18-'Ejercicio 3 - TIR'!$C$18)*('Ejercicio 3 - TIR'!$E$18-'Ejercicio 3 - TIR'!$D$18)*(1-L440)))</f>
        <v>34389.6633249448</v>
      </c>
      <c r="N440" s="27">
        <f ca="1" t="shared" ref="N440:R440" si="3264">RAND()</f>
        <v>0.59378216372371</v>
      </c>
      <c r="O440" s="28">
        <f ca="1">IF(N440&lt;=('Ejercicio 3 - TIR'!$D$18-'Ejercicio 3 - TIR'!$C$18)/('Ejercicio 3 - TIR'!$E$18-'Ejercicio 3 - TIR'!$C$18),'Ejercicio 3 - TIR'!$C$18+SQRT(('Ejercicio 3 - TIR'!$E$18-'Ejercicio 3 - TIR'!$C$18)*('Ejercicio 3 - TIR'!$D$18-'Ejercicio 3 - TIR'!$C$18)*N440),'Ejercicio 3 - TIR'!$E$18-SQRT(('Ejercicio 3 - TIR'!$E$18-'Ejercicio 3 - TIR'!$C$18)*('Ejercicio 3 - TIR'!$E$18-'Ejercicio 3 - TIR'!$D$18)*(1-N440)))</f>
        <v>39437.5486519835</v>
      </c>
      <c r="P440" s="27">
        <f ca="1" t="shared" si="3264"/>
        <v>0.680531454226259</v>
      </c>
      <c r="Q440" s="29">
        <f ca="1">IF(P440&lt;=('Ejercicio 3 - TIR'!$D$22-'Ejercicio 3 - TIR'!$C$22)/('Ejercicio 3 - TIR'!$E$22-'Ejercicio 3 - TIR'!$C$22),'Ejercicio 3 - TIR'!$C$22+SQRT(('Ejercicio 3 - TIR'!$E$22-'Ejercicio 3 - TIR'!$C$22)*('Ejercicio 3 - TIR'!$D$22-'Ejercicio 3 - TIR'!$C$22)*P440),'Ejercicio 3 - TIR'!$E$22-SQRT(('Ejercicio 3 - TIR'!$E$22-'Ejercicio 3 - TIR'!$C$22)*('Ejercicio 3 - TIR'!$E$22-'Ejercicio 3 - TIR'!$D$22)*(1-P440)))</f>
        <v>0.156019937815078</v>
      </c>
      <c r="R440" s="27">
        <f ca="1" t="shared" si="3264"/>
        <v>0.873515221505428</v>
      </c>
      <c r="S440" s="29">
        <f ca="1">IF(R440&lt;=('Ejercicio 3 - TIR'!$D$23-'Ejercicio 3 - TIR'!$C$23)/('Ejercicio 3 - TIR'!$E$23-'Ejercicio 3 - TIR'!$C$23),'Ejercicio 3 - TIR'!$C$23+SQRT(('Ejercicio 3 - TIR'!$E$23-'Ejercicio 3 - TIR'!$C$23)*('Ejercicio 3 - TIR'!$D$23-'Ejercicio 3 - TIR'!$C$23)*R440),'Ejercicio 3 - TIR'!$E$23-SQRT(('Ejercicio 3 - TIR'!$E$23-'Ejercicio 3 - TIR'!$C$23)*('Ejercicio 3 - TIR'!$E$23-'Ejercicio 3 - TIR'!$D$23)*(1-R440)))</f>
        <v>0.164911176278774</v>
      </c>
      <c r="T440" s="27">
        <f ca="1" t="shared" ref="T440:X440" si="3265">RAND()</f>
        <v>0.441799635144375</v>
      </c>
      <c r="U440" s="29">
        <f ca="1">IF(T440&lt;=('Ejercicio 3 - TIR'!$D$24-'Ejercicio 3 - TIR'!$C$24)/('Ejercicio 3 - TIR'!$E$24-'Ejercicio 3 - TIR'!$C$24),'Ejercicio 3 - TIR'!$C$24+SQRT(('Ejercicio 3 - TIR'!$E$24-'Ejercicio 3 - TIR'!$C$24)*('Ejercicio 3 - TIR'!$D$24-'Ejercicio 3 - TIR'!$C$24)*T440),'Ejercicio 3 - TIR'!$E$24-SQRT(('Ejercicio 3 - TIR'!$E$24-'Ejercicio 3 - TIR'!$C$24)*('Ejercicio 3 - TIR'!$E$24-'Ejercicio 3 - TIR'!$D$24)*(1-T440)))</f>
        <v>0.180465698164812</v>
      </c>
      <c r="V440" s="27">
        <f ca="1" t="shared" si="3265"/>
        <v>0.883400715126199</v>
      </c>
      <c r="W440" s="29">
        <f ca="1">IF(V440&lt;=('Ejercicio 3 - TIR'!$D$25-'Ejercicio 3 - TIR'!$C$25)/('Ejercicio 3 - TIR'!$E$25-'Ejercicio 3 - TIR'!$C$25),'Ejercicio 3 - TIR'!$C$25+SQRT(('Ejercicio 3 - TIR'!$E$25-'Ejercicio 3 - TIR'!$C$25)*('Ejercicio 3 - TIR'!$D$25-'Ejercicio 3 - TIR'!$C$25)*V440),'Ejercicio 3 - TIR'!$E$25-SQRT(('Ejercicio 3 - TIR'!$E$25-'Ejercicio 3 - TIR'!$C$25)*('Ejercicio 3 - TIR'!$E$25-'Ejercicio 3 - TIR'!$D$25)*(1-V440)))</f>
        <v>0.22979857685562</v>
      </c>
      <c r="X440" s="27">
        <f ca="1" t="shared" si="3265"/>
        <v>0.271952354590292</v>
      </c>
      <c r="Y440" s="29">
        <f ca="1">IF(X440&lt;=('Ejercicio 3 - TIR'!$D$26-'Ejercicio 3 - TIR'!$C$26)/('Ejercicio 3 - TIR'!$E$26-'Ejercicio 3 - TIR'!$C$26),'Ejercicio 3 - TIR'!$C$26+SQRT(('Ejercicio 3 - TIR'!$E$26-'Ejercicio 3 - TIR'!$C$26)*('Ejercicio 3 - TIR'!$D$26-'Ejercicio 3 - TIR'!$C$26)*X440),'Ejercicio 3 - TIR'!$E$26-SQRT(('Ejercicio 3 - TIR'!$E$26-'Ejercicio 3 - TIR'!$C$26)*('Ejercicio 3 - TIR'!$E$26-'Ejercicio 3 - TIR'!$D$26)*(1-X440)))</f>
        <v>0.2170974418976</v>
      </c>
      <c r="Z440" s="27">
        <f ca="1" t="shared" si="2860"/>
        <v>1.15601993781508</v>
      </c>
      <c r="AA440" s="27">
        <f ca="1" t="shared" si="2861"/>
        <v>1.34666054556188</v>
      </c>
      <c r="AB440" s="27">
        <f ca="1" t="shared" si="2862"/>
        <v>1.58968658110771</v>
      </c>
      <c r="AC440" s="27">
        <f ca="1" t="shared" si="2863"/>
        <v>1.95499429509274</v>
      </c>
      <c r="AD440" s="27">
        <f ca="1" t="shared" si="2864"/>
        <v>2.37941855548177</v>
      </c>
      <c r="AE440" s="26">
        <f ca="1" t="shared" si="2865"/>
        <v>5602.60959035733</v>
      </c>
      <c r="AF440" s="26">
        <f ca="1" t="shared" si="2866"/>
        <v>6526.5425281339</v>
      </c>
      <c r="AG440" s="26">
        <f ca="1" t="shared" si="2867"/>
        <v>7704.35958207592</v>
      </c>
      <c r="AH440" s="26">
        <f ca="1" t="shared" si="2868"/>
        <v>9474.81044962092</v>
      </c>
      <c r="AI440" s="26">
        <f ca="1" t="shared" si="2869"/>
        <v>11531.7675606983</v>
      </c>
      <c r="AJ440" s="28">
        <f ca="1" t="shared" si="2870"/>
        <v>45160.779627593</v>
      </c>
      <c r="AK440" s="28">
        <f ca="1" t="shared" si="2871"/>
        <v>51409.2159447627</v>
      </c>
      <c r="AL440" s="28">
        <f ca="1" t="shared" si="2872"/>
        <v>54948.8012298475</v>
      </c>
      <c r="AM440" s="28">
        <f ca="1" t="shared" si="2873"/>
        <v>67231.595610427</v>
      </c>
      <c r="AN440" s="28">
        <f ca="1" t="shared" si="2874"/>
        <v>93838.4350452447</v>
      </c>
      <c r="AO440" s="28">
        <f ca="1">C440/'Ejercicio 3 - TIR'!$D$7</f>
        <v>14821.0908518567</v>
      </c>
      <c r="AP440" s="28">
        <f ca="1" t="shared" si="2875"/>
        <v>30339.6887757363</v>
      </c>
      <c r="AQ440" s="28">
        <f ca="1" t="shared" si="2876"/>
        <v>36588.1250929059</v>
      </c>
      <c r="AR440" s="28">
        <f ca="1" t="shared" si="2877"/>
        <v>40127.7103779908</v>
      </c>
      <c r="AS440" s="28">
        <f ca="1" t="shared" si="2878"/>
        <v>52410.5047585703</v>
      </c>
      <c r="AT440" s="28">
        <f ca="1" t="shared" si="2879"/>
        <v>79017.344193388</v>
      </c>
      <c r="AU440" s="28">
        <f ca="1">AP440*'Ejercicio 3 - TIR'!$D$5</f>
        <v>15169.8443878681</v>
      </c>
      <c r="AV440" s="28">
        <f ca="1">AQ440*'Ejercicio 3 - TIR'!$D$5</f>
        <v>18294.062546453</v>
      </c>
      <c r="AW440" s="28">
        <f ca="1">AR440*'Ejercicio 3 - TIR'!$D$5</f>
        <v>20063.8551889954</v>
      </c>
      <c r="AX440" s="28">
        <f ca="1">AS440*'Ejercicio 3 - TIR'!$D$5</f>
        <v>26205.2523792851</v>
      </c>
      <c r="AY440" s="28">
        <f ca="1">AT440*'Ejercicio 3 - TIR'!$D$5</f>
        <v>39508.672096694</v>
      </c>
      <c r="AZ440" s="28">
        <f ca="1" t="shared" ref="AZ440:BD440" si="3266">AJ440-AU440-AE440</f>
        <v>24388.3256493675</v>
      </c>
      <c r="BA440" s="28">
        <f ca="1" t="shared" si="3266"/>
        <v>26588.6108701758</v>
      </c>
      <c r="BB440" s="28">
        <f ca="1" t="shared" si="3266"/>
        <v>27180.5864587762</v>
      </c>
      <c r="BC440" s="28">
        <f ca="1" t="shared" si="3266"/>
        <v>31551.532781521</v>
      </c>
      <c r="BD440" s="28">
        <f ca="1" t="shared" si="3266"/>
        <v>42797.9953878524</v>
      </c>
      <c r="BE440" s="28">
        <f ca="1" t="shared" ref="BE440:BI440" si="3267">AZ440/Z440</f>
        <v>21096.8036550152</v>
      </c>
      <c r="BF440" s="28">
        <f ca="1" t="shared" si="3267"/>
        <v>19744.1077172734</v>
      </c>
      <c r="BG440" s="28">
        <f ca="1" t="shared" si="3267"/>
        <v>17098.0788174211</v>
      </c>
      <c r="BH440" s="28">
        <f ca="1" t="shared" si="3267"/>
        <v>16138.9385435646</v>
      </c>
      <c r="BI440" s="28">
        <f ca="1" t="shared" si="3267"/>
        <v>17986.7452446537</v>
      </c>
      <c r="BJ440" s="28">
        <f ca="1" t="shared" si="2882"/>
        <v>85443.908035759</v>
      </c>
      <c r="BK440" s="28">
        <f ca="1" t="shared" si="2883"/>
        <v>35265.578585389</v>
      </c>
      <c r="BL440" s="28">
        <f ca="1" t="shared" si="2884"/>
        <v>120709.486621148</v>
      </c>
      <c r="BM440" s="28">
        <f ca="1">BK440*'Ejercicio 3 - TIR'!$D$5</f>
        <v>17632.7892926945</v>
      </c>
      <c r="BN440" s="28">
        <f ca="1" t="shared" si="2885"/>
        <v>103076.697328453</v>
      </c>
      <c r="BO440" s="28">
        <f ca="1" t="shared" si="2886"/>
        <v>43320.1199893909</v>
      </c>
      <c r="BP440" s="28">
        <f ca="1" t="shared" si="2887"/>
        <v>-110015.028822746</v>
      </c>
      <c r="BQ440" s="28">
        <f ca="1" t="shared" ref="BQ440:BT440" si="3268">BE440</f>
        <v>21096.8036550152</v>
      </c>
      <c r="BR440" s="28">
        <f ca="1" t="shared" si="3268"/>
        <v>19744.1077172734</v>
      </c>
      <c r="BS440" s="28">
        <f ca="1" t="shared" si="3268"/>
        <v>17098.0788174211</v>
      </c>
      <c r="BT440" s="28">
        <f ca="1" t="shared" si="3268"/>
        <v>16138.9385435646</v>
      </c>
      <c r="BU440" s="28">
        <f ca="1" t="shared" si="2889"/>
        <v>61306.8652340446</v>
      </c>
      <c r="BV440" s="30">
        <f ca="1" t="shared" si="2890"/>
        <v>6.11556330892224</v>
      </c>
    </row>
    <row r="441" ht="15" customHeight="1" spans="1:74">
      <c r="A441" s="26">
        <v>440</v>
      </c>
      <c r="B441" s="27">
        <f ca="1" t="shared" ref="B441:F441" si="3269">RAND()</f>
        <v>0.402744102712038</v>
      </c>
      <c r="C441" s="28">
        <f ca="1">IF(B441&lt;=('Ejercicio 3 - TIR'!$D$13-'Ejercicio 3 - TIR'!$C$13)/('Ejercicio 3 - TIR'!$E$13-'Ejercicio 3 - TIR'!$C$13),'Ejercicio 3 - TIR'!$C$13+SQRT(('Ejercicio 3 - TIR'!$E$13-'Ejercicio 3 - TIR'!$C$13)*('Ejercicio 3 - TIR'!$D$13-'Ejercicio 3 - TIR'!$C$13)*B441),'Ejercicio 3 - TIR'!$E$13-SQRT(('Ejercicio 3 - TIR'!$E$13-'Ejercicio 3 - TIR'!$C$13)*('Ejercicio 3 - TIR'!$E$13-'Ejercicio 3 - TIR'!$D$13)*(1-B441)))</f>
        <v>73228.6145904708</v>
      </c>
      <c r="D441" s="27">
        <f ca="1" t="shared" si="3269"/>
        <v>0.0445589784671905</v>
      </c>
      <c r="E441" s="28">
        <f ca="1">IF(D441&lt;=('Ejercicio 3 - TIR'!$D$14-'Ejercicio 3 - TIR'!$C$14)/('Ejercicio 3 - TIR'!$E$14-'Ejercicio 3 - TIR'!$C$14),'Ejercicio 3 - TIR'!$C$14+SQRT(('Ejercicio 3 - TIR'!$E$14-'Ejercicio 3 - TIR'!$C$14)*('Ejercicio 3 - TIR'!$D$14-'Ejercicio 3 - TIR'!$C$14)*D441),'Ejercicio 3 - TIR'!$E$14-SQRT(('Ejercicio 3 - TIR'!$E$14-'Ejercicio 3 - TIR'!$C$14)*('Ejercicio 3 - TIR'!$E$14-'Ejercicio 3 - TIR'!$D$14)*(1-D441)))</f>
        <v>26828.092827249</v>
      </c>
      <c r="F441" s="27">
        <f ca="1" t="shared" si="3269"/>
        <v>0.300278299474432</v>
      </c>
      <c r="G441" s="28">
        <f ca="1">IF(F441&lt;=('Ejercicio 3 - TIR'!$D$18-'Ejercicio 3 - TIR'!$C$18)/('Ejercicio 3 - TIR'!$E$18-'Ejercicio 3 - TIR'!$C$18),'Ejercicio 3 - TIR'!$C$18+SQRT(('Ejercicio 3 - TIR'!$E$18-'Ejercicio 3 - TIR'!$C$18)*('Ejercicio 3 - TIR'!$D$18-'Ejercicio 3 - TIR'!$C$18)*F441),'Ejercicio 3 - TIR'!$E$18-SQRT(('Ejercicio 3 - TIR'!$E$18-'Ejercicio 3 - TIR'!$C$18)*('Ejercicio 3 - TIR'!$E$18-'Ejercicio 3 - TIR'!$D$18)*(1-F441)))</f>
        <v>36711.3146939452</v>
      </c>
      <c r="H441" s="27">
        <f ca="1" t="shared" ref="H441:L441" si="3270">RAND()</f>
        <v>0.354057235173487</v>
      </c>
      <c r="I441" s="28">
        <f ca="1">IF(H441&lt;=('Ejercicio 3 - TIR'!$D$18-'Ejercicio 3 - TIR'!$C$18)/('Ejercicio 3 - TIR'!$E$18-'Ejercicio 3 - TIR'!$C$18),'Ejercicio 3 - TIR'!$C$18+SQRT(('Ejercicio 3 - TIR'!$E$18-'Ejercicio 3 - TIR'!$C$18)*('Ejercicio 3 - TIR'!$D$18-'Ejercicio 3 - TIR'!$C$18)*H441),'Ejercicio 3 - TIR'!$E$18-SQRT(('Ejercicio 3 - TIR'!$E$18-'Ejercicio 3 - TIR'!$C$18)*('Ejercicio 3 - TIR'!$E$18-'Ejercicio 3 - TIR'!$D$18)*(1-H441)))</f>
        <v>37287.5637407863</v>
      </c>
      <c r="J441" s="27">
        <f ca="1" t="shared" si="3270"/>
        <v>0.952552493569079</v>
      </c>
      <c r="K441" s="28">
        <f ca="1">IF(J441&lt;=('Ejercicio 3 - TIR'!$D$18-'Ejercicio 3 - TIR'!$C$18)/('Ejercicio 3 - TIR'!$E$18-'Ejercicio 3 - TIR'!$C$18),'Ejercicio 3 - TIR'!$C$18+SQRT(('Ejercicio 3 - TIR'!$E$18-'Ejercicio 3 - TIR'!$C$18)*('Ejercicio 3 - TIR'!$D$18-'Ejercicio 3 - TIR'!$C$18)*J441),'Ejercicio 3 - TIR'!$E$18-SQRT(('Ejercicio 3 - TIR'!$E$18-'Ejercicio 3 - TIR'!$C$18)*('Ejercicio 3 - TIR'!$E$18-'Ejercicio 3 - TIR'!$D$18)*(1-J441)))</f>
        <v>43113.5846209493</v>
      </c>
      <c r="L441" s="27">
        <f ca="1" t="shared" si="3270"/>
        <v>0.105274538858504</v>
      </c>
      <c r="M441" s="28">
        <f ca="1">IF(L441&lt;=('Ejercicio 3 - TIR'!$D$18-'Ejercicio 3 - TIR'!$C$18)/('Ejercicio 3 - TIR'!$E$18-'Ejercicio 3 - TIR'!$C$18),'Ejercicio 3 - TIR'!$C$18+SQRT(('Ejercicio 3 - TIR'!$E$18-'Ejercicio 3 - TIR'!$C$18)*('Ejercicio 3 - TIR'!$D$18-'Ejercicio 3 - TIR'!$C$18)*L441),'Ejercicio 3 - TIR'!$E$18-SQRT(('Ejercicio 3 - TIR'!$E$18-'Ejercicio 3 - TIR'!$C$18)*('Ejercicio 3 - TIR'!$E$18-'Ejercicio 3 - TIR'!$D$18)*(1-L441)))</f>
        <v>33973.8118763695</v>
      </c>
      <c r="N441" s="27">
        <f ca="1" t="shared" ref="N441:R441" si="3271">RAND()</f>
        <v>0.591589962589352</v>
      </c>
      <c r="O441" s="28">
        <f ca="1">IF(N441&lt;=('Ejercicio 3 - TIR'!$D$18-'Ejercicio 3 - TIR'!$C$18)/('Ejercicio 3 - TIR'!$E$18-'Ejercicio 3 - TIR'!$C$18),'Ejercicio 3 - TIR'!$C$18+SQRT(('Ejercicio 3 - TIR'!$E$18-'Ejercicio 3 - TIR'!$C$18)*('Ejercicio 3 - TIR'!$D$18-'Ejercicio 3 - TIR'!$C$18)*N441),'Ejercicio 3 - TIR'!$E$18-SQRT(('Ejercicio 3 - TIR'!$E$18-'Ejercicio 3 - TIR'!$C$18)*('Ejercicio 3 - TIR'!$E$18-'Ejercicio 3 - TIR'!$D$18)*(1-N441)))</f>
        <v>39420.1111664567</v>
      </c>
      <c r="P441" s="27">
        <f ca="1" t="shared" si="3271"/>
        <v>0.799559832531156</v>
      </c>
      <c r="Q441" s="29">
        <f ca="1">IF(P441&lt;=('Ejercicio 3 - TIR'!$D$22-'Ejercicio 3 - TIR'!$C$22)/('Ejercicio 3 - TIR'!$E$22-'Ejercicio 3 - TIR'!$C$22),'Ejercicio 3 - TIR'!$C$22+SQRT(('Ejercicio 3 - TIR'!$E$22-'Ejercicio 3 - TIR'!$C$22)*('Ejercicio 3 - TIR'!$D$22-'Ejercicio 3 - TIR'!$C$22)*P441),'Ejercicio 3 - TIR'!$E$22-SQRT(('Ejercicio 3 - TIR'!$E$22-'Ejercicio 3 - TIR'!$C$22)*('Ejercicio 3 - TIR'!$E$22-'Ejercicio 3 - TIR'!$D$22)*(1-P441)))</f>
        <v>0.161005466537872</v>
      </c>
      <c r="R441" s="27">
        <f ca="1" t="shared" si="3271"/>
        <v>0.0805767448969839</v>
      </c>
      <c r="S441" s="29">
        <f ca="1">IF(R441&lt;=('Ejercicio 3 - TIR'!$D$23-'Ejercicio 3 - TIR'!$C$23)/('Ejercicio 3 - TIR'!$E$23-'Ejercicio 3 - TIR'!$C$23),'Ejercicio 3 - TIR'!$C$23+SQRT(('Ejercicio 3 - TIR'!$E$23-'Ejercicio 3 - TIR'!$C$23)*('Ejercicio 3 - TIR'!$D$23-'Ejercicio 3 - TIR'!$C$23)*R441),'Ejercicio 3 - TIR'!$E$23-SQRT(('Ejercicio 3 - TIR'!$E$23-'Ejercicio 3 - TIR'!$C$23)*('Ejercicio 3 - TIR'!$E$23-'Ejercicio 3 - TIR'!$D$23)*(1-R441)))</f>
        <v>0.132043178185785</v>
      </c>
      <c r="T441" s="27">
        <f ca="1" t="shared" ref="T441:X441" si="3272">RAND()</f>
        <v>0.998907819597269</v>
      </c>
      <c r="U441" s="29">
        <f ca="1">IF(T441&lt;=('Ejercicio 3 - TIR'!$D$24-'Ejercicio 3 - TIR'!$C$24)/('Ejercicio 3 - TIR'!$E$24-'Ejercicio 3 - TIR'!$C$24),'Ejercicio 3 - TIR'!$C$24+SQRT(('Ejercicio 3 - TIR'!$E$24-'Ejercicio 3 - TIR'!$C$24)*('Ejercicio 3 - TIR'!$D$24-'Ejercicio 3 - TIR'!$C$24)*T441),'Ejercicio 3 - TIR'!$E$24-SQRT(('Ejercicio 3 - TIR'!$E$24-'Ejercicio 3 - TIR'!$C$24)*('Ejercicio 3 - TIR'!$E$24-'Ejercicio 3 - TIR'!$D$24)*(1-T441)))</f>
        <v>0.218251256128632</v>
      </c>
      <c r="V441" s="27">
        <f ca="1" t="shared" si="3272"/>
        <v>0.856196075790211</v>
      </c>
      <c r="W441" s="29">
        <f ca="1">IF(V441&lt;=('Ejercicio 3 - TIR'!$D$25-'Ejercicio 3 - TIR'!$C$25)/('Ejercicio 3 - TIR'!$E$25-'Ejercicio 3 - TIR'!$C$25),'Ejercicio 3 - TIR'!$C$25+SQRT(('Ejercicio 3 - TIR'!$E$25-'Ejercicio 3 - TIR'!$C$25)*('Ejercicio 3 - TIR'!$D$25-'Ejercicio 3 - TIR'!$C$25)*V441),'Ejercicio 3 - TIR'!$E$25-SQRT(('Ejercicio 3 - TIR'!$E$25-'Ejercicio 3 - TIR'!$C$25)*('Ejercicio 3 - TIR'!$E$25-'Ejercicio 3 - TIR'!$D$25)*(1-V441)))</f>
        <v>0.227565345228102</v>
      </c>
      <c r="X441" s="27">
        <f ca="1" t="shared" si="3272"/>
        <v>0.0353798489997708</v>
      </c>
      <c r="Y441" s="29">
        <f ca="1">IF(X441&lt;=('Ejercicio 3 - TIR'!$D$26-'Ejercicio 3 - TIR'!$C$26)/('Ejercicio 3 - TIR'!$E$26-'Ejercicio 3 - TIR'!$C$26),'Ejercicio 3 - TIR'!$C$26+SQRT(('Ejercicio 3 - TIR'!$E$26-'Ejercicio 3 - TIR'!$C$26)*('Ejercicio 3 - TIR'!$D$26-'Ejercicio 3 - TIR'!$C$26)*X441),'Ejercicio 3 - TIR'!$E$26-SQRT(('Ejercicio 3 - TIR'!$E$26-'Ejercicio 3 - TIR'!$C$26)*('Ejercicio 3 - TIR'!$E$26-'Ejercicio 3 - TIR'!$D$26)*(1-X441)))</f>
        <v>0.199773719471081</v>
      </c>
      <c r="Z441" s="27">
        <f ca="1" t="shared" si="2860"/>
        <v>1.16100546653787</v>
      </c>
      <c r="AA441" s="27">
        <f ca="1" t="shared" si="2861"/>
        <v>1.3143083182306</v>
      </c>
      <c r="AB441" s="27">
        <f ca="1" t="shared" si="2862"/>
        <v>1.60115775962474</v>
      </c>
      <c r="AC441" s="27">
        <f ca="1" t="shared" si="2863"/>
        <v>1.9655257779584</v>
      </c>
      <c r="AD441" s="27">
        <f ca="1" t="shared" si="2864"/>
        <v>2.35818617333744</v>
      </c>
      <c r="AE441" s="26">
        <f ca="1" t="shared" si="2865"/>
        <v>4319.46960197255</v>
      </c>
      <c r="AF441" s="26">
        <f ca="1" t="shared" si="2866"/>
        <v>4889.8260962939</v>
      </c>
      <c r="AG441" s="26">
        <f ca="1" t="shared" si="2867"/>
        <v>5957.0367840606</v>
      </c>
      <c r="AH441" s="26">
        <f ca="1" t="shared" si="2868"/>
        <v>7312.65191636186</v>
      </c>
      <c r="AI441" s="26">
        <f ca="1" t="shared" si="2869"/>
        <v>8773.52758889079</v>
      </c>
      <c r="AJ441" s="28">
        <f ca="1" t="shared" si="2870"/>
        <v>42622.0370434625</v>
      </c>
      <c r="AK441" s="28">
        <f ca="1" t="shared" si="2871"/>
        <v>49007.3551910692</v>
      </c>
      <c r="AL441" s="28">
        <f ca="1" t="shared" si="2872"/>
        <v>69031.6505610709</v>
      </c>
      <c r="AM441" s="28">
        <f ca="1" t="shared" si="2873"/>
        <v>66776.4030185135</v>
      </c>
      <c r="AN441" s="28">
        <f ca="1" t="shared" si="2874"/>
        <v>92959.961104163</v>
      </c>
      <c r="AO441" s="28">
        <f ca="1">C441/'Ejercicio 3 - TIR'!$D$7</f>
        <v>14645.7229180942</v>
      </c>
      <c r="AP441" s="28">
        <f ca="1" t="shared" si="2875"/>
        <v>27976.3141253683</v>
      </c>
      <c r="AQ441" s="28">
        <f ca="1" t="shared" si="2876"/>
        <v>34361.6322729751</v>
      </c>
      <c r="AR441" s="28">
        <f ca="1" t="shared" si="2877"/>
        <v>54385.9276429767</v>
      </c>
      <c r="AS441" s="28">
        <f ca="1" t="shared" si="2878"/>
        <v>52130.6801004194</v>
      </c>
      <c r="AT441" s="28">
        <f ca="1" t="shared" si="2879"/>
        <v>78314.2381860689</v>
      </c>
      <c r="AU441" s="28">
        <f ca="1">AP441*'Ejercicio 3 - TIR'!$D$5</f>
        <v>13988.1570626842</v>
      </c>
      <c r="AV441" s="28">
        <f ca="1">AQ441*'Ejercicio 3 - TIR'!$D$5</f>
        <v>17180.8161364875</v>
      </c>
      <c r="AW441" s="28">
        <f ca="1">AR441*'Ejercicio 3 - TIR'!$D$5</f>
        <v>27192.9638214883</v>
      </c>
      <c r="AX441" s="28">
        <f ca="1">AS441*'Ejercicio 3 - TIR'!$D$5</f>
        <v>26065.3400502097</v>
      </c>
      <c r="AY441" s="28">
        <f ca="1">AT441*'Ejercicio 3 - TIR'!$D$5</f>
        <v>39157.1190930344</v>
      </c>
      <c r="AZ441" s="28">
        <f ca="1" t="shared" ref="AZ441:BD441" si="3273">AJ441-AU441-AE441</f>
        <v>24314.4103788058</v>
      </c>
      <c r="BA441" s="28">
        <f ca="1" t="shared" si="3273"/>
        <v>26936.7129582878</v>
      </c>
      <c r="BB441" s="28">
        <f ca="1" t="shared" si="3273"/>
        <v>35881.6499555219</v>
      </c>
      <c r="BC441" s="28">
        <f ca="1" t="shared" si="3273"/>
        <v>33398.411051942</v>
      </c>
      <c r="BD441" s="28">
        <f ca="1" t="shared" si="3273"/>
        <v>45029.3144222378</v>
      </c>
      <c r="BE441" s="28">
        <f ca="1" t="shared" ref="BE441:BI441" si="3274">AZ441/Z441</f>
        <v>20942.5459910293</v>
      </c>
      <c r="BF441" s="28">
        <f ca="1" t="shared" si="3274"/>
        <v>20494.9725910215</v>
      </c>
      <c r="BG441" s="28">
        <f ca="1" t="shared" si="3274"/>
        <v>22409.8154849722</v>
      </c>
      <c r="BH441" s="28">
        <f ca="1" t="shared" si="3274"/>
        <v>16992.1002443596</v>
      </c>
      <c r="BI441" s="28">
        <f ca="1" t="shared" si="3274"/>
        <v>19094.8937498475</v>
      </c>
      <c r="BJ441" s="28">
        <f ca="1" t="shared" si="2882"/>
        <v>63265.6375622319</v>
      </c>
      <c r="BK441" s="28">
        <f ca="1" t="shared" si="2883"/>
        <v>34537.3412839809</v>
      </c>
      <c r="BL441" s="28">
        <f ca="1" t="shared" si="2884"/>
        <v>97802.9788462128</v>
      </c>
      <c r="BM441" s="28">
        <f ca="1">BK441*'Ejercicio 3 - TIR'!$D$5</f>
        <v>17268.6706419904</v>
      </c>
      <c r="BN441" s="28">
        <f ca="1" t="shared" si="2885"/>
        <v>80534.3082042224</v>
      </c>
      <c r="BO441" s="28">
        <f ca="1" t="shared" si="2886"/>
        <v>34150.9542862961</v>
      </c>
      <c r="BP441" s="28">
        <f ca="1" t="shared" si="2887"/>
        <v>-100056.70741772</v>
      </c>
      <c r="BQ441" s="28">
        <f ca="1" t="shared" ref="BQ441:BT441" si="3275">BE441</f>
        <v>20942.5459910293</v>
      </c>
      <c r="BR441" s="28">
        <f ca="1" t="shared" si="3275"/>
        <v>20494.9725910215</v>
      </c>
      <c r="BS441" s="28">
        <f ca="1" t="shared" si="3275"/>
        <v>22409.8154849722</v>
      </c>
      <c r="BT441" s="28">
        <f ca="1" t="shared" si="3275"/>
        <v>16992.1002443596</v>
      </c>
      <c r="BU441" s="28">
        <f ca="1" t="shared" si="2889"/>
        <v>53245.8480361436</v>
      </c>
      <c r="BV441" s="30">
        <f ca="1" t="shared" si="2890"/>
        <v>9.11876278538282</v>
      </c>
    </row>
    <row r="442" ht="15" customHeight="1" spans="1:74">
      <c r="A442" s="26">
        <v>441</v>
      </c>
      <c r="B442" s="27">
        <f ca="1" t="shared" ref="B442:F442" si="3276">RAND()</f>
        <v>0.981039367141947</v>
      </c>
      <c r="C442" s="28">
        <f ca="1">IF(B442&lt;=('Ejercicio 3 - TIR'!$D$13-'Ejercicio 3 - TIR'!$C$13)/('Ejercicio 3 - TIR'!$E$13-'Ejercicio 3 - TIR'!$C$13),'Ejercicio 3 - TIR'!$C$13+SQRT(('Ejercicio 3 - TIR'!$E$13-'Ejercicio 3 - TIR'!$C$13)*('Ejercicio 3 - TIR'!$D$13-'Ejercicio 3 - TIR'!$C$13)*B442),'Ejercicio 3 - TIR'!$E$13-SQRT(('Ejercicio 3 - TIR'!$E$13-'Ejercicio 3 - TIR'!$C$13)*('Ejercicio 3 - TIR'!$E$13-'Ejercicio 3 - TIR'!$D$13)*(1-B442)))</f>
        <v>95230.0147348588</v>
      </c>
      <c r="D442" s="27">
        <f ca="1" t="shared" si="3276"/>
        <v>0.145198468268152</v>
      </c>
      <c r="E442" s="28">
        <f ca="1">IF(D442&lt;=('Ejercicio 3 - TIR'!$D$14-'Ejercicio 3 - TIR'!$C$14)/('Ejercicio 3 - TIR'!$E$14-'Ejercicio 3 - TIR'!$C$14),'Ejercicio 3 - TIR'!$C$14+SQRT(('Ejercicio 3 - TIR'!$E$14-'Ejercicio 3 - TIR'!$C$14)*('Ejercicio 3 - TIR'!$D$14-'Ejercicio 3 - TIR'!$C$14)*D442),'Ejercicio 3 - TIR'!$E$14-SQRT(('Ejercicio 3 - TIR'!$E$14-'Ejercicio 3 - TIR'!$C$14)*('Ejercicio 3 - TIR'!$E$14-'Ejercicio 3 - TIR'!$D$14)*(1-D442)))</f>
        <v>28299.9825939104</v>
      </c>
      <c r="F442" s="27">
        <f ca="1" t="shared" si="3276"/>
        <v>0.089717842322133</v>
      </c>
      <c r="G442" s="28">
        <f ca="1">IF(F442&lt;=('Ejercicio 3 - TIR'!$D$18-'Ejercicio 3 - TIR'!$C$18)/('Ejercicio 3 - TIR'!$E$18-'Ejercicio 3 - TIR'!$C$18),'Ejercicio 3 - TIR'!$C$18+SQRT(('Ejercicio 3 - TIR'!$E$18-'Ejercicio 3 - TIR'!$C$18)*('Ejercicio 3 - TIR'!$D$18-'Ejercicio 3 - TIR'!$C$18)*F442),'Ejercicio 3 - TIR'!$E$18-SQRT(('Ejercicio 3 - TIR'!$E$18-'Ejercicio 3 - TIR'!$C$18)*('Ejercicio 3 - TIR'!$E$18-'Ejercicio 3 - TIR'!$D$18)*(1-F442)))</f>
        <v>33668.470573457</v>
      </c>
      <c r="H442" s="27">
        <f ca="1" t="shared" ref="H442:L442" si="3277">RAND()</f>
        <v>0.536998661271539</v>
      </c>
      <c r="I442" s="28">
        <f ca="1">IF(H442&lt;=('Ejercicio 3 - TIR'!$D$18-'Ejercicio 3 - TIR'!$C$18)/('Ejercicio 3 - TIR'!$E$18-'Ejercicio 3 - TIR'!$C$18),'Ejercicio 3 - TIR'!$C$18+SQRT(('Ejercicio 3 - TIR'!$E$18-'Ejercicio 3 - TIR'!$C$18)*('Ejercicio 3 - TIR'!$D$18-'Ejercicio 3 - TIR'!$C$18)*H442),'Ejercicio 3 - TIR'!$E$18-SQRT(('Ejercicio 3 - TIR'!$E$18-'Ejercicio 3 - TIR'!$C$18)*('Ejercicio 3 - TIR'!$E$18-'Ejercicio 3 - TIR'!$D$18)*(1-H442)))</f>
        <v>38974.9539937947</v>
      </c>
      <c r="J442" s="27">
        <f ca="1" t="shared" si="3277"/>
        <v>0.544809140234018</v>
      </c>
      <c r="K442" s="28">
        <f ca="1">IF(J442&lt;=('Ejercicio 3 - TIR'!$D$18-'Ejercicio 3 - TIR'!$C$18)/('Ejercicio 3 - TIR'!$E$18-'Ejercicio 3 - TIR'!$C$18),'Ejercicio 3 - TIR'!$C$18+SQRT(('Ejercicio 3 - TIR'!$E$18-'Ejercicio 3 - TIR'!$C$18)*('Ejercicio 3 - TIR'!$D$18-'Ejercicio 3 - TIR'!$C$18)*J442),'Ejercicio 3 - TIR'!$E$18-SQRT(('Ejercicio 3 - TIR'!$E$18-'Ejercicio 3 - TIR'!$C$18)*('Ejercicio 3 - TIR'!$E$18-'Ejercicio 3 - TIR'!$D$18)*(1-J442)))</f>
        <v>39039.9873360034</v>
      </c>
      <c r="L442" s="27">
        <f ca="1" t="shared" si="3277"/>
        <v>0.833574719903484</v>
      </c>
      <c r="M442" s="28">
        <f ca="1">IF(L442&lt;=('Ejercicio 3 - TIR'!$D$18-'Ejercicio 3 - TIR'!$C$18)/('Ejercicio 3 - TIR'!$E$18-'Ejercicio 3 - TIR'!$C$18),'Ejercicio 3 - TIR'!$C$18+SQRT(('Ejercicio 3 - TIR'!$E$18-'Ejercicio 3 - TIR'!$C$18)*('Ejercicio 3 - TIR'!$D$18-'Ejercicio 3 - TIR'!$C$18)*L442),'Ejercicio 3 - TIR'!$E$18-SQRT(('Ejercicio 3 - TIR'!$E$18-'Ejercicio 3 - TIR'!$C$18)*('Ejercicio 3 - TIR'!$E$18-'Ejercicio 3 - TIR'!$D$18)*(1-L442)))</f>
        <v>41467.0273129787</v>
      </c>
      <c r="N442" s="27">
        <f ca="1" t="shared" ref="N442:R442" si="3278">RAND()</f>
        <v>0.207224115717711</v>
      </c>
      <c r="O442" s="28">
        <f ca="1">IF(N442&lt;=('Ejercicio 3 - TIR'!$D$18-'Ejercicio 3 - TIR'!$C$18)/('Ejercicio 3 - TIR'!$E$18-'Ejercicio 3 - TIR'!$C$18),'Ejercicio 3 - TIR'!$C$18+SQRT(('Ejercicio 3 - TIR'!$E$18-'Ejercicio 3 - TIR'!$C$18)*('Ejercicio 3 - TIR'!$D$18-'Ejercicio 3 - TIR'!$C$18)*N442),'Ejercicio 3 - TIR'!$E$18-SQRT(('Ejercicio 3 - TIR'!$E$18-'Ejercicio 3 - TIR'!$C$18)*('Ejercicio 3 - TIR'!$E$18-'Ejercicio 3 - TIR'!$D$18)*(1-N442)))</f>
        <v>35575.2683664248</v>
      </c>
      <c r="P442" s="27">
        <f ca="1" t="shared" si="3278"/>
        <v>0.712057579085999</v>
      </c>
      <c r="Q442" s="29">
        <f ca="1">IF(P442&lt;=('Ejercicio 3 - TIR'!$D$22-'Ejercicio 3 - TIR'!$C$22)/('Ejercicio 3 - TIR'!$E$22-'Ejercicio 3 - TIR'!$C$22),'Ejercicio 3 - TIR'!$C$22+SQRT(('Ejercicio 3 - TIR'!$E$22-'Ejercicio 3 - TIR'!$C$22)*('Ejercicio 3 - TIR'!$D$22-'Ejercicio 3 - TIR'!$C$22)*P442),'Ejercicio 3 - TIR'!$E$22-SQRT(('Ejercicio 3 - TIR'!$E$22-'Ejercicio 3 - TIR'!$C$22)*('Ejercicio 3 - TIR'!$E$22-'Ejercicio 3 - TIR'!$D$22)*(1-P442)))</f>
        <v>0.157233876973775</v>
      </c>
      <c r="R442" s="27">
        <f ca="1" t="shared" si="3278"/>
        <v>0.06024254674421</v>
      </c>
      <c r="S442" s="29">
        <f ca="1">IF(R442&lt;=('Ejercicio 3 - TIR'!$D$23-'Ejercicio 3 - TIR'!$C$23)/('Ejercicio 3 - TIR'!$E$23-'Ejercicio 3 - TIR'!$C$23),'Ejercicio 3 - TIR'!$C$23+SQRT(('Ejercicio 3 - TIR'!$E$23-'Ejercicio 3 - TIR'!$C$23)*('Ejercicio 3 - TIR'!$D$23-'Ejercicio 3 - TIR'!$C$23)*R442),'Ejercicio 3 - TIR'!$E$23-SQRT(('Ejercicio 3 - TIR'!$E$23-'Ejercicio 3 - TIR'!$C$23)*('Ejercicio 3 - TIR'!$E$23-'Ejercicio 3 - TIR'!$D$23)*(1-R442)))</f>
        <v>0.130413288824362</v>
      </c>
      <c r="T442" s="27">
        <f ca="1" t="shared" ref="T442:X442" si="3279">RAND()</f>
        <v>0.269975283009614</v>
      </c>
      <c r="U442" s="29">
        <f ca="1">IF(T442&lt;=('Ejercicio 3 - TIR'!$D$24-'Ejercicio 3 - TIR'!$C$24)/('Ejercicio 3 - TIR'!$E$24-'Ejercicio 3 - TIR'!$C$24),'Ejercicio 3 - TIR'!$C$24+SQRT(('Ejercicio 3 - TIR'!$E$24-'Ejercicio 3 - TIR'!$C$24)*('Ejercicio 3 - TIR'!$D$24-'Ejercicio 3 - TIR'!$C$24)*T442),'Ejercicio 3 - TIR'!$E$24-SQRT(('Ejercicio 3 - TIR'!$E$24-'Ejercicio 3 - TIR'!$C$24)*('Ejercicio 3 - TIR'!$E$24-'Ejercicio 3 - TIR'!$D$24)*(1-T442)))</f>
        <v>0.173810671857808</v>
      </c>
      <c r="V442" s="27">
        <f ca="1" t="shared" si="3279"/>
        <v>0.816268868316829</v>
      </c>
      <c r="W442" s="29">
        <f ca="1">IF(V442&lt;=('Ejercicio 3 - TIR'!$D$25-'Ejercicio 3 - TIR'!$C$25)/('Ejercicio 3 - TIR'!$E$25-'Ejercicio 3 - TIR'!$C$25),'Ejercicio 3 - TIR'!$C$25+SQRT(('Ejercicio 3 - TIR'!$E$25-'Ejercicio 3 - TIR'!$C$25)*('Ejercicio 3 - TIR'!$D$25-'Ejercicio 3 - TIR'!$C$25)*V442),'Ejercicio 3 - TIR'!$E$25-SQRT(('Ejercicio 3 - TIR'!$E$25-'Ejercicio 3 - TIR'!$C$25)*('Ejercicio 3 - TIR'!$E$25-'Ejercicio 3 - TIR'!$D$25)*(1-V442)))</f>
        <v>0.224641392765156</v>
      </c>
      <c r="X442" s="27">
        <f ca="1" t="shared" si="3279"/>
        <v>0.167119764144506</v>
      </c>
      <c r="Y442" s="29">
        <f ca="1">IF(X442&lt;=('Ejercicio 3 - TIR'!$D$26-'Ejercicio 3 - TIR'!$C$26)/('Ejercicio 3 - TIR'!$E$26-'Ejercicio 3 - TIR'!$C$26),'Ejercicio 3 - TIR'!$C$26+SQRT(('Ejercicio 3 - TIR'!$E$26-'Ejercicio 3 - TIR'!$C$26)*('Ejercicio 3 - TIR'!$D$26-'Ejercicio 3 - TIR'!$C$26)*X442),'Ejercicio 3 - TIR'!$E$26-SQRT(('Ejercicio 3 - TIR'!$E$26-'Ejercicio 3 - TIR'!$C$26)*('Ejercicio 3 - TIR'!$E$26-'Ejercicio 3 - TIR'!$D$26)*(1-X442)))</f>
        <v>0.211242018811548</v>
      </c>
      <c r="Z442" s="27">
        <f ca="1" t="shared" si="2860"/>
        <v>1.15723387697378</v>
      </c>
      <c r="AA442" s="27">
        <f ca="1" t="shared" si="2861"/>
        <v>1.30815255280889</v>
      </c>
      <c r="AB442" s="27">
        <f ca="1" t="shared" si="2862"/>
        <v>1.53552342690511</v>
      </c>
      <c r="AC442" s="27">
        <f ca="1" t="shared" si="2863"/>
        <v>1.8804655481486</v>
      </c>
      <c r="AD442" s="27">
        <f ca="1" t="shared" si="2864"/>
        <v>2.27769888684508</v>
      </c>
      <c r="AE442" s="26">
        <f ca="1" t="shared" si="2865"/>
        <v>4449.71598153088</v>
      </c>
      <c r="AF442" s="26">
        <f ca="1" t="shared" si="2866"/>
        <v>5030.01807701665</v>
      </c>
      <c r="AG442" s="26">
        <f ca="1" t="shared" si="2867"/>
        <v>5904.28889843983</v>
      </c>
      <c r="AH442" s="26">
        <f ca="1" t="shared" si="2868"/>
        <v>7230.6365798732</v>
      </c>
      <c r="AI442" s="26">
        <f ca="1" t="shared" si="2869"/>
        <v>8758.05084829824</v>
      </c>
      <c r="AJ442" s="28">
        <f ca="1" t="shared" si="2870"/>
        <v>38962.2947334991</v>
      </c>
      <c r="AK442" s="28">
        <f ca="1" t="shared" si="2871"/>
        <v>50985.1855625916</v>
      </c>
      <c r="AL442" s="28">
        <f ca="1" t="shared" si="2872"/>
        <v>59946.8151405122</v>
      </c>
      <c r="AM442" s="28">
        <f ca="1" t="shared" si="2873"/>
        <v>77977.3162461935</v>
      </c>
      <c r="AN442" s="28">
        <f ca="1" t="shared" si="2874"/>
        <v>81029.7491574205</v>
      </c>
      <c r="AO442" s="28">
        <f ca="1">C442/'Ejercicio 3 - TIR'!$D$7</f>
        <v>19046.0029469718</v>
      </c>
      <c r="AP442" s="28">
        <f ca="1" t="shared" si="2875"/>
        <v>19916.2917865273</v>
      </c>
      <c r="AQ442" s="28">
        <f ca="1" t="shared" si="2876"/>
        <v>31939.1826156199</v>
      </c>
      <c r="AR442" s="28">
        <f ca="1" t="shared" si="2877"/>
        <v>40900.8121935404</v>
      </c>
      <c r="AS442" s="28">
        <f ca="1" t="shared" si="2878"/>
        <v>58931.3132992217</v>
      </c>
      <c r="AT442" s="28">
        <f ca="1" t="shared" si="2879"/>
        <v>61983.7462104488</v>
      </c>
      <c r="AU442" s="28">
        <f ca="1">AP442*'Ejercicio 3 - TIR'!$D$5</f>
        <v>9958.14589326367</v>
      </c>
      <c r="AV442" s="28">
        <f ca="1">AQ442*'Ejercicio 3 - TIR'!$D$5</f>
        <v>15969.5913078099</v>
      </c>
      <c r="AW442" s="28">
        <f ca="1">AR442*'Ejercicio 3 - TIR'!$D$5</f>
        <v>20450.4060967702</v>
      </c>
      <c r="AX442" s="28">
        <f ca="1">AS442*'Ejercicio 3 - TIR'!$D$5</f>
        <v>29465.6566496108</v>
      </c>
      <c r="AY442" s="28">
        <f ca="1">AT442*'Ejercicio 3 - TIR'!$D$5</f>
        <v>30991.8731052244</v>
      </c>
      <c r="AZ442" s="28">
        <f ca="1" t="shared" ref="AZ442:BD442" si="3280">AJ442-AU442-AE442</f>
        <v>24554.4328587045</v>
      </c>
      <c r="BA442" s="28">
        <f ca="1" t="shared" si="3280"/>
        <v>29985.576177765</v>
      </c>
      <c r="BB442" s="28">
        <f ca="1" t="shared" si="3280"/>
        <v>33592.1201453021</v>
      </c>
      <c r="BC442" s="28">
        <f ca="1" t="shared" si="3280"/>
        <v>41281.0230167094</v>
      </c>
      <c r="BD442" s="28">
        <f ca="1" t="shared" si="3280"/>
        <v>41279.8252038979</v>
      </c>
      <c r="BE442" s="28">
        <f ca="1" t="shared" ref="BE442:BI442" si="3281">AZ442/Z442</f>
        <v>21218.2112425845</v>
      </c>
      <c r="BF442" s="28">
        <f ca="1" t="shared" si="3281"/>
        <v>22922.0790139341</v>
      </c>
      <c r="BG442" s="28">
        <f ca="1" t="shared" si="3281"/>
        <v>21876.6575336515</v>
      </c>
      <c r="BH442" s="28">
        <f ca="1" t="shared" si="3281"/>
        <v>21952.5548114148</v>
      </c>
      <c r="BI442" s="28">
        <f ca="1" t="shared" si="3281"/>
        <v>18123.4777969603</v>
      </c>
      <c r="BJ442" s="28">
        <f ca="1" t="shared" si="2882"/>
        <v>64458.8388518847</v>
      </c>
      <c r="BK442" s="28">
        <f ca="1" t="shared" si="2883"/>
        <v>43381.0597111656</v>
      </c>
      <c r="BL442" s="28">
        <f ca="1" t="shared" si="2884"/>
        <v>107839.89856305</v>
      </c>
      <c r="BM442" s="28">
        <f ca="1">BK442*'Ejercicio 3 - TIR'!$D$5</f>
        <v>21690.5298555828</v>
      </c>
      <c r="BN442" s="28">
        <f ca="1" t="shared" si="2885"/>
        <v>86149.3687074675</v>
      </c>
      <c r="BO442" s="28">
        <f ca="1" t="shared" si="2886"/>
        <v>37822.9840673962</v>
      </c>
      <c r="BP442" s="28">
        <f ca="1" t="shared" si="2887"/>
        <v>-123529.997328769</v>
      </c>
      <c r="BQ442" s="28">
        <f ca="1" t="shared" ref="BQ442:BT442" si="3282">BE442</f>
        <v>21218.2112425845</v>
      </c>
      <c r="BR442" s="28">
        <f ca="1" t="shared" si="3282"/>
        <v>22922.0790139341</v>
      </c>
      <c r="BS442" s="28">
        <f ca="1" t="shared" si="3282"/>
        <v>21876.6575336515</v>
      </c>
      <c r="BT442" s="28">
        <f ca="1" t="shared" si="3282"/>
        <v>21952.5548114148</v>
      </c>
      <c r="BU442" s="28">
        <f ca="1" t="shared" si="2889"/>
        <v>55946.4618643565</v>
      </c>
      <c r="BV442" s="30">
        <f ca="1" t="shared" si="2890"/>
        <v>4.55966154879353</v>
      </c>
    </row>
    <row r="443" ht="15" customHeight="1" spans="1:74">
      <c r="A443" s="26">
        <v>442</v>
      </c>
      <c r="B443" s="27">
        <f ca="1" t="shared" ref="B443:F443" si="3283">RAND()</f>
        <v>0.893263009953048</v>
      </c>
      <c r="C443" s="28">
        <f ca="1">IF(B443&lt;=('Ejercicio 3 - TIR'!$D$13-'Ejercicio 3 - TIR'!$C$13)/('Ejercicio 3 - TIR'!$E$13-'Ejercicio 3 - TIR'!$C$13),'Ejercicio 3 - TIR'!$C$13+SQRT(('Ejercicio 3 - TIR'!$E$13-'Ejercicio 3 - TIR'!$C$13)*('Ejercicio 3 - TIR'!$D$13-'Ejercicio 3 - TIR'!$C$13)*B443),'Ejercicio 3 - TIR'!$E$13-SQRT(('Ejercicio 3 - TIR'!$E$13-'Ejercicio 3 - TIR'!$C$13)*('Ejercicio 3 - TIR'!$E$13-'Ejercicio 3 - TIR'!$D$13)*(1-B443)))</f>
        <v>88682.5626550733</v>
      </c>
      <c r="D443" s="27">
        <f ca="1" t="shared" si="3283"/>
        <v>0.225175691649882</v>
      </c>
      <c r="E443" s="28">
        <f ca="1">IF(D443&lt;=('Ejercicio 3 - TIR'!$D$14-'Ejercicio 3 - TIR'!$C$14)/('Ejercicio 3 - TIR'!$E$14-'Ejercicio 3 - TIR'!$C$14),'Ejercicio 3 - TIR'!$C$14+SQRT(('Ejercicio 3 - TIR'!$E$14-'Ejercicio 3 - TIR'!$C$14)*('Ejercicio 3 - TIR'!$D$14-'Ejercicio 3 - TIR'!$C$14)*D443),'Ejercicio 3 - TIR'!$E$14-SQRT(('Ejercicio 3 - TIR'!$E$14-'Ejercicio 3 - TIR'!$C$14)*('Ejercicio 3 - TIR'!$E$14-'Ejercicio 3 - TIR'!$D$14)*(1-D443)))</f>
        <v>29109.5227063178</v>
      </c>
      <c r="F443" s="27">
        <f ca="1" t="shared" si="3283"/>
        <v>0.225207501433295</v>
      </c>
      <c r="G443" s="28">
        <f ca="1">IF(F443&lt;=('Ejercicio 3 - TIR'!$D$18-'Ejercicio 3 - TIR'!$C$18)/('Ejercicio 3 - TIR'!$E$18-'Ejercicio 3 - TIR'!$C$18),'Ejercicio 3 - TIR'!$C$18+SQRT(('Ejercicio 3 - TIR'!$E$18-'Ejercicio 3 - TIR'!$C$18)*('Ejercicio 3 - TIR'!$D$18-'Ejercicio 3 - TIR'!$C$18)*F443),'Ejercicio 3 - TIR'!$E$18-SQRT(('Ejercicio 3 - TIR'!$E$18-'Ejercicio 3 - TIR'!$C$18)*('Ejercicio 3 - TIR'!$E$18-'Ejercicio 3 - TIR'!$D$18)*(1-F443)))</f>
        <v>35812.1532339568</v>
      </c>
      <c r="H443" s="27">
        <f ca="1" t="shared" ref="H443:L443" si="3284">RAND()</f>
        <v>0.747563412853242</v>
      </c>
      <c r="I443" s="28">
        <f ca="1">IF(H443&lt;=('Ejercicio 3 - TIR'!$D$18-'Ejercicio 3 - TIR'!$C$18)/('Ejercicio 3 - TIR'!$E$18-'Ejercicio 3 - TIR'!$C$18),'Ejercicio 3 - TIR'!$C$18+SQRT(('Ejercicio 3 - TIR'!$E$18-'Ejercicio 3 - TIR'!$C$18)*('Ejercicio 3 - TIR'!$D$18-'Ejercicio 3 - TIR'!$C$18)*H443),'Ejercicio 3 - TIR'!$E$18-SQRT(('Ejercicio 3 - TIR'!$E$18-'Ejercicio 3 - TIR'!$C$18)*('Ejercicio 3 - TIR'!$E$18-'Ejercicio 3 - TIR'!$D$18)*(1-H443)))</f>
        <v>40648.8226839157</v>
      </c>
      <c r="J443" s="27">
        <f ca="1" t="shared" si="3284"/>
        <v>0.0800627216698429</v>
      </c>
      <c r="K443" s="28">
        <f ca="1">IF(J443&lt;=('Ejercicio 3 - TIR'!$D$18-'Ejercicio 3 - TIR'!$C$18)/('Ejercicio 3 - TIR'!$E$18-'Ejercicio 3 - TIR'!$C$18),'Ejercicio 3 - TIR'!$C$18+SQRT(('Ejercicio 3 - TIR'!$E$18-'Ejercicio 3 - TIR'!$C$18)*('Ejercicio 3 - TIR'!$D$18-'Ejercicio 3 - TIR'!$C$18)*J443),'Ejercicio 3 - TIR'!$E$18-SQRT(('Ejercicio 3 - TIR'!$E$18-'Ejercicio 3 - TIR'!$C$18)*('Ejercicio 3 - TIR'!$E$18-'Ejercicio 3 - TIR'!$D$18)*(1-J443)))</f>
        <v>33465.4593130603</v>
      </c>
      <c r="L443" s="27">
        <f ca="1" t="shared" si="3284"/>
        <v>0.215347253379147</v>
      </c>
      <c r="M443" s="28">
        <f ca="1">IF(L443&lt;=('Ejercicio 3 - TIR'!$D$18-'Ejercicio 3 - TIR'!$C$18)/('Ejercicio 3 - TIR'!$E$18-'Ejercicio 3 - TIR'!$C$18),'Ejercicio 3 - TIR'!$C$18+SQRT(('Ejercicio 3 - TIR'!$E$18-'Ejercicio 3 - TIR'!$C$18)*('Ejercicio 3 - TIR'!$D$18-'Ejercicio 3 - TIR'!$C$18)*L443),'Ejercicio 3 - TIR'!$E$18-SQRT(('Ejercicio 3 - TIR'!$E$18-'Ejercicio 3 - TIR'!$C$18)*('Ejercicio 3 - TIR'!$E$18-'Ejercicio 3 - TIR'!$D$18)*(1-L443)))</f>
        <v>35683.4925887936</v>
      </c>
      <c r="N443" s="27">
        <f ca="1" t="shared" ref="N443:R443" si="3285">RAND()</f>
        <v>0.434715190553527</v>
      </c>
      <c r="O443" s="28">
        <f ca="1">IF(N443&lt;=('Ejercicio 3 - TIR'!$D$18-'Ejercicio 3 - TIR'!$C$18)/('Ejercicio 3 - TIR'!$E$18-'Ejercicio 3 - TIR'!$C$18),'Ejercicio 3 - TIR'!$C$18+SQRT(('Ejercicio 3 - TIR'!$E$18-'Ejercicio 3 - TIR'!$C$18)*('Ejercicio 3 - TIR'!$D$18-'Ejercicio 3 - TIR'!$C$18)*N443),'Ejercicio 3 - TIR'!$E$18-SQRT(('Ejercicio 3 - TIR'!$E$18-'Ejercicio 3 - TIR'!$C$18)*('Ejercicio 3 - TIR'!$E$18-'Ejercicio 3 - TIR'!$D$18)*(1-N443)))</f>
        <v>38075.1023883929</v>
      </c>
      <c r="P443" s="27">
        <f ca="1" t="shared" si="3285"/>
        <v>0.557911089270134</v>
      </c>
      <c r="Q443" s="29">
        <f ca="1">IF(P443&lt;=('Ejercicio 3 - TIR'!$D$22-'Ejercicio 3 - TIR'!$C$22)/('Ejercicio 3 - TIR'!$E$22-'Ejercicio 3 - TIR'!$C$22),'Ejercicio 3 - TIR'!$C$22+SQRT(('Ejercicio 3 - TIR'!$E$22-'Ejercicio 3 - TIR'!$C$22)*('Ejercicio 3 - TIR'!$D$22-'Ejercicio 3 - TIR'!$C$22)*P443),'Ejercicio 3 - TIR'!$E$22-SQRT(('Ejercicio 3 - TIR'!$E$22-'Ejercicio 3 - TIR'!$C$22)*('Ejercicio 3 - TIR'!$E$22-'Ejercicio 3 - TIR'!$D$22)*(1-P443)))</f>
        <v>0.151790780951721</v>
      </c>
      <c r="R443" s="27">
        <f ca="1" t="shared" si="3285"/>
        <v>0.514498597565263</v>
      </c>
      <c r="S443" s="29">
        <f ca="1">IF(R443&lt;=('Ejercicio 3 - TIR'!$D$23-'Ejercicio 3 - TIR'!$C$23)/('Ejercicio 3 - TIR'!$E$23-'Ejercicio 3 - TIR'!$C$23),'Ejercicio 3 - TIR'!$C$23+SQRT(('Ejercicio 3 - TIR'!$E$23-'Ejercicio 3 - TIR'!$C$23)*('Ejercicio 3 - TIR'!$D$23-'Ejercicio 3 - TIR'!$C$23)*R443),'Ejercicio 3 - TIR'!$E$23-SQRT(('Ejercicio 3 - TIR'!$E$23-'Ejercicio 3 - TIR'!$C$23)*('Ejercicio 3 - TIR'!$E$23-'Ejercicio 3 - TIR'!$D$23)*(1-R443)))</f>
        <v>0.150438157628752</v>
      </c>
      <c r="T443" s="27">
        <f ca="1" t="shared" ref="T443:X443" si="3286">RAND()</f>
        <v>0.890495553327326</v>
      </c>
      <c r="U443" s="29">
        <f ca="1">IF(T443&lt;=('Ejercicio 3 - TIR'!$D$24-'Ejercicio 3 - TIR'!$C$24)/('Ejercicio 3 - TIR'!$E$24-'Ejercicio 3 - TIR'!$C$24),'Ejercicio 3 - TIR'!$C$24+SQRT(('Ejercicio 3 - TIR'!$E$24-'Ejercicio 3 - TIR'!$C$24)*('Ejercicio 3 - TIR'!$D$24-'Ejercicio 3 - TIR'!$C$24)*T443),'Ejercicio 3 - TIR'!$E$24-SQRT(('Ejercicio 3 - TIR'!$E$24-'Ejercicio 3 - TIR'!$C$24)*('Ejercicio 3 - TIR'!$E$24-'Ejercicio 3 - TIR'!$D$24)*(1-T443)))</f>
        <v>0.202489647328409</v>
      </c>
      <c r="V443" s="27">
        <f ca="1" t="shared" si="3286"/>
        <v>0.556963249822767</v>
      </c>
      <c r="W443" s="29">
        <f ca="1">IF(V443&lt;=('Ejercicio 3 - TIR'!$D$25-'Ejercicio 3 - TIR'!$C$25)/('Ejercicio 3 - TIR'!$E$25-'Ejercicio 3 - TIR'!$C$25),'Ejercicio 3 - TIR'!$C$25+SQRT(('Ejercicio 3 - TIR'!$E$25-'Ejercicio 3 - TIR'!$C$25)*('Ejercicio 3 - TIR'!$D$25-'Ejercicio 3 - TIR'!$C$25)*V443),'Ejercicio 3 - TIR'!$E$25-SQRT(('Ejercicio 3 - TIR'!$E$25-'Ejercicio 3 - TIR'!$C$25)*('Ejercicio 3 - TIR'!$E$25-'Ejercicio 3 - TIR'!$D$25)*(1-V443)))</f>
        <v>0.210621977885878</v>
      </c>
      <c r="X443" s="27">
        <f ca="1" t="shared" si="3286"/>
        <v>0.225060283616282</v>
      </c>
      <c r="Y443" s="29">
        <f ca="1">IF(X443&lt;=('Ejercicio 3 - TIR'!$D$26-'Ejercicio 3 - TIR'!$C$26)/('Ejercicio 3 - TIR'!$E$26-'Ejercicio 3 - TIR'!$C$26),'Ejercicio 3 - TIR'!$C$26+SQRT(('Ejercicio 3 - TIR'!$E$26-'Ejercicio 3 - TIR'!$C$26)*('Ejercicio 3 - TIR'!$D$26-'Ejercicio 3 - TIR'!$C$26)*X443),'Ejercicio 3 - TIR'!$E$26-SQRT(('Ejercicio 3 - TIR'!$E$26-'Ejercicio 3 - TIR'!$C$26)*('Ejercicio 3 - TIR'!$E$26-'Ejercicio 3 - TIR'!$D$26)*(1-X443)))</f>
        <v>0.214650816736246</v>
      </c>
      <c r="Z443" s="27">
        <f ca="1" t="shared" si="2860"/>
        <v>1.15179078095172</v>
      </c>
      <c r="AA443" s="27">
        <f ca="1" t="shared" si="2861"/>
        <v>1.32506406401188</v>
      </c>
      <c r="AB443" s="27">
        <f ca="1" t="shared" si="2862"/>
        <v>1.59337581902119</v>
      </c>
      <c r="AC443" s="27">
        <f ca="1" t="shared" si="2863"/>
        <v>1.92897578553897</v>
      </c>
      <c r="AD443" s="27">
        <f ca="1" t="shared" si="2864"/>
        <v>2.34303201336935</v>
      </c>
      <c r="AE443" s="26">
        <f ca="1" t="shared" si="2865"/>
        <v>4418.55718472384</v>
      </c>
      <c r="AF443" s="26">
        <f ca="1" t="shared" si="2866"/>
        <v>5083.27678697098</v>
      </c>
      <c r="AG443" s="26">
        <f ca="1" t="shared" si="2867"/>
        <v>6112.58771083742</v>
      </c>
      <c r="AH443" s="26">
        <f ca="1" t="shared" si="2868"/>
        <v>7400.03302449491</v>
      </c>
      <c r="AI443" s="26">
        <f ca="1" t="shared" si="2869"/>
        <v>8988.45615707793</v>
      </c>
      <c r="AJ443" s="28">
        <f ca="1" t="shared" si="2870"/>
        <v>41248.1079409018</v>
      </c>
      <c r="AK443" s="28">
        <f ca="1" t="shared" si="2871"/>
        <v>53862.2941828476</v>
      </c>
      <c r="AL443" s="28">
        <f ca="1" t="shared" si="2872"/>
        <v>53323.0536418679</v>
      </c>
      <c r="AM443" s="28">
        <f ca="1" t="shared" si="2873"/>
        <v>68832.5931472421</v>
      </c>
      <c r="AN443" s="28">
        <f ca="1" t="shared" si="2874"/>
        <v>89211.1838083203</v>
      </c>
      <c r="AO443" s="28">
        <f ca="1">C443/'Ejercicio 3 - TIR'!$D$7</f>
        <v>17736.5125310147</v>
      </c>
      <c r="AP443" s="28">
        <f ca="1" t="shared" si="2875"/>
        <v>23511.5954098871</v>
      </c>
      <c r="AQ443" s="28">
        <f ca="1" t="shared" si="2876"/>
        <v>36125.7816518329</v>
      </c>
      <c r="AR443" s="28">
        <f ca="1" t="shared" si="2877"/>
        <v>35586.5411108532</v>
      </c>
      <c r="AS443" s="28">
        <f ca="1" t="shared" si="2878"/>
        <v>51096.0806162275</v>
      </c>
      <c r="AT443" s="28">
        <f ca="1" t="shared" si="2879"/>
        <v>71474.6712773057</v>
      </c>
      <c r="AU443" s="28">
        <f ca="1">AP443*'Ejercicio 3 - TIR'!$D$5</f>
        <v>11755.7977049436</v>
      </c>
      <c r="AV443" s="28">
        <f ca="1">AQ443*'Ejercicio 3 - TIR'!$D$5</f>
        <v>18062.8908259165</v>
      </c>
      <c r="AW443" s="28">
        <f ca="1">AR443*'Ejercicio 3 - TIR'!$D$5</f>
        <v>17793.2705554266</v>
      </c>
      <c r="AX443" s="28">
        <f ca="1">AS443*'Ejercicio 3 - TIR'!$D$5</f>
        <v>25548.0403081137</v>
      </c>
      <c r="AY443" s="28">
        <f ca="1">AT443*'Ejercicio 3 - TIR'!$D$5</f>
        <v>35737.3356386528</v>
      </c>
      <c r="AZ443" s="28">
        <f ca="1" t="shared" ref="AZ443:BD443" si="3287">AJ443-AU443-AE443</f>
        <v>25073.7530512344</v>
      </c>
      <c r="BA443" s="28">
        <f ca="1" t="shared" si="3287"/>
        <v>30716.1265699601</v>
      </c>
      <c r="BB443" s="28">
        <f ca="1" t="shared" si="3287"/>
        <v>29417.1953756039</v>
      </c>
      <c r="BC443" s="28">
        <f ca="1" t="shared" si="3287"/>
        <v>35884.5198146335</v>
      </c>
      <c r="BD443" s="28">
        <f ca="1" t="shared" si="3287"/>
        <v>44485.3920125896</v>
      </c>
      <c r="BE443" s="28">
        <f ca="1" t="shared" ref="BE443:BI443" si="3288">AZ443/Z443</f>
        <v>21769.3642507852</v>
      </c>
      <c r="BF443" s="28">
        <f ca="1" t="shared" si="3288"/>
        <v>23180.8615177151</v>
      </c>
      <c r="BG443" s="28">
        <f ca="1" t="shared" si="3288"/>
        <v>18462.1826341476</v>
      </c>
      <c r="BH443" s="28">
        <f ca="1" t="shared" si="3288"/>
        <v>18602.8876482797</v>
      </c>
      <c r="BI443" s="28">
        <f ca="1" t="shared" si="3288"/>
        <v>18986.2501915278</v>
      </c>
      <c r="BJ443" s="28">
        <f ca="1" t="shared" si="2882"/>
        <v>68204.5435948044</v>
      </c>
      <c r="BK443" s="28">
        <f ca="1" t="shared" si="2883"/>
        <v>41557.2166656939</v>
      </c>
      <c r="BL443" s="28">
        <f ca="1" t="shared" si="2884"/>
        <v>109761.760260498</v>
      </c>
      <c r="BM443" s="28">
        <f ca="1">BK443*'Ejercicio 3 - TIR'!$D$5</f>
        <v>20778.608332847</v>
      </c>
      <c r="BN443" s="28">
        <f ca="1" t="shared" si="2885"/>
        <v>88983.1519276514</v>
      </c>
      <c r="BO443" s="28">
        <f ca="1" t="shared" si="2886"/>
        <v>37977.7789718251</v>
      </c>
      <c r="BP443" s="28">
        <f ca="1" t="shared" si="2887"/>
        <v>-117792.085361391</v>
      </c>
      <c r="BQ443" s="28">
        <f ca="1" t="shared" ref="BQ443:BT443" si="3289">BE443</f>
        <v>21769.3642507852</v>
      </c>
      <c r="BR443" s="28">
        <f ca="1" t="shared" si="3289"/>
        <v>23180.8615177151</v>
      </c>
      <c r="BS443" s="28">
        <f ca="1" t="shared" si="3289"/>
        <v>18462.1826341476</v>
      </c>
      <c r="BT443" s="28">
        <f ca="1" t="shared" si="3289"/>
        <v>18602.8876482797</v>
      </c>
      <c r="BU443" s="28">
        <f ca="1" t="shared" si="2889"/>
        <v>56964.0291633529</v>
      </c>
      <c r="BV443" s="30">
        <f ca="1" t="shared" si="2890"/>
        <v>4.96073491231079</v>
      </c>
    </row>
    <row r="444" ht="15" customHeight="1" spans="1:74">
      <c r="A444" s="26">
        <v>443</v>
      </c>
      <c r="B444" s="27">
        <f ca="1" t="shared" ref="B444:F444" si="3290">RAND()</f>
        <v>0.297112488162853</v>
      </c>
      <c r="C444" s="28">
        <f ca="1">IF(B444&lt;=('Ejercicio 3 - TIR'!$D$13-'Ejercicio 3 - TIR'!$C$13)/('Ejercicio 3 - TIR'!$E$13-'Ejercicio 3 - TIR'!$C$13),'Ejercicio 3 - TIR'!$C$13+SQRT(('Ejercicio 3 - TIR'!$E$13-'Ejercicio 3 - TIR'!$C$13)*('Ejercicio 3 - TIR'!$D$13-'Ejercicio 3 - TIR'!$C$13)*B444),'Ejercicio 3 - TIR'!$E$13-SQRT(('Ejercicio 3 - TIR'!$E$13-'Ejercicio 3 - TIR'!$C$13)*('Ejercicio 3 - TIR'!$E$13-'Ejercicio 3 - TIR'!$D$13)*(1-B444)))</f>
        <v>70957.530852137</v>
      </c>
      <c r="D444" s="27">
        <f ca="1" t="shared" si="3290"/>
        <v>0.283606532433172</v>
      </c>
      <c r="E444" s="28">
        <f ca="1">IF(D444&lt;=('Ejercicio 3 - TIR'!$D$14-'Ejercicio 3 - TIR'!$C$14)/('Ejercicio 3 - TIR'!$E$14-'Ejercicio 3 - TIR'!$C$14),'Ejercicio 3 - TIR'!$C$14+SQRT(('Ejercicio 3 - TIR'!$E$14-'Ejercicio 3 - TIR'!$C$14)*('Ejercicio 3 - TIR'!$D$14-'Ejercicio 3 - TIR'!$C$14)*D444),'Ejercicio 3 - TIR'!$E$14-SQRT(('Ejercicio 3 - TIR'!$E$14-'Ejercicio 3 - TIR'!$C$14)*('Ejercicio 3 - TIR'!$E$14-'Ejercicio 3 - TIR'!$D$14)*(1-D444)))</f>
        <v>29611.994138384</v>
      </c>
      <c r="F444" s="27">
        <f ca="1" t="shared" si="3290"/>
        <v>0.23363560935258</v>
      </c>
      <c r="G444" s="28">
        <f ca="1">IF(F444&lt;=('Ejercicio 3 - TIR'!$D$18-'Ejercicio 3 - TIR'!$C$18)/('Ejercicio 3 - TIR'!$E$18-'Ejercicio 3 - TIR'!$C$18),'Ejercicio 3 - TIR'!$C$18+SQRT(('Ejercicio 3 - TIR'!$E$18-'Ejercicio 3 - TIR'!$C$18)*('Ejercicio 3 - TIR'!$D$18-'Ejercicio 3 - TIR'!$C$18)*F444),'Ejercicio 3 - TIR'!$E$18-SQRT(('Ejercicio 3 - TIR'!$E$18-'Ejercicio 3 - TIR'!$C$18)*('Ejercicio 3 - TIR'!$E$18-'Ejercicio 3 - TIR'!$D$18)*(1-F444)))</f>
        <v>35919.9105907849</v>
      </c>
      <c r="H444" s="27">
        <f ca="1" t="shared" ref="H444:L444" si="3291">RAND()</f>
        <v>0.557567736030298</v>
      </c>
      <c r="I444" s="28">
        <f ca="1">IF(H444&lt;=('Ejercicio 3 - TIR'!$D$18-'Ejercicio 3 - TIR'!$C$18)/('Ejercicio 3 - TIR'!$E$18-'Ejercicio 3 - TIR'!$C$18),'Ejercicio 3 - TIR'!$C$18+SQRT(('Ejercicio 3 - TIR'!$E$18-'Ejercicio 3 - TIR'!$C$18)*('Ejercicio 3 - TIR'!$D$18-'Ejercicio 3 - TIR'!$C$18)*H444),'Ejercicio 3 - TIR'!$E$18-SQRT(('Ejercicio 3 - TIR'!$E$18-'Ejercicio 3 - TIR'!$C$18)*('Ejercicio 3 - TIR'!$E$18-'Ejercicio 3 - TIR'!$D$18)*(1-H444)))</f>
        <v>39145.2260991484</v>
      </c>
      <c r="J444" s="27">
        <f ca="1" t="shared" si="3291"/>
        <v>0.272580379202874</v>
      </c>
      <c r="K444" s="28">
        <f ca="1">IF(J444&lt;=('Ejercicio 3 - TIR'!$D$18-'Ejercicio 3 - TIR'!$C$18)/('Ejercicio 3 - TIR'!$E$18-'Ejercicio 3 - TIR'!$C$18),'Ejercicio 3 - TIR'!$C$18+SQRT(('Ejercicio 3 - TIR'!$E$18-'Ejercicio 3 - TIR'!$C$18)*('Ejercicio 3 - TIR'!$D$18-'Ejercicio 3 - TIR'!$C$18)*J444),'Ejercicio 3 - TIR'!$E$18-SQRT(('Ejercicio 3 - TIR'!$E$18-'Ejercicio 3 - TIR'!$C$18)*('Ejercicio 3 - TIR'!$E$18-'Ejercicio 3 - TIR'!$D$18)*(1-J444)))</f>
        <v>36394.2987794152</v>
      </c>
      <c r="L444" s="27">
        <f ca="1" t="shared" si="3291"/>
        <v>0.0250947556268017</v>
      </c>
      <c r="M444" s="28">
        <f ca="1">IF(L444&lt;=('Ejercicio 3 - TIR'!$D$18-'Ejercicio 3 - TIR'!$C$18)/('Ejercicio 3 - TIR'!$E$18-'Ejercicio 3 - TIR'!$C$18),'Ejercicio 3 - TIR'!$C$18+SQRT(('Ejercicio 3 - TIR'!$E$18-'Ejercicio 3 - TIR'!$C$18)*('Ejercicio 3 - TIR'!$D$18-'Ejercicio 3 - TIR'!$C$18)*L444),'Ejercicio 3 - TIR'!$E$18-SQRT(('Ejercicio 3 - TIR'!$E$18-'Ejercicio 3 - TIR'!$C$18)*('Ejercicio 3 - TIR'!$E$18-'Ejercicio 3 - TIR'!$D$18)*(1-L444)))</f>
        <v>31940.1580719159</v>
      </c>
      <c r="N444" s="27">
        <f ca="1" t="shared" ref="N444:R444" si="3292">RAND()</f>
        <v>0.626601034360952</v>
      </c>
      <c r="O444" s="28">
        <f ca="1">IF(N444&lt;=('Ejercicio 3 - TIR'!$D$18-'Ejercicio 3 - TIR'!$C$18)/('Ejercicio 3 - TIR'!$E$18-'Ejercicio 3 - TIR'!$C$18),'Ejercicio 3 - TIR'!$C$18+SQRT(('Ejercicio 3 - TIR'!$E$18-'Ejercicio 3 - TIR'!$C$18)*('Ejercicio 3 - TIR'!$D$18-'Ejercicio 3 - TIR'!$C$18)*N444),'Ejercicio 3 - TIR'!$E$18-SQRT(('Ejercicio 3 - TIR'!$E$18-'Ejercicio 3 - TIR'!$C$18)*('Ejercicio 3 - TIR'!$E$18-'Ejercicio 3 - TIR'!$D$18)*(1-N444)))</f>
        <v>39694.8519923794</v>
      </c>
      <c r="P444" s="27">
        <f ca="1" t="shared" si="3292"/>
        <v>0.876236264122682</v>
      </c>
      <c r="Q444" s="29">
        <f ca="1">IF(P444&lt;=('Ejercicio 3 - TIR'!$D$22-'Ejercicio 3 - TIR'!$C$22)/('Ejercicio 3 - TIR'!$E$22-'Ejercicio 3 - TIR'!$C$22),'Ejercicio 3 - TIR'!$C$22+SQRT(('Ejercicio 3 - TIR'!$E$22-'Ejercicio 3 - TIR'!$C$22)*('Ejercicio 3 - TIR'!$D$22-'Ejercicio 3 - TIR'!$C$22)*P444),'Ejercicio 3 - TIR'!$E$22-SQRT(('Ejercicio 3 - TIR'!$E$22-'Ejercicio 3 - TIR'!$C$22)*('Ejercicio 3 - TIR'!$E$22-'Ejercicio 3 - TIR'!$D$22)*(1-P444)))</f>
        <v>0.165074360161816</v>
      </c>
      <c r="R444" s="27">
        <f ca="1" t="shared" si="3292"/>
        <v>0.874248129783728</v>
      </c>
      <c r="S444" s="29">
        <f ca="1">IF(R444&lt;=('Ejercicio 3 - TIR'!$D$23-'Ejercicio 3 - TIR'!$C$23)/('Ejercicio 3 - TIR'!$E$23-'Ejercicio 3 - TIR'!$C$23),'Ejercicio 3 - TIR'!$C$23+SQRT(('Ejercicio 3 - TIR'!$E$23-'Ejercicio 3 - TIR'!$C$23)*('Ejercicio 3 - TIR'!$D$23-'Ejercicio 3 - TIR'!$C$23)*R444),'Ejercicio 3 - TIR'!$E$23-SQRT(('Ejercicio 3 - TIR'!$E$23-'Ejercicio 3 - TIR'!$C$23)*('Ejercicio 3 - TIR'!$E$23-'Ejercicio 3 - TIR'!$D$23)*(1-R444)))</f>
        <v>0.164954955420827</v>
      </c>
      <c r="T444" s="27">
        <f ca="1" t="shared" ref="T444:X444" si="3293">RAND()</f>
        <v>0.709045897141265</v>
      </c>
      <c r="U444" s="29">
        <f ca="1">IF(T444&lt;=('Ejercicio 3 - TIR'!$D$24-'Ejercicio 3 - TIR'!$C$24)/('Ejercicio 3 - TIR'!$E$24-'Ejercicio 3 - TIR'!$C$24),'Ejercicio 3 - TIR'!$C$24+SQRT(('Ejercicio 3 - TIR'!$E$24-'Ejercicio 3 - TIR'!$C$24)*('Ejercicio 3 - TIR'!$D$24-'Ejercicio 3 - TIR'!$C$24)*T444),'Ejercicio 3 - TIR'!$E$24-SQRT(('Ejercicio 3 - TIR'!$E$24-'Ejercicio 3 - TIR'!$C$24)*('Ejercicio 3 - TIR'!$E$24-'Ejercicio 3 - TIR'!$D$24)*(1-T444)))</f>
        <v>0.191457549369326</v>
      </c>
      <c r="V444" s="27">
        <f ca="1" t="shared" si="3293"/>
        <v>0.105914813925823</v>
      </c>
      <c r="W444" s="29">
        <f ca="1">IF(V444&lt;=('Ejercicio 3 - TIR'!$D$25-'Ejercicio 3 - TIR'!$C$25)/('Ejercicio 3 - TIR'!$E$25-'Ejercicio 3 - TIR'!$C$25),'Ejercicio 3 - TIR'!$C$25+SQRT(('Ejercicio 3 - TIR'!$E$25-'Ejercicio 3 - TIR'!$C$25)*('Ejercicio 3 - TIR'!$D$25-'Ejercicio 3 - TIR'!$C$25)*V444),'Ejercicio 3 - TIR'!$E$25-SQRT(('Ejercicio 3 - TIR'!$E$25-'Ejercicio 3 - TIR'!$C$25)*('Ejercicio 3 - TIR'!$E$25-'Ejercicio 3 - TIR'!$D$25)*(1-V444)))</f>
        <v>0.192177057916268</v>
      </c>
      <c r="X444" s="27">
        <f ca="1" t="shared" si="3293"/>
        <v>0.174107155797373</v>
      </c>
      <c r="Y444" s="29">
        <f ca="1">IF(X444&lt;=('Ejercicio 3 - TIR'!$D$26-'Ejercicio 3 - TIR'!$C$26)/('Ejercicio 3 - TIR'!$E$26-'Ejercicio 3 - TIR'!$C$26),'Ejercicio 3 - TIR'!$C$26+SQRT(('Ejercicio 3 - TIR'!$E$26-'Ejercicio 3 - TIR'!$C$26)*('Ejercicio 3 - TIR'!$D$26-'Ejercicio 3 - TIR'!$C$26)*X444),'Ejercicio 3 - TIR'!$E$26-SQRT(('Ejercicio 3 - TIR'!$E$26-'Ejercicio 3 - TIR'!$C$26)*('Ejercicio 3 - TIR'!$E$26-'Ejercicio 3 - TIR'!$D$26)*(1-X444)))</f>
        <v>0.21168154331806</v>
      </c>
      <c r="Z444" s="27">
        <f ca="1" t="shared" si="2860"/>
        <v>1.16507436016182</v>
      </c>
      <c r="AA444" s="27">
        <f ca="1" t="shared" si="2861"/>
        <v>1.35725914930426</v>
      </c>
      <c r="AB444" s="27">
        <f ca="1" t="shared" si="2862"/>
        <v>1.61711665988915</v>
      </c>
      <c r="AC444" s="27">
        <f ca="1" t="shared" si="2863"/>
        <v>1.92788938189403</v>
      </c>
      <c r="AD444" s="27">
        <f ca="1" t="shared" si="2864"/>
        <v>2.33598798159985</v>
      </c>
      <c r="AE444" s="26">
        <f ca="1" t="shared" si="2865"/>
        <v>4888.18098550919</v>
      </c>
      <c r="AF444" s="26">
        <f ca="1" t="shared" si="2866"/>
        <v>5694.51066206279</v>
      </c>
      <c r="AG444" s="26">
        <f ca="1" t="shared" si="2867"/>
        <v>6784.76771827883</v>
      </c>
      <c r="AH444" s="26">
        <f ca="1" t="shared" si="2868"/>
        <v>8088.64441702293</v>
      </c>
      <c r="AI444" s="26">
        <f ca="1" t="shared" si="2869"/>
        <v>9800.86115056936</v>
      </c>
      <c r="AJ444" s="28">
        <f ca="1" t="shared" si="2870"/>
        <v>41849.3668486283</v>
      </c>
      <c r="AK444" s="28">
        <f ca="1" t="shared" si="2871"/>
        <v>53130.216274653</v>
      </c>
      <c r="AL444" s="28">
        <f ca="1" t="shared" si="2872"/>
        <v>58853.8268811756</v>
      </c>
      <c r="AM444" s="28">
        <f ca="1" t="shared" si="2873"/>
        <v>61577.0916028633</v>
      </c>
      <c r="AN444" s="28">
        <f ca="1" t="shared" si="2874"/>
        <v>92726.6971855833</v>
      </c>
      <c r="AO444" s="28">
        <f ca="1">C444/'Ejercicio 3 - TIR'!$D$7</f>
        <v>14191.5061704274</v>
      </c>
      <c r="AP444" s="28">
        <f ca="1" t="shared" si="2875"/>
        <v>27657.860678201</v>
      </c>
      <c r="AQ444" s="28">
        <f ca="1" t="shared" si="2876"/>
        <v>38938.7101042256</v>
      </c>
      <c r="AR444" s="28">
        <f ca="1" t="shared" si="2877"/>
        <v>44662.3207107482</v>
      </c>
      <c r="AS444" s="28">
        <f ca="1" t="shared" si="2878"/>
        <v>47385.585432436</v>
      </c>
      <c r="AT444" s="28">
        <f ca="1" t="shared" si="2879"/>
        <v>78535.1910151559</v>
      </c>
      <c r="AU444" s="28">
        <f ca="1">AP444*'Ejercicio 3 - TIR'!$D$5</f>
        <v>13828.9303391005</v>
      </c>
      <c r="AV444" s="28">
        <f ca="1">AQ444*'Ejercicio 3 - TIR'!$D$5</f>
        <v>19469.3550521128</v>
      </c>
      <c r="AW444" s="28">
        <f ca="1">AR444*'Ejercicio 3 - TIR'!$D$5</f>
        <v>22331.1603553741</v>
      </c>
      <c r="AX444" s="28">
        <f ca="1">AS444*'Ejercicio 3 - TIR'!$D$5</f>
        <v>23692.792716218</v>
      </c>
      <c r="AY444" s="28">
        <f ca="1">AT444*'Ejercicio 3 - TIR'!$D$5</f>
        <v>39267.5955075779</v>
      </c>
      <c r="AZ444" s="28">
        <f ca="1" t="shared" ref="AZ444:BD444" si="3294">AJ444-AU444-AE444</f>
        <v>23132.2555240187</v>
      </c>
      <c r="BA444" s="28">
        <f ca="1" t="shared" si="3294"/>
        <v>27966.3505604774</v>
      </c>
      <c r="BB444" s="28">
        <f ca="1" t="shared" si="3294"/>
        <v>29737.8988075227</v>
      </c>
      <c r="BC444" s="28">
        <f ca="1" t="shared" si="3294"/>
        <v>29795.6544696224</v>
      </c>
      <c r="BD444" s="28">
        <f ca="1" t="shared" si="3294"/>
        <v>43658.240527436</v>
      </c>
      <c r="BE444" s="28">
        <f ca="1" t="shared" ref="BE444:BI444" si="3295">AZ444/Z444</f>
        <v>19854.7460273745</v>
      </c>
      <c r="BF444" s="28">
        <f ca="1" t="shared" si="3295"/>
        <v>20605.0190008394</v>
      </c>
      <c r="BG444" s="28">
        <f ca="1" t="shared" si="3295"/>
        <v>18389.4579439687</v>
      </c>
      <c r="BH444" s="28">
        <f ca="1" t="shared" si="3295"/>
        <v>15455.0643566231</v>
      </c>
      <c r="BI444" s="28">
        <f ca="1" t="shared" si="3295"/>
        <v>18689.411448742</v>
      </c>
      <c r="BJ444" s="28">
        <f ca="1" t="shared" si="2882"/>
        <v>69173.2624184702</v>
      </c>
      <c r="BK444" s="28">
        <f ca="1" t="shared" si="2883"/>
        <v>33151.1878549185</v>
      </c>
      <c r="BL444" s="28">
        <f ca="1" t="shared" si="2884"/>
        <v>102324.450273389</v>
      </c>
      <c r="BM444" s="28">
        <f ca="1">BK444*'Ejercicio 3 - TIR'!$D$5</f>
        <v>16575.5939274593</v>
      </c>
      <c r="BN444" s="28">
        <f ca="1" t="shared" si="2885"/>
        <v>85748.8563459295</v>
      </c>
      <c r="BO444" s="28">
        <f ca="1" t="shared" si="2886"/>
        <v>36707.7472235976</v>
      </c>
      <c r="BP444" s="28">
        <f ca="1" t="shared" si="2887"/>
        <v>-100569.524990521</v>
      </c>
      <c r="BQ444" s="28">
        <f ca="1" t="shared" ref="BQ444:BT444" si="3296">BE444</f>
        <v>19854.7460273745</v>
      </c>
      <c r="BR444" s="28">
        <f ca="1" t="shared" si="3296"/>
        <v>20605.0190008394</v>
      </c>
      <c r="BS444" s="28">
        <f ca="1" t="shared" si="3296"/>
        <v>18389.4579439687</v>
      </c>
      <c r="BT444" s="28">
        <f ca="1" t="shared" si="3296"/>
        <v>15455.0643566231</v>
      </c>
      <c r="BU444" s="28">
        <f ca="1" t="shared" si="2889"/>
        <v>55397.1586723396</v>
      </c>
      <c r="BV444" s="30">
        <f ca="1" t="shared" si="2890"/>
        <v>7.72175055841058</v>
      </c>
    </row>
    <row r="445" ht="15" customHeight="1" spans="1:74">
      <c r="A445" s="26">
        <v>444</v>
      </c>
      <c r="B445" s="27">
        <f ca="1" t="shared" ref="B445:F445" si="3297">RAND()</f>
        <v>0.79694492044753</v>
      </c>
      <c r="C445" s="28">
        <f ca="1">IF(B445&lt;=('Ejercicio 3 - TIR'!$D$13-'Ejercicio 3 - TIR'!$C$13)/('Ejercicio 3 - TIR'!$E$13-'Ejercicio 3 - TIR'!$C$13),'Ejercicio 3 - TIR'!$C$13+SQRT(('Ejercicio 3 - TIR'!$E$13-'Ejercicio 3 - TIR'!$C$13)*('Ejercicio 3 - TIR'!$D$13-'Ejercicio 3 - TIR'!$C$13)*B445),'Ejercicio 3 - TIR'!$E$13-SQRT(('Ejercicio 3 - TIR'!$E$13-'Ejercicio 3 - TIR'!$C$13)*('Ejercicio 3 - TIR'!$E$13-'Ejercicio 3 - TIR'!$D$13)*(1-B445)))</f>
        <v>84390.1923310066</v>
      </c>
      <c r="D445" s="27">
        <f ca="1" t="shared" si="3297"/>
        <v>0.588632686687303</v>
      </c>
      <c r="E445" s="28">
        <f ca="1">IF(D445&lt;=('Ejercicio 3 - TIR'!$D$14-'Ejercicio 3 - TIR'!$C$14)/('Ejercicio 3 - TIR'!$E$14-'Ejercicio 3 - TIR'!$C$14),'Ejercicio 3 - TIR'!$C$14+SQRT(('Ejercicio 3 - TIR'!$E$14-'Ejercicio 3 - TIR'!$C$14)*('Ejercicio 3 - TIR'!$D$14-'Ejercicio 3 - TIR'!$C$14)*D445),'Ejercicio 3 - TIR'!$E$14-SQRT(('Ejercicio 3 - TIR'!$E$14-'Ejercicio 3 - TIR'!$C$14)*('Ejercicio 3 - TIR'!$E$14-'Ejercicio 3 - TIR'!$D$14)*(1-D445)))</f>
        <v>32144.7408065103</v>
      </c>
      <c r="F445" s="27">
        <f ca="1" t="shared" si="3297"/>
        <v>0.639129295751627</v>
      </c>
      <c r="G445" s="28">
        <f ca="1">IF(F445&lt;=('Ejercicio 3 - TIR'!$D$18-'Ejercicio 3 - TIR'!$C$18)/('Ejercicio 3 - TIR'!$E$18-'Ejercicio 3 - TIR'!$C$18),'Ejercicio 3 - TIR'!$C$18+SQRT(('Ejercicio 3 - TIR'!$E$18-'Ejercicio 3 - TIR'!$C$18)*('Ejercicio 3 - TIR'!$D$18-'Ejercicio 3 - TIR'!$C$18)*F445),'Ejercicio 3 - TIR'!$E$18-SQRT(('Ejercicio 3 - TIR'!$E$18-'Ejercicio 3 - TIR'!$C$18)*('Ejercicio 3 - TIR'!$E$18-'Ejercicio 3 - TIR'!$D$18)*(1-F445)))</f>
        <v>39791.2917617005</v>
      </c>
      <c r="H445" s="27">
        <f ca="1" t="shared" ref="H445:L445" si="3298">RAND()</f>
        <v>0.413130266077684</v>
      </c>
      <c r="I445" s="28">
        <f ca="1">IF(H445&lt;=('Ejercicio 3 - TIR'!$D$18-'Ejercicio 3 - TIR'!$C$18)/('Ejercicio 3 - TIR'!$E$18-'Ejercicio 3 - TIR'!$C$18),'Ejercicio 3 - TIR'!$C$18+SQRT(('Ejercicio 3 - TIR'!$E$18-'Ejercicio 3 - TIR'!$C$18)*('Ejercicio 3 - TIR'!$D$18-'Ejercicio 3 - TIR'!$C$18)*H445),'Ejercicio 3 - TIR'!$E$18-SQRT(('Ejercicio 3 - TIR'!$E$18-'Ejercicio 3 - TIR'!$C$18)*('Ejercicio 3 - TIR'!$E$18-'Ejercicio 3 - TIR'!$D$18)*(1-H445)))</f>
        <v>37872.0734188429</v>
      </c>
      <c r="J445" s="27">
        <f ca="1" t="shared" si="3298"/>
        <v>0.80232757405651</v>
      </c>
      <c r="K445" s="28">
        <f ca="1">IF(J445&lt;=('Ejercicio 3 - TIR'!$D$18-'Ejercicio 3 - TIR'!$C$18)/('Ejercicio 3 - TIR'!$E$18-'Ejercicio 3 - TIR'!$C$18),'Ejercicio 3 - TIR'!$C$18+SQRT(('Ejercicio 3 - TIR'!$E$18-'Ejercicio 3 - TIR'!$C$18)*('Ejercicio 3 - TIR'!$D$18-'Ejercicio 3 - TIR'!$C$18)*J445),'Ejercicio 3 - TIR'!$E$18-SQRT(('Ejercicio 3 - TIR'!$E$18-'Ejercicio 3 - TIR'!$C$18)*('Ejercicio 3 - TIR'!$E$18-'Ejercicio 3 - TIR'!$D$18)*(1-J445)))</f>
        <v>41149.6192466508</v>
      </c>
      <c r="L445" s="27">
        <f ca="1" t="shared" si="3298"/>
        <v>0.89346232511666</v>
      </c>
      <c r="M445" s="28">
        <f ca="1">IF(L445&lt;=('Ejercicio 3 - TIR'!$D$18-'Ejercicio 3 - TIR'!$C$18)/('Ejercicio 3 - TIR'!$E$18-'Ejercicio 3 - TIR'!$C$18),'Ejercicio 3 - TIR'!$C$18+SQRT(('Ejercicio 3 - TIR'!$E$18-'Ejercicio 3 - TIR'!$C$18)*('Ejercicio 3 - TIR'!$D$18-'Ejercicio 3 - TIR'!$C$18)*L445),'Ejercicio 3 - TIR'!$E$18-SQRT(('Ejercicio 3 - TIR'!$E$18-'Ejercicio 3 - TIR'!$C$18)*('Ejercicio 3 - TIR'!$E$18-'Ejercicio 3 - TIR'!$D$18)*(1-L445)))</f>
        <v>42173.283598192</v>
      </c>
      <c r="N445" s="27">
        <f ca="1" t="shared" ref="N445:R445" si="3299">RAND()</f>
        <v>0.451076195671197</v>
      </c>
      <c r="O445" s="28">
        <f ca="1">IF(N445&lt;=('Ejercicio 3 - TIR'!$D$18-'Ejercicio 3 - TIR'!$C$18)/('Ejercicio 3 - TIR'!$E$18-'Ejercicio 3 - TIR'!$C$18),'Ejercicio 3 - TIR'!$C$18+SQRT(('Ejercicio 3 - TIR'!$E$18-'Ejercicio 3 - TIR'!$C$18)*('Ejercicio 3 - TIR'!$D$18-'Ejercicio 3 - TIR'!$C$18)*N445),'Ejercicio 3 - TIR'!$E$18-SQRT(('Ejercicio 3 - TIR'!$E$18-'Ejercicio 3 - TIR'!$C$18)*('Ejercicio 3 - TIR'!$E$18-'Ejercicio 3 - TIR'!$D$18)*(1-N445)))</f>
        <v>38225.6567732115</v>
      </c>
      <c r="P445" s="27">
        <f ca="1" t="shared" si="3299"/>
        <v>0.35845649014009</v>
      </c>
      <c r="Q445" s="29">
        <f ca="1">IF(P445&lt;=('Ejercicio 3 - TIR'!$D$22-'Ejercicio 3 - TIR'!$C$22)/('Ejercicio 3 - TIR'!$E$22-'Ejercicio 3 - TIR'!$C$22),'Ejercicio 3 - TIR'!$C$22+SQRT(('Ejercicio 3 - TIR'!$E$22-'Ejercicio 3 - TIR'!$C$22)*('Ejercicio 3 - TIR'!$D$22-'Ejercicio 3 - TIR'!$C$22)*P445),'Ejercicio 3 - TIR'!$E$22-SQRT(('Ejercicio 3 - TIR'!$E$22-'Ejercicio 3 - TIR'!$C$22)*('Ejercicio 3 - TIR'!$E$22-'Ejercicio 3 - TIR'!$D$22)*(1-P445)))</f>
        <v>0.145401214188541</v>
      </c>
      <c r="R445" s="27">
        <f ca="1" t="shared" si="3299"/>
        <v>0.539698654324307</v>
      </c>
      <c r="S445" s="29">
        <f ca="1">IF(R445&lt;=('Ejercicio 3 - TIR'!$D$23-'Ejercicio 3 - TIR'!$C$23)/('Ejercicio 3 - TIR'!$E$23-'Ejercicio 3 - TIR'!$C$23),'Ejercicio 3 - TIR'!$C$23+SQRT(('Ejercicio 3 - TIR'!$E$23-'Ejercicio 3 - TIR'!$C$23)*('Ejercicio 3 - TIR'!$D$23-'Ejercicio 3 - TIR'!$C$23)*R445),'Ejercicio 3 - TIR'!$E$23-SQRT(('Ejercicio 3 - TIR'!$E$23-'Ejercicio 3 - TIR'!$C$23)*('Ejercicio 3 - TIR'!$E$23-'Ejercicio 3 - TIR'!$D$23)*(1-R445)))</f>
        <v>0.151215587165686</v>
      </c>
      <c r="T445" s="27">
        <f ca="1" t="shared" ref="T445:X445" si="3300">RAND()</f>
        <v>0.467764613361874</v>
      </c>
      <c r="U445" s="29">
        <f ca="1">IF(T445&lt;=('Ejercicio 3 - TIR'!$D$24-'Ejercicio 3 - TIR'!$C$24)/('Ejercicio 3 - TIR'!$E$24-'Ejercicio 3 - TIR'!$C$24),'Ejercicio 3 - TIR'!$C$24+SQRT(('Ejercicio 3 - TIR'!$E$24-'Ejercicio 3 - TIR'!$C$24)*('Ejercicio 3 - TIR'!$D$24-'Ejercicio 3 - TIR'!$C$24)*T445),'Ejercicio 3 - TIR'!$E$24-SQRT(('Ejercicio 3 - TIR'!$E$24-'Ejercicio 3 - TIR'!$C$24)*('Ejercicio 3 - TIR'!$E$24-'Ejercicio 3 - TIR'!$D$24)*(1-T445)))</f>
        <v>0.181396126067624</v>
      </c>
      <c r="V445" s="27">
        <f ca="1" t="shared" si="3300"/>
        <v>0.169813011178969</v>
      </c>
      <c r="W445" s="29">
        <f ca="1">IF(V445&lt;=('Ejercicio 3 - TIR'!$D$25-'Ejercicio 3 - TIR'!$C$25)/('Ejercicio 3 - TIR'!$E$25-'Ejercicio 3 - TIR'!$C$25),'Ejercicio 3 - TIR'!$C$25+SQRT(('Ejercicio 3 - TIR'!$E$25-'Ejercicio 3 - TIR'!$C$25)*('Ejercicio 3 - TIR'!$D$25-'Ejercicio 3 - TIR'!$C$25)*V445),'Ejercicio 3 - TIR'!$E$25-SQRT(('Ejercicio 3 - TIR'!$E$25-'Ejercicio 3 - TIR'!$C$25)*('Ejercicio 3 - TIR'!$E$25-'Ejercicio 3 - TIR'!$D$25)*(1-V445)))</f>
        <v>0.195418761806661</v>
      </c>
      <c r="X445" s="27">
        <f ca="1" t="shared" si="3300"/>
        <v>0.446114276760776</v>
      </c>
      <c r="Y445" s="29">
        <f ca="1">IF(X445&lt;=('Ejercicio 3 - TIR'!$D$26-'Ejercicio 3 - TIR'!$C$26)/('Ejercicio 3 - TIR'!$E$26-'Ejercicio 3 - TIR'!$C$26),'Ejercicio 3 - TIR'!$C$26+SQRT(('Ejercicio 3 - TIR'!$E$26-'Ejercicio 3 - TIR'!$C$26)*('Ejercicio 3 - TIR'!$D$26-'Ejercicio 3 - TIR'!$C$26)*X445),'Ejercicio 3 - TIR'!$E$26-SQRT(('Ejercicio 3 - TIR'!$E$26-'Ejercicio 3 - TIR'!$C$26)*('Ejercicio 3 - TIR'!$E$26-'Ejercicio 3 - TIR'!$D$26)*(1-X445)))</f>
        <v>0.225310120630122</v>
      </c>
      <c r="Z445" s="27">
        <f ca="1" t="shared" si="2860"/>
        <v>1.14540121418854</v>
      </c>
      <c r="AA445" s="27">
        <f ca="1" t="shared" si="2861"/>
        <v>1.31860373133235</v>
      </c>
      <c r="AB445" s="27">
        <f ca="1" t="shared" si="2862"/>
        <v>1.55779334001435</v>
      </c>
      <c r="AC445" s="27">
        <f ca="1" t="shared" si="2863"/>
        <v>1.86221538567062</v>
      </c>
      <c r="AD445" s="27">
        <f ca="1" t="shared" si="2864"/>
        <v>2.28179135885534</v>
      </c>
      <c r="AE445" s="26">
        <f ca="1" t="shared" si="2865"/>
        <v>4673.88434304255</v>
      </c>
      <c r="AF445" s="26">
        <f ca="1" t="shared" si="2866"/>
        <v>5380.64850832024</v>
      </c>
      <c r="AG445" s="26">
        <f ca="1" t="shared" si="2867"/>
        <v>6356.67730346107</v>
      </c>
      <c r="AH445" s="26">
        <f ca="1" t="shared" si="2868"/>
        <v>7598.89131130794</v>
      </c>
      <c r="AI445" s="26">
        <f ca="1" t="shared" si="2869"/>
        <v>9310.99842931392</v>
      </c>
      <c r="AJ445" s="28">
        <f ca="1" t="shared" si="2870"/>
        <v>45576.9938979823</v>
      </c>
      <c r="AK445" s="28">
        <f ca="1" t="shared" si="2871"/>
        <v>49938.257323379</v>
      </c>
      <c r="AL445" s="28">
        <f ca="1" t="shared" si="2872"/>
        <v>64102.6028065591</v>
      </c>
      <c r="AM445" s="28">
        <f ca="1" t="shared" si="2873"/>
        <v>78535.7375808036</v>
      </c>
      <c r="AN445" s="28">
        <f ca="1" t="shared" si="2874"/>
        <v>87222.973311684</v>
      </c>
      <c r="AO445" s="28">
        <f ca="1">C445/'Ejercicio 3 - TIR'!$D$7</f>
        <v>16878.0384662013</v>
      </c>
      <c r="AP445" s="28">
        <f ca="1" t="shared" si="2875"/>
        <v>28698.9554317809</v>
      </c>
      <c r="AQ445" s="28">
        <f ca="1" t="shared" si="2876"/>
        <v>33060.2188571776</v>
      </c>
      <c r="AR445" s="28">
        <f ca="1" t="shared" si="2877"/>
        <v>47224.5643403578</v>
      </c>
      <c r="AS445" s="28">
        <f ca="1" t="shared" si="2878"/>
        <v>61657.6991146022</v>
      </c>
      <c r="AT445" s="28">
        <f ca="1" t="shared" si="2879"/>
        <v>70344.9348454827</v>
      </c>
      <c r="AU445" s="28">
        <f ca="1">AP445*'Ejercicio 3 - TIR'!$D$5</f>
        <v>14349.4777158905</v>
      </c>
      <c r="AV445" s="28">
        <f ca="1">AQ445*'Ejercicio 3 - TIR'!$D$5</f>
        <v>16530.1094285888</v>
      </c>
      <c r="AW445" s="28">
        <f ca="1">AR445*'Ejercicio 3 - TIR'!$D$5</f>
        <v>23612.2821701789</v>
      </c>
      <c r="AX445" s="28">
        <f ca="1">AS445*'Ejercicio 3 - TIR'!$D$5</f>
        <v>30828.8495573011</v>
      </c>
      <c r="AY445" s="28">
        <f ca="1">AT445*'Ejercicio 3 - TIR'!$D$5</f>
        <v>35172.4674227413</v>
      </c>
      <c r="AZ445" s="28">
        <f ca="1" t="shared" ref="AZ445:BD445" si="3301">AJ445-AU445-AE445</f>
        <v>26553.6318390492</v>
      </c>
      <c r="BA445" s="28">
        <f ca="1" t="shared" si="3301"/>
        <v>28027.4993864699</v>
      </c>
      <c r="BB445" s="28">
        <f ca="1" t="shared" si="3301"/>
        <v>34133.6433329191</v>
      </c>
      <c r="BC445" s="28">
        <f ca="1" t="shared" si="3301"/>
        <v>40107.9967121945</v>
      </c>
      <c r="BD445" s="28">
        <f ca="1" t="shared" si="3301"/>
        <v>42739.5074596287</v>
      </c>
      <c r="BE445" s="28">
        <f ca="1" t="shared" ref="BE445:BI445" si="3302">AZ445/Z445</f>
        <v>23182.8214516615</v>
      </c>
      <c r="BF445" s="28">
        <f ca="1" t="shared" si="3302"/>
        <v>21255.4376424752</v>
      </c>
      <c r="BG445" s="28">
        <f ca="1" t="shared" si="3302"/>
        <v>21911.5350259519</v>
      </c>
      <c r="BH445" s="28">
        <f ca="1" t="shared" si="3302"/>
        <v>21537.7861340947</v>
      </c>
      <c r="BI445" s="28">
        <f ca="1" t="shared" si="3302"/>
        <v>18730.6816172137</v>
      </c>
      <c r="BJ445" s="28">
        <f ca="1" t="shared" si="2882"/>
        <v>73347.5918049398</v>
      </c>
      <c r="BK445" s="28">
        <f ca="1" t="shared" si="2883"/>
        <v>38512.1623266062</v>
      </c>
      <c r="BL445" s="28">
        <f ca="1" t="shared" si="2884"/>
        <v>111859.754131546</v>
      </c>
      <c r="BM445" s="28">
        <f ca="1">BK445*'Ejercicio 3 - TIR'!$D$5</f>
        <v>19256.0811633031</v>
      </c>
      <c r="BN445" s="28">
        <f ca="1" t="shared" si="2885"/>
        <v>92603.6729682429</v>
      </c>
      <c r="BO445" s="28">
        <f ca="1" t="shared" si="2886"/>
        <v>40583.760039611</v>
      </c>
      <c r="BP445" s="28">
        <f ca="1" t="shared" si="2887"/>
        <v>-116534.933137517</v>
      </c>
      <c r="BQ445" s="28">
        <f ca="1" t="shared" ref="BQ445:BT445" si="3303">BE445</f>
        <v>23182.8214516615</v>
      </c>
      <c r="BR445" s="28">
        <f ca="1" t="shared" si="3303"/>
        <v>21255.4376424752</v>
      </c>
      <c r="BS445" s="28">
        <f ca="1" t="shared" si="3303"/>
        <v>21911.5350259519</v>
      </c>
      <c r="BT445" s="28">
        <f ca="1" t="shared" si="3303"/>
        <v>21537.7861340947</v>
      </c>
      <c r="BU445" s="28">
        <f ca="1" t="shared" si="2889"/>
        <v>59314.4416568246</v>
      </c>
      <c r="BV445" s="30">
        <f ca="1" t="shared" si="2890"/>
        <v>7.08375016041252</v>
      </c>
    </row>
    <row r="446" ht="15" customHeight="1" spans="1:74">
      <c r="A446" s="26">
        <v>445</v>
      </c>
      <c r="B446" s="27">
        <f ca="1" t="shared" ref="B446:F446" si="3304">RAND()</f>
        <v>0.984545126947283</v>
      </c>
      <c r="C446" s="28">
        <f ca="1">IF(B446&lt;=('Ejercicio 3 - TIR'!$D$13-'Ejercicio 3 - TIR'!$C$13)/('Ejercicio 3 - TIR'!$E$13-'Ejercicio 3 - TIR'!$C$13),'Ejercicio 3 - TIR'!$C$13+SQRT(('Ejercicio 3 - TIR'!$E$13-'Ejercicio 3 - TIR'!$C$13)*('Ejercicio 3 - TIR'!$D$13-'Ejercicio 3 - TIR'!$C$13)*B446),'Ejercicio 3 - TIR'!$E$13-SQRT(('Ejercicio 3 - TIR'!$E$13-'Ejercicio 3 - TIR'!$C$13)*('Ejercicio 3 - TIR'!$E$13-'Ejercicio 3 - TIR'!$D$13)*(1-B446)))</f>
        <v>95693.5109818716</v>
      </c>
      <c r="D446" s="27">
        <f ca="1" t="shared" si="3304"/>
        <v>0.859824083048687</v>
      </c>
      <c r="E446" s="28">
        <f ca="1">IF(D446&lt;=('Ejercicio 3 - TIR'!$D$14-'Ejercicio 3 - TIR'!$C$14)/('Ejercicio 3 - TIR'!$E$14-'Ejercicio 3 - TIR'!$C$14),'Ejercicio 3 - TIR'!$C$14+SQRT(('Ejercicio 3 - TIR'!$E$14-'Ejercicio 3 - TIR'!$C$14)*('Ejercicio 3 - TIR'!$D$14-'Ejercicio 3 - TIR'!$C$14)*D446),'Ejercicio 3 - TIR'!$E$14-SQRT(('Ejercicio 3 - TIR'!$E$14-'Ejercicio 3 - TIR'!$C$14)*('Ejercicio 3 - TIR'!$E$14-'Ejercicio 3 - TIR'!$D$14)*(1-D446)))</f>
        <v>35414.5460919668</v>
      </c>
      <c r="F446" s="27">
        <f ca="1" t="shared" si="3304"/>
        <v>0.879928409683663</v>
      </c>
      <c r="G446" s="28">
        <f ca="1">IF(F446&lt;=('Ejercicio 3 - TIR'!$D$18-'Ejercicio 3 - TIR'!$C$18)/('Ejercicio 3 - TIR'!$E$18-'Ejercicio 3 - TIR'!$C$18),'Ejercicio 3 - TIR'!$C$18+SQRT(('Ejercicio 3 - TIR'!$E$18-'Ejercicio 3 - TIR'!$C$18)*('Ejercicio 3 - TIR'!$D$18-'Ejercicio 3 - TIR'!$C$18)*F446),'Ejercicio 3 - TIR'!$E$18-SQRT(('Ejercicio 3 - TIR'!$E$18-'Ejercicio 3 - TIR'!$C$18)*('Ejercicio 3 - TIR'!$E$18-'Ejercicio 3 - TIR'!$D$18)*(1-F446)))</f>
        <v>41999.1052544741</v>
      </c>
      <c r="H446" s="27">
        <f ca="1" t="shared" ref="H446:L446" si="3305">RAND()</f>
        <v>0.735700869667205</v>
      </c>
      <c r="I446" s="28">
        <f ca="1">IF(H446&lt;=('Ejercicio 3 - TIR'!$D$18-'Ejercicio 3 - TIR'!$C$18)/('Ejercicio 3 - TIR'!$E$18-'Ejercicio 3 - TIR'!$C$18),'Ejercicio 3 - TIR'!$C$18+SQRT(('Ejercicio 3 - TIR'!$E$18-'Ejercicio 3 - TIR'!$C$18)*('Ejercicio 3 - TIR'!$D$18-'Ejercicio 3 - TIR'!$C$18)*H446),'Ejercicio 3 - TIR'!$E$18-SQRT(('Ejercicio 3 - TIR'!$E$18-'Ejercicio 3 - TIR'!$C$18)*('Ejercicio 3 - TIR'!$E$18-'Ejercicio 3 - TIR'!$D$18)*(1-H446)))</f>
        <v>40547.7607010674</v>
      </c>
      <c r="J446" s="27">
        <f ca="1" t="shared" si="3305"/>
        <v>0.478504413736062</v>
      </c>
      <c r="K446" s="28">
        <f ca="1">IF(J446&lt;=('Ejercicio 3 - TIR'!$D$18-'Ejercicio 3 - TIR'!$C$18)/('Ejercicio 3 - TIR'!$E$18-'Ejercicio 3 - TIR'!$C$18),'Ejercicio 3 - TIR'!$C$18+SQRT(('Ejercicio 3 - TIR'!$E$18-'Ejercicio 3 - TIR'!$C$18)*('Ejercicio 3 - TIR'!$D$18-'Ejercicio 3 - TIR'!$C$18)*J446),'Ejercicio 3 - TIR'!$E$18-SQRT(('Ejercicio 3 - TIR'!$E$18-'Ejercicio 3 - TIR'!$C$18)*('Ejercicio 3 - TIR'!$E$18-'Ejercicio 3 - TIR'!$D$18)*(1-J446)))</f>
        <v>38472.0518211593</v>
      </c>
      <c r="L446" s="27">
        <f ca="1" t="shared" si="3305"/>
        <v>0.0243760039077416</v>
      </c>
      <c r="M446" s="28">
        <f ca="1">IF(L446&lt;=('Ejercicio 3 - TIR'!$D$18-'Ejercicio 3 - TIR'!$C$18)/('Ejercicio 3 - TIR'!$E$18-'Ejercicio 3 - TIR'!$C$18),'Ejercicio 3 - TIR'!$C$18+SQRT(('Ejercicio 3 - TIR'!$E$18-'Ejercicio 3 - TIR'!$C$18)*('Ejercicio 3 - TIR'!$D$18-'Ejercicio 3 - TIR'!$C$18)*L446),'Ejercicio 3 - TIR'!$E$18-SQRT(('Ejercicio 3 - TIR'!$E$18-'Ejercicio 3 - TIR'!$C$18)*('Ejercicio 3 - TIR'!$E$18-'Ejercicio 3 - TIR'!$D$18)*(1-L446)))</f>
        <v>31912.1716936931</v>
      </c>
      <c r="N446" s="27">
        <f ca="1" t="shared" ref="N446:R446" si="3306">RAND()</f>
        <v>0.748294063740893</v>
      </c>
      <c r="O446" s="28">
        <f ca="1">IF(N446&lt;=('Ejercicio 3 - TIR'!$D$18-'Ejercicio 3 - TIR'!$C$18)/('Ejercicio 3 - TIR'!$E$18-'Ejercicio 3 - TIR'!$C$18),'Ejercicio 3 - TIR'!$C$18+SQRT(('Ejercicio 3 - TIR'!$E$18-'Ejercicio 3 - TIR'!$C$18)*('Ejercicio 3 - TIR'!$D$18-'Ejercicio 3 - TIR'!$C$18)*N446),'Ejercicio 3 - TIR'!$E$18-SQRT(('Ejercicio 3 - TIR'!$E$18-'Ejercicio 3 - TIR'!$C$18)*('Ejercicio 3 - TIR'!$E$18-'Ejercicio 3 - TIR'!$D$18)*(1-N446)))</f>
        <v>40655.124257308</v>
      </c>
      <c r="P446" s="27">
        <f ca="1" t="shared" si="3306"/>
        <v>0.0627609215601637</v>
      </c>
      <c r="Q446" s="29">
        <f ca="1">IF(P446&lt;=('Ejercicio 3 - TIR'!$D$22-'Ejercicio 3 - TIR'!$C$22)/('Ejercicio 3 - TIR'!$E$22-'Ejercicio 3 - TIR'!$C$22),'Ejercicio 3 - TIR'!$C$22+SQRT(('Ejercicio 3 - TIR'!$E$22-'Ejercicio 3 - TIR'!$C$22)*('Ejercicio 3 - TIR'!$D$22-'Ejercicio 3 - TIR'!$C$22)*P446),'Ejercicio 3 - TIR'!$E$22-SQRT(('Ejercicio 3 - TIR'!$E$22-'Ejercicio 3 - TIR'!$C$22)*('Ejercicio 3 - TIR'!$E$22-'Ejercicio 3 - TIR'!$D$22)*(1-P446)))</f>
        <v>0.130628718587313</v>
      </c>
      <c r="R446" s="27">
        <f ca="1" t="shared" si="3306"/>
        <v>0.889634518310244</v>
      </c>
      <c r="S446" s="29">
        <f ca="1">IF(R446&lt;=('Ejercicio 3 - TIR'!$D$23-'Ejercicio 3 - TIR'!$C$23)/('Ejercicio 3 - TIR'!$E$23-'Ejercicio 3 - TIR'!$C$23),'Ejercicio 3 - TIR'!$C$23+SQRT(('Ejercicio 3 - TIR'!$E$23-'Ejercicio 3 - TIR'!$C$23)*('Ejercicio 3 - TIR'!$D$23-'Ejercicio 3 - TIR'!$C$23)*R446),'Ejercicio 3 - TIR'!$E$23-SQRT(('Ejercicio 3 - TIR'!$E$23-'Ejercicio 3 - TIR'!$C$23)*('Ejercicio 3 - TIR'!$E$23-'Ejercicio 3 - TIR'!$D$23)*(1-R446)))</f>
        <v>0.165905395818202</v>
      </c>
      <c r="T446" s="27">
        <f ca="1" t="shared" ref="T446:X446" si="3307">RAND()</f>
        <v>0.266033881121754</v>
      </c>
      <c r="U446" s="29">
        <f ca="1">IF(T446&lt;=('Ejercicio 3 - TIR'!$D$24-'Ejercicio 3 - TIR'!$C$24)/('Ejercicio 3 - TIR'!$E$24-'Ejercicio 3 - TIR'!$C$24),'Ejercicio 3 - TIR'!$C$24+SQRT(('Ejercicio 3 - TIR'!$E$24-'Ejercicio 3 - TIR'!$C$24)*('Ejercicio 3 - TIR'!$D$24-'Ejercicio 3 - TIR'!$C$24)*T446),'Ejercicio 3 - TIR'!$E$24-SQRT(('Ejercicio 3 - TIR'!$E$24-'Ejercicio 3 - TIR'!$C$24)*('Ejercicio 3 - TIR'!$E$24-'Ejercicio 3 - TIR'!$D$24)*(1-T446)))</f>
        <v>0.173636225382994</v>
      </c>
      <c r="V446" s="27">
        <f ca="1" t="shared" si="3307"/>
        <v>0.143202961770559</v>
      </c>
      <c r="W446" s="29">
        <f ca="1">IF(V446&lt;=('Ejercicio 3 - TIR'!$D$25-'Ejercicio 3 - TIR'!$C$25)/('Ejercicio 3 - TIR'!$E$25-'Ejercicio 3 - TIR'!$C$25),'Ejercicio 3 - TIR'!$C$25+SQRT(('Ejercicio 3 - TIR'!$E$25-'Ejercicio 3 - TIR'!$C$25)*('Ejercicio 3 - TIR'!$D$25-'Ejercicio 3 - TIR'!$C$25)*V446),'Ejercicio 3 - TIR'!$E$25-SQRT(('Ejercicio 3 - TIR'!$E$25-'Ejercicio 3 - TIR'!$C$25)*('Ejercicio 3 - TIR'!$E$25-'Ejercicio 3 - TIR'!$D$25)*(1-V446)))</f>
        <v>0.194159242440144</v>
      </c>
      <c r="X446" s="27">
        <f ca="1" t="shared" si="3307"/>
        <v>0.763494070810095</v>
      </c>
      <c r="Y446" s="29">
        <f ca="1">IF(X446&lt;=('Ejercicio 3 - TIR'!$D$26-'Ejercicio 3 - TIR'!$C$26)/('Ejercicio 3 - TIR'!$E$26-'Ejercicio 3 - TIR'!$C$26),'Ejercicio 3 - TIR'!$C$26+SQRT(('Ejercicio 3 - TIR'!$E$26-'Ejercicio 3 - TIR'!$C$26)*('Ejercicio 3 - TIR'!$D$26-'Ejercicio 3 - TIR'!$C$26)*X446),'Ejercicio 3 - TIR'!$E$26-SQRT(('Ejercicio 3 - TIR'!$E$26-'Ejercicio 3 - TIR'!$C$26)*('Ejercicio 3 - TIR'!$E$26-'Ejercicio 3 - TIR'!$D$26)*(1-X446)))</f>
        <v>0.244263016109002</v>
      </c>
      <c r="Z446" s="27">
        <f ca="1" t="shared" si="2860"/>
        <v>1.13062871858731</v>
      </c>
      <c r="AA446" s="27">
        <f ca="1" t="shared" si="2861"/>
        <v>1.31820612366797</v>
      </c>
      <c r="AB446" s="27">
        <f ca="1" t="shared" si="2862"/>
        <v>1.54709445925842</v>
      </c>
      <c r="AC446" s="27">
        <f ca="1" t="shared" si="2863"/>
        <v>1.84747714745138</v>
      </c>
      <c r="AD446" s="27">
        <f ca="1" t="shared" si="2864"/>
        <v>2.29874748768031</v>
      </c>
      <c r="AE446" s="26">
        <f ca="1" t="shared" si="2865"/>
        <v>4626.15677534496</v>
      </c>
      <c r="AF446" s="26">
        <f ca="1" t="shared" si="2866"/>
        <v>5393.66114627562</v>
      </c>
      <c r="AG446" s="26">
        <f ca="1" t="shared" si="2867"/>
        <v>6330.19610870983</v>
      </c>
      <c r="AH446" s="26">
        <f ca="1" t="shared" si="2868"/>
        <v>7559.26218967448</v>
      </c>
      <c r="AI446" s="26">
        <f ca="1" t="shared" si="2869"/>
        <v>9405.71037168311</v>
      </c>
      <c r="AJ446" s="28">
        <f ca="1" t="shared" si="2870"/>
        <v>47485.3945556797</v>
      </c>
      <c r="AK446" s="28">
        <f ca="1" t="shared" si="2871"/>
        <v>53450.3064571704</v>
      </c>
      <c r="AL446" s="28">
        <f ca="1" t="shared" si="2872"/>
        <v>59519.8982088185</v>
      </c>
      <c r="AM446" s="28">
        <f ca="1" t="shared" si="2873"/>
        <v>58957.0079296429</v>
      </c>
      <c r="AN446" s="28">
        <f ca="1" t="shared" si="2874"/>
        <v>93455.8647478177</v>
      </c>
      <c r="AO446" s="28">
        <f ca="1">C446/'Ejercicio 3 - TIR'!$D$7</f>
        <v>19138.7021963743</v>
      </c>
      <c r="AP446" s="28">
        <f ca="1" t="shared" si="2875"/>
        <v>28346.6923593054</v>
      </c>
      <c r="AQ446" s="28">
        <f ca="1" t="shared" si="2876"/>
        <v>34311.6042607961</v>
      </c>
      <c r="AR446" s="28">
        <f ca="1" t="shared" si="2877"/>
        <v>40381.1960124442</v>
      </c>
      <c r="AS446" s="28">
        <f ca="1" t="shared" si="2878"/>
        <v>39818.3057332686</v>
      </c>
      <c r="AT446" s="28">
        <f ca="1" t="shared" si="2879"/>
        <v>74317.1625514434</v>
      </c>
      <c r="AU446" s="28">
        <f ca="1">AP446*'Ejercicio 3 - TIR'!$D$5</f>
        <v>14173.3461796527</v>
      </c>
      <c r="AV446" s="28">
        <f ca="1">AQ446*'Ejercicio 3 - TIR'!$D$5</f>
        <v>17155.8021303981</v>
      </c>
      <c r="AW446" s="28">
        <f ca="1">AR446*'Ejercicio 3 - TIR'!$D$5</f>
        <v>20190.5980062221</v>
      </c>
      <c r="AX446" s="28">
        <f ca="1">AS446*'Ejercicio 3 - TIR'!$D$5</f>
        <v>19909.1528666343</v>
      </c>
      <c r="AY446" s="28">
        <f ca="1">AT446*'Ejercicio 3 - TIR'!$D$5</f>
        <v>37158.5812757217</v>
      </c>
      <c r="AZ446" s="28">
        <f ca="1" t="shared" ref="AZ446:BD446" si="3308">AJ446-AU446-AE446</f>
        <v>28685.891600682</v>
      </c>
      <c r="BA446" s="28">
        <f ca="1" t="shared" si="3308"/>
        <v>30900.8431804968</v>
      </c>
      <c r="BB446" s="28">
        <f ca="1" t="shared" si="3308"/>
        <v>32999.1040938866</v>
      </c>
      <c r="BC446" s="28">
        <f ca="1" t="shared" si="3308"/>
        <v>31488.5928733341</v>
      </c>
      <c r="BD446" s="28">
        <f ca="1" t="shared" si="3308"/>
        <v>46891.5731004129</v>
      </c>
      <c r="BE446" s="28">
        <f ca="1" t="shared" ref="BE446:BI446" si="3309">AZ446/Z446</f>
        <v>25371.6283065268</v>
      </c>
      <c r="BF446" s="28">
        <f ca="1" t="shared" si="3309"/>
        <v>23441.5867334266</v>
      </c>
      <c r="BG446" s="28">
        <f ca="1" t="shared" si="3309"/>
        <v>21329.7280566206</v>
      </c>
      <c r="BH446" s="28">
        <f ca="1" t="shared" si="3309"/>
        <v>17044.1041269566</v>
      </c>
      <c r="BI446" s="28">
        <f ca="1" t="shared" si="3309"/>
        <v>20398.7490369078</v>
      </c>
      <c r="BJ446" s="28">
        <f ca="1" t="shared" si="2882"/>
        <v>81409.0988562473</v>
      </c>
      <c r="BK446" s="28">
        <f ca="1" t="shared" si="2883"/>
        <v>43995.0435913771</v>
      </c>
      <c r="BL446" s="28">
        <f ca="1" t="shared" si="2884"/>
        <v>125404.142447624</v>
      </c>
      <c r="BM446" s="28">
        <f ca="1">BK446*'Ejercicio 3 - TIR'!$D$5</f>
        <v>21997.5217956886</v>
      </c>
      <c r="BN446" s="28">
        <f ca="1" t="shared" si="2885"/>
        <v>103406.620651936</v>
      </c>
      <c r="BO446" s="28">
        <f ca="1" t="shared" si="2886"/>
        <v>44983.897190154</v>
      </c>
      <c r="BP446" s="28">
        <f ca="1" t="shared" si="2887"/>
        <v>-131108.057073838</v>
      </c>
      <c r="BQ446" s="28">
        <f ca="1" t="shared" ref="BQ446:BT446" si="3310">BE446</f>
        <v>25371.6283065268</v>
      </c>
      <c r="BR446" s="28">
        <f ca="1" t="shared" si="3310"/>
        <v>23441.5867334266</v>
      </c>
      <c r="BS446" s="28">
        <f ca="1" t="shared" si="3310"/>
        <v>21329.7280566206</v>
      </c>
      <c r="BT446" s="28">
        <f ca="1" t="shared" si="3310"/>
        <v>17044.1041269566</v>
      </c>
      <c r="BU446" s="28">
        <f ca="1" t="shared" si="2889"/>
        <v>65382.6462270617</v>
      </c>
      <c r="BV446" s="30">
        <f ca="1" t="shared" si="2890"/>
        <v>4.52060044051821</v>
      </c>
    </row>
    <row r="447" ht="15" customHeight="1" spans="1:74">
      <c r="A447" s="26">
        <v>446</v>
      </c>
      <c r="B447" s="27">
        <f ca="1" t="shared" ref="B447:F447" si="3311">RAND()</f>
        <v>0.0712142497714228</v>
      </c>
      <c r="C447" s="28">
        <f ca="1">IF(B447&lt;=('Ejercicio 3 - TIR'!$D$13-'Ejercicio 3 - TIR'!$C$13)/('Ejercicio 3 - TIR'!$E$13-'Ejercicio 3 - TIR'!$C$13),'Ejercicio 3 - TIR'!$C$13+SQRT(('Ejercicio 3 - TIR'!$E$13-'Ejercicio 3 - TIR'!$C$13)*('Ejercicio 3 - TIR'!$D$13-'Ejercicio 3 - TIR'!$C$13)*B447),'Ejercicio 3 - TIR'!$E$13-SQRT(('Ejercicio 3 - TIR'!$E$13-'Ejercicio 3 - TIR'!$C$13)*('Ejercicio 3 - TIR'!$E$13-'Ejercicio 3 - TIR'!$D$13)*(1-B447)))</f>
        <v>65337.1996316954</v>
      </c>
      <c r="D447" s="27">
        <f ca="1" t="shared" si="3311"/>
        <v>0.825096994482644</v>
      </c>
      <c r="E447" s="28">
        <f ca="1">IF(D447&lt;=('Ejercicio 3 - TIR'!$D$14-'Ejercicio 3 - TIR'!$C$14)/('Ejercicio 3 - TIR'!$E$14-'Ejercicio 3 - TIR'!$C$14),'Ejercicio 3 - TIR'!$C$14+SQRT(('Ejercicio 3 - TIR'!$E$14-'Ejercicio 3 - TIR'!$C$14)*('Ejercicio 3 - TIR'!$D$14-'Ejercicio 3 - TIR'!$C$14)*D447),'Ejercicio 3 - TIR'!$E$14-SQRT(('Ejercicio 3 - TIR'!$E$14-'Ejercicio 3 - TIR'!$C$14)*('Ejercicio 3 - TIR'!$E$14-'Ejercicio 3 - TIR'!$D$14)*(1-D447)))</f>
        <v>34877.944667655</v>
      </c>
      <c r="F447" s="27">
        <f ca="1" t="shared" si="3311"/>
        <v>0.805980646554345</v>
      </c>
      <c r="G447" s="28">
        <f ca="1">IF(F447&lt;=('Ejercicio 3 - TIR'!$D$18-'Ejercicio 3 - TIR'!$C$18)/('Ejercicio 3 - TIR'!$E$18-'Ejercicio 3 - TIR'!$C$18),'Ejercicio 3 - TIR'!$C$18+SQRT(('Ejercicio 3 - TIR'!$E$18-'Ejercicio 3 - TIR'!$C$18)*('Ejercicio 3 - TIR'!$D$18-'Ejercicio 3 - TIR'!$C$18)*F447),'Ejercicio 3 - TIR'!$E$18-SQRT(('Ejercicio 3 - TIR'!$E$18-'Ejercicio 3 - TIR'!$C$18)*('Ejercicio 3 - TIR'!$E$18-'Ejercicio 3 - TIR'!$D$18)*(1-F447)))</f>
        <v>41185.3635155596</v>
      </c>
      <c r="H447" s="27">
        <f ca="1" t="shared" ref="H447:L447" si="3312">RAND()</f>
        <v>0.31154133757287</v>
      </c>
      <c r="I447" s="28">
        <f ca="1">IF(H447&lt;=('Ejercicio 3 - TIR'!$D$18-'Ejercicio 3 - TIR'!$C$18)/('Ejercicio 3 - TIR'!$E$18-'Ejercicio 3 - TIR'!$C$18),'Ejercicio 3 - TIR'!$C$18+SQRT(('Ejercicio 3 - TIR'!$E$18-'Ejercicio 3 - TIR'!$C$18)*('Ejercicio 3 - TIR'!$D$18-'Ejercicio 3 - TIR'!$C$18)*H447),'Ejercicio 3 - TIR'!$E$18-SQRT(('Ejercicio 3 - TIR'!$E$18-'Ejercicio 3 - TIR'!$C$18)*('Ejercicio 3 - TIR'!$E$18-'Ejercicio 3 - TIR'!$D$18)*(1-H447)))</f>
        <v>36836.0222817023</v>
      </c>
      <c r="J447" s="27">
        <f ca="1" t="shared" si="3312"/>
        <v>0.790941591106705</v>
      </c>
      <c r="K447" s="28">
        <f ca="1">IF(J447&lt;=('Ejercicio 3 - TIR'!$D$18-'Ejercicio 3 - TIR'!$C$18)/('Ejercicio 3 - TIR'!$E$18-'Ejercicio 3 - TIR'!$C$18),'Ejercicio 3 - TIR'!$C$18+SQRT(('Ejercicio 3 - TIR'!$E$18-'Ejercicio 3 - TIR'!$C$18)*('Ejercicio 3 - TIR'!$D$18-'Ejercicio 3 - TIR'!$C$18)*J447),'Ejercicio 3 - TIR'!$E$18-SQRT(('Ejercicio 3 - TIR'!$E$18-'Ejercicio 3 - TIR'!$C$18)*('Ejercicio 3 - TIR'!$E$18-'Ejercicio 3 - TIR'!$D$18)*(1-J447)))</f>
        <v>41040.2802287287</v>
      </c>
      <c r="L447" s="27">
        <f ca="1" t="shared" si="3312"/>
        <v>0.20722678038985</v>
      </c>
      <c r="M447" s="28">
        <f ca="1">IF(L447&lt;=('Ejercicio 3 - TIR'!$D$18-'Ejercicio 3 - TIR'!$C$18)/('Ejercicio 3 - TIR'!$E$18-'Ejercicio 3 - TIR'!$C$18),'Ejercicio 3 - TIR'!$C$18+SQRT(('Ejercicio 3 - TIR'!$E$18-'Ejercicio 3 - TIR'!$C$18)*('Ejercicio 3 - TIR'!$D$18-'Ejercicio 3 - TIR'!$C$18)*L447),'Ejercicio 3 - TIR'!$E$18-SQRT(('Ejercicio 3 - TIR'!$E$18-'Ejercicio 3 - TIR'!$C$18)*('Ejercicio 3 - TIR'!$E$18-'Ejercicio 3 - TIR'!$D$18)*(1-L447)))</f>
        <v>35575.3042121912</v>
      </c>
      <c r="N447" s="27">
        <f ca="1" t="shared" ref="N447:R447" si="3313">RAND()</f>
        <v>0.380022956309402</v>
      </c>
      <c r="O447" s="28">
        <f ca="1">IF(N447&lt;=('Ejercicio 3 - TIR'!$D$18-'Ejercicio 3 - TIR'!$C$18)/('Ejercicio 3 - TIR'!$E$18-'Ejercicio 3 - TIR'!$C$18),'Ejercicio 3 - TIR'!$C$18+SQRT(('Ejercicio 3 - TIR'!$E$18-'Ejercicio 3 - TIR'!$C$18)*('Ejercicio 3 - TIR'!$D$18-'Ejercicio 3 - TIR'!$C$18)*N447),'Ejercicio 3 - TIR'!$E$18-SQRT(('Ejercicio 3 - TIR'!$E$18-'Ejercicio 3 - TIR'!$C$18)*('Ejercicio 3 - TIR'!$E$18-'Ejercicio 3 - TIR'!$D$18)*(1-N447)))</f>
        <v>37550.0624796362</v>
      </c>
      <c r="P447" s="27">
        <f ca="1" t="shared" si="3313"/>
        <v>0.285357288610891</v>
      </c>
      <c r="Q447" s="29">
        <f ca="1">IF(P447&lt;=('Ejercicio 3 - TIR'!$D$22-'Ejercicio 3 - TIR'!$C$22)/('Ejercicio 3 - TIR'!$E$22-'Ejercicio 3 - TIR'!$C$22),'Ejercicio 3 - TIR'!$C$22+SQRT(('Ejercicio 3 - TIR'!$E$22-'Ejercicio 3 - TIR'!$C$22)*('Ejercicio 3 - TIR'!$D$22-'Ejercicio 3 - TIR'!$C$22)*P447),'Ejercicio 3 - TIR'!$E$22-SQRT(('Ejercicio 3 - TIR'!$E$22-'Ejercicio 3 - TIR'!$C$22)*('Ejercicio 3 - TIR'!$E$22-'Ejercicio 3 - TIR'!$D$22)*(1-P447)))</f>
        <v>0.142663696068815</v>
      </c>
      <c r="R447" s="27">
        <f ca="1" t="shared" si="3313"/>
        <v>0.255108928315041</v>
      </c>
      <c r="S447" s="29">
        <f ca="1">IF(R447&lt;=('Ejercicio 3 - TIR'!$D$23-'Ejercicio 3 - TIR'!$C$23)/('Ejercicio 3 - TIR'!$E$23-'Ejercicio 3 - TIR'!$C$23),'Ejercicio 3 - TIR'!$C$23+SQRT(('Ejercicio 3 - TIR'!$E$23-'Ejercicio 3 - TIR'!$C$23)*('Ejercicio 3 - TIR'!$D$23-'Ejercicio 3 - TIR'!$C$23)*R447),'Ejercicio 3 - TIR'!$E$23-SQRT(('Ejercicio 3 - TIR'!$E$23-'Ejercicio 3 - TIR'!$C$23)*('Ejercicio 3 - TIR'!$E$23-'Ejercicio 3 - TIR'!$D$23)*(1-R447)))</f>
        <v>0.141428860701565</v>
      </c>
      <c r="T447" s="27">
        <f ca="1" t="shared" ref="T447:X447" si="3314">RAND()</f>
        <v>0.324866571734747</v>
      </c>
      <c r="U447" s="29">
        <f ca="1">IF(T447&lt;=('Ejercicio 3 - TIR'!$D$24-'Ejercicio 3 - TIR'!$C$24)/('Ejercicio 3 - TIR'!$E$24-'Ejercicio 3 - TIR'!$C$24),'Ejercicio 3 - TIR'!$C$24+SQRT(('Ejercicio 3 - TIR'!$E$24-'Ejercicio 3 - TIR'!$C$24)*('Ejercicio 3 - TIR'!$D$24-'Ejercicio 3 - TIR'!$C$24)*T447),'Ejercicio 3 - TIR'!$E$24-SQRT(('Ejercicio 3 - TIR'!$E$24-'Ejercicio 3 - TIR'!$C$24)*('Ejercicio 3 - TIR'!$E$24-'Ejercicio 3 - TIR'!$D$24)*(1-T447)))</f>
        <v>0.176119337676192</v>
      </c>
      <c r="V447" s="27">
        <f ca="1" t="shared" si="3314"/>
        <v>0.463043096007089</v>
      </c>
      <c r="W447" s="29">
        <f ca="1">IF(V447&lt;=('Ejercicio 3 - TIR'!$D$25-'Ejercicio 3 - TIR'!$C$25)/('Ejercicio 3 - TIR'!$E$25-'Ejercicio 3 - TIR'!$C$25),'Ejercicio 3 - TIR'!$C$25+SQRT(('Ejercicio 3 - TIR'!$E$25-'Ejercicio 3 - TIR'!$C$25)*('Ejercicio 3 - TIR'!$D$25-'Ejercicio 3 - TIR'!$C$25)*V447),'Ejercicio 3 - TIR'!$E$25-SQRT(('Ejercicio 3 - TIR'!$E$25-'Ejercicio 3 - TIR'!$C$25)*('Ejercicio 3 - TIR'!$E$25-'Ejercicio 3 - TIR'!$D$25)*(1-V447)))</f>
        <v>0.206648539079113</v>
      </c>
      <c r="X447" s="27">
        <f ca="1" t="shared" si="3314"/>
        <v>0.145345545126863</v>
      </c>
      <c r="Y447" s="29">
        <f ca="1">IF(X447&lt;=('Ejercicio 3 - TIR'!$D$26-'Ejercicio 3 - TIR'!$C$26)/('Ejercicio 3 - TIR'!$E$26-'Ejercicio 3 - TIR'!$C$26),'Ejercicio 3 - TIR'!$C$26+SQRT(('Ejercicio 3 - TIR'!$E$26-'Ejercicio 3 - TIR'!$C$26)*('Ejercicio 3 - TIR'!$D$26-'Ejercicio 3 - TIR'!$C$26)*X447),'Ejercicio 3 - TIR'!$E$26-SQRT(('Ejercicio 3 - TIR'!$E$26-'Ejercicio 3 - TIR'!$C$26)*('Ejercicio 3 - TIR'!$E$26-'Ejercicio 3 - TIR'!$D$26)*(1-X447)))</f>
        <v>0.209809921045843</v>
      </c>
      <c r="Z447" s="27">
        <f ca="1" t="shared" si="2860"/>
        <v>1.14266369606881</v>
      </c>
      <c r="AA447" s="27">
        <f ca="1" t="shared" si="2861"/>
        <v>1.30426932076887</v>
      </c>
      <c r="AB447" s="27">
        <f ca="1" t="shared" si="2862"/>
        <v>1.53397636969406</v>
      </c>
      <c r="AC447" s="27">
        <f ca="1" t="shared" si="2863"/>
        <v>1.85097034547321</v>
      </c>
      <c r="AD447" s="27">
        <f ca="1" t="shared" si="2864"/>
        <v>2.23932228751515</v>
      </c>
      <c r="AE447" s="26">
        <f ca="1" t="shared" si="2865"/>
        <v>4975.81649757127</v>
      </c>
      <c r="AF447" s="26">
        <f ca="1" t="shared" si="2866"/>
        <v>5679.54055588283</v>
      </c>
      <c r="AG447" s="26">
        <f ca="1" t="shared" si="2867"/>
        <v>6679.81747688999</v>
      </c>
      <c r="AH447" s="26">
        <f ca="1" t="shared" si="2868"/>
        <v>8060.19199980443</v>
      </c>
      <c r="AI447" s="26">
        <f ca="1" t="shared" si="2869"/>
        <v>9751.30024689773</v>
      </c>
      <c r="AJ447" s="28">
        <f ca="1" t="shared" si="2870"/>
        <v>47061.019698627</v>
      </c>
      <c r="AK447" s="28">
        <f ca="1" t="shared" si="2871"/>
        <v>48044.0937611827</v>
      </c>
      <c r="AL447" s="28">
        <f ca="1" t="shared" si="2872"/>
        <v>62954.820076492</v>
      </c>
      <c r="AM447" s="28">
        <f ca="1" t="shared" si="2873"/>
        <v>65848.8331279543</v>
      </c>
      <c r="AN447" s="28">
        <f ca="1" t="shared" si="2874"/>
        <v>84086.6918082356</v>
      </c>
      <c r="AO447" s="28">
        <f ca="1">C447/'Ejercicio 3 - TIR'!$D$7</f>
        <v>13067.4399263391</v>
      </c>
      <c r="AP447" s="28">
        <f ca="1" t="shared" si="2875"/>
        <v>33993.5797722879</v>
      </c>
      <c r="AQ447" s="28">
        <f ca="1" t="shared" si="2876"/>
        <v>34976.6538348436</v>
      </c>
      <c r="AR447" s="28">
        <f ca="1" t="shared" si="2877"/>
        <v>49887.3801501529</v>
      </c>
      <c r="AS447" s="28">
        <f ca="1" t="shared" si="2878"/>
        <v>52781.3932016153</v>
      </c>
      <c r="AT447" s="28">
        <f ca="1" t="shared" si="2879"/>
        <v>71019.2518818965</v>
      </c>
      <c r="AU447" s="28">
        <f ca="1">AP447*'Ejercicio 3 - TIR'!$D$5</f>
        <v>16996.789886144</v>
      </c>
      <c r="AV447" s="28">
        <f ca="1">AQ447*'Ejercicio 3 - TIR'!$D$5</f>
        <v>17488.3269174218</v>
      </c>
      <c r="AW447" s="28">
        <f ca="1">AR447*'Ejercicio 3 - TIR'!$D$5</f>
        <v>24943.6900750764</v>
      </c>
      <c r="AX447" s="28">
        <f ca="1">AS447*'Ejercicio 3 - TIR'!$D$5</f>
        <v>26390.6966008076</v>
      </c>
      <c r="AY447" s="28">
        <f ca="1">AT447*'Ejercicio 3 - TIR'!$D$5</f>
        <v>35509.6259409483</v>
      </c>
      <c r="AZ447" s="28">
        <f ca="1" t="shared" ref="AZ447:BD447" si="3315">AJ447-AU447-AE447</f>
        <v>25088.4133149118</v>
      </c>
      <c r="BA447" s="28">
        <f ca="1" t="shared" si="3315"/>
        <v>24876.2262878781</v>
      </c>
      <c r="BB447" s="28">
        <f ca="1" t="shared" si="3315"/>
        <v>31331.3125245255</v>
      </c>
      <c r="BC447" s="28">
        <f ca="1" t="shared" si="3315"/>
        <v>31397.9445273423</v>
      </c>
      <c r="BD447" s="28">
        <f ca="1" t="shared" si="3315"/>
        <v>38825.7656203896</v>
      </c>
      <c r="BE447" s="28">
        <f ca="1" t="shared" ref="BE447:BI447" si="3316">AZ447/Z447</f>
        <v>21956.0780667358</v>
      </c>
      <c r="BF447" s="28">
        <f ca="1" t="shared" si="3316"/>
        <v>19072.9214371258</v>
      </c>
      <c r="BG447" s="28">
        <f ca="1" t="shared" si="3316"/>
        <v>20424.8990685394</v>
      </c>
      <c r="BH447" s="28">
        <f ca="1" t="shared" si="3316"/>
        <v>16962.9646439933</v>
      </c>
      <c r="BI447" s="28">
        <f ca="1" t="shared" si="3316"/>
        <v>17338.1767496596</v>
      </c>
      <c r="BJ447" s="28">
        <f ca="1" t="shared" si="2882"/>
        <v>78102.958837</v>
      </c>
      <c r="BK447" s="28">
        <f ca="1" t="shared" si="2883"/>
        <v>29262.2094678164</v>
      </c>
      <c r="BL447" s="28">
        <f ca="1" t="shared" si="2884"/>
        <v>107365.168304816</v>
      </c>
      <c r="BM447" s="28">
        <f ca="1">BK447*'Ejercicio 3 - TIR'!$D$5</f>
        <v>14631.1047339082</v>
      </c>
      <c r="BN447" s="28">
        <f ca="1" t="shared" si="2885"/>
        <v>92734.0635709082</v>
      </c>
      <c r="BO447" s="28">
        <f ca="1" t="shared" si="2886"/>
        <v>41411.6646308246</v>
      </c>
      <c r="BP447" s="28">
        <f ca="1" t="shared" si="2887"/>
        <v>-100215.14429935</v>
      </c>
      <c r="BQ447" s="28">
        <f ca="1" t="shared" ref="BQ447:BT447" si="3317">BE447</f>
        <v>21956.0780667358</v>
      </c>
      <c r="BR447" s="28">
        <f ca="1" t="shared" si="3317"/>
        <v>19072.9214371258</v>
      </c>
      <c r="BS447" s="28">
        <f ca="1" t="shared" si="3317"/>
        <v>20424.8990685394</v>
      </c>
      <c r="BT447" s="28">
        <f ca="1" t="shared" si="3317"/>
        <v>16962.9646439933</v>
      </c>
      <c r="BU447" s="28">
        <f ca="1" t="shared" si="2889"/>
        <v>58749.8413804842</v>
      </c>
      <c r="BV447" s="30">
        <f ca="1" t="shared" si="2890"/>
        <v>9.6382743039618</v>
      </c>
    </row>
    <row r="448" ht="15" customHeight="1" spans="1:74">
      <c r="A448" s="26">
        <v>447</v>
      </c>
      <c r="B448" s="27">
        <f ca="1" t="shared" ref="B448:F448" si="3318">RAND()</f>
        <v>0.234614896334486</v>
      </c>
      <c r="C448" s="28">
        <f ca="1">IF(B448&lt;=('Ejercicio 3 - TIR'!$D$13-'Ejercicio 3 - TIR'!$C$13)/('Ejercicio 3 - TIR'!$E$13-'Ejercicio 3 - TIR'!$C$13),'Ejercicio 3 - TIR'!$C$13+SQRT(('Ejercicio 3 - TIR'!$E$13-'Ejercicio 3 - TIR'!$C$13)*('Ejercicio 3 - TIR'!$D$13-'Ejercicio 3 - TIR'!$C$13)*B448),'Ejercicio 3 - TIR'!$E$13-SQRT(('Ejercicio 3 - TIR'!$E$13-'Ejercicio 3 - TIR'!$C$13)*('Ejercicio 3 - TIR'!$E$13-'Ejercicio 3 - TIR'!$D$13)*(1-B448)))</f>
        <v>69687.4123755415</v>
      </c>
      <c r="D448" s="27">
        <f ca="1" t="shared" si="3318"/>
        <v>0.136799359594744</v>
      </c>
      <c r="E448" s="28">
        <f ca="1">IF(D448&lt;=('Ejercicio 3 - TIR'!$D$14-'Ejercicio 3 - TIR'!$C$14)/('Ejercicio 3 - TIR'!$E$14-'Ejercicio 3 - TIR'!$C$14),'Ejercicio 3 - TIR'!$C$14+SQRT(('Ejercicio 3 - TIR'!$E$14-'Ejercicio 3 - TIR'!$C$14)*('Ejercicio 3 - TIR'!$D$14-'Ejercicio 3 - TIR'!$C$14)*D448),'Ejercicio 3 - TIR'!$E$14-SQRT(('Ejercicio 3 - TIR'!$E$14-'Ejercicio 3 - TIR'!$C$14)*('Ejercicio 3 - TIR'!$E$14-'Ejercicio 3 - TIR'!$D$14)*(1-D448)))</f>
        <v>28203.1159781697</v>
      </c>
      <c r="F448" s="27">
        <f ca="1" t="shared" si="3318"/>
        <v>0.893277637761971</v>
      </c>
      <c r="G448" s="28">
        <f ca="1">IF(F448&lt;=('Ejercicio 3 - TIR'!$D$18-'Ejercicio 3 - TIR'!$C$18)/('Ejercicio 3 - TIR'!$E$18-'Ejercicio 3 - TIR'!$C$18),'Ejercicio 3 - TIR'!$C$18+SQRT(('Ejercicio 3 - TIR'!$E$18-'Ejercicio 3 - TIR'!$C$18)*('Ejercicio 3 - TIR'!$D$18-'Ejercicio 3 - TIR'!$C$18)*F448),'Ejercicio 3 - TIR'!$E$18-SQRT(('Ejercicio 3 - TIR'!$E$18-'Ejercicio 3 - TIR'!$C$18)*('Ejercicio 3 - TIR'!$E$18-'Ejercicio 3 - TIR'!$D$18)*(1-F448)))</f>
        <v>42170.8345456916</v>
      </c>
      <c r="H448" s="27">
        <f ca="1" t="shared" ref="H448:L448" si="3319">RAND()</f>
        <v>0.352560780472095</v>
      </c>
      <c r="I448" s="28">
        <f ca="1">IF(H448&lt;=('Ejercicio 3 - TIR'!$D$18-'Ejercicio 3 - TIR'!$C$18)/('Ejercicio 3 - TIR'!$E$18-'Ejercicio 3 - TIR'!$C$18),'Ejercicio 3 - TIR'!$C$18+SQRT(('Ejercicio 3 - TIR'!$E$18-'Ejercicio 3 - TIR'!$C$18)*('Ejercicio 3 - TIR'!$D$18-'Ejercicio 3 - TIR'!$C$18)*H448),'Ejercicio 3 - TIR'!$E$18-SQRT(('Ejercicio 3 - TIR'!$E$18-'Ejercicio 3 - TIR'!$C$18)*('Ejercicio 3 - TIR'!$E$18-'Ejercicio 3 - TIR'!$D$18)*(1-H448)))</f>
        <v>37272.1466618059</v>
      </c>
      <c r="J448" s="27">
        <f ca="1" t="shared" si="3319"/>
        <v>0.639321746570782</v>
      </c>
      <c r="K448" s="28">
        <f ca="1">IF(J448&lt;=('Ejercicio 3 - TIR'!$D$18-'Ejercicio 3 - TIR'!$C$18)/('Ejercicio 3 - TIR'!$E$18-'Ejercicio 3 - TIR'!$C$18),'Ejercicio 3 - TIR'!$C$18+SQRT(('Ejercicio 3 - TIR'!$E$18-'Ejercicio 3 - TIR'!$C$18)*('Ejercicio 3 - TIR'!$D$18-'Ejercicio 3 - TIR'!$C$18)*J448),'Ejercicio 3 - TIR'!$E$18-SQRT(('Ejercicio 3 - TIR'!$E$18-'Ejercicio 3 - TIR'!$C$18)*('Ejercicio 3 - TIR'!$E$18-'Ejercicio 3 - TIR'!$D$18)*(1-J448)))</f>
        <v>39792.7657985687</v>
      </c>
      <c r="L448" s="27">
        <f ca="1" t="shared" si="3319"/>
        <v>0.860321954970597</v>
      </c>
      <c r="M448" s="28">
        <f ca="1">IF(L448&lt;=('Ejercicio 3 - TIR'!$D$18-'Ejercicio 3 - TIR'!$C$18)/('Ejercicio 3 - TIR'!$E$18-'Ejercicio 3 - TIR'!$C$18),'Ejercicio 3 - TIR'!$C$18+SQRT(('Ejercicio 3 - TIR'!$E$18-'Ejercicio 3 - TIR'!$C$18)*('Ejercicio 3 - TIR'!$D$18-'Ejercicio 3 - TIR'!$C$18)*L448),'Ejercicio 3 - TIR'!$E$18-SQRT(('Ejercicio 3 - TIR'!$E$18-'Ejercicio 3 - TIR'!$C$18)*('Ejercicio 3 - TIR'!$E$18-'Ejercicio 3 - TIR'!$D$18)*(1-L448)))</f>
        <v>41763.3577001458</v>
      </c>
      <c r="N448" s="27">
        <f ca="1" t="shared" ref="N448:R448" si="3320">RAND()</f>
        <v>0.0187002889017267</v>
      </c>
      <c r="O448" s="28">
        <f ca="1">IF(N448&lt;=('Ejercicio 3 - TIR'!$D$18-'Ejercicio 3 - TIR'!$C$18)/('Ejercicio 3 - TIR'!$E$18-'Ejercicio 3 - TIR'!$C$18),'Ejercicio 3 - TIR'!$C$18+SQRT(('Ejercicio 3 - TIR'!$E$18-'Ejercicio 3 - TIR'!$C$18)*('Ejercicio 3 - TIR'!$D$18-'Ejercicio 3 - TIR'!$C$18)*N448),'Ejercicio 3 - TIR'!$E$18-SQRT(('Ejercicio 3 - TIR'!$E$18-'Ejercicio 3 - TIR'!$C$18)*('Ejercicio 3 - TIR'!$E$18-'Ejercicio 3 - TIR'!$D$18)*(1-N448)))</f>
        <v>31674.8263597337</v>
      </c>
      <c r="P448" s="27">
        <f ca="1" t="shared" si="3320"/>
        <v>0.360170816083939</v>
      </c>
      <c r="Q448" s="29">
        <f ca="1">IF(P448&lt;=('Ejercicio 3 - TIR'!$D$22-'Ejercicio 3 - TIR'!$C$22)/('Ejercicio 3 - TIR'!$E$22-'Ejercicio 3 - TIR'!$C$22),'Ejercicio 3 - TIR'!$C$22+SQRT(('Ejercicio 3 - TIR'!$E$22-'Ejercicio 3 - TIR'!$C$22)*('Ejercicio 3 - TIR'!$D$22-'Ejercicio 3 - TIR'!$C$22)*P448),'Ejercicio 3 - TIR'!$E$22-SQRT(('Ejercicio 3 - TIR'!$E$22-'Ejercicio 3 - TIR'!$C$22)*('Ejercicio 3 - TIR'!$E$22-'Ejercicio 3 - TIR'!$D$22)*(1-P448)))</f>
        <v>0.145461882667059</v>
      </c>
      <c r="R448" s="27">
        <f ca="1" t="shared" si="3320"/>
        <v>0.865836225921897</v>
      </c>
      <c r="S448" s="29">
        <f ca="1">IF(R448&lt;=('Ejercicio 3 - TIR'!$D$23-'Ejercicio 3 - TIR'!$C$23)/('Ejercicio 3 - TIR'!$E$23-'Ejercicio 3 - TIR'!$C$23),'Ejercicio 3 - TIR'!$C$23+SQRT(('Ejercicio 3 - TIR'!$E$23-'Ejercicio 3 - TIR'!$C$23)*('Ejercicio 3 - TIR'!$D$23-'Ejercicio 3 - TIR'!$C$23)*R448),'Ejercicio 3 - TIR'!$E$23-SQRT(('Ejercicio 3 - TIR'!$E$23-'Ejercicio 3 - TIR'!$C$23)*('Ejercicio 3 - TIR'!$E$23-'Ejercicio 3 - TIR'!$D$23)*(1-R448)))</f>
        <v>0.164459897254504</v>
      </c>
      <c r="T448" s="27">
        <f ca="1" t="shared" ref="T448:X448" si="3321">RAND()</f>
        <v>0.538451248240738</v>
      </c>
      <c r="U448" s="29">
        <f ca="1">IF(T448&lt;=('Ejercicio 3 - TIR'!$D$24-'Ejercicio 3 - TIR'!$C$24)/('Ejercicio 3 - TIR'!$E$24-'Ejercicio 3 - TIR'!$C$24),'Ejercicio 3 - TIR'!$C$24+SQRT(('Ejercicio 3 - TIR'!$E$24-'Ejercicio 3 - TIR'!$C$24)*('Ejercicio 3 - TIR'!$D$24-'Ejercicio 3 - TIR'!$C$24)*T448),'Ejercicio 3 - TIR'!$E$24-SQRT(('Ejercicio 3 - TIR'!$E$24-'Ejercicio 3 - TIR'!$C$24)*('Ejercicio 3 - TIR'!$E$24-'Ejercicio 3 - TIR'!$D$24)*(1-T448)))</f>
        <v>0.184050917884792</v>
      </c>
      <c r="V448" s="27">
        <f ca="1" t="shared" si="3321"/>
        <v>0.190016912272455</v>
      </c>
      <c r="W448" s="29">
        <f ca="1">IF(V448&lt;=('Ejercicio 3 - TIR'!$D$25-'Ejercicio 3 - TIR'!$C$25)/('Ejercicio 3 - TIR'!$E$25-'Ejercicio 3 - TIR'!$C$25),'Ejercicio 3 - TIR'!$C$25+SQRT(('Ejercicio 3 - TIR'!$E$25-'Ejercicio 3 - TIR'!$C$25)*('Ejercicio 3 - TIR'!$D$25-'Ejercicio 3 - TIR'!$C$25)*V448),'Ejercicio 3 - TIR'!$E$25-SQRT(('Ejercicio 3 - TIR'!$E$25-'Ejercicio 3 - TIR'!$C$25)*('Ejercicio 3 - TIR'!$E$25-'Ejercicio 3 - TIR'!$D$25)*(1-V448)))</f>
        <v>0.196310232284717</v>
      </c>
      <c r="X448" s="27">
        <f ca="1" t="shared" si="3321"/>
        <v>0.514087518221076</v>
      </c>
      <c r="Y448" s="29">
        <f ca="1">IF(X448&lt;=('Ejercicio 3 - TIR'!$D$26-'Ejercicio 3 - TIR'!$C$26)/('Ejercicio 3 - TIR'!$E$26-'Ejercicio 3 - TIR'!$C$26),'Ejercicio 3 - TIR'!$C$26+SQRT(('Ejercicio 3 - TIR'!$E$26-'Ejercicio 3 - TIR'!$C$26)*('Ejercicio 3 - TIR'!$D$26-'Ejercicio 3 - TIR'!$C$26)*X448),'Ejercicio 3 - TIR'!$E$26-SQRT(('Ejercicio 3 - TIR'!$E$26-'Ejercicio 3 - TIR'!$C$26)*('Ejercicio 3 - TIR'!$E$26-'Ejercicio 3 - TIR'!$D$26)*(1-X448)))</f>
        <v>0.228775714728205</v>
      </c>
      <c r="Z448" s="27">
        <f ca="1" t="shared" si="2860"/>
        <v>1.14546188266706</v>
      </c>
      <c r="AA448" s="27">
        <f ca="1" t="shared" si="2861"/>
        <v>1.33384442619943</v>
      </c>
      <c r="AB448" s="27">
        <f ca="1" t="shared" si="2862"/>
        <v>1.57933971715695</v>
      </c>
      <c r="AC448" s="27">
        <f ca="1" t="shared" si="2863"/>
        <v>1.88938026388852</v>
      </c>
      <c r="AD448" s="27">
        <f ca="1" t="shared" si="2864"/>
        <v>2.32162458415298</v>
      </c>
      <c r="AE448" s="26">
        <f ca="1" t="shared" si="2865"/>
        <v>4102.47834726198</v>
      </c>
      <c r="AF448" s="26">
        <f ca="1" t="shared" si="2866"/>
        <v>4777.17151474151</v>
      </c>
      <c r="AG448" s="26">
        <f ca="1" t="shared" si="2867"/>
        <v>5656.41431692277</v>
      </c>
      <c r="AH448" s="26">
        <f ca="1" t="shared" si="2868"/>
        <v>6766.82632537648</v>
      </c>
      <c r="AI448" s="26">
        <f ca="1" t="shared" si="2869"/>
        <v>8314.91185440612</v>
      </c>
      <c r="AJ448" s="28">
        <f ca="1" t="shared" si="2870"/>
        <v>48305.0835323489</v>
      </c>
      <c r="AK448" s="28">
        <f ca="1" t="shared" si="2871"/>
        <v>49715.2450773376</v>
      </c>
      <c r="AL448" s="28">
        <f ca="1" t="shared" si="2872"/>
        <v>62846.2954812044</v>
      </c>
      <c r="AM448" s="28">
        <f ca="1" t="shared" si="2873"/>
        <v>78906.863792372</v>
      </c>
      <c r="AN448" s="28">
        <f ca="1" t="shared" si="2874"/>
        <v>73537.0555755346</v>
      </c>
      <c r="AO448" s="28">
        <f ca="1">C448/'Ejercicio 3 - TIR'!$D$7</f>
        <v>13937.4824751083</v>
      </c>
      <c r="AP448" s="28">
        <f ca="1" t="shared" si="2875"/>
        <v>34367.6010572406</v>
      </c>
      <c r="AQ448" s="28">
        <f ca="1" t="shared" si="2876"/>
        <v>35777.7626022293</v>
      </c>
      <c r="AR448" s="28">
        <f ca="1" t="shared" si="2877"/>
        <v>48908.8130060961</v>
      </c>
      <c r="AS448" s="28">
        <f ca="1" t="shared" si="2878"/>
        <v>64969.3813172637</v>
      </c>
      <c r="AT448" s="28">
        <f ca="1" t="shared" si="2879"/>
        <v>59599.5731004263</v>
      </c>
      <c r="AU448" s="28">
        <f ca="1">AP448*'Ejercicio 3 - TIR'!$D$5</f>
        <v>17183.8005286203</v>
      </c>
      <c r="AV448" s="28">
        <f ca="1">AQ448*'Ejercicio 3 - TIR'!$D$5</f>
        <v>17888.8813011146</v>
      </c>
      <c r="AW448" s="28">
        <f ca="1">AR448*'Ejercicio 3 - TIR'!$D$5</f>
        <v>24454.4065030481</v>
      </c>
      <c r="AX448" s="28">
        <f ca="1">AS448*'Ejercicio 3 - TIR'!$D$5</f>
        <v>32484.6906586319</v>
      </c>
      <c r="AY448" s="28">
        <f ca="1">AT448*'Ejercicio 3 - TIR'!$D$5</f>
        <v>29799.7865502131</v>
      </c>
      <c r="AZ448" s="28">
        <f ca="1" t="shared" ref="AZ448:BD448" si="3322">AJ448-AU448-AE448</f>
        <v>27018.8046564666</v>
      </c>
      <c r="BA448" s="28">
        <f ca="1" t="shared" si="3322"/>
        <v>27049.1922614814</v>
      </c>
      <c r="BB448" s="28">
        <f ca="1" t="shared" si="3322"/>
        <v>32735.4746612336</v>
      </c>
      <c r="BC448" s="28">
        <f ca="1" t="shared" si="3322"/>
        <v>39655.3468083637</v>
      </c>
      <c r="BD448" s="28">
        <f ca="1" t="shared" si="3322"/>
        <v>35422.3571709153</v>
      </c>
      <c r="BE448" s="28">
        <f ca="1" t="shared" ref="BE448:BI448" si="3323">AZ448/Z448</f>
        <v>23587.6942439646</v>
      </c>
      <c r="BF448" s="28">
        <f ca="1" t="shared" si="3323"/>
        <v>20279.1208106283</v>
      </c>
      <c r="BG448" s="28">
        <f ca="1" t="shared" si="3323"/>
        <v>20727.3168056346</v>
      </c>
      <c r="BH448" s="28">
        <f ca="1" t="shared" si="3323"/>
        <v>20988.5471793536</v>
      </c>
      <c r="BI448" s="28">
        <f ca="1" t="shared" si="3323"/>
        <v>15257.5732582703</v>
      </c>
      <c r="BJ448" s="28">
        <f ca="1" t="shared" si="2882"/>
        <v>65477.0474046363</v>
      </c>
      <c r="BK448" s="28">
        <f ca="1" t="shared" si="2883"/>
        <v>32357.6019554127</v>
      </c>
      <c r="BL448" s="28">
        <f ca="1" t="shared" si="2884"/>
        <v>97834.649360049</v>
      </c>
      <c r="BM448" s="28">
        <f ca="1">BK448*'Ejercicio 3 - TIR'!$D$5</f>
        <v>16178.8009777063</v>
      </c>
      <c r="BN448" s="28">
        <f ca="1" t="shared" si="2885"/>
        <v>81655.8483823426</v>
      </c>
      <c r="BO448" s="28">
        <f ca="1" t="shared" si="2886"/>
        <v>35171.8572157238</v>
      </c>
      <c r="BP448" s="28">
        <f ca="1" t="shared" si="2887"/>
        <v>-97890.5283537112</v>
      </c>
      <c r="BQ448" s="28">
        <f ca="1" t="shared" ref="BQ448:BT448" si="3324">BE448</f>
        <v>23587.6942439646</v>
      </c>
      <c r="BR448" s="28">
        <f ca="1" t="shared" si="3324"/>
        <v>20279.1208106283</v>
      </c>
      <c r="BS448" s="28">
        <f ca="1" t="shared" si="3324"/>
        <v>20727.3168056346</v>
      </c>
      <c r="BT448" s="28">
        <f ca="1" t="shared" si="3324"/>
        <v>20988.5471793536</v>
      </c>
      <c r="BU448" s="28">
        <f ca="1" t="shared" si="2889"/>
        <v>50429.4304739941</v>
      </c>
      <c r="BV448" s="30">
        <f ca="1" t="shared" si="2890"/>
        <v>10.5409515788844</v>
      </c>
    </row>
    <row r="449" ht="15" customHeight="1" spans="1:74">
      <c r="A449" s="26">
        <v>448</v>
      </c>
      <c r="B449" s="27">
        <f ca="1" t="shared" ref="B449:F449" si="3325">RAND()</f>
        <v>0.697743905732743</v>
      </c>
      <c r="C449" s="28">
        <f ca="1">IF(B449&lt;=('Ejercicio 3 - TIR'!$D$13-'Ejercicio 3 - TIR'!$C$13)/('Ejercicio 3 - TIR'!$E$13-'Ejercicio 3 - TIR'!$C$13),'Ejercicio 3 - TIR'!$C$13+SQRT(('Ejercicio 3 - TIR'!$E$13-'Ejercicio 3 - TIR'!$C$13)*('Ejercicio 3 - TIR'!$D$13-'Ejercicio 3 - TIR'!$C$13)*B449),'Ejercicio 3 - TIR'!$E$13-SQRT(('Ejercicio 3 - TIR'!$E$13-'Ejercicio 3 - TIR'!$C$13)*('Ejercicio 3 - TIR'!$E$13-'Ejercicio 3 - TIR'!$D$13)*(1-B449)))</f>
        <v>80955.1237042424</v>
      </c>
      <c r="D449" s="27">
        <f ca="1" t="shared" si="3325"/>
        <v>0.865207902868411</v>
      </c>
      <c r="E449" s="28">
        <f ca="1">IF(D449&lt;=('Ejercicio 3 - TIR'!$D$14-'Ejercicio 3 - TIR'!$C$14)/('Ejercicio 3 - TIR'!$E$14-'Ejercicio 3 - TIR'!$C$14),'Ejercicio 3 - TIR'!$C$14+SQRT(('Ejercicio 3 - TIR'!$E$14-'Ejercicio 3 - TIR'!$C$14)*('Ejercicio 3 - TIR'!$D$14-'Ejercicio 3 - TIR'!$C$14)*D449),'Ejercicio 3 - TIR'!$E$14-SQRT(('Ejercicio 3 - TIR'!$E$14-'Ejercicio 3 - TIR'!$C$14)*('Ejercicio 3 - TIR'!$E$14-'Ejercicio 3 - TIR'!$D$14)*(1-D449)))</f>
        <v>35503.4663828969</v>
      </c>
      <c r="F449" s="27">
        <f ca="1" t="shared" si="3325"/>
        <v>0.998023858546252</v>
      </c>
      <c r="G449" s="28">
        <f ca="1">IF(F449&lt;=('Ejercicio 3 - TIR'!$D$18-'Ejercicio 3 - TIR'!$C$18)/('Ejercicio 3 - TIR'!$E$18-'Ejercicio 3 - TIR'!$C$18),'Ejercicio 3 - TIR'!$C$18+SQRT(('Ejercicio 3 - TIR'!$E$18-'Ejercicio 3 - TIR'!$C$18)*('Ejercicio 3 - TIR'!$D$18-'Ejercicio 3 - TIR'!$C$18)*F449),'Ejercicio 3 - TIR'!$E$18-SQRT(('Ejercicio 3 - TIR'!$E$18-'Ejercicio 3 - TIR'!$C$18)*('Ejercicio 3 - TIR'!$E$18-'Ejercicio 3 - TIR'!$D$18)*(1-F449)))</f>
        <v>44615.0186900236</v>
      </c>
      <c r="H449" s="27">
        <f ca="1" t="shared" ref="H449:L449" si="3326">RAND()</f>
        <v>0.799022473295051</v>
      </c>
      <c r="I449" s="28">
        <f ca="1">IF(H449&lt;=('Ejercicio 3 - TIR'!$D$18-'Ejercicio 3 - TIR'!$C$18)/('Ejercicio 3 - TIR'!$E$18-'Ejercicio 3 - TIR'!$C$18),'Ejercicio 3 - TIR'!$C$18+SQRT(('Ejercicio 3 - TIR'!$E$18-'Ejercicio 3 - TIR'!$C$18)*('Ejercicio 3 - TIR'!$D$18-'Ejercicio 3 - TIR'!$C$18)*H449),'Ejercicio 3 - TIR'!$E$18-SQRT(('Ejercicio 3 - TIR'!$E$18-'Ejercicio 3 - TIR'!$C$18)*('Ejercicio 3 - TIR'!$E$18-'Ejercicio 3 - TIR'!$D$18)*(1-H449)))</f>
        <v>41117.5633291873</v>
      </c>
      <c r="J449" s="27">
        <f ca="1" t="shared" si="3326"/>
        <v>0.843577694658877</v>
      </c>
      <c r="K449" s="28">
        <f ca="1">IF(J449&lt;=('Ejercicio 3 - TIR'!$D$18-'Ejercicio 3 - TIR'!$C$18)/('Ejercicio 3 - TIR'!$E$18-'Ejercicio 3 - TIR'!$C$18),'Ejercicio 3 - TIR'!$C$18+SQRT(('Ejercicio 3 - TIR'!$E$18-'Ejercicio 3 - TIR'!$C$18)*('Ejercicio 3 - TIR'!$D$18-'Ejercicio 3 - TIR'!$C$18)*J449),'Ejercicio 3 - TIR'!$E$18-SQRT(('Ejercicio 3 - TIR'!$E$18-'Ejercicio 3 - TIR'!$C$18)*('Ejercicio 3 - TIR'!$E$18-'Ejercicio 3 - TIR'!$D$18)*(1-J449)))</f>
        <v>41574.8470252288</v>
      </c>
      <c r="L449" s="27">
        <f ca="1" t="shared" si="3326"/>
        <v>0.0800510134134909</v>
      </c>
      <c r="M449" s="28">
        <f ca="1">IF(L449&lt;=('Ejercicio 3 - TIR'!$D$18-'Ejercicio 3 - TIR'!$C$18)/('Ejercicio 3 - TIR'!$E$18-'Ejercicio 3 - TIR'!$C$18),'Ejercicio 3 - TIR'!$C$18+SQRT(('Ejercicio 3 - TIR'!$E$18-'Ejercicio 3 - TIR'!$C$18)*('Ejercicio 3 - TIR'!$D$18-'Ejercicio 3 - TIR'!$C$18)*L449),'Ejercicio 3 - TIR'!$E$18-SQRT(('Ejercicio 3 - TIR'!$E$18-'Ejercicio 3 - TIR'!$C$18)*('Ejercicio 3 - TIR'!$E$18-'Ejercicio 3 - TIR'!$D$18)*(1-L449)))</f>
        <v>33465.2059119226</v>
      </c>
      <c r="N449" s="27">
        <f ca="1" t="shared" ref="N449:R449" si="3327">RAND()</f>
        <v>0.0133784234318122</v>
      </c>
      <c r="O449" s="28">
        <f ca="1">IF(N449&lt;=('Ejercicio 3 - TIR'!$D$18-'Ejercicio 3 - TIR'!$C$18)/('Ejercicio 3 - TIR'!$E$18-'Ejercicio 3 - TIR'!$C$18),'Ejercicio 3 - TIR'!$C$18+SQRT(('Ejercicio 3 - TIR'!$E$18-'Ejercicio 3 - TIR'!$C$18)*('Ejercicio 3 - TIR'!$D$18-'Ejercicio 3 - TIR'!$C$18)*N449),'Ejercicio 3 - TIR'!$E$18-SQRT(('Ejercicio 3 - TIR'!$E$18-'Ejercicio 3 - TIR'!$C$18)*('Ejercicio 3 - TIR'!$E$18-'Ejercicio 3 - TIR'!$D$18)*(1-N449)))</f>
        <v>31416.6028076959</v>
      </c>
      <c r="P449" s="27">
        <f ca="1" t="shared" si="3327"/>
        <v>0.262759705989355</v>
      </c>
      <c r="Q449" s="29">
        <f ca="1">IF(P449&lt;=('Ejercicio 3 - TIR'!$D$22-'Ejercicio 3 - TIR'!$C$22)/('Ejercicio 3 - TIR'!$E$22-'Ejercicio 3 - TIR'!$C$22),'Ejercicio 3 - TIR'!$C$22+SQRT(('Ejercicio 3 - TIR'!$E$22-'Ejercicio 3 - TIR'!$C$22)*('Ejercicio 3 - TIR'!$D$22-'Ejercicio 3 - TIR'!$C$22)*P449),'Ejercicio 3 - TIR'!$E$22-SQRT(('Ejercicio 3 - TIR'!$E$22-'Ejercicio 3 - TIR'!$C$22)*('Ejercicio 3 - TIR'!$E$22-'Ejercicio 3 - TIR'!$D$22)*(1-P449)))</f>
        <v>0.141747815310528</v>
      </c>
      <c r="R449" s="27">
        <f ca="1" t="shared" si="3327"/>
        <v>0.285013267513775</v>
      </c>
      <c r="S449" s="29">
        <f ca="1">IF(R449&lt;=('Ejercicio 3 - TIR'!$D$23-'Ejercicio 3 - TIR'!$C$23)/('Ejercicio 3 - TIR'!$E$23-'Ejercicio 3 - TIR'!$C$23),'Ejercicio 3 - TIR'!$C$23+SQRT(('Ejercicio 3 - TIR'!$E$23-'Ejercicio 3 - TIR'!$C$23)*('Ejercicio 3 - TIR'!$D$23-'Ejercicio 3 - TIR'!$C$23)*R449),'Ejercicio 3 - TIR'!$E$23-SQRT(('Ejercicio 3 - TIR'!$E$23-'Ejercicio 3 - TIR'!$C$23)*('Ejercicio 3 - TIR'!$E$23-'Ejercicio 3 - TIR'!$D$23)*(1-R449)))</f>
        <v>0.142650030497216</v>
      </c>
      <c r="T449" s="27">
        <f ca="1" t="shared" ref="T449:X449" si="3328">RAND()</f>
        <v>0.428354471668877</v>
      </c>
      <c r="U449" s="29">
        <f ca="1">IF(T449&lt;=('Ejercicio 3 - TIR'!$D$24-'Ejercicio 3 - TIR'!$C$24)/('Ejercicio 3 - TIR'!$E$24-'Ejercicio 3 - TIR'!$C$24),'Ejercicio 3 - TIR'!$C$24+SQRT(('Ejercicio 3 - TIR'!$E$24-'Ejercicio 3 - TIR'!$C$24)*('Ejercicio 3 - TIR'!$D$24-'Ejercicio 3 - TIR'!$C$24)*T449),'Ejercicio 3 - TIR'!$E$24-SQRT(('Ejercicio 3 - TIR'!$E$24-'Ejercicio 3 - TIR'!$C$24)*('Ejercicio 3 - TIR'!$E$24-'Ejercicio 3 - TIR'!$D$24)*(1-T449)))</f>
        <v>0.179992405547149</v>
      </c>
      <c r="V449" s="27">
        <f ca="1" t="shared" si="3328"/>
        <v>0.388168489097931</v>
      </c>
      <c r="W449" s="29">
        <f ca="1">IF(V449&lt;=('Ejercicio 3 - TIR'!$D$25-'Ejercicio 3 - TIR'!$C$25)/('Ejercicio 3 - TIR'!$E$25-'Ejercicio 3 - TIR'!$C$25),'Ejercicio 3 - TIR'!$C$25+SQRT(('Ejercicio 3 - TIR'!$E$25-'Ejercicio 3 - TIR'!$C$25)*('Ejercicio 3 - TIR'!$D$25-'Ejercicio 3 - TIR'!$C$25)*V449),'Ejercicio 3 - TIR'!$E$25-SQRT(('Ejercicio 3 - TIR'!$E$25-'Ejercicio 3 - TIR'!$C$25)*('Ejercicio 3 - TIR'!$E$25-'Ejercicio 3 - TIR'!$D$25)*(1-V449)))</f>
        <v>0.203724625467132</v>
      </c>
      <c r="X449" s="27">
        <f ca="1" t="shared" si="3328"/>
        <v>0.751793779426182</v>
      </c>
      <c r="Y449" s="29">
        <f ca="1">IF(X449&lt;=('Ejercicio 3 - TIR'!$D$26-'Ejercicio 3 - TIR'!$C$26)/('Ejercicio 3 - TIR'!$E$26-'Ejercicio 3 - TIR'!$C$26),'Ejercicio 3 - TIR'!$C$26+SQRT(('Ejercicio 3 - TIR'!$E$26-'Ejercicio 3 - TIR'!$C$26)*('Ejercicio 3 - TIR'!$D$26-'Ejercicio 3 - TIR'!$C$26)*X449),'Ejercicio 3 - TIR'!$E$26-SQRT(('Ejercicio 3 - TIR'!$E$26-'Ejercicio 3 - TIR'!$C$26)*('Ejercicio 3 - TIR'!$E$26-'Ejercicio 3 - TIR'!$D$26)*(1-X449)))</f>
        <v>0.243389706487128</v>
      </c>
      <c r="Z449" s="27">
        <f ca="1" t="shared" si="2860"/>
        <v>1.14174781531053</v>
      </c>
      <c r="AA449" s="27">
        <f ca="1" t="shared" si="2861"/>
        <v>1.3046181759847</v>
      </c>
      <c r="AB449" s="27">
        <f ca="1" t="shared" si="2862"/>
        <v>1.53943953980072</v>
      </c>
      <c r="AC449" s="27">
        <f ca="1" t="shared" si="2863"/>
        <v>1.85306128347592</v>
      </c>
      <c r="AD449" s="27">
        <f ca="1" t="shared" si="2864"/>
        <v>2.30407732536379</v>
      </c>
      <c r="AE449" s="26">
        <f ca="1" t="shared" si="2865"/>
        <v>5032.53879572641</v>
      </c>
      <c r="AF449" s="26">
        <f ca="1" t="shared" si="2866"/>
        <v>5750.4306084152</v>
      </c>
      <c r="AG449" s="26">
        <f ca="1" t="shared" si="2867"/>
        <v>6785.46444655581</v>
      </c>
      <c r="AH449" s="26">
        <f ca="1" t="shared" si="2868"/>
        <v>8167.83064955093</v>
      </c>
      <c r="AI449" s="26">
        <f ca="1" t="shared" si="2869"/>
        <v>10155.7965539817</v>
      </c>
      <c r="AJ449" s="28">
        <f ca="1" t="shared" si="2870"/>
        <v>50939.1001193728</v>
      </c>
      <c r="AK449" s="28">
        <f ca="1" t="shared" si="2871"/>
        <v>53642.7204714599</v>
      </c>
      <c r="AL449" s="28">
        <f ca="1" t="shared" si="2872"/>
        <v>64001.9633718037</v>
      </c>
      <c r="AM449" s="28">
        <f ca="1" t="shared" si="2873"/>
        <v>62013.0774189333</v>
      </c>
      <c r="AN449" s="28">
        <f ca="1" t="shared" si="2874"/>
        <v>72386.2821691723</v>
      </c>
      <c r="AO449" s="28">
        <f ca="1">C449/'Ejercicio 3 - TIR'!$D$7</f>
        <v>16191.0247408485</v>
      </c>
      <c r="AP449" s="28">
        <f ca="1" t="shared" si="2875"/>
        <v>34748.0753785243</v>
      </c>
      <c r="AQ449" s="28">
        <f ca="1" t="shared" si="2876"/>
        <v>37451.6957306114</v>
      </c>
      <c r="AR449" s="28">
        <f ca="1" t="shared" si="2877"/>
        <v>47810.9386309552</v>
      </c>
      <c r="AS449" s="28">
        <f ca="1" t="shared" si="2878"/>
        <v>45822.0526780848</v>
      </c>
      <c r="AT449" s="28">
        <f ca="1" t="shared" si="2879"/>
        <v>56195.2574283238</v>
      </c>
      <c r="AU449" s="28">
        <f ca="1">AP449*'Ejercicio 3 - TIR'!$D$5</f>
        <v>17374.0376892622</v>
      </c>
      <c r="AV449" s="28">
        <f ca="1">AQ449*'Ejercicio 3 - TIR'!$D$5</f>
        <v>18725.8478653057</v>
      </c>
      <c r="AW449" s="28">
        <f ca="1">AR449*'Ejercicio 3 - TIR'!$D$5</f>
        <v>23905.4693154776</v>
      </c>
      <c r="AX449" s="28">
        <f ca="1">AS449*'Ejercicio 3 - TIR'!$D$5</f>
        <v>22911.0263390424</v>
      </c>
      <c r="AY449" s="28">
        <f ca="1">AT449*'Ejercicio 3 - TIR'!$D$5</f>
        <v>28097.6287141619</v>
      </c>
      <c r="AZ449" s="28">
        <f ca="1" t="shared" ref="AZ449:BD449" si="3329">AJ449-AU449-AE449</f>
        <v>28532.5236343843</v>
      </c>
      <c r="BA449" s="28">
        <f ca="1" t="shared" si="3329"/>
        <v>29166.441997739</v>
      </c>
      <c r="BB449" s="28">
        <f ca="1" t="shared" si="3329"/>
        <v>33311.0296097703</v>
      </c>
      <c r="BC449" s="28">
        <f ca="1" t="shared" si="3329"/>
        <v>30934.22043034</v>
      </c>
      <c r="BD449" s="28">
        <f ca="1" t="shared" si="3329"/>
        <v>34132.8569010287</v>
      </c>
      <c r="BE449" s="28">
        <f ca="1" t="shared" ref="BE449:BI449" si="3330">AZ449/Z449</f>
        <v>24990.2152224606</v>
      </c>
      <c r="BF449" s="28">
        <f ca="1" t="shared" si="3330"/>
        <v>22356.3051125856</v>
      </c>
      <c r="BG449" s="28">
        <f ca="1" t="shared" si="3330"/>
        <v>21638.4136879337</v>
      </c>
      <c r="BH449" s="28">
        <f ca="1" t="shared" si="3330"/>
        <v>16693.5765730934</v>
      </c>
      <c r="BI449" s="28">
        <f ca="1" t="shared" si="3330"/>
        <v>14814.1108483152</v>
      </c>
      <c r="BJ449" s="28">
        <f ca="1" t="shared" si="2882"/>
        <v>81802.7318646481</v>
      </c>
      <c r="BK449" s="28">
        <f ca="1" t="shared" si="2883"/>
        <v>37305.3729797931</v>
      </c>
      <c r="BL449" s="28">
        <f ca="1" t="shared" si="2884"/>
        <v>119108.104844441</v>
      </c>
      <c r="BM449" s="28">
        <f ca="1">BK449*'Ejercicio 3 - TIR'!$D$5</f>
        <v>18652.6864898965</v>
      </c>
      <c r="BN449" s="28">
        <f ca="1" t="shared" si="2885"/>
        <v>100455.418354545</v>
      </c>
      <c r="BO449" s="28">
        <f ca="1" t="shared" si="2886"/>
        <v>43598.9787533211</v>
      </c>
      <c r="BP449" s="28">
        <f ca="1" t="shared" si="2887"/>
        <v>-116458.590087139</v>
      </c>
      <c r="BQ449" s="28">
        <f ca="1" t="shared" ref="BQ449:BT449" si="3331">BE449</f>
        <v>24990.2152224606</v>
      </c>
      <c r="BR449" s="28">
        <f ca="1" t="shared" si="3331"/>
        <v>22356.3051125856</v>
      </c>
      <c r="BS449" s="28">
        <f ca="1" t="shared" si="3331"/>
        <v>21638.4136879337</v>
      </c>
      <c r="BT449" s="28">
        <f ca="1" t="shared" si="3331"/>
        <v>16693.5765730934</v>
      </c>
      <c r="BU449" s="28">
        <f ca="1" t="shared" si="2889"/>
        <v>58413.0896016363</v>
      </c>
      <c r="BV449" s="30">
        <f ca="1" t="shared" si="2890"/>
        <v>6.56742792816756</v>
      </c>
    </row>
    <row r="450" ht="15" customHeight="1" spans="1:74">
      <c r="A450" s="26">
        <v>449</v>
      </c>
      <c r="B450" s="27">
        <f ca="1" t="shared" ref="B450:F450" si="3332">RAND()</f>
        <v>0.297115207721177</v>
      </c>
      <c r="C450" s="28">
        <f ca="1">IF(B450&lt;=('Ejercicio 3 - TIR'!$D$13-'Ejercicio 3 - TIR'!$C$13)/('Ejercicio 3 - TIR'!$E$13-'Ejercicio 3 - TIR'!$C$13),'Ejercicio 3 - TIR'!$C$13+SQRT(('Ejercicio 3 - TIR'!$E$13-'Ejercicio 3 - TIR'!$C$13)*('Ejercicio 3 - TIR'!$D$13-'Ejercicio 3 - TIR'!$C$13)*B450),'Ejercicio 3 - TIR'!$E$13-SQRT(('Ejercicio 3 - TIR'!$E$13-'Ejercicio 3 - TIR'!$C$13)*('Ejercicio 3 - TIR'!$E$13-'Ejercicio 3 - TIR'!$D$13)*(1-B450)))</f>
        <v>70957.5870366358</v>
      </c>
      <c r="D450" s="27">
        <f ca="1" t="shared" si="3332"/>
        <v>0.290589662647659</v>
      </c>
      <c r="E450" s="28">
        <f ca="1">IF(D450&lt;=('Ejercicio 3 - TIR'!$D$14-'Ejercicio 3 - TIR'!$C$14)/('Ejercicio 3 - TIR'!$E$14-'Ejercicio 3 - TIR'!$C$14),'Ejercicio 3 - TIR'!$C$14+SQRT(('Ejercicio 3 - TIR'!$E$14-'Ejercicio 3 - TIR'!$C$14)*('Ejercicio 3 - TIR'!$D$14-'Ejercicio 3 - TIR'!$C$14)*D450),'Ejercicio 3 - TIR'!$E$14-SQRT(('Ejercicio 3 - TIR'!$E$14-'Ejercicio 3 - TIR'!$C$14)*('Ejercicio 3 - TIR'!$E$14-'Ejercicio 3 - TIR'!$D$14)*(1-D450)))</f>
        <v>29668.4285041729</v>
      </c>
      <c r="F450" s="27">
        <f ca="1" t="shared" si="3332"/>
        <v>0.557572496261903</v>
      </c>
      <c r="G450" s="28">
        <f ca="1">IF(F450&lt;=('Ejercicio 3 - TIR'!$D$18-'Ejercicio 3 - TIR'!$C$18)/('Ejercicio 3 - TIR'!$E$18-'Ejercicio 3 - TIR'!$C$18),'Ejercicio 3 - TIR'!$C$18+SQRT(('Ejercicio 3 - TIR'!$E$18-'Ejercicio 3 - TIR'!$C$18)*('Ejercicio 3 - TIR'!$D$18-'Ejercicio 3 - TIR'!$C$18)*F450),'Ejercicio 3 - TIR'!$E$18-SQRT(('Ejercicio 3 - TIR'!$E$18-'Ejercicio 3 - TIR'!$C$18)*('Ejercicio 3 - TIR'!$E$18-'Ejercicio 3 - TIR'!$D$18)*(1-F450)))</f>
        <v>39145.2651377248</v>
      </c>
      <c r="H450" s="27">
        <f ca="1" t="shared" ref="H450:L450" si="3333">RAND()</f>
        <v>0.0691754312261581</v>
      </c>
      <c r="I450" s="28">
        <f ca="1">IF(H450&lt;=('Ejercicio 3 - TIR'!$D$18-'Ejercicio 3 - TIR'!$C$18)/('Ejercicio 3 - TIR'!$E$18-'Ejercicio 3 - TIR'!$C$18),'Ejercicio 3 - TIR'!$C$18+SQRT(('Ejercicio 3 - TIR'!$E$18-'Ejercicio 3 - TIR'!$C$18)*('Ejercicio 3 - TIR'!$D$18-'Ejercicio 3 - TIR'!$C$18)*H450),'Ejercicio 3 - TIR'!$E$18-SQRT(('Ejercicio 3 - TIR'!$E$18-'Ejercicio 3 - TIR'!$C$18)*('Ejercicio 3 - TIR'!$E$18-'Ejercicio 3 - TIR'!$D$18)*(1-H450)))</f>
        <v>33221.2287537404</v>
      </c>
      <c r="J450" s="27">
        <f ca="1" t="shared" si="3333"/>
        <v>0.0243536982882462</v>
      </c>
      <c r="K450" s="28">
        <f ca="1">IF(J450&lt;=('Ejercicio 3 - TIR'!$D$18-'Ejercicio 3 - TIR'!$C$18)/('Ejercicio 3 - TIR'!$E$18-'Ejercicio 3 - TIR'!$C$18),'Ejercicio 3 - TIR'!$C$18+SQRT(('Ejercicio 3 - TIR'!$E$18-'Ejercicio 3 - TIR'!$C$18)*('Ejercicio 3 - TIR'!$D$18-'Ejercicio 3 - TIR'!$C$18)*J450),'Ejercicio 3 - TIR'!$E$18-SQRT(('Ejercicio 3 - TIR'!$E$18-'Ejercicio 3 - TIR'!$C$18)*('Ejercicio 3 - TIR'!$E$18-'Ejercicio 3 - TIR'!$D$18)*(1-J450)))</f>
        <v>31911.2966130972</v>
      </c>
      <c r="L450" s="27">
        <f ca="1" t="shared" si="3333"/>
        <v>0.174812658999417</v>
      </c>
      <c r="M450" s="28">
        <f ca="1">IF(L450&lt;=('Ejercicio 3 - TIR'!$D$18-'Ejercicio 3 - TIR'!$C$18)/('Ejercicio 3 - TIR'!$E$18-'Ejercicio 3 - TIR'!$C$18),'Ejercicio 3 - TIR'!$C$18+SQRT(('Ejercicio 3 - TIR'!$E$18-'Ejercicio 3 - TIR'!$C$18)*('Ejercicio 3 - TIR'!$D$18-'Ejercicio 3 - TIR'!$C$18)*L450),'Ejercicio 3 - TIR'!$E$18-SQRT(('Ejercicio 3 - TIR'!$E$18-'Ejercicio 3 - TIR'!$C$18)*('Ejercicio 3 - TIR'!$E$18-'Ejercicio 3 - TIR'!$D$18)*(1-L450)))</f>
        <v>35120.7322571984</v>
      </c>
      <c r="N450" s="27">
        <f ca="1" t="shared" ref="N450:R450" si="3334">RAND()</f>
        <v>0.137453654504888</v>
      </c>
      <c r="O450" s="28">
        <f ca="1">IF(N450&lt;=('Ejercicio 3 - TIR'!$D$18-'Ejercicio 3 - TIR'!$C$18)/('Ejercicio 3 - TIR'!$E$18-'Ejercicio 3 - TIR'!$C$18),'Ejercicio 3 - TIR'!$C$18+SQRT(('Ejercicio 3 - TIR'!$E$18-'Ejercicio 3 - TIR'!$C$18)*('Ejercicio 3 - TIR'!$D$18-'Ejercicio 3 - TIR'!$C$18)*N450),'Ejercicio 3 - TIR'!$E$18-SQRT(('Ejercicio 3 - TIR'!$E$18-'Ejercicio 3 - TIR'!$C$18)*('Ejercicio 3 - TIR'!$E$18-'Ejercicio 3 - TIR'!$D$18)*(1-N450)))</f>
        <v>34540.7100959798</v>
      </c>
      <c r="P450" s="27">
        <f ca="1" t="shared" si="3334"/>
        <v>0.782191701358369</v>
      </c>
      <c r="Q450" s="29">
        <f ca="1">IF(P450&lt;=('Ejercicio 3 - TIR'!$D$22-'Ejercicio 3 - TIR'!$C$22)/('Ejercicio 3 - TIR'!$E$22-'Ejercicio 3 - TIR'!$C$22),'Ejercicio 3 - TIR'!$C$22+SQRT(('Ejercicio 3 - TIR'!$E$22-'Ejercicio 3 - TIR'!$C$22)*('Ejercicio 3 - TIR'!$D$22-'Ejercicio 3 - TIR'!$C$22)*P450),'Ejercicio 3 - TIR'!$E$22-SQRT(('Ejercicio 3 - TIR'!$E$22-'Ejercicio 3 - TIR'!$C$22)*('Ejercicio 3 - TIR'!$E$22-'Ejercicio 3 - TIR'!$D$22)*(1-P450)))</f>
        <v>0.16019962279261</v>
      </c>
      <c r="R450" s="27">
        <f ca="1" t="shared" si="3334"/>
        <v>0.435218945099292</v>
      </c>
      <c r="S450" s="29">
        <f ca="1">IF(R450&lt;=('Ejercicio 3 - TIR'!$D$23-'Ejercicio 3 - TIR'!$C$23)/('Ejercicio 3 - TIR'!$E$23-'Ejercicio 3 - TIR'!$C$23),'Ejercicio 3 - TIR'!$C$23+SQRT(('Ejercicio 3 - TIR'!$E$23-'Ejercicio 3 - TIR'!$C$23)*('Ejercicio 3 - TIR'!$D$23-'Ejercicio 3 - TIR'!$C$23)*R450),'Ejercicio 3 - TIR'!$E$23-SQRT(('Ejercicio 3 - TIR'!$E$23-'Ejercicio 3 - TIR'!$C$23)*('Ejercicio 3 - TIR'!$E$23-'Ejercicio 3 - TIR'!$D$23)*(1-R450)))</f>
        <v>0.147989178286951</v>
      </c>
      <c r="T450" s="27">
        <f ca="1" t="shared" ref="T450:X450" si="3335">RAND()</f>
        <v>0.0936978680340852</v>
      </c>
      <c r="U450" s="29">
        <f ca="1">IF(T450&lt;=('Ejercicio 3 - TIR'!$D$24-'Ejercicio 3 - TIR'!$C$24)/('Ejercicio 3 - TIR'!$E$24-'Ejercicio 3 - TIR'!$C$24),'Ejercicio 3 - TIR'!$C$24+SQRT(('Ejercicio 3 - TIR'!$E$24-'Ejercicio 3 - TIR'!$C$24)*('Ejercicio 3 - TIR'!$D$24-'Ejercicio 3 - TIR'!$C$24)*T450),'Ejercicio 3 - TIR'!$E$24-SQRT(('Ejercicio 3 - TIR'!$E$24-'Ejercicio 3 - TIR'!$C$24)*('Ejercicio 3 - TIR'!$E$24-'Ejercicio 3 - TIR'!$D$24)*(1-T450)))</f>
        <v>0.164027313458805</v>
      </c>
      <c r="V450" s="27">
        <f ca="1" t="shared" si="3335"/>
        <v>0.248665803111252</v>
      </c>
      <c r="W450" s="29">
        <f ca="1">IF(V450&lt;=('Ejercicio 3 - TIR'!$D$25-'Ejercicio 3 - TIR'!$C$25)/('Ejercicio 3 - TIR'!$E$25-'Ejercicio 3 - TIR'!$C$25),'Ejercicio 3 - TIR'!$C$25+SQRT(('Ejercicio 3 - TIR'!$E$25-'Ejercicio 3 - TIR'!$C$25)*('Ejercicio 3 - TIR'!$D$25-'Ejercicio 3 - TIR'!$C$25)*V450),'Ejercicio 3 - TIR'!$E$25-SQRT(('Ejercicio 3 - TIR'!$E$25-'Ejercicio 3 - TIR'!$C$25)*('Ejercicio 3 - TIR'!$E$25-'Ejercicio 3 - TIR'!$D$25)*(1-V450)))</f>
        <v>0.198658299074561</v>
      </c>
      <c r="X450" s="27">
        <f ca="1" t="shared" si="3335"/>
        <v>0.942445631489888</v>
      </c>
      <c r="Y450" s="29">
        <f ca="1">IF(X450&lt;=('Ejercicio 3 - TIR'!$D$26-'Ejercicio 3 - TIR'!$C$26)/('Ejercicio 3 - TIR'!$E$26-'Ejercicio 3 - TIR'!$C$26),'Ejercicio 3 - TIR'!$C$26+SQRT(('Ejercicio 3 - TIR'!$E$26-'Ejercicio 3 - TIR'!$C$26)*('Ejercicio 3 - TIR'!$D$26-'Ejercicio 3 - TIR'!$C$26)*X450),'Ejercicio 3 - TIR'!$E$26-SQRT(('Ejercicio 3 - TIR'!$E$26-'Ejercicio 3 - TIR'!$C$26)*('Ejercicio 3 - TIR'!$E$26-'Ejercicio 3 - TIR'!$D$26)*(1-X450)))</f>
        <v>0.262370661102735</v>
      </c>
      <c r="Z450" s="27">
        <f ca="1" t="shared" ref="Z450:Z513" si="3336">(1+Q450)</f>
        <v>1.16019962279261</v>
      </c>
      <c r="AA450" s="27">
        <f ca="1" t="shared" ref="AA450:AA513" si="3337">Z450*(1+S450)</f>
        <v>1.33189661161852</v>
      </c>
      <c r="AB450" s="27">
        <f ca="1" t="shared" ref="AB450:AB513" si="3338">AA450*(1+U450)</f>
        <v>1.55036403462719</v>
      </c>
      <c r="AC450" s="27">
        <f ca="1" t="shared" ref="AC450:AC513" si="3339">AB450*(1+W450)</f>
        <v>1.8583567166926</v>
      </c>
      <c r="AD450" s="27">
        <f ca="1" t="shared" ref="AD450:AD513" si="3340">AC450*(1+Y450)</f>
        <v>2.34593499701595</v>
      </c>
      <c r="AE450" s="26">
        <f ca="1" t="shared" ref="AE450:AE513" si="3341">E450*Q450</f>
        <v>4752.87105521802</v>
      </c>
      <c r="AF450" s="26">
        <f ca="1" t="shared" ref="AF450:AF513" si="3342">AE450*(1+S450)</f>
        <v>5456.24453718357</v>
      </c>
      <c r="AG450" s="26">
        <f ca="1" t="shared" ref="AG450:AG513" si="3343">AF450*(1+U450)</f>
        <v>6351.21767019207</v>
      </c>
      <c r="AH450" s="26">
        <f ca="1" t="shared" ref="AH450:AH513" si="3344">AG450*(1+W450)</f>
        <v>7612.93976960472</v>
      </c>
      <c r="AI450" s="26">
        <f ca="1" t="shared" ref="AI450:AI513" si="3345">AH450*(1+Y450)</f>
        <v>9610.35180989122</v>
      </c>
      <c r="AJ450" s="28">
        <f ca="1" t="shared" ref="AJ450:AJ513" si="3346">G450*Z450</f>
        <v>45416.3218469051</v>
      </c>
      <c r="AK450" s="28">
        <f ca="1" t="shared" ref="AK450:AK513" si="3347">I450*AA450</f>
        <v>44247.2420109105</v>
      </c>
      <c r="AL450" s="28">
        <f ca="1" t="shared" ref="AL450:AL513" si="3348">K450*AB450</f>
        <v>49474.1265672664</v>
      </c>
      <c r="AM450" s="28">
        <f ca="1" t="shared" ref="AM450:AM513" si="3349">M450*AC450</f>
        <v>65266.8486853272</v>
      </c>
      <c r="AN450" s="28">
        <f ca="1" t="shared" ref="AN450:AN513" si="3350">O450*AD450</f>
        <v>81030.2606359412</v>
      </c>
      <c r="AO450" s="28">
        <f ca="1">C450/'Ejercicio 3 - TIR'!$D$7</f>
        <v>14191.5174073272</v>
      </c>
      <c r="AP450" s="28">
        <f ca="1" t="shared" ref="AP450:AP513" si="3351">AJ450-AO450</f>
        <v>31224.8044395779</v>
      </c>
      <c r="AQ450" s="28">
        <f ca="1" t="shared" ref="AQ450:AQ513" si="3352">AK450-AO450</f>
        <v>30055.7246035833</v>
      </c>
      <c r="AR450" s="28">
        <f ca="1" t="shared" ref="AR450:AR513" si="3353">AL450-AO450</f>
        <v>35282.6091599393</v>
      </c>
      <c r="AS450" s="28">
        <f ca="1" t="shared" ref="AS450:AS513" si="3354">AM450-AO450</f>
        <v>51075.331278</v>
      </c>
      <c r="AT450" s="28">
        <f ca="1" t="shared" ref="AT450:AT513" si="3355">AN450-AO450</f>
        <v>66838.743228614</v>
      </c>
      <c r="AU450" s="28">
        <f ca="1">AP450*'Ejercicio 3 - TIR'!$D$5</f>
        <v>15612.402219789</v>
      </c>
      <c r="AV450" s="28">
        <f ca="1">AQ450*'Ejercicio 3 - TIR'!$D$5</f>
        <v>15027.8623017917</v>
      </c>
      <c r="AW450" s="28">
        <f ca="1">AR450*'Ejercicio 3 - TIR'!$D$5</f>
        <v>17641.3045799696</v>
      </c>
      <c r="AX450" s="28">
        <f ca="1">AS450*'Ejercicio 3 - TIR'!$D$5</f>
        <v>25537.665639</v>
      </c>
      <c r="AY450" s="28">
        <f ca="1">AT450*'Ejercicio 3 - TIR'!$D$5</f>
        <v>33419.371614307</v>
      </c>
      <c r="AZ450" s="28">
        <f ca="1" t="shared" ref="AZ450:BD450" si="3356">AJ450-AU450-AE450</f>
        <v>25051.0485718981</v>
      </c>
      <c r="BA450" s="28">
        <f ca="1" t="shared" si="3356"/>
        <v>23763.1351719353</v>
      </c>
      <c r="BB450" s="28">
        <f ca="1" t="shared" si="3356"/>
        <v>25481.6043171047</v>
      </c>
      <c r="BC450" s="28">
        <f ca="1" t="shared" si="3356"/>
        <v>32116.2432767225</v>
      </c>
      <c r="BD450" s="28">
        <f ca="1" t="shared" si="3356"/>
        <v>38000.5372117429</v>
      </c>
      <c r="BE450" s="28">
        <f ca="1" t="shared" ref="BE450:BI450" si="3357">AZ450/Z450</f>
        <v>21592.0157874211</v>
      </c>
      <c r="BF450" s="28">
        <f ca="1" t="shared" si="3357"/>
        <v>17841.576414147</v>
      </c>
      <c r="BG450" s="28">
        <f ca="1" t="shared" si="3357"/>
        <v>16435.8845716078</v>
      </c>
      <c r="BH450" s="28">
        <f ca="1" t="shared" si="3357"/>
        <v>17282.0659178293</v>
      </c>
      <c r="BI450" s="28">
        <f ca="1" t="shared" si="3357"/>
        <v>16198.4612787993</v>
      </c>
      <c r="BJ450" s="28">
        <f ca="1" t="shared" ref="BJ450:BJ513" si="3358">E450*AD450</f>
        <v>69600.2047344048</v>
      </c>
      <c r="BK450" s="28">
        <f ca="1" t="shared" ref="BK450:BK513" si="3359">0.2*C450*AD450</f>
        <v>33292.3773466098</v>
      </c>
      <c r="BL450" s="28">
        <f ca="1" t="shared" ref="BL450:BL513" si="3360">BJ450+BK450</f>
        <v>102892.582081015</v>
      </c>
      <c r="BM450" s="28">
        <f ca="1">BK450*'Ejercicio 3 - TIR'!$D$5</f>
        <v>16646.1886733049</v>
      </c>
      <c r="BN450" s="28">
        <f ca="1" t="shared" ref="BN450:BN513" si="3361">BL450-BM450</f>
        <v>86246.3934077097</v>
      </c>
      <c r="BO450" s="28">
        <f ca="1" t="shared" ref="BO450:BO513" si="3362">BN450/AD450</f>
        <v>36764.1872078365</v>
      </c>
      <c r="BP450" s="28">
        <f ca="1" t="shared" ref="BP450:BP513" si="3363">-(C450+E450)</f>
        <v>-100626.015540809</v>
      </c>
      <c r="BQ450" s="28">
        <f ca="1" t="shared" ref="BQ450:BT450" si="3364">BE450</f>
        <v>21592.0157874211</v>
      </c>
      <c r="BR450" s="28">
        <f ca="1" t="shared" si="3364"/>
        <v>17841.576414147</v>
      </c>
      <c r="BS450" s="28">
        <f ca="1" t="shared" si="3364"/>
        <v>16435.8845716078</v>
      </c>
      <c r="BT450" s="28">
        <f ca="1" t="shared" si="3364"/>
        <v>17282.0659178293</v>
      </c>
      <c r="BU450" s="28">
        <f ca="1" t="shared" ref="BU450:BU513" si="3365">BI450+BO450</f>
        <v>52962.6484866358</v>
      </c>
      <c r="BV450" s="30">
        <f ca="1" t="shared" ref="BV450:BV513" si="3366">IFERROR(IRR(BP450:BU450,0.1),NA())*100</f>
        <v>6.83988367071591</v>
      </c>
    </row>
    <row r="451" ht="15" customHeight="1" spans="1:74">
      <c r="A451" s="26">
        <v>450</v>
      </c>
      <c r="B451" s="27">
        <f ca="1" t="shared" ref="B451:F451" si="3367">RAND()</f>
        <v>0.554427445294918</v>
      </c>
      <c r="C451" s="28">
        <f ca="1">IF(B451&lt;=('Ejercicio 3 - TIR'!$D$13-'Ejercicio 3 - TIR'!$C$13)/('Ejercicio 3 - TIR'!$E$13-'Ejercicio 3 - TIR'!$C$13),'Ejercicio 3 - TIR'!$C$13+SQRT(('Ejercicio 3 - TIR'!$E$13-'Ejercicio 3 - TIR'!$C$13)*('Ejercicio 3 - TIR'!$D$13-'Ejercicio 3 - TIR'!$C$13)*B451),'Ejercicio 3 - TIR'!$E$13-SQRT(('Ejercicio 3 - TIR'!$E$13-'Ejercicio 3 - TIR'!$C$13)*('Ejercicio 3 - TIR'!$E$13-'Ejercicio 3 - TIR'!$D$13)*(1-B451)))</f>
        <v>76876.6986430117</v>
      </c>
      <c r="D451" s="27">
        <f ca="1" t="shared" si="3367"/>
        <v>0.991292581061082</v>
      </c>
      <c r="E451" s="28">
        <f ca="1">IF(D451&lt;=('Ejercicio 3 - TIR'!$D$14-'Ejercicio 3 - TIR'!$C$14)/('Ejercicio 3 - TIR'!$E$14-'Ejercicio 3 - TIR'!$C$14),'Ejercicio 3 - TIR'!$C$14+SQRT(('Ejercicio 3 - TIR'!$E$14-'Ejercicio 3 - TIR'!$C$14)*('Ejercicio 3 - TIR'!$D$14-'Ejercicio 3 - TIR'!$C$14)*D451),'Ejercicio 3 - TIR'!$E$14-SQRT(('Ejercicio 3 - TIR'!$E$14-'Ejercicio 3 - TIR'!$C$14)*('Ejercicio 3 - TIR'!$E$14-'Ejercicio 3 - TIR'!$D$14)*(1-D451)))</f>
        <v>38857.1470607126</v>
      </c>
      <c r="F451" s="27">
        <f ca="1" t="shared" si="3367"/>
        <v>0.545741343113019</v>
      </c>
      <c r="G451" s="28">
        <f ca="1">IF(F451&lt;=('Ejercicio 3 - TIR'!$D$18-'Ejercicio 3 - TIR'!$C$18)/('Ejercicio 3 - TIR'!$E$18-'Ejercicio 3 - TIR'!$C$18),'Ejercicio 3 - TIR'!$C$18+SQRT(('Ejercicio 3 - TIR'!$E$18-'Ejercicio 3 - TIR'!$C$18)*('Ejercicio 3 - TIR'!$D$18-'Ejercicio 3 - TIR'!$C$18)*F451),'Ejercicio 3 - TIR'!$E$18-SQRT(('Ejercicio 3 - TIR'!$E$18-'Ejercicio 3 - TIR'!$C$18)*('Ejercicio 3 - TIR'!$E$18-'Ejercicio 3 - TIR'!$D$18)*(1-F451)))</f>
        <v>39047.7180253892</v>
      </c>
      <c r="H451" s="27">
        <f ca="1" t="shared" ref="H451:L451" si="3368">RAND()</f>
        <v>0.364585909679644</v>
      </c>
      <c r="I451" s="28">
        <f ca="1">IF(H451&lt;=('Ejercicio 3 - TIR'!$D$18-'Ejercicio 3 - TIR'!$C$18)/('Ejercicio 3 - TIR'!$E$18-'Ejercicio 3 - TIR'!$C$18),'Ejercicio 3 - TIR'!$C$18+SQRT(('Ejercicio 3 - TIR'!$E$18-'Ejercicio 3 - TIR'!$C$18)*('Ejercicio 3 - TIR'!$D$18-'Ejercicio 3 - TIR'!$C$18)*H451),'Ejercicio 3 - TIR'!$E$18-SQRT(('Ejercicio 3 - TIR'!$E$18-'Ejercicio 3 - TIR'!$C$18)*('Ejercicio 3 - TIR'!$E$18-'Ejercicio 3 - TIR'!$D$18)*(1-H451)))</f>
        <v>37395.1258577489</v>
      </c>
      <c r="J451" s="27">
        <f ca="1" t="shared" si="3368"/>
        <v>0.752474374614572</v>
      </c>
      <c r="K451" s="28">
        <f ca="1">IF(J451&lt;=('Ejercicio 3 - TIR'!$D$18-'Ejercicio 3 - TIR'!$C$18)/('Ejercicio 3 - TIR'!$E$18-'Ejercicio 3 - TIR'!$C$18),'Ejercicio 3 - TIR'!$C$18+SQRT(('Ejercicio 3 - TIR'!$E$18-'Ejercicio 3 - TIR'!$C$18)*('Ejercicio 3 - TIR'!$D$18-'Ejercicio 3 - TIR'!$C$18)*J451),'Ejercicio 3 - TIR'!$E$18-SQRT(('Ejercicio 3 - TIR'!$E$18-'Ejercicio 3 - TIR'!$C$18)*('Ejercicio 3 - TIR'!$E$18-'Ejercicio 3 - TIR'!$D$18)*(1-J451)))</f>
        <v>40691.354980518</v>
      </c>
      <c r="L451" s="27">
        <f ca="1" t="shared" si="3368"/>
        <v>0.753187509446839</v>
      </c>
      <c r="M451" s="28">
        <f ca="1">IF(L451&lt;=('Ejercicio 3 - TIR'!$D$18-'Ejercicio 3 - TIR'!$C$18)/('Ejercicio 3 - TIR'!$E$18-'Ejercicio 3 - TIR'!$C$18),'Ejercicio 3 - TIR'!$C$18+SQRT(('Ejercicio 3 - TIR'!$E$18-'Ejercicio 3 - TIR'!$C$18)*('Ejercicio 3 - TIR'!$D$18-'Ejercicio 3 - TIR'!$C$18)*L451),'Ejercicio 3 - TIR'!$E$18-SQRT(('Ejercicio 3 - TIR'!$E$18-'Ejercicio 3 - TIR'!$C$18)*('Ejercicio 3 - TIR'!$E$18-'Ejercicio 3 - TIR'!$D$18)*(1-L451)))</f>
        <v>40697.5661781397</v>
      </c>
      <c r="N451" s="27">
        <f ca="1" t="shared" ref="N451:R451" si="3369">RAND()</f>
        <v>0.831912430863648</v>
      </c>
      <c r="O451" s="28">
        <f ca="1">IF(N451&lt;=('Ejercicio 3 - TIR'!$D$18-'Ejercicio 3 - TIR'!$C$18)/('Ejercicio 3 - TIR'!$E$18-'Ejercicio 3 - TIR'!$C$18),'Ejercicio 3 - TIR'!$C$18+SQRT(('Ejercicio 3 - TIR'!$E$18-'Ejercicio 3 - TIR'!$C$18)*('Ejercicio 3 - TIR'!$D$18-'Ejercicio 3 - TIR'!$C$18)*N451),'Ejercicio 3 - TIR'!$E$18-SQRT(('Ejercicio 3 - TIR'!$E$18-'Ejercicio 3 - TIR'!$C$18)*('Ejercicio 3 - TIR'!$E$18-'Ejercicio 3 - TIR'!$D$18)*(1-N451)))</f>
        <v>41449.4271328099</v>
      </c>
      <c r="P451" s="27">
        <f ca="1" t="shared" si="3369"/>
        <v>0.425530092681551</v>
      </c>
      <c r="Q451" s="29">
        <f ca="1">IF(P451&lt;=('Ejercicio 3 - TIR'!$D$22-'Ejercicio 3 - TIR'!$C$22)/('Ejercicio 3 - TIR'!$E$22-'Ejercicio 3 - TIR'!$C$22),'Ejercicio 3 - TIR'!$C$22+SQRT(('Ejercicio 3 - TIR'!$E$22-'Ejercicio 3 - TIR'!$C$22)*('Ejercicio 3 - TIR'!$D$22-'Ejercicio 3 - TIR'!$C$22)*P451),'Ejercicio 3 - TIR'!$E$22-SQRT(('Ejercicio 3 - TIR'!$E$22-'Ejercicio 3 - TIR'!$C$22)*('Ejercicio 3 - TIR'!$E$22-'Ejercicio 3 - TIR'!$D$22)*(1-P451)))</f>
        <v>0.147675876983879</v>
      </c>
      <c r="R451" s="27">
        <f ca="1" t="shared" si="3369"/>
        <v>0.600175090818605</v>
      </c>
      <c r="S451" s="29">
        <f ca="1">IF(R451&lt;=('Ejercicio 3 - TIR'!$D$23-'Ejercicio 3 - TIR'!$C$23)/('Ejercicio 3 - TIR'!$E$23-'Ejercicio 3 - TIR'!$C$23),'Ejercicio 3 - TIR'!$C$23+SQRT(('Ejercicio 3 - TIR'!$E$23-'Ejercicio 3 - TIR'!$C$23)*('Ejercicio 3 - TIR'!$D$23-'Ejercicio 3 - TIR'!$C$23)*R451),'Ejercicio 3 - TIR'!$E$23-SQRT(('Ejercicio 3 - TIR'!$E$23-'Ejercicio 3 - TIR'!$C$23)*('Ejercicio 3 - TIR'!$E$23-'Ejercicio 3 - TIR'!$D$23)*(1-R451)))</f>
        <v>0.153173057637395</v>
      </c>
      <c r="T451" s="27">
        <f ca="1" t="shared" ref="T451:X451" si="3370">RAND()</f>
        <v>0.438102958747123</v>
      </c>
      <c r="U451" s="29">
        <f ca="1">IF(T451&lt;=('Ejercicio 3 - TIR'!$D$24-'Ejercicio 3 - TIR'!$C$24)/('Ejercicio 3 - TIR'!$E$24-'Ejercicio 3 - TIR'!$C$24),'Ejercicio 3 - TIR'!$C$24+SQRT(('Ejercicio 3 - TIR'!$E$24-'Ejercicio 3 - TIR'!$C$24)*('Ejercicio 3 - TIR'!$D$24-'Ejercicio 3 - TIR'!$C$24)*T451),'Ejercicio 3 - TIR'!$E$24-SQRT(('Ejercicio 3 - TIR'!$E$24-'Ejercicio 3 - TIR'!$C$24)*('Ejercicio 3 - TIR'!$E$24-'Ejercicio 3 - TIR'!$D$24)*(1-T451)))</f>
        <v>0.180335006422438</v>
      </c>
      <c r="V451" s="27">
        <f ca="1" t="shared" si="3370"/>
        <v>0.242405887102482</v>
      </c>
      <c r="W451" s="29">
        <f ca="1">IF(V451&lt;=('Ejercicio 3 - TIR'!$D$25-'Ejercicio 3 - TIR'!$C$25)/('Ejercicio 3 - TIR'!$E$25-'Ejercicio 3 - TIR'!$C$25),'Ejercicio 3 - TIR'!$C$25+SQRT(('Ejercicio 3 - TIR'!$E$25-'Ejercicio 3 - TIR'!$C$25)*('Ejercicio 3 - TIR'!$D$25-'Ejercicio 3 - TIR'!$C$25)*V451),'Ejercicio 3 - TIR'!$E$25-SQRT(('Ejercicio 3 - TIR'!$E$25-'Ejercicio 3 - TIR'!$C$25)*('Ejercicio 3 - TIR'!$E$25-'Ejercicio 3 - TIR'!$D$25)*(1-V451)))</f>
        <v>0.198421950003826</v>
      </c>
      <c r="X451" s="27">
        <f ca="1" t="shared" si="3370"/>
        <v>0.306515860119827</v>
      </c>
      <c r="Y451" s="29">
        <f ca="1">IF(X451&lt;=('Ejercicio 3 - TIR'!$D$26-'Ejercicio 3 - TIR'!$C$26)/('Ejercicio 3 - TIR'!$E$26-'Ejercicio 3 - TIR'!$C$26),'Ejercicio 3 - TIR'!$C$26+SQRT(('Ejercicio 3 - TIR'!$E$26-'Ejercicio 3 - TIR'!$C$26)*('Ejercicio 3 - TIR'!$D$26-'Ejercicio 3 - TIR'!$C$26)*X451),'Ejercicio 3 - TIR'!$E$26-SQRT(('Ejercicio 3 - TIR'!$E$26-'Ejercicio 3 - TIR'!$C$26)*('Ejercicio 3 - TIR'!$E$26-'Ejercicio 3 - TIR'!$D$26)*(1-X451)))</f>
        <v>0.218767913068618</v>
      </c>
      <c r="Z451" s="27">
        <f ca="1" t="shared" si="3336"/>
        <v>1.14767587698388</v>
      </c>
      <c r="AA451" s="27">
        <f ca="1" t="shared" si="3337"/>
        <v>1.32346890023818</v>
      </c>
      <c r="AB451" s="27">
        <f ca="1" t="shared" si="3338"/>
        <v>1.56213667286253</v>
      </c>
      <c r="AC451" s="27">
        <f ca="1" t="shared" si="3339"/>
        <v>1.8720988776644</v>
      </c>
      <c r="AD451" s="27">
        <f ca="1" t="shared" si="3340"/>
        <v>2.28165404218914</v>
      </c>
      <c r="AE451" s="26">
        <f ca="1" t="shared" si="3341"/>
        <v>5738.26326928229</v>
      </c>
      <c r="AF451" s="26">
        <f ca="1" t="shared" si="3342"/>
        <v>6617.21059976661</v>
      </c>
      <c r="AG451" s="26">
        <f ca="1" t="shared" si="3343"/>
        <v>7810.52531577414</v>
      </c>
      <c r="AH451" s="26">
        <f ca="1" t="shared" si="3344"/>
        <v>9360.3049794843</v>
      </c>
      <c r="AI451" s="26">
        <f ca="1" t="shared" si="3345"/>
        <v>11408.0393655319</v>
      </c>
      <c r="AJ451" s="28">
        <f ca="1" t="shared" si="3346"/>
        <v>44814.1240290078</v>
      </c>
      <c r="AK451" s="28">
        <f ca="1" t="shared" si="3347"/>
        <v>49491.2860932232</v>
      </c>
      <c r="AL451" s="28">
        <f ca="1" t="shared" si="3348"/>
        <v>63565.4578835344</v>
      </c>
      <c r="AM451" s="28">
        <f ca="1" t="shared" si="3349"/>
        <v>76189.867965768</v>
      </c>
      <c r="AN451" s="28">
        <f ca="1" t="shared" si="3350"/>
        <v>94573.252964</v>
      </c>
      <c r="AO451" s="28">
        <f ca="1">C451/'Ejercicio 3 - TIR'!$D$7</f>
        <v>15375.3397286023</v>
      </c>
      <c r="AP451" s="28">
        <f ca="1" t="shared" si="3351"/>
        <v>29438.7843004055</v>
      </c>
      <c r="AQ451" s="28">
        <f ca="1" t="shared" si="3352"/>
        <v>34115.9463646209</v>
      </c>
      <c r="AR451" s="28">
        <f ca="1" t="shared" si="3353"/>
        <v>48190.1181549321</v>
      </c>
      <c r="AS451" s="28">
        <f ca="1" t="shared" si="3354"/>
        <v>60814.5282371657</v>
      </c>
      <c r="AT451" s="28">
        <f ca="1" t="shared" si="3355"/>
        <v>79197.9132353976</v>
      </c>
      <c r="AU451" s="28">
        <f ca="1">AP451*'Ejercicio 3 - TIR'!$D$5</f>
        <v>14719.3921502027</v>
      </c>
      <c r="AV451" s="28">
        <f ca="1">AQ451*'Ejercicio 3 - TIR'!$D$5</f>
        <v>17057.9731823104</v>
      </c>
      <c r="AW451" s="28">
        <f ca="1">AR451*'Ejercicio 3 - TIR'!$D$5</f>
        <v>24095.059077466</v>
      </c>
      <c r="AX451" s="28">
        <f ca="1">AS451*'Ejercicio 3 - TIR'!$D$5</f>
        <v>30407.2641185828</v>
      </c>
      <c r="AY451" s="28">
        <f ca="1">AT451*'Ejercicio 3 - TIR'!$D$5</f>
        <v>39598.9566176988</v>
      </c>
      <c r="AZ451" s="28">
        <f ca="1" t="shared" ref="AZ451:BD451" si="3371">AJ451-AU451-AE451</f>
        <v>24356.4686095228</v>
      </c>
      <c r="BA451" s="28">
        <f ca="1" t="shared" si="3371"/>
        <v>25816.1023111462</v>
      </c>
      <c r="BB451" s="28">
        <f ca="1" t="shared" si="3371"/>
        <v>31659.8734902942</v>
      </c>
      <c r="BC451" s="28">
        <f ca="1" t="shared" si="3371"/>
        <v>36422.2988677009</v>
      </c>
      <c r="BD451" s="28">
        <f ca="1" t="shared" si="3371"/>
        <v>43566.2569807693</v>
      </c>
      <c r="BE451" s="28">
        <f ca="1" t="shared" ref="BE451:BI451" si="3372">AZ451/Z451</f>
        <v>21222.4279502434</v>
      </c>
      <c r="BF451" s="28">
        <f ca="1" t="shared" si="3372"/>
        <v>19506.3913526794</v>
      </c>
      <c r="BG451" s="28">
        <f ca="1" t="shared" si="3372"/>
        <v>20267.0317138636</v>
      </c>
      <c r="BH451" s="28">
        <f ca="1" t="shared" si="3372"/>
        <v>19455.328616585</v>
      </c>
      <c r="BI451" s="28">
        <f ca="1" t="shared" si="3372"/>
        <v>19094.1554570515</v>
      </c>
      <c r="BJ451" s="28">
        <f ca="1" t="shared" si="3358"/>
        <v>88658.5666590129</v>
      </c>
      <c r="BK451" s="28">
        <f ca="1" t="shared" si="3359"/>
        <v>35081.2060417968</v>
      </c>
      <c r="BL451" s="28">
        <f ca="1" t="shared" si="3360"/>
        <v>123739.77270081</v>
      </c>
      <c r="BM451" s="28">
        <f ca="1">BK451*'Ejercicio 3 - TIR'!$D$5</f>
        <v>17540.6030208984</v>
      </c>
      <c r="BN451" s="28">
        <f ca="1" t="shared" si="3361"/>
        <v>106199.169679911</v>
      </c>
      <c r="BO451" s="28">
        <f ca="1" t="shared" si="3362"/>
        <v>46544.8169250138</v>
      </c>
      <c r="BP451" s="28">
        <f ca="1" t="shared" si="3363"/>
        <v>-115733.845703724</v>
      </c>
      <c r="BQ451" s="28">
        <f ca="1" t="shared" ref="BQ451:BT451" si="3373">BE451</f>
        <v>21222.4279502434</v>
      </c>
      <c r="BR451" s="28">
        <f ca="1" t="shared" si="3373"/>
        <v>19506.3913526794</v>
      </c>
      <c r="BS451" s="28">
        <f ca="1" t="shared" si="3373"/>
        <v>20267.0317138636</v>
      </c>
      <c r="BT451" s="28">
        <f ca="1" t="shared" si="3373"/>
        <v>19455.328616585</v>
      </c>
      <c r="BU451" s="28">
        <f ca="1" t="shared" si="3365"/>
        <v>65638.9723820653</v>
      </c>
      <c r="BV451" s="30">
        <f ca="1" t="shared" si="3366"/>
        <v>6.81851012313555</v>
      </c>
    </row>
    <row r="452" ht="15" customHeight="1" spans="1:74">
      <c r="A452" s="26">
        <v>451</v>
      </c>
      <c r="B452" s="27">
        <f ca="1" t="shared" ref="B452:F452" si="3374">RAND()</f>
        <v>0.421833299573447</v>
      </c>
      <c r="C452" s="28">
        <f ca="1">IF(B452&lt;=('Ejercicio 3 - TIR'!$D$13-'Ejercicio 3 - TIR'!$C$13)/('Ejercicio 3 - TIR'!$E$13-'Ejercicio 3 - TIR'!$C$13),'Ejercicio 3 - TIR'!$C$13+SQRT(('Ejercicio 3 - TIR'!$E$13-'Ejercicio 3 - TIR'!$C$13)*('Ejercicio 3 - TIR'!$D$13-'Ejercicio 3 - TIR'!$C$13)*B452),'Ejercicio 3 - TIR'!$E$13-SQRT(('Ejercicio 3 - TIR'!$E$13-'Ejercicio 3 - TIR'!$C$13)*('Ejercicio 3 - TIR'!$E$13-'Ejercicio 3 - TIR'!$D$13)*(1-B452)))</f>
        <v>73659.9157079583</v>
      </c>
      <c r="D452" s="27">
        <f ca="1" t="shared" si="3374"/>
        <v>0.179141747606449</v>
      </c>
      <c r="E452" s="28">
        <f ca="1">IF(D452&lt;=('Ejercicio 3 - TIR'!$D$14-'Ejercicio 3 - TIR'!$C$14)/('Ejercicio 3 - TIR'!$E$14-'Ejercicio 3 - TIR'!$C$14),'Ejercicio 3 - TIR'!$C$14+SQRT(('Ejercicio 3 - TIR'!$E$14-'Ejercicio 3 - TIR'!$C$14)*('Ejercicio 3 - TIR'!$D$14-'Ejercicio 3 - TIR'!$C$14)*D452),'Ejercicio 3 - TIR'!$E$14-SQRT(('Ejercicio 3 - TIR'!$E$14-'Ejercicio 3 - TIR'!$C$14)*('Ejercicio 3 - TIR'!$E$14-'Ejercicio 3 - TIR'!$D$14)*(1-D452)))</f>
        <v>28665.4646459192</v>
      </c>
      <c r="F452" s="27">
        <f ca="1" t="shared" si="3374"/>
        <v>0.997590330361677</v>
      </c>
      <c r="G452" s="28">
        <f ca="1">IF(F452&lt;=('Ejercicio 3 - TIR'!$D$18-'Ejercicio 3 - TIR'!$C$18)/('Ejercicio 3 - TIR'!$E$18-'Ejercicio 3 - TIR'!$C$18),'Ejercicio 3 - TIR'!$C$18+SQRT(('Ejercicio 3 - TIR'!$E$18-'Ejercicio 3 - TIR'!$C$18)*('Ejercicio 3 - TIR'!$D$18-'Ejercicio 3 - TIR'!$C$18)*F452),'Ejercicio 3 - TIR'!$E$18-SQRT(('Ejercicio 3 - TIR'!$E$18-'Ejercicio 3 - TIR'!$C$18)*('Ejercicio 3 - TIR'!$E$18-'Ejercicio 3 - TIR'!$D$18)*(1-F452)))</f>
        <v>44574.8821070876</v>
      </c>
      <c r="H452" s="27">
        <f ca="1" t="shared" ref="H452:L452" si="3375">RAND()</f>
        <v>0.62422606813977</v>
      </c>
      <c r="I452" s="28">
        <f ca="1">IF(H452&lt;=('Ejercicio 3 - TIR'!$D$18-'Ejercicio 3 - TIR'!$C$18)/('Ejercicio 3 - TIR'!$E$18-'Ejercicio 3 - TIR'!$C$18),'Ejercicio 3 - TIR'!$C$18+SQRT(('Ejercicio 3 - TIR'!$E$18-'Ejercicio 3 - TIR'!$C$18)*('Ejercicio 3 - TIR'!$D$18-'Ejercicio 3 - TIR'!$C$18)*H452),'Ejercicio 3 - TIR'!$E$18-SQRT(('Ejercicio 3 - TIR'!$E$18-'Ejercicio 3 - TIR'!$C$18)*('Ejercicio 3 - TIR'!$E$18-'Ejercicio 3 - TIR'!$D$18)*(1-H452)))</f>
        <v>39676.4616581148</v>
      </c>
      <c r="J452" s="27">
        <f ca="1" t="shared" si="3375"/>
        <v>0.653189187739428</v>
      </c>
      <c r="K452" s="28">
        <f ca="1">IF(J452&lt;=('Ejercicio 3 - TIR'!$D$18-'Ejercicio 3 - TIR'!$C$18)/('Ejercicio 3 - TIR'!$E$18-'Ejercicio 3 - TIR'!$C$18),'Ejercicio 3 - TIR'!$C$18+SQRT(('Ejercicio 3 - TIR'!$E$18-'Ejercicio 3 - TIR'!$C$18)*('Ejercicio 3 - TIR'!$D$18-'Ejercicio 3 - TIR'!$C$18)*J452),'Ejercicio 3 - TIR'!$E$18-SQRT(('Ejercicio 3 - TIR'!$E$18-'Ejercicio 3 - TIR'!$C$18)*('Ejercicio 3 - TIR'!$E$18-'Ejercicio 3 - TIR'!$D$18)*(1-J452)))</f>
        <v>39898.4028085805</v>
      </c>
      <c r="L452" s="27">
        <f ca="1" t="shared" si="3375"/>
        <v>0.0446384618319673</v>
      </c>
      <c r="M452" s="28">
        <f ca="1">IF(L452&lt;=('Ejercicio 3 - TIR'!$D$18-'Ejercicio 3 - TIR'!$C$18)/('Ejercicio 3 - TIR'!$E$18-'Ejercicio 3 - TIR'!$C$18),'Ejercicio 3 - TIR'!$C$18+SQRT(('Ejercicio 3 - TIR'!$E$18-'Ejercicio 3 - TIR'!$C$18)*('Ejercicio 3 - TIR'!$D$18-'Ejercicio 3 - TIR'!$C$18)*L452),'Ejercicio 3 - TIR'!$E$18-SQRT(('Ejercicio 3 - TIR'!$E$18-'Ejercicio 3 - TIR'!$C$18)*('Ejercicio 3 - TIR'!$E$18-'Ejercicio 3 - TIR'!$D$18)*(1-L452)))</f>
        <v>32587.6184561861</v>
      </c>
      <c r="N452" s="27">
        <f ca="1" t="shared" ref="N452:R452" si="3376">RAND()</f>
        <v>0.730358840795589</v>
      </c>
      <c r="O452" s="28">
        <f ca="1">IF(N452&lt;=('Ejercicio 3 - TIR'!$D$18-'Ejercicio 3 - TIR'!$C$18)/('Ejercicio 3 - TIR'!$E$18-'Ejercicio 3 - TIR'!$C$18),'Ejercicio 3 - TIR'!$C$18+SQRT(('Ejercicio 3 - TIR'!$E$18-'Ejercicio 3 - TIR'!$C$18)*('Ejercicio 3 - TIR'!$D$18-'Ejercicio 3 - TIR'!$C$18)*N452),'Ejercicio 3 - TIR'!$E$18-SQRT(('Ejercicio 3 - TIR'!$E$18-'Ejercicio 3 - TIR'!$C$18)*('Ejercicio 3 - TIR'!$E$18-'Ejercicio 3 - TIR'!$D$18)*(1-N452)))</f>
        <v>40502.9913341944</v>
      </c>
      <c r="P452" s="27">
        <f ca="1" t="shared" si="3376"/>
        <v>0.848669480144891</v>
      </c>
      <c r="Q452" s="29">
        <f ca="1">IF(P452&lt;=('Ejercicio 3 - TIR'!$D$22-'Ejercicio 3 - TIR'!$C$22)/('Ejercicio 3 - TIR'!$E$22-'Ejercicio 3 - TIR'!$C$22),'Ejercicio 3 - TIR'!$C$22+SQRT(('Ejercicio 3 - TIR'!$E$22-'Ejercicio 3 - TIR'!$C$22)*('Ejercicio 3 - TIR'!$D$22-'Ejercicio 3 - TIR'!$C$22)*P452),'Ejercicio 3 - TIR'!$E$22-SQRT(('Ejercicio 3 - TIR'!$E$22-'Ejercicio 3 - TIR'!$C$22)*('Ejercicio 3 - TIR'!$E$22-'Ejercicio 3 - TIR'!$D$22)*(1-P452)))</f>
        <v>0.163495608592281</v>
      </c>
      <c r="R452" s="27">
        <f ca="1" t="shared" si="3376"/>
        <v>0.806791662887085</v>
      </c>
      <c r="S452" s="29">
        <f ca="1">IF(R452&lt;=('Ejercicio 3 - TIR'!$D$23-'Ejercicio 3 - TIR'!$C$23)/('Ejercicio 3 - TIR'!$E$23-'Ejercicio 3 - TIR'!$C$23),'Ejercicio 3 - TIR'!$C$23+SQRT(('Ejercicio 3 - TIR'!$E$23-'Ejercicio 3 - TIR'!$C$23)*('Ejercicio 3 - TIR'!$D$23-'Ejercicio 3 - TIR'!$C$23)*R452),'Ejercicio 3 - TIR'!$E$23-SQRT(('Ejercicio 3 - TIR'!$E$23-'Ejercicio 3 - TIR'!$C$23)*('Ejercicio 3 - TIR'!$E$23-'Ejercicio 3 - TIR'!$D$23)*(1-R452)))</f>
        <v>0.16135127331952</v>
      </c>
      <c r="T452" s="27">
        <f ca="1" t="shared" ref="T452:X452" si="3377">RAND()</f>
        <v>0.921043453964425</v>
      </c>
      <c r="U452" s="29">
        <f ca="1">IF(T452&lt;=('Ejercicio 3 - TIR'!$D$24-'Ejercicio 3 - TIR'!$C$24)/('Ejercicio 3 - TIR'!$E$24-'Ejercicio 3 - TIR'!$C$24),'Ejercicio 3 - TIR'!$C$24+SQRT(('Ejercicio 3 - TIR'!$E$24-'Ejercicio 3 - TIR'!$C$24)*('Ejercicio 3 - TIR'!$D$24-'Ejercicio 3 - TIR'!$C$24)*T452),'Ejercicio 3 - TIR'!$E$24-SQRT(('Ejercicio 3 - TIR'!$E$24-'Ejercicio 3 - TIR'!$C$24)*('Ejercicio 3 - TIR'!$E$24-'Ejercicio 3 - TIR'!$D$24)*(1-T452)))</f>
        <v>0.205131297000087</v>
      </c>
      <c r="V452" s="27">
        <f ca="1" t="shared" si="3377"/>
        <v>0.596998107712702</v>
      </c>
      <c r="W452" s="29">
        <f ca="1">IF(V452&lt;=('Ejercicio 3 - TIR'!$D$25-'Ejercicio 3 - TIR'!$C$25)/('Ejercicio 3 - TIR'!$E$25-'Ejercicio 3 - TIR'!$C$25),'Ejercicio 3 - TIR'!$C$25+SQRT(('Ejercicio 3 - TIR'!$E$25-'Ejercicio 3 - TIR'!$C$25)*('Ejercicio 3 - TIR'!$D$25-'Ejercicio 3 - TIR'!$C$25)*V452),'Ejercicio 3 - TIR'!$E$25-SQRT(('Ejercicio 3 - TIR'!$E$25-'Ejercicio 3 - TIR'!$C$25)*('Ejercicio 3 - TIR'!$E$25-'Ejercicio 3 - TIR'!$D$25)*(1-V452)))</f>
        <v>0.212443287910075</v>
      </c>
      <c r="X452" s="27">
        <f ca="1" t="shared" si="3377"/>
        <v>0.124709743124882</v>
      </c>
      <c r="Y452" s="29">
        <f ca="1">IF(X452&lt;=('Ejercicio 3 - TIR'!$D$26-'Ejercicio 3 - TIR'!$C$26)/('Ejercicio 3 - TIR'!$E$26-'Ejercicio 3 - TIR'!$C$26),'Ejercicio 3 - TIR'!$C$26+SQRT(('Ejercicio 3 - TIR'!$E$26-'Ejercicio 3 - TIR'!$C$26)*('Ejercicio 3 - TIR'!$D$26-'Ejercicio 3 - TIR'!$C$26)*X452),'Ejercicio 3 - TIR'!$E$26-SQRT(('Ejercicio 3 - TIR'!$E$26-'Ejercicio 3 - TIR'!$C$26)*('Ejercicio 3 - TIR'!$E$26-'Ejercicio 3 - TIR'!$D$26)*(1-X452)))</f>
        <v>0.208349831237294</v>
      </c>
      <c r="Z452" s="27">
        <f ca="1" t="shared" si="3336"/>
        <v>1.16349560859228</v>
      </c>
      <c r="AA452" s="27">
        <f ca="1" t="shared" si="3337"/>
        <v>1.35122710654031</v>
      </c>
      <c r="AB452" s="27">
        <f ca="1" t="shared" si="3338"/>
        <v>1.6284060754466</v>
      </c>
      <c r="AC452" s="27">
        <f ca="1" t="shared" si="3339"/>
        <v>1.97435001616722</v>
      </c>
      <c r="AD452" s="27">
        <f ca="1" t="shared" si="3340"/>
        <v>2.38570550883901</v>
      </c>
      <c r="AE452" s="26">
        <f ca="1" t="shared" si="3341"/>
        <v>4686.67758786507</v>
      </c>
      <c r="AF452" s="26">
        <f ca="1" t="shared" si="3342"/>
        <v>5442.87898430515</v>
      </c>
      <c r="AG452" s="26">
        <f ca="1" t="shared" si="3343"/>
        <v>6559.38380977019</v>
      </c>
      <c r="AH452" s="26">
        <f ca="1" t="shared" si="3344"/>
        <v>7952.88087298188</v>
      </c>
      <c r="AI452" s="26">
        <f ca="1" t="shared" si="3345"/>
        <v>9609.86226071796</v>
      </c>
      <c r="AJ452" s="28">
        <f ca="1" t="shared" si="3346"/>
        <v>51862.6795851151</v>
      </c>
      <c r="AK452" s="28">
        <f ca="1" t="shared" si="3347"/>
        <v>53611.9104840522</v>
      </c>
      <c r="AL452" s="28">
        <f ca="1" t="shared" si="3348"/>
        <v>64970.8015341084</v>
      </c>
      <c r="AM452" s="28">
        <f ca="1" t="shared" si="3349"/>
        <v>64339.3650258224</v>
      </c>
      <c r="AN452" s="28">
        <f ca="1" t="shared" si="3350"/>
        <v>96628.2095504463</v>
      </c>
      <c r="AO452" s="28">
        <f ca="1">C452/'Ejercicio 3 - TIR'!$D$7</f>
        <v>14731.9831415917</v>
      </c>
      <c r="AP452" s="28">
        <f ca="1" t="shared" si="3351"/>
        <v>37130.6964435234</v>
      </c>
      <c r="AQ452" s="28">
        <f ca="1" t="shared" si="3352"/>
        <v>38879.9273424605</v>
      </c>
      <c r="AR452" s="28">
        <f ca="1" t="shared" si="3353"/>
        <v>50238.8183925167</v>
      </c>
      <c r="AS452" s="28">
        <f ca="1" t="shared" si="3354"/>
        <v>49607.3818842307</v>
      </c>
      <c r="AT452" s="28">
        <f ca="1" t="shared" si="3355"/>
        <v>81896.2264088547</v>
      </c>
      <c r="AU452" s="28">
        <f ca="1">AP452*'Ejercicio 3 - TIR'!$D$5</f>
        <v>18565.3482217617</v>
      </c>
      <c r="AV452" s="28">
        <f ca="1">AQ452*'Ejercicio 3 - TIR'!$D$5</f>
        <v>19439.9636712303</v>
      </c>
      <c r="AW452" s="28">
        <f ca="1">AR452*'Ejercicio 3 - TIR'!$D$5</f>
        <v>25119.4091962584</v>
      </c>
      <c r="AX452" s="28">
        <f ca="1">AS452*'Ejercicio 3 - TIR'!$D$5</f>
        <v>24803.6909421154</v>
      </c>
      <c r="AY452" s="28">
        <f ca="1">AT452*'Ejercicio 3 - TIR'!$D$5</f>
        <v>40948.1132044273</v>
      </c>
      <c r="AZ452" s="28">
        <f ca="1" t="shared" ref="AZ452:BD452" si="3378">AJ452-AU452-AE452</f>
        <v>28610.6537754883</v>
      </c>
      <c r="BA452" s="28">
        <f ca="1" t="shared" si="3378"/>
        <v>28729.0678285168</v>
      </c>
      <c r="BB452" s="28">
        <f ca="1" t="shared" si="3378"/>
        <v>33292.0085280798</v>
      </c>
      <c r="BC452" s="28">
        <f ca="1" t="shared" si="3378"/>
        <v>31582.7932107251</v>
      </c>
      <c r="BD452" s="28">
        <f ca="1" t="shared" si="3378"/>
        <v>46070.234085301</v>
      </c>
      <c r="BE452" s="28">
        <f ca="1" t="shared" ref="BE452:BI452" si="3379">AZ452/Z452</f>
        <v>24590.2550591527</v>
      </c>
      <c r="BF452" s="28">
        <f ca="1" t="shared" si="3379"/>
        <v>21261.4649968611</v>
      </c>
      <c r="BG452" s="28">
        <f ca="1" t="shared" si="3379"/>
        <v>20444.5371643244</v>
      </c>
      <c r="BH452" s="28">
        <f ca="1" t="shared" si="3379"/>
        <v>15996.5522587714</v>
      </c>
      <c r="BI452" s="28">
        <f ca="1" t="shared" si="3379"/>
        <v>19310.9476063208</v>
      </c>
      <c r="BJ452" s="28">
        <f ca="1" t="shared" si="3358"/>
        <v>68387.3569191994</v>
      </c>
      <c r="BK452" s="28">
        <f ca="1" t="shared" si="3359"/>
        <v>35146.1733370187</v>
      </c>
      <c r="BL452" s="28">
        <f ca="1" t="shared" si="3360"/>
        <v>103533.530256218</v>
      </c>
      <c r="BM452" s="28">
        <f ca="1">BK452*'Ejercicio 3 - TIR'!$D$5</f>
        <v>17573.0866685093</v>
      </c>
      <c r="BN452" s="28">
        <f ca="1" t="shared" si="3361"/>
        <v>85960.4435877088</v>
      </c>
      <c r="BO452" s="28">
        <f ca="1" t="shared" si="3362"/>
        <v>36031.456216715</v>
      </c>
      <c r="BP452" s="28">
        <f ca="1" t="shared" si="3363"/>
        <v>-102325.380353877</v>
      </c>
      <c r="BQ452" s="28">
        <f ca="1" t="shared" ref="BQ452:BT452" si="3380">BE452</f>
        <v>24590.2550591527</v>
      </c>
      <c r="BR452" s="28">
        <f ca="1" t="shared" si="3380"/>
        <v>21261.4649968611</v>
      </c>
      <c r="BS452" s="28">
        <f ca="1" t="shared" si="3380"/>
        <v>20444.5371643244</v>
      </c>
      <c r="BT452" s="28">
        <f ca="1" t="shared" si="3380"/>
        <v>15996.5522587714</v>
      </c>
      <c r="BU452" s="28">
        <f ca="1" t="shared" si="3365"/>
        <v>55342.4038230358</v>
      </c>
      <c r="BV452" s="30">
        <f ca="1" t="shared" si="3366"/>
        <v>9.40491528735068</v>
      </c>
    </row>
    <row r="453" ht="15" customHeight="1" spans="1:74">
      <c r="A453" s="26">
        <v>452</v>
      </c>
      <c r="B453" s="27">
        <f ca="1" t="shared" ref="B453:F453" si="3381">RAND()</f>
        <v>0.91119517827377</v>
      </c>
      <c r="C453" s="28">
        <f ca="1">IF(B453&lt;=('Ejercicio 3 - TIR'!$D$13-'Ejercicio 3 - TIR'!$C$13)/('Ejercicio 3 - TIR'!$E$13-'Ejercicio 3 - TIR'!$C$13),'Ejercicio 3 - TIR'!$C$13+SQRT(('Ejercicio 3 - TIR'!$E$13-'Ejercicio 3 - TIR'!$C$13)*('Ejercicio 3 - TIR'!$D$13-'Ejercicio 3 - TIR'!$C$13)*B453),'Ejercicio 3 - TIR'!$E$13-SQRT(('Ejercicio 3 - TIR'!$E$13-'Ejercicio 3 - TIR'!$C$13)*('Ejercicio 3 - TIR'!$E$13-'Ejercicio 3 - TIR'!$D$13)*(1-B453)))</f>
        <v>89676.9294262087</v>
      </c>
      <c r="D453" s="27">
        <f ca="1" t="shared" si="3381"/>
        <v>0.647935630066334</v>
      </c>
      <c r="E453" s="28">
        <f ca="1">IF(D453&lt;=('Ejercicio 3 - TIR'!$D$14-'Ejercicio 3 - TIR'!$C$14)/('Ejercicio 3 - TIR'!$E$14-'Ejercicio 3 - TIR'!$C$14),'Ejercicio 3 - TIR'!$C$14+SQRT(('Ejercicio 3 - TIR'!$E$14-'Ejercicio 3 - TIR'!$C$14)*('Ejercicio 3 - TIR'!$D$14-'Ejercicio 3 - TIR'!$C$14)*D453),'Ejercicio 3 - TIR'!$E$14-SQRT(('Ejercicio 3 - TIR'!$E$14-'Ejercicio 3 - TIR'!$C$14)*('Ejercicio 3 - TIR'!$E$14-'Ejercicio 3 - TIR'!$D$14)*(1-D453)))</f>
        <v>32732.9747839952</v>
      </c>
      <c r="F453" s="27">
        <f ca="1" t="shared" si="3381"/>
        <v>0.647314867991229</v>
      </c>
      <c r="G453" s="28">
        <f ca="1">IF(F453&lt;=('Ejercicio 3 - TIR'!$D$18-'Ejercicio 3 - TIR'!$C$18)/('Ejercicio 3 - TIR'!$E$18-'Ejercicio 3 - TIR'!$C$18),'Ejercicio 3 - TIR'!$C$18+SQRT(('Ejercicio 3 - TIR'!$E$18-'Ejercicio 3 - TIR'!$C$18)*('Ejercicio 3 - TIR'!$D$18-'Ejercicio 3 - TIR'!$C$18)*F453),'Ejercicio 3 - TIR'!$E$18-SQRT(('Ejercicio 3 - TIR'!$E$18-'Ejercicio 3 - TIR'!$C$18)*('Ejercicio 3 - TIR'!$E$18-'Ejercicio 3 - TIR'!$D$18)*(1-F453)))</f>
        <v>39853.7926809267</v>
      </c>
      <c r="H453" s="27">
        <f ca="1" t="shared" ref="H453:L453" si="3382">RAND()</f>
        <v>0.567643861691726</v>
      </c>
      <c r="I453" s="28">
        <f ca="1">IF(H453&lt;=('Ejercicio 3 - TIR'!$D$18-'Ejercicio 3 - TIR'!$C$18)/('Ejercicio 3 - TIR'!$E$18-'Ejercicio 3 - TIR'!$C$18),'Ejercicio 3 - TIR'!$C$18+SQRT(('Ejercicio 3 - TIR'!$E$18-'Ejercicio 3 - TIR'!$C$18)*('Ejercicio 3 - TIR'!$D$18-'Ejercicio 3 - TIR'!$C$18)*H453),'Ejercicio 3 - TIR'!$E$18-SQRT(('Ejercicio 3 - TIR'!$E$18-'Ejercicio 3 - TIR'!$C$18)*('Ejercicio 3 - TIR'!$E$18-'Ejercicio 3 - TIR'!$D$18)*(1-H453)))</f>
        <v>39227.4904093019</v>
      </c>
      <c r="J453" s="27">
        <f ca="1" t="shared" si="3382"/>
        <v>0.206882833484307</v>
      </c>
      <c r="K453" s="28">
        <f ca="1">IF(J453&lt;=('Ejercicio 3 - TIR'!$D$18-'Ejercicio 3 - TIR'!$C$18)/('Ejercicio 3 - TIR'!$E$18-'Ejercicio 3 - TIR'!$C$18),'Ejercicio 3 - TIR'!$C$18+SQRT(('Ejercicio 3 - TIR'!$E$18-'Ejercicio 3 - TIR'!$C$18)*('Ejercicio 3 - TIR'!$D$18-'Ejercicio 3 - TIR'!$C$18)*J453),'Ejercicio 3 - TIR'!$E$18-SQRT(('Ejercicio 3 - TIR'!$E$18-'Ejercicio 3 - TIR'!$C$18)*('Ejercicio 3 - TIR'!$E$18-'Ejercicio 3 - TIR'!$D$18)*(1-J453)))</f>
        <v>35570.6754547942</v>
      </c>
      <c r="L453" s="27">
        <f ca="1" t="shared" si="3382"/>
        <v>0.655955681978129</v>
      </c>
      <c r="M453" s="28">
        <f ca="1">IF(L453&lt;=('Ejercicio 3 - TIR'!$D$18-'Ejercicio 3 - TIR'!$C$18)/('Ejercicio 3 - TIR'!$E$18-'Ejercicio 3 - TIR'!$C$18),'Ejercicio 3 - TIR'!$C$18+SQRT(('Ejercicio 3 - TIR'!$E$18-'Ejercicio 3 - TIR'!$C$18)*('Ejercicio 3 - TIR'!$D$18-'Ejercicio 3 - TIR'!$C$18)*L453),'Ejercicio 3 - TIR'!$E$18-SQRT(('Ejercicio 3 - TIR'!$E$18-'Ejercicio 3 - TIR'!$C$18)*('Ejercicio 3 - TIR'!$E$18-'Ejercicio 3 - TIR'!$D$18)*(1-L453)))</f>
        <v>39919.3423318645</v>
      </c>
      <c r="N453" s="27">
        <f ca="1" t="shared" ref="N453:R453" si="3383">RAND()</f>
        <v>0.737497760643723</v>
      </c>
      <c r="O453" s="28">
        <f ca="1">IF(N453&lt;=('Ejercicio 3 - TIR'!$D$18-'Ejercicio 3 - TIR'!$C$18)/('Ejercicio 3 - TIR'!$E$18-'Ejercicio 3 - TIR'!$C$18),'Ejercicio 3 - TIR'!$C$18+SQRT(('Ejercicio 3 - TIR'!$E$18-'Ejercicio 3 - TIR'!$C$18)*('Ejercicio 3 - TIR'!$D$18-'Ejercicio 3 - TIR'!$C$18)*N453),'Ejercicio 3 - TIR'!$E$18-SQRT(('Ejercicio 3 - TIR'!$E$18-'Ejercicio 3 - TIR'!$C$18)*('Ejercicio 3 - TIR'!$E$18-'Ejercicio 3 - TIR'!$D$18)*(1-N453)))</f>
        <v>40562.9212367008</v>
      </c>
      <c r="P453" s="27">
        <f ca="1" t="shared" si="3383"/>
        <v>0.128490439565654</v>
      </c>
      <c r="Q453" s="29">
        <f ca="1">IF(P453&lt;=('Ejercicio 3 - TIR'!$D$22-'Ejercicio 3 - TIR'!$C$22)/('Ejercicio 3 - TIR'!$E$22-'Ejercicio 3 - TIR'!$C$22),'Ejercicio 3 - TIR'!$C$22+SQRT(('Ejercicio 3 - TIR'!$E$22-'Ejercicio 3 - TIR'!$C$22)*('Ejercicio 3 - TIR'!$D$22-'Ejercicio 3 - TIR'!$C$22)*P453),'Ejercicio 3 - TIR'!$E$22-SQRT(('Ejercicio 3 - TIR'!$E$22-'Ejercicio 3 - TIR'!$C$22)*('Ejercicio 3 - TIR'!$E$22-'Ejercicio 3 - TIR'!$D$22)*(1-P453)))</f>
        <v>0.135207984456139</v>
      </c>
      <c r="R453" s="27">
        <f ca="1" t="shared" si="3383"/>
        <v>0.135927854870984</v>
      </c>
      <c r="S453" s="29">
        <f ca="1">IF(R453&lt;=('Ejercicio 3 - TIR'!$D$23-'Ejercicio 3 - TIR'!$C$23)/('Ejercicio 3 - TIR'!$E$23-'Ejercicio 3 - TIR'!$C$23),'Ejercicio 3 - TIR'!$C$23+SQRT(('Ejercicio 3 - TIR'!$E$23-'Ejercicio 3 - TIR'!$C$23)*('Ejercicio 3 - TIR'!$D$23-'Ejercicio 3 - TIR'!$C$23)*R453),'Ejercicio 3 - TIR'!$E$23-SQRT(('Ejercicio 3 - TIR'!$E$23-'Ejercicio 3 - TIR'!$C$23)*('Ejercicio 3 - TIR'!$E$23-'Ejercicio 3 - TIR'!$D$23)*(1-R453)))</f>
        <v>0.135641935262869</v>
      </c>
      <c r="T453" s="27">
        <f ca="1" t="shared" ref="T453:X453" si="3384">RAND()</f>
        <v>0.977351195374602</v>
      </c>
      <c r="U453" s="29">
        <f ca="1">IF(T453&lt;=('Ejercicio 3 - TIR'!$D$24-'Ejercicio 3 - TIR'!$C$24)/('Ejercicio 3 - TIR'!$E$24-'Ejercicio 3 - TIR'!$C$24),'Ejercicio 3 - TIR'!$C$24+SQRT(('Ejercicio 3 - TIR'!$E$24-'Ejercicio 3 - TIR'!$C$24)*('Ejercicio 3 - TIR'!$D$24-'Ejercicio 3 - TIR'!$C$24)*T453),'Ejercicio 3 - TIR'!$E$24-SQRT(('Ejercicio 3 - TIR'!$E$24-'Ejercicio 3 - TIR'!$C$24)*('Ejercicio 3 - TIR'!$E$24-'Ejercicio 3 - TIR'!$D$24)*(1-T453)))</f>
        <v>0.212036542650889</v>
      </c>
      <c r="V453" s="27">
        <f ca="1" t="shared" si="3384"/>
        <v>0.501810937434474</v>
      </c>
      <c r="W453" s="29">
        <f ca="1">IF(V453&lt;=('Ejercicio 3 - TIR'!$D$25-'Ejercicio 3 - TIR'!$C$25)/('Ejercicio 3 - TIR'!$E$25-'Ejercicio 3 - TIR'!$C$25),'Ejercicio 3 - TIR'!$C$25+SQRT(('Ejercicio 3 - TIR'!$E$25-'Ejercicio 3 - TIR'!$C$25)*('Ejercicio 3 - TIR'!$D$25-'Ejercicio 3 - TIR'!$C$25)*V453),'Ejercicio 3 - TIR'!$E$25-SQRT(('Ejercicio 3 - TIR'!$E$25-'Ejercicio 3 - TIR'!$C$25)*('Ejercicio 3 - TIR'!$E$25-'Ejercicio 3 - TIR'!$D$25)*(1-V453)))</f>
        <v>0.208242824341446</v>
      </c>
      <c r="X453" s="27">
        <f ca="1" t="shared" si="3384"/>
        <v>0.680890398027033</v>
      </c>
      <c r="Y453" s="29">
        <f ca="1">IF(X453&lt;=('Ejercicio 3 - TIR'!$D$26-'Ejercicio 3 - TIR'!$C$26)/('Ejercicio 3 - TIR'!$E$26-'Ejercicio 3 - TIR'!$C$26),'Ejercicio 3 - TIR'!$C$26+SQRT(('Ejercicio 3 - TIR'!$E$26-'Ejercicio 3 - TIR'!$C$26)*('Ejercicio 3 - TIR'!$D$26-'Ejercicio 3 - TIR'!$C$26)*X453),'Ejercicio 3 - TIR'!$E$26-SQRT(('Ejercicio 3 - TIR'!$E$26-'Ejercicio 3 - TIR'!$C$26)*('Ejercicio 3 - TIR'!$E$26-'Ejercicio 3 - TIR'!$D$26)*(1-X453)))</f>
        <v>0.238488653952756</v>
      </c>
      <c r="Z453" s="27">
        <f ca="1" t="shared" si="3336"/>
        <v>1.13520798445614</v>
      </c>
      <c r="AA453" s="27">
        <f ca="1" t="shared" si="3337"/>
        <v>1.28918979239363</v>
      </c>
      <c r="AB453" s="27">
        <f ca="1" t="shared" si="3338"/>
        <v>1.56254513879359</v>
      </c>
      <c r="AC453" s="27">
        <f ca="1" t="shared" si="3339"/>
        <v>1.88793395165697</v>
      </c>
      <c r="AD453" s="27">
        <f ca="1" t="shared" si="3340"/>
        <v>2.33818477853935</v>
      </c>
      <c r="AE453" s="26">
        <f ca="1" t="shared" si="3341"/>
        <v>4425.75954579762</v>
      </c>
      <c r="AF453" s="26">
        <f ca="1" t="shared" si="3342"/>
        <v>5026.07813559773</v>
      </c>
      <c r="AG453" s="26">
        <f ca="1" t="shared" si="3343"/>
        <v>6091.79036656309</v>
      </c>
      <c r="AH453" s="26">
        <f ca="1" t="shared" si="3344"/>
        <v>7360.3619977922</v>
      </c>
      <c r="AI453" s="26">
        <f ca="1" t="shared" si="3345"/>
        <v>9115.72482325069</v>
      </c>
      <c r="AJ453" s="28">
        <f ca="1" t="shared" si="3346"/>
        <v>45242.3436622476</v>
      </c>
      <c r="AK453" s="28">
        <f ca="1" t="shared" si="3347"/>
        <v>50571.6802168911</v>
      </c>
      <c r="AL453" s="28">
        <f ca="1" t="shared" si="3348"/>
        <v>55580.7860154932</v>
      </c>
      <c r="AM453" s="28">
        <f ca="1" t="shared" si="3349"/>
        <v>75365.0817161443</v>
      </c>
      <c r="AN453" s="28">
        <f ca="1" t="shared" si="3350"/>
        <v>94843.6050087442</v>
      </c>
      <c r="AO453" s="28">
        <f ca="1">C453/'Ejercicio 3 - TIR'!$D$7</f>
        <v>17935.3858852417</v>
      </c>
      <c r="AP453" s="28">
        <f ca="1" t="shared" si="3351"/>
        <v>27306.9577770059</v>
      </c>
      <c r="AQ453" s="28">
        <f ca="1" t="shared" si="3352"/>
        <v>32636.2943316493</v>
      </c>
      <c r="AR453" s="28">
        <f ca="1" t="shared" si="3353"/>
        <v>37645.4001302515</v>
      </c>
      <c r="AS453" s="28">
        <f ca="1" t="shared" si="3354"/>
        <v>57429.6958309025</v>
      </c>
      <c r="AT453" s="28">
        <f ca="1" t="shared" si="3355"/>
        <v>76908.2191235025</v>
      </c>
      <c r="AU453" s="28">
        <f ca="1">AP453*'Ejercicio 3 - TIR'!$D$5</f>
        <v>13653.4788885029</v>
      </c>
      <c r="AV453" s="28">
        <f ca="1">AQ453*'Ejercicio 3 - TIR'!$D$5</f>
        <v>16318.1471658247</v>
      </c>
      <c r="AW453" s="28">
        <f ca="1">AR453*'Ejercicio 3 - TIR'!$D$5</f>
        <v>18822.7000651257</v>
      </c>
      <c r="AX453" s="28">
        <f ca="1">AS453*'Ejercicio 3 - TIR'!$D$5</f>
        <v>28714.8479154513</v>
      </c>
      <c r="AY453" s="28">
        <f ca="1">AT453*'Ejercicio 3 - TIR'!$D$5</f>
        <v>38454.1095617512</v>
      </c>
      <c r="AZ453" s="28">
        <f ca="1" t="shared" ref="AZ453:BD453" si="3385">AJ453-AU453-AE453</f>
        <v>27163.1052279471</v>
      </c>
      <c r="BA453" s="28">
        <f ca="1" t="shared" si="3385"/>
        <v>29227.4549154687</v>
      </c>
      <c r="BB453" s="28">
        <f ca="1" t="shared" si="3385"/>
        <v>30666.2955838044</v>
      </c>
      <c r="BC453" s="28">
        <f ca="1" t="shared" si="3385"/>
        <v>39289.8718029008</v>
      </c>
      <c r="BD453" s="28">
        <f ca="1" t="shared" si="3385"/>
        <v>47273.7706237423</v>
      </c>
      <c r="BE453" s="28">
        <f ca="1" t="shared" ref="BE453:BI453" si="3386">AZ453/Z453</f>
        <v>23927.8666111219</v>
      </c>
      <c r="BF453" s="28">
        <f ca="1" t="shared" si="3386"/>
        <v>22671.1808361454</v>
      </c>
      <c r="BG453" s="28">
        <f ca="1" t="shared" si="3386"/>
        <v>19625.8622054792</v>
      </c>
      <c r="BH453" s="28">
        <f ca="1" t="shared" si="3386"/>
        <v>20811.0414924302</v>
      </c>
      <c r="BI453" s="28">
        <f ca="1" t="shared" si="3386"/>
        <v>20218.1500186114</v>
      </c>
      <c r="BJ453" s="28">
        <f ca="1" t="shared" si="3358"/>
        <v>76535.7433962498</v>
      </c>
      <c r="BK453" s="28">
        <f ca="1" t="shared" si="3359"/>
        <v>41936.2462741017</v>
      </c>
      <c r="BL453" s="28">
        <f ca="1" t="shared" si="3360"/>
        <v>118471.989670351</v>
      </c>
      <c r="BM453" s="28">
        <f ca="1">BK453*'Ejercicio 3 - TIR'!$D$5</f>
        <v>20968.1231370508</v>
      </c>
      <c r="BN453" s="28">
        <f ca="1" t="shared" si="3361"/>
        <v>97503.8665333006</v>
      </c>
      <c r="BO453" s="28">
        <f ca="1" t="shared" si="3362"/>
        <v>41700.667726616</v>
      </c>
      <c r="BP453" s="28">
        <f ca="1" t="shared" si="3363"/>
        <v>-122409.904210204</v>
      </c>
      <c r="BQ453" s="28">
        <f ca="1" t="shared" ref="BQ453:BT453" si="3387">BE453</f>
        <v>23927.8666111219</v>
      </c>
      <c r="BR453" s="28">
        <f ca="1" t="shared" si="3387"/>
        <v>22671.1808361454</v>
      </c>
      <c r="BS453" s="28">
        <f ca="1" t="shared" si="3387"/>
        <v>19625.8622054792</v>
      </c>
      <c r="BT453" s="28">
        <f ca="1" t="shared" si="3387"/>
        <v>20811.0414924302</v>
      </c>
      <c r="BU453" s="28">
        <f ca="1" t="shared" si="3365"/>
        <v>61918.8177452275</v>
      </c>
      <c r="BV453" s="30">
        <f ca="1" t="shared" si="3366"/>
        <v>5.88972781393928</v>
      </c>
    </row>
    <row r="454" ht="15" customHeight="1" spans="1:74">
      <c r="A454" s="26">
        <v>453</v>
      </c>
      <c r="B454" s="27">
        <f ca="1" t="shared" ref="B454:F454" si="3388">RAND()</f>
        <v>0.172975362787325</v>
      </c>
      <c r="C454" s="28">
        <f ca="1">IF(B454&lt;=('Ejercicio 3 - TIR'!$D$13-'Ejercicio 3 - TIR'!$C$13)/('Ejercicio 3 - TIR'!$E$13-'Ejercicio 3 - TIR'!$C$13),'Ejercicio 3 - TIR'!$C$13+SQRT(('Ejercicio 3 - TIR'!$E$13-'Ejercicio 3 - TIR'!$C$13)*('Ejercicio 3 - TIR'!$D$13-'Ejercicio 3 - TIR'!$C$13)*B454),'Ejercicio 3 - TIR'!$E$13-SQRT(('Ejercicio 3 - TIR'!$E$13-'Ejercicio 3 - TIR'!$C$13)*('Ejercicio 3 - TIR'!$E$13-'Ejercicio 3 - TIR'!$D$13)*(1-B454)))</f>
        <v>68318.0613796082</v>
      </c>
      <c r="D454" s="27">
        <f ca="1" t="shared" si="3388"/>
        <v>0.243238394336889</v>
      </c>
      <c r="E454" s="28">
        <f ca="1">IF(D454&lt;=('Ejercicio 3 - TIR'!$D$14-'Ejercicio 3 - TIR'!$C$14)/('Ejercicio 3 - TIR'!$E$14-'Ejercicio 3 - TIR'!$C$14),'Ejercicio 3 - TIR'!$C$14+SQRT(('Ejercicio 3 - TIR'!$E$14-'Ejercicio 3 - TIR'!$C$14)*('Ejercicio 3 - TIR'!$D$14-'Ejercicio 3 - TIR'!$C$14)*D454),'Ejercicio 3 - TIR'!$E$14-SQRT(('Ejercicio 3 - TIR'!$E$14-'Ejercicio 3 - TIR'!$C$14)*('Ejercicio 3 - TIR'!$E$14-'Ejercicio 3 - TIR'!$D$14)*(1-D454)))</f>
        <v>29271.1684086754</v>
      </c>
      <c r="F454" s="27">
        <f ca="1" t="shared" si="3388"/>
        <v>0.293450060391801</v>
      </c>
      <c r="G454" s="28">
        <f ca="1">IF(F454&lt;=('Ejercicio 3 - TIR'!$D$18-'Ejercicio 3 - TIR'!$C$18)/('Ejercicio 3 - TIR'!$E$18-'Ejercicio 3 - TIR'!$C$18),'Ejercicio 3 - TIR'!$C$18+SQRT(('Ejercicio 3 - TIR'!$E$18-'Ejercicio 3 - TIR'!$C$18)*('Ejercicio 3 - TIR'!$D$18-'Ejercicio 3 - TIR'!$C$18)*F454),'Ejercicio 3 - TIR'!$E$18-SQRT(('Ejercicio 3 - TIR'!$E$18-'Ejercicio 3 - TIR'!$C$18)*('Ejercicio 3 - TIR'!$E$18-'Ejercicio 3 - TIR'!$D$18)*(1-F454)))</f>
        <v>36634.5692444024</v>
      </c>
      <c r="H454" s="27">
        <f ca="1" t="shared" ref="H454:L454" si="3389">RAND()</f>
        <v>0.877157347254049</v>
      </c>
      <c r="I454" s="28">
        <f ca="1">IF(H454&lt;=('Ejercicio 3 - TIR'!$D$18-'Ejercicio 3 - TIR'!$C$18)/('Ejercicio 3 - TIR'!$E$18-'Ejercicio 3 - TIR'!$C$18),'Ejercicio 3 - TIR'!$C$18+SQRT(('Ejercicio 3 - TIR'!$E$18-'Ejercicio 3 - TIR'!$C$18)*('Ejercicio 3 - TIR'!$D$18-'Ejercicio 3 - TIR'!$C$18)*H454),'Ejercicio 3 - TIR'!$E$18-SQRT(('Ejercicio 3 - TIR'!$E$18-'Ejercicio 3 - TIR'!$C$18)*('Ejercicio 3 - TIR'!$E$18-'Ejercicio 3 - TIR'!$D$18)*(1-H454)))</f>
        <v>41964.6748187474</v>
      </c>
      <c r="J454" s="27">
        <f ca="1" t="shared" si="3389"/>
        <v>0.0894453101368948</v>
      </c>
      <c r="K454" s="28">
        <f ca="1">IF(J454&lt;=('Ejercicio 3 - TIR'!$D$18-'Ejercicio 3 - TIR'!$C$18)/('Ejercicio 3 - TIR'!$E$18-'Ejercicio 3 - TIR'!$C$18),'Ejercicio 3 - TIR'!$C$18+SQRT(('Ejercicio 3 - TIR'!$E$18-'Ejercicio 3 - TIR'!$C$18)*('Ejercicio 3 - TIR'!$D$18-'Ejercicio 3 - TIR'!$C$18)*J454),'Ejercicio 3 - TIR'!$E$18-SQRT(('Ejercicio 3 - TIR'!$E$18-'Ejercicio 3 - TIR'!$C$18)*('Ejercicio 3 - TIR'!$E$18-'Ejercicio 3 - TIR'!$D$18)*(1-J454)))</f>
        <v>33662.8945549298</v>
      </c>
      <c r="L454" s="27">
        <f ca="1" t="shared" si="3389"/>
        <v>0.176633961186388</v>
      </c>
      <c r="M454" s="28">
        <f ca="1">IF(L454&lt;=('Ejercicio 3 - TIR'!$D$18-'Ejercicio 3 - TIR'!$C$18)/('Ejercicio 3 - TIR'!$E$18-'Ejercicio 3 - TIR'!$C$18),'Ejercicio 3 - TIR'!$C$18+SQRT(('Ejercicio 3 - TIR'!$E$18-'Ejercicio 3 - TIR'!$C$18)*('Ejercicio 3 - TIR'!$D$18-'Ejercicio 3 - TIR'!$C$18)*L454),'Ejercicio 3 - TIR'!$E$18-SQRT(('Ejercicio 3 - TIR'!$E$18-'Ejercicio 3 - TIR'!$C$18)*('Ejercicio 3 - TIR'!$E$18-'Ejercicio 3 - TIR'!$D$18)*(1-L454)))</f>
        <v>35147.3385528794</v>
      </c>
      <c r="N454" s="27">
        <f ca="1" t="shared" ref="N454:R454" si="3390">RAND()</f>
        <v>0.99704682408892</v>
      </c>
      <c r="O454" s="28">
        <f ca="1">IF(N454&lt;=('Ejercicio 3 - TIR'!$D$18-'Ejercicio 3 - TIR'!$C$18)/('Ejercicio 3 - TIR'!$E$18-'Ejercicio 3 - TIR'!$C$18),'Ejercicio 3 - TIR'!$C$18+SQRT(('Ejercicio 3 - TIR'!$E$18-'Ejercicio 3 - TIR'!$C$18)*('Ejercicio 3 - TIR'!$D$18-'Ejercicio 3 - TIR'!$C$18)*N454),'Ejercicio 3 - TIR'!$E$18-SQRT(('Ejercicio 3 - TIR'!$E$18-'Ejercicio 3 - TIR'!$C$18)*('Ejercicio 3 - TIR'!$E$18-'Ejercicio 3 - TIR'!$D$18)*(1-N454)))</f>
        <v>44529.3746784001</v>
      </c>
      <c r="P454" s="27">
        <f ca="1" t="shared" si="3390"/>
        <v>0.134333944340929</v>
      </c>
      <c r="Q454" s="29">
        <f ca="1">IF(P454&lt;=('Ejercicio 3 - TIR'!$D$22-'Ejercicio 3 - TIR'!$C$22)/('Ejercicio 3 - TIR'!$E$22-'Ejercicio 3 - TIR'!$C$22),'Ejercicio 3 - TIR'!$C$22+SQRT(('Ejercicio 3 - TIR'!$E$22-'Ejercicio 3 - TIR'!$C$22)*('Ejercicio 3 - TIR'!$D$22-'Ejercicio 3 - TIR'!$C$22)*P454),'Ejercicio 3 - TIR'!$E$22-SQRT(('Ejercicio 3 - TIR'!$E$22-'Ejercicio 3 - TIR'!$C$22)*('Ejercicio 3 - TIR'!$E$22-'Ejercicio 3 - TIR'!$D$22)*(1-P454)))</f>
        <v>0.135549954977866</v>
      </c>
      <c r="R454" s="27">
        <f ca="1" t="shared" si="3390"/>
        <v>0.271434827847474</v>
      </c>
      <c r="S454" s="29">
        <f ca="1">IF(R454&lt;=('Ejercicio 3 - TIR'!$D$23-'Ejercicio 3 - TIR'!$C$23)/('Ejercicio 3 - TIR'!$E$23-'Ejercicio 3 - TIR'!$C$23),'Ejercicio 3 - TIR'!$C$23+SQRT(('Ejercicio 3 - TIR'!$E$23-'Ejercicio 3 - TIR'!$C$23)*('Ejercicio 3 - TIR'!$D$23-'Ejercicio 3 - TIR'!$C$23)*R454),'Ejercicio 3 - TIR'!$E$23-SQRT(('Ejercicio 3 - TIR'!$E$23-'Ejercicio 3 - TIR'!$C$23)*('Ejercicio 3 - TIR'!$E$23-'Ejercicio 3 - TIR'!$D$23)*(1-R454)))</f>
        <v>0.142103906671117</v>
      </c>
      <c r="T454" s="27">
        <f ca="1" t="shared" ref="T454:X454" si="3391">RAND()</f>
        <v>0.955674556065654</v>
      </c>
      <c r="U454" s="29">
        <f ca="1">IF(T454&lt;=('Ejercicio 3 - TIR'!$D$24-'Ejercicio 3 - TIR'!$C$24)/('Ejercicio 3 - TIR'!$E$24-'Ejercicio 3 - TIR'!$C$24),'Ejercicio 3 - TIR'!$C$24+SQRT(('Ejercicio 3 - TIR'!$E$24-'Ejercicio 3 - TIR'!$C$24)*('Ejercicio 3 - TIR'!$D$24-'Ejercicio 3 - TIR'!$C$24)*T454),'Ejercicio 3 - TIR'!$E$24-SQRT(('Ejercicio 3 - TIR'!$E$24-'Ejercicio 3 - TIR'!$C$24)*('Ejercicio 3 - TIR'!$E$24-'Ejercicio 3 - TIR'!$D$24)*(1-T454)))</f>
        <v>0.208859477435229</v>
      </c>
      <c r="V454" s="27">
        <f ca="1" t="shared" si="3391"/>
        <v>0.515058235434638</v>
      </c>
      <c r="W454" s="29">
        <f ca="1">IF(V454&lt;=('Ejercicio 3 - TIR'!$D$25-'Ejercicio 3 - TIR'!$C$25)/('Ejercicio 3 - TIR'!$E$25-'Ejercicio 3 - TIR'!$C$25),'Ejercicio 3 - TIR'!$C$25+SQRT(('Ejercicio 3 - TIR'!$E$25-'Ejercicio 3 - TIR'!$C$25)*('Ejercicio 3 - TIR'!$D$25-'Ejercicio 3 - TIR'!$C$25)*V454),'Ejercicio 3 - TIR'!$E$25-SQRT(('Ejercicio 3 - TIR'!$E$25-'Ejercicio 3 - TIR'!$C$25)*('Ejercicio 3 - TIR'!$E$25-'Ejercicio 3 - TIR'!$D$25)*(1-V454)))</f>
        <v>0.208801745474125</v>
      </c>
      <c r="X454" s="27">
        <f ca="1" t="shared" si="3391"/>
        <v>0.142528633173679</v>
      </c>
      <c r="Y454" s="29">
        <f ca="1">IF(X454&lt;=('Ejercicio 3 - TIR'!$D$26-'Ejercicio 3 - TIR'!$C$26)/('Ejercicio 3 - TIR'!$E$26-'Ejercicio 3 - TIR'!$C$26),'Ejercicio 3 - TIR'!$C$26+SQRT(('Ejercicio 3 - TIR'!$E$26-'Ejercicio 3 - TIR'!$C$26)*('Ejercicio 3 - TIR'!$D$26-'Ejercicio 3 - TIR'!$C$26)*X454),'Ejercicio 3 - TIR'!$E$26-SQRT(('Ejercicio 3 - TIR'!$E$26-'Ejercicio 3 - TIR'!$C$26)*('Ejercicio 3 - TIR'!$E$26-'Ejercicio 3 - TIR'!$D$26)*(1-X454)))</f>
        <v>0.209617015817115</v>
      </c>
      <c r="Z454" s="27">
        <f ca="1" t="shared" si="3336"/>
        <v>1.13554995497787</v>
      </c>
      <c r="AA454" s="27">
        <f ca="1" t="shared" si="3337"/>
        <v>1.29691603980043</v>
      </c>
      <c r="AB454" s="27">
        <f ca="1" t="shared" si="3338"/>
        <v>1.56778924615052</v>
      </c>
      <c r="AC454" s="27">
        <f ca="1" t="shared" si="3339"/>
        <v>1.89514637728231</v>
      </c>
      <c r="AD454" s="27">
        <f ca="1" t="shared" si="3340"/>
        <v>2.29240130542484</v>
      </c>
      <c r="AE454" s="26">
        <f ca="1" t="shared" si="3341"/>
        <v>3967.70555994549</v>
      </c>
      <c r="AF454" s="26">
        <f ca="1" t="shared" si="3342"/>
        <v>4531.53202053446</v>
      </c>
      <c r="AG454" s="26">
        <f ca="1" t="shared" si="3343"/>
        <v>5477.9854303243</v>
      </c>
      <c r="AH454" s="26">
        <f ca="1" t="shared" si="3344"/>
        <v>6621.79834985784</v>
      </c>
      <c r="AI454" s="26">
        <f ca="1" t="shared" si="3345"/>
        <v>8009.83995929773</v>
      </c>
      <c r="AJ454" s="28">
        <f ca="1" t="shared" si="3346"/>
        <v>41600.3834561147</v>
      </c>
      <c r="AK454" s="28">
        <f ca="1" t="shared" si="3347"/>
        <v>54424.6598774428</v>
      </c>
      <c r="AL454" s="28">
        <f ca="1" t="shared" si="3348"/>
        <v>52776.3240775177</v>
      </c>
      <c r="AM454" s="28">
        <f ca="1" t="shared" si="3349"/>
        <v>66609.3513296041</v>
      </c>
      <c r="AN454" s="28">
        <f ca="1" t="shared" si="3350"/>
        <v>102079.196642516</v>
      </c>
      <c r="AO454" s="28">
        <f ca="1">C454/'Ejercicio 3 - TIR'!$D$7</f>
        <v>13663.6122759216</v>
      </c>
      <c r="AP454" s="28">
        <f ca="1" t="shared" si="3351"/>
        <v>27936.771180193</v>
      </c>
      <c r="AQ454" s="28">
        <f ca="1" t="shared" si="3352"/>
        <v>40761.0476015211</v>
      </c>
      <c r="AR454" s="28">
        <f ca="1" t="shared" si="3353"/>
        <v>39112.7118015961</v>
      </c>
      <c r="AS454" s="28">
        <f ca="1" t="shared" si="3354"/>
        <v>52945.7390536825</v>
      </c>
      <c r="AT454" s="28">
        <f ca="1" t="shared" si="3355"/>
        <v>88415.5843665946</v>
      </c>
      <c r="AU454" s="28">
        <f ca="1">AP454*'Ejercicio 3 - TIR'!$D$5</f>
        <v>13968.3855900965</v>
      </c>
      <c r="AV454" s="28">
        <f ca="1">AQ454*'Ejercicio 3 - TIR'!$D$5</f>
        <v>20380.5238007606</v>
      </c>
      <c r="AW454" s="28">
        <f ca="1">AR454*'Ejercicio 3 - TIR'!$D$5</f>
        <v>19556.355900798</v>
      </c>
      <c r="AX454" s="28">
        <f ca="1">AS454*'Ejercicio 3 - TIR'!$D$5</f>
        <v>26472.8695268412</v>
      </c>
      <c r="AY454" s="28">
        <f ca="1">AT454*'Ejercicio 3 - TIR'!$D$5</f>
        <v>44207.7921832973</v>
      </c>
      <c r="AZ454" s="28">
        <f ca="1" t="shared" ref="AZ454:BD454" si="3392">AJ454-AU454-AE454</f>
        <v>23664.2923060727</v>
      </c>
      <c r="BA454" s="28">
        <f ca="1" t="shared" si="3392"/>
        <v>29512.6040561477</v>
      </c>
      <c r="BB454" s="28">
        <f ca="1" t="shared" si="3392"/>
        <v>27741.9827463954</v>
      </c>
      <c r="BC454" s="28">
        <f ca="1" t="shared" si="3392"/>
        <v>33514.683452905</v>
      </c>
      <c r="BD454" s="28">
        <f ca="1" t="shared" si="3392"/>
        <v>49861.5644999212</v>
      </c>
      <c r="BE454" s="28">
        <f ca="1" t="shared" ref="BE454:BI454" si="3393">AZ454/Z454</f>
        <v>20839.4991363757</v>
      </c>
      <c r="BF454" s="28">
        <f ca="1" t="shared" si="3393"/>
        <v>22755.9866255406</v>
      </c>
      <c r="BG454" s="28">
        <f ca="1" t="shared" si="3393"/>
        <v>17694.9694064504</v>
      </c>
      <c r="BH454" s="28">
        <f ca="1" t="shared" si="3393"/>
        <v>17684.4827685374</v>
      </c>
      <c r="BI454" s="28">
        <f ca="1" t="shared" si="3393"/>
        <v>21750.8009535357</v>
      </c>
      <c r="BJ454" s="28">
        <f ca="1" t="shared" si="3358"/>
        <v>67101.2646713578</v>
      </c>
      <c r="BK454" s="28">
        <f ca="1" t="shared" si="3359"/>
        <v>31322.4826181417</v>
      </c>
      <c r="BL454" s="28">
        <f ca="1" t="shared" si="3360"/>
        <v>98423.7472894995</v>
      </c>
      <c r="BM454" s="28">
        <f ca="1">BK454*'Ejercicio 3 - TIR'!$D$5</f>
        <v>15661.2413090708</v>
      </c>
      <c r="BN454" s="28">
        <f ca="1" t="shared" si="3361"/>
        <v>82762.5059804287</v>
      </c>
      <c r="BO454" s="28">
        <f ca="1" t="shared" si="3362"/>
        <v>36102.9745466362</v>
      </c>
      <c r="BP454" s="28">
        <f ca="1" t="shared" si="3363"/>
        <v>-97589.2297882836</v>
      </c>
      <c r="BQ454" s="28">
        <f ca="1" t="shared" ref="BQ454:BT454" si="3394">BE454</f>
        <v>20839.4991363757</v>
      </c>
      <c r="BR454" s="28">
        <f ca="1" t="shared" si="3394"/>
        <v>22755.9866255406</v>
      </c>
      <c r="BS454" s="28">
        <f ca="1" t="shared" si="3394"/>
        <v>17694.9694064504</v>
      </c>
      <c r="BT454" s="28">
        <f ca="1" t="shared" si="3394"/>
        <v>17684.4827685374</v>
      </c>
      <c r="BU454" s="28">
        <f ca="1" t="shared" si="3365"/>
        <v>57853.7755001719</v>
      </c>
      <c r="BV454" s="30">
        <f ca="1" t="shared" si="3366"/>
        <v>10.5001767952645</v>
      </c>
    </row>
    <row r="455" ht="15" customHeight="1" spans="1:74">
      <c r="A455" s="26">
        <v>454</v>
      </c>
      <c r="B455" s="27">
        <f ca="1" t="shared" ref="B455:F455" si="3395">RAND()</f>
        <v>0.0927966887317428</v>
      </c>
      <c r="C455" s="28">
        <f ca="1">IF(B455&lt;=('Ejercicio 3 - TIR'!$D$13-'Ejercicio 3 - TIR'!$C$13)/('Ejercicio 3 - TIR'!$E$13-'Ejercicio 3 - TIR'!$C$13),'Ejercicio 3 - TIR'!$C$13+SQRT(('Ejercicio 3 - TIR'!$E$13-'Ejercicio 3 - TIR'!$C$13)*('Ejercicio 3 - TIR'!$D$13-'Ejercicio 3 - TIR'!$C$13)*B455),'Ejercicio 3 - TIR'!$E$13-SQRT(('Ejercicio 3 - TIR'!$E$13-'Ejercicio 3 - TIR'!$C$13)*('Ejercicio 3 - TIR'!$E$13-'Ejercicio 3 - TIR'!$D$13)*(1-B455)))</f>
        <v>66092.5097860157</v>
      </c>
      <c r="D455" s="27">
        <f ca="1" t="shared" si="3395"/>
        <v>0.176208299733553</v>
      </c>
      <c r="E455" s="28">
        <f ca="1">IF(D455&lt;=('Ejercicio 3 - TIR'!$D$14-'Ejercicio 3 - TIR'!$C$14)/('Ejercicio 3 - TIR'!$E$14-'Ejercicio 3 - TIR'!$C$14),'Ejercicio 3 - TIR'!$C$14+SQRT(('Ejercicio 3 - TIR'!$E$14-'Ejercicio 3 - TIR'!$C$14)*('Ejercicio 3 - TIR'!$D$14-'Ejercicio 3 - TIR'!$C$14)*D455),'Ejercicio 3 - TIR'!$E$14-SQRT(('Ejercicio 3 - TIR'!$E$14-'Ejercicio 3 - TIR'!$C$14)*('Ejercicio 3 - TIR'!$E$14-'Ejercicio 3 - TIR'!$D$14)*(1-D455)))</f>
        <v>28635.3297622109</v>
      </c>
      <c r="F455" s="27">
        <f ca="1" t="shared" si="3395"/>
        <v>0.137473623348732</v>
      </c>
      <c r="G455" s="28">
        <f ca="1">IF(F455&lt;=('Ejercicio 3 - TIR'!$D$18-'Ejercicio 3 - TIR'!$C$18)/('Ejercicio 3 - TIR'!$E$18-'Ejercicio 3 - TIR'!$C$18),'Ejercicio 3 - TIR'!$C$18+SQRT(('Ejercicio 3 - TIR'!$E$18-'Ejercicio 3 - TIR'!$C$18)*('Ejercicio 3 - TIR'!$D$18-'Ejercicio 3 - TIR'!$C$18)*F455),'Ejercicio 3 - TIR'!$E$18-SQRT(('Ejercicio 3 - TIR'!$E$18-'Ejercicio 3 - TIR'!$C$18)*('Ejercicio 3 - TIR'!$E$18-'Ejercicio 3 - TIR'!$D$18)*(1-F455)))</f>
        <v>34541.0399141947</v>
      </c>
      <c r="H455" s="27">
        <f ca="1" t="shared" ref="H455:L455" si="3396">RAND()</f>
        <v>0.673037980764439</v>
      </c>
      <c r="I455" s="28">
        <f ca="1">IF(H455&lt;=('Ejercicio 3 - TIR'!$D$18-'Ejercicio 3 - TIR'!$C$18)/('Ejercicio 3 - TIR'!$E$18-'Ejercicio 3 - TIR'!$C$18),'Ejercicio 3 - TIR'!$C$18+SQRT(('Ejercicio 3 - TIR'!$E$18-'Ejercicio 3 - TIR'!$C$18)*('Ejercicio 3 - TIR'!$D$18-'Ejercicio 3 - TIR'!$C$18)*H455),'Ejercicio 3 - TIR'!$E$18-SQRT(('Ejercicio 3 - TIR'!$E$18-'Ejercicio 3 - TIR'!$C$18)*('Ejercicio 3 - TIR'!$E$18-'Ejercicio 3 - TIR'!$D$18)*(1-H455)))</f>
        <v>40048.0154036319</v>
      </c>
      <c r="J455" s="27">
        <f ca="1" t="shared" si="3396"/>
        <v>0.240911534659445</v>
      </c>
      <c r="K455" s="28">
        <f ca="1">IF(J455&lt;=('Ejercicio 3 - TIR'!$D$18-'Ejercicio 3 - TIR'!$C$18)/('Ejercicio 3 - TIR'!$E$18-'Ejercicio 3 - TIR'!$C$18),'Ejercicio 3 - TIR'!$C$18+SQRT(('Ejercicio 3 - TIR'!$E$18-'Ejercicio 3 - TIR'!$C$18)*('Ejercicio 3 - TIR'!$D$18-'Ejercicio 3 - TIR'!$C$18)*J455),'Ejercicio 3 - TIR'!$E$18-SQRT(('Ejercicio 3 - TIR'!$E$18-'Ejercicio 3 - TIR'!$C$18)*('Ejercicio 3 - TIR'!$E$18-'Ejercicio 3 - TIR'!$D$18)*(1-J455)))</f>
        <v>36011.383384789</v>
      </c>
      <c r="L455" s="27">
        <f ca="1" t="shared" si="3396"/>
        <v>0.079744869940469</v>
      </c>
      <c r="M455" s="28">
        <f ca="1">IF(L455&lt;=('Ejercicio 3 - TIR'!$D$18-'Ejercicio 3 - TIR'!$C$18)/('Ejercicio 3 - TIR'!$E$18-'Ejercicio 3 - TIR'!$C$18),'Ejercicio 3 - TIR'!$C$18+SQRT(('Ejercicio 3 - TIR'!$E$18-'Ejercicio 3 - TIR'!$C$18)*('Ejercicio 3 - TIR'!$D$18-'Ejercicio 3 - TIR'!$C$18)*L455),'Ejercicio 3 - TIR'!$E$18-SQRT(('Ejercicio 3 - TIR'!$E$18-'Ejercicio 3 - TIR'!$C$18)*('Ejercicio 3 - TIR'!$E$18-'Ejercicio 3 - TIR'!$D$18)*(1-L455)))</f>
        <v>33458.5734763151</v>
      </c>
      <c r="N455" s="27">
        <f ca="1" t="shared" ref="N455:R455" si="3397">RAND()</f>
        <v>0.600305263974713</v>
      </c>
      <c r="O455" s="28">
        <f ca="1">IF(N455&lt;=('Ejercicio 3 - TIR'!$D$18-'Ejercicio 3 - TIR'!$C$18)/('Ejercicio 3 - TIR'!$E$18-'Ejercicio 3 - TIR'!$C$18),'Ejercicio 3 - TIR'!$C$18+SQRT(('Ejercicio 3 - TIR'!$E$18-'Ejercicio 3 - TIR'!$C$18)*('Ejercicio 3 - TIR'!$D$18-'Ejercicio 3 - TIR'!$C$18)*N455),'Ejercicio 3 - TIR'!$E$18-SQRT(('Ejercicio 3 - TIR'!$E$18-'Ejercicio 3 - TIR'!$C$18)*('Ejercicio 3 - TIR'!$E$18-'Ejercicio 3 - TIR'!$D$18)*(1-N455)))</f>
        <v>39489.2459972438</v>
      </c>
      <c r="P455" s="27">
        <f ca="1" t="shared" si="3397"/>
        <v>0.758414060506364</v>
      </c>
      <c r="Q455" s="29">
        <f ca="1">IF(P455&lt;=('Ejercicio 3 - TIR'!$D$22-'Ejercicio 3 - TIR'!$C$22)/('Ejercicio 3 - TIR'!$E$22-'Ejercicio 3 - TIR'!$C$22),'Ejercicio 3 - TIR'!$C$22+SQRT(('Ejercicio 3 - TIR'!$E$22-'Ejercicio 3 - TIR'!$C$22)*('Ejercicio 3 - TIR'!$D$22-'Ejercicio 3 - TIR'!$C$22)*P455),'Ejercicio 3 - TIR'!$E$22-SQRT(('Ejercicio 3 - TIR'!$E$22-'Ejercicio 3 - TIR'!$C$22)*('Ejercicio 3 - TIR'!$E$22-'Ejercicio 3 - TIR'!$D$22)*(1-P455)))</f>
        <v>0.159146830190867</v>
      </c>
      <c r="R455" s="27">
        <f ca="1" t="shared" si="3397"/>
        <v>0.0669753985100299</v>
      </c>
      <c r="S455" s="29">
        <f ca="1">IF(R455&lt;=('Ejercicio 3 - TIR'!$D$23-'Ejercicio 3 - TIR'!$C$23)/('Ejercicio 3 - TIR'!$E$23-'Ejercicio 3 - TIR'!$C$23),'Ejercicio 3 - TIR'!$C$23+SQRT(('Ejercicio 3 - TIR'!$E$23-'Ejercicio 3 - TIR'!$C$23)*('Ejercicio 3 - TIR'!$D$23-'Ejercicio 3 - TIR'!$C$23)*R455),'Ejercicio 3 - TIR'!$E$23-SQRT(('Ejercicio 3 - TIR'!$E$23-'Ejercicio 3 - TIR'!$C$23)*('Ejercicio 3 - TIR'!$E$23-'Ejercicio 3 - TIR'!$D$23)*(1-R455)))</f>
        <v>0.130979786761047</v>
      </c>
      <c r="T455" s="27">
        <f ca="1" t="shared" ref="T455:X455" si="3398">RAND()</f>
        <v>0.793212436903034</v>
      </c>
      <c r="U455" s="29">
        <f ca="1">IF(T455&lt;=('Ejercicio 3 - TIR'!$D$24-'Ejercicio 3 - TIR'!$C$24)/('Ejercicio 3 - TIR'!$E$24-'Ejercicio 3 - TIR'!$C$24),'Ejercicio 3 - TIR'!$C$24+SQRT(('Ejercicio 3 - TIR'!$E$24-'Ejercicio 3 - TIR'!$C$24)*('Ejercicio 3 - TIR'!$D$24-'Ejercicio 3 - TIR'!$C$24)*T455),'Ejercicio 3 - TIR'!$E$24-SQRT(('Ejercicio 3 - TIR'!$E$24-'Ejercicio 3 - TIR'!$C$24)*('Ejercicio 3 - TIR'!$E$24-'Ejercicio 3 - TIR'!$D$24)*(1-T455)))</f>
        <v>0.195937473601646</v>
      </c>
      <c r="V455" s="27">
        <f ca="1" t="shared" si="3398"/>
        <v>0.0514964657648211</v>
      </c>
      <c r="W455" s="29">
        <f ca="1">IF(V455&lt;=('Ejercicio 3 - TIR'!$D$25-'Ejercicio 3 - TIR'!$C$25)/('Ejercicio 3 - TIR'!$E$25-'Ejercicio 3 - TIR'!$C$25),'Ejercicio 3 - TIR'!$C$25+SQRT(('Ejercicio 3 - TIR'!$E$25-'Ejercicio 3 - TIR'!$C$25)*('Ejercicio 3 - TIR'!$D$25-'Ejercicio 3 - TIR'!$C$25)*V455),'Ejercicio 3 - TIR'!$E$25-SQRT(('Ejercicio 3 - TIR'!$E$25-'Ejercicio 3 - TIR'!$C$25)*('Ejercicio 3 - TIR'!$E$25-'Ejercicio 3 - TIR'!$D$25)*(1-V455)))</f>
        <v>0.188490880523877</v>
      </c>
      <c r="X455" s="27">
        <f ca="1" t="shared" si="3398"/>
        <v>0.274558361858289</v>
      </c>
      <c r="Y455" s="29">
        <f ca="1">IF(X455&lt;=('Ejercicio 3 - TIR'!$D$26-'Ejercicio 3 - TIR'!$C$26)/('Ejercicio 3 - TIR'!$E$26-'Ejercicio 3 - TIR'!$C$26),'Ejercicio 3 - TIR'!$C$26+SQRT(('Ejercicio 3 - TIR'!$E$26-'Ejercicio 3 - TIR'!$C$26)*('Ejercicio 3 - TIR'!$D$26-'Ejercicio 3 - TIR'!$C$26)*X455),'Ejercicio 3 - TIR'!$E$26-SQRT(('Ejercicio 3 - TIR'!$E$26-'Ejercicio 3 - TIR'!$C$26)*('Ejercicio 3 - TIR'!$E$26-'Ejercicio 3 - TIR'!$D$26)*(1-X455)))</f>
        <v>0.217226964153526</v>
      </c>
      <c r="Z455" s="27">
        <f ca="1" t="shared" si="3336"/>
        <v>1.15914683019087</v>
      </c>
      <c r="AA455" s="27">
        <f ca="1" t="shared" si="3337"/>
        <v>1.31097163483401</v>
      </c>
      <c r="AB455" s="27">
        <f ca="1" t="shared" si="3338"/>
        <v>1.5678401049268</v>
      </c>
      <c r="AC455" s="27">
        <f ca="1" t="shared" si="3339"/>
        <v>1.8633636668251</v>
      </c>
      <c r="AD455" s="27">
        <f ca="1" t="shared" si="3340"/>
        <v>2.2681364992835</v>
      </c>
      <c r="AE455" s="26">
        <f ca="1" t="shared" si="3341"/>
        <v>4557.22196312605</v>
      </c>
      <c r="AF455" s="26">
        <f ca="1" t="shared" si="3342"/>
        <v>5154.12592407906</v>
      </c>
      <c r="AG455" s="26">
        <f ca="1" t="shared" si="3343"/>
        <v>6164.01233626786</v>
      </c>
      <c r="AH455" s="26">
        <f ca="1" t="shared" si="3344"/>
        <v>7325.87244909103</v>
      </c>
      <c r="AI455" s="26">
        <f ca="1" t="shared" si="3345"/>
        <v>8917.24948098303</v>
      </c>
      <c r="AJ455" s="28">
        <f ca="1" t="shared" si="3346"/>
        <v>40038.136928035</v>
      </c>
      <c r="AK455" s="28">
        <f ca="1" t="shared" si="3347"/>
        <v>52501.8122255569</v>
      </c>
      <c r="AL455" s="28">
        <f ca="1" t="shared" si="3348"/>
        <v>56460.0911045669</v>
      </c>
      <c r="AM455" s="28">
        <f ca="1" t="shared" si="3349"/>
        <v>62345.4901595637</v>
      </c>
      <c r="AN455" s="28">
        <f ca="1" t="shared" si="3350"/>
        <v>89567.0001755336</v>
      </c>
      <c r="AO455" s="28">
        <f ca="1">C455/'Ejercicio 3 - TIR'!$D$7</f>
        <v>13218.5019572031</v>
      </c>
      <c r="AP455" s="28">
        <f ca="1" t="shared" si="3351"/>
        <v>26819.6349708319</v>
      </c>
      <c r="AQ455" s="28">
        <f ca="1" t="shared" si="3352"/>
        <v>39283.3102683537</v>
      </c>
      <c r="AR455" s="28">
        <f ca="1" t="shared" si="3353"/>
        <v>43241.5891473638</v>
      </c>
      <c r="AS455" s="28">
        <f ca="1" t="shared" si="3354"/>
        <v>49126.9882023606</v>
      </c>
      <c r="AT455" s="28">
        <f ca="1" t="shared" si="3355"/>
        <v>76348.4982183305</v>
      </c>
      <c r="AU455" s="28">
        <f ca="1">AP455*'Ejercicio 3 - TIR'!$D$5</f>
        <v>13409.817485416</v>
      </c>
      <c r="AV455" s="28">
        <f ca="1">AQ455*'Ejercicio 3 - TIR'!$D$5</f>
        <v>19641.6551341769</v>
      </c>
      <c r="AW455" s="28">
        <f ca="1">AR455*'Ejercicio 3 - TIR'!$D$5</f>
        <v>21620.7945736819</v>
      </c>
      <c r="AX455" s="28">
        <f ca="1">AS455*'Ejercicio 3 - TIR'!$D$5</f>
        <v>24563.4941011803</v>
      </c>
      <c r="AY455" s="28">
        <f ca="1">AT455*'Ejercicio 3 - TIR'!$D$5</f>
        <v>38174.2491091652</v>
      </c>
      <c r="AZ455" s="28">
        <f ca="1" t="shared" ref="AZ455:BD455" si="3399">AJ455-AU455-AE455</f>
        <v>22071.097479493</v>
      </c>
      <c r="BA455" s="28">
        <f ca="1" t="shared" si="3399"/>
        <v>27706.031167301</v>
      </c>
      <c r="BB455" s="28">
        <f ca="1" t="shared" si="3399"/>
        <v>28675.2841946172</v>
      </c>
      <c r="BC455" s="28">
        <f ca="1" t="shared" si="3399"/>
        <v>30456.1236092924</v>
      </c>
      <c r="BD455" s="28">
        <f ca="1" t="shared" si="3399"/>
        <v>42475.5015853854</v>
      </c>
      <c r="BE455" s="28">
        <f ca="1" t="shared" ref="BE455:BI455" si="3400">AZ455/Z455</f>
        <v>19040.812522309</v>
      </c>
      <c r="BF455" s="28">
        <f ca="1" t="shared" si="3400"/>
        <v>21133.9669227923</v>
      </c>
      <c r="BG455" s="28">
        <f ca="1" t="shared" si="3400"/>
        <v>18289.673866938</v>
      </c>
      <c r="BH455" s="28">
        <f ca="1" t="shared" si="3400"/>
        <v>16344.70186981</v>
      </c>
      <c r="BI455" s="28">
        <f ca="1" t="shared" si="3400"/>
        <v>18727.0482172494</v>
      </c>
      <c r="BJ455" s="28">
        <f ca="1" t="shared" si="3358"/>
        <v>64948.8366026898</v>
      </c>
      <c r="BK455" s="28">
        <f ca="1" t="shared" si="3359"/>
        <v>29981.3667549829</v>
      </c>
      <c r="BL455" s="28">
        <f ca="1" t="shared" si="3360"/>
        <v>94930.2033576727</v>
      </c>
      <c r="BM455" s="28">
        <f ca="1">BK455*'Ejercicio 3 - TIR'!$D$5</f>
        <v>14990.6833774914</v>
      </c>
      <c r="BN455" s="28">
        <f ca="1" t="shared" si="3361"/>
        <v>79939.5199801813</v>
      </c>
      <c r="BO455" s="28">
        <f ca="1" t="shared" si="3362"/>
        <v>35244.5807408125</v>
      </c>
      <c r="BP455" s="28">
        <f ca="1" t="shared" si="3363"/>
        <v>-94727.8395482266</v>
      </c>
      <c r="BQ455" s="28">
        <f ca="1" t="shared" ref="BQ455:BT455" si="3401">BE455</f>
        <v>19040.812522309</v>
      </c>
      <c r="BR455" s="28">
        <f ca="1" t="shared" si="3401"/>
        <v>21133.9669227923</v>
      </c>
      <c r="BS455" s="28">
        <f ca="1" t="shared" si="3401"/>
        <v>18289.673866938</v>
      </c>
      <c r="BT455" s="28">
        <f ca="1" t="shared" si="3401"/>
        <v>16344.70186981</v>
      </c>
      <c r="BU455" s="28">
        <f ca="1" t="shared" si="3365"/>
        <v>53971.6289580618</v>
      </c>
      <c r="BV455" s="30">
        <f ca="1" t="shared" si="3366"/>
        <v>9.45454126705913</v>
      </c>
    </row>
    <row r="456" ht="15" customHeight="1" spans="1:74">
      <c r="A456" s="26">
        <v>455</v>
      </c>
      <c r="B456" s="27">
        <f ca="1" t="shared" ref="B456:F456" si="3402">RAND()</f>
        <v>0.42231109677133</v>
      </c>
      <c r="C456" s="28">
        <f ca="1">IF(B456&lt;=('Ejercicio 3 - TIR'!$D$13-'Ejercicio 3 - TIR'!$C$13)/('Ejercicio 3 - TIR'!$E$13-'Ejercicio 3 - TIR'!$C$13),'Ejercicio 3 - TIR'!$C$13+SQRT(('Ejercicio 3 - TIR'!$E$13-'Ejercicio 3 - TIR'!$C$13)*('Ejercicio 3 - TIR'!$D$13-'Ejercicio 3 - TIR'!$C$13)*B456),'Ejercicio 3 - TIR'!$E$13-SQRT(('Ejercicio 3 - TIR'!$E$13-'Ejercicio 3 - TIR'!$C$13)*('Ejercicio 3 - TIR'!$E$13-'Ejercicio 3 - TIR'!$D$13)*(1-B456)))</f>
        <v>73670.8016856874</v>
      </c>
      <c r="D456" s="27">
        <f ca="1" t="shared" si="3402"/>
        <v>0.627462259730608</v>
      </c>
      <c r="E456" s="28">
        <f ca="1">IF(D456&lt;=('Ejercicio 3 - TIR'!$D$14-'Ejercicio 3 - TIR'!$C$14)/('Ejercicio 3 - TIR'!$E$14-'Ejercicio 3 - TIR'!$C$14),'Ejercicio 3 - TIR'!$C$14+SQRT(('Ejercicio 3 - TIR'!$E$14-'Ejercicio 3 - TIR'!$C$14)*('Ejercicio 3 - TIR'!$D$14-'Ejercicio 3 - TIR'!$C$14)*D456),'Ejercicio 3 - TIR'!$E$14-SQRT(('Ejercicio 3 - TIR'!$E$14-'Ejercicio 3 - TIR'!$C$14)*('Ejercicio 3 - TIR'!$E$14-'Ejercicio 3 - TIR'!$D$14)*(1-D456)))</f>
        <v>32524.6631486997</v>
      </c>
      <c r="F456" s="27">
        <f ca="1" t="shared" si="3402"/>
        <v>0.853975251340396</v>
      </c>
      <c r="G456" s="28">
        <f ca="1">IF(F456&lt;=('Ejercicio 3 - TIR'!$D$18-'Ejercicio 3 - TIR'!$C$18)/('Ejercicio 3 - TIR'!$E$18-'Ejercicio 3 - TIR'!$C$18),'Ejercicio 3 - TIR'!$C$18+SQRT(('Ejercicio 3 - TIR'!$E$18-'Ejercicio 3 - TIR'!$C$18)*('Ejercicio 3 - TIR'!$D$18-'Ejercicio 3 - TIR'!$C$18)*F456),'Ejercicio 3 - TIR'!$E$18-SQRT(('Ejercicio 3 - TIR'!$E$18-'Ejercicio 3 - TIR'!$C$18)*('Ejercicio 3 - TIR'!$E$18-'Ejercicio 3 - TIR'!$D$18)*(1-F456)))</f>
        <v>41690.6411271259</v>
      </c>
      <c r="H456" s="27">
        <f ca="1" t="shared" ref="H456:L456" si="3403">RAND()</f>
        <v>0.635850251448814</v>
      </c>
      <c r="I456" s="28">
        <f ca="1">IF(H456&lt;=('Ejercicio 3 - TIR'!$D$18-'Ejercicio 3 - TIR'!$C$18)/('Ejercicio 3 - TIR'!$E$18-'Ejercicio 3 - TIR'!$C$18),'Ejercicio 3 - TIR'!$C$18+SQRT(('Ejercicio 3 - TIR'!$E$18-'Ejercicio 3 - TIR'!$C$18)*('Ejercicio 3 - TIR'!$D$18-'Ejercicio 3 - TIR'!$C$18)*H456),'Ejercicio 3 - TIR'!$E$18-SQRT(('Ejercicio 3 - TIR'!$E$18-'Ejercicio 3 - TIR'!$C$18)*('Ejercicio 3 - TIR'!$E$18-'Ejercicio 3 - TIR'!$D$18)*(1-H456)))</f>
        <v>39766.1424174196</v>
      </c>
      <c r="J456" s="27">
        <f ca="1" t="shared" si="3403"/>
        <v>0.641797406639481</v>
      </c>
      <c r="K456" s="28">
        <f ca="1">IF(J456&lt;=('Ejercicio 3 - TIR'!$D$18-'Ejercicio 3 - TIR'!$C$18)/('Ejercicio 3 - TIR'!$E$18-'Ejercicio 3 - TIR'!$C$18),'Ejercicio 3 - TIR'!$C$18+SQRT(('Ejercicio 3 - TIR'!$E$18-'Ejercicio 3 - TIR'!$C$18)*('Ejercicio 3 - TIR'!$D$18-'Ejercicio 3 - TIR'!$C$18)*J456),'Ejercicio 3 - TIR'!$E$18-SQRT(('Ejercicio 3 - TIR'!$E$18-'Ejercicio 3 - TIR'!$C$18)*('Ejercicio 3 - TIR'!$E$18-'Ejercicio 3 - TIR'!$D$18)*(1-J456)))</f>
        <v>39811.7078531682</v>
      </c>
      <c r="L456" s="27">
        <f ca="1" t="shared" si="3403"/>
        <v>0.815411720671483</v>
      </c>
      <c r="M456" s="28">
        <f ca="1">IF(L456&lt;=('Ejercicio 3 - TIR'!$D$18-'Ejercicio 3 - TIR'!$C$18)/('Ejercicio 3 - TIR'!$E$18-'Ejercicio 3 - TIR'!$C$18),'Ejercicio 3 - TIR'!$C$18+SQRT(('Ejercicio 3 - TIR'!$E$18-'Ejercicio 3 - TIR'!$C$18)*('Ejercicio 3 - TIR'!$D$18-'Ejercicio 3 - TIR'!$C$18)*L456),'Ejercicio 3 - TIR'!$E$18-SQRT(('Ejercicio 3 - TIR'!$E$18-'Ejercicio 3 - TIR'!$C$18)*('Ejercicio 3 - TIR'!$E$18-'Ejercicio 3 - TIR'!$D$18)*(1-L456)))</f>
        <v>41279.2311346123</v>
      </c>
      <c r="N456" s="27">
        <f ca="1" t="shared" ref="N456:R456" si="3404">RAND()</f>
        <v>0.483539479402466</v>
      </c>
      <c r="O456" s="28">
        <f ca="1">IF(N456&lt;=('Ejercicio 3 - TIR'!$D$18-'Ejercicio 3 - TIR'!$C$18)/('Ejercicio 3 - TIR'!$E$18-'Ejercicio 3 - TIR'!$C$18),'Ejercicio 3 - TIR'!$C$18+SQRT(('Ejercicio 3 - TIR'!$E$18-'Ejercicio 3 - TIR'!$C$18)*('Ejercicio 3 - TIR'!$D$18-'Ejercicio 3 - TIR'!$C$18)*N456),'Ejercicio 3 - TIR'!$E$18-SQRT(('Ejercicio 3 - TIR'!$E$18-'Ejercicio 3 - TIR'!$C$18)*('Ejercicio 3 - TIR'!$E$18-'Ejercicio 3 - TIR'!$D$18)*(1-N456)))</f>
        <v>38516.5087864905</v>
      </c>
      <c r="P456" s="27">
        <f ca="1" t="shared" si="3404"/>
        <v>0.704278277792612</v>
      </c>
      <c r="Q456" s="29">
        <f ca="1">IF(P456&lt;=('Ejercicio 3 - TIR'!$D$22-'Ejercicio 3 - TIR'!$C$22)/('Ejercicio 3 - TIR'!$E$22-'Ejercicio 3 - TIR'!$C$22),'Ejercicio 3 - TIR'!$C$22+SQRT(('Ejercicio 3 - TIR'!$E$22-'Ejercicio 3 - TIR'!$C$22)*('Ejercicio 3 - TIR'!$D$22-'Ejercicio 3 - TIR'!$C$22)*P456),'Ejercicio 3 - TIR'!$E$22-SQRT(('Ejercicio 3 - TIR'!$E$22-'Ejercicio 3 - TIR'!$C$22)*('Ejercicio 3 - TIR'!$E$22-'Ejercicio 3 - TIR'!$D$22)*(1-P456)))</f>
        <v>0.156928391907513</v>
      </c>
      <c r="R456" s="27">
        <f ca="1" t="shared" si="3404"/>
        <v>0.57343510897634</v>
      </c>
      <c r="S456" s="29">
        <f ca="1">IF(R456&lt;=('Ejercicio 3 - TIR'!$D$23-'Ejercicio 3 - TIR'!$C$23)/('Ejercicio 3 - TIR'!$E$23-'Ejercicio 3 - TIR'!$C$23),'Ejercicio 3 - TIR'!$C$23+SQRT(('Ejercicio 3 - TIR'!$E$23-'Ejercicio 3 - TIR'!$C$23)*('Ejercicio 3 - TIR'!$D$23-'Ejercicio 3 - TIR'!$C$23)*R456),'Ejercicio 3 - TIR'!$E$23-SQRT(('Ejercicio 3 - TIR'!$E$23-'Ejercicio 3 - TIR'!$C$23)*('Ejercicio 3 - TIR'!$E$23-'Ejercicio 3 - TIR'!$D$23)*(1-R456)))</f>
        <v>0.15229049253699</v>
      </c>
      <c r="T456" s="27">
        <f ca="1" t="shared" ref="T456:X456" si="3405">RAND()</f>
        <v>0.0852656535176388</v>
      </c>
      <c r="U456" s="29">
        <f ca="1">IF(T456&lt;=('Ejercicio 3 - TIR'!$D$24-'Ejercicio 3 - TIR'!$C$24)/('Ejercicio 3 - TIR'!$E$24-'Ejercicio 3 - TIR'!$C$24),'Ejercicio 3 - TIR'!$C$24+SQRT(('Ejercicio 3 - TIR'!$E$24-'Ejercicio 3 - TIR'!$C$24)*('Ejercicio 3 - TIR'!$D$24-'Ejercicio 3 - TIR'!$C$24)*T456),'Ejercicio 3 - TIR'!$E$24-SQRT(('Ejercicio 3 - TIR'!$E$24-'Ejercicio 3 - TIR'!$C$24)*('Ejercicio 3 - TIR'!$E$24-'Ejercicio 3 - TIR'!$D$24)*(1-T456)))</f>
        <v>0.163381250778124</v>
      </c>
      <c r="V456" s="27">
        <f ca="1" t="shared" si="3405"/>
        <v>0.0156702952754526</v>
      </c>
      <c r="W456" s="29">
        <f ca="1">IF(V456&lt;=('Ejercicio 3 - TIR'!$D$25-'Ejercicio 3 - TIR'!$C$25)/('Ejercicio 3 - TIR'!$E$25-'Ejercicio 3 - TIR'!$C$25),'Ejercicio 3 - TIR'!$C$25+SQRT(('Ejercicio 3 - TIR'!$E$25-'Ejercicio 3 - TIR'!$C$25)*('Ejercicio 3 - TIR'!$D$25-'Ejercicio 3 - TIR'!$C$25)*V456),'Ejercicio 3 - TIR'!$E$25-SQRT(('Ejercicio 3 - TIR'!$E$25-'Ejercicio 3 - TIR'!$C$25)*('Ejercicio 3 - TIR'!$E$25-'Ejercicio 3 - TIR'!$D$25)*(1-V456)))</f>
        <v>0.184683846003621</v>
      </c>
      <c r="X456" s="27">
        <f ca="1" t="shared" si="3405"/>
        <v>0.692436984587272</v>
      </c>
      <c r="Y456" s="29">
        <f ca="1">IF(X456&lt;=('Ejercicio 3 - TIR'!$D$26-'Ejercicio 3 - TIR'!$C$26)/('Ejercicio 3 - TIR'!$E$26-'Ejercicio 3 - TIR'!$C$26),'Ejercicio 3 - TIR'!$C$26+SQRT(('Ejercicio 3 - TIR'!$E$26-'Ejercicio 3 - TIR'!$C$26)*('Ejercicio 3 - TIR'!$D$26-'Ejercicio 3 - TIR'!$C$26)*X456),'Ejercicio 3 - TIR'!$E$26-SQRT(('Ejercicio 3 - TIR'!$E$26-'Ejercicio 3 - TIR'!$C$26)*('Ejercicio 3 - TIR'!$E$26-'Ejercicio 3 - TIR'!$D$26)*(1-X456)))</f>
        <v>0.239246591759354</v>
      </c>
      <c r="Z456" s="27">
        <f ca="1" t="shared" si="3336"/>
        <v>1.15692839190751</v>
      </c>
      <c r="AA456" s="27">
        <f ca="1" t="shared" si="3337"/>
        <v>1.33311758654114</v>
      </c>
      <c r="AB456" s="27">
        <f ca="1" t="shared" si="3338"/>
        <v>1.55092400526454</v>
      </c>
      <c r="AC456" s="27">
        <f ca="1" t="shared" si="3339"/>
        <v>1.83735461541614</v>
      </c>
      <c r="AD456" s="27">
        <f ca="1" t="shared" si="3340"/>
        <v>2.27693544500777</v>
      </c>
      <c r="AE456" s="26">
        <f ca="1" t="shared" si="3341"/>
        <v>5104.043085259</v>
      </c>
      <c r="AF456" s="26">
        <f ca="1" t="shared" si="3342"/>
        <v>5881.34032064311</v>
      </c>
      <c r="AG456" s="26">
        <f ca="1" t="shared" si="3343"/>
        <v>6842.24105848159</v>
      </c>
      <c r="AH456" s="26">
        <f ca="1" t="shared" si="3344"/>
        <v>8105.89245244586</v>
      </c>
      <c r="AI456" s="26">
        <f ca="1" t="shared" si="3345"/>
        <v>10045.1995948614</v>
      </c>
      <c r="AJ456" s="28">
        <f ca="1" t="shared" si="3346"/>
        <v>48233.086396799</v>
      </c>
      <c r="AK456" s="28">
        <f ca="1" t="shared" si="3347"/>
        <v>53012.9438055615</v>
      </c>
      <c r="AL456" s="28">
        <f ca="1" t="shared" si="3348"/>
        <v>61744.9334000574</v>
      </c>
      <c r="AM456" s="28">
        <f ca="1" t="shared" si="3349"/>
        <v>75844.5858460093</v>
      </c>
      <c r="AN456" s="28">
        <f ca="1" t="shared" si="3350"/>
        <v>87699.6040739133</v>
      </c>
      <c r="AO456" s="28">
        <f ca="1">C456/'Ejercicio 3 - TIR'!$D$7</f>
        <v>14734.1603371375</v>
      </c>
      <c r="AP456" s="28">
        <f ca="1" t="shared" si="3351"/>
        <v>33498.9260596616</v>
      </c>
      <c r="AQ456" s="28">
        <f ca="1" t="shared" si="3352"/>
        <v>38278.783468424</v>
      </c>
      <c r="AR456" s="28">
        <f ca="1" t="shared" si="3353"/>
        <v>47010.7730629199</v>
      </c>
      <c r="AS456" s="28">
        <f ca="1" t="shared" si="3354"/>
        <v>61110.4255088718</v>
      </c>
      <c r="AT456" s="28">
        <f ca="1" t="shared" si="3355"/>
        <v>72965.4437367758</v>
      </c>
      <c r="AU456" s="28">
        <f ca="1">AP456*'Ejercicio 3 - TIR'!$D$5</f>
        <v>16749.4630298308</v>
      </c>
      <c r="AV456" s="28">
        <f ca="1">AQ456*'Ejercicio 3 - TIR'!$D$5</f>
        <v>19139.391734212</v>
      </c>
      <c r="AW456" s="28">
        <f ca="1">AR456*'Ejercicio 3 - TIR'!$D$5</f>
        <v>23505.38653146</v>
      </c>
      <c r="AX456" s="28">
        <f ca="1">AS456*'Ejercicio 3 - TIR'!$D$5</f>
        <v>30555.2127544359</v>
      </c>
      <c r="AY456" s="28">
        <f ca="1">AT456*'Ejercicio 3 - TIR'!$D$5</f>
        <v>36482.7218683879</v>
      </c>
      <c r="AZ456" s="28">
        <f ca="1" t="shared" ref="AZ456:BD456" si="3406">AJ456-AU456-AE456</f>
        <v>26379.5802817093</v>
      </c>
      <c r="BA456" s="28">
        <f ca="1" t="shared" si="3406"/>
        <v>27992.2117507064</v>
      </c>
      <c r="BB456" s="28">
        <f ca="1" t="shared" si="3406"/>
        <v>31397.3058101158</v>
      </c>
      <c r="BC456" s="28">
        <f ca="1" t="shared" si="3406"/>
        <v>37183.4806391275</v>
      </c>
      <c r="BD456" s="28">
        <f ca="1" t="shared" si="3406"/>
        <v>41171.682610664</v>
      </c>
      <c r="BE456" s="28">
        <f ca="1" t="shared" ref="BE456:BI456" si="3407">AZ456/Z456</f>
        <v>22801.3941625335</v>
      </c>
      <c r="BF456" s="28">
        <f ca="1" t="shared" si="3407"/>
        <v>20997.5564296125</v>
      </c>
      <c r="BG456" s="28">
        <f ca="1" t="shared" si="3407"/>
        <v>20244.2580703755</v>
      </c>
      <c r="BH456" s="28">
        <f ca="1" t="shared" si="3407"/>
        <v>20237.509039977</v>
      </c>
      <c r="BI456" s="28">
        <f ca="1" t="shared" si="3407"/>
        <v>18082.0596828662</v>
      </c>
      <c r="BJ456" s="28">
        <f ca="1" t="shared" si="3358"/>
        <v>74056.5583602122</v>
      </c>
      <c r="BK456" s="28">
        <f ca="1" t="shared" si="3359"/>
        <v>33548.7319240559</v>
      </c>
      <c r="BL456" s="28">
        <f ca="1" t="shared" si="3360"/>
        <v>107605.290284268</v>
      </c>
      <c r="BM456" s="28">
        <f ca="1">BK456*'Ejercicio 3 - TIR'!$D$5</f>
        <v>16774.3659620279</v>
      </c>
      <c r="BN456" s="28">
        <f ca="1" t="shared" si="3361"/>
        <v>90830.9243222401</v>
      </c>
      <c r="BO456" s="28">
        <f ca="1" t="shared" si="3362"/>
        <v>39891.7433172684</v>
      </c>
      <c r="BP456" s="28">
        <f ca="1" t="shared" si="3363"/>
        <v>-106195.464834387</v>
      </c>
      <c r="BQ456" s="28">
        <f ca="1" t="shared" ref="BQ456:BT456" si="3408">BE456</f>
        <v>22801.3941625335</v>
      </c>
      <c r="BR456" s="28">
        <f ca="1" t="shared" si="3408"/>
        <v>20997.5564296125</v>
      </c>
      <c r="BS456" s="28">
        <f ca="1" t="shared" si="3408"/>
        <v>20244.2580703755</v>
      </c>
      <c r="BT456" s="28">
        <f ca="1" t="shared" si="3408"/>
        <v>20237.509039977</v>
      </c>
      <c r="BU456" s="28">
        <f ca="1" t="shared" si="3365"/>
        <v>57973.8030001346</v>
      </c>
      <c r="BV456" s="30">
        <f ca="1" t="shared" si="3366"/>
        <v>9.01390842674648</v>
      </c>
    </row>
    <row r="457" ht="15" customHeight="1" spans="1:74">
      <c r="A457" s="26">
        <v>456</v>
      </c>
      <c r="B457" s="27">
        <f ca="1" t="shared" ref="B457:F457" si="3409">RAND()</f>
        <v>0.592683104062871</v>
      </c>
      <c r="C457" s="28">
        <f ca="1">IF(B457&lt;=('Ejercicio 3 - TIR'!$D$13-'Ejercicio 3 - TIR'!$C$13)/('Ejercicio 3 - TIR'!$E$13-'Ejercicio 3 - TIR'!$C$13),'Ejercicio 3 - TIR'!$C$13+SQRT(('Ejercicio 3 - TIR'!$E$13-'Ejercicio 3 - TIR'!$C$13)*('Ejercicio 3 - TIR'!$D$13-'Ejercicio 3 - TIR'!$C$13)*B457),'Ejercicio 3 - TIR'!$E$13-SQRT(('Ejercicio 3 - TIR'!$E$13-'Ejercicio 3 - TIR'!$C$13)*('Ejercicio 3 - TIR'!$E$13-'Ejercicio 3 - TIR'!$D$13)*(1-B457)))</f>
        <v>77891.6243218875</v>
      </c>
      <c r="D457" s="27">
        <f ca="1" t="shared" si="3409"/>
        <v>0.0723090388817289</v>
      </c>
      <c r="E457" s="28">
        <f ca="1">IF(D457&lt;=('Ejercicio 3 - TIR'!$D$14-'Ejercicio 3 - TIR'!$C$14)/('Ejercicio 3 - TIR'!$E$14-'Ejercicio 3 - TIR'!$C$14),'Ejercicio 3 - TIR'!$C$14+SQRT(('Ejercicio 3 - TIR'!$E$14-'Ejercicio 3 - TIR'!$C$14)*('Ejercicio 3 - TIR'!$D$14-'Ejercicio 3 - TIR'!$C$14)*D457),'Ejercicio 3 - TIR'!$E$14-SQRT(('Ejercicio 3 - TIR'!$E$14-'Ejercicio 3 - TIR'!$C$14)*('Ejercicio 3 - TIR'!$E$14-'Ejercicio 3 - TIR'!$D$14)*(1-D457)))</f>
        <v>27328.7717612788</v>
      </c>
      <c r="F457" s="27">
        <f ca="1" t="shared" si="3409"/>
        <v>0.303124413688944</v>
      </c>
      <c r="G457" s="28">
        <f ca="1">IF(F457&lt;=('Ejercicio 3 - TIR'!$D$18-'Ejercicio 3 - TIR'!$C$18)/('Ejercicio 3 - TIR'!$E$18-'Ejercicio 3 - TIR'!$C$18),'Ejercicio 3 - TIR'!$C$18+SQRT(('Ejercicio 3 - TIR'!$E$18-'Ejercicio 3 - TIR'!$C$18)*('Ejercicio 3 - TIR'!$D$18-'Ejercicio 3 - TIR'!$C$18)*F457),'Ejercicio 3 - TIR'!$E$18-SQRT(('Ejercicio 3 - TIR'!$E$18-'Ejercicio 3 - TIR'!$C$18)*('Ejercicio 3 - TIR'!$E$18-'Ejercicio 3 - TIR'!$D$18)*(1-F457)))</f>
        <v>36743.0454583476</v>
      </c>
      <c r="H457" s="27">
        <f ca="1" t="shared" ref="H457:L457" si="3410">RAND()</f>
        <v>0.137652683808564</v>
      </c>
      <c r="I457" s="28">
        <f ca="1">IF(H457&lt;=('Ejercicio 3 - TIR'!$D$18-'Ejercicio 3 - TIR'!$C$18)/('Ejercicio 3 - TIR'!$E$18-'Ejercicio 3 - TIR'!$C$18),'Ejercicio 3 - TIR'!$C$18+SQRT(('Ejercicio 3 - TIR'!$E$18-'Ejercicio 3 - TIR'!$C$18)*('Ejercicio 3 - TIR'!$D$18-'Ejercicio 3 - TIR'!$C$18)*H457),'Ejercicio 3 - TIR'!$E$18-SQRT(('Ejercicio 3 - TIR'!$E$18-'Ejercicio 3 - TIR'!$C$18)*('Ejercicio 3 - TIR'!$E$18-'Ejercicio 3 - TIR'!$D$18)*(1-H457)))</f>
        <v>34543.9963216628</v>
      </c>
      <c r="J457" s="27">
        <f ca="1" t="shared" si="3410"/>
        <v>0.56034720721059</v>
      </c>
      <c r="K457" s="28">
        <f ca="1">IF(J457&lt;=('Ejercicio 3 - TIR'!$D$18-'Ejercicio 3 - TIR'!$C$18)/('Ejercicio 3 - TIR'!$E$18-'Ejercicio 3 - TIR'!$C$18),'Ejercicio 3 - TIR'!$C$18+SQRT(('Ejercicio 3 - TIR'!$E$18-'Ejercicio 3 - TIR'!$C$18)*('Ejercicio 3 - TIR'!$D$18-'Ejercicio 3 - TIR'!$C$18)*J457),'Ejercicio 3 - TIR'!$E$18-SQRT(('Ejercicio 3 - TIR'!$E$18-'Ejercicio 3 - TIR'!$C$18)*('Ejercicio 3 - TIR'!$E$18-'Ejercicio 3 - TIR'!$D$18)*(1-J457)))</f>
        <v>39167.9922055807</v>
      </c>
      <c r="L457" s="27">
        <f ca="1" t="shared" si="3410"/>
        <v>0.282104867321974</v>
      </c>
      <c r="M457" s="28">
        <f ca="1">IF(L457&lt;=('Ejercicio 3 - TIR'!$D$18-'Ejercicio 3 - TIR'!$C$18)/('Ejercicio 3 - TIR'!$E$18-'Ejercicio 3 - TIR'!$C$18),'Ejercicio 3 - TIR'!$C$18+SQRT(('Ejercicio 3 - TIR'!$E$18-'Ejercicio 3 - TIR'!$C$18)*('Ejercicio 3 - TIR'!$D$18-'Ejercicio 3 - TIR'!$C$18)*L457),'Ejercicio 3 - TIR'!$E$18-SQRT(('Ejercicio 3 - TIR'!$E$18-'Ejercicio 3 - TIR'!$C$18)*('Ejercicio 3 - TIR'!$E$18-'Ejercicio 3 - TIR'!$D$18)*(1-L457)))</f>
        <v>36505.054196415</v>
      </c>
      <c r="N457" s="27">
        <f ca="1" t="shared" ref="N457:R457" si="3411">RAND()</f>
        <v>0.545730922280979</v>
      </c>
      <c r="O457" s="28">
        <f ca="1">IF(N457&lt;=('Ejercicio 3 - TIR'!$D$18-'Ejercicio 3 - TIR'!$C$18)/('Ejercicio 3 - TIR'!$E$18-'Ejercicio 3 - TIR'!$C$18),'Ejercicio 3 - TIR'!$C$18+SQRT(('Ejercicio 3 - TIR'!$E$18-'Ejercicio 3 - TIR'!$C$18)*('Ejercicio 3 - TIR'!$D$18-'Ejercicio 3 - TIR'!$C$18)*N457),'Ejercicio 3 - TIR'!$E$18-SQRT(('Ejercicio 3 - TIR'!$E$18-'Ejercicio 3 - TIR'!$C$18)*('Ejercicio 3 - TIR'!$E$18-'Ejercicio 3 - TIR'!$D$18)*(1-N457)))</f>
        <v>39047.6316427089</v>
      </c>
      <c r="P457" s="27">
        <f ca="1" t="shared" si="3411"/>
        <v>0.326958813497247</v>
      </c>
      <c r="Q457" s="29">
        <f ca="1">IF(P457&lt;=('Ejercicio 3 - TIR'!$D$22-'Ejercicio 3 - TIR'!$C$22)/('Ejercicio 3 - TIR'!$E$22-'Ejercicio 3 - TIR'!$C$22),'Ejercicio 3 - TIR'!$C$22+SQRT(('Ejercicio 3 - TIR'!$E$22-'Ejercicio 3 - TIR'!$C$22)*('Ejercicio 3 - TIR'!$D$22-'Ejercicio 3 - TIR'!$C$22)*P457),'Ejercicio 3 - TIR'!$E$22-SQRT(('Ejercicio 3 - TIR'!$E$22-'Ejercicio 3 - TIR'!$C$22)*('Ejercicio 3 - TIR'!$E$22-'Ejercicio 3 - TIR'!$D$22)*(1-P457)))</f>
        <v>0.14425955202173</v>
      </c>
      <c r="R457" s="27">
        <f ca="1" t="shared" si="3411"/>
        <v>0.199160048500165</v>
      </c>
      <c r="S457" s="29">
        <f ca="1">IF(R457&lt;=('Ejercicio 3 - TIR'!$D$23-'Ejercicio 3 - TIR'!$C$23)/('Ejercicio 3 - TIR'!$E$23-'Ejercicio 3 - TIR'!$C$23),'Ejercicio 3 - TIR'!$C$23+SQRT(('Ejercicio 3 - TIR'!$E$23-'Ejercicio 3 - TIR'!$C$23)*('Ejercicio 3 - TIR'!$D$23-'Ejercicio 3 - TIR'!$C$23)*R457),'Ejercicio 3 - TIR'!$E$23-SQRT(('Ejercicio 3 - TIR'!$E$23-'Ejercicio 3 - TIR'!$C$23)*('Ejercicio 3 - TIR'!$E$23-'Ejercicio 3 - TIR'!$D$23)*(1-R457)))</f>
        <v>0.138933781642881</v>
      </c>
      <c r="T457" s="27">
        <f ca="1" t="shared" ref="T457:X457" si="3412">RAND()</f>
        <v>0.766800588649343</v>
      </c>
      <c r="U457" s="29">
        <f ca="1">IF(T457&lt;=('Ejercicio 3 - TIR'!$D$24-'Ejercicio 3 - TIR'!$C$24)/('Ejercicio 3 - TIR'!$E$24-'Ejercicio 3 - TIR'!$C$24),'Ejercicio 3 - TIR'!$C$24+SQRT(('Ejercicio 3 - TIR'!$E$24-'Ejercicio 3 - TIR'!$C$24)*('Ejercicio 3 - TIR'!$D$24-'Ejercicio 3 - TIR'!$C$24)*T457),'Ejercicio 3 - TIR'!$E$24-SQRT(('Ejercicio 3 - TIR'!$E$24-'Ejercicio 3 - TIR'!$C$24)*('Ejercicio 3 - TIR'!$E$24-'Ejercicio 3 - TIR'!$D$24)*(1-T457)))</f>
        <v>0.194446950244993</v>
      </c>
      <c r="V457" s="27">
        <f ca="1" t="shared" si="3412"/>
        <v>0.641328296982455</v>
      </c>
      <c r="W457" s="29">
        <f ca="1">IF(V457&lt;=('Ejercicio 3 - TIR'!$D$25-'Ejercicio 3 - TIR'!$C$25)/('Ejercicio 3 - TIR'!$E$25-'Ejercicio 3 - TIR'!$C$25),'Ejercicio 3 - TIR'!$C$25+SQRT(('Ejercicio 3 - TIR'!$E$25-'Ejercicio 3 - TIR'!$C$25)*('Ejercicio 3 - TIR'!$D$25-'Ejercicio 3 - TIR'!$C$25)*V457),'Ejercicio 3 - TIR'!$E$25-SQRT(('Ejercicio 3 - TIR'!$E$25-'Ejercicio 3 - TIR'!$C$25)*('Ejercicio 3 - TIR'!$E$25-'Ejercicio 3 - TIR'!$D$25)*(1-V457)))</f>
        <v>0.214569067743546</v>
      </c>
      <c r="X457" s="27">
        <f ca="1" t="shared" si="3412"/>
        <v>0.0917849271456526</v>
      </c>
      <c r="Y457" s="29">
        <f ca="1">IF(X457&lt;=('Ejercicio 3 - TIR'!$D$26-'Ejercicio 3 - TIR'!$C$26)/('Ejercicio 3 - TIR'!$E$26-'Ejercicio 3 - TIR'!$C$26),'Ejercicio 3 - TIR'!$C$26+SQRT(('Ejercicio 3 - TIR'!$E$26-'Ejercicio 3 - TIR'!$C$26)*('Ejercicio 3 - TIR'!$D$26-'Ejercicio 3 - TIR'!$C$26)*X457),'Ejercicio 3 - TIR'!$E$26-SQRT(('Ejercicio 3 - TIR'!$E$26-'Ejercicio 3 - TIR'!$C$26)*('Ejercicio 3 - TIR'!$E$26-'Ejercicio 3 - TIR'!$D$26)*(1-X457)))</f>
        <v>0.205742277576427</v>
      </c>
      <c r="Z457" s="27">
        <f ca="1" t="shared" si="3336"/>
        <v>1.14425955202173</v>
      </c>
      <c r="AA457" s="27">
        <f ca="1" t="shared" si="3337"/>
        <v>1.3032358587651</v>
      </c>
      <c r="AB457" s="27">
        <f ca="1" t="shared" si="3338"/>
        <v>1.55664609695189</v>
      </c>
      <c r="AC457" s="27">
        <f ca="1" t="shared" si="3339"/>
        <v>1.89065419878148</v>
      </c>
      <c r="AD457" s="27">
        <f ca="1" t="shared" si="3340"/>
        <v>2.27964169974822</v>
      </c>
      <c r="AE457" s="26">
        <f ca="1" t="shared" si="3341"/>
        <v>3942.4363715862</v>
      </c>
      <c r="AF457" s="26">
        <f ca="1" t="shared" si="3342"/>
        <v>4490.17396557711</v>
      </c>
      <c r="AG457" s="26">
        <f ca="1" t="shared" si="3343"/>
        <v>5363.27459925305</v>
      </c>
      <c r="AH457" s="26">
        <f ca="1" t="shared" si="3344"/>
        <v>6514.06743006741</v>
      </c>
      <c r="AI457" s="26">
        <f ca="1" t="shared" si="3345"/>
        <v>7854.2864994159</v>
      </c>
      <c r="AJ457" s="28">
        <f ca="1" t="shared" si="3346"/>
        <v>42043.5807360829</v>
      </c>
      <c r="AK457" s="28">
        <f ca="1" t="shared" si="3347"/>
        <v>45018.9747114406</v>
      </c>
      <c r="AL457" s="28">
        <f ca="1" t="shared" si="3348"/>
        <v>60970.7021922591</v>
      </c>
      <c r="AM457" s="28">
        <f ca="1" t="shared" si="3349"/>
        <v>69018.4339931976</v>
      </c>
      <c r="AN457" s="28">
        <f ca="1" t="shared" si="3350"/>
        <v>89014.6093691272</v>
      </c>
      <c r="AO457" s="28">
        <f ca="1">C457/'Ejercicio 3 - TIR'!$D$7</f>
        <v>15578.3248643775</v>
      </c>
      <c r="AP457" s="28">
        <f ca="1" t="shared" si="3351"/>
        <v>26465.2558717053</v>
      </c>
      <c r="AQ457" s="28">
        <f ca="1" t="shared" si="3352"/>
        <v>29440.6498470631</v>
      </c>
      <c r="AR457" s="28">
        <f ca="1" t="shared" si="3353"/>
        <v>45392.3773278816</v>
      </c>
      <c r="AS457" s="28">
        <f ca="1" t="shared" si="3354"/>
        <v>53440.1091288201</v>
      </c>
      <c r="AT457" s="28">
        <f ca="1" t="shared" si="3355"/>
        <v>73436.2845047497</v>
      </c>
      <c r="AU457" s="28">
        <f ca="1">AP457*'Ejercicio 3 - TIR'!$D$5</f>
        <v>13232.6279358527</v>
      </c>
      <c r="AV457" s="28">
        <f ca="1">AQ457*'Ejercicio 3 - TIR'!$D$5</f>
        <v>14720.3249235315</v>
      </c>
      <c r="AW457" s="28">
        <f ca="1">AR457*'Ejercicio 3 - TIR'!$D$5</f>
        <v>22696.1886639408</v>
      </c>
      <c r="AX457" s="28">
        <f ca="1">AS457*'Ejercicio 3 - TIR'!$D$5</f>
        <v>26720.05456441</v>
      </c>
      <c r="AY457" s="28">
        <f ca="1">AT457*'Ejercicio 3 - TIR'!$D$5</f>
        <v>36718.1422523748</v>
      </c>
      <c r="AZ457" s="28">
        <f ca="1" t="shared" ref="AZ457:BD457" si="3413">AJ457-AU457-AE457</f>
        <v>24868.516428644</v>
      </c>
      <c r="BA457" s="28">
        <f ca="1" t="shared" si="3413"/>
        <v>25808.4758223319</v>
      </c>
      <c r="BB457" s="28">
        <f ca="1" t="shared" si="3413"/>
        <v>32911.2389290653</v>
      </c>
      <c r="BC457" s="28">
        <f ca="1" t="shared" si="3413"/>
        <v>35784.3119987201</v>
      </c>
      <c r="BD457" s="28">
        <f ca="1" t="shared" si="3413"/>
        <v>44442.1806173365</v>
      </c>
      <c r="BE457" s="28">
        <f ca="1" t="shared" ref="BE457:BI457" si="3414">AZ457/Z457</f>
        <v>21733.282789473</v>
      </c>
      <c r="BF457" s="28">
        <f ca="1" t="shared" si="3414"/>
        <v>19803.380676455</v>
      </c>
      <c r="BG457" s="28">
        <f ca="1" t="shared" si="3414"/>
        <v>21142.4028836803</v>
      </c>
      <c r="BH457" s="28">
        <f ca="1" t="shared" si="3414"/>
        <v>18926.9470968213</v>
      </c>
      <c r="BI457" s="28">
        <f ca="1" t="shared" si="3414"/>
        <v>19495.2481445856</v>
      </c>
      <c r="BJ457" s="28">
        <f ca="1" t="shared" si="3358"/>
        <v>62299.8077099128</v>
      </c>
      <c r="BK457" s="28">
        <f ca="1" t="shared" si="3359"/>
        <v>35512.9989730595</v>
      </c>
      <c r="BL457" s="28">
        <f ca="1" t="shared" si="3360"/>
        <v>97812.8066829723</v>
      </c>
      <c r="BM457" s="28">
        <f ca="1">BK457*'Ejercicio 3 - TIR'!$D$5</f>
        <v>17756.4994865297</v>
      </c>
      <c r="BN457" s="28">
        <f ca="1" t="shared" si="3361"/>
        <v>80056.3071964425</v>
      </c>
      <c r="BO457" s="28">
        <f ca="1" t="shared" si="3362"/>
        <v>35117.9341934676</v>
      </c>
      <c r="BP457" s="28">
        <f ca="1" t="shared" si="3363"/>
        <v>-105220.396083166</v>
      </c>
      <c r="BQ457" s="28">
        <f ca="1" t="shared" ref="BQ457:BT457" si="3415">BE457</f>
        <v>21733.282789473</v>
      </c>
      <c r="BR457" s="28">
        <f ca="1" t="shared" si="3415"/>
        <v>19803.380676455</v>
      </c>
      <c r="BS457" s="28">
        <f ca="1" t="shared" si="3415"/>
        <v>21142.4028836803</v>
      </c>
      <c r="BT457" s="28">
        <f ca="1" t="shared" si="3415"/>
        <v>18926.9470968213</v>
      </c>
      <c r="BU457" s="28">
        <f ca="1" t="shared" si="3365"/>
        <v>54613.1823380532</v>
      </c>
      <c r="BV457" s="30">
        <f ca="1" t="shared" si="3366"/>
        <v>7.92066661676769</v>
      </c>
    </row>
    <row r="458" ht="15" customHeight="1" spans="1:74">
      <c r="A458" s="26">
        <v>457</v>
      </c>
      <c r="B458" s="27">
        <f ca="1" t="shared" ref="B458:F458" si="3416">RAND()</f>
        <v>0.303317012756285</v>
      </c>
      <c r="C458" s="28">
        <f ca="1">IF(B458&lt;=('Ejercicio 3 - TIR'!$D$13-'Ejercicio 3 - TIR'!$C$13)/('Ejercicio 3 - TIR'!$E$13-'Ejercicio 3 - TIR'!$C$13),'Ejercicio 3 - TIR'!$C$13+SQRT(('Ejercicio 3 - TIR'!$E$13-'Ejercicio 3 - TIR'!$C$13)*('Ejercicio 3 - TIR'!$D$13-'Ejercicio 3 - TIR'!$C$13)*B458),'Ejercicio 3 - TIR'!$E$13-SQRT(('Ejercicio 3 - TIR'!$E$13-'Ejercicio 3 - TIR'!$C$13)*('Ejercicio 3 - TIR'!$E$13-'Ejercicio 3 - TIR'!$D$13)*(1-B458)))</f>
        <v>71085.9967370055</v>
      </c>
      <c r="D458" s="27">
        <f ca="1" t="shared" si="3416"/>
        <v>0.20579194995594</v>
      </c>
      <c r="E458" s="28">
        <f ca="1">IF(D458&lt;=('Ejercicio 3 - TIR'!$D$14-'Ejercicio 3 - TIR'!$C$14)/('Ejercicio 3 - TIR'!$E$14-'Ejercicio 3 - TIR'!$C$14),'Ejercicio 3 - TIR'!$C$14+SQRT(('Ejercicio 3 - TIR'!$E$14-'Ejercicio 3 - TIR'!$C$14)*('Ejercicio 3 - TIR'!$D$14-'Ejercicio 3 - TIR'!$C$14)*D458),'Ejercicio 3 - TIR'!$E$14-SQRT(('Ejercicio 3 - TIR'!$E$14-'Ejercicio 3 - TIR'!$C$14)*('Ejercicio 3 - TIR'!$E$14-'Ejercicio 3 - TIR'!$D$14)*(1-D458)))</f>
        <v>28928.6634173336</v>
      </c>
      <c r="F458" s="27">
        <f ca="1" t="shared" si="3416"/>
        <v>0.954735488041745</v>
      </c>
      <c r="G458" s="28">
        <f ca="1">IF(F458&lt;=('Ejercicio 3 - TIR'!$D$18-'Ejercicio 3 - TIR'!$C$18)/('Ejercicio 3 - TIR'!$E$18-'Ejercicio 3 - TIR'!$C$18),'Ejercicio 3 - TIR'!$C$18+SQRT(('Ejercicio 3 - TIR'!$E$18-'Ejercicio 3 - TIR'!$C$18)*('Ejercicio 3 - TIR'!$D$18-'Ejercicio 3 - TIR'!$C$18)*F458),'Ejercicio 3 - TIR'!$E$18-SQRT(('Ejercicio 3 - TIR'!$E$18-'Ejercicio 3 - TIR'!$C$18)*('Ejercicio 3 - TIR'!$E$18-'Ejercicio 3 - TIR'!$D$18)*(1-F458)))</f>
        <v>43157.4912763113</v>
      </c>
      <c r="H458" s="27">
        <f ca="1" t="shared" ref="H458:L458" si="3417">RAND()</f>
        <v>0.703330616278117</v>
      </c>
      <c r="I458" s="28">
        <f ca="1">IF(H458&lt;=('Ejercicio 3 - TIR'!$D$18-'Ejercicio 3 - TIR'!$C$18)/('Ejercicio 3 - TIR'!$E$18-'Ejercicio 3 - TIR'!$C$18),'Ejercicio 3 - TIR'!$C$18+SQRT(('Ejercicio 3 - TIR'!$E$18-'Ejercicio 3 - TIR'!$C$18)*('Ejercicio 3 - TIR'!$D$18-'Ejercicio 3 - TIR'!$C$18)*H458),'Ejercicio 3 - TIR'!$E$18-SQRT(('Ejercicio 3 - TIR'!$E$18-'Ejercicio 3 - TIR'!$C$18)*('Ejercicio 3 - TIR'!$E$18-'Ejercicio 3 - TIR'!$D$18)*(1-H458)))</f>
        <v>40282.9878334754</v>
      </c>
      <c r="J458" s="27">
        <f ca="1" t="shared" si="3417"/>
        <v>0.421254235508978</v>
      </c>
      <c r="K458" s="28">
        <f ca="1">IF(J458&lt;=('Ejercicio 3 - TIR'!$D$18-'Ejercicio 3 - TIR'!$C$18)/('Ejercicio 3 - TIR'!$E$18-'Ejercicio 3 - TIR'!$C$18),'Ejercicio 3 - TIR'!$C$18+SQRT(('Ejercicio 3 - TIR'!$E$18-'Ejercicio 3 - TIR'!$C$18)*('Ejercicio 3 - TIR'!$D$18-'Ejercicio 3 - TIR'!$C$18)*J458),'Ejercicio 3 - TIR'!$E$18-SQRT(('Ejercicio 3 - TIR'!$E$18-'Ejercicio 3 - TIR'!$C$18)*('Ejercicio 3 - TIR'!$E$18-'Ejercicio 3 - TIR'!$D$18)*(1-J458)))</f>
        <v>37949.0965100662</v>
      </c>
      <c r="L458" s="27">
        <f ca="1" t="shared" si="3417"/>
        <v>0.756490936913097</v>
      </c>
      <c r="M458" s="28">
        <f ca="1">IF(L458&lt;=('Ejercicio 3 - TIR'!$D$18-'Ejercicio 3 - TIR'!$C$18)/('Ejercicio 3 - TIR'!$E$18-'Ejercicio 3 - TIR'!$C$18),'Ejercicio 3 - TIR'!$C$18+SQRT(('Ejercicio 3 - TIR'!$E$18-'Ejercicio 3 - TIR'!$C$18)*('Ejercicio 3 - TIR'!$D$18-'Ejercicio 3 - TIR'!$C$18)*L458),'Ejercicio 3 - TIR'!$E$18-SQRT(('Ejercicio 3 - TIR'!$E$18-'Ejercicio 3 - TIR'!$C$18)*('Ejercicio 3 - TIR'!$E$18-'Ejercicio 3 - TIR'!$D$18)*(1-L458)))</f>
        <v>40726.4558348465</v>
      </c>
      <c r="N458" s="27">
        <f ca="1" t="shared" ref="N458:R458" si="3418">RAND()</f>
        <v>0.554550974140879</v>
      </c>
      <c r="O458" s="28">
        <f ca="1">IF(N458&lt;=('Ejercicio 3 - TIR'!$D$18-'Ejercicio 3 - TIR'!$C$18)/('Ejercicio 3 - TIR'!$E$18-'Ejercicio 3 - TIR'!$C$18),'Ejercicio 3 - TIR'!$C$18+SQRT(('Ejercicio 3 - TIR'!$E$18-'Ejercicio 3 - TIR'!$C$18)*('Ejercicio 3 - TIR'!$D$18-'Ejercicio 3 - TIR'!$C$18)*N458),'Ejercicio 3 - TIR'!$E$18-SQRT(('Ejercicio 3 - TIR'!$E$18-'Ejercicio 3 - TIR'!$C$18)*('Ejercicio 3 - TIR'!$E$18-'Ejercicio 3 - TIR'!$D$18)*(1-N458)))</f>
        <v>39120.4520787696</v>
      </c>
      <c r="P458" s="27">
        <f ca="1" t="shared" si="3418"/>
        <v>0.473619150393372</v>
      </c>
      <c r="Q458" s="29">
        <f ca="1">IF(P458&lt;=('Ejercicio 3 - TIR'!$D$22-'Ejercicio 3 - TIR'!$C$22)/('Ejercicio 3 - TIR'!$E$22-'Ejercicio 3 - TIR'!$C$22),'Ejercicio 3 - TIR'!$C$22+SQRT(('Ejercicio 3 - TIR'!$E$22-'Ejercicio 3 - TIR'!$C$22)*('Ejercicio 3 - TIR'!$D$22-'Ejercicio 3 - TIR'!$C$22)*P458),'Ejercicio 3 - TIR'!$E$22-SQRT(('Ejercicio 3 - TIR'!$E$22-'Ejercicio 3 - TIR'!$C$22)*('Ejercicio 3 - TIR'!$E$22-'Ejercicio 3 - TIR'!$D$22)*(1-P458)))</f>
        <v>0.149197850446704</v>
      </c>
      <c r="R458" s="27">
        <f ca="1" t="shared" si="3418"/>
        <v>0.671149602833818</v>
      </c>
      <c r="S458" s="29">
        <f ca="1">IF(R458&lt;=('Ejercicio 3 - TIR'!$D$23-'Ejercicio 3 - TIR'!$C$23)/('Ejercicio 3 - TIR'!$E$23-'Ejercicio 3 - TIR'!$C$23),'Ejercicio 3 - TIR'!$C$23+SQRT(('Ejercicio 3 - TIR'!$E$23-'Ejercicio 3 - TIR'!$C$23)*('Ejercicio 3 - TIR'!$D$23-'Ejercicio 3 - TIR'!$C$23)*R458),'Ejercicio 3 - TIR'!$E$23-SQRT(('Ejercicio 3 - TIR'!$E$23-'Ejercicio 3 - TIR'!$C$23)*('Ejercicio 3 - TIR'!$E$23-'Ejercicio 3 - TIR'!$D$23)*(1-R458)))</f>
        <v>0.155670373720521</v>
      </c>
      <c r="T458" s="27">
        <f ca="1" t="shared" ref="T458:X458" si="3419">RAND()</f>
        <v>0.172083291315546</v>
      </c>
      <c r="U458" s="29">
        <f ca="1">IF(T458&lt;=('Ejercicio 3 - TIR'!$D$24-'Ejercicio 3 - TIR'!$C$24)/('Ejercicio 3 - TIR'!$E$24-'Ejercicio 3 - TIR'!$C$24),'Ejercicio 3 - TIR'!$C$24+SQRT(('Ejercicio 3 - TIR'!$E$24-'Ejercicio 3 - TIR'!$C$24)*('Ejercicio 3 - TIR'!$D$24-'Ejercicio 3 - TIR'!$C$24)*T458),'Ejercicio 3 - TIR'!$E$24-SQRT(('Ejercicio 3 - TIR'!$E$24-'Ejercicio 3 - TIR'!$C$24)*('Ejercicio 3 - TIR'!$E$24-'Ejercicio 3 - TIR'!$D$24)*(1-T458)))</f>
        <v>0.16900986353877</v>
      </c>
      <c r="V458" s="27">
        <f ca="1" t="shared" si="3419"/>
        <v>0.123683448949305</v>
      </c>
      <c r="W458" s="29">
        <f ca="1">IF(V458&lt;=('Ejercicio 3 - TIR'!$D$25-'Ejercicio 3 - TIR'!$C$25)/('Ejercicio 3 - TIR'!$E$25-'Ejercicio 3 - TIR'!$C$25),'Ejercicio 3 - TIR'!$C$25+SQRT(('Ejercicio 3 - TIR'!$E$25-'Ejercicio 3 - TIR'!$C$25)*('Ejercicio 3 - TIR'!$D$25-'Ejercicio 3 - TIR'!$C$25)*V458),'Ejercicio 3 - TIR'!$E$25-SQRT(('Ejercicio 3 - TIR'!$E$25-'Ejercicio 3 - TIR'!$C$25)*('Ejercicio 3 - TIR'!$E$25-'Ejercicio 3 - TIR'!$D$25)*(1-V458)))</f>
        <v>0.193158906813601</v>
      </c>
      <c r="X458" s="27">
        <f ca="1" t="shared" si="3419"/>
        <v>0.498621972619649</v>
      </c>
      <c r="Y458" s="29">
        <f ca="1">IF(X458&lt;=('Ejercicio 3 - TIR'!$D$26-'Ejercicio 3 - TIR'!$C$26)/('Ejercicio 3 - TIR'!$E$26-'Ejercicio 3 - TIR'!$C$26),'Ejercicio 3 - TIR'!$C$26+SQRT(('Ejercicio 3 - TIR'!$E$26-'Ejercicio 3 - TIR'!$C$26)*('Ejercicio 3 - TIR'!$D$26-'Ejercicio 3 - TIR'!$C$26)*X458),'Ejercicio 3 - TIR'!$E$26-SQRT(('Ejercicio 3 - TIR'!$E$26-'Ejercicio 3 - TIR'!$C$26)*('Ejercicio 3 - TIR'!$E$26-'Ejercicio 3 - TIR'!$D$26)*(1-X458)))</f>
        <v>0.227966920638368</v>
      </c>
      <c r="Z458" s="27">
        <f ca="1" t="shared" si="3336"/>
        <v>1.1491978504467</v>
      </c>
      <c r="AA458" s="27">
        <f ca="1" t="shared" si="3337"/>
        <v>1.32809390930456</v>
      </c>
      <c r="AB458" s="27">
        <f ca="1" t="shared" si="3338"/>
        <v>1.5525548796828</v>
      </c>
      <c r="AC458" s="27">
        <f ca="1" t="shared" si="3339"/>
        <v>1.85244468301045</v>
      </c>
      <c r="AD458" s="27">
        <f ca="1" t="shared" si="3340"/>
        <v>2.27474079304926</v>
      </c>
      <c r="AE458" s="26">
        <f ca="1" t="shared" si="3341"/>
        <v>4316.09439816237</v>
      </c>
      <c r="AF458" s="26">
        <f ca="1" t="shared" si="3342"/>
        <v>4987.98242613735</v>
      </c>
      <c r="AG458" s="26">
        <f ca="1" t="shared" si="3343"/>
        <v>5831.0006553126</v>
      </c>
      <c r="AH458" s="26">
        <f ca="1" t="shared" si="3344"/>
        <v>6957.31036752217</v>
      </c>
      <c r="AI458" s="26">
        <f ca="1" t="shared" si="3345"/>
        <v>8543.3469879316</v>
      </c>
      <c r="AJ458" s="28">
        <f ca="1" t="shared" si="3346"/>
        <v>49596.4962054093</v>
      </c>
      <c r="AK458" s="28">
        <f ca="1" t="shared" si="3347"/>
        <v>53499.5907902284</v>
      </c>
      <c r="AL458" s="28">
        <f ca="1" t="shared" si="3348"/>
        <v>58918.0549662567</v>
      </c>
      <c r="AM458" s="28">
        <f ca="1" t="shared" si="3349"/>
        <v>75443.5065691211</v>
      </c>
      <c r="AN458" s="28">
        <f ca="1" t="shared" si="3350"/>
        <v>88988.8881861056</v>
      </c>
      <c r="AO458" s="28">
        <f ca="1">C458/'Ejercicio 3 - TIR'!$D$7</f>
        <v>14217.1993474011</v>
      </c>
      <c r="AP458" s="28">
        <f ca="1" t="shared" si="3351"/>
        <v>35379.2968580082</v>
      </c>
      <c r="AQ458" s="28">
        <f ca="1" t="shared" si="3352"/>
        <v>39282.3914428273</v>
      </c>
      <c r="AR458" s="28">
        <f ca="1" t="shared" si="3353"/>
        <v>44700.8556188556</v>
      </c>
      <c r="AS458" s="28">
        <f ca="1" t="shared" si="3354"/>
        <v>61226.30722172</v>
      </c>
      <c r="AT458" s="28">
        <f ca="1" t="shared" si="3355"/>
        <v>74771.6888387045</v>
      </c>
      <c r="AU458" s="28">
        <f ca="1">AP458*'Ejercicio 3 - TIR'!$D$5</f>
        <v>17689.6484290041</v>
      </c>
      <c r="AV458" s="28">
        <f ca="1">AQ458*'Ejercicio 3 - TIR'!$D$5</f>
        <v>19641.1957214136</v>
      </c>
      <c r="AW458" s="28">
        <f ca="1">AR458*'Ejercicio 3 - TIR'!$D$5</f>
        <v>22350.4278094278</v>
      </c>
      <c r="AX458" s="28">
        <f ca="1">AS458*'Ejercicio 3 - TIR'!$D$5</f>
        <v>30613.15361086</v>
      </c>
      <c r="AY458" s="28">
        <f ca="1">AT458*'Ejercicio 3 - TIR'!$D$5</f>
        <v>37385.8444193523</v>
      </c>
      <c r="AZ458" s="28">
        <f ca="1" t="shared" ref="AZ458:BD458" si="3420">AJ458-AU458-AE458</f>
        <v>27590.7533782428</v>
      </c>
      <c r="BA458" s="28">
        <f ca="1" t="shared" si="3420"/>
        <v>28870.4126426774</v>
      </c>
      <c r="BB458" s="28">
        <f ca="1" t="shared" si="3420"/>
        <v>30736.6265015163</v>
      </c>
      <c r="BC458" s="28">
        <f ca="1" t="shared" si="3420"/>
        <v>37873.0425907389</v>
      </c>
      <c r="BD458" s="28">
        <f ca="1" t="shared" si="3420"/>
        <v>43059.6967788218</v>
      </c>
      <c r="BE458" s="28">
        <f ca="1" t="shared" ref="BE458:BI458" si="3421">AZ458/Z458</f>
        <v>24008.7060444101</v>
      </c>
      <c r="BF458" s="28">
        <f ca="1" t="shared" si="3421"/>
        <v>21738.2313407303</v>
      </c>
      <c r="BG458" s="28">
        <f ca="1" t="shared" si="3421"/>
        <v>19797.4492906789</v>
      </c>
      <c r="BH458" s="28">
        <f ca="1" t="shared" si="3421"/>
        <v>20444.8979978126</v>
      </c>
      <c r="BI458" s="28">
        <f ca="1" t="shared" si="3421"/>
        <v>18929.4960157201</v>
      </c>
      <c r="BJ458" s="28">
        <f ca="1" t="shared" si="3358"/>
        <v>65805.2107638005</v>
      </c>
      <c r="BK458" s="28">
        <f ca="1" t="shared" si="3359"/>
        <v>32340.4433184465</v>
      </c>
      <c r="BL458" s="28">
        <f ca="1" t="shared" si="3360"/>
        <v>98145.654082247</v>
      </c>
      <c r="BM458" s="28">
        <f ca="1">BK458*'Ejercicio 3 - TIR'!$D$5</f>
        <v>16170.2216592233</v>
      </c>
      <c r="BN458" s="28">
        <f ca="1" t="shared" si="3361"/>
        <v>81975.4324230237</v>
      </c>
      <c r="BO458" s="28">
        <f ca="1" t="shared" si="3362"/>
        <v>36037.2630910342</v>
      </c>
      <c r="BP458" s="28">
        <f ca="1" t="shared" si="3363"/>
        <v>-100014.660154339</v>
      </c>
      <c r="BQ458" s="28">
        <f ca="1" t="shared" ref="BQ458:BT458" si="3422">BE458</f>
        <v>24008.7060444101</v>
      </c>
      <c r="BR458" s="28">
        <f ca="1" t="shared" si="3422"/>
        <v>21738.2313407303</v>
      </c>
      <c r="BS458" s="28">
        <f ca="1" t="shared" si="3422"/>
        <v>19797.4492906789</v>
      </c>
      <c r="BT458" s="28">
        <f ca="1" t="shared" si="3422"/>
        <v>20444.8979978126</v>
      </c>
      <c r="BU458" s="28">
        <f ca="1" t="shared" si="3365"/>
        <v>54966.7591067542</v>
      </c>
      <c r="BV458" s="30">
        <f ca="1" t="shared" si="3366"/>
        <v>10.937662664725</v>
      </c>
    </row>
    <row r="459" ht="15" customHeight="1" spans="1:74">
      <c r="A459" s="26">
        <v>458</v>
      </c>
      <c r="B459" s="27">
        <f ca="1" t="shared" ref="B459:F459" si="3423">RAND()</f>
        <v>0.896605093601475</v>
      </c>
      <c r="C459" s="28">
        <f ca="1">IF(B459&lt;=('Ejercicio 3 - TIR'!$D$13-'Ejercicio 3 - TIR'!$C$13)/('Ejercicio 3 - TIR'!$E$13-'Ejercicio 3 - TIR'!$C$13),'Ejercicio 3 - TIR'!$C$13+SQRT(('Ejercicio 3 - TIR'!$E$13-'Ejercicio 3 - TIR'!$C$13)*('Ejercicio 3 - TIR'!$D$13-'Ejercicio 3 - TIR'!$C$13)*B459),'Ejercicio 3 - TIR'!$E$13-SQRT(('Ejercicio 3 - TIR'!$E$13-'Ejercicio 3 - TIR'!$C$13)*('Ejercicio 3 - TIR'!$E$13-'Ejercicio 3 - TIR'!$D$13)*(1-B459)))</f>
        <v>88861.154113723</v>
      </c>
      <c r="D459" s="27">
        <f ca="1" t="shared" si="3423"/>
        <v>0.0576615949141168</v>
      </c>
      <c r="E459" s="28">
        <f ca="1">IF(D459&lt;=('Ejercicio 3 - TIR'!$D$14-'Ejercicio 3 - TIR'!$C$14)/('Ejercicio 3 - TIR'!$E$14-'Ejercicio 3 - TIR'!$C$14),'Ejercicio 3 - TIR'!$C$14+SQRT(('Ejercicio 3 - TIR'!$E$14-'Ejercicio 3 - TIR'!$C$14)*('Ejercicio 3 - TIR'!$D$14-'Ejercicio 3 - TIR'!$C$14)*D459),'Ejercicio 3 - TIR'!$E$14-SQRT(('Ejercicio 3 - TIR'!$E$14-'Ejercicio 3 - TIR'!$C$14)*('Ejercicio 3 - TIR'!$E$14-'Ejercicio 3 - TIR'!$D$14)*(1-D459)))</f>
        <v>27079.5719796532</v>
      </c>
      <c r="F459" s="27">
        <f ca="1" t="shared" si="3423"/>
        <v>0.800188165086918</v>
      </c>
      <c r="G459" s="28">
        <f ca="1">IF(F459&lt;=('Ejercicio 3 - TIR'!$D$18-'Ejercicio 3 - TIR'!$C$18)/('Ejercicio 3 - TIR'!$E$18-'Ejercicio 3 - TIR'!$C$18),'Ejercicio 3 - TIR'!$C$18+SQRT(('Ejercicio 3 - TIR'!$E$18-'Ejercicio 3 - TIR'!$C$18)*('Ejercicio 3 - TIR'!$D$18-'Ejercicio 3 - TIR'!$C$18)*F459),'Ejercicio 3 - TIR'!$E$18-SQRT(('Ejercicio 3 - TIR'!$E$18-'Ejercicio 3 - TIR'!$C$18)*('Ejercicio 3 - TIR'!$E$18-'Ejercicio 3 - TIR'!$D$18)*(1-F459)))</f>
        <v>41128.8389831368</v>
      </c>
      <c r="H459" s="27">
        <f ca="1" t="shared" ref="H459:L459" si="3424">RAND()</f>
        <v>0.043180432564474</v>
      </c>
      <c r="I459" s="28">
        <f ca="1">IF(H459&lt;=('Ejercicio 3 - TIR'!$D$18-'Ejercicio 3 - TIR'!$C$18)/('Ejercicio 3 - TIR'!$E$18-'Ejercicio 3 - TIR'!$C$18),'Ejercicio 3 - TIR'!$C$18+SQRT(('Ejercicio 3 - TIR'!$E$18-'Ejercicio 3 - TIR'!$C$18)*('Ejercicio 3 - TIR'!$D$18-'Ejercicio 3 - TIR'!$C$18)*H459),'Ejercicio 3 - TIR'!$E$18-SQRT(('Ejercicio 3 - TIR'!$E$18-'Ejercicio 3 - TIR'!$C$18)*('Ejercicio 3 - TIR'!$E$18-'Ejercicio 3 - TIR'!$D$18)*(1-H459)))</f>
        <v>32545.0078358762</v>
      </c>
      <c r="J459" s="27">
        <f ca="1" t="shared" si="3424"/>
        <v>0.0678147228086137</v>
      </c>
      <c r="K459" s="28">
        <f ca="1">IF(J459&lt;=('Ejercicio 3 - TIR'!$D$18-'Ejercicio 3 - TIR'!$C$18)/('Ejercicio 3 - TIR'!$E$18-'Ejercicio 3 - TIR'!$C$18),'Ejercicio 3 - TIR'!$C$18+SQRT(('Ejercicio 3 - TIR'!$E$18-'Ejercicio 3 - TIR'!$C$18)*('Ejercicio 3 - TIR'!$D$18-'Ejercicio 3 - TIR'!$C$18)*J459),'Ejercicio 3 - TIR'!$E$18-SQRT(('Ejercicio 3 - TIR'!$E$18-'Ejercicio 3 - TIR'!$C$18)*('Ejercicio 3 - TIR'!$E$18-'Ejercicio 3 - TIR'!$D$18)*(1-J459)))</f>
        <v>33189.3899763579</v>
      </c>
      <c r="L459" s="27">
        <f ca="1" t="shared" si="3424"/>
        <v>0.823654206180958</v>
      </c>
      <c r="M459" s="28">
        <f ca="1">IF(L459&lt;=('Ejercicio 3 - TIR'!$D$18-'Ejercicio 3 - TIR'!$C$18)/('Ejercicio 3 - TIR'!$E$18-'Ejercicio 3 - TIR'!$C$18),'Ejercicio 3 - TIR'!$C$18+SQRT(('Ejercicio 3 - TIR'!$E$18-'Ejercicio 3 - TIR'!$C$18)*('Ejercicio 3 - TIR'!$D$18-'Ejercicio 3 - TIR'!$C$18)*L459),'Ejercicio 3 - TIR'!$E$18-SQRT(('Ejercicio 3 - TIR'!$E$18-'Ejercicio 3 - TIR'!$C$18)*('Ejercicio 3 - TIR'!$E$18-'Ejercicio 3 - TIR'!$D$18)*(1-L459)))</f>
        <v>41363.2522033514</v>
      </c>
      <c r="N459" s="27">
        <f ca="1" t="shared" ref="N459:R459" si="3425">RAND()</f>
        <v>0.722418210231499</v>
      </c>
      <c r="O459" s="28">
        <f ca="1">IF(N459&lt;=('Ejercicio 3 - TIR'!$D$18-'Ejercicio 3 - TIR'!$C$18)/('Ejercicio 3 - TIR'!$E$18-'Ejercicio 3 - TIR'!$C$18),'Ejercicio 3 - TIR'!$C$18+SQRT(('Ejercicio 3 - TIR'!$E$18-'Ejercicio 3 - TIR'!$C$18)*('Ejercicio 3 - TIR'!$D$18-'Ejercicio 3 - TIR'!$C$18)*N459),'Ejercicio 3 - TIR'!$E$18-SQRT(('Ejercicio 3 - TIR'!$E$18-'Ejercicio 3 - TIR'!$C$18)*('Ejercicio 3 - TIR'!$E$18-'Ejercicio 3 - TIR'!$D$18)*(1-N459)))</f>
        <v>40437.255844052</v>
      </c>
      <c r="P459" s="27">
        <f ca="1" t="shared" si="3425"/>
        <v>0.271451898494263</v>
      </c>
      <c r="Q459" s="29">
        <f ca="1">IF(P459&lt;=('Ejercicio 3 - TIR'!$D$22-'Ejercicio 3 - TIR'!$C$22)/('Ejercicio 3 - TIR'!$E$22-'Ejercicio 3 - TIR'!$C$22),'Ejercicio 3 - TIR'!$C$22+SQRT(('Ejercicio 3 - TIR'!$E$22-'Ejercicio 3 - TIR'!$C$22)*('Ejercicio 3 - TIR'!$D$22-'Ejercicio 3 - TIR'!$C$22)*P459),'Ejercicio 3 - TIR'!$E$22-SQRT(('Ejercicio 3 - TIR'!$E$22-'Ejercicio 3 - TIR'!$C$22)*('Ejercicio 3 - TIR'!$E$22-'Ejercicio 3 - TIR'!$D$22)*(1-P459)))</f>
        <v>0.142104601722032</v>
      </c>
      <c r="R459" s="27">
        <f ca="1" t="shared" si="3425"/>
        <v>0.0829185824321024</v>
      </c>
      <c r="S459" s="29">
        <f ca="1">IF(R459&lt;=('Ejercicio 3 - TIR'!$D$23-'Ejercicio 3 - TIR'!$C$23)/('Ejercicio 3 - TIR'!$E$23-'Ejercicio 3 - TIR'!$C$23),'Ejercicio 3 - TIR'!$C$23+SQRT(('Ejercicio 3 - TIR'!$E$23-'Ejercicio 3 - TIR'!$C$23)*('Ejercicio 3 - TIR'!$D$23-'Ejercicio 3 - TIR'!$C$23)*R459),'Ejercicio 3 - TIR'!$E$23-SQRT(('Ejercicio 3 - TIR'!$E$23-'Ejercicio 3 - TIR'!$C$23)*('Ejercicio 3 - TIR'!$E$23-'Ejercicio 3 - TIR'!$D$23)*(1-R459)))</f>
        <v>0.132216932854763</v>
      </c>
      <c r="T459" s="27">
        <f ca="1" t="shared" ref="T459:X459" si="3426">RAND()</f>
        <v>0.322080214487246</v>
      </c>
      <c r="U459" s="29">
        <f ca="1">IF(T459&lt;=('Ejercicio 3 - TIR'!$D$24-'Ejercicio 3 - TIR'!$C$24)/('Ejercicio 3 - TIR'!$E$24-'Ejercicio 3 - TIR'!$C$24),'Ejercicio 3 - TIR'!$C$24+SQRT(('Ejercicio 3 - TIR'!$E$24-'Ejercicio 3 - TIR'!$C$24)*('Ejercicio 3 - TIR'!$D$24-'Ejercicio 3 - TIR'!$C$24)*T459),'Ejercicio 3 - TIR'!$E$24-SQRT(('Ejercicio 3 - TIR'!$E$24-'Ejercicio 3 - TIR'!$C$24)*('Ejercicio 3 - TIR'!$E$24-'Ejercicio 3 - TIR'!$D$24)*(1-T459)))</f>
        <v>0.176007084619834</v>
      </c>
      <c r="V459" s="27">
        <f ca="1" t="shared" si="3426"/>
        <v>0.162634549036583</v>
      </c>
      <c r="W459" s="29">
        <f ca="1">IF(V459&lt;=('Ejercicio 3 - TIR'!$D$25-'Ejercicio 3 - TIR'!$C$25)/('Ejercicio 3 - TIR'!$E$25-'Ejercicio 3 - TIR'!$C$25),'Ejercicio 3 - TIR'!$C$25+SQRT(('Ejercicio 3 - TIR'!$E$25-'Ejercicio 3 - TIR'!$C$25)*('Ejercicio 3 - TIR'!$D$25-'Ejercicio 3 - TIR'!$C$25)*V459),'Ejercicio 3 - TIR'!$E$25-SQRT(('Ejercicio 3 - TIR'!$E$25-'Ejercicio 3 - TIR'!$C$25)*('Ejercicio 3 - TIR'!$E$25-'Ejercicio 3 - TIR'!$D$25)*(1-V459)))</f>
        <v>0.195089346196944</v>
      </c>
      <c r="X459" s="27">
        <f ca="1" t="shared" si="3426"/>
        <v>0.0792822751951678</v>
      </c>
      <c r="Y459" s="29">
        <f ca="1">IF(X459&lt;=('Ejercicio 3 - TIR'!$D$26-'Ejercicio 3 - TIR'!$C$26)/('Ejercicio 3 - TIR'!$E$26-'Ejercicio 3 - TIR'!$C$26),'Ejercicio 3 - TIR'!$C$26+SQRT(('Ejercicio 3 - TIR'!$E$26-'Ejercicio 3 - TIR'!$C$26)*('Ejercicio 3 - TIR'!$D$26-'Ejercicio 3 - TIR'!$C$26)*X459),'Ejercicio 3 - TIR'!$E$26-SQRT(('Ejercicio 3 - TIR'!$E$26-'Ejercicio 3 - TIR'!$C$26)*('Ejercicio 3 - TIR'!$E$26-'Ejercicio 3 - TIR'!$D$26)*(1-X459)))</f>
        <v>0.204630862689088</v>
      </c>
      <c r="Z459" s="27">
        <f ca="1" t="shared" si="3336"/>
        <v>1.14210460172203</v>
      </c>
      <c r="AA459" s="27">
        <f ca="1" t="shared" si="3337"/>
        <v>1.29311016916103</v>
      </c>
      <c r="AB459" s="27">
        <f ca="1" t="shared" si="3338"/>
        <v>1.52070672012732</v>
      </c>
      <c r="AC459" s="27">
        <f ca="1" t="shared" si="3339"/>
        <v>1.81738039991426</v>
      </c>
      <c r="AD459" s="27">
        <f ca="1" t="shared" si="3340"/>
        <v>2.18927251898296</v>
      </c>
      <c r="AE459" s="26">
        <f ca="1" t="shared" si="3341"/>
        <v>3848.13179097172</v>
      </c>
      <c r="AF459" s="26">
        <f ca="1" t="shared" si="3342"/>
        <v>4356.91997359491</v>
      </c>
      <c r="AG459" s="26">
        <f ca="1" t="shared" si="3343"/>
        <v>5123.76875606928</v>
      </c>
      <c r="AH459" s="26">
        <f ca="1" t="shared" si="3344"/>
        <v>6123.36145275516</v>
      </c>
      <c r="AI459" s="26">
        <f ca="1" t="shared" si="3345"/>
        <v>7376.39018938956</v>
      </c>
      <c r="AJ459" s="28">
        <f ca="1" t="shared" si="3346"/>
        <v>46973.4362661251</v>
      </c>
      <c r="AK459" s="28">
        <f ca="1" t="shared" si="3347"/>
        <v>42084.2805879969</v>
      </c>
      <c r="AL459" s="28">
        <f ca="1" t="shared" si="3348"/>
        <v>50471.3283739738</v>
      </c>
      <c r="AM459" s="28">
        <f ca="1" t="shared" si="3349"/>
        <v>75172.7638310813</v>
      </c>
      <c r="AN459" s="28">
        <f ca="1" t="shared" si="3350"/>
        <v>88528.172962466</v>
      </c>
      <c r="AO459" s="28">
        <f ca="1">C459/'Ejercicio 3 - TIR'!$D$7</f>
        <v>17772.2308227446</v>
      </c>
      <c r="AP459" s="28">
        <f ca="1" t="shared" si="3351"/>
        <v>29201.2054433805</v>
      </c>
      <c r="AQ459" s="28">
        <f ca="1" t="shared" si="3352"/>
        <v>24312.0497652523</v>
      </c>
      <c r="AR459" s="28">
        <f ca="1" t="shared" si="3353"/>
        <v>32699.0975512292</v>
      </c>
      <c r="AS459" s="28">
        <f ca="1" t="shared" si="3354"/>
        <v>57400.5330083367</v>
      </c>
      <c r="AT459" s="28">
        <f ca="1" t="shared" si="3355"/>
        <v>70755.9421397214</v>
      </c>
      <c r="AU459" s="28">
        <f ca="1">AP459*'Ejercicio 3 - TIR'!$D$5</f>
        <v>14600.6027216902</v>
      </c>
      <c r="AV459" s="28">
        <f ca="1">AQ459*'Ejercicio 3 - TIR'!$D$5</f>
        <v>12156.0248826261</v>
      </c>
      <c r="AW459" s="28">
        <f ca="1">AR459*'Ejercicio 3 - TIR'!$D$5</f>
        <v>16349.5487756146</v>
      </c>
      <c r="AX459" s="28">
        <f ca="1">AS459*'Ejercicio 3 - TIR'!$D$5</f>
        <v>28700.2665041683</v>
      </c>
      <c r="AY459" s="28">
        <f ca="1">AT459*'Ejercicio 3 - TIR'!$D$5</f>
        <v>35377.9710698607</v>
      </c>
      <c r="AZ459" s="28">
        <f ca="1" t="shared" ref="AZ459:BD459" si="3427">AJ459-AU459-AE459</f>
        <v>28524.7017534631</v>
      </c>
      <c r="BA459" s="28">
        <f ca="1" t="shared" si="3427"/>
        <v>25571.3357317758</v>
      </c>
      <c r="BB459" s="28">
        <f ca="1" t="shared" si="3427"/>
        <v>28998.0108422899</v>
      </c>
      <c r="BC459" s="28">
        <f ca="1" t="shared" si="3427"/>
        <v>40349.1358741578</v>
      </c>
      <c r="BD459" s="28">
        <f ca="1" t="shared" si="3427"/>
        <v>45773.8117032158</v>
      </c>
      <c r="BE459" s="28">
        <f ca="1" t="shared" ref="BE459:BI459" si="3428">AZ459/Z459</f>
        <v>24975.5597783727</v>
      </c>
      <c r="BF459" s="28">
        <f ca="1" t="shared" si="3428"/>
        <v>19775.0635186533</v>
      </c>
      <c r="BG459" s="28">
        <f ca="1" t="shared" si="3428"/>
        <v>19068.7727347335</v>
      </c>
      <c r="BH459" s="28">
        <f ca="1" t="shared" si="3428"/>
        <v>22201.8108460184</v>
      </c>
      <c r="BI459" s="28">
        <f ca="1" t="shared" si="3428"/>
        <v>20908.2292434202</v>
      </c>
      <c r="BJ459" s="28">
        <f ca="1" t="shared" si="3358"/>
        <v>59284.5627608757</v>
      </c>
      <c r="BK459" s="28">
        <f ca="1" t="shared" si="3359"/>
        <v>38908.2565412566</v>
      </c>
      <c r="BL459" s="28">
        <f ca="1" t="shared" si="3360"/>
        <v>98192.8193021323</v>
      </c>
      <c r="BM459" s="28">
        <f ca="1">BK459*'Ejercicio 3 - TIR'!$D$5</f>
        <v>19454.1282706283</v>
      </c>
      <c r="BN459" s="28">
        <f ca="1" t="shared" si="3361"/>
        <v>78738.691031504</v>
      </c>
      <c r="BO459" s="28">
        <f ca="1" t="shared" si="3362"/>
        <v>35965.6873910255</v>
      </c>
      <c r="BP459" s="28">
        <f ca="1" t="shared" si="3363"/>
        <v>-115940.726093376</v>
      </c>
      <c r="BQ459" s="28">
        <f ca="1" t="shared" ref="BQ459:BT459" si="3429">BE459</f>
        <v>24975.5597783727</v>
      </c>
      <c r="BR459" s="28">
        <f ca="1" t="shared" si="3429"/>
        <v>19775.0635186533</v>
      </c>
      <c r="BS459" s="28">
        <f ca="1" t="shared" si="3429"/>
        <v>19068.7727347335</v>
      </c>
      <c r="BT459" s="28">
        <f ca="1" t="shared" si="3429"/>
        <v>22201.8108460184</v>
      </c>
      <c r="BU459" s="28">
        <f ca="1" t="shared" si="3365"/>
        <v>56873.9166344457</v>
      </c>
      <c r="BV459" s="30">
        <f ca="1" t="shared" si="3366"/>
        <v>6.36132415429869</v>
      </c>
    </row>
    <row r="460" ht="15" customHeight="1" spans="1:74">
      <c r="A460" s="26">
        <v>459</v>
      </c>
      <c r="B460" s="27">
        <f ca="1" t="shared" ref="B460:F460" si="3430">RAND()</f>
        <v>0.809111411481584</v>
      </c>
      <c r="C460" s="28">
        <f ca="1">IF(B460&lt;=('Ejercicio 3 - TIR'!$D$13-'Ejercicio 3 - TIR'!$C$13)/('Ejercicio 3 - TIR'!$E$13-'Ejercicio 3 - TIR'!$C$13),'Ejercicio 3 - TIR'!$C$13+SQRT(('Ejercicio 3 - TIR'!$E$13-'Ejercicio 3 - TIR'!$C$13)*('Ejercicio 3 - TIR'!$D$13-'Ejercicio 3 - TIR'!$C$13)*B460),'Ejercicio 3 - TIR'!$E$13-SQRT(('Ejercicio 3 - TIR'!$E$13-'Ejercicio 3 - TIR'!$C$13)*('Ejercicio 3 - TIR'!$E$13-'Ejercicio 3 - TIR'!$D$13)*(1-B460)))</f>
        <v>84865.0633888972</v>
      </c>
      <c r="D460" s="27">
        <f ca="1" t="shared" si="3430"/>
        <v>0.857596223133281</v>
      </c>
      <c r="E460" s="28">
        <f ca="1">IF(D460&lt;=('Ejercicio 3 - TIR'!$D$14-'Ejercicio 3 - TIR'!$C$14)/('Ejercicio 3 - TIR'!$E$14-'Ejercicio 3 - TIR'!$C$14),'Ejercicio 3 - TIR'!$C$14+SQRT(('Ejercicio 3 - TIR'!$E$14-'Ejercicio 3 - TIR'!$C$14)*('Ejercicio 3 - TIR'!$D$14-'Ejercicio 3 - TIR'!$C$14)*D460),'Ejercicio 3 - TIR'!$E$14-SQRT(('Ejercicio 3 - TIR'!$E$14-'Ejercicio 3 - TIR'!$C$14)*('Ejercicio 3 - TIR'!$E$14-'Ejercicio 3 - TIR'!$D$14)*(1-D460)))</f>
        <v>35378.250706712</v>
      </c>
      <c r="F460" s="27">
        <f ca="1" t="shared" si="3430"/>
        <v>0.63205352562874</v>
      </c>
      <c r="G460" s="28">
        <f ca="1">IF(F460&lt;=('Ejercicio 3 - TIR'!$D$18-'Ejercicio 3 - TIR'!$C$18)/('Ejercicio 3 - TIR'!$E$18-'Ejercicio 3 - TIR'!$C$18),'Ejercicio 3 - TIR'!$C$18+SQRT(('Ejercicio 3 - TIR'!$E$18-'Ejercicio 3 - TIR'!$C$18)*('Ejercicio 3 - TIR'!$D$18-'Ejercicio 3 - TIR'!$C$18)*F460),'Ejercicio 3 - TIR'!$E$18-SQRT(('Ejercicio 3 - TIR'!$E$18-'Ejercicio 3 - TIR'!$C$18)*('Ejercicio 3 - TIR'!$E$18-'Ejercicio 3 - TIR'!$D$18)*(1-F460)))</f>
        <v>39736.941452238</v>
      </c>
      <c r="H460" s="27">
        <f ca="1" t="shared" ref="H460:L460" si="3431">RAND()</f>
        <v>0.197439045468737</v>
      </c>
      <c r="I460" s="28">
        <f ca="1">IF(H460&lt;=('Ejercicio 3 - TIR'!$D$18-'Ejercicio 3 - TIR'!$C$18)/('Ejercicio 3 - TIR'!$E$18-'Ejercicio 3 - TIR'!$C$18),'Ejercicio 3 - TIR'!$C$18+SQRT(('Ejercicio 3 - TIR'!$E$18-'Ejercicio 3 - TIR'!$C$18)*('Ejercicio 3 - TIR'!$D$18-'Ejercicio 3 - TIR'!$C$18)*H460),'Ejercicio 3 - TIR'!$E$18-SQRT(('Ejercicio 3 - TIR'!$E$18-'Ejercicio 3 - TIR'!$C$18)*('Ejercicio 3 - TIR'!$E$18-'Ejercicio 3 - TIR'!$D$18)*(1-H460)))</f>
        <v>35442.0452791492</v>
      </c>
      <c r="J460" s="27">
        <f ca="1" t="shared" si="3431"/>
        <v>0.129129873537392</v>
      </c>
      <c r="K460" s="28">
        <f ca="1">IF(J460&lt;=('Ejercicio 3 - TIR'!$D$18-'Ejercicio 3 - TIR'!$C$18)/('Ejercicio 3 - TIR'!$E$18-'Ejercicio 3 - TIR'!$C$18),'Ejercicio 3 - TIR'!$C$18+SQRT(('Ejercicio 3 - TIR'!$E$18-'Ejercicio 3 - TIR'!$C$18)*('Ejercicio 3 - TIR'!$D$18-'Ejercicio 3 - TIR'!$C$18)*J460),'Ejercicio 3 - TIR'!$E$18-SQRT(('Ejercicio 3 - TIR'!$E$18-'Ejercicio 3 - TIR'!$C$18)*('Ejercicio 3 - TIR'!$E$18-'Ejercicio 3 - TIR'!$D$18)*(1-J460)))</f>
        <v>34401.0772579686</v>
      </c>
      <c r="L460" s="27">
        <f ca="1" t="shared" si="3431"/>
        <v>0.145329273783105</v>
      </c>
      <c r="M460" s="28">
        <f ca="1">IF(L460&lt;=('Ejercicio 3 - TIR'!$D$18-'Ejercicio 3 - TIR'!$C$18)/('Ejercicio 3 - TIR'!$E$18-'Ejercicio 3 - TIR'!$C$18),'Ejercicio 3 - TIR'!$C$18+SQRT(('Ejercicio 3 - TIR'!$E$18-'Ejercicio 3 - TIR'!$C$18)*('Ejercicio 3 - TIR'!$D$18-'Ejercicio 3 - TIR'!$C$18)*L460),'Ejercicio 3 - TIR'!$E$18-SQRT(('Ejercicio 3 - TIR'!$E$18-'Ejercicio 3 - TIR'!$C$18)*('Ejercicio 3 - TIR'!$E$18-'Ejercicio 3 - TIR'!$D$18)*(1-L460)))</f>
        <v>34668.9818020063</v>
      </c>
      <c r="N460" s="27">
        <f ca="1" t="shared" ref="N460:R460" si="3432">RAND()</f>
        <v>0.67231103569091</v>
      </c>
      <c r="O460" s="28">
        <f ca="1">IF(N460&lt;=('Ejercicio 3 - TIR'!$D$18-'Ejercicio 3 - TIR'!$C$18)/('Ejercicio 3 - TIR'!$E$18-'Ejercicio 3 - TIR'!$C$18),'Ejercicio 3 - TIR'!$C$18+SQRT(('Ejercicio 3 - TIR'!$E$18-'Ejercicio 3 - TIR'!$C$18)*('Ejercicio 3 - TIR'!$D$18-'Ejercicio 3 - TIR'!$C$18)*N460),'Ejercicio 3 - TIR'!$E$18-SQRT(('Ejercicio 3 - TIR'!$E$18-'Ejercicio 3 - TIR'!$C$18)*('Ejercicio 3 - TIR'!$E$18-'Ejercicio 3 - TIR'!$D$18)*(1-N460)))</f>
        <v>40042.5135075139</v>
      </c>
      <c r="P460" s="27">
        <f ca="1" t="shared" si="3432"/>
        <v>0.536321929985271</v>
      </c>
      <c r="Q460" s="29">
        <f ca="1">IF(P460&lt;=('Ejercicio 3 - TIR'!$D$22-'Ejercicio 3 - TIR'!$C$22)/('Ejercicio 3 - TIR'!$E$22-'Ejercicio 3 - TIR'!$C$22),'Ejercicio 3 - TIR'!$C$22+SQRT(('Ejercicio 3 - TIR'!$E$22-'Ejercicio 3 - TIR'!$C$22)*('Ejercicio 3 - TIR'!$D$22-'Ejercicio 3 - TIR'!$C$22)*P460),'Ejercicio 3 - TIR'!$E$22-SQRT(('Ejercicio 3 - TIR'!$E$22-'Ejercicio 3 - TIR'!$C$22)*('Ejercicio 3 - TIR'!$E$22-'Ejercicio 3 - TIR'!$D$22)*(1-P460)))</f>
        <v>0.151110200311762</v>
      </c>
      <c r="R460" s="27">
        <f ca="1" t="shared" si="3432"/>
        <v>0.377070542050396</v>
      </c>
      <c r="S460" s="29">
        <f ca="1">IF(R460&lt;=('Ejercicio 3 - TIR'!$D$23-'Ejercicio 3 - TIR'!$C$23)/('Ejercicio 3 - TIR'!$E$23-'Ejercicio 3 - TIR'!$C$23),'Ejercicio 3 - TIR'!$C$23+SQRT(('Ejercicio 3 - TIR'!$E$23-'Ejercicio 3 - TIR'!$C$23)*('Ejercicio 3 - TIR'!$D$23-'Ejercicio 3 - TIR'!$C$23)*R460),'Ejercicio 3 - TIR'!$E$23-SQRT(('Ejercicio 3 - TIR'!$E$23-'Ejercicio 3 - TIR'!$C$23)*('Ejercicio 3 - TIR'!$E$23-'Ejercicio 3 - TIR'!$D$23)*(1-R460)))</f>
        <v>0.146052389059177</v>
      </c>
      <c r="T460" s="27">
        <f ca="1" t="shared" ref="T460:X460" si="3433">RAND()</f>
        <v>0.593841744717208</v>
      </c>
      <c r="U460" s="29">
        <f ca="1">IF(T460&lt;=('Ejercicio 3 - TIR'!$D$24-'Ejercicio 3 - TIR'!$C$24)/('Ejercicio 3 - TIR'!$E$24-'Ejercicio 3 - TIR'!$C$24),'Ejercicio 3 - TIR'!$C$24+SQRT(('Ejercicio 3 - TIR'!$E$24-'Ejercicio 3 - TIR'!$C$24)*('Ejercicio 3 - TIR'!$D$24-'Ejercicio 3 - TIR'!$C$24)*T460),'Ejercicio 3 - TIR'!$E$24-SQRT(('Ejercicio 3 - TIR'!$E$24-'Ejercicio 3 - TIR'!$C$24)*('Ejercicio 3 - TIR'!$E$24-'Ejercicio 3 - TIR'!$D$24)*(1-T460)))</f>
        <v>0.186276964626656</v>
      </c>
      <c r="V460" s="27">
        <f ca="1" t="shared" si="3433"/>
        <v>0.357451302538219</v>
      </c>
      <c r="W460" s="29">
        <f ca="1">IF(V460&lt;=('Ejercicio 3 - TIR'!$D$25-'Ejercicio 3 - TIR'!$C$25)/('Ejercicio 3 - TIR'!$E$25-'Ejercicio 3 - TIR'!$C$25),'Ejercicio 3 - TIR'!$C$25+SQRT(('Ejercicio 3 - TIR'!$E$25-'Ejercicio 3 - TIR'!$C$25)*('Ejercicio 3 - TIR'!$D$25-'Ejercicio 3 - TIR'!$C$25)*V460),'Ejercicio 3 - TIR'!$E$25-SQRT(('Ejercicio 3 - TIR'!$E$25-'Ejercicio 3 - TIR'!$C$25)*('Ejercicio 3 - TIR'!$E$25-'Ejercicio 3 - TIR'!$D$25)*(1-V460)))</f>
        <v>0.202577216012593</v>
      </c>
      <c r="X460" s="27">
        <f ca="1" t="shared" si="3433"/>
        <v>0.340053368049593</v>
      </c>
      <c r="Y460" s="29">
        <f ca="1">IF(X460&lt;=('Ejercicio 3 - TIR'!$D$26-'Ejercicio 3 - TIR'!$C$26)/('Ejercicio 3 - TIR'!$E$26-'Ejercicio 3 - TIR'!$C$26),'Ejercicio 3 - TIR'!$C$26+SQRT(('Ejercicio 3 - TIR'!$E$26-'Ejercicio 3 - TIR'!$C$26)*('Ejercicio 3 - TIR'!$D$26-'Ejercicio 3 - TIR'!$C$26)*X460),'Ejercicio 3 - TIR'!$E$26-SQRT(('Ejercicio 3 - TIR'!$E$26-'Ejercicio 3 - TIR'!$C$26)*('Ejercicio 3 - TIR'!$E$26-'Ejercicio 3 - TIR'!$D$26)*(1-X460)))</f>
        <v>0.220303167483256</v>
      </c>
      <c r="Z460" s="27">
        <f ca="1" t="shared" si="3336"/>
        <v>1.15111020031176</v>
      </c>
      <c r="AA460" s="27">
        <f ca="1" t="shared" si="3337"/>
        <v>1.31923259513768</v>
      </c>
      <c r="AB460" s="27">
        <f ca="1" t="shared" si="3338"/>
        <v>1.56497523859648</v>
      </c>
      <c r="AC460" s="27">
        <f ca="1" t="shared" si="3339"/>
        <v>1.88200356555999</v>
      </c>
      <c r="AD460" s="27">
        <f ca="1" t="shared" si="3340"/>
        <v>2.29661491226764</v>
      </c>
      <c r="AE460" s="26">
        <f ca="1" t="shared" si="3341"/>
        <v>5346.01455097099</v>
      </c>
      <c r="AF460" s="26">
        <f ca="1" t="shared" si="3342"/>
        <v>6126.81274808543</v>
      </c>
      <c r="AG460" s="26">
        <f ca="1" t="shared" si="3343"/>
        <v>7268.09682963468</v>
      </c>
      <c r="AH460" s="26">
        <f ca="1" t="shared" si="3344"/>
        <v>8740.44765109203</v>
      </c>
      <c r="AI460" s="26">
        <f ca="1" t="shared" si="3345"/>
        <v>10665.9959538492</v>
      </c>
      <c r="AJ460" s="28">
        <f ca="1" t="shared" si="3346"/>
        <v>45741.5986348625</v>
      </c>
      <c r="AK460" s="28">
        <f ca="1" t="shared" si="3347"/>
        <v>46756.3013705993</v>
      </c>
      <c r="AL460" s="28">
        <f ca="1" t="shared" si="3348"/>
        <v>53836.8340897653</v>
      </c>
      <c r="AM460" s="28">
        <f ca="1" t="shared" si="3349"/>
        <v>65247.1473657103</v>
      </c>
      <c r="AN460" s="28">
        <f ca="1" t="shared" si="3350"/>
        <v>91962.233646035</v>
      </c>
      <c r="AO460" s="28">
        <f ca="1">C460/'Ejercicio 3 - TIR'!$D$7</f>
        <v>16973.0126777794</v>
      </c>
      <c r="AP460" s="28">
        <f ca="1" t="shared" si="3351"/>
        <v>28768.585957083</v>
      </c>
      <c r="AQ460" s="28">
        <f ca="1" t="shared" si="3352"/>
        <v>29783.2886928199</v>
      </c>
      <c r="AR460" s="28">
        <f ca="1" t="shared" si="3353"/>
        <v>36863.8214119858</v>
      </c>
      <c r="AS460" s="28">
        <f ca="1" t="shared" si="3354"/>
        <v>48274.1346879309</v>
      </c>
      <c r="AT460" s="28">
        <f ca="1" t="shared" si="3355"/>
        <v>74989.2209682555</v>
      </c>
      <c r="AU460" s="28">
        <f ca="1">AP460*'Ejercicio 3 - TIR'!$D$5</f>
        <v>14384.2929785415</v>
      </c>
      <c r="AV460" s="28">
        <f ca="1">AQ460*'Ejercicio 3 - TIR'!$D$5</f>
        <v>14891.6443464099</v>
      </c>
      <c r="AW460" s="28">
        <f ca="1">AR460*'Ejercicio 3 - TIR'!$D$5</f>
        <v>18431.9107059929</v>
      </c>
      <c r="AX460" s="28">
        <f ca="1">AS460*'Ejercicio 3 - TIR'!$D$5</f>
        <v>24137.0673439655</v>
      </c>
      <c r="AY460" s="28">
        <f ca="1">AT460*'Ejercicio 3 - TIR'!$D$5</f>
        <v>37494.6104841278</v>
      </c>
      <c r="AZ460" s="28">
        <f ca="1" t="shared" ref="AZ460:BD460" si="3434">AJ460-AU460-AE460</f>
        <v>26011.29110535</v>
      </c>
      <c r="BA460" s="28">
        <f ca="1" t="shared" si="3434"/>
        <v>25737.8442761039</v>
      </c>
      <c r="BB460" s="28">
        <f ca="1" t="shared" si="3434"/>
        <v>28136.8265541377</v>
      </c>
      <c r="BC460" s="28">
        <f ca="1" t="shared" si="3434"/>
        <v>32369.6323706529</v>
      </c>
      <c r="BD460" s="28">
        <f ca="1" t="shared" si="3434"/>
        <v>43801.627208058</v>
      </c>
      <c r="BE460" s="28">
        <f ca="1" t="shared" ref="BE460:BI460" si="3435">AZ460/Z460</f>
        <v>22596.699341475</v>
      </c>
      <c r="BF460" s="28">
        <f ca="1" t="shared" si="3435"/>
        <v>19509.7091831769</v>
      </c>
      <c r="BG460" s="28">
        <f ca="1" t="shared" si="3435"/>
        <v>17979.0873748084</v>
      </c>
      <c r="BH460" s="28">
        <f ca="1" t="shared" si="3435"/>
        <v>17199.559534852</v>
      </c>
      <c r="BI460" s="28">
        <f ca="1" t="shared" si="3435"/>
        <v>19072.2558553837</v>
      </c>
      <c r="BJ460" s="28">
        <f ca="1" t="shared" si="3358"/>
        <v>81250.2181429781</v>
      </c>
      <c r="BK460" s="28">
        <f ca="1" t="shared" si="3359"/>
        <v>38980.474021896</v>
      </c>
      <c r="BL460" s="28">
        <f ca="1" t="shared" si="3360"/>
        <v>120230.692164874</v>
      </c>
      <c r="BM460" s="28">
        <f ca="1">BK460*'Ejercicio 3 - TIR'!$D$5</f>
        <v>19490.237010948</v>
      </c>
      <c r="BN460" s="28">
        <f ca="1" t="shared" si="3361"/>
        <v>100740.455153926</v>
      </c>
      <c r="BO460" s="28">
        <f ca="1" t="shared" si="3362"/>
        <v>43864.7570456018</v>
      </c>
      <c r="BP460" s="28">
        <f ca="1" t="shared" si="3363"/>
        <v>-120243.314095609</v>
      </c>
      <c r="BQ460" s="28">
        <f ca="1" t="shared" ref="BQ460:BT460" si="3436">BE460</f>
        <v>22596.699341475</v>
      </c>
      <c r="BR460" s="28">
        <f ca="1" t="shared" si="3436"/>
        <v>19509.7091831769</v>
      </c>
      <c r="BS460" s="28">
        <f ca="1" t="shared" si="3436"/>
        <v>17979.0873748084</v>
      </c>
      <c r="BT460" s="28">
        <f ca="1" t="shared" si="3436"/>
        <v>17199.559534852</v>
      </c>
      <c r="BU460" s="28">
        <f ca="1" t="shared" si="3365"/>
        <v>62937.0129009854</v>
      </c>
      <c r="BV460" s="30">
        <f ca="1" t="shared" si="3366"/>
        <v>4.48179951409582</v>
      </c>
    </row>
    <row r="461" ht="15" customHeight="1" spans="1:74">
      <c r="A461" s="26">
        <v>460</v>
      </c>
      <c r="B461" s="27">
        <f ca="1" t="shared" ref="B461:F461" si="3437">RAND()</f>
        <v>0.166860519434757</v>
      </c>
      <c r="C461" s="28">
        <f ca="1">IF(B461&lt;=('Ejercicio 3 - TIR'!$D$13-'Ejercicio 3 - TIR'!$C$13)/('Ejercicio 3 - TIR'!$E$13-'Ejercicio 3 - TIR'!$C$13),'Ejercicio 3 - TIR'!$C$13+SQRT(('Ejercicio 3 - TIR'!$E$13-'Ejercicio 3 - TIR'!$C$13)*('Ejercicio 3 - TIR'!$D$13-'Ejercicio 3 - TIR'!$C$13)*B461),'Ejercicio 3 - TIR'!$E$13-SQRT(('Ejercicio 3 - TIR'!$E$13-'Ejercicio 3 - TIR'!$C$13)*('Ejercicio 3 - TIR'!$E$13-'Ejercicio 3 - TIR'!$D$13)*(1-B461)))</f>
        <v>68169.7128330133</v>
      </c>
      <c r="D461" s="27">
        <f ca="1" t="shared" si="3437"/>
        <v>0.992257297371016</v>
      </c>
      <c r="E461" s="28">
        <f ca="1">IF(D461&lt;=('Ejercicio 3 - TIR'!$D$14-'Ejercicio 3 - TIR'!$C$14)/('Ejercicio 3 - TIR'!$E$14-'Ejercicio 3 - TIR'!$C$14),'Ejercicio 3 - TIR'!$C$14+SQRT(('Ejercicio 3 - TIR'!$E$14-'Ejercicio 3 - TIR'!$C$14)*('Ejercicio 3 - TIR'!$D$14-'Ejercicio 3 - TIR'!$C$14)*D461),'Ejercicio 3 - TIR'!$E$14-SQRT(('Ejercicio 3 - TIR'!$E$14-'Ejercicio 3 - TIR'!$C$14)*('Ejercicio 3 - TIR'!$E$14-'Ejercicio 3 - TIR'!$D$14)*(1-D461)))</f>
        <v>38922.3147981216</v>
      </c>
      <c r="F461" s="27">
        <f ca="1" t="shared" si="3437"/>
        <v>0.950556918905931</v>
      </c>
      <c r="G461" s="28">
        <f ca="1">IF(F461&lt;=('Ejercicio 3 - TIR'!$D$18-'Ejercicio 3 - TIR'!$C$18)/('Ejercicio 3 - TIR'!$E$18-'Ejercicio 3 - TIR'!$C$18),'Ejercicio 3 - TIR'!$C$18+SQRT(('Ejercicio 3 - TIR'!$E$18-'Ejercicio 3 - TIR'!$C$18)*('Ejercicio 3 - TIR'!$D$18-'Ejercicio 3 - TIR'!$C$18)*F461),'Ejercicio 3 - TIR'!$E$18-SQRT(('Ejercicio 3 - TIR'!$E$18-'Ejercicio 3 - TIR'!$C$18)*('Ejercicio 3 - TIR'!$E$18-'Ejercicio 3 - TIR'!$D$18)*(1-F461)))</f>
        <v>43074.3232145411</v>
      </c>
      <c r="H461" s="27">
        <f ca="1" t="shared" ref="H461:L461" si="3438">RAND()</f>
        <v>0.736627385654224</v>
      </c>
      <c r="I461" s="28">
        <f ca="1">IF(H461&lt;=('Ejercicio 3 - TIR'!$D$18-'Ejercicio 3 - TIR'!$C$18)/('Ejercicio 3 - TIR'!$E$18-'Ejercicio 3 - TIR'!$C$18),'Ejercicio 3 - TIR'!$C$18+SQRT(('Ejercicio 3 - TIR'!$E$18-'Ejercicio 3 - TIR'!$C$18)*('Ejercicio 3 - TIR'!$D$18-'Ejercicio 3 - TIR'!$C$18)*H461),'Ejercicio 3 - TIR'!$E$18-SQRT(('Ejercicio 3 - TIR'!$E$18-'Ejercicio 3 - TIR'!$C$18)*('Ejercicio 3 - TIR'!$E$18-'Ejercicio 3 - TIR'!$D$18)*(1-H461)))</f>
        <v>40555.5713442633</v>
      </c>
      <c r="J461" s="27">
        <f ca="1" t="shared" si="3438"/>
        <v>0.332025357905047</v>
      </c>
      <c r="K461" s="28">
        <f ca="1">IF(J461&lt;=('Ejercicio 3 - TIR'!$D$18-'Ejercicio 3 - TIR'!$C$18)/('Ejercicio 3 - TIR'!$E$18-'Ejercicio 3 - TIR'!$C$18),'Ejercicio 3 - TIR'!$C$18+SQRT(('Ejercicio 3 - TIR'!$E$18-'Ejercicio 3 - TIR'!$C$18)*('Ejercicio 3 - TIR'!$D$18-'Ejercicio 3 - TIR'!$C$18)*J461),'Ejercicio 3 - TIR'!$E$18-SQRT(('Ejercicio 3 - TIR'!$E$18-'Ejercicio 3 - TIR'!$C$18)*('Ejercicio 3 - TIR'!$E$18-'Ejercicio 3 - TIR'!$D$18)*(1-J461)))</f>
        <v>37057.1810013459</v>
      </c>
      <c r="L461" s="27">
        <f ca="1" t="shared" si="3438"/>
        <v>0.0309471028931905</v>
      </c>
      <c r="M461" s="28">
        <f ca="1">IF(L461&lt;=('Ejercicio 3 - TIR'!$D$18-'Ejercicio 3 - TIR'!$C$18)/('Ejercicio 3 - TIR'!$E$18-'Ejercicio 3 - TIR'!$C$18),'Ejercicio 3 - TIR'!$C$18+SQRT(('Ejercicio 3 - TIR'!$E$18-'Ejercicio 3 - TIR'!$C$18)*('Ejercicio 3 - TIR'!$D$18-'Ejercicio 3 - TIR'!$C$18)*L461),'Ejercicio 3 - TIR'!$E$18-SQRT(('Ejercicio 3 - TIR'!$E$18-'Ejercicio 3 - TIR'!$C$18)*('Ejercicio 3 - TIR'!$E$18-'Ejercicio 3 - TIR'!$D$18)*(1-L461)))</f>
        <v>32154.5452963395</v>
      </c>
      <c r="N461" s="27">
        <f ca="1" t="shared" ref="N461:R461" si="3439">RAND()</f>
        <v>0.582488356815553</v>
      </c>
      <c r="O461" s="28">
        <f ca="1">IF(N461&lt;=('Ejercicio 3 - TIR'!$D$18-'Ejercicio 3 - TIR'!$C$18)/('Ejercicio 3 - TIR'!$E$18-'Ejercicio 3 - TIR'!$C$18),'Ejercicio 3 - TIR'!$C$18+SQRT(('Ejercicio 3 - TIR'!$E$18-'Ejercicio 3 - TIR'!$C$18)*('Ejercicio 3 - TIR'!$D$18-'Ejercicio 3 - TIR'!$C$18)*N461),'Ejercicio 3 - TIR'!$E$18-SQRT(('Ejercicio 3 - TIR'!$E$18-'Ejercicio 3 - TIR'!$C$18)*('Ejercicio 3 - TIR'!$E$18-'Ejercicio 3 - TIR'!$D$18)*(1-N461)))</f>
        <v>39347.3661275427</v>
      </c>
      <c r="P461" s="27">
        <f ca="1" t="shared" si="3439"/>
        <v>0.378908062459335</v>
      </c>
      <c r="Q461" s="29">
        <f ca="1">IF(P461&lt;=('Ejercicio 3 - TIR'!$D$22-'Ejercicio 3 - TIR'!$C$22)/('Ejercicio 3 - TIR'!$E$22-'Ejercicio 3 - TIR'!$C$22),'Ejercicio 3 - TIR'!$C$22+SQRT(('Ejercicio 3 - TIR'!$E$22-'Ejercicio 3 - TIR'!$C$22)*('Ejercicio 3 - TIR'!$D$22-'Ejercicio 3 - TIR'!$C$22)*P461),'Ejercicio 3 - TIR'!$E$22-SQRT(('Ejercicio 3 - TIR'!$E$22-'Ejercicio 3 - TIR'!$C$22)*('Ejercicio 3 - TIR'!$E$22-'Ejercicio 3 - TIR'!$D$22)*(1-P461)))</f>
        <v>0.146115790480604</v>
      </c>
      <c r="R461" s="27">
        <f ca="1" t="shared" si="3439"/>
        <v>0.145820814953765</v>
      </c>
      <c r="S461" s="29">
        <f ca="1">IF(R461&lt;=('Ejercicio 3 - TIR'!$D$23-'Ejercicio 3 - TIR'!$C$23)/('Ejercicio 3 - TIR'!$E$23-'Ejercicio 3 - TIR'!$C$23),'Ejercicio 3 - TIR'!$C$23+SQRT(('Ejercicio 3 - TIR'!$E$23-'Ejercicio 3 - TIR'!$C$23)*('Ejercicio 3 - TIR'!$D$23-'Ejercicio 3 - TIR'!$C$23)*R461),'Ejercicio 3 - TIR'!$E$23-SQRT(('Ejercicio 3 - TIR'!$E$23-'Ejercicio 3 - TIR'!$C$23)*('Ejercicio 3 - TIR'!$E$23-'Ejercicio 3 - TIR'!$D$23)*(1-R461)))</f>
        <v>0.136201156345051</v>
      </c>
      <c r="T461" s="27">
        <f ca="1" t="shared" ref="T461:X461" si="3440">RAND()</f>
        <v>0.930036745115218</v>
      </c>
      <c r="U461" s="29">
        <f ca="1">IF(T461&lt;=('Ejercicio 3 - TIR'!$D$24-'Ejercicio 3 - TIR'!$C$24)/('Ejercicio 3 - TIR'!$E$24-'Ejercicio 3 - TIR'!$C$24),'Ejercicio 3 - TIR'!$C$24+SQRT(('Ejercicio 3 - TIR'!$E$24-'Ejercicio 3 - TIR'!$C$24)*('Ejercicio 3 - TIR'!$D$24-'Ejercicio 3 - TIR'!$C$24)*T461),'Ejercicio 3 - TIR'!$E$24-SQRT(('Ejercicio 3 - TIR'!$E$24-'Ejercicio 3 - TIR'!$C$24)*('Ejercicio 3 - TIR'!$E$24-'Ejercicio 3 - TIR'!$D$24)*(1-T461)))</f>
        <v>0.206003674993864</v>
      </c>
      <c r="V461" s="27">
        <f ca="1" t="shared" si="3440"/>
        <v>0.981410006932429</v>
      </c>
      <c r="W461" s="29">
        <f ca="1">IF(V461&lt;=('Ejercicio 3 - TIR'!$D$25-'Ejercicio 3 - TIR'!$C$25)/('Ejercicio 3 - TIR'!$E$25-'Ejercicio 3 - TIR'!$C$25),'Ejercicio 3 - TIR'!$C$25+SQRT(('Ejercicio 3 - TIR'!$E$25-'Ejercicio 3 - TIR'!$C$25)*('Ejercicio 3 - TIR'!$D$25-'Ejercicio 3 - TIR'!$C$25)*V461),'Ejercicio 3 - TIR'!$E$25-SQRT(('Ejercicio 3 - TIR'!$E$25-'Ejercicio 3 - TIR'!$C$25)*('Ejercicio 3 - TIR'!$E$25-'Ejercicio 3 - TIR'!$D$25)*(1-V461)))</f>
        <v>0.241933713634113</v>
      </c>
      <c r="X461" s="27">
        <f ca="1" t="shared" si="3440"/>
        <v>0.0526158797045357</v>
      </c>
      <c r="Y461" s="29">
        <f ca="1">IF(X461&lt;=('Ejercicio 3 - TIR'!$D$26-'Ejercicio 3 - TIR'!$C$26)/('Ejercicio 3 - TIR'!$E$26-'Ejercicio 3 - TIR'!$C$26),'Ejercicio 3 - TIR'!$C$26+SQRT(('Ejercicio 3 - TIR'!$E$26-'Ejercicio 3 - TIR'!$C$26)*('Ejercicio 3 - TIR'!$D$26-'Ejercicio 3 - TIR'!$C$26)*X461),'Ejercicio 3 - TIR'!$E$26-SQRT(('Ejercicio 3 - TIR'!$E$26-'Ejercicio 3 - TIR'!$C$26)*('Ejercicio 3 - TIR'!$E$26-'Ejercicio 3 - TIR'!$D$26)*(1-X461)))</f>
        <v>0.201919013180723</v>
      </c>
      <c r="Z461" s="27">
        <f ca="1" t="shared" si="3336"/>
        <v>1.1461157904806</v>
      </c>
      <c r="AA461" s="27">
        <f ca="1" t="shared" si="3337"/>
        <v>1.30221808644938</v>
      </c>
      <c r="AB461" s="27">
        <f ca="1" t="shared" si="3338"/>
        <v>1.57047979790143</v>
      </c>
      <c r="AC461" s="27">
        <f ca="1" t="shared" si="3339"/>
        <v>1.95043180759508</v>
      </c>
      <c r="AD461" s="27">
        <f ca="1" t="shared" si="3340"/>
        <v>2.34426107346097</v>
      </c>
      <c r="AE461" s="26">
        <f ca="1" t="shared" si="3341"/>
        <v>5687.16479406245</v>
      </c>
      <c r="AF461" s="26">
        <f ca="1" t="shared" si="3342"/>
        <v>6461.76321533861</v>
      </c>
      <c r="AG461" s="26">
        <f ca="1" t="shared" si="3343"/>
        <v>7792.91018463854</v>
      </c>
      <c r="AH461" s="26">
        <f ca="1" t="shared" si="3344"/>
        <v>9678.27788562524</v>
      </c>
      <c r="AI461" s="26">
        <f ca="1" t="shared" si="3345"/>
        <v>11632.5062055795</v>
      </c>
      <c r="AJ461" s="28">
        <f ca="1" t="shared" si="3346"/>
        <v>49368.1620004508</v>
      </c>
      <c r="AK461" s="28">
        <f ca="1" t="shared" si="3347"/>
        <v>52812.1985107881</v>
      </c>
      <c r="AL461" s="28">
        <f ca="1" t="shared" si="3348"/>
        <v>58197.5541297905</v>
      </c>
      <c r="AM461" s="28">
        <f ca="1" t="shared" si="3349"/>
        <v>62715.2479047372</v>
      </c>
      <c r="AN461" s="28">
        <f ca="1" t="shared" si="3350"/>
        <v>92240.4987560151</v>
      </c>
      <c r="AO461" s="28">
        <f ca="1">C461/'Ejercicio 3 - TIR'!$D$7</f>
        <v>13633.9425666027</v>
      </c>
      <c r="AP461" s="28">
        <f ca="1" t="shared" si="3351"/>
        <v>35734.2194338482</v>
      </c>
      <c r="AQ461" s="28">
        <f ca="1" t="shared" si="3352"/>
        <v>39178.2559441854</v>
      </c>
      <c r="AR461" s="28">
        <f ca="1" t="shared" si="3353"/>
        <v>44563.6115631879</v>
      </c>
      <c r="AS461" s="28">
        <f ca="1" t="shared" si="3354"/>
        <v>49081.3053381346</v>
      </c>
      <c r="AT461" s="28">
        <f ca="1" t="shared" si="3355"/>
        <v>78606.5561894125</v>
      </c>
      <c r="AU461" s="28">
        <f ca="1">AP461*'Ejercicio 3 - TIR'!$D$5</f>
        <v>17867.1097169241</v>
      </c>
      <c r="AV461" s="28">
        <f ca="1">AQ461*'Ejercicio 3 - TIR'!$D$5</f>
        <v>19589.1279720927</v>
      </c>
      <c r="AW461" s="28">
        <f ca="1">AR461*'Ejercicio 3 - TIR'!$D$5</f>
        <v>22281.8057815939</v>
      </c>
      <c r="AX461" s="28">
        <f ca="1">AS461*'Ejercicio 3 - TIR'!$D$5</f>
        <v>24540.6526690673</v>
      </c>
      <c r="AY461" s="28">
        <f ca="1">AT461*'Ejercicio 3 - TIR'!$D$5</f>
        <v>39303.2780947062</v>
      </c>
      <c r="AZ461" s="28">
        <f ca="1" t="shared" ref="AZ461:BD461" si="3441">AJ461-AU461-AE461</f>
        <v>25813.8874894643</v>
      </c>
      <c r="BA461" s="28">
        <f ca="1" t="shared" si="3441"/>
        <v>26761.3073233568</v>
      </c>
      <c r="BB461" s="28">
        <f ca="1" t="shared" si="3441"/>
        <v>28122.8381635581</v>
      </c>
      <c r="BC461" s="28">
        <f ca="1" t="shared" si="3441"/>
        <v>28496.3173500447</v>
      </c>
      <c r="BD461" s="28">
        <f ca="1" t="shared" si="3441"/>
        <v>41304.7144557294</v>
      </c>
      <c r="BE461" s="28">
        <f ca="1" t="shared" ref="BE461:BI461" si="3442">AZ461/Z461</f>
        <v>22522.9315431033</v>
      </c>
      <c r="BF461" s="28">
        <f ca="1" t="shared" si="3442"/>
        <v>20550.5572390903</v>
      </c>
      <c r="BG461" s="28">
        <f ca="1" t="shared" si="3442"/>
        <v>17907.1632765588</v>
      </c>
      <c r="BH461" s="28">
        <f ca="1" t="shared" si="3442"/>
        <v>14610.2607838319</v>
      </c>
      <c r="BI461" s="28">
        <f ca="1" t="shared" si="3442"/>
        <v>17619.5027607351</v>
      </c>
      <c r="BJ461" s="28">
        <f ca="1" t="shared" si="3358"/>
        <v>91244.0674702304</v>
      </c>
      <c r="BK461" s="28">
        <f ca="1" t="shared" si="3359"/>
        <v>31961.5208366892</v>
      </c>
      <c r="BL461" s="28">
        <f ca="1" t="shared" si="3360"/>
        <v>123205.58830692</v>
      </c>
      <c r="BM461" s="28">
        <f ca="1">BK461*'Ejercicio 3 - TIR'!$D$5</f>
        <v>15980.7604183446</v>
      </c>
      <c r="BN461" s="28">
        <f ca="1" t="shared" si="3361"/>
        <v>107224.827888575</v>
      </c>
      <c r="BO461" s="28">
        <f ca="1" t="shared" si="3362"/>
        <v>45739.2860814229</v>
      </c>
      <c r="BP461" s="28">
        <f ca="1" t="shared" si="3363"/>
        <v>-107092.027631135</v>
      </c>
      <c r="BQ461" s="28">
        <f ca="1" t="shared" ref="BQ461:BT461" si="3443">BE461</f>
        <v>22522.9315431033</v>
      </c>
      <c r="BR461" s="28">
        <f ca="1" t="shared" si="3443"/>
        <v>20550.5572390903</v>
      </c>
      <c r="BS461" s="28">
        <f ca="1" t="shared" si="3443"/>
        <v>17907.1632765588</v>
      </c>
      <c r="BT461" s="28">
        <f ca="1" t="shared" si="3443"/>
        <v>14610.2607838319</v>
      </c>
      <c r="BU461" s="28">
        <f ca="1" t="shared" si="3365"/>
        <v>63358.788842158</v>
      </c>
      <c r="BV461" s="30">
        <f ca="1" t="shared" si="3366"/>
        <v>7.83635831644545</v>
      </c>
    </row>
    <row r="462" ht="15" customHeight="1" spans="1:74">
      <c r="A462" s="26">
        <v>461</v>
      </c>
      <c r="B462" s="27">
        <f ca="1" t="shared" ref="B462:F462" si="3444">RAND()</f>
        <v>0.557707333940367</v>
      </c>
      <c r="C462" s="28">
        <f ca="1">IF(B462&lt;=('Ejercicio 3 - TIR'!$D$13-'Ejercicio 3 - TIR'!$C$13)/('Ejercicio 3 - TIR'!$E$13-'Ejercicio 3 - TIR'!$C$13),'Ejercicio 3 - TIR'!$C$13+SQRT(('Ejercicio 3 - TIR'!$E$13-'Ejercicio 3 - TIR'!$C$13)*('Ejercicio 3 - TIR'!$D$13-'Ejercicio 3 - TIR'!$C$13)*B462),'Ejercicio 3 - TIR'!$E$13-SQRT(('Ejercicio 3 - TIR'!$E$13-'Ejercicio 3 - TIR'!$C$13)*('Ejercicio 3 - TIR'!$E$13-'Ejercicio 3 - TIR'!$D$13)*(1-B462)))</f>
        <v>76961.9619048939</v>
      </c>
      <c r="D462" s="27">
        <f ca="1" t="shared" si="3444"/>
        <v>0.192293721853886</v>
      </c>
      <c r="E462" s="28">
        <f ca="1">IF(D462&lt;=('Ejercicio 3 - TIR'!$D$14-'Ejercicio 3 - TIR'!$C$14)/('Ejercicio 3 - TIR'!$E$14-'Ejercicio 3 - TIR'!$C$14),'Ejercicio 3 - TIR'!$C$14+SQRT(('Ejercicio 3 - TIR'!$E$14-'Ejercicio 3 - TIR'!$C$14)*('Ejercicio 3 - TIR'!$D$14-'Ejercicio 3 - TIR'!$C$14)*D462),'Ejercicio 3 - TIR'!$E$14-SQRT(('Ejercicio 3 - TIR'!$E$14-'Ejercicio 3 - TIR'!$C$14)*('Ejercicio 3 - TIR'!$E$14-'Ejercicio 3 - TIR'!$D$14)*(1-D462)))</f>
        <v>28797.63467688</v>
      </c>
      <c r="F462" s="27">
        <f ca="1" t="shared" si="3444"/>
        <v>0.885591770075434</v>
      </c>
      <c r="G462" s="28">
        <f ca="1">IF(F462&lt;=('Ejercicio 3 - TIR'!$D$18-'Ejercicio 3 - TIR'!$C$18)/('Ejercicio 3 - TIR'!$E$18-'Ejercicio 3 - TIR'!$C$18),'Ejercicio 3 - TIR'!$C$18+SQRT(('Ejercicio 3 - TIR'!$E$18-'Ejercicio 3 - TIR'!$C$18)*('Ejercicio 3 - TIR'!$D$18-'Ejercicio 3 - TIR'!$C$18)*F462),'Ejercicio 3 - TIR'!$E$18-SQRT(('Ejercicio 3 - TIR'!$E$18-'Ejercicio 3 - TIR'!$C$18)*('Ejercicio 3 - TIR'!$E$18-'Ejercicio 3 - TIR'!$D$18)*(1-F462)))</f>
        <v>42070.7309368475</v>
      </c>
      <c r="H462" s="27">
        <f ca="1" t="shared" ref="H462:L462" si="3445">RAND()</f>
        <v>0.875243680526813</v>
      </c>
      <c r="I462" s="28">
        <f ca="1">IF(H462&lt;=('Ejercicio 3 - TIR'!$D$18-'Ejercicio 3 - TIR'!$C$18)/('Ejercicio 3 - TIR'!$E$18-'Ejercicio 3 - TIR'!$C$18),'Ejercicio 3 - TIR'!$C$18+SQRT(('Ejercicio 3 - TIR'!$E$18-'Ejercicio 3 - TIR'!$C$18)*('Ejercicio 3 - TIR'!$D$18-'Ejercicio 3 - TIR'!$C$18)*H462),'Ejercicio 3 - TIR'!$E$18-SQRT(('Ejercicio 3 - TIR'!$E$18-'Ejercicio 3 - TIR'!$C$18)*('Ejercicio 3 - TIR'!$E$18-'Ejercicio 3 - TIR'!$D$18)*(1-H462)))</f>
        <v>41941.1237422071</v>
      </c>
      <c r="J462" s="27">
        <f ca="1" t="shared" si="3445"/>
        <v>0.6100826619417</v>
      </c>
      <c r="K462" s="28">
        <f ca="1">IF(J462&lt;=('Ejercicio 3 - TIR'!$D$18-'Ejercicio 3 - TIR'!$C$18)/('Ejercicio 3 - TIR'!$E$18-'Ejercicio 3 - TIR'!$C$18),'Ejercicio 3 - TIR'!$C$18+SQRT(('Ejercicio 3 - TIR'!$E$18-'Ejercicio 3 - TIR'!$C$18)*('Ejercicio 3 - TIR'!$D$18-'Ejercicio 3 - TIR'!$C$18)*J462),'Ejercicio 3 - TIR'!$E$18-SQRT(('Ejercicio 3 - TIR'!$E$18-'Ejercicio 3 - TIR'!$C$18)*('Ejercicio 3 - TIR'!$E$18-'Ejercicio 3 - TIR'!$D$18)*(1-J462)))</f>
        <v>39566.2113342355</v>
      </c>
      <c r="L462" s="27">
        <f ca="1" t="shared" si="3445"/>
        <v>0.151742794475217</v>
      </c>
      <c r="M462" s="28">
        <f ca="1">IF(L462&lt;=('Ejercicio 3 - TIR'!$D$18-'Ejercicio 3 - TIR'!$C$18)/('Ejercicio 3 - TIR'!$E$18-'Ejercicio 3 - TIR'!$C$18),'Ejercicio 3 - TIR'!$C$18+SQRT(('Ejercicio 3 - TIR'!$E$18-'Ejercicio 3 - TIR'!$C$18)*('Ejercicio 3 - TIR'!$D$18-'Ejercicio 3 - TIR'!$C$18)*L462),'Ejercicio 3 - TIR'!$E$18-SQRT(('Ejercicio 3 - TIR'!$E$18-'Ejercicio 3 - TIR'!$C$18)*('Ejercicio 3 - TIR'!$E$18-'Ejercicio 3 - TIR'!$D$18)*(1-L462)))</f>
        <v>34770.8929113199</v>
      </c>
      <c r="N462" s="27">
        <f ca="1" t="shared" ref="N462:R462" si="3446">RAND()</f>
        <v>0.102268670510167</v>
      </c>
      <c r="O462" s="28">
        <f ca="1">IF(N462&lt;=('Ejercicio 3 - TIR'!$D$18-'Ejercicio 3 - TIR'!$C$18)/('Ejercicio 3 - TIR'!$E$18-'Ejercicio 3 - TIR'!$C$18),'Ejercicio 3 - TIR'!$C$18+SQRT(('Ejercicio 3 - TIR'!$E$18-'Ejercicio 3 - TIR'!$C$18)*('Ejercicio 3 - TIR'!$D$18-'Ejercicio 3 - TIR'!$C$18)*N462),'Ejercicio 3 - TIR'!$E$18-SQRT(('Ejercicio 3 - TIR'!$E$18-'Ejercicio 3 - TIR'!$C$18)*('Ejercicio 3 - TIR'!$E$18-'Ejercicio 3 - TIR'!$D$18)*(1-N462)))</f>
        <v>33916.669577144</v>
      </c>
      <c r="P462" s="27">
        <f ca="1" t="shared" si="3446"/>
        <v>0.191193066053814</v>
      </c>
      <c r="Q462" s="29">
        <f ca="1">IF(P462&lt;=('Ejercicio 3 - TIR'!$D$22-'Ejercicio 3 - TIR'!$C$22)/('Ejercicio 3 - TIR'!$E$22-'Ejercicio 3 - TIR'!$C$22),'Ejercicio 3 - TIR'!$C$22+SQRT(('Ejercicio 3 - TIR'!$E$22-'Ejercicio 3 - TIR'!$C$22)*('Ejercicio 3 - TIR'!$D$22-'Ejercicio 3 - TIR'!$C$22)*P462),'Ejercicio 3 - TIR'!$E$22-SQRT(('Ejercicio 3 - TIR'!$E$22-'Ejercicio 3 - TIR'!$C$22)*('Ejercicio 3 - TIR'!$E$22-'Ejercicio 3 - TIR'!$D$22)*(1-P462)))</f>
        <v>0.138551213407669</v>
      </c>
      <c r="R462" s="27">
        <f ca="1" t="shared" si="3446"/>
        <v>0.992105086129701</v>
      </c>
      <c r="S462" s="29">
        <f ca="1">IF(R462&lt;=('Ejercicio 3 - TIR'!$D$23-'Ejercicio 3 - TIR'!$C$23)/('Ejercicio 3 - TIR'!$E$23-'Ejercicio 3 - TIR'!$C$23),'Ejercicio 3 - TIR'!$C$23+SQRT(('Ejercicio 3 - TIR'!$E$23-'Ejercicio 3 - TIR'!$C$23)*('Ejercicio 3 - TIR'!$D$23-'Ejercicio 3 - TIR'!$C$23)*R462),'Ejercicio 3 - TIR'!$E$23-SQRT(('Ejercicio 3 - TIR'!$E$23-'Ejercicio 3 - TIR'!$C$23)*('Ejercicio 3 - TIR'!$E$23-'Ejercicio 3 - TIR'!$D$23)*(1-R462)))</f>
        <v>0.17623027256071</v>
      </c>
      <c r="T462" s="27">
        <f ca="1" t="shared" ref="T462:X462" si="3447">RAND()</f>
        <v>0.193817417406741</v>
      </c>
      <c r="U462" s="29">
        <f ca="1">IF(T462&lt;=('Ejercicio 3 - TIR'!$D$24-'Ejercicio 3 - TIR'!$C$24)/('Ejercicio 3 - TIR'!$E$24-'Ejercicio 3 - TIR'!$C$24),'Ejercicio 3 - TIR'!$C$24+SQRT(('Ejercicio 3 - TIR'!$E$24-'Ejercicio 3 - TIR'!$C$24)*('Ejercicio 3 - TIR'!$D$24-'Ejercicio 3 - TIR'!$C$24)*T462),'Ejercicio 3 - TIR'!$E$24-SQRT(('Ejercicio 3 - TIR'!$E$24-'Ejercicio 3 - TIR'!$C$24)*('Ejercicio 3 - TIR'!$E$24-'Ejercicio 3 - TIR'!$D$24)*(1-T462)))</f>
        <v>0.170174651832291</v>
      </c>
      <c r="V462" s="27">
        <f ca="1" t="shared" si="3447"/>
        <v>0.127700406094118</v>
      </c>
      <c r="W462" s="29">
        <f ca="1">IF(V462&lt;=('Ejercicio 3 - TIR'!$D$25-'Ejercicio 3 - TIR'!$C$25)/('Ejercicio 3 - TIR'!$E$25-'Ejercicio 3 - TIR'!$C$25),'Ejercicio 3 - TIR'!$C$25+SQRT(('Ejercicio 3 - TIR'!$E$25-'Ejercicio 3 - TIR'!$C$25)*('Ejercicio 3 - TIR'!$D$25-'Ejercicio 3 - TIR'!$C$25)*V462),'Ejercicio 3 - TIR'!$E$25-SQRT(('Ejercicio 3 - TIR'!$E$25-'Ejercicio 3 - TIR'!$C$25)*('Ejercicio 3 - TIR'!$E$25-'Ejercicio 3 - TIR'!$D$25)*(1-V462)))</f>
        <v>0.19337088510652</v>
      </c>
      <c r="X462" s="27">
        <f ca="1" t="shared" si="3447"/>
        <v>0.256440061698971</v>
      </c>
      <c r="Y462" s="29">
        <f ca="1">IF(X462&lt;=('Ejercicio 3 - TIR'!$D$26-'Ejercicio 3 - TIR'!$C$26)/('Ejercicio 3 - TIR'!$E$26-'Ejercicio 3 - TIR'!$C$26),'Ejercicio 3 - TIR'!$C$26+SQRT(('Ejercicio 3 - TIR'!$E$26-'Ejercicio 3 - TIR'!$C$26)*('Ejercicio 3 - TIR'!$D$26-'Ejercicio 3 - TIR'!$C$26)*X462),'Ejercicio 3 - TIR'!$E$26-SQRT(('Ejercicio 3 - TIR'!$E$26-'Ejercicio 3 - TIR'!$C$26)*('Ejercicio 3 - TIR'!$E$26-'Ejercicio 3 - TIR'!$D$26)*(1-X462)))</f>
        <v>0.216313269781371</v>
      </c>
      <c r="Z462" s="27">
        <f ca="1" t="shared" si="3336"/>
        <v>1.13855121340767</v>
      </c>
      <c r="AA462" s="27">
        <f ca="1" t="shared" si="3337"/>
        <v>1.33919840407083</v>
      </c>
      <c r="AB462" s="27">
        <f ca="1" t="shared" si="3338"/>
        <v>1.56709602621794</v>
      </c>
      <c r="AC462" s="27">
        <f ca="1" t="shared" si="3339"/>
        <v>1.87012677185462</v>
      </c>
      <c r="AD462" s="27">
        <f ca="1" t="shared" si="3340"/>
        <v>2.27466000878017</v>
      </c>
      <c r="AE462" s="26">
        <f ca="1" t="shared" si="3341"/>
        <v>3989.94722775248</v>
      </c>
      <c r="AF462" s="26">
        <f ca="1" t="shared" si="3342"/>
        <v>4693.09671520215</v>
      </c>
      <c r="AG462" s="26">
        <f ca="1" t="shared" si="3343"/>
        <v>5491.74281472694</v>
      </c>
      <c r="AH462" s="26">
        <f ca="1" t="shared" si="3344"/>
        <v>6553.68598358806</v>
      </c>
      <c r="AI462" s="26">
        <f ca="1" t="shared" si="3345"/>
        <v>7971.33522781834</v>
      </c>
      <c r="AJ462" s="28">
        <f ca="1" t="shared" si="3346"/>
        <v>47899.6817570952</v>
      </c>
      <c r="AK462" s="28">
        <f ca="1" t="shared" si="3347"/>
        <v>56167.4859805009</v>
      </c>
      <c r="AL462" s="28">
        <f ca="1" t="shared" si="3348"/>
        <v>62004.0525543797</v>
      </c>
      <c r="AM462" s="28">
        <f ca="1" t="shared" si="3349"/>
        <v>65025.9777147493</v>
      </c>
      <c r="AN462" s="28">
        <f ca="1" t="shared" si="3350"/>
        <v>77148.8919181404</v>
      </c>
      <c r="AO462" s="28">
        <f ca="1">C462/'Ejercicio 3 - TIR'!$D$7</f>
        <v>15392.3923809788</v>
      </c>
      <c r="AP462" s="28">
        <f ca="1" t="shared" si="3351"/>
        <v>32507.2893761165</v>
      </c>
      <c r="AQ462" s="28">
        <f ca="1" t="shared" si="3352"/>
        <v>40775.0935995222</v>
      </c>
      <c r="AR462" s="28">
        <f ca="1" t="shared" si="3353"/>
        <v>46611.6601734009</v>
      </c>
      <c r="AS462" s="28">
        <f ca="1" t="shared" si="3354"/>
        <v>49633.5853337705</v>
      </c>
      <c r="AT462" s="28">
        <f ca="1" t="shared" si="3355"/>
        <v>61756.4995371616</v>
      </c>
      <c r="AU462" s="28">
        <f ca="1">AP462*'Ejercicio 3 - TIR'!$D$5</f>
        <v>16253.6446880582</v>
      </c>
      <c r="AV462" s="28">
        <f ca="1">AQ462*'Ejercicio 3 - TIR'!$D$5</f>
        <v>20387.5467997611</v>
      </c>
      <c r="AW462" s="28">
        <f ca="1">AR462*'Ejercicio 3 - TIR'!$D$5</f>
        <v>23305.8300867005</v>
      </c>
      <c r="AX462" s="28">
        <f ca="1">AS462*'Ejercicio 3 - TIR'!$D$5</f>
        <v>24816.7926668852</v>
      </c>
      <c r="AY462" s="28">
        <f ca="1">AT462*'Ejercicio 3 - TIR'!$D$5</f>
        <v>30878.2497685808</v>
      </c>
      <c r="AZ462" s="28">
        <f ca="1" t="shared" ref="AZ462:BD462" si="3448">AJ462-AU462-AE462</f>
        <v>27656.0898412845</v>
      </c>
      <c r="BA462" s="28">
        <f ca="1" t="shared" si="3448"/>
        <v>31086.8424655377</v>
      </c>
      <c r="BB462" s="28">
        <f ca="1" t="shared" si="3448"/>
        <v>33206.4796529523</v>
      </c>
      <c r="BC462" s="28">
        <f ca="1" t="shared" si="3448"/>
        <v>33655.499064276</v>
      </c>
      <c r="BD462" s="28">
        <f ca="1" t="shared" si="3448"/>
        <v>38299.3069217412</v>
      </c>
      <c r="BE462" s="28">
        <f ca="1" t="shared" ref="BE462:BI462" si="3449">AZ462/Z462</f>
        <v>24290.5980122846</v>
      </c>
      <c r="BF462" s="28">
        <f ca="1" t="shared" si="3449"/>
        <v>23213.0223356311</v>
      </c>
      <c r="BG462" s="28">
        <f ca="1" t="shared" si="3449"/>
        <v>21189.8180439481</v>
      </c>
      <c r="BH462" s="28">
        <f ca="1" t="shared" si="3449"/>
        <v>17996.3730645381</v>
      </c>
      <c r="BI462" s="28">
        <f ca="1" t="shared" si="3449"/>
        <v>16837.3764755639</v>
      </c>
      <c r="BJ462" s="28">
        <f ca="1" t="shared" si="3358"/>
        <v>65504.82794696</v>
      </c>
      <c r="BK462" s="28">
        <f ca="1" t="shared" si="3359"/>
        <v>35012.459388465</v>
      </c>
      <c r="BL462" s="28">
        <f ca="1" t="shared" si="3360"/>
        <v>100517.287335425</v>
      </c>
      <c r="BM462" s="28">
        <f ca="1">BK462*'Ejercicio 3 - TIR'!$D$5</f>
        <v>17506.2296942325</v>
      </c>
      <c r="BN462" s="28">
        <f ca="1" t="shared" si="3361"/>
        <v>83011.0576411925</v>
      </c>
      <c r="BO462" s="28">
        <f ca="1" t="shared" si="3362"/>
        <v>36493.8308673694</v>
      </c>
      <c r="BP462" s="28">
        <f ca="1" t="shared" si="3363"/>
        <v>-105759.596581774</v>
      </c>
      <c r="BQ462" s="28">
        <f ca="1" t="shared" ref="BQ462:BT462" si="3450">BE462</f>
        <v>24290.5980122846</v>
      </c>
      <c r="BR462" s="28">
        <f ca="1" t="shared" si="3450"/>
        <v>23213.0223356311</v>
      </c>
      <c r="BS462" s="28">
        <f ca="1" t="shared" si="3450"/>
        <v>21189.8180439481</v>
      </c>
      <c r="BT462" s="28">
        <f ca="1" t="shared" si="3450"/>
        <v>17996.3730645381</v>
      </c>
      <c r="BU462" s="28">
        <f ca="1" t="shared" si="3365"/>
        <v>53331.2073429333</v>
      </c>
      <c r="BV462" s="30">
        <f ca="1" t="shared" si="3366"/>
        <v>8.94680339831699</v>
      </c>
    </row>
    <row r="463" ht="15" customHeight="1" spans="1:74">
      <c r="A463" s="26">
        <v>462</v>
      </c>
      <c r="B463" s="27">
        <f ca="1" t="shared" ref="B463:F463" si="3451">RAND()</f>
        <v>0.559098203649301</v>
      </c>
      <c r="C463" s="28">
        <f ca="1">IF(B463&lt;=('Ejercicio 3 - TIR'!$D$13-'Ejercicio 3 - TIR'!$C$13)/('Ejercicio 3 - TIR'!$E$13-'Ejercicio 3 - TIR'!$C$13),'Ejercicio 3 - TIR'!$C$13+SQRT(('Ejercicio 3 - TIR'!$E$13-'Ejercicio 3 - TIR'!$C$13)*('Ejercicio 3 - TIR'!$D$13-'Ejercicio 3 - TIR'!$C$13)*B463),'Ejercicio 3 - TIR'!$E$13-SQRT(('Ejercicio 3 - TIR'!$E$13-'Ejercicio 3 - TIR'!$C$13)*('Ejercicio 3 - TIR'!$E$13-'Ejercicio 3 - TIR'!$D$13)*(1-B463)))</f>
        <v>76998.21407758</v>
      </c>
      <c r="D463" s="27">
        <f ca="1" t="shared" si="3451"/>
        <v>0.269867609930094</v>
      </c>
      <c r="E463" s="28">
        <f ca="1">IF(D463&lt;=('Ejercicio 3 - TIR'!$D$14-'Ejercicio 3 - TIR'!$C$14)/('Ejercicio 3 - TIR'!$E$14-'Ejercicio 3 - TIR'!$C$14),'Ejercicio 3 - TIR'!$C$14+SQRT(('Ejercicio 3 - TIR'!$E$14-'Ejercicio 3 - TIR'!$C$14)*('Ejercicio 3 - TIR'!$D$14-'Ejercicio 3 - TIR'!$C$14)*D463),'Ejercicio 3 - TIR'!$E$14-SQRT(('Ejercicio 3 - TIR'!$E$14-'Ejercicio 3 - TIR'!$C$14)*('Ejercicio 3 - TIR'!$E$14-'Ejercicio 3 - TIR'!$D$14)*(1-D463)))</f>
        <v>29498.8966141441</v>
      </c>
      <c r="F463" s="27">
        <f ca="1" t="shared" si="3451"/>
        <v>0.210804996786849</v>
      </c>
      <c r="G463" s="28">
        <f ca="1">IF(F463&lt;=('Ejercicio 3 - TIR'!$D$18-'Ejercicio 3 - TIR'!$C$18)/('Ejercicio 3 - TIR'!$E$18-'Ejercicio 3 - TIR'!$C$18),'Ejercicio 3 - TIR'!$C$18+SQRT(('Ejercicio 3 - TIR'!$E$18-'Ejercicio 3 - TIR'!$C$18)*('Ejercicio 3 - TIR'!$D$18-'Ejercicio 3 - TIR'!$C$18)*F463),'Ejercicio 3 - TIR'!$E$18-SQRT(('Ejercicio 3 - TIR'!$E$18-'Ejercicio 3 - TIR'!$C$18)*('Ejercicio 3 - TIR'!$E$18-'Ejercicio 3 - TIR'!$D$18)*(1-F463)))</f>
        <v>35623.2330129586</v>
      </c>
      <c r="H463" s="27">
        <f ca="1" t="shared" ref="H463:L463" si="3452">RAND()</f>
        <v>0.741468778960788</v>
      </c>
      <c r="I463" s="28">
        <f ca="1">IF(H463&lt;=('Ejercicio 3 - TIR'!$D$18-'Ejercicio 3 - TIR'!$C$18)/('Ejercicio 3 - TIR'!$E$18-'Ejercicio 3 - TIR'!$C$18),'Ejercicio 3 - TIR'!$C$18+SQRT(('Ejercicio 3 - TIR'!$E$18-'Ejercicio 3 - TIR'!$C$18)*('Ejercicio 3 - TIR'!$D$18-'Ejercicio 3 - TIR'!$C$18)*H463),'Ejercicio 3 - TIR'!$E$18-SQRT(('Ejercicio 3 - TIR'!$E$18-'Ejercicio 3 - TIR'!$C$18)*('Ejercicio 3 - TIR'!$E$18-'Ejercicio 3 - TIR'!$D$18)*(1-H463)))</f>
        <v>40596.6102173506</v>
      </c>
      <c r="J463" s="27">
        <f ca="1" t="shared" si="3452"/>
        <v>0.364588070679073</v>
      </c>
      <c r="K463" s="28">
        <f ca="1">IF(J463&lt;=('Ejercicio 3 - TIR'!$D$18-'Ejercicio 3 - TIR'!$C$18)/('Ejercicio 3 - TIR'!$E$18-'Ejercicio 3 - TIR'!$C$18),'Ejercicio 3 - TIR'!$C$18+SQRT(('Ejercicio 3 - TIR'!$E$18-'Ejercicio 3 - TIR'!$C$18)*('Ejercicio 3 - TIR'!$D$18-'Ejercicio 3 - TIR'!$C$18)*J463),'Ejercicio 3 - TIR'!$E$18-SQRT(('Ejercicio 3 - TIR'!$E$18-'Ejercicio 3 - TIR'!$C$18)*('Ejercicio 3 - TIR'!$E$18-'Ejercicio 3 - TIR'!$D$18)*(1-J463)))</f>
        <v>37395.1477741733</v>
      </c>
      <c r="L463" s="27">
        <f ca="1" t="shared" si="3452"/>
        <v>0.363596553425377</v>
      </c>
      <c r="M463" s="28">
        <f ca="1">IF(L463&lt;=('Ejercicio 3 - TIR'!$D$18-'Ejercicio 3 - TIR'!$C$18)/('Ejercicio 3 - TIR'!$E$18-'Ejercicio 3 - TIR'!$C$18),'Ejercicio 3 - TIR'!$C$18+SQRT(('Ejercicio 3 - TIR'!$E$18-'Ejercicio 3 - TIR'!$C$18)*('Ejercicio 3 - TIR'!$D$18-'Ejercicio 3 - TIR'!$C$18)*L463),'Ejercicio 3 - TIR'!$E$18-SQRT(('Ejercicio 3 - TIR'!$E$18-'Ejercicio 3 - TIR'!$C$18)*('Ejercicio 3 - TIR'!$E$18-'Ejercicio 3 - TIR'!$D$18)*(1-L463)))</f>
        <v>37385.0851730909</v>
      </c>
      <c r="N463" s="27">
        <f ca="1" t="shared" ref="N463:R463" si="3453">RAND()</f>
        <v>0.134146982676804</v>
      </c>
      <c r="O463" s="28">
        <f ca="1">IF(N463&lt;=('Ejercicio 3 - TIR'!$D$18-'Ejercicio 3 - TIR'!$C$18)/('Ejercicio 3 - TIR'!$E$18-'Ejercicio 3 - TIR'!$C$18),'Ejercicio 3 - TIR'!$C$18+SQRT(('Ejercicio 3 - TIR'!$E$18-'Ejercicio 3 - TIR'!$C$18)*('Ejercicio 3 - TIR'!$D$18-'Ejercicio 3 - TIR'!$C$18)*N463),'Ejercicio 3 - TIR'!$E$18-SQRT(('Ejercicio 3 - TIR'!$E$18-'Ejercicio 3 - TIR'!$C$18)*('Ejercicio 3 - TIR'!$E$18-'Ejercicio 3 - TIR'!$D$18)*(1-N463)))</f>
        <v>34485.7605153999</v>
      </c>
      <c r="P463" s="27">
        <f ca="1" t="shared" si="3453"/>
        <v>0.951662446542759</v>
      </c>
      <c r="Q463" s="29">
        <f ca="1">IF(P463&lt;=('Ejercicio 3 - TIR'!$D$22-'Ejercicio 3 - TIR'!$C$22)/('Ejercicio 3 - TIR'!$E$22-'Ejercicio 3 - TIR'!$C$22),'Ejercicio 3 - TIR'!$C$22+SQRT(('Ejercicio 3 - TIR'!$E$22-'Ejercicio 3 - TIR'!$C$22)*('Ejercicio 3 - TIR'!$D$22-'Ejercicio 3 - TIR'!$C$22)*P463),'Ejercicio 3 - TIR'!$E$22-SQRT(('Ejercicio 3 - TIR'!$E$22-'Ejercicio 3 - TIR'!$C$22)*('Ejercicio 3 - TIR'!$E$22-'Ejercicio 3 - TIR'!$D$22)*(1-P463)))</f>
        <v>0.170672213755503</v>
      </c>
      <c r="R463" s="27">
        <f ca="1" t="shared" si="3453"/>
        <v>0.206128423812345</v>
      </c>
      <c r="S463" s="29">
        <f ca="1">IF(R463&lt;=('Ejercicio 3 - TIR'!$D$23-'Ejercicio 3 - TIR'!$C$23)/('Ejercicio 3 - TIR'!$E$23-'Ejercicio 3 - TIR'!$C$23),'Ejercicio 3 - TIR'!$C$23+SQRT(('Ejercicio 3 - TIR'!$E$23-'Ejercicio 3 - TIR'!$C$23)*('Ejercicio 3 - TIR'!$D$23-'Ejercicio 3 - TIR'!$C$23)*R463),'Ejercicio 3 - TIR'!$E$23-SQRT(('Ejercicio 3 - TIR'!$E$23-'Ejercicio 3 - TIR'!$C$23)*('Ejercicio 3 - TIR'!$E$23-'Ejercicio 3 - TIR'!$D$23)*(1-R463)))</f>
        <v>0.139262169214868</v>
      </c>
      <c r="T463" s="27">
        <f ca="1" t="shared" ref="T463:X463" si="3454">RAND()</f>
        <v>0.777367073502738</v>
      </c>
      <c r="U463" s="29">
        <f ca="1">IF(T463&lt;=('Ejercicio 3 - TIR'!$D$24-'Ejercicio 3 - TIR'!$C$24)/('Ejercicio 3 - TIR'!$E$24-'Ejercicio 3 - TIR'!$C$24),'Ejercicio 3 - TIR'!$C$24+SQRT(('Ejercicio 3 - TIR'!$E$24-'Ejercicio 3 - TIR'!$C$24)*('Ejercicio 3 - TIR'!$D$24-'Ejercicio 3 - TIR'!$C$24)*T463),'Ejercicio 3 - TIR'!$E$24-SQRT(('Ejercicio 3 - TIR'!$E$24-'Ejercicio 3 - TIR'!$C$24)*('Ejercicio 3 - TIR'!$E$24-'Ejercicio 3 - TIR'!$D$24)*(1-T463)))</f>
        <v>0.195032577341817</v>
      </c>
      <c r="V463" s="27">
        <f ca="1" t="shared" si="3454"/>
        <v>0.636873409713868</v>
      </c>
      <c r="W463" s="29">
        <f ca="1">IF(V463&lt;=('Ejercicio 3 - TIR'!$D$25-'Ejercicio 3 - TIR'!$C$25)/('Ejercicio 3 - TIR'!$E$25-'Ejercicio 3 - TIR'!$C$25),'Ejercicio 3 - TIR'!$C$25+SQRT(('Ejercicio 3 - TIR'!$E$25-'Ejercicio 3 - TIR'!$C$25)*('Ejercicio 3 - TIR'!$D$25-'Ejercicio 3 - TIR'!$C$25)*V463),'Ejercicio 3 - TIR'!$E$25-SQRT(('Ejercicio 3 - TIR'!$E$25-'Ejercicio 3 - TIR'!$C$25)*('Ejercicio 3 - TIR'!$E$25-'Ejercicio 3 - TIR'!$D$25)*(1-V463)))</f>
        <v>0.214349711557949</v>
      </c>
      <c r="X463" s="27">
        <f ca="1" t="shared" si="3454"/>
        <v>0.117858931196027</v>
      </c>
      <c r="Y463" s="29">
        <f ca="1">IF(X463&lt;=('Ejercicio 3 - TIR'!$D$26-'Ejercicio 3 - TIR'!$C$26)/('Ejercicio 3 - TIR'!$E$26-'Ejercicio 3 - TIR'!$C$26),'Ejercicio 3 - TIR'!$C$26+SQRT(('Ejercicio 3 - TIR'!$E$26-'Ejercicio 3 - TIR'!$C$26)*('Ejercicio 3 - TIR'!$D$26-'Ejercicio 3 - TIR'!$C$26)*X463),'Ejercicio 3 - TIR'!$E$26-SQRT(('Ejercicio 3 - TIR'!$E$26-'Ejercicio 3 - TIR'!$C$26)*('Ejercicio 3 - TIR'!$E$26-'Ejercicio 3 - TIR'!$D$26)*(1-X463)))</f>
        <v>0.207838697100104</v>
      </c>
      <c r="Z463" s="27">
        <f ca="1" t="shared" si="3336"/>
        <v>1.1706722137555</v>
      </c>
      <c r="AA463" s="27">
        <f ca="1" t="shared" si="3337"/>
        <v>1.33370256568267</v>
      </c>
      <c r="AB463" s="27">
        <f ca="1" t="shared" si="3338"/>
        <v>1.59381801447515</v>
      </c>
      <c r="AC463" s="27">
        <f ca="1" t="shared" si="3339"/>
        <v>1.93545244615376</v>
      </c>
      <c r="AD463" s="27">
        <f ca="1" t="shared" si="3340"/>
        <v>2.33771436086157</v>
      </c>
      <c r="AE463" s="26">
        <f ca="1" t="shared" si="3341"/>
        <v>5034.64198848067</v>
      </c>
      <c r="AF463" s="26">
        <f ca="1" t="shared" si="3342"/>
        <v>5735.77715301675</v>
      </c>
      <c r="AG463" s="26">
        <f ca="1" t="shared" si="3343"/>
        <v>6854.44055422791</v>
      </c>
      <c r="AH463" s="26">
        <f ca="1" t="shared" si="3344"/>
        <v>8323.68790991777</v>
      </c>
      <c r="AI463" s="26">
        <f ca="1" t="shared" si="3345"/>
        <v>10053.672360183</v>
      </c>
      <c r="AJ463" s="28">
        <f ca="1" t="shared" si="3346"/>
        <v>41703.1290524083</v>
      </c>
      <c r="AK463" s="28">
        <f ca="1" t="shared" si="3347"/>
        <v>54143.8032048997</v>
      </c>
      <c r="AL463" s="28">
        <f ca="1" t="shared" si="3348"/>
        <v>59601.0601764378</v>
      </c>
      <c r="AM463" s="28">
        <f ca="1" t="shared" si="3349"/>
        <v>72357.0545479254</v>
      </c>
      <c r="AN463" s="28">
        <f ca="1" t="shared" si="3350"/>
        <v>80617.8576020832</v>
      </c>
      <c r="AO463" s="28">
        <f ca="1">C463/'Ejercicio 3 - TIR'!$D$7</f>
        <v>15399.642815516</v>
      </c>
      <c r="AP463" s="28">
        <f ca="1" t="shared" si="3351"/>
        <v>26303.4862368923</v>
      </c>
      <c r="AQ463" s="28">
        <f ca="1" t="shared" si="3352"/>
        <v>38744.1603893837</v>
      </c>
      <c r="AR463" s="28">
        <f ca="1" t="shared" si="3353"/>
        <v>44201.4173609218</v>
      </c>
      <c r="AS463" s="28">
        <f ca="1" t="shared" si="3354"/>
        <v>56957.4117324094</v>
      </c>
      <c r="AT463" s="28">
        <f ca="1" t="shared" si="3355"/>
        <v>65218.2147865672</v>
      </c>
      <c r="AU463" s="28">
        <f ca="1">AP463*'Ejercicio 3 - TIR'!$D$5</f>
        <v>13151.7431184462</v>
      </c>
      <c r="AV463" s="28">
        <f ca="1">AQ463*'Ejercicio 3 - TIR'!$D$5</f>
        <v>19372.0801946918</v>
      </c>
      <c r="AW463" s="28">
        <f ca="1">AR463*'Ejercicio 3 - TIR'!$D$5</f>
        <v>22100.7086804609</v>
      </c>
      <c r="AX463" s="28">
        <f ca="1">AS463*'Ejercicio 3 - TIR'!$D$5</f>
        <v>28478.7058662047</v>
      </c>
      <c r="AY463" s="28">
        <f ca="1">AT463*'Ejercicio 3 - TIR'!$D$5</f>
        <v>32609.1073932836</v>
      </c>
      <c r="AZ463" s="28">
        <f ca="1" t="shared" ref="AZ463:BD463" si="3455">AJ463-AU463-AE463</f>
        <v>23516.7439454815</v>
      </c>
      <c r="BA463" s="28">
        <f ca="1" t="shared" si="3455"/>
        <v>29035.9458571911</v>
      </c>
      <c r="BB463" s="28">
        <f ca="1" t="shared" si="3455"/>
        <v>30645.910941749</v>
      </c>
      <c r="BC463" s="28">
        <f ca="1" t="shared" si="3455"/>
        <v>35554.6607718029</v>
      </c>
      <c r="BD463" s="28">
        <f ca="1" t="shared" si="3455"/>
        <v>37955.0778486166</v>
      </c>
      <c r="BE463" s="28">
        <f ca="1" t="shared" ref="BE463:BI463" si="3456">AZ463/Z463</f>
        <v>20088.2396192185</v>
      </c>
      <c r="BF463" s="28">
        <f ca="1" t="shared" si="3456"/>
        <v>21770.9304940332</v>
      </c>
      <c r="BG463" s="28">
        <f ca="1" t="shared" si="3456"/>
        <v>19227.986296692</v>
      </c>
      <c r="BH463" s="28">
        <f ca="1" t="shared" si="3456"/>
        <v>18370.2063269284</v>
      </c>
      <c r="BI463" s="28">
        <f ca="1" t="shared" si="3456"/>
        <v>16235.9775360357</v>
      </c>
      <c r="BJ463" s="28">
        <f ca="1" t="shared" si="3358"/>
        <v>68959.9942444553</v>
      </c>
      <c r="BK463" s="28">
        <f ca="1" t="shared" si="3359"/>
        <v>35999.9661619704</v>
      </c>
      <c r="BL463" s="28">
        <f ca="1" t="shared" si="3360"/>
        <v>104959.960406426</v>
      </c>
      <c r="BM463" s="28">
        <f ca="1">BK463*'Ejercicio 3 - TIR'!$D$5</f>
        <v>17999.9830809852</v>
      </c>
      <c r="BN463" s="28">
        <f ca="1" t="shared" si="3361"/>
        <v>86959.9773254406</v>
      </c>
      <c r="BO463" s="28">
        <f ca="1" t="shared" si="3362"/>
        <v>37198.7180219021</v>
      </c>
      <c r="BP463" s="28">
        <f ca="1" t="shared" si="3363"/>
        <v>-106497.110691724</v>
      </c>
      <c r="BQ463" s="28">
        <f ca="1" t="shared" ref="BQ463:BT463" si="3457">BE463</f>
        <v>20088.2396192185</v>
      </c>
      <c r="BR463" s="28">
        <f ca="1" t="shared" si="3457"/>
        <v>21770.9304940332</v>
      </c>
      <c r="BS463" s="28">
        <f ca="1" t="shared" si="3457"/>
        <v>19227.986296692</v>
      </c>
      <c r="BT463" s="28">
        <f ca="1" t="shared" si="3457"/>
        <v>18370.2063269284</v>
      </c>
      <c r="BU463" s="28">
        <f ca="1" t="shared" si="3365"/>
        <v>53434.6955579378</v>
      </c>
      <c r="BV463" s="30">
        <f ca="1" t="shared" si="3366"/>
        <v>6.72727514464682</v>
      </c>
    </row>
    <row r="464" ht="15" customHeight="1" spans="1:74">
      <c r="A464" s="26">
        <v>463</v>
      </c>
      <c r="B464" s="27">
        <f ca="1" t="shared" ref="B464:F464" si="3458">RAND()</f>
        <v>0.212044362737742</v>
      </c>
      <c r="C464" s="28">
        <f ca="1">IF(B464&lt;=('Ejercicio 3 - TIR'!$D$13-'Ejercicio 3 - TIR'!$C$13)/('Ejercicio 3 - TIR'!$E$13-'Ejercicio 3 - TIR'!$C$13),'Ejercicio 3 - TIR'!$C$13+SQRT(('Ejercicio 3 - TIR'!$E$13-'Ejercicio 3 - TIR'!$C$13)*('Ejercicio 3 - TIR'!$D$13-'Ejercicio 3 - TIR'!$C$13)*B464),'Ejercicio 3 - TIR'!$E$13-SQRT(('Ejercicio 3 - TIR'!$E$13-'Ejercicio 3 - TIR'!$C$13)*('Ejercicio 3 - TIR'!$E$13-'Ejercicio 3 - TIR'!$D$13)*(1-B464)))</f>
        <v>69209.6549932718</v>
      </c>
      <c r="D464" s="27">
        <f ca="1" t="shared" si="3458"/>
        <v>0.789554567423402</v>
      </c>
      <c r="E464" s="28">
        <f ca="1">IF(D464&lt;=('Ejercicio 3 - TIR'!$D$14-'Ejercicio 3 - TIR'!$C$14)/('Ejercicio 3 - TIR'!$E$14-'Ejercicio 3 - TIR'!$C$14),'Ejercicio 3 - TIR'!$C$14+SQRT(('Ejercicio 3 - TIR'!$E$14-'Ejercicio 3 - TIR'!$C$14)*('Ejercicio 3 - TIR'!$D$14-'Ejercicio 3 - TIR'!$C$14)*D464),'Ejercicio 3 - TIR'!$E$14-SQRT(('Ejercicio 3 - TIR'!$E$14-'Ejercicio 3 - TIR'!$C$14)*('Ejercicio 3 - TIR'!$E$14-'Ejercicio 3 - TIR'!$D$14)*(1-D464)))</f>
        <v>34381.5647297055</v>
      </c>
      <c r="F464" s="27">
        <f ca="1" t="shared" si="3458"/>
        <v>0.0604267398274592</v>
      </c>
      <c r="G464" s="28">
        <f ca="1">IF(F464&lt;=('Ejercicio 3 - TIR'!$D$18-'Ejercicio 3 - TIR'!$C$18)/('Ejercicio 3 - TIR'!$E$18-'Ejercicio 3 - TIR'!$C$18),'Ejercicio 3 - TIR'!$C$18+SQRT(('Ejercicio 3 - TIR'!$E$18-'Ejercicio 3 - TIR'!$C$18)*('Ejercicio 3 - TIR'!$D$18-'Ejercicio 3 - TIR'!$C$18)*F464),'Ejercicio 3 - TIR'!$E$18-SQRT(('Ejercicio 3 - TIR'!$E$18-'Ejercicio 3 - TIR'!$C$18)*('Ejercicio 3 - TIR'!$E$18-'Ejercicio 3 - TIR'!$D$18)*(1-F464)))</f>
        <v>33010.64959338</v>
      </c>
      <c r="H464" s="27">
        <f ca="1" t="shared" ref="H464:L464" si="3459">RAND()</f>
        <v>0.0391080187896911</v>
      </c>
      <c r="I464" s="28">
        <f ca="1">IF(H464&lt;=('Ejercicio 3 - TIR'!$D$18-'Ejercicio 3 - TIR'!$C$18)/('Ejercicio 3 - TIR'!$E$18-'Ejercicio 3 - TIR'!$C$18),'Ejercicio 3 - TIR'!$C$18+SQRT(('Ejercicio 3 - TIR'!$E$18-'Ejercicio 3 - TIR'!$C$18)*('Ejercicio 3 - TIR'!$D$18-'Ejercicio 3 - TIR'!$C$18)*H464),'Ejercicio 3 - TIR'!$E$18-SQRT(('Ejercicio 3 - TIR'!$E$18-'Ejercicio 3 - TIR'!$C$18)*('Ejercicio 3 - TIR'!$E$18-'Ejercicio 3 - TIR'!$D$18)*(1-H464)))</f>
        <v>32422.0245288712</v>
      </c>
      <c r="J464" s="27">
        <f ca="1" t="shared" si="3459"/>
        <v>0.17330856271714</v>
      </c>
      <c r="K464" s="28">
        <f ca="1">IF(J464&lt;=('Ejercicio 3 - TIR'!$D$18-'Ejercicio 3 - TIR'!$C$18)/('Ejercicio 3 - TIR'!$E$18-'Ejercicio 3 - TIR'!$C$18),'Ejercicio 3 - TIR'!$C$18+SQRT(('Ejercicio 3 - TIR'!$E$18-'Ejercicio 3 - TIR'!$C$18)*('Ejercicio 3 - TIR'!$D$18-'Ejercicio 3 - TIR'!$C$18)*J464),'Ejercicio 3 - TIR'!$E$18-SQRT(('Ejercicio 3 - TIR'!$E$18-'Ejercicio 3 - TIR'!$C$18)*('Ejercicio 3 - TIR'!$E$18-'Ejercicio 3 - TIR'!$D$18)*(1-J464)))</f>
        <v>35098.6551567615</v>
      </c>
      <c r="L464" s="27">
        <f ca="1" t="shared" si="3459"/>
        <v>0.0304266317158883</v>
      </c>
      <c r="M464" s="28">
        <f ca="1">IF(L464&lt;=('Ejercicio 3 - TIR'!$D$18-'Ejercicio 3 - TIR'!$C$18)/('Ejercicio 3 - TIR'!$E$18-'Ejercicio 3 - TIR'!$C$18),'Ejercicio 3 - TIR'!$C$18+SQRT(('Ejercicio 3 - TIR'!$E$18-'Ejercicio 3 - TIR'!$C$18)*('Ejercicio 3 - TIR'!$D$18-'Ejercicio 3 - TIR'!$C$18)*L464),'Ejercicio 3 - TIR'!$E$18-SQRT(('Ejercicio 3 - TIR'!$E$18-'Ejercicio 3 - TIR'!$C$18)*('Ejercicio 3 - TIR'!$E$18-'Ejercicio 3 - TIR'!$D$18)*(1-L464)))</f>
        <v>32136.3508039138</v>
      </c>
      <c r="N464" s="27">
        <f ca="1" t="shared" ref="N464:R464" si="3460">RAND()</f>
        <v>0.83191381625509</v>
      </c>
      <c r="O464" s="28">
        <f ca="1">IF(N464&lt;=('Ejercicio 3 - TIR'!$D$18-'Ejercicio 3 - TIR'!$C$18)/('Ejercicio 3 - TIR'!$E$18-'Ejercicio 3 - TIR'!$C$18),'Ejercicio 3 - TIR'!$C$18+SQRT(('Ejercicio 3 - TIR'!$E$18-'Ejercicio 3 - TIR'!$C$18)*('Ejercicio 3 - TIR'!$D$18-'Ejercicio 3 - TIR'!$C$18)*N464),'Ejercicio 3 - TIR'!$E$18-SQRT(('Ejercicio 3 - TIR'!$E$18-'Ejercicio 3 - TIR'!$C$18)*('Ejercicio 3 - TIR'!$E$18-'Ejercicio 3 - TIR'!$D$18)*(1-N464)))</f>
        <v>41449.4417648955</v>
      </c>
      <c r="P464" s="27">
        <f ca="1" t="shared" si="3460"/>
        <v>0.720465403164081</v>
      </c>
      <c r="Q464" s="29">
        <f ca="1">IF(P464&lt;=('Ejercicio 3 - TIR'!$D$22-'Ejercicio 3 - TIR'!$C$22)/('Ejercicio 3 - TIR'!$E$22-'Ejercicio 3 - TIR'!$C$22),'Ejercicio 3 - TIR'!$C$22+SQRT(('Ejercicio 3 - TIR'!$E$22-'Ejercicio 3 - TIR'!$C$22)*('Ejercicio 3 - TIR'!$D$22-'Ejercicio 3 - TIR'!$C$22)*P464),'Ejercicio 3 - TIR'!$E$22-SQRT(('Ejercicio 3 - TIR'!$E$22-'Ejercicio 3 - TIR'!$C$22)*('Ejercicio 3 - TIR'!$E$22-'Ejercicio 3 - TIR'!$D$22)*(1-P464)))</f>
        <v>0.157568721072916</v>
      </c>
      <c r="R464" s="27">
        <f ca="1" t="shared" si="3460"/>
        <v>0.602387779300817</v>
      </c>
      <c r="S464" s="29">
        <f ca="1">IF(R464&lt;=('Ejercicio 3 - TIR'!$D$23-'Ejercicio 3 - TIR'!$C$23)/('Ejercicio 3 - TIR'!$E$23-'Ejercicio 3 - TIR'!$C$23),'Ejercicio 3 - TIR'!$C$23+SQRT(('Ejercicio 3 - TIR'!$E$23-'Ejercicio 3 - TIR'!$C$23)*('Ejercicio 3 - TIR'!$D$23-'Ejercicio 3 - TIR'!$C$23)*R464),'Ejercicio 3 - TIR'!$E$23-SQRT(('Ejercicio 3 - TIR'!$E$23-'Ejercicio 3 - TIR'!$C$23)*('Ejercicio 3 - TIR'!$E$23-'Ejercicio 3 - TIR'!$D$23)*(1-R464)))</f>
        <v>0.153247392701672</v>
      </c>
      <c r="T464" s="27">
        <f ca="1" t="shared" ref="T464:X464" si="3461">RAND()</f>
        <v>0.509162335872011</v>
      </c>
      <c r="U464" s="29">
        <f ca="1">IF(T464&lt;=('Ejercicio 3 - TIR'!$D$24-'Ejercicio 3 - TIR'!$C$24)/('Ejercicio 3 - TIR'!$E$24-'Ejercicio 3 - TIR'!$C$24),'Ejercicio 3 - TIR'!$C$24+SQRT(('Ejercicio 3 - TIR'!$E$24-'Ejercicio 3 - TIR'!$C$24)*('Ejercicio 3 - TIR'!$D$24-'Ejercicio 3 - TIR'!$C$24)*T464),'Ejercicio 3 - TIR'!$E$24-SQRT(('Ejercicio 3 - TIR'!$E$24-'Ejercicio 3 - TIR'!$C$24)*('Ejercicio 3 - TIR'!$E$24-'Ejercicio 3 - TIR'!$D$24)*(1-T464)))</f>
        <v>0.182927834436624</v>
      </c>
      <c r="V464" s="27">
        <f ca="1" t="shared" si="3461"/>
        <v>0.0920139667090611</v>
      </c>
      <c r="W464" s="29">
        <f ca="1">IF(V464&lt;=('Ejercicio 3 - TIR'!$D$25-'Ejercicio 3 - TIR'!$C$25)/('Ejercicio 3 - TIR'!$E$25-'Ejercicio 3 - TIR'!$C$25),'Ejercicio 3 - TIR'!$C$25+SQRT(('Ejercicio 3 - TIR'!$E$25-'Ejercicio 3 - TIR'!$C$25)*('Ejercicio 3 - TIR'!$D$25-'Ejercicio 3 - TIR'!$C$25)*V464),'Ejercicio 3 - TIR'!$E$25-SQRT(('Ejercicio 3 - TIR'!$E$25-'Ejercicio 3 - TIR'!$C$25)*('Ejercicio 3 - TIR'!$E$25-'Ejercicio 3 - TIR'!$D$25)*(1-V464)))</f>
        <v>0.191349870192768</v>
      </c>
      <c r="X464" s="27">
        <f ca="1" t="shared" si="3461"/>
        <v>0.65978278596762</v>
      </c>
      <c r="Y464" s="29">
        <f ca="1">IF(X464&lt;=('Ejercicio 3 - TIR'!$D$26-'Ejercicio 3 - TIR'!$C$26)/('Ejercicio 3 - TIR'!$E$26-'Ejercicio 3 - TIR'!$C$26),'Ejercicio 3 - TIR'!$C$26+SQRT(('Ejercicio 3 - TIR'!$E$26-'Ejercicio 3 - TIR'!$C$26)*('Ejercicio 3 - TIR'!$D$26-'Ejercicio 3 - TIR'!$C$26)*X464),'Ejercicio 3 - TIR'!$E$26-SQRT(('Ejercicio 3 - TIR'!$E$26-'Ejercicio 3 - TIR'!$C$26)*('Ejercicio 3 - TIR'!$E$26-'Ejercicio 3 - TIR'!$D$26)*(1-X464)))</f>
        <v>0.237137744392358</v>
      </c>
      <c r="Z464" s="27">
        <f ca="1" t="shared" si="3336"/>
        <v>1.15756872107292</v>
      </c>
      <c r="AA464" s="27">
        <f ca="1" t="shared" si="3337"/>
        <v>1.33496310945035</v>
      </c>
      <c r="AB464" s="27">
        <f ca="1" t="shared" si="3338"/>
        <v>1.57916502011488</v>
      </c>
      <c r="AC464" s="27">
        <f ca="1" t="shared" si="3339"/>
        <v>1.88133804172683</v>
      </c>
      <c r="AD464" s="27">
        <f ca="1" t="shared" si="3340"/>
        <v>2.32747430138146</v>
      </c>
      <c r="AE464" s="26">
        <f ca="1" t="shared" si="3341"/>
        <v>5417.45918294536</v>
      </c>
      <c r="AF464" s="26">
        <f ca="1" t="shared" si="3342"/>
        <v>6247.67067779947</v>
      </c>
      <c r="AG464" s="26">
        <f ca="1" t="shared" si="3343"/>
        <v>7390.54354516252</v>
      </c>
      <c r="AH464" s="26">
        <f ca="1" t="shared" si="3344"/>
        <v>8804.72309318336</v>
      </c>
      <c r="AI464" s="26">
        <f ca="1" t="shared" si="3345"/>
        <v>10892.6552675002</v>
      </c>
      <c r="AJ464" s="28">
        <f ca="1" t="shared" si="3346"/>
        <v>38212.095431595</v>
      </c>
      <c r="AK464" s="28">
        <f ca="1" t="shared" si="3347"/>
        <v>43282.2066797374</v>
      </c>
      <c r="AL464" s="28">
        <f ca="1" t="shared" si="3348"/>
        <v>55426.5684766327</v>
      </c>
      <c r="AM464" s="28">
        <f ca="1" t="shared" si="3349"/>
        <v>60459.3392896816</v>
      </c>
      <c r="AN464" s="28">
        <f ca="1" t="shared" si="3350"/>
        <v>96472.5105144018</v>
      </c>
      <c r="AO464" s="28">
        <f ca="1">C464/'Ejercicio 3 - TIR'!$D$7</f>
        <v>13841.9309986544</v>
      </c>
      <c r="AP464" s="28">
        <f ca="1" t="shared" si="3351"/>
        <v>24370.1644329406</v>
      </c>
      <c r="AQ464" s="28">
        <f ca="1" t="shared" si="3352"/>
        <v>29440.275681083</v>
      </c>
      <c r="AR464" s="28">
        <f ca="1" t="shared" si="3353"/>
        <v>41584.6374779783</v>
      </c>
      <c r="AS464" s="28">
        <f ca="1" t="shared" si="3354"/>
        <v>46617.4082910272</v>
      </c>
      <c r="AT464" s="28">
        <f ca="1" t="shared" si="3355"/>
        <v>82630.5795157474</v>
      </c>
      <c r="AU464" s="28">
        <f ca="1">AP464*'Ejercicio 3 - TIR'!$D$5</f>
        <v>12185.0822164703</v>
      </c>
      <c r="AV464" s="28">
        <f ca="1">AQ464*'Ejercicio 3 - TIR'!$D$5</f>
        <v>14720.1378405415</v>
      </c>
      <c r="AW464" s="28">
        <f ca="1">AR464*'Ejercicio 3 - TIR'!$D$5</f>
        <v>20792.3187389892</v>
      </c>
      <c r="AX464" s="28">
        <f ca="1">AS464*'Ejercicio 3 - TIR'!$D$5</f>
        <v>23308.7041455136</v>
      </c>
      <c r="AY464" s="28">
        <f ca="1">AT464*'Ejercicio 3 - TIR'!$D$5</f>
        <v>41315.2897578737</v>
      </c>
      <c r="AZ464" s="28">
        <f ca="1" t="shared" ref="AZ464:BD464" si="3462">AJ464-AU464-AE464</f>
        <v>20609.5540321793</v>
      </c>
      <c r="BA464" s="28">
        <f ca="1" t="shared" si="3462"/>
        <v>22314.3981613964</v>
      </c>
      <c r="BB464" s="28">
        <f ca="1" t="shared" si="3462"/>
        <v>27243.706192481</v>
      </c>
      <c r="BC464" s="28">
        <f ca="1" t="shared" si="3462"/>
        <v>28345.9120509846</v>
      </c>
      <c r="BD464" s="28">
        <f ca="1" t="shared" si="3462"/>
        <v>44264.5654890279</v>
      </c>
      <c r="BE464" s="28">
        <f ca="1" t="shared" ref="BE464:BI464" si="3463">AZ464/Z464</f>
        <v>17804.1732270348</v>
      </c>
      <c r="BF464" s="28">
        <f ca="1" t="shared" si="3463"/>
        <v>16715.3668917368</v>
      </c>
      <c r="BG464" s="28">
        <f ca="1" t="shared" si="3463"/>
        <v>17251.9691390448</v>
      </c>
      <c r="BH464" s="28">
        <f ca="1" t="shared" si="3463"/>
        <v>15066.8893214782</v>
      </c>
      <c r="BI464" s="28">
        <f ca="1" t="shared" si="3463"/>
        <v>19018.2832363626</v>
      </c>
      <c r="BJ464" s="28">
        <f ca="1" t="shared" si="3358"/>
        <v>80022.2083496727</v>
      </c>
      <c r="BK464" s="28">
        <f ca="1" t="shared" si="3359"/>
        <v>32216.7386808635</v>
      </c>
      <c r="BL464" s="28">
        <f ca="1" t="shared" si="3360"/>
        <v>112238.947030536</v>
      </c>
      <c r="BM464" s="28">
        <f ca="1">BK464*'Ejercicio 3 - TIR'!$D$5</f>
        <v>16108.3693404317</v>
      </c>
      <c r="BN464" s="28">
        <f ca="1" t="shared" si="3361"/>
        <v>96130.5776901045</v>
      </c>
      <c r="BO464" s="28">
        <f ca="1" t="shared" si="3362"/>
        <v>41302.5302290326</v>
      </c>
      <c r="BP464" s="28">
        <f ca="1" t="shared" si="3363"/>
        <v>-103591.219722977</v>
      </c>
      <c r="BQ464" s="28">
        <f ca="1" t="shared" ref="BQ464:BT464" si="3464">BE464</f>
        <v>17804.1732270348</v>
      </c>
      <c r="BR464" s="28">
        <f ca="1" t="shared" si="3464"/>
        <v>16715.3668917368</v>
      </c>
      <c r="BS464" s="28">
        <f ca="1" t="shared" si="3464"/>
        <v>17251.9691390448</v>
      </c>
      <c r="BT464" s="28">
        <f ca="1" t="shared" si="3464"/>
        <v>15066.8893214782</v>
      </c>
      <c r="BU464" s="28">
        <f ca="1" t="shared" si="3365"/>
        <v>60320.8134653953</v>
      </c>
      <c r="BV464" s="30">
        <f ca="1" t="shared" si="3366"/>
        <v>5.87674177382993</v>
      </c>
    </row>
    <row r="465" ht="15" customHeight="1" spans="1:74">
      <c r="A465" s="26">
        <v>464</v>
      </c>
      <c r="B465" s="27">
        <f ca="1" t="shared" ref="B465:F465" si="3465">RAND()</f>
        <v>0.298020646879721</v>
      </c>
      <c r="C465" s="28">
        <f ca="1">IF(B465&lt;=('Ejercicio 3 - TIR'!$D$13-'Ejercicio 3 - TIR'!$C$13)/('Ejercicio 3 - TIR'!$E$13-'Ejercicio 3 - TIR'!$C$13),'Ejercicio 3 - TIR'!$C$13+SQRT(('Ejercicio 3 - TIR'!$E$13-'Ejercicio 3 - TIR'!$C$13)*('Ejercicio 3 - TIR'!$D$13-'Ejercicio 3 - TIR'!$C$13)*B465),'Ejercicio 3 - TIR'!$E$13-SQRT(('Ejercicio 3 - TIR'!$E$13-'Ejercicio 3 - TIR'!$C$13)*('Ejercicio 3 - TIR'!$E$13-'Ejercicio 3 - TIR'!$D$13)*(1-B465)))</f>
        <v>70976.2989309713</v>
      </c>
      <c r="D465" s="27">
        <f ca="1" t="shared" si="3465"/>
        <v>0.326752586327848</v>
      </c>
      <c r="E465" s="28">
        <f ca="1">IF(D465&lt;=('Ejercicio 3 - TIR'!$D$14-'Ejercicio 3 - TIR'!$C$14)/('Ejercicio 3 - TIR'!$E$14-'Ejercicio 3 - TIR'!$C$14),'Ejercicio 3 - TIR'!$C$14+SQRT(('Ejercicio 3 - TIR'!$E$14-'Ejercicio 3 - TIR'!$C$14)*('Ejercicio 3 - TIR'!$D$14-'Ejercicio 3 - TIR'!$C$14)*D465),'Ejercicio 3 - TIR'!$E$14-SQRT(('Ejercicio 3 - TIR'!$E$14-'Ejercicio 3 - TIR'!$C$14)*('Ejercicio 3 - TIR'!$E$14-'Ejercicio 3 - TIR'!$D$14)*(1-D465)))</f>
        <v>29950.3983652418</v>
      </c>
      <c r="F465" s="27">
        <f ca="1" t="shared" si="3465"/>
        <v>0.899608759182148</v>
      </c>
      <c r="G465" s="28">
        <f ca="1">IF(F465&lt;=('Ejercicio 3 - TIR'!$D$18-'Ejercicio 3 - TIR'!$C$18)/('Ejercicio 3 - TIR'!$E$18-'Ejercicio 3 - TIR'!$C$18),'Ejercicio 3 - TIR'!$C$18+SQRT(('Ejercicio 3 - TIR'!$E$18-'Ejercicio 3 - TIR'!$C$18)*('Ejercicio 3 - TIR'!$D$18-'Ejercicio 3 - TIR'!$C$18)*F465),'Ejercicio 3 - TIR'!$E$18-SQRT(('Ejercicio 3 - TIR'!$E$18-'Ejercicio 3 - TIR'!$C$18)*('Ejercicio 3 - TIR'!$E$18-'Ejercicio 3 - TIR'!$D$18)*(1-F465)))</f>
        <v>42256.0351566868</v>
      </c>
      <c r="H465" s="27">
        <f ca="1" t="shared" ref="H465:L465" si="3466">RAND()</f>
        <v>0.421814340237799</v>
      </c>
      <c r="I465" s="28">
        <f ca="1">IF(H465&lt;=('Ejercicio 3 - TIR'!$D$18-'Ejercicio 3 - TIR'!$C$18)/('Ejercicio 3 - TIR'!$E$18-'Ejercicio 3 - TIR'!$C$18),'Ejercicio 3 - TIR'!$C$18+SQRT(('Ejercicio 3 - TIR'!$E$18-'Ejercicio 3 - TIR'!$C$18)*('Ejercicio 3 - TIR'!$D$18-'Ejercicio 3 - TIR'!$C$18)*H465),'Ejercicio 3 - TIR'!$E$18-SQRT(('Ejercicio 3 - TIR'!$E$18-'Ejercicio 3 - TIR'!$C$18)*('Ejercicio 3 - TIR'!$E$18-'Ejercicio 3 - TIR'!$D$18)*(1-H465)))</f>
        <v>37954.3793620665</v>
      </c>
      <c r="J465" s="27">
        <f ca="1" t="shared" si="3466"/>
        <v>0.977783096398059</v>
      </c>
      <c r="K465" s="28">
        <f ca="1">IF(J465&lt;=('Ejercicio 3 - TIR'!$D$18-'Ejercicio 3 - TIR'!$C$18)/('Ejercicio 3 - TIR'!$E$18-'Ejercicio 3 - TIR'!$C$18),'Ejercicio 3 - TIR'!$C$18+SQRT(('Ejercicio 3 - TIR'!$E$18-'Ejercicio 3 - TIR'!$C$18)*('Ejercicio 3 - TIR'!$D$18-'Ejercicio 3 - TIR'!$C$18)*J465),'Ejercicio 3 - TIR'!$E$18-SQRT(('Ejercicio 3 - TIR'!$E$18-'Ejercicio 3 - TIR'!$C$18)*('Ejercicio 3 - TIR'!$E$18-'Ejercicio 3 - TIR'!$D$18)*(1-J465)))</f>
        <v>43709.1600524676</v>
      </c>
      <c r="L465" s="27">
        <f ca="1" t="shared" si="3466"/>
        <v>0.15630656576439</v>
      </c>
      <c r="M465" s="28">
        <f ca="1">IF(L465&lt;=('Ejercicio 3 - TIR'!$D$18-'Ejercicio 3 - TIR'!$C$18)/('Ejercicio 3 - TIR'!$E$18-'Ejercicio 3 - TIR'!$C$18),'Ejercicio 3 - TIR'!$C$18+SQRT(('Ejercicio 3 - TIR'!$E$18-'Ejercicio 3 - TIR'!$C$18)*('Ejercicio 3 - TIR'!$D$18-'Ejercicio 3 - TIR'!$C$18)*L465),'Ejercicio 3 - TIR'!$E$18-SQRT(('Ejercicio 3 - TIR'!$E$18-'Ejercicio 3 - TIR'!$C$18)*('Ejercicio 3 - TIR'!$E$18-'Ejercicio 3 - TIR'!$D$18)*(1-L465)))</f>
        <v>34842.1054165165</v>
      </c>
      <c r="N465" s="27">
        <f ca="1" t="shared" ref="N465:R465" si="3467">RAND()</f>
        <v>0.238980743260782</v>
      </c>
      <c r="O465" s="28">
        <f ca="1">IF(N465&lt;=('Ejercicio 3 - TIR'!$D$18-'Ejercicio 3 - TIR'!$C$18)/('Ejercicio 3 - TIR'!$E$18-'Ejercicio 3 - TIR'!$C$18),'Ejercicio 3 - TIR'!$C$18+SQRT(('Ejercicio 3 - TIR'!$E$18-'Ejercicio 3 - TIR'!$C$18)*('Ejercicio 3 - TIR'!$D$18-'Ejercicio 3 - TIR'!$C$18)*N465),'Ejercicio 3 - TIR'!$E$18-SQRT(('Ejercicio 3 - TIR'!$E$18-'Ejercicio 3 - TIR'!$C$18)*('Ejercicio 3 - TIR'!$E$18-'Ejercicio 3 - TIR'!$D$18)*(1-N465)))</f>
        <v>35987.2457348197</v>
      </c>
      <c r="P465" s="27">
        <f ca="1" t="shared" si="3467"/>
        <v>0.937275047185852</v>
      </c>
      <c r="Q465" s="29">
        <f ca="1">IF(P465&lt;=('Ejercicio 3 - TIR'!$D$22-'Ejercicio 3 - TIR'!$C$22)/('Ejercicio 3 - TIR'!$E$22-'Ejercicio 3 - TIR'!$C$22),'Ejercicio 3 - TIR'!$C$22+SQRT(('Ejercicio 3 - TIR'!$E$22-'Ejercicio 3 - TIR'!$C$22)*('Ejercicio 3 - TIR'!$D$22-'Ejercicio 3 - TIR'!$C$22)*P465),'Ejercicio 3 - TIR'!$E$22-SQRT(('Ejercicio 3 - TIR'!$E$22-'Ejercicio 3 - TIR'!$C$22)*('Ejercicio 3 - TIR'!$E$22-'Ejercicio 3 - TIR'!$D$22)*(1-P465)))</f>
        <v>0.169374327547611</v>
      </c>
      <c r="R465" s="27">
        <f ca="1" t="shared" si="3467"/>
        <v>0.374548330157294</v>
      </c>
      <c r="S465" s="29">
        <f ca="1">IF(R465&lt;=('Ejercicio 3 - TIR'!$D$23-'Ejercicio 3 - TIR'!$C$23)/('Ejercicio 3 - TIR'!$E$23-'Ejercicio 3 - TIR'!$C$23),'Ejercicio 3 - TIR'!$C$23+SQRT(('Ejercicio 3 - TIR'!$E$23-'Ejercicio 3 - TIR'!$C$23)*('Ejercicio 3 - TIR'!$D$23-'Ejercicio 3 - TIR'!$C$23)*R465),'Ejercicio 3 - TIR'!$E$23-SQRT(('Ejercicio 3 - TIR'!$E$23-'Ejercicio 3 - TIR'!$C$23)*('Ejercicio 3 - TIR'!$E$23-'Ejercicio 3 - TIR'!$D$23)*(1-R465)))</f>
        <v>0.145965111097069</v>
      </c>
      <c r="T465" s="27">
        <f ca="1" t="shared" ref="T465:X465" si="3468">RAND()</f>
        <v>0.223042311006237</v>
      </c>
      <c r="U465" s="29">
        <f ca="1">IF(T465&lt;=('Ejercicio 3 - TIR'!$D$24-'Ejercicio 3 - TIR'!$C$24)/('Ejercicio 3 - TIR'!$E$24-'Ejercicio 3 - TIR'!$C$24),'Ejercicio 3 - TIR'!$C$24+SQRT(('Ejercicio 3 - TIR'!$E$24-'Ejercicio 3 - TIR'!$C$24)*('Ejercicio 3 - TIR'!$D$24-'Ejercicio 3 - TIR'!$C$24)*T465),'Ejercicio 3 - TIR'!$E$24-SQRT(('Ejercicio 3 - TIR'!$E$24-'Ejercicio 3 - TIR'!$C$24)*('Ejercicio 3 - TIR'!$E$24-'Ejercicio 3 - TIR'!$D$24)*(1-T465)))</f>
        <v>0.171642293157452</v>
      </c>
      <c r="V465" s="27">
        <f ca="1" t="shared" si="3468"/>
        <v>0.539200643379886</v>
      </c>
      <c r="W465" s="29">
        <f ca="1">IF(V465&lt;=('Ejercicio 3 - TIR'!$D$25-'Ejercicio 3 - TIR'!$C$25)/('Ejercicio 3 - TIR'!$E$25-'Ejercicio 3 - TIR'!$C$25),'Ejercicio 3 - TIR'!$C$25+SQRT(('Ejercicio 3 - TIR'!$E$25-'Ejercicio 3 - TIR'!$C$25)*('Ejercicio 3 - TIR'!$D$25-'Ejercicio 3 - TIR'!$C$25)*V465),'Ejercicio 3 - TIR'!$E$25-SQRT(('Ejercicio 3 - TIR'!$E$25-'Ejercicio 3 - TIR'!$C$25)*('Ejercicio 3 - TIR'!$E$25-'Ejercicio 3 - TIR'!$D$25)*(1-V465)))</f>
        <v>0.209840346762324</v>
      </c>
      <c r="X465" s="27">
        <f ca="1" t="shared" si="3468"/>
        <v>0.707865193490929</v>
      </c>
      <c r="Y465" s="29">
        <f ca="1">IF(X465&lt;=('Ejercicio 3 - TIR'!$D$26-'Ejercicio 3 - TIR'!$C$26)/('Ejercicio 3 - TIR'!$E$26-'Ejercicio 3 - TIR'!$C$26),'Ejercicio 3 - TIR'!$C$26+SQRT(('Ejercicio 3 - TIR'!$E$26-'Ejercicio 3 - TIR'!$C$26)*('Ejercicio 3 - TIR'!$D$26-'Ejercicio 3 - TIR'!$C$26)*X465),'Ejercicio 3 - TIR'!$E$26-SQRT(('Ejercicio 3 - TIR'!$E$26-'Ejercicio 3 - TIR'!$C$26)*('Ejercicio 3 - TIR'!$E$26-'Ejercicio 3 - TIR'!$D$26)*(1-X465)))</f>
        <v>0.240281893862509</v>
      </c>
      <c r="Z465" s="27">
        <f ca="1" t="shared" si="3336"/>
        <v>1.16937432754761</v>
      </c>
      <c r="AA465" s="27">
        <f ca="1" t="shared" si="3337"/>
        <v>1.34006218118216</v>
      </c>
      <c r="AB465" s="27">
        <f ca="1" t="shared" si="3338"/>
        <v>1.57007352693384</v>
      </c>
      <c r="AC465" s="27">
        <f ca="1" t="shared" si="3339"/>
        <v>1.89953830026798</v>
      </c>
      <c r="AD465" s="27">
        <f ca="1" t="shared" si="3340"/>
        <v>2.35596296052074</v>
      </c>
      <c r="AE465" s="26">
        <f ca="1" t="shared" si="3341"/>
        <v>5072.82858289589</v>
      </c>
      <c r="AF465" s="26">
        <f ca="1" t="shared" si="3342"/>
        <v>5813.28457057467</v>
      </c>
      <c r="AG465" s="26">
        <f ca="1" t="shared" si="3343"/>
        <v>6811.09006504494</v>
      </c>
      <c r="AH465" s="26">
        <f ca="1" t="shared" si="3344"/>
        <v>8240.33156612339</v>
      </c>
      <c r="AI465" s="26">
        <f ca="1" t="shared" si="3345"/>
        <v>10220.3340408865</v>
      </c>
      <c r="AJ465" s="28">
        <f ca="1" t="shared" si="3346"/>
        <v>49413.1226961788</v>
      </c>
      <c r="AK465" s="28">
        <f ca="1" t="shared" si="3347"/>
        <v>50861.2283933459</v>
      </c>
      <c r="AL465" s="28">
        <f ca="1" t="shared" si="3348"/>
        <v>68626.5950828935</v>
      </c>
      <c r="AM465" s="28">
        <f ca="1" t="shared" si="3349"/>
        <v>66183.9137006476</v>
      </c>
      <c r="AN465" s="28">
        <f ca="1" t="shared" si="3350"/>
        <v>84784.6180023935</v>
      </c>
      <c r="AO465" s="28">
        <f ca="1">C465/'Ejercicio 3 - TIR'!$D$7</f>
        <v>14195.2597861943</v>
      </c>
      <c r="AP465" s="28">
        <f ca="1" t="shared" si="3351"/>
        <v>35217.8629099845</v>
      </c>
      <c r="AQ465" s="28">
        <f ca="1" t="shared" si="3352"/>
        <v>36665.9686071517</v>
      </c>
      <c r="AR465" s="28">
        <f ca="1" t="shared" si="3353"/>
        <v>54431.3352966992</v>
      </c>
      <c r="AS465" s="28">
        <f ca="1" t="shared" si="3354"/>
        <v>51988.6539144534</v>
      </c>
      <c r="AT465" s="28">
        <f ca="1" t="shared" si="3355"/>
        <v>70589.3582161992</v>
      </c>
      <c r="AU465" s="28">
        <f ca="1">AP465*'Ejercicio 3 - TIR'!$D$5</f>
        <v>17608.9314549923</v>
      </c>
      <c r="AV465" s="28">
        <f ca="1">AQ465*'Ejercicio 3 - TIR'!$D$5</f>
        <v>18332.9843035758</v>
      </c>
      <c r="AW465" s="28">
        <f ca="1">AR465*'Ejercicio 3 - TIR'!$D$5</f>
        <v>27215.6676483496</v>
      </c>
      <c r="AX465" s="28">
        <f ca="1">AS465*'Ejercicio 3 - TIR'!$D$5</f>
        <v>25994.3269572267</v>
      </c>
      <c r="AY465" s="28">
        <f ca="1">AT465*'Ejercicio 3 - TIR'!$D$5</f>
        <v>35294.6791080996</v>
      </c>
      <c r="AZ465" s="28">
        <f ca="1" t="shared" ref="AZ465:BD465" si="3469">AJ465-AU465-AE465</f>
        <v>26731.3626582907</v>
      </c>
      <c r="BA465" s="28">
        <f ca="1" t="shared" si="3469"/>
        <v>26714.9595191954</v>
      </c>
      <c r="BB465" s="28">
        <f ca="1" t="shared" si="3469"/>
        <v>34599.8373694989</v>
      </c>
      <c r="BC465" s="28">
        <f ca="1" t="shared" si="3469"/>
        <v>31949.2551772976</v>
      </c>
      <c r="BD465" s="28">
        <f ca="1" t="shared" si="3469"/>
        <v>39269.6048534073</v>
      </c>
      <c r="BE465" s="28">
        <f ca="1" t="shared" ref="BE465:BI465" si="3470">AZ465/Z465</f>
        <v>22859.5429440897</v>
      </c>
      <c r="BF465" s="28">
        <f ca="1" t="shared" si="3470"/>
        <v>19935.6118651363</v>
      </c>
      <c r="BG465" s="28">
        <f ca="1" t="shared" si="3470"/>
        <v>22037.0809238903</v>
      </c>
      <c r="BH465" s="28">
        <f ca="1" t="shared" si="3470"/>
        <v>16819.4845941197</v>
      </c>
      <c r="BI465" s="28">
        <f ca="1" t="shared" si="3470"/>
        <v>16668.1758208658</v>
      </c>
      <c r="BJ465" s="28">
        <f ca="1" t="shared" si="3358"/>
        <v>70562.0292013507</v>
      </c>
      <c r="BK465" s="28">
        <f ca="1" t="shared" si="3359"/>
        <v>33443.5062712433</v>
      </c>
      <c r="BL465" s="28">
        <f ca="1" t="shared" si="3360"/>
        <v>104005.535472594</v>
      </c>
      <c r="BM465" s="28">
        <f ca="1">BK465*'Ejercicio 3 - TIR'!$D$5</f>
        <v>16721.7531356217</v>
      </c>
      <c r="BN465" s="28">
        <f ca="1" t="shared" si="3361"/>
        <v>87283.7823369724</v>
      </c>
      <c r="BO465" s="28">
        <f ca="1" t="shared" si="3362"/>
        <v>37048.0282583389</v>
      </c>
      <c r="BP465" s="28">
        <f ca="1" t="shared" si="3363"/>
        <v>-100926.697296213</v>
      </c>
      <c r="BQ465" s="28">
        <f ca="1" t="shared" ref="BQ465:BT465" si="3471">BE465</f>
        <v>22859.5429440897</v>
      </c>
      <c r="BR465" s="28">
        <f ca="1" t="shared" si="3471"/>
        <v>19935.6118651363</v>
      </c>
      <c r="BS465" s="28">
        <f ca="1" t="shared" si="3471"/>
        <v>22037.0809238903</v>
      </c>
      <c r="BT465" s="28">
        <f ca="1" t="shared" si="3471"/>
        <v>16819.4845941197</v>
      </c>
      <c r="BU465" s="28">
        <f ca="1" t="shared" si="3365"/>
        <v>53716.2040792047</v>
      </c>
      <c r="BV465" s="30">
        <f ca="1" t="shared" si="3366"/>
        <v>9.22346756416925</v>
      </c>
    </row>
    <row r="466" ht="15" customHeight="1" spans="1:74">
      <c r="A466" s="26">
        <v>465</v>
      </c>
      <c r="B466" s="27">
        <f ca="1" t="shared" ref="B466:F466" si="3472">RAND()</f>
        <v>0.326937949428056</v>
      </c>
      <c r="C466" s="28">
        <f ca="1">IF(B466&lt;=('Ejercicio 3 - TIR'!$D$13-'Ejercicio 3 - TIR'!$C$13)/('Ejercicio 3 - TIR'!$E$13-'Ejercicio 3 - TIR'!$C$13),'Ejercicio 3 - TIR'!$C$13+SQRT(('Ejercicio 3 - TIR'!$E$13-'Ejercicio 3 - TIR'!$C$13)*('Ejercicio 3 - TIR'!$D$13-'Ejercicio 3 - TIR'!$C$13)*B466),'Ejercicio 3 - TIR'!$E$13-SQRT(('Ejercicio 3 - TIR'!$E$13-'Ejercicio 3 - TIR'!$C$13)*('Ejercicio 3 - TIR'!$E$13-'Ejercicio 3 - TIR'!$D$13)*(1-B466)))</f>
        <v>71580.3859863239</v>
      </c>
      <c r="D466" s="27">
        <f ca="1" t="shared" si="3472"/>
        <v>0.197044967022363</v>
      </c>
      <c r="E466" s="28">
        <f ca="1">IF(D466&lt;=('Ejercicio 3 - TIR'!$D$14-'Ejercicio 3 - TIR'!$C$14)/('Ejercicio 3 - TIR'!$E$14-'Ejercicio 3 - TIR'!$C$14),'Ejercicio 3 - TIR'!$C$14+SQRT(('Ejercicio 3 - TIR'!$E$14-'Ejercicio 3 - TIR'!$C$14)*('Ejercicio 3 - TIR'!$D$14-'Ejercicio 3 - TIR'!$C$14)*D466),'Ejercicio 3 - TIR'!$E$14-SQRT(('Ejercicio 3 - TIR'!$E$14-'Ejercicio 3 - TIR'!$C$14)*('Ejercicio 3 - TIR'!$E$14-'Ejercicio 3 - TIR'!$D$14)*(1-D466)))</f>
        <v>28844.2648876836</v>
      </c>
      <c r="F466" s="27">
        <f ca="1" t="shared" si="3472"/>
        <v>0.372651905745156</v>
      </c>
      <c r="G466" s="28">
        <f ca="1">IF(F466&lt;=('Ejercicio 3 - TIR'!$D$18-'Ejercicio 3 - TIR'!$C$18)/('Ejercicio 3 - TIR'!$E$18-'Ejercicio 3 - TIR'!$C$18),'Ejercicio 3 - TIR'!$C$18+SQRT(('Ejercicio 3 - TIR'!$E$18-'Ejercicio 3 - TIR'!$C$18)*('Ejercicio 3 - TIR'!$D$18-'Ejercicio 3 - TIR'!$C$18)*F466),'Ejercicio 3 - TIR'!$E$18-SQRT(('Ejercicio 3 - TIR'!$E$18-'Ejercicio 3 - TIR'!$C$18)*('Ejercicio 3 - TIR'!$E$18-'Ejercicio 3 - TIR'!$D$18)*(1-F466)))</f>
        <v>37476.4821849432</v>
      </c>
      <c r="H466" s="27">
        <f ca="1" t="shared" ref="H466:L466" si="3473">RAND()</f>
        <v>0.337997259322761</v>
      </c>
      <c r="I466" s="28">
        <f ca="1">IF(H466&lt;=('Ejercicio 3 - TIR'!$D$18-'Ejercicio 3 - TIR'!$C$18)/('Ejercicio 3 - TIR'!$E$18-'Ejercicio 3 - TIR'!$C$18),'Ejercicio 3 - TIR'!$C$18+SQRT(('Ejercicio 3 - TIR'!$E$18-'Ejercicio 3 - TIR'!$C$18)*('Ejercicio 3 - TIR'!$D$18-'Ejercicio 3 - TIR'!$C$18)*H466),'Ejercicio 3 - TIR'!$E$18-SQRT(('Ejercicio 3 - TIR'!$E$18-'Ejercicio 3 - TIR'!$C$18)*('Ejercicio 3 - TIR'!$E$18-'Ejercicio 3 - TIR'!$D$18)*(1-H466)))</f>
        <v>37120.3643796097</v>
      </c>
      <c r="J466" s="27">
        <f ca="1" t="shared" si="3473"/>
        <v>0.314736263522191</v>
      </c>
      <c r="K466" s="28">
        <f ca="1">IF(J466&lt;=('Ejercicio 3 - TIR'!$D$18-'Ejercicio 3 - TIR'!$C$18)/('Ejercicio 3 - TIR'!$E$18-'Ejercicio 3 - TIR'!$C$18),'Ejercicio 3 - TIR'!$C$18+SQRT(('Ejercicio 3 - TIR'!$E$18-'Ejercicio 3 - TIR'!$C$18)*('Ejercicio 3 - TIR'!$D$18-'Ejercicio 3 - TIR'!$C$18)*J466),'Ejercicio 3 - TIR'!$E$18-SQRT(('Ejercicio 3 - TIR'!$E$18-'Ejercicio 3 - TIR'!$C$18)*('Ejercicio 3 - TIR'!$E$18-'Ejercicio 3 - TIR'!$D$18)*(1-J466)))</f>
        <v>36870.9853389691</v>
      </c>
      <c r="L466" s="27">
        <f ca="1" t="shared" si="3473"/>
        <v>0.91107850153069</v>
      </c>
      <c r="M466" s="28">
        <f ca="1">IF(L466&lt;=('Ejercicio 3 - TIR'!$D$18-'Ejercicio 3 - TIR'!$C$18)/('Ejercicio 3 - TIR'!$E$18-'Ejercicio 3 - TIR'!$C$18),'Ejercicio 3 - TIR'!$C$18+SQRT(('Ejercicio 3 - TIR'!$E$18-'Ejercicio 3 - TIR'!$C$18)*('Ejercicio 3 - TIR'!$D$18-'Ejercicio 3 - TIR'!$C$18)*L466),'Ejercicio 3 - TIR'!$E$18-SQRT(('Ejercicio 3 - TIR'!$E$18-'Ejercicio 3 - TIR'!$C$18)*('Ejercicio 3 - TIR'!$E$18-'Ejercicio 3 - TIR'!$D$18)*(1-L466)))</f>
        <v>42417.5375346003</v>
      </c>
      <c r="N466" s="27">
        <f ca="1" t="shared" ref="N466:R466" si="3474">RAND()</f>
        <v>0.121872793766865</v>
      </c>
      <c r="O466" s="28">
        <f ca="1">IF(N466&lt;=('Ejercicio 3 - TIR'!$D$18-'Ejercicio 3 - TIR'!$C$18)/('Ejercicio 3 - TIR'!$E$18-'Ejercicio 3 - TIR'!$C$18),'Ejercicio 3 - TIR'!$C$18+SQRT(('Ejercicio 3 - TIR'!$E$18-'Ejercicio 3 - TIR'!$C$18)*('Ejercicio 3 - TIR'!$D$18-'Ejercicio 3 - TIR'!$C$18)*N466),'Ejercicio 3 - TIR'!$E$18-SQRT(('Ejercicio 3 - TIR'!$E$18-'Ejercicio 3 - TIR'!$C$18)*('Ejercicio 3 - TIR'!$E$18-'Ejercicio 3 - TIR'!$D$18)*(1-N466)))</f>
        <v>34275.6191440574</v>
      </c>
      <c r="P466" s="27">
        <f ca="1" t="shared" si="3474"/>
        <v>0.285051465591105</v>
      </c>
      <c r="Q466" s="29">
        <f ca="1">IF(P466&lt;=('Ejercicio 3 - TIR'!$D$22-'Ejercicio 3 - TIR'!$C$22)/('Ejercicio 3 - TIR'!$E$22-'Ejercicio 3 - TIR'!$C$22),'Ejercicio 3 - TIR'!$C$22+SQRT(('Ejercicio 3 - TIR'!$E$22-'Ejercicio 3 - TIR'!$C$22)*('Ejercicio 3 - TIR'!$D$22-'Ejercicio 3 - TIR'!$C$22)*P466),'Ejercicio 3 - TIR'!$E$22-SQRT(('Ejercicio 3 - TIR'!$E$22-'Ejercicio 3 - TIR'!$C$22)*('Ejercicio 3 - TIR'!$E$22-'Ejercicio 3 - TIR'!$D$22)*(1-P466)))</f>
        <v>0.142651548248718</v>
      </c>
      <c r="R466" s="27">
        <f ca="1" t="shared" si="3474"/>
        <v>0.0690120153027496</v>
      </c>
      <c r="S466" s="29">
        <f ca="1">IF(R466&lt;=('Ejercicio 3 - TIR'!$D$23-'Ejercicio 3 - TIR'!$C$23)/('Ejercicio 3 - TIR'!$E$23-'Ejercicio 3 - TIR'!$C$23),'Ejercicio 3 - TIR'!$C$23+SQRT(('Ejercicio 3 - TIR'!$E$23-'Ejercicio 3 - TIR'!$C$23)*('Ejercicio 3 - TIR'!$D$23-'Ejercicio 3 - TIR'!$C$23)*R466),'Ejercicio 3 - TIR'!$E$23-SQRT(('Ejercicio 3 - TIR'!$E$23-'Ejercicio 3 - TIR'!$C$23)*('Ejercicio 3 - TIR'!$E$23-'Ejercicio 3 - TIR'!$D$23)*(1-R466)))</f>
        <v>0.131145475653598</v>
      </c>
      <c r="T466" s="27">
        <f ca="1" t="shared" ref="T466:X466" si="3475">RAND()</f>
        <v>0.142777847221009</v>
      </c>
      <c r="U466" s="29">
        <f ca="1">IF(T466&lt;=('Ejercicio 3 - TIR'!$D$24-'Ejercicio 3 - TIR'!$C$24)/('Ejercicio 3 - TIR'!$E$24-'Ejercicio 3 - TIR'!$C$24),'Ejercicio 3 - TIR'!$C$24+SQRT(('Ejercicio 3 - TIR'!$E$24-'Ejercicio 3 - TIR'!$C$24)*('Ejercicio 3 - TIR'!$D$24-'Ejercicio 3 - TIR'!$C$24)*T466),'Ejercicio 3 - TIR'!$E$24-SQRT(('Ejercicio 3 - TIR'!$E$24-'Ejercicio 3 - TIR'!$C$24)*('Ejercicio 3 - TIR'!$E$24-'Ejercicio 3 - TIR'!$D$24)*(1-T466)))</f>
        <v>0.167315700365972</v>
      </c>
      <c r="V466" s="27">
        <f ca="1" t="shared" si="3475"/>
        <v>0.780455720470765</v>
      </c>
      <c r="W466" s="29">
        <f ca="1">IF(V466&lt;=('Ejercicio 3 - TIR'!$D$25-'Ejercicio 3 - TIR'!$C$25)/('Ejercicio 3 - TIR'!$E$25-'Ejercicio 3 - TIR'!$C$25),'Ejercicio 3 - TIR'!$C$25+SQRT(('Ejercicio 3 - TIR'!$E$25-'Ejercicio 3 - TIR'!$C$25)*('Ejercicio 3 - TIR'!$D$25-'Ejercicio 3 - TIR'!$C$25)*V466),'Ejercicio 3 - TIR'!$E$25-SQRT(('Ejercicio 3 - TIR'!$E$25-'Ejercicio 3 - TIR'!$C$25)*('Ejercicio 3 - TIR'!$E$25-'Ejercicio 3 - TIR'!$D$25)*(1-V466)))</f>
        <v>0.222279881343105</v>
      </c>
      <c r="X466" s="27">
        <f ca="1" t="shared" si="3475"/>
        <v>0.882648413127125</v>
      </c>
      <c r="Y466" s="29">
        <f ca="1">IF(X466&lt;=('Ejercicio 3 - TIR'!$D$26-'Ejercicio 3 - TIR'!$C$26)/('Ejercicio 3 - TIR'!$E$26-'Ejercicio 3 - TIR'!$C$26),'Ejercicio 3 - TIR'!$C$26+SQRT(('Ejercicio 3 - TIR'!$E$26-'Ejercicio 3 - TIR'!$C$26)*('Ejercicio 3 - TIR'!$D$26-'Ejercicio 3 - TIR'!$C$26)*X466),'Ejercicio 3 - TIR'!$E$26-SQRT(('Ejercicio 3 - TIR'!$E$26-'Ejercicio 3 - TIR'!$C$26)*('Ejercicio 3 - TIR'!$E$26-'Ejercicio 3 - TIR'!$D$26)*(1-X466)))</f>
        <v>0.254826629762514</v>
      </c>
      <c r="Z466" s="27">
        <f ca="1" t="shared" si="3336"/>
        <v>1.14265154824872</v>
      </c>
      <c r="AA466" s="27">
        <f ca="1" t="shared" si="3337"/>
        <v>1.29250512905012</v>
      </c>
      <c r="AB466" s="27">
        <f ca="1" t="shared" si="3338"/>
        <v>1.50876152994375</v>
      </c>
      <c r="AC466" s="27">
        <f ca="1" t="shared" si="3339"/>
        <v>1.84412886379469</v>
      </c>
      <c r="AD466" s="27">
        <f ca="1" t="shared" si="3340"/>
        <v>2.31406200700326</v>
      </c>
      <c r="AE466" s="26">
        <f ca="1" t="shared" si="3341"/>
        <v>4114.6790443242</v>
      </c>
      <c r="AF466" s="26">
        <f ca="1" t="shared" si="3342"/>
        <v>4654.30058475399</v>
      </c>
      <c r="AG466" s="26">
        <f ca="1" t="shared" si="3343"/>
        <v>5433.03814680585</v>
      </c>
      <c r="AH466" s="26">
        <f ca="1" t="shared" si="3344"/>
        <v>6640.69322141042</v>
      </c>
      <c r="AI466" s="26">
        <f ca="1" t="shared" si="3345"/>
        <v>8332.91869430921</v>
      </c>
      <c r="AJ466" s="28">
        <f ca="1" t="shared" si="3346"/>
        <v>42822.5603915409</v>
      </c>
      <c r="AK466" s="28">
        <f ca="1" t="shared" si="3347"/>
        <v>47978.2613528547</v>
      </c>
      <c r="AL466" s="28">
        <f ca="1" t="shared" si="3348"/>
        <v>55629.5242505565</v>
      </c>
      <c r="AM466" s="28">
        <f ca="1" t="shared" si="3349"/>
        <v>78223.4052986509</v>
      </c>
      <c r="AN466" s="28">
        <f ca="1" t="shared" si="3350"/>
        <v>79315.9080277767</v>
      </c>
      <c r="AO466" s="28">
        <f ca="1">C466/'Ejercicio 3 - TIR'!$D$7</f>
        <v>14316.0771972648</v>
      </c>
      <c r="AP466" s="28">
        <f ca="1" t="shared" si="3351"/>
        <v>28506.4831942761</v>
      </c>
      <c r="AQ466" s="28">
        <f ca="1" t="shared" si="3352"/>
        <v>33662.18415559</v>
      </c>
      <c r="AR466" s="28">
        <f ca="1" t="shared" si="3353"/>
        <v>41313.4470532918</v>
      </c>
      <c r="AS466" s="28">
        <f ca="1" t="shared" si="3354"/>
        <v>63907.3281013861</v>
      </c>
      <c r="AT466" s="28">
        <f ca="1" t="shared" si="3355"/>
        <v>64999.8308305119</v>
      </c>
      <c r="AU466" s="28">
        <f ca="1">AP466*'Ejercicio 3 - TIR'!$D$5</f>
        <v>14253.241597138</v>
      </c>
      <c r="AV466" s="28">
        <f ca="1">AQ466*'Ejercicio 3 - TIR'!$D$5</f>
        <v>16831.092077795</v>
      </c>
      <c r="AW466" s="28">
        <f ca="1">AR466*'Ejercicio 3 - TIR'!$D$5</f>
        <v>20656.7235266459</v>
      </c>
      <c r="AX466" s="28">
        <f ca="1">AS466*'Ejercicio 3 - TIR'!$D$5</f>
        <v>31953.6640506931</v>
      </c>
      <c r="AY466" s="28">
        <f ca="1">AT466*'Ejercicio 3 - TIR'!$D$5</f>
        <v>32499.915415256</v>
      </c>
      <c r="AZ466" s="28">
        <f ca="1" t="shared" ref="AZ466:BD466" si="3476">AJ466-AU466-AE466</f>
        <v>24454.6397500786</v>
      </c>
      <c r="BA466" s="28">
        <f ca="1" t="shared" si="3476"/>
        <v>26492.8686903058</v>
      </c>
      <c r="BB466" s="28">
        <f ca="1" t="shared" si="3476"/>
        <v>29539.7625771048</v>
      </c>
      <c r="BC466" s="28">
        <f ca="1" t="shared" si="3476"/>
        <v>39629.0480265474</v>
      </c>
      <c r="BD466" s="28">
        <f ca="1" t="shared" si="3476"/>
        <v>38483.0739182115</v>
      </c>
      <c r="BE466" s="28">
        <f ca="1" t="shared" ref="BE466:BI466" si="3477">AZ466/Z466</f>
        <v>21401.6598389588</v>
      </c>
      <c r="BF466" s="28">
        <f ca="1" t="shared" si="3477"/>
        <v>20497.3025598559</v>
      </c>
      <c r="BG466" s="28">
        <f ca="1" t="shared" si="3477"/>
        <v>19578.8148032951</v>
      </c>
      <c r="BH466" s="28">
        <f ca="1" t="shared" si="3477"/>
        <v>21489.3052240407</v>
      </c>
      <c r="BI466" s="28">
        <f ca="1" t="shared" si="3477"/>
        <v>16630.0962557385</v>
      </c>
      <c r="BJ466" s="28">
        <f ca="1" t="shared" si="3358"/>
        <v>66747.4174965268</v>
      </c>
      <c r="BK466" s="28">
        <f ca="1" t="shared" si="3359"/>
        <v>33128.2903315162</v>
      </c>
      <c r="BL466" s="28">
        <f ca="1" t="shared" si="3360"/>
        <v>99875.707828043</v>
      </c>
      <c r="BM466" s="28">
        <f ca="1">BK466*'Ejercicio 3 - TIR'!$D$5</f>
        <v>16564.1451657581</v>
      </c>
      <c r="BN466" s="28">
        <f ca="1" t="shared" si="3361"/>
        <v>83311.5626622849</v>
      </c>
      <c r="BO466" s="28">
        <f ca="1" t="shared" si="3362"/>
        <v>36002.303486316</v>
      </c>
      <c r="BP466" s="28">
        <f ca="1" t="shared" si="3363"/>
        <v>-100424.650874008</v>
      </c>
      <c r="BQ466" s="28">
        <f ca="1" t="shared" ref="BQ466:BT466" si="3478">BE466</f>
        <v>21401.6598389588</v>
      </c>
      <c r="BR466" s="28">
        <f ca="1" t="shared" si="3478"/>
        <v>20497.3025598559</v>
      </c>
      <c r="BS466" s="28">
        <f ca="1" t="shared" si="3478"/>
        <v>19578.8148032951</v>
      </c>
      <c r="BT466" s="28">
        <f ca="1" t="shared" si="3478"/>
        <v>21489.3052240407</v>
      </c>
      <c r="BU466" s="28">
        <f ca="1" t="shared" si="3365"/>
        <v>52632.3997420545</v>
      </c>
      <c r="BV466" s="30">
        <f ca="1" t="shared" si="3366"/>
        <v>9.33522844668944</v>
      </c>
    </row>
    <row r="467" ht="15" customHeight="1" spans="1:74">
      <c r="A467" s="26">
        <v>466</v>
      </c>
      <c r="B467" s="27">
        <f ca="1" t="shared" ref="B467:F467" si="3479">RAND()</f>
        <v>0.11321208234624</v>
      </c>
      <c r="C467" s="28">
        <f ca="1">IF(B467&lt;=('Ejercicio 3 - TIR'!$D$13-'Ejercicio 3 - TIR'!$C$13)/('Ejercicio 3 - TIR'!$E$13-'Ejercicio 3 - TIR'!$C$13),'Ejercicio 3 - TIR'!$C$13+SQRT(('Ejercicio 3 - TIR'!$E$13-'Ejercicio 3 - TIR'!$C$13)*('Ejercicio 3 - TIR'!$D$13-'Ejercicio 3 - TIR'!$C$13)*B467),'Ejercicio 3 - TIR'!$E$13-SQRT(('Ejercicio 3 - TIR'!$E$13-'Ejercicio 3 - TIR'!$C$13)*('Ejercicio 3 - TIR'!$E$13-'Ejercicio 3 - TIR'!$D$13)*(1-B467)))</f>
        <v>66729.4006373893</v>
      </c>
      <c r="D467" s="27">
        <f ca="1" t="shared" si="3479"/>
        <v>0.45641499137641</v>
      </c>
      <c r="E467" s="28">
        <f ca="1">IF(D467&lt;=('Ejercicio 3 - TIR'!$D$14-'Ejercicio 3 - TIR'!$C$14)/('Ejercicio 3 - TIR'!$E$14-'Ejercicio 3 - TIR'!$C$14),'Ejercicio 3 - TIR'!$C$14+SQRT(('Ejercicio 3 - TIR'!$E$14-'Ejercicio 3 - TIR'!$C$14)*('Ejercicio 3 - TIR'!$D$14-'Ejercicio 3 - TIR'!$C$14)*D467),'Ejercicio 3 - TIR'!$E$14-SQRT(('Ejercicio 3 - TIR'!$E$14-'Ejercicio 3 - TIR'!$C$14)*('Ejercicio 3 - TIR'!$E$14-'Ejercicio 3 - TIR'!$D$14)*(1-D467)))</f>
        <v>30970.1743486633</v>
      </c>
      <c r="F467" s="27">
        <f ca="1" t="shared" si="3479"/>
        <v>0.401839651727529</v>
      </c>
      <c r="G467" s="28">
        <f ca="1">IF(F467&lt;=('Ejercicio 3 - TIR'!$D$18-'Ejercicio 3 - TIR'!$C$18)/('Ejercicio 3 - TIR'!$E$18-'Ejercicio 3 - TIR'!$C$18),'Ejercicio 3 - TIR'!$C$18+SQRT(('Ejercicio 3 - TIR'!$E$18-'Ejercicio 3 - TIR'!$C$18)*('Ejercicio 3 - TIR'!$D$18-'Ejercicio 3 - TIR'!$C$18)*F467),'Ejercicio 3 - TIR'!$E$18-SQRT(('Ejercicio 3 - TIR'!$E$18-'Ejercicio 3 - TIR'!$C$18)*('Ejercicio 3 - TIR'!$E$18-'Ejercicio 3 - TIR'!$D$18)*(1-F467)))</f>
        <v>37763.7586103079</v>
      </c>
      <c r="H467" s="27">
        <f ca="1" t="shared" ref="H467:L467" si="3480">RAND()</f>
        <v>0.958708591755824</v>
      </c>
      <c r="I467" s="28">
        <f ca="1">IF(H467&lt;=('Ejercicio 3 - TIR'!$D$18-'Ejercicio 3 - TIR'!$C$18)/('Ejercicio 3 - TIR'!$E$18-'Ejercicio 3 - TIR'!$C$18),'Ejercicio 3 - TIR'!$C$18+SQRT(('Ejercicio 3 - TIR'!$E$18-'Ejercicio 3 - TIR'!$C$18)*('Ejercicio 3 - TIR'!$D$18-'Ejercicio 3 - TIR'!$C$18)*H467),'Ejercicio 3 - TIR'!$E$18-SQRT(('Ejercicio 3 - TIR'!$E$18-'Ejercicio 3 - TIR'!$C$18)*('Ejercicio 3 - TIR'!$E$18-'Ejercicio 3 - TIR'!$D$18)*(1-H467)))</f>
        <v>43240.2114847763</v>
      </c>
      <c r="J467" s="27">
        <f ca="1" t="shared" si="3480"/>
        <v>0.69976927787906</v>
      </c>
      <c r="K467" s="28">
        <f ca="1">IF(J467&lt;=('Ejercicio 3 - TIR'!$D$18-'Ejercicio 3 - TIR'!$C$18)/('Ejercicio 3 - TIR'!$E$18-'Ejercicio 3 - TIR'!$C$18),'Ejercicio 3 - TIR'!$C$18+SQRT(('Ejercicio 3 - TIR'!$E$18-'Ejercicio 3 - TIR'!$C$18)*('Ejercicio 3 - TIR'!$D$18-'Ejercicio 3 - TIR'!$C$18)*J467),'Ejercicio 3 - TIR'!$E$18-SQRT(('Ejercicio 3 - TIR'!$E$18-'Ejercicio 3 - TIR'!$C$18)*('Ejercicio 3 - TIR'!$E$18-'Ejercicio 3 - TIR'!$D$18)*(1-J467)))</f>
        <v>40254.7598417919</v>
      </c>
      <c r="L467" s="27">
        <f ca="1" t="shared" si="3480"/>
        <v>0.649959584051212</v>
      </c>
      <c r="M467" s="28">
        <f ca="1">IF(L467&lt;=('Ejercicio 3 - TIR'!$D$18-'Ejercicio 3 - TIR'!$C$18)/('Ejercicio 3 - TIR'!$E$18-'Ejercicio 3 - TIR'!$C$18),'Ejercicio 3 - TIR'!$C$18+SQRT(('Ejercicio 3 - TIR'!$E$18-'Ejercicio 3 - TIR'!$C$18)*('Ejercicio 3 - TIR'!$D$18-'Ejercicio 3 - TIR'!$C$18)*L467),'Ejercicio 3 - TIR'!$E$18-SQRT(('Ejercicio 3 - TIR'!$E$18-'Ejercicio 3 - TIR'!$C$18)*('Ejercicio 3 - TIR'!$E$18-'Ejercicio 3 - TIR'!$D$18)*(1-L467)))</f>
        <v>39873.9018431257</v>
      </c>
      <c r="N467" s="27">
        <f ca="1" t="shared" ref="N467:R467" si="3481">RAND()</f>
        <v>0.753195433390931</v>
      </c>
      <c r="O467" s="28">
        <f ca="1">IF(N467&lt;=('Ejercicio 3 - TIR'!$D$18-'Ejercicio 3 - TIR'!$C$18)/('Ejercicio 3 - TIR'!$E$18-'Ejercicio 3 - TIR'!$C$18),'Ejercicio 3 - TIR'!$C$18+SQRT(('Ejercicio 3 - TIR'!$E$18-'Ejercicio 3 - TIR'!$C$18)*('Ejercicio 3 - TIR'!$D$18-'Ejercicio 3 - TIR'!$C$18)*N467),'Ejercicio 3 - TIR'!$E$18-SQRT(('Ejercicio 3 - TIR'!$E$18-'Ejercicio 3 - TIR'!$C$18)*('Ejercicio 3 - TIR'!$E$18-'Ejercicio 3 - TIR'!$D$18)*(1-N467)))</f>
        <v>40697.6352437665</v>
      </c>
      <c r="P467" s="27">
        <f ca="1" t="shared" si="3481"/>
        <v>0.696463127209102</v>
      </c>
      <c r="Q467" s="29">
        <f ca="1">IF(P467&lt;=('Ejercicio 3 - TIR'!$D$22-'Ejercicio 3 - TIR'!$C$22)/('Ejercicio 3 - TIR'!$E$22-'Ejercicio 3 - TIR'!$C$22),'Ejercicio 3 - TIR'!$C$22+SQRT(('Ejercicio 3 - TIR'!$E$22-'Ejercicio 3 - TIR'!$C$22)*('Ejercicio 3 - TIR'!$D$22-'Ejercicio 3 - TIR'!$C$22)*P467),'Ejercicio 3 - TIR'!$E$22-SQRT(('Ejercicio 3 - TIR'!$E$22-'Ejercicio 3 - TIR'!$C$22)*('Ejercicio 3 - TIR'!$E$22-'Ejercicio 3 - TIR'!$D$22)*(1-P467)))</f>
        <v>0.156625518807391</v>
      </c>
      <c r="R467" s="27">
        <f ca="1" t="shared" si="3481"/>
        <v>0.809525241153126</v>
      </c>
      <c r="S467" s="29">
        <f ca="1">IF(R467&lt;=('Ejercicio 3 - TIR'!$D$23-'Ejercicio 3 - TIR'!$C$23)/('Ejercicio 3 - TIR'!$E$23-'Ejercicio 3 - TIR'!$C$23),'Ejercicio 3 - TIR'!$C$23+SQRT(('Ejercicio 3 - TIR'!$E$23-'Ejercicio 3 - TIR'!$C$23)*('Ejercicio 3 - TIR'!$D$23-'Ejercicio 3 - TIR'!$C$23)*R467),'Ejercicio 3 - TIR'!$E$23-SQRT(('Ejercicio 3 - TIR'!$E$23-'Ejercicio 3 - TIR'!$C$23)*('Ejercicio 3 - TIR'!$E$23-'Ejercicio 3 - TIR'!$D$23)*(1-R467)))</f>
        <v>0.161483667589818</v>
      </c>
      <c r="T467" s="27">
        <f ca="1" t="shared" ref="T467:X467" si="3482">RAND()</f>
        <v>0.837134474402274</v>
      </c>
      <c r="U467" s="29">
        <f ca="1">IF(T467&lt;=('Ejercicio 3 - TIR'!$D$24-'Ejercicio 3 - TIR'!$C$24)/('Ejercicio 3 - TIR'!$E$24-'Ejercicio 3 - TIR'!$C$24),'Ejercicio 3 - TIR'!$C$24+SQRT(('Ejercicio 3 - TIR'!$E$24-'Ejercicio 3 - TIR'!$C$24)*('Ejercicio 3 - TIR'!$D$24-'Ejercicio 3 - TIR'!$C$24)*T467),'Ejercicio 3 - TIR'!$E$24-SQRT(('Ejercicio 3 - TIR'!$E$24-'Ejercicio 3 - TIR'!$C$24)*('Ejercicio 3 - TIR'!$E$24-'Ejercicio 3 - TIR'!$D$24)*(1-T467)))</f>
        <v>0.198645293922097</v>
      </c>
      <c r="V467" s="27">
        <f ca="1" t="shared" si="3482"/>
        <v>0.901413076534357</v>
      </c>
      <c r="W467" s="29">
        <f ca="1">IF(V467&lt;=('Ejercicio 3 - TIR'!$D$25-'Ejercicio 3 - TIR'!$C$25)/('Ejercicio 3 - TIR'!$E$25-'Ejercicio 3 - TIR'!$C$25),'Ejercicio 3 - TIR'!$C$25+SQRT(('Ejercicio 3 - TIR'!$E$25-'Ejercicio 3 - TIR'!$C$25)*('Ejercicio 3 - TIR'!$D$25-'Ejercicio 3 - TIR'!$C$25)*V467),'Ejercicio 3 - TIR'!$E$25-SQRT(('Ejercicio 3 - TIR'!$E$25-'Ejercicio 3 - TIR'!$C$25)*('Ejercicio 3 - TIR'!$E$25-'Ejercicio 3 - TIR'!$D$25)*(1-V467)))</f>
        <v>0.231424364556502</v>
      </c>
      <c r="X467" s="27">
        <f ca="1" t="shared" si="3482"/>
        <v>0.273495352316202</v>
      </c>
      <c r="Y467" s="29">
        <f ca="1">IF(X467&lt;=('Ejercicio 3 - TIR'!$D$26-'Ejercicio 3 - TIR'!$C$26)/('Ejercicio 3 - TIR'!$E$26-'Ejercicio 3 - TIR'!$C$26),'Ejercicio 3 - TIR'!$C$26+SQRT(('Ejercicio 3 - TIR'!$E$26-'Ejercicio 3 - TIR'!$C$26)*('Ejercicio 3 - TIR'!$D$26-'Ejercicio 3 - TIR'!$C$26)*X467),'Ejercicio 3 - TIR'!$E$26-SQRT(('Ejercicio 3 - TIR'!$E$26-'Ejercicio 3 - TIR'!$C$26)*('Ejercicio 3 - TIR'!$E$26-'Ejercicio 3 - TIR'!$D$26)*(1-X467)))</f>
        <v>0.217174205623233</v>
      </c>
      <c r="Z467" s="27">
        <f ca="1" t="shared" si="3336"/>
        <v>1.15662551880739</v>
      </c>
      <c r="AA467" s="27">
        <f ca="1" t="shared" si="3337"/>
        <v>1.34340164961238</v>
      </c>
      <c r="AB467" s="27">
        <f ca="1" t="shared" si="3338"/>
        <v>1.61026206515507</v>
      </c>
      <c r="AC467" s="27">
        <f ca="1" t="shared" si="3339"/>
        <v>1.98291594035302</v>
      </c>
      <c r="AD467" s="27">
        <f ca="1" t="shared" si="3340"/>
        <v>2.41355413451683</v>
      </c>
      <c r="AE467" s="26">
        <f ca="1" t="shared" si="3341"/>
        <v>4850.71962491475</v>
      </c>
      <c r="AF467" s="26">
        <f ca="1" t="shared" si="3342"/>
        <v>5634.03162039589</v>
      </c>
      <c r="AG467" s="26">
        <f ca="1" t="shared" si="3343"/>
        <v>6753.20548759582</v>
      </c>
      <c r="AH467" s="26">
        <f ca="1" t="shared" si="3344"/>
        <v>8316.06177628216</v>
      </c>
      <c r="AI467" s="26">
        <f ca="1" t="shared" si="3345"/>
        <v>10122.09588646</v>
      </c>
      <c r="AJ467" s="28">
        <f ca="1" t="shared" si="3346"/>
        <v>43678.5268947644</v>
      </c>
      <c r="AK467" s="28">
        <f ca="1" t="shared" si="3347"/>
        <v>58088.9714382369</v>
      </c>
      <c r="AL467" s="28">
        <f ca="1" t="shared" si="3348"/>
        <v>64820.7127151651</v>
      </c>
      <c r="AM467" s="28">
        <f ca="1" t="shared" si="3349"/>
        <v>79066.5955688056</v>
      </c>
      <c r="AN467" s="28">
        <f ca="1" t="shared" si="3350"/>
        <v>98225.9458076505</v>
      </c>
      <c r="AO467" s="28">
        <f ca="1">C467/'Ejercicio 3 - TIR'!$D$7</f>
        <v>13345.8801274779</v>
      </c>
      <c r="AP467" s="28">
        <f ca="1" t="shared" si="3351"/>
        <v>30332.6467672865</v>
      </c>
      <c r="AQ467" s="28">
        <f ca="1" t="shared" si="3352"/>
        <v>44743.091310759</v>
      </c>
      <c r="AR467" s="28">
        <f ca="1" t="shared" si="3353"/>
        <v>51474.8325876872</v>
      </c>
      <c r="AS467" s="28">
        <f ca="1" t="shared" si="3354"/>
        <v>65720.7154413277</v>
      </c>
      <c r="AT467" s="28">
        <f ca="1" t="shared" si="3355"/>
        <v>84880.0656801726</v>
      </c>
      <c r="AU467" s="28">
        <f ca="1">AP467*'Ejercicio 3 - TIR'!$D$5</f>
        <v>15166.3233836433</v>
      </c>
      <c r="AV467" s="28">
        <f ca="1">AQ467*'Ejercicio 3 - TIR'!$D$5</f>
        <v>22371.5456553795</v>
      </c>
      <c r="AW467" s="28">
        <f ca="1">AR467*'Ejercicio 3 - TIR'!$D$5</f>
        <v>25737.4162938436</v>
      </c>
      <c r="AX467" s="28">
        <f ca="1">AS467*'Ejercicio 3 - TIR'!$D$5</f>
        <v>32860.3577206639</v>
      </c>
      <c r="AY467" s="28">
        <f ca="1">AT467*'Ejercicio 3 - TIR'!$D$5</f>
        <v>42440.0328400863</v>
      </c>
      <c r="AZ467" s="28">
        <f ca="1" t="shared" ref="AZ467:BD467" si="3483">AJ467-AU467-AE467</f>
        <v>23661.4838862064</v>
      </c>
      <c r="BA467" s="28">
        <f ca="1" t="shared" si="3483"/>
        <v>30083.3941624615</v>
      </c>
      <c r="BB467" s="28">
        <f ca="1" t="shared" si="3483"/>
        <v>32330.0909337257</v>
      </c>
      <c r="BC467" s="28">
        <f ca="1" t="shared" si="3483"/>
        <v>37890.1760718596</v>
      </c>
      <c r="BD467" s="28">
        <f ca="1" t="shared" si="3483"/>
        <v>45663.8170811042</v>
      </c>
      <c r="BE467" s="28">
        <f ca="1" t="shared" ref="BE467:BI467" si="3484">AZ467/Z467</f>
        <v>20457.3420709272</v>
      </c>
      <c r="BF467" s="28">
        <f ca="1" t="shared" si="3484"/>
        <v>22393.4473886805</v>
      </c>
      <c r="BG467" s="28">
        <f ca="1" t="shared" si="3484"/>
        <v>20077.5337339965</v>
      </c>
      <c r="BH467" s="28">
        <f ca="1" t="shared" si="3484"/>
        <v>19108.3118052468</v>
      </c>
      <c r="BI467" s="28">
        <f ca="1" t="shared" si="3484"/>
        <v>18919.7401574942</v>
      </c>
      <c r="BJ467" s="28">
        <f ca="1" t="shared" si="3358"/>
        <v>74748.1923459233</v>
      </c>
      <c r="BK467" s="28">
        <f ca="1" t="shared" si="3359"/>
        <v>32211.0041604402</v>
      </c>
      <c r="BL467" s="28">
        <f ca="1" t="shared" si="3360"/>
        <v>106959.196506364</v>
      </c>
      <c r="BM467" s="28">
        <f ca="1">BK467*'Ejercicio 3 - TIR'!$D$5</f>
        <v>16105.5020802201</v>
      </c>
      <c r="BN467" s="28">
        <f ca="1" t="shared" si="3361"/>
        <v>90853.6944261434</v>
      </c>
      <c r="BO467" s="28">
        <f ca="1" t="shared" si="3362"/>
        <v>37643.1144124022</v>
      </c>
      <c r="BP467" s="28">
        <f ca="1" t="shared" si="3363"/>
        <v>-97699.5749860526</v>
      </c>
      <c r="BQ467" s="28">
        <f ca="1" t="shared" ref="BQ467:BT467" si="3485">BE467</f>
        <v>20457.3420709272</v>
      </c>
      <c r="BR467" s="28">
        <f ca="1" t="shared" si="3485"/>
        <v>22393.4473886805</v>
      </c>
      <c r="BS467" s="28">
        <f ca="1" t="shared" si="3485"/>
        <v>20077.5337339965</v>
      </c>
      <c r="BT467" s="28">
        <f ca="1" t="shared" si="3485"/>
        <v>19108.3118052468</v>
      </c>
      <c r="BU467" s="28">
        <f ca="1" t="shared" si="3365"/>
        <v>56562.8545698964</v>
      </c>
      <c r="BV467" s="30">
        <f ca="1" t="shared" si="3366"/>
        <v>10.9093367539509</v>
      </c>
    </row>
    <row r="468" ht="15" customHeight="1" spans="1:74">
      <c r="A468" s="26">
        <v>467</v>
      </c>
      <c r="B468" s="27">
        <f ca="1" t="shared" ref="B468:F468" si="3486">RAND()</f>
        <v>0.546828788971402</v>
      </c>
      <c r="C468" s="28">
        <f ca="1">IF(B468&lt;=('Ejercicio 3 - TIR'!$D$13-'Ejercicio 3 - TIR'!$C$13)/('Ejercicio 3 - TIR'!$E$13-'Ejercicio 3 - TIR'!$C$13),'Ejercicio 3 - TIR'!$C$13+SQRT(('Ejercicio 3 - TIR'!$E$13-'Ejercicio 3 - TIR'!$C$13)*('Ejercicio 3 - TIR'!$D$13-'Ejercicio 3 - TIR'!$C$13)*B468),'Ejercicio 3 - TIR'!$E$13-SQRT(('Ejercicio 3 - TIR'!$E$13-'Ejercicio 3 - TIR'!$C$13)*('Ejercicio 3 - TIR'!$E$13-'Ejercicio 3 - TIR'!$D$13)*(1-B468)))</f>
        <v>76680.3633554397</v>
      </c>
      <c r="D468" s="27">
        <f ca="1" t="shared" si="3486"/>
        <v>0.152274954386343</v>
      </c>
      <c r="E468" s="28">
        <f ca="1">IF(D468&lt;=('Ejercicio 3 - TIR'!$D$14-'Ejercicio 3 - TIR'!$C$14)/('Ejercicio 3 - TIR'!$E$14-'Ejercicio 3 - TIR'!$C$14),'Ejercicio 3 - TIR'!$C$14+SQRT(('Ejercicio 3 - TIR'!$E$14-'Ejercicio 3 - TIR'!$C$14)*('Ejercicio 3 - TIR'!$D$14-'Ejercicio 3 - TIR'!$C$14)*D468),'Ejercicio 3 - TIR'!$E$14-SQRT(('Ejercicio 3 - TIR'!$E$14-'Ejercicio 3 - TIR'!$C$14)*('Ejercicio 3 - TIR'!$E$14-'Ejercicio 3 - TIR'!$D$14)*(1-D468)))</f>
        <v>28379.4410157563</v>
      </c>
      <c r="F468" s="27">
        <f ca="1" t="shared" si="3486"/>
        <v>0.445870864726984</v>
      </c>
      <c r="G468" s="28">
        <f ca="1">IF(F468&lt;=('Ejercicio 3 - TIR'!$D$18-'Ejercicio 3 - TIR'!$C$18)/('Ejercicio 3 - TIR'!$E$18-'Ejercicio 3 - TIR'!$C$18),'Ejercicio 3 - TIR'!$C$18+SQRT(('Ejercicio 3 - TIR'!$E$18-'Ejercicio 3 - TIR'!$C$18)*('Ejercicio 3 - TIR'!$D$18-'Ejercicio 3 - TIR'!$C$18)*F468),'Ejercicio 3 - TIR'!$E$18-SQRT(('Ejercicio 3 - TIR'!$E$18-'Ejercicio 3 - TIR'!$C$18)*('Ejercicio 3 - TIR'!$E$18-'Ejercicio 3 - TIR'!$D$18)*(1-F468)))</f>
        <v>38178.0578201091</v>
      </c>
      <c r="H468" s="27">
        <f ca="1" t="shared" ref="H468:L468" si="3487">RAND()</f>
        <v>0.611494178218572</v>
      </c>
      <c r="I468" s="28">
        <f ca="1">IF(H468&lt;=('Ejercicio 3 - TIR'!$D$18-'Ejercicio 3 - TIR'!$C$18)/('Ejercicio 3 - TIR'!$E$18-'Ejercicio 3 - TIR'!$C$18),'Ejercicio 3 - TIR'!$C$18+SQRT(('Ejercicio 3 - TIR'!$E$18-'Ejercicio 3 - TIR'!$C$18)*('Ejercicio 3 - TIR'!$D$18-'Ejercicio 3 - TIR'!$C$18)*H468),'Ejercicio 3 - TIR'!$E$18-SQRT(('Ejercicio 3 - TIR'!$E$18-'Ejercicio 3 - TIR'!$C$18)*('Ejercicio 3 - TIR'!$E$18-'Ejercicio 3 - TIR'!$D$18)*(1-H468)))</f>
        <v>39577.271361551</v>
      </c>
      <c r="J468" s="27">
        <f ca="1" t="shared" si="3487"/>
        <v>0.128710381333694</v>
      </c>
      <c r="K468" s="28">
        <f ca="1">IF(J468&lt;=('Ejercicio 3 - TIR'!$D$18-'Ejercicio 3 - TIR'!$C$18)/('Ejercicio 3 - TIR'!$E$18-'Ejercicio 3 - TIR'!$C$18),'Ejercicio 3 - TIR'!$C$18+SQRT(('Ejercicio 3 - TIR'!$E$18-'Ejercicio 3 - TIR'!$C$18)*('Ejercicio 3 - TIR'!$D$18-'Ejercicio 3 - TIR'!$C$18)*J468),'Ejercicio 3 - TIR'!$E$18-SQRT(('Ejercicio 3 - TIR'!$E$18-'Ejercicio 3 - TIR'!$C$18)*('Ejercicio 3 - TIR'!$E$18-'Ejercicio 3 - TIR'!$D$18)*(1-J468)))</f>
        <v>34393.922757634</v>
      </c>
      <c r="L468" s="27">
        <f ca="1" t="shared" si="3487"/>
        <v>0.856012774597933</v>
      </c>
      <c r="M468" s="28">
        <f ca="1">IF(L468&lt;=('Ejercicio 3 - TIR'!$D$18-'Ejercicio 3 - TIR'!$C$18)/('Ejercicio 3 - TIR'!$E$18-'Ejercicio 3 - TIR'!$C$18),'Ejercicio 3 - TIR'!$C$18+SQRT(('Ejercicio 3 - TIR'!$E$18-'Ejercicio 3 - TIR'!$C$18)*('Ejercicio 3 - TIR'!$D$18-'Ejercicio 3 - TIR'!$C$18)*L468),'Ejercicio 3 - TIR'!$E$18-SQRT(('Ejercicio 3 - TIR'!$E$18-'Ejercicio 3 - TIR'!$C$18)*('Ejercicio 3 - TIR'!$E$18-'Ejercicio 3 - TIR'!$D$18)*(1-L468)))</f>
        <v>41713.8104276906</v>
      </c>
      <c r="N468" s="27">
        <f ca="1" t="shared" ref="N468:R468" si="3488">RAND()</f>
        <v>0.894173975597767</v>
      </c>
      <c r="O468" s="28">
        <f ca="1">IF(N468&lt;=('Ejercicio 3 - TIR'!$D$18-'Ejercicio 3 - TIR'!$C$18)/('Ejercicio 3 - TIR'!$E$18-'Ejercicio 3 - TIR'!$C$18),'Ejercicio 3 - TIR'!$C$18+SQRT(('Ejercicio 3 - TIR'!$E$18-'Ejercicio 3 - TIR'!$C$18)*('Ejercicio 3 - TIR'!$D$18-'Ejercicio 3 - TIR'!$C$18)*N468),'Ejercicio 3 - TIR'!$E$18-SQRT(('Ejercicio 3 - TIR'!$E$18-'Ejercicio 3 - TIR'!$C$18)*('Ejercicio 3 - TIR'!$E$18-'Ejercicio 3 - TIR'!$D$18)*(1-N468)))</f>
        <v>42182.7403686974</v>
      </c>
      <c r="P468" s="27">
        <f ca="1" t="shared" si="3488"/>
        <v>0.0707256838380153</v>
      </c>
      <c r="Q468" s="29">
        <f ca="1">IF(P468&lt;=('Ejercicio 3 - TIR'!$D$22-'Ejercicio 3 - TIR'!$C$22)/('Ejercicio 3 - TIR'!$E$22-'Ejercicio 3 - TIR'!$C$22),'Ejercicio 3 - TIR'!$C$22+SQRT(('Ejercicio 3 - TIR'!$E$22-'Ejercicio 3 - TIR'!$C$22)*('Ejercicio 3 - TIR'!$D$22-'Ejercicio 3 - TIR'!$C$22)*P468),'Ejercicio 3 - TIR'!$E$22-SQRT(('Ejercicio 3 - TIR'!$E$22-'Ejercicio 3 - TIR'!$C$22)*('Ejercicio 3 - TIR'!$E$22-'Ejercicio 3 - TIR'!$D$22)*(1-P468)))</f>
        <v>0.131283006288593</v>
      </c>
      <c r="R468" s="27">
        <f ca="1" t="shared" si="3488"/>
        <v>0.0967514119009727</v>
      </c>
      <c r="S468" s="29">
        <f ca="1">IF(R468&lt;=('Ejercicio 3 - TIR'!$D$23-'Ejercicio 3 - TIR'!$C$23)/('Ejercicio 3 - TIR'!$E$23-'Ejercicio 3 - TIR'!$C$23),'Ejercicio 3 - TIR'!$C$23+SQRT(('Ejercicio 3 - TIR'!$E$23-'Ejercicio 3 - TIR'!$C$23)*('Ejercicio 3 - TIR'!$D$23-'Ejercicio 3 - TIR'!$C$23)*R468),'Ejercicio 3 - TIR'!$E$23-SQRT(('Ejercicio 3 - TIR'!$E$23-'Ejercicio 3 - TIR'!$C$23)*('Ejercicio 3 - TIR'!$E$23-'Ejercicio 3 - TIR'!$D$23)*(1-R468)))</f>
        <v>0.133196686759249</v>
      </c>
      <c r="T468" s="27">
        <f ca="1" t="shared" ref="T468:X468" si="3489">RAND()</f>
        <v>0.251545387336697</v>
      </c>
      <c r="U468" s="29">
        <f ca="1">IF(T468&lt;=('Ejercicio 3 - TIR'!$D$24-'Ejercicio 3 - TIR'!$C$24)/('Ejercicio 3 - TIR'!$E$24-'Ejercicio 3 - TIR'!$C$24),'Ejercicio 3 - TIR'!$C$24+SQRT(('Ejercicio 3 - TIR'!$E$24-'Ejercicio 3 - TIR'!$C$24)*('Ejercicio 3 - TIR'!$D$24-'Ejercicio 3 - TIR'!$C$24)*T468),'Ejercicio 3 - TIR'!$E$24-SQRT(('Ejercicio 3 - TIR'!$E$24-'Ejercicio 3 - TIR'!$C$24)*('Ejercicio 3 - TIR'!$E$24-'Ejercicio 3 - TIR'!$D$24)*(1-T468)))</f>
        <v>0.172983587914141</v>
      </c>
      <c r="V468" s="27">
        <f ca="1" t="shared" si="3489"/>
        <v>0.0314845043021645</v>
      </c>
      <c r="W468" s="29">
        <f ca="1">IF(V468&lt;=('Ejercicio 3 - TIR'!$D$25-'Ejercicio 3 - TIR'!$C$25)/('Ejercicio 3 - TIR'!$E$25-'Ejercicio 3 - TIR'!$C$25),'Ejercicio 3 - TIR'!$C$25+SQRT(('Ejercicio 3 - TIR'!$E$25-'Ejercicio 3 - TIR'!$C$25)*('Ejercicio 3 - TIR'!$D$25-'Ejercicio 3 - TIR'!$C$25)*V468),'Ejercicio 3 - TIR'!$E$25-SQRT(('Ejercicio 3 - TIR'!$E$25-'Ejercicio 3 - TIR'!$C$25)*('Ejercicio 3 - TIR'!$E$25-'Ejercicio 3 - TIR'!$D$25)*(1-V468)))</f>
        <v>0.186639149495457</v>
      </c>
      <c r="X468" s="27">
        <f ca="1" t="shared" si="3489"/>
        <v>0.0107045857107746</v>
      </c>
      <c r="Y468" s="29">
        <f ca="1">IF(X468&lt;=('Ejercicio 3 - TIR'!$D$26-'Ejercicio 3 - TIR'!$C$26)/('Ejercicio 3 - TIR'!$E$26-'Ejercicio 3 - TIR'!$C$26),'Ejercicio 3 - TIR'!$C$26+SQRT(('Ejercicio 3 - TIR'!$E$26-'Ejercicio 3 - TIR'!$C$26)*('Ejercicio 3 - TIR'!$D$26-'Ejercicio 3 - TIR'!$C$26)*X468),'Ejercicio 3 - TIR'!$E$26-SQRT(('Ejercicio 3 - TIR'!$E$26-'Ejercicio 3 - TIR'!$C$26)*('Ejercicio 3 - TIR'!$E$26-'Ejercicio 3 - TIR'!$D$26)*(1-X468)))</f>
        <v>0.195376093509147</v>
      </c>
      <c r="Z468" s="27">
        <f ca="1" t="shared" si="3336"/>
        <v>1.13128300628859</v>
      </c>
      <c r="AA468" s="27">
        <f ca="1" t="shared" si="3337"/>
        <v>1.28196615451328</v>
      </c>
      <c r="AB468" s="27">
        <f ca="1" t="shared" si="3338"/>
        <v>1.50372525950548</v>
      </c>
      <c r="AC468" s="27">
        <f ca="1" t="shared" si="3339"/>
        <v>1.78437926301442</v>
      </c>
      <c r="AD468" s="27">
        <f ca="1" t="shared" si="3340"/>
        <v>2.1330043127609</v>
      </c>
      <c r="AE468" s="26">
        <f ca="1" t="shared" si="3341"/>
        <v>3725.73833333828</v>
      </c>
      <c r="AF468" s="26">
        <f ca="1" t="shared" si="3342"/>
        <v>4221.99433507087</v>
      </c>
      <c r="AG468" s="26">
        <f ca="1" t="shared" si="3343"/>
        <v>4952.33006330461</v>
      </c>
      <c r="AH468" s="26">
        <f ca="1" t="shared" si="3344"/>
        <v>5876.62873434056</v>
      </c>
      <c r="AI468" s="26">
        <f ca="1" t="shared" si="3345"/>
        <v>7024.78149945963</v>
      </c>
      <c r="AJ468" s="28">
        <f ca="1" t="shared" si="3346"/>
        <v>43190.1880249927</v>
      </c>
      <c r="AK468" s="28">
        <f ca="1" t="shared" si="3347"/>
        <v>50736.722373496</v>
      </c>
      <c r="AL468" s="28">
        <f ca="1" t="shared" si="3348"/>
        <v>51719.0104241346</v>
      </c>
      <c r="AM468" s="28">
        <f ca="1" t="shared" si="3349"/>
        <v>74433.2583084856</v>
      </c>
      <c r="AN468" s="28">
        <f ca="1" t="shared" si="3350"/>
        <v>89975.9671305049</v>
      </c>
      <c r="AO468" s="28">
        <f ca="1">C468/'Ejercicio 3 - TIR'!$D$7</f>
        <v>15336.0726710879</v>
      </c>
      <c r="AP468" s="28">
        <f ca="1" t="shared" si="3351"/>
        <v>27854.1153539048</v>
      </c>
      <c r="AQ468" s="28">
        <f ca="1" t="shared" si="3352"/>
        <v>35400.6497024081</v>
      </c>
      <c r="AR468" s="28">
        <f ca="1" t="shared" si="3353"/>
        <v>36382.9377530466</v>
      </c>
      <c r="AS468" s="28">
        <f ca="1" t="shared" si="3354"/>
        <v>59097.1856373977</v>
      </c>
      <c r="AT468" s="28">
        <f ca="1" t="shared" si="3355"/>
        <v>74639.894459417</v>
      </c>
      <c r="AU468" s="28">
        <f ca="1">AP468*'Ejercicio 3 - TIR'!$D$5</f>
        <v>13927.0576769524</v>
      </c>
      <c r="AV468" s="28">
        <f ca="1">AQ468*'Ejercicio 3 - TIR'!$D$5</f>
        <v>17700.324851204</v>
      </c>
      <c r="AW468" s="28">
        <f ca="1">AR468*'Ejercicio 3 - TIR'!$D$5</f>
        <v>18191.4688765233</v>
      </c>
      <c r="AX468" s="28">
        <f ca="1">AS468*'Ejercicio 3 - TIR'!$D$5</f>
        <v>29548.5928186988</v>
      </c>
      <c r="AY468" s="28">
        <f ca="1">AT468*'Ejercicio 3 - TIR'!$D$5</f>
        <v>37319.9472297085</v>
      </c>
      <c r="AZ468" s="28">
        <f ca="1" t="shared" ref="AZ468:BD468" si="3490">AJ468-AU468-AE468</f>
        <v>25537.3920147021</v>
      </c>
      <c r="BA468" s="28">
        <f ca="1" t="shared" si="3490"/>
        <v>28814.4031872211</v>
      </c>
      <c r="BB468" s="28">
        <f ca="1" t="shared" si="3490"/>
        <v>28575.2114843066</v>
      </c>
      <c r="BC468" s="28">
        <f ca="1" t="shared" si="3490"/>
        <v>39008.0367554462</v>
      </c>
      <c r="BD468" s="28">
        <f ca="1" t="shared" si="3490"/>
        <v>45631.2384013368</v>
      </c>
      <c r="BE468" s="28">
        <f ca="1" t="shared" ref="BE468:BI468" si="3491">AZ468/Z468</f>
        <v>22573.8315459036</v>
      </c>
      <c r="BF468" s="28">
        <f ca="1" t="shared" si="3491"/>
        <v>22476.7269290047</v>
      </c>
      <c r="BG468" s="28">
        <f ca="1" t="shared" si="3491"/>
        <v>19002.9470501174</v>
      </c>
      <c r="BH468" s="28">
        <f ca="1" t="shared" si="3491"/>
        <v>21860.8440279386</v>
      </c>
      <c r="BI468" s="28">
        <f ca="1" t="shared" si="3491"/>
        <v>21392.9423997615</v>
      </c>
      <c r="BJ468" s="28">
        <f ca="1" t="shared" si="3358"/>
        <v>60533.4700803518</v>
      </c>
      <c r="BK468" s="28">
        <f ca="1" t="shared" si="3359"/>
        <v>32711.9091482452</v>
      </c>
      <c r="BL468" s="28">
        <f ca="1" t="shared" si="3360"/>
        <v>93245.379228597</v>
      </c>
      <c r="BM468" s="28">
        <f ca="1">BK468*'Ejercicio 3 - TIR'!$D$5</f>
        <v>16355.9545741226</v>
      </c>
      <c r="BN468" s="28">
        <f ca="1" t="shared" si="3361"/>
        <v>76889.4246544744</v>
      </c>
      <c r="BO468" s="28">
        <f ca="1" t="shared" si="3362"/>
        <v>36047.4773513002</v>
      </c>
      <c r="BP468" s="28">
        <f ca="1" t="shared" si="3363"/>
        <v>-105059.804371196</v>
      </c>
      <c r="BQ468" s="28">
        <f ca="1" t="shared" ref="BQ468:BT468" si="3492">BE468</f>
        <v>22573.8315459036</v>
      </c>
      <c r="BR468" s="28">
        <f ca="1" t="shared" si="3492"/>
        <v>22476.7269290047</v>
      </c>
      <c r="BS468" s="28">
        <f ca="1" t="shared" si="3492"/>
        <v>19002.9470501174</v>
      </c>
      <c r="BT468" s="28">
        <f ca="1" t="shared" si="3492"/>
        <v>21860.8440279386</v>
      </c>
      <c r="BU468" s="28">
        <f ca="1" t="shared" si="3365"/>
        <v>57440.4197510617</v>
      </c>
      <c r="BV468" s="30">
        <f ca="1" t="shared" si="3366"/>
        <v>9.64934640439805</v>
      </c>
    </row>
    <row r="469" ht="15" customHeight="1" spans="1:74">
      <c r="A469" s="26">
        <v>468</v>
      </c>
      <c r="B469" s="27">
        <f ca="1" t="shared" ref="B469:F469" si="3493">RAND()</f>
        <v>0.800770434841089</v>
      </c>
      <c r="C469" s="28">
        <f ca="1">IF(B469&lt;=('Ejercicio 3 - TIR'!$D$13-'Ejercicio 3 - TIR'!$C$13)/('Ejercicio 3 - TIR'!$E$13-'Ejercicio 3 - TIR'!$C$13),'Ejercicio 3 - TIR'!$C$13+SQRT(('Ejercicio 3 - TIR'!$E$13-'Ejercicio 3 - TIR'!$C$13)*('Ejercicio 3 - TIR'!$D$13-'Ejercicio 3 - TIR'!$C$13)*B469),'Ejercicio 3 - TIR'!$E$13-SQRT(('Ejercicio 3 - TIR'!$E$13-'Ejercicio 3 - TIR'!$C$13)*('Ejercicio 3 - TIR'!$E$13-'Ejercicio 3 - TIR'!$D$13)*(1-B469)))</f>
        <v>84537.9342198174</v>
      </c>
      <c r="D469" s="27">
        <f ca="1" t="shared" si="3493"/>
        <v>0.881411341874333</v>
      </c>
      <c r="E469" s="28">
        <f ca="1">IF(D469&lt;=('Ejercicio 3 - TIR'!$D$14-'Ejercicio 3 - TIR'!$C$14)/('Ejercicio 3 - TIR'!$E$14-'Ejercicio 3 - TIR'!$C$14),'Ejercicio 3 - TIR'!$C$14+SQRT(('Ejercicio 3 - TIR'!$E$14-'Ejercicio 3 - TIR'!$C$14)*('Ejercicio 3 - TIR'!$D$14-'Ejercicio 3 - TIR'!$C$14)*D469),'Ejercicio 3 - TIR'!$E$14-SQRT(('Ejercicio 3 - TIR'!$E$14-'Ejercicio 3 - TIR'!$C$14)*('Ejercicio 3 - TIR'!$E$14-'Ejercicio 3 - TIR'!$D$14)*(1-D469)))</f>
        <v>35782.382340841</v>
      </c>
      <c r="F469" s="27">
        <f ca="1" t="shared" si="3493"/>
        <v>0.535530108524552</v>
      </c>
      <c r="G469" s="28">
        <f ca="1">IF(F469&lt;=('Ejercicio 3 - TIR'!$D$18-'Ejercicio 3 - TIR'!$C$18)/('Ejercicio 3 - TIR'!$E$18-'Ejercicio 3 - TIR'!$C$18),'Ejercicio 3 - TIR'!$C$18+SQRT(('Ejercicio 3 - TIR'!$E$18-'Ejercicio 3 - TIR'!$C$18)*('Ejercicio 3 - TIR'!$D$18-'Ejercicio 3 - TIR'!$C$18)*F469),'Ejercicio 3 - TIR'!$E$18-SQRT(('Ejercicio 3 - TIR'!$E$18-'Ejercicio 3 - TIR'!$C$18)*('Ejercicio 3 - TIR'!$E$18-'Ejercicio 3 - TIR'!$D$18)*(1-F469)))</f>
        <v>38962.6735006181</v>
      </c>
      <c r="H469" s="27">
        <f ca="1" t="shared" ref="H469:L469" si="3494">RAND()</f>
        <v>0.626878815871987</v>
      </c>
      <c r="I469" s="28">
        <f ca="1">IF(H469&lt;=('Ejercicio 3 - TIR'!$D$18-'Ejercicio 3 - TIR'!$C$18)/('Ejercicio 3 - TIR'!$E$18-'Ejercicio 3 - TIR'!$C$18),'Ejercicio 3 - TIR'!$C$18+SQRT(('Ejercicio 3 - TIR'!$E$18-'Ejercicio 3 - TIR'!$C$18)*('Ejercicio 3 - TIR'!$D$18-'Ejercicio 3 - TIR'!$C$18)*H469),'Ejercicio 3 - TIR'!$E$18-SQRT(('Ejercicio 3 - TIR'!$E$18-'Ejercicio 3 - TIR'!$C$18)*('Ejercicio 3 - TIR'!$E$18-'Ejercicio 3 - TIR'!$D$18)*(1-H469)))</f>
        <v>39697.0006899452</v>
      </c>
      <c r="J469" s="27">
        <f ca="1" t="shared" si="3494"/>
        <v>0.888977234650635</v>
      </c>
      <c r="K469" s="28">
        <f ca="1">IF(J469&lt;=('Ejercicio 3 - TIR'!$D$18-'Ejercicio 3 - TIR'!$C$18)/('Ejercicio 3 - TIR'!$E$18-'Ejercicio 3 - TIR'!$C$18),'Ejercicio 3 - TIR'!$C$18+SQRT(('Ejercicio 3 - TIR'!$E$18-'Ejercicio 3 - TIR'!$C$18)*('Ejercicio 3 - TIR'!$D$18-'Ejercicio 3 - TIR'!$C$18)*J469),'Ejercicio 3 - TIR'!$E$18-SQRT(('Ejercicio 3 - TIR'!$E$18-'Ejercicio 3 - TIR'!$C$18)*('Ejercicio 3 - TIR'!$E$18-'Ejercicio 3 - TIR'!$D$18)*(1-J469)))</f>
        <v>42114.396527379</v>
      </c>
      <c r="L469" s="27">
        <f ca="1" t="shared" si="3494"/>
        <v>0.734324724962734</v>
      </c>
      <c r="M469" s="28">
        <f ca="1">IF(L469&lt;=('Ejercicio 3 - TIR'!$D$18-'Ejercicio 3 - TIR'!$C$18)/('Ejercicio 3 - TIR'!$E$18-'Ejercicio 3 - TIR'!$C$18),'Ejercicio 3 - TIR'!$C$18+SQRT(('Ejercicio 3 - TIR'!$E$18-'Ejercicio 3 - TIR'!$C$18)*('Ejercicio 3 - TIR'!$D$18-'Ejercicio 3 - TIR'!$C$18)*L469),'Ejercicio 3 - TIR'!$E$18-SQRT(('Ejercicio 3 - TIR'!$E$18-'Ejercicio 3 - TIR'!$C$18)*('Ejercicio 3 - TIR'!$E$18-'Ejercicio 3 - TIR'!$D$18)*(1-L469)))</f>
        <v>40536.1848573451</v>
      </c>
      <c r="N469" s="27">
        <f ca="1" t="shared" ref="N469:R469" si="3495">RAND()</f>
        <v>0.908362142390984</v>
      </c>
      <c r="O469" s="28">
        <f ca="1">IF(N469&lt;=('Ejercicio 3 - TIR'!$D$18-'Ejercicio 3 - TIR'!$C$18)/('Ejercicio 3 - TIR'!$E$18-'Ejercicio 3 - TIR'!$C$18),'Ejercicio 3 - TIR'!$C$18+SQRT(('Ejercicio 3 - TIR'!$E$18-'Ejercicio 3 - TIR'!$C$18)*('Ejercicio 3 - TIR'!$D$18-'Ejercicio 3 - TIR'!$C$18)*N469),'Ejercicio 3 - TIR'!$E$18-SQRT(('Ejercicio 3 - TIR'!$E$18-'Ejercicio 3 - TIR'!$C$18)*('Ejercicio 3 - TIR'!$E$18-'Ejercicio 3 - TIR'!$D$18)*(1-N469)))</f>
        <v>42378.3899373331</v>
      </c>
      <c r="P469" s="27">
        <f ca="1" t="shared" si="3495"/>
        <v>0.316761455670169</v>
      </c>
      <c r="Q469" s="29">
        <f ca="1">IF(P469&lt;=('Ejercicio 3 - TIR'!$D$22-'Ejercicio 3 - TIR'!$C$22)/('Ejercicio 3 - TIR'!$E$22-'Ejercicio 3 - TIR'!$C$22),'Ejercicio 3 - TIR'!$C$22+SQRT(('Ejercicio 3 - TIR'!$E$22-'Ejercicio 3 - TIR'!$C$22)*('Ejercicio 3 - TIR'!$D$22-'Ejercicio 3 - TIR'!$C$22)*P469),'Ejercicio 3 - TIR'!$E$22-SQRT(('Ejercicio 3 - TIR'!$E$22-'Ejercicio 3 - TIR'!$C$22)*('Ejercicio 3 - TIR'!$E$22-'Ejercicio 3 - TIR'!$D$22)*(1-P469)))</f>
        <v>0.143878245752281</v>
      </c>
      <c r="R469" s="27">
        <f ca="1" t="shared" si="3495"/>
        <v>0.875352681013926</v>
      </c>
      <c r="S469" s="29">
        <f ca="1">IF(R469&lt;=('Ejercicio 3 - TIR'!$D$23-'Ejercicio 3 - TIR'!$C$23)/('Ejercicio 3 - TIR'!$E$23-'Ejercicio 3 - TIR'!$C$23),'Ejercicio 3 - TIR'!$C$23+SQRT(('Ejercicio 3 - TIR'!$E$23-'Ejercicio 3 - TIR'!$C$23)*('Ejercicio 3 - TIR'!$D$23-'Ejercicio 3 - TIR'!$C$23)*R469),'Ejercicio 3 - TIR'!$E$23-SQRT(('Ejercicio 3 - TIR'!$E$23-'Ejercicio 3 - TIR'!$C$23)*('Ejercicio 3 - TIR'!$E$23-'Ejercicio 3 - TIR'!$D$23)*(1-R469)))</f>
        <v>0.165021175807997</v>
      </c>
      <c r="T469" s="27">
        <f ca="1" t="shared" ref="T469:X469" si="3496">RAND()</f>
        <v>0.851314548392573</v>
      </c>
      <c r="U469" s="29">
        <f ca="1">IF(T469&lt;=('Ejercicio 3 - TIR'!$D$24-'Ejercicio 3 - TIR'!$C$24)/('Ejercicio 3 - TIR'!$E$24-'Ejercicio 3 - TIR'!$C$24),'Ejercicio 3 - TIR'!$C$24+SQRT(('Ejercicio 3 - TIR'!$E$24-'Ejercicio 3 - TIR'!$C$24)*('Ejercicio 3 - TIR'!$D$24-'Ejercicio 3 - TIR'!$C$24)*T469),'Ejercicio 3 - TIR'!$E$24-SQRT(('Ejercicio 3 - TIR'!$E$24-'Ejercicio 3 - TIR'!$C$24)*('Ejercicio 3 - TIR'!$E$24-'Ejercicio 3 - TIR'!$D$24)*(1-T469)))</f>
        <v>0.199596096831714</v>
      </c>
      <c r="V469" s="27">
        <f ca="1" t="shared" si="3496"/>
        <v>0.871619836643793</v>
      </c>
      <c r="W469" s="29">
        <f ca="1">IF(V469&lt;=('Ejercicio 3 - TIR'!$D$25-'Ejercicio 3 - TIR'!$C$25)/('Ejercicio 3 - TIR'!$E$25-'Ejercicio 3 - TIR'!$C$25),'Ejercicio 3 - TIR'!$C$25+SQRT(('Ejercicio 3 - TIR'!$E$25-'Ejercicio 3 - TIR'!$C$25)*('Ejercicio 3 - TIR'!$D$25-'Ejercicio 3 - TIR'!$C$25)*V469),'Ejercicio 3 - TIR'!$E$25-SQRT(('Ejercicio 3 - TIR'!$E$25-'Ejercicio 3 - TIR'!$C$25)*('Ejercicio 3 - TIR'!$E$25-'Ejercicio 3 - TIR'!$D$25)*(1-V469)))</f>
        <v>0.228802581012144</v>
      </c>
      <c r="X469" s="27">
        <f ca="1" t="shared" si="3496"/>
        <v>0.260943651662002</v>
      </c>
      <c r="Y469" s="29">
        <f ca="1">IF(X469&lt;=('Ejercicio 3 - TIR'!$D$26-'Ejercicio 3 - TIR'!$C$26)/('Ejercicio 3 - TIR'!$E$26-'Ejercicio 3 - TIR'!$C$26),'Ejercicio 3 - TIR'!$C$26+SQRT(('Ejercicio 3 - TIR'!$E$26-'Ejercicio 3 - TIR'!$C$26)*('Ejercicio 3 - TIR'!$D$26-'Ejercicio 3 - TIR'!$C$26)*X469),'Ejercicio 3 - TIR'!$E$26-SQRT(('Ejercicio 3 - TIR'!$E$26-'Ejercicio 3 - TIR'!$C$26)*('Ejercicio 3 - TIR'!$E$26-'Ejercicio 3 - TIR'!$D$26)*(1-X469)))</f>
        <v>0.216543320430711</v>
      </c>
      <c r="Z469" s="27">
        <f ca="1" t="shared" si="3336"/>
        <v>1.14387824575228</v>
      </c>
      <c r="AA469" s="27">
        <f ca="1" t="shared" si="3337"/>
        <v>1.33264237884751</v>
      </c>
      <c r="AB469" s="27">
        <f ca="1" t="shared" si="3338"/>
        <v>1.598632596138</v>
      </c>
      <c r="AC469" s="27">
        <f ca="1" t="shared" si="3339"/>
        <v>1.96440386022452</v>
      </c>
      <c r="AD469" s="27">
        <f ca="1" t="shared" si="3340"/>
        <v>2.38978239478445</v>
      </c>
      <c r="AE469" s="26">
        <f ca="1" t="shared" si="3341"/>
        <v>5148.30640003758</v>
      </c>
      <c r="AF469" s="26">
        <f ca="1" t="shared" si="3342"/>
        <v>5997.88597559162</v>
      </c>
      <c r="AG469" s="26">
        <f ca="1" t="shared" si="3343"/>
        <v>7195.04060556138</v>
      </c>
      <c r="AH469" s="26">
        <f ca="1" t="shared" si="3344"/>
        <v>8841.28446660101</v>
      </c>
      <c r="AI469" s="26">
        <f ca="1" t="shared" si="3345"/>
        <v>10755.8055618713</v>
      </c>
      <c r="AJ469" s="28">
        <f ca="1" t="shared" si="3346"/>
        <v>44568.554613706</v>
      </c>
      <c r="AK469" s="28">
        <f ca="1" t="shared" si="3347"/>
        <v>52901.9054325599</v>
      </c>
      <c r="AL469" s="28">
        <f ca="1" t="shared" si="3348"/>
        <v>67325.4470553492</v>
      </c>
      <c r="AM469" s="28">
        <f ca="1" t="shared" si="3349"/>
        <v>79629.4380125437</v>
      </c>
      <c r="AN469" s="28">
        <f ca="1" t="shared" si="3350"/>
        <v>101275.130191549</v>
      </c>
      <c r="AO469" s="28">
        <f ca="1">C469/'Ejercicio 3 - TIR'!$D$7</f>
        <v>16907.5868439635</v>
      </c>
      <c r="AP469" s="28">
        <f ca="1" t="shared" si="3351"/>
        <v>27660.9677697425</v>
      </c>
      <c r="AQ469" s="28">
        <f ca="1" t="shared" si="3352"/>
        <v>35994.3185885964</v>
      </c>
      <c r="AR469" s="28">
        <f ca="1" t="shared" si="3353"/>
        <v>50417.8602113858</v>
      </c>
      <c r="AS469" s="28">
        <f ca="1" t="shared" si="3354"/>
        <v>62721.8511685802</v>
      </c>
      <c r="AT469" s="28">
        <f ca="1" t="shared" si="3355"/>
        <v>84367.5433475857</v>
      </c>
      <c r="AU469" s="28">
        <f ca="1">AP469*'Ejercicio 3 - TIR'!$D$5</f>
        <v>13830.4838848712</v>
      </c>
      <c r="AV469" s="28">
        <f ca="1">AQ469*'Ejercicio 3 - TIR'!$D$5</f>
        <v>17997.1592942982</v>
      </c>
      <c r="AW469" s="28">
        <f ca="1">AR469*'Ejercicio 3 - TIR'!$D$5</f>
        <v>25208.9301056929</v>
      </c>
      <c r="AX469" s="28">
        <f ca="1">AS469*'Ejercicio 3 - TIR'!$D$5</f>
        <v>31360.9255842901</v>
      </c>
      <c r="AY469" s="28">
        <f ca="1">AT469*'Ejercicio 3 - TIR'!$D$5</f>
        <v>42183.7716737928</v>
      </c>
      <c r="AZ469" s="28">
        <f ca="1" t="shared" ref="AZ469:BD469" si="3497">AJ469-AU469-AE469</f>
        <v>25589.7643287971</v>
      </c>
      <c r="BA469" s="28">
        <f ca="1" t="shared" si="3497"/>
        <v>28906.8601626701</v>
      </c>
      <c r="BB469" s="28">
        <f ca="1" t="shared" si="3497"/>
        <v>34921.476344095</v>
      </c>
      <c r="BC469" s="28">
        <f ca="1" t="shared" si="3497"/>
        <v>39427.2279616526</v>
      </c>
      <c r="BD469" s="28">
        <f ca="1" t="shared" si="3497"/>
        <v>48335.5529558851</v>
      </c>
      <c r="BE469" s="28">
        <f ca="1" t="shared" ref="BE469:BI469" si="3498">AZ469/Z469</f>
        <v>22371.0560313767</v>
      </c>
      <c r="BF469" s="28">
        <f ca="1" t="shared" si="3498"/>
        <v>21691.385942318</v>
      </c>
      <c r="BG469" s="28">
        <f ca="1" t="shared" si="3498"/>
        <v>21844.59170197</v>
      </c>
      <c r="BH469" s="28">
        <f ca="1" t="shared" si="3498"/>
        <v>20070.8361248823</v>
      </c>
      <c r="BI469" s="28">
        <f ca="1" t="shared" si="3498"/>
        <v>20225.9222686444</v>
      </c>
      <c r="BJ469" s="28">
        <f ca="1" t="shared" si="3358"/>
        <v>85512.1073615877</v>
      </c>
      <c r="BK469" s="28">
        <f ca="1" t="shared" si="3359"/>
        <v>40405.4533779931</v>
      </c>
      <c r="BL469" s="28">
        <f ca="1" t="shared" si="3360"/>
        <v>125917.560739581</v>
      </c>
      <c r="BM469" s="28">
        <f ca="1">BK469*'Ejercicio 3 - TIR'!$D$5</f>
        <v>20202.7266889965</v>
      </c>
      <c r="BN469" s="28">
        <f ca="1" t="shared" si="3361"/>
        <v>105714.834050584</v>
      </c>
      <c r="BO469" s="28">
        <f ca="1" t="shared" si="3362"/>
        <v>44236.1757628227</v>
      </c>
      <c r="BP469" s="28">
        <f ca="1" t="shared" si="3363"/>
        <v>-120320.316560658</v>
      </c>
      <c r="BQ469" s="28">
        <f ca="1" t="shared" ref="BQ469:BT469" si="3499">BE469</f>
        <v>22371.0560313767</v>
      </c>
      <c r="BR469" s="28">
        <f ca="1" t="shared" si="3499"/>
        <v>21691.385942318</v>
      </c>
      <c r="BS469" s="28">
        <f ca="1" t="shared" si="3499"/>
        <v>21844.59170197</v>
      </c>
      <c r="BT469" s="28">
        <f ca="1" t="shared" si="3499"/>
        <v>20070.8361248823</v>
      </c>
      <c r="BU469" s="28">
        <f ca="1" t="shared" si="3365"/>
        <v>64462.0980314671</v>
      </c>
      <c r="BV469" s="30">
        <f ca="1" t="shared" si="3366"/>
        <v>6.64164163291159</v>
      </c>
    </row>
    <row r="470" ht="15" customHeight="1" spans="1:74">
      <c r="A470" s="26">
        <v>469</v>
      </c>
      <c r="B470" s="27">
        <f ca="1" t="shared" ref="B470:F470" si="3500">RAND()</f>
        <v>0.66089774174874</v>
      </c>
      <c r="C470" s="28">
        <f ca="1">IF(B470&lt;=('Ejercicio 3 - TIR'!$D$13-'Ejercicio 3 - TIR'!$C$13)/('Ejercicio 3 - TIR'!$E$13-'Ejercicio 3 - TIR'!$C$13),'Ejercicio 3 - TIR'!$C$13+SQRT(('Ejercicio 3 - TIR'!$E$13-'Ejercicio 3 - TIR'!$C$13)*('Ejercicio 3 - TIR'!$D$13-'Ejercicio 3 - TIR'!$C$13)*B470),'Ejercicio 3 - TIR'!$E$13-SQRT(('Ejercicio 3 - TIR'!$E$13-'Ejercicio 3 - TIR'!$C$13)*('Ejercicio 3 - TIR'!$E$13-'Ejercicio 3 - TIR'!$D$13)*(1-B470)))</f>
        <v>79827.6746530919</v>
      </c>
      <c r="D470" s="27">
        <f ca="1" t="shared" si="3500"/>
        <v>0.564530214838293</v>
      </c>
      <c r="E470" s="28">
        <f ca="1">IF(D470&lt;=('Ejercicio 3 - TIR'!$D$14-'Ejercicio 3 - TIR'!$C$14)/('Ejercicio 3 - TIR'!$E$14-'Ejercicio 3 - TIR'!$C$14),'Ejercicio 3 - TIR'!$C$14+SQRT(('Ejercicio 3 - TIR'!$E$14-'Ejercicio 3 - TIR'!$C$14)*('Ejercicio 3 - TIR'!$D$14-'Ejercicio 3 - TIR'!$C$14)*D470),'Ejercicio 3 - TIR'!$E$14-SQRT(('Ejercicio 3 - TIR'!$E$14-'Ejercicio 3 - TIR'!$C$14)*('Ejercicio 3 - TIR'!$E$14-'Ejercicio 3 - TIR'!$D$14)*(1-D470)))</f>
        <v>31917.8921206002</v>
      </c>
      <c r="F470" s="27">
        <f ca="1" t="shared" si="3500"/>
        <v>0.798040397100819</v>
      </c>
      <c r="G470" s="28">
        <f ca="1">IF(F470&lt;=('Ejercicio 3 - TIR'!$D$18-'Ejercicio 3 - TIR'!$C$18)/('Ejercicio 3 - TIR'!$E$18-'Ejercicio 3 - TIR'!$C$18),'Ejercicio 3 - TIR'!$C$18+SQRT(('Ejercicio 3 - TIR'!$E$18-'Ejercicio 3 - TIR'!$C$18)*('Ejercicio 3 - TIR'!$D$18-'Ejercicio 3 - TIR'!$C$18)*F470),'Ejercicio 3 - TIR'!$E$18-SQRT(('Ejercicio 3 - TIR'!$E$18-'Ejercicio 3 - TIR'!$C$18)*('Ejercicio 3 - TIR'!$E$18-'Ejercicio 3 - TIR'!$D$18)*(1-F470)))</f>
        <v>41108.0891303322</v>
      </c>
      <c r="H470" s="27">
        <f ca="1" t="shared" ref="H470:L470" si="3501">RAND()</f>
        <v>0.955359165518151</v>
      </c>
      <c r="I470" s="28">
        <f ca="1">IF(H470&lt;=('Ejercicio 3 - TIR'!$D$18-'Ejercicio 3 - TIR'!$C$18)/('Ejercicio 3 - TIR'!$E$18-'Ejercicio 3 - TIR'!$C$18),'Ejercicio 3 - TIR'!$C$18+SQRT(('Ejercicio 3 - TIR'!$E$18-'Ejercicio 3 - TIR'!$C$18)*('Ejercicio 3 - TIR'!$D$18-'Ejercicio 3 - TIR'!$C$18)*H470),'Ejercicio 3 - TIR'!$E$18-SQRT(('Ejercicio 3 - TIR'!$E$18-'Ejercicio 3 - TIR'!$C$18)*('Ejercicio 3 - TIR'!$E$18-'Ejercicio 3 - TIR'!$D$18)*(1-H470)))</f>
        <v>43170.2288159066</v>
      </c>
      <c r="J470" s="27">
        <f ca="1" t="shared" si="3501"/>
        <v>0.886723103036995</v>
      </c>
      <c r="K470" s="28">
        <f ca="1">IF(J470&lt;=('Ejercicio 3 - TIR'!$D$18-'Ejercicio 3 - TIR'!$C$18)/('Ejercicio 3 - TIR'!$E$18-'Ejercicio 3 - TIR'!$C$18),'Ejercicio 3 - TIR'!$C$18+SQRT(('Ejercicio 3 - TIR'!$E$18-'Ejercicio 3 - TIR'!$C$18)*('Ejercicio 3 - TIR'!$D$18-'Ejercicio 3 - TIR'!$C$18)*J470),'Ejercicio 3 - TIR'!$E$18-SQRT(('Ejercicio 3 - TIR'!$E$18-'Ejercicio 3 - TIR'!$C$18)*('Ejercicio 3 - TIR'!$E$18-'Ejercicio 3 - TIR'!$D$18)*(1-J470)))</f>
        <v>42085.2500497941</v>
      </c>
      <c r="L470" s="27">
        <f ca="1" t="shared" si="3501"/>
        <v>0.28835022255208</v>
      </c>
      <c r="M470" s="28">
        <f ca="1">IF(L470&lt;=('Ejercicio 3 - TIR'!$D$18-'Ejercicio 3 - TIR'!$C$18)/('Ejercicio 3 - TIR'!$E$18-'Ejercicio 3 - TIR'!$C$18),'Ejercicio 3 - TIR'!$C$18+SQRT(('Ejercicio 3 - TIR'!$E$18-'Ejercicio 3 - TIR'!$C$18)*('Ejercicio 3 - TIR'!$D$18-'Ejercicio 3 - TIR'!$C$18)*L470),'Ejercicio 3 - TIR'!$E$18-SQRT(('Ejercicio 3 - TIR'!$E$18-'Ejercicio 3 - TIR'!$C$18)*('Ejercicio 3 - TIR'!$E$18-'Ejercicio 3 - TIR'!$D$18)*(1-L470)))</f>
        <v>36576.665825691</v>
      </c>
      <c r="N470" s="27">
        <f ca="1" t="shared" ref="N470:R470" si="3502">RAND()</f>
        <v>0.291232590209151</v>
      </c>
      <c r="O470" s="28">
        <f ca="1">IF(N470&lt;=('Ejercicio 3 - TIR'!$D$18-'Ejercicio 3 - TIR'!$C$18)/('Ejercicio 3 - TIR'!$E$18-'Ejercicio 3 - TIR'!$C$18),'Ejercicio 3 - TIR'!$C$18+SQRT(('Ejercicio 3 - TIR'!$E$18-'Ejercicio 3 - TIR'!$C$18)*('Ejercicio 3 - TIR'!$D$18-'Ejercicio 3 - TIR'!$C$18)*N470),'Ejercicio 3 - TIR'!$E$18-SQRT(('Ejercicio 3 - TIR'!$E$18-'Ejercicio 3 - TIR'!$C$18)*('Ejercicio 3 - TIR'!$E$18-'Ejercicio 3 - TIR'!$D$18)*(1-N470)))</f>
        <v>36609.4544806188</v>
      </c>
      <c r="P470" s="27">
        <f ca="1" t="shared" si="3502"/>
        <v>0.376214874116848</v>
      </c>
      <c r="Q470" s="29">
        <f ca="1">IF(P470&lt;=('Ejercicio 3 - TIR'!$D$22-'Ejercicio 3 - TIR'!$C$22)/('Ejercicio 3 - TIR'!$E$22-'Ejercicio 3 - TIR'!$C$22),'Ejercicio 3 - TIR'!$C$22+SQRT(('Ejercicio 3 - TIR'!$E$22-'Ejercicio 3 - TIR'!$C$22)*('Ejercicio 3 - TIR'!$D$22-'Ejercicio 3 - TIR'!$C$22)*P470),'Ejercicio 3 - TIR'!$E$22-SQRT(('Ejercicio 3 - TIR'!$E$22-'Ejercicio 3 - TIR'!$C$22)*('Ejercicio 3 - TIR'!$E$22-'Ejercicio 3 - TIR'!$D$22)*(1-P470)))</f>
        <v>0.146022812557645</v>
      </c>
      <c r="R470" s="27">
        <f ca="1" t="shared" si="3502"/>
        <v>0.594553550025581</v>
      </c>
      <c r="S470" s="29">
        <f ca="1">IF(R470&lt;=('Ejercicio 3 - TIR'!$D$23-'Ejercicio 3 - TIR'!$C$23)/('Ejercicio 3 - TIR'!$E$23-'Ejercicio 3 - TIR'!$C$23),'Ejercicio 3 - TIR'!$C$23+SQRT(('Ejercicio 3 - TIR'!$E$23-'Ejercicio 3 - TIR'!$C$23)*('Ejercicio 3 - TIR'!$D$23-'Ejercicio 3 - TIR'!$C$23)*R470),'Ejercicio 3 - TIR'!$E$23-SQRT(('Ejercicio 3 - TIR'!$E$23-'Ejercicio 3 - TIR'!$C$23)*('Ejercicio 3 - TIR'!$E$23-'Ejercicio 3 - TIR'!$D$23)*(1-R470)))</f>
        <v>0.152985122433112</v>
      </c>
      <c r="T470" s="27">
        <f ca="1" t="shared" ref="T470:X470" si="3503">RAND()</f>
        <v>0.416711552480406</v>
      </c>
      <c r="U470" s="29">
        <f ca="1">IF(T470&lt;=('Ejercicio 3 - TIR'!$D$24-'Ejercicio 3 - TIR'!$C$24)/('Ejercicio 3 - TIR'!$E$24-'Ejercicio 3 - TIR'!$C$24),'Ejercicio 3 - TIR'!$C$24+SQRT(('Ejercicio 3 - TIR'!$E$24-'Ejercicio 3 - TIR'!$C$24)*('Ejercicio 3 - TIR'!$D$24-'Ejercicio 3 - TIR'!$C$24)*T470),'Ejercicio 3 - TIR'!$E$24-SQRT(('Ejercicio 3 - TIR'!$E$24-'Ejercicio 3 - TIR'!$C$24)*('Ejercicio 3 - TIR'!$E$24-'Ejercicio 3 - TIR'!$D$24)*(1-T470)))</f>
        <v>0.179581992160922</v>
      </c>
      <c r="V470" s="27">
        <f ca="1" t="shared" si="3503"/>
        <v>0.494862678466986</v>
      </c>
      <c r="W470" s="29">
        <f ca="1">IF(V470&lt;=('Ejercicio 3 - TIR'!$D$25-'Ejercicio 3 - TIR'!$C$25)/('Ejercicio 3 - TIR'!$E$25-'Ejercicio 3 - TIR'!$C$25),'Ejercicio 3 - TIR'!$C$25+SQRT(('Ejercicio 3 - TIR'!$E$25-'Ejercicio 3 - TIR'!$C$25)*('Ejercicio 3 - TIR'!$D$25-'Ejercicio 3 - TIR'!$C$25)*V470),'Ejercicio 3 - TIR'!$E$25-SQRT(('Ejercicio 3 - TIR'!$E$25-'Ejercicio 3 - TIR'!$C$25)*('Ejercicio 3 - TIR'!$E$25-'Ejercicio 3 - TIR'!$D$25)*(1-V470)))</f>
        <v>0.20795263830672</v>
      </c>
      <c r="X470" s="27">
        <f ca="1" t="shared" si="3503"/>
        <v>0.317402500538321</v>
      </c>
      <c r="Y470" s="29">
        <f ca="1">IF(X470&lt;=('Ejercicio 3 - TIR'!$D$26-'Ejercicio 3 - TIR'!$C$26)/('Ejercicio 3 - TIR'!$E$26-'Ejercicio 3 - TIR'!$C$26),'Ejercicio 3 - TIR'!$C$26+SQRT(('Ejercicio 3 - TIR'!$E$26-'Ejercicio 3 - TIR'!$C$26)*('Ejercicio 3 - TIR'!$D$26-'Ejercicio 3 - TIR'!$C$26)*X470),'Ejercicio 3 - TIR'!$E$26-SQRT(('Ejercicio 3 - TIR'!$E$26-'Ejercicio 3 - TIR'!$C$26)*('Ejercicio 3 - TIR'!$E$26-'Ejercicio 3 - TIR'!$D$26)*(1-X470)))</f>
        <v>0.21927433605487</v>
      </c>
      <c r="Z470" s="27">
        <f ca="1" t="shared" si="3336"/>
        <v>1.14602281255765</v>
      </c>
      <c r="AA470" s="27">
        <f ca="1" t="shared" si="3337"/>
        <v>1.32134725284792</v>
      </c>
      <c r="AB470" s="27">
        <f ca="1" t="shared" si="3338"/>
        <v>1.55863742485071</v>
      </c>
      <c r="AC470" s="27">
        <f ca="1" t="shared" si="3339"/>
        <v>1.882760189512</v>
      </c>
      <c r="AD470" s="27">
        <f ca="1" t="shared" si="3340"/>
        <v>2.29560118001779</v>
      </c>
      <c r="AE470" s="26">
        <f ca="1" t="shared" si="3341"/>
        <v>4660.74037836154</v>
      </c>
      <c r="AF470" s="26">
        <f ca="1" t="shared" si="3342"/>
        <v>5373.76431577413</v>
      </c>
      <c r="AG470" s="26">
        <f ca="1" t="shared" si="3343"/>
        <v>6338.79561700412</v>
      </c>
      <c r="AH470" s="26">
        <f ca="1" t="shared" si="3344"/>
        <v>7656.9648892472</v>
      </c>
      <c r="AI470" s="26">
        <f ca="1" t="shared" si="3345"/>
        <v>9335.94078153233</v>
      </c>
      <c r="AJ470" s="28">
        <f ca="1" t="shared" si="3346"/>
        <v>47110.8079240136</v>
      </c>
      <c r="AK470" s="28">
        <f ca="1" t="shared" si="3347"/>
        <v>57042.8632507141</v>
      </c>
      <c r="AL470" s="28">
        <f ca="1" t="shared" si="3348"/>
        <v>65595.6457618091</v>
      </c>
      <c r="AM470" s="28">
        <f ca="1" t="shared" si="3349"/>
        <v>68865.0902816952</v>
      </c>
      <c r="AN470" s="28">
        <f ca="1" t="shared" si="3350"/>
        <v>84040.7069055161</v>
      </c>
      <c r="AO470" s="28">
        <f ca="1">C470/'Ejercicio 3 - TIR'!$D$7</f>
        <v>15965.5349306184</v>
      </c>
      <c r="AP470" s="28">
        <f ca="1" t="shared" si="3351"/>
        <v>31145.2729933953</v>
      </c>
      <c r="AQ470" s="28">
        <f ca="1" t="shared" si="3352"/>
        <v>41077.3283200957</v>
      </c>
      <c r="AR470" s="28">
        <f ca="1" t="shared" si="3353"/>
        <v>49630.1108311907</v>
      </c>
      <c r="AS470" s="28">
        <f ca="1" t="shared" si="3354"/>
        <v>52899.5553510768</v>
      </c>
      <c r="AT470" s="28">
        <f ca="1" t="shared" si="3355"/>
        <v>68075.1719748977</v>
      </c>
      <c r="AU470" s="28">
        <f ca="1">AP470*'Ejercicio 3 - TIR'!$D$5</f>
        <v>15572.6364966976</v>
      </c>
      <c r="AV470" s="28">
        <f ca="1">AQ470*'Ejercicio 3 - TIR'!$D$5</f>
        <v>20538.6641600479</v>
      </c>
      <c r="AW470" s="28">
        <f ca="1">AR470*'Ejercicio 3 - TIR'!$D$5</f>
        <v>24815.0554155954</v>
      </c>
      <c r="AX470" s="28">
        <f ca="1">AS470*'Ejercicio 3 - TIR'!$D$5</f>
        <v>26449.7776755384</v>
      </c>
      <c r="AY470" s="28">
        <f ca="1">AT470*'Ejercicio 3 - TIR'!$D$5</f>
        <v>34037.5859874489</v>
      </c>
      <c r="AZ470" s="28">
        <f ca="1" t="shared" ref="AZ470:BD470" si="3504">AJ470-AU470-AE470</f>
        <v>26877.4310489545</v>
      </c>
      <c r="BA470" s="28">
        <f ca="1" t="shared" si="3504"/>
        <v>31130.4347748921</v>
      </c>
      <c r="BB470" s="28">
        <f ca="1" t="shared" si="3504"/>
        <v>34441.7947292096</v>
      </c>
      <c r="BC470" s="28">
        <f ca="1" t="shared" si="3504"/>
        <v>34758.3477169096</v>
      </c>
      <c r="BD470" s="28">
        <f ca="1" t="shared" si="3504"/>
        <v>40667.1801365349</v>
      </c>
      <c r="BE470" s="28">
        <f ca="1" t="shared" ref="BE470:BI470" si="3505">AZ470/Z470</f>
        <v>23452.7888576411</v>
      </c>
      <c r="BF470" s="28">
        <f ca="1" t="shared" si="3505"/>
        <v>23559.6166774452</v>
      </c>
      <c r="BG470" s="28">
        <f ca="1" t="shared" si="3505"/>
        <v>22097.3743989938</v>
      </c>
      <c r="BH470" s="28">
        <f ca="1" t="shared" si="3505"/>
        <v>18461.3780929364</v>
      </c>
      <c r="BI470" s="28">
        <f ca="1" t="shared" si="3505"/>
        <v>17715.2636488102</v>
      </c>
      <c r="BJ470" s="28">
        <f ca="1" t="shared" si="3358"/>
        <v>73270.7508157303</v>
      </c>
      <c r="BK470" s="28">
        <f ca="1" t="shared" si="3359"/>
        <v>36650.5008263427</v>
      </c>
      <c r="BL470" s="28">
        <f ca="1" t="shared" si="3360"/>
        <v>109921.251642073</v>
      </c>
      <c r="BM470" s="28">
        <f ca="1">BK470*'Ejercicio 3 - TIR'!$D$5</f>
        <v>18325.2504131714</v>
      </c>
      <c r="BN470" s="28">
        <f ca="1" t="shared" si="3361"/>
        <v>91596.0012289016</v>
      </c>
      <c r="BO470" s="28">
        <f ca="1" t="shared" si="3362"/>
        <v>39900.6595859094</v>
      </c>
      <c r="BP470" s="28">
        <f ca="1" t="shared" si="3363"/>
        <v>-111745.566773692</v>
      </c>
      <c r="BQ470" s="28">
        <f ca="1" t="shared" ref="BQ470:BT470" si="3506">BE470</f>
        <v>23452.7888576411</v>
      </c>
      <c r="BR470" s="28">
        <f ca="1" t="shared" si="3506"/>
        <v>23559.6166774452</v>
      </c>
      <c r="BS470" s="28">
        <f ca="1" t="shared" si="3506"/>
        <v>22097.3743989938</v>
      </c>
      <c r="BT470" s="28">
        <f ca="1" t="shared" si="3506"/>
        <v>18461.3780929364</v>
      </c>
      <c r="BU470" s="28">
        <f ca="1" t="shared" si="3365"/>
        <v>57615.9232347196</v>
      </c>
      <c r="BV470" s="30">
        <f ca="1" t="shared" si="3366"/>
        <v>8.14611408627666</v>
      </c>
    </row>
    <row r="471" ht="15" customHeight="1" spans="1:74">
      <c r="A471" s="26">
        <v>470</v>
      </c>
      <c r="B471" s="27">
        <f ca="1" t="shared" ref="B471:F471" si="3507">RAND()</f>
        <v>0.397397837449949</v>
      </c>
      <c r="C471" s="28">
        <f ca="1">IF(B471&lt;=('Ejercicio 3 - TIR'!$D$13-'Ejercicio 3 - TIR'!$C$13)/('Ejercicio 3 - TIR'!$E$13-'Ejercicio 3 - TIR'!$C$13),'Ejercicio 3 - TIR'!$C$13+SQRT(('Ejercicio 3 - TIR'!$E$13-'Ejercicio 3 - TIR'!$C$13)*('Ejercicio 3 - TIR'!$D$13-'Ejercicio 3 - TIR'!$C$13)*B471),'Ejercicio 3 - TIR'!$E$13-SQRT(('Ejercicio 3 - TIR'!$E$13-'Ejercicio 3 - TIR'!$C$13)*('Ejercicio 3 - TIR'!$E$13-'Ejercicio 3 - TIR'!$D$13)*(1-B471)))</f>
        <v>73109.0610974615</v>
      </c>
      <c r="D471" s="27">
        <f ca="1" t="shared" si="3507"/>
        <v>0.295584614047002</v>
      </c>
      <c r="E471" s="28">
        <f ca="1">IF(D471&lt;=('Ejercicio 3 - TIR'!$D$14-'Ejercicio 3 - TIR'!$C$14)/('Ejercicio 3 - TIR'!$E$14-'Ejercicio 3 - TIR'!$C$14),'Ejercicio 3 - TIR'!$C$14+SQRT(('Ejercicio 3 - TIR'!$E$14-'Ejercicio 3 - TIR'!$C$14)*('Ejercicio 3 - TIR'!$D$14-'Ejercicio 3 - TIR'!$C$14)*D471),'Ejercicio 3 - TIR'!$E$14-SQRT(('Ejercicio 3 - TIR'!$E$14-'Ejercicio 3 - TIR'!$C$14)*('Ejercicio 3 - TIR'!$E$14-'Ejercicio 3 - TIR'!$D$14)*(1-D471)))</f>
        <v>29708.3804066287</v>
      </c>
      <c r="F471" s="27">
        <f ca="1" t="shared" si="3507"/>
        <v>0.42155976452023</v>
      </c>
      <c r="G471" s="28">
        <f ca="1">IF(F471&lt;=('Ejercicio 3 - TIR'!$D$18-'Ejercicio 3 - TIR'!$C$18)/('Ejercicio 3 - TIR'!$E$18-'Ejercicio 3 - TIR'!$C$18),'Ejercicio 3 - TIR'!$C$18+SQRT(('Ejercicio 3 - TIR'!$E$18-'Ejercicio 3 - TIR'!$C$18)*('Ejercicio 3 - TIR'!$D$18-'Ejercicio 3 - TIR'!$C$18)*F471),'Ejercicio 3 - TIR'!$E$18-SQRT(('Ejercicio 3 - TIR'!$E$18-'Ejercicio 3 - TIR'!$C$18)*('Ejercicio 3 - TIR'!$E$18-'Ejercicio 3 - TIR'!$D$18)*(1-F471)))</f>
        <v>37951.9786643347</v>
      </c>
      <c r="H471" s="27">
        <f ca="1" t="shared" ref="H471:L471" si="3508">RAND()</f>
        <v>0.997617824517478</v>
      </c>
      <c r="I471" s="28">
        <f ca="1">IF(H471&lt;=('Ejercicio 3 - TIR'!$D$18-'Ejercicio 3 - TIR'!$C$18)/('Ejercicio 3 - TIR'!$E$18-'Ejercicio 3 - TIR'!$C$18),'Ejercicio 3 - TIR'!$C$18+SQRT(('Ejercicio 3 - TIR'!$E$18-'Ejercicio 3 - TIR'!$C$18)*('Ejercicio 3 - TIR'!$D$18-'Ejercicio 3 - TIR'!$C$18)*H471),'Ejercicio 3 - TIR'!$E$18-SQRT(('Ejercicio 3 - TIR'!$E$18-'Ejercicio 3 - TIR'!$C$18)*('Ejercicio 3 - TIR'!$E$18-'Ejercicio 3 - TIR'!$D$18)*(1-H471)))</f>
        <v>44577.3143470744</v>
      </c>
      <c r="J471" s="27">
        <f ca="1" t="shared" si="3508"/>
        <v>0.372106613512383</v>
      </c>
      <c r="K471" s="28">
        <f ca="1">IF(J471&lt;=('Ejercicio 3 - TIR'!$D$18-'Ejercicio 3 - TIR'!$C$18)/('Ejercicio 3 - TIR'!$E$18-'Ejercicio 3 - TIR'!$C$18),'Ejercicio 3 - TIR'!$C$18+SQRT(('Ejercicio 3 - TIR'!$E$18-'Ejercicio 3 - TIR'!$C$18)*('Ejercicio 3 - TIR'!$D$18-'Ejercicio 3 - TIR'!$C$18)*J471),'Ejercicio 3 - TIR'!$E$18-SQRT(('Ejercicio 3 - TIR'!$E$18-'Ejercicio 3 - TIR'!$C$18)*('Ejercicio 3 - TIR'!$E$18-'Ejercicio 3 - TIR'!$D$18)*(1-J471)))</f>
        <v>37471.0101075328</v>
      </c>
      <c r="L471" s="27">
        <f ca="1" t="shared" si="3508"/>
        <v>0.726496596417308</v>
      </c>
      <c r="M471" s="28">
        <f ca="1">IF(L471&lt;=('Ejercicio 3 - TIR'!$D$18-'Ejercicio 3 - TIR'!$C$18)/('Ejercicio 3 - TIR'!$E$18-'Ejercicio 3 - TIR'!$C$18),'Ejercicio 3 - TIR'!$C$18+SQRT(('Ejercicio 3 - TIR'!$E$18-'Ejercicio 3 - TIR'!$C$18)*('Ejercicio 3 - TIR'!$D$18-'Ejercicio 3 - TIR'!$C$18)*L471),'Ejercicio 3 - TIR'!$E$18-SQRT(('Ejercicio 3 - TIR'!$E$18-'Ejercicio 3 - TIR'!$C$18)*('Ejercicio 3 - TIR'!$E$18-'Ejercicio 3 - TIR'!$D$18)*(1-L471)))</f>
        <v>40470.899066183</v>
      </c>
      <c r="N471" s="27">
        <f ca="1" t="shared" ref="N471:R471" si="3509">RAND()</f>
        <v>0.217367600407285</v>
      </c>
      <c r="O471" s="28">
        <f ca="1">IF(N471&lt;=('Ejercicio 3 - TIR'!$D$18-'Ejercicio 3 - TIR'!$C$18)/('Ejercicio 3 - TIR'!$E$18-'Ejercicio 3 - TIR'!$C$18),'Ejercicio 3 - TIR'!$C$18+SQRT(('Ejercicio 3 - TIR'!$E$18-'Ejercicio 3 - TIR'!$C$18)*('Ejercicio 3 - TIR'!$D$18-'Ejercicio 3 - TIR'!$C$18)*N471),'Ejercicio 3 - TIR'!$E$18-SQRT(('Ejercicio 3 - TIR'!$E$18-'Ejercicio 3 - TIR'!$C$18)*('Ejercicio 3 - TIR'!$E$18-'Ejercicio 3 - TIR'!$D$18)*(1-N471)))</f>
        <v>35710.0910729246</v>
      </c>
      <c r="P471" s="27">
        <f ca="1" t="shared" si="3509"/>
        <v>0.939151625062557</v>
      </c>
      <c r="Q471" s="29">
        <f ca="1">IF(P471&lt;=('Ejercicio 3 - TIR'!$D$22-'Ejercicio 3 - TIR'!$C$22)/('Ejercicio 3 - TIR'!$E$22-'Ejercicio 3 - TIR'!$C$22),'Ejercicio 3 - TIR'!$C$22+SQRT(('Ejercicio 3 - TIR'!$E$22-'Ejercicio 3 - TIR'!$C$22)*('Ejercicio 3 - TIR'!$D$22-'Ejercicio 3 - TIR'!$C$22)*P471),'Ejercicio 3 - TIR'!$E$22-SQRT(('Ejercicio 3 - TIR'!$E$22-'Ejercicio 3 - TIR'!$C$22)*('Ejercicio 3 - TIR'!$E$22-'Ejercicio 3 - TIR'!$D$22)*(1-P471)))</f>
        <v>0.16953448162357</v>
      </c>
      <c r="R471" s="27">
        <f ca="1" t="shared" si="3509"/>
        <v>0.531535547965898</v>
      </c>
      <c r="S471" s="29">
        <f ca="1">IF(R471&lt;=('Ejercicio 3 - TIR'!$D$23-'Ejercicio 3 - TIR'!$C$23)/('Ejercicio 3 - TIR'!$E$23-'Ejercicio 3 - TIR'!$C$23),'Ejercicio 3 - TIR'!$C$23+SQRT(('Ejercicio 3 - TIR'!$E$23-'Ejercicio 3 - TIR'!$C$23)*('Ejercicio 3 - TIR'!$D$23-'Ejercicio 3 - TIR'!$C$23)*R471),'Ejercicio 3 - TIR'!$E$23-SQRT(('Ejercicio 3 - TIR'!$E$23-'Ejercicio 3 - TIR'!$C$23)*('Ejercicio 3 - TIR'!$E$23-'Ejercicio 3 - TIR'!$D$23)*(1-R471)))</f>
        <v>0.150961473631374</v>
      </c>
      <c r="T471" s="27">
        <f ca="1" t="shared" ref="T471:X471" si="3510">RAND()</f>
        <v>0.0537689184764782</v>
      </c>
      <c r="U471" s="29">
        <f ca="1">IF(T471&lt;=('Ejercicio 3 - TIR'!$D$24-'Ejercicio 3 - TIR'!$C$24)/('Ejercicio 3 - TIR'!$E$24-'Ejercicio 3 - TIR'!$C$24),'Ejercicio 3 - TIR'!$C$24+SQRT(('Ejercicio 3 - TIR'!$E$24-'Ejercicio 3 - TIR'!$C$24)*('Ejercicio 3 - TIR'!$D$24-'Ejercicio 3 - TIR'!$C$24)*T471),'Ejercicio 3 - TIR'!$E$24-SQRT(('Ejercicio 3 - TIR'!$E$24-'Ejercicio 3 - TIR'!$C$24)*('Ejercicio 3 - TIR'!$E$24-'Ejercicio 3 - TIR'!$D$24)*(1-T471)))</f>
        <v>0.160626134235958</v>
      </c>
      <c r="V471" s="27">
        <f ca="1" t="shared" si="3510"/>
        <v>0.872235305298344</v>
      </c>
      <c r="W471" s="29">
        <f ca="1">IF(V471&lt;=('Ejercicio 3 - TIR'!$D$25-'Ejercicio 3 - TIR'!$C$25)/('Ejercicio 3 - TIR'!$E$25-'Ejercicio 3 - TIR'!$C$25),'Ejercicio 3 - TIR'!$C$25+SQRT(('Ejercicio 3 - TIR'!$E$25-'Ejercicio 3 - TIR'!$C$25)*('Ejercicio 3 - TIR'!$D$25-'Ejercicio 3 - TIR'!$C$25)*V471),'Ejercicio 3 - TIR'!$E$25-SQRT(('Ejercicio 3 - TIR'!$E$25-'Ejercicio 3 - TIR'!$C$25)*('Ejercicio 3 - TIR'!$E$25-'Ejercicio 3 - TIR'!$D$25)*(1-V471)))</f>
        <v>0.228853453439018</v>
      </c>
      <c r="X471" s="27">
        <f ca="1" t="shared" si="3510"/>
        <v>0.163272381234074</v>
      </c>
      <c r="Y471" s="29">
        <f ca="1">IF(X471&lt;=('Ejercicio 3 - TIR'!$D$26-'Ejercicio 3 - TIR'!$C$26)/('Ejercicio 3 - TIR'!$E$26-'Ejercicio 3 - TIR'!$C$26),'Ejercicio 3 - TIR'!$C$26+SQRT(('Ejercicio 3 - TIR'!$E$26-'Ejercicio 3 - TIR'!$C$26)*('Ejercicio 3 - TIR'!$D$26-'Ejercicio 3 - TIR'!$C$26)*X471),'Ejercicio 3 - TIR'!$E$26-SQRT(('Ejercicio 3 - TIR'!$E$26-'Ejercicio 3 - TIR'!$C$26)*('Ejercicio 3 - TIR'!$E$26-'Ejercicio 3 - TIR'!$D$26)*(1-X471)))</f>
        <v>0.210996081285135</v>
      </c>
      <c r="Z471" s="27">
        <f ca="1" t="shared" si="3336"/>
        <v>1.16953448162357</v>
      </c>
      <c r="AA471" s="27">
        <f ca="1" t="shared" si="3337"/>
        <v>1.34608913043217</v>
      </c>
      <c r="AB471" s="27">
        <f ca="1" t="shared" si="3338"/>
        <v>1.56230622379053</v>
      </c>
      <c r="AC471" s="27">
        <f ca="1" t="shared" si="3339"/>
        <v>1.91984539843426</v>
      </c>
      <c r="AD471" s="27">
        <f ca="1" t="shared" si="3340"/>
        <v>2.32492525417719</v>
      </c>
      <c r="AE471" s="26">
        <f ca="1" t="shared" si="3341"/>
        <v>5036.59487211362</v>
      </c>
      <c r="AF471" s="26">
        <f ca="1" t="shared" si="3342"/>
        <v>5796.92665609211</v>
      </c>
      <c r="AG471" s="26">
        <f ca="1" t="shared" si="3343"/>
        <v>6728.06457530957</v>
      </c>
      <c r="AH471" s="26">
        <f ca="1" t="shared" si="3344"/>
        <v>8267.80538832988</v>
      </c>
      <c r="AI471" s="26">
        <f ca="1" t="shared" si="3345"/>
        <v>10012.2799260956</v>
      </c>
      <c r="AJ471" s="28">
        <f ca="1" t="shared" si="3346"/>
        <v>44386.1476937815</v>
      </c>
      <c r="AK471" s="28">
        <f ca="1" t="shared" si="3347"/>
        <v>60005.0383064549</v>
      </c>
      <c r="AL471" s="28">
        <f ca="1" t="shared" si="3348"/>
        <v>58541.1923027164</v>
      </c>
      <c r="AM471" s="28">
        <f ca="1" t="shared" si="3349"/>
        <v>77697.869342709</v>
      </c>
      <c r="AN471" s="28">
        <f ca="1" t="shared" si="3350"/>
        <v>83023.2925644099</v>
      </c>
      <c r="AO471" s="28">
        <f ca="1">C471/'Ejercicio 3 - TIR'!$D$7</f>
        <v>14621.8122194923</v>
      </c>
      <c r="AP471" s="28">
        <f ca="1" t="shared" si="3351"/>
        <v>29764.3354742892</v>
      </c>
      <c r="AQ471" s="28">
        <f ca="1" t="shared" si="3352"/>
        <v>45383.2260869626</v>
      </c>
      <c r="AR471" s="28">
        <f ca="1" t="shared" si="3353"/>
        <v>43919.3800832241</v>
      </c>
      <c r="AS471" s="28">
        <f ca="1" t="shared" si="3354"/>
        <v>63076.0571232167</v>
      </c>
      <c r="AT471" s="28">
        <f ca="1" t="shared" si="3355"/>
        <v>68401.4803449176</v>
      </c>
      <c r="AU471" s="28">
        <f ca="1">AP471*'Ejercicio 3 - TIR'!$D$5</f>
        <v>14882.1677371446</v>
      </c>
      <c r="AV471" s="28">
        <f ca="1">AQ471*'Ejercicio 3 - TIR'!$D$5</f>
        <v>22691.6130434813</v>
      </c>
      <c r="AW471" s="28">
        <f ca="1">AR471*'Ejercicio 3 - TIR'!$D$5</f>
        <v>21959.6900416121</v>
      </c>
      <c r="AX471" s="28">
        <f ca="1">AS471*'Ejercicio 3 - TIR'!$D$5</f>
        <v>31538.0285616084</v>
      </c>
      <c r="AY471" s="28">
        <f ca="1">AT471*'Ejercicio 3 - TIR'!$D$5</f>
        <v>34200.7401724588</v>
      </c>
      <c r="AZ471" s="28">
        <f ca="1" t="shared" ref="AZ471:BD471" si="3511">AJ471-AU471-AE471</f>
        <v>24467.3850845233</v>
      </c>
      <c r="BA471" s="28">
        <f ca="1" t="shared" si="3511"/>
        <v>31516.4986068815</v>
      </c>
      <c r="BB471" s="28">
        <f ca="1" t="shared" si="3511"/>
        <v>29853.4376857948</v>
      </c>
      <c r="BC471" s="28">
        <f ca="1" t="shared" si="3511"/>
        <v>37892.0353927708</v>
      </c>
      <c r="BD471" s="28">
        <f ca="1" t="shared" si="3511"/>
        <v>38810.2724658555</v>
      </c>
      <c r="BE471" s="28">
        <f ca="1" t="shared" ref="BE471:BI471" si="3512">AZ471/Z471</f>
        <v>20920.6188179738</v>
      </c>
      <c r="BF471" s="28">
        <f ca="1" t="shared" si="3512"/>
        <v>23413.3816954327</v>
      </c>
      <c r="BG471" s="28">
        <f ca="1" t="shared" si="3512"/>
        <v>19108.5699021048</v>
      </c>
      <c r="BH471" s="28">
        <f ca="1" t="shared" si="3512"/>
        <v>19737.0243581456</v>
      </c>
      <c r="BI471" s="28">
        <f ca="1" t="shared" si="3512"/>
        <v>16693.1269709102</v>
      </c>
      <c r="BJ471" s="28">
        <f ca="1" t="shared" si="3358"/>
        <v>69069.763868074</v>
      </c>
      <c r="BK471" s="28">
        <f ca="1" t="shared" si="3359"/>
        <v>33994.6204909343</v>
      </c>
      <c r="BL471" s="28">
        <f ca="1" t="shared" si="3360"/>
        <v>103064.384359008</v>
      </c>
      <c r="BM471" s="28">
        <f ca="1">BK471*'Ejercicio 3 - TIR'!$D$5</f>
        <v>16997.3102454672</v>
      </c>
      <c r="BN471" s="28">
        <f ca="1" t="shared" si="3361"/>
        <v>86067.0741135412</v>
      </c>
      <c r="BO471" s="28">
        <f ca="1" t="shared" si="3362"/>
        <v>37019.2865163749</v>
      </c>
      <c r="BP471" s="28">
        <f ca="1" t="shared" si="3363"/>
        <v>-102817.44150409</v>
      </c>
      <c r="BQ471" s="28">
        <f ca="1" t="shared" ref="BQ471:BT471" si="3513">BE471</f>
        <v>20920.6188179738</v>
      </c>
      <c r="BR471" s="28">
        <f ca="1" t="shared" si="3513"/>
        <v>23413.3816954327</v>
      </c>
      <c r="BS471" s="28">
        <f ca="1" t="shared" si="3513"/>
        <v>19108.5699021048</v>
      </c>
      <c r="BT471" s="28">
        <f ca="1" t="shared" si="3513"/>
        <v>19737.0243581456</v>
      </c>
      <c r="BU471" s="28">
        <f ca="1" t="shared" si="3365"/>
        <v>53712.413487285</v>
      </c>
      <c r="BV471" s="30">
        <f ca="1" t="shared" si="3366"/>
        <v>8.91165475745557</v>
      </c>
    </row>
    <row r="472" ht="15" customHeight="1" spans="1:74">
      <c r="A472" s="26">
        <v>471</v>
      </c>
      <c r="B472" s="27">
        <f ca="1" t="shared" ref="B472:F472" si="3514">RAND()</f>
        <v>0.813685292373135</v>
      </c>
      <c r="C472" s="28">
        <f ca="1">IF(B472&lt;=('Ejercicio 3 - TIR'!$D$13-'Ejercicio 3 - TIR'!$C$13)/('Ejercicio 3 - TIR'!$E$13-'Ejercicio 3 - TIR'!$C$13),'Ejercicio 3 - TIR'!$C$13+SQRT(('Ejercicio 3 - TIR'!$E$13-'Ejercicio 3 - TIR'!$C$13)*('Ejercicio 3 - TIR'!$D$13-'Ejercicio 3 - TIR'!$C$13)*B472),'Ejercicio 3 - TIR'!$E$13-SQRT(('Ejercicio 3 - TIR'!$E$13-'Ejercicio 3 - TIR'!$C$13)*('Ejercicio 3 - TIR'!$E$13-'Ejercicio 3 - TIR'!$D$13)*(1-B472)))</f>
        <v>85047.4868616597</v>
      </c>
      <c r="D472" s="27">
        <f ca="1" t="shared" si="3514"/>
        <v>0.221357731812811</v>
      </c>
      <c r="E472" s="28">
        <f ca="1">IF(D472&lt;=('Ejercicio 3 - TIR'!$D$14-'Ejercicio 3 - TIR'!$C$14)/('Ejercicio 3 - TIR'!$E$14-'Ejercicio 3 - TIR'!$C$14),'Ejercicio 3 - TIR'!$C$14+SQRT(('Ejercicio 3 - TIR'!$E$14-'Ejercicio 3 - TIR'!$C$14)*('Ejercicio 3 - TIR'!$D$14-'Ejercicio 3 - TIR'!$C$14)*D472),'Ejercicio 3 - TIR'!$E$14-SQRT(('Ejercicio 3 - TIR'!$E$14-'Ejercicio 3 - TIR'!$C$14)*('Ejercicio 3 - TIR'!$E$14-'Ejercicio 3 - TIR'!$D$14)*(1-D472)))</f>
        <v>29074.5343152268</v>
      </c>
      <c r="F472" s="27">
        <f ca="1" t="shared" si="3514"/>
        <v>0.591104285811589</v>
      </c>
      <c r="G472" s="28">
        <f ca="1">IF(F472&lt;=('Ejercicio 3 - TIR'!$D$18-'Ejercicio 3 - TIR'!$C$18)/('Ejercicio 3 - TIR'!$E$18-'Ejercicio 3 - TIR'!$C$18),'Ejercicio 3 - TIR'!$C$18+SQRT(('Ejercicio 3 - TIR'!$E$18-'Ejercicio 3 - TIR'!$C$18)*('Ejercicio 3 - TIR'!$D$18-'Ejercicio 3 - TIR'!$C$18)*F472),'Ejercicio 3 - TIR'!$E$18-SQRT(('Ejercicio 3 - TIR'!$E$18-'Ejercicio 3 - TIR'!$C$18)*('Ejercicio 3 - TIR'!$E$18-'Ejercicio 3 - TIR'!$D$18)*(1-F472)))</f>
        <v>39416.2435648054</v>
      </c>
      <c r="H472" s="27">
        <f ca="1" t="shared" ref="H472:L472" si="3515">RAND()</f>
        <v>0.135650012570215</v>
      </c>
      <c r="I472" s="28">
        <f ca="1">IF(H472&lt;=('Ejercicio 3 - TIR'!$D$18-'Ejercicio 3 - TIR'!$C$18)/('Ejercicio 3 - TIR'!$E$18-'Ejercicio 3 - TIR'!$C$18),'Ejercicio 3 - TIR'!$C$18+SQRT(('Ejercicio 3 - TIR'!$E$18-'Ejercicio 3 - TIR'!$C$18)*('Ejercicio 3 - TIR'!$D$18-'Ejercicio 3 - TIR'!$C$18)*H472),'Ejercicio 3 - TIR'!$E$18-SQRT(('Ejercicio 3 - TIR'!$E$18-'Ejercicio 3 - TIR'!$C$18)*('Ejercicio 3 - TIR'!$E$18-'Ejercicio 3 - TIR'!$D$18)*(1-H472)))</f>
        <v>34510.8205335096</v>
      </c>
      <c r="J472" s="27">
        <f ca="1" t="shared" si="3515"/>
        <v>0.554795444383275</v>
      </c>
      <c r="K472" s="28">
        <f ca="1">IF(J472&lt;=('Ejercicio 3 - TIR'!$D$18-'Ejercicio 3 - TIR'!$C$18)/('Ejercicio 3 - TIR'!$E$18-'Ejercicio 3 - TIR'!$C$18),'Ejercicio 3 - TIR'!$C$18+SQRT(('Ejercicio 3 - TIR'!$E$18-'Ejercicio 3 - TIR'!$C$18)*('Ejercicio 3 - TIR'!$D$18-'Ejercicio 3 - TIR'!$C$18)*J472),'Ejercicio 3 - TIR'!$E$18-SQRT(('Ejercicio 3 - TIR'!$E$18-'Ejercicio 3 - TIR'!$C$18)*('Ejercicio 3 - TIR'!$E$18-'Ejercicio 3 - TIR'!$D$18)*(1-J472)))</f>
        <v>39122.4622036757</v>
      </c>
      <c r="L472" s="27">
        <f ca="1" t="shared" si="3515"/>
        <v>0.681081418406875</v>
      </c>
      <c r="M472" s="28">
        <f ca="1">IF(L472&lt;=('Ejercicio 3 - TIR'!$D$18-'Ejercicio 3 - TIR'!$C$18)/('Ejercicio 3 - TIR'!$E$18-'Ejercicio 3 - TIR'!$C$18),'Ejercicio 3 - TIR'!$C$18+SQRT(('Ejercicio 3 - TIR'!$E$18-'Ejercicio 3 - TIR'!$C$18)*('Ejercicio 3 - TIR'!$D$18-'Ejercicio 3 - TIR'!$C$18)*L472),'Ejercicio 3 - TIR'!$E$18-SQRT(('Ejercicio 3 - TIR'!$E$18-'Ejercicio 3 - TIR'!$C$18)*('Ejercicio 3 - TIR'!$E$18-'Ejercicio 3 - TIR'!$D$18)*(1-L472)))</f>
        <v>40109.3054052124</v>
      </c>
      <c r="N472" s="27">
        <f ca="1" t="shared" ref="N472:R472" si="3516">RAND()</f>
        <v>0.534668056935559</v>
      </c>
      <c r="O472" s="28">
        <f ca="1">IF(N472&lt;=('Ejercicio 3 - TIR'!$D$18-'Ejercicio 3 - TIR'!$C$18)/('Ejercicio 3 - TIR'!$E$18-'Ejercicio 3 - TIR'!$C$18),'Ejercicio 3 - TIR'!$C$18+SQRT(('Ejercicio 3 - TIR'!$E$18-'Ejercicio 3 - TIR'!$C$18)*('Ejercicio 3 - TIR'!$D$18-'Ejercicio 3 - TIR'!$C$18)*N472),'Ejercicio 3 - TIR'!$E$18-SQRT(('Ejercicio 3 - TIR'!$E$18-'Ejercicio 3 - TIR'!$C$18)*('Ejercicio 3 - TIR'!$E$18-'Ejercicio 3 - TIR'!$D$18)*(1-N472)))</f>
        <v>38955.4569141018</v>
      </c>
      <c r="P472" s="27">
        <f ca="1" t="shared" si="3516"/>
        <v>0.727075155733042</v>
      </c>
      <c r="Q472" s="29">
        <f ca="1">IF(P472&lt;=('Ejercicio 3 - TIR'!$D$22-'Ejercicio 3 - TIR'!$C$22)/('Ejercicio 3 - TIR'!$E$22-'Ejercicio 3 - TIR'!$C$22),'Ejercicio 3 - TIR'!$C$22+SQRT(('Ejercicio 3 - TIR'!$E$22-'Ejercicio 3 - TIR'!$C$22)*('Ejercicio 3 - TIR'!$D$22-'Ejercicio 3 - TIR'!$C$22)*P472),'Ejercicio 3 - TIR'!$E$22-SQRT(('Ejercicio 3 - TIR'!$E$22-'Ejercicio 3 - TIR'!$C$22)*('Ejercicio 3 - TIR'!$E$22-'Ejercicio 3 - TIR'!$D$22)*(1-P472)))</f>
        <v>0.157835507682771</v>
      </c>
      <c r="R472" s="27">
        <f ca="1" t="shared" si="3516"/>
        <v>0.226362336051804</v>
      </c>
      <c r="S472" s="29">
        <f ca="1">IF(R472&lt;=('Ejercicio 3 - TIR'!$D$23-'Ejercicio 3 - TIR'!$C$23)/('Ejercicio 3 - TIR'!$E$23-'Ejercicio 3 - TIR'!$C$23),'Ejercicio 3 - TIR'!$C$23+SQRT(('Ejercicio 3 - TIR'!$E$23-'Ejercicio 3 - TIR'!$C$23)*('Ejercicio 3 - TIR'!$D$23-'Ejercicio 3 - TIR'!$C$23)*R472),'Ejercicio 3 - TIR'!$E$23-SQRT(('Ejercicio 3 - TIR'!$E$23-'Ejercicio 3 - TIR'!$C$23)*('Ejercicio 3 - TIR'!$E$23-'Ejercicio 3 - TIR'!$D$23)*(1-R472)))</f>
        <v>0.140185445372675</v>
      </c>
      <c r="T472" s="27">
        <f ca="1" t="shared" ref="T472:X472" si="3517">RAND()</f>
        <v>0.178622164491878</v>
      </c>
      <c r="U472" s="29">
        <f ca="1">IF(T472&lt;=('Ejercicio 3 - TIR'!$D$24-'Ejercicio 3 - TIR'!$C$24)/('Ejercicio 3 - TIR'!$E$24-'Ejercicio 3 - TIR'!$C$24),'Ejercicio 3 - TIR'!$C$24+SQRT(('Ejercicio 3 - TIR'!$E$24-'Ejercicio 3 - TIR'!$C$24)*('Ejercicio 3 - TIR'!$D$24-'Ejercicio 3 - TIR'!$C$24)*T472),'Ejercicio 3 - TIR'!$E$24-SQRT(('Ejercicio 3 - TIR'!$E$24-'Ejercicio 3 - TIR'!$C$24)*('Ejercicio 3 - TIR'!$E$24-'Ejercicio 3 - TIR'!$D$24)*(1-T472)))</f>
        <v>0.169367667526911</v>
      </c>
      <c r="V472" s="27">
        <f ca="1" t="shared" si="3517"/>
        <v>0.522283031028903</v>
      </c>
      <c r="W472" s="29">
        <f ca="1">IF(V472&lt;=('Ejercicio 3 - TIR'!$D$25-'Ejercicio 3 - TIR'!$C$25)/('Ejercicio 3 - TIR'!$E$25-'Ejercicio 3 - TIR'!$C$25),'Ejercicio 3 - TIR'!$C$25+SQRT(('Ejercicio 3 - TIR'!$E$25-'Ejercicio 3 - TIR'!$C$25)*('Ejercicio 3 - TIR'!$D$25-'Ejercicio 3 - TIR'!$C$25)*V472),'Ejercicio 3 - TIR'!$E$25-SQRT(('Ejercicio 3 - TIR'!$E$25-'Ejercicio 3 - TIR'!$C$25)*('Ejercicio 3 - TIR'!$E$25-'Ejercicio 3 - TIR'!$D$25)*(1-V472)))</f>
        <v>0.209109788562556</v>
      </c>
      <c r="X472" s="27">
        <f ca="1" t="shared" si="3517"/>
        <v>0.950680784333726</v>
      </c>
      <c r="Y472" s="29">
        <f ca="1">IF(X472&lt;=('Ejercicio 3 - TIR'!$D$26-'Ejercicio 3 - TIR'!$C$26)/('Ejercicio 3 - TIR'!$E$26-'Ejercicio 3 - TIR'!$C$26),'Ejercicio 3 - TIR'!$C$26+SQRT(('Ejercicio 3 - TIR'!$E$26-'Ejercicio 3 - TIR'!$C$26)*('Ejercicio 3 - TIR'!$D$26-'Ejercicio 3 - TIR'!$C$26)*X472),'Ejercicio 3 - TIR'!$E$26-SQRT(('Ejercicio 3 - TIR'!$E$26-'Ejercicio 3 - TIR'!$C$26)*('Ejercicio 3 - TIR'!$E$26-'Ejercicio 3 - TIR'!$D$26)*(1-X472)))</f>
        <v>0.263680570947552</v>
      </c>
      <c r="Z472" s="27">
        <f ca="1" t="shared" si="3336"/>
        <v>1.15783550768277</v>
      </c>
      <c r="AA472" s="27">
        <f ca="1" t="shared" si="3337"/>
        <v>1.32014719399558</v>
      </c>
      <c r="AB472" s="27">
        <f ca="1" t="shared" si="3338"/>
        <v>1.5437374450348</v>
      </c>
      <c r="AC472" s="27">
        <f ca="1" t="shared" si="3339"/>
        <v>1.86654805576213</v>
      </c>
      <c r="AD472" s="27">
        <f ca="1" t="shared" si="3340"/>
        <v>2.35872051280653</v>
      </c>
      <c r="AE472" s="26">
        <f ca="1" t="shared" si="3341"/>
        <v>4588.99388428396</v>
      </c>
      <c r="AF472" s="26">
        <f ca="1" t="shared" si="3342"/>
        <v>5232.30403576479</v>
      </c>
      <c r="AG472" s="26">
        <f ca="1" t="shared" si="3343"/>
        <v>6118.48716609391</v>
      </c>
      <c r="AH472" s="26">
        <f ca="1" t="shared" si="3344"/>
        <v>7397.92272371852</v>
      </c>
      <c r="AI472" s="26">
        <f ca="1" t="shared" si="3345"/>
        <v>9348.61121133449</v>
      </c>
      <c r="AJ472" s="28">
        <f ca="1" t="shared" si="3346"/>
        <v>45637.5263788042</v>
      </c>
      <c r="AK472" s="28">
        <f ca="1" t="shared" si="3347"/>
        <v>45559.3628897977</v>
      </c>
      <c r="AL472" s="28">
        <f ca="1" t="shared" si="3348"/>
        <v>60394.809845773</v>
      </c>
      <c r="AM472" s="28">
        <f ca="1" t="shared" si="3349"/>
        <v>74865.9460220688</v>
      </c>
      <c r="AN472" s="28">
        <f ca="1" t="shared" si="3350"/>
        <v>91885.0353090431</v>
      </c>
      <c r="AO472" s="28">
        <f ca="1">C472/'Ejercicio 3 - TIR'!$D$7</f>
        <v>17009.4973723319</v>
      </c>
      <c r="AP472" s="28">
        <f ca="1" t="shared" si="3351"/>
        <v>28628.0290064722</v>
      </c>
      <c r="AQ472" s="28">
        <f ca="1" t="shared" si="3352"/>
        <v>28549.8655174658</v>
      </c>
      <c r="AR472" s="28">
        <f ca="1" t="shared" si="3353"/>
        <v>43385.312473441</v>
      </c>
      <c r="AS472" s="28">
        <f ca="1" t="shared" si="3354"/>
        <v>57856.4486497369</v>
      </c>
      <c r="AT472" s="28">
        <f ca="1" t="shared" si="3355"/>
        <v>74875.5379367111</v>
      </c>
      <c r="AU472" s="28">
        <f ca="1">AP472*'Ejercicio 3 - TIR'!$D$5</f>
        <v>14314.0145032361</v>
      </c>
      <c r="AV472" s="28">
        <f ca="1">AQ472*'Ejercicio 3 - TIR'!$D$5</f>
        <v>14274.9327587329</v>
      </c>
      <c r="AW472" s="28">
        <f ca="1">AR472*'Ejercicio 3 - TIR'!$D$5</f>
        <v>21692.6562367205</v>
      </c>
      <c r="AX472" s="28">
        <f ca="1">AS472*'Ejercicio 3 - TIR'!$D$5</f>
        <v>28928.2243248685</v>
      </c>
      <c r="AY472" s="28">
        <f ca="1">AT472*'Ejercicio 3 - TIR'!$D$5</f>
        <v>37437.7689683556</v>
      </c>
      <c r="AZ472" s="28">
        <f ca="1" t="shared" ref="AZ472:BD472" si="3518">AJ472-AU472-AE472</f>
        <v>26734.5179912841</v>
      </c>
      <c r="BA472" s="28">
        <f ca="1" t="shared" si="3518"/>
        <v>26052.1260953</v>
      </c>
      <c r="BB472" s="28">
        <f ca="1" t="shared" si="3518"/>
        <v>32583.6664429585</v>
      </c>
      <c r="BC472" s="28">
        <f ca="1" t="shared" si="3518"/>
        <v>38539.7989734819</v>
      </c>
      <c r="BD472" s="28">
        <f ca="1" t="shared" si="3518"/>
        <v>45098.655129353</v>
      </c>
      <c r="BE472" s="28">
        <f ca="1" t="shared" ref="BE472:BI472" si="3519">AZ472/Z472</f>
        <v>23090.0830160142</v>
      </c>
      <c r="BF472" s="28">
        <f ca="1" t="shared" si="3519"/>
        <v>19734.2585840374</v>
      </c>
      <c r="BG472" s="28">
        <f ca="1" t="shared" si="3519"/>
        <v>21107.0001234724</v>
      </c>
      <c r="BH472" s="28">
        <f ca="1" t="shared" si="3519"/>
        <v>20647.6328613707</v>
      </c>
      <c r="BI472" s="28">
        <f ca="1" t="shared" si="3519"/>
        <v>19119.9656273359</v>
      </c>
      <c r="BJ472" s="28">
        <f ca="1" t="shared" si="3358"/>
        <v>68578.700489623</v>
      </c>
      <c r="BK472" s="28">
        <f ca="1" t="shared" si="3359"/>
        <v>40120.6503646482</v>
      </c>
      <c r="BL472" s="28">
        <f ca="1" t="shared" si="3360"/>
        <v>108699.350854271</v>
      </c>
      <c r="BM472" s="28">
        <f ca="1">BK472*'Ejercicio 3 - TIR'!$D$5</f>
        <v>20060.3251823241</v>
      </c>
      <c r="BN472" s="28">
        <f ca="1" t="shared" si="3361"/>
        <v>88639.0256719471</v>
      </c>
      <c r="BO472" s="28">
        <f ca="1" t="shared" si="3362"/>
        <v>37579.2830013928</v>
      </c>
      <c r="BP472" s="28">
        <f ca="1" t="shared" si="3363"/>
        <v>-114122.021176887</v>
      </c>
      <c r="BQ472" s="28">
        <f ca="1" t="shared" ref="BQ472:BT472" si="3520">BE472</f>
        <v>23090.0830160142</v>
      </c>
      <c r="BR472" s="28">
        <f ca="1" t="shared" si="3520"/>
        <v>19734.2585840374</v>
      </c>
      <c r="BS472" s="28">
        <f ca="1" t="shared" si="3520"/>
        <v>21107.0001234724</v>
      </c>
      <c r="BT472" s="28">
        <f ca="1" t="shared" si="3520"/>
        <v>20647.6328613707</v>
      </c>
      <c r="BU472" s="28">
        <f ca="1" t="shared" si="3365"/>
        <v>56699.2486287287</v>
      </c>
      <c r="BV472" s="30">
        <f ca="1" t="shared" si="3366"/>
        <v>6.46211276228794</v>
      </c>
    </row>
    <row r="473" ht="15" customHeight="1" spans="1:74">
      <c r="A473" s="26">
        <v>472</v>
      </c>
      <c r="B473" s="27">
        <f ca="1" t="shared" ref="B473:F473" si="3521">RAND()</f>
        <v>0.321862530138998</v>
      </c>
      <c r="C473" s="28">
        <f ca="1">IF(B473&lt;=('Ejercicio 3 - TIR'!$D$13-'Ejercicio 3 - TIR'!$C$13)/('Ejercicio 3 - TIR'!$E$13-'Ejercicio 3 - TIR'!$C$13),'Ejercicio 3 - TIR'!$C$13+SQRT(('Ejercicio 3 - TIR'!$E$13-'Ejercicio 3 - TIR'!$C$13)*('Ejercicio 3 - TIR'!$D$13-'Ejercicio 3 - TIR'!$C$13)*B473),'Ejercicio 3 - TIR'!$E$13-SQRT(('Ejercicio 3 - TIR'!$E$13-'Ejercicio 3 - TIR'!$C$13)*('Ejercicio 3 - TIR'!$E$13-'Ejercicio 3 - TIR'!$D$13)*(1-B473)))</f>
        <v>71473.434068693</v>
      </c>
      <c r="D473" s="27">
        <f ca="1" t="shared" si="3521"/>
        <v>0.631508470377198</v>
      </c>
      <c r="E473" s="28">
        <f ca="1">IF(D473&lt;=('Ejercicio 3 - TIR'!$D$14-'Ejercicio 3 - TIR'!$C$14)/('Ejercicio 3 - TIR'!$E$14-'Ejercicio 3 - TIR'!$C$14),'Ejercicio 3 - TIR'!$C$14+SQRT(('Ejercicio 3 - TIR'!$E$14-'Ejercicio 3 - TIR'!$C$14)*('Ejercicio 3 - TIR'!$D$14-'Ejercicio 3 - TIR'!$C$14)*D473),'Ejercicio 3 - TIR'!$E$14-SQRT(('Ejercicio 3 - TIR'!$E$14-'Ejercicio 3 - TIR'!$C$14)*('Ejercicio 3 - TIR'!$E$14-'Ejercicio 3 - TIR'!$D$14)*(1-D473)))</f>
        <v>32565.3695825939</v>
      </c>
      <c r="F473" s="27">
        <f ca="1" t="shared" si="3521"/>
        <v>0.858315700709514</v>
      </c>
      <c r="G473" s="28">
        <f ca="1">IF(F473&lt;=('Ejercicio 3 - TIR'!$D$18-'Ejercicio 3 - TIR'!$C$18)/('Ejercicio 3 - TIR'!$E$18-'Ejercicio 3 - TIR'!$C$18),'Ejercicio 3 - TIR'!$C$18+SQRT(('Ejercicio 3 - TIR'!$E$18-'Ejercicio 3 - TIR'!$C$18)*('Ejercicio 3 - TIR'!$D$18-'Ejercicio 3 - TIR'!$C$18)*F473),'Ejercicio 3 - TIR'!$E$18-SQRT(('Ejercicio 3 - TIR'!$E$18-'Ejercicio 3 - TIR'!$C$18)*('Ejercicio 3 - TIR'!$E$18-'Ejercicio 3 - TIR'!$D$18)*(1-F473)))</f>
        <v>41740.1959496334</v>
      </c>
      <c r="H473" s="27">
        <f ca="1" t="shared" ref="H473:L473" si="3522">RAND()</f>
        <v>0.293946180639085</v>
      </c>
      <c r="I473" s="28">
        <f ca="1">IF(H473&lt;=('Ejercicio 3 - TIR'!$D$18-'Ejercicio 3 - TIR'!$C$18)/('Ejercicio 3 - TIR'!$E$18-'Ejercicio 3 - TIR'!$C$18),'Ejercicio 3 - TIR'!$C$18+SQRT(('Ejercicio 3 - TIR'!$E$18-'Ejercicio 3 - TIR'!$C$18)*('Ejercicio 3 - TIR'!$D$18-'Ejercicio 3 - TIR'!$C$18)*H473),'Ejercicio 3 - TIR'!$E$18-SQRT(('Ejercicio 3 - TIR'!$E$18-'Ejercicio 3 - TIR'!$C$18)*('Ejercicio 3 - TIR'!$E$18-'Ejercicio 3 - TIR'!$D$18)*(1-H473)))</f>
        <v>36640.17523081</v>
      </c>
      <c r="J473" s="27">
        <f ca="1" t="shared" si="3522"/>
        <v>0.120757167555521</v>
      </c>
      <c r="K473" s="28">
        <f ca="1">IF(J473&lt;=('Ejercicio 3 - TIR'!$D$18-'Ejercicio 3 - TIR'!$C$18)/('Ejercicio 3 - TIR'!$E$18-'Ejercicio 3 - TIR'!$C$18),'Ejercicio 3 - TIR'!$C$18+SQRT(('Ejercicio 3 - TIR'!$E$18-'Ejercicio 3 - TIR'!$C$18)*('Ejercicio 3 - TIR'!$D$18-'Ejercicio 3 - TIR'!$C$18)*J473),'Ejercicio 3 - TIR'!$E$18-SQRT(('Ejercicio 3 - TIR'!$E$18-'Ejercicio 3 - TIR'!$C$18)*('Ejercicio 3 - TIR'!$E$18-'Ejercicio 3 - TIR'!$D$18)*(1-J473)))</f>
        <v>34256.004597428</v>
      </c>
      <c r="L473" s="27">
        <f ca="1" t="shared" si="3522"/>
        <v>0.873353825319363</v>
      </c>
      <c r="M473" s="28">
        <f ca="1">IF(L473&lt;=('Ejercicio 3 - TIR'!$D$18-'Ejercicio 3 - TIR'!$C$18)/('Ejercicio 3 - TIR'!$E$18-'Ejercicio 3 - TIR'!$C$18),'Ejercicio 3 - TIR'!$C$18+SQRT(('Ejercicio 3 - TIR'!$E$18-'Ejercicio 3 - TIR'!$C$18)*('Ejercicio 3 - TIR'!$D$18-'Ejercicio 3 - TIR'!$C$18)*L473),'Ejercicio 3 - TIR'!$E$18-SQRT(('Ejercicio 3 - TIR'!$E$18-'Ejercicio 3 - TIR'!$C$18)*('Ejercicio 3 - TIR'!$E$18-'Ejercicio 3 - TIR'!$D$18)*(1-L473)))</f>
        <v>41918.0423265321</v>
      </c>
      <c r="N473" s="27">
        <f ca="1" t="shared" ref="N473:R473" si="3523">RAND()</f>
        <v>0.975893160863457</v>
      </c>
      <c r="O473" s="28">
        <f ca="1">IF(N473&lt;=('Ejercicio 3 - TIR'!$D$18-'Ejercicio 3 - TIR'!$C$18)/('Ejercicio 3 - TIR'!$E$18-'Ejercicio 3 - TIR'!$C$18),'Ejercicio 3 - TIR'!$C$18+SQRT(('Ejercicio 3 - TIR'!$E$18-'Ejercicio 3 - TIR'!$C$18)*('Ejercicio 3 - TIR'!$D$18-'Ejercicio 3 - TIR'!$C$18)*N473),'Ejercicio 3 - TIR'!$E$18-SQRT(('Ejercicio 3 - TIR'!$E$18-'Ejercicio 3 - TIR'!$C$18)*('Ejercicio 3 - TIR'!$E$18-'Ejercicio 3 - TIR'!$D$18)*(1-N473)))</f>
        <v>43655.3762848883</v>
      </c>
      <c r="P473" s="27">
        <f ca="1" t="shared" si="3523"/>
        <v>0.803931540049772</v>
      </c>
      <c r="Q473" s="29">
        <f ca="1">IF(P473&lt;=('Ejercicio 3 - TIR'!$D$22-'Ejercicio 3 - TIR'!$C$22)/('Ejercicio 3 - TIR'!$E$22-'Ejercicio 3 - TIR'!$C$22),'Ejercicio 3 - TIR'!$C$22+SQRT(('Ejercicio 3 - TIR'!$E$22-'Ejercicio 3 - TIR'!$C$22)*('Ejercicio 3 - TIR'!$D$22-'Ejercicio 3 - TIR'!$C$22)*P473),'Ejercicio 3 - TIR'!$E$22-SQRT(('Ejercicio 3 - TIR'!$E$22-'Ejercicio 3 - TIR'!$C$22)*('Ejercicio 3 - TIR'!$E$22-'Ejercicio 3 - TIR'!$D$22)*(1-P473)))</f>
        <v>0.161213748966055</v>
      </c>
      <c r="R473" s="27">
        <f ca="1" t="shared" si="3523"/>
        <v>0.395995842472735</v>
      </c>
      <c r="S473" s="29">
        <f ca="1">IF(R473&lt;=('Ejercicio 3 - TIR'!$D$23-'Ejercicio 3 - TIR'!$C$23)/('Ejercicio 3 - TIR'!$E$23-'Ejercicio 3 - TIR'!$C$23),'Ejercicio 3 - TIR'!$C$23+SQRT(('Ejercicio 3 - TIR'!$E$23-'Ejercicio 3 - TIR'!$C$23)*('Ejercicio 3 - TIR'!$D$23-'Ejercicio 3 - TIR'!$C$23)*R473),'Ejercicio 3 - TIR'!$E$23-SQRT(('Ejercicio 3 - TIR'!$E$23-'Ejercicio 3 - TIR'!$C$23)*('Ejercicio 3 - TIR'!$E$23-'Ejercicio 3 - TIR'!$D$23)*(1-R473)))</f>
        <v>0.146698174402961</v>
      </c>
      <c r="T473" s="27">
        <f ca="1" t="shared" ref="T473:X473" si="3524">RAND()</f>
        <v>0.18348236278029</v>
      </c>
      <c r="U473" s="29">
        <f ca="1">IF(T473&lt;=('Ejercicio 3 - TIR'!$D$24-'Ejercicio 3 - TIR'!$C$24)/('Ejercicio 3 - TIR'!$E$24-'Ejercicio 3 - TIR'!$C$24),'Ejercicio 3 - TIR'!$C$24+SQRT(('Ejercicio 3 - TIR'!$E$24-'Ejercicio 3 - TIR'!$C$24)*('Ejercicio 3 - TIR'!$D$24-'Ejercicio 3 - TIR'!$C$24)*T473),'Ejercicio 3 - TIR'!$E$24-SQRT(('Ejercicio 3 - TIR'!$E$24-'Ejercicio 3 - TIR'!$C$24)*('Ejercicio 3 - TIR'!$E$24-'Ejercicio 3 - TIR'!$D$24)*(1-T473)))</f>
        <v>0.169629390256414</v>
      </c>
      <c r="V473" s="27">
        <f ca="1" t="shared" si="3524"/>
        <v>0.291125649158463</v>
      </c>
      <c r="W473" s="29">
        <f ca="1">IF(V473&lt;=('Ejercicio 3 - TIR'!$D$25-'Ejercicio 3 - TIR'!$C$25)/('Ejercicio 3 - TIR'!$E$25-'Ejercicio 3 - TIR'!$C$25),'Ejercicio 3 - TIR'!$C$25+SQRT(('Ejercicio 3 - TIR'!$E$25-'Ejercicio 3 - TIR'!$C$25)*('Ejercicio 3 - TIR'!$D$25-'Ejercicio 3 - TIR'!$C$25)*V473),'Ejercicio 3 - TIR'!$E$25-SQRT(('Ejercicio 3 - TIR'!$E$25-'Ejercicio 3 - TIR'!$C$25)*('Ejercicio 3 - TIR'!$E$25-'Ejercicio 3 - TIR'!$D$25)*(1-V473)))</f>
        <v>0.200189757800776</v>
      </c>
      <c r="X473" s="27">
        <f ca="1" t="shared" si="3524"/>
        <v>0.478975801308998</v>
      </c>
      <c r="Y473" s="29">
        <f ca="1">IF(X473&lt;=('Ejercicio 3 - TIR'!$D$26-'Ejercicio 3 - TIR'!$C$26)/('Ejercicio 3 - TIR'!$E$26-'Ejercicio 3 - TIR'!$C$26),'Ejercicio 3 - TIR'!$C$26+SQRT(('Ejercicio 3 - TIR'!$E$26-'Ejercicio 3 - TIR'!$C$26)*('Ejercicio 3 - TIR'!$D$26-'Ejercicio 3 - TIR'!$C$26)*X473),'Ejercicio 3 - TIR'!$E$26-SQRT(('Ejercicio 3 - TIR'!$E$26-'Ejercicio 3 - TIR'!$C$26)*('Ejercicio 3 - TIR'!$E$26-'Ejercicio 3 - TIR'!$D$26)*(1-X473)))</f>
        <v>0.226957275023511</v>
      </c>
      <c r="Z473" s="27">
        <f ca="1" t="shared" si="3336"/>
        <v>1.16121374896605</v>
      </c>
      <c r="AA473" s="27">
        <f ca="1" t="shared" si="3337"/>
        <v>1.33156168603099</v>
      </c>
      <c r="AB473" s="27">
        <f ca="1" t="shared" si="3338"/>
        <v>1.55743368292123</v>
      </c>
      <c r="AC473" s="27">
        <f ca="1" t="shared" si="3339"/>
        <v>1.86921595469601</v>
      </c>
      <c r="AD473" s="27">
        <f ca="1" t="shared" si="3340"/>
        <v>2.29344811420428</v>
      </c>
      <c r="AE473" s="26">
        <f ca="1" t="shared" si="3341"/>
        <v>5249.98531687508</v>
      </c>
      <c r="AF473" s="26">
        <f ca="1" t="shared" si="3342"/>
        <v>6020.14857850301</v>
      </c>
      <c r="AG473" s="26">
        <f ca="1" t="shared" si="3343"/>
        <v>7041.3427111275</v>
      </c>
      <c r="AH473" s="26">
        <f ca="1" t="shared" si="3344"/>
        <v>8450.94740306037</v>
      </c>
      <c r="AI473" s="26">
        <f ca="1" t="shared" si="3345"/>
        <v>10368.951397026</v>
      </c>
      <c r="AJ473" s="28">
        <f ca="1" t="shared" si="3346"/>
        <v>48469.2894212515</v>
      </c>
      <c r="AK473" s="28">
        <f ca="1" t="shared" si="3347"/>
        <v>48788.6535068084</v>
      </c>
      <c r="AL473" s="28">
        <f ca="1" t="shared" si="3348"/>
        <v>53351.455402339</v>
      </c>
      <c r="AM473" s="28">
        <f ca="1" t="shared" si="3349"/>
        <v>78353.8735063762</v>
      </c>
      <c r="AN473" s="28">
        <f ca="1" t="shared" si="3350"/>
        <v>100121.340415455</v>
      </c>
      <c r="AO473" s="28">
        <f ca="1">C473/'Ejercicio 3 - TIR'!$D$7</f>
        <v>14294.6868137386</v>
      </c>
      <c r="AP473" s="28">
        <f ca="1" t="shared" si="3351"/>
        <v>34174.6026075129</v>
      </c>
      <c r="AQ473" s="28">
        <f ca="1" t="shared" si="3352"/>
        <v>34493.9666930698</v>
      </c>
      <c r="AR473" s="28">
        <f ca="1" t="shared" si="3353"/>
        <v>39056.7685886004</v>
      </c>
      <c r="AS473" s="28">
        <f ca="1" t="shared" si="3354"/>
        <v>64059.1866926376</v>
      </c>
      <c r="AT473" s="28">
        <f ca="1" t="shared" si="3355"/>
        <v>85826.6536017169</v>
      </c>
      <c r="AU473" s="28">
        <f ca="1">AP473*'Ejercicio 3 - TIR'!$D$5</f>
        <v>17087.3013037565</v>
      </c>
      <c r="AV473" s="28">
        <f ca="1">AQ473*'Ejercicio 3 - TIR'!$D$5</f>
        <v>17246.9833465349</v>
      </c>
      <c r="AW473" s="28">
        <f ca="1">AR473*'Ejercicio 3 - TIR'!$D$5</f>
        <v>19528.3842943002</v>
      </c>
      <c r="AX473" s="28">
        <f ca="1">AS473*'Ejercicio 3 - TIR'!$D$5</f>
        <v>32029.5933463188</v>
      </c>
      <c r="AY473" s="28">
        <f ca="1">AT473*'Ejercicio 3 - TIR'!$D$5</f>
        <v>42913.3268008584</v>
      </c>
      <c r="AZ473" s="28">
        <f ca="1" t="shared" ref="AZ473:BD473" si="3525">AJ473-AU473-AE473</f>
        <v>26132.00280062</v>
      </c>
      <c r="BA473" s="28">
        <f ca="1" t="shared" si="3525"/>
        <v>25521.5215817705</v>
      </c>
      <c r="BB473" s="28">
        <f ca="1" t="shared" si="3525"/>
        <v>26781.7283969113</v>
      </c>
      <c r="BC473" s="28">
        <f ca="1" t="shared" si="3525"/>
        <v>37873.332756997</v>
      </c>
      <c r="BD473" s="28">
        <f ca="1" t="shared" si="3525"/>
        <v>46839.0622175711</v>
      </c>
      <c r="BE473" s="28">
        <f ca="1" t="shared" ref="BE473:BI473" si="3526">AZ473/Z473</f>
        <v>22504.0418474962</v>
      </c>
      <c r="BF473" s="28">
        <f ca="1" t="shared" si="3526"/>
        <v>19166.6085390628</v>
      </c>
      <c r="BG473" s="28">
        <f ca="1" t="shared" si="3526"/>
        <v>17196.0634283173</v>
      </c>
      <c r="BH473" s="28">
        <f ca="1" t="shared" si="3526"/>
        <v>20261.6143211534</v>
      </c>
      <c r="BI473" s="28">
        <f ca="1" t="shared" si="3526"/>
        <v>20422.9875214866</v>
      </c>
      <c r="BJ473" s="28">
        <f ca="1" t="shared" si="3358"/>
        <v>74686.9854575654</v>
      </c>
      <c r="BK473" s="28">
        <f ca="1" t="shared" si="3359"/>
        <v>32784.1225161096</v>
      </c>
      <c r="BL473" s="28">
        <f ca="1" t="shared" si="3360"/>
        <v>107471.107973675</v>
      </c>
      <c r="BM473" s="28">
        <f ca="1">BK473*'Ejercicio 3 - TIR'!$D$5</f>
        <v>16392.0612580548</v>
      </c>
      <c r="BN473" s="28">
        <f ca="1" t="shared" si="3361"/>
        <v>91079.0467156202</v>
      </c>
      <c r="BO473" s="28">
        <f ca="1" t="shared" si="3362"/>
        <v>39712.7129894632</v>
      </c>
      <c r="BP473" s="28">
        <f ca="1" t="shared" si="3363"/>
        <v>-104038.803651287</v>
      </c>
      <c r="BQ473" s="28">
        <f ca="1" t="shared" ref="BQ473:BT473" si="3527">BE473</f>
        <v>22504.0418474962</v>
      </c>
      <c r="BR473" s="28">
        <f ca="1" t="shared" si="3527"/>
        <v>19166.6085390628</v>
      </c>
      <c r="BS473" s="28">
        <f ca="1" t="shared" si="3527"/>
        <v>17196.0634283173</v>
      </c>
      <c r="BT473" s="28">
        <f ca="1" t="shared" si="3527"/>
        <v>20261.6143211534</v>
      </c>
      <c r="BU473" s="28">
        <f ca="1" t="shared" si="3365"/>
        <v>60135.7005109498</v>
      </c>
      <c r="BV473" s="30">
        <f ca="1" t="shared" si="3366"/>
        <v>8.82900349489275</v>
      </c>
    </row>
    <row r="474" ht="15" customHeight="1" spans="1:74">
      <c r="A474" s="26">
        <v>473</v>
      </c>
      <c r="B474" s="27">
        <f ca="1" t="shared" ref="B474:F474" si="3528">RAND()</f>
        <v>0.455327197288331</v>
      </c>
      <c r="C474" s="28">
        <f ca="1">IF(B474&lt;=('Ejercicio 3 - TIR'!$D$13-'Ejercicio 3 - TIR'!$C$13)/('Ejercicio 3 - TIR'!$E$13-'Ejercicio 3 - TIR'!$C$13),'Ejercicio 3 - TIR'!$C$13+SQRT(('Ejercicio 3 - TIR'!$E$13-'Ejercicio 3 - TIR'!$C$13)*('Ejercicio 3 - TIR'!$D$13-'Ejercicio 3 - TIR'!$C$13)*B474),'Ejercicio 3 - TIR'!$E$13-SQRT(('Ejercicio 3 - TIR'!$E$13-'Ejercicio 3 - TIR'!$C$13)*('Ejercicio 3 - TIR'!$E$13-'Ejercicio 3 - TIR'!$D$13)*(1-B474)))</f>
        <v>74434.2541033123</v>
      </c>
      <c r="D474" s="27">
        <f ca="1" t="shared" si="3528"/>
        <v>0.627102712278104</v>
      </c>
      <c r="E474" s="28">
        <f ca="1">IF(D474&lt;=('Ejercicio 3 - TIR'!$D$14-'Ejercicio 3 - TIR'!$C$14)/('Ejercicio 3 - TIR'!$E$14-'Ejercicio 3 - TIR'!$C$14),'Ejercicio 3 - TIR'!$C$14+SQRT(('Ejercicio 3 - TIR'!$E$14-'Ejercicio 3 - TIR'!$C$14)*('Ejercicio 3 - TIR'!$D$14-'Ejercicio 3 - TIR'!$C$14)*D474),'Ejercicio 3 - TIR'!$E$14-SQRT(('Ejercicio 3 - TIR'!$E$14-'Ejercicio 3 - TIR'!$C$14)*('Ejercicio 3 - TIR'!$E$14-'Ejercicio 3 - TIR'!$D$14)*(1-D474)))</f>
        <v>32521.056681704</v>
      </c>
      <c r="F474" s="27">
        <f ca="1" t="shared" si="3528"/>
        <v>0.473561467509682</v>
      </c>
      <c r="G474" s="28">
        <f ca="1">IF(F474&lt;=('Ejercicio 3 - TIR'!$D$18-'Ejercicio 3 - TIR'!$C$18)/('Ejercicio 3 - TIR'!$E$18-'Ejercicio 3 - TIR'!$C$18),'Ejercicio 3 - TIR'!$C$18+SQRT(('Ejercicio 3 - TIR'!$E$18-'Ejercicio 3 - TIR'!$C$18)*('Ejercicio 3 - TIR'!$D$18-'Ejercicio 3 - TIR'!$C$18)*F474),'Ejercicio 3 - TIR'!$E$18-SQRT(('Ejercicio 3 - TIR'!$E$18-'Ejercicio 3 - TIR'!$C$18)*('Ejercicio 3 - TIR'!$E$18-'Ejercicio 3 - TIR'!$D$18)*(1-F474)))</f>
        <v>38428.1801194832</v>
      </c>
      <c r="H474" s="27">
        <f ca="1" t="shared" ref="H474:L474" si="3529">RAND()</f>
        <v>0.952133721286951</v>
      </c>
      <c r="I474" s="28">
        <f ca="1">IF(H474&lt;=('Ejercicio 3 - TIR'!$D$18-'Ejercicio 3 - TIR'!$C$18)/('Ejercicio 3 - TIR'!$E$18-'Ejercicio 3 - TIR'!$C$18),'Ejercicio 3 - TIR'!$C$18+SQRT(('Ejercicio 3 - TIR'!$E$18-'Ejercicio 3 - TIR'!$C$18)*('Ejercicio 3 - TIR'!$D$18-'Ejercicio 3 - TIR'!$C$18)*H474),'Ejercicio 3 - TIR'!$E$18-SQRT(('Ejercicio 3 - TIR'!$E$18-'Ejercicio 3 - TIR'!$C$18)*('Ejercicio 3 - TIR'!$E$18-'Ejercicio 3 - TIR'!$D$18)*(1-H474)))</f>
        <v>43105.2781461442</v>
      </c>
      <c r="J474" s="27">
        <f ca="1" t="shared" si="3529"/>
        <v>0.071602455127544</v>
      </c>
      <c r="K474" s="28">
        <f ca="1">IF(J474&lt;=('Ejercicio 3 - TIR'!$D$18-'Ejercicio 3 - TIR'!$C$18)/('Ejercicio 3 - TIR'!$E$18-'Ejercicio 3 - TIR'!$C$18),'Ejercicio 3 - TIR'!$C$18+SQRT(('Ejercicio 3 - TIR'!$E$18-'Ejercicio 3 - TIR'!$C$18)*('Ejercicio 3 - TIR'!$D$18-'Ejercicio 3 - TIR'!$C$18)*J474),'Ejercicio 3 - TIR'!$E$18-SQRT(('Ejercicio 3 - TIR'!$E$18-'Ejercicio 3 - TIR'!$C$18)*('Ejercicio 3 - TIR'!$E$18-'Ejercicio 3 - TIR'!$D$18)*(1-J474)))</f>
        <v>33277.2501078086</v>
      </c>
      <c r="L474" s="27">
        <f ca="1" t="shared" si="3529"/>
        <v>0.00576676511969598</v>
      </c>
      <c r="M474" s="28">
        <f ca="1">IF(L474&lt;=('Ejercicio 3 - TIR'!$D$18-'Ejercicio 3 - TIR'!$C$18)/('Ejercicio 3 - TIR'!$E$18-'Ejercicio 3 - TIR'!$C$18),'Ejercicio 3 - TIR'!$C$18+SQRT(('Ejercicio 3 - TIR'!$E$18-'Ejercicio 3 - TIR'!$C$18)*('Ejercicio 3 - TIR'!$D$18-'Ejercicio 3 - TIR'!$C$18)*L474),'Ejercicio 3 - TIR'!$E$18-SQRT(('Ejercicio 3 - TIR'!$E$18-'Ejercicio 3 - TIR'!$C$18)*('Ejercicio 3 - TIR'!$E$18-'Ejercicio 3 - TIR'!$D$18)*(1-L474)))</f>
        <v>30930.0617011545</v>
      </c>
      <c r="N474" s="27">
        <f ca="1" t="shared" ref="N474:R474" si="3530">RAND()</f>
        <v>0.715286832514765</v>
      </c>
      <c r="O474" s="28">
        <f ca="1">IF(N474&lt;=('Ejercicio 3 - TIR'!$D$18-'Ejercicio 3 - TIR'!$C$18)/('Ejercicio 3 - TIR'!$E$18-'Ejercicio 3 - TIR'!$C$18),'Ejercicio 3 - TIR'!$C$18+SQRT(('Ejercicio 3 - TIR'!$E$18-'Ejercicio 3 - TIR'!$C$18)*('Ejercicio 3 - TIR'!$D$18-'Ejercicio 3 - TIR'!$C$18)*N474),'Ejercicio 3 - TIR'!$E$18-SQRT(('Ejercicio 3 - TIR'!$E$18-'Ejercicio 3 - TIR'!$C$18)*('Ejercicio 3 - TIR'!$E$18-'Ejercicio 3 - TIR'!$D$18)*(1-N474)))</f>
        <v>40379.0166023461</v>
      </c>
      <c r="P474" s="27">
        <f ca="1" t="shared" si="3530"/>
        <v>0.167054323348273</v>
      </c>
      <c r="Q474" s="29">
        <f ca="1">IF(P474&lt;=('Ejercicio 3 - TIR'!$D$22-'Ejercicio 3 - TIR'!$C$22)/('Ejercicio 3 - TIR'!$E$22-'Ejercicio 3 - TIR'!$C$22),'Ejercicio 3 - TIR'!$C$22+SQRT(('Ejercicio 3 - TIR'!$E$22-'Ejercicio 3 - TIR'!$C$22)*('Ejercicio 3 - TIR'!$D$22-'Ejercicio 3 - TIR'!$C$22)*P474),'Ejercicio 3 - TIR'!$E$22-SQRT(('Ejercicio 3 - TIR'!$E$22-'Ejercicio 3 - TIR'!$C$22)*('Ejercicio 3 - TIR'!$E$22-'Ejercicio 3 - TIR'!$D$22)*(1-P474)))</f>
        <v>0.137340639608356</v>
      </c>
      <c r="R474" s="27">
        <f ca="1" t="shared" si="3530"/>
        <v>0.33369397729841</v>
      </c>
      <c r="S474" s="29">
        <f ca="1">IF(R474&lt;=('Ejercicio 3 - TIR'!$D$23-'Ejercicio 3 - TIR'!$C$23)/('Ejercicio 3 - TIR'!$E$23-'Ejercicio 3 - TIR'!$C$23),'Ejercicio 3 - TIR'!$C$23+SQRT(('Ejercicio 3 - TIR'!$E$23-'Ejercicio 3 - TIR'!$C$23)*('Ejercicio 3 - TIR'!$D$23-'Ejercicio 3 - TIR'!$C$23)*R474),'Ejercicio 3 - TIR'!$E$23-SQRT(('Ejercicio 3 - TIR'!$E$23-'Ejercicio 3 - TIR'!$C$23)*('Ejercicio 3 - TIR'!$E$23-'Ejercicio 3 - TIR'!$D$23)*(1-R474)))</f>
        <v>0.144508144751024</v>
      </c>
      <c r="T474" s="27">
        <f ca="1" t="shared" ref="T474:X474" si="3531">RAND()</f>
        <v>0.384448127896496</v>
      </c>
      <c r="U474" s="29">
        <f ca="1">IF(T474&lt;=('Ejercicio 3 - TIR'!$D$24-'Ejercicio 3 - TIR'!$C$24)/('Ejercicio 3 - TIR'!$E$24-'Ejercicio 3 - TIR'!$C$24),'Ejercicio 3 - TIR'!$C$24+SQRT(('Ejercicio 3 - TIR'!$E$24-'Ejercicio 3 - TIR'!$C$24)*('Ejercicio 3 - TIR'!$D$24-'Ejercicio 3 - TIR'!$C$24)*T474),'Ejercicio 3 - TIR'!$E$24-SQRT(('Ejercicio 3 - TIR'!$E$24-'Ejercicio 3 - TIR'!$C$24)*('Ejercicio 3 - TIR'!$E$24-'Ejercicio 3 - TIR'!$D$24)*(1-T474)))</f>
        <v>0.178413747879902</v>
      </c>
      <c r="V474" s="27">
        <f ca="1" t="shared" si="3531"/>
        <v>0.183950783073598</v>
      </c>
      <c r="W474" s="29">
        <f ca="1">IF(V474&lt;=('Ejercicio 3 - TIR'!$D$25-'Ejercicio 3 - TIR'!$C$25)/('Ejercicio 3 - TIR'!$E$25-'Ejercicio 3 - TIR'!$C$25),'Ejercicio 3 - TIR'!$C$25+SQRT(('Ejercicio 3 - TIR'!$E$25-'Ejercicio 3 - TIR'!$C$25)*('Ejercicio 3 - TIR'!$D$25-'Ejercicio 3 - TIR'!$C$25)*V474),'Ejercicio 3 - TIR'!$E$25-SQRT(('Ejercicio 3 - TIR'!$E$25-'Ejercicio 3 - TIR'!$C$25)*('Ejercicio 3 - TIR'!$E$25-'Ejercicio 3 - TIR'!$D$25)*(1-V474)))</f>
        <v>0.196047775431599</v>
      </c>
      <c r="X474" s="27">
        <f ca="1" t="shared" si="3531"/>
        <v>0.0718056772376323</v>
      </c>
      <c r="Y474" s="29">
        <f ca="1">IF(X474&lt;=('Ejercicio 3 - TIR'!$D$26-'Ejercicio 3 - TIR'!$C$26)/('Ejercicio 3 - TIR'!$E$26-'Ejercicio 3 - TIR'!$C$26),'Ejercicio 3 - TIR'!$C$26+SQRT(('Ejercicio 3 - TIR'!$E$26-'Ejercicio 3 - TIR'!$C$26)*('Ejercicio 3 - TIR'!$D$26-'Ejercicio 3 - TIR'!$C$26)*X474),'Ejercicio 3 - TIR'!$E$26-SQRT(('Ejercicio 3 - TIR'!$E$26-'Ejercicio 3 - TIR'!$C$26)*('Ejercicio 3 - TIR'!$E$26-'Ejercicio 3 - TIR'!$D$26)*(1-X474)))</f>
        <v>0.203923912113397</v>
      </c>
      <c r="Z474" s="27">
        <f ca="1" t="shared" si="3336"/>
        <v>1.13734063960836</v>
      </c>
      <c r="AA474" s="27">
        <f ca="1" t="shared" si="3337"/>
        <v>1.3016956253881</v>
      </c>
      <c r="AB474" s="27">
        <f ca="1" t="shared" si="3338"/>
        <v>1.53393602051247</v>
      </c>
      <c r="AC474" s="27">
        <f ca="1" t="shared" si="3339"/>
        <v>1.83466076498834</v>
      </c>
      <c r="AD474" s="27">
        <f ca="1" t="shared" si="3340"/>
        <v>2.20879196558571</v>
      </c>
      <c r="AE474" s="26">
        <f ca="1" t="shared" si="3341"/>
        <v>4466.46272540483</v>
      </c>
      <c r="AF474" s="26">
        <f ca="1" t="shared" si="3342"/>
        <v>5111.90296745269</v>
      </c>
      <c r="AG474" s="26">
        <f ca="1" t="shared" si="3343"/>
        <v>6023.93673467431</v>
      </c>
      <c r="AH474" s="26">
        <f ca="1" t="shared" si="3344"/>
        <v>7204.9161308479</v>
      </c>
      <c r="AI474" s="26">
        <f ca="1" t="shared" si="3345"/>
        <v>8674.17081469933</v>
      </c>
      <c r="AJ474" s="28">
        <f ca="1" t="shared" si="3346"/>
        <v>43705.9309560782</v>
      </c>
      <c r="AK474" s="28">
        <f ca="1" t="shared" si="3347"/>
        <v>56109.9519939733</v>
      </c>
      <c r="AL474" s="28">
        <f ca="1" t="shared" si="3348"/>
        <v>51045.17260397</v>
      </c>
      <c r="AM474" s="28">
        <f ca="1" t="shared" si="3349"/>
        <v>56746.1706617765</v>
      </c>
      <c r="AN474" s="28">
        <f ca="1" t="shared" si="3350"/>
        <v>89188.8474495143</v>
      </c>
      <c r="AO474" s="28">
        <f ca="1">C474/'Ejercicio 3 - TIR'!$D$7</f>
        <v>14886.8508206625</v>
      </c>
      <c r="AP474" s="28">
        <f ca="1" t="shared" si="3351"/>
        <v>28819.0801354157</v>
      </c>
      <c r="AQ474" s="28">
        <f ca="1" t="shared" si="3352"/>
        <v>41223.1011733108</v>
      </c>
      <c r="AR474" s="28">
        <f ca="1" t="shared" si="3353"/>
        <v>36158.3217833076</v>
      </c>
      <c r="AS474" s="28">
        <f ca="1" t="shared" si="3354"/>
        <v>41859.3198411141</v>
      </c>
      <c r="AT474" s="28">
        <f ca="1" t="shared" si="3355"/>
        <v>74301.9966288519</v>
      </c>
      <c r="AU474" s="28">
        <f ca="1">AP474*'Ejercicio 3 - TIR'!$D$5</f>
        <v>14409.5400677079</v>
      </c>
      <c r="AV474" s="28">
        <f ca="1">AQ474*'Ejercicio 3 - TIR'!$D$5</f>
        <v>20611.5505866554</v>
      </c>
      <c r="AW474" s="28">
        <f ca="1">AR474*'Ejercicio 3 - TIR'!$D$5</f>
        <v>18079.1608916538</v>
      </c>
      <c r="AX474" s="28">
        <f ca="1">AS474*'Ejercicio 3 - TIR'!$D$5</f>
        <v>20929.659920557</v>
      </c>
      <c r="AY474" s="28">
        <f ca="1">AT474*'Ejercicio 3 - TIR'!$D$5</f>
        <v>37150.9983144259</v>
      </c>
      <c r="AZ474" s="28">
        <f ca="1" t="shared" ref="AZ474:BD474" si="3532">AJ474-AU474-AE474</f>
        <v>24829.9281629655</v>
      </c>
      <c r="BA474" s="28">
        <f ca="1" t="shared" si="3532"/>
        <v>30386.4984398652</v>
      </c>
      <c r="BB474" s="28">
        <f ca="1" t="shared" si="3532"/>
        <v>26942.0749776419</v>
      </c>
      <c r="BC474" s="28">
        <f ca="1" t="shared" si="3532"/>
        <v>28611.5946103716</v>
      </c>
      <c r="BD474" s="28">
        <f ca="1" t="shared" si="3532"/>
        <v>43363.6783203891</v>
      </c>
      <c r="BE474" s="28">
        <f ca="1" t="shared" ref="BE474:BI474" si="3533">AZ474/Z474</f>
        <v>21831.5668131895</v>
      </c>
      <c r="BF474" s="28">
        <f ca="1" t="shared" si="3533"/>
        <v>23343.7816392795</v>
      </c>
      <c r="BG474" s="28">
        <f ca="1" t="shared" si="3533"/>
        <v>17564.0148072414</v>
      </c>
      <c r="BH474" s="28">
        <f ca="1" t="shared" si="3533"/>
        <v>15595.0326928987</v>
      </c>
      <c r="BI474" s="28">
        <f ca="1" t="shared" si="3533"/>
        <v>19632.3053488155</v>
      </c>
      <c r="BJ474" s="28">
        <f ca="1" t="shared" si="3358"/>
        <v>71832.2487109054</v>
      </c>
      <c r="BK474" s="28">
        <f ca="1" t="shared" si="3359"/>
        <v>32881.9564855524</v>
      </c>
      <c r="BL474" s="28">
        <f ca="1" t="shared" si="3360"/>
        <v>104714.205196458</v>
      </c>
      <c r="BM474" s="28">
        <f ca="1">BK474*'Ejercicio 3 - TIR'!$D$5</f>
        <v>16440.9782427762</v>
      </c>
      <c r="BN474" s="28">
        <f ca="1" t="shared" si="3361"/>
        <v>88273.2269536816</v>
      </c>
      <c r="BO474" s="28">
        <f ca="1" t="shared" si="3362"/>
        <v>39964.4820920352</v>
      </c>
      <c r="BP474" s="28">
        <f ca="1" t="shared" si="3363"/>
        <v>-106955.310785016</v>
      </c>
      <c r="BQ474" s="28">
        <f ca="1" t="shared" ref="BQ474:BT474" si="3534">BE474</f>
        <v>21831.5668131895</v>
      </c>
      <c r="BR474" s="28">
        <f ca="1" t="shared" si="3534"/>
        <v>23343.7816392795</v>
      </c>
      <c r="BS474" s="28">
        <f ca="1" t="shared" si="3534"/>
        <v>17564.0148072414</v>
      </c>
      <c r="BT474" s="28">
        <f ca="1" t="shared" si="3534"/>
        <v>15595.0326928987</v>
      </c>
      <c r="BU474" s="28">
        <f ca="1" t="shared" si="3365"/>
        <v>59596.7874408507</v>
      </c>
      <c r="BV474" s="30">
        <f ca="1" t="shared" si="3366"/>
        <v>7.76690966630289</v>
      </c>
    </row>
    <row r="475" ht="15" customHeight="1" spans="1:74">
      <c r="A475" s="26">
        <v>474</v>
      </c>
      <c r="B475" s="27">
        <f ca="1" t="shared" ref="B475:F475" si="3535">RAND()</f>
        <v>0.879854675127634</v>
      </c>
      <c r="C475" s="28">
        <f ca="1">IF(B475&lt;=('Ejercicio 3 - TIR'!$D$13-'Ejercicio 3 - TIR'!$C$13)/('Ejercicio 3 - TIR'!$E$13-'Ejercicio 3 - TIR'!$C$13),'Ejercicio 3 - TIR'!$C$13+SQRT(('Ejercicio 3 - TIR'!$E$13-'Ejercicio 3 - TIR'!$C$13)*('Ejercicio 3 - TIR'!$D$13-'Ejercicio 3 - TIR'!$C$13)*B475),'Ejercicio 3 - TIR'!$E$13-SQRT(('Ejercicio 3 - TIR'!$E$13-'Ejercicio 3 - TIR'!$C$13)*('Ejercicio 3 - TIR'!$E$13-'Ejercicio 3 - TIR'!$D$13)*(1-B475)))</f>
        <v>87992.7359549796</v>
      </c>
      <c r="D475" s="27">
        <f ca="1" t="shared" si="3535"/>
        <v>0.512581778829663</v>
      </c>
      <c r="E475" s="28">
        <f ca="1">IF(D475&lt;=('Ejercicio 3 - TIR'!$D$14-'Ejercicio 3 - TIR'!$C$14)/('Ejercicio 3 - TIR'!$E$14-'Ejercicio 3 - TIR'!$C$14),'Ejercicio 3 - TIR'!$C$14+SQRT(('Ejercicio 3 - TIR'!$E$14-'Ejercicio 3 - TIR'!$C$14)*('Ejercicio 3 - TIR'!$D$14-'Ejercicio 3 - TIR'!$C$14)*D475),'Ejercicio 3 - TIR'!$E$14-SQRT(('Ejercicio 3 - TIR'!$E$14-'Ejercicio 3 - TIR'!$C$14)*('Ejercicio 3 - TIR'!$E$14-'Ejercicio 3 - TIR'!$D$14)*(1-D475)))</f>
        <v>31449.4015896225</v>
      </c>
      <c r="F475" s="27">
        <f ca="1" t="shared" si="3535"/>
        <v>0.91283547046983</v>
      </c>
      <c r="G475" s="28">
        <f ca="1">IF(F475&lt;=('Ejercicio 3 - TIR'!$D$18-'Ejercicio 3 - TIR'!$C$18)/('Ejercicio 3 - TIR'!$E$18-'Ejercicio 3 - TIR'!$C$18),'Ejercicio 3 - TIR'!$C$18+SQRT(('Ejercicio 3 - TIR'!$E$18-'Ejercicio 3 - TIR'!$C$18)*('Ejercicio 3 - TIR'!$D$18-'Ejercicio 3 - TIR'!$C$18)*F475),'Ejercicio 3 - TIR'!$E$18-SQRT(('Ejercicio 3 - TIR'!$E$18-'Ejercicio 3 - TIR'!$C$18)*('Ejercicio 3 - TIR'!$E$18-'Ejercicio 3 - TIR'!$D$18)*(1-F475)))</f>
        <v>42443.1778093182</v>
      </c>
      <c r="H475" s="27">
        <f ca="1" t="shared" ref="H475:L475" si="3536">RAND()</f>
        <v>0.664177125867004</v>
      </c>
      <c r="I475" s="28">
        <f ca="1">IF(H475&lt;=('Ejercicio 3 - TIR'!$D$18-'Ejercicio 3 - TIR'!$C$18)/('Ejercicio 3 - TIR'!$E$18-'Ejercicio 3 - TIR'!$C$18),'Ejercicio 3 - TIR'!$C$18+SQRT(('Ejercicio 3 - TIR'!$E$18-'Ejercicio 3 - TIR'!$C$18)*('Ejercicio 3 - TIR'!$D$18-'Ejercicio 3 - TIR'!$C$18)*H475),'Ejercicio 3 - TIR'!$E$18-SQRT(('Ejercicio 3 - TIR'!$E$18-'Ejercicio 3 - TIR'!$C$18)*('Ejercicio 3 - TIR'!$E$18-'Ejercicio 3 - TIR'!$D$18)*(1-H475)))</f>
        <v>39981.3109800292</v>
      </c>
      <c r="J475" s="27">
        <f ca="1" t="shared" si="3536"/>
        <v>0.730349014147351</v>
      </c>
      <c r="K475" s="28">
        <f ca="1">IF(J475&lt;=('Ejercicio 3 - TIR'!$D$18-'Ejercicio 3 - TIR'!$C$18)/('Ejercicio 3 - TIR'!$E$18-'Ejercicio 3 - TIR'!$C$18),'Ejercicio 3 - TIR'!$C$18+SQRT(('Ejercicio 3 - TIR'!$E$18-'Ejercicio 3 - TIR'!$C$18)*('Ejercicio 3 - TIR'!$D$18-'Ejercicio 3 - TIR'!$C$18)*J475),'Ejercicio 3 - TIR'!$E$18-SQRT(('Ejercicio 3 - TIR'!$E$18-'Ejercicio 3 - TIR'!$C$18)*('Ejercicio 3 - TIR'!$E$18-'Ejercicio 3 - TIR'!$D$18)*(1-J475)))</f>
        <v>40502.9093917346</v>
      </c>
      <c r="L475" s="27">
        <f ca="1" t="shared" si="3536"/>
        <v>0.494767070352161</v>
      </c>
      <c r="M475" s="28">
        <f ca="1">IF(L475&lt;=('Ejercicio 3 - TIR'!$D$18-'Ejercicio 3 - TIR'!$C$18)/('Ejercicio 3 - TIR'!$E$18-'Ejercicio 3 - TIR'!$C$18),'Ejercicio 3 - TIR'!$C$18+SQRT(('Ejercicio 3 - TIR'!$E$18-'Ejercicio 3 - TIR'!$C$18)*('Ejercicio 3 - TIR'!$D$18-'Ejercicio 3 - TIR'!$C$18)*L475),'Ejercicio 3 - TIR'!$E$18-SQRT(('Ejercicio 3 - TIR'!$E$18-'Ejercicio 3 - TIR'!$C$18)*('Ejercicio 3 - TIR'!$E$18-'Ejercicio 3 - TIR'!$D$18)*(1-L475)))</f>
        <v>38614.816338891</v>
      </c>
      <c r="N475" s="27">
        <f ca="1" t="shared" ref="N475:R475" si="3537">RAND()</f>
        <v>0.171507126073636</v>
      </c>
      <c r="O475" s="28">
        <f ca="1">IF(N475&lt;=('Ejercicio 3 - TIR'!$D$18-'Ejercicio 3 - TIR'!$C$18)/('Ejercicio 3 - TIR'!$E$18-'Ejercicio 3 - TIR'!$C$18),'Ejercicio 3 - TIR'!$C$18+SQRT(('Ejercicio 3 - TIR'!$E$18-'Ejercicio 3 - TIR'!$C$18)*('Ejercicio 3 - TIR'!$D$18-'Ejercicio 3 - TIR'!$C$18)*N475),'Ejercicio 3 - TIR'!$E$18-SQRT(('Ejercicio 3 - TIR'!$E$18-'Ejercicio 3 - TIR'!$C$18)*('Ejercicio 3 - TIR'!$E$18-'Ejercicio 3 - TIR'!$D$18)*(1-N475)))</f>
        <v>35072.0872341715</v>
      </c>
      <c r="P475" s="27">
        <f ca="1" t="shared" si="3537"/>
        <v>0.254352640951278</v>
      </c>
      <c r="Q475" s="29">
        <f ca="1">IF(P475&lt;=('Ejercicio 3 - TIR'!$D$22-'Ejercicio 3 - TIR'!$C$22)/('Ejercicio 3 - TIR'!$E$22-'Ejercicio 3 - TIR'!$C$22),'Ejercicio 3 - TIR'!$C$22+SQRT(('Ejercicio 3 - TIR'!$E$22-'Ejercicio 3 - TIR'!$C$22)*('Ejercicio 3 - TIR'!$D$22-'Ejercicio 3 - TIR'!$C$22)*P475),'Ejercicio 3 - TIR'!$E$22-SQRT(('Ejercicio 3 - TIR'!$E$22-'Ejercicio 3 - TIR'!$C$22)*('Ejercicio 3 - TIR'!$E$22-'Ejercicio 3 - TIR'!$D$22)*(1-P475)))</f>
        <v>0.141397073484762</v>
      </c>
      <c r="R475" s="27">
        <f ca="1" t="shared" si="3537"/>
        <v>0.665401083297458</v>
      </c>
      <c r="S475" s="29">
        <f ca="1">IF(R475&lt;=('Ejercicio 3 - TIR'!$D$23-'Ejercicio 3 - TIR'!$C$23)/('Ejercicio 3 - TIR'!$E$23-'Ejercicio 3 - TIR'!$C$23),'Ejercicio 3 - TIR'!$C$23+SQRT(('Ejercicio 3 - TIR'!$E$23-'Ejercicio 3 - TIR'!$C$23)*('Ejercicio 3 - TIR'!$D$23-'Ejercicio 3 - TIR'!$C$23)*R475),'Ejercicio 3 - TIR'!$E$23-SQRT(('Ejercicio 3 - TIR'!$E$23-'Ejercicio 3 - TIR'!$C$23)*('Ejercicio 3 - TIR'!$E$23-'Ejercicio 3 - TIR'!$D$23)*(1-R475)))</f>
        <v>0.155458646124051</v>
      </c>
      <c r="T475" s="27">
        <f ca="1" t="shared" ref="T475:X475" si="3538">RAND()</f>
        <v>0.275646719070996</v>
      </c>
      <c r="U475" s="29">
        <f ca="1">IF(T475&lt;=('Ejercicio 3 - TIR'!$D$24-'Ejercicio 3 - TIR'!$C$24)/('Ejercicio 3 - TIR'!$E$24-'Ejercicio 3 - TIR'!$C$24),'Ejercicio 3 - TIR'!$C$24+SQRT(('Ejercicio 3 - TIR'!$E$24-'Ejercicio 3 - TIR'!$C$24)*('Ejercicio 3 - TIR'!$D$24-'Ejercicio 3 - TIR'!$C$24)*T475),'Ejercicio 3 - TIR'!$E$24-SQRT(('Ejercicio 3 - TIR'!$E$24-'Ejercicio 3 - TIR'!$C$24)*('Ejercicio 3 - TIR'!$E$24-'Ejercicio 3 - TIR'!$D$24)*(1-T475)))</f>
        <v>0.174059470277816</v>
      </c>
      <c r="V475" s="27">
        <f ca="1" t="shared" si="3538"/>
        <v>0.590734426104414</v>
      </c>
      <c r="W475" s="29">
        <f ca="1">IF(V475&lt;=('Ejercicio 3 - TIR'!$D$25-'Ejercicio 3 - TIR'!$C$25)/('Ejercicio 3 - TIR'!$E$25-'Ejercicio 3 - TIR'!$C$25),'Ejercicio 3 - TIR'!$C$25+SQRT(('Ejercicio 3 - TIR'!$E$25-'Ejercicio 3 - TIR'!$C$25)*('Ejercicio 3 - TIR'!$D$25-'Ejercicio 3 - TIR'!$C$25)*V475),'Ejercicio 3 - TIR'!$E$25-SQRT(('Ejercicio 3 - TIR'!$E$25-'Ejercicio 3 - TIR'!$C$25)*('Ejercicio 3 - TIR'!$E$25-'Ejercicio 3 - TIR'!$D$25)*(1-V475)))</f>
        <v>0.212152549509451</v>
      </c>
      <c r="X475" s="27">
        <f ca="1" t="shared" si="3538"/>
        <v>0.543087787965218</v>
      </c>
      <c r="Y475" s="29">
        <f ca="1">IF(X475&lt;=('Ejercicio 3 - TIR'!$D$26-'Ejercicio 3 - TIR'!$C$26)/('Ejercicio 3 - TIR'!$E$26-'Ejercicio 3 - TIR'!$C$26),'Ejercicio 3 - TIR'!$C$26+SQRT(('Ejercicio 3 - TIR'!$E$26-'Ejercicio 3 - TIR'!$C$26)*('Ejercicio 3 - TIR'!$D$26-'Ejercicio 3 - TIR'!$C$26)*X475),'Ejercicio 3 - TIR'!$E$26-SQRT(('Ejercicio 3 - TIR'!$E$26-'Ejercicio 3 - TIR'!$C$26)*('Ejercicio 3 - TIR'!$E$26-'Ejercicio 3 - TIR'!$D$26)*(1-X475)))</f>
        <v>0.230327815178031</v>
      </c>
      <c r="Z475" s="27">
        <f ca="1" t="shared" si="3336"/>
        <v>1.14139707348476</v>
      </c>
      <c r="AA475" s="27">
        <f ca="1" t="shared" si="3337"/>
        <v>1.31883711721866</v>
      </c>
      <c r="AB475" s="27">
        <f ca="1" t="shared" si="3338"/>
        <v>1.54839320722446</v>
      </c>
      <c r="AC475" s="27">
        <f ca="1" t="shared" si="3339"/>
        <v>1.87688877378024</v>
      </c>
      <c r="AD475" s="27">
        <f ca="1" t="shared" si="3340"/>
        <v>2.30918846437722</v>
      </c>
      <c r="AE475" s="26">
        <f ca="1" t="shared" si="3341"/>
        <v>4446.85334761964</v>
      </c>
      <c r="AF475" s="26">
        <f ca="1" t="shared" si="3342"/>
        <v>5138.15514855279</v>
      </c>
      <c r="AG475" s="26">
        <f ca="1" t="shared" si="3343"/>
        <v>6032.49971191512</v>
      </c>
      <c r="AH475" s="26">
        <f ca="1" t="shared" si="3344"/>
        <v>7312.30990571294</v>
      </c>
      <c r="AI475" s="26">
        <f ca="1" t="shared" si="3345"/>
        <v>8996.53827020047</v>
      </c>
      <c r="AJ475" s="28">
        <f ca="1" t="shared" si="3346"/>
        <v>48444.5189409492</v>
      </c>
      <c r="AK475" s="28">
        <f ca="1" t="shared" si="3347"/>
        <v>52728.8369155243</v>
      </c>
      <c r="AL475" s="28">
        <f ca="1" t="shared" si="3348"/>
        <v>62714.4297749895</v>
      </c>
      <c r="AM475" s="28">
        <f ca="1" t="shared" si="3349"/>
        <v>72475.7152880504</v>
      </c>
      <c r="AN475" s="28">
        <f ca="1" t="shared" si="3350"/>
        <v>80988.0592627803</v>
      </c>
      <c r="AO475" s="28">
        <f ca="1">C475/'Ejercicio 3 - TIR'!$D$7</f>
        <v>17598.5471909959</v>
      </c>
      <c r="AP475" s="28">
        <f ca="1" t="shared" si="3351"/>
        <v>30845.9717499533</v>
      </c>
      <c r="AQ475" s="28">
        <f ca="1" t="shared" si="3352"/>
        <v>35130.2897245283</v>
      </c>
      <c r="AR475" s="28">
        <f ca="1" t="shared" si="3353"/>
        <v>45115.8825839936</v>
      </c>
      <c r="AS475" s="28">
        <f ca="1" t="shared" si="3354"/>
        <v>54877.1680970545</v>
      </c>
      <c r="AT475" s="28">
        <f ca="1" t="shared" si="3355"/>
        <v>63389.5120717844</v>
      </c>
      <c r="AU475" s="28">
        <f ca="1">AP475*'Ejercicio 3 - TIR'!$D$5</f>
        <v>15422.9858749766</v>
      </c>
      <c r="AV475" s="28">
        <f ca="1">AQ475*'Ejercicio 3 - TIR'!$D$5</f>
        <v>17565.1448622642</v>
      </c>
      <c r="AW475" s="28">
        <f ca="1">AR475*'Ejercicio 3 - TIR'!$D$5</f>
        <v>22557.9412919968</v>
      </c>
      <c r="AX475" s="28">
        <f ca="1">AS475*'Ejercicio 3 - TIR'!$D$5</f>
        <v>27438.5840485273</v>
      </c>
      <c r="AY475" s="28">
        <f ca="1">AT475*'Ejercicio 3 - TIR'!$D$5</f>
        <v>31694.7560358922</v>
      </c>
      <c r="AZ475" s="28">
        <f ca="1" t="shared" ref="AZ475:BD475" si="3539">AJ475-AU475-AE475</f>
        <v>28574.6797183529</v>
      </c>
      <c r="BA475" s="28">
        <f ca="1" t="shared" si="3539"/>
        <v>30025.5369047073</v>
      </c>
      <c r="BB475" s="28">
        <f ca="1" t="shared" si="3539"/>
        <v>34123.9887710776</v>
      </c>
      <c r="BC475" s="28">
        <f ca="1" t="shared" si="3539"/>
        <v>37724.8213338102</v>
      </c>
      <c r="BD475" s="28">
        <f ca="1" t="shared" si="3539"/>
        <v>40296.7649566876</v>
      </c>
      <c r="BE475" s="28">
        <f ca="1" t="shared" ref="BE475:BI475" si="3540">AZ475/Z475</f>
        <v>25034.8282663039</v>
      </c>
      <c r="BF475" s="28">
        <f ca="1" t="shared" si="3540"/>
        <v>22766.6756665366</v>
      </c>
      <c r="BG475" s="28">
        <f ca="1" t="shared" si="3540"/>
        <v>22038.322444107</v>
      </c>
      <c r="BH475" s="28">
        <f ca="1" t="shared" si="3540"/>
        <v>20099.6574015565</v>
      </c>
      <c r="BI475" s="28">
        <f ca="1" t="shared" si="3540"/>
        <v>17450.6176426598</v>
      </c>
      <c r="BJ475" s="28">
        <f ca="1" t="shared" si="3358"/>
        <v>72622.5953623228</v>
      </c>
      <c r="BK475" s="28">
        <f ca="1" t="shared" si="3359"/>
        <v>40638.3621632459</v>
      </c>
      <c r="BL475" s="28">
        <f ca="1" t="shared" si="3360"/>
        <v>113260.957525569</v>
      </c>
      <c r="BM475" s="28">
        <f ca="1">BK475*'Ejercicio 3 - TIR'!$D$5</f>
        <v>20319.1810816229</v>
      </c>
      <c r="BN475" s="28">
        <f ca="1" t="shared" si="3361"/>
        <v>92941.7764439457</v>
      </c>
      <c r="BO475" s="28">
        <f ca="1" t="shared" si="3362"/>
        <v>40248.6751851204</v>
      </c>
      <c r="BP475" s="28">
        <f ca="1" t="shared" si="3363"/>
        <v>-119442.137544602</v>
      </c>
      <c r="BQ475" s="28">
        <f ca="1" t="shared" ref="BQ475:BT475" si="3541">BE475</f>
        <v>25034.8282663039</v>
      </c>
      <c r="BR475" s="28">
        <f ca="1" t="shared" si="3541"/>
        <v>22766.6756665366</v>
      </c>
      <c r="BS475" s="28">
        <f ca="1" t="shared" si="3541"/>
        <v>22038.322444107</v>
      </c>
      <c r="BT475" s="28">
        <f ca="1" t="shared" si="3541"/>
        <v>20099.6574015565</v>
      </c>
      <c r="BU475" s="28">
        <f ca="1" t="shared" si="3365"/>
        <v>57699.2928277803</v>
      </c>
      <c r="BV475" s="30">
        <f ca="1" t="shared" si="3366"/>
        <v>6.53243751088273</v>
      </c>
    </row>
    <row r="476" ht="15" customHeight="1" spans="1:74">
      <c r="A476" s="26">
        <v>475</v>
      </c>
      <c r="B476" s="27">
        <f ca="1" t="shared" ref="B476:F476" si="3542">RAND()</f>
        <v>0.118951078563644</v>
      </c>
      <c r="C476" s="28">
        <f ca="1">IF(B476&lt;=('Ejercicio 3 - TIR'!$D$13-'Ejercicio 3 - TIR'!$C$13)/('Ejercicio 3 - TIR'!$E$13-'Ejercicio 3 - TIR'!$C$13),'Ejercicio 3 - TIR'!$C$13+SQRT(('Ejercicio 3 - TIR'!$E$13-'Ejercicio 3 - TIR'!$C$13)*('Ejercicio 3 - TIR'!$D$13-'Ejercicio 3 - TIR'!$C$13)*B476),'Ejercicio 3 - TIR'!$E$13-SQRT(('Ejercicio 3 - TIR'!$E$13-'Ejercicio 3 - TIR'!$C$13)*('Ejercicio 3 - TIR'!$E$13-'Ejercicio 3 - TIR'!$D$13)*(1-B476)))</f>
        <v>66897.8570168899</v>
      </c>
      <c r="D476" s="27">
        <f ca="1" t="shared" si="3542"/>
        <v>0.621494161719095</v>
      </c>
      <c r="E476" s="28">
        <f ca="1">IF(D476&lt;=('Ejercicio 3 - TIR'!$D$14-'Ejercicio 3 - TIR'!$C$14)/('Ejercicio 3 - TIR'!$E$14-'Ejercicio 3 - TIR'!$C$14),'Ejercicio 3 - TIR'!$C$14+SQRT(('Ejercicio 3 - TIR'!$E$14-'Ejercicio 3 - TIR'!$C$14)*('Ejercicio 3 - TIR'!$D$14-'Ejercicio 3 - TIR'!$C$14)*D476),'Ejercicio 3 - TIR'!$E$14-SQRT(('Ejercicio 3 - TIR'!$E$14-'Ejercicio 3 - TIR'!$C$14)*('Ejercicio 3 - TIR'!$E$14-'Ejercicio 3 - TIR'!$D$14)*(1-D476)))</f>
        <v>32465.02317574</v>
      </c>
      <c r="F476" s="27">
        <f ca="1" t="shared" si="3542"/>
        <v>0.394632916346081</v>
      </c>
      <c r="G476" s="28">
        <f ca="1">IF(F476&lt;=('Ejercicio 3 - TIR'!$D$18-'Ejercicio 3 - TIR'!$C$18)/('Ejercicio 3 - TIR'!$E$18-'Ejercicio 3 - TIR'!$C$18),'Ejercicio 3 - TIR'!$C$18+SQRT(('Ejercicio 3 - TIR'!$E$18-'Ejercicio 3 - TIR'!$C$18)*('Ejercicio 3 - TIR'!$D$18-'Ejercicio 3 - TIR'!$C$18)*F476),'Ejercicio 3 - TIR'!$E$18-SQRT(('Ejercicio 3 - TIR'!$E$18-'Ejercicio 3 - TIR'!$C$18)*('Ejercicio 3 - TIR'!$E$18-'Ejercicio 3 - TIR'!$D$18)*(1-F476)))</f>
        <v>37693.8246309564</v>
      </c>
      <c r="H476" s="27">
        <f ca="1" t="shared" ref="H476:L476" si="3543">RAND()</f>
        <v>0.763234440990608</v>
      </c>
      <c r="I476" s="28">
        <f ca="1">IF(H476&lt;=('Ejercicio 3 - TIR'!$D$18-'Ejercicio 3 - TIR'!$C$18)/('Ejercicio 3 - TIR'!$E$18-'Ejercicio 3 - TIR'!$C$18),'Ejercicio 3 - TIR'!$C$18+SQRT(('Ejercicio 3 - TIR'!$E$18-'Ejercicio 3 - TIR'!$C$18)*('Ejercicio 3 - TIR'!$D$18-'Ejercicio 3 - TIR'!$C$18)*H476),'Ejercicio 3 - TIR'!$E$18-SQRT(('Ejercicio 3 - TIR'!$E$18-'Ejercicio 3 - TIR'!$C$18)*('Ejercicio 3 - TIR'!$E$18-'Ejercicio 3 - TIR'!$D$18)*(1-H476)))</f>
        <v>40786.0449782058</v>
      </c>
      <c r="J476" s="27">
        <f ca="1" t="shared" si="3543"/>
        <v>0.900008157583148</v>
      </c>
      <c r="K476" s="28">
        <f ca="1">IF(J476&lt;=('Ejercicio 3 - TIR'!$D$18-'Ejercicio 3 - TIR'!$C$18)/('Ejercicio 3 - TIR'!$E$18-'Ejercicio 3 - TIR'!$C$18),'Ejercicio 3 - TIR'!$C$18+SQRT(('Ejercicio 3 - TIR'!$E$18-'Ejercicio 3 - TIR'!$C$18)*('Ejercicio 3 - TIR'!$D$18-'Ejercicio 3 - TIR'!$C$18)*J476),'Ejercicio 3 - TIR'!$E$18-SQRT(('Ejercicio 3 - TIR'!$E$18-'Ejercicio 3 - TIR'!$C$18)*('Ejercicio 3 - TIR'!$E$18-'Ejercicio 3 - TIR'!$D$18)*(1-J476)))</f>
        <v>42261.4989170599</v>
      </c>
      <c r="L476" s="27">
        <f ca="1" t="shared" si="3543"/>
        <v>0.647336654916801</v>
      </c>
      <c r="M476" s="28">
        <f ca="1">IF(L476&lt;=('Ejercicio 3 - TIR'!$D$18-'Ejercicio 3 - TIR'!$C$18)/('Ejercicio 3 - TIR'!$E$18-'Ejercicio 3 - TIR'!$C$18),'Ejercicio 3 - TIR'!$C$18+SQRT(('Ejercicio 3 - TIR'!$E$18-'Ejercicio 3 - TIR'!$C$18)*('Ejercicio 3 - TIR'!$D$18-'Ejercicio 3 - TIR'!$C$18)*L476),'Ejercicio 3 - TIR'!$E$18-SQRT(('Ejercicio 3 - TIR'!$E$18-'Ejercicio 3 - TIR'!$C$18)*('Ejercicio 3 - TIR'!$E$18-'Ejercicio 3 - TIR'!$D$18)*(1-L476)))</f>
        <v>39853.9585059772</v>
      </c>
      <c r="N476" s="27">
        <f ca="1" t="shared" ref="N476:R476" si="3544">RAND()</f>
        <v>0.362237981444329</v>
      </c>
      <c r="O476" s="28">
        <f ca="1">IF(N476&lt;=('Ejercicio 3 - TIR'!$D$18-'Ejercicio 3 - TIR'!$C$18)/('Ejercicio 3 - TIR'!$E$18-'Ejercicio 3 - TIR'!$C$18),'Ejercicio 3 - TIR'!$C$18+SQRT(('Ejercicio 3 - TIR'!$E$18-'Ejercicio 3 - TIR'!$C$18)*('Ejercicio 3 - TIR'!$D$18-'Ejercicio 3 - TIR'!$C$18)*N476),'Ejercicio 3 - TIR'!$E$18-SQRT(('Ejercicio 3 - TIR'!$E$18-'Ejercicio 3 - TIR'!$C$18)*('Ejercicio 3 - TIR'!$E$18-'Ejercicio 3 - TIR'!$D$18)*(1-N476)))</f>
        <v>37371.275141836</v>
      </c>
      <c r="P476" s="27">
        <f ca="1" t="shared" si="3544"/>
        <v>0.373765389545222</v>
      </c>
      <c r="Q476" s="29">
        <f ca="1">IF(P476&lt;=('Ejercicio 3 - TIR'!$D$22-'Ejercicio 3 - TIR'!$C$22)/('Ejercicio 3 - TIR'!$E$22-'Ejercicio 3 - TIR'!$C$22),'Ejercicio 3 - TIR'!$C$22+SQRT(('Ejercicio 3 - TIR'!$E$22-'Ejercicio 3 - TIR'!$C$22)*('Ejercicio 3 - TIR'!$D$22-'Ejercicio 3 - TIR'!$C$22)*P476),'Ejercicio 3 - TIR'!$E$22-SQRT(('Ejercicio 3 - TIR'!$E$22-'Ejercicio 3 - TIR'!$C$22)*('Ejercicio 3 - TIR'!$E$22-'Ejercicio 3 - TIR'!$D$22)*(1-P476)))</f>
        <v>0.145937958693417</v>
      </c>
      <c r="R476" s="27">
        <f ca="1" t="shared" si="3544"/>
        <v>0.861703791267431</v>
      </c>
      <c r="S476" s="29">
        <f ca="1">IF(R476&lt;=('Ejercicio 3 - TIR'!$D$23-'Ejercicio 3 - TIR'!$C$23)/('Ejercicio 3 - TIR'!$E$23-'Ejercicio 3 - TIR'!$C$23),'Ejercicio 3 - TIR'!$C$23+SQRT(('Ejercicio 3 - TIR'!$E$23-'Ejercicio 3 - TIR'!$C$23)*('Ejercicio 3 - TIR'!$D$23-'Ejercicio 3 - TIR'!$C$23)*R476),'Ejercicio 3 - TIR'!$E$23-SQRT(('Ejercicio 3 - TIR'!$E$23-'Ejercicio 3 - TIR'!$C$23)*('Ejercicio 3 - TIR'!$E$23-'Ejercicio 3 - TIR'!$D$23)*(1-R476)))</f>
        <v>0.164222383712404</v>
      </c>
      <c r="T476" s="27">
        <f ca="1" t="shared" ref="T476:X476" si="3545">RAND()</f>
        <v>0.52033317673714</v>
      </c>
      <c r="U476" s="29">
        <f ca="1">IF(T476&lt;=('Ejercicio 3 - TIR'!$D$24-'Ejercicio 3 - TIR'!$C$24)/('Ejercicio 3 - TIR'!$E$24-'Ejercicio 3 - TIR'!$C$24),'Ejercicio 3 - TIR'!$C$24+SQRT(('Ejercicio 3 - TIR'!$E$24-'Ejercicio 3 - TIR'!$C$24)*('Ejercicio 3 - TIR'!$D$24-'Ejercicio 3 - TIR'!$C$24)*T476),'Ejercicio 3 - TIR'!$E$24-SQRT(('Ejercicio 3 - TIR'!$E$24-'Ejercicio 3 - TIR'!$C$24)*('Ejercicio 3 - TIR'!$E$24-'Ejercicio 3 - TIR'!$D$24)*(1-T476)))</f>
        <v>0.18335212004582</v>
      </c>
      <c r="V476" s="27">
        <f ca="1" t="shared" si="3545"/>
        <v>0.481691055228044</v>
      </c>
      <c r="W476" s="29">
        <f ca="1">IF(V476&lt;=('Ejercicio 3 - TIR'!$D$25-'Ejercicio 3 - TIR'!$C$25)/('Ejercicio 3 - TIR'!$E$25-'Ejercicio 3 - TIR'!$C$25),'Ejercicio 3 - TIR'!$C$25+SQRT(('Ejercicio 3 - TIR'!$E$25-'Ejercicio 3 - TIR'!$C$25)*('Ejercicio 3 - TIR'!$D$25-'Ejercicio 3 - TIR'!$C$25)*V476),'Ejercicio 3 - TIR'!$E$25-SQRT(('Ejercicio 3 - TIR'!$E$25-'Ejercicio 3 - TIR'!$C$25)*('Ejercicio 3 - TIR'!$E$25-'Ejercicio 3 - TIR'!$D$25)*(1-V476)))</f>
        <v>0.207407966628701</v>
      </c>
      <c r="X476" s="27">
        <f ca="1" t="shared" si="3545"/>
        <v>0.963821527498836</v>
      </c>
      <c r="Y476" s="29">
        <f ca="1">IF(X476&lt;=('Ejercicio 3 - TIR'!$D$26-'Ejercicio 3 - TIR'!$C$26)/('Ejercicio 3 - TIR'!$E$26-'Ejercicio 3 - TIR'!$C$26),'Ejercicio 3 - TIR'!$C$26+SQRT(('Ejercicio 3 - TIR'!$E$26-'Ejercicio 3 - TIR'!$C$26)*('Ejercicio 3 - TIR'!$D$26-'Ejercicio 3 - TIR'!$C$26)*X476),'Ejercicio 3 - TIR'!$E$26-SQRT(('Ejercicio 3 - TIR'!$E$26-'Ejercicio 3 - TIR'!$C$26)*('Ejercicio 3 - TIR'!$E$26-'Ejercicio 3 - TIR'!$D$26)*(1-X476)))</f>
        <v>0.266022741631268</v>
      </c>
      <c r="Z476" s="27">
        <f ca="1" t="shared" si="3336"/>
        <v>1.14593795869342</v>
      </c>
      <c r="AA476" s="27">
        <f ca="1" t="shared" si="3337"/>
        <v>1.33412662185658</v>
      </c>
      <c r="AB476" s="27">
        <f ca="1" t="shared" si="3338"/>
        <v>1.57874156638355</v>
      </c>
      <c r="AC476" s="27">
        <f ca="1" t="shared" si="3339"/>
        <v>1.90618514449937</v>
      </c>
      <c r="AD476" s="27">
        <f ca="1" t="shared" si="3340"/>
        <v>2.41327374269589</v>
      </c>
      <c r="AE476" s="26">
        <f ca="1" t="shared" si="3341"/>
        <v>4737.87921120196</v>
      </c>
      <c r="AF476" s="26">
        <f ca="1" t="shared" si="3342"/>
        <v>5515.94502900699</v>
      </c>
      <c r="AG476" s="26">
        <f ca="1" t="shared" si="3343"/>
        <v>6527.30524413162</v>
      </c>
      <c r="AH476" s="26">
        <f ca="1" t="shared" si="3344"/>
        <v>7881.12035238182</v>
      </c>
      <c r="AI476" s="26">
        <f ca="1" t="shared" si="3345"/>
        <v>9977.67759564842</v>
      </c>
      <c r="AJ476" s="28">
        <f ca="1" t="shared" si="3346"/>
        <v>43194.7844529459</v>
      </c>
      <c r="AK476" s="28">
        <f ca="1" t="shared" si="3347"/>
        <v>54413.7484056641</v>
      </c>
      <c r="AL476" s="28">
        <f ca="1" t="shared" si="3348"/>
        <v>66719.9849980358</v>
      </c>
      <c r="AM476" s="28">
        <f ca="1" t="shared" si="3349"/>
        <v>75969.023653588</v>
      </c>
      <c r="AN476" s="28">
        <f ca="1" t="shared" si="3350"/>
        <v>90187.1170308563</v>
      </c>
      <c r="AO476" s="28">
        <f ca="1">C476/'Ejercicio 3 - TIR'!$D$7</f>
        <v>13379.571403378</v>
      </c>
      <c r="AP476" s="28">
        <f ca="1" t="shared" si="3351"/>
        <v>29815.2130495679</v>
      </c>
      <c r="AQ476" s="28">
        <f ca="1" t="shared" si="3352"/>
        <v>41034.1770022861</v>
      </c>
      <c r="AR476" s="28">
        <f ca="1" t="shared" si="3353"/>
        <v>53340.4135946578</v>
      </c>
      <c r="AS476" s="28">
        <f ca="1" t="shared" si="3354"/>
        <v>62589.45225021</v>
      </c>
      <c r="AT476" s="28">
        <f ca="1" t="shared" si="3355"/>
        <v>76807.5456274783</v>
      </c>
      <c r="AU476" s="28">
        <f ca="1">AP476*'Ejercicio 3 - TIR'!$D$5</f>
        <v>14907.6065247839</v>
      </c>
      <c r="AV476" s="28">
        <f ca="1">AQ476*'Ejercicio 3 - TIR'!$D$5</f>
        <v>20517.0885011431</v>
      </c>
      <c r="AW476" s="28">
        <f ca="1">AR476*'Ejercicio 3 - TIR'!$D$5</f>
        <v>26670.2067973289</v>
      </c>
      <c r="AX476" s="28">
        <f ca="1">AS476*'Ejercicio 3 - TIR'!$D$5</f>
        <v>31294.726125105</v>
      </c>
      <c r="AY476" s="28">
        <f ca="1">AT476*'Ejercicio 3 - TIR'!$D$5</f>
        <v>38403.7728137391</v>
      </c>
      <c r="AZ476" s="28">
        <f ca="1" t="shared" ref="AZ476:BD476" si="3546">AJ476-AU476-AE476</f>
        <v>23549.29871696</v>
      </c>
      <c r="BA476" s="28">
        <f ca="1" t="shared" si="3546"/>
        <v>28380.714875514</v>
      </c>
      <c r="BB476" s="28">
        <f ca="1" t="shared" si="3546"/>
        <v>33522.4729565752</v>
      </c>
      <c r="BC476" s="28">
        <f ca="1" t="shared" si="3546"/>
        <v>36793.1771761011</v>
      </c>
      <c r="BD476" s="28">
        <f ca="1" t="shared" si="3546"/>
        <v>41805.6666214687</v>
      </c>
      <c r="BE476" s="28">
        <f ca="1" t="shared" ref="BE476:BI476" si="3547">AZ476/Z476</f>
        <v>20550.2388138103</v>
      </c>
      <c r="BF476" s="28">
        <f ca="1" t="shared" si="3547"/>
        <v>21272.8795082579</v>
      </c>
      <c r="BG476" s="28">
        <f ca="1" t="shared" si="3547"/>
        <v>21233.6671627427</v>
      </c>
      <c r="BH476" s="28">
        <f ca="1" t="shared" si="3547"/>
        <v>19301.9955497368</v>
      </c>
      <c r="BI476" s="28">
        <f ca="1" t="shared" si="3547"/>
        <v>17323.217785798</v>
      </c>
      <c r="BJ476" s="28">
        <f ca="1" t="shared" si="3358"/>
        <v>78346.9879860267</v>
      </c>
      <c r="BK476" s="28">
        <f ca="1" t="shared" si="3359"/>
        <v>32288.5683562968</v>
      </c>
      <c r="BL476" s="28">
        <f ca="1" t="shared" si="3360"/>
        <v>110635.556342323</v>
      </c>
      <c r="BM476" s="28">
        <f ca="1">BK476*'Ejercicio 3 - TIR'!$D$5</f>
        <v>16144.2841781484</v>
      </c>
      <c r="BN476" s="28">
        <f ca="1" t="shared" si="3361"/>
        <v>94491.2721641751</v>
      </c>
      <c r="BO476" s="28">
        <f ca="1" t="shared" si="3362"/>
        <v>39154.808877429</v>
      </c>
      <c r="BP476" s="28">
        <f ca="1" t="shared" si="3363"/>
        <v>-99362.8801926299</v>
      </c>
      <c r="BQ476" s="28">
        <f ca="1" t="shared" ref="BQ476:BT476" si="3548">BE476</f>
        <v>20550.2388138103</v>
      </c>
      <c r="BR476" s="28">
        <f ca="1" t="shared" si="3548"/>
        <v>21272.8795082579</v>
      </c>
      <c r="BS476" s="28">
        <f ca="1" t="shared" si="3548"/>
        <v>21233.6671627427</v>
      </c>
      <c r="BT476" s="28">
        <f ca="1" t="shared" si="3548"/>
        <v>19301.9955497368</v>
      </c>
      <c r="BU476" s="28">
        <f ca="1" t="shared" si="3365"/>
        <v>56478.026663227</v>
      </c>
      <c r="BV476" s="30">
        <f ca="1" t="shared" si="3366"/>
        <v>10.3717502031849</v>
      </c>
    </row>
    <row r="477" ht="15" customHeight="1" spans="1:74">
      <c r="A477" s="26">
        <v>476</v>
      </c>
      <c r="B477" s="27">
        <f ca="1" t="shared" ref="B477:F477" si="3549">RAND()</f>
        <v>0.142027860303001</v>
      </c>
      <c r="C477" s="28">
        <f ca="1">IF(B477&lt;=('Ejercicio 3 - TIR'!$D$13-'Ejercicio 3 - TIR'!$C$13)/('Ejercicio 3 - TIR'!$E$13-'Ejercicio 3 - TIR'!$C$13),'Ejercicio 3 - TIR'!$C$13+SQRT(('Ejercicio 3 - TIR'!$E$13-'Ejercicio 3 - TIR'!$C$13)*('Ejercicio 3 - TIR'!$D$13-'Ejercicio 3 - TIR'!$C$13)*B477),'Ejercicio 3 - TIR'!$E$13-SQRT(('Ejercicio 3 - TIR'!$E$13-'Ejercicio 3 - TIR'!$C$13)*('Ejercicio 3 - TIR'!$E$13-'Ejercicio 3 - TIR'!$D$13)*(1-B477)))</f>
        <v>67537.316771982</v>
      </c>
      <c r="D477" s="27">
        <f ca="1" t="shared" si="3549"/>
        <v>0.564386519925966</v>
      </c>
      <c r="E477" s="28">
        <f ca="1">IF(D477&lt;=('Ejercicio 3 - TIR'!$D$14-'Ejercicio 3 - TIR'!$C$14)/('Ejercicio 3 - TIR'!$E$14-'Ejercicio 3 - TIR'!$C$14),'Ejercicio 3 - TIR'!$C$14+SQRT(('Ejercicio 3 - TIR'!$E$14-'Ejercicio 3 - TIR'!$C$14)*('Ejercicio 3 - TIR'!$D$14-'Ejercicio 3 - TIR'!$C$14)*D477),'Ejercicio 3 - TIR'!$E$14-SQRT(('Ejercicio 3 - TIR'!$E$14-'Ejercicio 3 - TIR'!$C$14)*('Ejercicio 3 - TIR'!$E$14-'Ejercicio 3 - TIR'!$D$14)*(1-D477)))</f>
        <v>31916.5587766654</v>
      </c>
      <c r="F477" s="27">
        <f ca="1" t="shared" si="3549"/>
        <v>0.990490675978158</v>
      </c>
      <c r="G477" s="28">
        <f ca="1">IF(F477&lt;=('Ejercicio 3 - TIR'!$D$18-'Ejercicio 3 - TIR'!$C$18)/('Ejercicio 3 - TIR'!$E$18-'Ejercicio 3 - TIR'!$C$18),'Ejercicio 3 - TIR'!$C$18+SQRT(('Ejercicio 3 - TIR'!$E$18-'Ejercicio 3 - TIR'!$C$18)*('Ejercicio 3 - TIR'!$D$18-'Ejercicio 3 - TIR'!$C$18)*F477),'Ejercicio 3 - TIR'!$E$18-SQRT(('Ejercicio 3 - TIR'!$E$18-'Ejercicio 3 - TIR'!$C$18)*('Ejercicio 3 - TIR'!$E$18-'Ejercicio 3 - TIR'!$D$18)*(1-F477)))</f>
        <v>44155.4887202422</v>
      </c>
      <c r="H477" s="27">
        <f ca="1" t="shared" ref="H477:L477" si="3550">RAND()</f>
        <v>0.610874124799653</v>
      </c>
      <c r="I477" s="28">
        <f ca="1">IF(H477&lt;=('Ejercicio 3 - TIR'!$D$18-'Ejercicio 3 - TIR'!$C$18)/('Ejercicio 3 - TIR'!$E$18-'Ejercicio 3 - TIR'!$C$18),'Ejercicio 3 - TIR'!$C$18+SQRT(('Ejercicio 3 - TIR'!$E$18-'Ejercicio 3 - TIR'!$C$18)*('Ejercicio 3 - TIR'!$D$18-'Ejercicio 3 - TIR'!$C$18)*H477),'Ejercicio 3 - TIR'!$E$18-SQRT(('Ejercicio 3 - TIR'!$E$18-'Ejercicio 3 - TIR'!$C$18)*('Ejercicio 3 - TIR'!$E$18-'Ejercicio 3 - TIR'!$D$18)*(1-H477)))</f>
        <v>39572.4144665778</v>
      </c>
      <c r="J477" s="27">
        <f ca="1" t="shared" si="3550"/>
        <v>0.0894309213140754</v>
      </c>
      <c r="K477" s="28">
        <f ca="1">IF(J477&lt;=('Ejercicio 3 - TIR'!$D$18-'Ejercicio 3 - TIR'!$C$18)/('Ejercicio 3 - TIR'!$E$18-'Ejercicio 3 - TIR'!$C$18),'Ejercicio 3 - TIR'!$C$18+SQRT(('Ejercicio 3 - TIR'!$E$18-'Ejercicio 3 - TIR'!$C$18)*('Ejercicio 3 - TIR'!$D$18-'Ejercicio 3 - TIR'!$C$18)*J477),'Ejercicio 3 - TIR'!$E$18-SQRT(('Ejercicio 3 - TIR'!$E$18-'Ejercicio 3 - TIR'!$C$18)*('Ejercicio 3 - TIR'!$E$18-'Ejercicio 3 - TIR'!$D$18)*(1-J477)))</f>
        <v>33662.5999231572</v>
      </c>
      <c r="L477" s="27">
        <f ca="1" t="shared" si="3550"/>
        <v>0.710909442536492</v>
      </c>
      <c r="M477" s="28">
        <f ca="1">IF(L477&lt;=('Ejercicio 3 - TIR'!$D$18-'Ejercicio 3 - TIR'!$C$18)/('Ejercicio 3 - TIR'!$E$18-'Ejercicio 3 - TIR'!$C$18),'Ejercicio 3 - TIR'!$C$18+SQRT(('Ejercicio 3 - TIR'!$E$18-'Ejercicio 3 - TIR'!$C$18)*('Ejercicio 3 - TIR'!$D$18-'Ejercicio 3 - TIR'!$C$18)*L477),'Ejercicio 3 - TIR'!$E$18-SQRT(('Ejercicio 3 - TIR'!$E$18-'Ejercicio 3 - TIR'!$C$18)*('Ejercicio 3 - TIR'!$E$18-'Ejercicio 3 - TIR'!$D$18)*(1-L477)))</f>
        <v>40343.6289011975</v>
      </c>
      <c r="N477" s="27">
        <f ca="1" t="shared" ref="N477:R477" si="3551">RAND()</f>
        <v>0.368689612373764</v>
      </c>
      <c r="O477" s="28">
        <f ca="1">IF(N477&lt;=('Ejercicio 3 - TIR'!$D$18-'Ejercicio 3 - TIR'!$C$18)/('Ejercicio 3 - TIR'!$E$18-'Ejercicio 3 - TIR'!$C$18),'Ejercicio 3 - TIR'!$C$18+SQRT(('Ejercicio 3 - TIR'!$E$18-'Ejercicio 3 - TIR'!$C$18)*('Ejercicio 3 - TIR'!$D$18-'Ejercicio 3 - TIR'!$C$18)*N477),'Ejercicio 3 - TIR'!$E$18-SQRT(('Ejercicio 3 - TIR'!$E$18-'Ejercicio 3 - TIR'!$C$18)*('Ejercicio 3 - TIR'!$E$18-'Ejercicio 3 - TIR'!$D$18)*(1-N477)))</f>
        <v>37436.628393033</v>
      </c>
      <c r="P477" s="27">
        <f ca="1" t="shared" si="3551"/>
        <v>0.156968736610466</v>
      </c>
      <c r="Q477" s="29">
        <f ca="1">IF(P477&lt;=('Ejercicio 3 - TIR'!$D$22-'Ejercicio 3 - TIR'!$C$22)/('Ejercicio 3 - TIR'!$E$22-'Ejercicio 3 - TIR'!$C$22),'Ejercicio 3 - TIR'!$C$22+SQRT(('Ejercicio 3 - TIR'!$E$22-'Ejercicio 3 - TIR'!$C$22)*('Ejercicio 3 - TIR'!$D$22-'Ejercicio 3 - TIR'!$C$22)*P477),'Ejercicio 3 - TIR'!$E$22-SQRT(('Ejercicio 3 - TIR'!$E$22-'Ejercicio 3 - TIR'!$C$22)*('Ejercicio 3 - TIR'!$E$22-'Ejercicio 3 - TIR'!$D$22)*(1-P477)))</f>
        <v>0.136809037030682</v>
      </c>
      <c r="R477" s="27">
        <f ca="1" t="shared" si="3551"/>
        <v>0.0235999320057423</v>
      </c>
      <c r="S477" s="29">
        <f ca="1">IF(R477&lt;=('Ejercicio 3 - TIR'!$D$23-'Ejercicio 3 - TIR'!$C$23)/('Ejercicio 3 - TIR'!$E$23-'Ejercicio 3 - TIR'!$C$23),'Ejercicio 3 - TIR'!$C$23+SQRT(('Ejercicio 3 - TIR'!$E$23-'Ejercicio 3 - TIR'!$C$23)*('Ejercicio 3 - TIR'!$D$23-'Ejercicio 3 - TIR'!$C$23)*R477),'Ejercicio 3 - TIR'!$E$23-SQRT(('Ejercicio 3 - TIR'!$E$23-'Ejercicio 3 - TIR'!$C$23)*('Ejercicio 3 - TIR'!$E$23-'Ejercicio 3 - TIR'!$D$23)*(1-R477)))</f>
        <v>0.126517658905645</v>
      </c>
      <c r="T477" s="27">
        <f ca="1" t="shared" ref="T477:X477" si="3552">RAND()</f>
        <v>0.0479199162081483</v>
      </c>
      <c r="U477" s="29">
        <f ca="1">IF(T477&lt;=('Ejercicio 3 - TIR'!$D$24-'Ejercicio 3 - TIR'!$C$24)/('Ejercicio 3 - TIR'!$E$24-'Ejercicio 3 - TIR'!$C$24),'Ejercicio 3 - TIR'!$C$24+SQRT(('Ejercicio 3 - TIR'!$E$24-'Ejercicio 3 - TIR'!$C$24)*('Ejercicio 3 - TIR'!$D$24-'Ejercicio 3 - TIR'!$C$24)*T477),'Ejercicio 3 - TIR'!$E$24-SQRT(('Ejercicio 3 - TIR'!$E$24-'Ejercicio 3 - TIR'!$C$24)*('Ejercicio 3 - TIR'!$E$24-'Ejercicio 3 - TIR'!$D$24)*(1-T477)))</f>
        <v>0.160031541458675</v>
      </c>
      <c r="V477" s="27">
        <f ca="1" t="shared" si="3552"/>
        <v>0.177182879758907</v>
      </c>
      <c r="W477" s="29">
        <f ca="1">IF(V477&lt;=('Ejercicio 3 - TIR'!$D$25-'Ejercicio 3 - TIR'!$C$25)/('Ejercicio 3 - TIR'!$E$25-'Ejercicio 3 - TIR'!$C$25),'Ejercicio 3 - TIR'!$C$25+SQRT(('Ejercicio 3 - TIR'!$E$25-'Ejercicio 3 - TIR'!$C$25)*('Ejercicio 3 - TIR'!$D$25-'Ejercicio 3 - TIR'!$C$25)*V477),'Ejercicio 3 - TIR'!$E$25-SQRT(('Ejercicio 3 - TIR'!$E$25-'Ejercicio 3 - TIR'!$C$25)*('Ejercicio 3 - TIR'!$E$25-'Ejercicio 3 - TIR'!$D$25)*(1-V477)))</f>
        <v>0.195749794654613</v>
      </c>
      <c r="X477" s="27">
        <f ca="1" t="shared" si="3552"/>
        <v>0.377502948348682</v>
      </c>
      <c r="Y477" s="29">
        <f ca="1">IF(X477&lt;=('Ejercicio 3 - TIR'!$D$26-'Ejercicio 3 - TIR'!$C$26)/('Ejercicio 3 - TIR'!$E$26-'Ejercicio 3 - TIR'!$C$26),'Ejercicio 3 - TIR'!$C$26+SQRT(('Ejercicio 3 - TIR'!$E$26-'Ejercicio 3 - TIR'!$C$26)*('Ejercicio 3 - TIR'!$D$26-'Ejercicio 3 - TIR'!$C$26)*X477),'Ejercicio 3 - TIR'!$E$26-SQRT(('Ejercicio 3 - TIR'!$E$26-'Ejercicio 3 - TIR'!$C$26)*('Ejercicio 3 - TIR'!$E$26-'Ejercicio 3 - TIR'!$D$26)*(1-X477)))</f>
        <v>0.222021693031642</v>
      </c>
      <c r="Z477" s="27">
        <f ca="1" t="shared" si="3336"/>
        <v>1.13680903703068</v>
      </c>
      <c r="AA477" s="27">
        <f ca="1" t="shared" si="3337"/>
        <v>1.28063545501858</v>
      </c>
      <c r="AB477" s="27">
        <f ca="1" t="shared" si="3338"/>
        <v>1.48557752093184</v>
      </c>
      <c r="AC477" s="27">
        <f ca="1" t="shared" si="3339"/>
        <v>1.77637901559776</v>
      </c>
      <c r="AD477" s="27">
        <f ca="1" t="shared" si="3340"/>
        <v>2.17077369210665</v>
      </c>
      <c r="AE477" s="26">
        <f ca="1" t="shared" si="3341"/>
        <v>4366.47367156875</v>
      </c>
      <c r="AF477" s="26">
        <f ca="1" t="shared" si="3342"/>
        <v>4918.90969816877</v>
      </c>
      <c r="AG477" s="26">
        <f ca="1" t="shared" si="3343"/>
        <v>5706.09039946274</v>
      </c>
      <c r="AH477" s="26">
        <f ca="1" t="shared" si="3344"/>
        <v>6823.05642343823</v>
      </c>
      <c r="AI477" s="26">
        <f ca="1" t="shared" si="3345"/>
        <v>8337.92296222041</v>
      </c>
      <c r="AJ477" s="28">
        <f ca="1" t="shared" si="3346"/>
        <v>50196.3586116777</v>
      </c>
      <c r="AK477" s="28">
        <f ca="1" t="shared" si="3347"/>
        <v>50677.8370065899</v>
      </c>
      <c r="AL477" s="28">
        <f ca="1" t="shared" si="3348"/>
        <v>50008.4017419643</v>
      </c>
      <c r="AM477" s="28">
        <f ca="1" t="shared" si="3349"/>
        <v>71665.5757931504</v>
      </c>
      <c r="AN477" s="28">
        <f ca="1" t="shared" si="3350"/>
        <v>81266.448036769</v>
      </c>
      <c r="AO477" s="28">
        <f ca="1">C477/'Ejercicio 3 - TIR'!$D$7</f>
        <v>13507.4633543964</v>
      </c>
      <c r="AP477" s="28">
        <f ca="1" t="shared" si="3351"/>
        <v>36688.8952572813</v>
      </c>
      <c r="AQ477" s="28">
        <f ca="1" t="shared" si="3352"/>
        <v>37170.3736521935</v>
      </c>
      <c r="AR477" s="28">
        <f ca="1" t="shared" si="3353"/>
        <v>36500.9383875679</v>
      </c>
      <c r="AS477" s="28">
        <f ca="1" t="shared" si="3354"/>
        <v>58158.112438754</v>
      </c>
      <c r="AT477" s="28">
        <f ca="1" t="shared" si="3355"/>
        <v>67758.9846823726</v>
      </c>
      <c r="AU477" s="28">
        <f ca="1">AP477*'Ejercicio 3 - TIR'!$D$5</f>
        <v>18344.4476286406</v>
      </c>
      <c r="AV477" s="28">
        <f ca="1">AQ477*'Ejercicio 3 - TIR'!$D$5</f>
        <v>18585.1868260967</v>
      </c>
      <c r="AW477" s="28">
        <f ca="1">AR477*'Ejercicio 3 - TIR'!$D$5</f>
        <v>18250.4691937839</v>
      </c>
      <c r="AX477" s="28">
        <f ca="1">AS477*'Ejercicio 3 - TIR'!$D$5</f>
        <v>29079.056219377</v>
      </c>
      <c r="AY477" s="28">
        <f ca="1">AT477*'Ejercicio 3 - TIR'!$D$5</f>
        <v>33879.4923411863</v>
      </c>
      <c r="AZ477" s="28">
        <f ca="1" t="shared" ref="AZ477:BD477" si="3553">AJ477-AU477-AE477</f>
        <v>27485.4373114683</v>
      </c>
      <c r="BA477" s="28">
        <f ca="1" t="shared" si="3553"/>
        <v>27173.7404823244</v>
      </c>
      <c r="BB477" s="28">
        <f ca="1" t="shared" si="3553"/>
        <v>26051.8421487176</v>
      </c>
      <c r="BC477" s="28">
        <f ca="1" t="shared" si="3553"/>
        <v>35763.4631503352</v>
      </c>
      <c r="BD477" s="28">
        <f ca="1" t="shared" si="3553"/>
        <v>39049.0327333623</v>
      </c>
      <c r="BE477" s="28">
        <f ca="1" t="shared" ref="BE477:BI477" si="3554">AZ477/Z477</f>
        <v>24177.7083187688</v>
      </c>
      <c r="BF477" s="28">
        <f ca="1" t="shared" si="3554"/>
        <v>21218.9506200498</v>
      </c>
      <c r="BG477" s="28">
        <f ca="1" t="shared" si="3554"/>
        <v>17536.5080459594</v>
      </c>
      <c r="BH477" s="28">
        <f ca="1" t="shared" si="3554"/>
        <v>20132.7885751345</v>
      </c>
      <c r="BI477" s="28">
        <f ca="1" t="shared" si="3554"/>
        <v>17988.5323262171</v>
      </c>
      <c r="BJ477" s="28">
        <f ca="1" t="shared" si="3358"/>
        <v>69283.6261349609</v>
      </c>
      <c r="BK477" s="28">
        <f ca="1" t="shared" si="3359"/>
        <v>29321.6460968184</v>
      </c>
      <c r="BL477" s="28">
        <f ca="1" t="shared" si="3360"/>
        <v>98605.2722317793</v>
      </c>
      <c r="BM477" s="28">
        <f ca="1">BK477*'Ejercicio 3 - TIR'!$D$5</f>
        <v>14660.8230484092</v>
      </c>
      <c r="BN477" s="28">
        <f ca="1" t="shared" si="3361"/>
        <v>83944.4491833701</v>
      </c>
      <c r="BO477" s="28">
        <f ca="1" t="shared" si="3362"/>
        <v>38670.2904538636</v>
      </c>
      <c r="BP477" s="28">
        <f ca="1" t="shared" si="3363"/>
        <v>-99453.8755486474</v>
      </c>
      <c r="BQ477" s="28">
        <f ca="1" t="shared" ref="BQ477:BT477" si="3555">BE477</f>
        <v>24177.7083187688</v>
      </c>
      <c r="BR477" s="28">
        <f ca="1" t="shared" si="3555"/>
        <v>21218.9506200498</v>
      </c>
      <c r="BS477" s="28">
        <f ca="1" t="shared" si="3555"/>
        <v>17536.5080459594</v>
      </c>
      <c r="BT477" s="28">
        <f ca="1" t="shared" si="3555"/>
        <v>20132.7885751345</v>
      </c>
      <c r="BU477" s="28">
        <f ca="1" t="shared" si="3365"/>
        <v>56658.8227800807</v>
      </c>
      <c r="BV477" s="30">
        <f ca="1" t="shared" si="3366"/>
        <v>10.74094065276</v>
      </c>
    </row>
    <row r="478" ht="15" customHeight="1" spans="1:74">
      <c r="A478" s="26">
        <v>477</v>
      </c>
      <c r="B478" s="27">
        <f ca="1" t="shared" ref="B478:F478" si="3556">RAND()</f>
        <v>0.748586642796315</v>
      </c>
      <c r="C478" s="28">
        <f ca="1">IF(B478&lt;=('Ejercicio 3 - TIR'!$D$13-'Ejercicio 3 - TIR'!$C$13)/('Ejercicio 3 - TIR'!$E$13-'Ejercicio 3 - TIR'!$C$13),'Ejercicio 3 - TIR'!$C$13+SQRT(('Ejercicio 3 - TIR'!$E$13-'Ejercicio 3 - TIR'!$C$13)*('Ejercicio 3 - TIR'!$D$13-'Ejercicio 3 - TIR'!$C$13)*B478),'Ejercicio 3 - TIR'!$E$13-SQRT(('Ejercicio 3 - TIR'!$E$13-'Ejercicio 3 - TIR'!$C$13)*('Ejercicio 3 - TIR'!$E$13-'Ejercicio 3 - TIR'!$D$13)*(1-B478)))</f>
        <v>82630.6007978277</v>
      </c>
      <c r="D478" s="27">
        <f ca="1" t="shared" si="3556"/>
        <v>0.558046671564897</v>
      </c>
      <c r="E478" s="28">
        <f ca="1">IF(D478&lt;=('Ejercicio 3 - TIR'!$D$14-'Ejercicio 3 - TIR'!$C$14)/('Ejercicio 3 - TIR'!$E$14-'Ejercicio 3 - TIR'!$C$14),'Ejercicio 3 - TIR'!$C$14+SQRT(('Ejercicio 3 - TIR'!$E$14-'Ejercicio 3 - TIR'!$C$14)*('Ejercicio 3 - TIR'!$D$14-'Ejercicio 3 - TIR'!$C$14)*D478),'Ejercicio 3 - TIR'!$E$14-SQRT(('Ejercicio 3 - TIR'!$E$14-'Ejercicio 3 - TIR'!$C$14)*('Ejercicio 3 - TIR'!$E$14-'Ejercicio 3 - TIR'!$D$14)*(1-D478)))</f>
        <v>31857.9487065442</v>
      </c>
      <c r="F478" s="27">
        <f ca="1" t="shared" si="3556"/>
        <v>0.703324429016584</v>
      </c>
      <c r="G478" s="28">
        <f ca="1">IF(F478&lt;=('Ejercicio 3 - TIR'!$D$18-'Ejercicio 3 - TIR'!$C$18)/('Ejercicio 3 - TIR'!$E$18-'Ejercicio 3 - TIR'!$C$18),'Ejercicio 3 - TIR'!$C$18+SQRT(('Ejercicio 3 - TIR'!$E$18-'Ejercicio 3 - TIR'!$C$18)*('Ejercicio 3 - TIR'!$D$18-'Ejercicio 3 - TIR'!$C$18)*F478),'Ejercicio 3 - TIR'!$E$18-SQRT(('Ejercicio 3 - TIR'!$E$18-'Ejercicio 3 - TIR'!$C$18)*('Ejercicio 3 - TIR'!$E$18-'Ejercicio 3 - TIR'!$D$18)*(1-F478)))</f>
        <v>40282.9386453263</v>
      </c>
      <c r="H478" s="27">
        <f ca="1" t="shared" ref="H478:L478" si="3557">RAND()</f>
        <v>0.74299119139682</v>
      </c>
      <c r="I478" s="28">
        <f ca="1">IF(H478&lt;=('Ejercicio 3 - TIR'!$D$18-'Ejercicio 3 - TIR'!$C$18)/('Ejercicio 3 - TIR'!$E$18-'Ejercicio 3 - TIR'!$C$18),'Ejercicio 3 - TIR'!$C$18+SQRT(('Ejercicio 3 - TIR'!$E$18-'Ejercicio 3 - TIR'!$C$18)*('Ejercicio 3 - TIR'!$D$18-'Ejercicio 3 - TIR'!$C$18)*H478),'Ejercicio 3 - TIR'!$E$18-SQRT(('Ejercicio 3 - TIR'!$E$18-'Ejercicio 3 - TIR'!$C$18)*('Ejercicio 3 - TIR'!$E$18-'Ejercicio 3 - TIR'!$D$18)*(1-H478)))</f>
        <v>40609.5944782699</v>
      </c>
      <c r="J478" s="27">
        <f ca="1" t="shared" si="3557"/>
        <v>0.0286282323697733</v>
      </c>
      <c r="K478" s="28">
        <f ca="1">IF(J478&lt;=('Ejercicio 3 - TIR'!$D$18-'Ejercicio 3 - TIR'!$C$18)/('Ejercicio 3 - TIR'!$E$18-'Ejercicio 3 - TIR'!$C$18),'Ejercicio 3 - TIR'!$C$18+SQRT(('Ejercicio 3 - TIR'!$E$18-'Ejercicio 3 - TIR'!$C$18)*('Ejercicio 3 - TIR'!$D$18-'Ejercicio 3 - TIR'!$C$18)*J478),'Ejercicio 3 - TIR'!$E$18-SQRT(('Ejercicio 3 - TIR'!$E$18-'Ejercicio 3 - TIR'!$C$18)*('Ejercicio 3 - TIR'!$E$18-'Ejercicio 3 - TIR'!$D$18)*(1-J478)))</f>
        <v>32072.2535692974</v>
      </c>
      <c r="L478" s="27">
        <f ca="1" t="shared" si="3557"/>
        <v>0.238060307896119</v>
      </c>
      <c r="M478" s="28">
        <f ca="1">IF(L478&lt;=('Ejercicio 3 - TIR'!$D$18-'Ejercicio 3 - TIR'!$C$18)/('Ejercicio 3 - TIR'!$E$18-'Ejercicio 3 - TIR'!$C$18),'Ejercicio 3 - TIR'!$C$18+SQRT(('Ejercicio 3 - TIR'!$E$18-'Ejercicio 3 - TIR'!$C$18)*('Ejercicio 3 - TIR'!$D$18-'Ejercicio 3 - TIR'!$C$18)*L478),'Ejercicio 3 - TIR'!$E$18-SQRT(('Ejercicio 3 - TIR'!$E$18-'Ejercicio 3 - TIR'!$C$18)*('Ejercicio 3 - TIR'!$E$18-'Ejercicio 3 - TIR'!$D$18)*(1-L478)))</f>
        <v>35975.704660073</v>
      </c>
      <c r="N478" s="27">
        <f ca="1" t="shared" ref="N478:R478" si="3558">RAND()</f>
        <v>0.145353826083706</v>
      </c>
      <c r="O478" s="28">
        <f ca="1">IF(N478&lt;=('Ejercicio 3 - TIR'!$D$18-'Ejercicio 3 - TIR'!$C$18)/('Ejercicio 3 - TIR'!$E$18-'Ejercicio 3 - TIR'!$C$18),'Ejercicio 3 - TIR'!$C$18+SQRT(('Ejercicio 3 - TIR'!$E$18-'Ejercicio 3 - TIR'!$C$18)*('Ejercicio 3 - TIR'!$D$18-'Ejercicio 3 - TIR'!$C$18)*N478),'Ejercicio 3 - TIR'!$E$18-SQRT(('Ejercicio 3 - TIR'!$E$18-'Ejercicio 3 - TIR'!$C$18)*('Ejercicio 3 - TIR'!$E$18-'Ejercicio 3 - TIR'!$D$18)*(1-N478)))</f>
        <v>34669.3761802361</v>
      </c>
      <c r="P478" s="27">
        <f ca="1" t="shared" si="3558"/>
        <v>0.123593482652644</v>
      </c>
      <c r="Q478" s="29">
        <f ca="1">IF(P478&lt;=('Ejercicio 3 - TIR'!$D$22-'Ejercicio 3 - TIR'!$C$22)/('Ejercicio 3 - TIR'!$E$22-'Ejercicio 3 - TIR'!$C$22),'Ejercicio 3 - TIR'!$C$22+SQRT(('Ejercicio 3 - TIR'!$E$22-'Ejercicio 3 - TIR'!$C$22)*('Ejercicio 3 - TIR'!$D$22-'Ejercicio 3 - TIR'!$C$22)*P478),'Ejercicio 3 - TIR'!$E$22-SQRT(('Ejercicio 3 - TIR'!$E$22-'Ejercicio 3 - TIR'!$C$22)*('Ejercicio 3 - TIR'!$E$22-'Ejercicio 3 - TIR'!$D$22)*(1-P478)))</f>
        <v>0.134915370219165</v>
      </c>
      <c r="R478" s="27">
        <f ca="1" t="shared" si="3558"/>
        <v>0.927682710230497</v>
      </c>
      <c r="S478" s="29">
        <f ca="1">IF(R478&lt;=('Ejercicio 3 - TIR'!$D$23-'Ejercicio 3 - TIR'!$C$23)/('Ejercicio 3 - TIR'!$E$23-'Ejercicio 3 - TIR'!$C$23),'Ejercicio 3 - TIR'!$C$23+SQRT(('Ejercicio 3 - TIR'!$E$23-'Ejercicio 3 - TIR'!$C$23)*('Ejercicio 3 - TIR'!$D$23-'Ejercicio 3 - TIR'!$C$23)*R478),'Ejercicio 3 - TIR'!$E$23-SQRT(('Ejercicio 3 - TIR'!$E$23-'Ejercicio 3 - TIR'!$C$23)*('Ejercicio 3 - TIR'!$E$23-'Ejercicio 3 - TIR'!$D$23)*(1-R478)))</f>
        <v>0.168590744038935</v>
      </c>
      <c r="T478" s="27">
        <f ca="1" t="shared" ref="T478:X478" si="3559">RAND()</f>
        <v>0.392424590878711</v>
      </c>
      <c r="U478" s="29">
        <f ca="1">IF(T478&lt;=('Ejercicio 3 - TIR'!$D$24-'Ejercicio 3 - TIR'!$C$24)/('Ejercicio 3 - TIR'!$E$24-'Ejercicio 3 - TIR'!$C$24),'Ejercicio 3 - TIR'!$C$24+SQRT(('Ejercicio 3 - TIR'!$E$24-'Ejercicio 3 - TIR'!$C$24)*('Ejercicio 3 - TIR'!$D$24-'Ejercicio 3 - TIR'!$C$24)*T478),'Ejercicio 3 - TIR'!$E$24-SQRT(('Ejercicio 3 - TIR'!$E$24-'Ejercicio 3 - TIR'!$C$24)*('Ejercicio 3 - TIR'!$E$24-'Ejercicio 3 - TIR'!$D$24)*(1-T478)))</f>
        <v>0.178706996374495</v>
      </c>
      <c r="V478" s="27">
        <f ca="1" t="shared" si="3559"/>
        <v>0.254158964970831</v>
      </c>
      <c r="W478" s="29">
        <f ca="1">IF(V478&lt;=('Ejercicio 3 - TIR'!$D$25-'Ejercicio 3 - TIR'!$C$25)/('Ejercicio 3 - TIR'!$E$25-'Ejercicio 3 - TIR'!$C$25),'Ejercicio 3 - TIR'!$C$25+SQRT(('Ejercicio 3 - TIR'!$E$25-'Ejercicio 3 - TIR'!$C$25)*('Ejercicio 3 - TIR'!$D$25-'Ejercicio 3 - TIR'!$C$25)*V478),'Ejercicio 3 - TIR'!$E$25-SQRT(('Ejercicio 3 - TIR'!$E$25-'Ejercicio 3 - TIR'!$C$25)*('Ejercicio 3 - TIR'!$E$25-'Ejercicio 3 - TIR'!$D$25)*(1-V478)))</f>
        <v>0.19886325928781</v>
      </c>
      <c r="X478" s="27">
        <f ca="1" t="shared" si="3559"/>
        <v>0.0371708187263511</v>
      </c>
      <c r="Y478" s="29">
        <f ca="1">IF(X478&lt;=('Ejercicio 3 - TIR'!$D$26-'Ejercicio 3 - TIR'!$C$26)/('Ejercicio 3 - TIR'!$E$26-'Ejercicio 3 - TIR'!$C$26),'Ejercicio 3 - TIR'!$C$26+SQRT(('Ejercicio 3 - TIR'!$E$26-'Ejercicio 3 - TIR'!$C$26)*('Ejercicio 3 - TIR'!$D$26-'Ejercicio 3 - TIR'!$C$26)*X478),'Ejercicio 3 - TIR'!$E$26-SQRT(('Ejercicio 3 - TIR'!$E$26-'Ejercicio 3 - TIR'!$C$26)*('Ejercicio 3 - TIR'!$E$26-'Ejercicio 3 - TIR'!$D$26)*(1-X478)))</f>
        <v>0.200018044248313</v>
      </c>
      <c r="Z478" s="27">
        <f ca="1" t="shared" si="3336"/>
        <v>1.13491537021917</v>
      </c>
      <c r="AA478" s="27">
        <f ca="1" t="shared" si="3337"/>
        <v>1.32625159690564</v>
      </c>
      <c r="AB478" s="27">
        <f ca="1" t="shared" si="3338"/>
        <v>1.56326203622552</v>
      </c>
      <c r="AC478" s="27">
        <f ca="1" t="shared" si="3339"/>
        <v>1.87413741987023</v>
      </c>
      <c r="AD478" s="27">
        <f ca="1" t="shared" si="3340"/>
        <v>2.24899872124525</v>
      </c>
      <c r="AE478" s="26">
        <f ca="1" t="shared" si="3341"/>
        <v>4298.12694416658</v>
      </c>
      <c r="AF478" s="26">
        <f ca="1" t="shared" si="3342"/>
        <v>5022.75136365742</v>
      </c>
      <c r="AG478" s="26">
        <f ca="1" t="shared" si="3343"/>
        <v>5920.35217339254</v>
      </c>
      <c r="AH478" s="26">
        <f ca="1" t="shared" si="3344"/>
        <v>7097.69270272505</v>
      </c>
      <c r="AI478" s="26">
        <f ca="1" t="shared" si="3345"/>
        <v>8517.35931579963</v>
      </c>
      <c r="AJ478" s="28">
        <f ca="1" t="shared" si="3346"/>
        <v>45717.7262261764</v>
      </c>
      <c r="AK478" s="28">
        <f ca="1" t="shared" si="3347"/>
        <v>53858.5395264957</v>
      </c>
      <c r="AL478" s="28">
        <f ca="1" t="shared" si="3348"/>
        <v>50137.3364210812</v>
      </c>
      <c r="AM478" s="28">
        <f ca="1" t="shared" si="3349"/>
        <v>67423.4143096425</v>
      </c>
      <c r="AN478" s="28">
        <f ca="1" t="shared" si="3350"/>
        <v>77971.3826957214</v>
      </c>
      <c r="AO478" s="28">
        <f ca="1">C478/'Ejercicio 3 - TIR'!$D$7</f>
        <v>16526.1201595655</v>
      </c>
      <c r="AP478" s="28">
        <f ca="1" t="shared" si="3351"/>
        <v>29191.6060666108</v>
      </c>
      <c r="AQ478" s="28">
        <f ca="1" t="shared" si="3352"/>
        <v>37332.4193669302</v>
      </c>
      <c r="AR478" s="28">
        <f ca="1" t="shared" si="3353"/>
        <v>33611.2162615156</v>
      </c>
      <c r="AS478" s="28">
        <f ca="1" t="shared" si="3354"/>
        <v>50897.2941500769</v>
      </c>
      <c r="AT478" s="28">
        <f ca="1" t="shared" si="3355"/>
        <v>61445.2625361559</v>
      </c>
      <c r="AU478" s="28">
        <f ca="1">AP478*'Ejercicio 3 - TIR'!$D$5</f>
        <v>14595.8030333054</v>
      </c>
      <c r="AV478" s="28">
        <f ca="1">AQ478*'Ejercicio 3 - TIR'!$D$5</f>
        <v>18666.2096834651</v>
      </c>
      <c r="AW478" s="28">
        <f ca="1">AR478*'Ejercicio 3 - TIR'!$D$5</f>
        <v>16805.6081307578</v>
      </c>
      <c r="AX478" s="28">
        <f ca="1">AS478*'Ejercicio 3 - TIR'!$D$5</f>
        <v>25448.6470750385</v>
      </c>
      <c r="AY478" s="28">
        <f ca="1">AT478*'Ejercicio 3 - TIR'!$D$5</f>
        <v>30722.6312680779</v>
      </c>
      <c r="AZ478" s="28">
        <f ca="1" t="shared" ref="AZ478:BD478" si="3560">AJ478-AU478-AE478</f>
        <v>26823.7962487044</v>
      </c>
      <c r="BA478" s="28">
        <f ca="1" t="shared" si="3560"/>
        <v>30169.5784793732</v>
      </c>
      <c r="BB478" s="28">
        <f ca="1" t="shared" si="3560"/>
        <v>27411.3761169308</v>
      </c>
      <c r="BC478" s="28">
        <f ca="1" t="shared" si="3560"/>
        <v>34877.074531879</v>
      </c>
      <c r="BD478" s="28">
        <f ca="1" t="shared" si="3560"/>
        <v>38731.3921118438</v>
      </c>
      <c r="BE478" s="28">
        <f ca="1" t="shared" ref="BE478:BI478" si="3561">AZ478/Z478</f>
        <v>23635.0629770081</v>
      </c>
      <c r="BF478" s="28">
        <f ca="1" t="shared" si="3561"/>
        <v>22748.0053933687</v>
      </c>
      <c r="BG478" s="28">
        <f ca="1" t="shared" si="3561"/>
        <v>17534.7289716798</v>
      </c>
      <c r="BH478" s="28">
        <f ca="1" t="shared" si="3561"/>
        <v>18609.6676594259</v>
      </c>
      <c r="BI478" s="28">
        <f ca="1" t="shared" si="3561"/>
        <v>17221.6158888693</v>
      </c>
      <c r="BJ478" s="28">
        <f ca="1" t="shared" si="3358"/>
        <v>71648.4859025146</v>
      </c>
      <c r="BK478" s="28">
        <f ca="1" t="shared" si="3359"/>
        <v>37167.2231060082</v>
      </c>
      <c r="BL478" s="28">
        <f ca="1" t="shared" si="3360"/>
        <v>108815.709008523</v>
      </c>
      <c r="BM478" s="28">
        <f ca="1">BK478*'Ejercicio 3 - TIR'!$D$5</f>
        <v>18583.6115530041</v>
      </c>
      <c r="BN478" s="28">
        <f ca="1" t="shared" si="3361"/>
        <v>90232.0974555188</v>
      </c>
      <c r="BO478" s="28">
        <f ca="1" t="shared" si="3362"/>
        <v>40121.008786327</v>
      </c>
      <c r="BP478" s="28">
        <f ca="1" t="shared" si="3363"/>
        <v>-114488.549504372</v>
      </c>
      <c r="BQ478" s="28">
        <f ca="1" t="shared" ref="BQ478:BT478" si="3562">BE478</f>
        <v>23635.0629770081</v>
      </c>
      <c r="BR478" s="28">
        <f ca="1" t="shared" si="3562"/>
        <v>22748.0053933687</v>
      </c>
      <c r="BS478" s="28">
        <f ca="1" t="shared" si="3562"/>
        <v>17534.7289716798</v>
      </c>
      <c r="BT478" s="28">
        <f ca="1" t="shared" si="3562"/>
        <v>18609.6676594259</v>
      </c>
      <c r="BU478" s="28">
        <f ca="1" t="shared" si="3365"/>
        <v>57342.6246751962</v>
      </c>
      <c r="BV478" s="30">
        <f ca="1" t="shared" si="3366"/>
        <v>6.10262543045001</v>
      </c>
    </row>
    <row r="479" ht="15" customHeight="1" spans="1:74">
      <c r="A479" s="26">
        <v>478</v>
      </c>
      <c r="B479" s="27">
        <f ca="1" t="shared" ref="B479:F479" si="3563">RAND()</f>
        <v>0.697646149596378</v>
      </c>
      <c r="C479" s="28">
        <f ca="1">IF(B479&lt;=('Ejercicio 3 - TIR'!$D$13-'Ejercicio 3 - TIR'!$C$13)/('Ejercicio 3 - TIR'!$E$13-'Ejercicio 3 - TIR'!$C$13),'Ejercicio 3 - TIR'!$C$13+SQRT(('Ejercicio 3 - TIR'!$E$13-'Ejercicio 3 - TIR'!$C$13)*('Ejercicio 3 - TIR'!$D$13-'Ejercicio 3 - TIR'!$C$13)*B479),'Ejercicio 3 - TIR'!$E$13-SQRT(('Ejercicio 3 - TIR'!$E$13-'Ejercicio 3 - TIR'!$C$13)*('Ejercicio 3 - TIR'!$E$13-'Ejercicio 3 - TIR'!$D$13)*(1-B479)))</f>
        <v>80952.0441914533</v>
      </c>
      <c r="D479" s="27">
        <f ca="1" t="shared" si="3563"/>
        <v>0.168812707403492</v>
      </c>
      <c r="E479" s="28">
        <f ca="1">IF(D479&lt;=('Ejercicio 3 - TIR'!$D$14-'Ejercicio 3 - TIR'!$C$14)/('Ejercicio 3 - TIR'!$E$14-'Ejercicio 3 - TIR'!$C$14),'Ejercicio 3 - TIR'!$C$14+SQRT(('Ejercicio 3 - TIR'!$E$14-'Ejercicio 3 - TIR'!$C$14)*('Ejercicio 3 - TIR'!$D$14-'Ejercicio 3 - TIR'!$C$14)*D479),'Ejercicio 3 - TIR'!$E$14-SQRT(('Ejercicio 3 - TIR'!$E$14-'Ejercicio 3 - TIR'!$C$14)*('Ejercicio 3 - TIR'!$E$14-'Ejercicio 3 - TIR'!$D$14)*(1-D479)))</f>
        <v>28558.2233003652</v>
      </c>
      <c r="F479" s="27">
        <f ca="1" t="shared" si="3563"/>
        <v>0.0390975398918705</v>
      </c>
      <c r="G479" s="28">
        <f ca="1">IF(F479&lt;=('Ejercicio 3 - TIR'!$D$18-'Ejercicio 3 - TIR'!$C$18)/('Ejercicio 3 - TIR'!$E$18-'Ejercicio 3 - TIR'!$C$18),'Ejercicio 3 - TIR'!$C$18+SQRT(('Ejercicio 3 - TIR'!$E$18-'Ejercicio 3 - TIR'!$C$18)*('Ejercicio 3 - TIR'!$D$18-'Ejercicio 3 - TIR'!$C$18)*F479),'Ejercicio 3 - TIR'!$E$18-SQRT(('Ejercicio 3 - TIR'!$E$18-'Ejercicio 3 - TIR'!$C$18)*('Ejercicio 3 - TIR'!$E$18-'Ejercicio 3 - TIR'!$D$18)*(1-F479)))</f>
        <v>32421.7000193625</v>
      </c>
      <c r="H479" s="27">
        <f ca="1" t="shared" ref="H479:L479" si="3564">RAND()</f>
        <v>0.611037120923385</v>
      </c>
      <c r="I479" s="28">
        <f ca="1">IF(H479&lt;=('Ejercicio 3 - TIR'!$D$18-'Ejercicio 3 - TIR'!$C$18)/('Ejercicio 3 - TIR'!$E$18-'Ejercicio 3 - TIR'!$C$18),'Ejercicio 3 - TIR'!$C$18+SQRT(('Ejercicio 3 - TIR'!$E$18-'Ejercicio 3 - TIR'!$C$18)*('Ejercicio 3 - TIR'!$D$18-'Ejercicio 3 - TIR'!$C$18)*H479),'Ejercicio 3 - TIR'!$E$18-SQRT(('Ejercicio 3 - TIR'!$E$18-'Ejercicio 3 - TIR'!$C$18)*('Ejercicio 3 - TIR'!$E$18-'Ejercicio 3 - TIR'!$D$18)*(1-H479)))</f>
        <v>39573.6914582886</v>
      </c>
      <c r="J479" s="27">
        <f ca="1" t="shared" si="3564"/>
        <v>0.175165961316797</v>
      </c>
      <c r="K479" s="28">
        <f ca="1">IF(J479&lt;=('Ejercicio 3 - TIR'!$D$18-'Ejercicio 3 - TIR'!$C$18)/('Ejercicio 3 - TIR'!$E$18-'Ejercicio 3 - TIR'!$C$18),'Ejercicio 3 - TIR'!$C$18+SQRT(('Ejercicio 3 - TIR'!$E$18-'Ejercicio 3 - TIR'!$C$18)*('Ejercicio 3 - TIR'!$D$18-'Ejercicio 3 - TIR'!$C$18)*J479),'Ejercicio 3 - TIR'!$E$18-SQRT(('Ejercicio 3 - TIR'!$E$18-'Ejercicio 3 - TIR'!$C$18)*('Ejercicio 3 - TIR'!$E$18-'Ejercicio 3 - TIR'!$D$18)*(1-J479)))</f>
        <v>35125.9042321838</v>
      </c>
      <c r="L479" s="27">
        <f ca="1" t="shared" si="3564"/>
        <v>0.583416344637685</v>
      </c>
      <c r="M479" s="28">
        <f ca="1">IF(L479&lt;=('Ejercicio 3 - TIR'!$D$18-'Ejercicio 3 - TIR'!$C$18)/('Ejercicio 3 - TIR'!$E$18-'Ejercicio 3 - TIR'!$C$18),'Ejercicio 3 - TIR'!$C$18+SQRT(('Ejercicio 3 - TIR'!$E$18-'Ejercicio 3 - TIR'!$C$18)*('Ejercicio 3 - TIR'!$D$18-'Ejercicio 3 - TIR'!$C$18)*L479),'Ejercicio 3 - TIR'!$E$18-SQRT(('Ejercicio 3 - TIR'!$E$18-'Ejercicio 3 - TIR'!$C$18)*('Ejercicio 3 - TIR'!$E$18-'Ejercicio 3 - TIR'!$D$18)*(1-L479)))</f>
        <v>39354.8090143868</v>
      </c>
      <c r="N479" s="27">
        <f ca="1" t="shared" ref="N479:R479" si="3565">RAND()</f>
        <v>0.899617374505316</v>
      </c>
      <c r="O479" s="28">
        <f ca="1">IF(N479&lt;=('Ejercicio 3 - TIR'!$D$18-'Ejercicio 3 - TIR'!$C$18)/('Ejercicio 3 - TIR'!$E$18-'Ejercicio 3 - TIR'!$C$18),'Ejercicio 3 - TIR'!$C$18+SQRT(('Ejercicio 3 - TIR'!$E$18-'Ejercicio 3 - TIR'!$C$18)*('Ejercicio 3 - TIR'!$D$18-'Ejercicio 3 - TIR'!$C$18)*N479),'Ejercicio 3 - TIR'!$E$18-SQRT(('Ejercicio 3 - TIR'!$E$18-'Ejercicio 3 - TIR'!$C$18)*('Ejercicio 3 - TIR'!$E$18-'Ejercicio 3 - TIR'!$D$18)*(1-N479)))</f>
        <v>42256.1528992851</v>
      </c>
      <c r="P479" s="27">
        <f ca="1" t="shared" si="3565"/>
        <v>0.807952070389403</v>
      </c>
      <c r="Q479" s="29">
        <f ca="1">IF(P479&lt;=('Ejercicio 3 - TIR'!$D$22-'Ejercicio 3 - TIR'!$C$22)/('Ejercicio 3 - TIR'!$E$22-'Ejercicio 3 - TIR'!$C$22),'Ejercicio 3 - TIR'!$C$22+SQRT(('Ejercicio 3 - TIR'!$E$22-'Ejercicio 3 - TIR'!$C$22)*('Ejercicio 3 - TIR'!$D$22-'Ejercicio 3 - TIR'!$C$22)*P479),'Ejercicio 3 - TIR'!$E$22-SQRT(('Ejercicio 3 - TIR'!$E$22-'Ejercicio 3 - TIR'!$C$22)*('Ejercicio 3 - TIR'!$E$22-'Ejercicio 3 - TIR'!$D$22)*(1-P479)))</f>
        <v>0.161407359700702</v>
      </c>
      <c r="R479" s="27">
        <f ca="1" t="shared" si="3565"/>
        <v>0.460751320694588</v>
      </c>
      <c r="S479" s="29">
        <f ca="1">IF(R479&lt;=('Ejercicio 3 - TIR'!$D$23-'Ejercicio 3 - TIR'!$C$23)/('Ejercicio 3 - TIR'!$E$23-'Ejercicio 3 - TIR'!$C$23),'Ejercicio 3 - TIR'!$C$23+SQRT(('Ejercicio 3 - TIR'!$E$23-'Ejercicio 3 - TIR'!$C$23)*('Ejercicio 3 - TIR'!$D$23-'Ejercicio 3 - TIR'!$C$23)*R479),'Ejercicio 3 - TIR'!$E$23-SQRT(('Ejercicio 3 - TIR'!$E$23-'Ejercicio 3 - TIR'!$C$23)*('Ejercicio 3 - TIR'!$E$23-'Ejercicio 3 - TIR'!$D$23)*(1-R479)))</f>
        <v>0.148798478731528</v>
      </c>
      <c r="T479" s="27">
        <f ca="1" t="shared" ref="T479:X479" si="3566">RAND()</f>
        <v>0.332056128676933</v>
      </c>
      <c r="U479" s="29">
        <f ca="1">IF(T479&lt;=('Ejercicio 3 - TIR'!$D$24-'Ejercicio 3 - TIR'!$C$24)/('Ejercicio 3 - TIR'!$E$24-'Ejercicio 3 - TIR'!$C$24),'Ejercicio 3 - TIR'!$C$24+SQRT(('Ejercicio 3 - TIR'!$E$24-'Ejercicio 3 - TIR'!$C$24)*('Ejercicio 3 - TIR'!$D$24-'Ejercicio 3 - TIR'!$C$24)*T479),'Ejercicio 3 - TIR'!$E$24-SQRT(('Ejercicio 3 - TIR'!$E$24-'Ejercicio 3 - TIR'!$C$24)*('Ejercicio 3 - TIR'!$E$24-'Ejercicio 3 - TIR'!$D$24)*(1-T479)))</f>
        <v>0.176406776975268</v>
      </c>
      <c r="V479" s="27">
        <f ca="1" t="shared" si="3566"/>
        <v>0.883400925025545</v>
      </c>
      <c r="W479" s="29">
        <f ca="1">IF(V479&lt;=('Ejercicio 3 - TIR'!$D$25-'Ejercicio 3 - TIR'!$C$25)/('Ejercicio 3 - TIR'!$E$25-'Ejercicio 3 - TIR'!$C$25),'Ejercicio 3 - TIR'!$C$25+SQRT(('Ejercicio 3 - TIR'!$E$25-'Ejercicio 3 - TIR'!$C$25)*('Ejercicio 3 - TIR'!$D$25-'Ejercicio 3 - TIR'!$C$25)*V479),'Ejercicio 3 - TIR'!$E$25-SQRT(('Ejercicio 3 - TIR'!$E$25-'Ejercicio 3 - TIR'!$C$25)*('Ejercicio 3 - TIR'!$E$25-'Ejercicio 3 - TIR'!$D$25)*(1-V479)))</f>
        <v>0.229798595038696</v>
      </c>
      <c r="X479" s="27">
        <f ca="1" t="shared" si="3566"/>
        <v>0.0295953253173629</v>
      </c>
      <c r="Y479" s="29">
        <f ca="1">IF(X479&lt;=('Ejercicio 3 - TIR'!$D$26-'Ejercicio 3 - TIR'!$C$26)/('Ejercicio 3 - TIR'!$E$26-'Ejercicio 3 - TIR'!$C$26),'Ejercicio 3 - TIR'!$C$26+SQRT(('Ejercicio 3 - TIR'!$E$26-'Ejercicio 3 - TIR'!$C$26)*('Ejercicio 3 - TIR'!$D$26-'Ejercicio 3 - TIR'!$C$26)*X479),'Ejercicio 3 - TIR'!$E$26-SQRT(('Ejercicio 3 - TIR'!$E$26-'Ejercicio 3 - TIR'!$C$26)*('Ejercicio 3 - TIR'!$E$26-'Ejercicio 3 - TIR'!$D$26)*(1-X479)))</f>
        <v>0.198939092703227</v>
      </c>
      <c r="Z479" s="27">
        <f ca="1" t="shared" si="3336"/>
        <v>1.1614073597007</v>
      </c>
      <c r="AA479" s="27">
        <f ca="1" t="shared" si="3337"/>
        <v>1.33422300801177</v>
      </c>
      <c r="AB479" s="27">
        <f ca="1" t="shared" si="3338"/>
        <v>1.56958898862137</v>
      </c>
      <c r="AC479" s="27">
        <f ca="1" t="shared" si="3339"/>
        <v>1.93027833299477</v>
      </c>
      <c r="AD479" s="27">
        <f ca="1" t="shared" si="3340"/>
        <v>2.31428615322545</v>
      </c>
      <c r="AE479" s="26">
        <f ca="1" t="shared" si="3341"/>
        <v>4609.50742065502</v>
      </c>
      <c r="AF479" s="26">
        <f ca="1" t="shared" si="3342"/>
        <v>5295.39511255018</v>
      </c>
      <c r="AG479" s="26">
        <f ca="1" t="shared" si="3343"/>
        <v>6229.53869716574</v>
      </c>
      <c r="AH479" s="26">
        <f ca="1" t="shared" si="3344"/>
        <v>7661.07793751362</v>
      </c>
      <c r="AI479" s="26">
        <f ca="1" t="shared" si="3345"/>
        <v>9185.16583153128</v>
      </c>
      <c r="AJ479" s="28">
        <f ca="1" t="shared" si="3346"/>
        <v>37654.8010164961</v>
      </c>
      <c r="AK479" s="28">
        <f ca="1" t="shared" si="3347"/>
        <v>52800.1296556074</v>
      </c>
      <c r="AL479" s="28">
        <f ca="1" t="shared" si="3348"/>
        <v>55133.2324982044</v>
      </c>
      <c r="AM479" s="28">
        <f ca="1" t="shared" si="3349"/>
        <v>75965.7351396181</v>
      </c>
      <c r="AN479" s="28">
        <f ca="1" t="shared" si="3350"/>
        <v>97792.8295433929</v>
      </c>
      <c r="AO479" s="28">
        <f ca="1">C479/'Ejercicio 3 - TIR'!$D$7</f>
        <v>16190.4088382907</v>
      </c>
      <c r="AP479" s="28">
        <f ca="1" t="shared" si="3351"/>
        <v>21464.3921782054</v>
      </c>
      <c r="AQ479" s="28">
        <f ca="1" t="shared" si="3352"/>
        <v>36609.7208173167</v>
      </c>
      <c r="AR479" s="28">
        <f ca="1" t="shared" si="3353"/>
        <v>38942.8236599138</v>
      </c>
      <c r="AS479" s="28">
        <f ca="1" t="shared" si="3354"/>
        <v>59775.3263013274</v>
      </c>
      <c r="AT479" s="28">
        <f ca="1" t="shared" si="3355"/>
        <v>81602.4207051022</v>
      </c>
      <c r="AU479" s="28">
        <f ca="1">AP479*'Ejercicio 3 - TIR'!$D$5</f>
        <v>10732.1960891027</v>
      </c>
      <c r="AV479" s="28">
        <f ca="1">AQ479*'Ejercicio 3 - TIR'!$D$5</f>
        <v>18304.8604086583</v>
      </c>
      <c r="AW479" s="28">
        <f ca="1">AR479*'Ejercicio 3 - TIR'!$D$5</f>
        <v>19471.4118299569</v>
      </c>
      <c r="AX479" s="28">
        <f ca="1">AS479*'Ejercicio 3 - TIR'!$D$5</f>
        <v>29887.6631506637</v>
      </c>
      <c r="AY479" s="28">
        <f ca="1">AT479*'Ejercicio 3 - TIR'!$D$5</f>
        <v>40801.2103525511</v>
      </c>
      <c r="AZ479" s="28">
        <f ca="1" t="shared" ref="AZ479:BD479" si="3567">AJ479-AU479-AE479</f>
        <v>22313.0975067383</v>
      </c>
      <c r="BA479" s="28">
        <f ca="1" t="shared" si="3567"/>
        <v>29199.8741343988</v>
      </c>
      <c r="BB479" s="28">
        <f ca="1" t="shared" si="3567"/>
        <v>29432.2819710818</v>
      </c>
      <c r="BC479" s="28">
        <f ca="1" t="shared" si="3567"/>
        <v>38416.9940514407</v>
      </c>
      <c r="BD479" s="28">
        <f ca="1" t="shared" si="3567"/>
        <v>47806.4533593105</v>
      </c>
      <c r="BE479" s="28">
        <f ca="1" t="shared" ref="BE479:BI479" si="3568">AZ479/Z479</f>
        <v>19212.1199511673</v>
      </c>
      <c r="BF479" s="28">
        <f ca="1" t="shared" si="3568"/>
        <v>21885.3025012002</v>
      </c>
      <c r="BG479" s="28">
        <f ca="1" t="shared" si="3568"/>
        <v>18751.5854051278</v>
      </c>
      <c r="BH479" s="28">
        <f ca="1" t="shared" si="3568"/>
        <v>19902.3080737988</v>
      </c>
      <c r="BI479" s="28">
        <f ca="1" t="shared" si="3568"/>
        <v>20657.1055583088</v>
      </c>
      <c r="BJ479" s="28">
        <f ca="1" t="shared" si="3358"/>
        <v>66091.9007447555</v>
      </c>
      <c r="BK479" s="28">
        <f ca="1" t="shared" si="3359"/>
        <v>37469.238989515</v>
      </c>
      <c r="BL479" s="28">
        <f ca="1" t="shared" si="3360"/>
        <v>103561.13973427</v>
      </c>
      <c r="BM479" s="28">
        <f ca="1">BK479*'Ejercicio 3 - TIR'!$D$5</f>
        <v>18734.6194947575</v>
      </c>
      <c r="BN479" s="28">
        <f ca="1" t="shared" si="3361"/>
        <v>84826.520239513</v>
      </c>
      <c r="BO479" s="28">
        <f ca="1" t="shared" si="3362"/>
        <v>36653.4277195105</v>
      </c>
      <c r="BP479" s="28">
        <f ca="1" t="shared" si="3363"/>
        <v>-109510.267491819</v>
      </c>
      <c r="BQ479" s="28">
        <f ca="1" t="shared" ref="BQ479:BT479" si="3569">BE479</f>
        <v>19212.1199511673</v>
      </c>
      <c r="BR479" s="28">
        <f ca="1" t="shared" si="3569"/>
        <v>21885.3025012002</v>
      </c>
      <c r="BS479" s="28">
        <f ca="1" t="shared" si="3569"/>
        <v>18751.5854051278</v>
      </c>
      <c r="BT479" s="28">
        <f ca="1" t="shared" si="3569"/>
        <v>19902.3080737988</v>
      </c>
      <c r="BU479" s="28">
        <f ca="1" t="shared" si="3365"/>
        <v>57310.5332778194</v>
      </c>
      <c r="BV479" s="30">
        <f ca="1" t="shared" si="3366"/>
        <v>6.68537711172821</v>
      </c>
    </row>
    <row r="480" ht="15" customHeight="1" spans="1:74">
      <c r="A480" s="26">
        <v>479</v>
      </c>
      <c r="B480" s="27">
        <f ca="1" t="shared" ref="B480:F480" si="3570">RAND()</f>
        <v>0.563073976642568</v>
      </c>
      <c r="C480" s="28">
        <f ca="1">IF(B480&lt;=('Ejercicio 3 - TIR'!$D$13-'Ejercicio 3 - TIR'!$C$13)/('Ejercicio 3 - TIR'!$E$13-'Ejercicio 3 - TIR'!$C$13),'Ejercicio 3 - TIR'!$C$13+SQRT(('Ejercicio 3 - TIR'!$E$13-'Ejercicio 3 - TIR'!$C$13)*('Ejercicio 3 - TIR'!$D$13-'Ejercicio 3 - TIR'!$C$13)*B480),'Ejercicio 3 - TIR'!$E$13-SQRT(('Ejercicio 3 - TIR'!$E$13-'Ejercicio 3 - TIR'!$C$13)*('Ejercicio 3 - TIR'!$E$13-'Ejercicio 3 - TIR'!$D$13)*(1-B480)))</f>
        <v>77102.1566948125</v>
      </c>
      <c r="D480" s="27">
        <f ca="1" t="shared" si="3570"/>
        <v>0.54494376595835</v>
      </c>
      <c r="E480" s="28">
        <f ca="1">IF(D480&lt;=('Ejercicio 3 - TIR'!$D$14-'Ejercicio 3 - TIR'!$C$14)/('Ejercicio 3 - TIR'!$E$14-'Ejercicio 3 - TIR'!$C$14),'Ejercicio 3 - TIR'!$C$14+SQRT(('Ejercicio 3 - TIR'!$E$14-'Ejercicio 3 - TIR'!$C$14)*('Ejercicio 3 - TIR'!$D$14-'Ejercicio 3 - TIR'!$C$14)*D480),'Ejercicio 3 - TIR'!$E$14-SQRT(('Ejercicio 3 - TIR'!$E$14-'Ejercicio 3 - TIR'!$C$14)*('Ejercicio 3 - TIR'!$E$14-'Ejercicio 3 - TIR'!$D$14)*(1-D480)))</f>
        <v>31738.1336789895</v>
      </c>
      <c r="F480" s="27">
        <f ca="1" t="shared" si="3570"/>
        <v>0.0565772406783809</v>
      </c>
      <c r="G480" s="28">
        <f ca="1">IF(F480&lt;=('Ejercicio 3 - TIR'!$D$18-'Ejercicio 3 - TIR'!$C$18)/('Ejercicio 3 - TIR'!$E$18-'Ejercicio 3 - TIR'!$C$18),'Ejercicio 3 - TIR'!$C$18+SQRT(('Ejercicio 3 - TIR'!$E$18-'Ejercicio 3 - TIR'!$C$18)*('Ejercicio 3 - TIR'!$D$18-'Ejercicio 3 - TIR'!$C$18)*F480),'Ejercicio 3 - TIR'!$E$18-SQRT(('Ejercicio 3 - TIR'!$E$18-'Ejercicio 3 - TIR'!$C$18)*('Ejercicio 3 - TIR'!$E$18-'Ejercicio 3 - TIR'!$D$18)*(1-F480)))</f>
        <v>32913.1745745419</v>
      </c>
      <c r="H480" s="27">
        <f ca="1" t="shared" ref="H480:L480" si="3571">RAND()</f>
        <v>0.234083392033261</v>
      </c>
      <c r="I480" s="28">
        <f ca="1">IF(H480&lt;=('Ejercicio 3 - TIR'!$D$18-'Ejercicio 3 - TIR'!$C$18)/('Ejercicio 3 - TIR'!$E$18-'Ejercicio 3 - TIR'!$C$18),'Ejercicio 3 - TIR'!$C$18+SQRT(('Ejercicio 3 - TIR'!$E$18-'Ejercicio 3 - TIR'!$C$18)*('Ejercicio 3 - TIR'!$D$18-'Ejercicio 3 - TIR'!$C$18)*H480),'Ejercicio 3 - TIR'!$E$18-SQRT(('Ejercicio 3 - TIR'!$E$18-'Ejercicio 3 - TIR'!$C$18)*('Ejercicio 3 - TIR'!$E$18-'Ejercicio 3 - TIR'!$D$18)*(1-H480)))</f>
        <v>35925.5808833387</v>
      </c>
      <c r="J480" s="27">
        <f ca="1" t="shared" si="3571"/>
        <v>0.495350981097242</v>
      </c>
      <c r="K480" s="28">
        <f ca="1">IF(J480&lt;=('Ejercicio 3 - TIR'!$D$18-'Ejercicio 3 - TIR'!$C$18)/('Ejercicio 3 - TIR'!$E$18-'Ejercicio 3 - TIR'!$C$18),'Ejercicio 3 - TIR'!$C$18+SQRT(('Ejercicio 3 - TIR'!$E$18-'Ejercicio 3 - TIR'!$C$18)*('Ejercicio 3 - TIR'!$D$18-'Ejercicio 3 - TIR'!$C$18)*J480),'Ejercicio 3 - TIR'!$E$18-SQRT(('Ejercicio 3 - TIR'!$E$18-'Ejercicio 3 - TIR'!$C$18)*('Ejercicio 3 - TIR'!$E$18-'Ejercicio 3 - TIR'!$D$18)*(1-J480)))</f>
        <v>38619.8983268126</v>
      </c>
      <c r="L480" s="27">
        <f ca="1" t="shared" si="3571"/>
        <v>0.850491670204689</v>
      </c>
      <c r="M480" s="28">
        <f ca="1">IF(L480&lt;=('Ejercicio 3 - TIR'!$D$18-'Ejercicio 3 - TIR'!$C$18)/('Ejercicio 3 - TIR'!$E$18-'Ejercicio 3 - TIR'!$C$18),'Ejercicio 3 - TIR'!$C$18+SQRT(('Ejercicio 3 - TIR'!$E$18-'Ejercicio 3 - TIR'!$C$18)*('Ejercicio 3 - TIR'!$D$18-'Ejercicio 3 - TIR'!$C$18)*L480),'Ejercicio 3 - TIR'!$E$18-SQRT(('Ejercicio 3 - TIR'!$E$18-'Ejercicio 3 - TIR'!$C$18)*('Ejercicio 3 - TIR'!$E$18-'Ejercicio 3 - TIR'!$D$18)*(1-L480)))</f>
        <v>41651.3995857003</v>
      </c>
      <c r="N480" s="27">
        <f ca="1" t="shared" ref="N480:R480" si="3572">RAND()</f>
        <v>0.238977392105681</v>
      </c>
      <c r="O480" s="28">
        <f ca="1">IF(N480&lt;=('Ejercicio 3 - TIR'!$D$18-'Ejercicio 3 - TIR'!$C$18)/('Ejercicio 3 - TIR'!$E$18-'Ejercicio 3 - TIR'!$C$18),'Ejercicio 3 - TIR'!$C$18+SQRT(('Ejercicio 3 - TIR'!$E$18-'Ejercicio 3 - TIR'!$C$18)*('Ejercicio 3 - TIR'!$D$18-'Ejercicio 3 - TIR'!$C$18)*N480),'Ejercicio 3 - TIR'!$E$18-SQRT(('Ejercicio 3 - TIR'!$E$18-'Ejercicio 3 - TIR'!$C$18)*('Ejercicio 3 - TIR'!$E$18-'Ejercicio 3 - TIR'!$D$18)*(1-N480)))</f>
        <v>35987.2037559993</v>
      </c>
      <c r="P480" s="27">
        <f ca="1" t="shared" si="3572"/>
        <v>0.508294540027563</v>
      </c>
      <c r="Q480" s="29">
        <f ca="1">IF(P480&lt;=('Ejercicio 3 - TIR'!$D$22-'Ejercicio 3 - TIR'!$C$22)/('Ejercicio 3 - TIR'!$E$22-'Ejercicio 3 - TIR'!$C$22),'Ejercicio 3 - TIR'!$C$22+SQRT(('Ejercicio 3 - TIR'!$E$22-'Ejercicio 3 - TIR'!$C$22)*('Ejercicio 3 - TIR'!$D$22-'Ejercicio 3 - TIR'!$C$22)*P480),'Ejercicio 3 - TIR'!$E$22-SQRT(('Ejercicio 3 - TIR'!$E$22-'Ejercicio 3 - TIR'!$C$22)*('Ejercicio 3 - TIR'!$E$22-'Ejercicio 3 - TIR'!$D$22)*(1-P480)))</f>
        <v>0.150249876841425</v>
      </c>
      <c r="R480" s="27">
        <f ca="1" t="shared" si="3572"/>
        <v>0.288990202578218</v>
      </c>
      <c r="S480" s="29">
        <f ca="1">IF(R480&lt;=('Ejercicio 3 - TIR'!$D$23-'Ejercicio 3 - TIR'!$C$23)/('Ejercicio 3 - TIR'!$E$23-'Ejercicio 3 - TIR'!$C$23),'Ejercicio 3 - TIR'!$C$23+SQRT(('Ejercicio 3 - TIR'!$E$23-'Ejercicio 3 - TIR'!$C$23)*('Ejercicio 3 - TIR'!$D$23-'Ejercicio 3 - TIR'!$C$23)*R480),'Ejercicio 3 - TIR'!$E$23-SQRT(('Ejercicio 3 - TIR'!$E$23-'Ejercicio 3 - TIR'!$C$23)*('Ejercicio 3 - TIR'!$E$23-'Ejercicio 3 - TIR'!$D$23)*(1-R480)))</f>
        <v>0.142807506760731</v>
      </c>
      <c r="T480" s="27">
        <f ca="1" t="shared" ref="T480:X480" si="3573">RAND()</f>
        <v>0.918070431924982</v>
      </c>
      <c r="U480" s="29">
        <f ca="1">IF(T480&lt;=('Ejercicio 3 - TIR'!$D$24-'Ejercicio 3 - TIR'!$C$24)/('Ejercicio 3 - TIR'!$E$24-'Ejercicio 3 - TIR'!$C$24),'Ejercicio 3 - TIR'!$C$24+SQRT(('Ejercicio 3 - TIR'!$E$24-'Ejercicio 3 - TIR'!$C$24)*('Ejercicio 3 - TIR'!$D$24-'Ejercicio 3 - TIR'!$C$24)*T480),'Ejercicio 3 - TIR'!$E$24-SQRT(('Ejercicio 3 - TIR'!$E$24-'Ejercicio 3 - TIR'!$C$24)*('Ejercicio 3 - TIR'!$E$24-'Ejercicio 3 - TIR'!$D$24)*(1-T480)))</f>
        <v>0.204853951320227</v>
      </c>
      <c r="V480" s="27">
        <f ca="1" t="shared" si="3573"/>
        <v>0.929574519171866</v>
      </c>
      <c r="W480" s="29">
        <f ca="1">IF(V480&lt;=('Ejercicio 3 - TIR'!$D$25-'Ejercicio 3 - TIR'!$C$25)/('Ejercicio 3 - TIR'!$E$25-'Ejercicio 3 - TIR'!$C$25),'Ejercicio 3 - TIR'!$C$25+SQRT(('Ejercicio 3 - TIR'!$E$25-'Ejercicio 3 - TIR'!$C$25)*('Ejercicio 3 - TIR'!$D$25-'Ejercicio 3 - TIR'!$C$25)*V480),'Ejercicio 3 - TIR'!$E$25-SQRT(('Ejercicio 3 - TIR'!$E$25-'Ejercicio 3 - TIR'!$C$25)*('Ejercicio 3 - TIR'!$E$25-'Ejercicio 3 - TIR'!$D$25)*(1-V480)))</f>
        <v>0.234300026022363</v>
      </c>
      <c r="X480" s="27">
        <f ca="1" t="shared" si="3573"/>
        <v>0.575698786397584</v>
      </c>
      <c r="Y480" s="29">
        <f ca="1">IF(X480&lt;=('Ejercicio 3 - TIR'!$D$26-'Ejercicio 3 - TIR'!$C$26)/('Ejercicio 3 - TIR'!$E$26-'Ejercicio 3 - TIR'!$C$26),'Ejercicio 3 - TIR'!$C$26+SQRT(('Ejercicio 3 - TIR'!$E$26-'Ejercicio 3 - TIR'!$C$26)*('Ejercicio 3 - TIR'!$D$26-'Ejercicio 3 - TIR'!$C$26)*X480),'Ejercicio 3 - TIR'!$E$26-SQRT(('Ejercicio 3 - TIR'!$E$26-'Ejercicio 3 - TIR'!$C$26)*('Ejercicio 3 - TIR'!$E$26-'Ejercicio 3 - TIR'!$D$26)*(1-X480)))</f>
        <v>0.232133241665504</v>
      </c>
      <c r="Z480" s="27">
        <f ca="1" t="shared" si="3336"/>
        <v>1.15024987684142</v>
      </c>
      <c r="AA480" s="27">
        <f ca="1" t="shared" si="3337"/>
        <v>1.31451419390499</v>
      </c>
      <c r="AB480" s="27">
        <f ca="1" t="shared" si="3338"/>
        <v>1.58379762059295</v>
      </c>
      <c r="AC480" s="27">
        <f ca="1" t="shared" si="3339"/>
        <v>1.95488144431203</v>
      </c>
      <c r="AD480" s="27">
        <f ca="1" t="shared" si="3340"/>
        <v>2.40867441105192</v>
      </c>
      <c r="AE480" s="26">
        <f ca="1" t="shared" si="3341"/>
        <v>4768.65067644485</v>
      </c>
      <c r="AF480" s="26">
        <f ca="1" t="shared" si="3342"/>
        <v>5449.64979016082</v>
      </c>
      <c r="AG480" s="26">
        <f ca="1" t="shared" si="3343"/>
        <v>6566.0320829867</v>
      </c>
      <c r="AH480" s="26">
        <f ca="1" t="shared" si="3344"/>
        <v>8104.45357089416</v>
      </c>
      <c r="AI480" s="26">
        <f ca="1" t="shared" si="3345"/>
        <v>9985.76665023339</v>
      </c>
      <c r="AJ480" s="28">
        <f ca="1" t="shared" si="3346"/>
        <v>37858.3750008271</v>
      </c>
      <c r="AK480" s="28">
        <f ca="1" t="shared" si="3347"/>
        <v>47224.6859954304</v>
      </c>
      <c r="AL480" s="28">
        <f ca="1" t="shared" si="3348"/>
        <v>61166.1030775473</v>
      </c>
      <c r="AM480" s="28">
        <f ca="1" t="shared" si="3349"/>
        <v>81423.5481797112</v>
      </c>
      <c r="AN480" s="28">
        <f ca="1" t="shared" si="3350"/>
        <v>86681.4568123872</v>
      </c>
      <c r="AO480" s="28">
        <f ca="1">C480/'Ejercicio 3 - TIR'!$D$7</f>
        <v>15420.4313389625</v>
      </c>
      <c r="AP480" s="28">
        <f ca="1" t="shared" si="3351"/>
        <v>22437.9436618646</v>
      </c>
      <c r="AQ480" s="28">
        <f ca="1" t="shared" si="3352"/>
        <v>31804.2546564679</v>
      </c>
      <c r="AR480" s="28">
        <f ca="1" t="shared" si="3353"/>
        <v>45745.6717385848</v>
      </c>
      <c r="AS480" s="28">
        <f ca="1" t="shared" si="3354"/>
        <v>66003.1168407487</v>
      </c>
      <c r="AT480" s="28">
        <f ca="1" t="shared" si="3355"/>
        <v>71261.0254734247</v>
      </c>
      <c r="AU480" s="28">
        <f ca="1">AP480*'Ejercicio 3 - TIR'!$D$5</f>
        <v>11218.9718309323</v>
      </c>
      <c r="AV480" s="28">
        <f ca="1">AQ480*'Ejercicio 3 - TIR'!$D$5</f>
        <v>15902.1273282339</v>
      </c>
      <c r="AW480" s="28">
        <f ca="1">AR480*'Ejercicio 3 - TIR'!$D$5</f>
        <v>22872.8358692924</v>
      </c>
      <c r="AX480" s="28">
        <f ca="1">AS480*'Ejercicio 3 - TIR'!$D$5</f>
        <v>33001.5584203744</v>
      </c>
      <c r="AY480" s="28">
        <f ca="1">AT480*'Ejercicio 3 - TIR'!$D$5</f>
        <v>35630.5127367124</v>
      </c>
      <c r="AZ480" s="28">
        <f ca="1" t="shared" ref="AZ480:BD480" si="3574">AJ480-AU480-AE480</f>
        <v>21870.7524934499</v>
      </c>
      <c r="BA480" s="28">
        <f ca="1" t="shared" si="3574"/>
        <v>25872.9088770356</v>
      </c>
      <c r="BB480" s="28">
        <f ca="1" t="shared" si="3574"/>
        <v>31727.2351252682</v>
      </c>
      <c r="BC480" s="28">
        <f ca="1" t="shared" si="3574"/>
        <v>40317.5361884427</v>
      </c>
      <c r="BD480" s="28">
        <f ca="1" t="shared" si="3574"/>
        <v>41065.1774254415</v>
      </c>
      <c r="BE480" s="28">
        <f ca="1" t="shared" ref="BE480:BI480" si="3575">AZ480/Z480</f>
        <v>19013.9142231485</v>
      </c>
      <c r="BF480" s="28">
        <f ca="1" t="shared" si="3575"/>
        <v>19682.4872618346</v>
      </c>
      <c r="BG480" s="28">
        <f ca="1" t="shared" si="3575"/>
        <v>20032.3795873554</v>
      </c>
      <c r="BH480" s="28">
        <f ca="1" t="shared" si="3575"/>
        <v>20624.0313476562</v>
      </c>
      <c r="BI480" s="28">
        <f ca="1" t="shared" si="3575"/>
        <v>17048.8702155088</v>
      </c>
      <c r="BJ480" s="28">
        <f ca="1" t="shared" si="3358"/>
        <v>76446.8304471273</v>
      </c>
      <c r="BK480" s="28">
        <f ca="1" t="shared" si="3359"/>
        <v>37142.7983735422</v>
      </c>
      <c r="BL480" s="28">
        <f ca="1" t="shared" si="3360"/>
        <v>113589.628820669</v>
      </c>
      <c r="BM480" s="28">
        <f ca="1">BK480*'Ejercicio 3 - TIR'!$D$5</f>
        <v>18571.3991867711</v>
      </c>
      <c r="BN480" s="28">
        <f ca="1" t="shared" si="3361"/>
        <v>95018.2296338984</v>
      </c>
      <c r="BO480" s="28">
        <f ca="1" t="shared" si="3362"/>
        <v>39448.3493484708</v>
      </c>
      <c r="BP480" s="28">
        <f ca="1" t="shared" si="3363"/>
        <v>-108840.290373802</v>
      </c>
      <c r="BQ480" s="28">
        <f ca="1" t="shared" ref="BQ480:BT480" si="3576">BE480</f>
        <v>19013.9142231485</v>
      </c>
      <c r="BR480" s="28">
        <f ca="1" t="shared" si="3576"/>
        <v>19682.4872618346</v>
      </c>
      <c r="BS480" s="28">
        <f ca="1" t="shared" si="3576"/>
        <v>20032.3795873554</v>
      </c>
      <c r="BT480" s="28">
        <f ca="1" t="shared" si="3576"/>
        <v>20624.0313476562</v>
      </c>
      <c r="BU480" s="28">
        <f ca="1" t="shared" si="3365"/>
        <v>56497.2195639796</v>
      </c>
      <c r="BV480" s="30">
        <f ca="1" t="shared" si="3366"/>
        <v>6.56238877360604</v>
      </c>
    </row>
    <row r="481" ht="15" customHeight="1" spans="1:74">
      <c r="A481" s="26">
        <v>480</v>
      </c>
      <c r="B481" s="27">
        <f ca="1" t="shared" ref="B481:F481" si="3577">RAND()</f>
        <v>0.814759177292822</v>
      </c>
      <c r="C481" s="28">
        <f ca="1">IF(B481&lt;=('Ejercicio 3 - TIR'!$D$13-'Ejercicio 3 - TIR'!$C$13)/('Ejercicio 3 - TIR'!$E$13-'Ejercicio 3 - TIR'!$C$13),'Ejercicio 3 - TIR'!$C$13+SQRT(('Ejercicio 3 - TIR'!$E$13-'Ejercicio 3 - TIR'!$C$13)*('Ejercicio 3 - TIR'!$D$13-'Ejercicio 3 - TIR'!$C$13)*B481),'Ejercicio 3 - TIR'!$E$13-SQRT(('Ejercicio 3 - TIR'!$E$13-'Ejercicio 3 - TIR'!$C$13)*('Ejercicio 3 - TIR'!$E$13-'Ejercicio 3 - TIR'!$D$13)*(1-B481)))</f>
        <v>85090.6409511135</v>
      </c>
      <c r="D481" s="27">
        <f ca="1" t="shared" si="3577"/>
        <v>0.573379984449367</v>
      </c>
      <c r="E481" s="28">
        <f ca="1">IF(D481&lt;=('Ejercicio 3 - TIR'!$D$14-'Ejercicio 3 - TIR'!$C$14)/('Ejercicio 3 - TIR'!$E$14-'Ejercicio 3 - TIR'!$C$14),'Ejercicio 3 - TIR'!$C$14+SQRT(('Ejercicio 3 - TIR'!$E$14-'Ejercicio 3 - TIR'!$C$14)*('Ejercicio 3 - TIR'!$D$14-'Ejercicio 3 - TIR'!$C$14)*D481),'Ejercicio 3 - TIR'!$E$14-SQRT(('Ejercicio 3 - TIR'!$E$14-'Ejercicio 3 - TIR'!$C$14)*('Ejercicio 3 - TIR'!$E$14-'Ejercicio 3 - TIR'!$D$14)*(1-D481)))</f>
        <v>32000.4373661684</v>
      </c>
      <c r="F481" s="27">
        <f ca="1" t="shared" si="3577"/>
        <v>0.0716108479755748</v>
      </c>
      <c r="G481" s="28">
        <f ca="1">IF(F481&lt;=('Ejercicio 3 - TIR'!$D$18-'Ejercicio 3 - TIR'!$C$18)/('Ejercicio 3 - TIR'!$E$18-'Ejercicio 3 - TIR'!$C$18),'Ejercicio 3 - TIR'!$C$18+SQRT(('Ejercicio 3 - TIR'!$E$18-'Ejercicio 3 - TIR'!$C$18)*('Ejercicio 3 - TIR'!$D$18-'Ejercicio 3 - TIR'!$C$18)*F481),'Ejercicio 3 - TIR'!$E$18-SQRT(('Ejercicio 3 - TIR'!$E$18-'Ejercicio 3 - TIR'!$C$18)*('Ejercicio 3 - TIR'!$E$18-'Ejercicio 3 - TIR'!$D$18)*(1-F481)))</f>
        <v>33277.442172844</v>
      </c>
      <c r="H481" s="27">
        <f ca="1" t="shared" ref="H481:L481" si="3578">RAND()</f>
        <v>0.04622709742708</v>
      </c>
      <c r="I481" s="28">
        <f ca="1">IF(H481&lt;=('Ejercicio 3 - TIR'!$D$18-'Ejercicio 3 - TIR'!$C$18)/('Ejercicio 3 - TIR'!$E$18-'Ejercicio 3 - TIR'!$C$18),'Ejercicio 3 - TIR'!$C$18+SQRT(('Ejercicio 3 - TIR'!$E$18-'Ejercicio 3 - TIR'!$C$18)*('Ejercicio 3 - TIR'!$D$18-'Ejercicio 3 - TIR'!$C$18)*H481),'Ejercicio 3 - TIR'!$E$18-SQRT(('Ejercicio 3 - TIR'!$E$18-'Ejercicio 3 - TIR'!$C$18)*('Ejercicio 3 - TIR'!$E$18-'Ejercicio 3 - TIR'!$D$18)*(1-H481)))</f>
        <v>32633.2612126529</v>
      </c>
      <c r="J481" s="27">
        <f ca="1" t="shared" si="3578"/>
        <v>0.218911722114638</v>
      </c>
      <c r="K481" s="28">
        <f ca="1">IF(J481&lt;=('Ejercicio 3 - TIR'!$D$18-'Ejercicio 3 - TIR'!$C$18)/('Ejercicio 3 - TIR'!$E$18-'Ejercicio 3 - TIR'!$C$18),'Ejercicio 3 - TIR'!$C$18+SQRT(('Ejercicio 3 - TIR'!$E$18-'Ejercicio 3 - TIR'!$C$18)*('Ejercicio 3 - TIR'!$D$18-'Ejercicio 3 - TIR'!$C$18)*J481),'Ejercicio 3 - TIR'!$E$18-SQRT(('Ejercicio 3 - TIR'!$E$18-'Ejercicio 3 - TIR'!$C$18)*('Ejercicio 3 - TIR'!$E$18-'Ejercicio 3 - TIR'!$D$18)*(1-J481)))</f>
        <v>35730.3366670027</v>
      </c>
      <c r="L481" s="27">
        <f ca="1" t="shared" si="3578"/>
        <v>0.820673317931899</v>
      </c>
      <c r="M481" s="28">
        <f ca="1">IF(L481&lt;=('Ejercicio 3 - TIR'!$D$18-'Ejercicio 3 - TIR'!$C$18)/('Ejercicio 3 - TIR'!$E$18-'Ejercicio 3 - TIR'!$C$18),'Ejercicio 3 - TIR'!$C$18+SQRT(('Ejercicio 3 - TIR'!$E$18-'Ejercicio 3 - TIR'!$C$18)*('Ejercicio 3 - TIR'!$D$18-'Ejercicio 3 - TIR'!$C$18)*L481),'Ejercicio 3 - TIR'!$E$18-SQRT(('Ejercicio 3 - TIR'!$E$18-'Ejercicio 3 - TIR'!$C$18)*('Ejercicio 3 - TIR'!$E$18-'Ejercicio 3 - TIR'!$D$18)*(1-L481)))</f>
        <v>41332.6438467054</v>
      </c>
      <c r="N481" s="27">
        <f ca="1" t="shared" ref="N481:R481" si="3579">RAND()</f>
        <v>0.715283890066574</v>
      </c>
      <c r="O481" s="28">
        <f ca="1">IF(N481&lt;=('Ejercicio 3 - TIR'!$D$18-'Ejercicio 3 - TIR'!$C$18)/('Ejercicio 3 - TIR'!$E$18-'Ejercicio 3 - TIR'!$C$18),'Ejercicio 3 - TIR'!$C$18+SQRT(('Ejercicio 3 - TIR'!$E$18-'Ejercicio 3 - TIR'!$C$18)*('Ejercicio 3 - TIR'!$D$18-'Ejercicio 3 - TIR'!$C$18)*N481),'Ejercicio 3 - TIR'!$E$18-SQRT(('Ejercicio 3 - TIR'!$E$18-'Ejercicio 3 - TIR'!$C$18)*('Ejercicio 3 - TIR'!$E$18-'Ejercicio 3 - TIR'!$D$18)*(1-N481)))</f>
        <v>40378.9927239825</v>
      </c>
      <c r="P481" s="27">
        <f ca="1" t="shared" si="3579"/>
        <v>0.171623387134277</v>
      </c>
      <c r="Q481" s="29">
        <f ca="1">IF(P481&lt;=('Ejercicio 3 - TIR'!$D$22-'Ejercicio 3 - TIR'!$C$22)/('Ejercicio 3 - TIR'!$E$22-'Ejercicio 3 - TIR'!$C$22),'Ejercicio 3 - TIR'!$C$22+SQRT(('Ejercicio 3 - TIR'!$E$22-'Ejercicio 3 - TIR'!$C$22)*('Ejercicio 3 - TIR'!$D$22-'Ejercicio 3 - TIR'!$C$22)*P481),'Ejercicio 3 - TIR'!$E$22-SQRT(('Ejercicio 3 - TIR'!$E$22-'Ejercicio 3 - TIR'!$C$22)*('Ejercicio 3 - TIR'!$E$22-'Ejercicio 3 - TIR'!$D$22)*(1-P481)))</f>
        <v>0.137576179813648</v>
      </c>
      <c r="R481" s="27">
        <f ca="1" t="shared" si="3579"/>
        <v>0.507903041969509</v>
      </c>
      <c r="S481" s="29">
        <f ca="1">IF(R481&lt;=('Ejercicio 3 - TIR'!$D$23-'Ejercicio 3 - TIR'!$C$23)/('Ejercicio 3 - TIR'!$E$23-'Ejercicio 3 - TIR'!$C$23),'Ejercicio 3 - TIR'!$C$23+SQRT(('Ejercicio 3 - TIR'!$E$23-'Ejercicio 3 - TIR'!$C$23)*('Ejercicio 3 - TIR'!$D$23-'Ejercicio 3 - TIR'!$C$23)*R481),'Ejercicio 3 - TIR'!$E$23-SQRT(('Ejercicio 3 - TIR'!$E$23-'Ejercicio 3 - TIR'!$C$23)*('Ejercicio 3 - TIR'!$E$23-'Ejercicio 3 - TIR'!$D$23)*(1-R481)))</f>
        <v>0.150238035608265</v>
      </c>
      <c r="T481" s="27">
        <f ca="1" t="shared" ref="T481:X481" si="3580">RAND()</f>
        <v>0.707596281493951</v>
      </c>
      <c r="U481" s="29">
        <f ca="1">IF(T481&lt;=('Ejercicio 3 - TIR'!$D$24-'Ejercicio 3 - TIR'!$C$24)/('Ejercicio 3 - TIR'!$E$24-'Ejercicio 3 - TIR'!$C$24),'Ejercicio 3 - TIR'!$C$24+SQRT(('Ejercicio 3 - TIR'!$E$24-'Ejercicio 3 - TIR'!$C$24)*('Ejercicio 3 - TIR'!$D$24-'Ejercicio 3 - TIR'!$C$24)*T481),'Ejercicio 3 - TIR'!$E$24-SQRT(('Ejercicio 3 - TIR'!$E$24-'Ejercicio 3 - TIR'!$C$24)*('Ejercicio 3 - TIR'!$E$24-'Ejercicio 3 - TIR'!$D$24)*(1-T481)))</f>
        <v>0.191386534431898</v>
      </c>
      <c r="V481" s="27">
        <f ca="1" t="shared" si="3580"/>
        <v>0.155564168084986</v>
      </c>
      <c r="W481" s="29">
        <f ca="1">IF(V481&lt;=('Ejercicio 3 - TIR'!$D$25-'Ejercicio 3 - TIR'!$C$25)/('Ejercicio 3 - TIR'!$E$25-'Ejercicio 3 - TIR'!$C$25),'Ejercicio 3 - TIR'!$C$25+SQRT(('Ejercicio 3 - TIR'!$E$25-'Ejercicio 3 - TIR'!$C$25)*('Ejercicio 3 - TIR'!$D$25-'Ejercicio 3 - TIR'!$C$25)*V481),'Ejercicio 3 - TIR'!$E$25-SQRT(('Ejercicio 3 - TIR'!$E$25-'Ejercicio 3 - TIR'!$C$25)*('Ejercicio 3 - TIR'!$E$25-'Ejercicio 3 - TIR'!$D$25)*(1-V481)))</f>
        <v>0.194757704269939</v>
      </c>
      <c r="X481" s="27">
        <f ca="1" t="shared" si="3580"/>
        <v>0.117196054821315</v>
      </c>
      <c r="Y481" s="29">
        <f ca="1">IF(X481&lt;=('Ejercicio 3 - TIR'!$D$26-'Ejercicio 3 - TIR'!$C$26)/('Ejercicio 3 - TIR'!$E$26-'Ejercicio 3 - TIR'!$C$26),'Ejercicio 3 - TIR'!$C$26+SQRT(('Ejercicio 3 - TIR'!$E$26-'Ejercicio 3 - TIR'!$C$26)*('Ejercicio 3 - TIR'!$D$26-'Ejercicio 3 - TIR'!$C$26)*X481),'Ejercicio 3 - TIR'!$E$26-SQRT(('Ejercicio 3 - TIR'!$E$26-'Ejercicio 3 - TIR'!$C$26)*('Ejercicio 3 - TIR'!$E$26-'Ejercicio 3 - TIR'!$D$26)*(1-X481)))</f>
        <v>0.207788461091886</v>
      </c>
      <c r="Z481" s="27">
        <f ca="1" t="shared" si="3336"/>
        <v>1.13757617981365</v>
      </c>
      <c r="AA481" s="27">
        <f ca="1" t="shared" si="3337"/>
        <v>1.30848339042361</v>
      </c>
      <c r="AB481" s="27">
        <f ca="1" t="shared" si="3338"/>
        <v>1.55890949187848</v>
      </c>
      <c r="AC481" s="27">
        <f ca="1" t="shared" si="3339"/>
        <v>1.86251912568135</v>
      </c>
      <c r="AD481" s="27">
        <f ca="1" t="shared" si="3340"/>
        <v>2.24952910856088</v>
      </c>
      <c r="AE481" s="26">
        <f ca="1" t="shared" si="3341"/>
        <v>4402.49792520337</v>
      </c>
      <c r="AF481" s="26">
        <f ca="1" t="shared" si="3342"/>
        <v>5063.92056525539</v>
      </c>
      <c r="AG481" s="26">
        <f ca="1" t="shared" si="3343"/>
        <v>6033.08677287804</v>
      </c>
      <c r="AH481" s="26">
        <f ca="1" t="shared" si="3344"/>
        <v>7208.0769024251</v>
      </c>
      <c r="AI481" s="26">
        <f ca="1" t="shared" si="3345"/>
        <v>8705.83210941199</v>
      </c>
      <c r="AJ481" s="28">
        <f ca="1" t="shared" si="3346"/>
        <v>37855.6255409534</v>
      </c>
      <c r="AK481" s="28">
        <f ca="1" t="shared" si="3347"/>
        <v>42700.0802721112</v>
      </c>
      <c r="AL481" s="28">
        <f ca="1" t="shared" si="3348"/>
        <v>55700.3609782042</v>
      </c>
      <c r="AM481" s="28">
        <f ca="1" t="shared" si="3349"/>
        <v>76982.8396794644</v>
      </c>
      <c r="AN481" s="28">
        <f ca="1" t="shared" si="3350"/>
        <v>90833.7195069667</v>
      </c>
      <c r="AO481" s="28">
        <f ca="1">C481/'Ejercicio 3 - TIR'!$D$7</f>
        <v>17018.1281902227</v>
      </c>
      <c r="AP481" s="28">
        <f ca="1" t="shared" si="3351"/>
        <v>20837.4973507307</v>
      </c>
      <c r="AQ481" s="28">
        <f ca="1" t="shared" si="3352"/>
        <v>25681.9520818885</v>
      </c>
      <c r="AR481" s="28">
        <f ca="1" t="shared" si="3353"/>
        <v>38682.2327879815</v>
      </c>
      <c r="AS481" s="28">
        <f ca="1" t="shared" si="3354"/>
        <v>59964.7114892417</v>
      </c>
      <c r="AT481" s="28">
        <f ca="1" t="shared" si="3355"/>
        <v>73815.591316744</v>
      </c>
      <c r="AU481" s="28">
        <f ca="1">AP481*'Ejercicio 3 - TIR'!$D$5</f>
        <v>10418.7486753654</v>
      </c>
      <c r="AV481" s="28">
        <f ca="1">AQ481*'Ejercicio 3 - TIR'!$D$5</f>
        <v>12840.9760409442</v>
      </c>
      <c r="AW481" s="28">
        <f ca="1">AR481*'Ejercicio 3 - TIR'!$D$5</f>
        <v>19341.1163939908</v>
      </c>
      <c r="AX481" s="28">
        <f ca="1">AS481*'Ejercicio 3 - TIR'!$D$5</f>
        <v>29982.3557446209</v>
      </c>
      <c r="AY481" s="28">
        <f ca="1">AT481*'Ejercicio 3 - TIR'!$D$5</f>
        <v>36907.795658372</v>
      </c>
      <c r="AZ481" s="28">
        <f ca="1" t="shared" ref="AZ481:BD481" si="3581">AJ481-AU481-AE481</f>
        <v>23034.3789403847</v>
      </c>
      <c r="BA481" s="28">
        <f ca="1" t="shared" si="3581"/>
        <v>24795.1836659115</v>
      </c>
      <c r="BB481" s="28">
        <f ca="1" t="shared" si="3581"/>
        <v>30326.1578113354</v>
      </c>
      <c r="BC481" s="28">
        <f ca="1" t="shared" si="3581"/>
        <v>39792.4070324185</v>
      </c>
      <c r="BD481" s="28">
        <f ca="1" t="shared" si="3581"/>
        <v>45220.0917391827</v>
      </c>
      <c r="BE481" s="28">
        <f ca="1" t="shared" ref="BE481:BI481" si="3582">AZ481/Z481</f>
        <v>20248.6473865496</v>
      </c>
      <c r="BF481" s="28">
        <f ca="1" t="shared" si="3582"/>
        <v>18949.5593504511</v>
      </c>
      <c r="BG481" s="28">
        <f ca="1" t="shared" si="3582"/>
        <v>19453.4435573886</v>
      </c>
      <c r="BH481" s="28">
        <f ca="1" t="shared" si="3582"/>
        <v>21364.8313640063</v>
      </c>
      <c r="BI481" s="28">
        <f ca="1" t="shared" si="3582"/>
        <v>20102.0256048662</v>
      </c>
      <c r="BJ481" s="28">
        <f ca="1" t="shared" si="3358"/>
        <v>71985.9153418752</v>
      </c>
      <c r="BK481" s="28">
        <f ca="1" t="shared" si="3359"/>
        <v>38282.7747371265</v>
      </c>
      <c r="BL481" s="28">
        <f ca="1" t="shared" si="3360"/>
        <v>110268.690079002</v>
      </c>
      <c r="BM481" s="28">
        <f ca="1">BK481*'Ejercicio 3 - TIR'!$D$5</f>
        <v>19141.3873685633</v>
      </c>
      <c r="BN481" s="28">
        <f ca="1" t="shared" si="3361"/>
        <v>91127.3027104384</v>
      </c>
      <c r="BO481" s="28">
        <f ca="1" t="shared" si="3362"/>
        <v>40509.5014612797</v>
      </c>
      <c r="BP481" s="28">
        <f ca="1" t="shared" si="3363"/>
        <v>-117091.078317282</v>
      </c>
      <c r="BQ481" s="28">
        <f ca="1" t="shared" ref="BQ481:BT481" si="3583">BE481</f>
        <v>20248.6473865496</v>
      </c>
      <c r="BR481" s="28">
        <f ca="1" t="shared" si="3583"/>
        <v>18949.5593504511</v>
      </c>
      <c r="BS481" s="28">
        <f ca="1" t="shared" si="3583"/>
        <v>19453.4435573886</v>
      </c>
      <c r="BT481" s="28">
        <f ca="1" t="shared" si="3583"/>
        <v>21364.8313640063</v>
      </c>
      <c r="BU481" s="28">
        <f ca="1" t="shared" si="3365"/>
        <v>60611.5270661459</v>
      </c>
      <c r="BV481" s="30">
        <f ca="1" t="shared" si="3366"/>
        <v>5.32208563741787</v>
      </c>
    </row>
    <row r="482" ht="15" customHeight="1" spans="1:74">
      <c r="A482" s="26">
        <v>481</v>
      </c>
      <c r="B482" s="27">
        <f ca="1" t="shared" ref="B482:F482" si="3584">RAND()</f>
        <v>0.473959950191103</v>
      </c>
      <c r="C482" s="28">
        <f ca="1">IF(B482&lt;=('Ejercicio 3 - TIR'!$D$13-'Ejercicio 3 - TIR'!$C$13)/('Ejercicio 3 - TIR'!$E$13-'Ejercicio 3 - TIR'!$C$13),'Ejercicio 3 - TIR'!$C$13+SQRT(('Ejercicio 3 - TIR'!$E$13-'Ejercicio 3 - TIR'!$C$13)*('Ejercicio 3 - TIR'!$D$13-'Ejercicio 3 - TIR'!$C$13)*B482),'Ejercicio 3 - TIR'!$E$13-SQRT(('Ejercicio 3 - TIR'!$E$13-'Ejercicio 3 - TIR'!$C$13)*('Ejercicio 3 - TIR'!$E$13-'Ejercicio 3 - TIR'!$D$13)*(1-B482)))</f>
        <v>74875.3495592341</v>
      </c>
      <c r="D482" s="27">
        <f ca="1" t="shared" si="3584"/>
        <v>0.172757081887093</v>
      </c>
      <c r="E482" s="28">
        <f ca="1">IF(D482&lt;=('Ejercicio 3 - TIR'!$D$14-'Ejercicio 3 - TIR'!$C$14)/('Ejercicio 3 - TIR'!$E$14-'Ejercicio 3 - TIR'!$C$14),'Ejercicio 3 - TIR'!$C$14+SQRT(('Ejercicio 3 - TIR'!$E$14-'Ejercicio 3 - TIR'!$C$14)*('Ejercicio 3 - TIR'!$D$14-'Ejercicio 3 - TIR'!$C$14)*D482),'Ejercicio 3 - TIR'!$E$14-SQRT(('Ejercicio 3 - TIR'!$E$14-'Ejercicio 3 - TIR'!$C$14)*('Ejercicio 3 - TIR'!$E$14-'Ejercicio 3 - TIR'!$D$14)*(1-D482)))</f>
        <v>28599.5529085613</v>
      </c>
      <c r="F482" s="27">
        <f ca="1" t="shared" si="3584"/>
        <v>0.491352912378641</v>
      </c>
      <c r="G482" s="28">
        <f ca="1">IF(F482&lt;=('Ejercicio 3 - TIR'!$D$18-'Ejercicio 3 - TIR'!$C$18)/('Ejercicio 3 - TIR'!$E$18-'Ejercicio 3 - TIR'!$C$18),'Ejercicio 3 - TIR'!$C$18+SQRT(('Ejercicio 3 - TIR'!$E$18-'Ejercicio 3 - TIR'!$C$18)*('Ejercicio 3 - TIR'!$D$18-'Ejercicio 3 - TIR'!$C$18)*F482),'Ejercicio 3 - TIR'!$E$18-SQRT(('Ejercicio 3 - TIR'!$E$18-'Ejercicio 3 - TIR'!$C$18)*('Ejercicio 3 - TIR'!$E$18-'Ejercicio 3 - TIR'!$D$18)*(1-F482)))</f>
        <v>38585.0414592357</v>
      </c>
      <c r="H482" s="27">
        <f ca="1" t="shared" ref="H482:L482" si="3585">RAND()</f>
        <v>0.545649408093937</v>
      </c>
      <c r="I482" s="28">
        <f ca="1">IF(H482&lt;=('Ejercicio 3 - TIR'!$D$18-'Ejercicio 3 - TIR'!$C$18)/('Ejercicio 3 - TIR'!$E$18-'Ejercicio 3 - TIR'!$C$18),'Ejercicio 3 - TIR'!$C$18+SQRT(('Ejercicio 3 - TIR'!$E$18-'Ejercicio 3 - TIR'!$C$18)*('Ejercicio 3 - TIR'!$D$18-'Ejercicio 3 - TIR'!$C$18)*H482),'Ejercicio 3 - TIR'!$E$18-SQRT(('Ejercicio 3 - TIR'!$E$18-'Ejercicio 3 - TIR'!$C$18)*('Ejercicio 3 - TIR'!$E$18-'Ejercicio 3 - TIR'!$D$18)*(1-H482)))</f>
        <v>39046.9559087071</v>
      </c>
      <c r="J482" s="27">
        <f ca="1" t="shared" si="3585"/>
        <v>0.0988028035726813</v>
      </c>
      <c r="K482" s="28">
        <f ca="1">IF(J482&lt;=('Ejercicio 3 - TIR'!$D$18-'Ejercicio 3 - TIR'!$C$18)/('Ejercicio 3 - TIR'!$E$18-'Ejercicio 3 - TIR'!$C$18),'Ejercicio 3 - TIR'!$C$18+SQRT(('Ejercicio 3 - TIR'!$E$18-'Ejercicio 3 - TIR'!$C$18)*('Ejercicio 3 - TIR'!$D$18-'Ejercicio 3 - TIR'!$C$18)*J482),'Ejercicio 3 - TIR'!$E$18-SQRT(('Ejercicio 3 - TIR'!$E$18-'Ejercicio 3 - TIR'!$C$18)*('Ejercicio 3 - TIR'!$E$18-'Ejercicio 3 - TIR'!$D$18)*(1-J482)))</f>
        <v>33849.7299302551</v>
      </c>
      <c r="L482" s="27">
        <f ca="1" t="shared" si="3585"/>
        <v>0.546782054801142</v>
      </c>
      <c r="M482" s="28">
        <f ca="1">IF(L482&lt;=('Ejercicio 3 - TIR'!$D$18-'Ejercicio 3 - TIR'!$C$18)/('Ejercicio 3 - TIR'!$E$18-'Ejercicio 3 - TIR'!$C$18),'Ejercicio 3 - TIR'!$C$18+SQRT(('Ejercicio 3 - TIR'!$E$18-'Ejercicio 3 - TIR'!$C$18)*('Ejercicio 3 - TIR'!$D$18-'Ejercicio 3 - TIR'!$C$18)*L482),'Ejercicio 3 - TIR'!$E$18-SQRT(('Ejercicio 3 - TIR'!$E$18-'Ejercicio 3 - TIR'!$C$18)*('Ejercicio 3 - TIR'!$E$18-'Ejercicio 3 - TIR'!$D$18)*(1-L482)))</f>
        <v>39056.3407742957</v>
      </c>
      <c r="N482" s="27">
        <f ca="1" t="shared" ref="N482:R482" si="3586">RAND()</f>
        <v>0.202137330981115</v>
      </c>
      <c r="O482" s="28">
        <f ca="1">IF(N482&lt;=('Ejercicio 3 - TIR'!$D$18-'Ejercicio 3 - TIR'!$C$18)/('Ejercicio 3 - TIR'!$E$18-'Ejercicio 3 - TIR'!$C$18),'Ejercicio 3 - TIR'!$C$18+SQRT(('Ejercicio 3 - TIR'!$E$18-'Ejercicio 3 - TIR'!$C$18)*('Ejercicio 3 - TIR'!$D$18-'Ejercicio 3 - TIR'!$C$18)*N482),'Ejercicio 3 - TIR'!$E$18-SQRT(('Ejercicio 3 - TIR'!$E$18-'Ejercicio 3 - TIR'!$C$18)*('Ejercicio 3 - TIR'!$E$18-'Ejercicio 3 - TIR'!$D$18)*(1-N482)))</f>
        <v>35506.41440932</v>
      </c>
      <c r="P482" s="27">
        <f ca="1" t="shared" si="3586"/>
        <v>0.190281437612911</v>
      </c>
      <c r="Q482" s="29">
        <f ca="1">IF(P482&lt;=('Ejercicio 3 - TIR'!$D$22-'Ejercicio 3 - TIR'!$C$22)/('Ejercicio 3 - TIR'!$E$22-'Ejercicio 3 - TIR'!$C$22),'Ejercicio 3 - TIR'!$C$22+SQRT(('Ejercicio 3 - TIR'!$E$22-'Ejercicio 3 - TIR'!$C$22)*('Ejercicio 3 - TIR'!$D$22-'Ejercicio 3 - TIR'!$C$22)*P482),'Ejercicio 3 - TIR'!$E$22-SQRT(('Ejercicio 3 - TIR'!$E$22-'Ejercicio 3 - TIR'!$C$22)*('Ejercicio 3 - TIR'!$E$22-'Ejercicio 3 - TIR'!$D$22)*(1-P482)))</f>
        <v>0.138506933503507</v>
      </c>
      <c r="R482" s="27">
        <f ca="1" t="shared" si="3586"/>
        <v>0.760503959623301</v>
      </c>
      <c r="S482" s="29">
        <f ca="1">IF(R482&lt;=('Ejercicio 3 - TIR'!$D$23-'Ejercicio 3 - TIR'!$C$23)/('Ejercicio 3 - TIR'!$E$23-'Ejercicio 3 - TIR'!$C$23),'Ejercicio 3 - TIR'!$C$23+SQRT(('Ejercicio 3 - TIR'!$E$23-'Ejercicio 3 - TIR'!$C$23)*('Ejercicio 3 - TIR'!$D$23-'Ejercicio 3 - TIR'!$C$23)*R482),'Ejercicio 3 - TIR'!$E$23-SQRT(('Ejercicio 3 - TIR'!$E$23-'Ejercicio 3 - TIR'!$C$23)*('Ejercicio 3 - TIR'!$E$23-'Ejercicio 3 - TIR'!$D$23)*(1-R482)))</f>
        <v>0.15923722386871</v>
      </c>
      <c r="T482" s="27">
        <f ca="1" t="shared" ref="T482:X482" si="3587">RAND()</f>
        <v>0.305987333675986</v>
      </c>
      <c r="U482" s="29">
        <f ca="1">IF(T482&lt;=('Ejercicio 3 - TIR'!$D$24-'Ejercicio 3 - TIR'!$C$24)/('Ejercicio 3 - TIR'!$E$24-'Ejercicio 3 - TIR'!$C$24),'Ejercicio 3 - TIR'!$C$24+SQRT(('Ejercicio 3 - TIR'!$E$24-'Ejercicio 3 - TIR'!$C$24)*('Ejercicio 3 - TIR'!$D$24-'Ejercicio 3 - TIR'!$C$24)*T482),'Ejercicio 3 - TIR'!$E$24-SQRT(('Ejercicio 3 - TIR'!$E$24-'Ejercicio 3 - TIR'!$C$24)*('Ejercicio 3 - TIR'!$E$24-'Ejercicio 3 - TIR'!$D$24)*(1-T482)))</f>
        <v>0.175349031553879</v>
      </c>
      <c r="V482" s="27">
        <f ca="1" t="shared" si="3587"/>
        <v>0.673815619337363</v>
      </c>
      <c r="W482" s="29">
        <f ca="1">IF(V482&lt;=('Ejercicio 3 - TIR'!$D$25-'Ejercicio 3 - TIR'!$C$25)/('Ejercicio 3 - TIR'!$E$25-'Ejercicio 3 - TIR'!$C$25),'Ejercicio 3 - TIR'!$C$25+SQRT(('Ejercicio 3 - TIR'!$E$25-'Ejercicio 3 - TIR'!$C$25)*('Ejercicio 3 - TIR'!$D$25-'Ejercicio 3 - TIR'!$C$25)*V482),'Ejercicio 3 - TIR'!$E$25-SQRT(('Ejercicio 3 - TIR'!$E$25-'Ejercicio 3 - TIR'!$C$25)*('Ejercicio 3 - TIR'!$E$25-'Ejercicio 3 - TIR'!$D$25)*(1-V482)))</f>
        <v>0.216211757484012</v>
      </c>
      <c r="X482" s="27">
        <f ca="1" t="shared" si="3587"/>
        <v>0.562997998901348</v>
      </c>
      <c r="Y482" s="29">
        <f ca="1">IF(X482&lt;=('Ejercicio 3 - TIR'!$D$26-'Ejercicio 3 - TIR'!$C$26)/('Ejercicio 3 - TIR'!$E$26-'Ejercicio 3 - TIR'!$C$26),'Ejercicio 3 - TIR'!$C$26+SQRT(('Ejercicio 3 - TIR'!$E$26-'Ejercicio 3 - TIR'!$C$26)*('Ejercicio 3 - TIR'!$D$26-'Ejercicio 3 - TIR'!$C$26)*X482),'Ejercicio 3 - TIR'!$E$26-SQRT(('Ejercicio 3 - TIR'!$E$26-'Ejercicio 3 - TIR'!$C$26)*('Ejercicio 3 - TIR'!$E$26-'Ejercicio 3 - TIR'!$D$26)*(1-X482)))</f>
        <v>0.231422116082185</v>
      </c>
      <c r="Z482" s="27">
        <f ca="1" t="shared" si="3336"/>
        <v>1.13850693350351</v>
      </c>
      <c r="AA482" s="27">
        <f ca="1" t="shared" si="3337"/>
        <v>1.31979961694988</v>
      </c>
      <c r="AB482" s="27">
        <f ca="1" t="shared" si="3338"/>
        <v>1.55122520162723</v>
      </c>
      <c r="AC482" s="27">
        <f ca="1" t="shared" si="3339"/>
        <v>1.88661832872454</v>
      </c>
      <c r="AD482" s="27">
        <f ca="1" t="shared" si="3340"/>
        <v>2.32322353459741</v>
      </c>
      <c r="AE482" s="26">
        <f ca="1" t="shared" si="3341"/>
        <v>3961.23637293613</v>
      </c>
      <c r="AF482" s="26">
        <f ca="1" t="shared" si="3342"/>
        <v>4592.01265605024</v>
      </c>
      <c r="AG482" s="26">
        <f ca="1" t="shared" si="3343"/>
        <v>5397.21762817181</v>
      </c>
      <c r="AH482" s="26">
        <f ca="1" t="shared" si="3344"/>
        <v>6564.15953708253</v>
      </c>
      <c r="AI482" s="26">
        <f ca="1" t="shared" si="3345"/>
        <v>8083.25122745522</v>
      </c>
      <c r="AJ482" s="28">
        <f ca="1" t="shared" si="3346"/>
        <v>43929.3372308601</v>
      </c>
      <c r="AK482" s="28">
        <f ca="1" t="shared" si="3347"/>
        <v>51534.1574513707</v>
      </c>
      <c r="AL482" s="28">
        <f ca="1" t="shared" si="3348"/>
        <v>52508.5541360872</v>
      </c>
      <c r="AM482" s="28">
        <f ca="1" t="shared" si="3349"/>
        <v>73684.4083576979</v>
      </c>
      <c r="AN482" s="28">
        <f ca="1" t="shared" si="3350"/>
        <v>82489.3375849008</v>
      </c>
      <c r="AO482" s="28">
        <f ca="1">C482/'Ejercicio 3 - TIR'!$D$7</f>
        <v>14975.0699118468</v>
      </c>
      <c r="AP482" s="28">
        <f ca="1" t="shared" si="3351"/>
        <v>28954.2673190133</v>
      </c>
      <c r="AQ482" s="28">
        <f ca="1" t="shared" si="3352"/>
        <v>36559.0875395238</v>
      </c>
      <c r="AR482" s="28">
        <f ca="1" t="shared" si="3353"/>
        <v>37533.4842242404</v>
      </c>
      <c r="AS482" s="28">
        <f ca="1" t="shared" si="3354"/>
        <v>58709.3384458511</v>
      </c>
      <c r="AT482" s="28">
        <f ca="1" t="shared" si="3355"/>
        <v>67514.267673054</v>
      </c>
      <c r="AU482" s="28">
        <f ca="1">AP482*'Ejercicio 3 - TIR'!$D$5</f>
        <v>14477.1336595067</v>
      </c>
      <c r="AV482" s="28">
        <f ca="1">AQ482*'Ejercicio 3 - TIR'!$D$5</f>
        <v>18279.5437697619</v>
      </c>
      <c r="AW482" s="28">
        <f ca="1">AR482*'Ejercicio 3 - TIR'!$D$5</f>
        <v>18766.7421121202</v>
      </c>
      <c r="AX482" s="28">
        <f ca="1">AS482*'Ejercicio 3 - TIR'!$D$5</f>
        <v>29354.6692229255</v>
      </c>
      <c r="AY482" s="28">
        <f ca="1">AT482*'Ejercicio 3 - TIR'!$D$5</f>
        <v>33757.133836527</v>
      </c>
      <c r="AZ482" s="28">
        <f ca="1" t="shared" ref="AZ482:BD482" si="3588">AJ482-AU482-AE482</f>
        <v>25490.9671984174</v>
      </c>
      <c r="BA482" s="28">
        <f ca="1" t="shared" si="3588"/>
        <v>28662.6010255585</v>
      </c>
      <c r="BB482" s="28">
        <f ca="1" t="shared" si="3588"/>
        <v>28344.5943957952</v>
      </c>
      <c r="BC482" s="28">
        <f ca="1" t="shared" si="3588"/>
        <v>37765.5795976899</v>
      </c>
      <c r="BD482" s="28">
        <f ca="1" t="shared" si="3588"/>
        <v>40648.9525209186</v>
      </c>
      <c r="BE482" s="28">
        <f ca="1" t="shared" ref="BE482:BI482" si="3589">AZ482/Z482</f>
        <v>22389.8216587706</v>
      </c>
      <c r="BF482" s="28">
        <f ca="1" t="shared" si="3589"/>
        <v>21717.3885015962</v>
      </c>
      <c r="BG482" s="28">
        <f ca="1" t="shared" si="3589"/>
        <v>18272.3916334404</v>
      </c>
      <c r="BH482" s="28">
        <f ca="1" t="shared" si="3589"/>
        <v>20017.6045269429</v>
      </c>
      <c r="BI482" s="28">
        <f ca="1" t="shared" si="3589"/>
        <v>17496.7892308144</v>
      </c>
      <c r="BJ482" s="28">
        <f ca="1" t="shared" si="3358"/>
        <v>66443.1543961333</v>
      </c>
      <c r="BK482" s="28">
        <f ca="1" t="shared" si="3359"/>
        <v>34790.4348514441</v>
      </c>
      <c r="BL482" s="28">
        <f ca="1" t="shared" si="3360"/>
        <v>101233.589247577</v>
      </c>
      <c r="BM482" s="28">
        <f ca="1">BK482*'Ejercicio 3 - TIR'!$D$5</f>
        <v>17395.217425722</v>
      </c>
      <c r="BN482" s="28">
        <f ca="1" t="shared" si="3361"/>
        <v>83838.3718218554</v>
      </c>
      <c r="BO482" s="28">
        <f ca="1" t="shared" si="3362"/>
        <v>36087.0878644847</v>
      </c>
      <c r="BP482" s="28">
        <f ca="1" t="shared" si="3363"/>
        <v>-103474.902467795</v>
      </c>
      <c r="BQ482" s="28">
        <f ca="1" t="shared" ref="BQ482:BT482" si="3590">BE482</f>
        <v>22389.8216587706</v>
      </c>
      <c r="BR482" s="28">
        <f ca="1" t="shared" si="3590"/>
        <v>21717.3885015962</v>
      </c>
      <c r="BS482" s="28">
        <f ca="1" t="shared" si="3590"/>
        <v>18272.3916334404</v>
      </c>
      <c r="BT482" s="28">
        <f ca="1" t="shared" si="3590"/>
        <v>20017.6045269429</v>
      </c>
      <c r="BU482" s="28">
        <f ca="1" t="shared" si="3365"/>
        <v>53583.8770952991</v>
      </c>
      <c r="BV482" s="30">
        <f ca="1" t="shared" si="3366"/>
        <v>8.49817217972237</v>
      </c>
    </row>
    <row r="483" ht="15" customHeight="1" spans="1:74">
      <c r="A483" s="26">
        <v>482</v>
      </c>
      <c r="B483" s="27">
        <f ca="1" t="shared" ref="B483:F483" si="3591">RAND()</f>
        <v>0.576107424468759</v>
      </c>
      <c r="C483" s="28">
        <f ca="1">IF(B483&lt;=('Ejercicio 3 - TIR'!$D$13-'Ejercicio 3 - TIR'!$C$13)/('Ejercicio 3 - TIR'!$E$13-'Ejercicio 3 - TIR'!$C$13),'Ejercicio 3 - TIR'!$C$13+SQRT(('Ejercicio 3 - TIR'!$E$13-'Ejercicio 3 - TIR'!$C$13)*('Ejercicio 3 - TIR'!$D$13-'Ejercicio 3 - TIR'!$C$13)*B483),'Ejercicio 3 - TIR'!$E$13-SQRT(('Ejercicio 3 - TIR'!$E$13-'Ejercicio 3 - TIR'!$C$13)*('Ejercicio 3 - TIR'!$E$13-'Ejercicio 3 - TIR'!$D$13)*(1-B483)))</f>
        <v>77446.2621581812</v>
      </c>
      <c r="D483" s="27">
        <f ca="1" t="shared" si="3591"/>
        <v>0.374383453056114</v>
      </c>
      <c r="E483" s="28">
        <f ca="1">IF(D483&lt;=('Ejercicio 3 - TIR'!$D$14-'Ejercicio 3 - TIR'!$C$14)/('Ejercicio 3 - TIR'!$E$14-'Ejercicio 3 - TIR'!$C$14),'Ejercicio 3 - TIR'!$C$14+SQRT(('Ejercicio 3 - TIR'!$E$14-'Ejercicio 3 - TIR'!$C$14)*('Ejercicio 3 - TIR'!$D$14-'Ejercicio 3 - TIR'!$C$14)*D483),'Ejercicio 3 - TIR'!$E$14-SQRT(('Ejercicio 3 - TIR'!$E$14-'Ejercicio 3 - TIR'!$C$14)*('Ejercicio 3 - TIR'!$E$14-'Ejercicio 3 - TIR'!$D$14)*(1-D483)))</f>
        <v>30312.7670595994</v>
      </c>
      <c r="F483" s="27">
        <f ca="1" t="shared" si="3591"/>
        <v>0.765801163363995</v>
      </c>
      <c r="G483" s="28">
        <f ca="1">IF(F483&lt;=('Ejercicio 3 - TIR'!$D$18-'Ejercicio 3 - TIR'!$C$18)/('Ejercicio 3 - TIR'!$E$18-'Ejercicio 3 - TIR'!$C$18),'Ejercicio 3 - TIR'!$C$18+SQRT(('Ejercicio 3 - TIR'!$E$18-'Ejercicio 3 - TIR'!$C$18)*('Ejercicio 3 - TIR'!$D$18-'Ejercicio 3 - TIR'!$C$18)*F483),'Ejercicio 3 - TIR'!$E$18-SQRT(('Ejercicio 3 - TIR'!$E$18-'Ejercicio 3 - TIR'!$C$18)*('Ejercicio 3 - TIR'!$E$18-'Ejercicio 3 - TIR'!$D$18)*(1-F483)))</f>
        <v>40808.9484914045</v>
      </c>
      <c r="H483" s="27">
        <f ca="1" t="shared" ref="H483:L483" si="3592">RAND()</f>
        <v>0.83282278539018</v>
      </c>
      <c r="I483" s="28">
        <f ca="1">IF(H483&lt;=('Ejercicio 3 - TIR'!$D$18-'Ejercicio 3 - TIR'!$C$18)/('Ejercicio 3 - TIR'!$E$18-'Ejercicio 3 - TIR'!$C$18),'Ejercicio 3 - TIR'!$C$18+SQRT(('Ejercicio 3 - TIR'!$E$18-'Ejercicio 3 - TIR'!$C$18)*('Ejercicio 3 - TIR'!$D$18-'Ejercicio 3 - TIR'!$C$18)*H483),'Ejercicio 3 - TIR'!$E$18-SQRT(('Ejercicio 3 - TIR'!$E$18-'Ejercicio 3 - TIR'!$C$18)*('Ejercicio 3 - TIR'!$E$18-'Ejercicio 3 - TIR'!$D$18)*(1-H483)))</f>
        <v>41459.0550560992</v>
      </c>
      <c r="J483" s="27">
        <f ca="1" t="shared" si="3592"/>
        <v>0.360760581285324</v>
      </c>
      <c r="K483" s="28">
        <f ca="1">IF(J483&lt;=('Ejercicio 3 - TIR'!$D$18-'Ejercicio 3 - TIR'!$C$18)/('Ejercicio 3 - TIR'!$E$18-'Ejercicio 3 - TIR'!$C$18),'Ejercicio 3 - TIR'!$C$18+SQRT(('Ejercicio 3 - TIR'!$E$18-'Ejercicio 3 - TIR'!$C$18)*('Ejercicio 3 - TIR'!$D$18-'Ejercicio 3 - TIR'!$C$18)*J483),'Ejercicio 3 - TIR'!$E$18-SQRT(('Ejercicio 3 - TIR'!$E$18-'Ejercicio 3 - TIR'!$C$18)*('Ejercicio 3 - TIR'!$E$18-'Ejercicio 3 - TIR'!$D$18)*(1-J483)))</f>
        <v>37356.2277828245</v>
      </c>
      <c r="L483" s="27">
        <f ca="1" t="shared" si="3592"/>
        <v>0.642203163986571</v>
      </c>
      <c r="M483" s="28">
        <f ca="1">IF(L483&lt;=('Ejercicio 3 - TIR'!$D$18-'Ejercicio 3 - TIR'!$C$18)/('Ejercicio 3 - TIR'!$E$18-'Ejercicio 3 - TIR'!$C$18),'Ejercicio 3 - TIR'!$C$18+SQRT(('Ejercicio 3 - TIR'!$E$18-'Ejercicio 3 - TIR'!$C$18)*('Ejercicio 3 - TIR'!$D$18-'Ejercicio 3 - TIR'!$C$18)*L483),'Ejercicio 3 - TIR'!$E$18-SQRT(('Ejercicio 3 - TIR'!$E$18-'Ejercicio 3 - TIR'!$C$18)*('Ejercicio 3 - TIR'!$E$18-'Ejercicio 3 - TIR'!$D$18)*(1-L483)))</f>
        <v>39814.8089435295</v>
      </c>
      <c r="N483" s="27">
        <f ca="1" t="shared" ref="N483:R483" si="3593">RAND()</f>
        <v>0.586553968049992</v>
      </c>
      <c r="O483" s="28">
        <f ca="1">IF(N483&lt;=('Ejercicio 3 - TIR'!$D$18-'Ejercicio 3 - TIR'!$C$18)/('Ejercicio 3 - TIR'!$E$18-'Ejercicio 3 - TIR'!$C$18),'Ejercicio 3 - TIR'!$C$18+SQRT(('Ejercicio 3 - TIR'!$E$18-'Ejercicio 3 - TIR'!$C$18)*('Ejercicio 3 - TIR'!$D$18-'Ejercicio 3 - TIR'!$C$18)*N483),'Ejercicio 3 - TIR'!$E$18-SQRT(('Ejercicio 3 - TIR'!$E$18-'Ejercicio 3 - TIR'!$C$18)*('Ejercicio 3 - TIR'!$E$18-'Ejercicio 3 - TIR'!$D$18)*(1-N483)))</f>
        <v>39379.9304479031</v>
      </c>
      <c r="P483" s="27">
        <f ca="1" t="shared" si="3593"/>
        <v>0.37141036580622</v>
      </c>
      <c r="Q483" s="29">
        <f ca="1">IF(P483&lt;=('Ejercicio 3 - TIR'!$D$22-'Ejercicio 3 - TIR'!$C$22)/('Ejercicio 3 - TIR'!$E$22-'Ejercicio 3 - TIR'!$C$22),'Ejercicio 3 - TIR'!$C$22+SQRT(('Ejercicio 3 - TIR'!$E$22-'Ejercicio 3 - TIR'!$C$22)*('Ejercicio 3 - TIR'!$D$22-'Ejercicio 3 - TIR'!$C$22)*P483),'Ejercicio 3 - TIR'!$E$22-SQRT(('Ejercicio 3 - TIR'!$E$22-'Ejercicio 3 - TIR'!$C$22)*('Ejercicio 3 - TIR'!$E$22-'Ejercicio 3 - TIR'!$D$22)*(1-P483)))</f>
        <v>0.145856114527345</v>
      </c>
      <c r="R483" s="27">
        <f ca="1" t="shared" si="3593"/>
        <v>0.951298674555356</v>
      </c>
      <c r="S483" s="29">
        <f ca="1">IF(R483&lt;=('Ejercicio 3 - TIR'!$D$23-'Ejercicio 3 - TIR'!$C$23)/('Ejercicio 3 - TIR'!$E$23-'Ejercicio 3 - TIR'!$C$23),'Ejercicio 3 - TIR'!$C$23+SQRT(('Ejercicio 3 - TIR'!$E$23-'Ejercicio 3 - TIR'!$C$23)*('Ejercicio 3 - TIR'!$D$23-'Ejercicio 3 - TIR'!$C$23)*R483),'Ejercicio 3 - TIR'!$E$23-SQRT(('Ejercicio 3 - TIR'!$E$23-'Ejercicio 3 - TIR'!$C$23)*('Ejercicio 3 - TIR'!$E$23-'Ejercicio 3 - TIR'!$D$23)*(1-R483)))</f>
        <v>0.170637180670313</v>
      </c>
      <c r="T483" s="27">
        <f ca="1" t="shared" ref="T483:X483" si="3594">RAND()</f>
        <v>0.769592379796708</v>
      </c>
      <c r="U483" s="29">
        <f ca="1">IF(T483&lt;=('Ejercicio 3 - TIR'!$D$24-'Ejercicio 3 - TIR'!$C$24)/('Ejercicio 3 - TIR'!$E$24-'Ejercicio 3 - TIR'!$C$24),'Ejercicio 3 - TIR'!$C$24+SQRT(('Ejercicio 3 - TIR'!$E$24-'Ejercicio 3 - TIR'!$C$24)*('Ejercicio 3 - TIR'!$D$24-'Ejercicio 3 - TIR'!$C$24)*T483),'Ejercicio 3 - TIR'!$E$24-SQRT(('Ejercicio 3 - TIR'!$E$24-'Ejercicio 3 - TIR'!$C$24)*('Ejercicio 3 - TIR'!$E$24-'Ejercicio 3 - TIR'!$D$24)*(1-T483)))</f>
        <v>0.194600367393027</v>
      </c>
      <c r="V483" s="27">
        <f ca="1" t="shared" si="3594"/>
        <v>0.952007361142365</v>
      </c>
      <c r="W483" s="29">
        <f ca="1">IF(V483&lt;=('Ejercicio 3 - TIR'!$D$25-'Ejercicio 3 - TIR'!$C$25)/('Ejercicio 3 - TIR'!$E$25-'Ejercicio 3 - TIR'!$C$25),'Ejercicio 3 - TIR'!$C$25+SQRT(('Ejercicio 3 - TIR'!$E$25-'Ejercicio 3 - TIR'!$C$25)*('Ejercicio 3 - TIR'!$D$25-'Ejercicio 3 - TIR'!$C$25)*V483),'Ejercicio 3 - TIR'!$E$25-SQRT(('Ejercicio 3 - TIR'!$E$25-'Ejercicio 3 - TIR'!$C$25)*('Ejercicio 3 - TIR'!$E$25-'Ejercicio 3 - TIR'!$D$25)*(1-V483)))</f>
        <v>0.237039512509102</v>
      </c>
      <c r="X483" s="27">
        <f ca="1" t="shared" si="3594"/>
        <v>0.471507624828508</v>
      </c>
      <c r="Y483" s="29">
        <f ca="1">IF(X483&lt;=('Ejercicio 3 - TIR'!$D$26-'Ejercicio 3 - TIR'!$C$26)/('Ejercicio 3 - TIR'!$E$26-'Ejercicio 3 - TIR'!$C$26),'Ejercicio 3 - TIR'!$C$26+SQRT(('Ejercicio 3 - TIR'!$E$26-'Ejercicio 3 - TIR'!$C$26)*('Ejercicio 3 - TIR'!$D$26-'Ejercicio 3 - TIR'!$C$26)*X483),'Ejercicio 3 - TIR'!$E$26-SQRT(('Ejercicio 3 - TIR'!$E$26-'Ejercicio 3 - TIR'!$C$26)*('Ejercicio 3 - TIR'!$E$26-'Ejercicio 3 - TIR'!$D$26)*(1-X483)))</f>
        <v>0.226578479749018</v>
      </c>
      <c r="Z483" s="27">
        <f ca="1" t="shared" si="3336"/>
        <v>1.14585611452735</v>
      </c>
      <c r="AA483" s="27">
        <f ca="1" t="shared" si="3337"/>
        <v>1.34138177136413</v>
      </c>
      <c r="AB483" s="27">
        <f ca="1" t="shared" si="3338"/>
        <v>1.6024151568859</v>
      </c>
      <c r="AC483" s="27">
        <f ca="1" t="shared" si="3339"/>
        <v>1.98225086451133</v>
      </c>
      <c r="AD483" s="27">
        <f ca="1" t="shared" si="3340"/>
        <v>2.43138625187348</v>
      </c>
      <c r="AE483" s="26">
        <f ca="1" t="shared" si="3341"/>
        <v>4421.30242388567</v>
      </c>
      <c r="AF483" s="26">
        <f ca="1" t="shared" si="3342"/>
        <v>5175.74100438834</v>
      </c>
      <c r="AG483" s="26">
        <f ca="1" t="shared" si="3343"/>
        <v>6182.94210537346</v>
      </c>
      <c r="AH483" s="26">
        <f ca="1" t="shared" si="3344"/>
        <v>7648.54368790319</v>
      </c>
      <c r="AI483" s="26">
        <f ca="1" t="shared" si="3345"/>
        <v>9381.53908900224</v>
      </c>
      <c r="AJ483" s="28">
        <f ca="1" t="shared" si="3346"/>
        <v>46761.1831563074</v>
      </c>
      <c r="AK483" s="28">
        <f ca="1" t="shared" si="3347"/>
        <v>55612.4207102334</v>
      </c>
      <c r="AL483" s="28">
        <f ca="1" t="shared" si="3348"/>
        <v>59860.1856032801</v>
      </c>
      <c r="AM483" s="28">
        <f ca="1" t="shared" si="3349"/>
        <v>78922.9394486647</v>
      </c>
      <c r="AN483" s="28">
        <f ca="1" t="shared" si="3350"/>
        <v>95747.8214907655</v>
      </c>
      <c r="AO483" s="28">
        <f ca="1">C483/'Ejercicio 3 - TIR'!$D$7</f>
        <v>15489.2524316362</v>
      </c>
      <c r="AP483" s="28">
        <f ca="1" t="shared" si="3351"/>
        <v>31271.9307246711</v>
      </c>
      <c r="AQ483" s="28">
        <f ca="1" t="shared" si="3352"/>
        <v>40123.1682785971</v>
      </c>
      <c r="AR483" s="28">
        <f ca="1" t="shared" si="3353"/>
        <v>44370.9331716438</v>
      </c>
      <c r="AS483" s="28">
        <f ca="1" t="shared" si="3354"/>
        <v>63433.6870170284</v>
      </c>
      <c r="AT483" s="28">
        <f ca="1" t="shared" si="3355"/>
        <v>80258.5690591293</v>
      </c>
      <c r="AU483" s="28">
        <f ca="1">AP483*'Ejercicio 3 - TIR'!$D$5</f>
        <v>15635.9653623356</v>
      </c>
      <c r="AV483" s="28">
        <f ca="1">AQ483*'Ejercicio 3 - TIR'!$D$5</f>
        <v>20061.5841392986</v>
      </c>
      <c r="AW483" s="28">
        <f ca="1">AR483*'Ejercicio 3 - TIR'!$D$5</f>
        <v>22185.4665858219</v>
      </c>
      <c r="AX483" s="28">
        <f ca="1">AS483*'Ejercicio 3 - TIR'!$D$5</f>
        <v>31716.8435085142</v>
      </c>
      <c r="AY483" s="28">
        <f ca="1">AT483*'Ejercicio 3 - TIR'!$D$5</f>
        <v>40129.2845295646</v>
      </c>
      <c r="AZ483" s="28">
        <f ca="1" t="shared" ref="AZ483:BD483" si="3595">AJ483-AU483-AE483</f>
        <v>26703.9153700861</v>
      </c>
      <c r="BA483" s="28">
        <f ca="1" t="shared" si="3595"/>
        <v>30375.0955665465</v>
      </c>
      <c r="BB483" s="28">
        <f ca="1" t="shared" si="3595"/>
        <v>31491.7769120847</v>
      </c>
      <c r="BC483" s="28">
        <f ca="1" t="shared" si="3595"/>
        <v>39557.5522522473</v>
      </c>
      <c r="BD483" s="28">
        <f ca="1" t="shared" si="3595"/>
        <v>46236.9978721986</v>
      </c>
      <c r="BE483" s="28">
        <f ca="1" t="shared" ref="BE483:BI483" si="3596">AZ483/Z483</f>
        <v>23304.7718919764</v>
      </c>
      <c r="BF483" s="28">
        <f ca="1" t="shared" si="3596"/>
        <v>22644.631241452</v>
      </c>
      <c r="BG483" s="28">
        <f ca="1" t="shared" si="3596"/>
        <v>19652.6953559808</v>
      </c>
      <c r="BH483" s="28">
        <f ca="1" t="shared" si="3596"/>
        <v>19955.8758986841</v>
      </c>
      <c r="BI483" s="28">
        <f ca="1" t="shared" si="3596"/>
        <v>19016.7225945985</v>
      </c>
      <c r="BJ483" s="28">
        <f ca="1" t="shared" si="3358"/>
        <v>73702.0450849533</v>
      </c>
      <c r="BK483" s="28">
        <f ca="1" t="shared" si="3359"/>
        <v>37660.3554140783</v>
      </c>
      <c r="BL483" s="28">
        <f ca="1" t="shared" si="3360"/>
        <v>111362.400499032</v>
      </c>
      <c r="BM483" s="28">
        <f ca="1">BK483*'Ejercicio 3 - TIR'!$D$5</f>
        <v>18830.1777070391</v>
      </c>
      <c r="BN483" s="28">
        <f ca="1" t="shared" si="3361"/>
        <v>92532.2227919925</v>
      </c>
      <c r="BO483" s="28">
        <f ca="1" t="shared" si="3362"/>
        <v>38057.3932754175</v>
      </c>
      <c r="BP483" s="28">
        <f ca="1" t="shared" si="3363"/>
        <v>-107759.029217781</v>
      </c>
      <c r="BQ483" s="28">
        <f ca="1" t="shared" ref="BQ483:BT483" si="3597">BE483</f>
        <v>23304.7718919764</v>
      </c>
      <c r="BR483" s="28">
        <f ca="1" t="shared" si="3597"/>
        <v>22644.631241452</v>
      </c>
      <c r="BS483" s="28">
        <f ca="1" t="shared" si="3597"/>
        <v>19652.6953559808</v>
      </c>
      <c r="BT483" s="28">
        <f ca="1" t="shared" si="3597"/>
        <v>19955.8758986841</v>
      </c>
      <c r="BU483" s="28">
        <f ca="1" t="shared" si="3365"/>
        <v>57074.115870016</v>
      </c>
      <c r="BV483" s="30">
        <f ca="1" t="shared" si="3366"/>
        <v>8.71543327199134</v>
      </c>
    </row>
    <row r="484" ht="15" customHeight="1" spans="1:74">
      <c r="A484" s="26">
        <v>483</v>
      </c>
      <c r="B484" s="27">
        <f ca="1" t="shared" ref="B484:F484" si="3598">RAND()</f>
        <v>0.735967432904656</v>
      </c>
      <c r="C484" s="28">
        <f ca="1">IF(B484&lt;=('Ejercicio 3 - TIR'!$D$13-'Ejercicio 3 - TIR'!$C$13)/('Ejercicio 3 - TIR'!$E$13-'Ejercicio 3 - TIR'!$C$13),'Ejercicio 3 - TIR'!$C$13+SQRT(('Ejercicio 3 - TIR'!$E$13-'Ejercicio 3 - TIR'!$C$13)*('Ejercicio 3 - TIR'!$D$13-'Ejercicio 3 - TIR'!$C$13)*B484),'Ejercicio 3 - TIR'!$E$13-SQRT(('Ejercicio 3 - TIR'!$E$13-'Ejercicio 3 - TIR'!$C$13)*('Ejercicio 3 - TIR'!$E$13-'Ejercicio 3 - TIR'!$D$13)*(1-B484)))</f>
        <v>82200.0258282656</v>
      </c>
      <c r="D484" s="27">
        <f ca="1" t="shared" si="3598"/>
        <v>0.18094190327909</v>
      </c>
      <c r="E484" s="28">
        <f ca="1">IF(D484&lt;=('Ejercicio 3 - TIR'!$D$14-'Ejercicio 3 - TIR'!$C$14)/('Ejercicio 3 - TIR'!$E$14-'Ejercicio 3 - TIR'!$C$14),'Ejercicio 3 - TIR'!$C$14+SQRT(('Ejercicio 3 - TIR'!$E$14-'Ejercicio 3 - TIR'!$C$14)*('Ejercicio 3 - TIR'!$D$14-'Ejercicio 3 - TIR'!$C$14)*D484),'Ejercicio 3 - TIR'!$E$14-SQRT(('Ejercicio 3 - TIR'!$E$14-'Ejercicio 3 - TIR'!$C$14)*('Ejercicio 3 - TIR'!$E$14-'Ejercicio 3 - TIR'!$D$14)*(1-D484)))</f>
        <v>28683.8353310011</v>
      </c>
      <c r="F484" s="27">
        <f ca="1" t="shared" si="3598"/>
        <v>0.993246462724741</v>
      </c>
      <c r="G484" s="28">
        <f ca="1">IF(F484&lt;=('Ejercicio 3 - TIR'!$D$18-'Ejercicio 3 - TIR'!$C$18)/('Ejercicio 3 - TIR'!$E$18-'Ejercicio 3 - TIR'!$C$18),'Ejercicio 3 - TIR'!$C$18+SQRT(('Ejercicio 3 - TIR'!$E$18-'Ejercicio 3 - TIR'!$C$18)*('Ejercicio 3 - TIR'!$D$18-'Ejercicio 3 - TIR'!$C$18)*F484),'Ejercicio 3 - TIR'!$E$18-SQRT(('Ejercicio 3 - TIR'!$E$18-'Ejercicio 3 - TIR'!$C$18)*('Ejercicio 3 - TIR'!$E$18-'Ejercicio 3 - TIR'!$D$18)*(1-F484)))</f>
        <v>44288.3011201045</v>
      </c>
      <c r="H484" s="27">
        <f ca="1" t="shared" ref="H484:L484" si="3599">RAND()</f>
        <v>0.109089706013333</v>
      </c>
      <c r="I484" s="28">
        <f ca="1">IF(H484&lt;=('Ejercicio 3 - TIR'!$D$18-'Ejercicio 3 - TIR'!$C$18)/('Ejercicio 3 - TIR'!$E$18-'Ejercicio 3 - TIR'!$C$18),'Ejercicio 3 - TIR'!$C$18+SQRT(('Ejercicio 3 - TIR'!$E$18-'Ejercicio 3 - TIR'!$C$18)*('Ejercicio 3 - TIR'!$D$18-'Ejercicio 3 - TIR'!$C$18)*H484),'Ejercicio 3 - TIR'!$E$18-SQRT(('Ejercicio 3 - TIR'!$E$18-'Ejercicio 3 - TIR'!$C$18)*('Ejercicio 3 - TIR'!$E$18-'Ejercicio 3 - TIR'!$D$18)*(1-H484)))</f>
        <v>34045.1768690627</v>
      </c>
      <c r="J484" s="27">
        <f ca="1" t="shared" si="3599"/>
        <v>0.478551615284488</v>
      </c>
      <c r="K484" s="28">
        <f ca="1">IF(J484&lt;=('Ejercicio 3 - TIR'!$D$18-'Ejercicio 3 - TIR'!$C$18)/('Ejercicio 3 - TIR'!$E$18-'Ejercicio 3 - TIR'!$C$18),'Ejercicio 3 - TIR'!$C$18+SQRT(('Ejercicio 3 - TIR'!$E$18-'Ejercicio 3 - TIR'!$C$18)*('Ejercicio 3 - TIR'!$D$18-'Ejercicio 3 - TIR'!$C$18)*J484),'Ejercicio 3 - TIR'!$E$18-SQRT(('Ejercicio 3 - TIR'!$E$18-'Ejercicio 3 - TIR'!$C$18)*('Ejercicio 3 - TIR'!$E$18-'Ejercicio 3 - TIR'!$D$18)*(1-J484)))</f>
        <v>38472.4696690323</v>
      </c>
      <c r="L484" s="27">
        <f ca="1" t="shared" si="3599"/>
        <v>0.0762769048391485</v>
      </c>
      <c r="M484" s="28">
        <f ca="1">IF(L484&lt;=('Ejercicio 3 - TIR'!$D$18-'Ejercicio 3 - TIR'!$C$18)/('Ejercicio 3 - TIR'!$E$18-'Ejercicio 3 - TIR'!$C$18),'Ejercicio 3 - TIR'!$C$18+SQRT(('Ejercicio 3 - TIR'!$E$18-'Ejercicio 3 - TIR'!$C$18)*('Ejercicio 3 - TIR'!$D$18-'Ejercicio 3 - TIR'!$C$18)*L484),'Ejercicio 3 - TIR'!$E$18-SQRT(('Ejercicio 3 - TIR'!$E$18-'Ejercicio 3 - TIR'!$C$18)*('Ejercicio 3 - TIR'!$E$18-'Ejercicio 3 - TIR'!$D$18)*(1-L484)))</f>
        <v>33382.5339208753</v>
      </c>
      <c r="N484" s="27">
        <f ca="1" t="shared" ref="N484:R484" si="3600">RAND()</f>
        <v>0.584134266828156</v>
      </c>
      <c r="O484" s="28">
        <f ca="1">IF(N484&lt;=('Ejercicio 3 - TIR'!$D$18-'Ejercicio 3 - TIR'!$C$18)/('Ejercicio 3 - TIR'!$E$18-'Ejercicio 3 - TIR'!$C$18),'Ejercicio 3 - TIR'!$C$18+SQRT(('Ejercicio 3 - TIR'!$E$18-'Ejercicio 3 - TIR'!$C$18)*('Ejercicio 3 - TIR'!$D$18-'Ejercicio 3 - TIR'!$C$18)*N484),'Ejercicio 3 - TIR'!$E$18-SQRT(('Ejercicio 3 - TIR'!$E$18-'Ejercicio 3 - TIR'!$C$18)*('Ejercicio 3 - TIR'!$E$18-'Ejercicio 3 - TIR'!$D$18)*(1-N484)))</f>
        <v>39360.5630185488</v>
      </c>
      <c r="P484" s="27">
        <f ca="1" t="shared" si="3600"/>
        <v>0.880311054158615</v>
      </c>
      <c r="Q484" s="29">
        <f ca="1">IF(P484&lt;=('Ejercicio 3 - TIR'!$D$22-'Ejercicio 3 - TIR'!$C$22)/('Ejercicio 3 - TIR'!$E$22-'Ejercicio 3 - TIR'!$C$22),'Ejercicio 3 - TIR'!$C$22+SQRT(('Ejercicio 3 - TIR'!$E$22-'Ejercicio 3 - TIR'!$C$22)*('Ejercicio 3 - TIR'!$D$22-'Ejercicio 3 - TIR'!$C$22)*P484),'Ejercicio 3 - TIR'!$E$22-SQRT(('Ejercicio 3 - TIR'!$E$22-'Ejercicio 3 - TIR'!$C$22)*('Ejercicio 3 - TIR'!$E$22-'Ejercicio 3 - TIR'!$D$22)*(1-P484)))</f>
        <v>0.16532212200233</v>
      </c>
      <c r="R484" s="27">
        <f ca="1" t="shared" si="3600"/>
        <v>0.719130130704445</v>
      </c>
      <c r="S484" s="29">
        <f ca="1">IF(R484&lt;=('Ejercicio 3 - TIR'!$D$23-'Ejercicio 3 - TIR'!$C$23)/('Ejercicio 3 - TIR'!$E$23-'Ejercicio 3 - TIR'!$C$23),'Ejercicio 3 - TIR'!$C$23+SQRT(('Ejercicio 3 - TIR'!$E$23-'Ejercicio 3 - TIR'!$C$23)*('Ejercicio 3 - TIR'!$D$23-'Ejercicio 3 - TIR'!$C$23)*R484),'Ejercicio 3 - TIR'!$E$23-SQRT(('Ejercicio 3 - TIR'!$E$23-'Ejercicio 3 - TIR'!$C$23)*('Ejercicio 3 - TIR'!$E$23-'Ejercicio 3 - TIR'!$D$23)*(1-R484)))</f>
        <v>0.157515210369408</v>
      </c>
      <c r="T484" s="27">
        <f ca="1" t="shared" ref="T484:X484" si="3601">RAND()</f>
        <v>0.520394191954156</v>
      </c>
      <c r="U484" s="29">
        <f ca="1">IF(T484&lt;=('Ejercicio 3 - TIR'!$D$24-'Ejercicio 3 - TIR'!$C$24)/('Ejercicio 3 - TIR'!$E$24-'Ejercicio 3 - TIR'!$C$24),'Ejercicio 3 - TIR'!$C$24+SQRT(('Ejercicio 3 - TIR'!$E$24-'Ejercicio 3 - TIR'!$C$24)*('Ejercicio 3 - TIR'!$D$24-'Ejercicio 3 - TIR'!$C$24)*T484),'Ejercicio 3 - TIR'!$E$24-SQRT(('Ejercicio 3 - TIR'!$E$24-'Ejercicio 3 - TIR'!$C$24)*('Ejercicio 3 - TIR'!$E$24-'Ejercicio 3 - TIR'!$D$24)*(1-T484)))</f>
        <v>0.183354450986124</v>
      </c>
      <c r="V484" s="27">
        <f ca="1" t="shared" si="3601"/>
        <v>0.457896319995638</v>
      </c>
      <c r="W484" s="29">
        <f ca="1">IF(V484&lt;=('Ejercicio 3 - TIR'!$D$25-'Ejercicio 3 - TIR'!$C$25)/('Ejercicio 3 - TIR'!$E$25-'Ejercicio 3 - TIR'!$C$25),'Ejercicio 3 - TIR'!$C$25+SQRT(('Ejercicio 3 - TIR'!$E$25-'Ejercicio 3 - TIR'!$C$25)*('Ejercicio 3 - TIR'!$D$25-'Ejercicio 3 - TIR'!$C$25)*V484),'Ejercicio 3 - TIR'!$E$25-SQRT(('Ejercicio 3 - TIR'!$E$25-'Ejercicio 3 - TIR'!$C$25)*('Ejercicio 3 - TIR'!$E$25-'Ejercicio 3 - TIR'!$D$25)*(1-V484)))</f>
        <v>0.20644127090909</v>
      </c>
      <c r="X484" s="27">
        <f ca="1" t="shared" si="3601"/>
        <v>0.427348372689863</v>
      </c>
      <c r="Y484" s="29">
        <f ca="1">IF(X484&lt;=('Ejercicio 3 - TIR'!$D$26-'Ejercicio 3 - TIR'!$C$26)/('Ejercicio 3 - TIR'!$E$26-'Ejercicio 3 - TIR'!$C$26),'Ejercicio 3 - TIR'!$C$26+SQRT(('Ejercicio 3 - TIR'!$E$26-'Ejercicio 3 - TIR'!$C$26)*('Ejercicio 3 - TIR'!$D$26-'Ejercicio 3 - TIR'!$C$26)*X484),'Ejercicio 3 - TIR'!$E$26-SQRT(('Ejercicio 3 - TIR'!$E$26-'Ejercicio 3 - TIR'!$C$26)*('Ejercicio 3 - TIR'!$E$26-'Ejercicio 3 - TIR'!$D$26)*(1-X484)))</f>
        <v>0.22439137847892</v>
      </c>
      <c r="Z484" s="27">
        <f ca="1" t="shared" si="3336"/>
        <v>1.16532212200233</v>
      </c>
      <c r="AA484" s="27">
        <f ca="1" t="shared" si="3337"/>
        <v>1.34887808119765</v>
      </c>
      <c r="AB484" s="27">
        <f ca="1" t="shared" si="3338"/>
        <v>1.59620088122286</v>
      </c>
      <c r="AC484" s="27">
        <f ca="1" t="shared" si="3339"/>
        <v>1.92572261976872</v>
      </c>
      <c r="AD484" s="27">
        <f ca="1" t="shared" si="3340"/>
        <v>2.35783817298666</v>
      </c>
      <c r="AE484" s="26">
        <f ca="1" t="shared" si="3341"/>
        <v>4742.07252408649</v>
      </c>
      <c r="AF484" s="26">
        <f ca="1" t="shared" si="3342"/>
        <v>5489.02107530497</v>
      </c>
      <c r="AG484" s="26">
        <f ca="1" t="shared" si="3343"/>
        <v>6495.45752101877</v>
      </c>
      <c r="AH484" s="26">
        <f ca="1" t="shared" si="3344"/>
        <v>7836.3880267939</v>
      </c>
      <c r="AI484" s="26">
        <f ca="1" t="shared" si="3345"/>
        <v>9594.80593842188</v>
      </c>
      <c r="AJ484" s="28">
        <f ca="1" t="shared" si="3346"/>
        <v>51610.1370411584</v>
      </c>
      <c r="AK484" s="28">
        <f ca="1" t="shared" si="3347"/>
        <v>45922.792849176</v>
      </c>
      <c r="AL484" s="28">
        <f ca="1" t="shared" si="3348"/>
        <v>61409.7899885293</v>
      </c>
      <c r="AM484" s="28">
        <f ca="1" t="shared" si="3349"/>
        <v>64285.5006766262</v>
      </c>
      <c r="AN484" s="28">
        <f ca="1" t="shared" si="3350"/>
        <v>92805.8379953814</v>
      </c>
      <c r="AO484" s="28">
        <f ca="1">C484/'Ejercicio 3 - TIR'!$D$7</f>
        <v>16440.0051656531</v>
      </c>
      <c r="AP484" s="28">
        <f ca="1" t="shared" si="3351"/>
        <v>35170.1318755053</v>
      </c>
      <c r="AQ484" s="28">
        <f ca="1" t="shared" si="3352"/>
        <v>29482.7876835228</v>
      </c>
      <c r="AR484" s="28">
        <f ca="1" t="shared" si="3353"/>
        <v>44969.7848228762</v>
      </c>
      <c r="AS484" s="28">
        <f ca="1" t="shared" si="3354"/>
        <v>47845.4955109731</v>
      </c>
      <c r="AT484" s="28">
        <f ca="1" t="shared" si="3355"/>
        <v>76365.8328297283</v>
      </c>
      <c r="AU484" s="28">
        <f ca="1">AP484*'Ejercicio 3 - TIR'!$D$5</f>
        <v>17585.0659377526</v>
      </c>
      <c r="AV484" s="28">
        <f ca="1">AQ484*'Ejercicio 3 - TIR'!$D$5</f>
        <v>14741.3938417614</v>
      </c>
      <c r="AW484" s="28">
        <f ca="1">AR484*'Ejercicio 3 - TIR'!$D$5</f>
        <v>22484.8924114381</v>
      </c>
      <c r="AX484" s="28">
        <f ca="1">AS484*'Ejercicio 3 - TIR'!$D$5</f>
        <v>23922.7477554866</v>
      </c>
      <c r="AY484" s="28">
        <f ca="1">AT484*'Ejercicio 3 - TIR'!$D$5</f>
        <v>38182.9164148642</v>
      </c>
      <c r="AZ484" s="28">
        <f ca="1" t="shared" ref="AZ484:BD484" si="3602">AJ484-AU484-AE484</f>
        <v>29282.9985793192</v>
      </c>
      <c r="BA484" s="28">
        <f ca="1" t="shared" si="3602"/>
        <v>25692.3779321096</v>
      </c>
      <c r="BB484" s="28">
        <f ca="1" t="shared" si="3602"/>
        <v>32429.4400560724</v>
      </c>
      <c r="BC484" s="28">
        <f ca="1" t="shared" si="3602"/>
        <v>32526.3648943458</v>
      </c>
      <c r="BD484" s="28">
        <f ca="1" t="shared" si="3602"/>
        <v>45028.1156420954</v>
      </c>
      <c r="BE484" s="28">
        <f ca="1" t="shared" ref="BE484:BI484" si="3603">AZ484/Z484</f>
        <v>25128.6730307697</v>
      </c>
      <c r="BF484" s="28">
        <f ca="1" t="shared" si="3603"/>
        <v>19047.2202716035</v>
      </c>
      <c r="BG484" s="28">
        <f ca="1" t="shared" si="3603"/>
        <v>20316.6408674251</v>
      </c>
      <c r="BH484" s="28">
        <f ca="1" t="shared" si="3603"/>
        <v>16890.4724701485</v>
      </c>
      <c r="BI484" s="28">
        <f ca="1" t="shared" si="3603"/>
        <v>19097.2035986077</v>
      </c>
      <c r="BJ484" s="28">
        <f ca="1" t="shared" si="3358"/>
        <v>67631.8418910978</v>
      </c>
      <c r="BK484" s="28">
        <f ca="1" t="shared" si="3359"/>
        <v>38762.8717436748</v>
      </c>
      <c r="BL484" s="28">
        <f ca="1" t="shared" si="3360"/>
        <v>106394.713634773</v>
      </c>
      <c r="BM484" s="28">
        <f ca="1">BK484*'Ejercicio 3 - TIR'!$D$5</f>
        <v>19381.4358718374</v>
      </c>
      <c r="BN484" s="28">
        <f ca="1" t="shared" si="3361"/>
        <v>87013.2777629352</v>
      </c>
      <c r="BO484" s="28">
        <f ca="1" t="shared" si="3362"/>
        <v>36903.8379138276</v>
      </c>
      <c r="BP484" s="28">
        <f ca="1" t="shared" si="3363"/>
        <v>-110883.861159267</v>
      </c>
      <c r="BQ484" s="28">
        <f ca="1" t="shared" ref="BQ484:BT484" si="3604">BE484</f>
        <v>25128.6730307697</v>
      </c>
      <c r="BR484" s="28">
        <f ca="1" t="shared" si="3604"/>
        <v>19047.2202716035</v>
      </c>
      <c r="BS484" s="28">
        <f ca="1" t="shared" si="3604"/>
        <v>20316.6408674251</v>
      </c>
      <c r="BT484" s="28">
        <f ca="1" t="shared" si="3604"/>
        <v>16890.4724701485</v>
      </c>
      <c r="BU484" s="28">
        <f ca="1" t="shared" si="3365"/>
        <v>56001.0415124353</v>
      </c>
      <c r="BV484" s="30">
        <f ca="1" t="shared" si="3366"/>
        <v>6.59570880046496</v>
      </c>
    </row>
    <row r="485" ht="15" customHeight="1" spans="1:74">
      <c r="A485" s="26">
        <v>484</v>
      </c>
      <c r="B485" s="27">
        <f ca="1" t="shared" ref="B485:F485" si="3605">RAND()</f>
        <v>0.141533978357935</v>
      </c>
      <c r="C485" s="28">
        <f ca="1">IF(B485&lt;=('Ejercicio 3 - TIR'!$D$13-'Ejercicio 3 - TIR'!$C$13)/('Ejercicio 3 - TIR'!$E$13-'Ejercicio 3 - TIR'!$C$13),'Ejercicio 3 - TIR'!$C$13+SQRT(('Ejercicio 3 - TIR'!$E$13-'Ejercicio 3 - TIR'!$C$13)*('Ejercicio 3 - TIR'!$D$13-'Ejercicio 3 - TIR'!$C$13)*B485),'Ejercicio 3 - TIR'!$E$13-SQRT(('Ejercicio 3 - TIR'!$E$13-'Ejercicio 3 - TIR'!$C$13)*('Ejercicio 3 - TIR'!$E$13-'Ejercicio 3 - TIR'!$D$13)*(1-B485)))</f>
        <v>67524.2003789887</v>
      </c>
      <c r="D485" s="27">
        <f ca="1" t="shared" si="3605"/>
        <v>0.00744133799061308</v>
      </c>
      <c r="E485" s="28">
        <f ca="1">IF(D485&lt;=('Ejercicio 3 - TIR'!$D$14-'Ejercicio 3 - TIR'!$C$14)/('Ejercicio 3 - TIR'!$E$14-'Ejercicio 3 - TIR'!$C$14),'Ejercicio 3 - TIR'!$C$14+SQRT(('Ejercicio 3 - TIR'!$E$14-'Ejercicio 3 - TIR'!$C$14)*('Ejercicio 3 - TIR'!$D$14-'Ejercicio 3 - TIR'!$C$14)*D485),'Ejercicio 3 - TIR'!$E$14-SQRT(('Ejercicio 3 - TIR'!$E$14-'Ejercicio 3 - TIR'!$C$14)*('Ejercicio 3 - TIR'!$E$14-'Ejercicio 3 - TIR'!$D$14)*(1-D485)))</f>
        <v>25747.0611416049</v>
      </c>
      <c r="F485" s="27">
        <f ca="1" t="shared" si="3605"/>
        <v>0.527618487185212</v>
      </c>
      <c r="G485" s="28">
        <f ca="1">IF(F485&lt;=('Ejercicio 3 - TIR'!$D$18-'Ejercicio 3 - TIR'!$C$18)/('Ejercicio 3 - TIR'!$E$18-'Ejercicio 3 - TIR'!$C$18),'Ejercicio 3 - TIR'!$C$18+SQRT(('Ejercicio 3 - TIR'!$E$18-'Ejercicio 3 - TIR'!$C$18)*('Ejercicio 3 - TIR'!$D$18-'Ejercicio 3 - TIR'!$C$18)*F485),'Ejercicio 3 - TIR'!$E$18-SQRT(('Ejercicio 3 - TIR'!$E$18-'Ejercicio 3 - TIR'!$C$18)*('Ejercicio 3 - TIR'!$E$18-'Ejercicio 3 - TIR'!$D$18)*(1-F485)))</f>
        <v>38896.2224049189</v>
      </c>
      <c r="H485" s="27">
        <f ca="1" t="shared" ref="H485:L485" si="3606">RAND()</f>
        <v>0.66415724752334</v>
      </c>
      <c r="I485" s="28">
        <f ca="1">IF(H485&lt;=('Ejercicio 3 - TIR'!$D$18-'Ejercicio 3 - TIR'!$C$18)/('Ejercicio 3 - TIR'!$E$18-'Ejercicio 3 - TIR'!$C$18),'Ejercicio 3 - TIR'!$C$18+SQRT(('Ejercicio 3 - TIR'!$E$18-'Ejercicio 3 - TIR'!$C$18)*('Ejercicio 3 - TIR'!$D$18-'Ejercicio 3 - TIR'!$C$18)*H485),'Ejercicio 3 - TIR'!$E$18-SQRT(('Ejercicio 3 - TIR'!$E$18-'Ejercicio 3 - TIR'!$C$18)*('Ejercicio 3 - TIR'!$E$18-'Ejercicio 3 - TIR'!$D$18)*(1-H485)))</f>
        <v>39981.1616121823</v>
      </c>
      <c r="J485" s="27">
        <f ca="1" t="shared" si="3606"/>
        <v>0.296838120888594</v>
      </c>
      <c r="K485" s="28">
        <f ca="1">IF(J485&lt;=('Ejercicio 3 - TIR'!$D$18-'Ejercicio 3 - TIR'!$C$18)/('Ejercicio 3 - TIR'!$E$18-'Ejercicio 3 - TIR'!$C$18),'Ejercicio 3 - TIR'!$C$18+SQRT(('Ejercicio 3 - TIR'!$E$18-'Ejercicio 3 - TIR'!$C$18)*('Ejercicio 3 - TIR'!$D$18-'Ejercicio 3 - TIR'!$C$18)*J485),'Ejercicio 3 - TIR'!$E$18-SQRT(('Ejercicio 3 - TIR'!$E$18-'Ejercicio 3 - TIR'!$C$18)*('Ejercicio 3 - TIR'!$E$18-'Ejercicio 3 - TIR'!$D$18)*(1-J485)))</f>
        <v>36672.7594092166</v>
      </c>
      <c r="L485" s="27">
        <f ca="1" t="shared" si="3606"/>
        <v>0.498582962400657</v>
      </c>
      <c r="M485" s="28">
        <f ca="1">IF(L485&lt;=('Ejercicio 3 - TIR'!$D$18-'Ejercicio 3 - TIR'!$C$18)/('Ejercicio 3 - TIR'!$E$18-'Ejercicio 3 - TIR'!$C$18),'Ejercicio 3 - TIR'!$C$18+SQRT(('Ejercicio 3 - TIR'!$E$18-'Ejercicio 3 - TIR'!$C$18)*('Ejercicio 3 - TIR'!$D$18-'Ejercicio 3 - TIR'!$C$18)*L485),'Ejercicio 3 - TIR'!$E$18-SQRT(('Ejercicio 3 - TIR'!$E$18-'Ejercicio 3 - TIR'!$C$18)*('Ejercicio 3 - TIR'!$E$18-'Ejercicio 3 - TIR'!$D$18)*(1-L485)))</f>
        <v>38647.9734250342</v>
      </c>
      <c r="N485" s="27">
        <f ca="1" t="shared" ref="N485:R485" si="3607">RAND()</f>
        <v>0.669066730413027</v>
      </c>
      <c r="O485" s="28">
        <f ca="1">IF(N485&lt;=('Ejercicio 3 - TIR'!$D$18-'Ejercicio 3 - TIR'!$C$18)/('Ejercicio 3 - TIR'!$E$18-'Ejercicio 3 - TIR'!$C$18),'Ejercicio 3 - TIR'!$C$18+SQRT(('Ejercicio 3 - TIR'!$E$18-'Ejercicio 3 - TIR'!$C$18)*('Ejercicio 3 - TIR'!$D$18-'Ejercicio 3 - TIR'!$C$18)*N485),'Ejercicio 3 - TIR'!$E$18-SQRT(('Ejercicio 3 - TIR'!$E$18-'Ejercicio 3 - TIR'!$C$18)*('Ejercicio 3 - TIR'!$E$18-'Ejercicio 3 - TIR'!$D$18)*(1-N485)))</f>
        <v>40018.0329969958</v>
      </c>
      <c r="P485" s="27">
        <f ca="1" t="shared" si="3607"/>
        <v>0.289812069322162</v>
      </c>
      <c r="Q485" s="29">
        <f ca="1">IF(P485&lt;=('Ejercicio 3 - TIR'!$D$22-'Ejercicio 3 - TIR'!$C$22)/('Ejercicio 3 - TIR'!$E$22-'Ejercicio 3 - TIR'!$C$22),'Ejercicio 3 - TIR'!$C$22+SQRT(('Ejercicio 3 - TIR'!$E$22-'Ejercicio 3 - TIR'!$C$22)*('Ejercicio 3 - TIR'!$D$22-'Ejercicio 3 - TIR'!$C$22)*P485),'Ejercicio 3 - TIR'!$E$22-SQRT(('Ejercicio 3 - TIR'!$E$22-'Ejercicio 3 - TIR'!$C$22)*('Ejercicio 3 - TIR'!$E$22-'Ejercicio 3 - TIR'!$D$22)*(1-P485)))</f>
        <v>0.142839915165777</v>
      </c>
      <c r="R485" s="27">
        <f ca="1" t="shared" si="3607"/>
        <v>0.286931437526468</v>
      </c>
      <c r="S485" s="29">
        <f ca="1">IF(R485&lt;=('Ejercicio 3 - TIR'!$D$23-'Ejercicio 3 - TIR'!$C$23)/('Ejercicio 3 - TIR'!$E$23-'Ejercicio 3 - TIR'!$C$23),'Ejercicio 3 - TIR'!$C$23+SQRT(('Ejercicio 3 - TIR'!$E$23-'Ejercicio 3 - TIR'!$C$23)*('Ejercicio 3 - TIR'!$D$23-'Ejercicio 3 - TIR'!$C$23)*R485),'Ejercicio 3 - TIR'!$E$23-SQRT(('Ejercicio 3 - TIR'!$E$23-'Ejercicio 3 - TIR'!$C$23)*('Ejercicio 3 - TIR'!$E$23-'Ejercicio 3 - TIR'!$D$23)*(1-R485)))</f>
        <v>0.142726121260515</v>
      </c>
      <c r="T485" s="27">
        <f ca="1" t="shared" ref="T485:X485" si="3608">RAND()</f>
        <v>0.42233388894616</v>
      </c>
      <c r="U485" s="29">
        <f ca="1">IF(T485&lt;=('Ejercicio 3 - TIR'!$D$24-'Ejercicio 3 - TIR'!$C$24)/('Ejercicio 3 - TIR'!$E$24-'Ejercicio 3 - TIR'!$C$24),'Ejercicio 3 - TIR'!$C$24+SQRT(('Ejercicio 3 - TIR'!$E$24-'Ejercicio 3 - TIR'!$C$24)*('Ejercicio 3 - TIR'!$D$24-'Ejercicio 3 - TIR'!$C$24)*T485),'Ejercicio 3 - TIR'!$E$24-SQRT(('Ejercicio 3 - TIR'!$E$24-'Ejercicio 3 - TIR'!$C$24)*('Ejercicio 3 - TIR'!$E$24-'Ejercicio 3 - TIR'!$D$24)*(1-T485)))</f>
        <v>0.179780885930189</v>
      </c>
      <c r="V485" s="27">
        <f ca="1" t="shared" si="3608"/>
        <v>0.0185072858160602</v>
      </c>
      <c r="W485" s="29">
        <f ca="1">IF(V485&lt;=('Ejercicio 3 - TIR'!$D$25-'Ejercicio 3 - TIR'!$C$25)/('Ejercicio 3 - TIR'!$E$25-'Ejercicio 3 - TIR'!$C$25),'Ejercicio 3 - TIR'!$C$25+SQRT(('Ejercicio 3 - TIR'!$E$25-'Ejercicio 3 - TIR'!$C$25)*('Ejercicio 3 - TIR'!$D$25-'Ejercicio 3 - TIR'!$C$25)*V485),'Ejercicio 3 - TIR'!$E$25-SQRT(('Ejercicio 3 - TIR'!$E$25-'Ejercicio 3 - TIR'!$C$25)*('Ejercicio 3 - TIR'!$E$25-'Ejercicio 3 - TIR'!$D$25)*(1-V485)))</f>
        <v>0.185090206296653</v>
      </c>
      <c r="X485" s="27">
        <f ca="1" t="shared" si="3608"/>
        <v>0.184230746651776</v>
      </c>
      <c r="Y485" s="29">
        <f ca="1">IF(X485&lt;=('Ejercicio 3 - TIR'!$D$26-'Ejercicio 3 - TIR'!$C$26)/('Ejercicio 3 - TIR'!$E$26-'Ejercicio 3 - TIR'!$C$26),'Ejercicio 3 - TIR'!$C$26+SQRT(('Ejercicio 3 - TIR'!$E$26-'Ejercicio 3 - TIR'!$C$26)*('Ejercicio 3 - TIR'!$D$26-'Ejercicio 3 - TIR'!$C$26)*X485),'Ejercicio 3 - TIR'!$E$26-SQRT(('Ejercicio 3 - TIR'!$E$26-'Ejercicio 3 - TIR'!$C$26)*('Ejercicio 3 - TIR'!$E$26-'Ejercicio 3 - TIR'!$D$26)*(1-X485)))</f>
        <v>0.212302982221214</v>
      </c>
      <c r="Z485" s="27">
        <f ca="1" t="shared" si="3336"/>
        <v>1.14283991516578</v>
      </c>
      <c r="AA485" s="27">
        <f ca="1" t="shared" si="3337"/>
        <v>1.30595302347908</v>
      </c>
      <c r="AB485" s="27">
        <f ca="1" t="shared" si="3338"/>
        <v>1.54073841502336</v>
      </c>
      <c r="AC485" s="27">
        <f ca="1" t="shared" si="3339"/>
        <v>1.82591400610922</v>
      </c>
      <c r="AD485" s="27">
        <f ca="1" t="shared" si="3340"/>
        <v>2.21356099488569</v>
      </c>
      <c r="AE485" s="26">
        <f ca="1" t="shared" si="3341"/>
        <v>3677.70802923491</v>
      </c>
      <c r="AF485" s="26">
        <f ca="1" t="shared" si="3342"/>
        <v>4202.61303137627</v>
      </c>
      <c r="AG485" s="26">
        <f ca="1" t="shared" si="3343"/>
        <v>4958.16252537885</v>
      </c>
      <c r="AH485" s="26">
        <f ca="1" t="shared" si="3344"/>
        <v>5875.86985005356</v>
      </c>
      <c r="AI485" s="26">
        <f ca="1" t="shared" si="3345"/>
        <v>7123.33454236364</v>
      </c>
      <c r="AJ485" s="28">
        <f ca="1" t="shared" si="3346"/>
        <v>44452.1555135068</v>
      </c>
      <c r="AK485" s="28">
        <f ca="1" t="shared" si="3347"/>
        <v>52213.5188896354</v>
      </c>
      <c r="AL485" s="28">
        <f ca="1" t="shared" si="3348"/>
        <v>56503.1292066896</v>
      </c>
      <c r="AM485" s="28">
        <f ca="1" t="shared" si="3349"/>
        <v>70567.8759845068</v>
      </c>
      <c r="AN485" s="28">
        <f ca="1" t="shared" si="3350"/>
        <v>88582.3569341982</v>
      </c>
      <c r="AO485" s="28">
        <f ca="1">C485/'Ejercicio 3 - TIR'!$D$7</f>
        <v>13504.8400757977</v>
      </c>
      <c r="AP485" s="28">
        <f ca="1" t="shared" si="3351"/>
        <v>30947.315437709</v>
      </c>
      <c r="AQ485" s="28">
        <f ca="1" t="shared" si="3352"/>
        <v>38708.6788138376</v>
      </c>
      <c r="AR485" s="28">
        <f ca="1" t="shared" si="3353"/>
        <v>42998.2891308918</v>
      </c>
      <c r="AS485" s="28">
        <f ca="1" t="shared" si="3354"/>
        <v>57063.035908709</v>
      </c>
      <c r="AT485" s="28">
        <f ca="1" t="shared" si="3355"/>
        <v>75077.5168584004</v>
      </c>
      <c r="AU485" s="28">
        <f ca="1">AP485*'Ejercicio 3 - TIR'!$D$5</f>
        <v>15473.6577188545</v>
      </c>
      <c r="AV485" s="28">
        <f ca="1">AQ485*'Ejercicio 3 - TIR'!$D$5</f>
        <v>19354.3394069188</v>
      </c>
      <c r="AW485" s="28">
        <f ca="1">AR485*'Ejercicio 3 - TIR'!$D$5</f>
        <v>21499.1445654459</v>
      </c>
      <c r="AX485" s="28">
        <f ca="1">AS485*'Ejercicio 3 - TIR'!$D$5</f>
        <v>28531.5179543545</v>
      </c>
      <c r="AY485" s="28">
        <f ca="1">AT485*'Ejercicio 3 - TIR'!$D$5</f>
        <v>37538.7584292002</v>
      </c>
      <c r="AZ485" s="28">
        <f ca="1" t="shared" ref="AZ485:BD485" si="3609">AJ485-AU485-AE485</f>
        <v>25300.7897654173</v>
      </c>
      <c r="BA485" s="28">
        <f ca="1" t="shared" si="3609"/>
        <v>28656.5664513403</v>
      </c>
      <c r="BB485" s="28">
        <f ca="1" t="shared" si="3609"/>
        <v>30045.8221158648</v>
      </c>
      <c r="BC485" s="28">
        <f ca="1" t="shared" si="3609"/>
        <v>36160.4881800987</v>
      </c>
      <c r="BD485" s="28">
        <f ca="1" t="shared" si="3609"/>
        <v>43920.2639626343</v>
      </c>
      <c r="BE485" s="28">
        <f ca="1" t="shared" ref="BE485:BI485" si="3610">AZ485/Z485</f>
        <v>22138.5247659531</v>
      </c>
      <c r="BF485" s="28">
        <f ca="1" t="shared" si="3610"/>
        <v>21943.0300601461</v>
      </c>
      <c r="BG485" s="28">
        <f ca="1" t="shared" si="3610"/>
        <v>19500.9235979939</v>
      </c>
      <c r="BH485" s="28">
        <f ca="1" t="shared" si="3610"/>
        <v>19804.0477586083</v>
      </c>
      <c r="BI485" s="28">
        <f ca="1" t="shared" si="3610"/>
        <v>19841.4518796228</v>
      </c>
      <c r="BJ485" s="28">
        <f ca="1" t="shared" si="3358"/>
        <v>56992.6902759935</v>
      </c>
      <c r="BK485" s="28">
        <f ca="1" t="shared" si="3359"/>
        <v>29893.7872339549</v>
      </c>
      <c r="BL485" s="28">
        <f ca="1" t="shared" si="3360"/>
        <v>86886.4775099484</v>
      </c>
      <c r="BM485" s="28">
        <f ca="1">BK485*'Ejercicio 3 - TIR'!$D$5</f>
        <v>14946.8936169775</v>
      </c>
      <c r="BN485" s="28">
        <f ca="1" t="shared" si="3361"/>
        <v>71939.583892971</v>
      </c>
      <c r="BO485" s="28">
        <f ca="1" t="shared" si="3362"/>
        <v>32499.4811795037</v>
      </c>
      <c r="BP485" s="28">
        <f ca="1" t="shared" si="3363"/>
        <v>-93271.2615205936</v>
      </c>
      <c r="BQ485" s="28">
        <f ca="1" t="shared" ref="BQ485:BT485" si="3611">BE485</f>
        <v>22138.5247659531</v>
      </c>
      <c r="BR485" s="28">
        <f ca="1" t="shared" si="3611"/>
        <v>21943.0300601461</v>
      </c>
      <c r="BS485" s="28">
        <f ca="1" t="shared" si="3611"/>
        <v>19500.9235979939</v>
      </c>
      <c r="BT485" s="28">
        <f ca="1" t="shared" si="3611"/>
        <v>19804.0477586083</v>
      </c>
      <c r="BU485" s="28">
        <f ca="1" t="shared" si="3365"/>
        <v>52340.9330591265</v>
      </c>
      <c r="BV485" s="30">
        <f ca="1" t="shared" si="3366"/>
        <v>12.0584893147974</v>
      </c>
    </row>
    <row r="486" ht="15" customHeight="1" spans="1:74">
      <c r="A486" s="26">
        <v>485</v>
      </c>
      <c r="B486" s="27">
        <f ca="1" t="shared" ref="B486:F486" si="3612">RAND()</f>
        <v>0.0655327828871881</v>
      </c>
      <c r="C486" s="28">
        <f ca="1">IF(B486&lt;=('Ejercicio 3 - TIR'!$D$13-'Ejercicio 3 - TIR'!$C$13)/('Ejercicio 3 - TIR'!$E$13-'Ejercicio 3 - TIR'!$C$13),'Ejercicio 3 - TIR'!$C$13+SQRT(('Ejercicio 3 - TIR'!$E$13-'Ejercicio 3 - TIR'!$C$13)*('Ejercicio 3 - TIR'!$D$13-'Ejercicio 3 - TIR'!$C$13)*B486),'Ejercicio 3 - TIR'!$E$13-SQRT(('Ejercicio 3 - TIR'!$E$13-'Ejercicio 3 - TIR'!$C$13)*('Ejercicio 3 - TIR'!$E$13-'Ejercicio 3 - TIR'!$D$13)*(1-B486)))</f>
        <v>65119.8743299885</v>
      </c>
      <c r="D486" s="27">
        <f ca="1" t="shared" si="3612"/>
        <v>0.246726301308049</v>
      </c>
      <c r="E486" s="28">
        <f ca="1">IF(D486&lt;=('Ejercicio 3 - TIR'!$D$14-'Ejercicio 3 - TIR'!$C$14)/('Ejercicio 3 - TIR'!$E$14-'Ejercicio 3 - TIR'!$C$14),'Ejercicio 3 - TIR'!$C$14+SQRT(('Ejercicio 3 - TIR'!$E$14-'Ejercicio 3 - TIR'!$C$14)*('Ejercicio 3 - TIR'!$D$14-'Ejercicio 3 - TIR'!$C$14)*D486),'Ejercicio 3 - TIR'!$E$14-SQRT(('Ejercicio 3 - TIR'!$E$14-'Ejercicio 3 - TIR'!$C$14)*('Ejercicio 3 - TIR'!$E$14-'Ejercicio 3 - TIR'!$D$14)*(1-D486)))</f>
        <v>29301.6825310689</v>
      </c>
      <c r="F486" s="27">
        <f ca="1" t="shared" si="3612"/>
        <v>0.253772609035287</v>
      </c>
      <c r="G486" s="28">
        <f ca="1">IF(F486&lt;=('Ejercicio 3 - TIR'!$D$18-'Ejercicio 3 - TIR'!$C$18)/('Ejercicio 3 - TIR'!$E$18-'Ejercicio 3 - TIR'!$C$18),'Ejercicio 3 - TIR'!$C$18+SQRT(('Ejercicio 3 - TIR'!$E$18-'Ejercicio 3 - TIR'!$C$18)*('Ejercicio 3 - TIR'!$D$18-'Ejercicio 3 - TIR'!$C$18)*F486),'Ejercicio 3 - TIR'!$E$18-SQRT(('Ejercicio 3 - TIR'!$E$18-'Ejercicio 3 - TIR'!$C$18)*('Ejercicio 3 - TIR'!$E$18-'Ejercicio 3 - TIR'!$D$18)*(1-F486)))</f>
        <v>36169.7561828076</v>
      </c>
      <c r="H486" s="27">
        <f ca="1" t="shared" ref="H486:L486" si="3613">RAND()</f>
        <v>0.568683418588774</v>
      </c>
      <c r="I486" s="28">
        <f ca="1">IF(H486&lt;=('Ejercicio 3 - TIR'!$D$18-'Ejercicio 3 - TIR'!$C$18)/('Ejercicio 3 - TIR'!$E$18-'Ejercicio 3 - TIR'!$C$18),'Ejercicio 3 - TIR'!$C$18+SQRT(('Ejercicio 3 - TIR'!$E$18-'Ejercicio 3 - TIR'!$C$18)*('Ejercicio 3 - TIR'!$D$18-'Ejercicio 3 - TIR'!$C$18)*H486),'Ejercicio 3 - TIR'!$E$18-SQRT(('Ejercicio 3 - TIR'!$E$18-'Ejercicio 3 - TIR'!$C$18)*('Ejercicio 3 - TIR'!$E$18-'Ejercicio 3 - TIR'!$D$18)*(1-H486)))</f>
        <v>39235.9359454425</v>
      </c>
      <c r="J486" s="27">
        <f ca="1" t="shared" si="3613"/>
        <v>0.314334244588226</v>
      </c>
      <c r="K486" s="28">
        <f ca="1">IF(J486&lt;=('Ejercicio 3 - TIR'!$D$18-'Ejercicio 3 - TIR'!$C$18)/('Ejercicio 3 - TIR'!$E$18-'Ejercicio 3 - TIR'!$C$18),'Ejercicio 3 - TIR'!$C$18+SQRT(('Ejercicio 3 - TIR'!$E$18-'Ejercicio 3 - TIR'!$C$18)*('Ejercicio 3 - TIR'!$D$18-'Ejercicio 3 - TIR'!$C$18)*J486),'Ejercicio 3 - TIR'!$E$18-SQRT(('Ejercicio 3 - TIR'!$E$18-'Ejercicio 3 - TIR'!$C$18)*('Ejercicio 3 - TIR'!$E$18-'Ejercicio 3 - TIR'!$D$18)*(1-J486)))</f>
        <v>36866.595713178</v>
      </c>
      <c r="L486" s="27">
        <f ca="1" t="shared" si="3613"/>
        <v>0.362237219313234</v>
      </c>
      <c r="M486" s="28">
        <f ca="1">IF(L486&lt;=('Ejercicio 3 - TIR'!$D$18-'Ejercicio 3 - TIR'!$C$18)/('Ejercicio 3 - TIR'!$E$18-'Ejercicio 3 - TIR'!$C$18),'Ejercicio 3 - TIR'!$C$18+SQRT(('Ejercicio 3 - TIR'!$E$18-'Ejercicio 3 - TIR'!$C$18)*('Ejercicio 3 - TIR'!$D$18-'Ejercicio 3 - TIR'!$C$18)*L486),'Ejercicio 3 - TIR'!$E$18-SQRT(('Ejercicio 3 - TIR'!$E$18-'Ejercicio 3 - TIR'!$C$18)*('Ejercicio 3 - TIR'!$E$18-'Ejercicio 3 - TIR'!$D$18)*(1-L486)))</f>
        <v>37371.2673874297</v>
      </c>
      <c r="N486" s="27">
        <f ca="1" t="shared" ref="N486:R486" si="3614">RAND()</f>
        <v>0.56448192177985</v>
      </c>
      <c r="O486" s="28">
        <f ca="1">IF(N486&lt;=('Ejercicio 3 - TIR'!$D$18-'Ejercicio 3 - TIR'!$C$18)/('Ejercicio 3 - TIR'!$E$18-'Ejercicio 3 - TIR'!$C$18),'Ejercicio 3 - TIR'!$C$18+SQRT(('Ejercicio 3 - TIR'!$E$18-'Ejercicio 3 - TIR'!$C$18)*('Ejercicio 3 - TIR'!$D$18-'Ejercicio 3 - TIR'!$C$18)*N486),'Ejercicio 3 - TIR'!$E$18-SQRT(('Ejercicio 3 - TIR'!$E$18-'Ejercicio 3 - TIR'!$C$18)*('Ejercicio 3 - TIR'!$E$18-'Ejercicio 3 - TIR'!$D$18)*(1-N486)))</f>
        <v>39201.7546297963</v>
      </c>
      <c r="P486" s="27">
        <f ca="1" t="shared" si="3614"/>
        <v>0.523926112509379</v>
      </c>
      <c r="Q486" s="29">
        <f ca="1">IF(P486&lt;=('Ejercicio 3 - TIR'!$D$22-'Ejercicio 3 - TIR'!$C$22)/('Ejercicio 3 - TIR'!$E$22-'Ejercicio 3 - TIR'!$C$22),'Ejercicio 3 - TIR'!$C$22+SQRT(('Ejercicio 3 - TIR'!$E$22-'Ejercicio 3 - TIR'!$C$22)*('Ejercicio 3 - TIR'!$D$22-'Ejercicio 3 - TIR'!$C$22)*P486),'Ejercicio 3 - TIR'!$E$22-SQRT(('Ejercicio 3 - TIR'!$E$22-'Ejercicio 3 - TIR'!$C$22)*('Ejercicio 3 - TIR'!$E$22-'Ejercicio 3 - TIR'!$D$22)*(1-P486)))</f>
        <v>0.150726582066948</v>
      </c>
      <c r="R486" s="27">
        <f ca="1" t="shared" si="3614"/>
        <v>0.746621841431102</v>
      </c>
      <c r="S486" s="29">
        <f ca="1">IF(R486&lt;=('Ejercicio 3 - TIR'!$D$23-'Ejercicio 3 - TIR'!$C$23)/('Ejercicio 3 - TIR'!$E$23-'Ejercicio 3 - TIR'!$C$23),'Ejercicio 3 - TIR'!$C$23+SQRT(('Ejercicio 3 - TIR'!$E$23-'Ejercicio 3 - TIR'!$C$23)*('Ejercicio 3 - TIR'!$D$23-'Ejercicio 3 - TIR'!$C$23)*R486),'Ejercicio 3 - TIR'!$E$23-SQRT(('Ejercicio 3 - TIR'!$E$23-'Ejercicio 3 - TIR'!$C$23)*('Ejercicio 3 - TIR'!$E$23-'Ejercicio 3 - TIR'!$D$23)*(1-R486)))</f>
        <v>0.158643954358917</v>
      </c>
      <c r="T486" s="27">
        <f ca="1" t="shared" ref="T486:X486" si="3615">RAND()</f>
        <v>0.320462990005889</v>
      </c>
      <c r="U486" s="29">
        <f ca="1">IF(T486&lt;=('Ejercicio 3 - TIR'!$D$24-'Ejercicio 3 - TIR'!$C$24)/('Ejercicio 3 - TIR'!$E$24-'Ejercicio 3 - TIR'!$C$24),'Ejercicio 3 - TIR'!$C$24+SQRT(('Ejercicio 3 - TIR'!$E$24-'Ejercicio 3 - TIR'!$C$24)*('Ejercicio 3 - TIR'!$D$24-'Ejercicio 3 - TIR'!$C$24)*T486),'Ejercicio 3 - TIR'!$E$24-SQRT(('Ejercicio 3 - TIR'!$E$24-'Ejercicio 3 - TIR'!$C$24)*('Ejercicio 3 - TIR'!$E$24-'Ejercicio 3 - TIR'!$D$24)*(1-T486)))</f>
        <v>0.175941709253871</v>
      </c>
      <c r="V486" s="27">
        <f ca="1" t="shared" si="3615"/>
        <v>0.0292972438868242</v>
      </c>
      <c r="W486" s="29">
        <f ca="1">IF(V486&lt;=('Ejercicio 3 - TIR'!$D$25-'Ejercicio 3 - TIR'!$C$25)/('Ejercicio 3 - TIR'!$E$25-'Ejercicio 3 - TIR'!$C$25),'Ejercicio 3 - TIR'!$C$25+SQRT(('Ejercicio 3 - TIR'!$E$25-'Ejercicio 3 - TIR'!$C$25)*('Ejercicio 3 - TIR'!$D$25-'Ejercicio 3 - TIR'!$C$25)*V486),'Ejercicio 3 - TIR'!$E$25-SQRT(('Ejercicio 3 - TIR'!$E$25-'Ejercicio 3 - TIR'!$C$25)*('Ejercicio 3 - TIR'!$E$25-'Ejercicio 3 - TIR'!$D$25)*(1-V486)))</f>
        <v>0.186404384548226</v>
      </c>
      <c r="X486" s="27">
        <f ca="1" t="shared" si="3615"/>
        <v>0.848284846429107</v>
      </c>
      <c r="Y486" s="29">
        <f ca="1">IF(X486&lt;=('Ejercicio 3 - TIR'!$D$26-'Ejercicio 3 - TIR'!$C$26)/('Ejercicio 3 - TIR'!$E$26-'Ejercicio 3 - TIR'!$C$26),'Ejercicio 3 - TIR'!$C$26+SQRT(('Ejercicio 3 - TIR'!$E$26-'Ejercicio 3 - TIR'!$C$26)*('Ejercicio 3 - TIR'!$D$26-'Ejercicio 3 - TIR'!$C$26)*X486),'Ejercicio 3 - TIR'!$E$26-SQRT(('Ejercicio 3 - TIR'!$E$26-'Ejercicio 3 - TIR'!$C$26)*('Ejercicio 3 - TIR'!$E$26-'Ejercicio 3 - TIR'!$D$26)*(1-X486)))</f>
        <v>0.251377249795262</v>
      </c>
      <c r="Z486" s="27">
        <f ca="1" t="shared" si="3336"/>
        <v>1.15072658206695</v>
      </c>
      <c r="AA486" s="27">
        <f ca="1" t="shared" si="3337"/>
        <v>1.33328239743197</v>
      </c>
      <c r="AB486" s="27">
        <f ca="1" t="shared" si="3338"/>
        <v>1.56786238135425</v>
      </c>
      <c r="AC486" s="27">
        <f ca="1" t="shared" si="3339"/>
        <v>1.8601188036069</v>
      </c>
      <c r="AD486" s="27">
        <f ca="1" t="shared" si="3340"/>
        <v>2.32771035275006</v>
      </c>
      <c r="AE486" s="26">
        <f ca="1" t="shared" si="3341"/>
        <v>4416.54245671882</v>
      </c>
      <c r="AF486" s="26">
        <f ca="1" t="shared" si="3342"/>
        <v>5117.20021664675</v>
      </c>
      <c r="AG486" s="26">
        <f ca="1" t="shared" si="3343"/>
        <v>6017.52916935785</v>
      </c>
      <c r="AH486" s="26">
        <f ca="1" t="shared" si="3344"/>
        <v>7139.222990673</v>
      </c>
      <c r="AI486" s="26">
        <f ca="1" t="shared" si="3345"/>
        <v>8933.86123174348</v>
      </c>
      <c r="AJ486" s="28">
        <f ca="1" t="shared" si="3346"/>
        <v>41621.4999064371</v>
      </c>
      <c r="AK486" s="28">
        <f ca="1" t="shared" si="3347"/>
        <v>52312.5827428267</v>
      </c>
      <c r="AL486" s="28">
        <f ca="1" t="shared" si="3348"/>
        <v>57801.7485472875</v>
      </c>
      <c r="AM486" s="28">
        <f ca="1" t="shared" si="3349"/>
        <v>69514.9971819795</v>
      </c>
      <c r="AN486" s="28">
        <f ca="1" t="shared" si="3350"/>
        <v>91250.3300977445</v>
      </c>
      <c r="AO486" s="28">
        <f ca="1">C486/'Ejercicio 3 - TIR'!$D$7</f>
        <v>13023.9748659977</v>
      </c>
      <c r="AP486" s="28">
        <f ca="1" t="shared" si="3351"/>
        <v>28597.5250404394</v>
      </c>
      <c r="AQ486" s="28">
        <f ca="1" t="shared" si="3352"/>
        <v>39288.607876829</v>
      </c>
      <c r="AR486" s="28">
        <f ca="1" t="shared" si="3353"/>
        <v>44777.7736812899</v>
      </c>
      <c r="AS486" s="28">
        <f ca="1" t="shared" si="3354"/>
        <v>56491.0223159818</v>
      </c>
      <c r="AT486" s="28">
        <f ca="1" t="shared" si="3355"/>
        <v>78226.3552317468</v>
      </c>
      <c r="AU486" s="28">
        <f ca="1">AP486*'Ejercicio 3 - TIR'!$D$5</f>
        <v>14298.7625202197</v>
      </c>
      <c r="AV486" s="28">
        <f ca="1">AQ486*'Ejercicio 3 - TIR'!$D$5</f>
        <v>19644.3039384145</v>
      </c>
      <c r="AW486" s="28">
        <f ca="1">AR486*'Ejercicio 3 - TIR'!$D$5</f>
        <v>22388.8868406449</v>
      </c>
      <c r="AX486" s="28">
        <f ca="1">AS486*'Ejercicio 3 - TIR'!$D$5</f>
        <v>28245.5111579909</v>
      </c>
      <c r="AY486" s="28">
        <f ca="1">AT486*'Ejercicio 3 - TIR'!$D$5</f>
        <v>39113.1776158734</v>
      </c>
      <c r="AZ486" s="28">
        <f ca="1" t="shared" ref="AZ486:BD486" si="3616">AJ486-AU486-AE486</f>
        <v>22906.1949294986</v>
      </c>
      <c r="BA486" s="28">
        <f ca="1" t="shared" si="3616"/>
        <v>27551.0785877655</v>
      </c>
      <c r="BB486" s="28">
        <f ca="1" t="shared" si="3616"/>
        <v>29395.3325372848</v>
      </c>
      <c r="BC486" s="28">
        <f ca="1" t="shared" si="3616"/>
        <v>34130.2630333156</v>
      </c>
      <c r="BD486" s="28">
        <f ca="1" t="shared" si="3616"/>
        <v>43203.2912501276</v>
      </c>
      <c r="BE486" s="28">
        <f ca="1" t="shared" ref="BE486:BI486" si="3617">AZ486/Z486</f>
        <v>19905.8536462712</v>
      </c>
      <c r="BF486" s="28">
        <f ca="1" t="shared" si="3617"/>
        <v>20664.0983491806</v>
      </c>
      <c r="BG486" s="28">
        <f ca="1" t="shared" si="3617"/>
        <v>18748.6688161332</v>
      </c>
      <c r="BH486" s="28">
        <f ca="1" t="shared" si="3617"/>
        <v>18348.4318136748</v>
      </c>
      <c r="BI486" s="28">
        <f ca="1" t="shared" si="3617"/>
        <v>18560.4240661151</v>
      </c>
      <c r="BJ486" s="28">
        <f ca="1" t="shared" si="3358"/>
        <v>68205.8297805648</v>
      </c>
      <c r="BK486" s="28">
        <f ca="1" t="shared" si="3359"/>
        <v>30316.0411295394</v>
      </c>
      <c r="BL486" s="28">
        <f ca="1" t="shared" si="3360"/>
        <v>98521.8709101042</v>
      </c>
      <c r="BM486" s="28">
        <f ca="1">BK486*'Ejercicio 3 - TIR'!$D$5</f>
        <v>15158.0205647697</v>
      </c>
      <c r="BN486" s="28">
        <f ca="1" t="shared" si="3361"/>
        <v>83363.8503453345</v>
      </c>
      <c r="BO486" s="28">
        <f ca="1" t="shared" si="3362"/>
        <v>35813.6699640678</v>
      </c>
      <c r="BP486" s="28">
        <f ca="1" t="shared" si="3363"/>
        <v>-94421.5568610574</v>
      </c>
      <c r="BQ486" s="28">
        <f ca="1" t="shared" ref="BQ486:BT486" si="3618">BE486</f>
        <v>19905.8536462712</v>
      </c>
      <c r="BR486" s="28">
        <f ca="1" t="shared" si="3618"/>
        <v>20664.0983491806</v>
      </c>
      <c r="BS486" s="28">
        <f ca="1" t="shared" si="3618"/>
        <v>18748.6688161332</v>
      </c>
      <c r="BT486" s="28">
        <f ca="1" t="shared" si="3618"/>
        <v>18348.4318136748</v>
      </c>
      <c r="BU486" s="28">
        <f ca="1" t="shared" si="3365"/>
        <v>54374.0940301829</v>
      </c>
      <c r="BV486" s="30">
        <f ca="1" t="shared" si="3366"/>
        <v>10.4011960757514</v>
      </c>
    </row>
    <row r="487" ht="15" customHeight="1" spans="1:74">
      <c r="A487" s="26">
        <v>486</v>
      </c>
      <c r="B487" s="27">
        <f ca="1" t="shared" ref="B487:F487" si="3619">RAND()</f>
        <v>0.760857635947086</v>
      </c>
      <c r="C487" s="28">
        <f ca="1">IF(B487&lt;=('Ejercicio 3 - TIR'!$D$13-'Ejercicio 3 - TIR'!$C$13)/('Ejercicio 3 - TIR'!$E$13-'Ejercicio 3 - TIR'!$C$13),'Ejercicio 3 - TIR'!$C$13+SQRT(('Ejercicio 3 - TIR'!$E$13-'Ejercicio 3 - TIR'!$C$13)*('Ejercicio 3 - TIR'!$D$13-'Ejercicio 3 - TIR'!$C$13)*B487),'Ejercicio 3 - TIR'!$E$13-SQRT(('Ejercicio 3 - TIR'!$E$13-'Ejercicio 3 - TIR'!$C$13)*('Ejercicio 3 - TIR'!$E$13-'Ejercicio 3 - TIR'!$D$13)*(1-B487)))</f>
        <v>83059.786398528</v>
      </c>
      <c r="D487" s="27">
        <f ca="1" t="shared" si="3619"/>
        <v>0.872106814017429</v>
      </c>
      <c r="E487" s="28">
        <f ca="1">IF(D487&lt;=('Ejercicio 3 - TIR'!$D$14-'Ejercicio 3 - TIR'!$C$14)/('Ejercicio 3 - TIR'!$E$14-'Ejercicio 3 - TIR'!$C$14),'Ejercicio 3 - TIR'!$C$14+SQRT(('Ejercicio 3 - TIR'!$E$14-'Ejercicio 3 - TIR'!$C$14)*('Ejercicio 3 - TIR'!$D$14-'Ejercicio 3 - TIR'!$C$14)*D487),'Ejercicio 3 - TIR'!$E$14-SQRT(('Ejercicio 3 - TIR'!$E$14-'Ejercicio 3 - TIR'!$C$14)*('Ejercicio 3 - TIR'!$E$14-'Ejercicio 3 - TIR'!$D$14)*(1-D487)))</f>
        <v>35620.048185495</v>
      </c>
      <c r="F487" s="27">
        <f ca="1" t="shared" si="3619"/>
        <v>0.676391183476699</v>
      </c>
      <c r="G487" s="28">
        <f ca="1">IF(F487&lt;=('Ejercicio 3 - TIR'!$D$18-'Ejercicio 3 - TIR'!$C$18)/('Ejercicio 3 - TIR'!$E$18-'Ejercicio 3 - TIR'!$C$18),'Ejercicio 3 - TIR'!$C$18+SQRT(('Ejercicio 3 - TIR'!$E$18-'Ejercicio 3 - TIR'!$C$18)*('Ejercicio 3 - TIR'!$D$18-'Ejercicio 3 - TIR'!$C$18)*F487),'Ejercicio 3 - TIR'!$E$18-SQRT(('Ejercicio 3 - TIR'!$E$18-'Ejercicio 3 - TIR'!$C$18)*('Ejercicio 3 - TIR'!$E$18-'Ejercicio 3 - TIR'!$D$18)*(1-F487)))</f>
        <v>40073.4737147512</v>
      </c>
      <c r="H487" s="27">
        <f ca="1" t="shared" ref="H487:L487" si="3620">RAND()</f>
        <v>0.479776492581677</v>
      </c>
      <c r="I487" s="28">
        <f ca="1">IF(H487&lt;=('Ejercicio 3 - TIR'!$D$18-'Ejercicio 3 - TIR'!$C$18)/('Ejercicio 3 - TIR'!$E$18-'Ejercicio 3 - TIR'!$C$18),'Ejercicio 3 - TIR'!$C$18+SQRT(('Ejercicio 3 - TIR'!$E$18-'Ejercicio 3 - TIR'!$C$18)*('Ejercicio 3 - TIR'!$D$18-'Ejercicio 3 - TIR'!$C$18)*H487),'Ejercicio 3 - TIR'!$E$18-SQRT(('Ejercicio 3 - TIR'!$E$18-'Ejercicio 3 - TIR'!$C$18)*('Ejercicio 3 - TIR'!$E$18-'Ejercicio 3 - TIR'!$D$18)*(1-H487)))</f>
        <v>38483.3055990723</v>
      </c>
      <c r="J487" s="27">
        <f ca="1" t="shared" si="3620"/>
        <v>0.812154955954008</v>
      </c>
      <c r="K487" s="28">
        <f ca="1">IF(J487&lt;=('Ejercicio 3 - TIR'!$D$18-'Ejercicio 3 - TIR'!$C$18)/('Ejercicio 3 - TIR'!$E$18-'Ejercicio 3 - TIR'!$C$18),'Ejercicio 3 - TIR'!$C$18+SQRT(('Ejercicio 3 - TIR'!$E$18-'Ejercicio 3 - TIR'!$C$18)*('Ejercicio 3 - TIR'!$D$18-'Ejercicio 3 - TIR'!$C$18)*J487),'Ejercicio 3 - TIR'!$E$18-SQRT(('Ejercicio 3 - TIR'!$E$18-'Ejercicio 3 - TIR'!$C$18)*('Ejercicio 3 - TIR'!$E$18-'Ejercicio 3 - TIR'!$D$18)*(1-J487)))</f>
        <v>41246.5511454864</v>
      </c>
      <c r="L487" s="27">
        <f ca="1" t="shared" si="3620"/>
        <v>0.399401040962064</v>
      </c>
      <c r="M487" s="28">
        <f ca="1">IF(L487&lt;=('Ejercicio 3 - TIR'!$D$18-'Ejercicio 3 - TIR'!$C$18)/('Ejercicio 3 - TIR'!$E$18-'Ejercicio 3 - TIR'!$C$18),'Ejercicio 3 - TIR'!$C$18+SQRT(('Ejercicio 3 - TIR'!$E$18-'Ejercicio 3 - TIR'!$C$18)*('Ejercicio 3 - TIR'!$D$18-'Ejercicio 3 - TIR'!$C$18)*L487),'Ejercicio 3 - TIR'!$E$18-SQRT(('Ejercicio 3 - TIR'!$E$18-'Ejercicio 3 - TIR'!$C$18)*('Ejercicio 3 - TIR'!$E$18-'Ejercicio 3 - TIR'!$D$18)*(1-L487)))</f>
        <v>37740.16512384</v>
      </c>
      <c r="N487" s="27">
        <f ca="1" t="shared" ref="N487:R487" si="3621">RAND()</f>
        <v>0.457153837195904</v>
      </c>
      <c r="O487" s="28">
        <f ca="1">IF(N487&lt;=('Ejercicio 3 - TIR'!$D$18-'Ejercicio 3 - TIR'!$C$18)/('Ejercicio 3 - TIR'!$E$18-'Ejercicio 3 - TIR'!$C$18),'Ejercicio 3 - TIR'!$C$18+SQRT(('Ejercicio 3 - TIR'!$E$18-'Ejercicio 3 - TIR'!$C$18)*('Ejercicio 3 - TIR'!$D$18-'Ejercicio 3 - TIR'!$C$18)*N487),'Ejercicio 3 - TIR'!$E$18-SQRT(('Ejercicio 3 - TIR'!$E$18-'Ejercicio 3 - TIR'!$C$18)*('Ejercicio 3 - TIR'!$E$18-'Ejercicio 3 - TIR'!$D$18)*(1-N487)))</f>
        <v>38280.8861590645</v>
      </c>
      <c r="P487" s="27">
        <f ca="1" t="shared" si="3621"/>
        <v>0.609535218711618</v>
      </c>
      <c r="Q487" s="29">
        <f ca="1">IF(P487&lt;=('Ejercicio 3 - TIR'!$D$22-'Ejercicio 3 - TIR'!$C$22)/('Ejercicio 3 - TIR'!$E$22-'Ejercicio 3 - TIR'!$C$22),'Ejercicio 3 - TIR'!$C$22+SQRT(('Ejercicio 3 - TIR'!$E$22-'Ejercicio 3 - TIR'!$C$22)*('Ejercicio 3 - TIR'!$D$22-'Ejercicio 3 - TIR'!$C$22)*P487),'Ejercicio 3 - TIR'!$E$22-SQRT(('Ejercicio 3 - TIR'!$E$22-'Ejercicio 3 - TIR'!$C$22)*('Ejercicio 3 - TIR'!$E$22-'Ejercicio 3 - TIR'!$D$22)*(1-P487)))</f>
        <v>0.15348893426663</v>
      </c>
      <c r="R487" s="27">
        <f ca="1" t="shared" si="3621"/>
        <v>0.995884703909374</v>
      </c>
      <c r="S487" s="29">
        <f ca="1">IF(R487&lt;=('Ejercicio 3 - TIR'!$D$23-'Ejercicio 3 - TIR'!$C$23)/('Ejercicio 3 - TIR'!$E$23-'Ejercicio 3 - TIR'!$C$23),'Ejercicio 3 - TIR'!$C$23+SQRT(('Ejercicio 3 - TIR'!$E$23-'Ejercicio 3 - TIR'!$C$23)*('Ejercicio 3 - TIR'!$D$23-'Ejercicio 3 - TIR'!$C$23)*R487),'Ejercicio 3 - TIR'!$E$23-SQRT(('Ejercicio 3 - TIR'!$E$23-'Ejercicio 3 - TIR'!$C$23)*('Ejercicio 3 - TIR'!$E$23-'Ejercicio 3 - TIR'!$D$23)*(1-R487)))</f>
        <v>0.17727832166428</v>
      </c>
      <c r="T487" s="27">
        <f ca="1" t="shared" ref="T487:X487" si="3622">RAND()</f>
        <v>0.37628945989143</v>
      </c>
      <c r="U487" s="29">
        <f ca="1">IF(T487&lt;=('Ejercicio 3 - TIR'!$D$24-'Ejercicio 3 - TIR'!$C$24)/('Ejercicio 3 - TIR'!$E$24-'Ejercicio 3 - TIR'!$C$24),'Ejercicio 3 - TIR'!$C$24+SQRT(('Ejercicio 3 - TIR'!$E$24-'Ejercicio 3 - TIR'!$C$24)*('Ejercicio 3 - TIR'!$D$24-'Ejercicio 3 - TIR'!$C$24)*T487),'Ejercicio 3 - TIR'!$E$24-SQRT(('Ejercicio 3 - TIR'!$E$24-'Ejercicio 3 - TIR'!$C$24)*('Ejercicio 3 - TIR'!$E$24-'Ejercicio 3 - TIR'!$D$24)*(1-T487)))</f>
        <v>0.178110636168041</v>
      </c>
      <c r="V487" s="27">
        <f ca="1" t="shared" si="3622"/>
        <v>0.769806499777053</v>
      </c>
      <c r="W487" s="29">
        <f ca="1">IF(V487&lt;=('Ejercicio 3 - TIR'!$D$25-'Ejercicio 3 - TIR'!$C$25)/('Ejercicio 3 - TIR'!$E$25-'Ejercicio 3 - TIR'!$C$25),'Ejercicio 3 - TIR'!$C$25+SQRT(('Ejercicio 3 - TIR'!$E$25-'Ejercicio 3 - TIR'!$C$25)*('Ejercicio 3 - TIR'!$D$25-'Ejercicio 3 - TIR'!$C$25)*V487),'Ejercicio 3 - TIR'!$E$25-SQRT(('Ejercicio 3 - TIR'!$E$25-'Ejercicio 3 - TIR'!$C$25)*('Ejercicio 3 - TIR'!$E$25-'Ejercicio 3 - TIR'!$D$25)*(1-V487)))</f>
        <v>0.221615545614187</v>
      </c>
      <c r="X487" s="27">
        <f ca="1" t="shared" si="3622"/>
        <v>0.912083877914157</v>
      </c>
      <c r="Y487" s="29">
        <f ca="1">IF(X487&lt;=('Ejercicio 3 - TIR'!$D$26-'Ejercicio 3 - TIR'!$C$26)/('Ejercicio 3 - TIR'!$E$26-'Ejercicio 3 - TIR'!$C$26),'Ejercicio 3 - TIR'!$C$26+SQRT(('Ejercicio 3 - TIR'!$E$26-'Ejercicio 3 - TIR'!$C$26)*('Ejercicio 3 - TIR'!$D$26-'Ejercicio 3 - TIR'!$C$26)*X487),'Ejercicio 3 - TIR'!$E$26-SQRT(('Ejercicio 3 - TIR'!$E$26-'Ejercicio 3 - TIR'!$C$26)*('Ejercicio 3 - TIR'!$E$26-'Ejercicio 3 - TIR'!$D$26)*(1-X487)))</f>
        <v>0.258211308913486</v>
      </c>
      <c r="Z487" s="27">
        <f ca="1" t="shared" si="3336"/>
        <v>1.15348893426663</v>
      </c>
      <c r="AA487" s="27">
        <f ca="1" t="shared" si="3337"/>
        <v>1.35797751659174</v>
      </c>
      <c r="AB487" s="27">
        <f ca="1" t="shared" si="3338"/>
        <v>1.59984775597379</v>
      </c>
      <c r="AC487" s="27">
        <f ca="1" t="shared" si="3339"/>
        <v>1.95439888931355</v>
      </c>
      <c r="AD487" s="27">
        <f ca="1" t="shared" si="3340"/>
        <v>2.45904678466227</v>
      </c>
      <c r="AE487" s="26">
        <f ca="1" t="shared" si="3341"/>
        <v>5467.28323451762</v>
      </c>
      <c r="AF487" s="26">
        <f ca="1" t="shared" si="3342"/>
        <v>6436.51403039616</v>
      </c>
      <c r="AG487" s="26">
        <f ca="1" t="shared" si="3343"/>
        <v>7582.92563905455</v>
      </c>
      <c r="AH487" s="26">
        <f ca="1" t="shared" si="3344"/>
        <v>9263.41984190542</v>
      </c>
      <c r="AI487" s="26">
        <f ca="1" t="shared" si="3345"/>
        <v>11655.339604299</v>
      </c>
      <c r="AJ487" s="28">
        <f ca="1" t="shared" si="3346"/>
        <v>46224.3084875901</v>
      </c>
      <c r="AK487" s="28">
        <f ca="1" t="shared" si="3347"/>
        <v>52259.4637676691</v>
      </c>
      <c r="AL487" s="28">
        <f ca="1" t="shared" si="3348"/>
        <v>65988.2022917645</v>
      </c>
      <c r="AM487" s="28">
        <f ca="1" t="shared" si="3349"/>
        <v>73759.336800543</v>
      </c>
      <c r="AN487" s="28">
        <f ca="1" t="shared" si="3350"/>
        <v>94134.4900234698</v>
      </c>
      <c r="AO487" s="28">
        <f ca="1">C487/'Ejercicio 3 - TIR'!$D$7</f>
        <v>16611.9572797056</v>
      </c>
      <c r="AP487" s="28">
        <f ca="1" t="shared" si="3351"/>
        <v>29612.3512078845</v>
      </c>
      <c r="AQ487" s="28">
        <f ca="1" t="shared" si="3352"/>
        <v>35647.5064879635</v>
      </c>
      <c r="AR487" s="28">
        <f ca="1" t="shared" si="3353"/>
        <v>49376.2450120589</v>
      </c>
      <c r="AS487" s="28">
        <f ca="1" t="shared" si="3354"/>
        <v>57147.3795208374</v>
      </c>
      <c r="AT487" s="28">
        <f ca="1" t="shared" si="3355"/>
        <v>77522.5327437642</v>
      </c>
      <c r="AU487" s="28">
        <f ca="1">AP487*'Ejercicio 3 - TIR'!$D$5</f>
        <v>14806.1756039423</v>
      </c>
      <c r="AV487" s="28">
        <f ca="1">AQ487*'Ejercicio 3 - TIR'!$D$5</f>
        <v>17823.7532439817</v>
      </c>
      <c r="AW487" s="28">
        <f ca="1">AR487*'Ejercicio 3 - TIR'!$D$5</f>
        <v>24688.1225060295</v>
      </c>
      <c r="AX487" s="28">
        <f ca="1">AS487*'Ejercicio 3 - TIR'!$D$5</f>
        <v>28573.6897604187</v>
      </c>
      <c r="AY487" s="28">
        <f ca="1">AT487*'Ejercicio 3 - TIR'!$D$5</f>
        <v>38761.2663718821</v>
      </c>
      <c r="AZ487" s="28">
        <f ca="1" t="shared" ref="AZ487:BD487" si="3623">AJ487-AU487-AE487</f>
        <v>25950.8496491302</v>
      </c>
      <c r="BA487" s="28">
        <f ca="1" t="shared" si="3623"/>
        <v>27999.1964932912</v>
      </c>
      <c r="BB487" s="28">
        <f ca="1" t="shared" si="3623"/>
        <v>33717.1541466805</v>
      </c>
      <c r="BC487" s="28">
        <f ca="1" t="shared" si="3623"/>
        <v>35922.2271982189</v>
      </c>
      <c r="BD487" s="28">
        <f ca="1" t="shared" si="3623"/>
        <v>43717.8840472887</v>
      </c>
      <c r="BE487" s="28">
        <f ca="1" t="shared" ref="BE487:BI487" si="3624">AZ487/Z487</f>
        <v>22497.7014327661</v>
      </c>
      <c r="BF487" s="28">
        <f ca="1" t="shared" si="3624"/>
        <v>20618.3063793013</v>
      </c>
      <c r="BG487" s="28">
        <f ca="1" t="shared" si="3624"/>
        <v>21075.2267025294</v>
      </c>
      <c r="BH487" s="28">
        <f ca="1" t="shared" si="3624"/>
        <v>18380.1921883183</v>
      </c>
      <c r="BI487" s="28">
        <f ca="1" t="shared" si="3624"/>
        <v>17778.386454446</v>
      </c>
      <c r="BJ487" s="28">
        <f ca="1" t="shared" si="3358"/>
        <v>87591.3649600565</v>
      </c>
      <c r="BK487" s="28">
        <f ca="1" t="shared" si="3359"/>
        <v>40849.580135607</v>
      </c>
      <c r="BL487" s="28">
        <f ca="1" t="shared" si="3360"/>
        <v>128440.945095663</v>
      </c>
      <c r="BM487" s="28">
        <f ca="1">BK487*'Ejercicio 3 - TIR'!$D$5</f>
        <v>20424.7900678035</v>
      </c>
      <c r="BN487" s="28">
        <f ca="1" t="shared" si="3361"/>
        <v>108016.15502786</v>
      </c>
      <c r="BO487" s="28">
        <f ca="1" t="shared" si="3362"/>
        <v>43926.0268253478</v>
      </c>
      <c r="BP487" s="28">
        <f ca="1" t="shared" si="3363"/>
        <v>-118679.834584023</v>
      </c>
      <c r="BQ487" s="28">
        <f ca="1" t="shared" ref="BQ487:BT487" si="3625">BE487</f>
        <v>22497.7014327661</v>
      </c>
      <c r="BR487" s="28">
        <f ca="1" t="shared" si="3625"/>
        <v>20618.3063793013</v>
      </c>
      <c r="BS487" s="28">
        <f ca="1" t="shared" si="3625"/>
        <v>21075.2267025294</v>
      </c>
      <c r="BT487" s="28">
        <f ca="1" t="shared" si="3625"/>
        <v>18380.1921883183</v>
      </c>
      <c r="BU487" s="28">
        <f ca="1" t="shared" si="3365"/>
        <v>61704.4132797938</v>
      </c>
      <c r="BV487" s="30">
        <f ca="1" t="shared" si="3366"/>
        <v>5.80413014160488</v>
      </c>
    </row>
    <row r="488" ht="15" customHeight="1" spans="1:74">
      <c r="A488" s="26">
        <v>487</v>
      </c>
      <c r="B488" s="27">
        <f ca="1" t="shared" ref="B488:F488" si="3626">RAND()</f>
        <v>0.704617602232976</v>
      </c>
      <c r="C488" s="28">
        <f ca="1">IF(B488&lt;=('Ejercicio 3 - TIR'!$D$13-'Ejercicio 3 - TIR'!$C$13)/('Ejercicio 3 - TIR'!$E$13-'Ejercicio 3 - TIR'!$C$13),'Ejercicio 3 - TIR'!$C$13+SQRT(('Ejercicio 3 - TIR'!$E$13-'Ejercicio 3 - TIR'!$C$13)*('Ejercicio 3 - TIR'!$D$13-'Ejercicio 3 - TIR'!$C$13)*B488),'Ejercicio 3 - TIR'!$E$13-SQRT(('Ejercicio 3 - TIR'!$E$13-'Ejercicio 3 - TIR'!$C$13)*('Ejercicio 3 - TIR'!$E$13-'Ejercicio 3 - TIR'!$D$13)*(1-B488)))</f>
        <v>81172.921699838</v>
      </c>
      <c r="D488" s="27">
        <f ca="1" t="shared" si="3626"/>
        <v>0.322538653793862</v>
      </c>
      <c r="E488" s="28">
        <f ca="1">IF(D488&lt;=('Ejercicio 3 - TIR'!$D$14-'Ejercicio 3 - TIR'!$C$14)/('Ejercicio 3 - TIR'!$E$14-'Ejercicio 3 - TIR'!$C$14),'Ejercicio 3 - TIR'!$C$14+SQRT(('Ejercicio 3 - TIR'!$E$14-'Ejercicio 3 - TIR'!$C$14)*('Ejercicio 3 - TIR'!$D$14-'Ejercicio 3 - TIR'!$C$14)*D488),'Ejercicio 3 - TIR'!$E$14-SQRT(('Ejercicio 3 - TIR'!$E$14-'Ejercicio 3 - TIR'!$C$14)*('Ejercicio 3 - TIR'!$E$14-'Ejercicio 3 - TIR'!$D$14)*(1-D488)))</f>
        <v>29918.3736168107</v>
      </c>
      <c r="F488" s="27">
        <f ca="1" t="shared" si="3626"/>
        <v>0.610883444955749</v>
      </c>
      <c r="G488" s="28">
        <f ca="1">IF(F488&lt;=('Ejercicio 3 - TIR'!$D$18-'Ejercicio 3 - TIR'!$C$18)/('Ejercicio 3 - TIR'!$E$18-'Ejercicio 3 - TIR'!$C$18),'Ejercicio 3 - TIR'!$C$18+SQRT(('Ejercicio 3 - TIR'!$E$18-'Ejercicio 3 - TIR'!$C$18)*('Ejercicio 3 - TIR'!$D$18-'Ejercicio 3 - TIR'!$C$18)*F488),'Ejercicio 3 - TIR'!$E$18-SQRT(('Ejercicio 3 - TIR'!$E$18-'Ejercicio 3 - TIR'!$C$18)*('Ejercicio 3 - TIR'!$E$18-'Ejercicio 3 - TIR'!$D$18)*(1-F488)))</f>
        <v>39572.4874898514</v>
      </c>
      <c r="H488" s="27">
        <f ca="1" t="shared" ref="H488:L488" si="3627">RAND()</f>
        <v>0.306715078792614</v>
      </c>
      <c r="I488" s="28">
        <f ca="1">IF(H488&lt;=('Ejercicio 3 - TIR'!$D$18-'Ejercicio 3 - TIR'!$C$18)/('Ejercicio 3 - TIR'!$E$18-'Ejercicio 3 - TIR'!$C$18),'Ejercicio 3 - TIR'!$C$18+SQRT(('Ejercicio 3 - TIR'!$E$18-'Ejercicio 3 - TIR'!$C$18)*('Ejercicio 3 - TIR'!$D$18-'Ejercicio 3 - TIR'!$C$18)*H488),'Ejercicio 3 - TIR'!$E$18-SQRT(('Ejercicio 3 - TIR'!$E$18-'Ejercicio 3 - TIR'!$C$18)*('Ejercicio 3 - TIR'!$E$18-'Ejercicio 3 - TIR'!$D$18)*(1-H488)))</f>
        <v>36782.86531039</v>
      </c>
      <c r="J488" s="27">
        <f ca="1" t="shared" si="3627"/>
        <v>0.76810925072389</v>
      </c>
      <c r="K488" s="28">
        <f ca="1">IF(J488&lt;=('Ejercicio 3 - TIR'!$D$18-'Ejercicio 3 - TIR'!$C$18)/('Ejercicio 3 - TIR'!$E$18-'Ejercicio 3 - TIR'!$C$18),'Ejercicio 3 - TIR'!$C$18+SQRT(('Ejercicio 3 - TIR'!$E$18-'Ejercicio 3 - TIR'!$C$18)*('Ejercicio 3 - TIR'!$D$18-'Ejercicio 3 - TIR'!$C$18)*J488),'Ejercicio 3 - TIR'!$E$18-SQRT(('Ejercicio 3 - TIR'!$E$18-'Ejercicio 3 - TIR'!$C$18)*('Ejercicio 3 - TIR'!$E$18-'Ejercicio 3 - TIR'!$D$18)*(1-J488)))</f>
        <v>40829.6515498452</v>
      </c>
      <c r="L488" s="27">
        <f ca="1" t="shared" si="3627"/>
        <v>0.36870709939938</v>
      </c>
      <c r="M488" s="28">
        <f ca="1">IF(L488&lt;=('Ejercicio 3 - TIR'!$D$18-'Ejercicio 3 - TIR'!$C$18)/('Ejercicio 3 - TIR'!$E$18-'Ejercicio 3 - TIR'!$C$18),'Ejercicio 3 - TIR'!$C$18+SQRT(('Ejercicio 3 - TIR'!$E$18-'Ejercicio 3 - TIR'!$C$18)*('Ejercicio 3 - TIR'!$D$18-'Ejercicio 3 - TIR'!$C$18)*L488),'Ejercicio 3 - TIR'!$E$18-SQRT(('Ejercicio 3 - TIR'!$E$18-'Ejercicio 3 - TIR'!$C$18)*('Ejercicio 3 - TIR'!$E$18-'Ejercicio 3 - TIR'!$D$18)*(1-L488)))</f>
        <v>37436.8047513638</v>
      </c>
      <c r="N488" s="27">
        <f ca="1" t="shared" ref="N488:R488" si="3628">RAND()</f>
        <v>0.535687661895333</v>
      </c>
      <c r="O488" s="28">
        <f ca="1">IF(N488&lt;=('Ejercicio 3 - TIR'!$D$18-'Ejercicio 3 - TIR'!$C$18)/('Ejercicio 3 - TIR'!$E$18-'Ejercicio 3 - TIR'!$C$18),'Ejercicio 3 - TIR'!$C$18+SQRT(('Ejercicio 3 - TIR'!$E$18-'Ejercicio 3 - TIR'!$C$18)*('Ejercicio 3 - TIR'!$D$18-'Ejercicio 3 - TIR'!$C$18)*N488),'Ejercicio 3 - TIR'!$E$18-SQRT(('Ejercicio 3 - TIR'!$E$18-'Ejercicio 3 - TIR'!$C$18)*('Ejercicio 3 - TIR'!$E$18-'Ejercicio 3 - TIR'!$D$18)*(1-N488)))</f>
        <v>38963.9918163896</v>
      </c>
      <c r="P488" s="27">
        <f ca="1" t="shared" si="3628"/>
        <v>0.402487988701535</v>
      </c>
      <c r="Q488" s="29">
        <f ca="1">IF(P488&lt;=('Ejercicio 3 - TIR'!$D$22-'Ejercicio 3 - TIR'!$C$22)/('Ejercicio 3 - TIR'!$E$22-'Ejercicio 3 - TIR'!$C$22),'Ejercicio 3 - TIR'!$C$22+SQRT(('Ejercicio 3 - TIR'!$E$22-'Ejercicio 3 - TIR'!$C$22)*('Ejercicio 3 - TIR'!$D$22-'Ejercicio 3 - TIR'!$C$22)*P488),'Ejercicio 3 - TIR'!$E$22-SQRT(('Ejercicio 3 - TIR'!$E$22-'Ejercicio 3 - TIR'!$C$22)*('Ejercicio 3 - TIR'!$E$22-'Ejercicio 3 - TIR'!$D$22)*(1-P488)))</f>
        <v>0.146916136046297</v>
      </c>
      <c r="R488" s="27">
        <f ca="1" t="shared" si="3628"/>
        <v>0.100603214173594</v>
      </c>
      <c r="S488" s="29">
        <f ca="1">IF(R488&lt;=('Ejercicio 3 - TIR'!$D$23-'Ejercicio 3 - TIR'!$C$23)/('Ejercicio 3 - TIR'!$E$23-'Ejercicio 3 - TIR'!$C$23),'Ejercicio 3 - TIR'!$C$23+SQRT(('Ejercicio 3 - TIR'!$E$23-'Ejercicio 3 - TIR'!$C$23)*('Ejercicio 3 - TIR'!$D$23-'Ejercicio 3 - TIR'!$C$23)*R488),'Ejercicio 3 - TIR'!$E$23-SQRT(('Ejercicio 3 - TIR'!$E$23-'Ejercicio 3 - TIR'!$C$23)*('Ejercicio 3 - TIR'!$E$23-'Ejercicio 3 - TIR'!$D$23)*(1-R488)))</f>
        <v>0.133456811862862</v>
      </c>
      <c r="T488" s="27">
        <f ca="1" t="shared" ref="T488:X488" si="3629">RAND()</f>
        <v>0.150190327949362</v>
      </c>
      <c r="U488" s="29">
        <f ca="1">IF(T488&lt;=('Ejercicio 3 - TIR'!$D$24-'Ejercicio 3 - TIR'!$C$24)/('Ejercicio 3 - TIR'!$E$24-'Ejercicio 3 - TIR'!$C$24),'Ejercicio 3 - TIR'!$C$24+SQRT(('Ejercicio 3 - TIR'!$E$24-'Ejercicio 3 - TIR'!$C$24)*('Ejercicio 3 - TIR'!$D$24-'Ejercicio 3 - TIR'!$C$24)*T488),'Ejercicio 3 - TIR'!$E$24-SQRT(('Ejercicio 3 - TIR'!$E$24-'Ejercicio 3 - TIR'!$C$24)*('Ejercicio 3 - TIR'!$E$24-'Ejercicio 3 - TIR'!$D$24)*(1-T488)))</f>
        <v>0.167759495733091</v>
      </c>
      <c r="V488" s="27">
        <f ca="1" t="shared" si="3629"/>
        <v>0.529413413428655</v>
      </c>
      <c r="W488" s="29">
        <f ca="1">IF(V488&lt;=('Ejercicio 3 - TIR'!$D$25-'Ejercicio 3 - TIR'!$C$25)/('Ejercicio 3 - TIR'!$E$25-'Ejercicio 3 - TIR'!$C$25),'Ejercicio 3 - TIR'!$C$25+SQRT(('Ejercicio 3 - TIR'!$E$25-'Ejercicio 3 - TIR'!$C$25)*('Ejercicio 3 - TIR'!$D$25-'Ejercicio 3 - TIR'!$C$25)*V488),'Ejercicio 3 - TIR'!$E$25-SQRT(('Ejercicio 3 - TIR'!$E$25-'Ejercicio 3 - TIR'!$C$25)*('Ejercicio 3 - TIR'!$E$25-'Ejercicio 3 - TIR'!$D$25)*(1-V488)))</f>
        <v>0.209416098598093</v>
      </c>
      <c r="X488" s="27">
        <f ca="1" t="shared" si="3629"/>
        <v>0.857944932161794</v>
      </c>
      <c r="Y488" s="29">
        <f ca="1">IF(X488&lt;=('Ejercicio 3 - TIR'!$D$26-'Ejercicio 3 - TIR'!$C$26)/('Ejercicio 3 - TIR'!$E$26-'Ejercicio 3 - TIR'!$C$26),'Ejercicio 3 - TIR'!$C$26+SQRT(('Ejercicio 3 - TIR'!$E$26-'Ejercicio 3 - TIR'!$C$26)*('Ejercicio 3 - TIR'!$D$26-'Ejercicio 3 - TIR'!$C$26)*X488),'Ejercicio 3 - TIR'!$E$26-SQRT(('Ejercicio 3 - TIR'!$E$26-'Ejercicio 3 - TIR'!$C$26)*('Ejercicio 3 - TIR'!$E$26-'Ejercicio 3 - TIR'!$D$26)*(1-X488)))</f>
        <v>0.252303477360392</v>
      </c>
      <c r="Z488" s="27">
        <f ca="1" t="shared" si="3336"/>
        <v>1.1469161360463</v>
      </c>
      <c r="AA488" s="27">
        <f ca="1" t="shared" si="3337"/>
        <v>1.29997990703711</v>
      </c>
      <c r="AB488" s="27">
        <f ca="1" t="shared" si="3338"/>
        <v>1.5180638807048</v>
      </c>
      <c r="AC488" s="27">
        <f ca="1" t="shared" si="3339"/>
        <v>1.83597089602468</v>
      </c>
      <c r="AD488" s="27">
        <f ca="1" t="shared" si="3340"/>
        <v>2.29919273742419</v>
      </c>
      <c r="AE488" s="26">
        <f ca="1" t="shared" si="3341"/>
        <v>4395.4918485713</v>
      </c>
      <c r="AF488" s="26">
        <f ca="1" t="shared" si="3342"/>
        <v>4982.10017725083</v>
      </c>
      <c r="AG488" s="26">
        <f ca="1" t="shared" si="3343"/>
        <v>5817.89479067817</v>
      </c>
      <c r="AH488" s="26">
        <f ca="1" t="shared" si="3344"/>
        <v>7036.25561979616</v>
      </c>
      <c r="AI488" s="26">
        <f ca="1" t="shared" si="3345"/>
        <v>8811.52738026733</v>
      </c>
      <c r="AJ488" s="28">
        <f ca="1" t="shared" si="3346"/>
        <v>45386.3244456008</v>
      </c>
      <c r="AK488" s="28">
        <f ca="1" t="shared" si="3347"/>
        <v>47816.9858267593</v>
      </c>
      <c r="AL488" s="28">
        <f ca="1" t="shared" si="3348"/>
        <v>61982.0192795829</v>
      </c>
      <c r="AM488" s="28">
        <f ca="1" t="shared" si="3349"/>
        <v>68732.8839636625</v>
      </c>
      <c r="AN488" s="28">
        <f ca="1" t="shared" si="3350"/>
        <v>89585.7270052985</v>
      </c>
      <c r="AO488" s="28">
        <f ca="1">C488/'Ejercicio 3 - TIR'!$D$7</f>
        <v>16234.5843399676</v>
      </c>
      <c r="AP488" s="28">
        <f ca="1" t="shared" si="3351"/>
        <v>29151.7401056332</v>
      </c>
      <c r="AQ488" s="28">
        <f ca="1" t="shared" si="3352"/>
        <v>31582.4014867917</v>
      </c>
      <c r="AR488" s="28">
        <f ca="1" t="shared" si="3353"/>
        <v>45747.4349396153</v>
      </c>
      <c r="AS488" s="28">
        <f ca="1" t="shared" si="3354"/>
        <v>52498.2996236949</v>
      </c>
      <c r="AT488" s="28">
        <f ca="1" t="shared" si="3355"/>
        <v>73351.1426653308</v>
      </c>
      <c r="AU488" s="28">
        <f ca="1">AP488*'Ejercicio 3 - TIR'!$D$5</f>
        <v>14575.8700528166</v>
      </c>
      <c r="AV488" s="28">
        <f ca="1">AQ488*'Ejercicio 3 - TIR'!$D$5</f>
        <v>15791.2007433958</v>
      </c>
      <c r="AW488" s="28">
        <f ca="1">AR488*'Ejercicio 3 - TIR'!$D$5</f>
        <v>22873.7174698077</v>
      </c>
      <c r="AX488" s="28">
        <f ca="1">AS488*'Ejercicio 3 - TIR'!$D$5</f>
        <v>26249.1498118475</v>
      </c>
      <c r="AY488" s="28">
        <f ca="1">AT488*'Ejercicio 3 - TIR'!$D$5</f>
        <v>36675.5713326654</v>
      </c>
      <c r="AZ488" s="28">
        <f ca="1" t="shared" ref="AZ488:BD488" si="3630">AJ488-AU488-AE488</f>
        <v>26414.9625442129</v>
      </c>
      <c r="BA488" s="28">
        <f ca="1" t="shared" si="3630"/>
        <v>27043.6849061126</v>
      </c>
      <c r="BB488" s="28">
        <f ca="1" t="shared" si="3630"/>
        <v>33290.4070190971</v>
      </c>
      <c r="BC488" s="28">
        <f ca="1" t="shared" si="3630"/>
        <v>35447.4785320189</v>
      </c>
      <c r="BD488" s="28">
        <f ca="1" t="shared" si="3630"/>
        <v>44098.6282923657</v>
      </c>
      <c r="BE488" s="28">
        <f ca="1" t="shared" ref="BE488:BI488" si="3631">AZ488/Z488</f>
        <v>23031.2938444408</v>
      </c>
      <c r="BF488" s="28">
        <f ca="1" t="shared" si="3631"/>
        <v>20803.1560793506</v>
      </c>
      <c r="BG488" s="28">
        <f ca="1" t="shared" si="3631"/>
        <v>21929.5165652984</v>
      </c>
      <c r="BH488" s="28">
        <f ca="1" t="shared" si="3631"/>
        <v>19307.2115733268</v>
      </c>
      <c r="BI488" s="28">
        <f ca="1" t="shared" si="3631"/>
        <v>19180.0485338041</v>
      </c>
      <c r="BJ488" s="28">
        <f ca="1" t="shared" si="3358"/>
        <v>68788.1073353146</v>
      </c>
      <c r="BK488" s="28">
        <f ca="1" t="shared" si="3359"/>
        <v>37326.438409554</v>
      </c>
      <c r="BL488" s="28">
        <f ca="1" t="shared" si="3360"/>
        <v>106114.545744869</v>
      </c>
      <c r="BM488" s="28">
        <f ca="1">BK488*'Ejercicio 3 - TIR'!$D$5</f>
        <v>18663.219204777</v>
      </c>
      <c r="BN488" s="28">
        <f ca="1" t="shared" si="3361"/>
        <v>87451.3265400916</v>
      </c>
      <c r="BO488" s="28">
        <f ca="1" t="shared" si="3362"/>
        <v>38035.6657867945</v>
      </c>
      <c r="BP488" s="28">
        <f ca="1" t="shared" si="3363"/>
        <v>-111091.295316649</v>
      </c>
      <c r="BQ488" s="28">
        <f ca="1" t="shared" ref="BQ488:BT488" si="3632">BE488</f>
        <v>23031.2938444408</v>
      </c>
      <c r="BR488" s="28">
        <f ca="1" t="shared" si="3632"/>
        <v>20803.1560793506</v>
      </c>
      <c r="BS488" s="28">
        <f ca="1" t="shared" si="3632"/>
        <v>21929.5165652984</v>
      </c>
      <c r="BT488" s="28">
        <f ca="1" t="shared" si="3632"/>
        <v>19307.2115733268</v>
      </c>
      <c r="BU488" s="28">
        <f ca="1" t="shared" si="3365"/>
        <v>57215.7143205986</v>
      </c>
      <c r="BV488" s="30">
        <f ca="1" t="shared" si="3366"/>
        <v>7.5875162342784</v>
      </c>
    </row>
    <row r="489" ht="15" customHeight="1" spans="1:74">
      <c r="A489" s="26">
        <v>488</v>
      </c>
      <c r="B489" s="27">
        <f ca="1" t="shared" ref="B489:F489" si="3633">RAND()</f>
        <v>0.690816875397641</v>
      </c>
      <c r="C489" s="28">
        <f ca="1">IF(B489&lt;=('Ejercicio 3 - TIR'!$D$13-'Ejercicio 3 - TIR'!$C$13)/('Ejercicio 3 - TIR'!$E$13-'Ejercicio 3 - TIR'!$C$13),'Ejercicio 3 - TIR'!$C$13+SQRT(('Ejercicio 3 - TIR'!$E$13-'Ejercicio 3 - TIR'!$C$13)*('Ejercicio 3 - TIR'!$D$13-'Ejercicio 3 - TIR'!$C$13)*B489),'Ejercicio 3 - TIR'!$E$13-SQRT(('Ejercicio 3 - TIR'!$E$13-'Ejercicio 3 - TIR'!$C$13)*('Ejercicio 3 - TIR'!$E$13-'Ejercicio 3 - TIR'!$D$13)*(1-B489)))</f>
        <v>80738.1270504961</v>
      </c>
      <c r="D489" s="27">
        <f ca="1" t="shared" si="3633"/>
        <v>0.335906556192302</v>
      </c>
      <c r="E489" s="28">
        <f ca="1">IF(D489&lt;=('Ejercicio 3 - TIR'!$D$14-'Ejercicio 3 - TIR'!$C$14)/('Ejercicio 3 - TIR'!$E$14-'Ejercicio 3 - TIR'!$C$14),'Ejercicio 3 - TIR'!$C$14+SQRT(('Ejercicio 3 - TIR'!$E$14-'Ejercicio 3 - TIR'!$C$14)*('Ejercicio 3 - TIR'!$D$14-'Ejercicio 3 - TIR'!$C$14)*D489),'Ejercicio 3 - TIR'!$E$14-SQRT(('Ejercicio 3 - TIR'!$E$14-'Ejercicio 3 - TIR'!$C$14)*('Ejercicio 3 - TIR'!$E$14-'Ejercicio 3 - TIR'!$D$14)*(1-D489)))</f>
        <v>30019.3178303708</v>
      </c>
      <c r="F489" s="27">
        <f ca="1" t="shared" si="3633"/>
        <v>0.584123322585553</v>
      </c>
      <c r="G489" s="28">
        <f ca="1">IF(F489&lt;=('Ejercicio 3 - TIR'!$D$18-'Ejercicio 3 - TIR'!$C$18)/('Ejercicio 3 - TIR'!$E$18-'Ejercicio 3 - TIR'!$C$18),'Ejercicio 3 - TIR'!$C$18+SQRT(('Ejercicio 3 - TIR'!$E$18-'Ejercicio 3 - TIR'!$C$18)*('Ejercicio 3 - TIR'!$D$18-'Ejercicio 3 - TIR'!$C$18)*F489),'Ejercicio 3 - TIR'!$E$18-SQRT(('Ejercicio 3 - TIR'!$E$18-'Ejercicio 3 - TIR'!$C$18)*('Ejercicio 3 - TIR'!$E$18-'Ejercicio 3 - TIR'!$D$18)*(1-F489)))</f>
        <v>39360.4753291611</v>
      </c>
      <c r="H489" s="27">
        <f ca="1" t="shared" ref="H489:L489" si="3634">RAND()</f>
        <v>0.625390428193933</v>
      </c>
      <c r="I489" s="28">
        <f ca="1">IF(H489&lt;=('Ejercicio 3 - TIR'!$D$18-'Ejercicio 3 - TIR'!$C$18)/('Ejercicio 3 - TIR'!$E$18-'Ejercicio 3 - TIR'!$C$18),'Ejercicio 3 - TIR'!$C$18+SQRT(('Ejercicio 3 - TIR'!$E$18-'Ejercicio 3 - TIR'!$C$18)*('Ejercicio 3 - TIR'!$D$18-'Ejercicio 3 - TIR'!$C$18)*H489),'Ejercicio 3 - TIR'!$E$18-SQRT(('Ejercicio 3 - TIR'!$E$18-'Ejercicio 3 - TIR'!$C$18)*('Ejercicio 3 - TIR'!$E$18-'Ejercicio 3 - TIR'!$D$18)*(1-H489)))</f>
        <v>39685.482137152</v>
      </c>
      <c r="J489" s="27">
        <f ca="1" t="shared" si="3634"/>
        <v>0.11055881170406</v>
      </c>
      <c r="K489" s="28">
        <f ca="1">IF(J489&lt;=('Ejercicio 3 - TIR'!$D$18-'Ejercicio 3 - TIR'!$C$18)/('Ejercicio 3 - TIR'!$E$18-'Ejercicio 3 - TIR'!$C$18),'Ejercicio 3 - TIR'!$C$18+SQRT(('Ejercicio 3 - TIR'!$E$18-'Ejercicio 3 - TIR'!$C$18)*('Ejercicio 3 - TIR'!$D$18-'Ejercicio 3 - TIR'!$C$18)*J489),'Ejercicio 3 - TIR'!$E$18-SQRT(('Ejercicio 3 - TIR'!$E$18-'Ejercicio 3 - TIR'!$C$18)*('Ejercicio 3 - TIR'!$E$18-'Ejercicio 3 - TIR'!$D$18)*(1-J489)))</f>
        <v>34072.323876561</v>
      </c>
      <c r="L489" s="27">
        <f ca="1" t="shared" si="3634"/>
        <v>0.856298042922272</v>
      </c>
      <c r="M489" s="28">
        <f ca="1">IF(L489&lt;=('Ejercicio 3 - TIR'!$D$18-'Ejercicio 3 - TIR'!$C$18)/('Ejercicio 3 - TIR'!$E$18-'Ejercicio 3 - TIR'!$C$18),'Ejercicio 3 - TIR'!$C$18+SQRT(('Ejercicio 3 - TIR'!$E$18-'Ejercicio 3 - TIR'!$C$18)*('Ejercicio 3 - TIR'!$D$18-'Ejercicio 3 - TIR'!$C$18)*L489),'Ejercicio 3 - TIR'!$E$18-SQRT(('Ejercicio 3 - TIR'!$E$18-'Ejercicio 3 - TIR'!$C$18)*('Ejercicio 3 - TIR'!$E$18-'Ejercicio 3 - TIR'!$D$18)*(1-L489)))</f>
        <v>41717.0673505493</v>
      </c>
      <c r="N489" s="27">
        <f ca="1" t="shared" ref="N489:R489" si="3635">RAND()</f>
        <v>0.498589397779621</v>
      </c>
      <c r="O489" s="28">
        <f ca="1">IF(N489&lt;=('Ejercicio 3 - TIR'!$D$18-'Ejercicio 3 - TIR'!$C$18)/('Ejercicio 3 - TIR'!$E$18-'Ejercicio 3 - TIR'!$C$18),'Ejercicio 3 - TIR'!$C$18+SQRT(('Ejercicio 3 - TIR'!$E$18-'Ejercicio 3 - TIR'!$C$18)*('Ejercicio 3 - TIR'!$D$18-'Ejercicio 3 - TIR'!$C$18)*N489),'Ejercicio 3 - TIR'!$E$18-SQRT(('Ejercicio 3 - TIR'!$E$18-'Ejercicio 3 - TIR'!$C$18)*('Ejercicio 3 - TIR'!$E$18-'Ejercicio 3 - TIR'!$D$18)*(1-N489)))</f>
        <v>38648.0292360134</v>
      </c>
      <c r="P489" s="27">
        <f ca="1" t="shared" si="3635"/>
        <v>0.759924412693096</v>
      </c>
      <c r="Q489" s="29">
        <f ca="1">IF(P489&lt;=('Ejercicio 3 - TIR'!$D$22-'Ejercicio 3 - TIR'!$C$22)/('Ejercicio 3 - TIR'!$E$22-'Ejercicio 3 - TIR'!$C$22),'Ejercicio 3 - TIR'!$C$22+SQRT(('Ejercicio 3 - TIR'!$E$22-'Ejercicio 3 - TIR'!$C$22)*('Ejercicio 3 - TIR'!$D$22-'Ejercicio 3 - TIR'!$C$22)*P489),'Ejercicio 3 - TIR'!$E$22-SQRT(('Ejercicio 3 - TIR'!$E$22-'Ejercicio 3 - TIR'!$C$22)*('Ejercicio 3 - TIR'!$E$22-'Ejercicio 3 - TIR'!$D$22)*(1-P489)))</f>
        <v>0.159212117540441</v>
      </c>
      <c r="R489" s="27">
        <f ca="1" t="shared" si="3635"/>
        <v>0.0584210533509721</v>
      </c>
      <c r="S489" s="29">
        <f ca="1">IF(R489&lt;=('Ejercicio 3 - TIR'!$D$23-'Ejercicio 3 - TIR'!$C$23)/('Ejercicio 3 - TIR'!$E$23-'Ejercicio 3 - TIR'!$C$23),'Ejercicio 3 - TIR'!$C$23+SQRT(('Ejercicio 3 - TIR'!$E$23-'Ejercicio 3 - TIR'!$C$23)*('Ejercicio 3 - TIR'!$D$23-'Ejercicio 3 - TIR'!$C$23)*R489),'Ejercicio 3 - TIR'!$E$23-SQRT(('Ejercicio 3 - TIR'!$E$23-'Ejercicio 3 - TIR'!$C$23)*('Ejercicio 3 - TIR'!$E$23-'Ejercicio 3 - TIR'!$D$23)*(1-R489)))</f>
        <v>0.130254652409114</v>
      </c>
      <c r="T489" s="27">
        <f ca="1" t="shared" ref="T489:X489" si="3636">RAND()</f>
        <v>0.962178658303555</v>
      </c>
      <c r="U489" s="29">
        <f ca="1">IF(T489&lt;=('Ejercicio 3 - TIR'!$D$24-'Ejercicio 3 - TIR'!$C$24)/('Ejercicio 3 - TIR'!$E$24-'Ejercicio 3 - TIR'!$C$24),'Ejercicio 3 - TIR'!$C$24+SQRT(('Ejercicio 3 - TIR'!$E$24-'Ejercicio 3 - TIR'!$C$24)*('Ejercicio 3 - TIR'!$D$24-'Ejercicio 3 - TIR'!$C$24)*T489),'Ejercicio 3 - TIR'!$E$24-SQRT(('Ejercicio 3 - TIR'!$E$24-'Ejercicio 3 - TIR'!$C$24)*('Ejercicio 3 - TIR'!$E$24-'Ejercicio 3 - TIR'!$D$24)*(1-T489)))</f>
        <v>0.209709239253095</v>
      </c>
      <c r="V489" s="27">
        <f ca="1" t="shared" si="3636"/>
        <v>0.88684618277254</v>
      </c>
      <c r="W489" s="29">
        <f ca="1">IF(V489&lt;=('Ejercicio 3 - TIR'!$D$25-'Ejercicio 3 - TIR'!$C$25)/('Ejercicio 3 - TIR'!$E$25-'Ejercicio 3 - TIR'!$C$25),'Ejercicio 3 - TIR'!$C$25+SQRT(('Ejercicio 3 - TIR'!$E$25-'Ejercicio 3 - TIR'!$C$25)*('Ejercicio 3 - TIR'!$D$25-'Ejercicio 3 - TIR'!$C$25)*V489),'Ejercicio 3 - TIR'!$E$25-SQRT(('Ejercicio 3 - TIR'!$E$25-'Ejercicio 3 - TIR'!$C$25)*('Ejercicio 3 - TIR'!$E$25-'Ejercicio 3 - TIR'!$D$25)*(1-V489)))</f>
        <v>0.230099287442503</v>
      </c>
      <c r="X489" s="27">
        <f ca="1" t="shared" si="3636"/>
        <v>0.141477800953434</v>
      </c>
      <c r="Y489" s="29">
        <f ca="1">IF(X489&lt;=('Ejercicio 3 - TIR'!$D$26-'Ejercicio 3 - TIR'!$C$26)/('Ejercicio 3 - TIR'!$E$26-'Ejercicio 3 - TIR'!$C$26),'Ejercicio 3 - TIR'!$C$26+SQRT(('Ejercicio 3 - TIR'!$E$26-'Ejercicio 3 - TIR'!$C$26)*('Ejercicio 3 - TIR'!$D$26-'Ejercicio 3 - TIR'!$C$26)*X489),'Ejercicio 3 - TIR'!$E$26-SQRT(('Ejercicio 3 - TIR'!$E$26-'Ejercicio 3 - TIR'!$C$26)*('Ejercicio 3 - TIR'!$E$26-'Ejercicio 3 - TIR'!$D$26)*(1-X489)))</f>
        <v>0.209544566062573</v>
      </c>
      <c r="Z489" s="27">
        <f ca="1" t="shared" si="3336"/>
        <v>1.15921211754044</v>
      </c>
      <c r="AA489" s="27">
        <f ca="1" t="shared" si="3337"/>
        <v>1.3102048889791</v>
      </c>
      <c r="AB489" s="27">
        <f ca="1" t="shared" si="3338"/>
        <v>1.5849669595126</v>
      </c>
      <c r="AC489" s="27">
        <f ca="1" t="shared" si="3339"/>
        <v>1.94966672751636</v>
      </c>
      <c r="AD489" s="27">
        <f ca="1" t="shared" si="3340"/>
        <v>2.35820879590041</v>
      </c>
      <c r="AE489" s="26">
        <f ca="1" t="shared" si="3341"/>
        <v>4779.43915889286</v>
      </c>
      <c r="AF489" s="26">
        <f ca="1" t="shared" si="3342"/>
        <v>5401.98334524496</v>
      </c>
      <c r="AG489" s="26">
        <f ca="1" t="shared" si="3343"/>
        <v>6534.82916303416</v>
      </c>
      <c r="AH489" s="26">
        <f ca="1" t="shared" si="3344"/>
        <v>8038.48869700681</v>
      </c>
      <c r="AI489" s="26">
        <f ca="1" t="shared" si="3345"/>
        <v>9722.91032282</v>
      </c>
      <c r="AJ489" s="28">
        <f ca="1" t="shared" si="3346"/>
        <v>45627.1399537151</v>
      </c>
      <c r="AK489" s="28">
        <f ca="1" t="shared" si="3347"/>
        <v>51996.1127175895</v>
      </c>
      <c r="AL489" s="28">
        <f ca="1" t="shared" si="3348"/>
        <v>54003.5075781614</v>
      </c>
      <c r="AM489" s="28">
        <f ca="1" t="shared" si="3349"/>
        <v>81334.3781829249</v>
      </c>
      <c r="AN489" s="28">
        <f ca="1" t="shared" si="3350"/>
        <v>91140.1224885831</v>
      </c>
      <c r="AO489" s="28">
        <f ca="1">C489/'Ejercicio 3 - TIR'!$D$7</f>
        <v>16147.6254100992</v>
      </c>
      <c r="AP489" s="28">
        <f ca="1" t="shared" si="3351"/>
        <v>29479.5145436159</v>
      </c>
      <c r="AQ489" s="28">
        <f ca="1" t="shared" si="3352"/>
        <v>35848.4873074902</v>
      </c>
      <c r="AR489" s="28">
        <f ca="1" t="shared" si="3353"/>
        <v>37855.8821680622</v>
      </c>
      <c r="AS489" s="28">
        <f ca="1" t="shared" si="3354"/>
        <v>65186.7527728257</v>
      </c>
      <c r="AT489" s="28">
        <f ca="1" t="shared" si="3355"/>
        <v>74992.4970784838</v>
      </c>
      <c r="AU489" s="28">
        <f ca="1">AP489*'Ejercicio 3 - TIR'!$D$5</f>
        <v>14739.7572718079</v>
      </c>
      <c r="AV489" s="28">
        <f ca="1">AQ489*'Ejercicio 3 - TIR'!$D$5</f>
        <v>17924.2436537451</v>
      </c>
      <c r="AW489" s="28">
        <f ca="1">AR489*'Ejercicio 3 - TIR'!$D$5</f>
        <v>18927.9410840311</v>
      </c>
      <c r="AX489" s="28">
        <f ca="1">AS489*'Ejercicio 3 - TIR'!$D$5</f>
        <v>32593.3763864128</v>
      </c>
      <c r="AY489" s="28">
        <f ca="1">AT489*'Ejercicio 3 - TIR'!$D$5</f>
        <v>37496.2485392419</v>
      </c>
      <c r="AZ489" s="28">
        <f ca="1" t="shared" ref="AZ489:BD489" si="3637">AJ489-AU489-AE489</f>
        <v>26107.9435230143</v>
      </c>
      <c r="BA489" s="28">
        <f ca="1" t="shared" si="3637"/>
        <v>28669.8857185994</v>
      </c>
      <c r="BB489" s="28">
        <f ca="1" t="shared" si="3637"/>
        <v>28540.7373310962</v>
      </c>
      <c r="BC489" s="28">
        <f ca="1" t="shared" si="3637"/>
        <v>40702.5130995052</v>
      </c>
      <c r="BD489" s="28">
        <f ca="1" t="shared" si="3637"/>
        <v>43920.9636265211</v>
      </c>
      <c r="BE489" s="28">
        <f ca="1" t="shared" ref="BE489:BI489" si="3638">AZ489/Z489</f>
        <v>22522.1451087044</v>
      </c>
      <c r="BF489" s="28">
        <f ca="1" t="shared" si="3638"/>
        <v>21881.986519634</v>
      </c>
      <c r="BG489" s="28">
        <f ca="1" t="shared" si="3638"/>
        <v>18007.1497136274</v>
      </c>
      <c r="BH489" s="28">
        <f ca="1" t="shared" si="3638"/>
        <v>20876.6516477179</v>
      </c>
      <c r="BI489" s="28">
        <f ca="1" t="shared" si="3638"/>
        <v>18624.7136822129</v>
      </c>
      <c r="BJ489" s="28">
        <f ca="1" t="shared" si="3358"/>
        <v>70791.8193545104</v>
      </c>
      <c r="BK489" s="28">
        <f ca="1" t="shared" si="3359"/>
        <v>38079.4722750009</v>
      </c>
      <c r="BL489" s="28">
        <f ca="1" t="shared" si="3360"/>
        <v>108871.291629511</v>
      </c>
      <c r="BM489" s="28">
        <f ca="1">BK489*'Ejercicio 3 - TIR'!$D$5</f>
        <v>19039.7361375005</v>
      </c>
      <c r="BN489" s="28">
        <f ca="1" t="shared" si="3361"/>
        <v>89831.5554920108</v>
      </c>
      <c r="BO489" s="28">
        <f ca="1" t="shared" si="3362"/>
        <v>38093.1305354204</v>
      </c>
      <c r="BP489" s="28">
        <f ca="1" t="shared" si="3363"/>
        <v>-110757.444880867</v>
      </c>
      <c r="BQ489" s="28">
        <f ca="1" t="shared" ref="BQ489:BT489" si="3639">BE489</f>
        <v>22522.1451087044</v>
      </c>
      <c r="BR489" s="28">
        <f ca="1" t="shared" si="3639"/>
        <v>21881.986519634</v>
      </c>
      <c r="BS489" s="28">
        <f ca="1" t="shared" si="3639"/>
        <v>18007.1497136274</v>
      </c>
      <c r="BT489" s="28">
        <f ca="1" t="shared" si="3639"/>
        <v>20876.6516477179</v>
      </c>
      <c r="BU489" s="28">
        <f ca="1" t="shared" si="3365"/>
        <v>56717.8442176333</v>
      </c>
      <c r="BV489" s="30">
        <f ca="1" t="shared" si="3366"/>
        <v>7.1362751325079</v>
      </c>
    </row>
    <row r="490" ht="15" customHeight="1" spans="1:74">
      <c r="A490" s="26">
        <v>489</v>
      </c>
      <c r="B490" s="27">
        <f ca="1" t="shared" ref="B490:F490" si="3640">RAND()</f>
        <v>0.616600409306716</v>
      </c>
      <c r="C490" s="28">
        <f ca="1">IF(B490&lt;=('Ejercicio 3 - TIR'!$D$13-'Ejercicio 3 - TIR'!$C$13)/('Ejercicio 3 - TIR'!$E$13-'Ejercicio 3 - TIR'!$C$13),'Ejercicio 3 - TIR'!$C$13+SQRT(('Ejercicio 3 - TIR'!$E$13-'Ejercicio 3 - TIR'!$C$13)*('Ejercicio 3 - TIR'!$D$13-'Ejercicio 3 - TIR'!$C$13)*B490),'Ejercicio 3 - TIR'!$E$13-SQRT(('Ejercicio 3 - TIR'!$E$13-'Ejercicio 3 - TIR'!$C$13)*('Ejercicio 3 - TIR'!$E$13-'Ejercicio 3 - TIR'!$D$13)*(1-B490)))</f>
        <v>78550.5359313585</v>
      </c>
      <c r="D490" s="27">
        <f ca="1" t="shared" si="3640"/>
        <v>0.214137692561639</v>
      </c>
      <c r="E490" s="28">
        <f ca="1">IF(D490&lt;=('Ejercicio 3 - TIR'!$D$14-'Ejercicio 3 - TIR'!$C$14)/('Ejercicio 3 - TIR'!$E$14-'Ejercicio 3 - TIR'!$C$14),'Ejercicio 3 - TIR'!$C$14+SQRT(('Ejercicio 3 - TIR'!$E$14-'Ejercicio 3 - TIR'!$C$14)*('Ejercicio 3 - TIR'!$D$14-'Ejercicio 3 - TIR'!$C$14)*D490),'Ejercicio 3 - TIR'!$E$14-SQRT(('Ejercicio 3 - TIR'!$E$14-'Ejercicio 3 - TIR'!$C$14)*('Ejercicio 3 - TIR'!$E$14-'Ejercicio 3 - TIR'!$D$14)*(1-D490)))</f>
        <v>29007.5337730483</v>
      </c>
      <c r="F490" s="27">
        <f ca="1" t="shared" si="3640"/>
        <v>0.0796785457197009</v>
      </c>
      <c r="G490" s="28">
        <f ca="1">IF(F490&lt;=('Ejercicio 3 - TIR'!$D$18-'Ejercicio 3 - TIR'!$C$18)/('Ejercicio 3 - TIR'!$E$18-'Ejercicio 3 - TIR'!$C$18),'Ejercicio 3 - TIR'!$C$18+SQRT(('Ejercicio 3 - TIR'!$E$18-'Ejercicio 3 - TIR'!$C$18)*('Ejercicio 3 - TIR'!$D$18-'Ejercicio 3 - TIR'!$C$18)*F490),'Ejercicio 3 - TIR'!$E$18-SQRT(('Ejercicio 3 - TIR'!$E$18-'Ejercicio 3 - TIR'!$C$18)*('Ejercicio 3 - TIR'!$E$18-'Ejercicio 3 - TIR'!$D$18)*(1-F490)))</f>
        <v>33457.1349204153</v>
      </c>
      <c r="H490" s="27">
        <f ca="1" t="shared" ref="H490:L490" si="3641">RAND()</f>
        <v>0.689433900256969</v>
      </c>
      <c r="I490" s="28">
        <f ca="1">IF(H490&lt;=('Ejercicio 3 - TIR'!$D$18-'Ejercicio 3 - TIR'!$C$18)/('Ejercicio 3 - TIR'!$E$18-'Ejercicio 3 - TIR'!$C$18),'Ejercicio 3 - TIR'!$C$18+SQRT(('Ejercicio 3 - TIR'!$E$18-'Ejercicio 3 - TIR'!$C$18)*('Ejercicio 3 - TIR'!$D$18-'Ejercicio 3 - TIR'!$C$18)*H490),'Ejercicio 3 - TIR'!$E$18-SQRT(('Ejercicio 3 - TIR'!$E$18-'Ejercicio 3 - TIR'!$C$18)*('Ejercicio 3 - TIR'!$E$18-'Ejercicio 3 - TIR'!$D$18)*(1-H490)))</f>
        <v>40173.7739919553</v>
      </c>
      <c r="J490" s="27">
        <f ca="1" t="shared" si="3641"/>
        <v>0.779925228842788</v>
      </c>
      <c r="K490" s="28">
        <f ca="1">IF(J490&lt;=('Ejercicio 3 - TIR'!$D$18-'Ejercicio 3 - TIR'!$C$18)/('Ejercicio 3 - TIR'!$E$18-'Ejercicio 3 - TIR'!$C$18),'Ejercicio 3 - TIR'!$C$18+SQRT(('Ejercicio 3 - TIR'!$E$18-'Ejercicio 3 - TIR'!$C$18)*('Ejercicio 3 - TIR'!$D$18-'Ejercicio 3 - TIR'!$C$18)*J490),'Ejercicio 3 - TIR'!$E$18-SQRT(('Ejercicio 3 - TIR'!$E$18-'Ejercicio 3 - TIR'!$C$18)*('Ejercicio 3 - TIR'!$E$18-'Ejercicio 3 - TIR'!$D$18)*(1-J490)))</f>
        <v>40937.2905793312</v>
      </c>
      <c r="L490" s="27">
        <f ca="1" t="shared" si="3641"/>
        <v>0.744312257641556</v>
      </c>
      <c r="M490" s="28">
        <f ca="1">IF(L490&lt;=('Ejercicio 3 - TIR'!$D$18-'Ejercicio 3 - TIR'!$C$18)/('Ejercicio 3 - TIR'!$E$18-'Ejercicio 3 - TIR'!$C$18),'Ejercicio 3 - TIR'!$C$18+SQRT(('Ejercicio 3 - TIR'!$E$18-'Ejercicio 3 - TIR'!$C$18)*('Ejercicio 3 - TIR'!$D$18-'Ejercicio 3 - TIR'!$C$18)*L490),'Ejercicio 3 - TIR'!$E$18-SQRT(('Ejercicio 3 - TIR'!$E$18-'Ejercicio 3 - TIR'!$C$18)*('Ejercicio 3 - TIR'!$E$18-'Ejercicio 3 - TIR'!$D$18)*(1-L490)))</f>
        <v>40620.8927077676</v>
      </c>
      <c r="N490" s="27">
        <f ca="1" t="shared" ref="N490:R490" si="3642">RAND()</f>
        <v>0.571626889309912</v>
      </c>
      <c r="O490" s="28">
        <f ca="1">IF(N490&lt;=('Ejercicio 3 - TIR'!$D$18-'Ejercicio 3 - TIR'!$C$18)/('Ejercicio 3 - TIR'!$E$18-'Ejercicio 3 - TIR'!$C$18),'Ejercicio 3 - TIR'!$C$18+SQRT(('Ejercicio 3 - TIR'!$E$18-'Ejercicio 3 - TIR'!$C$18)*('Ejercicio 3 - TIR'!$D$18-'Ejercicio 3 - TIR'!$C$18)*N490),'Ejercicio 3 - TIR'!$E$18-SQRT(('Ejercicio 3 - TIR'!$E$18-'Ejercicio 3 - TIR'!$C$18)*('Ejercicio 3 - TIR'!$E$18-'Ejercicio 3 - TIR'!$D$18)*(1-N490)))</f>
        <v>39259.8074168142</v>
      </c>
      <c r="P490" s="27">
        <f ca="1" t="shared" si="3642"/>
        <v>0.891350959612821</v>
      </c>
      <c r="Q490" s="29">
        <f ca="1">IF(P490&lt;=('Ejercicio 3 - TIR'!$D$22-'Ejercicio 3 - TIR'!$C$22)/('Ejercicio 3 - TIR'!$E$22-'Ejercicio 3 - TIR'!$C$22),'Ejercicio 3 - TIR'!$C$22+SQRT(('Ejercicio 3 - TIR'!$E$22-'Ejercicio 3 - TIR'!$C$22)*('Ejercicio 3 - TIR'!$D$22-'Ejercicio 3 - TIR'!$C$22)*P490),'Ejercicio 3 - TIR'!$E$22-SQRT(('Ejercicio 3 - TIR'!$E$22-'Ejercicio 3 - TIR'!$C$22)*('Ejercicio 3 - TIR'!$E$22-'Ejercicio 3 - TIR'!$D$22)*(1-P490)))</f>
        <v>0.166015427332345</v>
      </c>
      <c r="R490" s="27">
        <f ca="1" t="shared" si="3642"/>
        <v>0.892323009406416</v>
      </c>
      <c r="S490" s="29">
        <f ca="1">IF(R490&lt;=('Ejercicio 3 - TIR'!$D$23-'Ejercicio 3 - TIR'!$C$23)/('Ejercicio 3 - TIR'!$E$23-'Ejercicio 3 - TIR'!$C$23),'Ejercicio 3 - TIR'!$C$23+SQRT(('Ejercicio 3 - TIR'!$E$23-'Ejercicio 3 - TIR'!$C$23)*('Ejercicio 3 - TIR'!$D$23-'Ejercicio 3 - TIR'!$C$23)*R490),'Ejercicio 3 - TIR'!$E$23-SQRT(('Ejercicio 3 - TIR'!$E$23-'Ejercicio 3 - TIR'!$C$23)*('Ejercicio 3 - TIR'!$E$23-'Ejercicio 3 - TIR'!$D$23)*(1-R490)))</f>
        <v>0.166078125734354</v>
      </c>
      <c r="T490" s="27">
        <f ca="1" t="shared" ref="T490:X490" si="3643">RAND()</f>
        <v>0.900022722496108</v>
      </c>
      <c r="U490" s="29">
        <f ca="1">IF(T490&lt;=('Ejercicio 3 - TIR'!$D$24-'Ejercicio 3 - TIR'!$C$24)/('Ejercicio 3 - TIR'!$E$24-'Ejercicio 3 - TIR'!$C$24),'Ejercicio 3 - TIR'!$C$24+SQRT(('Ejercicio 3 - TIR'!$E$24-'Ejercicio 3 - TIR'!$C$24)*('Ejercicio 3 - TIR'!$D$24-'Ejercicio 3 - TIR'!$C$24)*T490),'Ejercicio 3 - TIR'!$E$24-SQRT(('Ejercicio 3 - TIR'!$E$24-'Ejercicio 3 - TIR'!$C$24)*('Ejercicio 3 - TIR'!$E$24-'Ejercicio 3 - TIR'!$D$24)*(1-T490)))</f>
        <v>0.203268700677745</v>
      </c>
      <c r="V490" s="27">
        <f ca="1" t="shared" si="3643"/>
        <v>0.483719484805508</v>
      </c>
      <c r="W490" s="29">
        <f ca="1">IF(V490&lt;=('Ejercicio 3 - TIR'!$D$25-'Ejercicio 3 - TIR'!$C$25)/('Ejercicio 3 - TIR'!$E$25-'Ejercicio 3 - TIR'!$C$25),'Ejercicio 3 - TIR'!$C$25+SQRT(('Ejercicio 3 - TIR'!$E$25-'Ejercicio 3 - TIR'!$C$25)*('Ejercicio 3 - TIR'!$D$25-'Ejercicio 3 - TIR'!$C$25)*V490),'Ejercicio 3 - TIR'!$E$25-SQRT(('Ejercicio 3 - TIR'!$E$25-'Ejercicio 3 - TIR'!$C$25)*('Ejercicio 3 - TIR'!$E$25-'Ejercicio 3 - TIR'!$D$25)*(1-V490)))</f>
        <v>0.207491391422669</v>
      </c>
      <c r="X490" s="27">
        <f ca="1" t="shared" si="3643"/>
        <v>0.0449406763901012</v>
      </c>
      <c r="Y490" s="29">
        <f ca="1">IF(X490&lt;=('Ejercicio 3 - TIR'!$D$26-'Ejercicio 3 - TIR'!$C$26)/('Ejercicio 3 - TIR'!$E$26-'Ejercicio 3 - TIR'!$C$26),'Ejercicio 3 - TIR'!$C$26+SQRT(('Ejercicio 3 - TIR'!$E$26-'Ejercicio 3 - TIR'!$C$26)*('Ejercicio 3 - TIR'!$D$26-'Ejercicio 3 - TIR'!$C$26)*X490),'Ejercicio 3 - TIR'!$E$26-SQRT(('Ejercicio 3 - TIR'!$E$26-'Ejercicio 3 - TIR'!$C$26)*('Ejercicio 3 - TIR'!$E$26-'Ejercicio 3 - TIR'!$D$26)*(1-X490)))</f>
        <v>0.201015435817673</v>
      </c>
      <c r="Z490" s="27">
        <f ca="1" t="shared" si="3336"/>
        <v>1.16601542733235</v>
      </c>
      <c r="AA490" s="27">
        <f ca="1" t="shared" si="3337"/>
        <v>1.35966508408104</v>
      </c>
      <c r="AB490" s="27">
        <f ca="1" t="shared" si="3338"/>
        <v>1.63604243907909</v>
      </c>
      <c r="AC490" s="27">
        <f ca="1" t="shared" si="3339"/>
        <v>1.97550716119015</v>
      </c>
      <c r="AD490" s="27">
        <f ca="1" t="shared" si="3340"/>
        <v>2.37261459415772</v>
      </c>
      <c r="AE490" s="26">
        <f ca="1" t="shared" si="3341"/>
        <v>4815.69811519005</v>
      </c>
      <c r="AF490" s="26">
        <f ca="1" t="shared" si="3342"/>
        <v>5615.48023226327</v>
      </c>
      <c r="AG490" s="26">
        <f ca="1" t="shared" si="3343"/>
        <v>6756.93160275699</v>
      </c>
      <c r="AH490" s="26">
        <f ca="1" t="shared" si="3344"/>
        <v>8158.93674276084</v>
      </c>
      <c r="AI490" s="26">
        <f ca="1" t="shared" si="3345"/>
        <v>9799.00896791574</v>
      </c>
      <c r="AJ490" s="28">
        <f ca="1" t="shared" si="3346"/>
        <v>39011.535471544</v>
      </c>
      <c r="AK490" s="28">
        <f ca="1" t="shared" si="3347"/>
        <v>54622.8777926247</v>
      </c>
      <c r="AL490" s="28">
        <f ca="1" t="shared" si="3348"/>
        <v>66975.1447286986</v>
      </c>
      <c r="AM490" s="28">
        <f ca="1" t="shared" si="3349"/>
        <v>80246.8644381316</v>
      </c>
      <c r="AN490" s="28">
        <f ca="1" t="shared" si="3350"/>
        <v>93148.392040955</v>
      </c>
      <c r="AO490" s="28">
        <f ca="1">C490/'Ejercicio 3 - TIR'!$D$7</f>
        <v>15710.1071862717</v>
      </c>
      <c r="AP490" s="28">
        <f ca="1" t="shared" si="3351"/>
        <v>23301.4282852723</v>
      </c>
      <c r="AQ490" s="28">
        <f ca="1" t="shared" si="3352"/>
        <v>38912.770606353</v>
      </c>
      <c r="AR490" s="28">
        <f ca="1" t="shared" si="3353"/>
        <v>51265.0375424269</v>
      </c>
      <c r="AS490" s="28">
        <f ca="1" t="shared" si="3354"/>
        <v>64536.7572518599</v>
      </c>
      <c r="AT490" s="28">
        <f ca="1" t="shared" si="3355"/>
        <v>77438.2848546833</v>
      </c>
      <c r="AU490" s="28">
        <f ca="1">AP490*'Ejercicio 3 - TIR'!$D$5</f>
        <v>11650.7141426361</v>
      </c>
      <c r="AV490" s="28">
        <f ca="1">AQ490*'Ejercicio 3 - TIR'!$D$5</f>
        <v>19456.3853031765</v>
      </c>
      <c r="AW490" s="28">
        <f ca="1">AR490*'Ejercicio 3 - TIR'!$D$5</f>
        <v>25632.5187712135</v>
      </c>
      <c r="AX490" s="28">
        <f ca="1">AS490*'Ejercicio 3 - TIR'!$D$5</f>
        <v>32268.37862593</v>
      </c>
      <c r="AY490" s="28">
        <f ca="1">AT490*'Ejercicio 3 - TIR'!$D$5</f>
        <v>38719.1424273416</v>
      </c>
      <c r="AZ490" s="28">
        <f ca="1" t="shared" ref="AZ490:BD490" si="3644">AJ490-AU490-AE490</f>
        <v>22545.1232137178</v>
      </c>
      <c r="BA490" s="28">
        <f ca="1" t="shared" si="3644"/>
        <v>29551.0122571849</v>
      </c>
      <c r="BB490" s="28">
        <f ca="1" t="shared" si="3644"/>
        <v>34585.6943547282</v>
      </c>
      <c r="BC490" s="28">
        <f ca="1" t="shared" si="3644"/>
        <v>39819.5490694408</v>
      </c>
      <c r="BD490" s="28">
        <f ca="1" t="shared" si="3644"/>
        <v>44630.2406456976</v>
      </c>
      <c r="BE490" s="28">
        <f ca="1" t="shared" ref="BE490:BI490" si="3645">AZ490/Z490</f>
        <v>19335.1843253887</v>
      </c>
      <c r="BF490" s="28">
        <f ca="1" t="shared" si="3645"/>
        <v>21734.0377444182</v>
      </c>
      <c r="BG490" s="28">
        <f ca="1" t="shared" si="3645"/>
        <v>21139.8515885664</v>
      </c>
      <c r="BH490" s="28">
        <f ca="1" t="shared" si="3645"/>
        <v>20156.6209688915</v>
      </c>
      <c r="BI490" s="28">
        <f ca="1" t="shared" si="3645"/>
        <v>18810.5732619171</v>
      </c>
      <c r="BJ490" s="28">
        <f ca="1" t="shared" si="3358"/>
        <v>68823.6979704575</v>
      </c>
      <c r="BK490" s="28">
        <f ca="1" t="shared" si="3359"/>
        <v>37274.0295859304</v>
      </c>
      <c r="BL490" s="28">
        <f ca="1" t="shared" si="3360"/>
        <v>106097.727556388</v>
      </c>
      <c r="BM490" s="28">
        <f ca="1">BK490*'Ejercicio 3 - TIR'!$D$5</f>
        <v>18637.0147929652</v>
      </c>
      <c r="BN490" s="28">
        <f ca="1" t="shared" si="3361"/>
        <v>87460.7127634227</v>
      </c>
      <c r="BO490" s="28">
        <f ca="1" t="shared" si="3362"/>
        <v>36862.5873661842</v>
      </c>
      <c r="BP490" s="28">
        <f ca="1" t="shared" si="3363"/>
        <v>-107558.069704407</v>
      </c>
      <c r="BQ490" s="28">
        <f ca="1" t="shared" ref="BQ490:BT490" si="3646">BE490</f>
        <v>19335.1843253887</v>
      </c>
      <c r="BR490" s="28">
        <f ca="1" t="shared" si="3646"/>
        <v>21734.0377444182</v>
      </c>
      <c r="BS490" s="28">
        <f ca="1" t="shared" si="3646"/>
        <v>21139.8515885664</v>
      </c>
      <c r="BT490" s="28">
        <f ca="1" t="shared" si="3646"/>
        <v>20156.6209688915</v>
      </c>
      <c r="BU490" s="28">
        <f ca="1" t="shared" si="3365"/>
        <v>55673.1606281013</v>
      </c>
      <c r="BV490" s="30">
        <f ca="1" t="shared" si="3366"/>
        <v>7.53725637852065</v>
      </c>
    </row>
    <row r="491" ht="15" customHeight="1" spans="1:74">
      <c r="A491" s="26">
        <v>490</v>
      </c>
      <c r="B491" s="27">
        <f ca="1" t="shared" ref="B491:F491" si="3647">RAND()</f>
        <v>0.32384621550356</v>
      </c>
      <c r="C491" s="28">
        <f ca="1">IF(B491&lt;=('Ejercicio 3 - TIR'!$D$13-'Ejercicio 3 - TIR'!$C$13)/('Ejercicio 3 - TIR'!$E$13-'Ejercicio 3 - TIR'!$C$13),'Ejercicio 3 - TIR'!$C$13+SQRT(('Ejercicio 3 - TIR'!$E$13-'Ejercicio 3 - TIR'!$C$13)*('Ejercicio 3 - TIR'!$D$13-'Ejercicio 3 - TIR'!$C$13)*B491),'Ejercicio 3 - TIR'!$E$13-SQRT(('Ejercicio 3 - TIR'!$E$13-'Ejercicio 3 - TIR'!$C$13)*('Ejercicio 3 - TIR'!$E$13-'Ejercicio 3 - TIR'!$D$13)*(1-B491)))</f>
        <v>71515.1875309714</v>
      </c>
      <c r="D491" s="27">
        <f ca="1" t="shared" si="3647"/>
        <v>0.555699540991363</v>
      </c>
      <c r="E491" s="28">
        <f ca="1">IF(D491&lt;=('Ejercicio 3 - TIR'!$D$14-'Ejercicio 3 - TIR'!$C$14)/('Ejercicio 3 - TIR'!$E$14-'Ejercicio 3 - TIR'!$C$14),'Ejercicio 3 - TIR'!$C$14+SQRT(('Ejercicio 3 - TIR'!$E$14-'Ejercicio 3 - TIR'!$C$14)*('Ejercicio 3 - TIR'!$D$14-'Ejercicio 3 - TIR'!$C$14)*D491),'Ejercicio 3 - TIR'!$E$14-SQRT(('Ejercicio 3 - TIR'!$E$14-'Ejercicio 3 - TIR'!$C$14)*('Ejercicio 3 - TIR'!$E$14-'Ejercicio 3 - TIR'!$D$14)*(1-D491)))</f>
        <v>31836.3568885396</v>
      </c>
      <c r="F491" s="27">
        <f ca="1" t="shared" si="3647"/>
        <v>0.0915198123430596</v>
      </c>
      <c r="G491" s="28">
        <f ca="1">IF(F491&lt;=('Ejercicio 3 - TIR'!$D$18-'Ejercicio 3 - TIR'!$C$18)/('Ejercicio 3 - TIR'!$E$18-'Ejercicio 3 - TIR'!$C$18),'Ejercicio 3 - TIR'!$C$18+SQRT(('Ejercicio 3 - TIR'!$E$18-'Ejercicio 3 - TIR'!$C$18)*('Ejercicio 3 - TIR'!$D$18-'Ejercicio 3 - TIR'!$C$18)*F491),'Ejercicio 3 - TIR'!$E$18-SQRT(('Ejercicio 3 - TIR'!$E$18-'Ejercicio 3 - TIR'!$C$18)*('Ejercicio 3 - TIR'!$E$18-'Ejercicio 3 - TIR'!$D$18)*(1-F491)))</f>
        <v>33705.1277780205</v>
      </c>
      <c r="H491" s="27">
        <f ca="1" t="shared" ref="H491:L491" si="3648">RAND()</f>
        <v>0.399221034872551</v>
      </c>
      <c r="I491" s="28">
        <f ca="1">IF(H491&lt;=('Ejercicio 3 - TIR'!$D$18-'Ejercicio 3 - TIR'!$C$18)/('Ejercicio 3 - TIR'!$E$18-'Ejercicio 3 - TIR'!$C$18),'Ejercicio 3 - TIR'!$C$18+SQRT(('Ejercicio 3 - TIR'!$E$18-'Ejercicio 3 - TIR'!$C$18)*('Ejercicio 3 - TIR'!$D$18-'Ejercicio 3 - TIR'!$C$18)*H491),'Ejercicio 3 - TIR'!$E$18-SQRT(('Ejercicio 3 - TIR'!$E$18-'Ejercicio 3 - TIR'!$C$18)*('Ejercicio 3 - TIR'!$E$18-'Ejercicio 3 - TIR'!$D$18)*(1-H491)))</f>
        <v>37738.4207194287</v>
      </c>
      <c r="J491" s="27">
        <f ca="1" t="shared" si="3648"/>
        <v>0.145195533859894</v>
      </c>
      <c r="K491" s="28">
        <f ca="1">IF(J491&lt;=('Ejercicio 3 - TIR'!$D$18-'Ejercicio 3 - TIR'!$C$18)/('Ejercicio 3 - TIR'!$E$18-'Ejercicio 3 - TIR'!$C$18),'Ejercicio 3 - TIR'!$C$18+SQRT(('Ejercicio 3 - TIR'!$E$18-'Ejercicio 3 - TIR'!$C$18)*('Ejercicio 3 - TIR'!$D$18-'Ejercicio 3 - TIR'!$C$18)*J491),'Ejercicio 3 - TIR'!$E$18-SQRT(('Ejercicio 3 - TIR'!$E$18-'Ejercicio 3 - TIR'!$C$18)*('Ejercicio 3 - TIR'!$E$18-'Ejercicio 3 - TIR'!$D$18)*(1-J491)))</f>
        <v>34666.8329816894</v>
      </c>
      <c r="L491" s="27">
        <f ca="1" t="shared" si="3648"/>
        <v>0.408209063816419</v>
      </c>
      <c r="M491" s="28">
        <f ca="1">IF(L491&lt;=('Ejercicio 3 - TIR'!$D$18-'Ejercicio 3 - TIR'!$C$18)/('Ejercicio 3 - TIR'!$E$18-'Ejercicio 3 - TIR'!$C$18),'Ejercicio 3 - TIR'!$C$18+SQRT(('Ejercicio 3 - TIR'!$E$18-'Ejercicio 3 - TIR'!$C$18)*('Ejercicio 3 - TIR'!$D$18-'Ejercicio 3 - TIR'!$C$18)*L491),'Ejercicio 3 - TIR'!$E$18-SQRT(('Ejercicio 3 - TIR'!$E$18-'Ejercicio 3 - TIR'!$C$18)*('Ejercicio 3 - TIR'!$E$18-'Ejercicio 3 - TIR'!$D$18)*(1-L491)))</f>
        <v>37825.0469373968</v>
      </c>
      <c r="N491" s="27">
        <f ca="1" t="shared" ref="N491:R491" si="3649">RAND()</f>
        <v>0.520058355527919</v>
      </c>
      <c r="O491" s="28">
        <f ca="1">IF(N491&lt;=('Ejercicio 3 - TIR'!$D$18-'Ejercicio 3 - TIR'!$C$18)/('Ejercicio 3 - TIR'!$E$18-'Ejercicio 3 - TIR'!$C$18),'Ejercicio 3 - TIR'!$C$18+SQRT(('Ejercicio 3 - TIR'!$E$18-'Ejercicio 3 - TIR'!$C$18)*('Ejercicio 3 - TIR'!$D$18-'Ejercicio 3 - TIR'!$C$18)*N491),'Ejercicio 3 - TIR'!$E$18-SQRT(('Ejercicio 3 - TIR'!$E$18-'Ejercicio 3 - TIR'!$C$18)*('Ejercicio 3 - TIR'!$E$18-'Ejercicio 3 - TIR'!$D$18)*(1-N491)))</f>
        <v>38832.256412106</v>
      </c>
      <c r="P491" s="27">
        <f ca="1" t="shared" si="3649"/>
        <v>0.525504045107141</v>
      </c>
      <c r="Q491" s="29">
        <f ca="1">IF(P491&lt;=('Ejercicio 3 - TIR'!$D$22-'Ejercicio 3 - TIR'!$C$22)/('Ejercicio 3 - TIR'!$E$22-'Ejercicio 3 - TIR'!$C$22),'Ejercicio 3 - TIR'!$C$22+SQRT(('Ejercicio 3 - TIR'!$E$22-'Ejercicio 3 - TIR'!$C$22)*('Ejercicio 3 - TIR'!$D$22-'Ejercicio 3 - TIR'!$C$22)*P491),'Ejercicio 3 - TIR'!$E$22-SQRT(('Ejercicio 3 - TIR'!$E$22-'Ejercicio 3 - TIR'!$C$22)*('Ejercicio 3 - TIR'!$E$22-'Ejercicio 3 - TIR'!$D$22)*(1-P491)))</f>
        <v>0.150775135264519</v>
      </c>
      <c r="R491" s="27">
        <f ca="1" t="shared" si="3649"/>
        <v>0.370578920632185</v>
      </c>
      <c r="S491" s="29">
        <f ca="1">IF(R491&lt;=('Ejercicio 3 - TIR'!$D$23-'Ejercicio 3 - TIR'!$C$23)/('Ejercicio 3 - TIR'!$E$23-'Ejercicio 3 - TIR'!$C$23),'Ejercicio 3 - TIR'!$C$23+SQRT(('Ejercicio 3 - TIR'!$E$23-'Ejercicio 3 - TIR'!$C$23)*('Ejercicio 3 - TIR'!$D$23-'Ejercicio 3 - TIR'!$C$23)*R491),'Ejercicio 3 - TIR'!$E$23-SQRT(('Ejercicio 3 - TIR'!$E$23-'Ejercicio 3 - TIR'!$C$23)*('Ejercicio 3 - TIR'!$E$23-'Ejercicio 3 - TIR'!$D$23)*(1-R491)))</f>
        <v>0.145827157356897</v>
      </c>
      <c r="T491" s="27">
        <f ca="1" t="shared" ref="T491:X491" si="3650">RAND()</f>
        <v>0.712585912072705</v>
      </c>
      <c r="U491" s="29">
        <f ca="1">IF(T491&lt;=('Ejercicio 3 - TIR'!$D$24-'Ejercicio 3 - TIR'!$C$24)/('Ejercicio 3 - TIR'!$E$24-'Ejercicio 3 - TIR'!$C$24),'Ejercicio 3 - TIR'!$C$24+SQRT(('Ejercicio 3 - TIR'!$E$24-'Ejercicio 3 - TIR'!$C$24)*('Ejercicio 3 - TIR'!$D$24-'Ejercicio 3 - TIR'!$C$24)*T491),'Ejercicio 3 - TIR'!$E$24-SQRT(('Ejercicio 3 - TIR'!$E$24-'Ejercicio 3 - TIR'!$C$24)*('Ejercicio 3 - TIR'!$E$24-'Ejercicio 3 - TIR'!$D$24)*(1-T491)))</f>
        <v>0.191631717602286</v>
      </c>
      <c r="V491" s="27">
        <f ca="1" t="shared" si="3650"/>
        <v>0.288979935127081</v>
      </c>
      <c r="W491" s="29">
        <f ca="1">IF(V491&lt;=('Ejercicio 3 - TIR'!$D$25-'Ejercicio 3 - TIR'!$C$25)/('Ejercicio 3 - TIR'!$E$25-'Ejercicio 3 - TIR'!$C$25),'Ejercicio 3 - TIR'!$C$25+SQRT(('Ejercicio 3 - TIR'!$E$25-'Ejercicio 3 - TIR'!$C$25)*('Ejercicio 3 - TIR'!$D$25-'Ejercicio 3 - TIR'!$C$25)*V491),'Ejercicio 3 - TIR'!$E$25-SQRT(('Ejercicio 3 - TIR'!$E$25-'Ejercicio 3 - TIR'!$C$25)*('Ejercicio 3 - TIR'!$E$25-'Ejercicio 3 - TIR'!$D$25)*(1-V491)))</f>
        <v>0.20011442866865</v>
      </c>
      <c r="X491" s="27">
        <f ca="1" t="shared" si="3650"/>
        <v>0.0353710561577891</v>
      </c>
      <c r="Y491" s="29">
        <f ca="1">IF(X491&lt;=('Ejercicio 3 - TIR'!$D$26-'Ejercicio 3 - TIR'!$C$26)/('Ejercicio 3 - TIR'!$E$26-'Ejercicio 3 - TIR'!$C$26),'Ejercicio 3 - TIR'!$C$26+SQRT(('Ejercicio 3 - TIR'!$E$26-'Ejercicio 3 - TIR'!$C$26)*('Ejercicio 3 - TIR'!$D$26-'Ejercicio 3 - TIR'!$C$26)*X491),'Ejercicio 3 - TIR'!$E$26-SQRT(('Ejercicio 3 - TIR'!$E$26-'Ejercicio 3 - TIR'!$C$26)*('Ejercicio 3 - TIR'!$E$26-'Ejercicio 3 - TIR'!$D$26)*(1-X491)))</f>
        <v>0.199772504879816</v>
      </c>
      <c r="Z491" s="27">
        <f ca="1" t="shared" si="3336"/>
        <v>1.15077513526452</v>
      </c>
      <c r="AA491" s="27">
        <f ca="1" t="shared" si="3337"/>
        <v>1.31858940199714</v>
      </c>
      <c r="AB491" s="27">
        <f ca="1" t="shared" si="3338"/>
        <v>1.57127295391403</v>
      </c>
      <c r="AC491" s="27">
        <f ca="1" t="shared" si="3339"/>
        <v>1.88570734336903</v>
      </c>
      <c r="AD491" s="27">
        <f ca="1" t="shared" si="3340"/>
        <v>2.26241982282413</v>
      </c>
      <c r="AE491" s="26">
        <f ca="1" t="shared" si="3341"/>
        <v>4800.13101619906</v>
      </c>
      <c r="AF491" s="26">
        <f ca="1" t="shared" si="3342"/>
        <v>5500.12047723204</v>
      </c>
      <c r="AG491" s="26">
        <f ca="1" t="shared" si="3343"/>
        <v>6554.11801130353</v>
      </c>
      <c r="AH491" s="26">
        <f ca="1" t="shared" si="3344"/>
        <v>7865.69159256244</v>
      </c>
      <c r="AI491" s="26">
        <f ca="1" t="shared" si="3345"/>
        <v>9437.04050462075</v>
      </c>
      <c r="AJ491" s="28">
        <f ca="1" t="shared" si="3346"/>
        <v>38787.0229778594</v>
      </c>
      <c r="AK491" s="28">
        <f ca="1" t="shared" si="3347"/>
        <v>49761.481608748</v>
      </c>
      <c r="AL491" s="28">
        <f ca="1" t="shared" si="3348"/>
        <v>54471.0570619834</v>
      </c>
      <c r="AM491" s="28">
        <f ca="1" t="shared" si="3349"/>
        <v>71326.9687731275</v>
      </c>
      <c r="AN491" s="28">
        <f ca="1" t="shared" si="3350"/>
        <v>87854.8666717381</v>
      </c>
      <c r="AO491" s="28">
        <f ca="1">C491/'Ejercicio 3 - TIR'!$D$7</f>
        <v>14303.0375061943</v>
      </c>
      <c r="AP491" s="28">
        <f ca="1" t="shared" si="3351"/>
        <v>24483.9854716651</v>
      </c>
      <c r="AQ491" s="28">
        <f ca="1" t="shared" si="3352"/>
        <v>35458.4441025537</v>
      </c>
      <c r="AR491" s="28">
        <f ca="1" t="shared" si="3353"/>
        <v>40168.0195557891</v>
      </c>
      <c r="AS491" s="28">
        <f ca="1" t="shared" si="3354"/>
        <v>57023.9312669333</v>
      </c>
      <c r="AT491" s="28">
        <f ca="1" t="shared" si="3355"/>
        <v>73551.8291655438</v>
      </c>
      <c r="AU491" s="28">
        <f ca="1">AP491*'Ejercicio 3 - TIR'!$D$5</f>
        <v>12241.9927358326</v>
      </c>
      <c r="AV491" s="28">
        <f ca="1">AQ491*'Ejercicio 3 - TIR'!$D$5</f>
        <v>17729.2220512769</v>
      </c>
      <c r="AW491" s="28">
        <f ca="1">AR491*'Ejercicio 3 - TIR'!$D$5</f>
        <v>20084.0097778945</v>
      </c>
      <c r="AX491" s="28">
        <f ca="1">AS491*'Ejercicio 3 - TIR'!$D$5</f>
        <v>28511.9656334666</v>
      </c>
      <c r="AY491" s="28">
        <f ca="1">AT491*'Ejercicio 3 - TIR'!$D$5</f>
        <v>36775.9145827719</v>
      </c>
      <c r="AZ491" s="28">
        <f ca="1" t="shared" ref="AZ491:BD491" si="3651">AJ491-AU491-AE491</f>
        <v>21744.8992258278</v>
      </c>
      <c r="BA491" s="28">
        <f ca="1" t="shared" si="3651"/>
        <v>26532.1390802391</v>
      </c>
      <c r="BB491" s="28">
        <f ca="1" t="shared" si="3651"/>
        <v>27832.9292727853</v>
      </c>
      <c r="BC491" s="28">
        <f ca="1" t="shared" si="3651"/>
        <v>34949.3115470985</v>
      </c>
      <c r="BD491" s="28">
        <f ca="1" t="shared" si="3651"/>
        <v>41641.9115843454</v>
      </c>
      <c r="BE491" s="28">
        <f ca="1" t="shared" ref="BE491:BI491" si="3652">AZ491/Z491</f>
        <v>18895.8716255452</v>
      </c>
      <c r="BF491" s="28">
        <f ca="1" t="shared" si="3652"/>
        <v>20121.6080153939</v>
      </c>
      <c r="BG491" s="28">
        <f ca="1" t="shared" si="3652"/>
        <v>17713.6182503834</v>
      </c>
      <c r="BH491" s="28">
        <f ca="1" t="shared" si="3652"/>
        <v>18533.7940534598</v>
      </c>
      <c r="BI491" s="28">
        <f ca="1" t="shared" si="3652"/>
        <v>18405.9170469806</v>
      </c>
      <c r="BJ491" s="28">
        <f ca="1" t="shared" si="3358"/>
        <v>72027.2049111354</v>
      </c>
      <c r="BK491" s="28">
        <f ca="1" t="shared" si="3359"/>
        <v>32359.475580611</v>
      </c>
      <c r="BL491" s="28">
        <f ca="1" t="shared" si="3360"/>
        <v>104386.680491746</v>
      </c>
      <c r="BM491" s="28">
        <f ca="1">BK491*'Ejercicio 3 - TIR'!$D$5</f>
        <v>16179.7377903055</v>
      </c>
      <c r="BN491" s="28">
        <f ca="1" t="shared" si="3361"/>
        <v>88206.9427014409</v>
      </c>
      <c r="BO491" s="28">
        <f ca="1" t="shared" si="3362"/>
        <v>38987.8756416367</v>
      </c>
      <c r="BP491" s="28">
        <f ca="1" t="shared" si="3363"/>
        <v>-103351.544419511</v>
      </c>
      <c r="BQ491" s="28">
        <f ca="1" t="shared" ref="BQ491:BT491" si="3653">BE491</f>
        <v>18895.8716255452</v>
      </c>
      <c r="BR491" s="28">
        <f ca="1" t="shared" si="3653"/>
        <v>20121.6080153939</v>
      </c>
      <c r="BS491" s="28">
        <f ca="1" t="shared" si="3653"/>
        <v>17713.6182503834</v>
      </c>
      <c r="BT491" s="28">
        <f ca="1" t="shared" si="3653"/>
        <v>18533.7940534598</v>
      </c>
      <c r="BU491" s="28">
        <f ca="1" t="shared" si="3365"/>
        <v>57393.7926886173</v>
      </c>
      <c r="BV491" s="30">
        <f ca="1" t="shared" si="3366"/>
        <v>7.42437118228689</v>
      </c>
    </row>
    <row r="492" ht="15" customHeight="1" spans="1:74">
      <c r="A492" s="26">
        <v>491</v>
      </c>
      <c r="B492" s="27">
        <f ca="1" t="shared" ref="B492:F492" si="3654">RAND()</f>
        <v>0.816254461309572</v>
      </c>
      <c r="C492" s="28">
        <f ca="1">IF(B492&lt;=('Ejercicio 3 - TIR'!$D$13-'Ejercicio 3 - TIR'!$C$13)/('Ejercicio 3 - TIR'!$E$13-'Ejercicio 3 - TIR'!$C$13),'Ejercicio 3 - TIR'!$C$13+SQRT(('Ejercicio 3 - TIR'!$E$13-'Ejercicio 3 - TIR'!$C$13)*('Ejercicio 3 - TIR'!$D$13-'Ejercicio 3 - TIR'!$C$13)*B492),'Ejercicio 3 - TIR'!$E$13-SQRT(('Ejercicio 3 - TIR'!$E$13-'Ejercicio 3 - TIR'!$C$13)*('Ejercicio 3 - TIR'!$E$13-'Ejercicio 3 - TIR'!$D$13)*(1-B492)))</f>
        <v>85150.9378603053</v>
      </c>
      <c r="D492" s="27">
        <f ca="1" t="shared" si="3654"/>
        <v>0.41248166183282</v>
      </c>
      <c r="E492" s="28">
        <f ca="1">IF(D492&lt;=('Ejercicio 3 - TIR'!$D$14-'Ejercicio 3 - TIR'!$C$14)/('Ejercicio 3 - TIR'!$E$14-'Ejercicio 3 - TIR'!$C$14),'Ejercicio 3 - TIR'!$C$14+SQRT(('Ejercicio 3 - TIR'!$E$14-'Ejercicio 3 - TIR'!$C$14)*('Ejercicio 3 - TIR'!$D$14-'Ejercicio 3 - TIR'!$C$14)*D492),'Ejercicio 3 - TIR'!$E$14-SQRT(('Ejercicio 3 - TIR'!$E$14-'Ejercicio 3 - TIR'!$C$14)*('Ejercicio 3 - TIR'!$E$14-'Ejercicio 3 - TIR'!$D$14)*(1-D492)))</f>
        <v>30612.3618132633</v>
      </c>
      <c r="F492" s="27">
        <f ca="1" t="shared" si="3654"/>
        <v>0.636926582265321</v>
      </c>
      <c r="G492" s="28">
        <f ca="1">IF(F492&lt;=('Ejercicio 3 - TIR'!$D$18-'Ejercicio 3 - TIR'!$C$18)/('Ejercicio 3 - TIR'!$E$18-'Ejercicio 3 - TIR'!$C$18),'Ejercicio 3 - TIR'!$C$18+SQRT(('Ejercicio 3 - TIR'!$E$18-'Ejercicio 3 - TIR'!$C$18)*('Ejercicio 3 - TIR'!$D$18-'Ejercicio 3 - TIR'!$C$18)*F492),'Ejercicio 3 - TIR'!$E$18-SQRT(('Ejercicio 3 - TIR'!$E$18-'Ejercicio 3 - TIR'!$C$18)*('Ejercicio 3 - TIR'!$E$18-'Ejercicio 3 - TIR'!$D$18)*(1-F492)))</f>
        <v>39774.4047051367</v>
      </c>
      <c r="H492" s="27">
        <f ca="1" t="shared" ref="H492:L492" si="3655">RAND()</f>
        <v>0.225163726843265</v>
      </c>
      <c r="I492" s="28">
        <f ca="1">IF(H492&lt;=('Ejercicio 3 - TIR'!$D$18-'Ejercicio 3 - TIR'!$C$18)/('Ejercicio 3 - TIR'!$E$18-'Ejercicio 3 - TIR'!$C$18),'Ejercicio 3 - TIR'!$C$18+SQRT(('Ejercicio 3 - TIR'!$E$18-'Ejercicio 3 - TIR'!$C$18)*('Ejercicio 3 - TIR'!$D$18-'Ejercicio 3 - TIR'!$C$18)*H492),'Ejercicio 3 - TIR'!$E$18-SQRT(('Ejercicio 3 - TIR'!$E$18-'Ejercicio 3 - TIR'!$C$18)*('Ejercicio 3 - TIR'!$E$18-'Ejercicio 3 - TIR'!$D$18)*(1-H492)))</f>
        <v>35811.5883393862</v>
      </c>
      <c r="J492" s="27">
        <f ca="1" t="shared" si="3655"/>
        <v>0.781908745821527</v>
      </c>
      <c r="K492" s="28">
        <f ca="1">IF(J492&lt;=('Ejercicio 3 - TIR'!$D$18-'Ejercicio 3 - TIR'!$C$18)/('Ejercicio 3 - TIR'!$E$18-'Ejercicio 3 - TIR'!$C$18),'Ejercicio 3 - TIR'!$C$18+SQRT(('Ejercicio 3 - TIR'!$E$18-'Ejercicio 3 - TIR'!$C$18)*('Ejercicio 3 - TIR'!$D$18-'Ejercicio 3 - TIR'!$C$18)*J492),'Ejercicio 3 - TIR'!$E$18-SQRT(('Ejercicio 3 - TIR'!$E$18-'Ejercicio 3 - TIR'!$C$18)*('Ejercicio 3 - TIR'!$E$18-'Ejercicio 3 - TIR'!$D$18)*(1-J492)))</f>
        <v>40955.6404631406</v>
      </c>
      <c r="L492" s="27">
        <f ca="1" t="shared" si="3655"/>
        <v>0.0107092804878643</v>
      </c>
      <c r="M492" s="28">
        <f ca="1">IF(L492&lt;=('Ejercicio 3 - TIR'!$D$18-'Ejercicio 3 - TIR'!$C$18)/('Ejercicio 3 - TIR'!$E$18-'Ejercicio 3 - TIR'!$C$18),'Ejercicio 3 - TIR'!$C$18+SQRT(('Ejercicio 3 - TIR'!$E$18-'Ejercicio 3 - TIR'!$C$18)*('Ejercicio 3 - TIR'!$D$18-'Ejercicio 3 - TIR'!$C$18)*L492),'Ejercicio 3 - TIR'!$E$18-SQRT(('Ejercicio 3 - TIR'!$E$18-'Ejercicio 3 - TIR'!$C$18)*('Ejercicio 3 - TIR'!$E$18-'Ejercicio 3 - TIR'!$D$18)*(1-L492)))</f>
        <v>31267.4352343136</v>
      </c>
      <c r="N492" s="27">
        <f ca="1" t="shared" ref="N492:R492" si="3656">RAND()</f>
        <v>0.789895662856238</v>
      </c>
      <c r="O492" s="28">
        <f ca="1">IF(N492&lt;=('Ejercicio 3 - TIR'!$D$18-'Ejercicio 3 - TIR'!$C$18)/('Ejercicio 3 - TIR'!$E$18-'Ejercicio 3 - TIR'!$C$18),'Ejercicio 3 - TIR'!$C$18+SQRT(('Ejercicio 3 - TIR'!$E$18-'Ejercicio 3 - TIR'!$C$18)*('Ejercicio 3 - TIR'!$D$18-'Ejercicio 3 - TIR'!$C$18)*N492),'Ejercicio 3 - TIR'!$E$18-SQRT(('Ejercicio 3 - TIR'!$E$18-'Ejercicio 3 - TIR'!$C$18)*('Ejercicio 3 - TIR'!$E$18-'Ejercicio 3 - TIR'!$D$18)*(1-N492)))</f>
        <v>41030.3872624925</v>
      </c>
      <c r="P492" s="27">
        <f ca="1" t="shared" si="3656"/>
        <v>0.672560537810334</v>
      </c>
      <c r="Q492" s="29">
        <f ca="1">IF(P492&lt;=('Ejercicio 3 - TIR'!$D$22-'Ejercicio 3 - TIR'!$C$22)/('Ejercicio 3 - TIR'!$E$22-'Ejercicio 3 - TIR'!$C$22),'Ejercicio 3 - TIR'!$C$22+SQRT(('Ejercicio 3 - TIR'!$E$22-'Ejercicio 3 - TIR'!$C$22)*('Ejercicio 3 - TIR'!$D$22-'Ejercicio 3 - TIR'!$C$22)*P492),'Ejercicio 3 - TIR'!$E$22-SQRT(('Ejercicio 3 - TIR'!$E$22-'Ejercicio 3 - TIR'!$C$22)*('Ejercicio 3 - TIR'!$E$22-'Ejercicio 3 - TIR'!$D$22)*(1-P492)))</f>
        <v>0.1557226230424</v>
      </c>
      <c r="R492" s="27">
        <f ca="1" t="shared" si="3656"/>
        <v>0.942184179381301</v>
      </c>
      <c r="S492" s="29">
        <f ca="1">IF(R492&lt;=('Ejercicio 3 - TIR'!$D$23-'Ejercicio 3 - TIR'!$C$23)/('Ejercicio 3 - TIR'!$E$23-'Ejercicio 3 - TIR'!$C$23),'Ejercicio 3 - TIR'!$C$23+SQRT(('Ejercicio 3 - TIR'!$E$23-'Ejercicio 3 - TIR'!$C$23)*('Ejercicio 3 - TIR'!$D$23-'Ejercicio 3 - TIR'!$C$23)*R492),'Ejercicio 3 - TIR'!$E$23-SQRT(('Ejercicio 3 - TIR'!$E$23-'Ejercicio 3 - TIR'!$C$23)*('Ejercicio 3 - TIR'!$E$23-'Ejercicio 3 - TIR'!$D$23)*(1-R492)))</f>
        <v>0.169798604158564</v>
      </c>
      <c r="T492" s="27">
        <f ca="1" t="shared" ref="T492:X492" si="3657">RAND()</f>
        <v>0.391313615613914</v>
      </c>
      <c r="U492" s="29">
        <f ca="1">IF(T492&lt;=('Ejercicio 3 - TIR'!$D$24-'Ejercicio 3 - TIR'!$C$24)/('Ejercicio 3 - TIR'!$E$24-'Ejercicio 3 - TIR'!$C$24),'Ejercicio 3 - TIR'!$C$24+SQRT(('Ejercicio 3 - TIR'!$E$24-'Ejercicio 3 - TIR'!$C$24)*('Ejercicio 3 - TIR'!$D$24-'Ejercicio 3 - TIR'!$C$24)*T492),'Ejercicio 3 - TIR'!$E$24-SQRT(('Ejercicio 3 - TIR'!$E$24-'Ejercicio 3 - TIR'!$C$24)*('Ejercicio 3 - TIR'!$E$24-'Ejercicio 3 - TIR'!$D$24)*(1-T492)))</f>
        <v>0.17866633204282</v>
      </c>
      <c r="V492" s="27">
        <f ca="1" t="shared" si="3657"/>
        <v>0.386753083264217</v>
      </c>
      <c r="W492" s="29">
        <f ca="1">IF(V492&lt;=('Ejercicio 3 - TIR'!$D$25-'Ejercicio 3 - TIR'!$C$25)/('Ejercicio 3 - TIR'!$E$25-'Ejercicio 3 - TIR'!$C$25),'Ejercicio 3 - TIR'!$C$25+SQRT(('Ejercicio 3 - TIR'!$E$25-'Ejercicio 3 - TIR'!$C$25)*('Ejercicio 3 - TIR'!$D$25-'Ejercicio 3 - TIR'!$C$25)*V492),'Ejercicio 3 - TIR'!$E$25-SQRT(('Ejercicio 3 - TIR'!$E$25-'Ejercicio 3 - TIR'!$C$25)*('Ejercicio 3 - TIR'!$E$25-'Ejercicio 3 - TIR'!$D$25)*(1-V492)))</f>
        <v>0.203671129858637</v>
      </c>
      <c r="X492" s="27">
        <f ca="1" t="shared" si="3657"/>
        <v>0.60509070135638</v>
      </c>
      <c r="Y492" s="29">
        <f ca="1">IF(X492&lt;=('Ejercicio 3 - TIR'!$D$26-'Ejercicio 3 - TIR'!$C$26)/('Ejercicio 3 - TIR'!$E$26-'Ejercicio 3 - TIR'!$C$26),'Ejercicio 3 - TIR'!$C$26+SQRT(('Ejercicio 3 - TIR'!$E$26-'Ejercicio 3 - TIR'!$C$26)*('Ejercicio 3 - TIR'!$D$26-'Ejercicio 3 - TIR'!$C$26)*X492),'Ejercicio 3 - TIR'!$E$26-SQRT(('Ejercicio 3 - TIR'!$E$26-'Ejercicio 3 - TIR'!$C$26)*('Ejercicio 3 - TIR'!$E$26-'Ejercicio 3 - TIR'!$D$26)*(1-X492)))</f>
        <v>0.233820889867002</v>
      </c>
      <c r="Z492" s="27">
        <f ca="1" t="shared" si="3336"/>
        <v>1.1557226230424</v>
      </c>
      <c r="AA492" s="27">
        <f ca="1" t="shared" si="3337"/>
        <v>1.35196271122947</v>
      </c>
      <c r="AB492" s="27">
        <f ca="1" t="shared" si="3338"/>
        <v>1.59351292990351</v>
      </c>
      <c r="AC492" s="27">
        <f ca="1" t="shared" si="3339"/>
        <v>1.91806550878131</v>
      </c>
      <c r="AD492" s="27">
        <f ca="1" t="shared" si="3340"/>
        <v>2.36654929286776</v>
      </c>
      <c r="AE492" s="26">
        <f ca="1" t="shared" si="3341"/>
        <v>4767.03727908437</v>
      </c>
      <c r="AF492" s="26">
        <f ca="1" t="shared" si="3342"/>
        <v>5576.47355504473</v>
      </c>
      <c r="AG492" s="26">
        <f ca="1" t="shared" si="3343"/>
        <v>6572.80163085836</v>
      </c>
      <c r="AH492" s="26">
        <f ca="1" t="shared" si="3344"/>
        <v>7911.49156535198</v>
      </c>
      <c r="AI492" s="26">
        <f ca="1" t="shared" si="3345"/>
        <v>9761.36356333786</v>
      </c>
      <c r="AJ492" s="28">
        <f ca="1" t="shared" si="3346"/>
        <v>45968.1793357705</v>
      </c>
      <c r="AK492" s="28">
        <f ca="1" t="shared" si="3347"/>
        <v>48415.9320647504</v>
      </c>
      <c r="AL492" s="28">
        <f ca="1" t="shared" si="3348"/>
        <v>65263.342630494</v>
      </c>
      <c r="AM492" s="28">
        <f ca="1" t="shared" si="3349"/>
        <v>59972.9890709903</v>
      </c>
      <c r="AN492" s="28">
        <f ca="1" t="shared" si="3350"/>
        <v>97100.4339621417</v>
      </c>
      <c r="AO492" s="28">
        <f ca="1">C492/'Ejercicio 3 - TIR'!$D$7</f>
        <v>17030.1875720611</v>
      </c>
      <c r="AP492" s="28">
        <f ca="1" t="shared" si="3351"/>
        <v>28937.9917637095</v>
      </c>
      <c r="AQ492" s="28">
        <f ca="1" t="shared" si="3352"/>
        <v>31385.7444926893</v>
      </c>
      <c r="AR492" s="28">
        <f ca="1" t="shared" si="3353"/>
        <v>48233.1550584329</v>
      </c>
      <c r="AS492" s="28">
        <f ca="1" t="shared" si="3354"/>
        <v>42942.8014989293</v>
      </c>
      <c r="AT492" s="28">
        <f ca="1" t="shared" si="3355"/>
        <v>80070.2463900806</v>
      </c>
      <c r="AU492" s="28">
        <f ca="1">AP492*'Ejercicio 3 - TIR'!$D$5</f>
        <v>14468.9958818547</v>
      </c>
      <c r="AV492" s="28">
        <f ca="1">AQ492*'Ejercicio 3 - TIR'!$D$5</f>
        <v>15692.8722463447</v>
      </c>
      <c r="AW492" s="28">
        <f ca="1">AR492*'Ejercicio 3 - TIR'!$D$5</f>
        <v>24116.5775292165</v>
      </c>
      <c r="AX492" s="28">
        <f ca="1">AS492*'Ejercicio 3 - TIR'!$D$5</f>
        <v>21471.4007494646</v>
      </c>
      <c r="AY492" s="28">
        <f ca="1">AT492*'Ejercicio 3 - TIR'!$D$5</f>
        <v>40035.1231950403</v>
      </c>
      <c r="AZ492" s="28">
        <f ca="1" t="shared" ref="AZ492:BD492" si="3658">AJ492-AU492-AE492</f>
        <v>26732.1461748314</v>
      </c>
      <c r="BA492" s="28">
        <f ca="1" t="shared" si="3658"/>
        <v>27146.586263361</v>
      </c>
      <c r="BB492" s="28">
        <f ca="1" t="shared" si="3658"/>
        <v>34573.9634704192</v>
      </c>
      <c r="BC492" s="28">
        <f ca="1" t="shared" si="3658"/>
        <v>30590.0967561737</v>
      </c>
      <c r="BD492" s="28">
        <f ca="1" t="shared" si="3658"/>
        <v>47303.9472037635</v>
      </c>
      <c r="BE492" s="28">
        <f ca="1" t="shared" ref="BE492:BI492" si="3659">AZ492/Z492</f>
        <v>23130.2439199987</v>
      </c>
      <c r="BF492" s="28">
        <f ca="1" t="shared" si="3659"/>
        <v>20079.389792248</v>
      </c>
      <c r="BG492" s="28">
        <f ca="1" t="shared" si="3659"/>
        <v>21696.6946559465</v>
      </c>
      <c r="BH492" s="28">
        <f ca="1" t="shared" si="3659"/>
        <v>15948.4108421354</v>
      </c>
      <c r="BI492" s="28">
        <f ca="1" t="shared" si="3659"/>
        <v>19988.5746501571</v>
      </c>
      <c r="BJ492" s="28">
        <f ca="1" t="shared" si="3358"/>
        <v>72445.6632021902</v>
      </c>
      <c r="BK492" s="28">
        <f ca="1" t="shared" si="3359"/>
        <v>40302.7783560664</v>
      </c>
      <c r="BL492" s="28">
        <f ca="1" t="shared" si="3360"/>
        <v>112748.441558257</v>
      </c>
      <c r="BM492" s="28">
        <f ca="1">BK492*'Ejercicio 3 - TIR'!$D$5</f>
        <v>20151.3891780332</v>
      </c>
      <c r="BN492" s="28">
        <f ca="1" t="shared" si="3361"/>
        <v>92597.0523802234</v>
      </c>
      <c r="BO492" s="28">
        <f ca="1" t="shared" si="3362"/>
        <v>39127.4555992938</v>
      </c>
      <c r="BP492" s="28">
        <f ca="1" t="shared" si="3363"/>
        <v>-115763.299673569</v>
      </c>
      <c r="BQ492" s="28">
        <f ca="1" t="shared" ref="BQ492:BT492" si="3660">BE492</f>
        <v>23130.2439199987</v>
      </c>
      <c r="BR492" s="28">
        <f ca="1" t="shared" si="3660"/>
        <v>20079.389792248</v>
      </c>
      <c r="BS492" s="28">
        <f ca="1" t="shared" si="3660"/>
        <v>21696.6946559465</v>
      </c>
      <c r="BT492" s="28">
        <f ca="1" t="shared" si="3660"/>
        <v>15948.4108421354</v>
      </c>
      <c r="BU492" s="28">
        <f ca="1" t="shared" si="3365"/>
        <v>59116.0302494509</v>
      </c>
      <c r="BV492" s="30">
        <f ca="1" t="shared" si="3366"/>
        <v>5.71263195787759</v>
      </c>
    </row>
    <row r="493" ht="15" customHeight="1" spans="1:74">
      <c r="A493" s="26">
        <v>492</v>
      </c>
      <c r="B493" s="27">
        <f ca="1" t="shared" ref="B493:F493" si="3661">RAND()</f>
        <v>0.928684672212488</v>
      </c>
      <c r="C493" s="28">
        <f ca="1">IF(B493&lt;=('Ejercicio 3 - TIR'!$D$13-'Ejercicio 3 - TIR'!$C$13)/('Ejercicio 3 - TIR'!$E$13-'Ejercicio 3 - TIR'!$C$13),'Ejercicio 3 - TIR'!$C$13+SQRT(('Ejercicio 3 - TIR'!$E$13-'Ejercicio 3 - TIR'!$C$13)*('Ejercicio 3 - TIR'!$D$13-'Ejercicio 3 - TIR'!$C$13)*B493),'Ejercicio 3 - TIR'!$E$13-SQRT(('Ejercicio 3 - TIR'!$E$13-'Ejercicio 3 - TIR'!$C$13)*('Ejercicio 3 - TIR'!$E$13-'Ejercicio 3 - TIR'!$D$13)*(1-B493)))</f>
        <v>90749.1409401605</v>
      </c>
      <c r="D493" s="27">
        <f ca="1" t="shared" si="3661"/>
        <v>0.0288185296537515</v>
      </c>
      <c r="E493" s="28">
        <f ca="1">IF(D493&lt;=('Ejercicio 3 - TIR'!$D$14-'Ejercicio 3 - TIR'!$C$14)/('Ejercicio 3 - TIR'!$E$14-'Ejercicio 3 - TIR'!$C$14),'Ejercicio 3 - TIR'!$C$14+SQRT(('Ejercicio 3 - TIR'!$E$14-'Ejercicio 3 - TIR'!$C$14)*('Ejercicio 3 - TIR'!$D$14-'Ejercicio 3 - TIR'!$C$14)*D493),'Ejercicio 3 - TIR'!$E$14-SQRT(('Ejercicio 3 - TIR'!$E$14-'Ejercicio 3 - TIR'!$C$14)*('Ejercicio 3 - TIR'!$E$14-'Ejercicio 3 - TIR'!$D$14)*(1-D493)))</f>
        <v>26470.1665633633</v>
      </c>
      <c r="F493" s="27">
        <f ca="1" t="shared" si="3661"/>
        <v>0.260935564855301</v>
      </c>
      <c r="G493" s="28">
        <f ca="1">IF(F493&lt;=('Ejercicio 3 - TIR'!$D$18-'Ejercicio 3 - TIR'!$C$18)/('Ejercicio 3 - TIR'!$E$18-'Ejercicio 3 - TIR'!$C$18),'Ejercicio 3 - TIR'!$C$18+SQRT(('Ejercicio 3 - TIR'!$E$18-'Ejercicio 3 - TIR'!$C$18)*('Ejercicio 3 - TIR'!$D$18-'Ejercicio 3 - TIR'!$C$18)*F493),'Ejercicio 3 - TIR'!$E$18-SQRT(('Ejercicio 3 - TIR'!$E$18-'Ejercicio 3 - TIR'!$C$18)*('Ejercicio 3 - TIR'!$E$18-'Ejercicio 3 - TIR'!$D$18)*(1-F493)))</f>
        <v>36256.2236795287</v>
      </c>
      <c r="H493" s="27">
        <f ca="1" t="shared" ref="H493:L493" si="3662">RAND()</f>
        <v>0.82697730643242</v>
      </c>
      <c r="I493" s="28">
        <f ca="1">IF(H493&lt;=('Ejercicio 3 - TIR'!$D$18-'Ejercicio 3 - TIR'!$C$18)/('Ejercicio 3 - TIR'!$E$18-'Ejercicio 3 - TIR'!$C$18),'Ejercicio 3 - TIR'!$C$18+SQRT(('Ejercicio 3 - TIR'!$E$18-'Ejercicio 3 - TIR'!$C$18)*('Ejercicio 3 - TIR'!$D$18-'Ejercicio 3 - TIR'!$C$18)*H493),'Ejercicio 3 - TIR'!$E$18-SQRT(('Ejercicio 3 - TIR'!$E$18-'Ejercicio 3 - TIR'!$C$18)*('Ejercicio 3 - TIR'!$E$18-'Ejercicio 3 - TIR'!$D$18)*(1-H493)))</f>
        <v>41397.6810222346</v>
      </c>
      <c r="J493" s="27">
        <f ca="1" t="shared" si="3662"/>
        <v>0.0717909541100263</v>
      </c>
      <c r="K493" s="28">
        <f ca="1">IF(J493&lt;=('Ejercicio 3 - TIR'!$D$18-'Ejercicio 3 - TIR'!$C$18)/('Ejercicio 3 - TIR'!$E$18-'Ejercicio 3 - TIR'!$C$18),'Ejercicio 3 - TIR'!$C$18+SQRT(('Ejercicio 3 - TIR'!$E$18-'Ejercicio 3 - TIR'!$C$18)*('Ejercicio 3 - TIR'!$D$18-'Ejercicio 3 - TIR'!$C$18)*J493),'Ejercicio 3 - TIR'!$E$18-SQRT(('Ejercicio 3 - TIR'!$E$18-'Ejercicio 3 - TIR'!$C$18)*('Ejercicio 3 - TIR'!$E$18-'Ejercicio 3 - TIR'!$D$18)*(1-J493)))</f>
        <v>33281.5610791975</v>
      </c>
      <c r="L493" s="27">
        <f ca="1" t="shared" si="3662"/>
        <v>0.556954737259767</v>
      </c>
      <c r="M493" s="28">
        <f ca="1">IF(L493&lt;=('Ejercicio 3 - TIR'!$D$18-'Ejercicio 3 - TIR'!$C$18)/('Ejercicio 3 - TIR'!$E$18-'Ejercicio 3 - TIR'!$C$18),'Ejercicio 3 - TIR'!$C$18+SQRT(('Ejercicio 3 - TIR'!$E$18-'Ejercicio 3 - TIR'!$C$18)*('Ejercicio 3 - TIR'!$D$18-'Ejercicio 3 - TIR'!$C$18)*L493),'Ejercicio 3 - TIR'!$E$18-SQRT(('Ejercicio 3 - TIR'!$E$18-'Ejercicio 3 - TIR'!$C$18)*('Ejercicio 3 - TIR'!$E$18-'Ejercicio 3 - TIR'!$D$18)*(1-L493)))</f>
        <v>39140.1975136736</v>
      </c>
      <c r="N493" s="27">
        <f ca="1" t="shared" ref="N493:R493" si="3663">RAND()</f>
        <v>0.297914468426453</v>
      </c>
      <c r="O493" s="28">
        <f ca="1">IF(N493&lt;=('Ejercicio 3 - TIR'!$D$18-'Ejercicio 3 - TIR'!$C$18)/('Ejercicio 3 - TIR'!$E$18-'Ejercicio 3 - TIR'!$C$18),'Ejercicio 3 - TIR'!$C$18+SQRT(('Ejercicio 3 - TIR'!$E$18-'Ejercicio 3 - TIR'!$C$18)*('Ejercicio 3 - TIR'!$D$18-'Ejercicio 3 - TIR'!$C$18)*N493),'Ejercicio 3 - TIR'!$E$18-SQRT(('Ejercicio 3 - TIR'!$E$18-'Ejercicio 3 - TIR'!$C$18)*('Ejercicio 3 - TIR'!$E$18-'Ejercicio 3 - TIR'!$D$18)*(1-N493)))</f>
        <v>36684.8463156581</v>
      </c>
      <c r="P493" s="27">
        <f ca="1" t="shared" si="3663"/>
        <v>0.351265822446365</v>
      </c>
      <c r="Q493" s="29">
        <f ca="1">IF(P493&lt;=('Ejercicio 3 - TIR'!$D$22-'Ejercicio 3 - TIR'!$C$22)/('Ejercicio 3 - TIR'!$E$22-'Ejercicio 3 - TIR'!$C$22),'Ejercicio 3 - TIR'!$C$22+SQRT(('Ejercicio 3 - TIR'!$E$22-'Ejercicio 3 - TIR'!$C$22)*('Ejercicio 3 - TIR'!$D$22-'Ejercicio 3 - TIR'!$C$22)*P493),'Ejercicio 3 - TIR'!$E$22-SQRT(('Ejercicio 3 - TIR'!$E$22-'Ejercicio 3 - TIR'!$C$22)*('Ejercicio 3 - TIR'!$E$22-'Ejercicio 3 - TIR'!$D$22)*(1-P493)))</f>
        <v>0.145145148247792</v>
      </c>
      <c r="R493" s="27">
        <f ca="1" t="shared" si="3663"/>
        <v>0.488100529031663</v>
      </c>
      <c r="S493" s="29">
        <f ca="1">IF(R493&lt;=('Ejercicio 3 - TIR'!$D$23-'Ejercicio 3 - TIR'!$C$23)/('Ejercicio 3 - TIR'!$E$23-'Ejercicio 3 - TIR'!$C$23),'Ejercicio 3 - TIR'!$C$23+SQRT(('Ejercicio 3 - TIR'!$E$23-'Ejercicio 3 - TIR'!$C$23)*('Ejercicio 3 - TIR'!$D$23-'Ejercicio 3 - TIR'!$C$23)*R493),'Ejercicio 3 - TIR'!$E$23-SQRT(('Ejercicio 3 - TIR'!$E$23-'Ejercicio 3 - TIR'!$C$23)*('Ejercicio 3 - TIR'!$E$23-'Ejercicio 3 - TIR'!$D$23)*(1-R493)))</f>
        <v>0.149640866253485</v>
      </c>
      <c r="T493" s="27">
        <f ca="1" t="shared" ref="T493:X493" si="3664">RAND()</f>
        <v>0.155143226712715</v>
      </c>
      <c r="U493" s="29">
        <f ca="1">IF(T493&lt;=('Ejercicio 3 - TIR'!$D$24-'Ejercicio 3 - TIR'!$C$24)/('Ejercicio 3 - TIR'!$E$24-'Ejercicio 3 - TIR'!$C$24),'Ejercicio 3 - TIR'!$C$24+SQRT(('Ejercicio 3 - TIR'!$E$24-'Ejercicio 3 - TIR'!$C$24)*('Ejercicio 3 - TIR'!$D$24-'Ejercicio 3 - TIR'!$C$24)*T493),'Ejercicio 3 - TIR'!$E$24-SQRT(('Ejercicio 3 - TIR'!$E$24-'Ejercicio 3 - TIR'!$C$24)*('Ejercicio 3 - TIR'!$E$24-'Ejercicio 3 - TIR'!$D$24)*(1-T493)))</f>
        <v>0.168049952246383</v>
      </c>
      <c r="V493" s="27">
        <f ca="1" t="shared" si="3664"/>
        <v>0.760849161315073</v>
      </c>
      <c r="W493" s="29">
        <f ca="1">IF(V493&lt;=('Ejercicio 3 - TIR'!$D$25-'Ejercicio 3 - TIR'!$C$25)/('Ejercicio 3 - TIR'!$E$25-'Ejercicio 3 - TIR'!$C$25),'Ejercicio 3 - TIR'!$C$25+SQRT(('Ejercicio 3 - TIR'!$E$25-'Ejercicio 3 - TIR'!$C$25)*('Ejercicio 3 - TIR'!$D$25-'Ejercicio 3 - TIR'!$C$25)*V493),'Ejercicio 3 - TIR'!$E$25-SQRT(('Ejercicio 3 - TIR'!$E$25-'Ejercicio 3 - TIR'!$C$25)*('Ejercicio 3 - TIR'!$E$25-'Ejercicio 3 - TIR'!$D$25)*(1-V493)))</f>
        <v>0.221068564926758</v>
      </c>
      <c r="X493" s="27">
        <f ca="1" t="shared" si="3664"/>
        <v>0.731443512905368</v>
      </c>
      <c r="Y493" s="29">
        <f ca="1">IF(X493&lt;=('Ejercicio 3 - TIR'!$D$26-'Ejercicio 3 - TIR'!$C$26)/('Ejercicio 3 - TIR'!$E$26-'Ejercicio 3 - TIR'!$C$26),'Ejercicio 3 - TIR'!$C$26+SQRT(('Ejercicio 3 - TIR'!$E$26-'Ejercicio 3 - TIR'!$C$26)*('Ejercicio 3 - TIR'!$D$26-'Ejercicio 3 - TIR'!$C$26)*X493),'Ejercicio 3 - TIR'!$E$26-SQRT(('Ejercicio 3 - TIR'!$E$26-'Ejercicio 3 - TIR'!$C$26)*('Ejercicio 3 - TIR'!$E$26-'Ejercicio 3 - TIR'!$D$26)*(1-X493)))</f>
        <v>0.241918442385966</v>
      </c>
      <c r="Z493" s="27">
        <f ca="1" t="shared" si="3336"/>
        <v>1.14514514824779</v>
      </c>
      <c r="AA493" s="27">
        <f ca="1" t="shared" si="3337"/>
        <v>1.31650566021757</v>
      </c>
      <c r="AB493" s="27">
        <f ca="1" t="shared" si="3338"/>
        <v>1.53774437354922</v>
      </c>
      <c r="AC493" s="27">
        <f ca="1" t="shared" si="3339"/>
        <v>1.87769131543395</v>
      </c>
      <c r="AD493" s="27">
        <f ca="1" t="shared" si="3340"/>
        <v>2.33193947374538</v>
      </c>
      <c r="AE493" s="26">
        <f ca="1" t="shared" si="3341"/>
        <v>3842.01624998312</v>
      </c>
      <c r="AF493" s="26">
        <f ca="1" t="shared" si="3342"/>
        <v>4416.93888979056</v>
      </c>
      <c r="AG493" s="26">
        <f ca="1" t="shared" si="3343"/>
        <v>5159.20525929505</v>
      </c>
      <c r="AH493" s="26">
        <f ca="1" t="shared" si="3344"/>
        <v>6299.74336212999</v>
      </c>
      <c r="AI493" s="26">
        <f ca="1" t="shared" si="3345"/>
        <v>7823.76746372781</v>
      </c>
      <c r="AJ493" s="28">
        <f ca="1" t="shared" si="3346"/>
        <v>41518.638640399</v>
      </c>
      <c r="AK493" s="28">
        <f ca="1" t="shared" si="3347"/>
        <v>54500.2813856533</v>
      </c>
      <c r="AL493" s="28">
        <f ca="1" t="shared" si="3348"/>
        <v>51178.5332924708</v>
      </c>
      <c r="AM493" s="28">
        <f ca="1" t="shared" si="3349"/>
        <v>73493.2089557942</v>
      </c>
      <c r="AN493" s="28">
        <f ca="1" t="shared" si="3350"/>
        <v>85546.8412117659</v>
      </c>
      <c r="AO493" s="28">
        <f ca="1">C493/'Ejercicio 3 - TIR'!$D$7</f>
        <v>18149.8281880321</v>
      </c>
      <c r="AP493" s="28">
        <f ca="1" t="shared" si="3351"/>
        <v>23368.8104523669</v>
      </c>
      <c r="AQ493" s="28">
        <f ca="1" t="shared" si="3352"/>
        <v>36350.4531976212</v>
      </c>
      <c r="AR493" s="28">
        <f ca="1" t="shared" si="3353"/>
        <v>33028.7051044387</v>
      </c>
      <c r="AS493" s="28">
        <f ca="1" t="shared" si="3354"/>
        <v>55343.3807677621</v>
      </c>
      <c r="AT493" s="28">
        <f ca="1" t="shared" si="3355"/>
        <v>67397.0130237338</v>
      </c>
      <c r="AU493" s="28">
        <f ca="1">AP493*'Ejercicio 3 - TIR'!$D$5</f>
        <v>11684.4052261834</v>
      </c>
      <c r="AV493" s="28">
        <f ca="1">AQ493*'Ejercicio 3 - TIR'!$D$5</f>
        <v>18175.2265988106</v>
      </c>
      <c r="AW493" s="28">
        <f ca="1">AR493*'Ejercicio 3 - TIR'!$D$5</f>
        <v>16514.3525522193</v>
      </c>
      <c r="AX493" s="28">
        <f ca="1">AS493*'Ejercicio 3 - TIR'!$D$5</f>
        <v>27671.6903838811</v>
      </c>
      <c r="AY493" s="28">
        <f ca="1">AT493*'Ejercicio 3 - TIR'!$D$5</f>
        <v>33698.5065118669</v>
      </c>
      <c r="AZ493" s="28">
        <f ca="1" t="shared" ref="AZ493:BD493" si="3665">AJ493-AU493-AE493</f>
        <v>25992.2171642324</v>
      </c>
      <c r="BA493" s="28">
        <f ca="1" t="shared" si="3665"/>
        <v>31908.1158970521</v>
      </c>
      <c r="BB493" s="28">
        <f ca="1" t="shared" si="3665"/>
        <v>29504.9754809564</v>
      </c>
      <c r="BC493" s="28">
        <f ca="1" t="shared" si="3665"/>
        <v>39521.7752097832</v>
      </c>
      <c r="BD493" s="28">
        <f ca="1" t="shared" si="3665"/>
        <v>44024.5672361712</v>
      </c>
      <c r="BE493" s="28">
        <f ca="1" t="shared" ref="BE493:BI493" si="3666">AZ493/Z493</f>
        <v>22697.749018108</v>
      </c>
      <c r="BF493" s="28">
        <f ca="1" t="shared" si="3666"/>
        <v>24236.975853016</v>
      </c>
      <c r="BG493" s="28">
        <f ca="1" t="shared" si="3666"/>
        <v>19187.1783038014</v>
      </c>
      <c r="BH493" s="28">
        <f ca="1" t="shared" si="3666"/>
        <v>21048.068383194</v>
      </c>
      <c r="BI493" s="28">
        <f ca="1" t="shared" si="3666"/>
        <v>18878.9493603204</v>
      </c>
      <c r="BJ493" s="28">
        <f ca="1" t="shared" si="3358"/>
        <v>61726.8262857219</v>
      </c>
      <c r="BK493" s="28">
        <f ca="1" t="shared" si="3359"/>
        <v>42324.3007933687</v>
      </c>
      <c r="BL493" s="28">
        <f ca="1" t="shared" si="3360"/>
        <v>104051.127079091</v>
      </c>
      <c r="BM493" s="28">
        <f ca="1">BK493*'Ejercicio 3 - TIR'!$D$5</f>
        <v>21162.1503966843</v>
      </c>
      <c r="BN493" s="28">
        <f ca="1" t="shared" si="3361"/>
        <v>82888.9766824062</v>
      </c>
      <c r="BO493" s="28">
        <f ca="1" t="shared" si="3362"/>
        <v>35545.0806573793</v>
      </c>
      <c r="BP493" s="28">
        <f ca="1" t="shared" si="3363"/>
        <v>-117219.307503524</v>
      </c>
      <c r="BQ493" s="28">
        <f ca="1" t="shared" ref="BQ493:BT493" si="3667">BE493</f>
        <v>22697.749018108</v>
      </c>
      <c r="BR493" s="28">
        <f ca="1" t="shared" si="3667"/>
        <v>24236.975853016</v>
      </c>
      <c r="BS493" s="28">
        <f ca="1" t="shared" si="3667"/>
        <v>19187.1783038014</v>
      </c>
      <c r="BT493" s="28">
        <f ca="1" t="shared" si="3667"/>
        <v>21048.068383194</v>
      </c>
      <c r="BU493" s="28">
        <f ca="1" t="shared" si="3365"/>
        <v>54424.0300176997</v>
      </c>
      <c r="BV493" s="30">
        <f ca="1" t="shared" si="3366"/>
        <v>5.78387329159453</v>
      </c>
    </row>
    <row r="494" ht="15" customHeight="1" spans="1:74">
      <c r="A494" s="26">
        <v>493</v>
      </c>
      <c r="B494" s="27">
        <f ca="1" t="shared" ref="B494:F494" si="3668">RAND()</f>
        <v>0.829395354640021</v>
      </c>
      <c r="C494" s="28">
        <f ca="1">IF(B494&lt;=('Ejercicio 3 - TIR'!$D$13-'Ejercicio 3 - TIR'!$C$13)/('Ejercicio 3 - TIR'!$E$13-'Ejercicio 3 - TIR'!$C$13),'Ejercicio 3 - TIR'!$C$13+SQRT(('Ejercicio 3 - TIR'!$E$13-'Ejercicio 3 - TIR'!$C$13)*('Ejercicio 3 - TIR'!$D$13-'Ejercicio 3 - TIR'!$C$13)*B494),'Ejercicio 3 - TIR'!$E$13-SQRT(('Ejercicio 3 - TIR'!$E$13-'Ejercicio 3 - TIR'!$C$13)*('Ejercicio 3 - TIR'!$E$13-'Ejercicio 3 - TIR'!$D$13)*(1-B494)))</f>
        <v>85691.7655026214</v>
      </c>
      <c r="D494" s="27">
        <f ca="1" t="shared" si="3668"/>
        <v>0.811979600330405</v>
      </c>
      <c r="E494" s="28">
        <f ca="1">IF(D494&lt;=('Ejercicio 3 - TIR'!$D$14-'Ejercicio 3 - TIR'!$C$14)/('Ejercicio 3 - TIR'!$E$14-'Ejercicio 3 - TIR'!$C$14),'Ejercicio 3 - TIR'!$C$14+SQRT(('Ejercicio 3 - TIR'!$E$14-'Ejercicio 3 - TIR'!$C$14)*('Ejercicio 3 - TIR'!$D$14-'Ejercicio 3 - TIR'!$C$14)*D494),'Ejercicio 3 - TIR'!$E$14-SQRT(('Ejercicio 3 - TIR'!$E$14-'Ejercicio 3 - TIR'!$C$14)*('Ejercicio 3 - TIR'!$E$14-'Ejercicio 3 - TIR'!$D$14)*(1-D494)))</f>
        <v>34689.3446778727</v>
      </c>
      <c r="F494" s="27">
        <f ca="1" t="shared" si="3668"/>
        <v>0.543079377061898</v>
      </c>
      <c r="G494" s="28">
        <f ca="1">IF(F494&lt;=('Ejercicio 3 - TIR'!$D$18-'Ejercicio 3 - TIR'!$C$18)/('Ejercicio 3 - TIR'!$E$18-'Ejercicio 3 - TIR'!$C$18),'Ejercicio 3 - TIR'!$C$18+SQRT(('Ejercicio 3 - TIR'!$E$18-'Ejercicio 3 - TIR'!$C$18)*('Ejercicio 3 - TIR'!$D$18-'Ejercicio 3 - TIR'!$C$18)*F494),'Ejercicio 3 - TIR'!$E$18-SQRT(('Ejercicio 3 - TIR'!$E$18-'Ejercicio 3 - TIR'!$C$18)*('Ejercicio 3 - TIR'!$E$18-'Ejercicio 3 - TIR'!$D$18)*(1-F494)))</f>
        <v>39025.6249954939</v>
      </c>
      <c r="H494" s="27">
        <f ca="1" t="shared" ref="H494:L494" si="3669">RAND()</f>
        <v>0.176178158522525</v>
      </c>
      <c r="I494" s="28">
        <f ca="1">IF(H494&lt;=('Ejercicio 3 - TIR'!$D$18-'Ejercicio 3 - TIR'!$C$18)/('Ejercicio 3 - TIR'!$E$18-'Ejercicio 3 - TIR'!$C$18),'Ejercicio 3 - TIR'!$C$18+SQRT(('Ejercicio 3 - TIR'!$E$18-'Ejercicio 3 - TIR'!$C$18)*('Ejercicio 3 - TIR'!$D$18-'Ejercicio 3 - TIR'!$C$18)*H494),'Ejercicio 3 - TIR'!$E$18-SQRT(('Ejercicio 3 - TIR'!$E$18-'Ejercicio 3 - TIR'!$C$18)*('Ejercicio 3 - TIR'!$E$18-'Ejercicio 3 - TIR'!$D$18)*(1-H494)))</f>
        <v>35140.6929278434</v>
      </c>
      <c r="J494" s="27">
        <f ca="1" t="shared" si="3669"/>
        <v>0.797549441052271</v>
      </c>
      <c r="K494" s="28">
        <f ca="1">IF(J494&lt;=('Ejercicio 3 - TIR'!$D$18-'Ejercicio 3 - TIR'!$C$18)/('Ejercicio 3 - TIR'!$E$18-'Ejercicio 3 - TIR'!$C$18),'Ejercicio 3 - TIR'!$C$18+SQRT(('Ejercicio 3 - TIR'!$E$18-'Ejercicio 3 - TIR'!$C$18)*('Ejercicio 3 - TIR'!$D$18-'Ejercicio 3 - TIR'!$C$18)*J494),'Ejercicio 3 - TIR'!$E$18-SQRT(('Ejercicio 3 - TIR'!$E$18-'Ejercicio 3 - TIR'!$C$18)*('Ejercicio 3 - TIR'!$E$18-'Ejercicio 3 - TIR'!$D$18)*(1-J494)))</f>
        <v>41103.3614587597</v>
      </c>
      <c r="L494" s="27">
        <f ca="1" t="shared" si="3669"/>
        <v>0.0353918199054597</v>
      </c>
      <c r="M494" s="28">
        <f ca="1">IF(L494&lt;=('Ejercicio 3 - TIR'!$D$18-'Ejercicio 3 - TIR'!$C$18)/('Ejercicio 3 - TIR'!$E$18-'Ejercicio 3 - TIR'!$C$18),'Ejercicio 3 - TIR'!$C$18+SQRT(('Ejercicio 3 - TIR'!$E$18-'Ejercicio 3 - TIR'!$C$18)*('Ejercicio 3 - TIR'!$D$18-'Ejercicio 3 - TIR'!$C$18)*L494),'Ejercicio 3 - TIR'!$E$18-SQRT(('Ejercicio 3 - TIR'!$E$18-'Ejercicio 3 - TIR'!$C$18)*('Ejercicio 3 - TIR'!$E$18-'Ejercicio 3 - TIR'!$D$18)*(1-L494)))</f>
        <v>32304.0774695784</v>
      </c>
      <c r="N494" s="27">
        <f ca="1" t="shared" ref="N494:R494" si="3670">RAND()</f>
        <v>0.0327334758139017</v>
      </c>
      <c r="O494" s="28">
        <f ca="1">IF(N494&lt;=('Ejercicio 3 - TIR'!$D$18-'Ejercicio 3 - TIR'!$C$18)/('Ejercicio 3 - TIR'!$E$18-'Ejercicio 3 - TIR'!$C$18),'Ejercicio 3 - TIR'!$C$18+SQRT(('Ejercicio 3 - TIR'!$E$18-'Ejercicio 3 - TIR'!$C$18)*('Ejercicio 3 - TIR'!$D$18-'Ejercicio 3 - TIR'!$C$18)*N494),'Ejercicio 3 - TIR'!$E$18-SQRT(('Ejercicio 3 - TIR'!$E$18-'Ejercicio 3 - TIR'!$C$18)*('Ejercicio 3 - TIR'!$E$18-'Ejercicio 3 - TIR'!$D$18)*(1-N494)))</f>
        <v>32215.8568031543</v>
      </c>
      <c r="P494" s="27">
        <f ca="1" t="shared" si="3670"/>
        <v>0.166684743981059</v>
      </c>
      <c r="Q494" s="29">
        <f ca="1">IF(P494&lt;=('Ejercicio 3 - TIR'!$D$22-'Ejercicio 3 - TIR'!$C$22)/('Ejercicio 3 - TIR'!$E$22-'Ejercicio 3 - TIR'!$C$22),'Ejercicio 3 - TIR'!$C$22+SQRT(('Ejercicio 3 - TIR'!$E$22-'Ejercicio 3 - TIR'!$C$22)*('Ejercicio 3 - TIR'!$D$22-'Ejercicio 3 - TIR'!$C$22)*P494),'Ejercicio 3 - TIR'!$E$22-SQRT(('Ejercicio 3 - TIR'!$E$22-'Ejercicio 3 - TIR'!$C$22)*('Ejercicio 3 - TIR'!$E$22-'Ejercicio 3 - TIR'!$D$22)*(1-P494)))</f>
        <v>0.137321447375029</v>
      </c>
      <c r="R494" s="27">
        <f ca="1" t="shared" si="3670"/>
        <v>0.161265003970035</v>
      </c>
      <c r="S494" s="29">
        <f ca="1">IF(R494&lt;=('Ejercicio 3 - TIR'!$D$23-'Ejercicio 3 - TIR'!$C$23)/('Ejercicio 3 - TIR'!$E$23-'Ejercicio 3 - TIR'!$C$23),'Ejercicio 3 - TIR'!$C$23+SQRT(('Ejercicio 3 - TIR'!$E$23-'Ejercicio 3 - TIR'!$C$23)*('Ejercicio 3 - TIR'!$D$23-'Ejercicio 3 - TIR'!$C$23)*R494),'Ejercicio 3 - TIR'!$E$23-SQRT(('Ejercicio 3 - TIR'!$E$23-'Ejercicio 3 - TIR'!$C$23)*('Ejercicio 3 - TIR'!$E$23-'Ejercicio 3 - TIR'!$D$23)*(1-R494)))</f>
        <v>0.137037517634505</v>
      </c>
      <c r="T494" s="27">
        <f ca="1" t="shared" ref="T494:X494" si="3671">RAND()</f>
        <v>0.267880025008191</v>
      </c>
      <c r="U494" s="29">
        <f ca="1">IF(T494&lt;=('Ejercicio 3 - TIR'!$D$24-'Ejercicio 3 - TIR'!$C$24)/('Ejercicio 3 - TIR'!$E$24-'Ejercicio 3 - TIR'!$C$24),'Ejercicio 3 - TIR'!$C$24+SQRT(('Ejercicio 3 - TIR'!$E$24-'Ejercicio 3 - TIR'!$C$24)*('Ejercicio 3 - TIR'!$D$24-'Ejercicio 3 - TIR'!$C$24)*T494),'Ejercicio 3 - TIR'!$E$24-SQRT(('Ejercicio 3 - TIR'!$E$24-'Ejercicio 3 - TIR'!$C$24)*('Ejercicio 3 - TIR'!$E$24-'Ejercicio 3 - TIR'!$D$24)*(1-T494)))</f>
        <v>0.17371809546564</v>
      </c>
      <c r="V494" s="27">
        <f ca="1" t="shared" si="3671"/>
        <v>0.835221353075837</v>
      </c>
      <c r="W494" s="29">
        <f ca="1">IF(V494&lt;=('Ejercicio 3 - TIR'!$D$25-'Ejercicio 3 - TIR'!$C$25)/('Ejercicio 3 - TIR'!$E$25-'Ejercicio 3 - TIR'!$C$25),'Ejercicio 3 - TIR'!$C$25+SQRT(('Ejercicio 3 - TIR'!$E$25-'Ejercicio 3 - TIR'!$C$25)*('Ejercicio 3 - TIR'!$D$25-'Ejercicio 3 - TIR'!$C$25)*V494),'Ejercicio 3 - TIR'!$E$25-SQRT(('Ejercicio 3 - TIR'!$E$25-'Ejercicio 3 - TIR'!$C$25)*('Ejercicio 3 - TIR'!$E$25-'Ejercicio 3 - TIR'!$D$25)*(1-V494)))</f>
        <v>0.22598489508175</v>
      </c>
      <c r="X494" s="27">
        <f ca="1" t="shared" si="3671"/>
        <v>0.210190364662385</v>
      </c>
      <c r="Y494" s="29">
        <f ca="1">IF(X494&lt;=('Ejercicio 3 - TIR'!$D$26-'Ejercicio 3 - TIR'!$C$26)/('Ejercicio 3 - TIR'!$E$26-'Ejercicio 3 - TIR'!$C$26),'Ejercicio 3 - TIR'!$C$26+SQRT(('Ejercicio 3 - TIR'!$E$26-'Ejercicio 3 - TIR'!$C$26)*('Ejercicio 3 - TIR'!$D$26-'Ejercicio 3 - TIR'!$C$26)*X494),'Ejercicio 3 - TIR'!$E$26-SQRT(('Ejercicio 3 - TIR'!$E$26-'Ejercicio 3 - TIR'!$C$26)*('Ejercicio 3 - TIR'!$E$26-'Ejercicio 3 - TIR'!$D$26)*(1-X494)))</f>
        <v>0.213822552016701</v>
      </c>
      <c r="Z494" s="27">
        <f ca="1" t="shared" si="3336"/>
        <v>1.13732144737503</v>
      </c>
      <c r="AA494" s="27">
        <f ca="1" t="shared" si="3337"/>
        <v>1.29317715527579</v>
      </c>
      <c r="AB494" s="27">
        <f ca="1" t="shared" si="3338"/>
        <v>1.51782542778997</v>
      </c>
      <c r="AC494" s="27">
        <f ca="1" t="shared" si="3339"/>
        <v>1.8608310478415</v>
      </c>
      <c r="AD494" s="27">
        <f ca="1" t="shared" si="3340"/>
        <v>2.25871869136288</v>
      </c>
      <c r="AE494" s="26">
        <f ca="1" t="shared" si="3341"/>
        <v>4763.59101965674</v>
      </c>
      <c r="AF494" s="26">
        <f ca="1" t="shared" si="3342"/>
        <v>5416.38170801652</v>
      </c>
      <c r="AG494" s="26">
        <f ca="1" t="shared" si="3343"/>
        <v>6357.30522264808</v>
      </c>
      <c r="AH494" s="26">
        <f ca="1" t="shared" si="3344"/>
        <v>7793.96017639087</v>
      </c>
      <c r="AI494" s="26">
        <f ca="1" t="shared" si="3345"/>
        <v>9460.4846316233</v>
      </c>
      <c r="AJ494" s="28">
        <f ca="1" t="shared" si="3346"/>
        <v>44384.6803045903</v>
      </c>
      <c r="AK494" s="28">
        <f ca="1" t="shared" si="3347"/>
        <v>45443.1413148484</v>
      </c>
      <c r="AL494" s="28">
        <f ca="1" t="shared" si="3348"/>
        <v>62387.7271897476</v>
      </c>
      <c r="AM494" s="28">
        <f ca="1" t="shared" si="3349"/>
        <v>60112.4303272685</v>
      </c>
      <c r="AN494" s="28">
        <f ca="1" t="shared" si="3350"/>
        <v>72766.5579195546</v>
      </c>
      <c r="AO494" s="28">
        <f ca="1">C494/'Ejercicio 3 - TIR'!$D$7</f>
        <v>17138.3531005243</v>
      </c>
      <c r="AP494" s="28">
        <f ca="1" t="shared" si="3351"/>
        <v>27246.327204066</v>
      </c>
      <c r="AQ494" s="28">
        <f ca="1" t="shared" si="3352"/>
        <v>28304.7882143241</v>
      </c>
      <c r="AR494" s="28">
        <f ca="1" t="shared" si="3353"/>
        <v>45249.3740892233</v>
      </c>
      <c r="AS494" s="28">
        <f ca="1" t="shared" si="3354"/>
        <v>42974.0772267442</v>
      </c>
      <c r="AT494" s="28">
        <f ca="1" t="shared" si="3355"/>
        <v>55628.2048190303</v>
      </c>
      <c r="AU494" s="28">
        <f ca="1">AP494*'Ejercicio 3 - TIR'!$D$5</f>
        <v>13623.163602033</v>
      </c>
      <c r="AV494" s="28">
        <f ca="1">AQ494*'Ejercicio 3 - TIR'!$D$5</f>
        <v>14152.3941071621</v>
      </c>
      <c r="AW494" s="28">
        <f ca="1">AR494*'Ejercicio 3 - TIR'!$D$5</f>
        <v>22624.6870446117</v>
      </c>
      <c r="AX494" s="28">
        <f ca="1">AS494*'Ejercicio 3 - TIR'!$D$5</f>
        <v>21487.0386133721</v>
      </c>
      <c r="AY494" s="28">
        <f ca="1">AT494*'Ejercicio 3 - TIR'!$D$5</f>
        <v>27814.1024095151</v>
      </c>
      <c r="AZ494" s="28">
        <f ca="1" t="shared" ref="AZ494:BD494" si="3672">AJ494-AU494-AE494</f>
        <v>25997.9256829005</v>
      </c>
      <c r="BA494" s="28">
        <f ca="1" t="shared" si="3672"/>
        <v>25874.3654996698</v>
      </c>
      <c r="BB494" s="28">
        <f ca="1" t="shared" si="3672"/>
        <v>33405.7349224879</v>
      </c>
      <c r="BC494" s="28">
        <f ca="1" t="shared" si="3672"/>
        <v>30831.4315375055</v>
      </c>
      <c r="BD494" s="28">
        <f ca="1" t="shared" si="3672"/>
        <v>35491.9708784161</v>
      </c>
      <c r="BE494" s="28">
        <f ca="1" t="shared" ref="BE494:BI494" si="3673">AZ494/Z494</f>
        <v>22858.9074292976</v>
      </c>
      <c r="BF494" s="28">
        <f ca="1" t="shared" si="3673"/>
        <v>20008.3688411212</v>
      </c>
      <c r="BG494" s="28">
        <f ca="1" t="shared" si="3673"/>
        <v>22008.9440530248</v>
      </c>
      <c r="BH494" s="28">
        <f ca="1" t="shared" si="3673"/>
        <v>16568.6355960521</v>
      </c>
      <c r="BI494" s="28">
        <f ca="1" t="shared" si="3673"/>
        <v>15713.3205715851</v>
      </c>
      <c r="BJ494" s="28">
        <f ca="1" t="shared" si="3358"/>
        <v>78353.4712150404</v>
      </c>
      <c r="BK494" s="28">
        <f ca="1" t="shared" si="3359"/>
        <v>38710.7184873311</v>
      </c>
      <c r="BL494" s="28">
        <f ca="1" t="shared" si="3360"/>
        <v>117064.189702371</v>
      </c>
      <c r="BM494" s="28">
        <f ca="1">BK494*'Ejercicio 3 - TIR'!$D$5</f>
        <v>19355.3592436656</v>
      </c>
      <c r="BN494" s="28">
        <f ca="1" t="shared" si="3361"/>
        <v>97708.8304587059</v>
      </c>
      <c r="BO494" s="28">
        <f ca="1" t="shared" si="3362"/>
        <v>43258.5212281348</v>
      </c>
      <c r="BP494" s="28">
        <f ca="1" t="shared" si="3363"/>
        <v>-120381.110180494</v>
      </c>
      <c r="BQ494" s="28">
        <f ca="1" t="shared" ref="BQ494:BT494" si="3674">BE494</f>
        <v>22858.9074292976</v>
      </c>
      <c r="BR494" s="28">
        <f ca="1" t="shared" si="3674"/>
        <v>20008.3688411212</v>
      </c>
      <c r="BS494" s="28">
        <f ca="1" t="shared" si="3674"/>
        <v>22008.9440530248</v>
      </c>
      <c r="BT494" s="28">
        <f ca="1" t="shared" si="3674"/>
        <v>16568.6355960521</v>
      </c>
      <c r="BU494" s="28">
        <f ca="1" t="shared" si="3365"/>
        <v>58971.8417997199</v>
      </c>
      <c r="BV494" s="30">
        <f ca="1" t="shared" si="3366"/>
        <v>4.58147260593926</v>
      </c>
    </row>
    <row r="495" ht="15" customHeight="1" spans="1:74">
      <c r="A495" s="26">
        <v>494</v>
      </c>
      <c r="B495" s="27">
        <f ca="1" t="shared" ref="B495:F495" si="3675">RAND()</f>
        <v>0.471521014402231</v>
      </c>
      <c r="C495" s="28">
        <f ca="1">IF(B495&lt;=('Ejercicio 3 - TIR'!$D$13-'Ejercicio 3 - TIR'!$C$13)/('Ejercicio 3 - TIR'!$E$13-'Ejercicio 3 - TIR'!$C$13),'Ejercicio 3 - TIR'!$C$13+SQRT(('Ejercicio 3 - TIR'!$E$13-'Ejercicio 3 - TIR'!$C$13)*('Ejercicio 3 - TIR'!$D$13-'Ejercicio 3 - TIR'!$C$13)*B495),'Ejercicio 3 - TIR'!$E$13-SQRT(('Ejercicio 3 - TIR'!$E$13-'Ejercicio 3 - TIR'!$C$13)*('Ejercicio 3 - TIR'!$E$13-'Ejercicio 3 - TIR'!$D$13)*(1-B495)))</f>
        <v>74817.1728609093</v>
      </c>
      <c r="D495" s="27">
        <f ca="1" t="shared" si="3675"/>
        <v>0.222134896293851</v>
      </c>
      <c r="E495" s="28">
        <f ca="1">IF(D495&lt;=('Ejercicio 3 - TIR'!$D$14-'Ejercicio 3 - TIR'!$C$14)/('Ejercicio 3 - TIR'!$E$14-'Ejercicio 3 - TIR'!$C$14),'Ejercicio 3 - TIR'!$C$14+SQRT(('Ejercicio 3 - TIR'!$E$14-'Ejercicio 3 - TIR'!$C$14)*('Ejercicio 3 - TIR'!$D$14-'Ejercicio 3 - TIR'!$C$14)*D495),'Ejercicio 3 - TIR'!$E$14-SQRT(('Ejercicio 3 - TIR'!$E$14-'Ejercicio 3 - TIR'!$C$14)*('Ejercicio 3 - TIR'!$E$14-'Ejercicio 3 - TIR'!$D$14)*(1-D495)))</f>
        <v>29081.6806859477</v>
      </c>
      <c r="F495" s="27">
        <f ca="1" t="shared" si="3675"/>
        <v>0.627460990003245</v>
      </c>
      <c r="G495" s="28">
        <f ca="1">IF(F495&lt;=('Ejercicio 3 - TIR'!$D$18-'Ejercicio 3 - TIR'!$C$18)/('Ejercicio 3 - TIR'!$E$18-'Ejercicio 3 - TIR'!$C$18),'Ejercicio 3 - TIR'!$C$18+SQRT(('Ejercicio 3 - TIR'!$E$18-'Ejercicio 3 - TIR'!$C$18)*('Ejercicio 3 - TIR'!$D$18-'Ejercicio 3 - TIR'!$C$18)*F495),'Ejercicio 3 - TIR'!$E$18-SQRT(('Ejercicio 3 - TIR'!$E$18-'Ejercicio 3 - TIR'!$C$18)*('Ejercicio 3 - TIR'!$E$18-'Ejercicio 3 - TIR'!$D$18)*(1-F495)))</f>
        <v>39701.5023836768</v>
      </c>
      <c r="H495" s="27">
        <f ca="1" t="shared" ref="H495:L495" si="3676">RAND()</f>
        <v>0.5339148614272</v>
      </c>
      <c r="I495" s="28">
        <f ca="1">IF(H495&lt;=('Ejercicio 3 - TIR'!$D$18-'Ejercicio 3 - TIR'!$C$18)/('Ejercicio 3 - TIR'!$E$18-'Ejercicio 3 - TIR'!$C$18),'Ejercicio 3 - TIR'!$C$18+SQRT(('Ejercicio 3 - TIR'!$E$18-'Ejercicio 3 - TIR'!$C$18)*('Ejercicio 3 - TIR'!$D$18-'Ejercicio 3 - TIR'!$C$18)*H495),'Ejercicio 3 - TIR'!$E$18-SQRT(('Ejercicio 3 - TIR'!$E$18-'Ejercicio 3 - TIR'!$C$18)*('Ejercicio 3 - TIR'!$E$18-'Ejercicio 3 - TIR'!$D$18)*(1-H495)))</f>
        <v>38949.1468428046</v>
      </c>
      <c r="J495" s="27">
        <f ca="1" t="shared" si="3676"/>
        <v>0.427347450558642</v>
      </c>
      <c r="K495" s="28">
        <f ca="1">IF(J495&lt;=('Ejercicio 3 - TIR'!$D$18-'Ejercicio 3 - TIR'!$C$18)/('Ejercicio 3 - TIR'!$E$18-'Ejercicio 3 - TIR'!$C$18),'Ejercicio 3 - TIR'!$C$18+SQRT(('Ejercicio 3 - TIR'!$E$18-'Ejercicio 3 - TIR'!$C$18)*('Ejercicio 3 - TIR'!$D$18-'Ejercicio 3 - TIR'!$C$18)*J495),'Ejercicio 3 - TIR'!$E$18-SQRT(('Ejercicio 3 - TIR'!$E$18-'Ejercicio 3 - TIR'!$C$18)*('Ejercicio 3 - TIR'!$E$18-'Ejercicio 3 - TIR'!$D$18)*(1-J495)))</f>
        <v>38006.3798051177</v>
      </c>
      <c r="L495" s="27">
        <f ca="1" t="shared" si="3676"/>
        <v>0.98139700422319</v>
      </c>
      <c r="M495" s="28">
        <f ca="1">IF(L495&lt;=('Ejercicio 3 - TIR'!$D$18-'Ejercicio 3 - TIR'!$C$18)/('Ejercicio 3 - TIR'!$E$18-'Ejercicio 3 - TIR'!$C$18),'Ejercicio 3 - TIR'!$C$18+SQRT(('Ejercicio 3 - TIR'!$E$18-'Ejercicio 3 - TIR'!$C$18)*('Ejercicio 3 - TIR'!$D$18-'Ejercicio 3 - TIR'!$C$18)*L495),'Ejercicio 3 - TIR'!$E$18-SQRT(('Ejercicio 3 - TIR'!$E$18-'Ejercicio 3 - TIR'!$C$18)*('Ejercicio 3 - TIR'!$E$18-'Ejercicio 3 - TIR'!$D$18)*(1-L495)))</f>
        <v>43818.803706719</v>
      </c>
      <c r="N495" s="27">
        <f ca="1" t="shared" ref="N495:R495" si="3677">RAND()</f>
        <v>0.558651517167292</v>
      </c>
      <c r="O495" s="28">
        <f ca="1">IF(N495&lt;=('Ejercicio 3 - TIR'!$D$18-'Ejercicio 3 - TIR'!$C$18)/('Ejercicio 3 - TIR'!$E$18-'Ejercicio 3 - TIR'!$C$18),'Ejercicio 3 - TIR'!$C$18+SQRT(('Ejercicio 3 - TIR'!$E$18-'Ejercicio 3 - TIR'!$C$18)*('Ejercicio 3 - TIR'!$D$18-'Ejercicio 3 - TIR'!$C$18)*N495),'Ejercicio 3 - TIR'!$E$18-SQRT(('Ejercicio 3 - TIR'!$E$18-'Ejercicio 3 - TIR'!$C$18)*('Ejercicio 3 - TIR'!$E$18-'Ejercicio 3 - TIR'!$D$18)*(1-N495)))</f>
        <v>39154.1098734445</v>
      </c>
      <c r="P495" s="27">
        <f ca="1" t="shared" si="3677"/>
        <v>0.276249601967415</v>
      </c>
      <c r="Q495" s="29">
        <f ca="1">IF(P495&lt;=('Ejercicio 3 - TIR'!$D$22-'Ejercicio 3 - TIR'!$C$22)/('Ejercicio 3 - TIR'!$E$22-'Ejercicio 3 - TIR'!$C$22),'Ejercicio 3 - TIR'!$C$22+SQRT(('Ejercicio 3 - TIR'!$E$22-'Ejercicio 3 - TIR'!$C$22)*('Ejercicio 3 - TIR'!$D$22-'Ejercicio 3 - TIR'!$C$22)*P495),'Ejercicio 3 - TIR'!$E$22-SQRT(('Ejercicio 3 - TIR'!$E$22-'Ejercicio 3 - TIR'!$C$22)*('Ejercicio 3 - TIR'!$E$22-'Ejercicio 3 - TIR'!$D$22)*(1-P495)))</f>
        <v>0.14229908705623</v>
      </c>
      <c r="R495" s="27">
        <f ca="1" t="shared" si="3677"/>
        <v>0.93284658231903</v>
      </c>
      <c r="S495" s="29">
        <f ca="1">IF(R495&lt;=('Ejercicio 3 - TIR'!$D$23-'Ejercicio 3 - TIR'!$C$23)/('Ejercicio 3 - TIR'!$E$23-'Ejercicio 3 - TIR'!$C$23),'Ejercicio 3 - TIR'!$C$23+SQRT(('Ejercicio 3 - TIR'!$E$23-'Ejercicio 3 - TIR'!$C$23)*('Ejercicio 3 - TIR'!$D$23-'Ejercicio 3 - TIR'!$C$23)*R495),'Ejercicio 3 - TIR'!$E$23-SQRT(('Ejercicio 3 - TIR'!$E$23-'Ejercicio 3 - TIR'!$C$23)*('Ejercicio 3 - TIR'!$E$23-'Ejercicio 3 - TIR'!$D$23)*(1-R495)))</f>
        <v>0.169005630903697</v>
      </c>
      <c r="T495" s="27">
        <f ca="1" t="shared" ref="T495:X495" si="3678">RAND()</f>
        <v>0.44810655789652</v>
      </c>
      <c r="U495" s="29">
        <f ca="1">IF(T495&lt;=('Ejercicio 3 - TIR'!$D$24-'Ejercicio 3 - TIR'!$C$24)/('Ejercicio 3 - TIR'!$E$24-'Ejercicio 3 - TIR'!$C$24),'Ejercicio 3 - TIR'!$C$24+SQRT(('Ejercicio 3 - TIR'!$E$24-'Ejercicio 3 - TIR'!$C$24)*('Ejercicio 3 - TIR'!$D$24-'Ejercicio 3 - TIR'!$C$24)*T495),'Ejercicio 3 - TIR'!$E$24-SQRT(('Ejercicio 3 - TIR'!$E$24-'Ejercicio 3 - TIR'!$C$24)*('Ejercicio 3 - TIR'!$E$24-'Ejercicio 3 - TIR'!$D$24)*(1-T495)))</f>
        <v>0.180689675174456</v>
      </c>
      <c r="V495" s="27">
        <f ca="1" t="shared" si="3678"/>
        <v>0.856104365410849</v>
      </c>
      <c r="W495" s="29">
        <f ca="1">IF(V495&lt;=('Ejercicio 3 - TIR'!$D$25-'Ejercicio 3 - TIR'!$C$25)/('Ejercicio 3 - TIR'!$E$25-'Ejercicio 3 - TIR'!$C$25),'Ejercicio 3 - TIR'!$C$25+SQRT(('Ejercicio 3 - TIR'!$E$25-'Ejercicio 3 - TIR'!$C$25)*('Ejercicio 3 - TIR'!$D$25-'Ejercicio 3 - TIR'!$C$25)*V495),'Ejercicio 3 - TIR'!$E$25-SQRT(('Ejercicio 3 - TIR'!$E$25-'Ejercicio 3 - TIR'!$C$25)*('Ejercicio 3 - TIR'!$E$25-'Ejercicio 3 - TIR'!$D$25)*(1-V495)))</f>
        <v>0.227558192562496</v>
      </c>
      <c r="X495" s="27">
        <f ca="1" t="shared" si="3678"/>
        <v>0.471497042572071</v>
      </c>
      <c r="Y495" s="29">
        <f ca="1">IF(X495&lt;=('Ejercicio 3 - TIR'!$D$26-'Ejercicio 3 - TIR'!$C$26)/('Ejercicio 3 - TIR'!$E$26-'Ejercicio 3 - TIR'!$C$26),'Ejercicio 3 - TIR'!$C$26+SQRT(('Ejercicio 3 - TIR'!$E$26-'Ejercicio 3 - TIR'!$C$26)*('Ejercicio 3 - TIR'!$D$26-'Ejercicio 3 - TIR'!$C$26)*X495),'Ejercicio 3 - TIR'!$E$26-SQRT(('Ejercicio 3 - TIR'!$E$26-'Ejercicio 3 - TIR'!$C$26)*('Ejercicio 3 - TIR'!$E$26-'Ejercicio 3 - TIR'!$D$26)*(1-X495)))</f>
        <v>0.226577944909328</v>
      </c>
      <c r="Z495" s="27">
        <f ca="1" t="shared" si="3336"/>
        <v>1.14229908705623</v>
      </c>
      <c r="AA495" s="27">
        <f ca="1" t="shared" si="3337"/>
        <v>1.33535406494489</v>
      </c>
      <c r="AB495" s="27">
        <f ca="1" t="shared" si="3338"/>
        <v>1.57663875718267</v>
      </c>
      <c r="AC495" s="27">
        <f ca="1" t="shared" si="3339"/>
        <v>1.93541582309113</v>
      </c>
      <c r="AD495" s="27">
        <f ca="1" t="shared" si="3340"/>
        <v>2.37393836283212</v>
      </c>
      <c r="AE495" s="26">
        <f ca="1" t="shared" si="3341"/>
        <v>4138.29661167117</v>
      </c>
      <c r="AF495" s="26">
        <f ca="1" t="shared" si="3342"/>
        <v>4837.69204139329</v>
      </c>
      <c r="AG495" s="26">
        <f ca="1" t="shared" si="3343"/>
        <v>5711.8130449467</v>
      </c>
      <c r="AH495" s="26">
        <f ca="1" t="shared" si="3344"/>
        <v>7011.58289770965</v>
      </c>
      <c r="AI495" s="26">
        <f ca="1" t="shared" si="3345"/>
        <v>8600.2529412341</v>
      </c>
      <c r="AJ495" s="28">
        <f ca="1" t="shared" si="3346"/>
        <v>45350.9899276348</v>
      </c>
      <c r="AK495" s="28">
        <f ca="1" t="shared" si="3347"/>
        <v>52010.9015626744</v>
      </c>
      <c r="AL495" s="28">
        <f ca="1" t="shared" si="3348"/>
        <v>59922.3314209532</v>
      </c>
      <c r="AM495" s="28">
        <f ca="1" t="shared" si="3349"/>
        <v>84807.6060429084</v>
      </c>
      <c r="AN495" s="28">
        <f ca="1" t="shared" si="3350"/>
        <v>92949.4434911137</v>
      </c>
      <c r="AO495" s="28">
        <f ca="1">C495/'Ejercicio 3 - TIR'!$D$7</f>
        <v>14963.4345721819</v>
      </c>
      <c r="AP495" s="28">
        <f ca="1" t="shared" si="3351"/>
        <v>30387.5553554529</v>
      </c>
      <c r="AQ495" s="28">
        <f ca="1" t="shared" si="3352"/>
        <v>37047.4669904926</v>
      </c>
      <c r="AR495" s="28">
        <f ca="1" t="shared" si="3353"/>
        <v>44958.8968487713</v>
      </c>
      <c r="AS495" s="28">
        <f ca="1" t="shared" si="3354"/>
        <v>69844.1714707266</v>
      </c>
      <c r="AT495" s="28">
        <f ca="1" t="shared" si="3355"/>
        <v>77986.0089189318</v>
      </c>
      <c r="AU495" s="28">
        <f ca="1">AP495*'Ejercicio 3 - TIR'!$D$5</f>
        <v>15193.7776777265</v>
      </c>
      <c r="AV495" s="28">
        <f ca="1">AQ495*'Ejercicio 3 - TIR'!$D$5</f>
        <v>18523.7334952463</v>
      </c>
      <c r="AW495" s="28">
        <f ca="1">AR495*'Ejercicio 3 - TIR'!$D$5</f>
        <v>22479.4484243856</v>
      </c>
      <c r="AX495" s="28">
        <f ca="1">AS495*'Ejercicio 3 - TIR'!$D$5</f>
        <v>34922.0857353633</v>
      </c>
      <c r="AY495" s="28">
        <f ca="1">AT495*'Ejercicio 3 - TIR'!$D$5</f>
        <v>38993.0044594659</v>
      </c>
      <c r="AZ495" s="28">
        <f ca="1" t="shared" ref="AZ495:BD495" si="3679">AJ495-AU495-AE495</f>
        <v>26018.9156382371</v>
      </c>
      <c r="BA495" s="28">
        <f ca="1" t="shared" si="3679"/>
        <v>28649.4760260348</v>
      </c>
      <c r="BB495" s="28">
        <f ca="1" t="shared" si="3679"/>
        <v>31731.0699516208</v>
      </c>
      <c r="BC495" s="28">
        <f ca="1" t="shared" si="3679"/>
        <v>42873.9374098355</v>
      </c>
      <c r="BD495" s="28">
        <f ca="1" t="shared" si="3679"/>
        <v>45356.1860904137</v>
      </c>
      <c r="BE495" s="28">
        <f ca="1" t="shared" ref="BE495:BI495" si="3680">AZ495/Z495</f>
        <v>22777.6734946794</v>
      </c>
      <c r="BF495" s="28">
        <f ca="1" t="shared" si="3680"/>
        <v>21454.5915410212</v>
      </c>
      <c r="BG495" s="28">
        <f ca="1" t="shared" si="3680"/>
        <v>20125.7706034842</v>
      </c>
      <c r="BH495" s="28">
        <f ca="1" t="shared" si="3680"/>
        <v>22152.3131609825</v>
      </c>
      <c r="BI495" s="28">
        <f ca="1" t="shared" si="3680"/>
        <v>19105.8819388653</v>
      </c>
      <c r="BJ495" s="28">
        <f ca="1" t="shared" si="3358"/>
        <v>69038.1174360052</v>
      </c>
      <c r="BK495" s="28">
        <f ca="1" t="shared" si="3359"/>
        <v>35522.2713706309</v>
      </c>
      <c r="BL495" s="28">
        <f ca="1" t="shared" si="3360"/>
        <v>104560.388806636</v>
      </c>
      <c r="BM495" s="28">
        <f ca="1">BK495*'Ejercicio 3 - TIR'!$D$5</f>
        <v>17761.1356853155</v>
      </c>
      <c r="BN495" s="28">
        <f ca="1" t="shared" si="3361"/>
        <v>86799.2531213207</v>
      </c>
      <c r="BO495" s="28">
        <f ca="1" t="shared" si="3362"/>
        <v>36563.3979720387</v>
      </c>
      <c r="BP495" s="28">
        <f ca="1" t="shared" si="3363"/>
        <v>-103898.853546857</v>
      </c>
      <c r="BQ495" s="28">
        <f ca="1" t="shared" ref="BQ495:BT495" si="3681">BE495</f>
        <v>22777.6734946794</v>
      </c>
      <c r="BR495" s="28">
        <f ca="1" t="shared" si="3681"/>
        <v>21454.5915410212</v>
      </c>
      <c r="BS495" s="28">
        <f ca="1" t="shared" si="3681"/>
        <v>20125.7706034842</v>
      </c>
      <c r="BT495" s="28">
        <f ca="1" t="shared" si="3681"/>
        <v>22152.3131609825</v>
      </c>
      <c r="BU495" s="28">
        <f ca="1" t="shared" si="3365"/>
        <v>55669.279910904</v>
      </c>
      <c r="BV495" s="30">
        <f ca="1" t="shared" si="3366"/>
        <v>9.78965102295517</v>
      </c>
    </row>
    <row r="496" ht="15" customHeight="1" spans="1:74">
      <c r="A496" s="26">
        <v>495</v>
      </c>
      <c r="B496" s="27">
        <f ca="1" t="shared" ref="B496:F496" si="3682">RAND()</f>
        <v>0.0476448189280099</v>
      </c>
      <c r="C496" s="28">
        <f ca="1">IF(B496&lt;=('Ejercicio 3 - TIR'!$D$13-'Ejercicio 3 - TIR'!$C$13)/('Ejercicio 3 - TIR'!$E$13-'Ejercicio 3 - TIR'!$C$13),'Ejercicio 3 - TIR'!$C$13+SQRT(('Ejercicio 3 - TIR'!$E$13-'Ejercicio 3 - TIR'!$C$13)*('Ejercicio 3 - TIR'!$D$13-'Ejercicio 3 - TIR'!$C$13)*B496),'Ejercicio 3 - TIR'!$E$13-SQRT(('Ejercicio 3 - TIR'!$E$13-'Ejercicio 3 - TIR'!$C$13)*('Ejercicio 3 - TIR'!$E$13-'Ejercicio 3 - TIR'!$D$13)*(1-B496)))</f>
        <v>64365.5386347167</v>
      </c>
      <c r="D496" s="27">
        <f ca="1" t="shared" si="3682"/>
        <v>0.196235007487707</v>
      </c>
      <c r="E496" s="28">
        <f ca="1">IF(D496&lt;=('Ejercicio 3 - TIR'!$D$14-'Ejercicio 3 - TIR'!$C$14)/('Ejercicio 3 - TIR'!$E$14-'Ejercicio 3 - TIR'!$C$14),'Ejercicio 3 - TIR'!$C$14+SQRT(('Ejercicio 3 - TIR'!$E$14-'Ejercicio 3 - TIR'!$C$14)*('Ejercicio 3 - TIR'!$D$14-'Ejercicio 3 - TIR'!$C$14)*D496),'Ejercicio 3 - TIR'!$E$14-SQRT(('Ejercicio 3 - TIR'!$E$14-'Ejercicio 3 - TIR'!$C$14)*('Ejercicio 3 - TIR'!$E$14-'Ejercicio 3 - TIR'!$D$14)*(1-D496)))</f>
        <v>28836.3557657728</v>
      </c>
      <c r="F496" s="27">
        <f ca="1" t="shared" si="3682"/>
        <v>0.112917486538165</v>
      </c>
      <c r="G496" s="28">
        <f ca="1">IF(F496&lt;=('Ejercicio 3 - TIR'!$D$18-'Ejercicio 3 - TIR'!$C$18)/('Ejercicio 3 - TIR'!$E$18-'Ejercicio 3 - TIR'!$C$18),'Ejercicio 3 - TIR'!$C$18+SQRT(('Ejercicio 3 - TIR'!$E$18-'Ejercicio 3 - TIR'!$C$18)*('Ejercicio 3 - TIR'!$D$18-'Ejercicio 3 - TIR'!$C$18)*F496),'Ejercicio 3 - TIR'!$E$18-SQRT(('Ejercicio 3 - TIR'!$E$18-'Ejercicio 3 - TIR'!$C$18)*('Ejercicio 3 - TIR'!$E$18-'Ejercicio 3 - TIR'!$D$18)*(1-F496)))</f>
        <v>34115.5343493555</v>
      </c>
      <c r="H496" s="27">
        <f ca="1" t="shared" ref="H496:L496" si="3683">RAND()</f>
        <v>0.929262836754341</v>
      </c>
      <c r="I496" s="28">
        <f ca="1">IF(H496&lt;=('Ejercicio 3 - TIR'!$D$18-'Ejercicio 3 - TIR'!$C$18)/('Ejercicio 3 - TIR'!$E$18-'Ejercicio 3 - TIR'!$C$18),'Ejercicio 3 - TIR'!$C$18+SQRT(('Ejercicio 3 - TIR'!$E$18-'Ejercicio 3 - TIR'!$C$18)*('Ejercicio 3 - TIR'!$D$18-'Ejercicio 3 - TIR'!$C$18)*H496),'Ejercicio 3 - TIR'!$E$18-SQRT(('Ejercicio 3 - TIR'!$E$18-'Ejercicio 3 - TIR'!$C$18)*('Ejercicio 3 - TIR'!$E$18-'Ejercicio 3 - TIR'!$D$18)*(1-H496)))</f>
        <v>42696.6790837088</v>
      </c>
      <c r="J496" s="27">
        <f ca="1" t="shared" si="3683"/>
        <v>0.269878738725543</v>
      </c>
      <c r="K496" s="28">
        <f ca="1">IF(J496&lt;=('Ejercicio 3 - TIR'!$D$18-'Ejercicio 3 - TIR'!$C$18)/('Ejercicio 3 - TIR'!$E$18-'Ejercicio 3 - TIR'!$C$18),'Ejercicio 3 - TIR'!$C$18+SQRT(('Ejercicio 3 - TIR'!$E$18-'Ejercicio 3 - TIR'!$C$18)*('Ejercicio 3 - TIR'!$D$18-'Ejercicio 3 - TIR'!$C$18)*J496),'Ejercicio 3 - TIR'!$E$18-SQRT(('Ejercicio 3 - TIR'!$E$18-'Ejercicio 3 - TIR'!$C$18)*('Ejercicio 3 - TIR'!$E$18-'Ejercicio 3 - TIR'!$D$18)*(1-J496)))</f>
        <v>36362.5317923631</v>
      </c>
      <c r="L496" s="27">
        <f ca="1" t="shared" si="3683"/>
        <v>0.101679959832452</v>
      </c>
      <c r="M496" s="28">
        <f ca="1">IF(L496&lt;=('Ejercicio 3 - TIR'!$D$18-'Ejercicio 3 - TIR'!$C$18)/('Ejercicio 3 - TIR'!$E$18-'Ejercicio 3 - TIR'!$C$18),'Ejercicio 3 - TIR'!$C$18+SQRT(('Ejercicio 3 - TIR'!$E$18-'Ejercicio 3 - TIR'!$C$18)*('Ejercicio 3 - TIR'!$D$18-'Ejercicio 3 - TIR'!$C$18)*L496),'Ejercicio 3 - TIR'!$E$18-SQRT(('Ejercicio 3 - TIR'!$E$18-'Ejercicio 3 - TIR'!$C$18)*('Ejercicio 3 - TIR'!$E$18-'Ejercicio 3 - TIR'!$D$18)*(1-L496)))</f>
        <v>33905.3801319293</v>
      </c>
      <c r="N496" s="27">
        <f ca="1" t="shared" ref="N496:R496" si="3684">RAND()</f>
        <v>0.413956962485635</v>
      </c>
      <c r="O496" s="28">
        <f ca="1">IF(N496&lt;=('Ejercicio 3 - TIR'!$D$18-'Ejercicio 3 - TIR'!$C$18)/('Ejercicio 3 - TIR'!$E$18-'Ejercicio 3 - TIR'!$C$18),'Ejercicio 3 - TIR'!$C$18+SQRT(('Ejercicio 3 - TIR'!$E$18-'Ejercicio 3 - TIR'!$C$18)*('Ejercicio 3 - TIR'!$D$18-'Ejercicio 3 - TIR'!$C$18)*N496),'Ejercicio 3 - TIR'!$E$18-SQRT(('Ejercicio 3 - TIR'!$E$18-'Ejercicio 3 - TIR'!$C$18)*('Ejercicio 3 - TIR'!$E$18-'Ejercicio 3 - TIR'!$D$18)*(1-N496)))</f>
        <v>37879.9457087499</v>
      </c>
      <c r="P496" s="27">
        <f ca="1" t="shared" si="3684"/>
        <v>0.76617103208751</v>
      </c>
      <c r="Q496" s="29">
        <f ca="1">IF(P496&lt;=('Ejercicio 3 - TIR'!$D$22-'Ejercicio 3 - TIR'!$C$22)/('Ejercicio 3 - TIR'!$E$22-'Ejercicio 3 - TIR'!$C$22),'Ejercicio 3 - TIR'!$C$22+SQRT(('Ejercicio 3 - TIR'!$E$22-'Ejercicio 3 - TIR'!$C$22)*('Ejercicio 3 - TIR'!$D$22-'Ejercicio 3 - TIR'!$C$22)*P496),'Ejercicio 3 - TIR'!$E$22-SQRT(('Ejercicio 3 - TIR'!$E$22-'Ejercicio 3 - TIR'!$C$22)*('Ejercicio 3 - TIR'!$E$22-'Ejercicio 3 - TIR'!$D$22)*(1-P496)))</f>
        <v>0.159484343972408</v>
      </c>
      <c r="R496" s="27">
        <f ca="1" t="shared" si="3684"/>
        <v>0.340035380365333</v>
      </c>
      <c r="S496" s="29">
        <f ca="1">IF(R496&lt;=('Ejercicio 3 - TIR'!$D$23-'Ejercicio 3 - TIR'!$C$23)/('Ejercicio 3 - TIR'!$E$23-'Ejercicio 3 - TIR'!$C$23),'Ejercicio 3 - TIR'!$C$23+SQRT(('Ejercicio 3 - TIR'!$E$23-'Ejercicio 3 - TIR'!$C$23)*('Ejercicio 3 - TIR'!$D$23-'Ejercicio 3 - TIR'!$C$23)*R496),'Ejercicio 3 - TIR'!$E$23-SQRT(('Ejercicio 3 - TIR'!$E$23-'Ejercicio 3 - TIR'!$C$23)*('Ejercicio 3 - TIR'!$E$23-'Ejercicio 3 - TIR'!$D$23)*(1-R496)))</f>
        <v>0.144739920870076</v>
      </c>
      <c r="T496" s="27">
        <f ca="1" t="shared" ref="T496:X496" si="3685">RAND()</f>
        <v>0.150154680501746</v>
      </c>
      <c r="U496" s="29">
        <f ca="1">IF(T496&lt;=('Ejercicio 3 - TIR'!$D$24-'Ejercicio 3 - TIR'!$C$24)/('Ejercicio 3 - TIR'!$E$24-'Ejercicio 3 - TIR'!$C$24),'Ejercicio 3 - TIR'!$C$24+SQRT(('Ejercicio 3 - TIR'!$E$24-'Ejercicio 3 - TIR'!$C$24)*('Ejercicio 3 - TIR'!$D$24-'Ejercicio 3 - TIR'!$C$24)*T496),'Ejercicio 3 - TIR'!$E$24-SQRT(('Ejercicio 3 - TIR'!$E$24-'Ejercicio 3 - TIR'!$C$24)*('Ejercicio 3 - TIR'!$E$24-'Ejercicio 3 - TIR'!$D$24)*(1-T496)))</f>
        <v>0.167757388013266</v>
      </c>
      <c r="V496" s="27">
        <f ca="1" t="shared" si="3685"/>
        <v>0.118093827337634</v>
      </c>
      <c r="W496" s="29">
        <f ca="1">IF(V496&lt;=('Ejercicio 3 - TIR'!$D$25-'Ejercicio 3 - TIR'!$C$25)/('Ejercicio 3 - TIR'!$E$25-'Ejercicio 3 - TIR'!$C$25),'Ejercicio 3 - TIR'!$C$25+SQRT(('Ejercicio 3 - TIR'!$E$25-'Ejercicio 3 - TIR'!$C$25)*('Ejercicio 3 - TIR'!$D$25-'Ejercicio 3 - TIR'!$C$25)*V496),'Ejercicio 3 - TIR'!$E$25-SQRT(('Ejercicio 3 - TIR'!$E$25-'Ejercicio 3 - TIR'!$C$25)*('Ejercicio 3 - TIR'!$E$25-'Ejercicio 3 - TIR'!$D$25)*(1-V496)))</f>
        <v>0.192858124212835</v>
      </c>
      <c r="X496" s="27">
        <f ca="1" t="shared" si="3685"/>
        <v>0.427355879320799</v>
      </c>
      <c r="Y496" s="29">
        <f ca="1">IF(X496&lt;=('Ejercicio 3 - TIR'!$D$26-'Ejercicio 3 - TIR'!$C$26)/('Ejercicio 3 - TIR'!$E$26-'Ejercicio 3 - TIR'!$C$26),'Ejercicio 3 - TIR'!$C$26+SQRT(('Ejercicio 3 - TIR'!$E$26-'Ejercicio 3 - TIR'!$C$26)*('Ejercicio 3 - TIR'!$D$26-'Ejercicio 3 - TIR'!$C$26)*X496),'Ejercicio 3 - TIR'!$E$26-SQRT(('Ejercicio 3 - TIR'!$E$26-'Ejercicio 3 - TIR'!$C$26)*('Ejercicio 3 - TIR'!$E$26-'Ejercicio 3 - TIR'!$D$26)*(1-X496)))</f>
        <v>0.224391742954237</v>
      </c>
      <c r="Z496" s="27">
        <f ca="1" t="shared" si="3336"/>
        <v>1.15948434397241</v>
      </c>
      <c r="AA496" s="27">
        <f ca="1" t="shared" si="3337"/>
        <v>1.32730801616907</v>
      </c>
      <c r="AB496" s="27">
        <f ca="1" t="shared" si="3338"/>
        <v>1.54997374205066</v>
      </c>
      <c r="AC496" s="27">
        <f ca="1" t="shared" si="3339"/>
        <v>1.8488987705217</v>
      </c>
      <c r="AD496" s="27">
        <f ca="1" t="shared" si="3340"/>
        <v>2.263776388185</v>
      </c>
      <c r="AE496" s="26">
        <f ca="1" t="shared" si="3341"/>
        <v>4598.94728185923</v>
      </c>
      <c r="AF496" s="26">
        <f ca="1" t="shared" si="3342"/>
        <v>5264.59854752118</v>
      </c>
      <c r="AG496" s="26">
        <f ca="1" t="shared" si="3343"/>
        <v>6147.77384879177</v>
      </c>
      <c r="AH496" s="26">
        <f ca="1" t="shared" si="3344"/>
        <v>7333.42198135447</v>
      </c>
      <c r="AI496" s="26">
        <f ca="1" t="shared" si="3345"/>
        <v>8978.98132156951</v>
      </c>
      <c r="AJ496" s="28">
        <f ca="1" t="shared" si="3346"/>
        <v>39556.4279643306</v>
      </c>
      <c r="AK496" s="28">
        <f ca="1" t="shared" si="3347"/>
        <v>56671.6444116048</v>
      </c>
      <c r="AL496" s="28">
        <f ca="1" t="shared" si="3348"/>
        <v>56360.9694726451</v>
      </c>
      <c r="AM496" s="28">
        <f ca="1" t="shared" si="3349"/>
        <v>62687.6156399947</v>
      </c>
      <c r="AN496" s="28">
        <f ca="1" t="shared" si="3350"/>
        <v>85751.7266811978</v>
      </c>
      <c r="AO496" s="28">
        <f ca="1">C496/'Ejercicio 3 - TIR'!$D$7</f>
        <v>12873.1077269433</v>
      </c>
      <c r="AP496" s="28">
        <f ca="1" t="shared" si="3351"/>
        <v>26683.3202373872</v>
      </c>
      <c r="AQ496" s="28">
        <f ca="1" t="shared" si="3352"/>
        <v>43798.5366846615</v>
      </c>
      <c r="AR496" s="28">
        <f ca="1" t="shared" si="3353"/>
        <v>43487.8617457017</v>
      </c>
      <c r="AS496" s="28">
        <f ca="1" t="shared" si="3354"/>
        <v>49814.5079130514</v>
      </c>
      <c r="AT496" s="28">
        <f ca="1" t="shared" si="3355"/>
        <v>72878.6189542544</v>
      </c>
      <c r="AU496" s="28">
        <f ca="1">AP496*'Ejercicio 3 - TIR'!$D$5</f>
        <v>13341.6601186936</v>
      </c>
      <c r="AV496" s="28">
        <f ca="1">AQ496*'Ejercicio 3 - TIR'!$D$5</f>
        <v>21899.2683423307</v>
      </c>
      <c r="AW496" s="28">
        <f ca="1">AR496*'Ejercicio 3 - TIR'!$D$5</f>
        <v>21743.9308728509</v>
      </c>
      <c r="AX496" s="28">
        <f ca="1">AS496*'Ejercicio 3 - TIR'!$D$5</f>
        <v>24907.2539565257</v>
      </c>
      <c r="AY496" s="28">
        <f ca="1">AT496*'Ejercicio 3 - TIR'!$D$5</f>
        <v>36439.3094771272</v>
      </c>
      <c r="AZ496" s="28">
        <f ca="1" t="shared" ref="AZ496:BD496" si="3686">AJ496-AU496-AE496</f>
        <v>21615.8205637777</v>
      </c>
      <c r="BA496" s="28">
        <f ca="1" t="shared" si="3686"/>
        <v>29507.7775217529</v>
      </c>
      <c r="BB496" s="28">
        <f ca="1" t="shared" si="3686"/>
        <v>28469.2647510024</v>
      </c>
      <c r="BC496" s="28">
        <f ca="1" t="shared" si="3686"/>
        <v>30446.9397021145</v>
      </c>
      <c r="BD496" s="28">
        <f ca="1" t="shared" si="3686"/>
        <v>40333.435882501</v>
      </c>
      <c r="BE496" s="28">
        <f ca="1" t="shared" ref="BE496:BI496" si="3687">AZ496/Z496</f>
        <v>18642.6152937276</v>
      </c>
      <c r="BF496" s="28">
        <f ca="1" t="shared" si="3687"/>
        <v>22231.2960987906</v>
      </c>
      <c r="BG496" s="28">
        <f ca="1" t="shared" si="3687"/>
        <v>18367.5787393255</v>
      </c>
      <c r="BH496" s="28">
        <f ca="1" t="shared" si="3687"/>
        <v>16467.6077390237</v>
      </c>
      <c r="BI496" s="28">
        <f ca="1" t="shared" si="3687"/>
        <v>17816.8816023559</v>
      </c>
      <c r="BJ496" s="28">
        <f ca="1" t="shared" si="3358"/>
        <v>65279.0613038589</v>
      </c>
      <c r="BK496" s="28">
        <f ca="1" t="shared" si="3359"/>
        <v>29141.8373148162</v>
      </c>
      <c r="BL496" s="28">
        <f ca="1" t="shared" si="3360"/>
        <v>94420.8986186751</v>
      </c>
      <c r="BM496" s="28">
        <f ca="1">BK496*'Ejercicio 3 - TIR'!$D$5</f>
        <v>14570.9186574081</v>
      </c>
      <c r="BN496" s="28">
        <f ca="1" t="shared" si="3361"/>
        <v>79849.979961267</v>
      </c>
      <c r="BO496" s="28">
        <f ca="1" t="shared" si="3362"/>
        <v>35272.9096292444</v>
      </c>
      <c r="BP496" s="28">
        <f ca="1" t="shared" si="3363"/>
        <v>-93201.8944004895</v>
      </c>
      <c r="BQ496" s="28">
        <f ca="1" t="shared" ref="BQ496:BT496" si="3688">BE496</f>
        <v>18642.6152937276</v>
      </c>
      <c r="BR496" s="28">
        <f ca="1" t="shared" si="3688"/>
        <v>22231.2960987906</v>
      </c>
      <c r="BS496" s="28">
        <f ca="1" t="shared" si="3688"/>
        <v>18367.5787393255</v>
      </c>
      <c r="BT496" s="28">
        <f ca="1" t="shared" si="3688"/>
        <v>16467.6077390237</v>
      </c>
      <c r="BU496" s="28">
        <f ca="1" t="shared" si="3365"/>
        <v>53089.7912316003</v>
      </c>
      <c r="BV496" s="30">
        <f ca="1" t="shared" si="3366"/>
        <v>10.0472838774595</v>
      </c>
    </row>
    <row r="497" ht="15" customHeight="1" spans="1:74">
      <c r="A497" s="26">
        <v>496</v>
      </c>
      <c r="B497" s="27">
        <f ca="1" t="shared" ref="B497:F497" si="3689">RAND()</f>
        <v>0.351261013348739</v>
      </c>
      <c r="C497" s="28">
        <f ca="1">IF(B497&lt;=('Ejercicio 3 - TIR'!$D$13-'Ejercicio 3 - TIR'!$C$13)/('Ejercicio 3 - TIR'!$E$13-'Ejercicio 3 - TIR'!$C$13),'Ejercicio 3 - TIR'!$C$13+SQRT(('Ejercicio 3 - TIR'!$E$13-'Ejercicio 3 - TIR'!$C$13)*('Ejercicio 3 - TIR'!$D$13-'Ejercicio 3 - TIR'!$C$13)*B497),'Ejercicio 3 - TIR'!$E$13-SQRT(('Ejercicio 3 - TIR'!$E$13-'Ejercicio 3 - TIR'!$C$13)*('Ejercicio 3 - TIR'!$E$13-'Ejercicio 3 - TIR'!$D$13)*(1-B497)))</f>
        <v>72098.6239769162</v>
      </c>
      <c r="D497" s="27">
        <f ca="1" t="shared" si="3689"/>
        <v>0.579193949279083</v>
      </c>
      <c r="E497" s="28">
        <f ca="1">IF(D497&lt;=('Ejercicio 3 - TIR'!$D$14-'Ejercicio 3 - TIR'!$C$14)/('Ejercicio 3 - TIR'!$E$14-'Ejercicio 3 - TIR'!$C$14),'Ejercicio 3 - TIR'!$C$14+SQRT(('Ejercicio 3 - TIR'!$E$14-'Ejercicio 3 - TIR'!$C$14)*('Ejercicio 3 - TIR'!$D$14-'Ejercicio 3 - TIR'!$C$14)*D497),'Ejercicio 3 - TIR'!$E$14-SQRT(('Ejercicio 3 - TIR'!$E$14-'Ejercicio 3 - TIR'!$C$14)*('Ejercicio 3 - TIR'!$E$14-'Ejercicio 3 - TIR'!$D$14)*(1-D497)))</f>
        <v>32055.133254224</v>
      </c>
      <c r="F497" s="27">
        <f ca="1" t="shared" si="3689"/>
        <v>0.538005191463018</v>
      </c>
      <c r="G497" s="28">
        <f ca="1">IF(F497&lt;=('Ejercicio 3 - TIR'!$D$18-'Ejercicio 3 - TIR'!$C$18)/('Ejercicio 3 - TIR'!$E$18-'Ejercicio 3 - TIR'!$C$18),'Ejercicio 3 - TIR'!$C$18+SQRT(('Ejercicio 3 - TIR'!$E$18-'Ejercicio 3 - TIR'!$C$18)*('Ejercicio 3 - TIR'!$D$18-'Ejercicio 3 - TIR'!$C$18)*F497),'Ejercicio 3 - TIR'!$E$18-SQRT(('Ejercicio 3 - TIR'!$E$18-'Ejercicio 3 - TIR'!$C$18)*('Ejercicio 3 - TIR'!$E$18-'Ejercicio 3 - TIR'!$D$18)*(1-F497)))</f>
        <v>38983.3612150159</v>
      </c>
      <c r="H497" s="27">
        <f ca="1" t="shared" ref="H497:L497" si="3690">RAND()</f>
        <v>0.873977906770565</v>
      </c>
      <c r="I497" s="28">
        <f ca="1">IF(H497&lt;=('Ejercicio 3 - TIR'!$D$18-'Ejercicio 3 - TIR'!$C$18)/('Ejercicio 3 - TIR'!$E$18-'Ejercicio 3 - TIR'!$C$18),'Ejercicio 3 - TIR'!$C$18+SQRT(('Ejercicio 3 - TIR'!$E$18-'Ejercicio 3 - TIR'!$C$18)*('Ejercicio 3 - TIR'!$D$18-'Ejercicio 3 - TIR'!$C$18)*H497),'Ejercicio 3 - TIR'!$E$18-SQRT(('Ejercicio 3 - TIR'!$E$18-'Ejercicio 3 - TIR'!$C$18)*('Ejercicio 3 - TIR'!$E$18-'Ejercicio 3 - TIR'!$D$18)*(1-H497)))</f>
        <v>41925.6452722225</v>
      </c>
      <c r="J497" s="27">
        <f ca="1" t="shared" si="3690"/>
        <v>0.568021083820515</v>
      </c>
      <c r="K497" s="28">
        <f ca="1">IF(J497&lt;=('Ejercicio 3 - TIR'!$D$18-'Ejercicio 3 - TIR'!$C$18)/('Ejercicio 3 - TIR'!$E$18-'Ejercicio 3 - TIR'!$C$18),'Ejercicio 3 - TIR'!$C$18+SQRT(('Ejercicio 3 - TIR'!$E$18-'Ejercicio 3 - TIR'!$C$18)*('Ejercicio 3 - TIR'!$D$18-'Ejercicio 3 - TIR'!$C$18)*J497),'Ejercicio 3 - TIR'!$E$18-SQRT(('Ejercicio 3 - TIR'!$E$18-'Ejercicio 3 - TIR'!$C$18)*('Ejercicio 3 - TIR'!$E$18-'Ejercicio 3 - TIR'!$D$18)*(1-J497)))</f>
        <v>39230.5559189616</v>
      </c>
      <c r="L497" s="27">
        <f ca="1" t="shared" si="3690"/>
        <v>0.789552348838406</v>
      </c>
      <c r="M497" s="28">
        <f ca="1">IF(L497&lt;=('Ejercicio 3 - TIR'!$D$18-'Ejercicio 3 - TIR'!$C$18)/('Ejercicio 3 - TIR'!$E$18-'Ejercicio 3 - TIR'!$C$18),'Ejercicio 3 - TIR'!$C$18+SQRT(('Ejercicio 3 - TIR'!$E$18-'Ejercicio 3 - TIR'!$C$18)*('Ejercicio 3 - TIR'!$D$18-'Ejercicio 3 - TIR'!$C$18)*L497),'Ejercicio 3 - TIR'!$E$18-SQRT(('Ejercicio 3 - TIR'!$E$18-'Ejercicio 3 - TIR'!$C$18)*('Ejercicio 3 - TIR'!$E$18-'Ejercicio 3 - TIR'!$D$18)*(1-L497)))</f>
        <v>41027.1453793123</v>
      </c>
      <c r="N497" s="27">
        <f ca="1" t="shared" ref="N497:R497" si="3691">RAND()</f>
        <v>0.45942368763362</v>
      </c>
      <c r="O497" s="28">
        <f ca="1">IF(N497&lt;=('Ejercicio 3 - TIR'!$D$18-'Ejercicio 3 - TIR'!$C$18)/('Ejercicio 3 - TIR'!$E$18-'Ejercicio 3 - TIR'!$C$18),'Ejercicio 3 - TIR'!$C$18+SQRT(('Ejercicio 3 - TIR'!$E$18-'Ejercicio 3 - TIR'!$C$18)*('Ejercicio 3 - TIR'!$D$18-'Ejercicio 3 - TIR'!$C$18)*N497),'Ejercicio 3 - TIR'!$E$18-SQRT(('Ejercicio 3 - TIR'!$E$18-'Ejercicio 3 - TIR'!$C$18)*('Ejercicio 3 - TIR'!$E$18-'Ejercicio 3 - TIR'!$D$18)*(1-N497)))</f>
        <v>38301.4187429043</v>
      </c>
      <c r="P497" s="27">
        <f ca="1" t="shared" si="3691"/>
        <v>0.571302179606797</v>
      </c>
      <c r="Q497" s="29">
        <f ca="1">IF(P497&lt;=('Ejercicio 3 - TIR'!$D$22-'Ejercicio 3 - TIR'!$C$22)/('Ejercicio 3 - TIR'!$E$22-'Ejercicio 3 - TIR'!$C$22),'Ejercicio 3 - TIR'!$C$22+SQRT(('Ejercicio 3 - TIR'!$E$22-'Ejercicio 3 - TIR'!$C$22)*('Ejercicio 3 - TIR'!$D$22-'Ejercicio 3 - TIR'!$C$22)*P497),'Ejercicio 3 - TIR'!$E$22-SQRT(('Ejercicio 3 - TIR'!$E$22-'Ejercicio 3 - TIR'!$C$22)*('Ejercicio 3 - TIR'!$E$22-'Ejercicio 3 - TIR'!$D$22)*(1-P497)))</f>
        <v>0.152221301745622</v>
      </c>
      <c r="R497" s="27">
        <f ca="1" t="shared" si="3691"/>
        <v>0.317132048679332</v>
      </c>
      <c r="S497" s="29">
        <f ca="1">IF(R497&lt;=('Ejercicio 3 - TIR'!$D$23-'Ejercicio 3 - TIR'!$C$23)/('Ejercicio 3 - TIR'!$E$23-'Ejercicio 3 - TIR'!$C$23),'Ejercicio 3 - TIR'!$C$23+SQRT(('Ejercicio 3 - TIR'!$E$23-'Ejercicio 3 - TIR'!$C$23)*('Ejercicio 3 - TIR'!$D$23-'Ejercicio 3 - TIR'!$C$23)*R497),'Ejercicio 3 - TIR'!$E$23-SQRT(('Ejercicio 3 - TIR'!$E$23-'Ejercicio 3 - TIR'!$C$23)*('Ejercicio 3 - TIR'!$E$23-'Ejercicio 3 - TIR'!$D$23)*(1-R497)))</f>
        <v>0.143892209768517</v>
      </c>
      <c r="T497" s="27">
        <f ca="1" t="shared" ref="T497:X497" si="3692">RAND()</f>
        <v>0.110444418953094</v>
      </c>
      <c r="U497" s="29">
        <f ca="1">IF(T497&lt;=('Ejercicio 3 - TIR'!$D$24-'Ejercicio 3 - TIR'!$C$24)/('Ejercicio 3 - TIR'!$E$24-'Ejercicio 3 - TIR'!$C$24),'Ejercicio 3 - TIR'!$C$24+SQRT(('Ejercicio 3 - TIR'!$E$24-'Ejercicio 3 - TIR'!$C$24)*('Ejercicio 3 - TIR'!$D$24-'Ejercicio 3 - TIR'!$C$24)*T497),'Ejercicio 3 - TIR'!$E$24-SQRT(('Ejercicio 3 - TIR'!$E$24-'Ejercicio 3 - TIR'!$C$24)*('Ejercicio 3 - TIR'!$E$24-'Ejercicio 3 - TIR'!$D$24)*(1-T497)))</f>
        <v>0.165229355856421</v>
      </c>
      <c r="V497" s="27">
        <f ca="1" t="shared" si="3692"/>
        <v>0.108254491432679</v>
      </c>
      <c r="W497" s="29">
        <f ca="1">IF(V497&lt;=('Ejercicio 3 - TIR'!$D$25-'Ejercicio 3 - TIR'!$C$25)/('Ejercicio 3 - TIR'!$E$25-'Ejercicio 3 - TIR'!$C$25),'Ejercicio 3 - TIR'!$C$25+SQRT(('Ejercicio 3 - TIR'!$E$25-'Ejercicio 3 - TIR'!$C$25)*('Ejercicio 3 - TIR'!$D$25-'Ejercicio 3 - TIR'!$C$25)*V497),'Ejercicio 3 - TIR'!$E$25-SQRT(('Ejercicio 3 - TIR'!$E$25-'Ejercicio 3 - TIR'!$C$25)*('Ejercicio 3 - TIR'!$E$25-'Ejercicio 3 - TIR'!$D$25)*(1-V497)))</f>
        <v>0.192310819956678</v>
      </c>
      <c r="X497" s="27">
        <f ca="1" t="shared" si="3692"/>
        <v>0.0476418664771963</v>
      </c>
      <c r="Y497" s="29">
        <f ca="1">IF(X497&lt;=('Ejercicio 3 - TIR'!$D$26-'Ejercicio 3 - TIR'!$C$26)/('Ejercicio 3 - TIR'!$E$26-'Ejercicio 3 - TIR'!$C$26),'Ejercicio 3 - TIR'!$C$26+SQRT(('Ejercicio 3 - TIR'!$E$26-'Ejercicio 3 - TIR'!$C$26)*('Ejercicio 3 - TIR'!$D$26-'Ejercicio 3 - TIR'!$C$26)*X497),'Ejercicio 3 - TIR'!$E$26-SQRT(('Ejercicio 3 - TIR'!$E$26-'Ejercicio 3 - TIR'!$C$26)*('Ejercicio 3 - TIR'!$E$26-'Ejercicio 3 - TIR'!$D$26)*(1-X497)))</f>
        <v>0.20134165065096</v>
      </c>
      <c r="Z497" s="27">
        <f ca="1" t="shared" si="3336"/>
        <v>1.15222130174562</v>
      </c>
      <c r="AA497" s="27">
        <f ca="1" t="shared" si="3337"/>
        <v>1.31801697099616</v>
      </c>
      <c r="AB497" s="27">
        <f ca="1" t="shared" si="3338"/>
        <v>1.53579206612168</v>
      </c>
      <c r="AC497" s="27">
        <f ca="1" t="shared" si="3339"/>
        <v>1.8311414976405</v>
      </c>
      <c r="AD497" s="27">
        <f ca="1" t="shared" si="3340"/>
        <v>2.19982654935092</v>
      </c>
      <c r="AE497" s="26">
        <f ca="1" t="shared" si="3341"/>
        <v>4879.47411158736</v>
      </c>
      <c r="AF497" s="26">
        <f ca="1" t="shared" si="3342"/>
        <v>5581.59242401194</v>
      </c>
      <c r="AG497" s="26">
        <f ca="1" t="shared" si="3343"/>
        <v>6503.83534488451</v>
      </c>
      <c r="AH497" s="26">
        <f ca="1" t="shared" si="3344"/>
        <v>7754.59325292247</v>
      </c>
      <c r="AI497" s="26">
        <f ca="1" t="shared" si="3345"/>
        <v>9315.91585859268</v>
      </c>
      <c r="AJ497" s="28">
        <f ca="1" t="shared" si="3346"/>
        <v>44917.4592055855</v>
      </c>
      <c r="AK497" s="28">
        <f ca="1" t="shared" si="3347"/>
        <v>55258.7119887541</v>
      </c>
      <c r="AL497" s="28">
        <f ca="1" t="shared" si="3348"/>
        <v>60249.9765298842</v>
      </c>
      <c r="AM497" s="28">
        <f ca="1" t="shared" si="3349"/>
        <v>75126.5084337886</v>
      </c>
      <c r="AN497" s="28">
        <f ca="1" t="shared" si="3350"/>
        <v>84256.4778284476</v>
      </c>
      <c r="AO497" s="28">
        <f ca="1">C497/'Ejercicio 3 - TIR'!$D$7</f>
        <v>14419.7247953833</v>
      </c>
      <c r="AP497" s="28">
        <f ca="1" t="shared" si="3351"/>
        <v>30497.7344102022</v>
      </c>
      <c r="AQ497" s="28">
        <f ca="1" t="shared" si="3352"/>
        <v>40838.9871933708</v>
      </c>
      <c r="AR497" s="28">
        <f ca="1" t="shared" si="3353"/>
        <v>45830.251734501</v>
      </c>
      <c r="AS497" s="28">
        <f ca="1" t="shared" si="3354"/>
        <v>60706.7836384054</v>
      </c>
      <c r="AT497" s="28">
        <f ca="1" t="shared" si="3355"/>
        <v>69836.7530330644</v>
      </c>
      <c r="AU497" s="28">
        <f ca="1">AP497*'Ejercicio 3 - TIR'!$D$5</f>
        <v>15248.8672051011</v>
      </c>
      <c r="AV497" s="28">
        <f ca="1">AQ497*'Ejercicio 3 - TIR'!$D$5</f>
        <v>20419.4935966854</v>
      </c>
      <c r="AW497" s="28">
        <f ca="1">AR497*'Ejercicio 3 - TIR'!$D$5</f>
        <v>22915.1258672505</v>
      </c>
      <c r="AX497" s="28">
        <f ca="1">AS497*'Ejercicio 3 - TIR'!$D$5</f>
        <v>30353.3918192027</v>
      </c>
      <c r="AY497" s="28">
        <f ca="1">AT497*'Ejercicio 3 - TIR'!$D$5</f>
        <v>34918.3765165322</v>
      </c>
      <c r="AZ497" s="28">
        <f ca="1" t="shared" ref="AZ497:BD497" si="3693">AJ497-AU497-AE497</f>
        <v>24789.117888897</v>
      </c>
      <c r="BA497" s="28">
        <f ca="1" t="shared" si="3693"/>
        <v>29257.6259680567</v>
      </c>
      <c r="BB497" s="28">
        <f ca="1" t="shared" si="3693"/>
        <v>30831.0153177492</v>
      </c>
      <c r="BC497" s="28">
        <f ca="1" t="shared" si="3693"/>
        <v>37018.5233616635</v>
      </c>
      <c r="BD497" s="28">
        <f ca="1" t="shared" si="3693"/>
        <v>40022.1854533228</v>
      </c>
      <c r="BE497" s="28">
        <f ca="1" t="shared" ref="BE497:BI497" si="3694">AZ497/Z497</f>
        <v>21514.1985756914</v>
      </c>
      <c r="BF497" s="28">
        <f ca="1" t="shared" si="3694"/>
        <v>22198.2164204941</v>
      </c>
      <c r="BG497" s="28">
        <f ca="1" t="shared" si="3694"/>
        <v>20074.9932219708</v>
      </c>
      <c r="BH497" s="28">
        <f ca="1" t="shared" si="3694"/>
        <v>20216.0911154945</v>
      </c>
      <c r="BI497" s="28">
        <f ca="1" t="shared" si="3694"/>
        <v>18193.3368633685</v>
      </c>
      <c r="BJ497" s="28">
        <f ca="1" t="shared" si="3358"/>
        <v>70515.7331756233</v>
      </c>
      <c r="BK497" s="28">
        <f ca="1" t="shared" si="3359"/>
        <v>31720.8934392178</v>
      </c>
      <c r="BL497" s="28">
        <f ca="1" t="shared" si="3360"/>
        <v>102236.626614841</v>
      </c>
      <c r="BM497" s="28">
        <f ca="1">BK497*'Ejercicio 3 - TIR'!$D$5</f>
        <v>15860.4467196089</v>
      </c>
      <c r="BN497" s="28">
        <f ca="1" t="shared" si="3361"/>
        <v>86376.1798952322</v>
      </c>
      <c r="BO497" s="28">
        <f ca="1" t="shared" si="3362"/>
        <v>39264.9956519156</v>
      </c>
      <c r="BP497" s="28">
        <f ca="1" t="shared" si="3363"/>
        <v>-104153.75723114</v>
      </c>
      <c r="BQ497" s="28">
        <f ca="1" t="shared" ref="BQ497:BT497" si="3695">BE497</f>
        <v>21514.1985756914</v>
      </c>
      <c r="BR497" s="28">
        <f ca="1" t="shared" si="3695"/>
        <v>22198.2164204941</v>
      </c>
      <c r="BS497" s="28">
        <f ca="1" t="shared" si="3695"/>
        <v>20074.9932219708</v>
      </c>
      <c r="BT497" s="28">
        <f ca="1" t="shared" si="3695"/>
        <v>20216.0911154945</v>
      </c>
      <c r="BU497" s="28">
        <f ca="1" t="shared" si="3365"/>
        <v>57458.3325152841</v>
      </c>
      <c r="BV497" s="30">
        <f ca="1" t="shared" si="3366"/>
        <v>9.45467347901698</v>
      </c>
    </row>
    <row r="498" ht="15" customHeight="1" spans="1:74">
      <c r="A498" s="26">
        <v>497</v>
      </c>
      <c r="B498" s="27">
        <f ca="1" t="shared" ref="B498:F498" si="3696">RAND()</f>
        <v>0.0420621243176391</v>
      </c>
      <c r="C498" s="28">
        <f ca="1">IF(B498&lt;=('Ejercicio 3 - TIR'!$D$13-'Ejercicio 3 - TIR'!$C$13)/('Ejercicio 3 - TIR'!$E$13-'Ejercicio 3 - TIR'!$C$13),'Ejercicio 3 - TIR'!$C$13+SQRT(('Ejercicio 3 - TIR'!$E$13-'Ejercicio 3 - TIR'!$C$13)*('Ejercicio 3 - TIR'!$D$13-'Ejercicio 3 - TIR'!$C$13)*B498),'Ejercicio 3 - TIR'!$E$13-SQRT(('Ejercicio 3 - TIR'!$E$13-'Ejercicio 3 - TIR'!$C$13)*('Ejercicio 3 - TIR'!$E$13-'Ejercicio 3 - TIR'!$D$13)*(1-B498)))</f>
        <v>64101.8105425599</v>
      </c>
      <c r="D498" s="27">
        <f ca="1" t="shared" si="3696"/>
        <v>0.823344057654373</v>
      </c>
      <c r="E498" s="28">
        <f ca="1">IF(D498&lt;=('Ejercicio 3 - TIR'!$D$14-'Ejercicio 3 - TIR'!$C$14)/('Ejercicio 3 - TIR'!$E$14-'Ejercicio 3 - TIR'!$C$14),'Ejercicio 3 - TIR'!$C$14+SQRT(('Ejercicio 3 - TIR'!$E$14-'Ejercicio 3 - TIR'!$C$14)*('Ejercicio 3 - TIR'!$D$14-'Ejercicio 3 - TIR'!$C$14)*D498),'Ejercicio 3 - TIR'!$E$14-SQRT(('Ejercicio 3 - TIR'!$E$14-'Ejercicio 3 - TIR'!$C$14)*('Ejercicio 3 - TIR'!$E$14-'Ejercicio 3 - TIR'!$D$14)*(1-D498)))</f>
        <v>34852.3411775989</v>
      </c>
      <c r="F498" s="27">
        <f ca="1" t="shared" si="3696"/>
        <v>0.781579506915376</v>
      </c>
      <c r="G498" s="28">
        <f ca="1">IF(F498&lt;=('Ejercicio 3 - TIR'!$D$18-'Ejercicio 3 - TIR'!$C$18)/('Ejercicio 3 - TIR'!$E$18-'Ejercicio 3 - TIR'!$C$18),'Ejercicio 3 - TIR'!$C$18+SQRT(('Ejercicio 3 - TIR'!$E$18-'Ejercicio 3 - TIR'!$C$18)*('Ejercicio 3 - TIR'!$D$18-'Ejercicio 3 - TIR'!$C$18)*F498),'Ejercicio 3 - TIR'!$E$18-SQRT(('Ejercicio 3 - TIR'!$E$18-'Ejercicio 3 - TIR'!$C$18)*('Ejercicio 3 - TIR'!$E$18-'Ejercicio 3 - TIR'!$D$18)*(1-F498)))</f>
        <v>40952.5888544223</v>
      </c>
      <c r="H498" s="27">
        <f ca="1" t="shared" ref="H498:L498" si="3697">RAND()</f>
        <v>0.331538450242477</v>
      </c>
      <c r="I498" s="28">
        <f ca="1">IF(H498&lt;=('Ejercicio 3 - TIR'!$D$18-'Ejercicio 3 - TIR'!$C$18)/('Ejercicio 3 - TIR'!$E$18-'Ejercicio 3 - TIR'!$C$18),'Ejercicio 3 - TIR'!$C$18+SQRT(('Ejercicio 3 - TIR'!$E$18-'Ejercicio 3 - TIR'!$C$18)*('Ejercicio 3 - TIR'!$D$18-'Ejercicio 3 - TIR'!$C$18)*H498),'Ejercicio 3 - TIR'!$E$18-SQRT(('Ejercicio 3 - TIR'!$E$18-'Ejercicio 3 - TIR'!$C$18)*('Ejercicio 3 - TIR'!$E$18-'Ejercicio 3 - TIR'!$D$18)*(1-H498)))</f>
        <v>37052.0045048462</v>
      </c>
      <c r="J498" s="27">
        <f ca="1" t="shared" si="3697"/>
        <v>0.871637939397322</v>
      </c>
      <c r="K498" s="28">
        <f ca="1">IF(J498&lt;=('Ejercicio 3 - TIR'!$D$18-'Ejercicio 3 - TIR'!$C$18)/('Ejercicio 3 - TIR'!$E$18-'Ejercicio 3 - TIR'!$C$18),'Ejercicio 3 - TIR'!$C$18+SQRT(('Ejercicio 3 - TIR'!$E$18-'Ejercicio 3 - TIR'!$C$18)*('Ejercicio 3 - TIR'!$D$18-'Ejercicio 3 - TIR'!$C$18)*J498),'Ejercicio 3 - TIR'!$E$18-SQRT(('Ejercicio 3 - TIR'!$E$18-'Ejercicio 3 - TIR'!$C$18)*('Ejercicio 3 - TIR'!$E$18-'Ejercicio 3 - TIR'!$D$18)*(1-J498)))</f>
        <v>41897.2343715323</v>
      </c>
      <c r="L498" s="27">
        <f ca="1" t="shared" si="3697"/>
        <v>0.114348303252785</v>
      </c>
      <c r="M498" s="28">
        <f ca="1">IF(L498&lt;=('Ejercicio 3 - TIR'!$D$18-'Ejercicio 3 - TIR'!$C$18)/('Ejercicio 3 - TIR'!$E$18-'Ejercicio 3 - TIR'!$C$18),'Ejercicio 3 - TIR'!$C$18+SQRT(('Ejercicio 3 - TIR'!$E$18-'Ejercicio 3 - TIR'!$C$18)*('Ejercicio 3 - TIR'!$D$18-'Ejercicio 3 - TIR'!$C$18)*L498),'Ejercicio 3 - TIR'!$E$18-SQRT(('Ejercicio 3 - TIR'!$E$18-'Ejercicio 3 - TIR'!$C$18)*('Ejercicio 3 - TIR'!$E$18-'Ejercicio 3 - TIR'!$D$18)*(1-L498)))</f>
        <v>34141.5269512485</v>
      </c>
      <c r="N498" s="27">
        <f ca="1" t="shared" ref="N498:R498" si="3698">RAND()</f>
        <v>0.971963642188513</v>
      </c>
      <c r="O498" s="28">
        <f ca="1">IF(N498&lt;=('Ejercicio 3 - TIR'!$D$18-'Ejercicio 3 - TIR'!$C$18)/('Ejercicio 3 - TIR'!$E$18-'Ejercicio 3 - TIR'!$C$18),'Ejercicio 3 - TIR'!$C$18+SQRT(('Ejercicio 3 - TIR'!$E$18-'Ejercicio 3 - TIR'!$C$18)*('Ejercicio 3 - TIR'!$D$18-'Ejercicio 3 - TIR'!$C$18)*N498),'Ejercicio 3 - TIR'!$E$18-SQRT(('Ejercicio 3 - TIR'!$E$18-'Ejercicio 3 - TIR'!$C$18)*('Ejercicio 3 - TIR'!$E$18-'Ejercicio 3 - TIR'!$D$18)*(1-N498)))</f>
        <v>43549.921782847</v>
      </c>
      <c r="P498" s="27">
        <f ca="1" t="shared" si="3698"/>
        <v>0.094249835473275</v>
      </c>
      <c r="Q498" s="29">
        <f ca="1">IF(P498&lt;=('Ejercicio 3 - TIR'!$D$22-'Ejercicio 3 - TIR'!$C$22)/('Ejercicio 3 - TIR'!$E$22-'Ejercicio 3 - TIR'!$C$22),'Ejercicio 3 - TIR'!$C$22+SQRT(('Ejercicio 3 - TIR'!$E$22-'Ejercicio 3 - TIR'!$C$22)*('Ejercicio 3 - TIR'!$D$22-'Ejercicio 3 - TIR'!$C$22)*P498),'Ejercicio 3 - TIR'!$E$22-SQRT(('Ejercicio 3 - TIR'!$E$22-'Ejercicio 3 - TIR'!$C$22)*('Ejercicio 3 - TIR'!$E$22-'Ejercicio 3 - TIR'!$D$22)*(1-P498)))</f>
        <v>0.13302496463918</v>
      </c>
      <c r="R498" s="27">
        <f ca="1" t="shared" si="3698"/>
        <v>0.559808232929408</v>
      </c>
      <c r="S498" s="29">
        <f ca="1">IF(R498&lt;=('Ejercicio 3 - TIR'!$D$23-'Ejercicio 3 - TIR'!$C$23)/('Ejercicio 3 - TIR'!$E$23-'Ejercicio 3 - TIR'!$C$23),'Ejercicio 3 - TIR'!$C$23+SQRT(('Ejercicio 3 - TIR'!$E$23-'Ejercicio 3 - TIR'!$C$23)*('Ejercicio 3 - TIR'!$D$23-'Ejercicio 3 - TIR'!$C$23)*R498),'Ejercicio 3 - TIR'!$E$23-SQRT(('Ejercicio 3 - TIR'!$E$23-'Ejercicio 3 - TIR'!$C$23)*('Ejercicio 3 - TIR'!$E$23-'Ejercicio 3 - TIR'!$D$23)*(1-R498)))</f>
        <v>0.151851373377604</v>
      </c>
      <c r="T498" s="27">
        <f ca="1" t="shared" ref="T498:X498" si="3699">RAND()</f>
        <v>0.365254045628125</v>
      </c>
      <c r="U498" s="29">
        <f ca="1">IF(T498&lt;=('Ejercicio 3 - TIR'!$D$24-'Ejercicio 3 - TIR'!$C$24)/('Ejercicio 3 - TIR'!$E$24-'Ejercicio 3 - TIR'!$C$24),'Ejercicio 3 - TIR'!$C$24+SQRT(('Ejercicio 3 - TIR'!$E$24-'Ejercicio 3 - TIR'!$C$24)*('Ejercicio 3 - TIR'!$D$24-'Ejercicio 3 - TIR'!$C$24)*T498),'Ejercicio 3 - TIR'!$E$24-SQRT(('Ejercicio 3 - TIR'!$E$24-'Ejercicio 3 - TIR'!$C$24)*('Ejercicio 3 - TIR'!$E$24-'Ejercicio 3 - TIR'!$D$24)*(1-T498)))</f>
        <v>0.177695369573614</v>
      </c>
      <c r="V498" s="27">
        <f ca="1" t="shared" si="3699"/>
        <v>0.125280673652226</v>
      </c>
      <c r="W498" s="29">
        <f ca="1">IF(V498&lt;=('Ejercicio 3 - TIR'!$D$25-'Ejercicio 3 - TIR'!$C$25)/('Ejercicio 3 - TIR'!$E$25-'Ejercicio 3 - TIR'!$C$25),'Ejercicio 3 - TIR'!$C$25+SQRT(('Ejercicio 3 - TIR'!$E$25-'Ejercicio 3 - TIR'!$C$25)*('Ejercicio 3 - TIR'!$D$25-'Ejercicio 3 - TIR'!$C$25)*V498),'Ejercicio 3 - TIR'!$E$25-SQRT(('Ejercicio 3 - TIR'!$E$25-'Ejercicio 3 - TIR'!$C$25)*('Ejercicio 3 - TIR'!$E$25-'Ejercicio 3 - TIR'!$D$25)*(1-V498)))</f>
        <v>0.193243600081289</v>
      </c>
      <c r="X498" s="27">
        <f ca="1" t="shared" si="3699"/>
        <v>0.929272146762295</v>
      </c>
      <c r="Y498" s="29">
        <f ca="1">IF(X498&lt;=('Ejercicio 3 - TIR'!$D$26-'Ejercicio 3 - TIR'!$C$26)/('Ejercicio 3 - TIR'!$E$26-'Ejercicio 3 - TIR'!$C$26),'Ejercicio 3 - TIR'!$C$26+SQRT(('Ejercicio 3 - TIR'!$E$26-'Ejercicio 3 - TIR'!$C$26)*('Ejercicio 3 - TIR'!$D$26-'Ejercicio 3 - TIR'!$C$26)*X498),'Ejercicio 3 - TIR'!$E$26-SQRT(('Ejercicio 3 - TIR'!$E$26-'Ejercicio 3 - TIR'!$C$26)*('Ejercicio 3 - TIR'!$E$26-'Ejercicio 3 - TIR'!$D$26)*(1-X498)))</f>
        <v>0.260456960126848</v>
      </c>
      <c r="Z498" s="27">
        <f ca="1" t="shared" si="3336"/>
        <v>1.13302496463918</v>
      </c>
      <c r="AA498" s="27">
        <f ca="1" t="shared" si="3337"/>
        <v>1.30507636159075</v>
      </c>
      <c r="AB498" s="27">
        <f ca="1" t="shared" si="3338"/>
        <v>1.53698238798541</v>
      </c>
      <c r="AC498" s="27">
        <f ca="1" t="shared" si="3339"/>
        <v>1.83399439790124</v>
      </c>
      <c r="AD498" s="27">
        <f ca="1" t="shared" si="3340"/>
        <v>2.31167100366827</v>
      </c>
      <c r="AE498" s="26">
        <f ca="1" t="shared" si="3341"/>
        <v>4636.23145274274</v>
      </c>
      <c r="AF498" s="26">
        <f ca="1" t="shared" si="3342"/>
        <v>5340.24956613816</v>
      </c>
      <c r="AG498" s="26">
        <f ca="1" t="shared" si="3343"/>
        <v>6289.18718640842</v>
      </c>
      <c r="AH498" s="26">
        <f ca="1" t="shared" si="3344"/>
        <v>7504.53235989509</v>
      </c>
      <c r="AI498" s="26">
        <f ca="1" t="shared" si="3345"/>
        <v>9459.14004552693</v>
      </c>
      <c r="AJ498" s="28">
        <f ca="1" t="shared" si="3346"/>
        <v>46400.3055386647</v>
      </c>
      <c r="AK498" s="28">
        <f ca="1" t="shared" si="3347"/>
        <v>48355.6952288288</v>
      </c>
      <c r="AL498" s="28">
        <f ca="1" t="shared" si="3348"/>
        <v>64395.3113343419</v>
      </c>
      <c r="AM498" s="28">
        <f ca="1" t="shared" si="3349"/>
        <v>62615.3691643841</v>
      </c>
      <c r="AN498" s="28">
        <f ca="1" t="shared" si="3350"/>
        <v>100673.091397429</v>
      </c>
      <c r="AO498" s="28">
        <f ca="1">C498/'Ejercicio 3 - TIR'!$D$7</f>
        <v>12820.362108512</v>
      </c>
      <c r="AP498" s="28">
        <f ca="1" t="shared" si="3351"/>
        <v>33579.9434301527</v>
      </c>
      <c r="AQ498" s="28">
        <f ca="1" t="shared" si="3352"/>
        <v>35535.3331203168</v>
      </c>
      <c r="AR498" s="28">
        <f ca="1" t="shared" si="3353"/>
        <v>51574.9492258299</v>
      </c>
      <c r="AS498" s="28">
        <f ca="1" t="shared" si="3354"/>
        <v>49795.0070558721</v>
      </c>
      <c r="AT498" s="28">
        <f ca="1" t="shared" si="3355"/>
        <v>87852.7292889167</v>
      </c>
      <c r="AU498" s="28">
        <f ca="1">AP498*'Ejercicio 3 - TIR'!$D$5</f>
        <v>16789.9717150763</v>
      </c>
      <c r="AV498" s="28">
        <f ca="1">AQ498*'Ejercicio 3 - TIR'!$D$5</f>
        <v>17767.6665601584</v>
      </c>
      <c r="AW498" s="28">
        <f ca="1">AR498*'Ejercicio 3 - TIR'!$D$5</f>
        <v>25787.474612915</v>
      </c>
      <c r="AX498" s="28">
        <f ca="1">AS498*'Ejercicio 3 - TIR'!$D$5</f>
        <v>24897.503527936</v>
      </c>
      <c r="AY498" s="28">
        <f ca="1">AT498*'Ejercicio 3 - TIR'!$D$5</f>
        <v>43926.3646444583</v>
      </c>
      <c r="AZ498" s="28">
        <f ca="1" t="shared" ref="AZ498:BD498" si="3700">AJ498-AU498-AE498</f>
        <v>24974.1023708456</v>
      </c>
      <c r="BA498" s="28">
        <f ca="1" t="shared" si="3700"/>
        <v>25247.7791025322</v>
      </c>
      <c r="BB498" s="28">
        <f ca="1" t="shared" si="3700"/>
        <v>32318.6495350185</v>
      </c>
      <c r="BC498" s="28">
        <f ca="1" t="shared" si="3700"/>
        <v>30213.3332765529</v>
      </c>
      <c r="BD498" s="28">
        <f ca="1" t="shared" si="3700"/>
        <v>47287.5867074434</v>
      </c>
      <c r="BE498" s="28">
        <f ca="1" t="shared" ref="BE498:BI498" si="3701">AZ498/Z498</f>
        <v>22041.9700803316</v>
      </c>
      <c r="BF498" s="28">
        <f ca="1" t="shared" si="3701"/>
        <v>19345.8251529112</v>
      </c>
      <c r="BG498" s="28">
        <f ca="1" t="shared" si="3701"/>
        <v>21027.3388866739</v>
      </c>
      <c r="BH498" s="28">
        <f ca="1" t="shared" si="3701"/>
        <v>16474.0597414736</v>
      </c>
      <c r="BI498" s="28">
        <f ca="1" t="shared" si="3701"/>
        <v>20456.0193178031</v>
      </c>
      <c r="BJ498" s="28">
        <f ca="1" t="shared" si="3358"/>
        <v>80567.146510209</v>
      </c>
      <c r="BK498" s="28">
        <f ca="1" t="shared" si="3359"/>
        <v>29636.4593427745</v>
      </c>
      <c r="BL498" s="28">
        <f ca="1" t="shared" si="3360"/>
        <v>110203.605852984</v>
      </c>
      <c r="BM498" s="28">
        <f ca="1">BK498*'Ejercicio 3 - TIR'!$D$5</f>
        <v>14818.2296713873</v>
      </c>
      <c r="BN498" s="28">
        <f ca="1" t="shared" si="3361"/>
        <v>95385.3761815963</v>
      </c>
      <c r="BO498" s="28">
        <f ca="1" t="shared" si="3362"/>
        <v>41262.5222318549</v>
      </c>
      <c r="BP498" s="28">
        <f ca="1" t="shared" si="3363"/>
        <v>-98954.1517201588</v>
      </c>
      <c r="BQ498" s="28">
        <f ca="1" t="shared" ref="BQ498:BT498" si="3702">BE498</f>
        <v>22041.9700803316</v>
      </c>
      <c r="BR498" s="28">
        <f ca="1" t="shared" si="3702"/>
        <v>19345.8251529112</v>
      </c>
      <c r="BS498" s="28">
        <f ca="1" t="shared" si="3702"/>
        <v>21027.3388866739</v>
      </c>
      <c r="BT498" s="28">
        <f ca="1" t="shared" si="3702"/>
        <v>16474.0597414736</v>
      </c>
      <c r="BU498" s="28">
        <f ca="1" t="shared" si="3365"/>
        <v>61718.541549658</v>
      </c>
      <c r="BV498" s="30">
        <f ca="1" t="shared" si="3366"/>
        <v>10.8153655927311</v>
      </c>
    </row>
    <row r="499" ht="15" customHeight="1" spans="1:74">
      <c r="A499" s="26">
        <v>498</v>
      </c>
      <c r="B499" s="27">
        <f ca="1" t="shared" ref="B499:F499" si="3703">RAND()</f>
        <v>0.494853278746475</v>
      </c>
      <c r="C499" s="28">
        <f ca="1">IF(B499&lt;=('Ejercicio 3 - TIR'!$D$13-'Ejercicio 3 - TIR'!$C$13)/('Ejercicio 3 - TIR'!$E$13-'Ejercicio 3 - TIR'!$C$13),'Ejercicio 3 - TIR'!$C$13+SQRT(('Ejercicio 3 - TIR'!$E$13-'Ejercicio 3 - TIR'!$C$13)*('Ejercicio 3 - TIR'!$D$13-'Ejercicio 3 - TIR'!$C$13)*B499),'Ejercicio 3 - TIR'!$E$13-SQRT(('Ejercicio 3 - TIR'!$E$13-'Ejercicio 3 - TIR'!$C$13)*('Ejercicio 3 - TIR'!$E$13-'Ejercicio 3 - TIR'!$D$13)*(1-B499)))</f>
        <v>75379.3569234224</v>
      </c>
      <c r="D499" s="27">
        <f ca="1" t="shared" si="3703"/>
        <v>0.932376077720305</v>
      </c>
      <c r="E499" s="28">
        <f ca="1">IF(D499&lt;=('Ejercicio 3 - TIR'!$D$14-'Ejercicio 3 - TIR'!$C$14)/('Ejercicio 3 - TIR'!$E$14-'Ejercicio 3 - TIR'!$C$14),'Ejercicio 3 - TIR'!$C$14+SQRT(('Ejercicio 3 - TIR'!$E$14-'Ejercicio 3 - TIR'!$C$14)*('Ejercicio 3 - TIR'!$D$14-'Ejercicio 3 - TIR'!$C$14)*D499),'Ejercicio 3 - TIR'!$E$14-SQRT(('Ejercicio 3 - TIR'!$E$14-'Ejercicio 3 - TIR'!$C$14)*('Ejercicio 3 - TIR'!$E$14-'Ejercicio 3 - TIR'!$D$14)*(1-D499)))</f>
        <v>36815.0999478862</v>
      </c>
      <c r="F499" s="27">
        <f ca="1" t="shared" si="3703"/>
        <v>0.822031831781193</v>
      </c>
      <c r="G499" s="28">
        <f ca="1">IF(F499&lt;=('Ejercicio 3 - TIR'!$D$18-'Ejercicio 3 - TIR'!$C$18)/('Ejercicio 3 - TIR'!$E$18-'Ejercicio 3 - TIR'!$C$18),'Ejercicio 3 - TIR'!$C$18+SQRT(('Ejercicio 3 - TIR'!$E$18-'Ejercicio 3 - TIR'!$C$18)*('Ejercicio 3 - TIR'!$D$18-'Ejercicio 3 - TIR'!$C$18)*F499),'Ejercicio 3 - TIR'!$E$18-SQRT(('Ejercicio 3 - TIR'!$E$18-'Ejercicio 3 - TIR'!$C$18)*('Ejercicio 3 - TIR'!$E$18-'Ejercicio 3 - TIR'!$D$18)*(1-F499)))</f>
        <v>41346.5615351548</v>
      </c>
      <c r="H499" s="27">
        <f ca="1" t="shared" ref="H499:L499" si="3704">RAND()</f>
        <v>0.653733042730114</v>
      </c>
      <c r="I499" s="28">
        <f ca="1">IF(H499&lt;=('Ejercicio 3 - TIR'!$D$18-'Ejercicio 3 - TIR'!$C$18)/('Ejercicio 3 - TIR'!$E$18-'Ejercicio 3 - TIR'!$C$18),'Ejercicio 3 - TIR'!$C$18+SQRT(('Ejercicio 3 - TIR'!$E$18-'Ejercicio 3 - TIR'!$C$18)*('Ejercicio 3 - TIR'!$D$18-'Ejercicio 3 - TIR'!$C$18)*H499),'Ejercicio 3 - TIR'!$E$18-SQRT(('Ejercicio 3 - TIR'!$E$18-'Ejercicio 3 - TIR'!$C$18)*('Ejercicio 3 - TIR'!$E$18-'Ejercicio 3 - TIR'!$D$18)*(1-H499)))</f>
        <v>39902.5227295633</v>
      </c>
      <c r="J499" s="27">
        <f ca="1" t="shared" si="3704"/>
        <v>0.29112928616593</v>
      </c>
      <c r="K499" s="28">
        <f ca="1">IF(J499&lt;=('Ejercicio 3 - TIR'!$D$18-'Ejercicio 3 - TIR'!$C$18)/('Ejercicio 3 - TIR'!$E$18-'Ejercicio 3 - TIR'!$C$18),'Ejercicio 3 - TIR'!$C$18+SQRT(('Ejercicio 3 - TIR'!$E$18-'Ejercicio 3 - TIR'!$C$18)*('Ejercicio 3 - TIR'!$D$18-'Ejercicio 3 - TIR'!$C$18)*J499),'Ejercicio 3 - TIR'!$E$18-SQRT(('Ejercicio 3 - TIR'!$E$18-'Ejercicio 3 - TIR'!$C$18)*('Ejercicio 3 - TIR'!$E$18-'Ejercicio 3 - TIR'!$D$18)*(1-J499)))</f>
        <v>36608.2821462835</v>
      </c>
      <c r="L499" s="27">
        <f ca="1" t="shared" si="3704"/>
        <v>0.591461613393707</v>
      </c>
      <c r="M499" s="28">
        <f ca="1">IF(L499&lt;=('Ejercicio 3 - TIR'!$D$18-'Ejercicio 3 - TIR'!$C$18)/('Ejercicio 3 - TIR'!$E$18-'Ejercicio 3 - TIR'!$C$18),'Ejercicio 3 - TIR'!$C$18+SQRT(('Ejercicio 3 - TIR'!$E$18-'Ejercicio 3 - TIR'!$C$18)*('Ejercicio 3 - TIR'!$D$18-'Ejercicio 3 - TIR'!$C$18)*L499),'Ejercicio 3 - TIR'!$E$18-SQRT(('Ejercicio 3 - TIR'!$E$18-'Ejercicio 3 - TIR'!$C$18)*('Ejercicio 3 - TIR'!$E$18-'Ejercicio 3 - TIR'!$D$18)*(1-L499)))</f>
        <v>39419.089234584</v>
      </c>
      <c r="N499" s="27">
        <f ca="1" t="shared" ref="N499:R499" si="3705">RAND()</f>
        <v>0.428023598954004</v>
      </c>
      <c r="O499" s="28">
        <f ca="1">IF(N499&lt;=('Ejercicio 3 - TIR'!$D$18-'Ejercicio 3 - TIR'!$C$18)/('Ejercicio 3 - TIR'!$E$18-'Ejercicio 3 - TIR'!$C$18),'Ejercicio 3 - TIR'!$C$18+SQRT(('Ejercicio 3 - TIR'!$E$18-'Ejercicio 3 - TIR'!$C$18)*('Ejercicio 3 - TIR'!$D$18-'Ejercicio 3 - TIR'!$C$18)*N499),'Ejercicio 3 - TIR'!$E$18-SQRT(('Ejercicio 3 - TIR'!$E$18-'Ejercicio 3 - TIR'!$C$18)*('Ejercicio 3 - TIR'!$E$18-'Ejercicio 3 - TIR'!$D$18)*(1-N499)))</f>
        <v>38012.7111418733</v>
      </c>
      <c r="P499" s="27">
        <f ca="1" t="shared" si="3705"/>
        <v>0.977302338767752</v>
      </c>
      <c r="Q499" s="29">
        <f ca="1">IF(P499&lt;=('Ejercicio 3 - TIR'!$D$22-'Ejercicio 3 - TIR'!$C$22)/('Ejercicio 3 - TIR'!$E$22-'Ejercicio 3 - TIR'!$C$22),'Ejercicio 3 - TIR'!$C$22+SQRT(('Ejercicio 3 - TIR'!$E$22-'Ejercicio 3 - TIR'!$C$22)*('Ejercicio 3 - TIR'!$D$22-'Ejercicio 3 - TIR'!$C$22)*P499),'Ejercicio 3 - TIR'!$E$22-SQRT(('Ejercicio 3 - TIR'!$E$22-'Ejercicio 3 - TIR'!$C$22)*('Ejercicio 3 - TIR'!$E$22-'Ejercicio 3 - TIR'!$D$22)*(1-P499)))</f>
        <v>0.173608146574111</v>
      </c>
      <c r="R499" s="27">
        <f ca="1" t="shared" si="3705"/>
        <v>0.488458504964892</v>
      </c>
      <c r="S499" s="29">
        <f ca="1">IF(R499&lt;=('Ejercicio 3 - TIR'!$D$23-'Ejercicio 3 - TIR'!$C$23)/('Ejercicio 3 - TIR'!$E$23-'Ejercicio 3 - TIR'!$C$23),'Ejercicio 3 - TIR'!$C$23+SQRT(('Ejercicio 3 - TIR'!$E$23-'Ejercicio 3 - TIR'!$C$23)*('Ejercicio 3 - TIR'!$D$23-'Ejercicio 3 - TIR'!$C$23)*R499),'Ejercicio 3 - TIR'!$E$23-SQRT(('Ejercicio 3 - TIR'!$E$23-'Ejercicio 3 - TIR'!$C$23)*('Ejercicio 3 - TIR'!$E$23-'Ejercicio 3 - TIR'!$D$23)*(1-R499)))</f>
        <v>0.1496517336582</v>
      </c>
      <c r="T499" s="27">
        <f ca="1" t="shared" ref="T499:X499" si="3706">RAND()</f>
        <v>0.459050494368753</v>
      </c>
      <c r="U499" s="29">
        <f ca="1">IF(T499&lt;=('Ejercicio 3 - TIR'!$D$24-'Ejercicio 3 - TIR'!$C$24)/('Ejercicio 3 - TIR'!$E$24-'Ejercicio 3 - TIR'!$C$24),'Ejercicio 3 - TIR'!$C$24+SQRT(('Ejercicio 3 - TIR'!$E$24-'Ejercicio 3 - TIR'!$C$24)*('Ejercicio 3 - TIR'!$D$24-'Ejercicio 3 - TIR'!$C$24)*T499),'Ejercicio 3 - TIR'!$E$24-SQRT(('Ejercicio 3 - TIR'!$E$24-'Ejercicio 3 - TIR'!$C$24)*('Ejercicio 3 - TIR'!$E$24-'Ejercicio 3 - TIR'!$D$24)*(1-T499)))</f>
        <v>0.181081384714156</v>
      </c>
      <c r="V499" s="27">
        <f ca="1" t="shared" si="3706"/>
        <v>0.540179240453573</v>
      </c>
      <c r="W499" s="29">
        <f ca="1">IF(V499&lt;=('Ejercicio 3 - TIR'!$D$25-'Ejercicio 3 - TIR'!$C$25)/('Ejercicio 3 - TIR'!$E$25-'Ejercicio 3 - TIR'!$C$25),'Ejercicio 3 - TIR'!$C$25+SQRT(('Ejercicio 3 - TIR'!$E$25-'Ejercicio 3 - TIR'!$C$25)*('Ejercicio 3 - TIR'!$D$25-'Ejercicio 3 - TIR'!$C$25)*V499),'Ejercicio 3 - TIR'!$E$25-SQRT(('Ejercicio 3 - TIR'!$E$25-'Ejercicio 3 - TIR'!$C$25)*('Ejercicio 3 - TIR'!$E$25-'Ejercicio 3 - TIR'!$D$25)*(1-V499)))</f>
        <v>0.209883012844775</v>
      </c>
      <c r="X499" s="27">
        <f ca="1" t="shared" si="3706"/>
        <v>0.402649682876486</v>
      </c>
      <c r="Y499" s="29">
        <f ca="1">IF(X499&lt;=('Ejercicio 3 - TIR'!$D$26-'Ejercicio 3 - TIR'!$C$26)/('Ejercicio 3 - TIR'!$E$26-'Ejercicio 3 - TIR'!$C$26),'Ejercicio 3 - TIR'!$C$26+SQRT(('Ejercicio 3 - TIR'!$E$26-'Ejercicio 3 - TIR'!$C$26)*('Ejercicio 3 - TIR'!$D$26-'Ejercicio 3 - TIR'!$C$26)*X499),'Ejercicio 3 - TIR'!$E$26-SQRT(('Ejercicio 3 - TIR'!$E$26-'Ejercicio 3 - TIR'!$C$26)*('Ejercicio 3 - TIR'!$E$26-'Ejercicio 3 - TIR'!$D$26)*(1-X499)))</f>
        <v>0.22320482667984</v>
      </c>
      <c r="Z499" s="27">
        <f ca="1" t="shared" si="3336"/>
        <v>1.17360814657411</v>
      </c>
      <c r="AA499" s="27">
        <f ca="1" t="shared" si="3337"/>
        <v>1.34924064034431</v>
      </c>
      <c r="AB499" s="27">
        <f ca="1" t="shared" si="3338"/>
        <v>1.59356300381048</v>
      </c>
      <c r="AC499" s="27">
        <f ca="1" t="shared" si="3339"/>
        <v>1.92802480820819</v>
      </c>
      <c r="AD499" s="27">
        <f ca="1" t="shared" si="3340"/>
        <v>2.35836925135873</v>
      </c>
      <c r="AE499" s="26">
        <f ca="1" t="shared" si="3341"/>
        <v>6391.40126789319</v>
      </c>
      <c r="AF499" s="26">
        <f ca="1" t="shared" si="3342"/>
        <v>7347.88554813862</v>
      </c>
      <c r="AG499" s="26">
        <f ca="1" t="shared" si="3343"/>
        <v>8678.4508379167</v>
      </c>
      <c r="AH499" s="26">
        <f ca="1" t="shared" si="3344"/>
        <v>10499.9102466039</v>
      </c>
      <c r="AI499" s="26">
        <f ca="1" t="shared" si="3345"/>
        <v>12843.540893351</v>
      </c>
      <c r="AJ499" s="28">
        <f ca="1" t="shared" si="3346"/>
        <v>48524.6614504855</v>
      </c>
      <c r="AK499" s="28">
        <f ca="1" t="shared" si="3347"/>
        <v>53838.1053189895</v>
      </c>
      <c r="AL499" s="28">
        <f ca="1" t="shared" si="3348"/>
        <v>58337.604061373</v>
      </c>
      <c r="AM499" s="28">
        <f ca="1" t="shared" si="3349"/>
        <v>76000.9819612503</v>
      </c>
      <c r="AN499" s="28">
        <f ca="1" t="shared" si="3350"/>
        <v>89648.0091177754</v>
      </c>
      <c r="AO499" s="28">
        <f ca="1">C499/'Ejercicio 3 - TIR'!$D$7</f>
        <v>15075.8713846845</v>
      </c>
      <c r="AP499" s="28">
        <f ca="1" t="shared" si="3351"/>
        <v>33448.790065801</v>
      </c>
      <c r="AQ499" s="28">
        <f ca="1" t="shared" si="3352"/>
        <v>38762.233934305</v>
      </c>
      <c r="AR499" s="28">
        <f ca="1" t="shared" si="3353"/>
        <v>43261.7326766885</v>
      </c>
      <c r="AS499" s="28">
        <f ca="1" t="shared" si="3354"/>
        <v>60925.1105765658</v>
      </c>
      <c r="AT499" s="28">
        <f ca="1" t="shared" si="3355"/>
        <v>74572.1377330909</v>
      </c>
      <c r="AU499" s="28">
        <f ca="1">AP499*'Ejercicio 3 - TIR'!$D$5</f>
        <v>16724.3950329005</v>
      </c>
      <c r="AV499" s="28">
        <f ca="1">AQ499*'Ejercicio 3 - TIR'!$D$5</f>
        <v>19381.1169671525</v>
      </c>
      <c r="AW499" s="28">
        <f ca="1">AR499*'Ejercicio 3 - TIR'!$D$5</f>
        <v>21630.8663383443</v>
      </c>
      <c r="AX499" s="28">
        <f ca="1">AS499*'Ejercicio 3 - TIR'!$D$5</f>
        <v>30462.5552882829</v>
      </c>
      <c r="AY499" s="28">
        <f ca="1">AT499*'Ejercicio 3 - TIR'!$D$5</f>
        <v>37286.0688665455</v>
      </c>
      <c r="AZ499" s="28">
        <f ca="1" t="shared" ref="AZ499:BD499" si="3707">AJ499-AU499-AE499</f>
        <v>25408.8651496918</v>
      </c>
      <c r="BA499" s="28">
        <f ca="1" t="shared" si="3707"/>
        <v>27109.1028036983</v>
      </c>
      <c r="BB499" s="28">
        <f ca="1" t="shared" si="3707"/>
        <v>28028.286885112</v>
      </c>
      <c r="BC499" s="28">
        <f ca="1" t="shared" si="3707"/>
        <v>35038.5164263635</v>
      </c>
      <c r="BD499" s="28">
        <f ca="1" t="shared" si="3707"/>
        <v>39518.3993578789</v>
      </c>
      <c r="BE499" s="28">
        <f ca="1" t="shared" ref="BE499:BI499" si="3708">AZ499/Z499</f>
        <v>21650.2119756607</v>
      </c>
      <c r="BF499" s="28">
        <f ca="1" t="shared" si="3708"/>
        <v>20092.1184799032</v>
      </c>
      <c r="BG499" s="28">
        <f ca="1" t="shared" si="3708"/>
        <v>17588.4397529886</v>
      </c>
      <c r="BH499" s="28">
        <f ca="1" t="shared" si="3708"/>
        <v>18173.2705290896</v>
      </c>
      <c r="BI499" s="28">
        <f ca="1" t="shared" si="3708"/>
        <v>16756.6632473312</v>
      </c>
      <c r="BJ499" s="28">
        <f ca="1" t="shared" si="3358"/>
        <v>86823.5997027933</v>
      </c>
      <c r="BK499" s="28">
        <f ca="1" t="shared" si="3359"/>
        <v>35554.4715110788</v>
      </c>
      <c r="BL499" s="28">
        <f ca="1" t="shared" si="3360"/>
        <v>122378.071213872</v>
      </c>
      <c r="BM499" s="28">
        <f ca="1">BK499*'Ejercicio 3 - TIR'!$D$5</f>
        <v>17777.2357555394</v>
      </c>
      <c r="BN499" s="28">
        <f ca="1" t="shared" si="3361"/>
        <v>104600.835458333</v>
      </c>
      <c r="BO499" s="28">
        <f ca="1" t="shared" si="3362"/>
        <v>44353.0356402285</v>
      </c>
      <c r="BP499" s="28">
        <f ca="1" t="shared" si="3363"/>
        <v>-112194.456871309</v>
      </c>
      <c r="BQ499" s="28">
        <f ca="1" t="shared" ref="BQ499:BT499" si="3709">BE499</f>
        <v>21650.2119756607</v>
      </c>
      <c r="BR499" s="28">
        <f ca="1" t="shared" si="3709"/>
        <v>20092.1184799032</v>
      </c>
      <c r="BS499" s="28">
        <f ca="1" t="shared" si="3709"/>
        <v>17588.4397529886</v>
      </c>
      <c r="BT499" s="28">
        <f ca="1" t="shared" si="3709"/>
        <v>18173.2705290896</v>
      </c>
      <c r="BU499" s="28">
        <f ca="1" t="shared" si="3365"/>
        <v>61109.6988875597</v>
      </c>
      <c r="BV499" s="30">
        <f ca="1" t="shared" si="3366"/>
        <v>6.25933521392787</v>
      </c>
    </row>
    <row r="500" ht="15" customHeight="1" spans="1:74">
      <c r="A500" s="26">
        <v>499</v>
      </c>
      <c r="B500" s="27">
        <f ca="1" t="shared" ref="B500:F500" si="3710">RAND()</f>
        <v>0.910675174926056</v>
      </c>
      <c r="C500" s="28">
        <f ca="1">IF(B500&lt;=('Ejercicio 3 - TIR'!$D$13-'Ejercicio 3 - TIR'!$C$13)/('Ejercicio 3 - TIR'!$E$13-'Ejercicio 3 - TIR'!$C$13),'Ejercicio 3 - TIR'!$C$13+SQRT(('Ejercicio 3 - TIR'!$E$13-'Ejercicio 3 - TIR'!$C$13)*('Ejercicio 3 - TIR'!$D$13-'Ejercicio 3 - TIR'!$C$13)*B500),'Ejercicio 3 - TIR'!$E$13-SQRT(('Ejercicio 3 - TIR'!$E$13-'Ejercicio 3 - TIR'!$C$13)*('Ejercicio 3 - TIR'!$E$13-'Ejercicio 3 - TIR'!$D$13)*(1-B500)))</f>
        <v>89646.74978141</v>
      </c>
      <c r="D500" s="27">
        <f ca="1" t="shared" si="3710"/>
        <v>0.125406589883471</v>
      </c>
      <c r="E500" s="28">
        <f ca="1">IF(D500&lt;=('Ejercicio 3 - TIR'!$D$14-'Ejercicio 3 - TIR'!$C$14)/('Ejercicio 3 - TIR'!$E$14-'Ejercicio 3 - TIR'!$C$14),'Ejercicio 3 - TIR'!$C$14+SQRT(('Ejercicio 3 - TIR'!$E$14-'Ejercicio 3 - TIR'!$C$14)*('Ejercicio 3 - TIR'!$D$14-'Ejercicio 3 - TIR'!$C$14)*D500),'Ejercicio 3 - TIR'!$E$14-SQRT(('Ejercicio 3 - TIR'!$E$14-'Ejercicio 3 - TIR'!$C$14)*('Ejercicio 3 - TIR'!$E$14-'Ejercicio 3 - TIR'!$D$14)*(1-D500)))</f>
        <v>28066.8378244146</v>
      </c>
      <c r="F500" s="27">
        <f ca="1" t="shared" si="3710"/>
        <v>0.627084725326897</v>
      </c>
      <c r="G500" s="28">
        <f ca="1">IF(F500&lt;=('Ejercicio 3 - TIR'!$D$18-'Ejercicio 3 - TIR'!$C$18)/('Ejercicio 3 - TIR'!$E$18-'Ejercicio 3 - TIR'!$C$18),'Ejercicio 3 - TIR'!$C$18+SQRT(('Ejercicio 3 - TIR'!$E$18-'Ejercicio 3 - TIR'!$C$18)*('Ejercicio 3 - TIR'!$D$18-'Ejercicio 3 - TIR'!$C$18)*F500),'Ejercicio 3 - TIR'!$E$18-SQRT(('Ejercicio 3 - TIR'!$E$18-'Ejercicio 3 - TIR'!$C$18)*('Ejercicio 3 - TIR'!$E$18-'Ejercicio 3 - TIR'!$D$18)*(1-F500)))</f>
        <v>39698.5931350395</v>
      </c>
      <c r="H500" s="27">
        <f ca="1" t="shared" ref="H500:L500" si="3711">RAND()</f>
        <v>0.946126063798292</v>
      </c>
      <c r="I500" s="28">
        <f ca="1">IF(H500&lt;=('Ejercicio 3 - TIR'!$D$18-'Ejercicio 3 - TIR'!$C$18)/('Ejercicio 3 - TIR'!$E$18-'Ejercicio 3 - TIR'!$C$18),'Ejercicio 3 - TIR'!$C$18+SQRT(('Ejercicio 3 - TIR'!$E$18-'Ejercicio 3 - TIR'!$C$18)*('Ejercicio 3 - TIR'!$D$18-'Ejercicio 3 - TIR'!$C$18)*H500),'Ejercicio 3 - TIR'!$E$18-SQRT(('Ejercicio 3 - TIR'!$E$18-'Ejercicio 3 - TIR'!$C$18)*('Ejercicio 3 - TIR'!$E$18-'Ejercicio 3 - TIR'!$D$18)*(1-H500)))</f>
        <v>42989.8892530191</v>
      </c>
      <c r="J500" s="27">
        <f ca="1" t="shared" si="3711"/>
        <v>0.883392750030599</v>
      </c>
      <c r="K500" s="28">
        <f ca="1">IF(J500&lt;=('Ejercicio 3 - TIR'!$D$18-'Ejercicio 3 - TIR'!$C$18)/('Ejercicio 3 - TIR'!$E$18-'Ejercicio 3 - TIR'!$C$18),'Ejercicio 3 - TIR'!$C$18+SQRT(('Ejercicio 3 - TIR'!$E$18-'Ejercicio 3 - TIR'!$C$18)*('Ejercicio 3 - TIR'!$D$18-'Ejercicio 3 - TIR'!$C$18)*J500),'Ejercicio 3 - TIR'!$E$18-SQRT(('Ejercicio 3 - TIR'!$E$18-'Ejercicio 3 - TIR'!$C$18)*('Ejercicio 3 - TIR'!$E$18-'Ejercicio 3 - TIR'!$D$18)*(1-J500)))</f>
        <v>42042.7134484962</v>
      </c>
      <c r="L500" s="27">
        <f ca="1" t="shared" si="3711"/>
        <v>0.837299401601905</v>
      </c>
      <c r="M500" s="28">
        <f ca="1">IF(L500&lt;=('Ejercicio 3 - TIR'!$D$18-'Ejercicio 3 - TIR'!$C$18)/('Ejercicio 3 - TIR'!$E$18-'Ejercicio 3 - TIR'!$C$18),'Ejercicio 3 - TIR'!$C$18+SQRT(('Ejercicio 3 - TIR'!$E$18-'Ejercicio 3 - TIR'!$C$18)*('Ejercicio 3 - TIR'!$D$18-'Ejercicio 3 - TIR'!$C$18)*L500),'Ejercicio 3 - TIR'!$E$18-SQRT(('Ejercicio 3 - TIR'!$E$18-'Ejercicio 3 - TIR'!$C$18)*('Ejercicio 3 - TIR'!$E$18-'Ejercicio 3 - TIR'!$D$18)*(1-L500)))</f>
        <v>41506.7858811895</v>
      </c>
      <c r="N500" s="27">
        <f ca="1" t="shared" ref="N500:R500" si="3712">RAND()</f>
        <v>0.758087771671103</v>
      </c>
      <c r="O500" s="28">
        <f ca="1">IF(N500&lt;=('Ejercicio 3 - TIR'!$D$18-'Ejercicio 3 - TIR'!$C$18)/('Ejercicio 3 - TIR'!$E$18-'Ejercicio 3 - TIR'!$C$18),'Ejercicio 3 - TIR'!$C$18+SQRT(('Ejercicio 3 - TIR'!$E$18-'Ejercicio 3 - TIR'!$C$18)*('Ejercicio 3 - TIR'!$D$18-'Ejercicio 3 - TIR'!$C$18)*N500),'Ejercicio 3 - TIR'!$E$18-SQRT(('Ejercicio 3 - TIR'!$E$18-'Ejercicio 3 - TIR'!$C$18)*('Ejercicio 3 - TIR'!$E$18-'Ejercicio 3 - TIR'!$D$18)*(1-N500)))</f>
        <v>40740.4909761021</v>
      </c>
      <c r="P500" s="27">
        <f ca="1" t="shared" si="3712"/>
        <v>0.515252930562372</v>
      </c>
      <c r="Q500" s="29">
        <f ca="1">IF(P500&lt;=('Ejercicio 3 - TIR'!$D$22-'Ejercicio 3 - TIR'!$C$22)/('Ejercicio 3 - TIR'!$E$22-'Ejercicio 3 - TIR'!$C$22),'Ejercicio 3 - TIR'!$C$22+SQRT(('Ejercicio 3 - TIR'!$E$22-'Ejercicio 3 - TIR'!$C$22)*('Ejercicio 3 - TIR'!$D$22-'Ejercicio 3 - TIR'!$C$22)*P500),'Ejercicio 3 - TIR'!$E$22-SQRT(('Ejercicio 3 - TIR'!$E$22-'Ejercicio 3 - TIR'!$C$22)*('Ejercicio 3 - TIR'!$E$22-'Ejercicio 3 - TIR'!$D$22)*(1-P500)))</f>
        <v>0.150461131961639</v>
      </c>
      <c r="R500" s="27">
        <f ca="1" t="shared" si="3712"/>
        <v>0.421937752776598</v>
      </c>
      <c r="S500" s="29">
        <f ca="1">IF(R500&lt;=('Ejercicio 3 - TIR'!$D$23-'Ejercicio 3 - TIR'!$C$23)/('Ejercicio 3 - TIR'!$E$23-'Ejercicio 3 - TIR'!$C$23),'Ejercicio 3 - TIR'!$C$23+SQRT(('Ejercicio 3 - TIR'!$E$23-'Ejercicio 3 - TIR'!$C$23)*('Ejercicio 3 - TIR'!$D$23-'Ejercicio 3 - TIR'!$C$23)*R500),'Ejercicio 3 - TIR'!$E$23-SQRT(('Ejercicio 3 - TIR'!$E$23-'Ejercicio 3 - TIR'!$C$23)*('Ejercicio 3 - TIR'!$E$23-'Ejercicio 3 - TIR'!$D$23)*(1-R500)))</f>
        <v>0.147558809027204</v>
      </c>
      <c r="T500" s="27">
        <f ca="1" t="shared" ref="T500:X500" si="3713">RAND()</f>
        <v>0.519043076037197</v>
      </c>
      <c r="U500" s="29">
        <f ca="1">IF(T500&lt;=('Ejercicio 3 - TIR'!$D$24-'Ejercicio 3 - TIR'!$C$24)/('Ejercicio 3 - TIR'!$E$24-'Ejercicio 3 - TIR'!$C$24),'Ejercicio 3 - TIR'!$C$24+SQRT(('Ejercicio 3 - TIR'!$E$24-'Ejercicio 3 - TIR'!$C$24)*('Ejercicio 3 - TIR'!$D$24-'Ejercicio 3 - TIR'!$C$24)*T500),'Ejercicio 3 - TIR'!$E$24-SQRT(('Ejercicio 3 - TIR'!$E$24-'Ejercicio 3 - TIR'!$C$24)*('Ejercicio 3 - TIR'!$E$24-'Ejercicio 3 - TIR'!$D$24)*(1-T500)))</f>
        <v>0.183302869497795</v>
      </c>
      <c r="V500" s="27">
        <f ca="1" t="shared" si="3713"/>
        <v>0.387489682832358</v>
      </c>
      <c r="W500" s="29">
        <f ca="1">IF(V500&lt;=('Ejercicio 3 - TIR'!$D$25-'Ejercicio 3 - TIR'!$C$25)/('Ejercicio 3 - TIR'!$E$25-'Ejercicio 3 - TIR'!$C$25),'Ejercicio 3 - TIR'!$C$25+SQRT(('Ejercicio 3 - TIR'!$E$25-'Ejercicio 3 - TIR'!$C$25)*('Ejercicio 3 - TIR'!$D$25-'Ejercicio 3 - TIR'!$C$25)*V500),'Ejercicio 3 - TIR'!$E$25-SQRT(('Ejercicio 3 - TIR'!$E$25-'Ejercicio 3 - TIR'!$C$25)*('Ejercicio 3 - TIR'!$E$25-'Ejercicio 3 - TIR'!$D$25)*(1-V500)))</f>
        <v>0.203698962105729</v>
      </c>
      <c r="X500" s="27">
        <f ca="1" t="shared" si="3713"/>
        <v>0.0476438708980176</v>
      </c>
      <c r="Y500" s="29">
        <f ca="1">IF(X500&lt;=('Ejercicio 3 - TIR'!$D$26-'Ejercicio 3 - TIR'!$C$26)/('Ejercicio 3 - TIR'!$E$26-'Ejercicio 3 - TIR'!$C$26),'Ejercicio 3 - TIR'!$C$26+SQRT(('Ejercicio 3 - TIR'!$E$26-'Ejercicio 3 - TIR'!$C$26)*('Ejercicio 3 - TIR'!$D$26-'Ejercicio 3 - TIR'!$C$26)*X500),'Ejercicio 3 - TIR'!$E$26-SQRT(('Ejercicio 3 - TIR'!$E$26-'Ejercicio 3 - TIR'!$C$26)*('Ejercicio 3 - TIR'!$E$26-'Ejercicio 3 - TIR'!$D$26)*(1-X500)))</f>
        <v>0.201341889235249</v>
      </c>
      <c r="Z500" s="27">
        <f ca="1" t="shared" si="3336"/>
        <v>1.15046113196164</v>
      </c>
      <c r="AA500" s="27">
        <f ca="1" t="shared" si="3337"/>
        <v>1.32022180642599</v>
      </c>
      <c r="AB500" s="27">
        <f ca="1" t="shared" si="3338"/>
        <v>1.56222225191743</v>
      </c>
      <c r="AC500" s="27">
        <f ca="1" t="shared" si="3339"/>
        <v>1.88044530321149</v>
      </c>
      <c r="AD500" s="27">
        <f ca="1" t="shared" si="3340"/>
        <v>2.25905771316364</v>
      </c>
      <c r="AE500" s="26">
        <f ca="1" t="shared" si="3341"/>
        <v>4222.96818964516</v>
      </c>
      <c r="AF500" s="26">
        <f ca="1" t="shared" si="3342"/>
        <v>4846.10434626896</v>
      </c>
      <c r="AG500" s="26">
        <f ca="1" t="shared" si="3343"/>
        <v>5734.4091788258</v>
      </c>
      <c r="AH500" s="26">
        <f ca="1" t="shared" si="3344"/>
        <v>6902.50237684218</v>
      </c>
      <c r="AI500" s="26">
        <f ca="1" t="shared" si="3345"/>
        <v>8292.26524584638</v>
      </c>
      <c r="AJ500" s="28">
        <f ca="1" t="shared" si="3346"/>
        <v>45671.688395422</v>
      </c>
      <c r="AK500" s="28">
        <f ca="1" t="shared" si="3347"/>
        <v>56756.189247674</v>
      </c>
      <c r="AL500" s="28">
        <f ca="1" t="shared" si="3348"/>
        <v>65680.0624802291</v>
      </c>
      <c r="AM500" s="28">
        <f ca="1" t="shared" si="3349"/>
        <v>78051.2405616876</v>
      </c>
      <c r="AN500" s="28">
        <f ca="1" t="shared" si="3350"/>
        <v>92035.1203776371</v>
      </c>
      <c r="AO500" s="28">
        <f ca="1">C500/'Ejercicio 3 - TIR'!$D$7</f>
        <v>17929.349956282</v>
      </c>
      <c r="AP500" s="28">
        <f ca="1" t="shared" si="3351"/>
        <v>27742.33843914</v>
      </c>
      <c r="AQ500" s="28">
        <f ca="1" t="shared" si="3352"/>
        <v>38826.839291392</v>
      </c>
      <c r="AR500" s="28">
        <f ca="1" t="shared" si="3353"/>
        <v>47750.7125239471</v>
      </c>
      <c r="AS500" s="28">
        <f ca="1" t="shared" si="3354"/>
        <v>60121.8906054056</v>
      </c>
      <c r="AT500" s="28">
        <f ca="1" t="shared" si="3355"/>
        <v>74105.7704213551</v>
      </c>
      <c r="AU500" s="28">
        <f ca="1">AP500*'Ejercicio 3 - TIR'!$D$5</f>
        <v>13871.16921957</v>
      </c>
      <c r="AV500" s="28">
        <f ca="1">AQ500*'Ejercicio 3 - TIR'!$D$5</f>
        <v>19413.419645696</v>
      </c>
      <c r="AW500" s="28">
        <f ca="1">AR500*'Ejercicio 3 - TIR'!$D$5</f>
        <v>23875.3562619735</v>
      </c>
      <c r="AX500" s="28">
        <f ca="1">AS500*'Ejercicio 3 - TIR'!$D$5</f>
        <v>30060.9453027028</v>
      </c>
      <c r="AY500" s="28">
        <f ca="1">AT500*'Ejercicio 3 - TIR'!$D$5</f>
        <v>37052.8852106776</v>
      </c>
      <c r="AZ500" s="28">
        <f ca="1" t="shared" ref="AZ500:BD500" si="3714">AJ500-AU500-AE500</f>
        <v>27577.5509862069</v>
      </c>
      <c r="BA500" s="28">
        <f ca="1" t="shared" si="3714"/>
        <v>32496.665255709</v>
      </c>
      <c r="BB500" s="28">
        <f ca="1" t="shared" si="3714"/>
        <v>36070.2970394298</v>
      </c>
      <c r="BC500" s="28">
        <f ca="1" t="shared" si="3714"/>
        <v>41087.7928821426</v>
      </c>
      <c r="BD500" s="28">
        <f ca="1" t="shared" si="3714"/>
        <v>46689.9699211132</v>
      </c>
      <c r="BE500" s="28">
        <f ca="1" t="shared" ref="BE500:BI500" si="3715">AZ500/Z500</f>
        <v>23970.8671766987</v>
      </c>
      <c r="BF500" s="28">
        <f ca="1" t="shared" si="3715"/>
        <v>24614.5496897084</v>
      </c>
      <c r="BG500" s="28">
        <f ca="1" t="shared" si="3715"/>
        <v>23089.0943943206</v>
      </c>
      <c r="BH500" s="28">
        <f ca="1" t="shared" si="3715"/>
        <v>21850.0335064102</v>
      </c>
      <c r="BI500" s="28">
        <f ca="1" t="shared" si="3715"/>
        <v>20667.896021004</v>
      </c>
      <c r="BJ500" s="28">
        <f ca="1" t="shared" si="3358"/>
        <v>63404.6064713568</v>
      </c>
      <c r="BK500" s="28">
        <f ca="1" t="shared" si="3359"/>
        <v>40503.436310749</v>
      </c>
      <c r="BL500" s="28">
        <f ca="1" t="shared" si="3360"/>
        <v>103908.042782106</v>
      </c>
      <c r="BM500" s="28">
        <f ca="1">BK500*'Ejercicio 3 - TIR'!$D$5</f>
        <v>20251.7181553745</v>
      </c>
      <c r="BN500" s="28">
        <f ca="1" t="shared" si="3361"/>
        <v>83656.3246267313</v>
      </c>
      <c r="BO500" s="28">
        <f ca="1" t="shared" si="3362"/>
        <v>37031.5128025556</v>
      </c>
      <c r="BP500" s="28">
        <f ca="1" t="shared" si="3363"/>
        <v>-117713.587605825</v>
      </c>
      <c r="BQ500" s="28">
        <f ca="1" t="shared" ref="BQ500:BT500" si="3716">BE500</f>
        <v>23970.8671766987</v>
      </c>
      <c r="BR500" s="28">
        <f ca="1" t="shared" si="3716"/>
        <v>24614.5496897084</v>
      </c>
      <c r="BS500" s="28">
        <f ca="1" t="shared" si="3716"/>
        <v>23089.0943943206</v>
      </c>
      <c r="BT500" s="28">
        <f ca="1" t="shared" si="3716"/>
        <v>21850.0335064102</v>
      </c>
      <c r="BU500" s="28">
        <f ca="1" t="shared" si="3365"/>
        <v>57699.4088235597</v>
      </c>
      <c r="BV500" s="30">
        <f ca="1" t="shared" si="3366"/>
        <v>7.78595854444102</v>
      </c>
    </row>
    <row r="501" ht="15" customHeight="1" spans="1:74">
      <c r="A501" s="26">
        <v>500</v>
      </c>
      <c r="B501" s="27">
        <f ca="1" t="shared" ref="B501:F501" si="3717">RAND()</f>
        <v>0.559405438630391</v>
      </c>
      <c r="C501" s="28">
        <f ca="1">IF(B501&lt;=('Ejercicio 3 - TIR'!$D$13-'Ejercicio 3 - TIR'!$C$13)/('Ejercicio 3 - TIR'!$E$13-'Ejercicio 3 - TIR'!$C$13),'Ejercicio 3 - TIR'!$C$13+SQRT(('Ejercicio 3 - TIR'!$E$13-'Ejercicio 3 - TIR'!$C$13)*('Ejercicio 3 - TIR'!$D$13-'Ejercicio 3 - TIR'!$C$13)*B501),'Ejercicio 3 - TIR'!$E$13-SQRT(('Ejercicio 3 - TIR'!$E$13-'Ejercicio 3 - TIR'!$C$13)*('Ejercicio 3 - TIR'!$E$13-'Ejercicio 3 - TIR'!$D$13)*(1-B501)))</f>
        <v>77006.2296775076</v>
      </c>
      <c r="D501" s="27">
        <f ca="1" t="shared" si="3717"/>
        <v>0.309637393148155</v>
      </c>
      <c r="E501" s="28">
        <f ca="1">IF(D501&lt;=('Ejercicio 3 - TIR'!$D$14-'Ejercicio 3 - TIR'!$C$14)/('Ejercicio 3 - TIR'!$E$14-'Ejercicio 3 - TIR'!$C$14),'Ejercicio 3 - TIR'!$C$14+SQRT(('Ejercicio 3 - TIR'!$E$14-'Ejercicio 3 - TIR'!$C$14)*('Ejercicio 3 - TIR'!$D$14-'Ejercicio 3 - TIR'!$C$14)*D501),'Ejercicio 3 - TIR'!$E$14-SQRT(('Ejercicio 3 - TIR'!$E$14-'Ejercicio 3 - TIR'!$C$14)*('Ejercicio 3 - TIR'!$E$14-'Ejercicio 3 - TIR'!$D$14)*(1-D501)))</f>
        <v>29819.0045119414</v>
      </c>
      <c r="F501" s="27">
        <f ca="1" t="shared" si="3717"/>
        <v>0.195284799368654</v>
      </c>
      <c r="G501" s="28">
        <f ca="1">IF(F501&lt;=('Ejercicio 3 - TIR'!$D$18-'Ejercicio 3 - TIR'!$C$18)/('Ejercicio 3 - TIR'!$E$18-'Ejercicio 3 - TIR'!$C$18),'Ejercicio 3 - TIR'!$C$18+SQRT(('Ejercicio 3 - TIR'!$E$18-'Ejercicio 3 - TIR'!$C$18)*('Ejercicio 3 - TIR'!$D$18-'Ejercicio 3 - TIR'!$C$18)*F501),'Ejercicio 3 - TIR'!$E$18-SQRT(('Ejercicio 3 - TIR'!$E$18-'Ejercicio 3 - TIR'!$C$18)*('Ejercicio 3 - TIR'!$E$18-'Ejercicio 3 - TIR'!$D$18)*(1-F501)))</f>
        <v>35412.2749288352</v>
      </c>
      <c r="H501" s="27">
        <f ca="1" t="shared" ref="H501:L501" si="3718">RAND()</f>
        <v>0.95819224424285</v>
      </c>
      <c r="I501" s="28">
        <f ca="1">IF(H501&lt;=('Ejercicio 3 - TIR'!$D$18-'Ejercicio 3 - TIR'!$C$18)/('Ejercicio 3 - TIR'!$E$18-'Ejercicio 3 - TIR'!$C$18),'Ejercicio 3 - TIR'!$C$18+SQRT(('Ejercicio 3 - TIR'!$E$18-'Ejercicio 3 - TIR'!$C$18)*('Ejercicio 3 - TIR'!$D$18-'Ejercicio 3 - TIR'!$C$18)*H501),'Ejercicio 3 - TIR'!$E$18-SQRT(('Ejercicio 3 - TIR'!$E$18-'Ejercicio 3 - TIR'!$C$18)*('Ejercicio 3 - TIR'!$E$18-'Ejercicio 3 - TIR'!$D$18)*(1-H501)))</f>
        <v>43229.242624811</v>
      </c>
      <c r="J501" s="27">
        <f ca="1" t="shared" si="3718"/>
        <v>0.454983626491589</v>
      </c>
      <c r="K501" s="28">
        <f ca="1">IF(J501&lt;=('Ejercicio 3 - TIR'!$D$18-'Ejercicio 3 - TIR'!$C$18)/('Ejercicio 3 - TIR'!$E$18-'Ejercicio 3 - TIR'!$C$18),'Ejercicio 3 - TIR'!$C$18+SQRT(('Ejercicio 3 - TIR'!$E$18-'Ejercicio 3 - TIR'!$C$18)*('Ejercicio 3 - TIR'!$D$18-'Ejercicio 3 - TIR'!$C$18)*J501),'Ejercicio 3 - TIR'!$E$18-SQRT(('Ejercicio 3 - TIR'!$E$18-'Ejercicio 3 - TIR'!$C$18)*('Ejercicio 3 - TIR'!$E$18-'Ejercicio 3 - TIR'!$D$18)*(1-J501)))</f>
        <v>38261.2071741204</v>
      </c>
      <c r="L501" s="27">
        <f ca="1" t="shared" si="3718"/>
        <v>0.374373638240401</v>
      </c>
      <c r="M501" s="28">
        <f ca="1">IF(L501&lt;=('Ejercicio 3 - TIR'!$D$18-'Ejercicio 3 - TIR'!$C$18)/('Ejercicio 3 - TIR'!$E$18-'Ejercicio 3 - TIR'!$C$18),'Ejercicio 3 - TIR'!$C$18+SQRT(('Ejercicio 3 - TIR'!$E$18-'Ejercicio 3 - TIR'!$C$18)*('Ejercicio 3 - TIR'!$D$18-'Ejercicio 3 - TIR'!$C$18)*L501),'Ejercicio 3 - TIR'!$E$18-SQRT(('Ejercicio 3 - TIR'!$E$18-'Ejercicio 3 - TIR'!$C$18)*('Ejercicio 3 - TIR'!$E$18-'Ejercicio 3 - TIR'!$D$18)*(1-L501)))</f>
        <v>37493.7337646904</v>
      </c>
      <c r="N501" s="27">
        <f ca="1" t="shared" ref="N501:R501" si="3719">RAND()</f>
        <v>0.658929018954483</v>
      </c>
      <c r="O501" s="28">
        <f ca="1">IF(N501&lt;=('Ejercicio 3 - TIR'!$D$18-'Ejercicio 3 - TIR'!$C$18)/('Ejercicio 3 - TIR'!$E$18-'Ejercicio 3 - TIR'!$C$18),'Ejercicio 3 - TIR'!$C$18+SQRT(('Ejercicio 3 - TIR'!$E$18-'Ejercicio 3 - TIR'!$C$18)*('Ejercicio 3 - TIR'!$D$18-'Ejercicio 3 - TIR'!$C$18)*N501),'Ejercicio 3 - TIR'!$E$18-SQRT(('Ejercicio 3 - TIR'!$E$18-'Ejercicio 3 - TIR'!$C$18)*('Ejercicio 3 - TIR'!$E$18-'Ejercicio 3 - TIR'!$D$18)*(1-N501)))</f>
        <v>39941.7982700904</v>
      </c>
      <c r="P501" s="27">
        <f ca="1" t="shared" si="3719"/>
        <v>0.114224582691372</v>
      </c>
      <c r="Q501" s="29">
        <f ca="1">IF(P501&lt;=('Ejercicio 3 - TIR'!$D$22-'Ejercicio 3 - TIR'!$C$22)/('Ejercicio 3 - TIR'!$E$22-'Ejercicio 3 - TIR'!$C$22),'Ejercicio 3 - TIR'!$C$22+SQRT(('Ejercicio 3 - TIR'!$E$22-'Ejercicio 3 - TIR'!$C$22)*('Ejercicio 3 - TIR'!$D$22-'Ejercicio 3 - TIR'!$C$22)*P501),'Ejercicio 3 - TIR'!$E$22-SQRT(('Ejercicio 3 - TIR'!$E$22-'Ejercicio 3 - TIR'!$C$22)*('Ejercicio 3 - TIR'!$E$22-'Ejercicio 3 - TIR'!$D$22)*(1-P501)))</f>
        <v>0.134338906821807</v>
      </c>
      <c r="R501" s="27">
        <f ca="1" t="shared" si="3719"/>
        <v>0.514380238687582</v>
      </c>
      <c r="S501" s="29">
        <f ca="1">IF(R501&lt;=('Ejercicio 3 - TIR'!$D$23-'Ejercicio 3 - TIR'!$C$23)/('Ejercicio 3 - TIR'!$E$23-'Ejercicio 3 - TIR'!$C$23),'Ejercicio 3 - TIR'!$C$23+SQRT(('Ejercicio 3 - TIR'!$E$23-'Ejercicio 3 - TIR'!$C$23)*('Ejercicio 3 - TIR'!$D$23-'Ejercicio 3 - TIR'!$C$23)*R501),'Ejercicio 3 - TIR'!$E$23-SQRT(('Ejercicio 3 - TIR'!$E$23-'Ejercicio 3 - TIR'!$C$23)*('Ejercicio 3 - TIR'!$E$23-'Ejercicio 3 - TIR'!$D$23)*(1-R501)))</f>
        <v>0.150434554453512</v>
      </c>
      <c r="T501" s="27">
        <f ca="1" t="shared" ref="T501:X501" si="3720">RAND()</f>
        <v>0.386132108831045</v>
      </c>
      <c r="U501" s="29">
        <f ca="1">IF(T501&lt;=('Ejercicio 3 - TIR'!$D$24-'Ejercicio 3 - TIR'!$C$24)/('Ejercicio 3 - TIR'!$E$24-'Ejercicio 3 - TIR'!$C$24),'Ejercicio 3 - TIR'!$C$24+SQRT(('Ejercicio 3 - TIR'!$E$24-'Ejercicio 3 - TIR'!$C$24)*('Ejercicio 3 - TIR'!$D$24-'Ejercicio 3 - TIR'!$C$24)*T501),'Ejercicio 3 - TIR'!$E$24-SQRT(('Ejercicio 3 - TIR'!$E$24-'Ejercicio 3 - TIR'!$C$24)*('Ejercicio 3 - TIR'!$E$24-'Ejercicio 3 - TIR'!$D$24)*(1-T501)))</f>
        <v>0.17847590961752</v>
      </c>
      <c r="V501" s="27">
        <f ca="1" t="shared" si="3720"/>
        <v>0.854877799695056</v>
      </c>
      <c r="W501" s="29">
        <f ca="1">IF(V501&lt;=('Ejercicio 3 - TIR'!$D$25-'Ejercicio 3 - TIR'!$C$25)/('Ejercicio 3 - TIR'!$E$25-'Ejercicio 3 - TIR'!$C$25),'Ejercicio 3 - TIR'!$C$25+SQRT(('Ejercicio 3 - TIR'!$E$25-'Ejercicio 3 - TIR'!$C$25)*('Ejercicio 3 - TIR'!$D$25-'Ejercicio 3 - TIR'!$C$25)*V501),'Ejercicio 3 - TIR'!$E$25-SQRT(('Ejercicio 3 - TIR'!$E$25-'Ejercicio 3 - TIR'!$C$25)*('Ejercicio 3 - TIR'!$E$25-'Ejercicio 3 - TIR'!$D$25)*(1-V501)))</f>
        <v>0.227462748591115</v>
      </c>
      <c r="X501" s="27">
        <f ca="1" t="shared" si="3720"/>
        <v>0.901138419841255</v>
      </c>
      <c r="Y501" s="29">
        <f ca="1">IF(X501&lt;=('Ejercicio 3 - TIR'!$D$26-'Ejercicio 3 - TIR'!$C$26)/('Ejercicio 3 - TIR'!$E$26-'Ejercicio 3 - TIR'!$C$26),'Ejercicio 3 - TIR'!$C$26+SQRT(('Ejercicio 3 - TIR'!$E$26-'Ejercicio 3 - TIR'!$C$26)*('Ejercicio 3 - TIR'!$D$26-'Ejercicio 3 - TIR'!$C$26)*X501),'Ejercicio 3 - TIR'!$E$26-SQRT(('Ejercicio 3 - TIR'!$E$26-'Ejercicio 3 - TIR'!$C$26)*('Ejercicio 3 - TIR'!$E$26-'Ejercicio 3 - TIR'!$D$26)*(1-X501)))</f>
        <v>0.256894750967427</v>
      </c>
      <c r="Z501" s="27">
        <f ca="1" t="shared" si="3336"/>
        <v>1.13433890682181</v>
      </c>
      <c r="AA501" s="27">
        <f ca="1" t="shared" si="3337"/>
        <v>1.30498267486883</v>
      </c>
      <c r="AB501" s="27">
        <f ca="1" t="shared" si="3338"/>
        <v>1.53789064480115</v>
      </c>
      <c r="AC501" s="27">
        <f ca="1" t="shared" si="3339"/>
        <v>1.88770347790018</v>
      </c>
      <c r="AD501" s="27">
        <f ca="1" t="shared" si="3340"/>
        <v>2.37264459275569</v>
      </c>
      <c r="AE501" s="26">
        <f ca="1" t="shared" si="3341"/>
        <v>4005.85246864875</v>
      </c>
      <c r="AF501" s="26">
        <f ca="1" t="shared" si="3342"/>
        <v>4608.47109997642</v>
      </c>
      <c r="AG501" s="26">
        <f ca="1" t="shared" si="3343"/>
        <v>5430.97217149077</v>
      </c>
      <c r="AH501" s="26">
        <f ca="1" t="shared" si="3344"/>
        <v>6666.31602913991</v>
      </c>
      <c r="AI501" s="26">
        <f ca="1" t="shared" si="3345"/>
        <v>8378.85762531597</v>
      </c>
      <c r="AJ501" s="28">
        <f ca="1" t="shared" si="3346"/>
        <v>40169.5212308482</v>
      </c>
      <c r="AK501" s="28">
        <f ca="1" t="shared" si="3347"/>
        <v>56413.4126730795</v>
      </c>
      <c r="AL501" s="28">
        <f ca="1" t="shared" si="3348"/>
        <v>58841.5525718784</v>
      </c>
      <c r="AM501" s="28">
        <f ca="1" t="shared" si="3349"/>
        <v>70777.0516270694</v>
      </c>
      <c r="AN501" s="28">
        <f ca="1" t="shared" si="3350"/>
        <v>94767.6916904686</v>
      </c>
      <c r="AO501" s="28">
        <f ca="1">C501/'Ejercicio 3 - TIR'!$D$7</f>
        <v>15401.2459355015</v>
      </c>
      <c r="AP501" s="28">
        <f ca="1" t="shared" si="3351"/>
        <v>24768.2752953467</v>
      </c>
      <c r="AQ501" s="28">
        <f ca="1" t="shared" si="3352"/>
        <v>41012.166737578</v>
      </c>
      <c r="AR501" s="28">
        <f ca="1" t="shared" si="3353"/>
        <v>43440.3066363768</v>
      </c>
      <c r="AS501" s="28">
        <f ca="1" t="shared" si="3354"/>
        <v>55375.8056915679</v>
      </c>
      <c r="AT501" s="28">
        <f ca="1" t="shared" si="3355"/>
        <v>79366.4457549671</v>
      </c>
      <c r="AU501" s="28">
        <f ca="1">AP501*'Ejercicio 3 - TIR'!$D$5</f>
        <v>12384.1376476733</v>
      </c>
      <c r="AV501" s="28">
        <f ca="1">AQ501*'Ejercicio 3 - TIR'!$D$5</f>
        <v>20506.083368789</v>
      </c>
      <c r="AW501" s="28">
        <f ca="1">AR501*'Ejercicio 3 - TIR'!$D$5</f>
        <v>21720.1533181884</v>
      </c>
      <c r="AX501" s="28">
        <f ca="1">AS501*'Ejercicio 3 - TIR'!$D$5</f>
        <v>27687.9028457839</v>
      </c>
      <c r="AY501" s="28">
        <f ca="1">AT501*'Ejercicio 3 - TIR'!$D$5</f>
        <v>39683.2228774835</v>
      </c>
      <c r="AZ501" s="28">
        <f ca="1" t="shared" ref="AZ501:BD501" si="3721">AJ501-AU501-AE501</f>
        <v>23779.5311145261</v>
      </c>
      <c r="BA501" s="28">
        <f ca="1" t="shared" si="3721"/>
        <v>31298.8582043141</v>
      </c>
      <c r="BB501" s="28">
        <f ca="1" t="shared" si="3721"/>
        <v>31690.4270821992</v>
      </c>
      <c r="BC501" s="28">
        <f ca="1" t="shared" si="3721"/>
        <v>36422.8327521455</v>
      </c>
      <c r="BD501" s="28">
        <f ca="1" t="shared" si="3721"/>
        <v>46705.6111876691</v>
      </c>
      <c r="BE501" s="28">
        <f ca="1" t="shared" ref="BE501:BI501" si="3722">AZ501/Z501</f>
        <v>20963.3390616493</v>
      </c>
      <c r="BF501" s="28">
        <f ca="1" t="shared" si="3722"/>
        <v>23984.1178025295</v>
      </c>
      <c r="BG501" s="28">
        <f ca="1" t="shared" si="3722"/>
        <v>20606.4242534597</v>
      </c>
      <c r="BH501" s="28">
        <f ca="1" t="shared" si="3722"/>
        <v>19294.7850012234</v>
      </c>
      <c r="BI501" s="28">
        <f ca="1" t="shared" si="3722"/>
        <v>19685.0431498563</v>
      </c>
      <c r="BJ501" s="28">
        <f ca="1" t="shared" si="3358"/>
        <v>70749.8998166154</v>
      </c>
      <c r="BK501" s="28">
        <f ca="1" t="shared" si="3359"/>
        <v>36541.6828905683</v>
      </c>
      <c r="BL501" s="28">
        <f ca="1" t="shared" si="3360"/>
        <v>107291.582707184</v>
      </c>
      <c r="BM501" s="28">
        <f ca="1">BK501*'Ejercicio 3 - TIR'!$D$5</f>
        <v>18270.8414452841</v>
      </c>
      <c r="BN501" s="28">
        <f ca="1" t="shared" si="3361"/>
        <v>89020.7412618995</v>
      </c>
      <c r="BO501" s="28">
        <f ca="1" t="shared" si="3362"/>
        <v>37519.6274796922</v>
      </c>
      <c r="BP501" s="28">
        <f ca="1" t="shared" si="3363"/>
        <v>-106825.234189449</v>
      </c>
      <c r="BQ501" s="28">
        <f ca="1" t="shared" ref="BQ501:BT501" si="3723">BE501</f>
        <v>20963.3390616493</v>
      </c>
      <c r="BR501" s="28">
        <f ca="1" t="shared" si="3723"/>
        <v>23984.1178025295</v>
      </c>
      <c r="BS501" s="28">
        <f ca="1" t="shared" si="3723"/>
        <v>20606.4242534597</v>
      </c>
      <c r="BT501" s="28">
        <f ca="1" t="shared" si="3723"/>
        <v>19294.7850012234</v>
      </c>
      <c r="BU501" s="28">
        <f ca="1" t="shared" si="3365"/>
        <v>57204.6706295485</v>
      </c>
      <c r="BV501" s="30">
        <f ca="1" t="shared" si="3366"/>
        <v>8.79857665700534</v>
      </c>
    </row>
    <row r="502" ht="15" customHeight="1" spans="1:74">
      <c r="A502" s="26">
        <v>501</v>
      </c>
      <c r="B502" s="27">
        <f ca="1" t="shared" ref="B502:F502" si="3724">RAND()</f>
        <v>0.66468027607383</v>
      </c>
      <c r="C502" s="28">
        <f ca="1">IF(B502&lt;=('Ejercicio 3 - TIR'!$D$13-'Ejercicio 3 - TIR'!$C$13)/('Ejercicio 3 - TIR'!$E$13-'Ejercicio 3 - TIR'!$C$13),'Ejercicio 3 - TIR'!$C$13+SQRT(('Ejercicio 3 - TIR'!$E$13-'Ejercicio 3 - TIR'!$C$13)*('Ejercicio 3 - TIR'!$D$13-'Ejercicio 3 - TIR'!$C$13)*B502),'Ejercicio 3 - TIR'!$E$13-SQRT(('Ejercicio 3 - TIR'!$E$13-'Ejercicio 3 - TIR'!$C$13)*('Ejercicio 3 - TIR'!$E$13-'Ejercicio 3 - TIR'!$D$13)*(1-B502)))</f>
        <v>79940.4967979911</v>
      </c>
      <c r="D502" s="27">
        <f ca="1" t="shared" si="3724"/>
        <v>0.217227046693667</v>
      </c>
      <c r="E502" s="28">
        <f ca="1">IF(D502&lt;=('Ejercicio 3 - TIR'!$D$14-'Ejercicio 3 - TIR'!$C$14)/('Ejercicio 3 - TIR'!$E$14-'Ejercicio 3 - TIR'!$C$14),'Ejercicio 3 - TIR'!$C$14+SQRT(('Ejercicio 3 - TIR'!$E$14-'Ejercicio 3 - TIR'!$C$14)*('Ejercicio 3 - TIR'!$D$14-'Ejercicio 3 - TIR'!$C$14)*D502),'Ejercicio 3 - TIR'!$E$14-SQRT(('Ejercicio 3 - TIR'!$E$14-'Ejercicio 3 - TIR'!$C$14)*('Ejercicio 3 - TIR'!$E$14-'Ejercicio 3 - TIR'!$D$14)*(1-D502)))</f>
        <v>29036.338501913</v>
      </c>
      <c r="F502" s="27">
        <f ca="1" t="shared" si="3724"/>
        <v>0.952023948655893</v>
      </c>
      <c r="G502" s="28">
        <f ca="1">IF(F502&lt;=('Ejercicio 3 - TIR'!$D$18-'Ejercicio 3 - TIR'!$C$18)/('Ejercicio 3 - TIR'!$E$18-'Ejercicio 3 - TIR'!$C$18),'Ejercicio 3 - TIR'!$C$18+SQRT(('Ejercicio 3 - TIR'!$E$18-'Ejercicio 3 - TIR'!$C$18)*('Ejercicio 3 - TIR'!$D$18-'Ejercicio 3 - TIR'!$C$18)*F502),'Ejercicio 3 - TIR'!$E$18-SQRT(('Ejercicio 3 - TIR'!$E$18-'Ejercicio 3 - TIR'!$C$18)*('Ejercicio 3 - TIR'!$E$18-'Ejercicio 3 - TIR'!$D$18)*(1-F502)))</f>
        <v>43103.106789825</v>
      </c>
      <c r="H502" s="27">
        <f ca="1" t="shared" ref="H502:L502" si="3725">RAND()</f>
        <v>0.688112085757908</v>
      </c>
      <c r="I502" s="28">
        <f ca="1">IF(H502&lt;=('Ejercicio 3 - TIR'!$D$18-'Ejercicio 3 - TIR'!$C$18)/('Ejercicio 3 - TIR'!$E$18-'Ejercicio 3 - TIR'!$C$18),'Ejercicio 3 - TIR'!$C$18+SQRT(('Ejercicio 3 - TIR'!$E$18-'Ejercicio 3 - TIR'!$C$18)*('Ejercicio 3 - TIR'!$D$18-'Ejercicio 3 - TIR'!$C$18)*H502),'Ejercicio 3 - TIR'!$E$18-SQRT(('Ejercicio 3 - TIR'!$E$18-'Ejercicio 3 - TIR'!$C$18)*('Ejercicio 3 - TIR'!$E$18-'Ejercicio 3 - TIR'!$D$18)*(1-H502)))</f>
        <v>40163.5143370256</v>
      </c>
      <c r="J502" s="27">
        <f ca="1" t="shared" si="3725"/>
        <v>0.597954842239572</v>
      </c>
      <c r="K502" s="28">
        <f ca="1">IF(J502&lt;=('Ejercicio 3 - TIR'!$D$18-'Ejercicio 3 - TIR'!$C$18)/('Ejercicio 3 - TIR'!$E$18-'Ejercicio 3 - TIR'!$C$18),'Ejercicio 3 - TIR'!$C$18+SQRT(('Ejercicio 3 - TIR'!$E$18-'Ejercicio 3 - TIR'!$C$18)*('Ejercicio 3 - TIR'!$D$18-'Ejercicio 3 - TIR'!$C$18)*J502),'Ejercicio 3 - TIR'!$E$18-SQRT(('Ejercicio 3 - TIR'!$E$18-'Ejercicio 3 - TIR'!$C$18)*('Ejercicio 3 - TIR'!$E$18-'Ejercicio 3 - TIR'!$D$18)*(1-J502)))</f>
        <v>39470.6507873501</v>
      </c>
      <c r="L502" s="27">
        <f ca="1" t="shared" si="3725"/>
        <v>0.457904843408909</v>
      </c>
      <c r="M502" s="28">
        <f ca="1">IF(L502&lt;=('Ejercicio 3 - TIR'!$D$18-'Ejercicio 3 - TIR'!$C$18)/('Ejercicio 3 - TIR'!$E$18-'Ejercicio 3 - TIR'!$C$18),'Ejercicio 3 - TIR'!$C$18+SQRT(('Ejercicio 3 - TIR'!$E$18-'Ejercicio 3 - TIR'!$C$18)*('Ejercicio 3 - TIR'!$D$18-'Ejercicio 3 - TIR'!$C$18)*L502),'Ejercicio 3 - TIR'!$E$18-SQRT(('Ejercicio 3 - TIR'!$E$18-'Ejercicio 3 - TIR'!$C$18)*('Ejercicio 3 - TIR'!$E$18-'Ejercicio 3 - TIR'!$D$18)*(1-L502)))</f>
        <v>38287.6852323997</v>
      </c>
      <c r="N502" s="27">
        <f ca="1" t="shared" ref="N502:R502" si="3726">RAND()</f>
        <v>0.32251930973286</v>
      </c>
      <c r="O502" s="28">
        <f ca="1">IF(N502&lt;=('Ejercicio 3 - TIR'!$D$18-'Ejercicio 3 - TIR'!$C$18)/('Ejercicio 3 - TIR'!$E$18-'Ejercicio 3 - TIR'!$C$18),'Ejercicio 3 - TIR'!$C$18+SQRT(('Ejercicio 3 - TIR'!$E$18-'Ejercicio 3 - TIR'!$C$18)*('Ejercicio 3 - TIR'!$D$18-'Ejercicio 3 - TIR'!$C$18)*N502),'Ejercicio 3 - TIR'!$E$18-SQRT(('Ejercicio 3 - TIR'!$E$18-'Ejercicio 3 - TIR'!$C$18)*('Ejercicio 3 - TIR'!$E$18-'Ejercicio 3 - TIR'!$D$18)*(1-N502)))</f>
        <v>36955.4220907094</v>
      </c>
      <c r="P502" s="27">
        <f ca="1" t="shared" si="3726"/>
        <v>0.834891933919772</v>
      </c>
      <c r="Q502" s="29">
        <f ca="1">IF(P502&lt;=('Ejercicio 3 - TIR'!$D$22-'Ejercicio 3 - TIR'!$C$22)/('Ejercicio 3 - TIR'!$E$22-'Ejercicio 3 - TIR'!$C$22),'Ejercicio 3 - TIR'!$C$22+SQRT(('Ejercicio 3 - TIR'!$E$22-'Ejercicio 3 - TIR'!$C$22)*('Ejercicio 3 - TIR'!$D$22-'Ejercicio 3 - TIR'!$C$22)*P502),'Ejercicio 3 - TIR'!$E$22-SQRT(('Ejercicio 3 - TIR'!$E$22-'Ejercicio 3 - TIR'!$C$22)*('Ejercicio 3 - TIR'!$E$22-'Ejercicio 3 - TIR'!$D$22)*(1-P502)))</f>
        <v>0.162760669417161</v>
      </c>
      <c r="R502" s="27">
        <f ca="1" t="shared" si="3726"/>
        <v>0.0174380796704634</v>
      </c>
      <c r="S502" s="29">
        <f ca="1">IF(R502&lt;=('Ejercicio 3 - TIR'!$D$23-'Ejercicio 3 - TIR'!$C$23)/('Ejercicio 3 - TIR'!$E$23-'Ejercicio 3 - TIR'!$C$23),'Ejercicio 3 - TIR'!$C$23+SQRT(('Ejercicio 3 - TIR'!$E$23-'Ejercicio 3 - TIR'!$C$23)*('Ejercicio 3 - TIR'!$D$23-'Ejercicio 3 - TIR'!$C$23)*R502),'Ejercicio 3 - TIR'!$E$23-SQRT(('Ejercicio 3 - TIR'!$E$23-'Ejercicio 3 - TIR'!$C$23)*('Ejercicio 3 - TIR'!$E$23-'Ejercicio 3 - TIR'!$D$23)*(1-R502)))</f>
        <v>0.125602547938825</v>
      </c>
      <c r="T502" s="27">
        <f ca="1" t="shared" ref="T502:X502" si="3727">RAND()</f>
        <v>0.018963217031597</v>
      </c>
      <c r="U502" s="29">
        <f ca="1">IF(T502&lt;=('Ejercicio 3 - TIR'!$D$24-'Ejercicio 3 - TIR'!$C$24)/('Ejercicio 3 - TIR'!$E$24-'Ejercicio 3 - TIR'!$C$24),'Ejercicio 3 - TIR'!$C$24+SQRT(('Ejercicio 3 - TIR'!$E$24-'Ejercicio 3 - TIR'!$C$24)*('Ejercicio 3 - TIR'!$D$24-'Ejercicio 3 - TIR'!$C$24)*T502),'Ejercicio 3 - TIR'!$E$24-SQRT(('Ejercicio 3 - TIR'!$E$24-'Ejercicio 3 - TIR'!$C$24)*('Ejercicio 3 - TIR'!$E$24-'Ejercicio 3 - TIR'!$D$24)*(1-T502)))</f>
        <v>0.156310527376246</v>
      </c>
      <c r="V502" s="27">
        <f ca="1" t="shared" si="3727"/>
        <v>0.977378276348851</v>
      </c>
      <c r="W502" s="29">
        <f ca="1">IF(V502&lt;=('Ejercicio 3 - TIR'!$D$25-'Ejercicio 3 - TIR'!$C$25)/('Ejercicio 3 - TIR'!$E$25-'Ejercicio 3 - TIR'!$C$25),'Ejercicio 3 - TIR'!$C$25+SQRT(('Ejercicio 3 - TIR'!$E$25-'Ejercicio 3 - TIR'!$C$25)*('Ejercicio 3 - TIR'!$D$25-'Ejercicio 3 - TIR'!$C$25)*V502),'Ejercicio 3 - TIR'!$E$25-SQRT(('Ejercicio 3 - TIR'!$E$25-'Ejercicio 3 - TIR'!$C$25)*('Ejercicio 3 - TIR'!$E$25-'Ejercicio 3 - TIR'!$D$25)*(1-V502)))</f>
        <v>0.241101908475464</v>
      </c>
      <c r="X502" s="27">
        <f ca="1" t="shared" si="3727"/>
        <v>0.944415506872216</v>
      </c>
      <c r="Y502" s="29">
        <f ca="1">IF(X502&lt;=('Ejercicio 3 - TIR'!$D$26-'Ejercicio 3 - TIR'!$C$26)/('Ejercicio 3 - TIR'!$E$26-'Ejercicio 3 - TIR'!$C$26),'Ejercicio 3 - TIR'!$C$26+SQRT(('Ejercicio 3 - TIR'!$E$26-'Ejercicio 3 - TIR'!$C$26)*('Ejercicio 3 - TIR'!$D$26-'Ejercicio 3 - TIR'!$C$26)*X502),'Ejercicio 3 - TIR'!$E$26-SQRT(('Ejercicio 3 - TIR'!$E$26-'Ejercicio 3 - TIR'!$C$26)*('Ejercicio 3 - TIR'!$E$26-'Ejercicio 3 - TIR'!$D$26)*(1-X502)))</f>
        <v>0.262674981590485</v>
      </c>
      <c r="Z502" s="27">
        <f ca="1" t="shared" si="3336"/>
        <v>1.16276066941716</v>
      </c>
      <c r="AA502" s="27">
        <f ca="1" t="shared" si="3337"/>
        <v>1.30880637213901</v>
      </c>
      <c r="AB502" s="27">
        <f ca="1" t="shared" si="3338"/>
        <v>1.51338658640145</v>
      </c>
      <c r="AC502" s="27">
        <f ca="1" t="shared" si="3339"/>
        <v>1.87826698064401</v>
      </c>
      <c r="AD502" s="27">
        <f ca="1" t="shared" si="3340"/>
        <v>2.37164072520669</v>
      </c>
      <c r="AE502" s="26">
        <f ca="1" t="shared" si="3341"/>
        <v>4725.97389199464</v>
      </c>
      <c r="AF502" s="26">
        <f ca="1" t="shared" si="3342"/>
        <v>5319.56825432153</v>
      </c>
      <c r="AG502" s="26">
        <f ca="1" t="shared" si="3343"/>
        <v>6151.07277356847</v>
      </c>
      <c r="AH502" s="26">
        <f ca="1" t="shared" si="3344"/>
        <v>7634.10815844729</v>
      </c>
      <c r="AI502" s="26">
        <f ca="1" t="shared" si="3345"/>
        <v>9639.3973784272</v>
      </c>
      <c r="AJ502" s="28">
        <f ca="1" t="shared" si="3346"/>
        <v>50118.5973048963</v>
      </c>
      <c r="AK502" s="28">
        <f ca="1" t="shared" si="3347"/>
        <v>52566.2634917956</v>
      </c>
      <c r="AL502" s="28">
        <f ca="1" t="shared" si="3348"/>
        <v>59734.3534581115</v>
      </c>
      <c r="AM502" s="28">
        <f ca="1" t="shared" si="3349"/>
        <v>71914.4949373076</v>
      </c>
      <c r="AN502" s="28">
        <f ca="1" t="shared" si="3350"/>
        <v>87644.9840475294</v>
      </c>
      <c r="AO502" s="28">
        <f ca="1">C502/'Ejercicio 3 - TIR'!$D$7</f>
        <v>15988.0993595982</v>
      </c>
      <c r="AP502" s="28">
        <f ca="1" t="shared" si="3351"/>
        <v>34130.4979452981</v>
      </c>
      <c r="AQ502" s="28">
        <f ca="1" t="shared" si="3352"/>
        <v>36578.1641321974</v>
      </c>
      <c r="AR502" s="28">
        <f ca="1" t="shared" si="3353"/>
        <v>43746.2540985133</v>
      </c>
      <c r="AS502" s="28">
        <f ca="1" t="shared" si="3354"/>
        <v>55926.3955777093</v>
      </c>
      <c r="AT502" s="28">
        <f ca="1" t="shared" si="3355"/>
        <v>71656.8846879312</v>
      </c>
      <c r="AU502" s="28">
        <f ca="1">AP502*'Ejercicio 3 - TIR'!$D$5</f>
        <v>17065.248972649</v>
      </c>
      <c r="AV502" s="28">
        <f ca="1">AQ502*'Ejercicio 3 - TIR'!$D$5</f>
        <v>18289.0820660987</v>
      </c>
      <c r="AW502" s="28">
        <f ca="1">AR502*'Ejercicio 3 - TIR'!$D$5</f>
        <v>21873.1270492567</v>
      </c>
      <c r="AX502" s="28">
        <f ca="1">AS502*'Ejercicio 3 - TIR'!$D$5</f>
        <v>27963.1977888547</v>
      </c>
      <c r="AY502" s="28">
        <f ca="1">AT502*'Ejercicio 3 - TIR'!$D$5</f>
        <v>35828.4423439656</v>
      </c>
      <c r="AZ502" s="28">
        <f ca="1" t="shared" ref="AZ502:BD502" si="3728">AJ502-AU502-AE502</f>
        <v>28327.3744402526</v>
      </c>
      <c r="BA502" s="28">
        <f ca="1" t="shared" si="3728"/>
        <v>28957.6131713754</v>
      </c>
      <c r="BB502" s="28">
        <f ca="1" t="shared" si="3728"/>
        <v>31710.1536352864</v>
      </c>
      <c r="BC502" s="28">
        <f ca="1" t="shared" si="3728"/>
        <v>36317.1889900056</v>
      </c>
      <c r="BD502" s="28">
        <f ca="1" t="shared" si="3728"/>
        <v>42177.1443251366</v>
      </c>
      <c r="BE502" s="28">
        <f ca="1" t="shared" ref="BE502:BI502" si="3729">AZ502/Z502</f>
        <v>24362.171154664</v>
      </c>
      <c r="BF502" s="28">
        <f ca="1" t="shared" si="3729"/>
        <v>22125.2079664384</v>
      </c>
      <c r="BG502" s="28">
        <f ca="1" t="shared" si="3729"/>
        <v>20953.1086902833</v>
      </c>
      <c r="BH502" s="28">
        <f ca="1" t="shared" si="3729"/>
        <v>19335.4775249009</v>
      </c>
      <c r="BI502" s="28">
        <f ca="1" t="shared" si="3729"/>
        <v>17783.9517920493</v>
      </c>
      <c r="BJ502" s="28">
        <f ca="1" t="shared" si="3358"/>
        <v>68863.7629020237</v>
      </c>
      <c r="BK502" s="28">
        <f ca="1" t="shared" si="3359"/>
        <v>37918.0275598741</v>
      </c>
      <c r="BL502" s="28">
        <f ca="1" t="shared" si="3360"/>
        <v>106781.790461898</v>
      </c>
      <c r="BM502" s="28">
        <f ca="1">BK502*'Ejercicio 3 - TIR'!$D$5</f>
        <v>18959.0137799371</v>
      </c>
      <c r="BN502" s="28">
        <f ca="1" t="shared" si="3361"/>
        <v>87822.7766819608</v>
      </c>
      <c r="BO502" s="28">
        <f ca="1" t="shared" si="3362"/>
        <v>37030.3881817121</v>
      </c>
      <c r="BP502" s="28">
        <f ca="1" t="shared" si="3363"/>
        <v>-108976.835299904</v>
      </c>
      <c r="BQ502" s="28">
        <f ca="1" t="shared" ref="BQ502:BT502" si="3730">BE502</f>
        <v>24362.171154664</v>
      </c>
      <c r="BR502" s="28">
        <f ca="1" t="shared" si="3730"/>
        <v>22125.2079664384</v>
      </c>
      <c r="BS502" s="28">
        <f ca="1" t="shared" si="3730"/>
        <v>20953.1086902833</v>
      </c>
      <c r="BT502" s="28">
        <f ca="1" t="shared" si="3730"/>
        <v>19335.4775249009</v>
      </c>
      <c r="BU502" s="28">
        <f ca="1" t="shared" si="3365"/>
        <v>54814.3399737614</v>
      </c>
      <c r="BV502" s="30">
        <f ca="1" t="shared" si="3366"/>
        <v>8.2149579475918</v>
      </c>
    </row>
    <row r="503" ht="15" customHeight="1" spans="1:74">
      <c r="A503" s="26">
        <v>502</v>
      </c>
      <c r="B503" s="27">
        <f ca="1" t="shared" ref="B503:F503" si="3731">RAND()</f>
        <v>0.529392375150008</v>
      </c>
      <c r="C503" s="28">
        <f ca="1">IF(B503&lt;=('Ejercicio 3 - TIR'!$D$13-'Ejercicio 3 - TIR'!$C$13)/('Ejercicio 3 - TIR'!$E$13-'Ejercicio 3 - TIR'!$C$13),'Ejercicio 3 - TIR'!$C$13+SQRT(('Ejercicio 3 - TIR'!$E$13-'Ejercicio 3 - TIR'!$C$13)*('Ejercicio 3 - TIR'!$D$13-'Ejercicio 3 - TIR'!$C$13)*B503),'Ejercicio 3 - TIR'!$E$13-SQRT(('Ejercicio 3 - TIR'!$E$13-'Ejercicio 3 - TIR'!$C$13)*('Ejercicio 3 - TIR'!$E$13-'Ejercicio 3 - TIR'!$D$13)*(1-B503)))</f>
        <v>76235.9694113143</v>
      </c>
      <c r="D503" s="27">
        <f ca="1" t="shared" si="3731"/>
        <v>0.793443935145695</v>
      </c>
      <c r="E503" s="28">
        <f ca="1">IF(D503&lt;=('Ejercicio 3 - TIR'!$D$14-'Ejercicio 3 - TIR'!$C$14)/('Ejercicio 3 - TIR'!$E$14-'Ejercicio 3 - TIR'!$C$14),'Ejercicio 3 - TIR'!$C$14+SQRT(('Ejercicio 3 - TIR'!$E$14-'Ejercicio 3 - TIR'!$C$14)*('Ejercicio 3 - TIR'!$D$14-'Ejercicio 3 - TIR'!$C$14)*D503),'Ejercicio 3 - TIR'!$E$14-SQRT(('Ejercicio 3 - TIR'!$E$14-'Ejercicio 3 - TIR'!$C$14)*('Ejercicio 3 - TIR'!$E$14-'Ejercicio 3 - TIR'!$D$14)*(1-D503)))</f>
        <v>34433.7256869477</v>
      </c>
      <c r="F503" s="27">
        <f ca="1" t="shared" si="3731"/>
        <v>0.483715102303424</v>
      </c>
      <c r="G503" s="28">
        <f ca="1">IF(F503&lt;=('Ejercicio 3 - TIR'!$D$18-'Ejercicio 3 - TIR'!$C$18)/('Ejercicio 3 - TIR'!$E$18-'Ejercicio 3 - TIR'!$C$18),'Ejercicio 3 - TIR'!$C$18+SQRT(('Ejercicio 3 - TIR'!$E$18-'Ejercicio 3 - TIR'!$C$18)*('Ejercicio 3 - TIR'!$D$18-'Ejercicio 3 - TIR'!$C$18)*F503),'Ejercicio 3 - TIR'!$E$18-SQRT(('Ejercicio 3 - TIR'!$E$18-'Ejercicio 3 - TIR'!$C$18)*('Ejercicio 3 - TIR'!$E$18-'Ejercicio 3 - TIR'!$D$18)*(1-F503)))</f>
        <v>38518.055256073</v>
      </c>
      <c r="H503" s="27">
        <f ca="1" t="shared" ref="H503:L503" si="3732">RAND()</f>
        <v>0.345516810938138</v>
      </c>
      <c r="I503" s="28">
        <f ca="1">IF(H503&lt;=('Ejercicio 3 - TIR'!$D$18-'Ejercicio 3 - TIR'!$C$18)/('Ejercicio 3 - TIR'!$E$18-'Ejercicio 3 - TIR'!$C$18),'Ejercicio 3 - TIR'!$C$18+SQRT(('Ejercicio 3 - TIR'!$E$18-'Ejercicio 3 - TIR'!$C$18)*('Ejercicio 3 - TIR'!$D$18-'Ejercicio 3 - TIR'!$C$18)*H503),'Ejercicio 3 - TIR'!$E$18-SQRT(('Ejercicio 3 - TIR'!$E$18-'Ejercicio 3 - TIR'!$C$18)*('Ejercicio 3 - TIR'!$E$18-'Ejercicio 3 - TIR'!$D$18)*(1-H503)))</f>
        <v>37199.1333951192</v>
      </c>
      <c r="J503" s="27">
        <f ca="1" t="shared" si="3732"/>
        <v>0.555706064011055</v>
      </c>
      <c r="K503" s="28">
        <f ca="1">IF(J503&lt;=('Ejercicio 3 - TIR'!$D$18-'Ejercicio 3 - TIR'!$C$18)/('Ejercicio 3 - TIR'!$E$18-'Ejercicio 3 - TIR'!$C$18),'Ejercicio 3 - TIR'!$C$18+SQRT(('Ejercicio 3 - TIR'!$E$18-'Ejercicio 3 - TIR'!$C$18)*('Ejercicio 3 - TIR'!$D$18-'Ejercicio 3 - TIR'!$C$18)*J503),'Ejercicio 3 - TIR'!$E$18-SQRT(('Ejercicio 3 - TIR'!$E$18-'Ejercicio 3 - TIR'!$C$18)*('Ejercicio 3 - TIR'!$E$18-'Ejercicio 3 - TIR'!$D$18)*(1-J503)))</f>
        <v>39129.9457611564</v>
      </c>
      <c r="L503" s="27">
        <f ca="1" t="shared" si="3732"/>
        <v>0.461519207810713</v>
      </c>
      <c r="M503" s="28">
        <f ca="1">IF(L503&lt;=('Ejercicio 3 - TIR'!$D$18-'Ejercicio 3 - TIR'!$C$18)/('Ejercicio 3 - TIR'!$E$18-'Ejercicio 3 - TIR'!$C$18),'Ejercicio 3 - TIR'!$C$18+SQRT(('Ejercicio 3 - TIR'!$E$18-'Ejercicio 3 - TIR'!$C$18)*('Ejercicio 3 - TIR'!$D$18-'Ejercicio 3 - TIR'!$C$18)*L503),'Ejercicio 3 - TIR'!$E$18-SQRT(('Ejercicio 3 - TIR'!$E$18-'Ejercicio 3 - TIR'!$C$18)*('Ejercicio 3 - TIR'!$E$18-'Ejercicio 3 - TIR'!$D$18)*(1-L503)))</f>
        <v>38320.3293908118</v>
      </c>
      <c r="N503" s="27">
        <f ca="1" t="shared" ref="N503:R503" si="3733">RAND()</f>
        <v>0.589579664630444</v>
      </c>
      <c r="O503" s="28">
        <f ca="1">IF(N503&lt;=('Ejercicio 3 - TIR'!$D$18-'Ejercicio 3 - TIR'!$C$18)/('Ejercicio 3 - TIR'!$E$18-'Ejercicio 3 - TIR'!$C$18),'Ejercicio 3 - TIR'!$C$18+SQRT(('Ejercicio 3 - TIR'!$E$18-'Ejercicio 3 - TIR'!$C$18)*('Ejercicio 3 - TIR'!$D$18-'Ejercicio 3 - TIR'!$C$18)*N503),'Ejercicio 3 - TIR'!$E$18-SQRT(('Ejercicio 3 - TIR'!$E$18-'Ejercicio 3 - TIR'!$C$18)*('Ejercicio 3 - TIR'!$E$18-'Ejercicio 3 - TIR'!$D$18)*(1-N503)))</f>
        <v>39404.0921781194</v>
      </c>
      <c r="P503" s="27">
        <f ca="1" t="shared" si="3733"/>
        <v>0.373277592657554</v>
      </c>
      <c r="Q503" s="29">
        <f ca="1">IF(P503&lt;=('Ejercicio 3 - TIR'!$D$22-'Ejercicio 3 - TIR'!$C$22)/('Ejercicio 3 - TIR'!$E$22-'Ejercicio 3 - TIR'!$C$22),'Ejercicio 3 - TIR'!$C$22+SQRT(('Ejercicio 3 - TIR'!$E$22-'Ejercicio 3 - TIR'!$C$22)*('Ejercicio 3 - TIR'!$D$22-'Ejercicio 3 - TIR'!$C$22)*P503),'Ejercicio 3 - TIR'!$E$22-SQRT(('Ejercicio 3 - TIR'!$E$22-'Ejercicio 3 - TIR'!$C$22)*('Ejercicio 3 - TIR'!$E$22-'Ejercicio 3 - TIR'!$D$22)*(1-P503)))</f>
        <v>0.145921027502466</v>
      </c>
      <c r="R503" s="27">
        <f ca="1" t="shared" si="3733"/>
        <v>0.10822535723722</v>
      </c>
      <c r="S503" s="29">
        <f ca="1">IF(R503&lt;=('Ejercicio 3 - TIR'!$D$23-'Ejercicio 3 - TIR'!$C$23)/('Ejercicio 3 - TIR'!$E$23-'Ejercicio 3 - TIR'!$C$23),'Ejercicio 3 - TIR'!$C$23+SQRT(('Ejercicio 3 - TIR'!$E$23-'Ejercicio 3 - TIR'!$C$23)*('Ejercicio 3 - TIR'!$D$23-'Ejercicio 3 - TIR'!$C$23)*R503),'Ejercicio 3 - TIR'!$E$23-SQRT(('Ejercicio 3 - TIR'!$E$23-'Ejercicio 3 - TIR'!$C$23)*('Ejercicio 3 - TIR'!$E$23-'Ejercicio 3 - TIR'!$D$23)*(1-R503)))</f>
        <v>0.133957279212905</v>
      </c>
      <c r="T503" s="27">
        <f ca="1" t="shared" ref="T503:X503" si="3734">RAND()</f>
        <v>0.97428774582962</v>
      </c>
      <c r="U503" s="29">
        <f ca="1">IF(T503&lt;=('Ejercicio 3 - TIR'!$D$24-'Ejercicio 3 - TIR'!$C$24)/('Ejercicio 3 - TIR'!$E$24-'Ejercicio 3 - TIR'!$C$24),'Ejercicio 3 - TIR'!$C$24+SQRT(('Ejercicio 3 - TIR'!$E$24-'Ejercicio 3 - TIR'!$C$24)*('Ejercicio 3 - TIR'!$D$24-'Ejercicio 3 - TIR'!$C$24)*T503),'Ejercicio 3 - TIR'!$E$24-SQRT(('Ejercicio 3 - TIR'!$E$24-'Ejercicio 3 - TIR'!$C$24)*('Ejercicio 3 - TIR'!$E$24-'Ejercicio 3 - TIR'!$D$24)*(1-T503)))</f>
        <v>0.211515053820025</v>
      </c>
      <c r="V503" s="27">
        <f ca="1" t="shared" si="3734"/>
        <v>0.69116444101277</v>
      </c>
      <c r="W503" s="29">
        <f ca="1">IF(V503&lt;=('Ejercicio 3 - TIR'!$D$25-'Ejercicio 3 - TIR'!$C$25)/('Ejercicio 3 - TIR'!$E$25-'Ejercicio 3 - TIR'!$C$25),'Ejercicio 3 - TIR'!$C$25+SQRT(('Ejercicio 3 - TIR'!$E$25-'Ejercicio 3 - TIR'!$C$25)*('Ejercicio 3 - TIR'!$D$25-'Ejercicio 3 - TIR'!$C$25)*V503),'Ejercicio 3 - TIR'!$E$25-SQRT(('Ejercicio 3 - TIR'!$E$25-'Ejercicio 3 - TIR'!$C$25)*('Ejercicio 3 - TIR'!$E$25-'Ejercicio 3 - TIR'!$D$25)*(1-V503)))</f>
        <v>0.217122584401214</v>
      </c>
      <c r="X503" s="27">
        <f ca="1" t="shared" si="3734"/>
        <v>0.941459107045728</v>
      </c>
      <c r="Y503" s="29">
        <f ca="1">IF(X503&lt;=('Ejercicio 3 - TIR'!$D$26-'Ejercicio 3 - TIR'!$C$26)/('Ejercicio 3 - TIR'!$E$26-'Ejercicio 3 - TIR'!$C$26),'Ejercicio 3 - TIR'!$C$26+SQRT(('Ejercicio 3 - TIR'!$E$26-'Ejercicio 3 - TIR'!$C$26)*('Ejercicio 3 - TIR'!$D$26-'Ejercicio 3 - TIR'!$C$26)*X503),'Ejercicio 3 - TIR'!$E$26-SQRT(('Ejercicio 3 - TIR'!$E$26-'Ejercicio 3 - TIR'!$C$26)*('Ejercicio 3 - TIR'!$E$26-'Ejercicio 3 - TIR'!$D$26)*(1-X503)))</f>
        <v>0.262220213107209</v>
      </c>
      <c r="Z503" s="27">
        <f ca="1" t="shared" si="3336"/>
        <v>1.14592102750247</v>
      </c>
      <c r="AA503" s="27">
        <f ca="1" t="shared" si="3337"/>
        <v>1.29942549053955</v>
      </c>
      <c r="AB503" s="27">
        <f ca="1" t="shared" si="3338"/>
        <v>1.57427354310614</v>
      </c>
      <c r="AC503" s="27">
        <f ca="1" t="shared" si="3339"/>
        <v>1.9160838833398</v>
      </c>
      <c r="AD503" s="27">
        <f ca="1" t="shared" si="3340"/>
        <v>2.41851980756045</v>
      </c>
      <c r="AE503" s="26">
        <f ca="1" t="shared" si="3341"/>
        <v>5024.60463297747</v>
      </c>
      <c r="AF503" s="26">
        <f ca="1" t="shared" si="3342"/>
        <v>5697.68699873168</v>
      </c>
      <c r="AG503" s="26">
        <f ca="1" t="shared" si="3343"/>
        <v>6902.83357091808</v>
      </c>
      <c r="AH503" s="26">
        <f ca="1" t="shared" si="3344"/>
        <v>8401.59463552727</v>
      </c>
      <c r="AI503" s="26">
        <f ca="1" t="shared" si="3345"/>
        <v>10604.6625712956</v>
      </c>
      <c r="AJ503" s="28">
        <f ca="1" t="shared" si="3346"/>
        <v>44138.649456436</v>
      </c>
      <c r="AK503" s="28">
        <f ca="1" t="shared" si="3347"/>
        <v>48337.5021595991</v>
      </c>
      <c r="AL503" s="28">
        <f ca="1" t="shared" si="3348"/>
        <v>61601.2383549668</v>
      </c>
      <c r="AM503" s="28">
        <f ca="1" t="shared" si="3349"/>
        <v>73424.965550007</v>
      </c>
      <c r="AN503" s="28">
        <f ca="1" t="shared" si="3350"/>
        <v>95299.5774317196</v>
      </c>
      <c r="AO503" s="28">
        <f ca="1">C503/'Ejercicio 3 - TIR'!$D$7</f>
        <v>15247.1938822629</v>
      </c>
      <c r="AP503" s="28">
        <f ca="1" t="shared" si="3351"/>
        <v>28891.4555741731</v>
      </c>
      <c r="AQ503" s="28">
        <f ca="1" t="shared" si="3352"/>
        <v>33090.3082773362</v>
      </c>
      <c r="AR503" s="28">
        <f ca="1" t="shared" si="3353"/>
        <v>46354.0444727039</v>
      </c>
      <c r="AS503" s="28">
        <f ca="1" t="shared" si="3354"/>
        <v>58177.7716677441</v>
      </c>
      <c r="AT503" s="28">
        <f ca="1" t="shared" si="3355"/>
        <v>80052.3835494568</v>
      </c>
      <c r="AU503" s="28">
        <f ca="1">AP503*'Ejercicio 3 - TIR'!$D$5</f>
        <v>14445.7277870866</v>
      </c>
      <c r="AV503" s="28">
        <f ca="1">AQ503*'Ejercicio 3 - TIR'!$D$5</f>
        <v>16545.1541386681</v>
      </c>
      <c r="AW503" s="28">
        <f ca="1">AR503*'Ejercicio 3 - TIR'!$D$5</f>
        <v>23177.022236352</v>
      </c>
      <c r="AX503" s="28">
        <f ca="1">AS503*'Ejercicio 3 - TIR'!$D$5</f>
        <v>29088.8858338721</v>
      </c>
      <c r="AY503" s="28">
        <f ca="1">AT503*'Ejercicio 3 - TIR'!$D$5</f>
        <v>40026.1917747284</v>
      </c>
      <c r="AZ503" s="28">
        <f ca="1" t="shared" ref="AZ503:BD503" si="3735">AJ503-AU503-AE503</f>
        <v>24668.317036372</v>
      </c>
      <c r="BA503" s="28">
        <f ca="1" t="shared" si="3735"/>
        <v>26094.6610221993</v>
      </c>
      <c r="BB503" s="28">
        <f ca="1" t="shared" si="3735"/>
        <v>31521.3825476968</v>
      </c>
      <c r="BC503" s="28">
        <f ca="1" t="shared" si="3735"/>
        <v>35934.4850806077</v>
      </c>
      <c r="BD503" s="28">
        <f ca="1" t="shared" si="3735"/>
        <v>44668.7230856956</v>
      </c>
      <c r="BE503" s="28">
        <f ca="1" t="shared" ref="BE503:BI503" si="3736">AZ503/Z503</f>
        <v>21527.0655170161</v>
      </c>
      <c r="BF503" s="28">
        <f ca="1" t="shared" si="3736"/>
        <v>20081.6908796857</v>
      </c>
      <c r="BG503" s="28">
        <f ca="1" t="shared" si="3736"/>
        <v>20022.8115918807</v>
      </c>
      <c r="BH503" s="28">
        <f ca="1" t="shared" si="3736"/>
        <v>18754.1293954065</v>
      </c>
      <c r="BI503" s="28">
        <f ca="1" t="shared" si="3736"/>
        <v>18469.4468683111</v>
      </c>
      <c r="BJ503" s="28">
        <f ca="1" t="shared" si="3358"/>
        <v>83278.6476219862</v>
      </c>
      <c r="BK503" s="28">
        <f ca="1" t="shared" si="3359"/>
        <v>36875.6404139673</v>
      </c>
      <c r="BL503" s="28">
        <f ca="1" t="shared" si="3360"/>
        <v>120154.288035953</v>
      </c>
      <c r="BM503" s="28">
        <f ca="1">BK503*'Ejercicio 3 - TIR'!$D$5</f>
        <v>18437.8202069836</v>
      </c>
      <c r="BN503" s="28">
        <f ca="1" t="shared" si="3361"/>
        <v>101716.46782897</v>
      </c>
      <c r="BO503" s="28">
        <f ca="1" t="shared" si="3362"/>
        <v>42057.3226280791</v>
      </c>
      <c r="BP503" s="28">
        <f ca="1" t="shared" si="3363"/>
        <v>-110669.695098262</v>
      </c>
      <c r="BQ503" s="28">
        <f ca="1" t="shared" ref="BQ503:BT503" si="3737">BE503</f>
        <v>21527.0655170161</v>
      </c>
      <c r="BR503" s="28">
        <f ca="1" t="shared" si="3737"/>
        <v>20081.6908796857</v>
      </c>
      <c r="BS503" s="28">
        <f ca="1" t="shared" si="3737"/>
        <v>20022.8115918807</v>
      </c>
      <c r="BT503" s="28">
        <f ca="1" t="shared" si="3737"/>
        <v>18754.1293954065</v>
      </c>
      <c r="BU503" s="28">
        <f ca="1" t="shared" si="3365"/>
        <v>60526.7694963902</v>
      </c>
      <c r="BV503" s="30">
        <f ca="1" t="shared" si="3366"/>
        <v>7.22698573125413</v>
      </c>
    </row>
    <row r="504" ht="15" customHeight="1" spans="1:74">
      <c r="A504" s="26">
        <v>503</v>
      </c>
      <c r="B504" s="27">
        <f ca="1" t="shared" ref="B504:F504" si="3738">RAND()</f>
        <v>0.202216633307114</v>
      </c>
      <c r="C504" s="28">
        <f ca="1">IF(B504&lt;=('Ejercicio 3 - TIR'!$D$13-'Ejercicio 3 - TIR'!$C$13)/('Ejercicio 3 - TIR'!$E$13-'Ejercicio 3 - TIR'!$C$13),'Ejercicio 3 - TIR'!$C$13+SQRT(('Ejercicio 3 - TIR'!$E$13-'Ejercicio 3 - TIR'!$C$13)*('Ejercicio 3 - TIR'!$D$13-'Ejercicio 3 - TIR'!$C$13)*B504),'Ejercicio 3 - TIR'!$E$13-SQRT(('Ejercicio 3 - TIR'!$E$13-'Ejercicio 3 - TIR'!$C$13)*('Ejercicio 3 - TIR'!$E$13-'Ejercicio 3 - TIR'!$D$13)*(1-B504)))</f>
        <v>68993.7007579108</v>
      </c>
      <c r="D504" s="27">
        <f ca="1" t="shared" si="3738"/>
        <v>0.336639924493398</v>
      </c>
      <c r="E504" s="28">
        <f ca="1">IF(D504&lt;=('Ejercicio 3 - TIR'!$D$14-'Ejercicio 3 - TIR'!$C$14)/('Ejercicio 3 - TIR'!$E$14-'Ejercicio 3 - TIR'!$C$14),'Ejercicio 3 - TIR'!$C$14+SQRT(('Ejercicio 3 - TIR'!$E$14-'Ejercicio 3 - TIR'!$C$14)*('Ejercicio 3 - TIR'!$D$14-'Ejercicio 3 - TIR'!$C$14)*D504),'Ejercicio 3 - TIR'!$E$14-SQRT(('Ejercicio 3 - TIR'!$E$14-'Ejercicio 3 - TIR'!$C$14)*('Ejercicio 3 - TIR'!$E$14-'Ejercicio 3 - TIR'!$D$14)*(1-D504)))</f>
        <v>30024.830260793</v>
      </c>
      <c r="F504" s="27">
        <f ca="1" t="shared" si="3738"/>
        <v>0.548015226615112</v>
      </c>
      <c r="G504" s="28">
        <f ca="1">IF(F504&lt;=('Ejercicio 3 - TIR'!$D$18-'Ejercicio 3 - TIR'!$C$18)/('Ejercicio 3 - TIR'!$E$18-'Ejercicio 3 - TIR'!$C$18),'Ejercicio 3 - TIR'!$C$18+SQRT(('Ejercicio 3 - TIR'!$E$18-'Ejercicio 3 - TIR'!$C$18)*('Ejercicio 3 - TIR'!$D$18-'Ejercicio 3 - TIR'!$C$18)*F504),'Ejercicio 3 - TIR'!$E$18-SQRT(('Ejercicio 3 - TIR'!$E$18-'Ejercicio 3 - TIR'!$C$18)*('Ejercicio 3 - TIR'!$E$18-'Ejercicio 3 - TIR'!$D$18)*(1-F504)))</f>
        <v>39066.5475233005</v>
      </c>
      <c r="H504" s="27">
        <f ca="1" t="shared" ref="H504:L504" si="3739">RAND()</f>
        <v>0.288994682281718</v>
      </c>
      <c r="I504" s="28">
        <f ca="1">IF(H504&lt;=('Ejercicio 3 - TIR'!$D$18-'Ejercicio 3 - TIR'!$C$18)/('Ejercicio 3 - TIR'!$E$18-'Ejercicio 3 - TIR'!$C$18),'Ejercicio 3 - TIR'!$C$18+SQRT(('Ejercicio 3 - TIR'!$E$18-'Ejercicio 3 - TIR'!$C$18)*('Ejercicio 3 - TIR'!$D$18-'Ejercicio 3 - TIR'!$C$18)*H504),'Ejercicio 3 - TIR'!$E$18-SQRT(('Ejercicio 3 - TIR'!$E$18-'Ejercicio 3 - TIR'!$C$18)*('Ejercicio 3 - TIR'!$E$18-'Ejercicio 3 - TIR'!$D$18)*(1-H504)))</f>
        <v>36584.0111134671</v>
      </c>
      <c r="J504" s="27">
        <f ca="1" t="shared" si="3739"/>
        <v>0.525455059503035</v>
      </c>
      <c r="K504" s="28">
        <f ca="1">IF(J504&lt;=('Ejercicio 3 - TIR'!$D$18-'Ejercicio 3 - TIR'!$C$18)/('Ejercicio 3 - TIR'!$E$18-'Ejercicio 3 - TIR'!$C$18),'Ejercicio 3 - TIR'!$C$18+SQRT(('Ejercicio 3 - TIR'!$E$18-'Ejercicio 3 - TIR'!$C$18)*('Ejercicio 3 - TIR'!$D$18-'Ejercicio 3 - TIR'!$C$18)*J504),'Ejercicio 3 - TIR'!$E$18-SQRT(('Ejercicio 3 - TIR'!$E$18-'Ejercicio 3 - TIR'!$C$18)*('Ejercicio 3 - TIR'!$E$18-'Ejercicio 3 - TIR'!$D$18)*(1-J504)))</f>
        <v>38877.9647963627</v>
      </c>
      <c r="L504" s="27">
        <f ca="1" t="shared" si="3739"/>
        <v>0.669054666229562</v>
      </c>
      <c r="M504" s="28">
        <f ca="1">IF(L504&lt;=('Ejercicio 3 - TIR'!$D$18-'Ejercicio 3 - TIR'!$C$18)/('Ejercicio 3 - TIR'!$E$18-'Ejercicio 3 - TIR'!$C$18),'Ejercicio 3 - TIR'!$C$18+SQRT(('Ejercicio 3 - TIR'!$E$18-'Ejercicio 3 - TIR'!$C$18)*('Ejercicio 3 - TIR'!$D$18-'Ejercicio 3 - TIR'!$C$18)*L504),'Ejercicio 3 - TIR'!$E$18-SQRT(('Ejercicio 3 - TIR'!$E$18-'Ejercicio 3 - TIR'!$C$18)*('Ejercicio 3 - TIR'!$E$18-'Ejercicio 3 - TIR'!$D$18)*(1-L504)))</f>
        <v>40017.9421889361</v>
      </c>
      <c r="N504" s="27">
        <f ca="1" t="shared" ref="N504:R504" si="3740">RAND()</f>
        <v>0.167925826928343</v>
      </c>
      <c r="O504" s="28">
        <f ca="1">IF(N504&lt;=('Ejercicio 3 - TIR'!$D$18-'Ejercicio 3 - TIR'!$C$18)/('Ejercicio 3 - TIR'!$E$18-'Ejercicio 3 - TIR'!$C$18),'Ejercicio 3 - TIR'!$C$18+SQRT(('Ejercicio 3 - TIR'!$E$18-'Ejercicio 3 - TIR'!$C$18)*('Ejercicio 3 - TIR'!$D$18-'Ejercicio 3 - TIR'!$C$18)*N504),'Ejercicio 3 - TIR'!$E$18-SQRT(('Ejercicio 3 - TIR'!$E$18-'Ejercicio 3 - TIR'!$C$18)*('Ejercicio 3 - TIR'!$E$18-'Ejercicio 3 - TIR'!$D$18)*(1-N504)))</f>
        <v>35018.8518646451</v>
      </c>
      <c r="P504" s="27">
        <f ca="1" t="shared" si="3740"/>
        <v>0.180901894993548</v>
      </c>
      <c r="Q504" s="29">
        <f ca="1">IF(P504&lt;=('Ejercicio 3 - TIR'!$D$22-'Ejercicio 3 - TIR'!$C$22)/('Ejercicio 3 - TIR'!$E$22-'Ejercicio 3 - TIR'!$C$22),'Ejercicio 3 - TIR'!$C$22+SQRT(('Ejercicio 3 - TIR'!$E$22-'Ejercicio 3 - TIR'!$C$22)*('Ejercicio 3 - TIR'!$D$22-'Ejercicio 3 - TIR'!$C$22)*P504),'Ejercicio 3 - TIR'!$E$22-SQRT(('Ejercicio 3 - TIR'!$E$22-'Ejercicio 3 - TIR'!$C$22)*('Ejercicio 3 - TIR'!$E$22-'Ejercicio 3 - TIR'!$D$22)*(1-P504)))</f>
        <v>0.138045038403627</v>
      </c>
      <c r="R504" s="27">
        <f ca="1" t="shared" si="3740"/>
        <v>0.0526375889192425</v>
      </c>
      <c r="S504" s="29">
        <f ca="1">IF(R504&lt;=('Ejercicio 3 - TIR'!$D$23-'Ejercicio 3 - TIR'!$C$23)/('Ejercicio 3 - TIR'!$E$23-'Ejercicio 3 - TIR'!$C$23),'Ejercicio 3 - TIR'!$C$23+SQRT(('Ejercicio 3 - TIR'!$E$23-'Ejercicio 3 - TIR'!$C$23)*('Ejercicio 3 - TIR'!$D$23-'Ejercicio 3 - TIR'!$C$23)*R504),'Ejercicio 3 - TIR'!$E$23-SQRT(('Ejercicio 3 - TIR'!$E$23-'Ejercicio 3 - TIR'!$C$23)*('Ejercicio 3 - TIR'!$E$23-'Ejercicio 3 - TIR'!$D$23)*(1-R504)))</f>
        <v>0.129733840971304</v>
      </c>
      <c r="T504" s="27">
        <f ca="1" t="shared" ref="T504:X504" si="3741">RAND()</f>
        <v>0.685243674513093</v>
      </c>
      <c r="U504" s="29">
        <f ca="1">IF(T504&lt;=('Ejercicio 3 - TIR'!$D$24-'Ejercicio 3 - TIR'!$C$24)/('Ejercicio 3 - TIR'!$E$24-'Ejercicio 3 - TIR'!$C$24),'Ejercicio 3 - TIR'!$C$24+SQRT(('Ejercicio 3 - TIR'!$E$24-'Ejercicio 3 - TIR'!$C$24)*('Ejercicio 3 - TIR'!$D$24-'Ejercicio 3 - TIR'!$C$24)*T504),'Ejercicio 3 - TIR'!$E$24-SQRT(('Ejercicio 3 - TIR'!$E$24-'Ejercicio 3 - TIR'!$C$24)*('Ejercicio 3 - TIR'!$E$24-'Ejercicio 3 - TIR'!$D$24)*(1-T504)))</f>
        <v>0.190313004339217</v>
      </c>
      <c r="V504" s="27">
        <f ca="1" t="shared" si="3741"/>
        <v>0.11792880415403</v>
      </c>
      <c r="W504" s="29">
        <f ca="1">IF(V504&lt;=('Ejercicio 3 - TIR'!$D$25-'Ejercicio 3 - TIR'!$C$25)/('Ejercicio 3 - TIR'!$E$25-'Ejercicio 3 - TIR'!$C$25),'Ejercicio 3 - TIR'!$C$25+SQRT(('Ejercicio 3 - TIR'!$E$25-'Ejercicio 3 - TIR'!$C$25)*('Ejercicio 3 - TIR'!$D$25-'Ejercicio 3 - TIR'!$C$25)*V504),'Ejercicio 3 - TIR'!$E$25-SQRT(('Ejercicio 3 - TIR'!$E$25-'Ejercicio 3 - TIR'!$C$25)*('Ejercicio 3 - TIR'!$E$25-'Ejercicio 3 - TIR'!$D$25)*(1-V504)))</f>
        <v>0.192849137162302</v>
      </c>
      <c r="X504" s="27">
        <f ca="1" t="shared" si="3741"/>
        <v>0.929283737384602</v>
      </c>
      <c r="Y504" s="29">
        <f ca="1">IF(X504&lt;=('Ejercicio 3 - TIR'!$D$26-'Ejercicio 3 - TIR'!$C$26)/('Ejercicio 3 - TIR'!$E$26-'Ejercicio 3 - TIR'!$C$26),'Ejercicio 3 - TIR'!$C$26+SQRT(('Ejercicio 3 - TIR'!$E$26-'Ejercicio 3 - TIR'!$C$26)*('Ejercicio 3 - TIR'!$D$26-'Ejercicio 3 - TIR'!$C$26)*X504),'Ejercicio 3 - TIR'!$E$26-SQRT(('Ejercicio 3 - TIR'!$E$26-'Ejercicio 3 - TIR'!$C$26)*('Ejercicio 3 - TIR'!$E$26-'Ejercicio 3 - TIR'!$D$26)*(1-X504)))</f>
        <v>0.260458561513462</v>
      </c>
      <c r="Z504" s="27">
        <f ca="1" t="shared" si="3336"/>
        <v>1.13804503840363</v>
      </c>
      <c r="AA504" s="27">
        <f ca="1" t="shared" si="3337"/>
        <v>1.28568799243407</v>
      </c>
      <c r="AB504" s="27">
        <f ca="1" t="shared" si="3338"/>
        <v>1.53037113691705</v>
      </c>
      <c r="AC504" s="27">
        <f ca="1" t="shared" si="3339"/>
        <v>1.82550189020959</v>
      </c>
      <c r="AD504" s="27">
        <f ca="1" t="shared" si="3340"/>
        <v>2.30096948657369</v>
      </c>
      <c r="AE504" s="26">
        <f ca="1" t="shared" si="3341"/>
        <v>4144.77884641357</v>
      </c>
      <c r="AF504" s="26">
        <f ca="1" t="shared" si="3342"/>
        <v>4682.49692613541</v>
      </c>
      <c r="AG504" s="26">
        <f ca="1" t="shared" si="3343"/>
        <v>5573.63698395739</v>
      </c>
      <c r="AH504" s="26">
        <f ca="1" t="shared" si="3344"/>
        <v>6648.50806716947</v>
      </c>
      <c r="AI504" s="26">
        <f ca="1" t="shared" si="3345"/>
        <v>8380.16891455507</v>
      </c>
      <c r="AJ504" s="28">
        <f ca="1" t="shared" si="3346"/>
        <v>44459.4905764517</v>
      </c>
      <c r="AK504" s="28">
        <f ca="1" t="shared" si="3347"/>
        <v>47035.623803659</v>
      </c>
      <c r="AL504" s="28">
        <f ca="1" t="shared" si="3348"/>
        <v>59497.7151864306</v>
      </c>
      <c r="AM504" s="28">
        <f ca="1" t="shared" si="3349"/>
        <v>73052.829108201</v>
      </c>
      <c r="AN504" s="28">
        <f ca="1" t="shared" si="3350"/>
        <v>80577.3095953925</v>
      </c>
      <c r="AO504" s="28">
        <f ca="1">C504/'Ejercicio 3 - TIR'!$D$7</f>
        <v>13798.7401515822</v>
      </c>
      <c r="AP504" s="28">
        <f ca="1" t="shared" si="3351"/>
        <v>30660.7504248695</v>
      </c>
      <c r="AQ504" s="28">
        <f ca="1" t="shared" si="3352"/>
        <v>33236.8836520768</v>
      </c>
      <c r="AR504" s="28">
        <f ca="1" t="shared" si="3353"/>
        <v>45698.9750348484</v>
      </c>
      <c r="AS504" s="28">
        <f ca="1" t="shared" si="3354"/>
        <v>59254.0889566189</v>
      </c>
      <c r="AT504" s="28">
        <f ca="1" t="shared" si="3355"/>
        <v>66778.5694438103</v>
      </c>
      <c r="AU504" s="28">
        <f ca="1">AP504*'Ejercicio 3 - TIR'!$D$5</f>
        <v>15330.3752124348</v>
      </c>
      <c r="AV504" s="28">
        <f ca="1">AQ504*'Ejercicio 3 - TIR'!$D$5</f>
        <v>16618.4418260384</v>
      </c>
      <c r="AW504" s="28">
        <f ca="1">AR504*'Ejercicio 3 - TIR'!$D$5</f>
        <v>22849.4875174242</v>
      </c>
      <c r="AX504" s="28">
        <f ca="1">AS504*'Ejercicio 3 - TIR'!$D$5</f>
        <v>29627.0444783094</v>
      </c>
      <c r="AY504" s="28">
        <f ca="1">AT504*'Ejercicio 3 - TIR'!$D$5</f>
        <v>33389.2847219052</v>
      </c>
      <c r="AZ504" s="28">
        <f ca="1" t="shared" ref="AZ504:BD504" si="3742">AJ504-AU504-AE504</f>
        <v>24984.3365176034</v>
      </c>
      <c r="BA504" s="28">
        <f ca="1" t="shared" si="3742"/>
        <v>25734.6850514852</v>
      </c>
      <c r="BB504" s="28">
        <f ca="1" t="shared" si="3742"/>
        <v>31074.590685049</v>
      </c>
      <c r="BC504" s="28">
        <f ca="1" t="shared" si="3742"/>
        <v>36777.2765627221</v>
      </c>
      <c r="BD504" s="28">
        <f ca="1" t="shared" si="3742"/>
        <v>38807.8559589323</v>
      </c>
      <c r="BE504" s="28">
        <f ca="1" t="shared" ref="BE504:BI504" si="3743">AZ504/Z504</f>
        <v>21953.7326507303</v>
      </c>
      <c r="BF504" s="28">
        <f ca="1" t="shared" si="3743"/>
        <v>20016.2754905755</v>
      </c>
      <c r="BG504" s="28">
        <f ca="1" t="shared" si="3743"/>
        <v>20305.2644782945</v>
      </c>
      <c r="BH504" s="28">
        <f ca="1" t="shared" si="3743"/>
        <v>20146.3919374521</v>
      </c>
      <c r="BI504" s="28">
        <f ca="1" t="shared" si="3743"/>
        <v>16865.871618628</v>
      </c>
      <c r="BJ504" s="28">
        <f ca="1" t="shared" si="3358"/>
        <v>69086.2182696391</v>
      </c>
      <c r="BK504" s="28">
        <f ca="1" t="shared" si="3359"/>
        <v>31750.4800419498</v>
      </c>
      <c r="BL504" s="28">
        <f ca="1" t="shared" si="3360"/>
        <v>100836.698311589</v>
      </c>
      <c r="BM504" s="28">
        <f ca="1">BK504*'Ejercicio 3 - TIR'!$D$5</f>
        <v>15875.2400209749</v>
      </c>
      <c r="BN504" s="28">
        <f ca="1" t="shared" si="3361"/>
        <v>84961.458290614</v>
      </c>
      <c r="BO504" s="28">
        <f ca="1" t="shared" si="3362"/>
        <v>36924.2003365841</v>
      </c>
      <c r="BP504" s="28">
        <f ca="1" t="shared" si="3363"/>
        <v>-99018.5310187039</v>
      </c>
      <c r="BQ504" s="28">
        <f ca="1" t="shared" ref="BQ504:BT504" si="3744">BE504</f>
        <v>21953.7326507303</v>
      </c>
      <c r="BR504" s="28">
        <f ca="1" t="shared" si="3744"/>
        <v>20016.2754905755</v>
      </c>
      <c r="BS504" s="28">
        <f ca="1" t="shared" si="3744"/>
        <v>20305.2644782945</v>
      </c>
      <c r="BT504" s="28">
        <f ca="1" t="shared" si="3744"/>
        <v>20146.3919374521</v>
      </c>
      <c r="BU504" s="28">
        <f ca="1" t="shared" si="3365"/>
        <v>53790.0719552121</v>
      </c>
      <c r="BV504" s="30">
        <f ca="1" t="shared" si="3366"/>
        <v>9.96474610500835</v>
      </c>
    </row>
    <row r="505" ht="15" customHeight="1" spans="1:74">
      <c r="A505" s="26">
        <v>504</v>
      </c>
      <c r="B505" s="27">
        <f ca="1" t="shared" ref="B505:F505" si="3745">RAND()</f>
        <v>0.624074990793242</v>
      </c>
      <c r="C505" s="28">
        <f ca="1">IF(B505&lt;=('Ejercicio 3 - TIR'!$D$13-'Ejercicio 3 - TIR'!$C$13)/('Ejercicio 3 - TIR'!$E$13-'Ejercicio 3 - TIR'!$C$13),'Ejercicio 3 - TIR'!$C$13+SQRT(('Ejercicio 3 - TIR'!$E$13-'Ejercicio 3 - TIR'!$C$13)*('Ejercicio 3 - TIR'!$D$13-'Ejercicio 3 - TIR'!$C$13)*B505),'Ejercicio 3 - TIR'!$E$13-SQRT(('Ejercicio 3 - TIR'!$E$13-'Ejercicio 3 - TIR'!$C$13)*('Ejercicio 3 - TIR'!$E$13-'Ejercicio 3 - TIR'!$D$13)*(1-B505)))</f>
        <v>78760.6494673658</v>
      </c>
      <c r="D505" s="27">
        <f ca="1" t="shared" si="3745"/>
        <v>0.241805259582346</v>
      </c>
      <c r="E505" s="28">
        <f ca="1">IF(D505&lt;=('Ejercicio 3 - TIR'!$D$14-'Ejercicio 3 - TIR'!$C$14)/('Ejercicio 3 - TIR'!$E$14-'Ejercicio 3 - TIR'!$C$14),'Ejercicio 3 - TIR'!$C$14+SQRT(('Ejercicio 3 - TIR'!$E$14-'Ejercicio 3 - TIR'!$C$14)*('Ejercicio 3 - TIR'!$D$14-'Ejercicio 3 - TIR'!$C$14)*D505),'Ejercicio 3 - TIR'!$E$14-SQRT(('Ejercicio 3 - TIR'!$E$14-'Ejercicio 3 - TIR'!$C$14)*('Ejercicio 3 - TIR'!$E$14-'Ejercicio 3 - TIR'!$D$14)*(1-D505)))</f>
        <v>29258.5671849433</v>
      </c>
      <c r="F505" s="27">
        <f ca="1" t="shared" si="3745"/>
        <v>0.88496627772307</v>
      </c>
      <c r="G505" s="28">
        <f ca="1">IF(F505&lt;=('Ejercicio 3 - TIR'!$D$18-'Ejercicio 3 - TIR'!$C$18)/('Ejercicio 3 - TIR'!$E$18-'Ejercicio 3 - TIR'!$C$18),'Ejercicio 3 - TIR'!$C$18+SQRT(('Ejercicio 3 - TIR'!$E$18-'Ejercicio 3 - TIR'!$C$18)*('Ejercicio 3 - TIR'!$D$18-'Ejercicio 3 - TIR'!$C$18)*F505),'Ejercicio 3 - TIR'!$E$18-SQRT(('Ejercicio 3 - TIR'!$E$18-'Ejercicio 3 - TIR'!$C$18)*('Ejercicio 3 - TIR'!$E$18-'Ejercicio 3 - TIR'!$D$18)*(1-F505)))</f>
        <v>42062.7344058173</v>
      </c>
      <c r="H505" s="27">
        <f ca="1" t="shared" ref="H505:L505" si="3746">RAND()</f>
        <v>0.0571319782442632</v>
      </c>
      <c r="I505" s="28">
        <f ca="1">IF(H505&lt;=('Ejercicio 3 - TIR'!$D$18-'Ejercicio 3 - TIR'!$C$18)/('Ejercicio 3 - TIR'!$E$18-'Ejercicio 3 - TIR'!$C$18),'Ejercicio 3 - TIR'!$C$18+SQRT(('Ejercicio 3 - TIR'!$E$18-'Ejercicio 3 - TIR'!$C$18)*('Ejercicio 3 - TIR'!$D$18-'Ejercicio 3 - TIR'!$C$18)*H505),'Ejercicio 3 - TIR'!$E$18-SQRT(('Ejercicio 3 - TIR'!$E$18-'Ejercicio 3 - TIR'!$C$18)*('Ejercicio 3 - TIR'!$E$18-'Ejercicio 3 - TIR'!$D$18)*(1-H505)))</f>
        <v>32927.4215167344</v>
      </c>
      <c r="J505" s="27">
        <f ca="1" t="shared" si="3746"/>
        <v>0.15190431643199</v>
      </c>
      <c r="K505" s="28">
        <f ca="1">IF(J505&lt;=('Ejercicio 3 - TIR'!$D$18-'Ejercicio 3 - TIR'!$C$18)/('Ejercicio 3 - TIR'!$E$18-'Ejercicio 3 - TIR'!$C$18),'Ejercicio 3 - TIR'!$C$18+SQRT(('Ejercicio 3 - TIR'!$E$18-'Ejercicio 3 - TIR'!$C$18)*('Ejercicio 3 - TIR'!$D$18-'Ejercicio 3 - TIR'!$C$18)*J505),'Ejercicio 3 - TIR'!$E$18-SQRT(('Ejercicio 3 - TIR'!$E$18-'Ejercicio 3 - TIR'!$C$18)*('Ejercicio 3 - TIR'!$E$18-'Ejercicio 3 - TIR'!$D$18)*(1-J505)))</f>
        <v>34773.4314140667</v>
      </c>
      <c r="L505" s="27">
        <f ca="1" t="shared" si="3746"/>
        <v>0.768114635843838</v>
      </c>
      <c r="M505" s="28">
        <f ca="1">IF(L505&lt;=('Ejercicio 3 - TIR'!$D$18-'Ejercicio 3 - TIR'!$C$18)/('Ejercicio 3 - TIR'!$E$18-'Ejercicio 3 - TIR'!$C$18),'Ejercicio 3 - TIR'!$C$18+SQRT(('Ejercicio 3 - TIR'!$E$18-'Ejercicio 3 - TIR'!$C$18)*('Ejercicio 3 - TIR'!$D$18-'Ejercicio 3 - TIR'!$C$18)*L505),'Ejercicio 3 - TIR'!$E$18-SQRT(('Ejercicio 3 - TIR'!$E$18-'Ejercicio 3 - TIR'!$C$18)*('Ejercicio 3 - TIR'!$E$18-'Ejercicio 3 - TIR'!$D$18)*(1-L505)))</f>
        <v>40829.6999734177</v>
      </c>
      <c r="N505" s="27">
        <f ca="1" t="shared" ref="N505:R505" si="3747">RAND()</f>
        <v>0.743946170871628</v>
      </c>
      <c r="O505" s="28">
        <f ca="1">IF(N505&lt;=('Ejercicio 3 - TIR'!$D$18-'Ejercicio 3 - TIR'!$C$18)/('Ejercicio 3 - TIR'!$E$18-'Ejercicio 3 - TIR'!$C$18),'Ejercicio 3 - TIR'!$C$18+SQRT(('Ejercicio 3 - TIR'!$E$18-'Ejercicio 3 - TIR'!$C$18)*('Ejercicio 3 - TIR'!$D$18-'Ejercicio 3 - TIR'!$C$18)*N505),'Ejercicio 3 - TIR'!$E$18-SQRT(('Ejercicio 3 - TIR'!$E$18-'Ejercicio 3 - TIR'!$C$18)*('Ejercicio 3 - TIR'!$E$18-'Ejercicio 3 - TIR'!$D$18)*(1-N505)))</f>
        <v>40617.7588856125</v>
      </c>
      <c r="P505" s="27">
        <f ca="1" t="shared" si="3747"/>
        <v>0.477743803181409</v>
      </c>
      <c r="Q505" s="29">
        <f ca="1">IF(P505&lt;=('Ejercicio 3 - TIR'!$D$22-'Ejercicio 3 - TIR'!$C$22)/('Ejercicio 3 - TIR'!$E$22-'Ejercicio 3 - TIR'!$C$22),'Ejercicio 3 - TIR'!$C$22+SQRT(('Ejercicio 3 - TIR'!$E$22-'Ejercicio 3 - TIR'!$C$22)*('Ejercicio 3 - TIR'!$D$22-'Ejercicio 3 - TIR'!$C$22)*P505),'Ejercicio 3 - TIR'!$E$22-SQRT(('Ejercicio 3 - TIR'!$E$22-'Ejercicio 3 - TIR'!$C$22)*('Ejercicio 3 - TIR'!$E$22-'Ejercicio 3 - TIR'!$D$22)*(1-P505)))</f>
        <v>0.149324713906985</v>
      </c>
      <c r="R505" s="27">
        <f ca="1" t="shared" si="3747"/>
        <v>0.660700268019552</v>
      </c>
      <c r="S505" s="29">
        <f ca="1">IF(R505&lt;=('Ejercicio 3 - TIR'!$D$23-'Ejercicio 3 - TIR'!$C$23)/('Ejercicio 3 - TIR'!$E$23-'Ejercicio 3 - TIR'!$C$23),'Ejercicio 3 - TIR'!$C$23+SQRT(('Ejercicio 3 - TIR'!$E$23-'Ejercicio 3 - TIR'!$C$23)*('Ejercicio 3 - TIR'!$D$23-'Ejercicio 3 - TIR'!$C$23)*R505),'Ejercicio 3 - TIR'!$E$23-SQRT(('Ejercicio 3 - TIR'!$E$23-'Ejercicio 3 - TIR'!$C$23)*('Ejercicio 3 - TIR'!$E$23-'Ejercicio 3 - TIR'!$D$23)*(1-R505)))</f>
        <v>0.155286855368756</v>
      </c>
      <c r="T505" s="27">
        <f ca="1" t="shared" ref="T505:X505" si="3748">RAND()</f>
        <v>0.126046277214713</v>
      </c>
      <c r="U505" s="29">
        <f ca="1">IF(T505&lt;=('Ejercicio 3 - TIR'!$D$24-'Ejercicio 3 - TIR'!$C$24)/('Ejercicio 3 - TIR'!$E$24-'Ejercicio 3 - TIR'!$C$24),'Ejercicio 3 - TIR'!$C$24+SQRT(('Ejercicio 3 - TIR'!$E$24-'Ejercicio 3 - TIR'!$C$24)*('Ejercicio 3 - TIR'!$D$24-'Ejercicio 3 - TIR'!$C$24)*T505),'Ejercicio 3 - TIR'!$E$24-SQRT(('Ejercicio 3 - TIR'!$E$24-'Ejercicio 3 - TIR'!$C$24)*('Ejercicio 3 - TIR'!$E$24-'Ejercicio 3 - TIR'!$D$24)*(1-T505)))</f>
        <v>0.166269516961204</v>
      </c>
      <c r="V505" s="27">
        <f ca="1" t="shared" si="3748"/>
        <v>0.659271146712536</v>
      </c>
      <c r="W505" s="29">
        <f ca="1">IF(V505&lt;=('Ejercicio 3 - TIR'!$D$25-'Ejercicio 3 - TIR'!$C$25)/('Ejercicio 3 - TIR'!$E$25-'Ejercicio 3 - TIR'!$C$25),'Ejercicio 3 - TIR'!$C$25+SQRT(('Ejercicio 3 - TIR'!$E$25-'Ejercicio 3 - TIR'!$C$25)*('Ejercicio 3 - TIR'!$D$25-'Ejercicio 3 - TIR'!$C$25)*V505),'Ejercicio 3 - TIR'!$E$25-SQRT(('Ejercicio 3 - TIR'!$E$25-'Ejercicio 3 - TIR'!$C$25)*('Ejercicio 3 - TIR'!$E$25-'Ejercicio 3 - TIR'!$D$25)*(1-V505)))</f>
        <v>0.215466668470793</v>
      </c>
      <c r="X505" s="27">
        <f ca="1" t="shared" si="3748"/>
        <v>0.537999813093339</v>
      </c>
      <c r="Y505" s="29">
        <f ca="1">IF(X505&lt;=('Ejercicio 3 - TIR'!$D$26-'Ejercicio 3 - TIR'!$C$26)/('Ejercicio 3 - TIR'!$E$26-'Ejercicio 3 - TIR'!$C$26),'Ejercicio 3 - TIR'!$C$26+SQRT(('Ejercicio 3 - TIR'!$E$26-'Ejercicio 3 - TIR'!$C$26)*('Ejercicio 3 - TIR'!$D$26-'Ejercicio 3 - TIR'!$C$26)*X505),'Ejercicio 3 - TIR'!$E$26-SQRT(('Ejercicio 3 - TIR'!$E$26-'Ejercicio 3 - TIR'!$C$26)*('Ejercicio 3 - TIR'!$E$26-'Ejercicio 3 - TIR'!$D$26)*(1-X505)))</f>
        <v>0.230052016964686</v>
      </c>
      <c r="Z505" s="27">
        <f ca="1" t="shared" si="3336"/>
        <v>1.14932471390699</v>
      </c>
      <c r="AA505" s="27">
        <f ca="1" t="shared" si="3337"/>
        <v>1.3277997345272</v>
      </c>
      <c r="AB505" s="27">
        <f ca="1" t="shared" si="3338"/>
        <v>1.54857235500825</v>
      </c>
      <c r="AC505" s="27">
        <f ca="1" t="shared" si="3339"/>
        <v>1.88223808122784</v>
      </c>
      <c r="AD505" s="27">
        <f ca="1" t="shared" si="3340"/>
        <v>2.31525074822205</v>
      </c>
      <c r="AE505" s="26">
        <f ca="1" t="shared" si="3341"/>
        <v>4369.02717421997</v>
      </c>
      <c r="AF505" s="26">
        <f ca="1" t="shared" si="3342"/>
        <v>5047.47966512523</v>
      </c>
      <c r="AG505" s="26">
        <f ca="1" t="shared" si="3343"/>
        <v>5886.7216709171</v>
      </c>
      <c r="AH505" s="26">
        <f ca="1" t="shared" si="3344"/>
        <v>7155.11397756442</v>
      </c>
      <c r="AI505" s="26">
        <f ca="1" t="shared" si="3345"/>
        <v>8801.16237971534</v>
      </c>
      <c r="AJ505" s="28">
        <f ca="1" t="shared" si="3346"/>
        <v>48343.7401871114</v>
      </c>
      <c r="AK505" s="28">
        <f ca="1" t="shared" si="3347"/>
        <v>43721.021548585</v>
      </c>
      <c r="AL505" s="28">
        <f ca="1" t="shared" si="3348"/>
        <v>53849.174576599</v>
      </c>
      <c r="AM505" s="28">
        <f ca="1" t="shared" si="3349"/>
        <v>76851.2161350744</v>
      </c>
      <c r="AN505" s="28">
        <f ca="1" t="shared" si="3350"/>
        <v>94040.2966510173</v>
      </c>
      <c r="AO505" s="28">
        <f ca="1">C505/'Ejercicio 3 - TIR'!$D$7</f>
        <v>15752.1298934732</v>
      </c>
      <c r="AP505" s="28">
        <f ca="1" t="shared" si="3351"/>
        <v>32591.6102936383</v>
      </c>
      <c r="AQ505" s="28">
        <f ca="1" t="shared" si="3352"/>
        <v>27968.8916551119</v>
      </c>
      <c r="AR505" s="28">
        <f ca="1" t="shared" si="3353"/>
        <v>38097.0446831258</v>
      </c>
      <c r="AS505" s="28">
        <f ca="1" t="shared" si="3354"/>
        <v>61099.0862416012</v>
      </c>
      <c r="AT505" s="28">
        <f ca="1" t="shared" si="3355"/>
        <v>78288.1667575442</v>
      </c>
      <c r="AU505" s="28">
        <f ca="1">AP505*'Ejercicio 3 - TIR'!$D$5</f>
        <v>16295.8051468191</v>
      </c>
      <c r="AV505" s="28">
        <f ca="1">AQ505*'Ejercicio 3 - TIR'!$D$5</f>
        <v>13984.4458275559</v>
      </c>
      <c r="AW505" s="28">
        <f ca="1">AR505*'Ejercicio 3 - TIR'!$D$5</f>
        <v>19048.5223415629</v>
      </c>
      <c r="AX505" s="28">
        <f ca="1">AS505*'Ejercicio 3 - TIR'!$D$5</f>
        <v>30549.5431208006</v>
      </c>
      <c r="AY505" s="28">
        <f ca="1">AT505*'Ejercicio 3 - TIR'!$D$5</f>
        <v>39144.0833787721</v>
      </c>
      <c r="AZ505" s="28">
        <f ca="1" t="shared" ref="AZ505:BD505" si="3749">AJ505-AU505-AE505</f>
        <v>27678.9078660723</v>
      </c>
      <c r="BA505" s="28">
        <f ca="1" t="shared" si="3749"/>
        <v>24689.0960559039</v>
      </c>
      <c r="BB505" s="28">
        <f ca="1" t="shared" si="3749"/>
        <v>28913.930564119</v>
      </c>
      <c r="BC505" s="28">
        <f ca="1" t="shared" si="3749"/>
        <v>39146.5590367093</v>
      </c>
      <c r="BD505" s="28">
        <f ca="1" t="shared" si="3749"/>
        <v>46095.0508925299</v>
      </c>
      <c r="BE505" s="28">
        <f ca="1" t="shared" ref="BE505:BI505" si="3750">AZ505/Z505</f>
        <v>24082.7570582567</v>
      </c>
      <c r="BF505" s="28">
        <f ca="1" t="shared" si="3750"/>
        <v>18593.9908059216</v>
      </c>
      <c r="BG505" s="28">
        <f ca="1" t="shared" si="3750"/>
        <v>18671.3462051729</v>
      </c>
      <c r="BH505" s="28">
        <f ca="1" t="shared" si="3750"/>
        <v>20797.8785612353</v>
      </c>
      <c r="BI505" s="28">
        <f ca="1" t="shared" si="3750"/>
        <v>19909.3125994788</v>
      </c>
      <c r="BJ505" s="28">
        <f ca="1" t="shared" si="3358"/>
        <v>67740.9195668452</v>
      </c>
      <c r="BK505" s="28">
        <f ca="1" t="shared" si="3359"/>
        <v>36470.1305219547</v>
      </c>
      <c r="BL505" s="28">
        <f ca="1" t="shared" si="3360"/>
        <v>104211.0500888</v>
      </c>
      <c r="BM505" s="28">
        <f ca="1">BK505*'Ejercicio 3 - TIR'!$D$5</f>
        <v>18235.0652609773</v>
      </c>
      <c r="BN505" s="28">
        <f ca="1" t="shared" si="3361"/>
        <v>85975.9848278225</v>
      </c>
      <c r="BO505" s="28">
        <f ca="1" t="shared" si="3362"/>
        <v>37134.6321316799</v>
      </c>
      <c r="BP505" s="28">
        <f ca="1" t="shared" si="3363"/>
        <v>-108019.216652309</v>
      </c>
      <c r="BQ505" s="28">
        <f ca="1" t="shared" ref="BQ505:BT505" si="3751">BE505</f>
        <v>24082.7570582567</v>
      </c>
      <c r="BR505" s="28">
        <f ca="1" t="shared" si="3751"/>
        <v>18593.9908059216</v>
      </c>
      <c r="BS505" s="28">
        <f ca="1" t="shared" si="3751"/>
        <v>18671.3462051729</v>
      </c>
      <c r="BT505" s="28">
        <f ca="1" t="shared" si="3751"/>
        <v>20797.8785612353</v>
      </c>
      <c r="BU505" s="28">
        <f ca="1" t="shared" si="3365"/>
        <v>57043.9447311586</v>
      </c>
      <c r="BV505" s="30">
        <f ca="1" t="shared" si="3366"/>
        <v>7.7431141399174</v>
      </c>
    </row>
    <row r="506" ht="15" customHeight="1" spans="1:74">
      <c r="A506" s="26">
        <v>505</v>
      </c>
      <c r="B506" s="27">
        <f ca="1" t="shared" ref="B506:F506" si="3752">RAND()</f>
        <v>0.544509548622095</v>
      </c>
      <c r="C506" s="28">
        <f ca="1">IF(B506&lt;=('Ejercicio 3 - TIR'!$D$13-'Ejercicio 3 - TIR'!$C$13)/('Ejercicio 3 - TIR'!$E$13-'Ejercicio 3 - TIR'!$C$13),'Ejercicio 3 - TIR'!$C$13+SQRT(('Ejercicio 3 - TIR'!$E$13-'Ejercicio 3 - TIR'!$C$13)*('Ejercicio 3 - TIR'!$D$13-'Ejercicio 3 - TIR'!$C$13)*B506),'Ejercicio 3 - TIR'!$E$13-SQRT(('Ejercicio 3 - TIR'!$E$13-'Ejercicio 3 - TIR'!$C$13)*('Ejercicio 3 - TIR'!$E$13-'Ejercicio 3 - TIR'!$D$13)*(1-B506)))</f>
        <v>76620.7668719976</v>
      </c>
      <c r="D506" s="27">
        <f ca="1" t="shared" si="3752"/>
        <v>0.281967845634139</v>
      </c>
      <c r="E506" s="28">
        <f ca="1">IF(D506&lt;=('Ejercicio 3 - TIR'!$D$14-'Ejercicio 3 - TIR'!$C$14)/('Ejercicio 3 - TIR'!$E$14-'Ejercicio 3 - TIR'!$C$14),'Ejercicio 3 - TIR'!$C$14+SQRT(('Ejercicio 3 - TIR'!$E$14-'Ejercicio 3 - TIR'!$C$14)*('Ejercicio 3 - TIR'!$D$14-'Ejercicio 3 - TIR'!$C$14)*D506),'Ejercicio 3 - TIR'!$E$14-SQRT(('Ejercicio 3 - TIR'!$E$14-'Ejercicio 3 - TIR'!$C$14)*('Ejercicio 3 - TIR'!$E$14-'Ejercicio 3 - TIR'!$D$14)*(1-D506)))</f>
        <v>29598.6507176084</v>
      </c>
      <c r="F506" s="27">
        <f ca="1" t="shared" si="3752"/>
        <v>0.391564294263955</v>
      </c>
      <c r="G506" s="28">
        <f ca="1">IF(F506&lt;=('Ejercicio 3 - TIR'!$D$18-'Ejercicio 3 - TIR'!$C$18)/('Ejercicio 3 - TIR'!$E$18-'Ejercicio 3 - TIR'!$C$18),'Ejercicio 3 - TIR'!$C$18+SQRT(('Ejercicio 3 - TIR'!$E$18-'Ejercicio 3 - TIR'!$C$18)*('Ejercicio 3 - TIR'!$D$18-'Ejercicio 3 - TIR'!$C$18)*F506),'Ejercicio 3 - TIR'!$E$18-SQRT(('Ejercicio 3 - TIR'!$E$18-'Ejercicio 3 - TIR'!$C$18)*('Ejercicio 3 - TIR'!$E$18-'Ejercicio 3 - TIR'!$D$18)*(1-F506)))</f>
        <v>37663.8530870309</v>
      </c>
      <c r="H506" s="27">
        <f ca="1" t="shared" ref="H506:L506" si="3753">RAND()</f>
        <v>0.561244965620091</v>
      </c>
      <c r="I506" s="28">
        <f ca="1">IF(H506&lt;=('Ejercicio 3 - TIR'!$D$18-'Ejercicio 3 - TIR'!$C$18)/('Ejercicio 3 - TIR'!$E$18-'Ejercicio 3 - TIR'!$C$18),'Ejercicio 3 - TIR'!$C$18+SQRT(('Ejercicio 3 - TIR'!$E$18-'Ejercicio 3 - TIR'!$C$18)*('Ejercicio 3 - TIR'!$D$18-'Ejercicio 3 - TIR'!$C$18)*H506),'Ejercicio 3 - TIR'!$E$18-SQRT(('Ejercicio 3 - TIR'!$E$18-'Ejercicio 3 - TIR'!$C$18)*('Ejercicio 3 - TIR'!$E$18-'Ejercicio 3 - TIR'!$D$18)*(1-H506)))</f>
        <v>39175.3335003701</v>
      </c>
      <c r="J506" s="27">
        <f ca="1" t="shared" si="3753"/>
        <v>0.535693011785094</v>
      </c>
      <c r="K506" s="28">
        <f ca="1">IF(J506&lt;=('Ejercicio 3 - TIR'!$D$18-'Ejercicio 3 - TIR'!$C$18)/('Ejercicio 3 - TIR'!$E$18-'Ejercicio 3 - TIR'!$C$18),'Ejercicio 3 - TIR'!$C$18+SQRT(('Ejercicio 3 - TIR'!$E$18-'Ejercicio 3 - TIR'!$C$18)*('Ejercicio 3 - TIR'!$D$18-'Ejercicio 3 - TIR'!$C$18)*J506),'Ejercicio 3 - TIR'!$E$18-SQRT(('Ejercicio 3 - TIR'!$E$18-'Ejercicio 3 - TIR'!$C$18)*('Ejercicio 3 - TIR'!$E$18-'Ejercicio 3 - TIR'!$D$18)*(1-J506)))</f>
        <v>38964.0365777792</v>
      </c>
      <c r="L506" s="27">
        <f ca="1" t="shared" si="3753"/>
        <v>0.302111755569955</v>
      </c>
      <c r="M506" s="28">
        <f ca="1">IF(L506&lt;=('Ejercicio 3 - TIR'!$D$18-'Ejercicio 3 - TIR'!$C$18)/('Ejercicio 3 - TIR'!$E$18-'Ejercicio 3 - TIR'!$C$18),'Ejercicio 3 - TIR'!$C$18+SQRT(('Ejercicio 3 - TIR'!$E$18-'Ejercicio 3 - TIR'!$C$18)*('Ejercicio 3 - TIR'!$D$18-'Ejercicio 3 - TIR'!$C$18)*L506),'Ejercicio 3 - TIR'!$E$18-SQRT(('Ejercicio 3 - TIR'!$E$18-'Ejercicio 3 - TIR'!$C$18)*('Ejercicio 3 - TIR'!$E$18-'Ejercicio 3 - TIR'!$D$18)*(1-L506)))</f>
        <v>36731.7726740802</v>
      </c>
      <c r="N506" s="27">
        <f ca="1" t="shared" ref="N506:R506" si="3754">RAND()</f>
        <v>0.374263460068228</v>
      </c>
      <c r="O506" s="28">
        <f ca="1">IF(N506&lt;=('Ejercicio 3 - TIR'!$D$18-'Ejercicio 3 - TIR'!$C$18)/('Ejercicio 3 - TIR'!$E$18-'Ejercicio 3 - TIR'!$C$18),'Ejercicio 3 - TIR'!$C$18+SQRT(('Ejercicio 3 - TIR'!$E$18-'Ejercicio 3 - TIR'!$C$18)*('Ejercicio 3 - TIR'!$D$18-'Ejercicio 3 - TIR'!$C$18)*N506),'Ejercicio 3 - TIR'!$E$18-SQRT(('Ejercicio 3 - TIR'!$E$18-'Ejercicio 3 - TIR'!$C$18)*('Ejercicio 3 - TIR'!$E$18-'Ejercicio 3 - TIR'!$D$18)*(1-N506)))</f>
        <v>37492.6309805191</v>
      </c>
      <c r="P506" s="27">
        <f ca="1" t="shared" si="3754"/>
        <v>0.682551156559169</v>
      </c>
      <c r="Q506" s="29">
        <f ca="1">IF(P506&lt;=('Ejercicio 3 - TIR'!$D$22-'Ejercicio 3 - TIR'!$C$22)/('Ejercicio 3 - TIR'!$E$22-'Ejercicio 3 - TIR'!$C$22),'Ejercicio 3 - TIR'!$C$22+SQRT(('Ejercicio 3 - TIR'!$E$22-'Ejercicio 3 - TIR'!$C$22)*('Ejercicio 3 - TIR'!$D$22-'Ejercicio 3 - TIR'!$C$22)*P506),'Ejercicio 3 - TIR'!$E$22-SQRT(('Ejercicio 3 - TIR'!$E$22-'Ejercicio 3 - TIR'!$C$22)*('Ejercicio 3 - TIR'!$E$22-'Ejercicio 3 - TIR'!$D$22)*(1-P506)))</f>
        <v>0.156095859810621</v>
      </c>
      <c r="R506" s="27">
        <f ca="1" t="shared" si="3754"/>
        <v>0.659780848762095</v>
      </c>
      <c r="S506" s="29">
        <f ca="1">IF(R506&lt;=('Ejercicio 3 - TIR'!$D$23-'Ejercicio 3 - TIR'!$C$23)/('Ejercicio 3 - TIR'!$E$23-'Ejercicio 3 - TIR'!$C$23),'Ejercicio 3 - TIR'!$C$23+SQRT(('Ejercicio 3 - TIR'!$E$23-'Ejercicio 3 - TIR'!$C$23)*('Ejercicio 3 - TIR'!$D$23-'Ejercicio 3 - TIR'!$C$23)*R506),'Ejercicio 3 - TIR'!$E$23-SQRT(('Ejercicio 3 - TIR'!$E$23-'Ejercicio 3 - TIR'!$C$23)*('Ejercicio 3 - TIR'!$E$23-'Ejercicio 3 - TIR'!$D$23)*(1-R506)))</f>
        <v>0.155253394733252</v>
      </c>
      <c r="T506" s="27">
        <f ca="1" t="shared" ref="T506:X506" si="3755">RAND()</f>
        <v>0.188244183031118</v>
      </c>
      <c r="U506" s="29">
        <f ca="1">IF(T506&lt;=('Ejercicio 3 - TIR'!$D$24-'Ejercicio 3 - TIR'!$C$24)/('Ejercicio 3 - TIR'!$E$24-'Ejercicio 3 - TIR'!$C$24),'Ejercicio 3 - TIR'!$C$24+SQRT(('Ejercicio 3 - TIR'!$E$24-'Ejercicio 3 - TIR'!$C$24)*('Ejercicio 3 - TIR'!$D$24-'Ejercicio 3 - TIR'!$C$24)*T506),'Ejercicio 3 - TIR'!$E$24-SQRT(('Ejercicio 3 - TIR'!$E$24-'Ejercicio 3 - TIR'!$C$24)*('Ejercicio 3 - TIR'!$E$24-'Ejercicio 3 - TIR'!$D$24)*(1-T506)))</f>
        <v>0.169882474301891</v>
      </c>
      <c r="V506" s="27">
        <f ca="1" t="shared" si="3755"/>
        <v>0.359261760996263</v>
      </c>
      <c r="W506" s="29">
        <f ca="1">IF(V506&lt;=('Ejercicio 3 - TIR'!$D$25-'Ejercicio 3 - TIR'!$C$25)/('Ejercicio 3 - TIR'!$E$25-'Ejercicio 3 - TIR'!$C$25),'Ejercicio 3 - TIR'!$C$25+SQRT(('Ejercicio 3 - TIR'!$E$25-'Ejercicio 3 - TIR'!$C$25)*('Ejercicio 3 - TIR'!$D$25-'Ejercicio 3 - TIR'!$C$25)*V506),'Ejercicio 3 - TIR'!$E$25-SQRT(('Ejercicio 3 - TIR'!$E$25-'Ejercicio 3 - TIR'!$C$25)*('Ejercicio 3 - TIR'!$E$25-'Ejercicio 3 - TIR'!$D$25)*(1-V506)))</f>
        <v>0.202644072847076</v>
      </c>
      <c r="X506" s="27">
        <f ca="1" t="shared" si="3755"/>
        <v>0.45941675829535</v>
      </c>
      <c r="Y506" s="29">
        <f ca="1">IF(X506&lt;=('Ejercicio 3 - TIR'!$D$26-'Ejercicio 3 - TIR'!$C$26)/('Ejercicio 3 - TIR'!$E$26-'Ejercicio 3 - TIR'!$C$26),'Ejercicio 3 - TIR'!$C$26+SQRT(('Ejercicio 3 - TIR'!$E$26-'Ejercicio 3 - TIR'!$C$26)*('Ejercicio 3 - TIR'!$D$26-'Ejercicio 3 - TIR'!$C$26)*X506),'Ejercicio 3 - TIR'!$E$26-SQRT(('Ejercicio 3 - TIR'!$E$26-'Ejercicio 3 - TIR'!$C$26)*('Ejercicio 3 - TIR'!$E$26-'Ejercicio 3 - TIR'!$D$26)*(1-X506)))</f>
        <v>0.225970845784844</v>
      </c>
      <c r="Z506" s="27">
        <f ca="1" t="shared" si="3336"/>
        <v>1.15609585981062</v>
      </c>
      <c r="AA506" s="27">
        <f ca="1" t="shared" si="3337"/>
        <v>1.33558366668328</v>
      </c>
      <c r="AB506" s="27">
        <f ca="1" t="shared" si="3338"/>
        <v>1.56247592461662</v>
      </c>
      <c r="AC506" s="27">
        <f ca="1" t="shared" si="3339"/>
        <v>1.87910240970644</v>
      </c>
      <c r="AD506" s="27">
        <f ca="1" t="shared" si="3340"/>
        <v>2.30372477054414</v>
      </c>
      <c r="AE506" s="26">
        <f ca="1" t="shared" si="3341"/>
        <v>4620.22683299933</v>
      </c>
      <c r="AF506" s="26">
        <f ca="1" t="shared" si="3342"/>
        <v>5337.53273326014</v>
      </c>
      <c r="AG506" s="26">
        <f ca="1" t="shared" si="3343"/>
        <v>6244.28600065371</v>
      </c>
      <c r="AH506" s="26">
        <f ca="1" t="shared" si="3344"/>
        <v>7509.65354784815</v>
      </c>
      <c r="AI506" s="26">
        <f ca="1" t="shared" si="3345"/>
        <v>9206.61631160655</v>
      </c>
      <c r="AJ506" s="28">
        <f ca="1" t="shared" si="3346"/>
        <v>43543.0246184319</v>
      </c>
      <c r="AK506" s="28">
        <f ca="1" t="shared" si="3347"/>
        <v>52321.9355599645</v>
      </c>
      <c r="AL506" s="28">
        <f ca="1" t="shared" si="3348"/>
        <v>60880.3690786616</v>
      </c>
      <c r="AM506" s="28">
        <f ca="1" t="shared" si="3349"/>
        <v>69022.7625446532</v>
      </c>
      <c r="AN506" s="28">
        <f ca="1" t="shared" si="3350"/>
        <v>86372.7027026924</v>
      </c>
      <c r="AO506" s="28">
        <f ca="1">C506/'Ejercicio 3 - TIR'!$D$7</f>
        <v>15324.1533743995</v>
      </c>
      <c r="AP506" s="28">
        <f ca="1" t="shared" si="3351"/>
        <v>28218.8712440324</v>
      </c>
      <c r="AQ506" s="28">
        <f ca="1" t="shared" si="3352"/>
        <v>36997.782185565</v>
      </c>
      <c r="AR506" s="28">
        <f ca="1" t="shared" si="3353"/>
        <v>45556.2157042621</v>
      </c>
      <c r="AS506" s="28">
        <f ca="1" t="shared" si="3354"/>
        <v>53698.6091702537</v>
      </c>
      <c r="AT506" s="28">
        <f ca="1" t="shared" si="3355"/>
        <v>71048.5493282929</v>
      </c>
      <c r="AU506" s="28">
        <f ca="1">AP506*'Ejercicio 3 - TIR'!$D$5</f>
        <v>14109.4356220162</v>
      </c>
      <c r="AV506" s="28">
        <f ca="1">AQ506*'Ejercicio 3 - TIR'!$D$5</f>
        <v>18498.8910927825</v>
      </c>
      <c r="AW506" s="28">
        <f ca="1">AR506*'Ejercicio 3 - TIR'!$D$5</f>
        <v>22778.107852131</v>
      </c>
      <c r="AX506" s="28">
        <f ca="1">AS506*'Ejercicio 3 - TIR'!$D$5</f>
        <v>26849.3045851269</v>
      </c>
      <c r="AY506" s="28">
        <f ca="1">AT506*'Ejercicio 3 - TIR'!$D$5</f>
        <v>35524.2746641465</v>
      </c>
      <c r="AZ506" s="28">
        <f ca="1" t="shared" ref="AZ506:BD506" si="3756">AJ506-AU506-AE506</f>
        <v>24813.3621634164</v>
      </c>
      <c r="BA506" s="28">
        <f ca="1" t="shared" si="3756"/>
        <v>28485.5117339219</v>
      </c>
      <c r="BB506" s="28">
        <f ca="1" t="shared" si="3756"/>
        <v>31857.9752258768</v>
      </c>
      <c r="BC506" s="28">
        <f ca="1" t="shared" si="3756"/>
        <v>34663.8044116782</v>
      </c>
      <c r="BD506" s="28">
        <f ca="1" t="shared" si="3756"/>
        <v>41641.8117269394</v>
      </c>
      <c r="BE506" s="28">
        <f ca="1" t="shared" ref="BE506:BI506" si="3757">AZ506/Z506</f>
        <v>21463.0663649994</v>
      </c>
      <c r="BF506" s="28">
        <f ca="1" t="shared" si="3757"/>
        <v>21328.1372365547</v>
      </c>
      <c r="BG506" s="28">
        <f ca="1" t="shared" si="3757"/>
        <v>20389.4183097213</v>
      </c>
      <c r="BH506" s="28">
        <f ca="1" t="shared" si="3757"/>
        <v>18447.001202608</v>
      </c>
      <c r="BI506" s="28">
        <f ca="1" t="shared" si="3757"/>
        <v>18075.862298908</v>
      </c>
      <c r="BJ506" s="28">
        <f ca="1" t="shared" si="3358"/>
        <v>68187.1448328386</v>
      </c>
      <c r="BK506" s="28">
        <f ca="1" t="shared" si="3359"/>
        <v>35302.6317162217</v>
      </c>
      <c r="BL506" s="28">
        <f ca="1" t="shared" si="3360"/>
        <v>103489.77654906</v>
      </c>
      <c r="BM506" s="28">
        <f ca="1">BK506*'Ejercicio 3 - TIR'!$D$5</f>
        <v>17651.3158581109</v>
      </c>
      <c r="BN506" s="28">
        <f ca="1" t="shared" si="3361"/>
        <v>85838.4606909495</v>
      </c>
      <c r="BO506" s="28">
        <f ca="1" t="shared" si="3362"/>
        <v>37260.7274048082</v>
      </c>
      <c r="BP506" s="28">
        <f ca="1" t="shared" si="3363"/>
        <v>-106219.417589606</v>
      </c>
      <c r="BQ506" s="28">
        <f ca="1" t="shared" ref="BQ506:BT506" si="3758">BE506</f>
        <v>21463.0663649994</v>
      </c>
      <c r="BR506" s="28">
        <f ca="1" t="shared" si="3758"/>
        <v>21328.1372365547</v>
      </c>
      <c r="BS506" s="28">
        <f ca="1" t="shared" si="3758"/>
        <v>20389.4183097213</v>
      </c>
      <c r="BT506" s="28">
        <f ca="1" t="shared" si="3758"/>
        <v>18447.001202608</v>
      </c>
      <c r="BU506" s="28">
        <f ca="1" t="shared" si="3365"/>
        <v>55336.5897037162</v>
      </c>
      <c r="BV506" s="30">
        <f ca="1" t="shared" si="3366"/>
        <v>7.79749465377413</v>
      </c>
    </row>
    <row r="507" ht="15" customHeight="1" spans="1:74">
      <c r="A507" s="26">
        <v>506</v>
      </c>
      <c r="B507" s="27">
        <f ca="1" t="shared" ref="B507:F507" si="3759">RAND()</f>
        <v>0.830820207130302</v>
      </c>
      <c r="C507" s="28">
        <f ca="1">IF(B507&lt;=('Ejercicio 3 - TIR'!$D$13-'Ejercicio 3 - TIR'!$C$13)/('Ejercicio 3 - TIR'!$E$13-'Ejercicio 3 - TIR'!$C$13),'Ejercicio 3 - TIR'!$C$13+SQRT(('Ejercicio 3 - TIR'!$E$13-'Ejercicio 3 - TIR'!$C$13)*('Ejercicio 3 - TIR'!$D$13-'Ejercicio 3 - TIR'!$C$13)*B507),'Ejercicio 3 - TIR'!$E$13-SQRT(('Ejercicio 3 - TIR'!$E$13-'Ejercicio 3 - TIR'!$C$13)*('Ejercicio 3 - TIR'!$E$13-'Ejercicio 3 - TIR'!$D$13)*(1-B507)))</f>
        <v>85751.6403946406</v>
      </c>
      <c r="D507" s="27">
        <f ca="1" t="shared" si="3759"/>
        <v>0.466916421620553</v>
      </c>
      <c r="E507" s="28">
        <f ca="1">IF(D507&lt;=('Ejercicio 3 - TIR'!$D$14-'Ejercicio 3 - TIR'!$C$14)/('Ejercicio 3 - TIR'!$E$14-'Ejercicio 3 - TIR'!$C$14),'Ejercicio 3 - TIR'!$C$14+SQRT(('Ejercicio 3 - TIR'!$E$14-'Ejercicio 3 - TIR'!$C$14)*('Ejercicio 3 - TIR'!$D$14-'Ejercicio 3 - TIR'!$C$14)*D507),'Ejercicio 3 - TIR'!$E$14-SQRT(('Ejercicio 3 - TIR'!$E$14-'Ejercicio 3 - TIR'!$C$14)*('Ejercicio 3 - TIR'!$E$14-'Ejercicio 3 - TIR'!$D$14)*(1-D507)))</f>
        <v>31057.8225941935</v>
      </c>
      <c r="F507" s="27">
        <f ca="1" t="shared" si="3759"/>
        <v>0.110540177429095</v>
      </c>
      <c r="G507" s="28">
        <f ca="1">IF(F507&lt;=('Ejercicio 3 - TIR'!$D$18-'Ejercicio 3 - TIR'!$C$18)/('Ejercicio 3 - TIR'!$E$18-'Ejercicio 3 - TIR'!$C$18),'Ejercicio 3 - TIR'!$C$18+SQRT(('Ejercicio 3 - TIR'!$E$18-'Ejercicio 3 - TIR'!$C$18)*('Ejercicio 3 - TIR'!$D$18-'Ejercicio 3 - TIR'!$C$18)*F507),'Ejercicio 3 - TIR'!$E$18-SQRT(('Ejercicio 3 - TIR'!$E$18-'Ejercicio 3 - TIR'!$C$18)*('Ejercicio 3 - TIR'!$E$18-'Ejercicio 3 - TIR'!$D$18)*(1-F507)))</f>
        <v>34071.9806746059</v>
      </c>
      <c r="H507" s="27">
        <f ca="1" t="shared" ref="H507:L507" si="3760">RAND()</f>
        <v>0.128741959504848</v>
      </c>
      <c r="I507" s="28">
        <f ca="1">IF(H507&lt;=('Ejercicio 3 - TIR'!$D$18-'Ejercicio 3 - TIR'!$C$18)/('Ejercicio 3 - TIR'!$E$18-'Ejercicio 3 - TIR'!$C$18),'Ejercicio 3 - TIR'!$C$18+SQRT(('Ejercicio 3 - TIR'!$E$18-'Ejercicio 3 - TIR'!$C$18)*('Ejercicio 3 - TIR'!$D$18-'Ejercicio 3 - TIR'!$C$18)*H507),'Ejercicio 3 - TIR'!$E$18-SQRT(('Ejercicio 3 - TIR'!$E$18-'Ejercicio 3 - TIR'!$C$18)*('Ejercicio 3 - TIR'!$E$18-'Ejercicio 3 - TIR'!$D$18)*(1-H507)))</f>
        <v>34394.4617333329</v>
      </c>
      <c r="J507" s="27">
        <f ca="1" t="shared" si="3760"/>
        <v>0.225163279444093</v>
      </c>
      <c r="K507" s="28">
        <f ca="1">IF(J507&lt;=('Ejercicio 3 - TIR'!$D$18-'Ejercicio 3 - TIR'!$C$18)/('Ejercicio 3 - TIR'!$E$18-'Ejercicio 3 - TIR'!$C$18),'Ejercicio 3 - TIR'!$C$18+SQRT(('Ejercicio 3 - TIR'!$E$18-'Ejercicio 3 - TIR'!$C$18)*('Ejercicio 3 - TIR'!$D$18-'Ejercicio 3 - TIR'!$C$18)*J507),'Ejercicio 3 - TIR'!$E$18-SQRT(('Ejercicio 3 - TIR'!$E$18-'Ejercicio 3 - TIR'!$C$18)*('Ejercicio 3 - TIR'!$E$18-'Ejercicio 3 - TIR'!$D$18)*(1-J507)))</f>
        <v>35811.5825655852</v>
      </c>
      <c r="L507" s="27">
        <f ca="1" t="shared" si="3760"/>
        <v>0.616599246415876</v>
      </c>
      <c r="M507" s="28">
        <f ca="1">IF(L507&lt;=('Ejercicio 3 - TIR'!$D$18-'Ejercicio 3 - TIR'!$C$18)/('Ejercicio 3 - TIR'!$E$18-'Ejercicio 3 - TIR'!$C$18),'Ejercicio 3 - TIR'!$C$18+SQRT(('Ejercicio 3 - TIR'!$E$18-'Ejercicio 3 - TIR'!$C$18)*('Ejercicio 3 - TIR'!$D$18-'Ejercicio 3 - TIR'!$C$18)*L507),'Ejercicio 3 - TIR'!$E$18-SQRT(('Ejercicio 3 - TIR'!$E$18-'Ejercicio 3 - TIR'!$C$18)*('Ejercicio 3 - TIR'!$E$18-'Ejercicio 3 - TIR'!$D$18)*(1-L507)))</f>
        <v>39617.1662646739</v>
      </c>
      <c r="N507" s="27">
        <f ca="1" t="shared" ref="N507:R507" si="3761">RAND()</f>
        <v>0.109721516384441</v>
      </c>
      <c r="O507" s="28">
        <f ca="1">IF(N507&lt;=('Ejercicio 3 - TIR'!$D$18-'Ejercicio 3 - TIR'!$C$18)/('Ejercicio 3 - TIR'!$E$18-'Ejercicio 3 - TIR'!$C$18),'Ejercicio 3 - TIR'!$C$18+SQRT(('Ejercicio 3 - TIR'!$E$18-'Ejercicio 3 - TIR'!$C$18)*('Ejercicio 3 - TIR'!$D$18-'Ejercicio 3 - TIR'!$C$18)*N507),'Ejercicio 3 - TIR'!$E$18-SQRT(('Ejercicio 3 - TIR'!$E$18-'Ejercicio 3 - TIR'!$C$18)*('Ejercicio 3 - TIR'!$E$18-'Ejercicio 3 - TIR'!$D$18)*(1-N507)))</f>
        <v>34056.8740993117</v>
      </c>
      <c r="P507" s="27">
        <f ca="1" t="shared" si="3761"/>
        <v>0.479738241627448</v>
      </c>
      <c r="Q507" s="29">
        <f ca="1">IF(P507&lt;=('Ejercicio 3 - TIR'!$D$22-'Ejercicio 3 - TIR'!$C$22)/('Ejercicio 3 - TIR'!$E$22-'Ejercicio 3 - TIR'!$C$22),'Ejercicio 3 - TIR'!$C$22+SQRT(('Ejercicio 3 - TIR'!$E$22-'Ejercicio 3 - TIR'!$C$22)*('Ejercicio 3 - TIR'!$D$22-'Ejercicio 3 - TIR'!$C$22)*P507),'Ejercicio 3 - TIR'!$E$22-SQRT(('Ejercicio 3 - TIR'!$E$22-'Ejercicio 3 - TIR'!$C$22)*('Ejercicio 3 - TIR'!$E$22-'Ejercicio 3 - TIR'!$D$22)*(1-P507)))</f>
        <v>0.149385861139831</v>
      </c>
      <c r="R507" s="27">
        <f ca="1" t="shared" si="3761"/>
        <v>0.478986701783078</v>
      </c>
      <c r="S507" s="29">
        <f ca="1">IF(R507&lt;=('Ejercicio 3 - TIR'!$D$23-'Ejercicio 3 - TIR'!$C$23)/('Ejercicio 3 - TIR'!$E$23-'Ejercicio 3 - TIR'!$C$23),'Ejercicio 3 - TIR'!$C$23+SQRT(('Ejercicio 3 - TIR'!$E$23-'Ejercicio 3 - TIR'!$C$23)*('Ejercicio 3 - TIR'!$D$23-'Ejercicio 3 - TIR'!$C$23)*R507),'Ejercicio 3 - TIR'!$E$23-SQRT(('Ejercicio 3 - TIR'!$E$23-'Ejercicio 3 - TIR'!$C$23)*('Ejercicio 3 - TIR'!$E$23-'Ejercicio 3 - TIR'!$D$23)*(1-R507)))</f>
        <v>0.149362834727075</v>
      </c>
      <c r="T507" s="27">
        <f ca="1" t="shared" ref="T507:X507" si="3762">RAND()</f>
        <v>0.832784448830795</v>
      </c>
      <c r="U507" s="29">
        <f ca="1">IF(T507&lt;=('Ejercicio 3 - TIR'!$D$24-'Ejercicio 3 - TIR'!$C$24)/('Ejercicio 3 - TIR'!$E$24-'Ejercicio 3 - TIR'!$C$24),'Ejercicio 3 - TIR'!$C$24+SQRT(('Ejercicio 3 - TIR'!$E$24-'Ejercicio 3 - TIR'!$C$24)*('Ejercicio 3 - TIR'!$D$24-'Ejercicio 3 - TIR'!$C$24)*T507),'Ejercicio 3 - TIR'!$E$24-SQRT(('Ejercicio 3 - TIR'!$E$24-'Ejercicio 3 - TIR'!$C$24)*('Ejercicio 3 - TIR'!$E$24-'Ejercicio 3 - TIR'!$D$24)*(1-T507)))</f>
        <v>0.198361988463036</v>
      </c>
      <c r="V507" s="27">
        <f ca="1" t="shared" si="3762"/>
        <v>0.153521442004221</v>
      </c>
      <c r="W507" s="29">
        <f ca="1">IF(V507&lt;=('Ejercicio 3 - TIR'!$D$25-'Ejercicio 3 - TIR'!$C$25)/('Ejercicio 3 - TIR'!$E$25-'Ejercicio 3 - TIR'!$C$25),'Ejercicio 3 - TIR'!$C$25+SQRT(('Ejercicio 3 - TIR'!$E$25-'Ejercicio 3 - TIR'!$C$25)*('Ejercicio 3 - TIR'!$D$25-'Ejercicio 3 - TIR'!$C$25)*V507),'Ejercicio 3 - TIR'!$E$25-SQRT(('Ejercicio 3 - TIR'!$E$25-'Ejercicio 3 - TIR'!$C$25)*('Ejercicio 3 - TIR'!$E$25-'Ejercicio 3 - TIR'!$D$25)*(1-V507)))</f>
        <v>0.194660491765487</v>
      </c>
      <c r="X507" s="27">
        <f ca="1" t="shared" si="3762"/>
        <v>0.918042838587981</v>
      </c>
      <c r="Y507" s="29">
        <f ca="1">IF(X507&lt;=('Ejercicio 3 - TIR'!$D$26-'Ejercicio 3 - TIR'!$C$26)/('Ejercicio 3 - TIR'!$E$26-'Ejercicio 3 - TIR'!$C$26),'Ejercicio 3 - TIR'!$C$26+SQRT(('Ejercicio 3 - TIR'!$E$26-'Ejercicio 3 - TIR'!$C$26)*('Ejercicio 3 - TIR'!$D$26-'Ejercicio 3 - TIR'!$C$26)*X507),'Ejercicio 3 - TIR'!$E$26-SQRT(('Ejercicio 3 - TIR'!$E$26-'Ejercicio 3 - TIR'!$C$26)*('Ejercicio 3 - TIR'!$E$26-'Ejercicio 3 - TIR'!$D$26)*(1-X507)))</f>
        <v>0.258962683830277</v>
      </c>
      <c r="Z507" s="27">
        <f ca="1" t="shared" si="3336"/>
        <v>1.14938586113983</v>
      </c>
      <c r="AA507" s="27">
        <f ca="1" t="shared" si="3337"/>
        <v>1.3210613915549</v>
      </c>
      <c r="AB507" s="27">
        <f ca="1" t="shared" si="3338"/>
        <v>1.58310975606547</v>
      </c>
      <c r="AC507" s="27">
        <f ca="1" t="shared" si="3339"/>
        <v>1.89127867969992</v>
      </c>
      <c r="AD507" s="27">
        <f ca="1" t="shared" si="3340"/>
        <v>2.38104928246599</v>
      </c>
      <c r="AE507" s="26">
        <f ca="1" t="shared" si="3341"/>
        <v>4639.59957336168</v>
      </c>
      <c r="AF507" s="26">
        <f ca="1" t="shared" si="3342"/>
        <v>5332.58331763751</v>
      </c>
      <c r="AG507" s="26">
        <f ca="1" t="shared" si="3343"/>
        <v>6390.3651481689</v>
      </c>
      <c r="AH507" s="26">
        <f ca="1" t="shared" si="3344"/>
        <v>7634.31677047248</v>
      </c>
      <c r="AI507" s="26">
        <f ca="1" t="shared" si="3345"/>
        <v>9611.31993056453</v>
      </c>
      <c r="AJ507" s="28">
        <f ca="1" t="shared" si="3346"/>
        <v>39161.8528484216</v>
      </c>
      <c r="AK507" s="28">
        <f ca="1" t="shared" si="3347"/>
        <v>45437.1954792184</v>
      </c>
      <c r="AL507" s="28">
        <f ca="1" t="shared" si="3348"/>
        <v>56693.6657397221</v>
      </c>
      <c r="AM507" s="28">
        <f ca="1" t="shared" si="3349"/>
        <v>74927.1019065045</v>
      </c>
      <c r="AN507" s="28">
        <f ca="1" t="shared" si="3350"/>
        <v>81091.0956372007</v>
      </c>
      <c r="AO507" s="28">
        <f ca="1">C507/'Ejercicio 3 - TIR'!$D$7</f>
        <v>17150.3280789281</v>
      </c>
      <c r="AP507" s="28">
        <f ca="1" t="shared" si="3351"/>
        <v>22011.5247694935</v>
      </c>
      <c r="AQ507" s="28">
        <f ca="1" t="shared" si="3352"/>
        <v>28286.8674002903</v>
      </c>
      <c r="AR507" s="28">
        <f ca="1" t="shared" si="3353"/>
        <v>39543.337660794</v>
      </c>
      <c r="AS507" s="28">
        <f ca="1" t="shared" si="3354"/>
        <v>57776.7738275764</v>
      </c>
      <c r="AT507" s="28">
        <f ca="1" t="shared" si="3355"/>
        <v>63940.7675582725</v>
      </c>
      <c r="AU507" s="28">
        <f ca="1">AP507*'Ejercicio 3 - TIR'!$D$5</f>
        <v>11005.7623847467</v>
      </c>
      <c r="AV507" s="28">
        <f ca="1">AQ507*'Ejercicio 3 - TIR'!$D$5</f>
        <v>14143.4337001451</v>
      </c>
      <c r="AW507" s="28">
        <f ca="1">AR507*'Ejercicio 3 - TIR'!$D$5</f>
        <v>19771.668830397</v>
      </c>
      <c r="AX507" s="28">
        <f ca="1">AS507*'Ejercicio 3 - TIR'!$D$5</f>
        <v>28888.3869137882</v>
      </c>
      <c r="AY507" s="28">
        <f ca="1">AT507*'Ejercicio 3 - TIR'!$D$5</f>
        <v>31970.3837791363</v>
      </c>
      <c r="AZ507" s="28">
        <f ca="1" t="shared" ref="AZ507:BD507" si="3763">AJ507-AU507-AE507</f>
        <v>23516.4908903132</v>
      </c>
      <c r="BA507" s="28">
        <f ca="1" t="shared" si="3763"/>
        <v>25961.1784614358</v>
      </c>
      <c r="BB507" s="28">
        <f ca="1" t="shared" si="3763"/>
        <v>30531.6317611562</v>
      </c>
      <c r="BC507" s="28">
        <f ca="1" t="shared" si="3763"/>
        <v>38404.3982222438</v>
      </c>
      <c r="BD507" s="28">
        <f ca="1" t="shared" si="3763"/>
        <v>39509.3919274999</v>
      </c>
      <c r="BE507" s="28">
        <f ca="1" t="shared" ref="BE507:BI507" si="3764">AZ507/Z507</f>
        <v>20460.0488707876</v>
      </c>
      <c r="BF507" s="28">
        <f ca="1" t="shared" si="3764"/>
        <v>19651.7577664421</v>
      </c>
      <c r="BG507" s="28">
        <f ca="1" t="shared" si="3764"/>
        <v>19285.8591415904</v>
      </c>
      <c r="BH507" s="28">
        <f ca="1" t="shared" si="3764"/>
        <v>20306.0493593347</v>
      </c>
      <c r="BI507" s="28">
        <f ca="1" t="shared" si="3764"/>
        <v>16593.2692861279</v>
      </c>
      <c r="BJ507" s="28">
        <f ca="1" t="shared" si="3358"/>
        <v>73950.2062028603</v>
      </c>
      <c r="BK507" s="28">
        <f ca="1" t="shared" si="3359"/>
        <v>40835.7763663881</v>
      </c>
      <c r="BL507" s="28">
        <f ca="1" t="shared" si="3360"/>
        <v>114785.982569248</v>
      </c>
      <c r="BM507" s="28">
        <f ca="1">BK507*'Ejercicio 3 - TIR'!$D$5</f>
        <v>20417.8881831941</v>
      </c>
      <c r="BN507" s="28">
        <f ca="1" t="shared" si="3361"/>
        <v>94368.0943860544</v>
      </c>
      <c r="BO507" s="28">
        <f ca="1" t="shared" si="3362"/>
        <v>39632.9866336575</v>
      </c>
      <c r="BP507" s="28">
        <f ca="1" t="shared" si="3363"/>
        <v>-116809.462988834</v>
      </c>
      <c r="BQ507" s="28">
        <f ca="1" t="shared" ref="BQ507:BT507" si="3765">BE507</f>
        <v>20460.0488707876</v>
      </c>
      <c r="BR507" s="28">
        <f ca="1" t="shared" si="3765"/>
        <v>19651.7577664421</v>
      </c>
      <c r="BS507" s="28">
        <f ca="1" t="shared" si="3765"/>
        <v>19285.8591415904</v>
      </c>
      <c r="BT507" s="28">
        <f ca="1" t="shared" si="3765"/>
        <v>20306.0493593347</v>
      </c>
      <c r="BU507" s="28">
        <f ca="1" t="shared" si="3365"/>
        <v>56226.2559197855</v>
      </c>
      <c r="BV507" s="30">
        <f ca="1" t="shared" si="3366"/>
        <v>4.45095485610236</v>
      </c>
    </row>
    <row r="508" ht="15" customHeight="1" spans="1:74">
      <c r="A508" s="26">
        <v>507</v>
      </c>
      <c r="B508" s="27">
        <f ca="1" t="shared" ref="B508:F508" si="3766">RAND()</f>
        <v>0.399246991224303</v>
      </c>
      <c r="C508" s="28">
        <f ca="1">IF(B508&lt;=('Ejercicio 3 - TIR'!$D$13-'Ejercicio 3 - TIR'!$C$13)/('Ejercicio 3 - TIR'!$E$13-'Ejercicio 3 - TIR'!$C$13),'Ejercicio 3 - TIR'!$C$13+SQRT(('Ejercicio 3 - TIR'!$E$13-'Ejercicio 3 - TIR'!$C$13)*('Ejercicio 3 - TIR'!$D$13-'Ejercicio 3 - TIR'!$C$13)*B508),'Ejercicio 3 - TIR'!$E$13-SQRT(('Ejercicio 3 - TIR'!$E$13-'Ejercicio 3 - TIR'!$C$13)*('Ejercicio 3 - TIR'!$E$13-'Ejercicio 3 - TIR'!$D$13)*(1-B508)))</f>
        <v>73150.3517615065</v>
      </c>
      <c r="D508" s="27">
        <f ca="1" t="shared" si="3766"/>
        <v>0.908871978391901</v>
      </c>
      <c r="E508" s="28">
        <f ca="1">IF(D508&lt;=('Ejercicio 3 - TIR'!$D$14-'Ejercicio 3 - TIR'!$C$14)/('Ejercicio 3 - TIR'!$E$14-'Ejercicio 3 - TIR'!$C$14),'Ejercicio 3 - TIR'!$C$14+SQRT(('Ejercicio 3 - TIR'!$E$14-'Ejercicio 3 - TIR'!$C$14)*('Ejercicio 3 - TIR'!$D$14-'Ejercicio 3 - TIR'!$C$14)*D508),'Ejercicio 3 - TIR'!$E$14-SQRT(('Ejercicio 3 - TIR'!$E$14-'Ejercicio 3 - TIR'!$C$14)*('Ejercicio 3 - TIR'!$E$14-'Ejercicio 3 - TIR'!$D$14)*(1-D508)))</f>
        <v>36302.811440944</v>
      </c>
      <c r="F508" s="27">
        <f ca="1" t="shared" si="3766"/>
        <v>0.478004245209403</v>
      </c>
      <c r="G508" s="28">
        <f ca="1">IF(F508&lt;=('Ejercicio 3 - TIR'!$D$18-'Ejercicio 3 - TIR'!$C$18)/('Ejercicio 3 - TIR'!$E$18-'Ejercicio 3 - TIR'!$C$18),'Ejercicio 3 - TIR'!$C$18+SQRT(('Ejercicio 3 - TIR'!$E$18-'Ejercicio 3 - TIR'!$C$18)*('Ejercicio 3 - TIR'!$D$18-'Ejercicio 3 - TIR'!$C$18)*F508),'Ejercicio 3 - TIR'!$E$18-SQRT(('Ejercicio 3 - TIR'!$E$18-'Ejercicio 3 - TIR'!$C$18)*('Ejercicio 3 - TIR'!$E$18-'Ejercicio 3 - TIR'!$D$18)*(1-F508)))</f>
        <v>38467.622853045</v>
      </c>
      <c r="H508" s="27">
        <f ca="1" t="shared" ref="H508:L508" si="3767">RAND()</f>
        <v>0.483050958143964</v>
      </c>
      <c r="I508" s="28">
        <f ca="1">IF(H508&lt;=('Ejercicio 3 - TIR'!$D$18-'Ejercicio 3 - TIR'!$C$18)/('Ejercicio 3 - TIR'!$E$18-'Ejercicio 3 - TIR'!$C$18),'Ejercicio 3 - TIR'!$C$18+SQRT(('Ejercicio 3 - TIR'!$E$18-'Ejercicio 3 - TIR'!$C$18)*('Ejercicio 3 - TIR'!$D$18-'Ejercicio 3 - TIR'!$C$18)*H508),'Ejercicio 3 - TIR'!$E$18-SQRT(('Ejercicio 3 - TIR'!$E$18-'Ejercicio 3 - TIR'!$C$18)*('Ejercicio 3 - TIR'!$E$18-'Ejercicio 3 - TIR'!$D$18)*(1-H508)))</f>
        <v>38512.2055732692</v>
      </c>
      <c r="J508" s="27">
        <f ca="1" t="shared" si="3767"/>
        <v>0.187097043693774</v>
      </c>
      <c r="K508" s="28">
        <f ca="1">IF(J508&lt;=('Ejercicio 3 - TIR'!$D$18-'Ejercicio 3 - TIR'!$C$18)/('Ejercicio 3 - TIR'!$E$18-'Ejercicio 3 - TIR'!$C$18),'Ejercicio 3 - TIR'!$C$18+SQRT(('Ejercicio 3 - TIR'!$E$18-'Ejercicio 3 - TIR'!$C$18)*('Ejercicio 3 - TIR'!$D$18-'Ejercicio 3 - TIR'!$C$18)*J508),'Ejercicio 3 - TIR'!$E$18-SQRT(('Ejercicio 3 - TIR'!$E$18-'Ejercicio 3 - TIR'!$C$18)*('Ejercicio 3 - TIR'!$E$18-'Ejercicio 3 - TIR'!$D$18)*(1-J508)))</f>
        <v>35297.5991311222</v>
      </c>
      <c r="L508" s="27">
        <f ca="1" t="shared" si="3767"/>
        <v>0.117947256282673</v>
      </c>
      <c r="M508" s="28">
        <f ca="1">IF(L508&lt;=('Ejercicio 3 - TIR'!$D$18-'Ejercicio 3 - TIR'!$C$18)/('Ejercicio 3 - TIR'!$E$18-'Ejercicio 3 - TIR'!$C$18),'Ejercicio 3 - TIR'!$C$18+SQRT(('Ejercicio 3 - TIR'!$E$18-'Ejercicio 3 - TIR'!$C$18)*('Ejercicio 3 - TIR'!$D$18-'Ejercicio 3 - TIR'!$C$18)*L508),'Ejercicio 3 - TIR'!$E$18-SQRT(('Ejercicio 3 - TIR'!$E$18-'Ejercicio 3 - TIR'!$C$18)*('Ejercicio 3 - TIR'!$E$18-'Ejercicio 3 - TIR'!$D$18)*(1-L508)))</f>
        <v>34206.1964341197</v>
      </c>
      <c r="N508" s="27">
        <f ca="1" t="shared" ref="N508:R508" si="3768">RAND()</f>
        <v>0.519404777986621</v>
      </c>
      <c r="O508" s="28">
        <f ca="1">IF(N508&lt;=('Ejercicio 3 - TIR'!$D$18-'Ejercicio 3 - TIR'!$C$18)/('Ejercicio 3 - TIR'!$E$18-'Ejercicio 3 - TIR'!$C$18),'Ejercicio 3 - TIR'!$C$18+SQRT(('Ejercicio 3 - TIR'!$E$18-'Ejercicio 3 - TIR'!$C$18)*('Ejercicio 3 - TIR'!$D$18-'Ejercicio 3 - TIR'!$C$18)*N508),'Ejercicio 3 - TIR'!$E$18-SQRT(('Ejercicio 3 - TIR'!$E$18-'Ejercicio 3 - TIR'!$C$18)*('Ejercicio 3 - TIR'!$E$18-'Ejercicio 3 - TIR'!$D$18)*(1-N508)))</f>
        <v>38826.7047474124</v>
      </c>
      <c r="P508" s="27">
        <f ca="1" t="shared" si="3768"/>
        <v>0.89611205747128</v>
      </c>
      <c r="Q508" s="29">
        <f ca="1">IF(P508&lt;=('Ejercicio 3 - TIR'!$D$22-'Ejercicio 3 - TIR'!$C$22)/('Ejercicio 3 - TIR'!$E$22-'Ejercicio 3 - TIR'!$C$22),'Ejercicio 3 - TIR'!$C$22+SQRT(('Ejercicio 3 - TIR'!$E$22-'Ejercicio 3 - TIR'!$C$22)*('Ejercicio 3 - TIR'!$D$22-'Ejercicio 3 - TIR'!$C$22)*P508),'Ejercicio 3 - TIR'!$E$22-SQRT(('Ejercicio 3 - TIR'!$E$22-'Ejercicio 3 - TIR'!$C$22)*('Ejercicio 3 - TIR'!$E$22-'Ejercicio 3 - TIR'!$D$22)*(1-P508)))</f>
        <v>0.166325267953203</v>
      </c>
      <c r="R508" s="27">
        <f ca="1" t="shared" si="3768"/>
        <v>0.213857826414813</v>
      </c>
      <c r="S508" s="29">
        <f ca="1">IF(R508&lt;=('Ejercicio 3 - TIR'!$D$23-'Ejercicio 3 - TIR'!$C$23)/('Ejercicio 3 - TIR'!$E$23-'Ejercicio 3 - TIR'!$C$23),'Ejercicio 3 - TIR'!$C$23+SQRT(('Ejercicio 3 - TIR'!$E$23-'Ejercicio 3 - TIR'!$C$23)*('Ejercicio 3 - TIR'!$D$23-'Ejercicio 3 - TIR'!$C$23)*R508),'Ejercicio 3 - TIR'!$E$23-SQRT(('Ejercicio 3 - TIR'!$E$23-'Ejercicio 3 - TIR'!$C$23)*('Ejercicio 3 - TIR'!$E$23-'Ejercicio 3 - TIR'!$D$23)*(1-R508)))</f>
        <v>0.139619992037375</v>
      </c>
      <c r="T508" s="27">
        <f ca="1" t="shared" ref="T508:X508" si="3769">RAND()</f>
        <v>0.707867149722182</v>
      </c>
      <c r="U508" s="29">
        <f ca="1">IF(T508&lt;=('Ejercicio 3 - TIR'!$D$24-'Ejercicio 3 - TIR'!$C$24)/('Ejercicio 3 - TIR'!$E$24-'Ejercicio 3 - TIR'!$C$24),'Ejercicio 3 - TIR'!$C$24+SQRT(('Ejercicio 3 - TIR'!$E$24-'Ejercicio 3 - TIR'!$C$24)*('Ejercicio 3 - TIR'!$D$24-'Ejercicio 3 - TIR'!$C$24)*T508),'Ejercicio 3 - TIR'!$E$24-SQRT(('Ejercicio 3 - TIR'!$E$24-'Ejercicio 3 - TIR'!$C$24)*('Ejercicio 3 - TIR'!$E$24-'Ejercicio 3 - TIR'!$D$24)*(1-T508)))</f>
        <v>0.191399790546608</v>
      </c>
      <c r="V508" s="27">
        <f ca="1" t="shared" si="3769"/>
        <v>0.239915334532044</v>
      </c>
      <c r="W508" s="29">
        <f ca="1">IF(V508&lt;=('Ejercicio 3 - TIR'!$D$25-'Ejercicio 3 - TIR'!$C$25)/('Ejercicio 3 - TIR'!$E$25-'Ejercicio 3 - TIR'!$C$25),'Ejercicio 3 - TIR'!$C$25+SQRT(('Ejercicio 3 - TIR'!$E$25-'Ejercicio 3 - TIR'!$C$25)*('Ejercicio 3 - TIR'!$D$25-'Ejercicio 3 - TIR'!$C$25)*V508),'Ejercicio 3 - TIR'!$E$25-SQRT(('Ejercicio 3 - TIR'!$E$25-'Ejercicio 3 - TIR'!$C$25)*('Ejercicio 3 - TIR'!$E$25-'Ejercicio 3 - TIR'!$D$25)*(1-V508)))</f>
        <v>0.198327069278662</v>
      </c>
      <c r="X508" s="27">
        <f ca="1" t="shared" si="3769"/>
        <v>0.795402211968925</v>
      </c>
      <c r="Y508" s="29">
        <f ca="1">IF(X508&lt;=('Ejercicio 3 - TIR'!$D$26-'Ejercicio 3 - TIR'!$C$26)/('Ejercicio 3 - TIR'!$E$26-'Ejercicio 3 - TIR'!$C$26),'Ejercicio 3 - TIR'!$C$26+SQRT(('Ejercicio 3 - TIR'!$E$26-'Ejercicio 3 - TIR'!$C$26)*('Ejercicio 3 - TIR'!$D$26-'Ejercicio 3 - TIR'!$C$26)*X508),'Ejercicio 3 - TIR'!$E$26-SQRT(('Ejercicio 3 - TIR'!$E$26-'Ejercicio 3 - TIR'!$C$26)*('Ejercicio 3 - TIR'!$E$26-'Ejercicio 3 - TIR'!$D$26)*(1-X508)))</f>
        <v>0.24676104611502</v>
      </c>
      <c r="Z508" s="27">
        <f ca="1" t="shared" si="3336"/>
        <v>1.1663252679532</v>
      </c>
      <c r="AA508" s="27">
        <f ca="1" t="shared" si="3337"/>
        <v>1.32916759257782</v>
      </c>
      <c r="AB508" s="27">
        <f ca="1" t="shared" si="3338"/>
        <v>1.58356999139855</v>
      </c>
      <c r="AC508" s="27">
        <f ca="1" t="shared" si="3339"/>
        <v>1.89763478679026</v>
      </c>
      <c r="AD508" s="27">
        <f ca="1" t="shared" si="3340"/>
        <v>2.36589713192288</v>
      </c>
      <c r="AE508" s="26">
        <f ca="1" t="shared" si="3341"/>
        <v>6038.07484036961</v>
      </c>
      <c r="AF508" s="26">
        <f ca="1" t="shared" si="3342"/>
        <v>6881.11080150309</v>
      </c>
      <c r="AG508" s="26">
        <f ca="1" t="shared" si="3343"/>
        <v>8198.15396763878</v>
      </c>
      <c r="AH508" s="26">
        <f ca="1" t="shared" si="3344"/>
        <v>9824.06981753582</v>
      </c>
      <c r="AI508" s="26">
        <f ca="1" t="shared" si="3345"/>
        <v>12248.267562818</v>
      </c>
      <c r="AJ508" s="28">
        <f ca="1" t="shared" si="3346"/>
        <v>44865.7605316005</v>
      </c>
      <c r="AK508" s="28">
        <f ca="1" t="shared" si="3347"/>
        <v>51189.1755666842</v>
      </c>
      <c r="AL508" s="28">
        <f ca="1" t="shared" si="3348"/>
        <v>55896.2187524607</v>
      </c>
      <c r="AM508" s="28">
        <f ca="1" t="shared" si="3349"/>
        <v>64910.8682771665</v>
      </c>
      <c r="AN508" s="28">
        <f ca="1" t="shared" si="3350"/>
        <v>91859.9894039196</v>
      </c>
      <c r="AO508" s="28">
        <f ca="1">C508/'Ejercicio 3 - TIR'!$D$7</f>
        <v>14630.0703523013</v>
      </c>
      <c r="AP508" s="28">
        <f ca="1" t="shared" si="3351"/>
        <v>30235.6901792992</v>
      </c>
      <c r="AQ508" s="28">
        <f ca="1" t="shared" si="3352"/>
        <v>36559.1052143829</v>
      </c>
      <c r="AR508" s="28">
        <f ca="1" t="shared" si="3353"/>
        <v>41266.1484001593</v>
      </c>
      <c r="AS508" s="28">
        <f ca="1" t="shared" si="3354"/>
        <v>50280.7979248652</v>
      </c>
      <c r="AT508" s="28">
        <f ca="1" t="shared" si="3355"/>
        <v>77229.9190516183</v>
      </c>
      <c r="AU508" s="28">
        <f ca="1">AP508*'Ejercicio 3 - TIR'!$D$5</f>
        <v>15117.8450896496</v>
      </c>
      <c r="AV508" s="28">
        <f ca="1">AQ508*'Ejercicio 3 - TIR'!$D$5</f>
        <v>18279.5526071915</v>
      </c>
      <c r="AW508" s="28">
        <f ca="1">AR508*'Ejercicio 3 - TIR'!$D$5</f>
        <v>20633.0742000797</v>
      </c>
      <c r="AX508" s="28">
        <f ca="1">AS508*'Ejercicio 3 - TIR'!$D$5</f>
        <v>25140.3989624326</v>
      </c>
      <c r="AY508" s="28">
        <f ca="1">AT508*'Ejercicio 3 - TIR'!$D$5</f>
        <v>38614.9595258091</v>
      </c>
      <c r="AZ508" s="28">
        <f ca="1" t="shared" ref="AZ508:BD508" si="3770">AJ508-AU508-AE508</f>
        <v>23709.8406015813</v>
      </c>
      <c r="BA508" s="28">
        <f ca="1" t="shared" si="3770"/>
        <v>26028.5121579897</v>
      </c>
      <c r="BB508" s="28">
        <f ca="1" t="shared" si="3770"/>
        <v>27064.9905847422</v>
      </c>
      <c r="BC508" s="28">
        <f ca="1" t="shared" si="3770"/>
        <v>29946.3994971981</v>
      </c>
      <c r="BD508" s="28">
        <f ca="1" t="shared" si="3770"/>
        <v>40996.7623152925</v>
      </c>
      <c r="BE508" s="28">
        <f ca="1" t="shared" ref="BE508:BI508" si="3771">AZ508/Z508</f>
        <v>20328.6692426633</v>
      </c>
      <c r="BF508" s="28">
        <f ca="1" t="shared" si="3771"/>
        <v>19582.5660385756</v>
      </c>
      <c r="BG508" s="28">
        <f ca="1" t="shared" si="3771"/>
        <v>17091.1236836708</v>
      </c>
      <c r="BH508" s="28">
        <f ca="1" t="shared" si="3771"/>
        <v>15780.9077413946</v>
      </c>
      <c r="BI508" s="28">
        <f ca="1" t="shared" si="3771"/>
        <v>17328.2099894058</v>
      </c>
      <c r="BJ508" s="28">
        <f ca="1" t="shared" si="3358"/>
        <v>85888.7174688665</v>
      </c>
      <c r="BK508" s="28">
        <f ca="1" t="shared" si="3359"/>
        <v>34613.2414863396</v>
      </c>
      <c r="BL508" s="28">
        <f ca="1" t="shared" si="3360"/>
        <v>120501.958955206</v>
      </c>
      <c r="BM508" s="28">
        <f ca="1">BK508*'Ejercicio 3 - TIR'!$D$5</f>
        <v>17306.6207431698</v>
      </c>
      <c r="BN508" s="28">
        <f ca="1" t="shared" si="3361"/>
        <v>103195.338212036</v>
      </c>
      <c r="BO508" s="28">
        <f ca="1" t="shared" si="3362"/>
        <v>43617.8466170946</v>
      </c>
      <c r="BP508" s="28">
        <f ca="1" t="shared" si="3363"/>
        <v>-109453.16320245</v>
      </c>
      <c r="BQ508" s="28">
        <f ca="1" t="shared" ref="BQ508:BT508" si="3772">BE508</f>
        <v>20328.6692426633</v>
      </c>
      <c r="BR508" s="28">
        <f ca="1" t="shared" si="3772"/>
        <v>19582.5660385756</v>
      </c>
      <c r="BS508" s="28">
        <f ca="1" t="shared" si="3772"/>
        <v>17091.1236836708</v>
      </c>
      <c r="BT508" s="28">
        <f ca="1" t="shared" si="3772"/>
        <v>15780.9077413946</v>
      </c>
      <c r="BU508" s="28">
        <f ca="1" t="shared" si="3365"/>
        <v>60946.0566065004</v>
      </c>
      <c r="BV508" s="30">
        <f ca="1" t="shared" si="3366"/>
        <v>5.87190737995984</v>
      </c>
    </row>
    <row r="509" ht="15" customHeight="1" spans="1:74">
      <c r="A509" s="26">
        <v>508</v>
      </c>
      <c r="B509" s="27">
        <f ca="1" t="shared" ref="B509:F509" si="3773">RAND()</f>
        <v>0.478039096698714</v>
      </c>
      <c r="C509" s="28">
        <f ca="1">IF(B509&lt;=('Ejercicio 3 - TIR'!$D$13-'Ejercicio 3 - TIR'!$C$13)/('Ejercicio 3 - TIR'!$E$13-'Ejercicio 3 - TIR'!$C$13),'Ejercicio 3 - TIR'!$C$13+SQRT(('Ejercicio 3 - TIR'!$E$13-'Ejercicio 3 - TIR'!$C$13)*('Ejercicio 3 - TIR'!$D$13-'Ejercicio 3 - TIR'!$C$13)*B509),'Ejercicio 3 - TIR'!$E$13-SQRT(('Ejercicio 3 - TIR'!$E$13-'Ejercicio 3 - TIR'!$C$13)*('Ejercicio 3 - TIR'!$E$13-'Ejercicio 3 - TIR'!$D$13)*(1-B509)))</f>
        <v>74972.9529516256</v>
      </c>
      <c r="D509" s="27">
        <f ca="1" t="shared" si="3773"/>
        <v>0.80260644299317</v>
      </c>
      <c r="E509" s="28">
        <f ca="1">IF(D509&lt;=('Ejercicio 3 - TIR'!$D$14-'Ejercicio 3 - TIR'!$C$14)/('Ejercicio 3 - TIR'!$E$14-'Ejercicio 3 - TIR'!$C$14),'Ejercicio 3 - TIR'!$C$14+SQRT(('Ejercicio 3 - TIR'!$E$14-'Ejercicio 3 - TIR'!$C$14)*('Ejercicio 3 - TIR'!$D$14-'Ejercicio 3 - TIR'!$C$14)*D509),'Ejercicio 3 - TIR'!$E$14-SQRT(('Ejercicio 3 - TIR'!$E$14-'Ejercicio 3 - TIR'!$C$14)*('Ejercicio 3 - TIR'!$E$14-'Ejercicio 3 - TIR'!$D$14)*(1-D509)))</f>
        <v>34558.5816599875</v>
      </c>
      <c r="F509" s="27">
        <f ca="1" t="shared" si="3773"/>
        <v>0.241803085862724</v>
      </c>
      <c r="G509" s="28">
        <f ca="1">IF(F509&lt;=('Ejercicio 3 - TIR'!$D$18-'Ejercicio 3 - TIR'!$C$18)/('Ejercicio 3 - TIR'!$E$18-'Ejercicio 3 - TIR'!$C$18),'Ejercicio 3 - TIR'!$C$18+SQRT(('Ejercicio 3 - TIR'!$E$18-'Ejercicio 3 - TIR'!$C$18)*('Ejercicio 3 - TIR'!$D$18-'Ejercicio 3 - TIR'!$C$18)*F509),'Ejercicio 3 - TIR'!$E$18-SQRT(('Ejercicio 3 - TIR'!$E$18-'Ejercicio 3 - TIR'!$C$18)*('Ejercicio 3 - TIR'!$E$18-'Ejercicio 3 - TIR'!$D$18)*(1-F509)))</f>
        <v>36022.4963992856</v>
      </c>
      <c r="H509" s="27">
        <f ca="1" t="shared" ref="H509:L509" si="3774">RAND()</f>
        <v>0.32877745352929</v>
      </c>
      <c r="I509" s="28">
        <f ca="1">IF(H509&lt;=('Ejercicio 3 - TIR'!$D$18-'Ejercicio 3 - TIR'!$C$18)/('Ejercicio 3 - TIR'!$E$18-'Ejercicio 3 - TIR'!$C$18),'Ejercicio 3 - TIR'!$C$18+SQRT(('Ejercicio 3 - TIR'!$E$18-'Ejercicio 3 - TIR'!$C$18)*('Ejercicio 3 - TIR'!$D$18-'Ejercicio 3 - TIR'!$C$18)*H509),'Ejercicio 3 - TIR'!$E$18-SQRT(('Ejercicio 3 - TIR'!$E$18-'Ejercicio 3 - TIR'!$C$18)*('Ejercicio 3 - TIR'!$E$18-'Ejercicio 3 - TIR'!$D$18)*(1-H509)))</f>
        <v>37022.57915793</v>
      </c>
      <c r="J509" s="27">
        <f ca="1" t="shared" si="3774"/>
        <v>0.0446974195757146</v>
      </c>
      <c r="K509" s="28">
        <f ca="1">IF(J509&lt;=('Ejercicio 3 - TIR'!$D$18-'Ejercicio 3 - TIR'!$C$18)/('Ejercicio 3 - TIR'!$E$18-'Ejercicio 3 - TIR'!$C$18),'Ejercicio 3 - TIR'!$C$18+SQRT(('Ejercicio 3 - TIR'!$E$18-'Ejercicio 3 - TIR'!$C$18)*('Ejercicio 3 - TIR'!$D$18-'Ejercicio 3 - TIR'!$C$18)*J509),'Ejercicio 3 - TIR'!$E$18-SQRT(('Ejercicio 3 - TIR'!$E$18-'Ejercicio 3 - TIR'!$C$18)*('Ejercicio 3 - TIR'!$E$18-'Ejercicio 3 - TIR'!$D$18)*(1-J509)))</f>
        <v>32589.3267341835</v>
      </c>
      <c r="L509" s="27">
        <f ca="1" t="shared" si="3774"/>
        <v>0.0326801983806999</v>
      </c>
      <c r="M509" s="28">
        <f ca="1">IF(L509&lt;=('Ejercicio 3 - TIR'!$D$18-'Ejercicio 3 - TIR'!$C$18)/('Ejercicio 3 - TIR'!$E$18-'Ejercicio 3 - TIR'!$C$18),'Ejercicio 3 - TIR'!$C$18+SQRT(('Ejercicio 3 - TIR'!$E$18-'Ejercicio 3 - TIR'!$C$18)*('Ejercicio 3 - TIR'!$D$18-'Ejercicio 3 - TIR'!$C$18)*L509),'Ejercicio 3 - TIR'!$E$18-SQRT(('Ejercicio 3 - TIR'!$E$18-'Ejercicio 3 - TIR'!$C$18)*('Ejercicio 3 - TIR'!$E$18-'Ejercicio 3 - TIR'!$D$18)*(1-L509)))</f>
        <v>32214.0527900448</v>
      </c>
      <c r="N509" s="27">
        <f ca="1" t="shared" ref="N509:R509" si="3775">RAND()</f>
        <v>0.518106367656117</v>
      </c>
      <c r="O509" s="28">
        <f ca="1">IF(N509&lt;=('Ejercicio 3 - TIR'!$D$18-'Ejercicio 3 - TIR'!$C$18)/('Ejercicio 3 - TIR'!$E$18-'Ejercicio 3 - TIR'!$C$18),'Ejercicio 3 - TIR'!$C$18+SQRT(('Ejercicio 3 - TIR'!$E$18-'Ejercicio 3 - TIR'!$C$18)*('Ejercicio 3 - TIR'!$D$18-'Ejercicio 3 - TIR'!$C$18)*N509),'Ejercicio 3 - TIR'!$E$18-SQRT(('Ejercicio 3 - TIR'!$E$18-'Ejercicio 3 - TIR'!$C$18)*('Ejercicio 3 - TIR'!$E$18-'Ejercicio 3 - TIR'!$D$18)*(1-N509)))</f>
        <v>38815.6653264752</v>
      </c>
      <c r="P509" s="27">
        <f ca="1" t="shared" si="3775"/>
        <v>0.287396156942774</v>
      </c>
      <c r="Q509" s="29">
        <f ca="1">IF(P509&lt;=('Ejercicio 3 - TIR'!$D$22-'Ejercicio 3 - TIR'!$C$22)/('Ejercicio 3 - TIR'!$E$22-'Ejercicio 3 - TIR'!$C$22),'Ejercicio 3 - TIR'!$C$22+SQRT(('Ejercicio 3 - TIR'!$E$22-'Ejercicio 3 - TIR'!$C$22)*('Ejercicio 3 - TIR'!$D$22-'Ejercicio 3 - TIR'!$C$22)*P509),'Ejercicio 3 - TIR'!$E$22-SQRT(('Ejercicio 3 - TIR'!$E$22-'Ejercicio 3 - TIR'!$C$22)*('Ejercicio 3 - TIR'!$E$22-'Ejercicio 3 - TIR'!$D$22)*(1-P509)))</f>
        <v>0.142744517636059</v>
      </c>
      <c r="R509" s="27">
        <f ca="1" t="shared" si="3775"/>
        <v>0.109940169851973</v>
      </c>
      <c r="S509" s="29">
        <f ca="1">IF(R509&lt;=('Ejercicio 3 - TIR'!$D$23-'Ejercicio 3 - TIR'!$C$23)/('Ejercicio 3 - TIR'!$E$23-'Ejercicio 3 - TIR'!$C$23),'Ejercicio 3 - TIR'!$C$23+SQRT(('Ejercicio 3 - TIR'!$E$23-'Ejercicio 3 - TIR'!$C$23)*('Ejercicio 3 - TIR'!$D$23-'Ejercicio 3 - TIR'!$C$23)*R509),'Ejercicio 3 - TIR'!$E$23-SQRT(('Ejercicio 3 - TIR'!$E$23-'Ejercicio 3 - TIR'!$C$23)*('Ejercicio 3 - TIR'!$E$23-'Ejercicio 3 - TIR'!$D$23)*(1-R509)))</f>
        <v>0.134067420009851</v>
      </c>
      <c r="T509" s="27">
        <f ca="1" t="shared" ref="T509:X509" si="3776">RAND()</f>
        <v>0.307545515492576</v>
      </c>
      <c r="U509" s="29">
        <f ca="1">IF(T509&lt;=('Ejercicio 3 - TIR'!$D$24-'Ejercicio 3 - TIR'!$C$24)/('Ejercicio 3 - TIR'!$E$24-'Ejercicio 3 - TIR'!$C$24),'Ejercicio 3 - TIR'!$C$24+SQRT(('Ejercicio 3 - TIR'!$E$24-'Ejercicio 3 - TIR'!$C$24)*('Ejercicio 3 - TIR'!$D$24-'Ejercicio 3 - TIR'!$C$24)*T509),'Ejercicio 3 - TIR'!$E$24-SQRT(('Ejercicio 3 - TIR'!$E$24-'Ejercicio 3 - TIR'!$C$24)*('Ejercicio 3 - TIR'!$E$24-'Ejercicio 3 - TIR'!$D$24)*(1-T509)))</f>
        <v>0.175413492135761</v>
      </c>
      <c r="V509" s="27">
        <f ca="1" t="shared" si="3776"/>
        <v>0.0482216463430931</v>
      </c>
      <c r="W509" s="29">
        <f ca="1">IF(V509&lt;=('Ejercicio 3 - TIR'!$D$25-'Ejercicio 3 - TIR'!$C$25)/('Ejercicio 3 - TIR'!$E$25-'Ejercicio 3 - TIR'!$C$25),'Ejercicio 3 - TIR'!$C$25+SQRT(('Ejercicio 3 - TIR'!$E$25-'Ejercicio 3 - TIR'!$C$25)*('Ejercicio 3 - TIR'!$D$25-'Ejercicio 3 - TIR'!$C$25)*V509),'Ejercicio 3 - TIR'!$E$25-SQRT(('Ejercicio 3 - TIR'!$E$25-'Ejercicio 3 - TIR'!$C$25)*('Ejercicio 3 - TIR'!$E$25-'Ejercicio 3 - TIR'!$D$25)*(1-V509)))</f>
        <v>0.188216465473689</v>
      </c>
      <c r="X509" s="27">
        <f ca="1" t="shared" si="3776"/>
        <v>0.216773714325976</v>
      </c>
      <c r="Y509" s="29">
        <f ca="1">IF(X509&lt;=('Ejercicio 3 - TIR'!$D$26-'Ejercicio 3 - TIR'!$C$26)/('Ejercicio 3 - TIR'!$E$26-'Ejercicio 3 - TIR'!$C$26),'Ejercicio 3 - TIR'!$C$26+SQRT(('Ejercicio 3 - TIR'!$E$26-'Ejercicio 3 - TIR'!$C$26)*('Ejercicio 3 - TIR'!$D$26-'Ejercicio 3 - TIR'!$C$26)*X509),'Ejercicio 3 - TIR'!$E$26-SQRT(('Ejercicio 3 - TIR'!$E$26-'Ejercicio 3 - TIR'!$C$26)*('Ejercicio 3 - TIR'!$E$26-'Ejercicio 3 - TIR'!$D$26)*(1-X509)))</f>
        <v>0.21419274743968</v>
      </c>
      <c r="Z509" s="27">
        <f ca="1" t="shared" si="3336"/>
        <v>1.14274451763606</v>
      </c>
      <c r="AA509" s="27">
        <f ca="1" t="shared" si="3337"/>
        <v>1.29594932684593</v>
      </c>
      <c r="AB509" s="27">
        <f ca="1" t="shared" si="3338"/>
        <v>1.52327632389896</v>
      </c>
      <c r="AC509" s="27">
        <f ca="1" t="shared" si="3339"/>
        <v>1.80998200952298</v>
      </c>
      <c r="AD509" s="27">
        <f ca="1" t="shared" si="3340"/>
        <v>2.1976670289591</v>
      </c>
      <c r="AE509" s="26">
        <f ca="1" t="shared" si="3341"/>
        <v>4933.04806924126</v>
      </c>
      <c r="AF509" s="26">
        <f ca="1" t="shared" si="3342"/>
        <v>5594.40909666902</v>
      </c>
      <c r="AG509" s="26">
        <f ca="1" t="shared" si="3343"/>
        <v>6575.7439327518</v>
      </c>
      <c r="AH509" s="26">
        <f ca="1" t="shared" si="3344"/>
        <v>7813.4072136344</v>
      </c>
      <c r="AI509" s="26">
        <f ca="1" t="shared" si="3345"/>
        <v>9486.98237158777</v>
      </c>
      <c r="AJ509" s="28">
        <f ca="1" t="shared" si="3346"/>
        <v>41164.5102718483</v>
      </c>
      <c r="AK509" s="28">
        <f ca="1" t="shared" si="3347"/>
        <v>47979.3865378195</v>
      </c>
      <c r="AL509" s="28">
        <f ca="1" t="shared" si="3348"/>
        <v>49642.5498259891</v>
      </c>
      <c r="AM509" s="28">
        <f ca="1" t="shared" si="3349"/>
        <v>58306.8560038045</v>
      </c>
      <c r="AN509" s="28">
        <f ca="1" t="shared" si="3350"/>
        <v>85303.9078951054</v>
      </c>
      <c r="AO509" s="28">
        <f ca="1">C509/'Ejercicio 3 - TIR'!$D$7</f>
        <v>14994.5905903251</v>
      </c>
      <c r="AP509" s="28">
        <f ca="1" t="shared" si="3351"/>
        <v>26169.9196815232</v>
      </c>
      <c r="AQ509" s="28">
        <f ca="1" t="shared" si="3352"/>
        <v>32984.7959474944</v>
      </c>
      <c r="AR509" s="28">
        <f ca="1" t="shared" si="3353"/>
        <v>34647.959235664</v>
      </c>
      <c r="AS509" s="28">
        <f ca="1" t="shared" si="3354"/>
        <v>43312.2654134794</v>
      </c>
      <c r="AT509" s="28">
        <f ca="1" t="shared" si="3355"/>
        <v>70309.3173047803</v>
      </c>
      <c r="AU509" s="28">
        <f ca="1">AP509*'Ejercicio 3 - TIR'!$D$5</f>
        <v>13084.9598407616</v>
      </c>
      <c r="AV509" s="28">
        <f ca="1">AQ509*'Ejercicio 3 - TIR'!$D$5</f>
        <v>16492.3979737472</v>
      </c>
      <c r="AW509" s="28">
        <f ca="1">AR509*'Ejercicio 3 - TIR'!$D$5</f>
        <v>17323.979617832</v>
      </c>
      <c r="AX509" s="28">
        <f ca="1">AS509*'Ejercicio 3 - TIR'!$D$5</f>
        <v>21656.1327067397</v>
      </c>
      <c r="AY509" s="28">
        <f ca="1">AT509*'Ejercicio 3 - TIR'!$D$5</f>
        <v>35154.6586523902</v>
      </c>
      <c r="AZ509" s="28">
        <f ca="1" t="shared" ref="AZ509:BD509" si="3777">AJ509-AU509-AE509</f>
        <v>23146.5023618455</v>
      </c>
      <c r="BA509" s="28">
        <f ca="1" t="shared" si="3777"/>
        <v>25892.5794674033</v>
      </c>
      <c r="BB509" s="28">
        <f ca="1" t="shared" si="3777"/>
        <v>25742.8262754053</v>
      </c>
      <c r="BC509" s="28">
        <f ca="1" t="shared" si="3777"/>
        <v>28837.3160834304</v>
      </c>
      <c r="BD509" s="28">
        <f ca="1" t="shared" si="3777"/>
        <v>40662.2668711275</v>
      </c>
      <c r="BE509" s="28">
        <f ca="1" t="shared" ref="BE509:BI509" si="3778">AZ509/Z509</f>
        <v>20255.185655782</v>
      </c>
      <c r="BF509" s="28">
        <f ca="1" t="shared" si="3778"/>
        <v>19979.6233780378</v>
      </c>
      <c r="BG509" s="28">
        <f ca="1" t="shared" si="3778"/>
        <v>16899.6431386226</v>
      </c>
      <c r="BH509" s="28">
        <f ca="1" t="shared" si="3778"/>
        <v>15932.3771903294</v>
      </c>
      <c r="BI509" s="28">
        <f ca="1" t="shared" si="3778"/>
        <v>18502.4693619701</v>
      </c>
      <c r="BJ509" s="28">
        <f ca="1" t="shared" si="3358"/>
        <v>75948.255481745</v>
      </c>
      <c r="BK509" s="28">
        <f ca="1" t="shared" si="3359"/>
        <v>32953.1173530979</v>
      </c>
      <c r="BL509" s="28">
        <f ca="1" t="shared" si="3360"/>
        <v>108901.372834843</v>
      </c>
      <c r="BM509" s="28">
        <f ca="1">BK509*'Ejercicio 3 - TIR'!$D$5</f>
        <v>16476.5586765489</v>
      </c>
      <c r="BN509" s="28">
        <f ca="1" t="shared" si="3361"/>
        <v>92424.814158294</v>
      </c>
      <c r="BO509" s="28">
        <f ca="1" t="shared" si="3362"/>
        <v>42055.87695515</v>
      </c>
      <c r="BP509" s="28">
        <f ca="1" t="shared" si="3363"/>
        <v>-109531.534611613</v>
      </c>
      <c r="BQ509" s="28">
        <f ca="1" t="shared" ref="BQ509:BT509" si="3779">BE509</f>
        <v>20255.185655782</v>
      </c>
      <c r="BR509" s="28">
        <f ca="1" t="shared" si="3779"/>
        <v>19979.6233780378</v>
      </c>
      <c r="BS509" s="28">
        <f ca="1" t="shared" si="3779"/>
        <v>16899.6431386226</v>
      </c>
      <c r="BT509" s="28">
        <f ca="1" t="shared" si="3779"/>
        <v>15932.3771903294</v>
      </c>
      <c r="BU509" s="28">
        <f ca="1" t="shared" si="3365"/>
        <v>60558.3463171201</v>
      </c>
      <c r="BV509" s="30">
        <f ca="1" t="shared" si="3366"/>
        <v>5.83649852366064</v>
      </c>
    </row>
    <row r="510" ht="15" customHeight="1" spans="1:74">
      <c r="A510" s="26">
        <v>509</v>
      </c>
      <c r="B510" s="27">
        <f ca="1" t="shared" ref="B510:F510" si="3780">RAND()</f>
        <v>0.673598424300335</v>
      </c>
      <c r="C510" s="28">
        <f ca="1">IF(B510&lt;=('Ejercicio 3 - TIR'!$D$13-'Ejercicio 3 - TIR'!$C$13)/('Ejercicio 3 - TIR'!$E$13-'Ejercicio 3 - TIR'!$C$13),'Ejercicio 3 - TIR'!$C$13+SQRT(('Ejercicio 3 - TIR'!$E$13-'Ejercicio 3 - TIR'!$C$13)*('Ejercicio 3 - TIR'!$D$13-'Ejercicio 3 - TIR'!$C$13)*B510),'Ejercicio 3 - TIR'!$E$13-SQRT(('Ejercicio 3 - TIR'!$E$13-'Ejercicio 3 - TIR'!$C$13)*('Ejercicio 3 - TIR'!$E$13-'Ejercicio 3 - TIR'!$D$13)*(1-B510)))</f>
        <v>80209.04522668</v>
      </c>
      <c r="D510" s="27">
        <f ca="1" t="shared" si="3780"/>
        <v>0.398855227185851</v>
      </c>
      <c r="E510" s="28">
        <f ca="1">IF(D510&lt;=('Ejercicio 3 - TIR'!$D$14-'Ejercicio 3 - TIR'!$C$14)/('Ejercicio 3 - TIR'!$E$14-'Ejercicio 3 - TIR'!$C$14),'Ejercicio 3 - TIR'!$C$14+SQRT(('Ejercicio 3 - TIR'!$E$14-'Ejercicio 3 - TIR'!$C$14)*('Ejercicio 3 - TIR'!$D$14-'Ejercicio 3 - TIR'!$C$14)*D510),'Ejercicio 3 - TIR'!$E$14-SQRT(('Ejercicio 3 - TIR'!$E$14-'Ejercicio 3 - TIR'!$C$14)*('Ejercicio 3 - TIR'!$E$14-'Ejercicio 3 - TIR'!$D$14)*(1-D510)))</f>
        <v>30504.1211084954</v>
      </c>
      <c r="F510" s="27">
        <f ca="1" t="shared" si="3780"/>
        <v>0.529529584280557</v>
      </c>
      <c r="G510" s="28">
        <f ca="1">IF(F510&lt;=('Ejercicio 3 - TIR'!$D$18-'Ejercicio 3 - TIR'!$C$18)/('Ejercicio 3 - TIR'!$E$18-'Ejercicio 3 - TIR'!$C$18),'Ejercicio 3 - TIR'!$C$18+SQRT(('Ejercicio 3 - TIR'!$E$18-'Ejercicio 3 - TIR'!$C$18)*('Ejercicio 3 - TIR'!$D$18-'Ejercicio 3 - TIR'!$C$18)*F510),'Ejercicio 3 - TIR'!$E$18-SQRT(('Ejercicio 3 - TIR'!$E$18-'Ejercicio 3 - TIR'!$C$18)*('Ejercicio 3 - TIR'!$E$18-'Ejercicio 3 - TIR'!$D$18)*(1-F510)))</f>
        <v>38912.3194311068</v>
      </c>
      <c r="H510" s="27">
        <f ca="1" t="shared" ref="H510:L510" si="3781">RAND()</f>
        <v>0.0144829733897101</v>
      </c>
      <c r="I510" s="28">
        <f ca="1">IF(H510&lt;=('Ejercicio 3 - TIR'!$D$18-'Ejercicio 3 - TIR'!$C$18)/('Ejercicio 3 - TIR'!$E$18-'Ejercicio 3 - TIR'!$C$18),'Ejercicio 3 - TIR'!$C$18+SQRT(('Ejercicio 3 - TIR'!$E$18-'Ejercicio 3 - TIR'!$C$18)*('Ejercicio 3 - TIR'!$D$18-'Ejercicio 3 - TIR'!$C$18)*H510),'Ejercicio 3 - TIR'!$E$18-SQRT(('Ejercicio 3 - TIR'!$E$18-'Ejercicio 3 - TIR'!$C$18)*('Ejercicio 3 - TIR'!$E$18-'Ejercicio 3 - TIR'!$D$18)*(1-H510)))</f>
        <v>31473.9219818079</v>
      </c>
      <c r="J510" s="27">
        <f ca="1" t="shared" si="3781"/>
        <v>0.738152852001948</v>
      </c>
      <c r="K510" s="28">
        <f ca="1">IF(J510&lt;=('Ejercicio 3 - TIR'!$D$18-'Ejercicio 3 - TIR'!$C$18)/('Ejercicio 3 - TIR'!$E$18-'Ejercicio 3 - TIR'!$C$18),'Ejercicio 3 - TIR'!$C$18+SQRT(('Ejercicio 3 - TIR'!$E$18-'Ejercicio 3 - TIR'!$C$18)*('Ejercicio 3 - TIR'!$D$18-'Ejercicio 3 - TIR'!$C$18)*J510),'Ejercicio 3 - TIR'!$E$18-SQRT(('Ejercicio 3 - TIR'!$E$18-'Ejercicio 3 - TIR'!$C$18)*('Ejercicio 3 - TIR'!$E$18-'Ejercicio 3 - TIR'!$D$18)*(1-J510)))</f>
        <v>40568.4612040676</v>
      </c>
      <c r="L510" s="27">
        <f ca="1" t="shared" si="3781"/>
        <v>0.603741386866411</v>
      </c>
      <c r="M510" s="28">
        <f ca="1">IF(L510&lt;=('Ejercicio 3 - TIR'!$D$18-'Ejercicio 3 - TIR'!$C$18)/('Ejercicio 3 - TIR'!$E$18-'Ejercicio 3 - TIR'!$C$18),'Ejercicio 3 - TIR'!$C$18+SQRT(('Ejercicio 3 - TIR'!$E$18-'Ejercicio 3 - TIR'!$C$18)*('Ejercicio 3 - TIR'!$D$18-'Ejercicio 3 - TIR'!$C$18)*L510),'Ejercicio 3 - TIR'!$E$18-SQRT(('Ejercicio 3 - TIR'!$E$18-'Ejercicio 3 - TIR'!$C$18)*('Ejercicio 3 - TIR'!$E$18-'Ejercicio 3 - TIR'!$D$18)*(1-L510)))</f>
        <v>39516.3652740929</v>
      </c>
      <c r="N510" s="27">
        <f ca="1" t="shared" ref="N510:R510" si="3782">RAND()</f>
        <v>0.375230885835196</v>
      </c>
      <c r="O510" s="28">
        <f ca="1">IF(N510&lt;=('Ejercicio 3 - TIR'!$D$18-'Ejercicio 3 - TIR'!$C$18)/('Ejercicio 3 - TIR'!$E$18-'Ejercicio 3 - TIR'!$C$18),'Ejercicio 3 - TIR'!$C$18+SQRT(('Ejercicio 3 - TIR'!$E$18-'Ejercicio 3 - TIR'!$C$18)*('Ejercicio 3 - TIR'!$D$18-'Ejercicio 3 - TIR'!$C$18)*N510),'Ejercicio 3 - TIR'!$E$18-SQRT(('Ejercicio 3 - TIR'!$E$18-'Ejercicio 3 - TIR'!$C$18)*('Ejercicio 3 - TIR'!$E$18-'Ejercicio 3 - TIR'!$D$18)*(1-N510)))</f>
        <v>37502.3085030729</v>
      </c>
      <c r="P510" s="27">
        <f ca="1" t="shared" si="3782"/>
        <v>0.80467954711146</v>
      </c>
      <c r="Q510" s="29">
        <f ca="1">IF(P510&lt;=('Ejercicio 3 - TIR'!$D$22-'Ejercicio 3 - TIR'!$C$22)/('Ejercicio 3 - TIR'!$E$22-'Ejercicio 3 - TIR'!$C$22),'Ejercicio 3 - TIR'!$C$22+SQRT(('Ejercicio 3 - TIR'!$E$22-'Ejercicio 3 - TIR'!$C$22)*('Ejercicio 3 - TIR'!$D$22-'Ejercicio 3 - TIR'!$C$22)*P510),'Ejercicio 3 - TIR'!$E$22-SQRT(('Ejercicio 3 - TIR'!$E$22-'Ejercicio 3 - TIR'!$C$22)*('Ejercicio 3 - TIR'!$E$22-'Ejercicio 3 - TIR'!$D$22)*(1-P510)))</f>
        <v>0.161249618265236</v>
      </c>
      <c r="R510" s="27">
        <f ca="1" t="shared" si="3782"/>
        <v>0.661393944441033</v>
      </c>
      <c r="S510" s="29">
        <f ca="1">IF(R510&lt;=('Ejercicio 3 - TIR'!$D$23-'Ejercicio 3 - TIR'!$C$23)/('Ejercicio 3 - TIR'!$E$23-'Ejercicio 3 - TIR'!$C$23),'Ejercicio 3 - TIR'!$C$23+SQRT(('Ejercicio 3 - TIR'!$E$23-'Ejercicio 3 - TIR'!$C$23)*('Ejercicio 3 - TIR'!$D$23-'Ejercicio 3 - TIR'!$C$23)*R510),'Ejercicio 3 - TIR'!$E$23-SQRT(('Ejercicio 3 - TIR'!$E$23-'Ejercicio 3 - TIR'!$C$23)*('Ejercicio 3 - TIR'!$E$23-'Ejercicio 3 - TIR'!$D$23)*(1-R510)))</f>
        <v>0.15531213050897</v>
      </c>
      <c r="T510" s="27">
        <f ca="1" t="shared" ref="T510:X510" si="3783">RAND()</f>
        <v>0.995217739363428</v>
      </c>
      <c r="U510" s="29">
        <f ca="1">IF(T510&lt;=('Ejercicio 3 - TIR'!$D$24-'Ejercicio 3 - TIR'!$C$24)/('Ejercicio 3 - TIR'!$E$24-'Ejercicio 3 - TIR'!$C$24),'Ejercicio 3 - TIR'!$C$24+SQRT(('Ejercicio 3 - TIR'!$E$24-'Ejercicio 3 - TIR'!$C$24)*('Ejercicio 3 - TIR'!$D$24-'Ejercicio 3 - TIR'!$C$24)*T510),'Ejercicio 3 - TIR'!$E$24-SQRT(('Ejercicio 3 - TIR'!$E$24-'Ejercicio 3 - TIR'!$C$24)*('Ejercicio 3 - TIR'!$E$24-'Ejercicio 3 - TIR'!$D$24)*(1-T510)))</f>
        <v>0.21634072004591</v>
      </c>
      <c r="V510" s="27">
        <f ca="1" t="shared" si="3783"/>
        <v>0.101528333776942</v>
      </c>
      <c r="W510" s="29">
        <f ca="1">IF(V510&lt;=('Ejercicio 3 - TIR'!$D$25-'Ejercicio 3 - TIR'!$C$25)/('Ejercicio 3 - TIR'!$E$25-'Ejercicio 3 - TIR'!$C$25),'Ejercicio 3 - TIR'!$C$25+SQRT(('Ejercicio 3 - TIR'!$E$25-'Ejercicio 3 - TIR'!$C$25)*('Ejercicio 3 - TIR'!$D$25-'Ejercicio 3 - TIR'!$C$25)*V510),'Ejercicio 3 - TIR'!$E$25-SQRT(('Ejercicio 3 - TIR'!$E$25-'Ejercicio 3 - TIR'!$C$25)*('Ejercicio 3 - TIR'!$E$25-'Ejercicio 3 - TIR'!$D$25)*(1-V510)))</f>
        <v>0.191922234156722</v>
      </c>
      <c r="X510" s="27">
        <f ca="1" t="shared" si="3783"/>
        <v>0.781565275571564</v>
      </c>
      <c r="Y510" s="29">
        <f ca="1">IF(X510&lt;=('Ejercicio 3 - TIR'!$D$26-'Ejercicio 3 - TIR'!$C$26)/('Ejercicio 3 - TIR'!$E$26-'Ejercicio 3 - TIR'!$C$26),'Ejercicio 3 - TIR'!$C$26+SQRT(('Ejercicio 3 - TIR'!$E$26-'Ejercicio 3 - TIR'!$C$26)*('Ejercicio 3 - TIR'!$D$26-'Ejercicio 3 - TIR'!$C$26)*X510),'Ejercicio 3 - TIR'!$E$26-SQRT(('Ejercicio 3 - TIR'!$E$26-'Ejercicio 3 - TIR'!$C$26)*('Ejercicio 3 - TIR'!$E$26-'Ejercicio 3 - TIR'!$D$26)*(1-X510)))</f>
        <v>0.245655458775614</v>
      </c>
      <c r="Z510" s="27">
        <f ca="1" t="shared" si="3336"/>
        <v>1.16124961826524</v>
      </c>
      <c r="AA510" s="27">
        <f ca="1" t="shared" si="3337"/>
        <v>1.34160577053074</v>
      </c>
      <c r="AB510" s="27">
        <f ca="1" t="shared" si="3338"/>
        <v>1.63184972894511</v>
      </c>
      <c r="AC510" s="27">
        <f ca="1" t="shared" si="3339"/>
        <v>1.94503797473229</v>
      </c>
      <c r="AD510" s="27">
        <f ca="1" t="shared" si="3340"/>
        <v>2.42284717075114</v>
      </c>
      <c r="AE510" s="26">
        <f ca="1" t="shared" si="3341"/>
        <v>4918.77788426141</v>
      </c>
      <c r="AF510" s="26">
        <f ca="1" t="shared" si="3342"/>
        <v>5682.72375696645</v>
      </c>
      <c r="AG510" s="26">
        <f ca="1" t="shared" si="3343"/>
        <v>6912.12830637058</v>
      </c>
      <c r="AH510" s="26">
        <f ca="1" t="shared" si="3344"/>
        <v>8238.71941370714</v>
      </c>
      <c r="AI510" s="26">
        <f ca="1" t="shared" si="3345"/>
        <v>10262.6058110049</v>
      </c>
      <c r="AJ510" s="28">
        <f ca="1" t="shared" si="3346"/>
        <v>45186.9160851877</v>
      </c>
      <c r="AK510" s="28">
        <f ca="1" t="shared" si="3347"/>
        <v>42225.5953520277</v>
      </c>
      <c r="AL510" s="28">
        <f ca="1" t="shared" si="3348"/>
        <v>66201.6324195778</v>
      </c>
      <c r="AM510" s="28">
        <f ca="1" t="shared" si="3349"/>
        <v>76860.8310815032</v>
      </c>
      <c r="AN510" s="28">
        <f ca="1" t="shared" si="3350"/>
        <v>90862.3620533067</v>
      </c>
      <c r="AO510" s="28">
        <f ca="1">C510/'Ejercicio 3 - TIR'!$D$7</f>
        <v>16041.809045336</v>
      </c>
      <c r="AP510" s="28">
        <f ca="1" t="shared" si="3351"/>
        <v>29145.1070398517</v>
      </c>
      <c r="AQ510" s="28">
        <f ca="1" t="shared" si="3352"/>
        <v>26183.7863066917</v>
      </c>
      <c r="AR510" s="28">
        <f ca="1" t="shared" si="3353"/>
        <v>50159.8233742418</v>
      </c>
      <c r="AS510" s="28">
        <f ca="1" t="shared" si="3354"/>
        <v>60819.0220361672</v>
      </c>
      <c r="AT510" s="28">
        <f ca="1" t="shared" si="3355"/>
        <v>74820.5530079707</v>
      </c>
      <c r="AU510" s="28">
        <f ca="1">AP510*'Ejercicio 3 - TIR'!$D$5</f>
        <v>14572.5535199258</v>
      </c>
      <c r="AV510" s="28">
        <f ca="1">AQ510*'Ejercicio 3 - TIR'!$D$5</f>
        <v>13091.8931533459</v>
      </c>
      <c r="AW510" s="28">
        <f ca="1">AR510*'Ejercicio 3 - TIR'!$D$5</f>
        <v>25079.9116871209</v>
      </c>
      <c r="AX510" s="28">
        <f ca="1">AS510*'Ejercicio 3 - TIR'!$D$5</f>
        <v>30409.5110180836</v>
      </c>
      <c r="AY510" s="28">
        <f ca="1">AT510*'Ejercicio 3 - TIR'!$D$5</f>
        <v>37410.2765039853</v>
      </c>
      <c r="AZ510" s="28">
        <f ca="1" t="shared" ref="AZ510:BD510" si="3784">AJ510-AU510-AE510</f>
        <v>25695.5846810004</v>
      </c>
      <c r="BA510" s="28">
        <f ca="1" t="shared" si="3784"/>
        <v>23450.9784417154</v>
      </c>
      <c r="BB510" s="28">
        <f ca="1" t="shared" si="3784"/>
        <v>34209.5924260863</v>
      </c>
      <c r="BC510" s="28">
        <f ca="1" t="shared" si="3784"/>
        <v>38212.6006497125</v>
      </c>
      <c r="BD510" s="28">
        <f ca="1" t="shared" si="3784"/>
        <v>43189.4797383164</v>
      </c>
      <c r="BE510" s="28">
        <f ca="1" t="shared" ref="BE510:BI510" si="3785">AZ510/Z510</f>
        <v>22127.5290659613</v>
      </c>
      <c r="BF510" s="28">
        <f ca="1" t="shared" si="3785"/>
        <v>17479.7835227246</v>
      </c>
      <c r="BG510" s="28">
        <f ca="1" t="shared" si="3785"/>
        <v>20963.6903565874</v>
      </c>
      <c r="BH510" s="28">
        <f ca="1" t="shared" si="3785"/>
        <v>19646.197732963</v>
      </c>
      <c r="BI510" s="28">
        <f ca="1" t="shared" si="3785"/>
        <v>17825.9199588419</v>
      </c>
      <c r="BJ510" s="28">
        <f ca="1" t="shared" si="3358"/>
        <v>73906.8235239684</v>
      </c>
      <c r="BK510" s="28">
        <f ca="1" t="shared" si="3359"/>
        <v>38866.8516592224</v>
      </c>
      <c r="BL510" s="28">
        <f ca="1" t="shared" si="3360"/>
        <v>112773.675183191</v>
      </c>
      <c r="BM510" s="28">
        <f ca="1">BK510*'Ejercicio 3 - TIR'!$D$5</f>
        <v>19433.4258296112</v>
      </c>
      <c r="BN510" s="28">
        <f ca="1" t="shared" si="3361"/>
        <v>93340.2493535796</v>
      </c>
      <c r="BO510" s="28">
        <f ca="1" t="shared" si="3362"/>
        <v>38525.0256311634</v>
      </c>
      <c r="BP510" s="28">
        <f ca="1" t="shared" si="3363"/>
        <v>-110713.166335175</v>
      </c>
      <c r="BQ510" s="28">
        <f ca="1" t="shared" ref="BQ510:BT510" si="3786">BE510</f>
        <v>22127.5290659613</v>
      </c>
      <c r="BR510" s="28">
        <f ca="1" t="shared" si="3786"/>
        <v>17479.7835227246</v>
      </c>
      <c r="BS510" s="28">
        <f ca="1" t="shared" si="3786"/>
        <v>20963.6903565874</v>
      </c>
      <c r="BT510" s="28">
        <f ca="1" t="shared" si="3786"/>
        <v>19646.197732963</v>
      </c>
      <c r="BU510" s="28">
        <f ca="1" t="shared" si="3365"/>
        <v>56350.9455900053</v>
      </c>
      <c r="BV510" s="30">
        <f ca="1" t="shared" si="3366"/>
        <v>6.27998054047763</v>
      </c>
    </row>
    <row r="511" ht="15" customHeight="1" spans="1:74">
      <c r="A511" s="26">
        <v>510</v>
      </c>
      <c r="B511" s="27">
        <f ca="1" t="shared" ref="B511:F511" si="3787">RAND()</f>
        <v>0.619695980224475</v>
      </c>
      <c r="C511" s="28">
        <f ca="1">IF(B511&lt;=('Ejercicio 3 - TIR'!$D$13-'Ejercicio 3 - TIR'!$C$13)/('Ejercicio 3 - TIR'!$E$13-'Ejercicio 3 - TIR'!$C$13),'Ejercicio 3 - TIR'!$C$13+SQRT(('Ejercicio 3 - TIR'!$E$13-'Ejercicio 3 - TIR'!$C$13)*('Ejercicio 3 - TIR'!$D$13-'Ejercicio 3 - TIR'!$C$13)*B511),'Ejercicio 3 - TIR'!$E$13-SQRT(('Ejercicio 3 - TIR'!$E$13-'Ejercicio 3 - TIR'!$C$13)*('Ejercicio 3 - TIR'!$E$13-'Ejercicio 3 - TIR'!$D$13)*(1-B511)))</f>
        <v>78637.3029855631</v>
      </c>
      <c r="D511" s="27">
        <f ca="1" t="shared" si="3787"/>
        <v>0.0326706125957625</v>
      </c>
      <c r="E511" s="28">
        <f ca="1">IF(D511&lt;=('Ejercicio 3 - TIR'!$D$14-'Ejercicio 3 - TIR'!$C$14)/('Ejercicio 3 - TIR'!$E$14-'Ejercicio 3 - TIR'!$C$14),'Ejercicio 3 - TIR'!$C$14+SQRT(('Ejercicio 3 - TIR'!$E$14-'Ejercicio 3 - TIR'!$C$14)*('Ejercicio 3 - TIR'!$D$14-'Ejercicio 3 - TIR'!$C$14)*D511),'Ejercicio 3 - TIR'!$E$14-SQRT(('Ejercicio 3 - TIR'!$E$14-'Ejercicio 3 - TIR'!$C$14)*('Ejercicio 3 - TIR'!$E$14-'Ejercicio 3 - TIR'!$D$14)*(1-D511)))</f>
        <v>26565.3421174562</v>
      </c>
      <c r="F511" s="27">
        <f ca="1" t="shared" si="3787"/>
        <v>0.979511209299636</v>
      </c>
      <c r="G511" s="28">
        <f ca="1">IF(F511&lt;=('Ejercicio 3 - TIR'!$D$18-'Ejercicio 3 - TIR'!$C$18)/('Ejercicio 3 - TIR'!$E$18-'Ejercicio 3 - TIR'!$C$18),'Ejercicio 3 - TIR'!$C$18+SQRT(('Ejercicio 3 - TIR'!$E$18-'Ejercicio 3 - TIR'!$C$18)*('Ejercicio 3 - TIR'!$D$18-'Ejercicio 3 - TIR'!$C$18)*F511),'Ejercicio 3 - TIR'!$E$18-SQRT(('Ejercicio 3 - TIR'!$E$18-'Ejercicio 3 - TIR'!$C$18)*('Ejercicio 3 - TIR'!$E$18-'Ejercicio 3 - TIR'!$D$18)*(1-F511)))</f>
        <v>43760.3793715304</v>
      </c>
      <c r="H511" s="27">
        <f ca="1" t="shared" ref="H511:L511" si="3788">RAND()</f>
        <v>0.354274123689224</v>
      </c>
      <c r="I511" s="28">
        <f ca="1">IF(H511&lt;=('Ejercicio 3 - TIR'!$D$18-'Ejercicio 3 - TIR'!$C$18)/('Ejercicio 3 - TIR'!$E$18-'Ejercicio 3 - TIR'!$C$18),'Ejercicio 3 - TIR'!$C$18+SQRT(('Ejercicio 3 - TIR'!$E$18-'Ejercicio 3 - TIR'!$C$18)*('Ejercicio 3 - TIR'!$D$18-'Ejercicio 3 - TIR'!$C$18)*H511),'Ejercicio 3 - TIR'!$E$18-SQRT(('Ejercicio 3 - TIR'!$E$18-'Ejercicio 3 - TIR'!$C$18)*('Ejercicio 3 - TIR'!$E$18-'Ejercicio 3 - TIR'!$D$18)*(1-H511)))</f>
        <v>37289.7955083379</v>
      </c>
      <c r="J511" s="27">
        <f ca="1" t="shared" si="3788"/>
        <v>0.937842629151362</v>
      </c>
      <c r="K511" s="28">
        <f ca="1">IF(J511&lt;=('Ejercicio 3 - TIR'!$D$18-'Ejercicio 3 - TIR'!$C$18)/('Ejercicio 3 - TIR'!$E$18-'Ejercicio 3 - TIR'!$C$18),'Ejercicio 3 - TIR'!$C$18+SQRT(('Ejercicio 3 - TIR'!$E$18-'Ejercicio 3 - TIR'!$C$18)*('Ejercicio 3 - TIR'!$D$18-'Ejercicio 3 - TIR'!$C$18)*J511),'Ejercicio 3 - TIR'!$E$18-SQRT(('Ejercicio 3 - TIR'!$E$18-'Ejercicio 3 - TIR'!$C$18)*('Ejercicio 3 - TIR'!$E$18-'Ejercicio 3 - TIR'!$D$18)*(1-J511)))</f>
        <v>42840.8791572383</v>
      </c>
      <c r="L511" s="27">
        <f ca="1" t="shared" si="3788"/>
        <v>0.616906628863498</v>
      </c>
      <c r="M511" s="28">
        <f ca="1">IF(L511&lt;=('Ejercicio 3 - TIR'!$D$18-'Ejercicio 3 - TIR'!$C$18)/('Ejercicio 3 - TIR'!$E$18-'Ejercicio 3 - TIR'!$C$18),'Ejercicio 3 - TIR'!$C$18+SQRT(('Ejercicio 3 - TIR'!$E$18-'Ejercicio 3 - TIR'!$C$18)*('Ejercicio 3 - TIR'!$D$18-'Ejercicio 3 - TIR'!$C$18)*L511),'Ejercicio 3 - TIR'!$E$18-SQRT(('Ejercicio 3 - TIR'!$E$18-'Ejercicio 3 - TIR'!$C$18)*('Ejercicio 3 - TIR'!$E$18-'Ejercicio 3 - TIR'!$D$18)*(1-L511)))</f>
        <v>39619.5631049193</v>
      </c>
      <c r="N511" s="27">
        <f ca="1" t="shared" ref="N511:R511" si="3789">RAND()</f>
        <v>0.970585026717358</v>
      </c>
      <c r="O511" s="28">
        <f ca="1">IF(N511&lt;=('Ejercicio 3 - TIR'!$D$18-'Ejercicio 3 - TIR'!$C$18)/('Ejercicio 3 - TIR'!$E$18-'Ejercicio 3 - TIR'!$C$18),'Ejercicio 3 - TIR'!$C$18+SQRT(('Ejercicio 3 - TIR'!$E$18-'Ejercicio 3 - TIR'!$C$18)*('Ejercicio 3 - TIR'!$D$18-'Ejercicio 3 - TIR'!$C$18)*N511),'Ejercicio 3 - TIR'!$E$18-SQRT(('Ejercicio 3 - TIR'!$E$18-'Ejercicio 3 - TIR'!$C$18)*('Ejercicio 3 - TIR'!$E$18-'Ejercicio 3 - TIR'!$D$18)*(1-N511)))</f>
        <v>43514.6976751523</v>
      </c>
      <c r="P511" s="27">
        <f ca="1" t="shared" si="3789"/>
        <v>0.277712645624969</v>
      </c>
      <c r="Q511" s="29">
        <f ca="1">IF(P511&lt;=('Ejercicio 3 - TIR'!$D$22-'Ejercicio 3 - TIR'!$C$22)/('Ejercicio 3 - TIR'!$E$22-'Ejercicio 3 - TIR'!$C$22),'Ejercicio 3 - TIR'!$C$22+SQRT(('Ejercicio 3 - TIR'!$E$22-'Ejercicio 3 - TIR'!$C$22)*('Ejercicio 3 - TIR'!$D$22-'Ejercicio 3 - TIR'!$C$22)*P511),'Ejercicio 3 - TIR'!$E$22-SQRT(('Ejercicio 3 - TIR'!$E$22-'Ejercicio 3 - TIR'!$C$22)*('Ejercicio 3 - TIR'!$E$22-'Ejercicio 3 - TIR'!$D$22)*(1-P511)))</f>
        <v>0.142358058102728</v>
      </c>
      <c r="R511" s="27">
        <f ca="1" t="shared" si="3789"/>
        <v>0.184255643363012</v>
      </c>
      <c r="S511" s="29">
        <f ca="1">IF(R511&lt;=('Ejercicio 3 - TIR'!$D$23-'Ejercicio 3 - TIR'!$C$23)/('Ejercicio 3 - TIR'!$E$23-'Ejercicio 3 - TIR'!$C$23),'Ejercicio 3 - TIR'!$C$23+SQRT(('Ejercicio 3 - TIR'!$E$23-'Ejercicio 3 - TIR'!$C$23)*('Ejercicio 3 - TIR'!$D$23-'Ejercicio 3 - TIR'!$C$23)*R511),'Ejercicio 3 - TIR'!$E$23-SQRT(('Ejercicio 3 - TIR'!$E$23-'Ejercicio 3 - TIR'!$C$23)*('Ejercicio 3 - TIR'!$E$23-'Ejercicio 3 - TIR'!$D$23)*(1-R511)))</f>
        <v>0.138211539145647</v>
      </c>
      <c r="T511" s="27">
        <f ca="1" t="shared" ref="T511:X511" si="3790">RAND()</f>
        <v>0.971730305472421</v>
      </c>
      <c r="U511" s="29">
        <f ca="1">IF(T511&lt;=('Ejercicio 3 - TIR'!$D$24-'Ejercicio 3 - TIR'!$C$24)/('Ejercicio 3 - TIR'!$E$24-'Ejercicio 3 - TIR'!$C$24),'Ejercicio 3 - TIR'!$C$24+SQRT(('Ejercicio 3 - TIR'!$E$24-'Ejercicio 3 - TIR'!$C$24)*('Ejercicio 3 - TIR'!$D$24-'Ejercicio 3 - TIR'!$C$24)*T511),'Ejercicio 3 - TIR'!$E$24-SQRT(('Ejercicio 3 - TIR'!$E$24-'Ejercicio 3 - TIR'!$C$24)*('Ejercicio 3 - TIR'!$E$24-'Ejercicio 3 - TIR'!$D$24)*(1-T511)))</f>
        <v>0.211103082293445</v>
      </c>
      <c r="V511" s="27">
        <f ca="1" t="shared" si="3790"/>
        <v>0.965979536961798</v>
      </c>
      <c r="W511" s="29">
        <f ca="1">IF(V511&lt;=('Ejercicio 3 - TIR'!$D$25-'Ejercicio 3 - TIR'!$C$25)/('Ejercicio 3 - TIR'!$E$25-'Ejercicio 3 - TIR'!$C$25),'Ejercicio 3 - TIR'!$C$25+SQRT(('Ejercicio 3 - TIR'!$E$25-'Ejercicio 3 - TIR'!$C$25)*('Ejercicio 3 - TIR'!$D$25-'Ejercicio 3 - TIR'!$C$25)*V511),'Ejercicio 3 - TIR'!$E$25-SQRT(('Ejercicio 3 - TIR'!$E$25-'Ejercicio 3 - TIR'!$C$25)*('Ejercicio 3 - TIR'!$E$25-'Ejercicio 3 - TIR'!$D$25)*(1-V511)))</f>
        <v>0.239088005652783</v>
      </c>
      <c r="X511" s="27">
        <f ca="1" t="shared" si="3790"/>
        <v>0.114713097357428</v>
      </c>
      <c r="Y511" s="29">
        <f ca="1">IF(X511&lt;=('Ejercicio 3 - TIR'!$D$26-'Ejercicio 3 - TIR'!$C$26)/('Ejercicio 3 - TIR'!$E$26-'Ejercicio 3 - TIR'!$C$26),'Ejercicio 3 - TIR'!$C$26+SQRT(('Ejercicio 3 - TIR'!$E$26-'Ejercicio 3 - TIR'!$C$26)*('Ejercicio 3 - TIR'!$D$26-'Ejercicio 3 - TIR'!$C$26)*X511),'Ejercicio 3 - TIR'!$E$26-SQRT(('Ejercicio 3 - TIR'!$E$26-'Ejercicio 3 - TIR'!$C$26)*('Ejercicio 3 - TIR'!$E$26-'Ejercicio 3 - TIR'!$D$26)*(1-X511)))</f>
        <v>0.207599015962975</v>
      </c>
      <c r="Z511" s="27">
        <f ca="1" t="shared" si="3336"/>
        <v>1.14235805810273</v>
      </c>
      <c r="AA511" s="27">
        <f ca="1" t="shared" si="3337"/>
        <v>1.30024512356854</v>
      </c>
      <c r="AB511" s="27">
        <f ca="1" t="shared" si="3338"/>
        <v>1.57473087689088</v>
      </c>
      <c r="AC511" s="27">
        <f ca="1" t="shared" si="3339"/>
        <v>1.95123014168657</v>
      </c>
      <c r="AD511" s="27">
        <f ca="1" t="shared" si="3340"/>
        <v>2.356303599018</v>
      </c>
      <c r="AE511" s="26">
        <f ca="1" t="shared" si="3341"/>
        <v>3781.79051667566</v>
      </c>
      <c r="AF511" s="26">
        <f ca="1" t="shared" si="3342"/>
        <v>4304.47760471182</v>
      </c>
      <c r="AG511" s="26">
        <f ca="1" t="shared" si="3343"/>
        <v>5213.16609472958</v>
      </c>
      <c r="AH511" s="26">
        <f ca="1" t="shared" si="3344"/>
        <v>6459.57157945519</v>
      </c>
      <c r="AI511" s="26">
        <f ca="1" t="shared" si="3345"/>
        <v>7800.57228289248</v>
      </c>
      <c r="AJ511" s="28">
        <f ca="1" t="shared" si="3346"/>
        <v>49990.0220007001</v>
      </c>
      <c r="AK511" s="28">
        <f ca="1" t="shared" si="3347"/>
        <v>48485.8747685843</v>
      </c>
      <c r="AL511" s="28">
        <f ca="1" t="shared" si="3348"/>
        <v>67462.855202054</v>
      </c>
      <c r="AM511" s="28">
        <f ca="1" t="shared" si="3349"/>
        <v>77306.8857307718</v>
      </c>
      <c r="AN511" s="28">
        <f ca="1" t="shared" si="3350"/>
        <v>102533.838742142</v>
      </c>
      <c r="AO511" s="28">
        <f ca="1">C511/'Ejercicio 3 - TIR'!$D$7</f>
        <v>15727.4605971126</v>
      </c>
      <c r="AP511" s="28">
        <f ca="1" t="shared" si="3351"/>
        <v>34262.5614035875</v>
      </c>
      <c r="AQ511" s="28">
        <f ca="1" t="shared" si="3352"/>
        <v>32758.4141714717</v>
      </c>
      <c r="AR511" s="28">
        <f ca="1" t="shared" si="3353"/>
        <v>51735.3946049414</v>
      </c>
      <c r="AS511" s="28">
        <f ca="1" t="shared" si="3354"/>
        <v>61579.4251336592</v>
      </c>
      <c r="AT511" s="28">
        <f ca="1" t="shared" si="3355"/>
        <v>86806.378145029</v>
      </c>
      <c r="AU511" s="28">
        <f ca="1">AP511*'Ejercicio 3 - TIR'!$D$5</f>
        <v>17131.2807017938</v>
      </c>
      <c r="AV511" s="28">
        <f ca="1">AQ511*'Ejercicio 3 - TIR'!$D$5</f>
        <v>16379.2070857359</v>
      </c>
      <c r="AW511" s="28">
        <f ca="1">AR511*'Ejercicio 3 - TIR'!$D$5</f>
        <v>25867.6973024707</v>
      </c>
      <c r="AX511" s="28">
        <f ca="1">AS511*'Ejercicio 3 - TIR'!$D$5</f>
        <v>30789.7125668296</v>
      </c>
      <c r="AY511" s="28">
        <f ca="1">AT511*'Ejercicio 3 - TIR'!$D$5</f>
        <v>43403.1890725145</v>
      </c>
      <c r="AZ511" s="28">
        <f ca="1" t="shared" ref="AZ511:BD511" si="3791">AJ511-AU511-AE511</f>
        <v>29076.9507822307</v>
      </c>
      <c r="BA511" s="28">
        <f ca="1" t="shared" si="3791"/>
        <v>27802.1900781367</v>
      </c>
      <c r="BB511" s="28">
        <f ca="1" t="shared" si="3791"/>
        <v>36381.9918048537</v>
      </c>
      <c r="BC511" s="28">
        <f ca="1" t="shared" si="3791"/>
        <v>40057.601584487</v>
      </c>
      <c r="BD511" s="28">
        <f ca="1" t="shared" si="3791"/>
        <v>51330.0773867346</v>
      </c>
      <c r="BE511" s="28">
        <f ca="1" t="shared" ref="BE511:BI511" si="3792">AZ511/Z511</f>
        <v>25453.4474335681</v>
      </c>
      <c r="BF511" s="28">
        <f ca="1" t="shared" si="3792"/>
        <v>21382.2682924841</v>
      </c>
      <c r="BG511" s="28">
        <f ca="1" t="shared" si="3792"/>
        <v>23103.6250947754</v>
      </c>
      <c r="BH511" s="28">
        <f ca="1" t="shared" si="3792"/>
        <v>20529.4089757463</v>
      </c>
      <c r="BI511" s="28">
        <f ca="1" t="shared" si="3792"/>
        <v>21784.1526907342</v>
      </c>
      <c r="BJ511" s="28">
        <f ca="1" t="shared" si="3358"/>
        <v>62596.0112405065</v>
      </c>
      <c r="BK511" s="28">
        <f ca="1" t="shared" si="3359"/>
        <v>37058.6720083903</v>
      </c>
      <c r="BL511" s="28">
        <f ca="1" t="shared" si="3360"/>
        <v>99654.6832488969</v>
      </c>
      <c r="BM511" s="28">
        <f ca="1">BK511*'Ejercicio 3 - TIR'!$D$5</f>
        <v>18529.3360041952</v>
      </c>
      <c r="BN511" s="28">
        <f ca="1" t="shared" si="3361"/>
        <v>81125.3472447017</v>
      </c>
      <c r="BO511" s="28">
        <f ca="1" t="shared" si="3362"/>
        <v>34429.0724160125</v>
      </c>
      <c r="BP511" s="28">
        <f ca="1" t="shared" si="3363"/>
        <v>-105202.645103019</v>
      </c>
      <c r="BQ511" s="28">
        <f ca="1" t="shared" ref="BQ511:BT511" si="3793">BE511</f>
        <v>25453.4474335681</v>
      </c>
      <c r="BR511" s="28">
        <f ca="1" t="shared" si="3793"/>
        <v>21382.2682924841</v>
      </c>
      <c r="BS511" s="28">
        <f ca="1" t="shared" si="3793"/>
        <v>23103.6250947754</v>
      </c>
      <c r="BT511" s="28">
        <f ca="1" t="shared" si="3793"/>
        <v>20529.4089757463</v>
      </c>
      <c r="BU511" s="28">
        <f ca="1" t="shared" si="3365"/>
        <v>56213.2251067467</v>
      </c>
      <c r="BV511" s="30">
        <f ca="1" t="shared" si="3366"/>
        <v>10.6185664086922</v>
      </c>
    </row>
    <row r="512" ht="15" customHeight="1" spans="1:74">
      <c r="A512" s="26">
        <v>511</v>
      </c>
      <c r="B512" s="27">
        <f ca="1" t="shared" ref="B512:F512" si="3794">RAND()</f>
        <v>0.460947401994762</v>
      </c>
      <c r="C512" s="28">
        <f ca="1">IF(B512&lt;=('Ejercicio 3 - TIR'!$D$13-'Ejercicio 3 - TIR'!$C$13)/('Ejercicio 3 - TIR'!$E$13-'Ejercicio 3 - TIR'!$C$13),'Ejercicio 3 - TIR'!$C$13+SQRT(('Ejercicio 3 - TIR'!$E$13-'Ejercicio 3 - TIR'!$C$13)*('Ejercicio 3 - TIR'!$D$13-'Ejercicio 3 - TIR'!$C$13)*B512),'Ejercicio 3 - TIR'!$E$13-SQRT(('Ejercicio 3 - TIR'!$E$13-'Ejercicio 3 - TIR'!$C$13)*('Ejercicio 3 - TIR'!$E$13-'Ejercicio 3 - TIR'!$D$13)*(1-B512)))</f>
        <v>74566.4961594694</v>
      </c>
      <c r="D512" s="27">
        <f ca="1" t="shared" si="3794"/>
        <v>0.534288994160234</v>
      </c>
      <c r="E512" s="28">
        <f ca="1">IF(D512&lt;=('Ejercicio 3 - TIR'!$D$14-'Ejercicio 3 - TIR'!$C$14)/('Ejercicio 3 - TIR'!$E$14-'Ejercicio 3 - TIR'!$C$14),'Ejercicio 3 - TIR'!$C$14+SQRT(('Ejercicio 3 - TIR'!$E$14-'Ejercicio 3 - TIR'!$C$14)*('Ejercicio 3 - TIR'!$D$14-'Ejercicio 3 - TIR'!$C$14)*D512),'Ejercicio 3 - TIR'!$E$14-SQRT(('Ejercicio 3 - TIR'!$E$14-'Ejercicio 3 - TIR'!$C$14)*('Ejercicio 3 - TIR'!$E$14-'Ejercicio 3 - TIR'!$D$14)*(1-D512)))</f>
        <v>31641.9708737068</v>
      </c>
      <c r="F512" s="27">
        <f ca="1" t="shared" si="3794"/>
        <v>0.166198071611646</v>
      </c>
      <c r="G512" s="28">
        <f ca="1">IF(F512&lt;=('Ejercicio 3 - TIR'!$D$18-'Ejercicio 3 - TIR'!$C$18)/('Ejercicio 3 - TIR'!$E$18-'Ejercicio 3 - TIR'!$C$18),'Ejercicio 3 - TIR'!$C$18+SQRT(('Ejercicio 3 - TIR'!$E$18-'Ejercicio 3 - TIR'!$C$18)*('Ejercicio 3 - TIR'!$D$18-'Ejercicio 3 - TIR'!$C$18)*F512),'Ejercicio 3 - TIR'!$E$18-SQRT(('Ejercicio 3 - TIR'!$E$18-'Ejercicio 3 - TIR'!$C$18)*('Ejercicio 3 - TIR'!$E$18-'Ejercicio 3 - TIR'!$D$18)*(1-F512)))</f>
        <v>34992.9661266372</v>
      </c>
      <c r="H512" s="27">
        <f ca="1" t="shared" ref="H512:L512" si="3795">RAND()</f>
        <v>0.343945707433955</v>
      </c>
      <c r="I512" s="28">
        <f ca="1">IF(H512&lt;=('Ejercicio 3 - TIR'!$D$18-'Ejercicio 3 - TIR'!$C$18)/('Ejercicio 3 - TIR'!$E$18-'Ejercicio 3 - TIR'!$C$18),'Ejercicio 3 - TIR'!$C$18+SQRT(('Ejercicio 3 - TIR'!$E$18-'Ejercicio 3 - TIR'!$C$18)*('Ejercicio 3 - TIR'!$D$18-'Ejercicio 3 - TIR'!$C$18)*H512),'Ejercicio 3 - TIR'!$E$18-SQRT(('Ejercicio 3 - TIR'!$E$18-'Ejercicio 3 - TIR'!$C$18)*('Ejercicio 3 - TIR'!$E$18-'Ejercicio 3 - TIR'!$D$18)*(1-H512)))</f>
        <v>37182.7471147948</v>
      </c>
      <c r="J512" s="27">
        <f ca="1" t="shared" si="3795"/>
        <v>0.328849574642556</v>
      </c>
      <c r="K512" s="28">
        <f ca="1">IF(J512&lt;=('Ejercicio 3 - TIR'!$D$18-'Ejercicio 3 - TIR'!$C$18)/('Ejercicio 3 - TIR'!$E$18-'Ejercicio 3 - TIR'!$C$18),'Ejercicio 3 - TIR'!$C$18+SQRT(('Ejercicio 3 - TIR'!$E$18-'Ejercicio 3 - TIR'!$C$18)*('Ejercicio 3 - TIR'!$D$18-'Ejercicio 3 - TIR'!$C$18)*J512),'Ejercicio 3 - TIR'!$E$18-SQRT(('Ejercicio 3 - TIR'!$E$18-'Ejercicio 3 - TIR'!$C$18)*('Ejercicio 3 - TIR'!$E$18-'Ejercicio 3 - TIR'!$D$18)*(1-J512)))</f>
        <v>37023.3493574208</v>
      </c>
      <c r="L512" s="27">
        <f ca="1" t="shared" si="3795"/>
        <v>0.689424974959817</v>
      </c>
      <c r="M512" s="28">
        <f ca="1">IF(L512&lt;=('Ejercicio 3 - TIR'!$D$18-'Ejercicio 3 - TIR'!$C$18)/('Ejercicio 3 - TIR'!$E$18-'Ejercicio 3 - TIR'!$C$18),'Ejercicio 3 - TIR'!$C$18+SQRT(('Ejercicio 3 - TIR'!$E$18-'Ejercicio 3 - TIR'!$C$18)*('Ejercicio 3 - TIR'!$D$18-'Ejercicio 3 - TIR'!$C$18)*L512),'Ejercicio 3 - TIR'!$E$18-SQRT(('Ejercicio 3 - TIR'!$E$18-'Ejercicio 3 - TIR'!$C$18)*('Ejercicio 3 - TIR'!$E$18-'Ejercicio 3 - TIR'!$D$18)*(1-L512)))</f>
        <v>40173.7046424806</v>
      </c>
      <c r="N512" s="27">
        <f ca="1" t="shared" ref="N512:R512" si="3796">RAND()</f>
        <v>0.738010692379656</v>
      </c>
      <c r="O512" s="28">
        <f ca="1">IF(N512&lt;=('Ejercicio 3 - TIR'!$D$18-'Ejercicio 3 - TIR'!$C$18)/('Ejercicio 3 - TIR'!$E$18-'Ejercicio 3 - TIR'!$C$18),'Ejercicio 3 - TIR'!$C$18+SQRT(('Ejercicio 3 - TIR'!$E$18-'Ejercicio 3 - TIR'!$C$18)*('Ejercicio 3 - TIR'!$D$18-'Ejercicio 3 - TIR'!$C$18)*N512),'Ejercicio 3 - TIR'!$E$18-SQRT(('Ejercicio 3 - TIR'!$E$18-'Ejercicio 3 - TIR'!$C$18)*('Ejercicio 3 - TIR'!$E$18-'Ejercicio 3 - TIR'!$D$18)*(1-N512)))</f>
        <v>40567.2584023512</v>
      </c>
      <c r="P512" s="27">
        <f ca="1" t="shared" si="3796"/>
        <v>0.201624213192396</v>
      </c>
      <c r="Q512" s="29">
        <f ca="1">IF(P512&lt;=('Ejercicio 3 - TIR'!$D$22-'Ejercicio 3 - TIR'!$C$22)/('Ejercicio 3 - TIR'!$E$22-'Ejercicio 3 - TIR'!$C$22),'Ejercicio 3 - TIR'!$C$22+SQRT(('Ejercicio 3 - TIR'!$E$22-'Ejercicio 3 - TIR'!$C$22)*('Ejercicio 3 - TIR'!$D$22-'Ejercicio 3 - TIR'!$C$22)*P512),'Ejercicio 3 - TIR'!$E$22-SQRT(('Ejercicio 3 - TIR'!$E$22-'Ejercicio 3 - TIR'!$C$22)*('Ejercicio 3 - TIR'!$E$22-'Ejercicio 3 - TIR'!$D$22)*(1-P512)))</f>
        <v>0.139050553371131</v>
      </c>
      <c r="R512" s="27">
        <f ca="1" t="shared" si="3796"/>
        <v>0.876864304007073</v>
      </c>
      <c r="S512" s="29">
        <f ca="1">IF(R512&lt;=('Ejercicio 3 - TIR'!$D$23-'Ejercicio 3 - TIR'!$C$23)/('Ejercicio 3 - TIR'!$E$23-'Ejercicio 3 - TIR'!$C$23),'Ejercicio 3 - TIR'!$C$23+SQRT(('Ejercicio 3 - TIR'!$E$23-'Ejercicio 3 - TIR'!$C$23)*('Ejercicio 3 - TIR'!$D$23-'Ejercicio 3 - TIR'!$C$23)*R512),'Ejercicio 3 - TIR'!$E$23-SQRT(('Ejercicio 3 - TIR'!$E$23-'Ejercicio 3 - TIR'!$C$23)*('Ejercicio 3 - TIR'!$E$23-'Ejercicio 3 - TIR'!$D$23)*(1-R512)))</f>
        <v>0.165112278455477</v>
      </c>
      <c r="T512" s="27">
        <f ca="1" t="shared" ref="T512:X512" si="3797">RAND()</f>
        <v>0.191691804084916</v>
      </c>
      <c r="U512" s="29">
        <f ca="1">IF(T512&lt;=('Ejercicio 3 - TIR'!$D$24-'Ejercicio 3 - TIR'!$C$24)/('Ejercicio 3 - TIR'!$E$24-'Ejercicio 3 - TIR'!$C$24),'Ejercicio 3 - TIR'!$C$24+SQRT(('Ejercicio 3 - TIR'!$E$24-'Ejercicio 3 - TIR'!$C$24)*('Ejercicio 3 - TIR'!$D$24-'Ejercicio 3 - TIR'!$C$24)*T512),'Ejercicio 3 - TIR'!$E$24-SQRT(('Ejercicio 3 - TIR'!$E$24-'Ejercicio 3 - TIR'!$C$24)*('Ejercicio 3 - TIR'!$E$24-'Ejercicio 3 - TIR'!$D$24)*(1-T512)))</f>
        <v>0.170063718214188</v>
      </c>
      <c r="V512" s="27">
        <f ca="1" t="shared" si="3797"/>
        <v>0.047284269410486</v>
      </c>
      <c r="W512" s="29">
        <f ca="1">IF(V512&lt;=('Ejercicio 3 - TIR'!$D$25-'Ejercicio 3 - TIR'!$C$25)/('Ejercicio 3 - TIR'!$E$25-'Ejercicio 3 - TIR'!$C$25),'Ejercicio 3 - TIR'!$C$25+SQRT(('Ejercicio 3 - TIR'!$E$25-'Ejercicio 3 - TIR'!$C$25)*('Ejercicio 3 - TIR'!$D$25-'Ejercicio 3 - TIR'!$C$25)*V512),'Ejercicio 3 - TIR'!$E$25-SQRT(('Ejercicio 3 - TIR'!$E$25-'Ejercicio 3 - TIR'!$C$25)*('Ejercicio 3 - TIR'!$E$25-'Ejercicio 3 - TIR'!$D$25)*(1-V512)))</f>
        <v>0.188136213933684</v>
      </c>
      <c r="X512" s="27">
        <f ca="1" t="shared" si="3797"/>
        <v>0.318775907420279</v>
      </c>
      <c r="Y512" s="29">
        <f ca="1">IF(X512&lt;=('Ejercicio 3 - TIR'!$D$26-'Ejercicio 3 - TIR'!$C$26)/('Ejercicio 3 - TIR'!$E$26-'Ejercicio 3 - TIR'!$C$26),'Ejercicio 3 - TIR'!$C$26+SQRT(('Ejercicio 3 - TIR'!$E$26-'Ejercicio 3 - TIR'!$C$26)*('Ejercicio 3 - TIR'!$D$26-'Ejercicio 3 - TIR'!$C$26)*X512),'Ejercicio 3 - TIR'!$E$26-SQRT(('Ejercicio 3 - TIR'!$E$26-'Ejercicio 3 - TIR'!$C$26)*('Ejercicio 3 - TIR'!$E$26-'Ejercicio 3 - TIR'!$D$26)*(1-X512)))</f>
        <v>0.219337603004246</v>
      </c>
      <c r="Z512" s="27">
        <f ca="1" t="shared" si="3336"/>
        <v>1.13905055337113</v>
      </c>
      <c r="AA512" s="27">
        <f ca="1" t="shared" si="3337"/>
        <v>1.32712178551421</v>
      </c>
      <c r="AB512" s="27">
        <f ca="1" t="shared" si="3338"/>
        <v>1.55281705088181</v>
      </c>
      <c r="AC512" s="27">
        <f ca="1" t="shared" si="3339"/>
        <v>1.84495817176638</v>
      </c>
      <c r="AD512" s="27">
        <f ca="1" t="shared" si="3340"/>
        <v>2.24962687480471</v>
      </c>
      <c r="AE512" s="26">
        <f ca="1" t="shared" si="3341"/>
        <v>4399.83355974215</v>
      </c>
      <c r="AF512" s="26">
        <f ca="1" t="shared" si="3342"/>
        <v>5126.30010361604</v>
      </c>
      <c r="AG512" s="26">
        <f ca="1" t="shared" si="3343"/>
        <v>5998.09775991876</v>
      </c>
      <c r="AH512" s="26">
        <f ca="1" t="shared" si="3344"/>
        <v>7126.55716327399</v>
      </c>
      <c r="AI512" s="26">
        <f ca="1" t="shared" si="3345"/>
        <v>8689.67912913925</v>
      </c>
      <c r="AJ512" s="28">
        <f ca="1" t="shared" si="3346"/>
        <v>39858.7574306434</v>
      </c>
      <c r="AK512" s="28">
        <f ca="1" t="shared" si="3347"/>
        <v>49346.0337413098</v>
      </c>
      <c r="AL512" s="28">
        <f ca="1" t="shared" si="3348"/>
        <v>57490.4881629571</v>
      </c>
      <c r="AM512" s="28">
        <f ca="1" t="shared" si="3349"/>
        <v>74118.8046702735</v>
      </c>
      <c r="AN512" s="28">
        <f ca="1" t="shared" si="3350"/>
        <v>91261.1947390767</v>
      </c>
      <c r="AO512" s="28">
        <f ca="1">C512/'Ejercicio 3 - TIR'!$D$7</f>
        <v>14913.2992318939</v>
      </c>
      <c r="AP512" s="28">
        <f ca="1" t="shared" si="3351"/>
        <v>24945.4581987495</v>
      </c>
      <c r="AQ512" s="28">
        <f ca="1" t="shared" si="3352"/>
        <v>34432.734509416</v>
      </c>
      <c r="AR512" s="28">
        <f ca="1" t="shared" si="3353"/>
        <v>42577.1889310632</v>
      </c>
      <c r="AS512" s="28">
        <f ca="1" t="shared" si="3354"/>
        <v>59205.5054383796</v>
      </c>
      <c r="AT512" s="28">
        <f ca="1" t="shared" si="3355"/>
        <v>76347.8955071828</v>
      </c>
      <c r="AU512" s="28">
        <f ca="1">AP512*'Ejercicio 3 - TIR'!$D$5</f>
        <v>12472.7290993748</v>
      </c>
      <c r="AV512" s="28">
        <f ca="1">AQ512*'Ejercicio 3 - TIR'!$D$5</f>
        <v>17216.367254708</v>
      </c>
      <c r="AW512" s="28">
        <f ca="1">AR512*'Ejercicio 3 - TIR'!$D$5</f>
        <v>21288.5944655316</v>
      </c>
      <c r="AX512" s="28">
        <f ca="1">AS512*'Ejercicio 3 - TIR'!$D$5</f>
        <v>29602.7527191898</v>
      </c>
      <c r="AY512" s="28">
        <f ca="1">AT512*'Ejercicio 3 - TIR'!$D$5</f>
        <v>38173.9477535914</v>
      </c>
      <c r="AZ512" s="28">
        <f ca="1" t="shared" ref="AZ512:BD512" si="3798">AJ512-AU512-AE512</f>
        <v>22986.1947715265</v>
      </c>
      <c r="BA512" s="28">
        <f ca="1" t="shared" si="3798"/>
        <v>27003.3663829858</v>
      </c>
      <c r="BB512" s="28">
        <f ca="1" t="shared" si="3798"/>
        <v>30203.7959375067</v>
      </c>
      <c r="BC512" s="28">
        <f ca="1" t="shared" si="3798"/>
        <v>37389.4947878097</v>
      </c>
      <c r="BD512" s="28">
        <f ca="1" t="shared" si="3798"/>
        <v>44397.5678563461</v>
      </c>
      <c r="BE512" s="28">
        <f ca="1" t="shared" ref="BE512:BI512" si="3799">AZ512/Z512</f>
        <v>20180.1357310232</v>
      </c>
      <c r="BF512" s="28">
        <f ca="1" t="shared" si="3799"/>
        <v>20347.3160321327</v>
      </c>
      <c r="BG512" s="28">
        <f ca="1" t="shared" si="3799"/>
        <v>19450.9687540813</v>
      </c>
      <c r="BH512" s="28">
        <f ca="1" t="shared" si="3799"/>
        <v>20265.7682759347</v>
      </c>
      <c r="BI512" s="28">
        <f ca="1" t="shared" si="3799"/>
        <v>19735.5251902385</v>
      </c>
      <c r="BJ512" s="28">
        <f ca="1" t="shared" si="3358"/>
        <v>71182.6280492789</v>
      </c>
      <c r="BK512" s="28">
        <f ca="1" t="shared" si="3359"/>
        <v>33549.358744073</v>
      </c>
      <c r="BL512" s="28">
        <f ca="1" t="shared" si="3360"/>
        <v>104731.986793352</v>
      </c>
      <c r="BM512" s="28">
        <f ca="1">BK512*'Ejercicio 3 - TIR'!$D$5</f>
        <v>16774.6793720365</v>
      </c>
      <c r="BN512" s="28">
        <f ca="1" t="shared" si="3361"/>
        <v>87957.3074213154</v>
      </c>
      <c r="BO512" s="28">
        <f ca="1" t="shared" si="3362"/>
        <v>39098.6204896538</v>
      </c>
      <c r="BP512" s="28">
        <f ca="1" t="shared" si="3363"/>
        <v>-106208.467033176</v>
      </c>
      <c r="BQ512" s="28">
        <f ca="1" t="shared" ref="BQ512:BT512" si="3800">BE512</f>
        <v>20180.1357310232</v>
      </c>
      <c r="BR512" s="28">
        <f ca="1" t="shared" si="3800"/>
        <v>20347.3160321327</v>
      </c>
      <c r="BS512" s="28">
        <f ca="1" t="shared" si="3800"/>
        <v>19450.9687540813</v>
      </c>
      <c r="BT512" s="28">
        <f ca="1" t="shared" si="3800"/>
        <v>20265.7682759347</v>
      </c>
      <c r="BU512" s="28">
        <f ca="1" t="shared" si="3365"/>
        <v>58834.1456798923</v>
      </c>
      <c r="BV512" s="30">
        <f ca="1" t="shared" si="3366"/>
        <v>8.09016957363424</v>
      </c>
    </row>
    <row r="513" ht="15" customHeight="1" spans="1:74">
      <c r="A513" s="26">
        <v>512</v>
      </c>
      <c r="B513" s="27">
        <f ca="1" t="shared" ref="B513:F513" si="3801">RAND()</f>
        <v>0.534279952180369</v>
      </c>
      <c r="C513" s="28">
        <f ca="1">IF(B513&lt;=('Ejercicio 3 - TIR'!$D$13-'Ejercicio 3 - TIR'!$C$13)/('Ejercicio 3 - TIR'!$E$13-'Ejercicio 3 - TIR'!$C$13),'Ejercicio 3 - TIR'!$C$13+SQRT(('Ejercicio 3 - TIR'!$E$13-'Ejercicio 3 - TIR'!$C$13)*('Ejercicio 3 - TIR'!$D$13-'Ejercicio 3 - TIR'!$C$13)*B513),'Ejercicio 3 - TIR'!$E$13-SQRT(('Ejercicio 3 - TIR'!$E$13-'Ejercicio 3 - TIR'!$C$13)*('Ejercicio 3 - TIR'!$E$13-'Ejercicio 3 - TIR'!$D$13)*(1-B513)))</f>
        <v>76359.6942197535</v>
      </c>
      <c r="D513" s="27">
        <f ca="1" t="shared" si="3801"/>
        <v>0.899971212359348</v>
      </c>
      <c r="E513" s="28">
        <f ca="1">IF(D513&lt;=('Ejercicio 3 - TIR'!$D$14-'Ejercicio 3 - TIR'!$C$14)/('Ejercicio 3 - TIR'!$E$14-'Ejercicio 3 - TIR'!$C$14),'Ejercicio 3 - TIR'!$C$14+SQRT(('Ejercicio 3 - TIR'!$E$14-'Ejercicio 3 - TIR'!$C$14)*('Ejercicio 3 - TIR'!$D$14-'Ejercicio 3 - TIR'!$C$14)*D513),'Ejercicio 3 - TIR'!$E$14-SQRT(('Ejercicio 3 - TIR'!$E$14-'Ejercicio 3 - TIR'!$C$14)*('Ejercicio 3 - TIR'!$E$14-'Ejercicio 3 - TIR'!$D$14)*(1-D513)))</f>
        <v>36126.4592236433</v>
      </c>
      <c r="F513" s="27">
        <f ca="1" t="shared" si="3801"/>
        <v>0.107656105646824</v>
      </c>
      <c r="G513" s="28">
        <f ca="1">IF(F513&lt;=('Ejercicio 3 - TIR'!$D$18-'Ejercicio 3 - TIR'!$C$18)/('Ejercicio 3 - TIR'!$E$18-'Ejercicio 3 - TIR'!$C$18),'Ejercicio 3 - TIR'!$C$18+SQRT(('Ejercicio 3 - TIR'!$E$18-'Ejercicio 3 - TIR'!$C$18)*('Ejercicio 3 - TIR'!$D$18-'Ejercicio 3 - TIR'!$C$18)*F513),'Ejercicio 3 - TIR'!$E$18-SQRT(('Ejercicio 3 - TIR'!$E$18-'Ejercicio 3 - TIR'!$C$18)*('Ejercicio 3 - TIR'!$E$18-'Ejercicio 3 - TIR'!$D$18)*(1-F513)))</f>
        <v>34018.5091572651</v>
      </c>
      <c r="H513" s="27">
        <f ca="1" t="shared" ref="H513:L513" si="3802">RAND()</f>
        <v>0.6589199001496</v>
      </c>
      <c r="I513" s="28">
        <f ca="1">IF(H513&lt;=('Ejercicio 3 - TIR'!$D$18-'Ejercicio 3 - TIR'!$C$18)/('Ejercicio 3 - TIR'!$E$18-'Ejercicio 3 - TIR'!$C$18),'Ejercicio 3 - TIR'!$C$18+SQRT(('Ejercicio 3 - TIR'!$E$18-'Ejercicio 3 - TIR'!$C$18)*('Ejercicio 3 - TIR'!$D$18-'Ejercicio 3 - TIR'!$C$18)*H513),'Ejercicio 3 - TIR'!$E$18-SQRT(('Ejercicio 3 - TIR'!$E$18-'Ejercicio 3 - TIR'!$C$18)*('Ejercicio 3 - TIR'!$E$18-'Ejercicio 3 - TIR'!$D$18)*(1-H513)))</f>
        <v>39941.7294784378</v>
      </c>
      <c r="J513" s="27">
        <f ca="1" t="shared" si="3802"/>
        <v>0.270133998006747</v>
      </c>
      <c r="K513" s="28">
        <f ca="1">IF(J513&lt;=('Ejercicio 3 - TIR'!$D$18-'Ejercicio 3 - TIR'!$C$18)/('Ejercicio 3 - TIR'!$E$18-'Ejercicio 3 - TIR'!$C$18),'Ejercicio 3 - TIR'!$C$18+SQRT(('Ejercicio 3 - TIR'!$E$18-'Ejercicio 3 - TIR'!$C$18)*('Ejercicio 3 - TIR'!$D$18-'Ejercicio 3 - TIR'!$C$18)*J513),'Ejercicio 3 - TIR'!$E$18-SQRT(('Ejercicio 3 - TIR'!$E$18-'Ejercicio 3 - TIR'!$C$18)*('Ejercicio 3 - TIR'!$E$18-'Ejercicio 3 - TIR'!$D$18)*(1-J513)))</f>
        <v>36365.5400164489</v>
      </c>
      <c r="L513" s="27">
        <f ca="1" t="shared" si="3802"/>
        <v>0.10523794355818</v>
      </c>
      <c r="M513" s="28">
        <f ca="1">IF(L513&lt;=('Ejercicio 3 - TIR'!$D$18-'Ejercicio 3 - TIR'!$C$18)/('Ejercicio 3 - TIR'!$E$18-'Ejercicio 3 - TIR'!$C$18),'Ejercicio 3 - TIR'!$C$18+SQRT(('Ejercicio 3 - TIR'!$E$18-'Ejercicio 3 - TIR'!$C$18)*('Ejercicio 3 - TIR'!$D$18-'Ejercicio 3 - TIR'!$C$18)*L513),'Ejercicio 3 - TIR'!$E$18-SQRT(('Ejercicio 3 - TIR'!$E$18-'Ejercicio 3 - TIR'!$C$18)*('Ejercicio 3 - TIR'!$E$18-'Ejercicio 3 - TIR'!$D$18)*(1-L513)))</f>
        <v>33973.1211325263</v>
      </c>
      <c r="N513" s="27">
        <f ca="1" t="shared" ref="N513:R513" si="3803">RAND()</f>
        <v>0.48646509422078</v>
      </c>
      <c r="O513" s="28">
        <f ca="1">IF(N513&lt;=('Ejercicio 3 - TIR'!$D$18-'Ejercicio 3 - TIR'!$C$18)/('Ejercicio 3 - TIR'!$E$18-'Ejercicio 3 - TIR'!$C$18),'Ejercicio 3 - TIR'!$C$18+SQRT(('Ejercicio 3 - TIR'!$E$18-'Ejercicio 3 - TIR'!$C$18)*('Ejercicio 3 - TIR'!$D$18-'Ejercicio 3 - TIR'!$C$18)*N513),'Ejercicio 3 - TIR'!$E$18-SQRT(('Ejercicio 3 - TIR'!$E$18-'Ejercicio 3 - TIR'!$C$18)*('Ejercicio 3 - TIR'!$E$18-'Ejercicio 3 - TIR'!$D$18)*(1-N513)))</f>
        <v>38542.2341417873</v>
      </c>
      <c r="P513" s="27">
        <f ca="1" t="shared" si="3803"/>
        <v>0.76057166004071</v>
      </c>
      <c r="Q513" s="29">
        <f ca="1">IF(P513&lt;=('Ejercicio 3 - TIR'!$D$22-'Ejercicio 3 - TIR'!$C$22)/('Ejercicio 3 - TIR'!$E$22-'Ejercicio 3 - TIR'!$C$22),'Ejercicio 3 - TIR'!$C$22+SQRT(('Ejercicio 3 - TIR'!$E$22-'Ejercicio 3 - TIR'!$C$22)*('Ejercicio 3 - TIR'!$D$22-'Ejercicio 3 - TIR'!$C$22)*P513),'Ejercicio 3 - TIR'!$E$22-SQRT(('Ejercicio 3 - TIR'!$E$22-'Ejercicio 3 - TIR'!$C$22)*('Ejercicio 3 - TIR'!$E$22-'Ejercicio 3 - TIR'!$D$22)*(1-P513)))</f>
        <v>0.159240158672892</v>
      </c>
      <c r="R513" s="27">
        <f ca="1" t="shared" si="3803"/>
        <v>0.153696598175286</v>
      </c>
      <c r="S513" s="29">
        <f ca="1">IF(R513&lt;=('Ejercicio 3 - TIR'!$D$23-'Ejercicio 3 - TIR'!$C$23)/('Ejercicio 3 - TIR'!$E$23-'Ejercicio 3 - TIR'!$C$23),'Ejercicio 3 - TIR'!$C$23+SQRT(('Ejercicio 3 - TIR'!$E$23-'Ejercicio 3 - TIR'!$C$23)*('Ejercicio 3 - TIR'!$D$23-'Ejercicio 3 - TIR'!$C$23)*R513),'Ejercicio 3 - TIR'!$E$23-SQRT(('Ejercicio 3 - TIR'!$E$23-'Ejercicio 3 - TIR'!$C$23)*('Ejercicio 3 - TIR'!$E$23-'Ejercicio 3 - TIR'!$D$23)*(1-R513)))</f>
        <v>0.136632915460481</v>
      </c>
      <c r="T513" s="27">
        <f ca="1" t="shared" ref="T513:X513" si="3804">RAND()</f>
        <v>0.00520872554250018</v>
      </c>
      <c r="U513" s="29">
        <f ca="1">IF(T513&lt;=('Ejercicio 3 - TIR'!$D$24-'Ejercicio 3 - TIR'!$C$24)/('Ejercicio 3 - TIR'!$E$24-'Ejercicio 3 - TIR'!$C$24),'Ejercicio 3 - TIR'!$C$24+SQRT(('Ejercicio 3 - TIR'!$E$24-'Ejercicio 3 - TIR'!$C$24)*('Ejercicio 3 - TIR'!$D$24-'Ejercicio 3 - TIR'!$C$24)*T513),'Ejercicio 3 - TIR'!$E$24-SQRT(('Ejercicio 3 - TIR'!$E$24-'Ejercicio 3 - TIR'!$C$24)*('Ejercicio 3 - TIR'!$E$24-'Ejercicio 3 - TIR'!$D$24)*(1-T513)))</f>
        <v>0.153307313659037</v>
      </c>
      <c r="V513" s="27">
        <f ca="1" t="shared" si="3804"/>
        <v>0.940910134049151</v>
      </c>
      <c r="W513" s="29">
        <f ca="1">IF(V513&lt;=('Ejercicio 3 - TIR'!$D$25-'Ejercicio 3 - TIR'!$C$25)/('Ejercicio 3 - TIR'!$E$25-'Ejercicio 3 - TIR'!$C$25),'Ejercicio 3 - TIR'!$C$25+SQRT(('Ejercicio 3 - TIR'!$E$25-'Ejercicio 3 - TIR'!$C$25)*('Ejercicio 3 - TIR'!$D$25-'Ejercicio 3 - TIR'!$C$25)*V513),'Ejercicio 3 - TIR'!$E$25-SQRT(('Ejercicio 3 - TIR'!$E$25-'Ejercicio 3 - TIR'!$C$25)*('Ejercicio 3 - TIR'!$E$25-'Ejercicio 3 - TIR'!$D$25)*(1-V513)))</f>
        <v>0.235618952373767</v>
      </c>
      <c r="X513" s="27">
        <f ca="1" t="shared" si="3804"/>
        <v>0.538013104356142</v>
      </c>
      <c r="Y513" s="29">
        <f ca="1">IF(X513&lt;=('Ejercicio 3 - TIR'!$D$26-'Ejercicio 3 - TIR'!$C$26)/('Ejercicio 3 - TIR'!$E$26-'Ejercicio 3 - TIR'!$C$26),'Ejercicio 3 - TIR'!$C$26+SQRT(('Ejercicio 3 - TIR'!$E$26-'Ejercicio 3 - TIR'!$C$26)*('Ejercicio 3 - TIR'!$D$26-'Ejercicio 3 - TIR'!$C$26)*X513),'Ejercicio 3 - TIR'!$E$26-SQRT(('Ejercicio 3 - TIR'!$E$26-'Ejercicio 3 - TIR'!$C$26)*('Ejercicio 3 - TIR'!$E$26-'Ejercicio 3 - TIR'!$D$26)*(1-X513)))</f>
        <v>0.230052735445504</v>
      </c>
      <c r="Z513" s="27">
        <f ca="1" t="shared" si="3336"/>
        <v>1.15924015867289</v>
      </c>
      <c r="AA513" s="27">
        <f ca="1" t="shared" si="3337"/>
        <v>1.31763052127124</v>
      </c>
      <c r="AB513" s="27">
        <f ca="1" t="shared" si="3338"/>
        <v>1.51963291688249</v>
      </c>
      <c r="AC513" s="27">
        <f ca="1" t="shared" si="3339"/>
        <v>1.87768723275103</v>
      </c>
      <c r="AD513" s="27">
        <f ca="1" t="shared" si="3340"/>
        <v>2.30965431695651</v>
      </c>
      <c r="AE513" s="26">
        <f ca="1" t="shared" si="3341"/>
        <v>5752.78309906271</v>
      </c>
      <c r="AF513" s="26">
        <f ca="1" t="shared" si="3342"/>
        <v>6538.80262589943</v>
      </c>
      <c r="AG513" s="26">
        <f ca="1" t="shared" si="3343"/>
        <v>7541.24889102273</v>
      </c>
      <c r="AH513" s="26">
        <f ca="1" t="shared" si="3344"/>
        <v>9318.11005431534</v>
      </c>
      <c r="AI513" s="26">
        <f ca="1" t="shared" si="3345"/>
        <v>11461.7667614928</v>
      </c>
      <c r="AJ513" s="28">
        <f ca="1" t="shared" si="3346"/>
        <v>39435.6219532832</v>
      </c>
      <c r="AK513" s="28">
        <f ca="1" t="shared" si="3347"/>
        <v>52628.4418331489</v>
      </c>
      <c r="AL513" s="28">
        <f ca="1" t="shared" si="3348"/>
        <v>55262.2716492031</v>
      </c>
      <c r="AM513" s="28">
        <f ca="1" t="shared" si="3349"/>
        <v>63790.895807249</v>
      </c>
      <c r="AN513" s="28">
        <f ca="1" t="shared" si="3350"/>
        <v>89019.2374707276</v>
      </c>
      <c r="AO513" s="28">
        <f ca="1">C513/'Ejercicio 3 - TIR'!$D$7</f>
        <v>15271.9388439507</v>
      </c>
      <c r="AP513" s="28">
        <f ca="1" t="shared" si="3351"/>
        <v>24163.6831093325</v>
      </c>
      <c r="AQ513" s="28">
        <f ca="1" t="shared" si="3352"/>
        <v>37356.5029891982</v>
      </c>
      <c r="AR513" s="28">
        <f ca="1" t="shared" si="3353"/>
        <v>39990.3328052524</v>
      </c>
      <c r="AS513" s="28">
        <f ca="1" t="shared" si="3354"/>
        <v>48518.9569632983</v>
      </c>
      <c r="AT513" s="28">
        <f ca="1" t="shared" si="3355"/>
        <v>73747.2986267769</v>
      </c>
      <c r="AU513" s="28">
        <f ca="1">AP513*'Ejercicio 3 - TIR'!$D$5</f>
        <v>12081.8415546663</v>
      </c>
      <c r="AV513" s="28">
        <f ca="1">AQ513*'Ejercicio 3 - TIR'!$D$5</f>
        <v>18678.2514945991</v>
      </c>
      <c r="AW513" s="28">
        <f ca="1">AR513*'Ejercicio 3 - TIR'!$D$5</f>
        <v>19995.1664026262</v>
      </c>
      <c r="AX513" s="28">
        <f ca="1">AS513*'Ejercicio 3 - TIR'!$D$5</f>
        <v>24259.4784816491</v>
      </c>
      <c r="AY513" s="28">
        <f ca="1">AT513*'Ejercicio 3 - TIR'!$D$5</f>
        <v>36873.6493133885</v>
      </c>
      <c r="AZ513" s="28">
        <f ca="1" t="shared" ref="AZ513:BD513" si="3805">AJ513-AU513-AE513</f>
        <v>21600.9972995543</v>
      </c>
      <c r="BA513" s="28">
        <f ca="1" t="shared" si="3805"/>
        <v>27411.3877126504</v>
      </c>
      <c r="BB513" s="28">
        <f ca="1" t="shared" si="3805"/>
        <v>27725.8563555542</v>
      </c>
      <c r="BC513" s="28">
        <f ca="1" t="shared" si="3805"/>
        <v>30213.3072712845</v>
      </c>
      <c r="BD513" s="28">
        <f ca="1" t="shared" si="3805"/>
        <v>40683.8213958463</v>
      </c>
      <c r="BE513" s="28">
        <f ca="1" t="shared" ref="BE513:BI513" si="3806">AZ513/Z513</f>
        <v>18633.755169665</v>
      </c>
      <c r="BF513" s="28">
        <f ca="1" t="shared" si="3806"/>
        <v>20803.5464192223</v>
      </c>
      <c r="BG513" s="28">
        <f ca="1" t="shared" si="3806"/>
        <v>18245.1012001197</v>
      </c>
      <c r="BH513" s="28">
        <f ca="1" t="shared" si="3806"/>
        <v>16090.702830747</v>
      </c>
      <c r="BI513" s="28">
        <f ca="1" t="shared" si="3806"/>
        <v>17614.6798666635</v>
      </c>
      <c r="BJ513" s="28">
        <f ca="1" t="shared" si="3358"/>
        <v>83439.632502241</v>
      </c>
      <c r="BK513" s="28">
        <f ca="1" t="shared" si="3359"/>
        <v>35272.8994792265</v>
      </c>
      <c r="BL513" s="28">
        <f ca="1" t="shared" si="3360"/>
        <v>118712.531981468</v>
      </c>
      <c r="BM513" s="28">
        <f ca="1">BK513*'Ejercicio 3 - TIR'!$D$5</f>
        <v>17636.4497396132</v>
      </c>
      <c r="BN513" s="28">
        <f ca="1" t="shared" si="3361"/>
        <v>101076.082241854</v>
      </c>
      <c r="BO513" s="28">
        <f ca="1" t="shared" si="3362"/>
        <v>43762.4286456187</v>
      </c>
      <c r="BP513" s="28">
        <f ca="1" t="shared" si="3363"/>
        <v>-112486.153443397</v>
      </c>
      <c r="BQ513" s="28">
        <f ca="1" t="shared" ref="BQ513:BT513" si="3807">BE513</f>
        <v>18633.755169665</v>
      </c>
      <c r="BR513" s="28">
        <f ca="1" t="shared" si="3807"/>
        <v>20803.5464192223</v>
      </c>
      <c r="BS513" s="28">
        <f ca="1" t="shared" si="3807"/>
        <v>18245.1012001197</v>
      </c>
      <c r="BT513" s="28">
        <f ca="1" t="shared" si="3807"/>
        <v>16090.702830747</v>
      </c>
      <c r="BU513" s="28">
        <f ca="1" t="shared" si="3365"/>
        <v>61377.1085122822</v>
      </c>
      <c r="BV513" s="30">
        <f ca="1" t="shared" si="3366"/>
        <v>5.32565493067598</v>
      </c>
    </row>
    <row r="514" ht="15" customHeight="1" spans="1:74">
      <c r="A514" s="26">
        <v>513</v>
      </c>
      <c r="B514" s="27">
        <f ca="1" t="shared" ref="B514:F514" si="3808">RAND()</f>
        <v>0.128724206084596</v>
      </c>
      <c r="C514" s="28">
        <f ca="1">IF(B514&lt;=('Ejercicio 3 - TIR'!$D$13-'Ejercicio 3 - TIR'!$C$13)/('Ejercicio 3 - TIR'!$E$13-'Ejercicio 3 - TIR'!$C$13),'Ejercicio 3 - TIR'!$C$13+SQRT(('Ejercicio 3 - TIR'!$E$13-'Ejercicio 3 - TIR'!$C$13)*('Ejercicio 3 - TIR'!$D$13-'Ejercicio 3 - TIR'!$C$13)*B514),'Ejercicio 3 - TIR'!$E$13-SQRT(('Ejercicio 3 - TIR'!$E$13-'Ejercicio 3 - TIR'!$C$13)*('Ejercicio 3 - TIR'!$E$13-'Ejercicio 3 - TIR'!$D$13)*(1-B514)))</f>
        <v>67175.6311522986</v>
      </c>
      <c r="D514" s="27">
        <f ca="1" t="shared" si="3808"/>
        <v>0.486213758278194</v>
      </c>
      <c r="E514" s="28">
        <f ca="1">IF(D514&lt;=('Ejercicio 3 - TIR'!$D$14-'Ejercicio 3 - TIR'!$C$14)/('Ejercicio 3 - TIR'!$E$14-'Ejercicio 3 - TIR'!$C$14),'Ejercicio 3 - TIR'!$C$14+SQRT(('Ejercicio 3 - TIR'!$E$14-'Ejercicio 3 - TIR'!$C$14)*('Ejercicio 3 - TIR'!$D$14-'Ejercicio 3 - TIR'!$C$14)*D514),'Ejercicio 3 - TIR'!$E$14-SQRT(('Ejercicio 3 - TIR'!$E$14-'Ejercicio 3 - TIR'!$C$14)*('Ejercicio 3 - TIR'!$E$14-'Ejercicio 3 - TIR'!$D$14)*(1-D514)))</f>
        <v>31221.1654384952</v>
      </c>
      <c r="F514" s="27">
        <f ca="1" t="shared" si="3808"/>
        <v>0.86140487002339</v>
      </c>
      <c r="G514" s="28">
        <f ca="1">IF(F514&lt;=('Ejercicio 3 - TIR'!$D$18-'Ejercicio 3 - TIR'!$C$18)/('Ejercicio 3 - TIR'!$E$18-'Ejercicio 3 - TIR'!$C$18),'Ejercicio 3 - TIR'!$C$18+SQRT(('Ejercicio 3 - TIR'!$E$18-'Ejercicio 3 - TIR'!$C$18)*('Ejercicio 3 - TIR'!$D$18-'Ejercicio 3 - TIR'!$C$18)*F514),'Ejercicio 3 - TIR'!$E$18-SQRT(('Ejercicio 3 - TIR'!$E$18-'Ejercicio 3 - TIR'!$C$18)*('Ejercicio 3 - TIR'!$E$18-'Ejercicio 3 - TIR'!$D$18)*(1-F514)))</f>
        <v>41775.9288549652</v>
      </c>
      <c r="H514" s="27">
        <f ca="1" t="shared" ref="H514:L514" si="3809">RAND()</f>
        <v>0.862272694312236</v>
      </c>
      <c r="I514" s="28">
        <f ca="1">IF(H514&lt;=('Ejercicio 3 - TIR'!$D$18-'Ejercicio 3 - TIR'!$C$18)/('Ejercicio 3 - TIR'!$E$18-'Ejercicio 3 - TIR'!$C$18),'Ejercicio 3 - TIR'!$C$18+SQRT(('Ejercicio 3 - TIR'!$E$18-'Ejercicio 3 - TIR'!$C$18)*('Ejercicio 3 - TIR'!$D$18-'Ejercicio 3 - TIR'!$C$18)*H514),'Ejercicio 3 - TIR'!$E$18-SQRT(('Ejercicio 3 - TIR'!$E$18-'Ejercicio 3 - TIR'!$C$18)*('Ejercicio 3 - TIR'!$E$18-'Ejercicio 3 - TIR'!$D$18)*(1-H514)))</f>
        <v>41786.0385928605</v>
      </c>
      <c r="J514" s="27">
        <f ca="1" t="shared" si="3809"/>
        <v>0.109712069060977</v>
      </c>
      <c r="K514" s="28">
        <f ca="1">IF(J514&lt;=('Ejercicio 3 - TIR'!$D$18-'Ejercicio 3 - TIR'!$C$18)/('Ejercicio 3 - TIR'!$E$18-'Ejercicio 3 - TIR'!$C$18),'Ejercicio 3 - TIR'!$C$18+SQRT(('Ejercicio 3 - TIR'!$E$18-'Ejercicio 3 - TIR'!$C$18)*('Ejercicio 3 - TIR'!$D$18-'Ejercicio 3 - TIR'!$C$18)*J514),'Ejercicio 3 - TIR'!$E$18-SQRT(('Ejercicio 3 - TIR'!$E$18-'Ejercicio 3 - TIR'!$C$18)*('Ejercicio 3 - TIR'!$E$18-'Ejercicio 3 - TIR'!$D$18)*(1-J514)))</f>
        <v>34056.6994415592</v>
      </c>
      <c r="L514" s="27">
        <f ca="1" t="shared" si="3809"/>
        <v>0.259260783324518</v>
      </c>
      <c r="M514" s="28">
        <f ca="1">IF(L514&lt;=('Ejercicio 3 - TIR'!$D$18-'Ejercicio 3 - TIR'!$C$18)/('Ejercicio 3 - TIR'!$E$18-'Ejercicio 3 - TIR'!$C$18),'Ejercicio 3 - TIR'!$C$18+SQRT(('Ejercicio 3 - TIR'!$E$18-'Ejercicio 3 - TIR'!$C$18)*('Ejercicio 3 - TIR'!$D$18-'Ejercicio 3 - TIR'!$C$18)*L514),'Ejercicio 3 - TIR'!$E$18-SQRT(('Ejercicio 3 - TIR'!$E$18-'Ejercicio 3 - TIR'!$C$18)*('Ejercicio 3 - TIR'!$E$18-'Ejercicio 3 - TIR'!$D$18)*(1-L514)))</f>
        <v>36236.1139741571</v>
      </c>
      <c r="N514" s="27">
        <f ca="1" t="shared" ref="N514:R514" si="3810">RAND()</f>
        <v>0.266227899755332</v>
      </c>
      <c r="O514" s="28">
        <f ca="1">IF(N514&lt;=('Ejercicio 3 - TIR'!$D$18-'Ejercicio 3 - TIR'!$C$18)/('Ejercicio 3 - TIR'!$E$18-'Ejercicio 3 - TIR'!$C$18),'Ejercicio 3 - TIR'!$C$18+SQRT(('Ejercicio 3 - TIR'!$E$18-'Ejercicio 3 - TIR'!$C$18)*('Ejercicio 3 - TIR'!$D$18-'Ejercicio 3 - TIR'!$C$18)*N514),'Ejercicio 3 - TIR'!$E$18-SQRT(('Ejercicio 3 - TIR'!$E$18-'Ejercicio 3 - TIR'!$C$18)*('Ejercicio 3 - TIR'!$E$18-'Ejercicio 3 - TIR'!$D$18)*(1-N514)))</f>
        <v>36319.3500427892</v>
      </c>
      <c r="P514" s="27">
        <f ca="1" t="shared" si="3810"/>
        <v>0.209177146195211</v>
      </c>
      <c r="Q514" s="29">
        <f ca="1">IF(P514&lt;=('Ejercicio 3 - TIR'!$D$22-'Ejercicio 3 - TIR'!$C$22)/('Ejercicio 3 - TIR'!$E$22-'Ejercicio 3 - TIR'!$C$22),'Ejercicio 3 - TIR'!$C$22+SQRT(('Ejercicio 3 - TIR'!$E$22-'Ejercicio 3 - TIR'!$C$22)*('Ejercicio 3 - TIR'!$D$22-'Ejercicio 3 - TIR'!$C$22)*P514),'Ejercicio 3 - TIR'!$E$22-SQRT(('Ejercicio 3 - TIR'!$E$22-'Ejercicio 3 - TIR'!$C$22)*('Ejercicio 3 - TIR'!$E$22-'Ejercicio 3 - TIR'!$D$22)*(1-P514)))</f>
        <v>0.139404093979142</v>
      </c>
      <c r="R514" s="27">
        <f ca="1" t="shared" si="3810"/>
        <v>0.26634971633304</v>
      </c>
      <c r="S514" s="29">
        <f ca="1">IF(R514&lt;=('Ejercicio 3 - TIR'!$D$23-'Ejercicio 3 - TIR'!$C$23)/('Ejercicio 3 - TIR'!$E$23-'Ejercicio 3 - TIR'!$C$23),'Ejercicio 3 - TIR'!$C$23+SQRT(('Ejercicio 3 - TIR'!$E$23-'Ejercicio 3 - TIR'!$C$23)*('Ejercicio 3 - TIR'!$D$23-'Ejercicio 3 - TIR'!$C$23)*R514),'Ejercicio 3 - TIR'!$E$23-SQRT(('Ejercicio 3 - TIR'!$E$23-'Ejercicio 3 - TIR'!$C$23)*('Ejercicio 3 - TIR'!$E$23-'Ejercicio 3 - TIR'!$D$23)*(1-R514)))</f>
        <v>0.141895878365562</v>
      </c>
      <c r="T514" s="27">
        <f ca="1" t="shared" ref="T514:X514" si="3811">RAND()</f>
        <v>0.793428913436431</v>
      </c>
      <c r="U514" s="29">
        <f ca="1">IF(T514&lt;=('Ejercicio 3 - TIR'!$D$24-'Ejercicio 3 - TIR'!$C$24)/('Ejercicio 3 - TIR'!$E$24-'Ejercicio 3 - TIR'!$C$24),'Ejercicio 3 - TIR'!$C$24+SQRT(('Ejercicio 3 - TIR'!$E$24-'Ejercicio 3 - TIR'!$C$24)*('Ejercicio 3 - TIR'!$D$24-'Ejercicio 3 - TIR'!$C$24)*T514),'Ejercicio 3 - TIR'!$E$24-SQRT(('Ejercicio 3 - TIR'!$E$24-'Ejercicio 3 - TIR'!$C$24)*('Ejercicio 3 - TIR'!$E$24-'Ejercicio 3 - TIR'!$D$24)*(1-T514)))</f>
        <v>0.195950071884141</v>
      </c>
      <c r="V514" s="27">
        <f ca="1" t="shared" si="3811"/>
        <v>0.0649824620970016</v>
      </c>
      <c r="W514" s="29">
        <f ca="1">IF(V514&lt;=('Ejercicio 3 - TIR'!$D$25-'Ejercicio 3 - TIR'!$C$25)/('Ejercicio 3 - TIR'!$E$25-'Ejercicio 3 - TIR'!$C$25),'Ejercicio 3 - TIR'!$C$25+SQRT(('Ejercicio 3 - TIR'!$E$25-'Ejercicio 3 - TIR'!$C$25)*('Ejercicio 3 - TIR'!$D$25-'Ejercicio 3 - TIR'!$C$25)*V514),'Ejercicio 3 - TIR'!$E$25-SQRT(('Ejercicio 3 - TIR'!$E$25-'Ejercicio 3 - TIR'!$C$25)*('Ejercicio 3 - TIR'!$E$25-'Ejercicio 3 - TIR'!$D$25)*(1-V514)))</f>
        <v>0.189538104997105</v>
      </c>
      <c r="X514" s="27">
        <f ca="1" t="shared" si="3811"/>
        <v>0.577877999141684</v>
      </c>
      <c r="Y514" s="29">
        <f ca="1">IF(X514&lt;=('Ejercicio 3 - TIR'!$D$26-'Ejercicio 3 - TIR'!$C$26)/('Ejercicio 3 - TIR'!$E$26-'Ejercicio 3 - TIR'!$C$26),'Ejercicio 3 - TIR'!$C$26+SQRT(('Ejercicio 3 - TIR'!$E$26-'Ejercicio 3 - TIR'!$C$26)*('Ejercicio 3 - TIR'!$D$26-'Ejercicio 3 - TIR'!$C$26)*X514),'Ejercicio 3 - TIR'!$E$26-SQRT(('Ejercicio 3 - TIR'!$E$26-'Ejercicio 3 - TIR'!$C$26)*('Ejercicio 3 - TIR'!$E$26-'Ejercicio 3 - TIR'!$D$26)*(1-X514)))</f>
        <v>0.232256321835924</v>
      </c>
      <c r="Z514" s="27">
        <f ca="1" t="shared" ref="Z514:Z577" si="3812">(1+Q514)</f>
        <v>1.13940409397914</v>
      </c>
      <c r="AA514" s="27">
        <f ca="1" t="shared" ref="AA514:AA577" si="3813">Z514*(1+S514)</f>
        <v>1.30108083870763</v>
      </c>
      <c r="AB514" s="27">
        <f ca="1" t="shared" ref="AB514:AB577" si="3814">AA514*(1+U514)</f>
        <v>1.55602772257947</v>
      </c>
      <c r="AC514" s="27">
        <f ca="1" t="shared" ref="AC514:AC577" si="3815">AB514*(1+W514)</f>
        <v>1.85095426844014</v>
      </c>
      <c r="AD514" s="27">
        <f ca="1" t="shared" ref="AD514:AD577" si="3816">AC514*(1+Y514)</f>
        <v>2.28085009871455</v>
      </c>
      <c r="AE514" s="26">
        <f ca="1" t="shared" ref="AE514:AE577" si="3817">E514*Q514</f>
        <v>4352.35828092633</v>
      </c>
      <c r="AF514" s="26">
        <f ca="1" t="shared" ref="AF514:AF577" si="3818">AE514*(1+S514)</f>
        <v>4969.93998216</v>
      </c>
      <c r="AG514" s="26">
        <f ca="1" t="shared" ref="AG514:AG577" si="3819">AF514*(1+U514)</f>
        <v>5943.80007892412</v>
      </c>
      <c r="AH514" s="26">
        <f ca="1" t="shared" ref="AH514:AH577" si="3820">AG514*(1+W514)</f>
        <v>7070.37668236504</v>
      </c>
      <c r="AI514" s="26">
        <f ca="1" t="shared" ref="AI514:AI577" si="3821">AH514*(1+Y514)</f>
        <v>8712.51636460562</v>
      </c>
      <c r="AJ514" s="28">
        <f ca="1" t="shared" ref="AJ514:AJ577" si="3822">G514*Z514</f>
        <v>47599.6643671288</v>
      </c>
      <c r="AK514" s="28">
        <f ca="1" t="shared" ref="AK514:AK577" si="3823">I514*AA514</f>
        <v>54367.0141386683</v>
      </c>
      <c r="AL514" s="28">
        <f ca="1" t="shared" ref="AL514:AL577" si="3824">K514*AB514</f>
        <v>52993.1684706228</v>
      </c>
      <c r="AM514" s="28">
        <f ca="1" t="shared" ref="AM514:AM577" si="3825">M514*AC514</f>
        <v>67071.3898321496</v>
      </c>
      <c r="AN514" s="28">
        <f ca="1" t="shared" ref="AN514:AN577" si="3826">O514*AD514</f>
        <v>82838.9931303441</v>
      </c>
      <c r="AO514" s="28">
        <f ca="1">C514/'Ejercicio 3 - TIR'!$D$7</f>
        <v>13435.1262304597</v>
      </c>
      <c r="AP514" s="28">
        <f ca="1" t="shared" ref="AP514:AP577" si="3827">AJ514-AO514</f>
        <v>34164.538136669</v>
      </c>
      <c r="AQ514" s="28">
        <f ca="1" t="shared" ref="AQ514:AQ577" si="3828">AK514-AO514</f>
        <v>40931.8879082085</v>
      </c>
      <c r="AR514" s="28">
        <f ca="1" t="shared" ref="AR514:AR577" si="3829">AL514-AO514</f>
        <v>39558.042240163</v>
      </c>
      <c r="AS514" s="28">
        <f ca="1" t="shared" ref="AS514:AS577" si="3830">AM514-AO514</f>
        <v>53636.2636016898</v>
      </c>
      <c r="AT514" s="28">
        <f ca="1" t="shared" ref="AT514:AT577" si="3831">AN514-AO514</f>
        <v>69403.8668998843</v>
      </c>
      <c r="AU514" s="28">
        <f ca="1">AP514*'Ejercicio 3 - TIR'!$D$5</f>
        <v>17082.2690683345</v>
      </c>
      <c r="AV514" s="28">
        <f ca="1">AQ514*'Ejercicio 3 - TIR'!$D$5</f>
        <v>20465.9439541043</v>
      </c>
      <c r="AW514" s="28">
        <f ca="1">AR514*'Ejercicio 3 - TIR'!$D$5</f>
        <v>19779.0211200815</v>
      </c>
      <c r="AX514" s="28">
        <f ca="1">AS514*'Ejercicio 3 - TIR'!$D$5</f>
        <v>26818.1318008449</v>
      </c>
      <c r="AY514" s="28">
        <f ca="1">AT514*'Ejercicio 3 - TIR'!$D$5</f>
        <v>34701.9334499422</v>
      </c>
      <c r="AZ514" s="28">
        <f ca="1" t="shared" ref="AZ514:BD514" si="3832">AJ514-AU514-AE514</f>
        <v>26165.0370178679</v>
      </c>
      <c r="BA514" s="28">
        <f ca="1" t="shared" si="3832"/>
        <v>28931.130202404</v>
      </c>
      <c r="BB514" s="28">
        <f ca="1" t="shared" si="3832"/>
        <v>27270.3472716171</v>
      </c>
      <c r="BC514" s="28">
        <f ca="1" t="shared" si="3832"/>
        <v>33182.8813489396</v>
      </c>
      <c r="BD514" s="28">
        <f ca="1" t="shared" si="3832"/>
        <v>39424.5433157963</v>
      </c>
      <c r="BE514" s="28">
        <f ca="1" t="shared" ref="BE514:BI514" si="3833">AZ514/Z514</f>
        <v>22963.7905955663</v>
      </c>
      <c r="BF514" s="28">
        <f ca="1" t="shared" si="3833"/>
        <v>22236.2280203446</v>
      </c>
      <c r="BG514" s="28">
        <f ca="1" t="shared" si="3833"/>
        <v>17525.6178767884</v>
      </c>
      <c r="BH514" s="28">
        <f ca="1" t="shared" si="3833"/>
        <v>17927.4452722724</v>
      </c>
      <c r="BI514" s="28">
        <f ca="1" t="shared" si="3833"/>
        <v>17285.0216408414</v>
      </c>
      <c r="BJ514" s="28">
        <f ca="1" t="shared" ref="BJ514:BJ577" si="3834">E514*AD514</f>
        <v>71210.7982723751</v>
      </c>
      <c r="BK514" s="28">
        <f ca="1" t="shared" ref="BK514:BK577" si="3835">0.2*C514*AD514</f>
        <v>30643.5089889865</v>
      </c>
      <c r="BL514" s="28">
        <f ca="1" t="shared" ref="BL514:BL577" si="3836">BJ514+BK514</f>
        <v>101854.307261362</v>
      </c>
      <c r="BM514" s="28">
        <f ca="1">BK514*'Ejercicio 3 - TIR'!$D$5</f>
        <v>15321.7544944933</v>
      </c>
      <c r="BN514" s="28">
        <f ca="1" t="shared" ref="BN514:BN577" si="3837">BL514-BM514</f>
        <v>86532.5527668684</v>
      </c>
      <c r="BO514" s="28">
        <f ca="1" t="shared" ref="BO514:BO577" si="3838">BN514/AD514</f>
        <v>37938.7285537251</v>
      </c>
      <c r="BP514" s="28">
        <f ca="1" t="shared" ref="BP514:BP577" si="3839">-(C514+E514)</f>
        <v>-98396.7965907938</v>
      </c>
      <c r="BQ514" s="28">
        <f ca="1" t="shared" ref="BQ514:BT514" si="3840">BE514</f>
        <v>22963.7905955663</v>
      </c>
      <c r="BR514" s="28">
        <f ca="1" t="shared" si="3840"/>
        <v>22236.2280203446</v>
      </c>
      <c r="BS514" s="28">
        <f ca="1" t="shared" si="3840"/>
        <v>17525.6178767884</v>
      </c>
      <c r="BT514" s="28">
        <f ca="1" t="shared" si="3840"/>
        <v>17927.4452722724</v>
      </c>
      <c r="BU514" s="28">
        <f ca="1" t="shared" ref="BU514:BU577" si="3841">BI514+BO514</f>
        <v>55223.7501945665</v>
      </c>
      <c r="BV514" s="30">
        <f ca="1" t="shared" ref="BV514:BV577" si="3842">IFERROR(IRR(BP514:BU514,0.1),NA())*100</f>
        <v>10.1941280915949</v>
      </c>
    </row>
    <row r="515" ht="15" customHeight="1" spans="1:74">
      <c r="A515" s="26">
        <v>514</v>
      </c>
      <c r="B515" s="27">
        <f ca="1" t="shared" ref="B515:F515" si="3843">RAND()</f>
        <v>0.828488876552758</v>
      </c>
      <c r="C515" s="28">
        <f ca="1">IF(B515&lt;=('Ejercicio 3 - TIR'!$D$13-'Ejercicio 3 - TIR'!$C$13)/('Ejercicio 3 - TIR'!$E$13-'Ejercicio 3 - TIR'!$C$13),'Ejercicio 3 - TIR'!$C$13+SQRT(('Ejercicio 3 - TIR'!$E$13-'Ejercicio 3 - TIR'!$C$13)*('Ejercicio 3 - TIR'!$D$13-'Ejercicio 3 - TIR'!$C$13)*B515),'Ejercicio 3 - TIR'!$E$13-SQRT(('Ejercicio 3 - TIR'!$E$13-'Ejercicio 3 - TIR'!$C$13)*('Ejercicio 3 - TIR'!$E$13-'Ejercicio 3 - TIR'!$D$13)*(1-B515)))</f>
        <v>85653.8037049297</v>
      </c>
      <c r="D515" s="27">
        <f ca="1" t="shared" si="3843"/>
        <v>0.939266582261326</v>
      </c>
      <c r="E515" s="28">
        <f ca="1">IF(D515&lt;=('Ejercicio 3 - TIR'!$D$14-'Ejercicio 3 - TIR'!$C$14)/('Ejercicio 3 - TIR'!$E$14-'Ejercicio 3 - TIR'!$C$14),'Ejercicio 3 - TIR'!$C$14+SQRT(('Ejercicio 3 - TIR'!$E$14-'Ejercicio 3 - TIR'!$C$14)*('Ejercicio 3 - TIR'!$D$14-'Ejercicio 3 - TIR'!$C$14)*D515),'Ejercicio 3 - TIR'!$E$14-SQRT(('Ejercicio 3 - TIR'!$E$14-'Ejercicio 3 - TIR'!$C$14)*('Ejercicio 3 - TIR'!$E$14-'Ejercicio 3 - TIR'!$D$14)*(1-D515)))</f>
        <v>36981.7202480881</v>
      </c>
      <c r="F515" s="27">
        <f ca="1" t="shared" si="3843"/>
        <v>0.960571375321769</v>
      </c>
      <c r="G515" s="28">
        <f ca="1">IF(F515&lt;=('Ejercicio 3 - TIR'!$D$18-'Ejercicio 3 - TIR'!$C$18)/('Ejercicio 3 - TIR'!$E$18-'Ejercicio 3 - TIR'!$C$18),'Ejercicio 3 - TIR'!$C$18+SQRT(('Ejercicio 3 - TIR'!$E$18-'Ejercicio 3 - TIR'!$C$18)*('Ejercicio 3 - TIR'!$D$18-'Ejercicio 3 - TIR'!$C$18)*F515),'Ejercicio 3 - TIR'!$E$18-SQRT(('Ejercicio 3 - TIR'!$E$18-'Ejercicio 3 - TIR'!$C$18)*('Ejercicio 3 - TIR'!$E$18-'Ejercicio 3 - TIR'!$D$18)*(1-F515)))</f>
        <v>43280.3643261239</v>
      </c>
      <c r="H515" s="27">
        <f ca="1" t="shared" ref="H515:L515" si="3844">RAND()</f>
        <v>0.483046673245213</v>
      </c>
      <c r="I515" s="28">
        <f ca="1">IF(H515&lt;=('Ejercicio 3 - TIR'!$D$18-'Ejercicio 3 - TIR'!$C$18)/('Ejercicio 3 - TIR'!$E$18-'Ejercicio 3 - TIR'!$C$18),'Ejercicio 3 - TIR'!$C$18+SQRT(('Ejercicio 3 - TIR'!$E$18-'Ejercicio 3 - TIR'!$C$18)*('Ejercicio 3 - TIR'!$D$18-'Ejercicio 3 - TIR'!$C$18)*H515),'Ejercicio 3 - TIR'!$E$18-SQRT(('Ejercicio 3 - TIR'!$E$18-'Ejercicio 3 - TIR'!$C$18)*('Ejercicio 3 - TIR'!$E$18-'Ejercicio 3 - TIR'!$D$18)*(1-H515)))</f>
        <v>38512.1678194677</v>
      </c>
      <c r="J515" s="27">
        <f ca="1" t="shared" si="3844"/>
        <v>0.930879899459754</v>
      </c>
      <c r="K515" s="28">
        <f ca="1">IF(J515&lt;=('Ejercicio 3 - TIR'!$D$18-'Ejercicio 3 - TIR'!$C$18)/('Ejercicio 3 - TIR'!$E$18-'Ejercicio 3 - TIR'!$C$18),'Ejercicio 3 - TIR'!$C$18+SQRT(('Ejercicio 3 - TIR'!$E$18-'Ejercicio 3 - TIR'!$C$18)*('Ejercicio 3 - TIR'!$D$18-'Ejercicio 3 - TIR'!$C$18)*J515),'Ejercicio 3 - TIR'!$E$18-SQRT(('Ejercicio 3 - TIR'!$E$18-'Ejercicio 3 - TIR'!$C$18)*('Ejercicio 3 - TIR'!$E$18-'Ejercicio 3 - TIR'!$D$18)*(1-J515)))</f>
        <v>42723.1584287618</v>
      </c>
      <c r="L515" s="27">
        <f ca="1" t="shared" si="3844"/>
        <v>0.516661903440997</v>
      </c>
      <c r="M515" s="28">
        <f ca="1">IF(L515&lt;=('Ejercicio 3 - TIR'!$D$18-'Ejercicio 3 - TIR'!$C$18)/('Ejercicio 3 - TIR'!$E$18-'Ejercicio 3 - TIR'!$C$18),'Ejercicio 3 - TIR'!$C$18+SQRT(('Ejercicio 3 - TIR'!$E$18-'Ejercicio 3 - TIR'!$C$18)*('Ejercicio 3 - TIR'!$D$18-'Ejercicio 3 - TIR'!$C$18)*L515),'Ejercicio 3 - TIR'!$E$18-SQRT(('Ejercicio 3 - TIR'!$E$18-'Ejercicio 3 - TIR'!$C$18)*('Ejercicio 3 - TIR'!$E$18-'Ejercicio 3 - TIR'!$D$18)*(1-L515)))</f>
        <v>38803.3678507802</v>
      </c>
      <c r="N515" s="27">
        <f ca="1" t="shared" ref="N515:R515" si="3845">RAND()</f>
        <v>0.486946627240538</v>
      </c>
      <c r="O515" s="28">
        <f ca="1">IF(N515&lt;=('Ejercicio 3 - TIR'!$D$18-'Ejercicio 3 - TIR'!$C$18)/('Ejercicio 3 - TIR'!$E$18-'Ejercicio 3 - TIR'!$C$18),'Ejercicio 3 - TIR'!$C$18+SQRT(('Ejercicio 3 - TIR'!$E$18-'Ejercicio 3 - TIR'!$C$18)*('Ejercicio 3 - TIR'!$D$18-'Ejercicio 3 - TIR'!$C$18)*N515),'Ejercicio 3 - TIR'!$E$18-SQRT(('Ejercicio 3 - TIR'!$E$18-'Ejercicio 3 - TIR'!$C$18)*('Ejercicio 3 - TIR'!$E$18-'Ejercicio 3 - TIR'!$D$18)*(1-N515)))</f>
        <v>38546.4609099955</v>
      </c>
      <c r="P515" s="27">
        <f ca="1" t="shared" si="3845"/>
        <v>0.294405351886407</v>
      </c>
      <c r="Q515" s="29">
        <f ca="1">IF(P515&lt;=('Ejercicio 3 - TIR'!$D$22-'Ejercicio 3 - TIR'!$C$22)/('Ejercicio 3 - TIR'!$E$22-'Ejercicio 3 - TIR'!$C$22),'Ejercicio 3 - TIR'!$C$22+SQRT(('Ejercicio 3 - TIR'!$E$22-'Ejercicio 3 - TIR'!$C$22)*('Ejercicio 3 - TIR'!$D$22-'Ejercicio 3 - TIR'!$C$22)*P515),'Ejercicio 3 - TIR'!$E$22-SQRT(('Ejercicio 3 - TIR'!$E$22-'Ejercicio 3 - TIR'!$C$22)*('Ejercicio 3 - TIR'!$E$22-'Ejercicio 3 - TIR'!$D$22)*(1-P515)))</f>
        <v>0.143020200550724</v>
      </c>
      <c r="R515" s="27">
        <f ca="1" t="shared" si="3845"/>
        <v>0.574322456484142</v>
      </c>
      <c r="S515" s="29">
        <f ca="1">IF(R515&lt;=('Ejercicio 3 - TIR'!$D$23-'Ejercicio 3 - TIR'!$C$23)/('Ejercicio 3 - TIR'!$E$23-'Ejercicio 3 - TIR'!$C$23),'Ejercicio 3 - TIR'!$C$23+SQRT(('Ejercicio 3 - TIR'!$E$23-'Ejercicio 3 - TIR'!$C$23)*('Ejercicio 3 - TIR'!$D$23-'Ejercicio 3 - TIR'!$C$23)*R515),'Ejercicio 3 - TIR'!$E$23-SQRT(('Ejercicio 3 - TIR'!$E$23-'Ejercicio 3 - TIR'!$C$23)*('Ejercicio 3 - TIR'!$E$23-'Ejercicio 3 - TIR'!$D$23)*(1-R515)))</f>
        <v>0.152319328434293</v>
      </c>
      <c r="T515" s="27">
        <f ca="1" t="shared" ref="T515:X515" si="3846">RAND()</f>
        <v>0.413102941167554</v>
      </c>
      <c r="U515" s="29">
        <f ca="1">IF(T515&lt;=('Ejercicio 3 - TIR'!$D$24-'Ejercicio 3 - TIR'!$C$24)/('Ejercicio 3 - TIR'!$E$24-'Ejercicio 3 - TIR'!$C$24),'Ejercicio 3 - TIR'!$C$24+SQRT(('Ejercicio 3 - TIR'!$E$24-'Ejercicio 3 - TIR'!$C$24)*('Ejercicio 3 - TIR'!$D$24-'Ejercicio 3 - TIR'!$C$24)*T515),'Ejercicio 3 - TIR'!$E$24-SQRT(('Ejercicio 3 - TIR'!$E$24-'Ejercicio 3 - TIR'!$C$24)*('Ejercicio 3 - TIR'!$E$24-'Ejercicio 3 - TIR'!$D$24)*(1-T515)))</f>
        <v>0.179453627560147</v>
      </c>
      <c r="V515" s="27">
        <f ca="1" t="shared" si="3846"/>
        <v>0.263532932036382</v>
      </c>
      <c r="W515" s="29">
        <f ca="1">IF(V515&lt;=('Ejercicio 3 - TIR'!$D$25-'Ejercicio 3 - TIR'!$C$25)/('Ejercicio 3 - TIR'!$E$25-'Ejercicio 3 - TIR'!$C$25),'Ejercicio 3 - TIR'!$C$25+SQRT(('Ejercicio 3 - TIR'!$E$25-'Ejercicio 3 - TIR'!$C$25)*('Ejercicio 3 - TIR'!$D$25-'Ejercicio 3 - TIR'!$C$25)*V515),'Ejercicio 3 - TIR'!$E$25-SQRT(('Ejercicio 3 - TIR'!$E$25-'Ejercicio 3 - TIR'!$C$25)*('Ejercicio 3 - TIR'!$E$25-'Ejercicio 3 - TIR'!$D$25)*(1-V515)))</f>
        <v>0.199207969826375</v>
      </c>
      <c r="X515" s="27">
        <f ca="1" t="shared" si="3846"/>
        <v>0.822044006424609</v>
      </c>
      <c r="Y515" s="29">
        <f ca="1">IF(X515&lt;=('Ejercicio 3 - TIR'!$D$26-'Ejercicio 3 - TIR'!$C$26)/('Ejercicio 3 - TIR'!$E$26-'Ejercicio 3 - TIR'!$C$26),'Ejercicio 3 - TIR'!$C$26+SQRT(('Ejercicio 3 - TIR'!$E$26-'Ejercicio 3 - TIR'!$C$26)*('Ejercicio 3 - TIR'!$D$26-'Ejercicio 3 - TIR'!$C$26)*X515),'Ejercicio 3 - TIR'!$E$26-SQRT(('Ejercicio 3 - TIR'!$E$26-'Ejercicio 3 - TIR'!$C$26)*('Ejercicio 3 - TIR'!$E$26-'Ejercicio 3 - TIR'!$D$26)*(1-X515)))</f>
        <v>0.249000607017119</v>
      </c>
      <c r="Z515" s="27">
        <f ca="1" t="shared" si="3812"/>
        <v>1.14302020055072</v>
      </c>
      <c r="AA515" s="27">
        <f ca="1" t="shared" si="3813"/>
        <v>1.31712426988544</v>
      </c>
      <c r="AB515" s="27">
        <f ca="1" t="shared" si="3814"/>
        <v>1.55348699806389</v>
      </c>
      <c r="AC515" s="27">
        <f ca="1" t="shared" si="3815"/>
        <v>1.86295398909987</v>
      </c>
      <c r="AD515" s="27">
        <f ca="1" t="shared" si="3816"/>
        <v>2.3268306632307</v>
      </c>
      <c r="AE515" s="26">
        <f ca="1" t="shared" si="3817"/>
        <v>5289.13304659232</v>
      </c>
      <c r="AF515" s="26">
        <f ca="1" t="shared" si="3818"/>
        <v>6094.77024024889</v>
      </c>
      <c r="AG515" s="26">
        <f ca="1" t="shared" si="3819"/>
        <v>7188.49886900718</v>
      </c>
      <c r="AH515" s="26">
        <f ca="1" t="shared" si="3820"/>
        <v>8620.50513480129</v>
      </c>
      <c r="AI515" s="26">
        <f ca="1" t="shared" si="3821"/>
        <v>10767.016146161</v>
      </c>
      <c r="AJ515" s="28">
        <f ca="1" t="shared" si="3822"/>
        <v>49470.3307119545</v>
      </c>
      <c r="AK515" s="28">
        <f ca="1" t="shared" si="3823"/>
        <v>50725.310920922</v>
      </c>
      <c r="AL515" s="28">
        <f ca="1" t="shared" si="3824"/>
        <v>66369.8711353053</v>
      </c>
      <c r="AM515" s="28">
        <f ca="1" t="shared" si="3825"/>
        <v>72288.8889281206</v>
      </c>
      <c r="AN515" s="28">
        <f ca="1" t="shared" si="3826"/>
        <v>89691.0872044011</v>
      </c>
      <c r="AO515" s="28">
        <f ca="1">C515/'Ejercicio 3 - TIR'!$D$7</f>
        <v>17130.7607409859</v>
      </c>
      <c r="AP515" s="28">
        <f ca="1" t="shared" si="3827"/>
        <v>32339.5699709686</v>
      </c>
      <c r="AQ515" s="28">
        <f ca="1" t="shared" si="3828"/>
        <v>33594.5501799361</v>
      </c>
      <c r="AR515" s="28">
        <f ca="1" t="shared" si="3829"/>
        <v>49239.1103943194</v>
      </c>
      <c r="AS515" s="28">
        <f ca="1" t="shared" si="3830"/>
        <v>55158.1281871347</v>
      </c>
      <c r="AT515" s="28">
        <f ca="1" t="shared" si="3831"/>
        <v>72560.3264634152</v>
      </c>
      <c r="AU515" s="28">
        <f ca="1">AP515*'Ejercicio 3 - TIR'!$D$5</f>
        <v>16169.7849854843</v>
      </c>
      <c r="AV515" s="28">
        <f ca="1">AQ515*'Ejercicio 3 - TIR'!$D$5</f>
        <v>16797.275089968</v>
      </c>
      <c r="AW515" s="28">
        <f ca="1">AR515*'Ejercicio 3 - TIR'!$D$5</f>
        <v>24619.5551971597</v>
      </c>
      <c r="AX515" s="28">
        <f ca="1">AS515*'Ejercicio 3 - TIR'!$D$5</f>
        <v>27579.0640935673</v>
      </c>
      <c r="AY515" s="28">
        <f ca="1">AT515*'Ejercicio 3 - TIR'!$D$5</f>
        <v>36280.1632317076</v>
      </c>
      <c r="AZ515" s="28">
        <f ca="1" t="shared" ref="AZ515:BD515" si="3847">AJ515-AU515-AE515</f>
        <v>28011.4126798779</v>
      </c>
      <c r="BA515" s="28">
        <f ca="1" t="shared" si="3847"/>
        <v>27833.2655907051</v>
      </c>
      <c r="BB515" s="28">
        <f ca="1" t="shared" si="3847"/>
        <v>34561.8170691384</v>
      </c>
      <c r="BC515" s="28">
        <f ca="1" t="shared" si="3847"/>
        <v>36089.319699752</v>
      </c>
      <c r="BD515" s="28">
        <f ca="1" t="shared" si="3847"/>
        <v>42643.9078265325</v>
      </c>
      <c r="BE515" s="28">
        <f ca="1" t="shared" ref="BE515:BI515" si="3848">AZ515/Z515</f>
        <v>24506.4896196774</v>
      </c>
      <c r="BF515" s="28">
        <f ca="1" t="shared" si="3848"/>
        <v>21131.8447522996</v>
      </c>
      <c r="BG515" s="28">
        <f ca="1" t="shared" si="3848"/>
        <v>22247.8959348953</v>
      </c>
      <c r="BH515" s="28">
        <f ca="1" t="shared" si="3848"/>
        <v>19372.0939491315</v>
      </c>
      <c r="BI515" s="28">
        <f ca="1" t="shared" si="3848"/>
        <v>18327.0353534551</v>
      </c>
      <c r="BJ515" s="28">
        <f ca="1" t="shared" si="3834"/>
        <v>86050.2006522712</v>
      </c>
      <c r="BK515" s="28">
        <f ca="1" t="shared" si="3835"/>
        <v>39860.3793765948</v>
      </c>
      <c r="BL515" s="28">
        <f ca="1" t="shared" si="3836"/>
        <v>125910.580028866</v>
      </c>
      <c r="BM515" s="28">
        <f ca="1">BK515*'Ejercicio 3 - TIR'!$D$5</f>
        <v>19930.1896882974</v>
      </c>
      <c r="BN515" s="28">
        <f ca="1" t="shared" si="3837"/>
        <v>105980.390340569</v>
      </c>
      <c r="BO515" s="28">
        <f ca="1" t="shared" si="3838"/>
        <v>45547.1006185811</v>
      </c>
      <c r="BP515" s="28">
        <f ca="1" t="shared" si="3839"/>
        <v>-122635.523953018</v>
      </c>
      <c r="BQ515" s="28">
        <f ca="1" t="shared" ref="BQ515:BT515" si="3849">BE515</f>
        <v>24506.4896196774</v>
      </c>
      <c r="BR515" s="28">
        <f ca="1" t="shared" si="3849"/>
        <v>21131.8447522996</v>
      </c>
      <c r="BS515" s="28">
        <f ca="1" t="shared" si="3849"/>
        <v>22247.8959348953</v>
      </c>
      <c r="BT515" s="28">
        <f ca="1" t="shared" si="3849"/>
        <v>19372.0939491315</v>
      </c>
      <c r="BU515" s="28">
        <f ca="1" t="shared" si="3841"/>
        <v>63874.1359720362</v>
      </c>
      <c r="BV515" s="30">
        <f ca="1" t="shared" si="3842"/>
        <v>6.26768023421056</v>
      </c>
    </row>
    <row r="516" ht="15" customHeight="1" spans="1:74">
      <c r="A516" s="26">
        <v>515</v>
      </c>
      <c r="B516" s="27">
        <f ca="1" t="shared" ref="B516:F516" si="3850">RAND()</f>
        <v>0.334469821016666</v>
      </c>
      <c r="C516" s="28">
        <f ca="1">IF(B516&lt;=('Ejercicio 3 - TIR'!$D$13-'Ejercicio 3 - TIR'!$C$13)/('Ejercicio 3 - TIR'!$E$13-'Ejercicio 3 - TIR'!$C$13),'Ejercicio 3 - TIR'!$C$13+SQRT(('Ejercicio 3 - TIR'!$E$13-'Ejercicio 3 - TIR'!$C$13)*('Ejercicio 3 - TIR'!$D$13-'Ejercicio 3 - TIR'!$C$13)*B516),'Ejercicio 3 - TIR'!$E$13-SQRT(('Ejercicio 3 - TIR'!$E$13-'Ejercicio 3 - TIR'!$C$13)*('Ejercicio 3 - TIR'!$E$13-'Ejercicio 3 - TIR'!$D$13)*(1-B516)))</f>
        <v>71739.8475803827</v>
      </c>
      <c r="D516" s="27">
        <f ca="1" t="shared" si="3850"/>
        <v>0.612008055551032</v>
      </c>
      <c r="E516" s="28">
        <f ca="1">IF(D516&lt;=('Ejercicio 3 - TIR'!$D$14-'Ejercicio 3 - TIR'!$C$14)/('Ejercicio 3 - TIR'!$E$14-'Ejercicio 3 - TIR'!$C$14),'Ejercicio 3 - TIR'!$C$14+SQRT(('Ejercicio 3 - TIR'!$E$14-'Ejercicio 3 - TIR'!$C$14)*('Ejercicio 3 - TIR'!$D$14-'Ejercicio 3 - TIR'!$C$14)*D516),'Ejercicio 3 - TIR'!$E$14-SQRT(('Ejercicio 3 - TIR'!$E$14-'Ejercicio 3 - TIR'!$C$14)*('Ejercicio 3 - TIR'!$E$14-'Ejercicio 3 - TIR'!$D$14)*(1-D516)))</f>
        <v>32371.1867458074</v>
      </c>
      <c r="F516" s="27">
        <f ca="1" t="shared" si="3850"/>
        <v>0.358381140476935</v>
      </c>
      <c r="G516" s="28">
        <f ca="1">IF(F516&lt;=('Ejercicio 3 - TIR'!$D$18-'Ejercicio 3 - TIR'!$C$18)/('Ejercicio 3 - TIR'!$E$18-'Ejercicio 3 - TIR'!$C$18),'Ejercicio 3 - TIR'!$C$18+SQRT(('Ejercicio 3 - TIR'!$E$18-'Ejercicio 3 - TIR'!$C$18)*('Ejercicio 3 - TIR'!$D$18-'Ejercicio 3 - TIR'!$C$18)*F516),'Ejercicio 3 - TIR'!$E$18-SQRT(('Ejercicio 3 - TIR'!$E$18-'Ejercicio 3 - TIR'!$C$18)*('Ejercicio 3 - TIR'!$E$18-'Ejercicio 3 - TIR'!$D$18)*(1-F516)))</f>
        <v>37331.9281960164</v>
      </c>
      <c r="H516" s="27">
        <f ca="1" t="shared" ref="H516:L516" si="3851">RAND()</f>
        <v>0.674965780529279</v>
      </c>
      <c r="I516" s="28">
        <f ca="1">IF(H516&lt;=('Ejercicio 3 - TIR'!$D$18-'Ejercicio 3 - TIR'!$C$18)/('Ejercicio 3 - TIR'!$E$18-'Ejercicio 3 - TIR'!$C$18),'Ejercicio 3 - TIR'!$C$18+SQRT(('Ejercicio 3 - TIR'!$E$18-'Ejercicio 3 - TIR'!$C$18)*('Ejercicio 3 - TIR'!$D$18-'Ejercicio 3 - TIR'!$C$18)*H516),'Ejercicio 3 - TIR'!$E$18-SQRT(('Ejercicio 3 - TIR'!$E$18-'Ejercicio 3 - TIR'!$C$18)*('Ejercicio 3 - TIR'!$E$18-'Ejercicio 3 - TIR'!$D$18)*(1-H516)))</f>
        <v>40062.63567677</v>
      </c>
      <c r="J516" s="27">
        <f ca="1" t="shared" si="3851"/>
        <v>0.165425426229626</v>
      </c>
      <c r="K516" s="28">
        <f ca="1">IF(J516&lt;=('Ejercicio 3 - TIR'!$D$18-'Ejercicio 3 - TIR'!$C$18)/('Ejercicio 3 - TIR'!$E$18-'Ejercicio 3 - TIR'!$C$18),'Ejercicio 3 - TIR'!$C$18+SQRT(('Ejercicio 3 - TIR'!$E$18-'Ejercicio 3 - TIR'!$C$18)*('Ejercicio 3 - TIR'!$D$18-'Ejercicio 3 - TIR'!$C$18)*J516),'Ejercicio 3 - TIR'!$E$18-SQRT(('Ejercicio 3 - TIR'!$E$18-'Ejercicio 3 - TIR'!$C$18)*('Ejercicio 3 - TIR'!$E$18-'Ejercicio 3 - TIR'!$D$18)*(1-J516)))</f>
        <v>34981.3465985057</v>
      </c>
      <c r="L516" s="27">
        <f ca="1" t="shared" si="3851"/>
        <v>0.360319409041766</v>
      </c>
      <c r="M516" s="28">
        <f ca="1">IF(L516&lt;=('Ejercicio 3 - TIR'!$D$18-'Ejercicio 3 - TIR'!$C$18)/('Ejercicio 3 - TIR'!$E$18-'Ejercicio 3 - TIR'!$C$18),'Ejercicio 3 - TIR'!$C$18+SQRT(('Ejercicio 3 - TIR'!$E$18-'Ejercicio 3 - TIR'!$C$18)*('Ejercicio 3 - TIR'!$D$18-'Ejercicio 3 - TIR'!$C$18)*L516),'Ejercicio 3 - TIR'!$E$18-SQRT(('Ejercicio 3 - TIR'!$E$18-'Ejercicio 3 - TIR'!$C$18)*('Ejercicio 3 - TIR'!$E$18-'Ejercicio 3 - TIR'!$D$18)*(1-L516)))</f>
        <v>37351.7284604551</v>
      </c>
      <c r="N516" s="27">
        <f ca="1" t="shared" ref="N516:R516" si="3852">RAND()</f>
        <v>0.47803883625763</v>
      </c>
      <c r="O516" s="28">
        <f ca="1">IF(N516&lt;=('Ejercicio 3 - TIR'!$D$18-'Ejercicio 3 - TIR'!$C$18)/('Ejercicio 3 - TIR'!$E$18-'Ejercicio 3 - TIR'!$C$18),'Ejercicio 3 - TIR'!$C$18+SQRT(('Ejercicio 3 - TIR'!$E$18-'Ejercicio 3 - TIR'!$C$18)*('Ejercicio 3 - TIR'!$D$18-'Ejercicio 3 - TIR'!$C$18)*N516),'Ejercicio 3 - TIR'!$E$18-SQRT(('Ejercicio 3 - TIR'!$E$18-'Ejercicio 3 - TIR'!$C$18)*('Ejercicio 3 - TIR'!$E$18-'Ejercicio 3 - TIR'!$D$18)*(1-N516)))</f>
        <v>38467.9292296667</v>
      </c>
      <c r="P516" s="27">
        <f ca="1" t="shared" si="3852"/>
        <v>0.536673500776881</v>
      </c>
      <c r="Q516" s="29">
        <f ca="1">IF(P516&lt;=('Ejercicio 3 - TIR'!$D$22-'Ejercicio 3 - TIR'!$C$22)/('Ejercicio 3 - TIR'!$E$22-'Ejercicio 3 - TIR'!$C$22),'Ejercicio 3 - TIR'!$C$22+SQRT(('Ejercicio 3 - TIR'!$E$22-'Ejercicio 3 - TIR'!$C$22)*('Ejercicio 3 - TIR'!$D$22-'Ejercicio 3 - TIR'!$C$22)*P516),'Ejercicio 3 - TIR'!$E$22-SQRT(('Ejercicio 3 - TIR'!$E$22-'Ejercicio 3 - TIR'!$C$22)*('Ejercicio 3 - TIR'!$E$22-'Ejercicio 3 - TIR'!$D$22)*(1-P516)))</f>
        <v>0.151121154825693</v>
      </c>
      <c r="R516" s="27">
        <f ca="1" t="shared" si="3852"/>
        <v>0.0310921551414463</v>
      </c>
      <c r="S516" s="29">
        <f ca="1">IF(R516&lt;=('Ejercicio 3 - TIR'!$D$23-'Ejercicio 3 - TIR'!$C$23)/('Ejercicio 3 - TIR'!$E$23-'Ejercicio 3 - TIR'!$C$23),'Ejercicio 3 - TIR'!$C$23+SQRT(('Ejercicio 3 - TIR'!$E$23-'Ejercicio 3 - TIR'!$C$23)*('Ejercicio 3 - TIR'!$D$23-'Ejercicio 3 - TIR'!$C$23)*R516),'Ejercicio 3 - TIR'!$E$23-SQRT(('Ejercicio 3 - TIR'!$E$23-'Ejercicio 3 - TIR'!$C$23)*('Ejercicio 3 - TIR'!$E$23-'Ejercicio 3 - TIR'!$D$23)*(1-R516)))</f>
        <v>0.127481034637976</v>
      </c>
      <c r="T516" s="27">
        <f ca="1" t="shared" ref="T516:X516" si="3853">RAND()</f>
        <v>0.0776544262153693</v>
      </c>
      <c r="U516" s="29">
        <f ca="1">IF(T516&lt;=('Ejercicio 3 - TIR'!$D$24-'Ejercicio 3 - TIR'!$C$24)/('Ejercicio 3 - TIR'!$E$24-'Ejercicio 3 - TIR'!$C$24),'Ejercicio 3 - TIR'!$C$24+SQRT(('Ejercicio 3 - TIR'!$E$24-'Ejercicio 3 - TIR'!$C$24)*('Ejercicio 3 - TIR'!$D$24-'Ejercicio 3 - TIR'!$C$24)*T516),'Ejercicio 3 - TIR'!$E$24-SQRT(('Ejercicio 3 - TIR'!$E$24-'Ejercicio 3 - TIR'!$C$24)*('Ejercicio 3 - TIR'!$E$24-'Ejercicio 3 - TIR'!$D$24)*(1-T516)))</f>
        <v>0.162770054622134</v>
      </c>
      <c r="V516" s="27">
        <f ca="1" t="shared" si="3853"/>
        <v>0.384746214934877</v>
      </c>
      <c r="W516" s="29">
        <f ca="1">IF(V516&lt;=('Ejercicio 3 - TIR'!$D$25-'Ejercicio 3 - TIR'!$C$25)/('Ejercicio 3 - TIR'!$E$25-'Ejercicio 3 - TIR'!$C$25),'Ejercicio 3 - TIR'!$C$25+SQRT(('Ejercicio 3 - TIR'!$E$25-'Ejercicio 3 - TIR'!$C$25)*('Ejercicio 3 - TIR'!$D$25-'Ejercicio 3 - TIR'!$C$25)*V516),'Ejercicio 3 - TIR'!$E$25-SQRT(('Ejercicio 3 - TIR'!$E$25-'Ejercicio 3 - TIR'!$C$25)*('Ejercicio 3 - TIR'!$E$25-'Ejercicio 3 - TIR'!$D$25)*(1-V516)))</f>
        <v>0.20359538549101</v>
      </c>
      <c r="X516" s="27">
        <f ca="1" t="shared" si="3853"/>
        <v>0.247366836707622</v>
      </c>
      <c r="Y516" s="29">
        <f ca="1">IF(X516&lt;=('Ejercicio 3 - TIR'!$D$26-'Ejercicio 3 - TIR'!$C$26)/('Ejercicio 3 - TIR'!$E$26-'Ejercicio 3 - TIR'!$C$26),'Ejercicio 3 - TIR'!$C$26+SQRT(('Ejercicio 3 - TIR'!$E$26-'Ejercicio 3 - TIR'!$C$26)*('Ejercicio 3 - TIR'!$D$26-'Ejercicio 3 - TIR'!$C$26)*X516),'Ejercicio 3 - TIR'!$E$26-SQRT(('Ejercicio 3 - TIR'!$E$26-'Ejercicio 3 - TIR'!$C$26)*('Ejercicio 3 - TIR'!$E$26-'Ejercicio 3 - TIR'!$D$26)*(1-X516)))</f>
        <v>0.215843576747629</v>
      </c>
      <c r="Z516" s="27">
        <f ca="1" t="shared" si="3812"/>
        <v>1.15112115482569</v>
      </c>
      <c r="AA516" s="27">
        <f ca="1" t="shared" si="3813"/>
        <v>1.29786727063653</v>
      </c>
      <c r="AB516" s="27">
        <f ca="1" t="shared" si="3814"/>
        <v>1.50912119717032</v>
      </c>
      <c r="AC516" s="27">
        <f ca="1" t="shared" si="3815"/>
        <v>1.81637130906087</v>
      </c>
      <c r="AD516" s="27">
        <f ca="1" t="shared" si="3816"/>
        <v>2.20842338911034</v>
      </c>
      <c r="AE516" s="26">
        <f ca="1" t="shared" si="3817"/>
        <v>4891.97112410457</v>
      </c>
      <c r="AF516" s="26">
        <f ca="1" t="shared" si="3818"/>
        <v>5515.60466442452</v>
      </c>
      <c r="AG516" s="26">
        <f ca="1" t="shared" si="3819"/>
        <v>6413.37993692699</v>
      </c>
      <c r="AH516" s="26">
        <f ca="1" t="shared" si="3820"/>
        <v>7719.11449748596</v>
      </c>
      <c r="AI516" s="26">
        <f ca="1" t="shared" si="3821"/>
        <v>9385.2357799478</v>
      </c>
      <c r="AJ516" s="28">
        <f ca="1" t="shared" si="3822"/>
        <v>42973.5722968682</v>
      </c>
      <c r="AK516" s="28">
        <f ca="1" t="shared" si="3823"/>
        <v>51995.9836203154</v>
      </c>
      <c r="AL516" s="28">
        <f ca="1" t="shared" si="3824"/>
        <v>52791.0916573668</v>
      </c>
      <c r="AM516" s="28">
        <f ca="1" t="shared" si="3825"/>
        <v>67844.6079194029</v>
      </c>
      <c r="AN516" s="28">
        <f ca="1" t="shared" si="3826"/>
        <v>84953.4746414373</v>
      </c>
      <c r="AO516" s="28">
        <f ca="1">C516/'Ejercicio 3 - TIR'!$D$7</f>
        <v>14347.9695160765</v>
      </c>
      <c r="AP516" s="28">
        <f ca="1" t="shared" si="3827"/>
        <v>28625.6027807917</v>
      </c>
      <c r="AQ516" s="28">
        <f ca="1" t="shared" si="3828"/>
        <v>37648.0141042388</v>
      </c>
      <c r="AR516" s="28">
        <f ca="1" t="shared" si="3829"/>
        <v>38443.1221412903</v>
      </c>
      <c r="AS516" s="28">
        <f ca="1" t="shared" si="3830"/>
        <v>53496.6384033263</v>
      </c>
      <c r="AT516" s="28">
        <f ca="1" t="shared" si="3831"/>
        <v>70605.5051253608</v>
      </c>
      <c r="AU516" s="28">
        <f ca="1">AP516*'Ejercicio 3 - TIR'!$D$5</f>
        <v>14312.8013903958</v>
      </c>
      <c r="AV516" s="28">
        <f ca="1">AQ516*'Ejercicio 3 - TIR'!$D$5</f>
        <v>18824.0070521194</v>
      </c>
      <c r="AW516" s="28">
        <f ca="1">AR516*'Ejercicio 3 - TIR'!$D$5</f>
        <v>19221.5610706451</v>
      </c>
      <c r="AX516" s="28">
        <f ca="1">AS516*'Ejercicio 3 - TIR'!$D$5</f>
        <v>26748.3192016632</v>
      </c>
      <c r="AY516" s="28">
        <f ca="1">AT516*'Ejercicio 3 - TIR'!$D$5</f>
        <v>35302.7525626804</v>
      </c>
      <c r="AZ516" s="28">
        <f ca="1" t="shared" ref="AZ516:BD516" si="3854">AJ516-AU516-AE516</f>
        <v>23768.7997823678</v>
      </c>
      <c r="BA516" s="28">
        <f ca="1" t="shared" si="3854"/>
        <v>27656.3719037714</v>
      </c>
      <c r="BB516" s="28">
        <f ca="1" t="shared" si="3854"/>
        <v>27156.1506497947</v>
      </c>
      <c r="BC516" s="28">
        <f ca="1" t="shared" si="3854"/>
        <v>33377.1742202537</v>
      </c>
      <c r="BD516" s="28">
        <f ca="1" t="shared" si="3854"/>
        <v>40265.4862988091</v>
      </c>
      <c r="BE516" s="28">
        <f ca="1" t="shared" ref="BE516:BI516" si="3855">AZ516/Z516</f>
        <v>20648.3910774509</v>
      </c>
      <c r="BF516" s="28">
        <f ca="1" t="shared" si="3855"/>
        <v>21309.0910985123</v>
      </c>
      <c r="BG516" s="28">
        <f ca="1" t="shared" si="3855"/>
        <v>17994.6784265663</v>
      </c>
      <c r="BH516" s="28">
        <f ca="1" t="shared" si="3855"/>
        <v>18375.7440198232</v>
      </c>
      <c r="BI516" s="28">
        <f ca="1" t="shared" si="3855"/>
        <v>18232.6842295535</v>
      </c>
      <c r="BJ516" s="28">
        <f ca="1" t="shared" si="3834"/>
        <v>71489.2859426996</v>
      </c>
      <c r="BK516" s="28">
        <f ca="1" t="shared" si="3835"/>
        <v>31686.3914655456</v>
      </c>
      <c r="BL516" s="28">
        <f ca="1" t="shared" si="3836"/>
        <v>103175.677408245</v>
      </c>
      <c r="BM516" s="28">
        <f ca="1">BK516*'Ejercicio 3 - TIR'!$D$5</f>
        <v>15843.1957327728</v>
      </c>
      <c r="BN516" s="28">
        <f ca="1" t="shared" si="3837"/>
        <v>87332.4816754724</v>
      </c>
      <c r="BO516" s="28">
        <f ca="1" t="shared" si="3838"/>
        <v>39545.1715038456</v>
      </c>
      <c r="BP516" s="28">
        <f ca="1" t="shared" si="3839"/>
        <v>-104111.03432619</v>
      </c>
      <c r="BQ516" s="28">
        <f ca="1" t="shared" ref="BQ516:BT516" si="3856">BE516</f>
        <v>20648.3910774509</v>
      </c>
      <c r="BR516" s="28">
        <f ca="1" t="shared" si="3856"/>
        <v>21309.0910985123</v>
      </c>
      <c r="BS516" s="28">
        <f ca="1" t="shared" si="3856"/>
        <v>17994.6784265663</v>
      </c>
      <c r="BT516" s="28">
        <f ca="1" t="shared" si="3856"/>
        <v>18375.7440198232</v>
      </c>
      <c r="BU516" s="28">
        <f ca="1" t="shared" si="3841"/>
        <v>57777.8557333991</v>
      </c>
      <c r="BV516" s="30">
        <f ca="1" t="shared" si="3842"/>
        <v>8.12131113145869</v>
      </c>
    </row>
    <row r="517" ht="15" customHeight="1" spans="1:74">
      <c r="A517" s="26">
        <v>516</v>
      </c>
      <c r="B517" s="27">
        <f ca="1" t="shared" ref="B517:F517" si="3857">RAND()</f>
        <v>0.275291472826711</v>
      </c>
      <c r="C517" s="28">
        <f ca="1">IF(B517&lt;=('Ejercicio 3 - TIR'!$D$13-'Ejercicio 3 - TIR'!$C$13)/('Ejercicio 3 - TIR'!$E$13-'Ejercicio 3 - TIR'!$C$13),'Ejercicio 3 - TIR'!$C$13+SQRT(('Ejercicio 3 - TIR'!$E$13-'Ejercicio 3 - TIR'!$C$13)*('Ejercicio 3 - TIR'!$D$13-'Ejercicio 3 - TIR'!$C$13)*B517),'Ejercicio 3 - TIR'!$E$13-SQRT(('Ejercicio 3 - TIR'!$E$13-'Ejercicio 3 - TIR'!$C$13)*('Ejercicio 3 - TIR'!$E$13-'Ejercicio 3 - TIR'!$D$13)*(1-B517)))</f>
        <v>70510.1673011197</v>
      </c>
      <c r="D517" s="27">
        <f ca="1" t="shared" si="3857"/>
        <v>0.617274500643927</v>
      </c>
      <c r="E517" s="28">
        <f ca="1">IF(D517&lt;=('Ejercicio 3 - TIR'!$D$14-'Ejercicio 3 - TIR'!$C$14)/('Ejercicio 3 - TIR'!$E$14-'Ejercicio 3 - TIR'!$C$14),'Ejercicio 3 - TIR'!$C$14+SQRT(('Ejercicio 3 - TIR'!$E$14-'Ejercicio 3 - TIR'!$C$14)*('Ejercicio 3 - TIR'!$D$14-'Ejercicio 3 - TIR'!$C$14)*D517),'Ejercicio 3 - TIR'!$E$14-SQRT(('Ejercicio 3 - TIR'!$E$14-'Ejercicio 3 - TIR'!$C$14)*('Ejercicio 3 - TIR'!$E$14-'Ejercicio 3 - TIR'!$D$14)*(1-D517)))</f>
        <v>32423.1388488761</v>
      </c>
      <c r="F517" s="27">
        <f ca="1" t="shared" si="3857"/>
        <v>0.328784920722717</v>
      </c>
      <c r="G517" s="28">
        <f ca="1">IF(F517&lt;=('Ejercicio 3 - TIR'!$D$18-'Ejercicio 3 - TIR'!$C$18)/('Ejercicio 3 - TIR'!$E$18-'Ejercicio 3 - TIR'!$C$18),'Ejercicio 3 - TIR'!$C$18+SQRT(('Ejercicio 3 - TIR'!$E$18-'Ejercicio 3 - TIR'!$C$18)*('Ejercicio 3 - TIR'!$D$18-'Ejercicio 3 - TIR'!$C$18)*F517),'Ejercicio 3 - TIR'!$E$18-SQRT(('Ejercicio 3 - TIR'!$E$18-'Ejercicio 3 - TIR'!$C$18)*('Ejercicio 3 - TIR'!$E$18-'Ejercicio 3 - TIR'!$D$18)*(1-F517)))</f>
        <v>37022.6589058851</v>
      </c>
      <c r="H517" s="27">
        <f ca="1" t="shared" ref="H517:L517" si="3858">RAND()</f>
        <v>0.182144496790028</v>
      </c>
      <c r="I517" s="28">
        <f ca="1">IF(H517&lt;=('Ejercicio 3 - TIR'!$D$18-'Ejercicio 3 - TIR'!$C$18)/('Ejercicio 3 - TIR'!$E$18-'Ejercicio 3 - TIR'!$C$18),'Ejercicio 3 - TIR'!$C$18+SQRT(('Ejercicio 3 - TIR'!$E$18-'Ejercicio 3 - TIR'!$C$18)*('Ejercicio 3 - TIR'!$D$18-'Ejercicio 3 - TIR'!$C$18)*H517),'Ejercicio 3 - TIR'!$E$18-SQRT(('Ejercicio 3 - TIR'!$E$18-'Ejercicio 3 - TIR'!$C$18)*('Ejercicio 3 - TIR'!$E$18-'Ejercicio 3 - TIR'!$D$18)*(1-H517)))</f>
        <v>35227.013919869</v>
      </c>
      <c r="J517" s="27">
        <f ca="1" t="shared" si="3858"/>
        <v>0.117167356188035</v>
      </c>
      <c r="K517" s="28">
        <f ca="1">IF(J517&lt;=('Ejercicio 3 - TIR'!$D$18-'Ejercicio 3 - TIR'!$C$18)/('Ejercicio 3 - TIR'!$E$18-'Ejercicio 3 - TIR'!$C$18),'Ejercicio 3 - TIR'!$C$18+SQRT(('Ejercicio 3 - TIR'!$E$18-'Ejercicio 3 - TIR'!$C$18)*('Ejercicio 3 - TIR'!$D$18-'Ejercicio 3 - TIR'!$C$18)*J517),'Ejercicio 3 - TIR'!$E$18-SQRT(('Ejercicio 3 - TIR'!$E$18-'Ejercicio 3 - TIR'!$C$18)*('Ejercicio 3 - TIR'!$E$18-'Ejercicio 3 - TIR'!$D$18)*(1-J517)))</f>
        <v>34192.2670988625</v>
      </c>
      <c r="L517" s="27">
        <f ca="1" t="shared" si="3858"/>
        <v>0.337275045059027</v>
      </c>
      <c r="M517" s="28">
        <f ca="1">IF(L517&lt;=('Ejercicio 3 - TIR'!$D$18-'Ejercicio 3 - TIR'!$C$18)/('Ejercicio 3 - TIR'!$E$18-'Ejercicio 3 - TIR'!$C$18),'Ejercicio 3 - TIR'!$C$18+SQRT(('Ejercicio 3 - TIR'!$E$18-'Ejercicio 3 - TIR'!$C$18)*('Ejercicio 3 - TIR'!$D$18-'Ejercicio 3 - TIR'!$C$18)*L517),'Ejercicio 3 - TIR'!$E$18-SQRT(('Ejercicio 3 - TIR'!$E$18-'Ejercicio 3 - TIR'!$C$18)*('Ejercicio 3 - TIR'!$E$18-'Ejercicio 3 - TIR'!$D$18)*(1-L517)))</f>
        <v>37112.7531068394</v>
      </c>
      <c r="N517" s="27">
        <f ca="1" t="shared" ref="N517:R517" si="3859">RAND()</f>
        <v>0.35426570933892</v>
      </c>
      <c r="O517" s="28">
        <f ca="1">IF(N517&lt;=('Ejercicio 3 - TIR'!$D$18-'Ejercicio 3 - TIR'!$C$18)/('Ejercicio 3 - TIR'!$E$18-'Ejercicio 3 - TIR'!$C$18),'Ejercicio 3 - TIR'!$C$18+SQRT(('Ejercicio 3 - TIR'!$E$18-'Ejercicio 3 - TIR'!$C$18)*('Ejercicio 3 - TIR'!$D$18-'Ejercicio 3 - TIR'!$C$18)*N517),'Ejercicio 3 - TIR'!$E$18-SQRT(('Ejercicio 3 - TIR'!$E$18-'Ejercicio 3 - TIR'!$C$18)*('Ejercicio 3 - TIR'!$E$18-'Ejercicio 3 - TIR'!$D$18)*(1-N517)))</f>
        <v>37289.7089380055</v>
      </c>
      <c r="P517" s="27">
        <f ca="1" t="shared" si="3859"/>
        <v>0.0748968638674812</v>
      </c>
      <c r="Q517" s="29">
        <f ca="1">IF(P517&lt;=('Ejercicio 3 - TIR'!$D$22-'Ejercicio 3 - TIR'!$C$22)/('Ejercicio 3 - TIR'!$E$22-'Ejercicio 3 - TIR'!$C$22),'Ejercicio 3 - TIR'!$C$22+SQRT(('Ejercicio 3 - TIR'!$E$22-'Ejercicio 3 - TIR'!$C$22)*('Ejercicio 3 - TIR'!$D$22-'Ejercicio 3 - TIR'!$C$22)*P517),'Ejercicio 3 - TIR'!$E$22-SQRT(('Ejercicio 3 - TIR'!$E$22-'Ejercicio 3 - TIR'!$C$22)*('Ejercicio 3 - TIR'!$E$22-'Ejercicio 3 - TIR'!$D$22)*(1-P517)))</f>
        <v>0.131610958399782</v>
      </c>
      <c r="R517" s="27">
        <f ca="1" t="shared" si="3859"/>
        <v>0.10261990118823</v>
      </c>
      <c r="S517" s="29">
        <f ca="1">IF(R517&lt;=('Ejercicio 3 - TIR'!$D$23-'Ejercicio 3 - TIR'!$C$23)/('Ejercicio 3 - TIR'!$E$23-'Ejercicio 3 - TIR'!$C$23),'Ejercicio 3 - TIR'!$C$23+SQRT(('Ejercicio 3 - TIR'!$E$23-'Ejercicio 3 - TIR'!$C$23)*('Ejercicio 3 - TIR'!$D$23-'Ejercicio 3 - TIR'!$C$23)*R517),'Ejercicio 3 - TIR'!$E$23-SQRT(('Ejercicio 3 - TIR'!$E$23-'Ejercicio 3 - TIR'!$C$23)*('Ejercicio 3 - TIR'!$E$23-'Ejercicio 3 - TIR'!$D$23)*(1-R517)))</f>
        <v>0.133591019907969</v>
      </c>
      <c r="T517" s="27">
        <f ca="1" t="shared" ref="T517:X517" si="3860">RAND()</f>
        <v>0.210666361540055</v>
      </c>
      <c r="U517" s="29">
        <f ca="1">IF(T517&lt;=('Ejercicio 3 - TIR'!$D$24-'Ejercicio 3 - TIR'!$C$24)/('Ejercicio 3 - TIR'!$E$24-'Ejercicio 3 - TIR'!$C$24),'Ejercicio 3 - TIR'!$C$24+SQRT(('Ejercicio 3 - TIR'!$E$24-'Ejercicio 3 - TIR'!$C$24)*('Ejercicio 3 - TIR'!$D$24-'Ejercicio 3 - TIR'!$C$24)*T517),'Ejercicio 3 - TIR'!$E$24-SQRT(('Ejercicio 3 - TIR'!$E$24-'Ejercicio 3 - TIR'!$C$24)*('Ejercicio 3 - TIR'!$E$24-'Ejercicio 3 - TIR'!$D$24)*(1-T517)))</f>
        <v>0.171033291688039</v>
      </c>
      <c r="V517" s="27">
        <f ca="1" t="shared" si="3860"/>
        <v>0.711493206729235</v>
      </c>
      <c r="W517" s="29">
        <f ca="1">IF(V517&lt;=('Ejercicio 3 - TIR'!$D$25-'Ejercicio 3 - TIR'!$C$25)/('Ejercicio 3 - TIR'!$E$25-'Ejercicio 3 - TIR'!$C$25),'Ejercicio 3 - TIR'!$C$25+SQRT(('Ejercicio 3 - TIR'!$E$25-'Ejercicio 3 - TIR'!$C$25)*('Ejercicio 3 - TIR'!$D$25-'Ejercicio 3 - TIR'!$C$25)*V517),'Ejercicio 3 - TIR'!$E$25-SQRT(('Ejercicio 3 - TIR'!$E$25-'Ejercicio 3 - TIR'!$C$25)*('Ejercicio 3 - TIR'!$E$25-'Ejercicio 3 - TIR'!$D$25)*(1-V517)))</f>
        <v>0.218223062192092</v>
      </c>
      <c r="X517" s="27">
        <f ca="1" t="shared" si="3860"/>
        <v>0.568245422485899</v>
      </c>
      <c r="Y517" s="29">
        <f ca="1">IF(X517&lt;=('Ejercicio 3 - TIR'!$D$26-'Ejercicio 3 - TIR'!$C$26)/('Ejercicio 3 - TIR'!$E$26-'Ejercicio 3 - TIR'!$C$26),'Ejercicio 3 - TIR'!$C$26+SQRT(('Ejercicio 3 - TIR'!$E$26-'Ejercicio 3 - TIR'!$C$26)*('Ejercicio 3 - TIR'!$D$26-'Ejercicio 3 - TIR'!$C$26)*X517),'Ejercicio 3 - TIR'!$E$26-SQRT(('Ejercicio 3 - TIR'!$E$26-'Ejercicio 3 - TIR'!$C$26)*('Ejercicio 3 - TIR'!$E$26-'Ejercicio 3 - TIR'!$D$26)*(1-X517)))</f>
        <v>0.231714653169143</v>
      </c>
      <c r="Z517" s="27">
        <f ca="1" t="shared" si="3812"/>
        <v>1.13161095839978</v>
      </c>
      <c r="AA517" s="27">
        <f ca="1" t="shared" si="3813"/>
        <v>1.28278402047144</v>
      </c>
      <c r="AB517" s="27">
        <f ca="1" t="shared" si="3814"/>
        <v>1.50218279401749</v>
      </c>
      <c r="AC517" s="27">
        <f ca="1" t="shared" si="3815"/>
        <v>1.82999372330026</v>
      </c>
      <c r="AD517" s="27">
        <f ca="1" t="shared" si="3816"/>
        <v>2.25403008419649</v>
      </c>
      <c r="AE517" s="26">
        <f ca="1" t="shared" si="3817"/>
        <v>4267.24037822978</v>
      </c>
      <c r="AF517" s="26">
        <f ca="1" t="shared" si="3818"/>
        <v>4837.30537254997</v>
      </c>
      <c r="AG517" s="26">
        <f ca="1" t="shared" si="3819"/>
        <v>5664.64563331742</v>
      </c>
      <c r="AH517" s="26">
        <f ca="1" t="shared" si="3820"/>
        <v>6900.80194965301</v>
      </c>
      <c r="AI517" s="26">
        <f ca="1" t="shared" si="3821"/>
        <v>8499.8188800058</v>
      </c>
      <c r="AJ517" s="28">
        <f ca="1" t="shared" si="3822"/>
        <v>41895.2465269969</v>
      </c>
      <c r="AK517" s="28">
        <f ca="1" t="shared" si="3823"/>
        <v>45188.650545333</v>
      </c>
      <c r="AL517" s="28">
        <f ca="1" t="shared" si="3824"/>
        <v>51363.0353243616</v>
      </c>
      <c r="AM517" s="28">
        <f ca="1" t="shared" si="3825"/>
        <v>67916.1052399083</v>
      </c>
      <c r="AN517" s="28">
        <f ca="1" t="shared" si="3826"/>
        <v>84052.1257771951</v>
      </c>
      <c r="AO517" s="28">
        <f ca="1">C517/'Ejercicio 3 - TIR'!$D$7</f>
        <v>14102.0334602239</v>
      </c>
      <c r="AP517" s="28">
        <f ca="1" t="shared" si="3827"/>
        <v>27793.2130667729</v>
      </c>
      <c r="AQ517" s="28">
        <f ca="1" t="shared" si="3828"/>
        <v>31086.6170851091</v>
      </c>
      <c r="AR517" s="28">
        <f ca="1" t="shared" si="3829"/>
        <v>37261.0018641377</v>
      </c>
      <c r="AS517" s="28">
        <f ca="1" t="shared" si="3830"/>
        <v>53814.0717796844</v>
      </c>
      <c r="AT517" s="28">
        <f ca="1" t="shared" si="3831"/>
        <v>69950.0923169712</v>
      </c>
      <c r="AU517" s="28">
        <f ca="1">AP517*'Ejercicio 3 - TIR'!$D$5</f>
        <v>13896.6065333865</v>
      </c>
      <c r="AV517" s="28">
        <f ca="1">AQ517*'Ejercicio 3 - TIR'!$D$5</f>
        <v>15543.3085425545</v>
      </c>
      <c r="AW517" s="28">
        <f ca="1">AR517*'Ejercicio 3 - TIR'!$D$5</f>
        <v>18630.5009320688</v>
      </c>
      <c r="AX517" s="28">
        <f ca="1">AS517*'Ejercicio 3 - TIR'!$D$5</f>
        <v>26907.0358898422</v>
      </c>
      <c r="AY517" s="28">
        <f ca="1">AT517*'Ejercicio 3 - TIR'!$D$5</f>
        <v>34975.0461584856</v>
      </c>
      <c r="AZ517" s="28">
        <f ca="1" t="shared" ref="AZ517:BD517" si="3861">AJ517-AU517-AE517</f>
        <v>23731.3996153806</v>
      </c>
      <c r="BA517" s="28">
        <f ca="1" t="shared" si="3861"/>
        <v>24808.0366302285</v>
      </c>
      <c r="BB517" s="28">
        <f ca="1" t="shared" si="3861"/>
        <v>27067.8887589754</v>
      </c>
      <c r="BC517" s="28">
        <f ca="1" t="shared" si="3861"/>
        <v>34108.2674004131</v>
      </c>
      <c r="BD517" s="28">
        <f ca="1" t="shared" si="3861"/>
        <v>40577.2607387037</v>
      </c>
      <c r="BE517" s="28">
        <f ca="1" t="shared" ref="BE517:BI517" si="3862">AZ517/Z517</f>
        <v>20971.3412893592</v>
      </c>
      <c r="BF517" s="28">
        <f ca="1" t="shared" si="3862"/>
        <v>19339.2155143242</v>
      </c>
      <c r="BG517" s="28">
        <f ca="1" t="shared" si="3862"/>
        <v>18019.0379405053</v>
      </c>
      <c r="BH517" s="28">
        <f ca="1" t="shared" si="3862"/>
        <v>18638.4614144476</v>
      </c>
      <c r="BI517" s="28">
        <f ca="1" t="shared" si="3862"/>
        <v>18002.0936824225</v>
      </c>
      <c r="BJ517" s="28">
        <f ca="1" t="shared" si="3834"/>
        <v>73082.7303894465</v>
      </c>
      <c r="BK517" s="28">
        <f ca="1" t="shared" si="3835"/>
        <v>31786.4076676903</v>
      </c>
      <c r="BL517" s="28">
        <f ca="1" t="shared" si="3836"/>
        <v>104869.138057137</v>
      </c>
      <c r="BM517" s="28">
        <f ca="1">BK517*'Ejercicio 3 - TIR'!$D$5</f>
        <v>15893.2038338451</v>
      </c>
      <c r="BN517" s="28">
        <f ca="1" t="shared" si="3837"/>
        <v>88975.9342232917</v>
      </c>
      <c r="BO517" s="28">
        <f ca="1" t="shared" si="3838"/>
        <v>39474.1555789881</v>
      </c>
      <c r="BP517" s="28">
        <f ca="1" t="shared" si="3839"/>
        <v>-102933.306149996</v>
      </c>
      <c r="BQ517" s="28">
        <f ca="1" t="shared" ref="BQ517:BT517" si="3863">BE517</f>
        <v>20971.3412893592</v>
      </c>
      <c r="BR517" s="28">
        <f ca="1" t="shared" si="3863"/>
        <v>19339.2155143242</v>
      </c>
      <c r="BS517" s="28">
        <f ca="1" t="shared" si="3863"/>
        <v>18019.0379405053</v>
      </c>
      <c r="BT517" s="28">
        <f ca="1" t="shared" si="3863"/>
        <v>18638.4614144476</v>
      </c>
      <c r="BU517" s="28">
        <f ca="1" t="shared" si="3841"/>
        <v>57476.2492614105</v>
      </c>
      <c r="BV517" s="30">
        <f ca="1" t="shared" si="3842"/>
        <v>8.0582052163664</v>
      </c>
    </row>
    <row r="518" ht="15" customHeight="1" spans="1:74">
      <c r="A518" s="26">
        <v>517</v>
      </c>
      <c r="B518" s="27">
        <f ca="1" t="shared" ref="B518:F518" si="3864">RAND()</f>
        <v>0.139848330103474</v>
      </c>
      <c r="C518" s="28">
        <f ca="1">IF(B518&lt;=('Ejercicio 3 - TIR'!$D$13-'Ejercicio 3 - TIR'!$C$13)/('Ejercicio 3 - TIR'!$E$13-'Ejercicio 3 - TIR'!$C$13),'Ejercicio 3 - TIR'!$C$13+SQRT(('Ejercicio 3 - TIR'!$E$13-'Ejercicio 3 - TIR'!$C$13)*('Ejercicio 3 - TIR'!$D$13-'Ejercicio 3 - TIR'!$C$13)*B518),'Ejercicio 3 - TIR'!$E$13-SQRT(('Ejercicio 3 - TIR'!$E$13-'Ejercicio 3 - TIR'!$C$13)*('Ejercicio 3 - TIR'!$E$13-'Ejercicio 3 - TIR'!$D$13)*(1-B518)))</f>
        <v>67479.2601266027</v>
      </c>
      <c r="D518" s="27">
        <f ca="1" t="shared" si="3864"/>
        <v>0.241859679092844</v>
      </c>
      <c r="E518" s="28">
        <f ca="1">IF(D518&lt;=('Ejercicio 3 - TIR'!$D$14-'Ejercicio 3 - TIR'!$C$14)/('Ejercicio 3 - TIR'!$E$14-'Ejercicio 3 - TIR'!$C$14),'Ejercicio 3 - TIR'!$C$14+SQRT(('Ejercicio 3 - TIR'!$E$14-'Ejercicio 3 - TIR'!$C$14)*('Ejercicio 3 - TIR'!$D$14-'Ejercicio 3 - TIR'!$C$14)*D518),'Ejercicio 3 - TIR'!$E$14-SQRT(('Ejercicio 3 - TIR'!$E$14-'Ejercicio 3 - TIR'!$C$14)*('Ejercicio 3 - TIR'!$E$14-'Ejercicio 3 - TIR'!$D$14)*(1-D518)))</f>
        <v>29259.0463641481</v>
      </c>
      <c r="F518" s="27">
        <f ca="1" t="shared" si="3864"/>
        <v>0.878659752764384</v>
      </c>
      <c r="G518" s="28">
        <f ca="1">IF(F518&lt;=('Ejercicio 3 - TIR'!$D$18-'Ejercicio 3 - TIR'!$C$18)/('Ejercicio 3 - TIR'!$E$18-'Ejercicio 3 - TIR'!$C$18),'Ejercicio 3 - TIR'!$C$18+SQRT(('Ejercicio 3 - TIR'!$E$18-'Ejercicio 3 - TIR'!$C$18)*('Ejercicio 3 - TIR'!$D$18-'Ejercicio 3 - TIR'!$C$18)*F518),'Ejercicio 3 - TIR'!$E$18-SQRT(('Ejercicio 3 - TIR'!$E$18-'Ejercicio 3 - TIR'!$C$18)*('Ejercicio 3 - TIR'!$E$18-'Ejercicio 3 - TIR'!$D$18)*(1-F518)))</f>
        <v>41983.2934278138</v>
      </c>
      <c r="H518" s="27">
        <f ca="1" t="shared" ref="H518:L518" si="3865">RAND()</f>
        <v>0.889312182458834</v>
      </c>
      <c r="I518" s="28">
        <f ca="1">IF(H518&lt;=('Ejercicio 3 - TIR'!$D$18-'Ejercicio 3 - TIR'!$C$18)/('Ejercicio 3 - TIR'!$E$18-'Ejercicio 3 - TIR'!$C$18),'Ejercicio 3 - TIR'!$C$18+SQRT(('Ejercicio 3 - TIR'!$E$18-'Ejercicio 3 - TIR'!$C$18)*('Ejercicio 3 - TIR'!$D$18-'Ejercicio 3 - TIR'!$C$18)*H518),'Ejercicio 3 - TIR'!$E$18-SQRT(('Ejercicio 3 - TIR'!$E$18-'Ejercicio 3 - TIR'!$C$18)*('Ejercicio 3 - TIR'!$E$18-'Ejercicio 3 - TIR'!$D$18)*(1-H518)))</f>
        <v>42118.7526458863</v>
      </c>
      <c r="J518" s="27">
        <f ca="1" t="shared" si="3865"/>
        <v>0.821263629845459</v>
      </c>
      <c r="K518" s="28">
        <f ca="1">IF(J518&lt;=('Ejercicio 3 - TIR'!$D$18-'Ejercicio 3 - TIR'!$C$18)/('Ejercicio 3 - TIR'!$E$18-'Ejercicio 3 - TIR'!$C$18),'Ejercicio 3 - TIR'!$C$18+SQRT(('Ejercicio 3 - TIR'!$E$18-'Ejercicio 3 - TIR'!$C$18)*('Ejercicio 3 - TIR'!$D$18-'Ejercicio 3 - TIR'!$C$18)*J518),'Ejercicio 3 - TIR'!$E$18-SQRT(('Ejercicio 3 - TIR'!$E$18-'Ejercicio 3 - TIR'!$C$18)*('Ejercicio 3 - TIR'!$E$18-'Ejercicio 3 - TIR'!$D$18)*(1-J518)))</f>
        <v>41338.6849682675</v>
      </c>
      <c r="L518" s="27">
        <f ca="1" t="shared" si="3865"/>
        <v>0.992227450205402</v>
      </c>
      <c r="M518" s="28">
        <f ca="1">IF(L518&lt;=('Ejercicio 3 - TIR'!$D$18-'Ejercicio 3 - TIR'!$C$18)/('Ejercicio 3 - TIR'!$E$18-'Ejercicio 3 - TIR'!$C$18),'Ejercicio 3 - TIR'!$C$18+SQRT(('Ejercicio 3 - TIR'!$E$18-'Ejercicio 3 - TIR'!$C$18)*('Ejercicio 3 - TIR'!$D$18-'Ejercicio 3 - TIR'!$C$18)*L518),'Ejercicio 3 - TIR'!$E$18-SQRT(('Ejercicio 3 - TIR'!$E$18-'Ejercicio 3 - TIR'!$C$18)*('Ejercicio 3 - TIR'!$E$18-'Ejercicio 3 - TIR'!$D$18)*(1-L518)))</f>
        <v>44236.4941162016</v>
      </c>
      <c r="N518" s="27">
        <f ca="1" t="shared" ref="N518:R518" si="3866">RAND()</f>
        <v>0.738018532836985</v>
      </c>
      <c r="O518" s="28">
        <f ca="1">IF(N518&lt;=('Ejercicio 3 - TIR'!$D$18-'Ejercicio 3 - TIR'!$C$18)/('Ejercicio 3 - TIR'!$E$18-'Ejercicio 3 - TIR'!$C$18),'Ejercicio 3 - TIR'!$C$18+SQRT(('Ejercicio 3 - TIR'!$E$18-'Ejercicio 3 - TIR'!$C$18)*('Ejercicio 3 - TIR'!$D$18-'Ejercicio 3 - TIR'!$C$18)*N518),'Ejercicio 3 - TIR'!$E$18-SQRT(('Ejercicio 3 - TIR'!$E$18-'Ejercicio 3 - TIR'!$C$18)*('Ejercicio 3 - TIR'!$E$18-'Ejercicio 3 - TIR'!$D$18)*(1-N518)))</f>
        <v>40567.3247313585</v>
      </c>
      <c r="P518" s="27">
        <f ca="1" t="shared" si="3866"/>
        <v>0.759890555740802</v>
      </c>
      <c r="Q518" s="29">
        <f ca="1">IF(P518&lt;=('Ejercicio 3 - TIR'!$D$22-'Ejercicio 3 - TIR'!$C$22)/('Ejercicio 3 - TIR'!$E$22-'Ejercicio 3 - TIR'!$C$22),'Ejercicio 3 - TIR'!$C$22+SQRT(('Ejercicio 3 - TIR'!$E$22-'Ejercicio 3 - TIR'!$C$22)*('Ejercicio 3 - TIR'!$D$22-'Ejercicio 3 - TIR'!$C$22)*P518),'Ejercicio 3 - TIR'!$E$22-SQRT(('Ejercicio 3 - TIR'!$E$22-'Ejercicio 3 - TIR'!$C$22)*('Ejercicio 3 - TIR'!$E$22-'Ejercicio 3 - TIR'!$D$22)*(1-P518)))</f>
        <v>0.159210651773888</v>
      </c>
      <c r="R518" s="27">
        <f ca="1" t="shared" si="3866"/>
        <v>0.830746283132752</v>
      </c>
      <c r="S518" s="29">
        <f ca="1">IF(R518&lt;=('Ejercicio 3 - TIR'!$D$23-'Ejercicio 3 - TIR'!$C$23)/('Ejercicio 3 - TIR'!$E$23-'Ejercicio 3 - TIR'!$C$23),'Ejercicio 3 - TIR'!$C$23+SQRT(('Ejercicio 3 - TIR'!$E$23-'Ejercicio 3 - TIR'!$C$23)*('Ejercicio 3 - TIR'!$D$23-'Ejercicio 3 - TIR'!$C$23)*R518),'Ejercicio 3 - TIR'!$E$23-SQRT(('Ejercicio 3 - TIR'!$E$23-'Ejercicio 3 - TIR'!$C$23)*('Ejercicio 3 - TIR'!$E$23-'Ejercicio 3 - TIR'!$D$23)*(1-R518)))</f>
        <v>0.162545582497229</v>
      </c>
      <c r="T518" s="27">
        <f ca="1" t="shared" ref="T518:X518" si="3867">RAND()</f>
        <v>0.137554241621449</v>
      </c>
      <c r="U518" s="29">
        <f ca="1">IF(T518&lt;=('Ejercicio 3 - TIR'!$D$24-'Ejercicio 3 - TIR'!$C$24)/('Ejercicio 3 - TIR'!$E$24-'Ejercicio 3 - TIR'!$C$24),'Ejercicio 3 - TIR'!$C$24+SQRT(('Ejercicio 3 - TIR'!$E$24-'Ejercicio 3 - TIR'!$C$24)*('Ejercicio 3 - TIR'!$D$24-'Ejercicio 3 - TIR'!$C$24)*T518),'Ejercicio 3 - TIR'!$E$24-SQRT(('Ejercicio 3 - TIR'!$E$24-'Ejercicio 3 - TIR'!$C$24)*('Ejercicio 3 - TIR'!$E$24-'Ejercicio 3 - TIR'!$D$24)*(1-T518)))</f>
        <v>0.166995996805279</v>
      </c>
      <c r="V518" s="27">
        <f ca="1" t="shared" si="3867"/>
        <v>0.925675960503843</v>
      </c>
      <c r="W518" s="29">
        <f ca="1">IF(V518&lt;=('Ejercicio 3 - TIR'!$D$25-'Ejercicio 3 - TIR'!$C$25)/('Ejercicio 3 - TIR'!$E$25-'Ejercicio 3 - TIR'!$C$25),'Ejercicio 3 - TIR'!$C$25+SQRT(('Ejercicio 3 - TIR'!$E$25-'Ejercicio 3 - TIR'!$C$25)*('Ejercicio 3 - TIR'!$D$25-'Ejercicio 3 - TIR'!$C$25)*V518),'Ejercicio 3 - TIR'!$E$25-SQRT(('Ejercicio 3 - TIR'!$E$25-'Ejercicio 3 - TIR'!$C$25)*('Ejercicio 3 - TIR'!$E$25-'Ejercicio 3 - TIR'!$D$25)*(1-V518)))</f>
        <v>0.233871325589604</v>
      </c>
      <c r="X518" s="27">
        <f ca="1" t="shared" si="3867"/>
        <v>0.284301535519146</v>
      </c>
      <c r="Y518" s="29">
        <f ca="1">IF(X518&lt;=('Ejercicio 3 - TIR'!$D$26-'Ejercicio 3 - TIR'!$C$26)/('Ejercicio 3 - TIR'!$E$26-'Ejercicio 3 - TIR'!$C$26),'Ejercicio 3 - TIR'!$C$26+SQRT(('Ejercicio 3 - TIR'!$E$26-'Ejercicio 3 - TIR'!$C$26)*('Ejercicio 3 - TIR'!$D$26-'Ejercicio 3 - TIR'!$C$26)*X518),'Ejercicio 3 - TIR'!$E$26-SQRT(('Ejercicio 3 - TIR'!$E$26-'Ejercicio 3 - TIR'!$C$26)*('Ejercicio 3 - TIR'!$E$26-'Ejercicio 3 - TIR'!$D$26)*(1-X518)))</f>
        <v>0.217705850391239</v>
      </c>
      <c r="Z518" s="27">
        <f ca="1" t="shared" si="3812"/>
        <v>1.15921065177389</v>
      </c>
      <c r="AA518" s="27">
        <f ca="1" t="shared" si="3813"/>
        <v>1.34763522240347</v>
      </c>
      <c r="AB518" s="27">
        <f ca="1" t="shared" si="3814"/>
        <v>1.57268490969864</v>
      </c>
      <c r="AC518" s="27">
        <f ca="1" t="shared" si="3815"/>
        <v>1.94049081426462</v>
      </c>
      <c r="AD518" s="27">
        <f ca="1" t="shared" si="3816"/>
        <v>2.36294701716049</v>
      </c>
      <c r="AE518" s="26">
        <f ca="1" t="shared" si="3817"/>
        <v>4658.35184191842</v>
      </c>
      <c r="AF518" s="26">
        <f ca="1" t="shared" si="3818"/>
        <v>5415.54635554009</v>
      </c>
      <c r="AG518" s="26">
        <f ca="1" t="shared" si="3819"/>
        <v>6319.92091742871</v>
      </c>
      <c r="AH518" s="26">
        <f ca="1" t="shared" si="3820"/>
        <v>7797.96920000922</v>
      </c>
      <c r="AI518" s="26">
        <f ca="1" t="shared" si="3821"/>
        <v>9495.63271602192</v>
      </c>
      <c r="AJ518" s="28">
        <f ca="1" t="shared" si="3822"/>
        <v>48667.4809380704</v>
      </c>
      <c r="AK518" s="28">
        <f ca="1" t="shared" si="3823"/>
        <v>56760.7145892955</v>
      </c>
      <c r="AL518" s="28">
        <f ca="1" t="shared" si="3824"/>
        <v>65012.7260363801</v>
      </c>
      <c r="AM518" s="28">
        <f ca="1" t="shared" si="3825"/>
        <v>85840.5104877602</v>
      </c>
      <c r="AN518" s="28">
        <f ca="1" t="shared" si="3826"/>
        <v>95858.4389681446</v>
      </c>
      <c r="AO518" s="28">
        <f ca="1">C518/'Ejercicio 3 - TIR'!$D$7</f>
        <v>13495.8520253205</v>
      </c>
      <c r="AP518" s="28">
        <f ca="1" t="shared" si="3827"/>
        <v>35171.6289127499</v>
      </c>
      <c r="AQ518" s="28">
        <f ca="1" t="shared" si="3828"/>
        <v>43264.862563975</v>
      </c>
      <c r="AR518" s="28">
        <f ca="1" t="shared" si="3829"/>
        <v>51516.8740110596</v>
      </c>
      <c r="AS518" s="28">
        <f ca="1" t="shared" si="3830"/>
        <v>72344.6584624397</v>
      </c>
      <c r="AT518" s="28">
        <f ca="1" t="shared" si="3831"/>
        <v>82362.586942824</v>
      </c>
      <c r="AU518" s="28">
        <f ca="1">AP518*'Ejercicio 3 - TIR'!$D$5</f>
        <v>17585.814456375</v>
      </c>
      <c r="AV518" s="28">
        <f ca="1">AQ518*'Ejercicio 3 - TIR'!$D$5</f>
        <v>21632.4312819875</v>
      </c>
      <c r="AW518" s="28">
        <f ca="1">AR518*'Ejercicio 3 - TIR'!$D$5</f>
        <v>25758.4370055298</v>
      </c>
      <c r="AX518" s="28">
        <f ca="1">AS518*'Ejercicio 3 - TIR'!$D$5</f>
        <v>36172.3292312198</v>
      </c>
      <c r="AY518" s="28">
        <f ca="1">AT518*'Ejercicio 3 - TIR'!$D$5</f>
        <v>41181.293471412</v>
      </c>
      <c r="AZ518" s="28">
        <f ca="1" t="shared" ref="AZ518:BD518" si="3868">AJ518-AU518-AE518</f>
        <v>26423.3146397771</v>
      </c>
      <c r="BA518" s="28">
        <f ca="1" t="shared" si="3868"/>
        <v>29712.7369517679</v>
      </c>
      <c r="BB518" s="28">
        <f ca="1" t="shared" si="3868"/>
        <v>32934.3681134216</v>
      </c>
      <c r="BC518" s="28">
        <f ca="1" t="shared" si="3868"/>
        <v>41870.2120565312</v>
      </c>
      <c r="BD518" s="28">
        <f ca="1" t="shared" si="3868"/>
        <v>45181.5127807106</v>
      </c>
      <c r="BE518" s="28">
        <f ca="1" t="shared" ref="BE518:BI518" si="3869">AZ518/Z518</f>
        <v>22794.2303664504</v>
      </c>
      <c r="BF518" s="28">
        <f ca="1" t="shared" si="3869"/>
        <v>22048.0560746818</v>
      </c>
      <c r="BG518" s="28">
        <f ca="1" t="shared" si="3869"/>
        <v>20941.4917828217</v>
      </c>
      <c r="BH518" s="28">
        <f ca="1" t="shared" si="3869"/>
        <v>21577.1245855644</v>
      </c>
      <c r="BI518" s="28">
        <f ca="1" t="shared" si="3869"/>
        <v>19120.8319325773</v>
      </c>
      <c r="BJ518" s="28">
        <f ca="1" t="shared" si="3834"/>
        <v>69137.5763311243</v>
      </c>
      <c r="BK518" s="28">
        <f ca="1" t="shared" si="3835"/>
        <v>31889.9832872706</v>
      </c>
      <c r="BL518" s="28">
        <f ca="1" t="shared" si="3836"/>
        <v>101027.559618395</v>
      </c>
      <c r="BM518" s="28">
        <f ca="1">BK518*'Ejercicio 3 - TIR'!$D$5</f>
        <v>15944.9916436353</v>
      </c>
      <c r="BN518" s="28">
        <f ca="1" t="shared" si="3837"/>
        <v>85082.5679747596</v>
      </c>
      <c r="BO518" s="28">
        <f ca="1" t="shared" si="3838"/>
        <v>36006.9723768084</v>
      </c>
      <c r="BP518" s="28">
        <f ca="1" t="shared" si="3839"/>
        <v>-96738.3064907509</v>
      </c>
      <c r="BQ518" s="28">
        <f ca="1" t="shared" ref="BQ518:BT518" si="3870">BE518</f>
        <v>22794.2303664504</v>
      </c>
      <c r="BR518" s="28">
        <f ca="1" t="shared" si="3870"/>
        <v>22048.0560746818</v>
      </c>
      <c r="BS518" s="28">
        <f ca="1" t="shared" si="3870"/>
        <v>20941.4917828217</v>
      </c>
      <c r="BT518" s="28">
        <f ca="1" t="shared" si="3870"/>
        <v>21577.1245855644</v>
      </c>
      <c r="BU518" s="28">
        <f ca="1" t="shared" si="3841"/>
        <v>55127.8043093857</v>
      </c>
      <c r="BV518" s="30">
        <f ca="1" t="shared" si="3842"/>
        <v>12.3952293863187</v>
      </c>
    </row>
    <row r="519" ht="15" customHeight="1" spans="1:74">
      <c r="A519" s="26">
        <v>518</v>
      </c>
      <c r="B519" s="27">
        <f ca="1" t="shared" ref="B519:F519" si="3871">RAND()</f>
        <v>0.380904865729299</v>
      </c>
      <c r="C519" s="28">
        <f ca="1">IF(B519&lt;=('Ejercicio 3 - TIR'!$D$13-'Ejercicio 3 - TIR'!$C$13)/('Ejercicio 3 - TIR'!$E$13-'Ejercicio 3 - TIR'!$C$13),'Ejercicio 3 - TIR'!$C$13+SQRT(('Ejercicio 3 - TIR'!$E$13-'Ejercicio 3 - TIR'!$C$13)*('Ejercicio 3 - TIR'!$D$13-'Ejercicio 3 - TIR'!$C$13)*B519),'Ejercicio 3 - TIR'!$E$13-SQRT(('Ejercicio 3 - TIR'!$E$13-'Ejercicio 3 - TIR'!$C$13)*('Ejercicio 3 - TIR'!$E$13-'Ejercicio 3 - TIR'!$D$13)*(1-B519)))</f>
        <v>72743.5482660556</v>
      </c>
      <c r="D519" s="27">
        <f ca="1" t="shared" si="3871"/>
        <v>0.609114892363862</v>
      </c>
      <c r="E519" s="28">
        <f ca="1">IF(D519&lt;=('Ejercicio 3 - TIR'!$D$14-'Ejercicio 3 - TIR'!$C$14)/('Ejercicio 3 - TIR'!$E$14-'Ejercicio 3 - TIR'!$C$14),'Ejercicio 3 - TIR'!$C$14+SQRT(('Ejercicio 3 - TIR'!$E$14-'Ejercicio 3 - TIR'!$C$14)*('Ejercicio 3 - TIR'!$D$14-'Ejercicio 3 - TIR'!$C$14)*D519),'Ejercicio 3 - TIR'!$E$14-SQRT(('Ejercicio 3 - TIR'!$E$14-'Ejercicio 3 - TIR'!$C$14)*('Ejercicio 3 - TIR'!$E$14-'Ejercicio 3 - TIR'!$D$14)*(1-D519)))</f>
        <v>32342.7964539644</v>
      </c>
      <c r="F519" s="27">
        <f ca="1" t="shared" si="3871"/>
        <v>0.732715589699476</v>
      </c>
      <c r="G519" s="28">
        <f ca="1">IF(F519&lt;=('Ejercicio 3 - TIR'!$D$18-'Ejercicio 3 - TIR'!$C$18)/('Ejercicio 3 - TIR'!$E$18-'Ejercicio 3 - TIR'!$C$18),'Ejercicio 3 - TIR'!$C$18+SQRT(('Ejercicio 3 - TIR'!$E$18-'Ejercicio 3 - TIR'!$C$18)*('Ejercicio 3 - TIR'!$D$18-'Ejercicio 3 - TIR'!$C$18)*F519),'Ejercicio 3 - TIR'!$E$18-SQRT(('Ejercicio 3 - TIR'!$E$18-'Ejercicio 3 - TIR'!$C$18)*('Ejercicio 3 - TIR'!$E$18-'Ejercicio 3 - TIR'!$D$18)*(1-F519)))</f>
        <v>40522.6871035699</v>
      </c>
      <c r="H519" s="27">
        <f ca="1" t="shared" ref="H519:L519" si="3872">RAND()</f>
        <v>0.105233989288039</v>
      </c>
      <c r="I519" s="28">
        <f ca="1">IF(H519&lt;=('Ejercicio 3 - TIR'!$D$18-'Ejercicio 3 - TIR'!$C$18)/('Ejercicio 3 - TIR'!$E$18-'Ejercicio 3 - TIR'!$C$18),'Ejercicio 3 - TIR'!$C$18+SQRT(('Ejercicio 3 - TIR'!$E$18-'Ejercicio 3 - TIR'!$C$18)*('Ejercicio 3 - TIR'!$D$18-'Ejercicio 3 - TIR'!$C$18)*H519),'Ejercicio 3 - TIR'!$E$18-SQRT(('Ejercicio 3 - TIR'!$E$18-'Ejercicio 3 - TIR'!$C$18)*('Ejercicio 3 - TIR'!$E$18-'Ejercicio 3 - TIR'!$D$18)*(1-H519)))</f>
        <v>33973.0464876724</v>
      </c>
      <c r="J519" s="27">
        <f ca="1" t="shared" si="3872"/>
        <v>0.178735497112461</v>
      </c>
      <c r="K519" s="28">
        <f ca="1">IF(J519&lt;=('Ejercicio 3 - TIR'!$D$18-'Ejercicio 3 - TIR'!$C$18)/('Ejercicio 3 - TIR'!$E$18-'Ejercicio 3 - TIR'!$C$18),'Ejercicio 3 - TIR'!$C$18+SQRT(('Ejercicio 3 - TIR'!$E$18-'Ejercicio 3 - TIR'!$C$18)*('Ejercicio 3 - TIR'!$D$18-'Ejercicio 3 - TIR'!$C$18)*J519),'Ejercicio 3 - TIR'!$E$18-SQRT(('Ejercicio 3 - TIR'!$E$18-'Ejercicio 3 - TIR'!$C$18)*('Ejercicio 3 - TIR'!$E$18-'Ejercicio 3 - TIR'!$D$18)*(1-J519)))</f>
        <v>35177.8687282384</v>
      </c>
      <c r="L519" s="27">
        <f ca="1" t="shared" si="3872"/>
        <v>0.132741537162932</v>
      </c>
      <c r="M519" s="28">
        <f ca="1">IF(L519&lt;=('Ejercicio 3 - TIR'!$D$18-'Ejercicio 3 - TIR'!$C$18)/('Ejercicio 3 - TIR'!$E$18-'Ejercicio 3 - TIR'!$C$18),'Ejercicio 3 - TIR'!$C$18+SQRT(('Ejercicio 3 - TIR'!$E$18-'Ejercicio 3 - TIR'!$C$18)*('Ejercicio 3 - TIR'!$D$18-'Ejercicio 3 - TIR'!$C$18)*L519),'Ejercicio 3 - TIR'!$E$18-SQRT(('Ejercicio 3 - TIR'!$E$18-'Ejercicio 3 - TIR'!$C$18)*('Ejercicio 3 - TIR'!$E$18-'Ejercicio 3 - TIR'!$D$18)*(1-L519)))</f>
        <v>34462.2001943481</v>
      </c>
      <c r="N519" s="27">
        <f ca="1" t="shared" ref="N519:R519" si="3873">RAND()</f>
        <v>0.729291307414799</v>
      </c>
      <c r="O519" s="28">
        <f ca="1">IF(N519&lt;=('Ejercicio 3 - TIR'!$D$18-'Ejercicio 3 - TIR'!$C$18)/('Ejercicio 3 - TIR'!$E$18-'Ejercicio 3 - TIR'!$C$18),'Ejercicio 3 - TIR'!$C$18+SQRT(('Ejercicio 3 - TIR'!$E$18-'Ejercicio 3 - TIR'!$C$18)*('Ejercicio 3 - TIR'!$D$18-'Ejercicio 3 - TIR'!$C$18)*N519),'Ejercicio 3 - TIR'!$E$18-SQRT(('Ejercicio 3 - TIR'!$E$18-'Ejercicio 3 - TIR'!$C$18)*('Ejercicio 3 - TIR'!$E$18-'Ejercicio 3 - TIR'!$D$18)*(1-N519)))</f>
        <v>40494.0980987276</v>
      </c>
      <c r="P519" s="27">
        <f ca="1" t="shared" si="3873"/>
        <v>0.36727133952553</v>
      </c>
      <c r="Q519" s="29">
        <f ca="1">IF(P519&lt;=('Ejercicio 3 - TIR'!$D$22-'Ejercicio 3 - TIR'!$C$22)/('Ejercicio 3 - TIR'!$E$22-'Ejercicio 3 - TIR'!$C$22),'Ejercicio 3 - TIR'!$C$22+SQRT(('Ejercicio 3 - TIR'!$E$22-'Ejercicio 3 - TIR'!$C$22)*('Ejercicio 3 - TIR'!$D$22-'Ejercicio 3 - TIR'!$C$22)*P519),'Ejercicio 3 - TIR'!$E$22-SQRT(('Ejercicio 3 - TIR'!$E$22-'Ejercicio 3 - TIR'!$C$22)*('Ejercicio 3 - TIR'!$E$22-'Ejercicio 3 - TIR'!$D$22)*(1-P519)))</f>
        <v>0.145711639604388</v>
      </c>
      <c r="R519" s="27">
        <f ca="1" t="shared" si="3873"/>
        <v>0.239559987638487</v>
      </c>
      <c r="S519" s="29">
        <f ca="1">IF(R519&lt;=('Ejercicio 3 - TIR'!$D$23-'Ejercicio 3 - TIR'!$C$23)/('Ejercicio 3 - TIR'!$E$23-'Ejercicio 3 - TIR'!$C$23),'Ejercicio 3 - TIR'!$C$23+SQRT(('Ejercicio 3 - TIR'!$E$23-'Ejercicio 3 - TIR'!$C$23)*('Ejercicio 3 - TIR'!$D$23-'Ejercicio 3 - TIR'!$C$23)*R519),'Ejercicio 3 - TIR'!$E$23-SQRT(('Ejercicio 3 - TIR'!$E$23-'Ejercicio 3 - TIR'!$C$23)*('Ejercicio 3 - TIR'!$E$23-'Ejercicio 3 - TIR'!$D$23)*(1-R519)))</f>
        <v>0.140765547855746</v>
      </c>
      <c r="T519" s="27">
        <f ca="1" t="shared" ref="T519:X519" si="3874">RAND()</f>
        <v>0.911545685106279</v>
      </c>
      <c r="U519" s="29">
        <f ca="1">IF(T519&lt;=('Ejercicio 3 - TIR'!$D$24-'Ejercicio 3 - TIR'!$C$24)/('Ejercicio 3 - TIR'!$E$24-'Ejercicio 3 - TIR'!$C$24),'Ejercicio 3 - TIR'!$C$24+SQRT(('Ejercicio 3 - TIR'!$E$24-'Ejercicio 3 - TIR'!$C$24)*('Ejercicio 3 - TIR'!$D$24-'Ejercicio 3 - TIR'!$C$24)*T519),'Ejercicio 3 - TIR'!$E$24-SQRT(('Ejercicio 3 - TIR'!$E$24-'Ejercicio 3 - TIR'!$C$24)*('Ejercicio 3 - TIR'!$E$24-'Ejercicio 3 - TIR'!$D$24)*(1-T519)))</f>
        <v>0.20426239911224</v>
      </c>
      <c r="V519" s="27">
        <f ca="1" t="shared" si="3874"/>
        <v>0.338092218406565</v>
      </c>
      <c r="W519" s="29">
        <f ca="1">IF(V519&lt;=('Ejercicio 3 - TIR'!$D$25-'Ejercicio 3 - TIR'!$C$25)/('Ejercicio 3 - TIR'!$E$25-'Ejercicio 3 - TIR'!$C$25),'Ejercicio 3 - TIR'!$C$25+SQRT(('Ejercicio 3 - TIR'!$E$25-'Ejercicio 3 - TIR'!$C$25)*('Ejercicio 3 - TIR'!$D$25-'Ejercicio 3 - TIR'!$C$25)*V519),'Ejercicio 3 - TIR'!$E$25-SQRT(('Ejercicio 3 - TIR'!$E$25-'Ejercicio 3 - TIR'!$C$25)*('Ejercicio 3 - TIR'!$E$25-'Ejercicio 3 - TIR'!$D$25)*(1-V519)))</f>
        <v>0.201868126614716</v>
      </c>
      <c r="X519" s="27">
        <f ca="1" t="shared" si="3874"/>
        <v>0.495059781213189</v>
      </c>
      <c r="Y519" s="29">
        <f ca="1">IF(X519&lt;=('Ejercicio 3 - TIR'!$D$26-'Ejercicio 3 - TIR'!$C$26)/('Ejercicio 3 - TIR'!$E$26-'Ejercicio 3 - TIR'!$C$26),'Ejercicio 3 - TIR'!$C$26+SQRT(('Ejercicio 3 - TIR'!$E$26-'Ejercicio 3 - TIR'!$C$26)*('Ejercicio 3 - TIR'!$D$26-'Ejercicio 3 - TIR'!$C$26)*X519),'Ejercicio 3 - TIR'!$E$26-SQRT(('Ejercicio 3 - TIR'!$E$26-'Ejercicio 3 - TIR'!$C$26)*('Ejercicio 3 - TIR'!$E$26-'Ejercicio 3 - TIR'!$D$26)*(1-X519)))</f>
        <v>0.22778240544176</v>
      </c>
      <c r="Z519" s="27">
        <f ca="1" t="shared" si="3812"/>
        <v>1.14571163960439</v>
      </c>
      <c r="AA519" s="27">
        <f ca="1" t="shared" si="3813"/>
        <v>1.30698836623801</v>
      </c>
      <c r="AB519" s="27">
        <f ca="1" t="shared" si="3814"/>
        <v>1.57395694553757</v>
      </c>
      <c r="AC519" s="27">
        <f ca="1" t="shared" si="3815"/>
        <v>1.89168868550546</v>
      </c>
      <c r="AD519" s="27">
        <f ca="1" t="shared" si="3816"/>
        <v>2.32258208463685</v>
      </c>
      <c r="AE519" s="26">
        <f ca="1" t="shared" si="3817"/>
        <v>4712.72190069815</v>
      </c>
      <c r="AF519" s="26">
        <f ca="1" t="shared" si="3818"/>
        <v>5376.11078094169</v>
      </c>
      <c r="AG519" s="26">
        <f ca="1" t="shared" si="3819"/>
        <v>6474.24806695002</v>
      </c>
      <c r="AH519" s="26">
        <f ca="1" t="shared" si="3820"/>
        <v>7781.19239546417</v>
      </c>
      <c r="AI519" s="26">
        <f ca="1" t="shared" si="3821"/>
        <v>9553.61111650813</v>
      </c>
      <c r="AJ519" s="28">
        <f ca="1" t="shared" si="3822"/>
        <v>46427.3142826067</v>
      </c>
      <c r="AK519" s="28">
        <f ca="1" t="shared" si="3823"/>
        <v>44402.3765250507</v>
      </c>
      <c r="AL519" s="28">
        <f ca="1" t="shared" si="3824"/>
        <v>55368.4508140196</v>
      </c>
      <c r="AM519" s="28">
        <f ca="1" t="shared" si="3825"/>
        <v>65191.7541852721</v>
      </c>
      <c r="AN519" s="28">
        <f ca="1" t="shared" si="3826"/>
        <v>94050.8667776319</v>
      </c>
      <c r="AO519" s="28">
        <f ca="1">C519/'Ejercicio 3 - TIR'!$D$7</f>
        <v>14548.7096532111</v>
      </c>
      <c r="AP519" s="28">
        <f ca="1" t="shared" si="3827"/>
        <v>31878.6046293956</v>
      </c>
      <c r="AQ519" s="28">
        <f ca="1" t="shared" si="3828"/>
        <v>29853.6668718396</v>
      </c>
      <c r="AR519" s="28">
        <f ca="1" t="shared" si="3829"/>
        <v>40819.7411608085</v>
      </c>
      <c r="AS519" s="28">
        <f ca="1" t="shared" si="3830"/>
        <v>50643.044532061</v>
      </c>
      <c r="AT519" s="28">
        <f ca="1" t="shared" si="3831"/>
        <v>79502.1571244207</v>
      </c>
      <c r="AU519" s="28">
        <f ca="1">AP519*'Ejercicio 3 - TIR'!$D$5</f>
        <v>15939.3023146978</v>
      </c>
      <c r="AV519" s="28">
        <f ca="1">AQ519*'Ejercicio 3 - TIR'!$D$5</f>
        <v>14926.8334359198</v>
      </c>
      <c r="AW519" s="28">
        <f ca="1">AR519*'Ejercicio 3 - TIR'!$D$5</f>
        <v>20409.8705804043</v>
      </c>
      <c r="AX519" s="28">
        <f ca="1">AS519*'Ejercicio 3 - TIR'!$D$5</f>
        <v>25321.5222660305</v>
      </c>
      <c r="AY519" s="28">
        <f ca="1">AT519*'Ejercicio 3 - TIR'!$D$5</f>
        <v>39751.0785622104</v>
      </c>
      <c r="AZ519" s="28">
        <f ca="1" t="shared" ref="AZ519:BD519" si="3875">AJ519-AU519-AE519</f>
        <v>25775.2900672107</v>
      </c>
      <c r="BA519" s="28">
        <f ca="1" t="shared" si="3875"/>
        <v>24099.4323081892</v>
      </c>
      <c r="BB519" s="28">
        <f ca="1" t="shared" si="3875"/>
        <v>28484.3321666654</v>
      </c>
      <c r="BC519" s="28">
        <f ca="1" t="shared" si="3875"/>
        <v>32089.0395237775</v>
      </c>
      <c r="BD519" s="28">
        <f ca="1" t="shared" si="3875"/>
        <v>44746.1770989134</v>
      </c>
      <c r="BE519" s="28">
        <f ca="1" t="shared" ref="BE519:BI519" si="3876">AZ519/Z519</f>
        <v>22497.1879277677</v>
      </c>
      <c r="BF519" s="28">
        <f ca="1" t="shared" si="3876"/>
        <v>18438.9034598344</v>
      </c>
      <c r="BG519" s="28">
        <f ca="1" t="shared" si="3876"/>
        <v>18097.2753082117</v>
      </c>
      <c r="BH519" s="28">
        <f ca="1" t="shared" si="3876"/>
        <v>16963.1714613778</v>
      </c>
      <c r="BI519" s="28">
        <f ca="1" t="shared" si="3876"/>
        <v>19265.7031994242</v>
      </c>
      <c r="BJ519" s="28">
        <f ca="1" t="shared" si="3834"/>
        <v>75118.7996110339</v>
      </c>
      <c r="BK519" s="28">
        <f ca="1" t="shared" si="3835"/>
        <v>33790.5723951313</v>
      </c>
      <c r="BL519" s="28">
        <f ca="1" t="shared" si="3836"/>
        <v>108909.372006165</v>
      </c>
      <c r="BM519" s="28">
        <f ca="1">BK519*'Ejercicio 3 - TIR'!$D$5</f>
        <v>16895.2861975657</v>
      </c>
      <c r="BN519" s="28">
        <f ca="1" t="shared" si="3837"/>
        <v>92014.0858085995</v>
      </c>
      <c r="BO519" s="28">
        <f ca="1" t="shared" si="3838"/>
        <v>39617.1512805699</v>
      </c>
      <c r="BP519" s="28">
        <f ca="1" t="shared" si="3839"/>
        <v>-105086.34472002</v>
      </c>
      <c r="BQ519" s="28">
        <f ca="1" t="shared" ref="BQ519:BT519" si="3877">BE519</f>
        <v>22497.1879277677</v>
      </c>
      <c r="BR519" s="28">
        <f ca="1" t="shared" si="3877"/>
        <v>18438.9034598344</v>
      </c>
      <c r="BS519" s="28">
        <f ca="1" t="shared" si="3877"/>
        <v>18097.2753082117</v>
      </c>
      <c r="BT519" s="28">
        <f ca="1" t="shared" si="3877"/>
        <v>16963.1714613778</v>
      </c>
      <c r="BU519" s="28">
        <f ca="1" t="shared" si="3841"/>
        <v>58882.8544799941</v>
      </c>
      <c r="BV519" s="30">
        <f ca="1" t="shared" si="3842"/>
        <v>7.52503990822364</v>
      </c>
    </row>
    <row r="520" ht="15" customHeight="1" spans="1:74">
      <c r="A520" s="26">
        <v>519</v>
      </c>
      <c r="B520" s="27">
        <f ca="1" t="shared" ref="B520:F520" si="3878">RAND()</f>
        <v>0.578525271898341</v>
      </c>
      <c r="C520" s="28">
        <f ca="1">IF(B520&lt;=('Ejercicio 3 - TIR'!$D$13-'Ejercicio 3 - TIR'!$C$13)/('Ejercicio 3 - TIR'!$E$13-'Ejercicio 3 - TIR'!$C$13),'Ejercicio 3 - TIR'!$C$13+SQRT(('Ejercicio 3 - TIR'!$E$13-'Ejercicio 3 - TIR'!$C$13)*('Ejercicio 3 - TIR'!$D$13-'Ejercicio 3 - TIR'!$C$13)*B520),'Ejercicio 3 - TIR'!$E$13-SQRT(('Ejercicio 3 - TIR'!$E$13-'Ejercicio 3 - TIR'!$C$13)*('Ejercicio 3 - TIR'!$E$13-'Ejercicio 3 - TIR'!$D$13)*(1-B520)))</f>
        <v>77510.6764503245</v>
      </c>
      <c r="D520" s="27">
        <f ca="1" t="shared" si="3878"/>
        <v>0.509470325299854</v>
      </c>
      <c r="E520" s="28">
        <f ca="1">IF(D520&lt;=('Ejercicio 3 - TIR'!$D$14-'Ejercicio 3 - TIR'!$C$14)/('Ejercicio 3 - TIR'!$E$14-'Ejercicio 3 - TIR'!$C$14),'Ejercicio 3 - TIR'!$C$14+SQRT(('Ejercicio 3 - TIR'!$E$14-'Ejercicio 3 - TIR'!$C$14)*('Ejercicio 3 - TIR'!$D$14-'Ejercicio 3 - TIR'!$C$14)*D520),'Ejercicio 3 - TIR'!$E$14-SQRT(('Ejercicio 3 - TIR'!$E$14-'Ejercicio 3 - TIR'!$C$14)*('Ejercicio 3 - TIR'!$E$14-'Ejercicio 3 - TIR'!$D$14)*(1-D520)))</f>
        <v>31422.1534634256</v>
      </c>
      <c r="F520" s="27">
        <f ca="1" t="shared" si="3878"/>
        <v>0.890793284718759</v>
      </c>
      <c r="G520" s="28">
        <f ca="1">IF(F520&lt;=('Ejercicio 3 - TIR'!$D$18-'Ejercicio 3 - TIR'!$C$18)/('Ejercicio 3 - TIR'!$E$18-'Ejercicio 3 - TIR'!$C$18),'Ejercicio 3 - TIR'!$C$18+SQRT(('Ejercicio 3 - TIR'!$E$18-'Ejercicio 3 - TIR'!$C$18)*('Ejercicio 3 - TIR'!$D$18-'Ejercicio 3 - TIR'!$C$18)*F520),'Ejercicio 3 - TIR'!$E$18-SQRT(('Ejercicio 3 - TIR'!$E$18-'Ejercicio 3 - TIR'!$C$18)*('Ejercicio 3 - TIR'!$E$18-'Ejercicio 3 - TIR'!$D$18)*(1-F520)))</f>
        <v>42138.0944030082</v>
      </c>
      <c r="H520" s="27">
        <f ca="1" t="shared" ref="H520:L520" si="3879">RAND()</f>
        <v>0.380535775061182</v>
      </c>
      <c r="I520" s="28">
        <f ca="1">IF(H520&lt;=('Ejercicio 3 - TIR'!$D$18-'Ejercicio 3 - TIR'!$C$18)/('Ejercicio 3 - TIR'!$E$18-'Ejercicio 3 - TIR'!$C$18),'Ejercicio 3 - TIR'!$C$18+SQRT(('Ejercicio 3 - TIR'!$E$18-'Ejercicio 3 - TIR'!$C$18)*('Ejercicio 3 - TIR'!$D$18-'Ejercicio 3 - TIR'!$C$18)*H520),'Ejercicio 3 - TIR'!$E$18-SQRT(('Ejercicio 3 - TIR'!$E$18-'Ejercicio 3 - TIR'!$C$18)*('Ejercicio 3 - TIR'!$E$18-'Ejercicio 3 - TIR'!$D$18)*(1-H520)))</f>
        <v>37555.1549460734</v>
      </c>
      <c r="J520" s="27">
        <f ca="1" t="shared" si="3879"/>
        <v>0.706712904887007</v>
      </c>
      <c r="K520" s="28">
        <f ca="1">IF(J520&lt;=('Ejercicio 3 - TIR'!$D$18-'Ejercicio 3 - TIR'!$C$18)/('Ejercicio 3 - TIR'!$E$18-'Ejercicio 3 - TIR'!$C$18),'Ejercicio 3 - TIR'!$C$18+SQRT(('Ejercicio 3 - TIR'!$E$18-'Ejercicio 3 - TIR'!$C$18)*('Ejercicio 3 - TIR'!$D$18-'Ejercicio 3 - TIR'!$C$18)*J520),'Ejercicio 3 - TIR'!$E$18-SQRT(('Ejercicio 3 - TIR'!$E$18-'Ejercicio 3 - TIR'!$C$18)*('Ejercicio 3 - TIR'!$E$18-'Ejercicio 3 - TIR'!$D$18)*(1-J520)))</f>
        <v>40309.9539305595</v>
      </c>
      <c r="L520" s="27">
        <f ca="1" t="shared" si="3879"/>
        <v>0.209055021233167</v>
      </c>
      <c r="M520" s="28">
        <f ca="1">IF(L520&lt;=('Ejercicio 3 - TIR'!$D$18-'Ejercicio 3 - TIR'!$C$18)/('Ejercicio 3 - TIR'!$E$18-'Ejercicio 3 - TIR'!$C$18),'Ejercicio 3 - TIR'!$C$18+SQRT(('Ejercicio 3 - TIR'!$E$18-'Ejercicio 3 - TIR'!$C$18)*('Ejercicio 3 - TIR'!$D$18-'Ejercicio 3 - TIR'!$C$18)*L520),'Ejercicio 3 - TIR'!$E$18-SQRT(('Ejercicio 3 - TIR'!$E$18-'Ejercicio 3 - TIR'!$C$18)*('Ejercicio 3 - TIR'!$E$18-'Ejercicio 3 - TIR'!$D$18)*(1-L520)))</f>
        <v>35599.8440322008</v>
      </c>
      <c r="N520" s="27">
        <f ca="1" t="shared" ref="N520:R520" si="3880">RAND()</f>
        <v>0.126534008139115</v>
      </c>
      <c r="O520" s="28">
        <f ca="1">IF(N520&lt;=('Ejercicio 3 - TIR'!$D$18-'Ejercicio 3 - TIR'!$C$18)/('Ejercicio 3 - TIR'!$E$18-'Ejercicio 3 - TIR'!$C$18),'Ejercicio 3 - TIR'!$C$18+SQRT(('Ejercicio 3 - TIR'!$E$18-'Ejercicio 3 - TIR'!$C$18)*('Ejercicio 3 - TIR'!$D$18-'Ejercicio 3 - TIR'!$C$18)*N520),'Ejercicio 3 - TIR'!$E$18-SQRT(('Ejercicio 3 - TIR'!$E$18-'Ejercicio 3 - TIR'!$C$18)*('Ejercicio 3 - TIR'!$E$18-'Ejercicio 3 - TIR'!$D$18)*(1-N520)))</f>
        <v>34356.6157990885</v>
      </c>
      <c r="P520" s="27">
        <f ca="1" t="shared" si="3880"/>
        <v>0.518562307536482</v>
      </c>
      <c r="Q520" s="29">
        <f ca="1">IF(P520&lt;=('Ejercicio 3 - TIR'!$D$22-'Ejercicio 3 - TIR'!$C$22)/('Ejercicio 3 - TIR'!$E$22-'Ejercicio 3 - TIR'!$C$22),'Ejercicio 3 - TIR'!$C$22+SQRT(('Ejercicio 3 - TIR'!$E$22-'Ejercicio 3 - TIR'!$C$22)*('Ejercicio 3 - TIR'!$D$22-'Ejercicio 3 - TIR'!$C$22)*P520),'Ejercicio 3 - TIR'!$E$22-SQRT(('Ejercicio 3 - TIR'!$E$22-'Ejercicio 3 - TIR'!$C$22)*('Ejercicio 3 - TIR'!$E$22-'Ejercicio 3 - TIR'!$D$22)*(1-P520)))</f>
        <v>0.150562135837763</v>
      </c>
      <c r="R520" s="27">
        <f ca="1" t="shared" si="3880"/>
        <v>0.933316528024456</v>
      </c>
      <c r="S520" s="29">
        <f ca="1">IF(R520&lt;=('Ejercicio 3 - TIR'!$D$23-'Ejercicio 3 - TIR'!$C$23)/('Ejercicio 3 - TIR'!$E$23-'Ejercicio 3 - TIR'!$C$23),'Ejercicio 3 - TIR'!$C$23+SQRT(('Ejercicio 3 - TIR'!$E$23-'Ejercicio 3 - TIR'!$C$23)*('Ejercicio 3 - TIR'!$D$23-'Ejercicio 3 - TIR'!$C$23)*R520),'Ejercicio 3 - TIR'!$E$23-SQRT(('Ejercicio 3 - TIR'!$E$23-'Ejercicio 3 - TIR'!$C$23)*('Ejercicio 3 - TIR'!$E$23-'Ejercicio 3 - TIR'!$D$23)*(1-R520)))</f>
        <v>0.169044168239883</v>
      </c>
      <c r="T520" s="27">
        <f ca="1" t="shared" ref="T520:X520" si="3881">RAND()</f>
        <v>0.889242348881989</v>
      </c>
      <c r="U520" s="29">
        <f ca="1">IF(T520&lt;=('Ejercicio 3 - TIR'!$D$24-'Ejercicio 3 - TIR'!$C$24)/('Ejercicio 3 - TIR'!$E$24-'Ejercicio 3 - TIR'!$C$24),'Ejercicio 3 - TIR'!$C$24+SQRT(('Ejercicio 3 - TIR'!$E$24-'Ejercicio 3 - TIR'!$C$24)*('Ejercicio 3 - TIR'!$D$24-'Ejercicio 3 - TIR'!$C$24)*T520),'Ejercicio 3 - TIR'!$E$24-SQRT(('Ejercicio 3 - TIR'!$E$24-'Ejercicio 3 - TIR'!$C$24)*('Ejercicio 3 - TIR'!$E$24-'Ejercicio 3 - TIR'!$D$24)*(1-T520)))</f>
        <v>0.202389735290734</v>
      </c>
      <c r="V520" s="27">
        <f ca="1" t="shared" si="3881"/>
        <v>0.834098145630285</v>
      </c>
      <c r="W520" s="29">
        <f ca="1">IF(V520&lt;=('Ejercicio 3 - TIR'!$D$25-'Ejercicio 3 - TIR'!$C$25)/('Ejercicio 3 - TIR'!$E$25-'Ejercicio 3 - TIR'!$C$25),'Ejercicio 3 - TIR'!$C$25+SQRT(('Ejercicio 3 - TIR'!$E$25-'Ejercicio 3 - TIR'!$C$25)*('Ejercicio 3 - TIR'!$D$25-'Ejercicio 3 - TIR'!$C$25)*V520),'Ejercicio 3 - TIR'!$E$25-SQRT(('Ejercicio 3 - TIR'!$E$25-'Ejercicio 3 - TIR'!$C$25)*('Ejercicio 3 - TIR'!$E$25-'Ejercicio 3 - TIR'!$D$25)*(1-V520)))</f>
        <v>0.225903185059141</v>
      </c>
      <c r="X520" s="27">
        <f ca="1" t="shared" si="3881"/>
        <v>0.567755920750309</v>
      </c>
      <c r="Y520" s="29">
        <f ca="1">IF(X520&lt;=('Ejercicio 3 - TIR'!$D$26-'Ejercicio 3 - TIR'!$C$26)/('Ejercicio 3 - TIR'!$E$26-'Ejercicio 3 - TIR'!$C$26),'Ejercicio 3 - TIR'!$C$26+SQRT(('Ejercicio 3 - TIR'!$E$26-'Ejercicio 3 - TIR'!$C$26)*('Ejercicio 3 - TIR'!$D$26-'Ejercicio 3 - TIR'!$C$26)*X520),'Ejercicio 3 - TIR'!$E$26-SQRT(('Ejercicio 3 - TIR'!$E$26-'Ejercicio 3 - TIR'!$C$26)*('Ejercicio 3 - TIR'!$E$26-'Ejercicio 3 - TIR'!$D$26)*(1-X520)))</f>
        <v>0.231687289167877</v>
      </c>
      <c r="Z520" s="27">
        <f ca="1" t="shared" si="3812"/>
        <v>1.15056213583776</v>
      </c>
      <c r="AA520" s="27">
        <f ca="1" t="shared" si="3813"/>
        <v>1.34505795509876</v>
      </c>
      <c r="AB520" s="27">
        <f ca="1" t="shared" si="3814"/>
        <v>1.61728387858189</v>
      </c>
      <c r="AC520" s="27">
        <f ca="1" t="shared" si="3815"/>
        <v>1.98263345789835</v>
      </c>
      <c r="AD520" s="27">
        <f ca="1" t="shared" si="3816"/>
        <v>2.44198442917235</v>
      </c>
      <c r="AE520" s="26">
        <f ca="1" t="shared" si="3817"/>
        <v>4730.98653807531</v>
      </c>
      <c r="AF520" s="26">
        <f ca="1" t="shared" si="3818"/>
        <v>5530.73222235833</v>
      </c>
      <c r="AG520" s="26">
        <f ca="1" t="shared" si="3819"/>
        <v>6650.09565280537</v>
      </c>
      <c r="AH520" s="26">
        <f ca="1" t="shared" si="3820"/>
        <v>8152.37344172205</v>
      </c>
      <c r="AI520" s="26">
        <f ca="1" t="shared" si="3821"/>
        <v>10041.1747447188</v>
      </c>
      <c r="AJ520" s="28">
        <f ca="1" t="shared" si="3822"/>
        <v>48482.4958964584</v>
      </c>
      <c r="AK520" s="28">
        <f ca="1" t="shared" si="3823"/>
        <v>50513.8599151826</v>
      </c>
      <c r="AL520" s="28">
        <f ca="1" t="shared" si="3824"/>
        <v>65192.6386382727</v>
      </c>
      <c r="AM520" s="28">
        <f ca="1" t="shared" si="3825"/>
        <v>70581.4418742041</v>
      </c>
      <c r="AN520" s="28">
        <f ca="1" t="shared" si="3826"/>
        <v>83898.3208204307</v>
      </c>
      <c r="AO520" s="28">
        <f ca="1">C520/'Ejercicio 3 - TIR'!$D$7</f>
        <v>15502.1352900649</v>
      </c>
      <c r="AP520" s="28">
        <f ca="1" t="shared" si="3827"/>
        <v>32980.3606063935</v>
      </c>
      <c r="AQ520" s="28">
        <f ca="1" t="shared" si="3828"/>
        <v>35011.7246251177</v>
      </c>
      <c r="AR520" s="28">
        <f ca="1" t="shared" si="3829"/>
        <v>49690.5033482078</v>
      </c>
      <c r="AS520" s="28">
        <f ca="1" t="shared" si="3830"/>
        <v>55079.3065841392</v>
      </c>
      <c r="AT520" s="28">
        <f ca="1" t="shared" si="3831"/>
        <v>68396.1855303659</v>
      </c>
      <c r="AU520" s="28">
        <f ca="1">AP520*'Ejercicio 3 - TIR'!$D$5</f>
        <v>16490.1803031967</v>
      </c>
      <c r="AV520" s="28">
        <f ca="1">AQ520*'Ejercicio 3 - TIR'!$D$5</f>
        <v>17505.8623125589</v>
      </c>
      <c r="AW520" s="28">
        <f ca="1">AR520*'Ejercicio 3 - TIR'!$D$5</f>
        <v>24845.2516741039</v>
      </c>
      <c r="AX520" s="28">
        <f ca="1">AS520*'Ejercicio 3 - TIR'!$D$5</f>
        <v>27539.6532920696</v>
      </c>
      <c r="AY520" s="28">
        <f ca="1">AT520*'Ejercicio 3 - TIR'!$D$5</f>
        <v>34198.0927651829</v>
      </c>
      <c r="AZ520" s="28">
        <f ca="1" t="shared" ref="AZ520:BD520" si="3882">AJ520-AU520-AE520</f>
        <v>27261.3290551863</v>
      </c>
      <c r="BA520" s="28">
        <f ca="1" t="shared" si="3882"/>
        <v>27477.2653802654</v>
      </c>
      <c r="BB520" s="28">
        <f ca="1" t="shared" si="3882"/>
        <v>33697.2913113634</v>
      </c>
      <c r="BC520" s="28">
        <f ca="1" t="shared" si="3882"/>
        <v>34889.4151404124</v>
      </c>
      <c r="BD520" s="28">
        <f ca="1" t="shared" si="3882"/>
        <v>39659.053310529</v>
      </c>
      <c r="BE520" s="28">
        <f ca="1" t="shared" ref="BE520:BI520" si="3883">AZ520/Z520</f>
        <v>23693.9216110536</v>
      </c>
      <c r="BF520" s="28">
        <f ca="1" t="shared" si="3883"/>
        <v>20428.3133497009</v>
      </c>
      <c r="BG520" s="28">
        <f ca="1" t="shared" si="3883"/>
        <v>20835.7306701843</v>
      </c>
      <c r="BH520" s="28">
        <f ca="1" t="shared" si="3883"/>
        <v>17597.5115326644</v>
      </c>
      <c r="BI520" s="28">
        <f ca="1" t="shared" si="3883"/>
        <v>16240.5021247291</v>
      </c>
      <c r="BJ520" s="28">
        <f ca="1" t="shared" si="3834"/>
        <v>76732.4094887492</v>
      </c>
      <c r="BK520" s="28">
        <f ca="1" t="shared" si="3835"/>
        <v>37855.9729972616</v>
      </c>
      <c r="BL520" s="28">
        <f ca="1" t="shared" si="3836"/>
        <v>114588.382486011</v>
      </c>
      <c r="BM520" s="28">
        <f ca="1">BK520*'Ejercicio 3 - TIR'!$D$5</f>
        <v>18927.9864986308</v>
      </c>
      <c r="BN520" s="28">
        <f ca="1" t="shared" si="3837"/>
        <v>95660.39598738</v>
      </c>
      <c r="BO520" s="28">
        <f ca="1" t="shared" si="3838"/>
        <v>39173.221108458</v>
      </c>
      <c r="BP520" s="28">
        <f ca="1" t="shared" si="3839"/>
        <v>-108932.82991375</v>
      </c>
      <c r="BQ520" s="28">
        <f ca="1" t="shared" ref="BQ520:BT520" si="3884">BE520</f>
        <v>23693.9216110536</v>
      </c>
      <c r="BR520" s="28">
        <f ca="1" t="shared" si="3884"/>
        <v>20428.3133497009</v>
      </c>
      <c r="BS520" s="28">
        <f ca="1" t="shared" si="3884"/>
        <v>20835.7306701843</v>
      </c>
      <c r="BT520" s="28">
        <f ca="1" t="shared" si="3884"/>
        <v>17597.5115326644</v>
      </c>
      <c r="BU520" s="28">
        <f ca="1" t="shared" si="3841"/>
        <v>55413.7232331872</v>
      </c>
      <c r="BV520" s="30">
        <f ca="1" t="shared" si="3842"/>
        <v>7.29812650968886</v>
      </c>
    </row>
    <row r="521" ht="15" customHeight="1" spans="1:74">
      <c r="A521" s="26">
        <v>520</v>
      </c>
      <c r="B521" s="27">
        <f ca="1" t="shared" ref="B521:F521" si="3885">RAND()</f>
        <v>0.862254852574591</v>
      </c>
      <c r="C521" s="28">
        <f ca="1">IF(B521&lt;=('Ejercicio 3 - TIR'!$D$13-'Ejercicio 3 - TIR'!$C$13)/('Ejercicio 3 - TIR'!$E$13-'Ejercicio 3 - TIR'!$C$13),'Ejercicio 3 - TIR'!$C$13+SQRT(('Ejercicio 3 - TIR'!$E$13-'Ejercicio 3 - TIR'!$C$13)*('Ejercicio 3 - TIR'!$D$13-'Ejercicio 3 - TIR'!$C$13)*B521),'Ejercicio 3 - TIR'!$E$13-SQRT(('Ejercicio 3 - TIR'!$E$13-'Ejercicio 3 - TIR'!$C$13)*('Ejercicio 3 - TIR'!$E$13-'Ejercicio 3 - TIR'!$D$13)*(1-B521)))</f>
        <v>87143.3216999689</v>
      </c>
      <c r="D521" s="27">
        <f ca="1" t="shared" si="3885"/>
        <v>0.241509407058341</v>
      </c>
      <c r="E521" s="28">
        <f ca="1">IF(D521&lt;=('Ejercicio 3 - TIR'!$D$14-'Ejercicio 3 - TIR'!$C$14)/('Ejercicio 3 - TIR'!$E$14-'Ejercicio 3 - TIR'!$C$14),'Ejercicio 3 - TIR'!$C$14+SQRT(('Ejercicio 3 - TIR'!$E$14-'Ejercicio 3 - TIR'!$C$14)*('Ejercicio 3 - TIR'!$D$14-'Ejercicio 3 - TIR'!$C$14)*D521),'Ejercicio 3 - TIR'!$E$14-SQRT(('Ejercicio 3 - TIR'!$E$14-'Ejercicio 3 - TIR'!$C$14)*('Ejercicio 3 - TIR'!$E$14-'Ejercicio 3 - TIR'!$D$14)*(1-D521)))</f>
        <v>29255.9611757364</v>
      </c>
      <c r="F521" s="27">
        <f ca="1" t="shared" si="3885"/>
        <v>0.295649493626677</v>
      </c>
      <c r="G521" s="28">
        <f ca="1">IF(F521&lt;=('Ejercicio 3 - TIR'!$D$18-'Ejercicio 3 - TIR'!$C$18)/('Ejercicio 3 - TIR'!$E$18-'Ejercicio 3 - TIR'!$C$18),'Ejercicio 3 - TIR'!$C$18+SQRT(('Ejercicio 3 - TIR'!$E$18-'Ejercicio 3 - TIR'!$C$18)*('Ejercicio 3 - TIR'!$D$18-'Ejercicio 3 - TIR'!$C$18)*F521),'Ejercicio 3 - TIR'!$E$18-SQRT(('Ejercicio 3 - TIR'!$E$18-'Ejercicio 3 - TIR'!$C$18)*('Ejercicio 3 - TIR'!$E$18-'Ejercicio 3 - TIR'!$D$18)*(1-F521)))</f>
        <v>36659.3861612015</v>
      </c>
      <c r="H521" s="27">
        <f ca="1" t="shared" ref="H521:L521" si="3886">RAND()</f>
        <v>0.50389054684784</v>
      </c>
      <c r="I521" s="28">
        <f ca="1">IF(H521&lt;=('Ejercicio 3 - TIR'!$D$18-'Ejercicio 3 - TIR'!$C$18)/('Ejercicio 3 - TIR'!$E$18-'Ejercicio 3 - TIR'!$C$18),'Ejercicio 3 - TIR'!$C$18+SQRT(('Ejercicio 3 - TIR'!$E$18-'Ejercicio 3 - TIR'!$C$18)*('Ejercicio 3 - TIR'!$D$18-'Ejercicio 3 - TIR'!$C$18)*H521),'Ejercicio 3 - TIR'!$E$18-SQRT(('Ejercicio 3 - TIR'!$E$18-'Ejercicio 3 - TIR'!$C$18)*('Ejercicio 3 - TIR'!$E$18-'Ejercicio 3 - TIR'!$D$18)*(1-H521)))</f>
        <v>38693.8818733162</v>
      </c>
      <c r="J521" s="27">
        <f ca="1" t="shared" si="3886"/>
        <v>0.516657551983606</v>
      </c>
      <c r="K521" s="28">
        <f ca="1">IF(J521&lt;=('Ejercicio 3 - TIR'!$D$18-'Ejercicio 3 - TIR'!$C$18)/('Ejercicio 3 - TIR'!$E$18-'Ejercicio 3 - TIR'!$C$18),'Ejercicio 3 - TIR'!$C$18+SQRT(('Ejercicio 3 - TIR'!$E$18-'Ejercicio 3 - TIR'!$C$18)*('Ejercicio 3 - TIR'!$D$18-'Ejercicio 3 - TIR'!$C$18)*J521),'Ejercicio 3 - TIR'!$E$18-SQRT(('Ejercicio 3 - TIR'!$E$18-'Ejercicio 3 - TIR'!$C$18)*('Ejercicio 3 - TIR'!$E$18-'Ejercicio 3 - TIR'!$D$18)*(1-J521)))</f>
        <v>38803.3307786054</v>
      </c>
      <c r="L521" s="27">
        <f ca="1" t="shared" si="3886"/>
        <v>0.815357350260393</v>
      </c>
      <c r="M521" s="28">
        <f ca="1">IF(L521&lt;=('Ejercicio 3 - TIR'!$D$18-'Ejercicio 3 - TIR'!$C$18)/('Ejercicio 3 - TIR'!$E$18-'Ejercicio 3 - TIR'!$C$18),'Ejercicio 3 - TIR'!$C$18+SQRT(('Ejercicio 3 - TIR'!$E$18-'Ejercicio 3 - TIR'!$C$18)*('Ejercicio 3 - TIR'!$D$18-'Ejercicio 3 - TIR'!$C$18)*L521),'Ejercicio 3 - TIR'!$E$18-SQRT(('Ejercicio 3 - TIR'!$E$18-'Ejercicio 3 - TIR'!$C$18)*('Ejercicio 3 - TIR'!$E$18-'Ejercicio 3 - TIR'!$D$18)*(1-L521)))</f>
        <v>41278.6831993943</v>
      </c>
      <c r="N521" s="27">
        <f ca="1" t="shared" ref="N521:R521" si="3887">RAND()</f>
        <v>0.0635675675573373</v>
      </c>
      <c r="O521" s="28">
        <f ca="1">IF(N521&lt;=('Ejercicio 3 - TIR'!$D$18-'Ejercicio 3 - TIR'!$C$18)/('Ejercicio 3 - TIR'!$E$18-'Ejercicio 3 - TIR'!$C$18),'Ejercicio 3 - TIR'!$C$18+SQRT(('Ejercicio 3 - TIR'!$E$18-'Ejercicio 3 - TIR'!$C$18)*('Ejercicio 3 - TIR'!$D$18-'Ejercicio 3 - TIR'!$C$18)*N521),'Ejercicio 3 - TIR'!$E$18-SQRT(('Ejercicio 3 - TIR'!$E$18-'Ejercicio 3 - TIR'!$C$18)*('Ejercicio 3 - TIR'!$E$18-'Ejercicio 3 - TIR'!$D$18)*(1-N521)))</f>
        <v>33087.9014125455</v>
      </c>
      <c r="P521" s="27">
        <f ca="1" t="shared" si="3887"/>
        <v>0.47204875333782</v>
      </c>
      <c r="Q521" s="29">
        <f ca="1">IF(P521&lt;=('Ejercicio 3 - TIR'!$D$22-'Ejercicio 3 - TIR'!$C$22)/('Ejercicio 3 - TIR'!$E$22-'Ejercicio 3 - TIR'!$C$22),'Ejercicio 3 - TIR'!$C$22+SQRT(('Ejercicio 3 - TIR'!$E$22-'Ejercicio 3 - TIR'!$C$22)*('Ejercicio 3 - TIR'!$D$22-'Ejercicio 3 - TIR'!$C$22)*P521),'Ejercicio 3 - TIR'!$E$22-SQRT(('Ejercicio 3 - TIR'!$E$22-'Ejercicio 3 - TIR'!$C$22)*('Ejercicio 3 - TIR'!$E$22-'Ejercicio 3 - TIR'!$D$22)*(1-P521)))</f>
        <v>0.149149404042074</v>
      </c>
      <c r="R521" s="27">
        <f ca="1" t="shared" si="3887"/>
        <v>0.349818149498178</v>
      </c>
      <c r="S521" s="29">
        <f ca="1">IF(R521&lt;=('Ejercicio 3 - TIR'!$D$23-'Ejercicio 3 - TIR'!$C$23)/('Ejercicio 3 - TIR'!$E$23-'Ejercicio 3 - TIR'!$C$23),'Ejercicio 3 - TIR'!$C$23+SQRT(('Ejercicio 3 - TIR'!$E$23-'Ejercicio 3 - TIR'!$C$23)*('Ejercicio 3 - TIR'!$D$23-'Ejercicio 3 - TIR'!$C$23)*R521),'Ejercicio 3 - TIR'!$E$23-SQRT(('Ejercicio 3 - TIR'!$E$23-'Ejercicio 3 - TIR'!$C$23)*('Ejercicio 3 - TIR'!$E$23-'Ejercicio 3 - TIR'!$D$23)*(1-R521)))</f>
        <v>0.14509327936115</v>
      </c>
      <c r="T521" s="27">
        <f ca="1" t="shared" ref="T521:X521" si="3888">RAND()</f>
        <v>0.120567415225195</v>
      </c>
      <c r="U521" s="29">
        <f ca="1">IF(T521&lt;=('Ejercicio 3 - TIR'!$D$24-'Ejercicio 3 - TIR'!$C$24)/('Ejercicio 3 - TIR'!$E$24-'Ejercicio 3 - TIR'!$C$24),'Ejercicio 3 - TIR'!$C$24+SQRT(('Ejercicio 3 - TIR'!$E$24-'Ejercicio 3 - TIR'!$C$24)*('Ejercicio 3 - TIR'!$D$24-'Ejercicio 3 - TIR'!$C$24)*T521),'Ejercicio 3 - TIR'!$E$24-SQRT(('Ejercicio 3 - TIR'!$E$24-'Ejercicio 3 - TIR'!$C$24)*('Ejercicio 3 - TIR'!$E$24-'Ejercicio 3 - TIR'!$D$24)*(1-T521)))</f>
        <v>0.165911994594422</v>
      </c>
      <c r="V521" s="27">
        <f ca="1" t="shared" si="3888"/>
        <v>0.121104910351778</v>
      </c>
      <c r="W521" s="29">
        <f ca="1">IF(V521&lt;=('Ejercicio 3 - TIR'!$D$25-'Ejercicio 3 - TIR'!$C$25)/('Ejercicio 3 - TIR'!$E$25-'Ejercicio 3 - TIR'!$C$25),'Ejercicio 3 - TIR'!$C$25+SQRT(('Ejercicio 3 - TIR'!$E$25-'Ejercicio 3 - TIR'!$C$25)*('Ejercicio 3 - TIR'!$D$25-'Ejercicio 3 - TIR'!$C$25)*V521),'Ejercicio 3 - TIR'!$E$25-SQRT(('Ejercicio 3 - TIR'!$E$25-'Ejercicio 3 - TIR'!$C$25)*('Ejercicio 3 - TIR'!$E$25-'Ejercicio 3 - TIR'!$D$25)*(1-V521)))</f>
        <v>0.193021016645888</v>
      </c>
      <c r="X521" s="27">
        <f ca="1" t="shared" si="3888"/>
        <v>0.0901565135468461</v>
      </c>
      <c r="Y521" s="29">
        <f ca="1">IF(X521&lt;=('Ejercicio 3 - TIR'!$D$26-'Ejercicio 3 - TIR'!$C$26)/('Ejercicio 3 - TIR'!$E$26-'Ejercicio 3 - TIR'!$C$26),'Ejercicio 3 - TIR'!$C$26+SQRT(('Ejercicio 3 - TIR'!$E$26-'Ejercicio 3 - TIR'!$C$26)*('Ejercicio 3 - TIR'!$D$26-'Ejercicio 3 - TIR'!$C$26)*X521),'Ejercicio 3 - TIR'!$E$26-SQRT(('Ejercicio 3 - TIR'!$E$26-'Ejercicio 3 - TIR'!$C$26)*('Ejercicio 3 - TIR'!$E$26-'Ejercicio 3 - TIR'!$D$26)*(1-X521)))</f>
        <v>0.205602005851059</v>
      </c>
      <c r="Z521" s="27">
        <f ca="1" t="shared" si="3812"/>
        <v>1.14914940404207</v>
      </c>
      <c r="AA521" s="27">
        <f ca="1" t="shared" si="3813"/>
        <v>1.31588325955045</v>
      </c>
      <c r="AB521" s="27">
        <f ca="1" t="shared" si="3814"/>
        <v>1.53420407579587</v>
      </c>
      <c r="AC521" s="27">
        <f ca="1" t="shared" si="3815"/>
        <v>1.83033770624826</v>
      </c>
      <c r="AD521" s="27">
        <f ca="1" t="shared" si="3816"/>
        <v>2.20665881003773</v>
      </c>
      <c r="AE521" s="26">
        <f ca="1" t="shared" si="3817"/>
        <v>4363.50917403914</v>
      </c>
      <c r="AF521" s="26">
        <f ca="1" t="shared" si="3818"/>
        <v>4996.62502962294</v>
      </c>
      <c r="AG521" s="26">
        <f ca="1" t="shared" si="3819"/>
        <v>5825.62505452809</v>
      </c>
      <c r="AH521" s="26">
        <f ca="1" t="shared" si="3820"/>
        <v>6950.09312515086</v>
      </c>
      <c r="AI521" s="26">
        <f ca="1" t="shared" si="3821"/>
        <v>8379.04621253353</v>
      </c>
      <c r="AJ521" s="28">
        <f ca="1" t="shared" si="3822"/>
        <v>42127.1117596929</v>
      </c>
      <c r="AK521" s="28">
        <f ca="1" t="shared" si="3823"/>
        <v>50916.6314041194</v>
      </c>
      <c r="AL521" s="28">
        <f ca="1" t="shared" si="3824"/>
        <v>59532.2282349919</v>
      </c>
      <c r="AM521" s="28">
        <f ca="1" t="shared" si="3825"/>
        <v>75553.9303241278</v>
      </c>
      <c r="AN521" s="28">
        <f ca="1" t="shared" si="3826"/>
        <v>73013.7091576533</v>
      </c>
      <c r="AO521" s="28">
        <f ca="1">C521/'Ejercicio 3 - TIR'!$D$7</f>
        <v>17428.6643399938</v>
      </c>
      <c r="AP521" s="28">
        <f ca="1" t="shared" si="3827"/>
        <v>24698.4474196991</v>
      </c>
      <c r="AQ521" s="28">
        <f ca="1" t="shared" si="3828"/>
        <v>33487.9670641256</v>
      </c>
      <c r="AR521" s="28">
        <f ca="1" t="shared" si="3829"/>
        <v>42103.5638949981</v>
      </c>
      <c r="AS521" s="28">
        <f ca="1" t="shared" si="3830"/>
        <v>58125.2659841341</v>
      </c>
      <c r="AT521" s="28">
        <f ca="1" t="shared" si="3831"/>
        <v>55585.0448176596</v>
      </c>
      <c r="AU521" s="28">
        <f ca="1">AP521*'Ejercicio 3 - TIR'!$D$5</f>
        <v>12349.2237098496</v>
      </c>
      <c r="AV521" s="28">
        <f ca="1">AQ521*'Ejercicio 3 - TIR'!$D$5</f>
        <v>16743.9835320628</v>
      </c>
      <c r="AW521" s="28">
        <f ca="1">AR521*'Ejercicio 3 - TIR'!$D$5</f>
        <v>21051.781947499</v>
      </c>
      <c r="AX521" s="28">
        <f ca="1">AS521*'Ejercicio 3 - TIR'!$D$5</f>
        <v>29062.632992067</v>
      </c>
      <c r="AY521" s="28">
        <f ca="1">AT521*'Ejercicio 3 - TIR'!$D$5</f>
        <v>27792.5224088298</v>
      </c>
      <c r="AZ521" s="28">
        <f ca="1" t="shared" ref="AZ521:BD521" si="3889">AJ521-AU521-AE521</f>
        <v>25414.3788758042</v>
      </c>
      <c r="BA521" s="28">
        <f ca="1" t="shared" si="3889"/>
        <v>29176.0228424336</v>
      </c>
      <c r="BB521" s="28">
        <f ca="1" t="shared" si="3889"/>
        <v>32654.8212329647</v>
      </c>
      <c r="BC521" s="28">
        <f ca="1" t="shared" si="3889"/>
        <v>39541.2042069099</v>
      </c>
      <c r="BD521" s="28">
        <f ca="1" t="shared" si="3889"/>
        <v>36842.14053629</v>
      </c>
      <c r="BE521" s="28">
        <f ca="1" t="shared" ref="BE521:BI521" si="3890">AZ521/Z521</f>
        <v>22115.8178270036</v>
      </c>
      <c r="BF521" s="28">
        <f ca="1" t="shared" si="3890"/>
        <v>22172.1969868369</v>
      </c>
      <c r="BG521" s="28">
        <f ca="1" t="shared" si="3890"/>
        <v>21284.5355765496</v>
      </c>
      <c r="BH521" s="28">
        <f ca="1" t="shared" si="3890"/>
        <v>21603.2287768139</v>
      </c>
      <c r="BI521" s="28">
        <f ca="1" t="shared" si="3890"/>
        <v>16695.8935240469</v>
      </c>
      <c r="BJ521" s="28">
        <f ca="1" t="shared" si="3834"/>
        <v>64557.9244745604</v>
      </c>
      <c r="BK521" s="28">
        <f ca="1" t="shared" si="3835"/>
        <v>38459.1157130376</v>
      </c>
      <c r="BL521" s="28">
        <f ca="1" t="shared" si="3836"/>
        <v>103017.040187598</v>
      </c>
      <c r="BM521" s="28">
        <f ca="1">BK521*'Ejercicio 3 - TIR'!$D$5</f>
        <v>19229.5578565188</v>
      </c>
      <c r="BN521" s="28">
        <f ca="1" t="shared" si="3837"/>
        <v>83787.4823310793</v>
      </c>
      <c r="BO521" s="28">
        <f ca="1" t="shared" si="3838"/>
        <v>37970.2933457333</v>
      </c>
      <c r="BP521" s="28">
        <f ca="1" t="shared" si="3839"/>
        <v>-116399.282875705</v>
      </c>
      <c r="BQ521" s="28">
        <f ca="1" t="shared" ref="BQ521:BT521" si="3891">BE521</f>
        <v>22115.8178270036</v>
      </c>
      <c r="BR521" s="28">
        <f ca="1" t="shared" si="3891"/>
        <v>22172.1969868369</v>
      </c>
      <c r="BS521" s="28">
        <f ca="1" t="shared" si="3891"/>
        <v>21284.5355765496</v>
      </c>
      <c r="BT521" s="28">
        <f ca="1" t="shared" si="3891"/>
        <v>21603.2287768139</v>
      </c>
      <c r="BU521" s="28">
        <f ca="1" t="shared" si="3841"/>
        <v>54666.1868697802</v>
      </c>
      <c r="BV521" s="30">
        <f ca="1" t="shared" si="3842"/>
        <v>6.00831262280725</v>
      </c>
    </row>
    <row r="522" ht="15" customHeight="1" spans="1:74">
      <c r="A522" s="26">
        <v>521</v>
      </c>
      <c r="B522" s="27">
        <f ca="1" t="shared" ref="B522:F522" si="3892">RAND()</f>
        <v>0.720697966003565</v>
      </c>
      <c r="C522" s="28">
        <f ca="1">IF(B522&lt;=('Ejercicio 3 - TIR'!$D$13-'Ejercicio 3 - TIR'!$C$13)/('Ejercicio 3 - TIR'!$E$13-'Ejercicio 3 - TIR'!$C$13),'Ejercicio 3 - TIR'!$C$13+SQRT(('Ejercicio 3 - TIR'!$E$13-'Ejercicio 3 - TIR'!$C$13)*('Ejercicio 3 - TIR'!$D$13-'Ejercicio 3 - TIR'!$C$13)*B522),'Ejercicio 3 - TIR'!$E$13-SQRT(('Ejercicio 3 - TIR'!$E$13-'Ejercicio 3 - TIR'!$C$13)*('Ejercicio 3 - TIR'!$E$13-'Ejercicio 3 - TIR'!$D$13)*(1-B522)))</f>
        <v>81692.5577757099</v>
      </c>
      <c r="D522" s="27">
        <f ca="1" t="shared" si="3892"/>
        <v>0.418488624628306</v>
      </c>
      <c r="E522" s="28">
        <f ca="1">IF(D522&lt;=('Ejercicio 3 - TIR'!$D$14-'Ejercicio 3 - TIR'!$C$14)/('Ejercicio 3 - TIR'!$E$14-'Ejercicio 3 - TIR'!$C$14),'Ejercicio 3 - TIR'!$C$14+SQRT(('Ejercicio 3 - TIR'!$E$14-'Ejercicio 3 - TIR'!$C$14)*('Ejercicio 3 - TIR'!$D$14-'Ejercicio 3 - TIR'!$C$14)*D522),'Ejercicio 3 - TIR'!$E$14-SQRT(('Ejercicio 3 - TIR'!$E$14-'Ejercicio 3 - TIR'!$C$14)*('Ejercicio 3 - TIR'!$E$14-'Ejercicio 3 - TIR'!$D$14)*(1-D522)))</f>
        <v>30660.4761199645</v>
      </c>
      <c r="F522" s="27">
        <f ca="1" t="shared" si="3892"/>
        <v>0.470179095844138</v>
      </c>
      <c r="G522" s="28">
        <f ca="1">IF(F522&lt;=('Ejercicio 3 - TIR'!$D$18-'Ejercicio 3 - TIR'!$C$18)/('Ejercicio 3 - TIR'!$E$18-'Ejercicio 3 - TIR'!$C$18),'Ejercicio 3 - TIR'!$C$18+SQRT(('Ejercicio 3 - TIR'!$E$18-'Ejercicio 3 - TIR'!$C$18)*('Ejercicio 3 - TIR'!$D$18-'Ejercicio 3 - TIR'!$C$18)*F522),'Ejercicio 3 - TIR'!$E$18-SQRT(('Ejercicio 3 - TIR'!$E$18-'Ejercicio 3 - TIR'!$C$18)*('Ejercicio 3 - TIR'!$E$18-'Ejercicio 3 - TIR'!$D$18)*(1-F522)))</f>
        <v>38398.0274098517</v>
      </c>
      <c r="H522" s="27">
        <f ca="1" t="shared" ref="H522:L522" si="3893">RAND()</f>
        <v>0.597705462099196</v>
      </c>
      <c r="I522" s="28">
        <f ca="1">IF(H522&lt;=('Ejercicio 3 - TIR'!$D$18-'Ejercicio 3 - TIR'!$C$18)/('Ejercicio 3 - TIR'!$E$18-'Ejercicio 3 - TIR'!$C$18),'Ejercicio 3 - TIR'!$C$18+SQRT(('Ejercicio 3 - TIR'!$E$18-'Ejercicio 3 - TIR'!$C$18)*('Ejercicio 3 - TIR'!$D$18-'Ejercicio 3 - TIR'!$C$18)*H522),'Ejercicio 3 - TIR'!$E$18-SQRT(('Ejercicio 3 - TIR'!$E$18-'Ejercicio 3 - TIR'!$C$18)*('Ejercicio 3 - TIR'!$E$18-'Ejercicio 3 - TIR'!$D$18)*(1-H522)))</f>
        <v>39468.675689603</v>
      </c>
      <c r="J522" s="27">
        <f ca="1" t="shared" si="3893"/>
        <v>0.930031152836359</v>
      </c>
      <c r="K522" s="28">
        <f ca="1">IF(J522&lt;=('Ejercicio 3 - TIR'!$D$18-'Ejercicio 3 - TIR'!$C$18)/('Ejercicio 3 - TIR'!$E$18-'Ejercicio 3 - TIR'!$C$18),'Ejercicio 3 - TIR'!$C$18+SQRT(('Ejercicio 3 - TIR'!$E$18-'Ejercicio 3 - TIR'!$C$18)*('Ejercicio 3 - TIR'!$D$18-'Ejercicio 3 - TIR'!$C$18)*J522),'Ejercicio 3 - TIR'!$E$18-SQRT(('Ejercicio 3 - TIR'!$E$18-'Ejercicio 3 - TIR'!$C$18)*('Ejercicio 3 - TIR'!$E$18-'Ejercicio 3 - TIR'!$D$18)*(1-J522)))</f>
        <v>42709.2220672285</v>
      </c>
      <c r="L522" s="27">
        <f ca="1" t="shared" si="3893"/>
        <v>0.197081124148623</v>
      </c>
      <c r="M522" s="28">
        <f ca="1">IF(L522&lt;=('Ejercicio 3 - TIR'!$D$18-'Ejercicio 3 - TIR'!$C$18)/('Ejercicio 3 - TIR'!$E$18-'Ejercicio 3 - TIR'!$C$18),'Ejercicio 3 - TIR'!$C$18+SQRT(('Ejercicio 3 - TIR'!$E$18-'Ejercicio 3 - TIR'!$C$18)*('Ejercicio 3 - TIR'!$D$18-'Ejercicio 3 - TIR'!$C$18)*L522),'Ejercicio 3 - TIR'!$E$18-SQRT(('Ejercicio 3 - TIR'!$E$18-'Ejercicio 3 - TIR'!$C$18)*('Ejercicio 3 - TIR'!$E$18-'Ejercicio 3 - TIR'!$D$18)*(1-L522)))</f>
        <v>35437.1103191211</v>
      </c>
      <c r="N522" s="27">
        <f ca="1" t="shared" ref="N522:R522" si="3894">RAND()</f>
        <v>0.189687387485682</v>
      </c>
      <c r="O522" s="28">
        <f ca="1">IF(N522&lt;=('Ejercicio 3 - TIR'!$D$18-'Ejercicio 3 - TIR'!$C$18)/('Ejercicio 3 - TIR'!$E$18-'Ejercicio 3 - TIR'!$C$18),'Ejercicio 3 - TIR'!$C$18+SQRT(('Ejercicio 3 - TIR'!$E$18-'Ejercicio 3 - TIR'!$C$18)*('Ejercicio 3 - TIR'!$D$18-'Ejercicio 3 - TIR'!$C$18)*N522),'Ejercicio 3 - TIR'!$E$18-SQRT(('Ejercicio 3 - TIR'!$E$18-'Ejercicio 3 - TIR'!$C$18)*('Ejercicio 3 - TIR'!$E$18-'Ejercicio 3 - TIR'!$D$18)*(1-N522)))</f>
        <v>35334.1454913465</v>
      </c>
      <c r="P522" s="27">
        <f ca="1" t="shared" si="3894"/>
        <v>0.814841131153066</v>
      </c>
      <c r="Q522" s="29">
        <f ca="1">IF(P522&lt;=('Ejercicio 3 - TIR'!$D$22-'Ejercicio 3 - TIR'!$C$22)/('Ejercicio 3 - TIR'!$E$22-'Ejercicio 3 - TIR'!$C$22),'Ejercicio 3 - TIR'!$C$22+SQRT(('Ejercicio 3 - TIR'!$E$22-'Ejercicio 3 - TIR'!$C$22)*('Ejercicio 3 - TIR'!$D$22-'Ejercicio 3 - TIR'!$C$22)*P522),'Ejercicio 3 - TIR'!$E$22-SQRT(('Ejercicio 3 - TIR'!$E$22-'Ejercicio 3 - TIR'!$C$22)*('Ejercicio 3 - TIR'!$E$22-'Ejercicio 3 - TIR'!$D$22)*(1-P522)))</f>
        <v>0.161743878727274</v>
      </c>
      <c r="R522" s="27">
        <f ca="1" t="shared" si="3894"/>
        <v>0.42604080328879</v>
      </c>
      <c r="S522" s="29">
        <f ca="1">IF(R522&lt;=('Ejercicio 3 - TIR'!$D$23-'Ejercicio 3 - TIR'!$C$23)/('Ejercicio 3 - TIR'!$E$23-'Ejercicio 3 - TIR'!$C$23),'Ejercicio 3 - TIR'!$C$23+SQRT(('Ejercicio 3 - TIR'!$E$23-'Ejercicio 3 - TIR'!$C$23)*('Ejercicio 3 - TIR'!$D$23-'Ejercicio 3 - TIR'!$C$23)*R522),'Ejercicio 3 - TIR'!$E$23-SQRT(('Ejercicio 3 - TIR'!$E$23-'Ejercicio 3 - TIR'!$C$23)*('Ejercicio 3 - TIR'!$E$23-'Ejercicio 3 - TIR'!$D$23)*(1-R522)))</f>
        <v>0.147692479952504</v>
      </c>
      <c r="T522" s="27">
        <f ca="1" t="shared" ref="T522:X522" si="3895">RAND()</f>
        <v>0.34765072855182</v>
      </c>
      <c r="U522" s="29">
        <f ca="1">IF(T522&lt;=('Ejercicio 3 - TIR'!$D$24-'Ejercicio 3 - TIR'!$C$24)/('Ejercicio 3 - TIR'!$E$24-'Ejercicio 3 - TIR'!$C$24),'Ejercicio 3 - TIR'!$C$24+SQRT(('Ejercicio 3 - TIR'!$E$24-'Ejercicio 3 - TIR'!$C$24)*('Ejercicio 3 - TIR'!$D$24-'Ejercicio 3 - TIR'!$C$24)*T522),'Ejercicio 3 - TIR'!$E$24-SQRT(('Ejercicio 3 - TIR'!$E$24-'Ejercicio 3 - TIR'!$C$24)*('Ejercicio 3 - TIR'!$E$24-'Ejercicio 3 - TIR'!$D$24)*(1-T522)))</f>
        <v>0.177019743336287</v>
      </c>
      <c r="V522" s="27">
        <f ca="1" t="shared" si="3895"/>
        <v>0.3396017718172</v>
      </c>
      <c r="W522" s="29">
        <f ca="1">IF(V522&lt;=('Ejercicio 3 - TIR'!$D$25-'Ejercicio 3 - TIR'!$C$25)/('Ejercicio 3 - TIR'!$E$25-'Ejercicio 3 - TIR'!$C$25),'Ejercicio 3 - TIR'!$C$25+SQRT(('Ejercicio 3 - TIR'!$E$25-'Ejercicio 3 - TIR'!$C$25)*('Ejercicio 3 - TIR'!$D$25-'Ejercicio 3 - TIR'!$C$25)*V522),'Ejercicio 3 - TIR'!$E$25-SQRT(('Ejercicio 3 - TIR'!$E$25-'Ejercicio 3 - TIR'!$C$25)*('Ejercicio 3 - TIR'!$E$25-'Ejercicio 3 - TIR'!$D$25)*(1-V522)))</f>
        <v>0.201923042955697</v>
      </c>
      <c r="X522" s="27">
        <f ca="1" t="shared" si="3895"/>
        <v>0.575795215734205</v>
      </c>
      <c r="Y522" s="29">
        <f ca="1">IF(X522&lt;=('Ejercicio 3 - TIR'!$D$26-'Ejercicio 3 - TIR'!$C$26)/('Ejercicio 3 - TIR'!$E$26-'Ejercicio 3 - TIR'!$C$26),'Ejercicio 3 - TIR'!$C$26+SQRT(('Ejercicio 3 - TIR'!$E$26-'Ejercicio 3 - TIR'!$C$26)*('Ejercicio 3 - TIR'!$D$26-'Ejercicio 3 - TIR'!$C$26)*X522),'Ejercicio 3 - TIR'!$E$26-SQRT(('Ejercicio 3 - TIR'!$E$26-'Ejercicio 3 - TIR'!$C$26)*('Ejercicio 3 - TIR'!$E$26-'Ejercicio 3 - TIR'!$D$26)*(1-X522)))</f>
        <v>0.2321386812234</v>
      </c>
      <c r="Z522" s="27">
        <f ca="1" t="shared" si="3812"/>
        <v>1.16174387872727</v>
      </c>
      <c r="AA522" s="27">
        <f ca="1" t="shared" si="3813"/>
        <v>1.33332471324615</v>
      </c>
      <c r="AB522" s="27">
        <f ca="1" t="shared" si="3814"/>
        <v>1.56934951176891</v>
      </c>
      <c r="AC522" s="27">
        <f ca="1" t="shared" si="3815"/>
        <v>1.88623734064632</v>
      </c>
      <c r="AD522" s="27">
        <f ca="1" t="shared" si="3816"/>
        <v>2.32410598937829</v>
      </c>
      <c r="AE522" s="26">
        <f ca="1" t="shared" si="3817"/>
        <v>4959.14433126801</v>
      </c>
      <c r="AF522" s="26">
        <f ca="1" t="shared" si="3818"/>
        <v>5691.57265599538</v>
      </c>
      <c r="AG522" s="26">
        <f ca="1" t="shared" si="3819"/>
        <v>6699.09338673951</v>
      </c>
      <c r="AH522" s="26">
        <f ca="1" t="shared" si="3820"/>
        <v>8051.79470843434</v>
      </c>
      <c r="AI522" s="26">
        <f ca="1" t="shared" si="3821"/>
        <v>9920.92771353184</v>
      </c>
      <c r="AJ522" s="28">
        <f ca="1" t="shared" si="3822"/>
        <v>44608.6732985973</v>
      </c>
      <c r="AK522" s="28">
        <f ca="1" t="shared" si="3823"/>
        <v>52624.5606960451</v>
      </c>
      <c r="AL522" s="28">
        <f ca="1" t="shared" si="3824"/>
        <v>67025.6967992348</v>
      </c>
      <c r="AM522" s="28">
        <f ca="1" t="shared" si="3825"/>
        <v>66842.8007285294</v>
      </c>
      <c r="AN522" s="28">
        <f ca="1" t="shared" si="3826"/>
        <v>82120.2991660024</v>
      </c>
      <c r="AO522" s="28">
        <f ca="1">C522/'Ejercicio 3 - TIR'!$D$7</f>
        <v>16338.511555142</v>
      </c>
      <c r="AP522" s="28">
        <f ca="1" t="shared" si="3827"/>
        <v>28270.1617434553</v>
      </c>
      <c r="AQ522" s="28">
        <f ca="1" t="shared" si="3828"/>
        <v>36286.0491409031</v>
      </c>
      <c r="AR522" s="28">
        <f ca="1" t="shared" si="3829"/>
        <v>50687.1852440928</v>
      </c>
      <c r="AS522" s="28">
        <f ca="1" t="shared" si="3830"/>
        <v>50504.2891733874</v>
      </c>
      <c r="AT522" s="28">
        <f ca="1" t="shared" si="3831"/>
        <v>65781.7876108604</v>
      </c>
      <c r="AU522" s="28">
        <f ca="1">AP522*'Ejercicio 3 - TIR'!$D$5</f>
        <v>14135.0808717277</v>
      </c>
      <c r="AV522" s="28">
        <f ca="1">AQ522*'Ejercicio 3 - TIR'!$D$5</f>
        <v>18143.0245704516</v>
      </c>
      <c r="AW522" s="28">
        <f ca="1">AR522*'Ejercicio 3 - TIR'!$D$5</f>
        <v>25343.5926220464</v>
      </c>
      <c r="AX522" s="28">
        <f ca="1">AS522*'Ejercicio 3 - TIR'!$D$5</f>
        <v>25252.1445866937</v>
      </c>
      <c r="AY522" s="28">
        <f ca="1">AT522*'Ejercicio 3 - TIR'!$D$5</f>
        <v>32890.8938054302</v>
      </c>
      <c r="AZ522" s="28">
        <f ca="1" t="shared" ref="AZ522:BD522" si="3896">AJ522-AU522-AE522</f>
        <v>25514.4480956016</v>
      </c>
      <c r="BA522" s="28">
        <f ca="1" t="shared" si="3896"/>
        <v>28789.9634695981</v>
      </c>
      <c r="BB522" s="28">
        <f ca="1" t="shared" si="3896"/>
        <v>34983.0107904489</v>
      </c>
      <c r="BC522" s="28">
        <f ca="1" t="shared" si="3896"/>
        <v>33538.8614334013</v>
      </c>
      <c r="BD522" s="28">
        <f ca="1" t="shared" si="3896"/>
        <v>39308.4776470403</v>
      </c>
      <c r="BE522" s="28">
        <f ca="1" t="shared" ref="BE522:BI522" si="3897">AZ522/Z522</f>
        <v>21962.197144136</v>
      </c>
      <c r="BF522" s="28">
        <f ca="1" t="shared" si="3897"/>
        <v>21592.6121998484</v>
      </c>
      <c r="BG522" s="28">
        <f ca="1" t="shared" si="3897"/>
        <v>22291.408337087</v>
      </c>
      <c r="BH522" s="28">
        <f ca="1" t="shared" si="3897"/>
        <v>17780.8278474167</v>
      </c>
      <c r="BI522" s="28">
        <f ca="1" t="shared" si="3897"/>
        <v>16913.3756492558</v>
      </c>
      <c r="BJ522" s="28">
        <f ca="1" t="shared" si="3834"/>
        <v>71258.1961875995</v>
      </c>
      <c r="BK522" s="28">
        <f ca="1" t="shared" si="3835"/>
        <v>37972.4325628319</v>
      </c>
      <c r="BL522" s="28">
        <f ca="1" t="shared" si="3836"/>
        <v>109230.628750431</v>
      </c>
      <c r="BM522" s="28">
        <f ca="1">BK522*'Ejercicio 3 - TIR'!$D$5</f>
        <v>18986.2162814159</v>
      </c>
      <c r="BN522" s="28">
        <f ca="1" t="shared" si="3837"/>
        <v>90244.4124690155</v>
      </c>
      <c r="BO522" s="28">
        <f ca="1" t="shared" si="3838"/>
        <v>38829.7318975354</v>
      </c>
      <c r="BP522" s="28">
        <f ca="1" t="shared" si="3839"/>
        <v>-112353.033895674</v>
      </c>
      <c r="BQ522" s="28">
        <f ca="1" t="shared" ref="BQ522:BT522" si="3898">BE522</f>
        <v>21962.197144136</v>
      </c>
      <c r="BR522" s="28">
        <f ca="1" t="shared" si="3898"/>
        <v>21592.6121998484</v>
      </c>
      <c r="BS522" s="28">
        <f ca="1" t="shared" si="3898"/>
        <v>22291.408337087</v>
      </c>
      <c r="BT522" s="28">
        <f ca="1" t="shared" si="3898"/>
        <v>17780.8278474167</v>
      </c>
      <c r="BU522" s="28">
        <f ca="1" t="shared" si="3841"/>
        <v>55743.1075467912</v>
      </c>
      <c r="BV522" s="30">
        <f ca="1" t="shared" si="3842"/>
        <v>6.57649619175809</v>
      </c>
    </row>
    <row r="523" ht="15" customHeight="1" spans="1:74">
      <c r="A523" s="26">
        <v>522</v>
      </c>
      <c r="B523" s="27">
        <f ca="1" t="shared" ref="B523:F523" si="3899">RAND()</f>
        <v>0.360860609971386</v>
      </c>
      <c r="C523" s="28">
        <f ca="1">IF(B523&lt;=('Ejercicio 3 - TIR'!$D$13-'Ejercicio 3 - TIR'!$C$13)/('Ejercicio 3 - TIR'!$E$13-'Ejercicio 3 - TIR'!$C$13),'Ejercicio 3 - TIR'!$C$13+SQRT(('Ejercicio 3 - TIR'!$E$13-'Ejercicio 3 - TIR'!$C$13)*('Ejercicio 3 - TIR'!$D$13-'Ejercicio 3 - TIR'!$C$13)*B523),'Ejercicio 3 - TIR'!$E$13-SQRT(('Ejercicio 3 - TIR'!$E$13-'Ejercicio 3 - TIR'!$C$13)*('Ejercicio 3 - TIR'!$E$13-'Ejercicio 3 - TIR'!$D$13)*(1-B523)))</f>
        <v>72305.8260994422</v>
      </c>
      <c r="D523" s="27">
        <f ca="1" t="shared" si="3899"/>
        <v>0.270731382911441</v>
      </c>
      <c r="E523" s="28">
        <f ca="1">IF(D523&lt;=('Ejercicio 3 - TIR'!$D$14-'Ejercicio 3 - TIR'!$C$14)/('Ejercicio 3 - TIR'!$E$14-'Ejercicio 3 - TIR'!$C$14),'Ejercicio 3 - TIR'!$C$14+SQRT(('Ejercicio 3 - TIR'!$E$14-'Ejercicio 3 - TIR'!$C$14)*('Ejercicio 3 - TIR'!$D$14-'Ejercicio 3 - TIR'!$C$14)*D523),'Ejercicio 3 - TIR'!$E$14-SQRT(('Ejercicio 3 - TIR'!$E$14-'Ejercicio 3 - TIR'!$C$14)*('Ejercicio 3 - TIR'!$E$14-'Ejercicio 3 - TIR'!$D$14)*(1-D523)))</f>
        <v>29506.0907356996</v>
      </c>
      <c r="F523" s="27">
        <f ca="1" t="shared" si="3899"/>
        <v>0.821120198994463</v>
      </c>
      <c r="G523" s="28">
        <f ca="1">IF(F523&lt;=('Ejercicio 3 - TIR'!$D$18-'Ejercicio 3 - TIR'!$C$18)/('Ejercicio 3 - TIR'!$E$18-'Ejercicio 3 - TIR'!$C$18),'Ejercicio 3 - TIR'!$C$18+SQRT(('Ejercicio 3 - TIR'!$E$18-'Ejercicio 3 - TIR'!$C$18)*('Ejercicio 3 - TIR'!$D$18-'Ejercicio 3 - TIR'!$C$18)*F523),'Ejercicio 3 - TIR'!$E$18-SQRT(('Ejercicio 3 - TIR'!$E$18-'Ejercicio 3 - TIR'!$C$18)*('Ejercicio 3 - TIR'!$E$18-'Ejercicio 3 - TIR'!$D$18)*(1-F523)))</f>
        <v>41337.2162123031</v>
      </c>
      <c r="H523" s="27">
        <f ca="1" t="shared" ref="H523:L523" si="3900">RAND()</f>
        <v>0.188402042716345</v>
      </c>
      <c r="I523" s="28">
        <f ca="1">IF(H523&lt;=('Ejercicio 3 - TIR'!$D$18-'Ejercicio 3 - TIR'!$C$18)/('Ejercicio 3 - TIR'!$E$18-'Ejercicio 3 - TIR'!$C$18),'Ejercicio 3 - TIR'!$C$18+SQRT(('Ejercicio 3 - TIR'!$E$18-'Ejercicio 3 - TIR'!$C$18)*('Ejercicio 3 - TIR'!$D$18-'Ejercicio 3 - TIR'!$C$18)*H523),'Ejercicio 3 - TIR'!$E$18-SQRT(('Ejercicio 3 - TIR'!$E$18-'Ejercicio 3 - TIR'!$C$18)*('Ejercicio 3 - TIR'!$E$18-'Ejercicio 3 - TIR'!$D$18)*(1-H523)))</f>
        <v>35316.0423632108</v>
      </c>
      <c r="J523" s="27">
        <f ca="1" t="shared" si="3900"/>
        <v>0.208167765035813</v>
      </c>
      <c r="K523" s="28">
        <f ca="1">IF(J523&lt;=('Ejercicio 3 - TIR'!$D$18-'Ejercicio 3 - TIR'!$C$18)/('Ejercicio 3 - TIR'!$E$18-'Ejercicio 3 - TIR'!$C$18),'Ejercicio 3 - TIR'!$C$18+SQRT(('Ejercicio 3 - TIR'!$E$18-'Ejercicio 3 - TIR'!$C$18)*('Ejercicio 3 - TIR'!$D$18-'Ejercicio 3 - TIR'!$C$18)*J523),'Ejercicio 3 - TIR'!$E$18-SQRT(('Ejercicio 3 - TIR'!$E$18-'Ejercicio 3 - TIR'!$C$18)*('Ejercicio 3 - TIR'!$E$18-'Ejercicio 3 - TIR'!$D$18)*(1-J523)))</f>
        <v>35587.9481704264</v>
      </c>
      <c r="L523" s="27">
        <f ca="1" t="shared" si="3900"/>
        <v>0.416404714397696</v>
      </c>
      <c r="M523" s="28">
        <f ca="1">IF(L523&lt;=('Ejercicio 3 - TIR'!$D$18-'Ejercicio 3 - TIR'!$C$18)/('Ejercicio 3 - TIR'!$E$18-'Ejercicio 3 - TIR'!$C$18),'Ejercicio 3 - TIR'!$C$18+SQRT(('Ejercicio 3 - TIR'!$E$18-'Ejercicio 3 - TIR'!$C$18)*('Ejercicio 3 - TIR'!$D$18-'Ejercicio 3 - TIR'!$C$18)*L523),'Ejercicio 3 - TIR'!$E$18-SQRT(('Ejercicio 3 - TIR'!$E$18-'Ejercicio 3 - TIR'!$C$18)*('Ejercicio 3 - TIR'!$E$18-'Ejercicio 3 - TIR'!$D$18)*(1-L523)))</f>
        <v>37903.2086622874</v>
      </c>
      <c r="N523" s="27">
        <f ca="1" t="shared" ref="N523:R523" si="3901">RAND()</f>
        <v>0.532983693588002</v>
      </c>
      <c r="O523" s="28">
        <f ca="1">IF(N523&lt;=('Ejercicio 3 - TIR'!$D$18-'Ejercicio 3 - TIR'!$C$18)/('Ejercicio 3 - TIR'!$E$18-'Ejercicio 3 - TIR'!$C$18),'Ejercicio 3 - TIR'!$C$18+SQRT(('Ejercicio 3 - TIR'!$E$18-'Ejercicio 3 - TIR'!$C$18)*('Ejercicio 3 - TIR'!$D$18-'Ejercicio 3 - TIR'!$C$18)*N523),'Ejercicio 3 - TIR'!$E$18-SQRT(('Ejercicio 3 - TIR'!$E$18-'Ejercicio 3 - TIR'!$C$18)*('Ejercicio 3 - TIR'!$E$18-'Ejercicio 3 - TIR'!$D$18)*(1-N523)))</f>
        <v>38941.339610942</v>
      </c>
      <c r="P523" s="27">
        <f ca="1" t="shared" si="3901"/>
        <v>0.482750943658278</v>
      </c>
      <c r="Q523" s="29">
        <f ca="1">IF(P523&lt;=('Ejercicio 3 - TIR'!$D$22-'Ejercicio 3 - TIR'!$C$22)/('Ejercicio 3 - TIR'!$E$22-'Ejercicio 3 - TIR'!$C$22),'Ejercicio 3 - TIR'!$C$22+SQRT(('Ejercicio 3 - TIR'!$E$22-'Ejercicio 3 - TIR'!$C$22)*('Ejercicio 3 - TIR'!$D$22-'Ejercicio 3 - TIR'!$C$22)*P523),'Ejercicio 3 - TIR'!$E$22-SQRT(('Ejercicio 3 - TIR'!$E$22-'Ejercicio 3 - TIR'!$C$22)*('Ejercicio 3 - TIR'!$E$22-'Ejercicio 3 - TIR'!$D$22)*(1-P523)))</f>
        <v>0.149477986677942</v>
      </c>
      <c r="R523" s="27">
        <f ca="1" t="shared" si="3901"/>
        <v>0.446490490857173</v>
      </c>
      <c r="S523" s="29">
        <f ca="1">IF(R523&lt;=('Ejercicio 3 - TIR'!$D$23-'Ejercicio 3 - TIR'!$C$23)/('Ejercicio 3 - TIR'!$E$23-'Ejercicio 3 - TIR'!$C$23),'Ejercicio 3 - TIR'!$C$23+SQRT(('Ejercicio 3 - TIR'!$E$23-'Ejercicio 3 - TIR'!$C$23)*('Ejercicio 3 - TIR'!$D$23-'Ejercicio 3 - TIR'!$C$23)*R523),'Ejercicio 3 - TIR'!$E$23-SQRT(('Ejercicio 3 - TIR'!$E$23-'Ejercicio 3 - TIR'!$C$23)*('Ejercicio 3 - TIR'!$E$23-'Ejercicio 3 - TIR'!$D$23)*(1-R523)))</f>
        <v>0.148349301288443</v>
      </c>
      <c r="T523" s="27">
        <f ca="1" t="shared" ref="T523:X523" si="3902">RAND()</f>
        <v>0.00855630602598456</v>
      </c>
      <c r="U523" s="29">
        <f ca="1">IF(T523&lt;=('Ejercicio 3 - TIR'!$D$24-'Ejercicio 3 - TIR'!$C$24)/('Ejercicio 3 - TIR'!$E$24-'Ejercicio 3 - TIR'!$C$24),'Ejercicio 3 - TIR'!$C$24+SQRT(('Ejercicio 3 - TIR'!$E$24-'Ejercicio 3 - TIR'!$C$24)*('Ejercicio 3 - TIR'!$D$24-'Ejercicio 3 - TIR'!$C$24)*T523),'Ejercicio 3 - TIR'!$E$24-SQRT(('Ejercicio 3 - TIR'!$E$24-'Ejercicio 3 - TIR'!$C$24)*('Ejercicio 3 - TIR'!$E$24-'Ejercicio 3 - TIR'!$D$24)*(1-T523)))</f>
        <v>0.154238896395828</v>
      </c>
      <c r="V523" s="27">
        <f ca="1" t="shared" si="3902"/>
        <v>0.853871288211877</v>
      </c>
      <c r="W523" s="29">
        <f ca="1">IF(V523&lt;=('Ejercicio 3 - TIR'!$D$25-'Ejercicio 3 - TIR'!$C$25)/('Ejercicio 3 - TIR'!$E$25-'Ejercicio 3 - TIR'!$C$25),'Ejercicio 3 - TIR'!$C$25+SQRT(('Ejercicio 3 - TIR'!$E$25-'Ejercicio 3 - TIR'!$C$25)*('Ejercicio 3 - TIR'!$D$25-'Ejercicio 3 - TIR'!$C$25)*V523),'Ejercicio 3 - TIR'!$E$25-SQRT(('Ejercicio 3 - TIR'!$E$25-'Ejercicio 3 - TIR'!$C$25)*('Ejercicio 3 - TIR'!$E$25-'Ejercicio 3 - TIR'!$D$25)*(1-V523)))</f>
        <v>0.227384728804225</v>
      </c>
      <c r="X523" s="27">
        <f ca="1" t="shared" si="3902"/>
        <v>0.4280351394868</v>
      </c>
      <c r="Y523" s="29">
        <f ca="1">IF(X523&lt;=('Ejercicio 3 - TIR'!$D$26-'Ejercicio 3 - TIR'!$C$26)/('Ejercicio 3 - TIR'!$E$26-'Ejercicio 3 - TIR'!$C$26),'Ejercicio 3 - TIR'!$C$26+SQRT(('Ejercicio 3 - TIR'!$E$26-'Ejercicio 3 - TIR'!$C$26)*('Ejercicio 3 - TIR'!$D$26-'Ejercicio 3 - TIR'!$C$26)*X523),'Ejercicio 3 - TIR'!$E$26-SQRT(('Ejercicio 3 - TIR'!$E$26-'Ejercicio 3 - TIR'!$C$26)*('Ejercicio 3 - TIR'!$E$26-'Ejercicio 3 - TIR'!$D$26)*(1-X523)))</f>
        <v>0.224424733497973</v>
      </c>
      <c r="Z523" s="27">
        <f ca="1" t="shared" si="3812"/>
        <v>1.14947798667794</v>
      </c>
      <c r="AA523" s="27">
        <f ca="1" t="shared" si="3813"/>
        <v>1.32000224284806</v>
      </c>
      <c r="AB523" s="27">
        <f ca="1" t="shared" si="3814"/>
        <v>1.52359793202496</v>
      </c>
      <c r="AC523" s="27">
        <f ca="1" t="shared" si="3815"/>
        <v>1.87004083460514</v>
      </c>
      <c r="AD523" s="27">
        <f ca="1" t="shared" si="3816"/>
        <v>2.28972425054173</v>
      </c>
      <c r="AE523" s="26">
        <f ca="1" t="shared" si="3817"/>
        <v>4410.51103790904</v>
      </c>
      <c r="AF523" s="26">
        <f ca="1" t="shared" si="3818"/>
        <v>5064.80726870782</v>
      </c>
      <c r="AG523" s="26">
        <f ca="1" t="shared" si="3819"/>
        <v>5845.99755229088</v>
      </c>
      <c r="AH523" s="26">
        <f ca="1" t="shared" si="3820"/>
        <v>7175.28812030871</v>
      </c>
      <c r="AI523" s="26">
        <f ca="1" t="shared" si="3821"/>
        <v>8785.60024448017</v>
      </c>
      <c r="AJ523" s="28">
        <f ca="1" t="shared" si="3822"/>
        <v>47516.2200665889</v>
      </c>
      <c r="AK523" s="28">
        <f ca="1" t="shared" si="3823"/>
        <v>46617.2551279554</v>
      </c>
      <c r="AL523" s="28">
        <f ca="1" t="shared" si="3824"/>
        <v>54221.7242374733</v>
      </c>
      <c r="AM523" s="28">
        <f ca="1" t="shared" si="3825"/>
        <v>70880.5479610366</v>
      </c>
      <c r="AN523" s="28">
        <f ca="1" t="shared" si="3826"/>
        <v>89164.929655755</v>
      </c>
      <c r="AO523" s="28">
        <f ca="1">C523/'Ejercicio 3 - TIR'!$D$7</f>
        <v>14461.1652198884</v>
      </c>
      <c r="AP523" s="28">
        <f ca="1" t="shared" si="3827"/>
        <v>33055.0548467005</v>
      </c>
      <c r="AQ523" s="28">
        <f ca="1" t="shared" si="3828"/>
        <v>32156.0899080669</v>
      </c>
      <c r="AR523" s="28">
        <f ca="1" t="shared" si="3829"/>
        <v>39760.5590175848</v>
      </c>
      <c r="AS523" s="28">
        <f ca="1" t="shared" si="3830"/>
        <v>56419.3827411482</v>
      </c>
      <c r="AT523" s="28">
        <f ca="1" t="shared" si="3831"/>
        <v>74703.7644358665</v>
      </c>
      <c r="AU523" s="28">
        <f ca="1">AP523*'Ejercicio 3 - TIR'!$D$5</f>
        <v>16527.5274233502</v>
      </c>
      <c r="AV523" s="28">
        <f ca="1">AQ523*'Ejercicio 3 - TIR'!$D$5</f>
        <v>16078.0449540335</v>
      </c>
      <c r="AW523" s="28">
        <f ca="1">AR523*'Ejercicio 3 - TIR'!$D$5</f>
        <v>19880.2795087924</v>
      </c>
      <c r="AX523" s="28">
        <f ca="1">AS523*'Ejercicio 3 - TIR'!$D$5</f>
        <v>28209.6913705741</v>
      </c>
      <c r="AY523" s="28">
        <f ca="1">AT523*'Ejercicio 3 - TIR'!$D$5</f>
        <v>37351.8822179333</v>
      </c>
      <c r="AZ523" s="28">
        <f ca="1" t="shared" ref="AZ523:BD523" si="3903">AJ523-AU523-AE523</f>
        <v>26578.1816053296</v>
      </c>
      <c r="BA523" s="28">
        <f ca="1" t="shared" si="3903"/>
        <v>25474.4029052141</v>
      </c>
      <c r="BB523" s="28">
        <f ca="1" t="shared" si="3903"/>
        <v>28495.44717639</v>
      </c>
      <c r="BC523" s="28">
        <f ca="1" t="shared" si="3903"/>
        <v>35495.5684701538</v>
      </c>
      <c r="BD523" s="28">
        <f ca="1" t="shared" si="3903"/>
        <v>43027.4471933415</v>
      </c>
      <c r="BE523" s="28">
        <f ca="1" t="shared" ref="BE523:BI523" si="3904">AZ523/Z523</f>
        <v>23121.9578916358</v>
      </c>
      <c r="BF523" s="28">
        <f ca="1" t="shared" si="3904"/>
        <v>19298.7572886619</v>
      </c>
      <c r="BG523" s="28">
        <f ca="1" t="shared" si="3904"/>
        <v>18702.7342171026</v>
      </c>
      <c r="BH523" s="28">
        <f ca="1" t="shared" si="3904"/>
        <v>18981.1729312578</v>
      </c>
      <c r="BI523" s="28">
        <f ca="1" t="shared" si="3904"/>
        <v>18791.5410264628</v>
      </c>
      <c r="BJ523" s="28">
        <f ca="1" t="shared" si="3834"/>
        <v>67560.811496216</v>
      </c>
      <c r="BK523" s="28">
        <f ca="1" t="shared" si="3835"/>
        <v>33112.0806950691</v>
      </c>
      <c r="BL523" s="28">
        <f ca="1" t="shared" si="3836"/>
        <v>100672.892191285</v>
      </c>
      <c r="BM523" s="28">
        <f ca="1">BK523*'Ejercicio 3 - TIR'!$D$5</f>
        <v>16556.0403475346</v>
      </c>
      <c r="BN523" s="28">
        <f ca="1" t="shared" si="3837"/>
        <v>84116.8518437506</v>
      </c>
      <c r="BO523" s="28">
        <f ca="1" t="shared" si="3838"/>
        <v>36736.6733456439</v>
      </c>
      <c r="BP523" s="28">
        <f ca="1" t="shared" si="3839"/>
        <v>-101811.916835142</v>
      </c>
      <c r="BQ523" s="28">
        <f ca="1" t="shared" ref="BQ523:BT523" si="3905">BE523</f>
        <v>23121.9578916358</v>
      </c>
      <c r="BR523" s="28">
        <f ca="1" t="shared" si="3905"/>
        <v>19298.7572886619</v>
      </c>
      <c r="BS523" s="28">
        <f ca="1" t="shared" si="3905"/>
        <v>18702.7342171026</v>
      </c>
      <c r="BT523" s="28">
        <f ca="1" t="shared" si="3905"/>
        <v>18981.1729312578</v>
      </c>
      <c r="BU523" s="28">
        <f ca="1" t="shared" si="3841"/>
        <v>55528.2143721066</v>
      </c>
      <c r="BV523" s="30">
        <f ca="1" t="shared" si="3842"/>
        <v>8.87613275468375</v>
      </c>
    </row>
    <row r="524" ht="15" customHeight="1" spans="1:74">
      <c r="A524" s="26">
        <v>523</v>
      </c>
      <c r="B524" s="27">
        <f ca="1" t="shared" ref="B524:F524" si="3906">RAND()</f>
        <v>0.853880599106999</v>
      </c>
      <c r="C524" s="28">
        <f ca="1">IF(B524&lt;=('Ejercicio 3 - TIR'!$D$13-'Ejercicio 3 - TIR'!$C$13)/('Ejercicio 3 - TIR'!$E$13-'Ejercicio 3 - TIR'!$C$13),'Ejercicio 3 - TIR'!$C$13+SQRT(('Ejercicio 3 - TIR'!$E$13-'Ejercicio 3 - TIR'!$C$13)*('Ejercicio 3 - TIR'!$D$13-'Ejercicio 3 - TIR'!$C$13)*B524),'Ejercicio 3 - TIR'!$E$13-SQRT(('Ejercicio 3 - TIR'!$E$13-'Ejercicio 3 - TIR'!$C$13)*('Ejercicio 3 - TIR'!$E$13-'Ejercicio 3 - TIR'!$D$13)*(1-B524)))</f>
        <v>86758.274996376</v>
      </c>
      <c r="D524" s="27">
        <f ca="1" t="shared" si="3906"/>
        <v>0.626410738353432</v>
      </c>
      <c r="E524" s="28">
        <f ca="1">IF(D524&lt;=('Ejercicio 3 - TIR'!$D$14-'Ejercicio 3 - TIR'!$C$14)/('Ejercicio 3 - TIR'!$E$14-'Ejercicio 3 - TIR'!$C$14),'Ejercicio 3 - TIR'!$C$14+SQRT(('Ejercicio 3 - TIR'!$E$14-'Ejercicio 3 - TIR'!$C$14)*('Ejercicio 3 - TIR'!$D$14-'Ejercicio 3 - TIR'!$C$14)*D524),'Ejercicio 3 - TIR'!$E$14-SQRT(('Ejercicio 3 - TIR'!$E$14-'Ejercicio 3 - TIR'!$C$14)*('Ejercicio 3 - TIR'!$E$14-'Ejercicio 3 - TIR'!$D$14)*(1-D524)))</f>
        <v>32514.1206764345</v>
      </c>
      <c r="F524" s="27">
        <f ca="1" t="shared" si="3906"/>
        <v>0.835192311435172</v>
      </c>
      <c r="G524" s="28">
        <f ca="1">IF(F524&lt;=('Ejercicio 3 - TIR'!$D$18-'Ejercicio 3 - TIR'!$C$18)/('Ejercicio 3 - TIR'!$E$18-'Ejercicio 3 - TIR'!$C$18),'Ejercicio 3 - TIR'!$C$18+SQRT(('Ejercicio 3 - TIR'!$E$18-'Ejercicio 3 - TIR'!$C$18)*('Ejercicio 3 - TIR'!$D$18-'Ejercicio 3 - TIR'!$C$18)*F524),'Ejercicio 3 - TIR'!$E$18-SQRT(('Ejercicio 3 - TIR'!$E$18-'Ejercicio 3 - TIR'!$C$18)*('Ejercicio 3 - TIR'!$E$18-'Ejercicio 3 - TIR'!$D$18)*(1-F524)))</f>
        <v>41484.2388246125</v>
      </c>
      <c r="H524" s="27">
        <f ca="1" t="shared" ref="H524:L524" si="3907">RAND()</f>
        <v>0.978176282255615</v>
      </c>
      <c r="I524" s="28">
        <f ca="1">IF(H524&lt;=('Ejercicio 3 - TIR'!$D$18-'Ejercicio 3 - TIR'!$C$18)/('Ejercicio 3 - TIR'!$E$18-'Ejercicio 3 - TIR'!$C$18),'Ejercicio 3 - TIR'!$C$18+SQRT(('Ejercicio 3 - TIR'!$E$18-'Ejercicio 3 - TIR'!$C$18)*('Ejercicio 3 - TIR'!$D$18-'Ejercicio 3 - TIR'!$C$18)*H524),'Ejercicio 3 - TIR'!$E$18-SQRT(('Ejercicio 3 - TIR'!$E$18-'Ejercicio 3 - TIR'!$C$18)*('Ejercicio 3 - TIR'!$E$18-'Ejercicio 3 - TIR'!$D$18)*(1-H524)))</f>
        <v>43720.6334259373</v>
      </c>
      <c r="J524" s="27">
        <f ca="1" t="shared" si="3907"/>
        <v>0.347947958485182</v>
      </c>
      <c r="K524" s="28">
        <f ca="1">IF(J524&lt;=('Ejercicio 3 - TIR'!$D$18-'Ejercicio 3 - TIR'!$C$18)/('Ejercicio 3 - TIR'!$E$18-'Ejercicio 3 - TIR'!$C$18),'Ejercicio 3 - TIR'!$C$18+SQRT(('Ejercicio 3 - TIR'!$E$18-'Ejercicio 3 - TIR'!$C$18)*('Ejercicio 3 - TIR'!$D$18-'Ejercicio 3 - TIR'!$C$18)*J524),'Ejercicio 3 - TIR'!$E$18-SQRT(('Ejercicio 3 - TIR'!$E$18-'Ejercicio 3 - TIR'!$C$18)*('Ejercicio 3 - TIR'!$E$18-'Ejercicio 3 - TIR'!$D$18)*(1-J524)))</f>
        <v>37224.4165005056</v>
      </c>
      <c r="L524" s="27">
        <f ca="1" t="shared" si="3907"/>
        <v>0.817835596899282</v>
      </c>
      <c r="M524" s="28">
        <f ca="1">IF(L524&lt;=('Ejercicio 3 - TIR'!$D$18-'Ejercicio 3 - TIR'!$C$18)/('Ejercicio 3 - TIR'!$E$18-'Ejercicio 3 - TIR'!$C$18),'Ejercicio 3 - TIR'!$C$18+SQRT(('Ejercicio 3 - TIR'!$E$18-'Ejercicio 3 - TIR'!$C$18)*('Ejercicio 3 - TIR'!$D$18-'Ejercicio 3 - TIR'!$C$18)*L524),'Ejercicio 3 - TIR'!$E$18-SQRT(('Ejercicio 3 - TIR'!$E$18-'Ejercicio 3 - TIR'!$C$18)*('Ejercicio 3 - TIR'!$E$18-'Ejercicio 3 - TIR'!$D$18)*(1-L524)))</f>
        <v>41303.7410490397</v>
      </c>
      <c r="N524" s="27">
        <f ca="1" t="shared" ref="N524:R524" si="3908">RAND()</f>
        <v>0.527586257594344</v>
      </c>
      <c r="O524" s="28">
        <f ca="1">IF(N524&lt;=('Ejercicio 3 - TIR'!$D$18-'Ejercicio 3 - TIR'!$C$18)/('Ejercicio 3 - TIR'!$E$18-'Ejercicio 3 - TIR'!$C$18),'Ejercicio 3 - TIR'!$C$18+SQRT(('Ejercicio 3 - TIR'!$E$18-'Ejercicio 3 - TIR'!$C$18)*('Ejercicio 3 - TIR'!$D$18-'Ejercicio 3 - TIR'!$C$18)*N524),'Ejercicio 3 - TIR'!$E$18-SQRT(('Ejercicio 3 - TIR'!$E$18-'Ejercicio 3 - TIR'!$C$18)*('Ejercicio 3 - TIR'!$E$18-'Ejercicio 3 - TIR'!$D$18)*(1-N524)))</f>
        <v>38895.9506877653</v>
      </c>
      <c r="P524" s="27">
        <f ca="1" t="shared" si="3908"/>
        <v>0.182405971795338</v>
      </c>
      <c r="Q524" s="29">
        <f ca="1">IF(P524&lt;=('Ejercicio 3 - TIR'!$D$22-'Ejercicio 3 - TIR'!$C$22)/('Ejercicio 3 - TIR'!$E$22-'Ejercicio 3 - TIR'!$C$22),'Ejercicio 3 - TIR'!$C$22+SQRT(('Ejercicio 3 - TIR'!$E$22-'Ejercicio 3 - TIR'!$C$22)*('Ejercicio 3 - TIR'!$D$22-'Ejercicio 3 - TIR'!$C$22)*P524),'Ejercicio 3 - TIR'!$E$22-SQRT(('Ejercicio 3 - TIR'!$E$22-'Ejercicio 3 - TIR'!$C$22)*('Ejercicio 3 - TIR'!$E$22-'Ejercicio 3 - TIR'!$D$22)*(1-P524)))</f>
        <v>0.138119899261078</v>
      </c>
      <c r="R524" s="27">
        <f ca="1" t="shared" si="3908"/>
        <v>0.0531988409440818</v>
      </c>
      <c r="S524" s="29">
        <f ca="1">IF(R524&lt;=('Ejercicio 3 - TIR'!$D$23-'Ejercicio 3 - TIR'!$C$23)/('Ejercicio 3 - TIR'!$E$23-'Ejercicio 3 - TIR'!$C$23),'Ejercicio 3 - TIR'!$C$23+SQRT(('Ejercicio 3 - TIR'!$E$23-'Ejercicio 3 - TIR'!$C$23)*('Ejercicio 3 - TIR'!$D$23-'Ejercicio 3 - TIR'!$C$23)*R524),'Ejercicio 3 - TIR'!$E$23-SQRT(('Ejercicio 3 - TIR'!$E$23-'Ejercicio 3 - TIR'!$C$23)*('Ejercicio 3 - TIR'!$E$23-'Ejercicio 3 - TIR'!$D$23)*(1-R524)))</f>
        <v>0.129785597258182</v>
      </c>
      <c r="T524" s="27">
        <f ca="1" t="shared" ref="T524:X524" si="3909">RAND()</f>
        <v>0.532082109746907</v>
      </c>
      <c r="U524" s="29">
        <f ca="1">IF(T524&lt;=('Ejercicio 3 - TIR'!$D$24-'Ejercicio 3 - TIR'!$C$24)/('Ejercicio 3 - TIR'!$E$24-'Ejercicio 3 - TIR'!$C$24),'Ejercicio 3 - TIR'!$C$24+SQRT(('Ejercicio 3 - TIR'!$E$24-'Ejercicio 3 - TIR'!$C$24)*('Ejercicio 3 - TIR'!$D$24-'Ejercicio 3 - TIR'!$C$24)*T524),'Ejercicio 3 - TIR'!$E$24-SQRT(('Ejercicio 3 - TIR'!$E$24-'Ejercicio 3 - TIR'!$C$24)*('Ejercicio 3 - TIR'!$E$24-'Ejercicio 3 - TIR'!$D$24)*(1-T524)))</f>
        <v>0.183803728193243</v>
      </c>
      <c r="V524" s="27">
        <f ca="1" t="shared" si="3909"/>
        <v>0.796028500665313</v>
      </c>
      <c r="W524" s="29">
        <f ca="1">IF(V524&lt;=('Ejercicio 3 - TIR'!$D$25-'Ejercicio 3 - TIR'!$C$25)/('Ejercicio 3 - TIR'!$E$25-'Ejercicio 3 - TIR'!$C$25),'Ejercicio 3 - TIR'!$C$25+SQRT(('Ejercicio 3 - TIR'!$E$25-'Ejercicio 3 - TIR'!$C$25)*('Ejercicio 3 - TIR'!$D$25-'Ejercicio 3 - TIR'!$C$25)*V524),'Ejercicio 3 - TIR'!$E$25-SQRT(('Ejercicio 3 - TIR'!$E$25-'Ejercicio 3 - TIR'!$C$25)*('Ejercicio 3 - TIR'!$E$25-'Ejercicio 3 - TIR'!$D$25)*(1-V524)))</f>
        <v>0.223281088201961</v>
      </c>
      <c r="X524" s="27">
        <f ca="1" t="shared" si="3909"/>
        <v>0.121665073985587</v>
      </c>
      <c r="Y524" s="29">
        <f ca="1">IF(X524&lt;=('Ejercicio 3 - TIR'!$D$26-'Ejercicio 3 - TIR'!$C$26)/('Ejercicio 3 - TIR'!$E$26-'Ejercicio 3 - TIR'!$C$26),'Ejercicio 3 - TIR'!$C$26+SQRT(('Ejercicio 3 - TIR'!$E$26-'Ejercicio 3 - TIR'!$C$26)*('Ejercicio 3 - TIR'!$D$26-'Ejercicio 3 - TIR'!$C$26)*X524),'Ejercicio 3 - TIR'!$E$26-SQRT(('Ejercicio 3 - TIR'!$E$26-'Ejercicio 3 - TIR'!$C$26)*('Ejercicio 3 - TIR'!$E$26-'Ejercicio 3 - TIR'!$D$26)*(1-X524)))</f>
        <v>0.208124450329902</v>
      </c>
      <c r="Z524" s="27">
        <f ca="1" t="shared" si="3812"/>
        <v>1.13811989926108</v>
      </c>
      <c r="AA524" s="27">
        <f ca="1" t="shared" si="3813"/>
        <v>1.2858314701381</v>
      </c>
      <c r="AB524" s="27">
        <f ca="1" t="shared" si="3814"/>
        <v>1.52217208817768</v>
      </c>
      <c r="AC524" s="27">
        <f ca="1" t="shared" si="3815"/>
        <v>1.86204432845664</v>
      </c>
      <c r="AD524" s="27">
        <f ca="1" t="shared" si="3816"/>
        <v>2.24958128080659</v>
      </c>
      <c r="AE524" s="26">
        <f ca="1" t="shared" si="3817"/>
        <v>4490.84707239166</v>
      </c>
      <c r="AF524" s="26">
        <f ca="1" t="shared" si="3818"/>
        <v>5073.69434187718</v>
      </c>
      <c r="AG524" s="26">
        <f ca="1" t="shared" si="3819"/>
        <v>6006.25827762716</v>
      </c>
      <c r="AH524" s="26">
        <f ca="1" t="shared" si="3820"/>
        <v>7347.34216187779</v>
      </c>
      <c r="AI524" s="26">
        <f ca="1" t="shared" si="3821"/>
        <v>8876.50371070432</v>
      </c>
      <c r="AJ524" s="28">
        <f ca="1" t="shared" si="3822"/>
        <v>47214.0377119905</v>
      </c>
      <c r="AK524" s="28">
        <f ca="1" t="shared" si="3823"/>
        <v>56217.3663534419</v>
      </c>
      <c r="AL524" s="28">
        <f ca="1" t="shared" si="3824"/>
        <v>56661.9677957703</v>
      </c>
      <c r="AM524" s="28">
        <f ca="1" t="shared" si="3825"/>
        <v>76909.3967644063</v>
      </c>
      <c r="AN524" s="28">
        <f ca="1" t="shared" si="3826"/>
        <v>87499.6025663731</v>
      </c>
      <c r="AO524" s="28">
        <f ca="1">C524/'Ejercicio 3 - TIR'!$D$7</f>
        <v>17351.6549992752</v>
      </c>
      <c r="AP524" s="28">
        <f ca="1" t="shared" si="3827"/>
        <v>29862.3827127153</v>
      </c>
      <c r="AQ524" s="28">
        <f ca="1" t="shared" si="3828"/>
        <v>38865.7113541667</v>
      </c>
      <c r="AR524" s="28">
        <f ca="1" t="shared" si="3829"/>
        <v>39310.3127964951</v>
      </c>
      <c r="AS524" s="28">
        <f ca="1" t="shared" si="3830"/>
        <v>59557.7417651311</v>
      </c>
      <c r="AT524" s="28">
        <f ca="1" t="shared" si="3831"/>
        <v>70147.9475670979</v>
      </c>
      <c r="AU524" s="28">
        <f ca="1">AP524*'Ejercicio 3 - TIR'!$D$5</f>
        <v>14931.1913563576</v>
      </c>
      <c r="AV524" s="28">
        <f ca="1">AQ524*'Ejercicio 3 - TIR'!$D$5</f>
        <v>19432.8556770834</v>
      </c>
      <c r="AW524" s="28">
        <f ca="1">AR524*'Ejercicio 3 - TIR'!$D$5</f>
        <v>19655.1563982475</v>
      </c>
      <c r="AX524" s="28">
        <f ca="1">AS524*'Ejercicio 3 - TIR'!$D$5</f>
        <v>29778.8708825655</v>
      </c>
      <c r="AY524" s="28">
        <f ca="1">AT524*'Ejercicio 3 - TIR'!$D$5</f>
        <v>35073.973783549</v>
      </c>
      <c r="AZ524" s="28">
        <f ca="1" t="shared" ref="AZ524:BD524" si="3910">AJ524-AU524-AE524</f>
        <v>27791.9992832412</v>
      </c>
      <c r="BA524" s="28">
        <f ca="1" t="shared" si="3910"/>
        <v>31710.8163344814</v>
      </c>
      <c r="BB524" s="28">
        <f ca="1" t="shared" si="3910"/>
        <v>31000.5531198956</v>
      </c>
      <c r="BC524" s="28">
        <f ca="1" t="shared" si="3910"/>
        <v>39783.183719963</v>
      </c>
      <c r="BD524" s="28">
        <f ca="1" t="shared" si="3910"/>
        <v>43549.1250721198</v>
      </c>
      <c r="BE524" s="28">
        <f ca="1" t="shared" ref="BE524:BI524" si="3911">AZ524/Z524</f>
        <v>24419.2191888439</v>
      </c>
      <c r="BF524" s="28">
        <f ca="1" t="shared" si="3911"/>
        <v>24661.7205060906</v>
      </c>
      <c r="BG524" s="28">
        <f ca="1" t="shared" si="3911"/>
        <v>20365.9976166091</v>
      </c>
      <c r="BH524" s="28">
        <f ca="1" t="shared" si="3911"/>
        <v>21365.3257937942</v>
      </c>
      <c r="BI524" s="28">
        <f ca="1" t="shared" si="3911"/>
        <v>19358.7693157302</v>
      </c>
      <c r="BJ524" s="28">
        <f ca="1" t="shared" si="3834"/>
        <v>73143.1572355937</v>
      </c>
      <c r="BK524" s="28">
        <f ca="1" t="shared" si="3835"/>
        <v>39033.9582773836</v>
      </c>
      <c r="BL524" s="28">
        <f ca="1" t="shared" si="3836"/>
        <v>112177.115512977</v>
      </c>
      <c r="BM524" s="28">
        <f ca="1">BK524*'Ejercicio 3 - TIR'!$D$5</f>
        <v>19516.9791386918</v>
      </c>
      <c r="BN524" s="28">
        <f ca="1" t="shared" si="3837"/>
        <v>92660.1363742855</v>
      </c>
      <c r="BO524" s="28">
        <f ca="1" t="shared" si="3838"/>
        <v>41189.9481760721</v>
      </c>
      <c r="BP524" s="28">
        <f ca="1" t="shared" si="3839"/>
        <v>-119272.395672811</v>
      </c>
      <c r="BQ524" s="28">
        <f ca="1" t="shared" ref="BQ524:BT524" si="3912">BE524</f>
        <v>24419.2191888439</v>
      </c>
      <c r="BR524" s="28">
        <f ca="1" t="shared" si="3912"/>
        <v>24661.7205060906</v>
      </c>
      <c r="BS524" s="28">
        <f ca="1" t="shared" si="3912"/>
        <v>20365.9976166091</v>
      </c>
      <c r="BT524" s="28">
        <f ca="1" t="shared" si="3912"/>
        <v>21365.3257937942</v>
      </c>
      <c r="BU524" s="28">
        <f ca="1" t="shared" si="3841"/>
        <v>60548.7174918024</v>
      </c>
      <c r="BV524" s="30">
        <f ca="1" t="shared" si="3842"/>
        <v>7.32178637402074</v>
      </c>
    </row>
    <row r="525" ht="15" customHeight="1" spans="1:74">
      <c r="A525" s="26">
        <v>524</v>
      </c>
      <c r="B525" s="27">
        <f ca="1" t="shared" ref="B525:F525" si="3913">RAND()</f>
        <v>0.924822682962537</v>
      </c>
      <c r="C525" s="28">
        <f ca="1">IF(B525&lt;=('Ejercicio 3 - TIR'!$D$13-'Ejercicio 3 - TIR'!$C$13)/('Ejercicio 3 - TIR'!$E$13-'Ejercicio 3 - TIR'!$C$13),'Ejercicio 3 - TIR'!$C$13+SQRT(('Ejercicio 3 - TIR'!$E$13-'Ejercicio 3 - TIR'!$C$13)*('Ejercicio 3 - TIR'!$D$13-'Ejercicio 3 - TIR'!$C$13)*B525),'Ejercicio 3 - TIR'!$E$13-SQRT(('Ejercicio 3 - TIR'!$E$13-'Ejercicio 3 - TIR'!$C$13)*('Ejercicio 3 - TIR'!$E$13-'Ejercicio 3 - TIR'!$D$13)*(1-B525)))</f>
        <v>90501.9591259589</v>
      </c>
      <c r="D525" s="27">
        <f ca="1" t="shared" si="3913"/>
        <v>0.0690512524118416</v>
      </c>
      <c r="E525" s="28">
        <f ca="1">IF(D525&lt;=('Ejercicio 3 - TIR'!$D$14-'Ejercicio 3 - TIR'!$C$14)/('Ejercicio 3 - TIR'!$E$14-'Ejercicio 3 - TIR'!$C$14),'Ejercicio 3 - TIR'!$C$14+SQRT(('Ejercicio 3 - TIR'!$E$14-'Ejercicio 3 - TIR'!$C$14)*('Ejercicio 3 - TIR'!$D$14-'Ejercicio 3 - TIR'!$C$14)*D525),'Ejercicio 3 - TIR'!$E$14-SQRT(('Ejercicio 3 - TIR'!$E$14-'Ejercicio 3 - TIR'!$C$14)*('Ejercicio 3 - TIR'!$E$14-'Ejercicio 3 - TIR'!$D$14)*(1-D525)))</f>
        <v>27275.7073473731</v>
      </c>
      <c r="F525" s="27">
        <f ca="1" t="shared" si="3913"/>
        <v>0.763169641074572</v>
      </c>
      <c r="G525" s="28">
        <f ca="1">IF(F525&lt;=('Ejercicio 3 - TIR'!$D$18-'Ejercicio 3 - TIR'!$C$18)/('Ejercicio 3 - TIR'!$E$18-'Ejercicio 3 - TIR'!$C$18),'Ejercicio 3 - TIR'!$C$18+SQRT(('Ejercicio 3 - TIR'!$E$18-'Ejercicio 3 - TIR'!$C$18)*('Ejercicio 3 - TIR'!$D$18-'Ejercicio 3 - TIR'!$C$18)*F525),'Ejercicio 3 - TIR'!$E$18-SQRT(('Ejercicio 3 - TIR'!$E$18-'Ejercicio 3 - TIR'!$C$18)*('Ejercicio 3 - TIR'!$E$18-'Ejercicio 3 - TIR'!$D$18)*(1-F525)))</f>
        <v>40785.4683629842</v>
      </c>
      <c r="H525" s="27">
        <f ca="1" t="shared" ref="H525:L525" si="3914">RAND()</f>
        <v>0.0248839717163547</v>
      </c>
      <c r="I525" s="28">
        <f ca="1">IF(H525&lt;=('Ejercicio 3 - TIR'!$D$18-'Ejercicio 3 - TIR'!$C$18)/('Ejercicio 3 - TIR'!$E$18-'Ejercicio 3 - TIR'!$C$18),'Ejercicio 3 - TIR'!$C$18+SQRT(('Ejercicio 3 - TIR'!$E$18-'Ejercicio 3 - TIR'!$C$18)*('Ejercicio 3 - TIR'!$D$18-'Ejercicio 3 - TIR'!$C$18)*H525),'Ejercicio 3 - TIR'!$E$18-SQRT(('Ejercicio 3 - TIR'!$E$18-'Ejercicio 3 - TIR'!$C$18)*('Ejercicio 3 - TIR'!$E$18-'Ejercicio 3 - TIR'!$D$18)*(1-H525)))</f>
        <v>31931.9926908385</v>
      </c>
      <c r="J525" s="27">
        <f ca="1" t="shared" si="3914"/>
        <v>0.334446373741214</v>
      </c>
      <c r="K525" s="28">
        <f ca="1">IF(J525&lt;=('Ejercicio 3 - TIR'!$D$18-'Ejercicio 3 - TIR'!$C$18)/('Ejercicio 3 - TIR'!$E$18-'Ejercicio 3 - TIR'!$C$18),'Ejercicio 3 - TIR'!$C$18+SQRT(('Ejercicio 3 - TIR'!$E$18-'Ejercicio 3 - TIR'!$C$18)*('Ejercicio 3 - TIR'!$D$18-'Ejercicio 3 - TIR'!$C$18)*J525),'Ejercicio 3 - TIR'!$E$18-SQRT(('Ejercicio 3 - TIR'!$E$18-'Ejercicio 3 - TIR'!$C$18)*('Ejercicio 3 - TIR'!$E$18-'Ejercicio 3 - TIR'!$D$18)*(1-J525)))</f>
        <v>37082.8635495244</v>
      </c>
      <c r="L525" s="27">
        <f ca="1" t="shared" si="3914"/>
        <v>0.147007412939903</v>
      </c>
      <c r="M525" s="28">
        <f ca="1">IF(L525&lt;=('Ejercicio 3 - TIR'!$D$18-'Ejercicio 3 - TIR'!$C$18)/('Ejercicio 3 - TIR'!$E$18-'Ejercicio 3 - TIR'!$C$18),'Ejercicio 3 - TIR'!$C$18+SQRT(('Ejercicio 3 - TIR'!$E$18-'Ejercicio 3 - TIR'!$C$18)*('Ejercicio 3 - TIR'!$D$18-'Ejercicio 3 - TIR'!$C$18)*L525),'Ejercicio 3 - TIR'!$E$18-SQRT(('Ejercicio 3 - TIR'!$E$18-'Ejercicio 3 - TIR'!$C$18)*('Ejercicio 3 - TIR'!$E$18-'Ejercicio 3 - TIR'!$D$18)*(1-L525)))</f>
        <v>34695.8611500965</v>
      </c>
      <c r="N525" s="27">
        <f ca="1" t="shared" ref="N525:R525" si="3915">RAND()</f>
        <v>0.0279741910948641</v>
      </c>
      <c r="O525" s="28">
        <f ca="1">IF(N525&lt;=('Ejercicio 3 - TIR'!$D$18-'Ejercicio 3 - TIR'!$C$18)/('Ejercicio 3 - TIR'!$E$18-'Ejercicio 3 - TIR'!$C$18),'Ejercicio 3 - TIR'!$C$18+SQRT(('Ejercicio 3 - TIR'!$E$18-'Ejercicio 3 - TIR'!$C$18)*('Ejercicio 3 - TIR'!$D$18-'Ejercicio 3 - TIR'!$C$18)*N525),'Ejercicio 3 - TIR'!$E$18-SQRT(('Ejercicio 3 - TIR'!$E$18-'Ejercicio 3 - TIR'!$C$18)*('Ejercicio 3 - TIR'!$E$18-'Ejercicio 3 - TIR'!$D$18)*(1-N525)))</f>
        <v>32048.4454262268</v>
      </c>
      <c r="P525" s="27">
        <f ca="1" t="shared" si="3915"/>
        <v>0.00522001770938996</v>
      </c>
      <c r="Q525" s="29">
        <f ca="1">IF(P525&lt;=('Ejercicio 3 - TIR'!$D$22-'Ejercicio 3 - TIR'!$C$22)/('Ejercicio 3 - TIR'!$E$22-'Ejercicio 3 - TIR'!$C$22),'Ejercicio 3 - TIR'!$C$22+SQRT(('Ejercicio 3 - TIR'!$E$22-'Ejercicio 3 - TIR'!$C$22)*('Ejercicio 3 - TIR'!$D$22-'Ejercicio 3 - TIR'!$C$22)*P525),'Ejercicio 3 - TIR'!$E$22-SQRT(('Ejercicio 3 - TIR'!$E$22-'Ejercicio 3 - TIR'!$C$22)*('Ejercicio 3 - TIR'!$E$22-'Ejercicio 3 - TIR'!$D$22)*(1-P525)))</f>
        <v>0.123065294745518</v>
      </c>
      <c r="R525" s="27">
        <f ca="1" t="shared" si="3915"/>
        <v>0.448344532740997</v>
      </c>
      <c r="S525" s="29">
        <f ca="1">IF(R525&lt;=('Ejercicio 3 - TIR'!$D$23-'Ejercicio 3 - TIR'!$C$23)/('Ejercicio 3 - TIR'!$E$23-'Ejercicio 3 - TIR'!$C$23),'Ejercicio 3 - TIR'!$C$23+SQRT(('Ejercicio 3 - TIR'!$E$23-'Ejercicio 3 - TIR'!$C$23)*('Ejercicio 3 - TIR'!$D$23-'Ejercicio 3 - TIR'!$C$23)*R525),'Ejercicio 3 - TIR'!$E$23-SQRT(('Ejercicio 3 - TIR'!$E$23-'Ejercicio 3 - TIR'!$C$23)*('Ejercicio 3 - TIR'!$E$23-'Ejercicio 3 - TIR'!$D$23)*(1-R525)))</f>
        <v>0.148408100234507</v>
      </c>
      <c r="T525" s="27">
        <f ca="1" t="shared" ref="T525:X525" si="3916">RAND()</f>
        <v>0.973807855748128</v>
      </c>
      <c r="U525" s="29">
        <f ca="1">IF(T525&lt;=('Ejercicio 3 - TIR'!$D$24-'Ejercicio 3 - TIR'!$C$24)/('Ejercicio 3 - TIR'!$E$24-'Ejercicio 3 - TIR'!$C$24),'Ejercicio 3 - TIR'!$C$24+SQRT(('Ejercicio 3 - TIR'!$E$24-'Ejercicio 3 - TIR'!$C$24)*('Ejercicio 3 - TIR'!$D$24-'Ejercicio 3 - TIR'!$C$24)*T525),'Ejercicio 3 - TIR'!$E$24-SQRT(('Ejercicio 3 - TIR'!$E$24-'Ejercicio 3 - TIR'!$C$24)*('Ejercicio 3 - TIR'!$E$24-'Ejercicio 3 - TIR'!$D$24)*(1-T525)))</f>
        <v>0.211436238915918</v>
      </c>
      <c r="V525" s="27">
        <f ca="1" t="shared" si="3916"/>
        <v>0.983407974891091</v>
      </c>
      <c r="W525" s="29">
        <f ca="1">IF(V525&lt;=('Ejercicio 3 - TIR'!$D$25-'Ejercicio 3 - TIR'!$C$25)/('Ejercicio 3 - TIR'!$E$25-'Ejercicio 3 - TIR'!$C$25),'Ejercicio 3 - TIR'!$C$25+SQRT(('Ejercicio 3 - TIR'!$E$25-'Ejercicio 3 - TIR'!$C$25)*('Ejercicio 3 - TIR'!$D$25-'Ejercicio 3 - TIR'!$C$25)*V525),'Ejercicio 3 - TIR'!$E$25-SQRT(('Ejercicio 3 - TIR'!$E$25-'Ejercicio 3 - TIR'!$C$25)*('Ejercicio 3 - TIR'!$E$25-'Ejercicio 3 - TIR'!$D$25)*(1-V525)))</f>
        <v>0.242379495562551</v>
      </c>
      <c r="X525" s="27">
        <f ca="1" t="shared" si="3916"/>
        <v>0.256083966744628</v>
      </c>
      <c r="Y525" s="29">
        <f ca="1">IF(X525&lt;=('Ejercicio 3 - TIR'!$D$26-'Ejercicio 3 - TIR'!$C$26)/('Ejercicio 3 - TIR'!$E$26-'Ejercicio 3 - TIR'!$C$26),'Ejercicio 3 - TIR'!$C$26+SQRT(('Ejercicio 3 - TIR'!$E$26-'Ejercicio 3 - TIR'!$C$26)*('Ejercicio 3 - TIR'!$D$26-'Ejercicio 3 - TIR'!$C$26)*X525),'Ejercicio 3 - TIR'!$E$26-SQRT(('Ejercicio 3 - TIR'!$E$26-'Ejercicio 3 - TIR'!$C$26)*('Ejercicio 3 - TIR'!$E$26-'Ejercicio 3 - TIR'!$D$26)*(1-X525)))</f>
        <v>0.21629499401427</v>
      </c>
      <c r="Z525" s="27">
        <f ca="1" t="shared" si="3812"/>
        <v>1.12306529474552</v>
      </c>
      <c r="AA525" s="27">
        <f ca="1" t="shared" si="3813"/>
        <v>1.28973728157801</v>
      </c>
      <c r="AB525" s="27">
        <f ca="1" t="shared" si="3814"/>
        <v>1.5624344815845</v>
      </c>
      <c r="AC525" s="27">
        <f ca="1" t="shared" si="3815"/>
        <v>1.94113656308049</v>
      </c>
      <c r="AD525" s="27">
        <f ca="1" t="shared" si="3816"/>
        <v>2.36099468437286</v>
      </c>
      <c r="AE525" s="26">
        <f ca="1" t="shared" si="3817"/>
        <v>3356.69296409697</v>
      </c>
      <c r="AF525" s="26">
        <f ca="1" t="shared" si="3818"/>
        <v>3854.85338996914</v>
      </c>
      <c r="AG525" s="26">
        <f ca="1" t="shared" si="3819"/>
        <v>4669.90909231649</v>
      </c>
      <c r="AH525" s="26">
        <f ca="1" t="shared" si="3820"/>
        <v>5801.79930243513</v>
      </c>
      <c r="AI525" s="26">
        <f ca="1" t="shared" si="3821"/>
        <v>7056.69944782734</v>
      </c>
      <c r="AJ525" s="28">
        <f ca="1" t="shared" si="3822"/>
        <v>45804.7440484089</v>
      </c>
      <c r="AK525" s="28">
        <f ca="1" t="shared" si="3823"/>
        <v>41183.8814484508</v>
      </c>
      <c r="AL525" s="28">
        <f ca="1" t="shared" si="3824"/>
        <v>57939.54468567</v>
      </c>
      <c r="AM525" s="28">
        <f ca="1" t="shared" si="3825"/>
        <v>67349.4046660161</v>
      </c>
      <c r="AN525" s="28">
        <f ca="1" t="shared" si="3826"/>
        <v>75666.2092937353</v>
      </c>
      <c r="AO525" s="28">
        <f ca="1">C525/'Ejercicio 3 - TIR'!$D$7</f>
        <v>18100.3918251918</v>
      </c>
      <c r="AP525" s="28">
        <f ca="1" t="shared" si="3827"/>
        <v>27704.3522232171</v>
      </c>
      <c r="AQ525" s="28">
        <f ca="1" t="shared" si="3828"/>
        <v>23083.489623259</v>
      </c>
      <c r="AR525" s="28">
        <f ca="1" t="shared" si="3829"/>
        <v>39839.1528604782</v>
      </c>
      <c r="AS525" s="28">
        <f ca="1" t="shared" si="3830"/>
        <v>49249.0128408243</v>
      </c>
      <c r="AT525" s="28">
        <f ca="1" t="shared" si="3831"/>
        <v>57565.8174685436</v>
      </c>
      <c r="AU525" s="28">
        <f ca="1">AP525*'Ejercicio 3 - TIR'!$D$5</f>
        <v>13852.1761116085</v>
      </c>
      <c r="AV525" s="28">
        <f ca="1">AQ525*'Ejercicio 3 - TIR'!$D$5</f>
        <v>11541.7448116295</v>
      </c>
      <c r="AW525" s="28">
        <f ca="1">AR525*'Ejercicio 3 - TIR'!$D$5</f>
        <v>19919.5764302391</v>
      </c>
      <c r="AX525" s="28">
        <f ca="1">AS525*'Ejercicio 3 - TIR'!$D$5</f>
        <v>24624.5064204122</v>
      </c>
      <c r="AY525" s="28">
        <f ca="1">AT525*'Ejercicio 3 - TIR'!$D$5</f>
        <v>28782.9087342718</v>
      </c>
      <c r="AZ525" s="28">
        <f ca="1" t="shared" ref="AZ525:BD525" si="3917">AJ525-AU525-AE525</f>
        <v>28595.8749727033</v>
      </c>
      <c r="BA525" s="28">
        <f ca="1" t="shared" si="3917"/>
        <v>25787.2832468521</v>
      </c>
      <c r="BB525" s="28">
        <f ca="1" t="shared" si="3917"/>
        <v>33350.0591631144</v>
      </c>
      <c r="BC525" s="28">
        <f ca="1" t="shared" si="3917"/>
        <v>36923.0989431688</v>
      </c>
      <c r="BD525" s="28">
        <f ca="1" t="shared" si="3917"/>
        <v>39826.6011116362</v>
      </c>
      <c r="BE525" s="28">
        <f ca="1" t="shared" ref="BE525:BI525" si="3918">AZ525/Z525</f>
        <v>25462.3440920976</v>
      </c>
      <c r="BF525" s="28">
        <f ca="1" t="shared" si="3918"/>
        <v>19994.2140272949</v>
      </c>
      <c r="BG525" s="28">
        <f ca="1" t="shared" si="3918"/>
        <v>21344.9328955499</v>
      </c>
      <c r="BH525" s="28">
        <f ca="1" t="shared" si="3918"/>
        <v>19021.3814140792</v>
      </c>
      <c r="BI525" s="28">
        <f ca="1" t="shared" si="3918"/>
        <v>16868.568733019</v>
      </c>
      <c r="BJ525" s="28">
        <f ca="1" t="shared" si="3834"/>
        <v>64397.8000596578</v>
      </c>
      <c r="BK525" s="28">
        <f ca="1" t="shared" si="3835"/>
        <v>42734.9288843438</v>
      </c>
      <c r="BL525" s="28">
        <f ca="1" t="shared" si="3836"/>
        <v>107132.728944002</v>
      </c>
      <c r="BM525" s="28">
        <f ca="1">BK525*'Ejercicio 3 - TIR'!$D$5</f>
        <v>21367.4644421719</v>
      </c>
      <c r="BN525" s="28">
        <f ca="1" t="shared" si="3837"/>
        <v>85765.2645018298</v>
      </c>
      <c r="BO525" s="28">
        <f ca="1" t="shared" si="3838"/>
        <v>36325.903259969</v>
      </c>
      <c r="BP525" s="28">
        <f ca="1" t="shared" si="3839"/>
        <v>-117777.666473332</v>
      </c>
      <c r="BQ525" s="28">
        <f ca="1" t="shared" ref="BQ525:BT525" si="3919">BE525</f>
        <v>25462.3440920976</v>
      </c>
      <c r="BR525" s="28">
        <f ca="1" t="shared" si="3919"/>
        <v>19994.2140272949</v>
      </c>
      <c r="BS525" s="28">
        <f ca="1" t="shared" si="3919"/>
        <v>21344.9328955499</v>
      </c>
      <c r="BT525" s="28">
        <f ca="1" t="shared" si="3919"/>
        <v>19021.3814140792</v>
      </c>
      <c r="BU525" s="28">
        <f ca="1" t="shared" si="3841"/>
        <v>53194.4719929881</v>
      </c>
      <c r="BV525" s="30">
        <f ca="1" t="shared" si="3842"/>
        <v>5.10184146871258</v>
      </c>
    </row>
    <row r="526" ht="15" customHeight="1" spans="1:74">
      <c r="A526" s="26">
        <v>525</v>
      </c>
      <c r="B526" s="27">
        <f ca="1" t="shared" ref="B526:F526" si="3920">RAND()</f>
        <v>0.386644982170186</v>
      </c>
      <c r="C526" s="28">
        <f ca="1">IF(B526&lt;=('Ejercicio 3 - TIR'!$D$13-'Ejercicio 3 - TIR'!$C$13)/('Ejercicio 3 - TIR'!$E$13-'Ejercicio 3 - TIR'!$C$13),'Ejercicio 3 - TIR'!$C$13+SQRT(('Ejercicio 3 - TIR'!$E$13-'Ejercicio 3 - TIR'!$C$13)*('Ejercicio 3 - TIR'!$D$13-'Ejercicio 3 - TIR'!$C$13)*B526),'Ejercicio 3 - TIR'!$E$13-SQRT(('Ejercicio 3 - TIR'!$E$13-'Ejercicio 3 - TIR'!$C$13)*('Ejercicio 3 - TIR'!$E$13-'Ejercicio 3 - TIR'!$D$13)*(1-B526)))</f>
        <v>72870.2004910509</v>
      </c>
      <c r="D526" s="27">
        <f ca="1" t="shared" si="3920"/>
        <v>0.963324097880416</v>
      </c>
      <c r="E526" s="28">
        <f ca="1">IF(D526&lt;=('Ejercicio 3 - TIR'!$D$14-'Ejercicio 3 - TIR'!$C$14)/('Ejercicio 3 - TIR'!$E$14-'Ejercicio 3 - TIR'!$C$14),'Ejercicio 3 - TIR'!$C$14+SQRT(('Ejercicio 3 - TIR'!$E$14-'Ejercicio 3 - TIR'!$C$14)*('Ejercicio 3 - TIR'!$D$14-'Ejercicio 3 - TIR'!$C$14)*D526),'Ejercicio 3 - TIR'!$E$14-SQRT(('Ejercicio 3 - TIR'!$E$14-'Ejercicio 3 - TIR'!$C$14)*('Ejercicio 3 - TIR'!$E$14-'Ejercicio 3 - TIR'!$D$14)*(1-D526)))</f>
        <v>37654.4967879072</v>
      </c>
      <c r="F526" s="27">
        <f ca="1" t="shared" si="3920"/>
        <v>0.920875178623978</v>
      </c>
      <c r="G526" s="28">
        <f ca="1">IF(F526&lt;=('Ejercicio 3 - TIR'!$D$18-'Ejercicio 3 - TIR'!$C$18)/('Ejercicio 3 - TIR'!$E$18-'Ejercicio 3 - TIR'!$C$18),'Ejercicio 3 - TIR'!$C$18+SQRT(('Ejercicio 3 - TIR'!$E$18-'Ejercicio 3 - TIR'!$C$18)*('Ejercicio 3 - TIR'!$D$18-'Ejercicio 3 - TIR'!$C$18)*F526),'Ejercicio 3 - TIR'!$E$18-SQRT(('Ejercicio 3 - TIR'!$E$18-'Ejercicio 3 - TIR'!$C$18)*('Ejercicio 3 - TIR'!$E$18-'Ejercicio 3 - TIR'!$D$18)*(1-F526)))</f>
        <v>42563.9454843535</v>
      </c>
      <c r="H526" s="27">
        <f ca="1" t="shared" ref="H526:L526" si="3921">RAND()</f>
        <v>0.871308871822787</v>
      </c>
      <c r="I526" s="28">
        <f ca="1">IF(H526&lt;=('Ejercicio 3 - TIR'!$D$18-'Ejercicio 3 - TIR'!$C$18)/('Ejercicio 3 - TIR'!$E$18-'Ejercicio 3 - TIR'!$C$18),'Ejercicio 3 - TIR'!$C$18+SQRT(('Ejercicio 3 - TIR'!$E$18-'Ejercicio 3 - TIR'!$C$18)*('Ejercicio 3 - TIR'!$D$18-'Ejercicio 3 - TIR'!$C$18)*H526),'Ejercicio 3 - TIR'!$E$18-SQRT(('Ejercicio 3 - TIR'!$E$18-'Ejercicio 3 - TIR'!$C$18)*('Ejercicio 3 - TIR'!$E$18-'Ejercicio 3 - TIR'!$D$18)*(1-H526)))</f>
        <v>41893.2598091744</v>
      </c>
      <c r="J526" s="27">
        <f ca="1" t="shared" si="3921"/>
        <v>0.0374616592680745</v>
      </c>
      <c r="K526" s="28">
        <f ca="1">IF(J526&lt;=('Ejercicio 3 - TIR'!$D$18-'Ejercicio 3 - TIR'!$C$18)/('Ejercicio 3 - TIR'!$E$18-'Ejercicio 3 - TIR'!$C$18),'Ejercicio 3 - TIR'!$C$18+SQRT(('Ejercicio 3 - TIR'!$E$18-'Ejercicio 3 - TIR'!$C$18)*('Ejercicio 3 - TIR'!$D$18-'Ejercicio 3 - TIR'!$C$18)*J526),'Ejercicio 3 - TIR'!$E$18-SQRT(('Ejercicio 3 - TIR'!$E$18-'Ejercicio 3 - TIR'!$C$18)*('Ejercicio 3 - TIR'!$E$18-'Ejercicio 3 - TIR'!$D$18)*(1-J526)))</f>
        <v>32370.4954946616</v>
      </c>
      <c r="L526" s="27">
        <f ca="1" t="shared" si="3921"/>
        <v>0.534347611023591</v>
      </c>
      <c r="M526" s="28">
        <f ca="1">IF(L526&lt;=('Ejercicio 3 - TIR'!$D$18-'Ejercicio 3 - TIR'!$C$18)/('Ejercicio 3 - TIR'!$E$18-'Ejercicio 3 - TIR'!$C$18),'Ejercicio 3 - TIR'!$C$18+SQRT(('Ejercicio 3 - TIR'!$E$18-'Ejercicio 3 - TIR'!$C$18)*('Ejercicio 3 - TIR'!$D$18-'Ejercicio 3 - TIR'!$C$18)*L526),'Ejercicio 3 - TIR'!$E$18-SQRT(('Ejercicio 3 - TIR'!$E$18-'Ejercicio 3 - TIR'!$C$18)*('Ejercicio 3 - TIR'!$E$18-'Ejercicio 3 - TIR'!$D$18)*(1-L526)))</f>
        <v>38952.7728471987</v>
      </c>
      <c r="N526" s="27">
        <f ca="1" t="shared" ref="N526:R526" si="3922">RAND()</f>
        <v>0.879426788762281</v>
      </c>
      <c r="O526" s="28">
        <f ca="1">IF(N526&lt;=('Ejercicio 3 - TIR'!$D$18-'Ejercicio 3 - TIR'!$C$18)/('Ejercicio 3 - TIR'!$E$18-'Ejercicio 3 - TIR'!$C$18),'Ejercicio 3 - TIR'!$C$18+SQRT(('Ejercicio 3 - TIR'!$E$18-'Ejercicio 3 - TIR'!$C$18)*('Ejercicio 3 - TIR'!$D$18-'Ejercicio 3 - TIR'!$C$18)*N526),'Ejercicio 3 - TIR'!$E$18-SQRT(('Ejercicio 3 - TIR'!$E$18-'Ejercicio 3 - TIR'!$C$18)*('Ejercicio 3 - TIR'!$E$18-'Ejercicio 3 - TIR'!$D$18)*(1-N526)))</f>
        <v>41992.8433956927</v>
      </c>
      <c r="P526" s="27">
        <f ca="1" t="shared" si="3922"/>
        <v>0.523840631604562</v>
      </c>
      <c r="Q526" s="29">
        <f ca="1">IF(P526&lt;=('Ejercicio 3 - TIR'!$D$22-'Ejercicio 3 - TIR'!$C$22)/('Ejercicio 3 - TIR'!$E$22-'Ejercicio 3 - TIR'!$C$22),'Ejercicio 3 - TIR'!$C$22+SQRT(('Ejercicio 3 - TIR'!$E$22-'Ejercicio 3 - TIR'!$C$22)*('Ejercicio 3 - TIR'!$D$22-'Ejercicio 3 - TIR'!$C$22)*P526),'Ejercicio 3 - TIR'!$E$22-SQRT(('Ejercicio 3 - TIR'!$E$22-'Ejercicio 3 - TIR'!$C$22)*('Ejercicio 3 - TIR'!$E$22-'Ejercicio 3 - TIR'!$D$22)*(1-P526)))</f>
        <v>0.150723954107295</v>
      </c>
      <c r="R526" s="27">
        <f ca="1" t="shared" si="3922"/>
        <v>0.833729194331376</v>
      </c>
      <c r="S526" s="29">
        <f ca="1">IF(R526&lt;=('Ejercicio 3 - TIR'!$D$23-'Ejercicio 3 - TIR'!$C$23)/('Ejercicio 3 - TIR'!$E$23-'Ejercicio 3 - TIR'!$C$23),'Ejercicio 3 - TIR'!$C$23+SQRT(('Ejercicio 3 - TIR'!$E$23-'Ejercicio 3 - TIR'!$C$23)*('Ejercicio 3 - TIR'!$D$23-'Ejercicio 3 - TIR'!$C$23)*R526),'Ejercicio 3 - TIR'!$E$23-SQRT(('Ejercicio 3 - TIR'!$E$23-'Ejercicio 3 - TIR'!$C$23)*('Ejercicio 3 - TIR'!$E$23-'Ejercicio 3 - TIR'!$D$23)*(1-R526)))</f>
        <v>0.162700073693697</v>
      </c>
      <c r="T526" s="27">
        <f ca="1" t="shared" ref="T526:X526" si="3923">RAND()</f>
        <v>0.0975490105912584</v>
      </c>
      <c r="U526" s="29">
        <f ca="1">IF(T526&lt;=('Ejercicio 3 - TIR'!$D$24-'Ejercicio 3 - TIR'!$C$24)/('Ejercicio 3 - TIR'!$E$24-'Ejercicio 3 - TIR'!$C$24),'Ejercicio 3 - TIR'!$C$24+SQRT(('Ejercicio 3 - TIR'!$E$24-'Ejercicio 3 - TIR'!$C$24)*('Ejercicio 3 - TIR'!$D$24-'Ejercicio 3 - TIR'!$C$24)*T526),'Ejercicio 3 - TIR'!$E$24-SQRT(('Ejercicio 3 - TIR'!$E$24-'Ejercicio 3 - TIR'!$C$24)*('Ejercicio 3 - TIR'!$E$24-'Ejercicio 3 - TIR'!$D$24)*(1-T526)))</f>
        <v>0.164312683963591</v>
      </c>
      <c r="V526" s="27">
        <f ca="1" t="shared" si="3923"/>
        <v>0.491702813494457</v>
      </c>
      <c r="W526" s="29">
        <f ca="1">IF(V526&lt;=('Ejercicio 3 - TIR'!$D$25-'Ejercicio 3 - TIR'!$C$25)/('Ejercicio 3 - TIR'!$E$25-'Ejercicio 3 - TIR'!$C$25),'Ejercicio 3 - TIR'!$C$25+SQRT(('Ejercicio 3 - TIR'!$E$25-'Ejercicio 3 - TIR'!$C$25)*('Ejercicio 3 - TIR'!$D$25-'Ejercicio 3 - TIR'!$C$25)*V526),'Ejercicio 3 - TIR'!$E$25-SQRT(('Ejercicio 3 - TIR'!$E$25-'Ejercicio 3 - TIR'!$C$25)*('Ejercicio 3 - TIR'!$E$25-'Ejercicio 3 - TIR'!$D$25)*(1-V526)))</f>
        <v>0.207821330595082</v>
      </c>
      <c r="X526" s="27">
        <f ca="1" t="shared" si="3923"/>
        <v>0.200770078386773</v>
      </c>
      <c r="Y526" s="29">
        <f ca="1">IF(X526&lt;=('Ejercicio 3 - TIR'!$D$26-'Ejercicio 3 - TIR'!$C$26)/('Ejercicio 3 - TIR'!$E$26-'Ejercicio 3 - TIR'!$C$26),'Ejercicio 3 - TIR'!$C$26+SQRT(('Ejercicio 3 - TIR'!$E$26-'Ejercicio 3 - TIR'!$C$26)*('Ejercicio 3 - TIR'!$D$26-'Ejercicio 3 - TIR'!$C$26)*X526),'Ejercicio 3 - TIR'!$E$26-SQRT(('Ejercicio 3 - TIR'!$E$26-'Ejercicio 3 - TIR'!$C$26)*('Ejercicio 3 - TIR'!$E$26-'Ejercicio 3 - TIR'!$D$26)*(1-X526)))</f>
        <v>0.213282594607223</v>
      </c>
      <c r="Z526" s="27">
        <f ca="1" t="shared" si="3812"/>
        <v>1.15072395410729</v>
      </c>
      <c r="AA526" s="27">
        <f ca="1" t="shared" si="3813"/>
        <v>1.33794682624165</v>
      </c>
      <c r="AB526" s="27">
        <f ca="1" t="shared" si="3814"/>
        <v>1.55778846026199</v>
      </c>
      <c r="AC526" s="27">
        <f ca="1" t="shared" si="3815"/>
        <v>1.8815301308593</v>
      </c>
      <c r="AD526" s="27">
        <f ca="1" t="shared" si="3816"/>
        <v>2.28282775900064</v>
      </c>
      <c r="AE526" s="26">
        <f ca="1" t="shared" si="3817"/>
        <v>5675.4346457938</v>
      </c>
      <c r="AF526" s="26">
        <f ca="1" t="shared" si="3818"/>
        <v>6598.82828090821</v>
      </c>
      <c r="AG526" s="26">
        <f ca="1" t="shared" si="3819"/>
        <v>7683.09946675909</v>
      </c>
      <c r="AH526" s="26">
        <f ca="1" t="shared" si="3820"/>
        <v>9279.81142103533</v>
      </c>
      <c r="AI526" s="26">
        <f ca="1" t="shared" si="3821"/>
        <v>11259.0336783795</v>
      </c>
      <c r="AJ526" s="28">
        <f ca="1" t="shared" si="3822"/>
        <v>48979.3516501626</v>
      </c>
      <c r="AK526" s="28">
        <f ca="1" t="shared" si="3823"/>
        <v>56050.9540026019</v>
      </c>
      <c r="AL526" s="28">
        <f ca="1" t="shared" si="3824"/>
        <v>50426.3843345466</v>
      </c>
      <c r="AM526" s="28">
        <f ca="1" t="shared" si="3825"/>
        <v>73290.8157925223</v>
      </c>
      <c r="AN526" s="28">
        <f ca="1" t="shared" si="3826"/>
        <v>95862.4285830539</v>
      </c>
      <c r="AO526" s="28">
        <f ca="1">C526/'Ejercicio 3 - TIR'!$D$7</f>
        <v>14574.0400982102</v>
      </c>
      <c r="AP526" s="28">
        <f ca="1" t="shared" si="3827"/>
        <v>34405.3115519524</v>
      </c>
      <c r="AQ526" s="28">
        <f ca="1" t="shared" si="3828"/>
        <v>41476.9139043918</v>
      </c>
      <c r="AR526" s="28">
        <f ca="1" t="shared" si="3829"/>
        <v>35852.3442363364</v>
      </c>
      <c r="AS526" s="28">
        <f ca="1" t="shared" si="3830"/>
        <v>58716.7756943122</v>
      </c>
      <c r="AT526" s="28">
        <f ca="1" t="shared" si="3831"/>
        <v>81288.3884848437</v>
      </c>
      <c r="AU526" s="28">
        <f ca="1">AP526*'Ejercicio 3 - TIR'!$D$5</f>
        <v>17202.6557759762</v>
      </c>
      <c r="AV526" s="28">
        <f ca="1">AQ526*'Ejercicio 3 - TIR'!$D$5</f>
        <v>20738.4569521959</v>
      </c>
      <c r="AW526" s="28">
        <f ca="1">AR526*'Ejercicio 3 - TIR'!$D$5</f>
        <v>17926.1721181682</v>
      </c>
      <c r="AX526" s="28">
        <f ca="1">AS526*'Ejercicio 3 - TIR'!$D$5</f>
        <v>29358.3878471561</v>
      </c>
      <c r="AY526" s="28">
        <f ca="1">AT526*'Ejercicio 3 - TIR'!$D$5</f>
        <v>40644.1942424219</v>
      </c>
      <c r="AZ526" s="28">
        <f ca="1" t="shared" ref="AZ526:BD526" si="3924">AJ526-AU526-AE526</f>
        <v>26101.2612283926</v>
      </c>
      <c r="BA526" s="28">
        <f ca="1" t="shared" si="3924"/>
        <v>28713.6687694978</v>
      </c>
      <c r="BB526" s="28">
        <f ca="1" t="shared" si="3924"/>
        <v>24817.1127496193</v>
      </c>
      <c r="BC526" s="28">
        <f ca="1" t="shared" si="3924"/>
        <v>34652.6165243309</v>
      </c>
      <c r="BD526" s="28">
        <f ca="1" t="shared" si="3924"/>
        <v>43959.2006622526</v>
      </c>
      <c r="BE526" s="28">
        <f ca="1" t="shared" ref="BE526:BI526" si="3925">AZ526/Z526</f>
        <v>22682.4697054658</v>
      </c>
      <c r="BF526" s="28">
        <f ca="1" t="shared" si="3925"/>
        <v>21460.9939695105</v>
      </c>
      <c r="BG526" s="28">
        <f ca="1" t="shared" si="3925"/>
        <v>15930.9902356354</v>
      </c>
      <c r="BH526" s="28">
        <f ca="1" t="shared" si="3925"/>
        <v>18417.2530410156</v>
      </c>
      <c r="BI526" s="28">
        <f ca="1" t="shared" si="3925"/>
        <v>19256.4684255884</v>
      </c>
      <c r="BJ526" s="28">
        <f ca="1" t="shared" si="3834"/>
        <v>85958.7305186349</v>
      </c>
      <c r="BK526" s="28">
        <f ca="1" t="shared" si="3835"/>
        <v>33270.0232969826</v>
      </c>
      <c r="BL526" s="28">
        <f ca="1" t="shared" si="3836"/>
        <v>119228.753815617</v>
      </c>
      <c r="BM526" s="28">
        <f ca="1">BK526*'Ejercicio 3 - TIR'!$D$5</f>
        <v>16635.0116484913</v>
      </c>
      <c r="BN526" s="28">
        <f ca="1" t="shared" si="3837"/>
        <v>102593.742167126</v>
      </c>
      <c r="BO526" s="28">
        <f ca="1" t="shared" si="3838"/>
        <v>44941.5168370123</v>
      </c>
      <c r="BP526" s="28">
        <f ca="1" t="shared" si="3839"/>
        <v>-110524.697278958</v>
      </c>
      <c r="BQ526" s="28">
        <f ca="1" t="shared" ref="BQ526:BT526" si="3926">BE526</f>
        <v>22682.4697054658</v>
      </c>
      <c r="BR526" s="28">
        <f ca="1" t="shared" si="3926"/>
        <v>21460.9939695105</v>
      </c>
      <c r="BS526" s="28">
        <f ca="1" t="shared" si="3926"/>
        <v>15930.9902356354</v>
      </c>
      <c r="BT526" s="28">
        <f ca="1" t="shared" si="3926"/>
        <v>18417.2530410156</v>
      </c>
      <c r="BU526" s="28">
        <f ca="1" t="shared" si="3841"/>
        <v>64197.9852626007</v>
      </c>
      <c r="BV526" s="30">
        <f ca="1" t="shared" si="3842"/>
        <v>7.63744972278046</v>
      </c>
    </row>
    <row r="527" ht="15" customHeight="1" spans="1:74">
      <c r="A527" s="26">
        <v>526</v>
      </c>
      <c r="B527" s="27">
        <f ca="1" t="shared" ref="B527:F527" si="3927">RAND()</f>
        <v>0.331085263637535</v>
      </c>
      <c r="C527" s="28">
        <f ca="1">IF(B527&lt;=('Ejercicio 3 - TIR'!$D$13-'Ejercicio 3 - TIR'!$C$13)/('Ejercicio 3 - TIR'!$E$13-'Ejercicio 3 - TIR'!$C$13),'Ejercicio 3 - TIR'!$C$13+SQRT(('Ejercicio 3 - TIR'!$E$13-'Ejercicio 3 - TIR'!$C$13)*('Ejercicio 3 - TIR'!$D$13-'Ejercicio 3 - TIR'!$C$13)*B527),'Ejercicio 3 - TIR'!$E$13-SQRT(('Ejercicio 3 - TIR'!$E$13-'Ejercicio 3 - TIR'!$C$13)*('Ejercicio 3 - TIR'!$E$13-'Ejercicio 3 - TIR'!$D$13)*(1-B527)))</f>
        <v>71668.080127973</v>
      </c>
      <c r="D527" s="27">
        <f ca="1" t="shared" si="3927"/>
        <v>0.072736213519605</v>
      </c>
      <c r="E527" s="28">
        <f ca="1">IF(D527&lt;=('Ejercicio 3 - TIR'!$D$14-'Ejercicio 3 - TIR'!$C$14)/('Ejercicio 3 - TIR'!$E$14-'Ejercicio 3 - TIR'!$C$14),'Ejercicio 3 - TIR'!$C$14+SQRT(('Ejercicio 3 - TIR'!$E$14-'Ejercicio 3 - TIR'!$C$14)*('Ejercicio 3 - TIR'!$D$14-'Ejercicio 3 - TIR'!$C$14)*D527),'Ejercicio 3 - TIR'!$E$14-SQRT(('Ejercicio 3 - TIR'!$E$14-'Ejercicio 3 - TIR'!$C$14)*('Ejercicio 3 - TIR'!$E$14-'Ejercicio 3 - TIR'!$D$14)*(1-D527)))</f>
        <v>27335.6403862689</v>
      </c>
      <c r="F527" s="27">
        <f ca="1" t="shared" si="3927"/>
        <v>0.58480287109528</v>
      </c>
      <c r="G527" s="28">
        <f ca="1">IF(F527&lt;=('Ejercicio 3 - TIR'!$D$18-'Ejercicio 3 - TIR'!$C$18)/('Ejercicio 3 - TIR'!$E$18-'Ejercicio 3 - TIR'!$C$18),'Ejercicio 3 - TIR'!$C$18+SQRT(('Ejercicio 3 - TIR'!$E$18-'Ejercicio 3 - TIR'!$C$18)*('Ejercicio 3 - TIR'!$D$18-'Ejercicio 3 - TIR'!$C$18)*F527),'Ejercicio 3 - TIR'!$E$18-SQRT(('Ejercicio 3 - TIR'!$E$18-'Ejercicio 3 - TIR'!$C$18)*('Ejercicio 3 - TIR'!$E$18-'Ejercicio 3 - TIR'!$D$18)*(1-F527)))</f>
        <v>39365.918570236</v>
      </c>
      <c r="H527" s="27">
        <f ca="1" t="shared" ref="H527:L527" si="3928">RAND()</f>
        <v>0.818815319856216</v>
      </c>
      <c r="I527" s="28">
        <f ca="1">IF(H527&lt;=('Ejercicio 3 - TIR'!$D$18-'Ejercicio 3 - TIR'!$C$18)/('Ejercicio 3 - TIR'!$E$18-'Ejercicio 3 - TIR'!$C$18),'Ejercicio 3 - TIR'!$C$18+SQRT(('Ejercicio 3 - TIR'!$E$18-'Ejercicio 3 - TIR'!$C$18)*('Ejercicio 3 - TIR'!$D$18-'Ejercicio 3 - TIR'!$C$18)*H527),'Ejercicio 3 - TIR'!$E$18-SQRT(('Ejercicio 3 - TIR'!$E$18-'Ejercicio 3 - TIR'!$C$18)*('Ejercicio 3 - TIR'!$E$18-'Ejercicio 3 - TIR'!$D$18)*(1-H527)))</f>
        <v>41313.6941240879</v>
      </c>
      <c r="J527" s="27">
        <f ca="1" t="shared" si="3928"/>
        <v>0.0105160163257303</v>
      </c>
      <c r="K527" s="28">
        <f ca="1">IF(J527&lt;=('Ejercicio 3 - TIR'!$D$18-'Ejercicio 3 - TIR'!$C$18)/('Ejercicio 3 - TIR'!$E$18-'Ejercicio 3 - TIR'!$C$18),'Ejercicio 3 - TIR'!$C$18+SQRT(('Ejercicio 3 - TIR'!$E$18-'Ejercicio 3 - TIR'!$C$18)*('Ejercicio 3 - TIR'!$D$18-'Ejercicio 3 - TIR'!$C$18)*J527),'Ejercicio 3 - TIR'!$E$18-SQRT(('Ejercicio 3 - TIR'!$E$18-'Ejercicio 3 - TIR'!$C$18)*('Ejercicio 3 - TIR'!$E$18-'Ejercicio 3 - TIR'!$D$18)*(1-J527)))</f>
        <v>31255.9468336118</v>
      </c>
      <c r="L527" s="27">
        <f ca="1" t="shared" si="3928"/>
        <v>0.0246454903219524</v>
      </c>
      <c r="M527" s="28">
        <f ca="1">IF(L527&lt;=('Ejercicio 3 - TIR'!$D$18-'Ejercicio 3 - TIR'!$C$18)/('Ejercicio 3 - TIR'!$E$18-'Ejercicio 3 - TIR'!$C$18),'Ejercicio 3 - TIR'!$C$18+SQRT(('Ejercicio 3 - TIR'!$E$18-'Ejercicio 3 - TIR'!$C$18)*('Ejercicio 3 - TIR'!$D$18-'Ejercicio 3 - TIR'!$C$18)*L527),'Ejercicio 3 - TIR'!$E$18-SQRT(('Ejercicio 3 - TIR'!$E$18-'Ejercicio 3 - TIR'!$C$18)*('Ejercicio 3 - TIR'!$E$18-'Ejercicio 3 - TIR'!$D$18)*(1-L527)))</f>
        <v>31922.7125495749</v>
      </c>
      <c r="N527" s="27">
        <f ca="1" t="shared" ref="N527:R527" si="3929">RAND()</f>
        <v>0.147560086801873</v>
      </c>
      <c r="O527" s="28">
        <f ca="1">IF(N527&lt;=('Ejercicio 3 - TIR'!$D$18-'Ejercicio 3 - TIR'!$C$18)/('Ejercicio 3 - TIR'!$E$18-'Ejercicio 3 - TIR'!$C$18),'Ejercicio 3 - TIR'!$C$18+SQRT(('Ejercicio 3 - TIR'!$E$18-'Ejercicio 3 - TIR'!$C$18)*('Ejercicio 3 - TIR'!$D$18-'Ejercicio 3 - TIR'!$C$18)*N527),'Ejercicio 3 - TIR'!$E$18-SQRT(('Ejercicio 3 - TIR'!$E$18-'Ejercicio 3 - TIR'!$C$18)*('Ejercicio 3 - TIR'!$E$18-'Ejercicio 3 - TIR'!$D$18)*(1-N527)))</f>
        <v>34704.6799062509</v>
      </c>
      <c r="P527" s="27">
        <f ca="1" t="shared" si="3929"/>
        <v>0.940410657178617</v>
      </c>
      <c r="Q527" s="29">
        <f ca="1">IF(P527&lt;=('Ejercicio 3 - TIR'!$D$22-'Ejercicio 3 - TIR'!$C$22)/('Ejercicio 3 - TIR'!$E$22-'Ejercicio 3 - TIR'!$C$22),'Ejercicio 3 - TIR'!$C$22+SQRT(('Ejercicio 3 - TIR'!$E$22-'Ejercicio 3 - TIR'!$C$22)*('Ejercicio 3 - TIR'!$D$22-'Ejercicio 3 - TIR'!$C$22)*P527),'Ejercicio 3 - TIR'!$E$22-SQRT(('Ejercicio 3 - TIR'!$E$22-'Ejercicio 3 - TIR'!$C$22)*('Ejercicio 3 - TIR'!$E$22-'Ejercicio 3 - TIR'!$D$22)*(1-P527)))</f>
        <v>0.169643320171093</v>
      </c>
      <c r="R527" s="27">
        <f ca="1" t="shared" si="3929"/>
        <v>0.245371100611815</v>
      </c>
      <c r="S527" s="29">
        <f ca="1">IF(R527&lt;=('Ejercicio 3 - TIR'!$D$23-'Ejercicio 3 - TIR'!$C$23)/('Ejercicio 3 - TIR'!$E$23-'Ejercicio 3 - TIR'!$C$23),'Ejercicio 3 - TIR'!$C$23+SQRT(('Ejercicio 3 - TIR'!$E$23-'Ejercicio 3 - TIR'!$C$23)*('Ejercicio 3 - TIR'!$D$23-'Ejercicio 3 - TIR'!$C$23)*R527),'Ejercicio 3 - TIR'!$E$23-SQRT(('Ejercicio 3 - TIR'!$E$23-'Ejercicio 3 - TIR'!$C$23)*('Ejercicio 3 - TIR'!$E$23-'Ejercicio 3 - TIR'!$D$23)*(1-R527)))</f>
        <v>0.141015898293941</v>
      </c>
      <c r="T527" s="27">
        <f ca="1" t="shared" ref="T527:X527" si="3930">RAND()</f>
        <v>0.0761637284056733</v>
      </c>
      <c r="U527" s="29">
        <f ca="1">IF(T527&lt;=('Ejercicio 3 - TIR'!$D$24-'Ejercicio 3 - TIR'!$C$24)/('Ejercicio 3 - TIR'!$E$24-'Ejercicio 3 - TIR'!$C$24),'Ejercicio 3 - TIR'!$C$24+SQRT(('Ejercicio 3 - TIR'!$E$24-'Ejercicio 3 - TIR'!$C$24)*('Ejercicio 3 - TIR'!$D$24-'Ejercicio 3 - TIR'!$C$24)*T527),'Ejercicio 3 - TIR'!$E$24-SQRT(('Ejercicio 3 - TIR'!$E$24-'Ejercicio 3 - TIR'!$C$24)*('Ejercicio 3 - TIR'!$E$24-'Ejercicio 3 - TIR'!$D$24)*(1-T527)))</f>
        <v>0.162646890117808</v>
      </c>
      <c r="V527" s="27">
        <f ca="1" t="shared" si="3930"/>
        <v>0.185688493609274</v>
      </c>
      <c r="W527" s="29">
        <f ca="1">IF(V527&lt;=('Ejercicio 3 - TIR'!$D$25-'Ejercicio 3 - TIR'!$C$25)/('Ejercicio 3 - TIR'!$E$25-'Ejercicio 3 - TIR'!$C$25),'Ejercicio 3 - TIR'!$C$25+SQRT(('Ejercicio 3 - TIR'!$E$25-'Ejercicio 3 - TIR'!$C$25)*('Ejercicio 3 - TIR'!$D$25-'Ejercicio 3 - TIR'!$C$25)*V527),'Ejercicio 3 - TIR'!$E$25-SQRT(('Ejercicio 3 - TIR'!$E$25-'Ejercicio 3 - TIR'!$C$25)*('Ejercicio 3 - TIR'!$E$25-'Ejercicio 3 - TIR'!$D$25)*(1-V527)))</f>
        <v>0.196123395766804</v>
      </c>
      <c r="X527" s="27">
        <f ca="1" t="shared" si="3930"/>
        <v>0.779546690405324</v>
      </c>
      <c r="Y527" s="29">
        <f ca="1">IF(X527&lt;=('Ejercicio 3 - TIR'!$D$26-'Ejercicio 3 - TIR'!$C$26)/('Ejercicio 3 - TIR'!$E$26-'Ejercicio 3 - TIR'!$C$26),'Ejercicio 3 - TIR'!$C$26+SQRT(('Ejercicio 3 - TIR'!$E$26-'Ejercicio 3 - TIR'!$C$26)*('Ejercicio 3 - TIR'!$D$26-'Ejercicio 3 - TIR'!$C$26)*X527),'Ejercicio 3 - TIR'!$E$26-SQRT(('Ejercicio 3 - TIR'!$E$26-'Ejercicio 3 - TIR'!$C$26)*('Ejercicio 3 - TIR'!$E$26-'Ejercicio 3 - TIR'!$D$26)*(1-X527)))</f>
        <v>0.245497132411765</v>
      </c>
      <c r="Z527" s="27">
        <f ca="1" t="shared" si="3812"/>
        <v>1.16964332017109</v>
      </c>
      <c r="AA527" s="27">
        <f ca="1" t="shared" si="3813"/>
        <v>1.33458162364853</v>
      </c>
      <c r="AB527" s="27">
        <f ca="1" t="shared" si="3814"/>
        <v>1.55164717434334</v>
      </c>
      <c r="AC527" s="27">
        <f ca="1" t="shared" si="3815"/>
        <v>1.85596148720752</v>
      </c>
      <c r="AD527" s="27">
        <f ca="1" t="shared" si="3816"/>
        <v>2.31159471018364</v>
      </c>
      <c r="AE527" s="26">
        <f ca="1" t="shared" si="3817"/>
        <v>4637.30879412968</v>
      </c>
      <c r="AF527" s="26">
        <f ca="1" t="shared" si="3818"/>
        <v>5291.24305940027</v>
      </c>
      <c r="AG527" s="26">
        <f ca="1" t="shared" si="3819"/>
        <v>6151.84728786916</v>
      </c>
      <c r="AH527" s="26">
        <f ca="1" t="shared" si="3820"/>
        <v>7358.36846820486</v>
      </c>
      <c r="AI527" s="26">
        <f ca="1" t="shared" si="3821"/>
        <v>9164.8268263783</v>
      </c>
      <c r="AJ527" s="28">
        <f ca="1" t="shared" si="3822"/>
        <v>46044.0836980757</v>
      </c>
      <c r="AK527" s="28">
        <f ca="1" t="shared" si="3823"/>
        <v>55136.4969830439</v>
      </c>
      <c r="AL527" s="28">
        <f ca="1" t="shared" si="3824"/>
        <v>48498.2015857993</v>
      </c>
      <c r="AM527" s="28">
        <f ca="1" t="shared" si="3825"/>
        <v>59247.3250592071</v>
      </c>
      <c r="AN527" s="28">
        <f ca="1" t="shared" si="3826"/>
        <v>80223.1544899059</v>
      </c>
      <c r="AO527" s="28">
        <f ca="1">C527/'Ejercicio 3 - TIR'!$D$7</f>
        <v>14333.6160255946</v>
      </c>
      <c r="AP527" s="28">
        <f ca="1" t="shared" si="3827"/>
        <v>31710.4676724811</v>
      </c>
      <c r="AQ527" s="28">
        <f ca="1" t="shared" si="3828"/>
        <v>40802.8809574493</v>
      </c>
      <c r="AR527" s="28">
        <f ca="1" t="shared" si="3829"/>
        <v>34164.5855602047</v>
      </c>
      <c r="AS527" s="28">
        <f ca="1" t="shared" si="3830"/>
        <v>44913.7090336125</v>
      </c>
      <c r="AT527" s="28">
        <f ca="1" t="shared" si="3831"/>
        <v>65889.5384643113</v>
      </c>
      <c r="AU527" s="28">
        <f ca="1">AP527*'Ejercicio 3 - TIR'!$D$5</f>
        <v>15855.2338362406</v>
      </c>
      <c r="AV527" s="28">
        <f ca="1">AQ527*'Ejercicio 3 - TIR'!$D$5</f>
        <v>20401.4404787246</v>
      </c>
      <c r="AW527" s="28">
        <f ca="1">AR527*'Ejercicio 3 - TIR'!$D$5</f>
        <v>17082.2927801023</v>
      </c>
      <c r="AX527" s="28">
        <f ca="1">AS527*'Ejercicio 3 - TIR'!$D$5</f>
        <v>22456.8545168062</v>
      </c>
      <c r="AY527" s="28">
        <f ca="1">AT527*'Ejercicio 3 - TIR'!$D$5</f>
        <v>32944.7692321557</v>
      </c>
      <c r="AZ527" s="28">
        <f ca="1" t="shared" ref="AZ527:BD527" si="3931">AJ527-AU527-AE527</f>
        <v>25551.5410677055</v>
      </c>
      <c r="BA527" s="28">
        <f ca="1" t="shared" si="3931"/>
        <v>29443.813444919</v>
      </c>
      <c r="BB527" s="28">
        <f ca="1" t="shared" si="3931"/>
        <v>25264.0615178278</v>
      </c>
      <c r="BC527" s="28">
        <f ca="1" t="shared" si="3931"/>
        <v>29432.102074196</v>
      </c>
      <c r="BD527" s="28">
        <f ca="1" t="shared" si="3931"/>
        <v>38113.558431372</v>
      </c>
      <c r="BE527" s="28">
        <f ca="1" t="shared" ref="BE527:BI527" si="3932">AZ527/Z527</f>
        <v>21845.5837151858</v>
      </c>
      <c r="BF527" s="28">
        <f ca="1" t="shared" si="3932"/>
        <v>22062.2050560118</v>
      </c>
      <c r="BG527" s="28">
        <f ca="1" t="shared" si="3932"/>
        <v>16282.0916607667</v>
      </c>
      <c r="BH527" s="28">
        <f ca="1" t="shared" si="3932"/>
        <v>15858.1426807943</v>
      </c>
      <c r="BI527" s="28">
        <f ca="1" t="shared" si="3932"/>
        <v>16487.9934460242</v>
      </c>
      <c r="BJ527" s="28">
        <f ca="1" t="shared" si="3834"/>
        <v>63188.9217163814</v>
      </c>
      <c r="BK527" s="28">
        <f ca="1" t="shared" si="3835"/>
        <v>33133.5109825679</v>
      </c>
      <c r="BL527" s="28">
        <f ca="1" t="shared" si="3836"/>
        <v>96322.4326989493</v>
      </c>
      <c r="BM527" s="28">
        <f ca="1">BK527*'Ejercicio 3 - TIR'!$D$5</f>
        <v>16566.7554912839</v>
      </c>
      <c r="BN527" s="28">
        <f ca="1" t="shared" si="3837"/>
        <v>79755.6772076653</v>
      </c>
      <c r="BO527" s="28">
        <f ca="1" t="shared" si="3838"/>
        <v>34502.4483990662</v>
      </c>
      <c r="BP527" s="28">
        <f ca="1" t="shared" si="3839"/>
        <v>-99003.7205142419</v>
      </c>
      <c r="BQ527" s="28">
        <f ca="1" t="shared" ref="BQ527:BT527" si="3933">BE527</f>
        <v>21845.5837151858</v>
      </c>
      <c r="BR527" s="28">
        <f ca="1" t="shared" si="3933"/>
        <v>22062.2050560118</v>
      </c>
      <c r="BS527" s="28">
        <f ca="1" t="shared" si="3933"/>
        <v>16282.0916607667</v>
      </c>
      <c r="BT527" s="28">
        <f ca="1" t="shared" si="3933"/>
        <v>15858.1426807943</v>
      </c>
      <c r="BU527" s="28">
        <f ca="1" t="shared" si="3841"/>
        <v>50990.4418450904</v>
      </c>
      <c r="BV527" s="30">
        <f ca="1" t="shared" si="3842"/>
        <v>7.80434377110759</v>
      </c>
    </row>
    <row r="528" ht="15" customHeight="1" spans="1:74">
      <c r="A528" s="26">
        <v>527</v>
      </c>
      <c r="B528" s="27">
        <f ca="1" t="shared" ref="B528:F528" si="3934">RAND()</f>
        <v>0.759402048871812</v>
      </c>
      <c r="C528" s="28">
        <f ca="1">IF(B528&lt;=('Ejercicio 3 - TIR'!$D$13-'Ejercicio 3 - TIR'!$C$13)/('Ejercicio 3 - TIR'!$E$13-'Ejercicio 3 - TIR'!$C$13),'Ejercicio 3 - TIR'!$C$13+SQRT(('Ejercicio 3 - TIR'!$E$13-'Ejercicio 3 - TIR'!$C$13)*('Ejercicio 3 - TIR'!$D$13-'Ejercicio 3 - TIR'!$C$13)*B528),'Ejercicio 3 - TIR'!$E$13-SQRT(('Ejercicio 3 - TIR'!$E$13-'Ejercicio 3 - TIR'!$C$13)*('Ejercicio 3 - TIR'!$E$13-'Ejercicio 3 - TIR'!$D$13)*(1-B528)))</f>
        <v>83008.3096381253</v>
      </c>
      <c r="D528" s="27">
        <f ca="1" t="shared" si="3934"/>
        <v>0.270122094663782</v>
      </c>
      <c r="E528" s="28">
        <f ca="1">IF(D528&lt;=('Ejercicio 3 - TIR'!$D$14-'Ejercicio 3 - TIR'!$C$14)/('Ejercicio 3 - TIR'!$E$14-'Ejercicio 3 - TIR'!$C$14),'Ejercicio 3 - TIR'!$C$14+SQRT(('Ejercicio 3 - TIR'!$E$14-'Ejercicio 3 - TIR'!$C$14)*('Ejercicio 3 - TIR'!$D$14-'Ejercicio 3 - TIR'!$C$14)*D528),'Ejercicio 3 - TIR'!$E$14-SQRT(('Ejercicio 3 - TIR'!$E$14-'Ejercicio 3 - TIR'!$C$14)*('Ejercicio 3 - TIR'!$E$14-'Ejercicio 3 - TIR'!$D$14)*(1-D528)))</f>
        <v>29501.0173405335</v>
      </c>
      <c r="F528" s="27">
        <f ca="1" t="shared" si="3934"/>
        <v>0.112642406583996</v>
      </c>
      <c r="G528" s="28">
        <f ca="1">IF(F528&lt;=('Ejercicio 3 - TIR'!$D$18-'Ejercicio 3 - TIR'!$C$18)/('Ejercicio 3 - TIR'!$E$18-'Ejercicio 3 - TIR'!$C$18),'Ejercicio 3 - TIR'!$C$18+SQRT(('Ejercicio 3 - TIR'!$E$18-'Ejercicio 3 - TIR'!$C$18)*('Ejercicio 3 - TIR'!$D$18-'Ejercicio 3 - TIR'!$C$18)*F528),'Ejercicio 3 - TIR'!$E$18-SQRT(('Ejercicio 3 - TIR'!$E$18-'Ejercicio 3 - TIR'!$C$18)*('Ejercicio 3 - TIR'!$E$18-'Ejercicio 3 - TIR'!$D$18)*(1-F528)))</f>
        <v>34110.518335636</v>
      </c>
      <c r="H528" s="27">
        <f ca="1" t="shared" ref="H528:L528" si="3935">RAND()</f>
        <v>0.679055899154611</v>
      </c>
      <c r="I528" s="28">
        <f ca="1">IF(H528&lt;=('Ejercicio 3 - TIR'!$D$18-'Ejercicio 3 - TIR'!$C$18)/('Ejercicio 3 - TIR'!$E$18-'Ejercicio 3 - TIR'!$C$18),'Ejercicio 3 - TIR'!$C$18+SQRT(('Ejercicio 3 - TIR'!$E$18-'Ejercicio 3 - TIR'!$C$18)*('Ejercicio 3 - TIR'!$D$18-'Ejercicio 3 - TIR'!$C$18)*H528),'Ejercicio 3 - TIR'!$E$18-SQRT(('Ejercicio 3 - TIR'!$E$18-'Ejercicio 3 - TIR'!$C$18)*('Ejercicio 3 - TIR'!$E$18-'Ejercicio 3 - TIR'!$D$18)*(1-H528)))</f>
        <v>40093.7990702169</v>
      </c>
      <c r="J528" s="27">
        <f ca="1" t="shared" si="3935"/>
        <v>0.108949821843026</v>
      </c>
      <c r="K528" s="28">
        <f ca="1">IF(J528&lt;=('Ejercicio 3 - TIR'!$D$18-'Ejercicio 3 - TIR'!$C$18)/('Ejercicio 3 - TIR'!$E$18-'Ejercicio 3 - TIR'!$C$18),'Ejercicio 3 - TIR'!$C$18+SQRT(('Ejercicio 3 - TIR'!$E$18-'Ejercicio 3 - TIR'!$C$18)*('Ejercicio 3 - TIR'!$D$18-'Ejercicio 3 - TIR'!$C$18)*J528),'Ejercicio 3 - TIR'!$E$18-SQRT(('Ejercicio 3 - TIR'!$E$18-'Ejercicio 3 - TIR'!$C$18)*('Ejercicio 3 - TIR'!$E$18-'Ejercicio 3 - TIR'!$D$18)*(1-J528)))</f>
        <v>34042.582500884</v>
      </c>
      <c r="L528" s="27">
        <f ca="1" t="shared" si="3935"/>
        <v>0.280871995740257</v>
      </c>
      <c r="M528" s="28">
        <f ca="1">IF(L528&lt;=('Ejercicio 3 - TIR'!$D$18-'Ejercicio 3 - TIR'!$C$18)/('Ejercicio 3 - TIR'!$E$18-'Ejercicio 3 - TIR'!$C$18),'Ejercicio 3 - TIR'!$C$18+SQRT(('Ejercicio 3 - TIR'!$E$18-'Ejercicio 3 - TIR'!$C$18)*('Ejercicio 3 - TIR'!$D$18-'Ejercicio 3 - TIR'!$C$18)*L528),'Ejercicio 3 - TIR'!$E$18-SQRT(('Ejercicio 3 - TIR'!$E$18-'Ejercicio 3 - TIR'!$C$18)*('Ejercicio 3 - TIR'!$E$18-'Ejercicio 3 - TIR'!$D$18)*(1-L528)))</f>
        <v>36490.8242435794</v>
      </c>
      <c r="N528" s="27">
        <f ca="1" t="shared" ref="N528:R528" si="3936">RAND()</f>
        <v>0.244995900200023</v>
      </c>
      <c r="O528" s="28">
        <f ca="1">IF(N528&lt;=('Ejercicio 3 - TIR'!$D$18-'Ejercicio 3 - TIR'!$C$18)/('Ejercicio 3 - TIR'!$E$18-'Ejercicio 3 - TIR'!$C$18),'Ejercicio 3 - TIR'!$C$18+SQRT(('Ejercicio 3 - TIR'!$E$18-'Ejercicio 3 - TIR'!$C$18)*('Ejercicio 3 - TIR'!$D$18-'Ejercicio 3 - TIR'!$C$18)*N528),'Ejercicio 3 - TIR'!$E$18-SQRT(('Ejercicio 3 - TIR'!$E$18-'Ejercicio 3 - TIR'!$C$18)*('Ejercicio 3 - TIR'!$E$18-'Ejercicio 3 - TIR'!$D$18)*(1-N528)))</f>
        <v>36062.1271044084</v>
      </c>
      <c r="P528" s="27">
        <f ca="1" t="shared" si="3936"/>
        <v>0.867702061618483</v>
      </c>
      <c r="Q528" s="29">
        <f ca="1">IF(P528&lt;=('Ejercicio 3 - TIR'!$D$22-'Ejercicio 3 - TIR'!$C$22)/('Ejercicio 3 - TIR'!$E$22-'Ejercicio 3 - TIR'!$C$22),'Ejercicio 3 - TIR'!$C$22+SQRT(('Ejercicio 3 - TIR'!$E$22-'Ejercicio 3 - TIR'!$C$22)*('Ejercicio 3 - TIR'!$D$22-'Ejercicio 3 - TIR'!$C$22)*P528),'Ejercicio 3 - TIR'!$E$22-SQRT(('Ejercicio 3 - TIR'!$E$22-'Ejercicio 3 - TIR'!$C$22)*('Ejercicio 3 - TIR'!$E$22-'Ejercicio 3 - TIR'!$D$22)*(1-P528)))</f>
        <v>0.164568334856966</v>
      </c>
      <c r="R528" s="27">
        <f ca="1" t="shared" si="3936"/>
        <v>0.164998818794661</v>
      </c>
      <c r="S528" s="29">
        <f ca="1">IF(R528&lt;=('Ejercicio 3 - TIR'!$D$23-'Ejercicio 3 - TIR'!$C$23)/('Ejercicio 3 - TIR'!$E$23-'Ejercicio 3 - TIR'!$C$23),'Ejercicio 3 - TIR'!$C$23+SQRT(('Ejercicio 3 - TIR'!$E$23-'Ejercicio 3 - TIR'!$C$23)*('Ejercicio 3 - TIR'!$D$23-'Ejercicio 3 - TIR'!$C$23)*R528),'Ejercicio 3 - TIR'!$E$23-SQRT(('Ejercicio 3 - TIR'!$E$23-'Ejercicio 3 - TIR'!$C$23)*('Ejercicio 3 - TIR'!$E$23-'Ejercicio 3 - TIR'!$D$23)*(1-R528)))</f>
        <v>0.137233626253067</v>
      </c>
      <c r="T528" s="27">
        <f ca="1" t="shared" ref="T528:X528" si="3937">RAND()</f>
        <v>0.7675375681678</v>
      </c>
      <c r="U528" s="29">
        <f ca="1">IF(T528&lt;=('Ejercicio 3 - TIR'!$D$24-'Ejercicio 3 - TIR'!$C$24)/('Ejercicio 3 - TIR'!$E$24-'Ejercicio 3 - TIR'!$C$24),'Ejercicio 3 - TIR'!$C$24+SQRT(('Ejercicio 3 - TIR'!$E$24-'Ejercicio 3 - TIR'!$C$24)*('Ejercicio 3 - TIR'!$D$24-'Ejercicio 3 - TIR'!$C$24)*T528),'Ejercicio 3 - TIR'!$E$24-SQRT(('Ejercicio 3 - TIR'!$E$24-'Ejercicio 3 - TIR'!$C$24)*('Ejercicio 3 - TIR'!$E$24-'Ejercicio 3 - TIR'!$D$24)*(1-T528)))</f>
        <v>0.194487359816551</v>
      </c>
      <c r="V528" s="27">
        <f ca="1" t="shared" si="3937"/>
        <v>0.685768145921832</v>
      </c>
      <c r="W528" s="29">
        <f ca="1">IF(V528&lt;=('Ejercicio 3 - TIR'!$D$25-'Ejercicio 3 - TIR'!$C$25)/('Ejercicio 3 - TIR'!$E$25-'Ejercicio 3 - TIR'!$C$25),'Ejercicio 3 - TIR'!$C$25+SQRT(('Ejercicio 3 - TIR'!$E$25-'Ejercicio 3 - TIR'!$C$25)*('Ejercicio 3 - TIR'!$D$25-'Ejercicio 3 - TIR'!$C$25)*V528),'Ejercicio 3 - TIR'!$E$25-SQRT(('Ejercicio 3 - TIR'!$E$25-'Ejercicio 3 - TIR'!$C$25)*('Ejercicio 3 - TIR'!$E$25-'Ejercicio 3 - TIR'!$D$25)*(1-V528)))</f>
        <v>0.216836594124343</v>
      </c>
      <c r="X528" s="27">
        <f ca="1" t="shared" si="3937"/>
        <v>0.622240170111112</v>
      </c>
      <c r="Y528" s="29">
        <f ca="1">IF(X528&lt;=('Ejercicio 3 - TIR'!$D$26-'Ejercicio 3 - TIR'!$C$26)/('Ejercicio 3 - TIR'!$E$26-'Ejercicio 3 - TIR'!$C$26),'Ejercicio 3 - TIR'!$C$26+SQRT(('Ejercicio 3 - TIR'!$E$26-'Ejercicio 3 - TIR'!$C$26)*('Ejercicio 3 - TIR'!$D$26-'Ejercicio 3 - TIR'!$C$26)*X528),'Ejercicio 3 - TIR'!$E$26-SQRT(('Ejercicio 3 - TIR'!$E$26-'Ejercicio 3 - TIR'!$C$26)*('Ejercicio 3 - TIR'!$E$26-'Ejercicio 3 - TIR'!$D$26)*(1-X528)))</f>
        <v>0.234834713757134</v>
      </c>
      <c r="Z528" s="27">
        <f ca="1" t="shared" si="3812"/>
        <v>1.16456833485697</v>
      </c>
      <c r="AA528" s="27">
        <f ca="1" t="shared" si="3813"/>
        <v>1.32438627046888</v>
      </c>
      <c r="AB528" s="27">
        <f ca="1" t="shared" si="3814"/>
        <v>1.58196265958966</v>
      </c>
      <c r="AC528" s="27">
        <f ca="1" t="shared" si="3815"/>
        <v>1.92499005472697</v>
      </c>
      <c r="AD528" s="27">
        <f ca="1" t="shared" si="3816"/>
        <v>2.37704454321411</v>
      </c>
      <c r="AE528" s="26">
        <f ca="1" t="shared" si="3817"/>
        <v>4854.93330031808</v>
      </c>
      <c r="AF528" s="26">
        <f ca="1" t="shared" si="3818"/>
        <v>5521.1934023375</v>
      </c>
      <c r="AG528" s="26">
        <f ca="1" t="shared" si="3819"/>
        <v>6594.99573019468</v>
      </c>
      <c r="AH528" s="26">
        <f ca="1" t="shared" si="3820"/>
        <v>8025.03214259468</v>
      </c>
      <c r="AI528" s="26">
        <f ca="1" t="shared" si="3821"/>
        <v>9909.58826869271</v>
      </c>
      <c r="AJ528" s="28">
        <f ca="1" t="shared" si="3822"/>
        <v>39724.0295392396</v>
      </c>
      <c r="AK528" s="28">
        <f ca="1" t="shared" si="3823"/>
        <v>53099.6770195334</v>
      </c>
      <c r="AL528" s="28">
        <f ca="1" t="shared" si="3824"/>
        <v>53854.0943523991</v>
      </c>
      <c r="AM528" s="28">
        <f ca="1" t="shared" si="3825"/>
        <v>70244.4737576804</v>
      </c>
      <c r="AN528" s="28">
        <f ca="1" t="shared" si="3826"/>
        <v>85721.2824502279</v>
      </c>
      <c r="AO528" s="28">
        <f ca="1">C528/'Ejercicio 3 - TIR'!$D$7</f>
        <v>16601.6619276251</v>
      </c>
      <c r="AP528" s="28">
        <f ca="1" t="shared" si="3827"/>
        <v>23122.3676116145</v>
      </c>
      <c r="AQ528" s="28">
        <f ca="1" t="shared" si="3828"/>
        <v>36498.0150919083</v>
      </c>
      <c r="AR528" s="28">
        <f ca="1" t="shared" si="3829"/>
        <v>37252.432424774</v>
      </c>
      <c r="AS528" s="28">
        <f ca="1" t="shared" si="3830"/>
        <v>53642.8118300553</v>
      </c>
      <c r="AT528" s="28">
        <f ca="1" t="shared" si="3831"/>
        <v>69119.6205226028</v>
      </c>
      <c r="AU528" s="28">
        <f ca="1">AP528*'Ejercicio 3 - TIR'!$D$5</f>
        <v>11561.1838058073</v>
      </c>
      <c r="AV528" s="28">
        <f ca="1">AQ528*'Ejercicio 3 - TIR'!$D$5</f>
        <v>18249.0075459542</v>
      </c>
      <c r="AW528" s="28">
        <f ca="1">AR528*'Ejercicio 3 - TIR'!$D$5</f>
        <v>18626.216212387</v>
      </c>
      <c r="AX528" s="28">
        <f ca="1">AS528*'Ejercicio 3 - TIR'!$D$5</f>
        <v>26821.4059150277</v>
      </c>
      <c r="AY528" s="28">
        <f ca="1">AT528*'Ejercicio 3 - TIR'!$D$5</f>
        <v>34559.8102613014</v>
      </c>
      <c r="AZ528" s="28">
        <f ca="1" t="shared" ref="AZ528:BD528" si="3938">AJ528-AU528-AE528</f>
        <v>23307.9124331142</v>
      </c>
      <c r="BA528" s="28">
        <f ca="1" t="shared" si="3938"/>
        <v>29329.4760712417</v>
      </c>
      <c r="BB528" s="28">
        <f ca="1" t="shared" si="3938"/>
        <v>28632.8824098174</v>
      </c>
      <c r="BC528" s="28">
        <f ca="1" t="shared" si="3938"/>
        <v>35398.035700058</v>
      </c>
      <c r="BD528" s="28">
        <f ca="1" t="shared" si="3938"/>
        <v>41251.8839202338</v>
      </c>
      <c r="BE528" s="28">
        <f ca="1" t="shared" ref="BE528:BI528" si="3939">AZ528/Z528</f>
        <v>20014.207612795</v>
      </c>
      <c r="BF528" s="28">
        <f ca="1" t="shared" si="3939"/>
        <v>22145.7113571994</v>
      </c>
      <c r="BG528" s="28">
        <f ca="1" t="shared" si="3939"/>
        <v>18099.5943464584</v>
      </c>
      <c r="BH528" s="28">
        <f ca="1" t="shared" si="3939"/>
        <v>18388.6849769095</v>
      </c>
      <c r="BI528" s="28">
        <f ca="1" t="shared" si="3939"/>
        <v>17354.274676088</v>
      </c>
      <c r="BJ528" s="28">
        <f ca="1" t="shared" si="3834"/>
        <v>70125.2322885802</v>
      </c>
      <c r="BK528" s="28">
        <f ca="1" t="shared" si="3835"/>
        <v>39462.8898933466</v>
      </c>
      <c r="BL528" s="28">
        <f ca="1" t="shared" si="3836"/>
        <v>109588.122181927</v>
      </c>
      <c r="BM528" s="28">
        <f ca="1">BK528*'Ejercicio 3 - TIR'!$D$5</f>
        <v>19731.4449466733</v>
      </c>
      <c r="BN528" s="28">
        <f ca="1" t="shared" si="3837"/>
        <v>89856.6772352535</v>
      </c>
      <c r="BO528" s="28">
        <f ca="1" t="shared" si="3838"/>
        <v>37801.8483043461</v>
      </c>
      <c r="BP528" s="28">
        <f ca="1" t="shared" si="3839"/>
        <v>-112509.326978659</v>
      </c>
      <c r="BQ528" s="28">
        <f ca="1" t="shared" ref="BQ528:BT528" si="3940">BE528</f>
        <v>20014.207612795</v>
      </c>
      <c r="BR528" s="28">
        <f ca="1" t="shared" si="3940"/>
        <v>22145.7113571994</v>
      </c>
      <c r="BS528" s="28">
        <f ca="1" t="shared" si="3940"/>
        <v>18099.5943464584</v>
      </c>
      <c r="BT528" s="28">
        <f ca="1" t="shared" si="3940"/>
        <v>18388.6849769095</v>
      </c>
      <c r="BU528" s="28">
        <f ca="1" t="shared" si="3841"/>
        <v>55156.122980434</v>
      </c>
      <c r="BV528" s="30">
        <f ca="1" t="shared" si="3842"/>
        <v>5.17036042970027</v>
      </c>
    </row>
    <row r="529" ht="15" customHeight="1" spans="1:74">
      <c r="A529" s="26">
        <v>528</v>
      </c>
      <c r="B529" s="27">
        <f ca="1" t="shared" ref="B529:F529" si="3941">RAND()</f>
        <v>0.624622419132304</v>
      </c>
      <c r="C529" s="28">
        <f ca="1">IF(B529&lt;=('Ejercicio 3 - TIR'!$D$13-'Ejercicio 3 - TIR'!$C$13)/('Ejercicio 3 - TIR'!$E$13-'Ejercicio 3 - TIR'!$C$13),'Ejercicio 3 - TIR'!$C$13+SQRT(('Ejercicio 3 - TIR'!$E$13-'Ejercicio 3 - TIR'!$C$13)*('Ejercicio 3 - TIR'!$D$13-'Ejercicio 3 - TIR'!$C$13)*B529),'Ejercicio 3 - TIR'!$E$13-SQRT(('Ejercicio 3 - TIR'!$E$13-'Ejercicio 3 - TIR'!$C$13)*('Ejercicio 3 - TIR'!$E$13-'Ejercicio 3 - TIR'!$D$13)*(1-B529)))</f>
        <v>78776.1196516463</v>
      </c>
      <c r="D529" s="27">
        <f ca="1" t="shared" si="3941"/>
        <v>0.698928432212507</v>
      </c>
      <c r="E529" s="28">
        <f ca="1">IF(D529&lt;=('Ejercicio 3 - TIR'!$D$14-'Ejercicio 3 - TIR'!$C$14)/('Ejercicio 3 - TIR'!$E$14-'Ejercicio 3 - TIR'!$C$14),'Ejercicio 3 - TIR'!$C$14+SQRT(('Ejercicio 3 - TIR'!$E$14-'Ejercicio 3 - TIR'!$C$14)*('Ejercicio 3 - TIR'!$D$14-'Ejercicio 3 - TIR'!$C$14)*D529),'Ejercicio 3 - TIR'!$E$14-SQRT(('Ejercicio 3 - TIR'!$E$14-'Ejercicio 3 - TIR'!$C$14)*('Ejercicio 3 - TIR'!$E$14-'Ejercicio 3 - TIR'!$D$14)*(1-D529)))</f>
        <v>33279.8262546178</v>
      </c>
      <c r="F529" s="27">
        <f ca="1" t="shared" si="3941"/>
        <v>0.426606644369115</v>
      </c>
      <c r="G529" s="28">
        <f ca="1">IF(F529&lt;=('Ejercicio 3 - TIR'!$D$18-'Ejercicio 3 - TIR'!$C$18)/('Ejercicio 3 - TIR'!$E$18-'Ejercicio 3 - TIR'!$C$18),'Ejercicio 3 - TIR'!$C$18+SQRT(('Ejercicio 3 - TIR'!$E$18-'Ejercicio 3 - TIR'!$C$18)*('Ejercicio 3 - TIR'!$D$18-'Ejercicio 3 - TIR'!$C$18)*F529),'Ejercicio 3 - TIR'!$E$18-SQRT(('Ejercicio 3 - TIR'!$E$18-'Ejercicio 3 - TIR'!$C$18)*('Ejercicio 3 - TIR'!$E$18-'Ejercicio 3 - TIR'!$D$18)*(1-F529)))</f>
        <v>37999.437271169</v>
      </c>
      <c r="H529" s="27">
        <f ca="1" t="shared" ref="H529:L529" si="3942">RAND()</f>
        <v>0.165407834619395</v>
      </c>
      <c r="I529" s="28">
        <f ca="1">IF(H529&lt;=('Ejercicio 3 - TIR'!$D$18-'Ejercicio 3 - TIR'!$C$18)/('Ejercicio 3 - TIR'!$E$18-'Ejercicio 3 - TIR'!$C$18),'Ejercicio 3 - TIR'!$C$18+SQRT(('Ejercicio 3 - TIR'!$E$18-'Ejercicio 3 - TIR'!$C$18)*('Ejercicio 3 - TIR'!$D$18-'Ejercicio 3 - TIR'!$C$18)*H529),'Ejercicio 3 - TIR'!$E$18-SQRT(('Ejercicio 3 - TIR'!$E$18-'Ejercicio 3 - TIR'!$C$18)*('Ejercicio 3 - TIR'!$E$18-'Ejercicio 3 - TIR'!$D$18)*(1-H529)))</f>
        <v>34981.0817291939</v>
      </c>
      <c r="J529" s="27">
        <f ca="1" t="shared" si="3942"/>
        <v>0.0581132456329703</v>
      </c>
      <c r="K529" s="28">
        <f ca="1">IF(J529&lt;=('Ejercicio 3 - TIR'!$D$18-'Ejercicio 3 - TIR'!$C$18)/('Ejercicio 3 - TIR'!$E$18-'Ejercicio 3 - TIR'!$C$18),'Ejercicio 3 - TIR'!$C$18+SQRT(('Ejercicio 3 - TIR'!$E$18-'Ejercicio 3 - TIR'!$C$18)*('Ejercicio 3 - TIR'!$D$18-'Ejercicio 3 - TIR'!$C$18)*J529),'Ejercicio 3 - TIR'!$E$18-SQRT(('Ejercicio 3 - TIR'!$E$18-'Ejercicio 3 - TIR'!$C$18)*('Ejercicio 3 - TIR'!$E$18-'Ejercicio 3 - TIR'!$D$18)*(1-J529)))</f>
        <v>32952.4543764376</v>
      </c>
      <c r="L529" s="27">
        <f ca="1" t="shared" si="3942"/>
        <v>0.483848708391461</v>
      </c>
      <c r="M529" s="28">
        <f ca="1">IF(L529&lt;=('Ejercicio 3 - TIR'!$D$18-'Ejercicio 3 - TIR'!$C$18)/('Ejercicio 3 - TIR'!$E$18-'Ejercicio 3 - TIR'!$C$18),'Ejercicio 3 - TIR'!$C$18+SQRT(('Ejercicio 3 - TIR'!$E$18-'Ejercicio 3 - TIR'!$C$18)*('Ejercicio 3 - TIR'!$D$18-'Ejercicio 3 - TIR'!$C$18)*L529),'Ejercicio 3 - TIR'!$E$18-SQRT(('Ejercicio 3 - TIR'!$E$18-'Ejercicio 3 - TIR'!$C$18)*('Ejercicio 3 - TIR'!$E$18-'Ejercicio 3 - TIR'!$D$18)*(1-L529)))</f>
        <v>38519.2315532986</v>
      </c>
      <c r="N529" s="27">
        <f ca="1" t="shared" ref="N529:R529" si="3943">RAND()</f>
        <v>0.93761596431521</v>
      </c>
      <c r="O529" s="28">
        <f ca="1">IF(N529&lt;=('Ejercicio 3 - TIR'!$D$18-'Ejercicio 3 - TIR'!$C$18)/('Ejercicio 3 - TIR'!$E$18-'Ejercicio 3 - TIR'!$C$18),'Ejercicio 3 - TIR'!$C$18+SQRT(('Ejercicio 3 - TIR'!$E$18-'Ejercicio 3 - TIR'!$C$18)*('Ejercicio 3 - TIR'!$D$18-'Ejercicio 3 - TIR'!$C$18)*N529),'Ejercicio 3 - TIR'!$E$18-SQRT(('Ejercicio 3 - TIR'!$E$18-'Ejercicio 3 - TIR'!$C$18)*('Ejercicio 3 - TIR'!$E$18-'Ejercicio 3 - TIR'!$D$18)*(1-N529)))</f>
        <v>42836.9459839479</v>
      </c>
      <c r="P529" s="27">
        <f ca="1" t="shared" si="3943"/>
        <v>0.518794089808777</v>
      </c>
      <c r="Q529" s="29">
        <f ca="1">IF(P529&lt;=('Ejercicio 3 - TIR'!$D$22-'Ejercicio 3 - TIR'!$C$22)/('Ejercicio 3 - TIR'!$E$22-'Ejercicio 3 - TIR'!$C$22),'Ejercicio 3 - TIR'!$C$22+SQRT(('Ejercicio 3 - TIR'!$E$22-'Ejercicio 3 - TIR'!$C$22)*('Ejercicio 3 - TIR'!$D$22-'Ejercicio 3 - TIR'!$C$22)*P529),'Ejercicio 3 - TIR'!$E$22-SQRT(('Ejercicio 3 - TIR'!$E$22-'Ejercicio 3 - TIR'!$C$22)*('Ejercicio 3 - TIR'!$E$22-'Ejercicio 3 - TIR'!$D$22)*(1-P529)))</f>
        <v>0.150569222940191</v>
      </c>
      <c r="R529" s="27">
        <f ca="1" t="shared" si="3943"/>
        <v>0.510720129059098</v>
      </c>
      <c r="S529" s="29">
        <f ca="1">IF(R529&lt;=('Ejercicio 3 - TIR'!$D$23-'Ejercicio 3 - TIR'!$C$23)/('Ejercicio 3 - TIR'!$E$23-'Ejercicio 3 - TIR'!$C$23),'Ejercicio 3 - TIR'!$C$23+SQRT(('Ejercicio 3 - TIR'!$E$23-'Ejercicio 3 - TIR'!$C$23)*('Ejercicio 3 - TIR'!$D$23-'Ejercicio 3 - TIR'!$C$23)*R529),'Ejercicio 3 - TIR'!$E$23-SQRT(('Ejercicio 3 - TIR'!$E$23-'Ejercicio 3 - TIR'!$C$23)*('Ejercicio 3 - TIR'!$E$23-'Ejercicio 3 - TIR'!$D$23)*(1-R529)))</f>
        <v>0.150323346420231</v>
      </c>
      <c r="T529" s="27">
        <f ca="1" t="shared" ref="T529:X529" si="3944">RAND()</f>
        <v>0.183052901960407</v>
      </c>
      <c r="U529" s="29">
        <f ca="1">IF(T529&lt;=('Ejercicio 3 - TIR'!$D$24-'Ejercicio 3 - TIR'!$C$24)/('Ejercicio 3 - TIR'!$E$24-'Ejercicio 3 - TIR'!$C$24),'Ejercicio 3 - TIR'!$C$24+SQRT(('Ejercicio 3 - TIR'!$E$24-'Ejercicio 3 - TIR'!$C$24)*('Ejercicio 3 - TIR'!$D$24-'Ejercicio 3 - TIR'!$C$24)*T529),'Ejercicio 3 - TIR'!$E$24-SQRT(('Ejercicio 3 - TIR'!$E$24-'Ejercicio 3 - TIR'!$C$24)*('Ejercicio 3 - TIR'!$E$24-'Ejercicio 3 - TIR'!$D$24)*(1-T529)))</f>
        <v>0.169606404415824</v>
      </c>
      <c r="V529" s="27">
        <f ca="1" t="shared" si="3944"/>
        <v>0.813692549524105</v>
      </c>
      <c r="W529" s="29">
        <f ca="1">IF(V529&lt;=('Ejercicio 3 - TIR'!$D$25-'Ejercicio 3 - TIR'!$C$25)/('Ejercicio 3 - TIR'!$E$25-'Ejercicio 3 - TIR'!$C$25),'Ejercicio 3 - TIR'!$C$25+SQRT(('Ejercicio 3 - TIR'!$E$25-'Ejercicio 3 - TIR'!$C$25)*('Ejercicio 3 - TIR'!$D$25-'Ejercicio 3 - TIR'!$C$25)*V529),'Ejercicio 3 - TIR'!$E$25-SQRT(('Ejercicio 3 - TIR'!$E$25-'Ejercicio 3 - TIR'!$C$25)*('Ejercicio 3 - TIR'!$E$25-'Ejercicio 3 - TIR'!$D$25)*(1-V529)))</f>
        <v>0.224464219677761</v>
      </c>
      <c r="X529" s="27">
        <f ca="1" t="shared" si="3944"/>
        <v>0.658045381685851</v>
      </c>
      <c r="Y529" s="29">
        <f ca="1">IF(X529&lt;=('Ejercicio 3 - TIR'!$D$26-'Ejercicio 3 - TIR'!$C$26)/('Ejercicio 3 - TIR'!$E$26-'Ejercicio 3 - TIR'!$C$26),'Ejercicio 3 - TIR'!$C$26+SQRT(('Ejercicio 3 - TIR'!$E$26-'Ejercicio 3 - TIR'!$C$26)*('Ejercicio 3 - TIR'!$D$26-'Ejercicio 3 - TIR'!$C$26)*X529),'Ejercicio 3 - TIR'!$E$26-SQRT(('Ejercicio 3 - TIR'!$E$26-'Ejercicio 3 - TIR'!$C$26)*('Ejercicio 3 - TIR'!$E$26-'Ejercicio 3 - TIR'!$D$26)*(1-X529)))</f>
        <v>0.237028440348337</v>
      </c>
      <c r="Z529" s="27">
        <f ca="1" t="shared" si="3812"/>
        <v>1.15056922294019</v>
      </c>
      <c r="AA529" s="27">
        <f ca="1" t="shared" si="3813"/>
        <v>1.32352663882068</v>
      </c>
      <c r="AB529" s="27">
        <f ca="1" t="shared" si="3814"/>
        <v>1.54800523317962</v>
      </c>
      <c r="AC529" s="27">
        <f ca="1" t="shared" si="3815"/>
        <v>1.89547701990238</v>
      </c>
      <c r="AD529" s="27">
        <f ca="1" t="shared" si="3816"/>
        <v>2.34475898164595</v>
      </c>
      <c r="AE529" s="26">
        <f ca="1" t="shared" si="3817"/>
        <v>5010.91757874236</v>
      </c>
      <c r="AF529" s="26">
        <f ca="1" t="shared" si="3818"/>
        <v>5764.17547781487</v>
      </c>
      <c r="AG529" s="26">
        <f ca="1" t="shared" si="3819"/>
        <v>6741.81655502892</v>
      </c>
      <c r="AH529" s="26">
        <f ca="1" t="shared" si="3820"/>
        <v>8255.1131472641</v>
      </c>
      <c r="AI529" s="26">
        <f ca="1" t="shared" si="3821"/>
        <v>10211.8097414592</v>
      </c>
      <c r="AJ529" s="28">
        <f ca="1" t="shared" si="3822"/>
        <v>43720.9830132534</v>
      </c>
      <c r="AK529" s="28">
        <f ca="1" t="shared" si="3823"/>
        <v>46298.3935233517</v>
      </c>
      <c r="AL529" s="28">
        <f ca="1" t="shared" si="3824"/>
        <v>51010.5718208382</v>
      </c>
      <c r="AM529" s="28">
        <f ca="1" t="shared" si="3825"/>
        <v>73012.3182335762</v>
      </c>
      <c r="AN529" s="28">
        <f ca="1" t="shared" si="3826"/>
        <v>100442.313842144</v>
      </c>
      <c r="AO529" s="28">
        <f ca="1">C529/'Ejercicio 3 - TIR'!$D$7</f>
        <v>15755.2239303293</v>
      </c>
      <c r="AP529" s="28">
        <f ca="1" t="shared" si="3827"/>
        <v>27965.7590829241</v>
      </c>
      <c r="AQ529" s="28">
        <f ca="1" t="shared" si="3828"/>
        <v>30543.1695930224</v>
      </c>
      <c r="AR529" s="28">
        <f ca="1" t="shared" si="3829"/>
        <v>35255.3478905089</v>
      </c>
      <c r="AS529" s="28">
        <f ca="1" t="shared" si="3830"/>
        <v>57257.0943032469</v>
      </c>
      <c r="AT529" s="28">
        <f ca="1" t="shared" si="3831"/>
        <v>84687.089911815</v>
      </c>
      <c r="AU529" s="28">
        <f ca="1">AP529*'Ejercicio 3 - TIR'!$D$5</f>
        <v>13982.8795414621</v>
      </c>
      <c r="AV529" s="28">
        <f ca="1">AQ529*'Ejercicio 3 - TIR'!$D$5</f>
        <v>15271.5847965112</v>
      </c>
      <c r="AW529" s="28">
        <f ca="1">AR529*'Ejercicio 3 - TIR'!$D$5</f>
        <v>17627.6739452545</v>
      </c>
      <c r="AX529" s="28">
        <f ca="1">AS529*'Ejercicio 3 - TIR'!$D$5</f>
        <v>28628.5471516235</v>
      </c>
      <c r="AY529" s="28">
        <f ca="1">AT529*'Ejercicio 3 - TIR'!$D$5</f>
        <v>42343.5449559075</v>
      </c>
      <c r="AZ529" s="28">
        <f ca="1" t="shared" ref="AZ529:BD529" si="3945">AJ529-AU529-AE529</f>
        <v>24727.185893049</v>
      </c>
      <c r="BA529" s="28">
        <f ca="1" t="shared" si="3945"/>
        <v>25262.6332490256</v>
      </c>
      <c r="BB529" s="28">
        <f ca="1" t="shared" si="3945"/>
        <v>26641.0813205548</v>
      </c>
      <c r="BC529" s="28">
        <f ca="1" t="shared" si="3945"/>
        <v>36128.6579346886</v>
      </c>
      <c r="BD529" s="28">
        <f ca="1" t="shared" si="3945"/>
        <v>47886.9591447776</v>
      </c>
      <c r="BE529" s="28">
        <f ca="1" t="shared" ref="BE529:BI529" si="3946">AZ529/Z529</f>
        <v>21491.2631070215</v>
      </c>
      <c r="BF529" s="28">
        <f ca="1" t="shared" si="3946"/>
        <v>19087.3628894509</v>
      </c>
      <c r="BG529" s="28">
        <f ca="1" t="shared" si="3946"/>
        <v>17209.942673019</v>
      </c>
      <c r="BH529" s="28">
        <f ca="1" t="shared" si="3946"/>
        <v>19060.4568429689</v>
      </c>
      <c r="BI529" s="28">
        <f ca="1" t="shared" si="3946"/>
        <v>20422.977167215</v>
      </c>
      <c r="BJ529" s="28">
        <f ca="1" t="shared" si="3834"/>
        <v>78033.1715181319</v>
      </c>
      <c r="BK529" s="28">
        <f ca="1" t="shared" si="3835"/>
        <v>36942.2028184828</v>
      </c>
      <c r="BL529" s="28">
        <f ca="1" t="shared" si="3836"/>
        <v>114975.374336615</v>
      </c>
      <c r="BM529" s="28">
        <f ca="1">BK529*'Ejercicio 3 - TIR'!$D$5</f>
        <v>18471.1014092414</v>
      </c>
      <c r="BN529" s="28">
        <f ca="1" t="shared" si="3837"/>
        <v>96504.2729273733</v>
      </c>
      <c r="BO529" s="28">
        <f ca="1" t="shared" si="3838"/>
        <v>41157.4382197825</v>
      </c>
      <c r="BP529" s="28">
        <f ca="1" t="shared" si="3839"/>
        <v>-112055.945906264</v>
      </c>
      <c r="BQ529" s="28">
        <f ca="1" t="shared" ref="BQ529:BT529" si="3947">BE529</f>
        <v>21491.2631070215</v>
      </c>
      <c r="BR529" s="28">
        <f ca="1" t="shared" si="3947"/>
        <v>19087.3628894509</v>
      </c>
      <c r="BS529" s="28">
        <f ca="1" t="shared" si="3947"/>
        <v>17209.942673019</v>
      </c>
      <c r="BT529" s="28">
        <f ca="1" t="shared" si="3947"/>
        <v>19060.4568429689</v>
      </c>
      <c r="BU529" s="28">
        <f ca="1" t="shared" si="3841"/>
        <v>61580.4153869975</v>
      </c>
      <c r="BV529" s="30">
        <f ca="1" t="shared" si="3842"/>
        <v>6.21152687313882</v>
      </c>
    </row>
    <row r="530" ht="15" customHeight="1" spans="1:74">
      <c r="A530" s="26">
        <v>529</v>
      </c>
      <c r="B530" s="27">
        <f ca="1" t="shared" ref="B530:F530" si="3948">RAND()</f>
        <v>0.979442369067031</v>
      </c>
      <c r="C530" s="28">
        <f ca="1">IF(B530&lt;=('Ejercicio 3 - TIR'!$D$13-'Ejercicio 3 - TIR'!$C$13)/('Ejercicio 3 - TIR'!$E$13-'Ejercicio 3 - TIR'!$C$13),'Ejercicio 3 - TIR'!$C$13+SQRT(('Ejercicio 3 - TIR'!$E$13-'Ejercicio 3 - TIR'!$C$13)*('Ejercicio 3 - TIR'!$D$13-'Ejercicio 3 - TIR'!$C$13)*B530),'Ejercicio 3 - TIR'!$E$13-SQRT(('Ejercicio 3 - TIR'!$E$13-'Ejercicio 3 - TIR'!$C$13)*('Ejercicio 3 - TIR'!$E$13-'Ejercicio 3 - TIR'!$D$13)*(1-B530)))</f>
        <v>95033.1944753632</v>
      </c>
      <c r="D530" s="27">
        <f ca="1" t="shared" si="3948"/>
        <v>0.110050208976797</v>
      </c>
      <c r="E530" s="28">
        <f ca="1">IF(D530&lt;=('Ejercicio 3 - TIR'!$D$14-'Ejercicio 3 - TIR'!$C$14)/('Ejercicio 3 - TIR'!$E$14-'Ejercicio 3 - TIR'!$C$14),'Ejercicio 3 - TIR'!$C$14+SQRT(('Ejercicio 3 - TIR'!$E$14-'Ejercicio 3 - TIR'!$C$14)*('Ejercicio 3 - TIR'!$D$14-'Ejercicio 3 - TIR'!$C$14)*D530),'Ejercicio 3 - TIR'!$E$14-SQRT(('Ejercicio 3 - TIR'!$E$14-'Ejercicio 3 - TIR'!$C$14)*('Ejercicio 3 - TIR'!$E$14-'Ejercicio 3 - TIR'!$D$14)*(1-D530)))</f>
        <v>27872.936768058</v>
      </c>
      <c r="F530" s="27">
        <f ca="1" t="shared" si="3948"/>
        <v>0.987785941637916</v>
      </c>
      <c r="G530" s="28">
        <f ca="1">IF(F530&lt;=('Ejercicio 3 - TIR'!$D$18-'Ejercicio 3 - TIR'!$C$18)/('Ejercicio 3 - TIR'!$E$18-'Ejercicio 3 - TIR'!$C$18),'Ejercicio 3 - TIR'!$C$18+SQRT(('Ejercicio 3 - TIR'!$E$18-'Ejercicio 3 - TIR'!$C$18)*('Ejercicio 3 - TIR'!$D$18-'Ejercicio 3 - TIR'!$C$18)*F530),'Ejercicio 3 - TIR'!$E$18-SQRT(('Ejercicio 3 - TIR'!$E$18-'Ejercicio 3 - TIR'!$C$18)*('Ejercicio 3 - TIR'!$E$18-'Ejercicio 3 - TIR'!$D$18)*(1-F530)))</f>
        <v>44042.8927034254</v>
      </c>
      <c r="H530" s="27">
        <f ca="1" t="shared" ref="H530:L530" si="3949">RAND()</f>
        <v>0.126275764386461</v>
      </c>
      <c r="I530" s="28">
        <f ca="1">IF(H530&lt;=('Ejercicio 3 - TIR'!$D$18-'Ejercicio 3 - TIR'!$C$18)/('Ejercicio 3 - TIR'!$E$18-'Ejercicio 3 - TIR'!$C$18),'Ejercicio 3 - TIR'!$C$18+SQRT(('Ejercicio 3 - TIR'!$E$18-'Ejercicio 3 - TIR'!$C$18)*('Ejercicio 3 - TIR'!$D$18-'Ejercicio 3 - TIR'!$C$18)*H530),'Ejercicio 3 - TIR'!$E$18-SQRT(('Ejercicio 3 - TIR'!$E$18-'Ejercicio 3 - TIR'!$C$18)*('Ejercicio 3 - TIR'!$E$18-'Ejercicio 3 - TIR'!$D$18)*(1-H530)))</f>
        <v>34352.1678113291</v>
      </c>
      <c r="J530" s="27">
        <f ca="1" t="shared" si="3949"/>
        <v>0.153764221395569</v>
      </c>
      <c r="K530" s="28">
        <f ca="1">IF(J530&lt;=('Ejercicio 3 - TIR'!$D$18-'Ejercicio 3 - TIR'!$C$18)/('Ejercicio 3 - TIR'!$E$18-'Ejercicio 3 - TIR'!$C$18),'Ejercicio 3 - TIR'!$C$18+SQRT(('Ejercicio 3 - TIR'!$E$18-'Ejercicio 3 - TIR'!$C$18)*('Ejercicio 3 - TIR'!$D$18-'Ejercicio 3 - TIR'!$C$18)*J530),'Ejercicio 3 - TIR'!$E$18-SQRT(('Ejercicio 3 - TIR'!$E$18-'Ejercicio 3 - TIR'!$C$18)*('Ejercicio 3 - TIR'!$E$18-'Ejercicio 3 - TIR'!$D$18)*(1-J530)))</f>
        <v>34802.5652738235</v>
      </c>
      <c r="L530" s="27">
        <f ca="1" t="shared" si="3949"/>
        <v>0.275298928471374</v>
      </c>
      <c r="M530" s="28">
        <f ca="1">IF(L530&lt;=('Ejercicio 3 - TIR'!$D$18-'Ejercicio 3 - TIR'!$C$18)/('Ejercicio 3 - TIR'!$E$18-'Ejercicio 3 - TIR'!$C$18),'Ejercicio 3 - TIR'!$C$18+SQRT(('Ejercicio 3 - TIR'!$E$18-'Ejercicio 3 - TIR'!$C$18)*('Ejercicio 3 - TIR'!$D$18-'Ejercicio 3 - TIR'!$C$18)*L530),'Ejercicio 3 - TIR'!$E$18-SQRT(('Ejercicio 3 - TIR'!$E$18-'Ejercicio 3 - TIR'!$C$18)*('Ejercicio 3 - TIR'!$E$18-'Ejercicio 3 - TIR'!$D$18)*(1-L530)))</f>
        <v>36426.1060737204</v>
      </c>
      <c r="N530" s="27">
        <f ca="1" t="shared" ref="N530:R530" si="3950">RAND()</f>
        <v>0.943108286935952</v>
      </c>
      <c r="O530" s="28">
        <f ca="1">IF(N530&lt;=('Ejercicio 3 - TIR'!$D$18-'Ejercicio 3 - TIR'!$C$18)/('Ejercicio 3 - TIR'!$E$18-'Ejercicio 3 - TIR'!$C$18),'Ejercicio 3 - TIR'!$C$18+SQRT(('Ejercicio 3 - TIR'!$E$18-'Ejercicio 3 - TIR'!$C$18)*('Ejercicio 3 - TIR'!$D$18-'Ejercicio 3 - TIR'!$C$18)*N530),'Ejercicio 3 - TIR'!$E$18-SQRT(('Ejercicio 3 - TIR'!$E$18-'Ejercicio 3 - TIR'!$C$18)*('Ejercicio 3 - TIR'!$E$18-'Ejercicio 3 - TIR'!$D$18)*(1-N530)))</f>
        <v>42934.357610862</v>
      </c>
      <c r="P530" s="27">
        <f ca="1" t="shared" si="3950"/>
        <v>0.300532445296992</v>
      </c>
      <c r="Q530" s="29">
        <f ca="1">IF(P530&lt;=('Ejercicio 3 - TIR'!$D$22-'Ejercicio 3 - TIR'!$C$22)/('Ejercicio 3 - TIR'!$E$22-'Ejercicio 3 - TIR'!$C$22),'Ejercicio 3 - TIR'!$C$22+SQRT(('Ejercicio 3 - TIR'!$E$22-'Ejercicio 3 - TIR'!$C$22)*('Ejercicio 3 - TIR'!$D$22-'Ejercicio 3 - TIR'!$C$22)*P530),'Ejercicio 3 - TIR'!$E$22-SQRT(('Ejercicio 3 - TIR'!$E$22-'Ejercicio 3 - TIR'!$C$22)*('Ejercicio 3 - TIR'!$E$22-'Ejercicio 3 - TIR'!$D$22)*(1-P530)))</f>
        <v>0.143258512453177</v>
      </c>
      <c r="R530" s="27">
        <f ca="1" t="shared" si="3950"/>
        <v>0.124091281217656</v>
      </c>
      <c r="S530" s="29">
        <f ca="1">IF(R530&lt;=('Ejercicio 3 - TIR'!$D$23-'Ejercicio 3 - TIR'!$C$23)/('Ejercicio 3 - TIR'!$E$23-'Ejercicio 3 - TIR'!$C$23),'Ejercicio 3 - TIR'!$C$23+SQRT(('Ejercicio 3 - TIR'!$E$23-'Ejercicio 3 - TIR'!$C$23)*('Ejercicio 3 - TIR'!$D$23-'Ejercicio 3 - TIR'!$C$23)*R530),'Ejercicio 3 - TIR'!$E$23-SQRT(('Ejercicio 3 - TIR'!$E$23-'Ejercicio 3 - TIR'!$C$23)*('Ejercicio 3 - TIR'!$E$23-'Ejercicio 3 - TIR'!$D$23)*(1-R530)))</f>
        <v>0.134945377418847</v>
      </c>
      <c r="T530" s="27">
        <f ca="1" t="shared" ref="T530:X530" si="3951">RAND()</f>
        <v>0.467692559065784</v>
      </c>
      <c r="U530" s="29">
        <f ca="1">IF(T530&lt;=('Ejercicio 3 - TIR'!$D$24-'Ejercicio 3 - TIR'!$C$24)/('Ejercicio 3 - TIR'!$E$24-'Ejercicio 3 - TIR'!$C$24),'Ejercicio 3 - TIR'!$C$24+SQRT(('Ejercicio 3 - TIR'!$E$24-'Ejercicio 3 - TIR'!$C$24)*('Ejercicio 3 - TIR'!$D$24-'Ejercicio 3 - TIR'!$C$24)*T530),'Ejercicio 3 - TIR'!$E$24-SQRT(('Ejercicio 3 - TIR'!$E$24-'Ejercicio 3 - TIR'!$C$24)*('Ejercicio 3 - TIR'!$E$24-'Ejercicio 3 - TIR'!$D$24)*(1-T530)))</f>
        <v>0.181393513050061</v>
      </c>
      <c r="V530" s="27">
        <f ca="1" t="shared" si="3951"/>
        <v>0.189081505976597</v>
      </c>
      <c r="W530" s="29">
        <f ca="1">IF(V530&lt;=('Ejercicio 3 - TIR'!$D$25-'Ejercicio 3 - TIR'!$C$25)/('Ejercicio 3 - TIR'!$E$25-'Ejercicio 3 - TIR'!$C$25),'Ejercicio 3 - TIR'!$C$25+SQRT(('Ejercicio 3 - TIR'!$E$25-'Ejercicio 3 - TIR'!$C$25)*('Ejercicio 3 - TIR'!$D$25-'Ejercicio 3 - TIR'!$C$25)*V530),'Ejercicio 3 - TIR'!$E$25-SQRT(('Ejercicio 3 - TIR'!$E$25-'Ejercicio 3 - TIR'!$C$25)*('Ejercicio 3 - TIR'!$E$25-'Ejercicio 3 - TIR'!$D$25)*(1-V530)))</f>
        <v>0.196270037134784</v>
      </c>
      <c r="X530" s="27">
        <f ca="1" t="shared" si="3951"/>
        <v>0.910699172878723</v>
      </c>
      <c r="Y530" s="29">
        <f ca="1">IF(X530&lt;=('Ejercicio 3 - TIR'!$D$26-'Ejercicio 3 - TIR'!$C$26)/('Ejercicio 3 - TIR'!$E$26-'Ejercicio 3 - TIR'!$C$26),'Ejercicio 3 - TIR'!$C$26+SQRT(('Ejercicio 3 - TIR'!$E$26-'Ejercicio 3 - TIR'!$C$26)*('Ejercicio 3 - TIR'!$D$26-'Ejercicio 3 - TIR'!$C$26)*X530),'Ejercicio 3 - TIR'!$E$26-SQRT(('Ejercicio 3 - TIR'!$E$26-'Ejercicio 3 - TIR'!$C$26)*('Ejercicio 3 - TIR'!$E$26-'Ejercicio 3 - TIR'!$D$26)*(1-X530)))</f>
        <v>0.258040390111505</v>
      </c>
      <c r="Z530" s="27">
        <f ca="1" t="shared" si="3812"/>
        <v>1.14325851245318</v>
      </c>
      <c r="AA530" s="27">
        <f ca="1" t="shared" si="3813"/>
        <v>1.29753596390348</v>
      </c>
      <c r="AB530" s="27">
        <f ca="1" t="shared" si="3814"/>
        <v>1.53290057070473</v>
      </c>
      <c r="AC530" s="27">
        <f ca="1" t="shared" si="3815"/>
        <v>1.83376302264088</v>
      </c>
      <c r="AD530" s="27">
        <f ca="1" t="shared" si="3816"/>
        <v>2.30694794837518</v>
      </c>
      <c r="AE530" s="26">
        <f ca="1" t="shared" si="3817"/>
        <v>3993.03545909345</v>
      </c>
      <c r="AF530" s="26">
        <f ca="1" t="shared" si="3818"/>
        <v>4531.87713616766</v>
      </c>
      <c r="AG530" s="26">
        <f ca="1" t="shared" si="3819"/>
        <v>5353.93025060836</v>
      </c>
      <c r="AH530" s="26">
        <f ca="1" t="shared" si="3820"/>
        <v>6404.7463397123</v>
      </c>
      <c r="AI530" s="26">
        <f ca="1" t="shared" si="3821"/>
        <v>8057.4295837769</v>
      </c>
      <c r="AJ530" s="28">
        <f ca="1" t="shared" si="3822"/>
        <v>50352.411996253</v>
      </c>
      <c r="AK530" s="28">
        <f ca="1" t="shared" si="3823"/>
        <v>44573.173173247</v>
      </c>
      <c r="AL530" s="28">
        <f ca="1" t="shared" si="3824"/>
        <v>53348.8721702326</v>
      </c>
      <c r="AM530" s="28">
        <f ca="1" t="shared" si="3825"/>
        <v>66796.8463767827</v>
      </c>
      <c r="AN530" s="28">
        <f ca="1" t="shared" si="3826"/>
        <v>99047.3282051846</v>
      </c>
      <c r="AO530" s="28">
        <f ca="1">C530/'Ejercicio 3 - TIR'!$D$7</f>
        <v>19006.6388950726</v>
      </c>
      <c r="AP530" s="28">
        <f ca="1" t="shared" si="3827"/>
        <v>31345.7731011804</v>
      </c>
      <c r="AQ530" s="28">
        <f ca="1" t="shared" si="3828"/>
        <v>25566.5342781744</v>
      </c>
      <c r="AR530" s="28">
        <f ca="1" t="shared" si="3829"/>
        <v>34342.23327516</v>
      </c>
      <c r="AS530" s="28">
        <f ca="1" t="shared" si="3830"/>
        <v>47790.2074817101</v>
      </c>
      <c r="AT530" s="28">
        <f ca="1" t="shared" si="3831"/>
        <v>80040.6893101119</v>
      </c>
      <c r="AU530" s="28">
        <f ca="1">AP530*'Ejercicio 3 - TIR'!$D$5</f>
        <v>15672.8865505902</v>
      </c>
      <c r="AV530" s="28">
        <f ca="1">AQ530*'Ejercicio 3 - TIR'!$D$5</f>
        <v>12783.2671390872</v>
      </c>
      <c r="AW530" s="28">
        <f ca="1">AR530*'Ejercicio 3 - TIR'!$D$5</f>
        <v>17171.11663758</v>
      </c>
      <c r="AX530" s="28">
        <f ca="1">AS530*'Ejercicio 3 - TIR'!$D$5</f>
        <v>23895.1037408551</v>
      </c>
      <c r="AY530" s="28">
        <f ca="1">AT530*'Ejercicio 3 - TIR'!$D$5</f>
        <v>40020.344655056</v>
      </c>
      <c r="AZ530" s="28">
        <f ca="1" t="shared" ref="AZ530:BD530" si="3952">AJ530-AU530-AE530</f>
        <v>30686.4899865694</v>
      </c>
      <c r="BA530" s="28">
        <f ca="1" t="shared" si="3952"/>
        <v>27258.0288979922</v>
      </c>
      <c r="BB530" s="28">
        <f ca="1" t="shared" si="3952"/>
        <v>30823.8252820443</v>
      </c>
      <c r="BC530" s="28">
        <f ca="1" t="shared" si="3952"/>
        <v>36496.9962962154</v>
      </c>
      <c r="BD530" s="28">
        <f ca="1" t="shared" si="3952"/>
        <v>50969.5539663517</v>
      </c>
      <c r="BE530" s="28">
        <f ca="1" t="shared" ref="BE530:BI530" si="3953">AZ530/Z530</f>
        <v>26841.2521335381</v>
      </c>
      <c r="BF530" s="28">
        <f ca="1" t="shared" si="3953"/>
        <v>21007.5324740824</v>
      </c>
      <c r="BG530" s="28">
        <f ca="1" t="shared" si="3953"/>
        <v>20108.1700086219</v>
      </c>
      <c r="BH530" s="28">
        <f ca="1" t="shared" si="3953"/>
        <v>19902.7877896974</v>
      </c>
      <c r="BI530" s="28">
        <f ca="1" t="shared" si="3953"/>
        <v>22093.9332429456</v>
      </c>
      <c r="BJ530" s="28">
        <f ca="1" t="shared" si="3834"/>
        <v>64301.4142922627</v>
      </c>
      <c r="BK530" s="28">
        <f ca="1" t="shared" si="3835"/>
        <v>43847.3266044958</v>
      </c>
      <c r="BL530" s="28">
        <f ca="1" t="shared" si="3836"/>
        <v>108148.740896758</v>
      </c>
      <c r="BM530" s="28">
        <f ca="1">BK530*'Ejercicio 3 - TIR'!$D$5</f>
        <v>21923.6633022479</v>
      </c>
      <c r="BN530" s="28">
        <f ca="1" t="shared" si="3837"/>
        <v>86225.0775945106</v>
      </c>
      <c r="BO530" s="28">
        <f ca="1" t="shared" si="3838"/>
        <v>37376.2562155944</v>
      </c>
      <c r="BP530" s="28">
        <f ca="1" t="shared" si="3839"/>
        <v>-122906.131243421</v>
      </c>
      <c r="BQ530" s="28">
        <f ca="1" t="shared" ref="BQ530:BT530" si="3954">BE530</f>
        <v>26841.2521335381</v>
      </c>
      <c r="BR530" s="28">
        <f ca="1" t="shared" si="3954"/>
        <v>21007.5324740824</v>
      </c>
      <c r="BS530" s="28">
        <f ca="1" t="shared" si="3954"/>
        <v>20108.1700086219</v>
      </c>
      <c r="BT530" s="28">
        <f ca="1" t="shared" si="3954"/>
        <v>19902.7877896974</v>
      </c>
      <c r="BU530" s="28">
        <f ca="1" t="shared" si="3841"/>
        <v>59470.18945854</v>
      </c>
      <c r="BV530" s="30">
        <f ca="1" t="shared" si="3842"/>
        <v>5.52676550864002</v>
      </c>
    </row>
    <row r="531" ht="15" customHeight="1" spans="1:74">
      <c r="A531" s="26">
        <v>530</v>
      </c>
      <c r="B531" s="27">
        <f ca="1" t="shared" ref="B531:F531" si="3955">RAND()</f>
        <v>0.233087101595028</v>
      </c>
      <c r="C531" s="28">
        <f ca="1">IF(B531&lt;=('Ejercicio 3 - TIR'!$D$13-'Ejercicio 3 - TIR'!$C$13)/('Ejercicio 3 - TIR'!$E$13-'Ejercicio 3 - TIR'!$C$13),'Ejercicio 3 - TIR'!$C$13+SQRT(('Ejercicio 3 - TIR'!$E$13-'Ejercicio 3 - TIR'!$C$13)*('Ejercicio 3 - TIR'!$D$13-'Ejercicio 3 - TIR'!$C$13)*B531),'Ejercicio 3 - TIR'!$E$13-SQRT(('Ejercicio 3 - TIR'!$E$13-'Ejercicio 3 - TIR'!$C$13)*('Ejercicio 3 - TIR'!$E$13-'Ejercicio 3 - TIR'!$D$13)*(1-B531)))</f>
        <v>69655.8190040002</v>
      </c>
      <c r="D531" s="27">
        <f ca="1" t="shared" si="3955"/>
        <v>0.820955565290222</v>
      </c>
      <c r="E531" s="28">
        <f ca="1">IF(D531&lt;=('Ejercicio 3 - TIR'!$D$14-'Ejercicio 3 - TIR'!$C$14)/('Ejercicio 3 - TIR'!$E$14-'Ejercicio 3 - TIR'!$C$14),'Ejercicio 3 - TIR'!$C$14+SQRT(('Ejercicio 3 - TIR'!$E$14-'Ejercicio 3 - TIR'!$C$14)*('Ejercicio 3 - TIR'!$D$14-'Ejercicio 3 - TIR'!$C$14)*D531),'Ejercicio 3 - TIR'!$E$14-SQRT(('Ejercicio 3 - TIR'!$E$14-'Ejercicio 3 - TIR'!$C$14)*('Ejercicio 3 - TIR'!$E$14-'Ejercicio 3 - TIR'!$D$14)*(1-D531)))</f>
        <v>34817.658327892</v>
      </c>
      <c r="F531" s="27">
        <f ca="1" t="shared" si="3955"/>
        <v>0.357239776819764</v>
      </c>
      <c r="G531" s="28">
        <f ca="1">IF(F531&lt;=('Ejercicio 3 - TIR'!$D$18-'Ejercicio 3 - TIR'!$C$18)/('Ejercicio 3 - TIR'!$E$18-'Ejercicio 3 - TIR'!$C$18),'Ejercicio 3 - TIR'!$C$18+SQRT(('Ejercicio 3 - TIR'!$E$18-'Ejercicio 3 - TIR'!$C$18)*('Ejercicio 3 - TIR'!$D$18-'Ejercicio 3 - TIR'!$C$18)*F531),'Ejercicio 3 - TIR'!$E$18-SQRT(('Ejercicio 3 - TIR'!$E$18-'Ejercicio 3 - TIR'!$C$18)*('Ejercicio 3 - TIR'!$E$18-'Ejercicio 3 - TIR'!$D$18)*(1-F531)))</f>
        <v>37320.2436109029</v>
      </c>
      <c r="H531" s="27">
        <f ca="1" t="shared" ref="H531:L531" si="3956">RAND()</f>
        <v>0.560582701434535</v>
      </c>
      <c r="I531" s="28">
        <f ca="1">IF(H531&lt;=('Ejercicio 3 - TIR'!$D$18-'Ejercicio 3 - TIR'!$C$18)/('Ejercicio 3 - TIR'!$E$18-'Ejercicio 3 - TIR'!$C$18),'Ejercicio 3 - TIR'!$C$18+SQRT(('Ejercicio 3 - TIR'!$E$18-'Ejercicio 3 - TIR'!$C$18)*('Ejercicio 3 - TIR'!$D$18-'Ejercicio 3 - TIR'!$C$18)*H531),'Ejercicio 3 - TIR'!$E$18-SQRT(('Ejercicio 3 - TIR'!$E$18-'Ejercicio 3 - TIR'!$C$18)*('Ejercicio 3 - TIR'!$E$18-'Ejercicio 3 - TIR'!$D$18)*(1-H531)))</f>
        <v>39169.9184955582</v>
      </c>
      <c r="J531" s="27">
        <f ca="1" t="shared" si="3956"/>
        <v>0.291598916645373</v>
      </c>
      <c r="K531" s="28">
        <f ca="1">IF(J531&lt;=('Ejercicio 3 - TIR'!$D$18-'Ejercicio 3 - TIR'!$C$18)/('Ejercicio 3 - TIR'!$E$18-'Ejercicio 3 - TIR'!$C$18),'Ejercicio 3 - TIR'!$C$18+SQRT(('Ejercicio 3 - TIR'!$E$18-'Ejercicio 3 - TIR'!$C$18)*('Ejercicio 3 - TIR'!$D$18-'Ejercicio 3 - TIR'!$C$18)*J531),'Ejercicio 3 - TIR'!$E$18-SQRT(('Ejercicio 3 - TIR'!$E$18-'Ejercicio 3 - TIR'!$C$18)*('Ejercicio 3 - TIR'!$E$18-'Ejercicio 3 - TIR'!$D$18)*(1-J531)))</f>
        <v>36613.6100200122</v>
      </c>
      <c r="L531" s="27">
        <f ca="1" t="shared" si="3956"/>
        <v>0.75218897928818</v>
      </c>
      <c r="M531" s="28">
        <f ca="1">IF(L531&lt;=('Ejercicio 3 - TIR'!$D$18-'Ejercicio 3 - TIR'!$C$18)/('Ejercicio 3 - TIR'!$E$18-'Ejercicio 3 - TIR'!$C$18),'Ejercicio 3 - TIR'!$C$18+SQRT(('Ejercicio 3 - TIR'!$E$18-'Ejercicio 3 - TIR'!$C$18)*('Ejercicio 3 - TIR'!$D$18-'Ejercicio 3 - TIR'!$C$18)*L531),'Ejercicio 3 - TIR'!$E$18-SQRT(('Ejercicio 3 - TIR'!$E$18-'Ejercicio 3 - TIR'!$C$18)*('Ejercicio 3 - TIR'!$E$18-'Ejercicio 3 - TIR'!$D$18)*(1-L531)))</f>
        <v>40688.8717772042</v>
      </c>
      <c r="N531" s="27">
        <f ca="1" t="shared" ref="N531:R531" si="3957">RAND()</f>
        <v>0.985953435144427</v>
      </c>
      <c r="O531" s="28">
        <f ca="1">IF(N531&lt;=('Ejercicio 3 - TIR'!$D$18-'Ejercicio 3 - TIR'!$C$18)/('Ejercicio 3 - TIR'!$E$18-'Ejercicio 3 - TIR'!$C$18),'Ejercicio 3 - TIR'!$C$18+SQRT(('Ejercicio 3 - TIR'!$E$18-'Ejercicio 3 - TIR'!$C$18)*('Ejercicio 3 - TIR'!$D$18-'Ejercicio 3 - TIR'!$C$18)*N531),'Ejercicio 3 - TIR'!$E$18-SQRT(('Ejercicio 3 - TIR'!$E$18-'Ejercicio 3 - TIR'!$C$18)*('Ejercicio 3 - TIR'!$E$18-'Ejercicio 3 - TIR'!$D$18)*(1-N531)))</f>
        <v>43973.6022388139</v>
      </c>
      <c r="P531" s="27">
        <f ca="1" t="shared" si="3957"/>
        <v>0.254077054873964</v>
      </c>
      <c r="Q531" s="29">
        <f ca="1">IF(P531&lt;=('Ejercicio 3 - TIR'!$D$22-'Ejercicio 3 - TIR'!$C$22)/('Ejercicio 3 - TIR'!$E$22-'Ejercicio 3 - TIR'!$C$22),'Ejercicio 3 - TIR'!$C$22+SQRT(('Ejercicio 3 - TIR'!$E$22-'Ejercicio 3 - TIR'!$C$22)*('Ejercicio 3 - TIR'!$D$22-'Ejercicio 3 - TIR'!$C$22)*P531),'Ejercicio 3 - TIR'!$E$22-SQRT(('Ejercicio 3 - TIR'!$E$22-'Ejercicio 3 - TIR'!$C$22)*('Ejercicio 3 - TIR'!$E$22-'Ejercicio 3 - TIR'!$D$22)*(1-P531)))</f>
        <v>0.141385478689362</v>
      </c>
      <c r="R531" s="27">
        <f ca="1" t="shared" si="3957"/>
        <v>0.714739809363971</v>
      </c>
      <c r="S531" s="29">
        <f ca="1">IF(R531&lt;=('Ejercicio 3 - TIR'!$D$23-'Ejercicio 3 - TIR'!$C$23)/('Ejercicio 3 - TIR'!$E$23-'Ejercicio 3 - TIR'!$C$23),'Ejercicio 3 - TIR'!$C$23+SQRT(('Ejercicio 3 - TIR'!$E$23-'Ejercicio 3 - TIR'!$C$23)*('Ejercicio 3 - TIR'!$D$23-'Ejercicio 3 - TIR'!$C$23)*R531),'Ejercicio 3 - TIR'!$E$23-SQRT(('Ejercicio 3 - TIR'!$E$23-'Ejercicio 3 - TIR'!$C$23)*('Ejercicio 3 - TIR'!$E$23-'Ejercicio 3 - TIR'!$D$23)*(1-R531)))</f>
        <v>0.157340160125348</v>
      </c>
      <c r="T531" s="27">
        <f ca="1" t="shared" ref="T531:X531" si="3958">RAND()</f>
        <v>0.371847942171798</v>
      </c>
      <c r="U531" s="29">
        <f ca="1">IF(T531&lt;=('Ejercicio 3 - TIR'!$D$24-'Ejercicio 3 - TIR'!$C$24)/('Ejercicio 3 - TIR'!$E$24-'Ejercicio 3 - TIR'!$C$24),'Ejercicio 3 - TIR'!$C$24+SQRT(('Ejercicio 3 - TIR'!$E$24-'Ejercicio 3 - TIR'!$C$24)*('Ejercicio 3 - TIR'!$D$24-'Ejercicio 3 - TIR'!$C$24)*T531),'Ejercicio 3 - TIR'!$E$24-SQRT(('Ejercicio 3 - TIR'!$E$24-'Ejercicio 3 - TIR'!$C$24)*('Ejercicio 3 - TIR'!$E$24-'Ejercicio 3 - TIR'!$D$24)*(1-T531)))</f>
        <v>0.177944242315024</v>
      </c>
      <c r="V531" s="27">
        <f ca="1" t="shared" si="3958"/>
        <v>0.139854087383197</v>
      </c>
      <c r="W531" s="29">
        <f ca="1">IF(V531&lt;=('Ejercicio 3 - TIR'!$D$25-'Ejercicio 3 - TIR'!$C$25)/('Ejercicio 3 - TIR'!$E$25-'Ejercicio 3 - TIR'!$C$25),'Ejercicio 3 - TIR'!$C$25+SQRT(('Ejercicio 3 - TIR'!$E$25-'Ejercicio 3 - TIR'!$C$25)*('Ejercicio 3 - TIR'!$D$25-'Ejercicio 3 - TIR'!$C$25)*V531),'Ejercicio 3 - TIR'!$E$25-SQRT(('Ejercicio 3 - TIR'!$E$25-'Ejercicio 3 - TIR'!$C$25)*('Ejercicio 3 - TIR'!$E$25-'Ejercicio 3 - TIR'!$D$25)*(1-V531)))</f>
        <v>0.193992702467232</v>
      </c>
      <c r="X531" s="27">
        <f ca="1" t="shared" si="3958"/>
        <v>0.937438520794732</v>
      </c>
      <c r="Y531" s="29">
        <f ca="1">IF(X531&lt;=('Ejercicio 3 - TIR'!$D$26-'Ejercicio 3 - TIR'!$C$26)/('Ejercicio 3 - TIR'!$E$26-'Ejercicio 3 - TIR'!$C$26),'Ejercicio 3 - TIR'!$C$26+SQRT(('Ejercicio 3 - TIR'!$E$26-'Ejercicio 3 - TIR'!$C$26)*('Ejercicio 3 - TIR'!$D$26-'Ejercicio 3 - TIR'!$C$26)*X531),'Ejercicio 3 - TIR'!$E$26-SQRT(('Ejercicio 3 - TIR'!$E$26-'Ejercicio 3 - TIR'!$C$26)*('Ejercicio 3 - TIR'!$E$26-'Ejercicio 3 - TIR'!$D$26)*(1-X531)))</f>
        <v>0.261619793589069</v>
      </c>
      <c r="Z531" s="27">
        <f ca="1" t="shared" si="3812"/>
        <v>1.14138547868936</v>
      </c>
      <c r="AA531" s="27">
        <f ca="1" t="shared" si="3813"/>
        <v>1.32097125267109</v>
      </c>
      <c r="AB531" s="27">
        <f ca="1" t="shared" si="3814"/>
        <v>1.55603048134758</v>
      </c>
      <c r="AC531" s="27">
        <f ca="1" t="shared" si="3815"/>
        <v>1.85788903954558</v>
      </c>
      <c r="AD531" s="27">
        <f ca="1" t="shared" si="3816"/>
        <v>2.34394958658289</v>
      </c>
      <c r="AE531" s="26">
        <f ca="1" t="shared" si="3817"/>
        <v>4922.71128953165</v>
      </c>
      <c r="AF531" s="26">
        <f ca="1" t="shared" si="3818"/>
        <v>5697.25147207742</v>
      </c>
      <c r="AG531" s="26">
        <f ca="1" t="shared" si="3819"/>
        <v>6711.04456855439</v>
      </c>
      <c r="AH531" s="26">
        <f ca="1" t="shared" si="3820"/>
        <v>8012.9382407863</v>
      </c>
      <c r="AI531" s="26">
        <f ca="1" t="shared" si="3821"/>
        <v>10109.2814893828</v>
      </c>
      <c r="AJ531" s="28">
        <f ca="1" t="shared" si="3822"/>
        <v>42596.784118634</v>
      </c>
      <c r="AK531" s="28">
        <f ca="1" t="shared" si="3823"/>
        <v>51742.3363021021</v>
      </c>
      <c r="AL531" s="28">
        <f ca="1" t="shared" si="3824"/>
        <v>56971.8932233121</v>
      </c>
      <c r="AM531" s="28">
        <f ca="1" t="shared" si="3825"/>
        <v>75595.4089063433</v>
      </c>
      <c r="AN531" s="28">
        <f ca="1" t="shared" si="3826"/>
        <v>103071.906788228</v>
      </c>
      <c r="AO531" s="28">
        <f ca="1">C531/'Ejercicio 3 - TIR'!$D$7</f>
        <v>13931.1638008</v>
      </c>
      <c r="AP531" s="28">
        <f ca="1" t="shared" si="3827"/>
        <v>28665.6203178339</v>
      </c>
      <c r="AQ531" s="28">
        <f ca="1" t="shared" si="3828"/>
        <v>37811.1725013021</v>
      </c>
      <c r="AR531" s="28">
        <f ca="1" t="shared" si="3829"/>
        <v>43040.7294225121</v>
      </c>
      <c r="AS531" s="28">
        <f ca="1" t="shared" si="3830"/>
        <v>61664.2451055432</v>
      </c>
      <c r="AT531" s="28">
        <f ca="1" t="shared" si="3831"/>
        <v>89140.7429874282</v>
      </c>
      <c r="AU531" s="28">
        <f ca="1">AP531*'Ejercicio 3 - TIR'!$D$5</f>
        <v>14332.810158917</v>
      </c>
      <c r="AV531" s="28">
        <f ca="1">AQ531*'Ejercicio 3 - TIR'!$D$5</f>
        <v>18905.586250651</v>
      </c>
      <c r="AW531" s="28">
        <f ca="1">AR531*'Ejercicio 3 - TIR'!$D$5</f>
        <v>21520.364711256</v>
      </c>
      <c r="AX531" s="28">
        <f ca="1">AS531*'Ejercicio 3 - TIR'!$D$5</f>
        <v>30832.1225527716</v>
      </c>
      <c r="AY531" s="28">
        <f ca="1">AT531*'Ejercicio 3 - TIR'!$D$5</f>
        <v>44570.3714937141</v>
      </c>
      <c r="AZ531" s="28">
        <f ca="1" t="shared" ref="AZ531:BD531" si="3959">AJ531-AU531-AE531</f>
        <v>23341.2626701854</v>
      </c>
      <c r="BA531" s="28">
        <f ca="1" t="shared" si="3959"/>
        <v>27139.4985793737</v>
      </c>
      <c r="BB531" s="28">
        <f ca="1" t="shared" si="3959"/>
        <v>28740.4839435017</v>
      </c>
      <c r="BC531" s="28">
        <f ca="1" t="shared" si="3959"/>
        <v>36750.3481127854</v>
      </c>
      <c r="BD531" s="28">
        <f ca="1" t="shared" si="3959"/>
        <v>48392.2538051314</v>
      </c>
      <c r="BE531" s="28">
        <f ca="1" t="shared" ref="BE531:BI531" si="3960">AZ531/Z531</f>
        <v>20449.9383477244</v>
      </c>
      <c r="BF531" s="28">
        <f ca="1" t="shared" si="3960"/>
        <v>20545.1091569902</v>
      </c>
      <c r="BG531" s="28">
        <f ca="1" t="shared" si="3960"/>
        <v>18470.386209023</v>
      </c>
      <c r="BH531" s="28">
        <f ca="1" t="shared" si="3960"/>
        <v>19780.7012854622</v>
      </c>
      <c r="BI531" s="28">
        <f ca="1" t="shared" si="3960"/>
        <v>20645.6035070616</v>
      </c>
      <c r="BJ531" s="28">
        <f ca="1" t="shared" si="3834"/>
        <v>81610.8358434469</v>
      </c>
      <c r="BK531" s="28">
        <f ca="1" t="shared" si="3835"/>
        <v>32653.9456315038</v>
      </c>
      <c r="BL531" s="28">
        <f ca="1" t="shared" si="3836"/>
        <v>114264.781474951</v>
      </c>
      <c r="BM531" s="28">
        <f ca="1">BK531*'Ejercicio 3 - TIR'!$D$5</f>
        <v>16326.9728157519</v>
      </c>
      <c r="BN531" s="28">
        <f ca="1" t="shared" si="3837"/>
        <v>97937.8086591988</v>
      </c>
      <c r="BO531" s="28">
        <f ca="1" t="shared" si="3838"/>
        <v>41783.2402282921</v>
      </c>
      <c r="BP531" s="28">
        <f ca="1" t="shared" si="3839"/>
        <v>-104473.477331892</v>
      </c>
      <c r="BQ531" s="28">
        <f ca="1" t="shared" ref="BQ531:BT531" si="3961">BE531</f>
        <v>20449.9383477244</v>
      </c>
      <c r="BR531" s="28">
        <f ca="1" t="shared" si="3961"/>
        <v>20545.1091569902</v>
      </c>
      <c r="BS531" s="28">
        <f ca="1" t="shared" si="3961"/>
        <v>18470.386209023</v>
      </c>
      <c r="BT531" s="28">
        <f ca="1" t="shared" si="3961"/>
        <v>19780.7012854622</v>
      </c>
      <c r="BU531" s="28">
        <f ca="1" t="shared" si="3841"/>
        <v>62428.8437353537</v>
      </c>
      <c r="BV531" s="30">
        <f ca="1" t="shared" si="3842"/>
        <v>9.13256380944816</v>
      </c>
    </row>
    <row r="532" ht="15" customHeight="1" spans="1:74">
      <c r="A532" s="26">
        <v>531</v>
      </c>
      <c r="B532" s="27">
        <f ca="1" t="shared" ref="B532:F532" si="3962">RAND()</f>
        <v>0.334276871956088</v>
      </c>
      <c r="C532" s="28">
        <f ca="1">IF(B532&lt;=('Ejercicio 3 - TIR'!$D$13-'Ejercicio 3 - TIR'!$C$13)/('Ejercicio 3 - TIR'!$E$13-'Ejercicio 3 - TIR'!$C$13),'Ejercicio 3 - TIR'!$C$13+SQRT(('Ejercicio 3 - TIR'!$E$13-'Ejercicio 3 - TIR'!$C$13)*('Ejercicio 3 - TIR'!$D$13-'Ejercicio 3 - TIR'!$C$13)*B532),'Ejercicio 3 - TIR'!$E$13-SQRT(('Ejercicio 3 - TIR'!$E$13-'Ejercicio 3 - TIR'!$C$13)*('Ejercicio 3 - TIR'!$E$13-'Ejercicio 3 - TIR'!$D$13)*(1-B532)))</f>
        <v>71735.7513163238</v>
      </c>
      <c r="D532" s="27">
        <f ca="1" t="shared" si="3962"/>
        <v>0.515406488521746</v>
      </c>
      <c r="E532" s="28">
        <f ca="1">IF(D532&lt;=('Ejercicio 3 - TIR'!$D$14-'Ejercicio 3 - TIR'!$C$14)/('Ejercicio 3 - TIR'!$E$14-'Ejercicio 3 - TIR'!$C$14),'Ejercicio 3 - TIR'!$C$14+SQRT(('Ejercicio 3 - TIR'!$E$14-'Ejercicio 3 - TIR'!$C$14)*('Ejercicio 3 - TIR'!$D$14-'Ejercicio 3 - TIR'!$C$14)*D532),'Ejercicio 3 - TIR'!$E$14-SQRT(('Ejercicio 3 - TIR'!$E$14-'Ejercicio 3 - TIR'!$C$14)*('Ejercicio 3 - TIR'!$E$14-'Ejercicio 3 - TIR'!$D$14)*(1-D532)))</f>
        <v>31474.2140114979</v>
      </c>
      <c r="F532" s="27">
        <f ca="1" t="shared" si="3962"/>
        <v>0.457261285656922</v>
      </c>
      <c r="G532" s="28">
        <f ca="1">IF(F532&lt;=('Ejercicio 3 - TIR'!$D$18-'Ejercicio 3 - TIR'!$C$18)/('Ejercicio 3 - TIR'!$E$18-'Ejercicio 3 - TIR'!$C$18),'Ejercicio 3 - TIR'!$C$18+SQRT(('Ejercicio 3 - TIR'!$E$18-'Ejercicio 3 - TIR'!$C$18)*('Ejercicio 3 - TIR'!$D$18-'Ejercicio 3 - TIR'!$C$18)*F532),'Ejercicio 3 - TIR'!$E$18-SQRT(('Ejercicio 3 - TIR'!$E$18-'Ejercicio 3 - TIR'!$C$18)*('Ejercicio 3 - TIR'!$E$18-'Ejercicio 3 - TIR'!$D$18)*(1-F532)))</f>
        <v>38281.8592627826</v>
      </c>
      <c r="H532" s="27">
        <f ca="1" t="shared" ref="H532:L532" si="3963">RAND()</f>
        <v>0.37107295728992</v>
      </c>
      <c r="I532" s="28">
        <f ca="1">IF(H532&lt;=('Ejercicio 3 - TIR'!$D$18-'Ejercicio 3 - TIR'!$C$18)/('Ejercicio 3 - TIR'!$E$18-'Ejercicio 3 - TIR'!$C$18),'Ejercicio 3 - TIR'!$C$18+SQRT(('Ejercicio 3 - TIR'!$E$18-'Ejercicio 3 - TIR'!$C$18)*('Ejercicio 3 - TIR'!$D$18-'Ejercicio 3 - TIR'!$C$18)*H532),'Ejercicio 3 - TIR'!$E$18-SQRT(('Ejercicio 3 - TIR'!$E$18-'Ejercicio 3 - TIR'!$C$18)*('Ejercicio 3 - TIR'!$E$18-'Ejercicio 3 - TIR'!$D$18)*(1-H532)))</f>
        <v>37460.6262199287</v>
      </c>
      <c r="J532" s="27">
        <f ca="1" t="shared" si="3963"/>
        <v>0.820164426309187</v>
      </c>
      <c r="K532" s="28">
        <f ca="1">IF(J532&lt;=('Ejercicio 3 - TIR'!$D$18-'Ejercicio 3 - TIR'!$C$18)/('Ejercicio 3 - TIR'!$E$18-'Ejercicio 3 - TIR'!$C$18),'Ejercicio 3 - TIR'!$C$18+SQRT(('Ejercicio 3 - TIR'!$E$18-'Ejercicio 3 - TIR'!$C$18)*('Ejercicio 3 - TIR'!$D$18-'Ejercicio 3 - TIR'!$C$18)*J532),'Ejercicio 3 - TIR'!$E$18-SQRT(('Ejercicio 3 - TIR'!$E$18-'Ejercicio 3 - TIR'!$C$18)*('Ejercicio 3 - TIR'!$E$18-'Ejercicio 3 - TIR'!$D$18)*(1-J532)))</f>
        <v>41327.4439382344</v>
      </c>
      <c r="L532" s="27">
        <f ca="1" t="shared" si="3963"/>
        <v>0.739807765464535</v>
      </c>
      <c r="M532" s="28">
        <f ca="1">IF(L532&lt;=('Ejercicio 3 - TIR'!$D$18-'Ejercicio 3 - TIR'!$C$18)/('Ejercicio 3 - TIR'!$E$18-'Ejercicio 3 - TIR'!$C$18),'Ejercicio 3 - TIR'!$C$18+SQRT(('Ejercicio 3 - TIR'!$E$18-'Ejercicio 3 - TIR'!$C$18)*('Ejercicio 3 - TIR'!$D$18-'Ejercicio 3 - TIR'!$C$18)*L532),'Ejercicio 3 - TIR'!$E$18-SQRT(('Ejercicio 3 - TIR'!$E$18-'Ejercicio 3 - TIR'!$C$18)*('Ejercicio 3 - TIR'!$E$18-'Ejercicio 3 - TIR'!$D$18)*(1-L532)))</f>
        <v>40582.4873978493</v>
      </c>
      <c r="N532" s="27">
        <f ca="1" t="shared" ref="N532:R532" si="3964">RAND()</f>
        <v>0.370289969459685</v>
      </c>
      <c r="O532" s="28">
        <f ca="1">IF(N532&lt;=('Ejercicio 3 - TIR'!$D$18-'Ejercicio 3 - TIR'!$C$18)/('Ejercicio 3 - TIR'!$E$18-'Ejercicio 3 - TIR'!$C$18),'Ejercicio 3 - TIR'!$C$18+SQRT(('Ejercicio 3 - TIR'!$E$18-'Ejercicio 3 - TIR'!$C$18)*('Ejercicio 3 - TIR'!$D$18-'Ejercicio 3 - TIR'!$C$18)*N532),'Ejercicio 3 - TIR'!$E$18-SQRT(('Ejercicio 3 - TIR'!$E$18-'Ejercicio 3 - TIR'!$C$18)*('Ejercicio 3 - TIR'!$E$18-'Ejercicio 3 - TIR'!$D$18)*(1-N532)))</f>
        <v>37452.7508625307</v>
      </c>
      <c r="P532" s="27">
        <f ca="1" t="shared" si="3964"/>
        <v>0.722610474344781</v>
      </c>
      <c r="Q532" s="29">
        <f ca="1">IF(P532&lt;=('Ejercicio 3 - TIR'!$D$22-'Ejercicio 3 - TIR'!$C$22)/('Ejercicio 3 - TIR'!$E$22-'Ejercicio 3 - TIR'!$C$22),'Ejercicio 3 - TIR'!$C$22+SQRT(('Ejercicio 3 - TIR'!$E$22-'Ejercicio 3 - TIR'!$C$22)*('Ejercicio 3 - TIR'!$D$22-'Ejercicio 3 - TIR'!$C$22)*P532),'Ejercicio 3 - TIR'!$E$22-SQRT(('Ejercicio 3 - TIR'!$E$22-'Ejercicio 3 - TIR'!$C$22)*('Ejercicio 3 - TIR'!$E$22-'Ejercicio 3 - TIR'!$D$22)*(1-P532)))</f>
        <v>0.157654952535754</v>
      </c>
      <c r="R532" s="27">
        <f ca="1" t="shared" si="3964"/>
        <v>0.851898922656841</v>
      </c>
      <c r="S532" s="29">
        <f ca="1">IF(R532&lt;=('Ejercicio 3 - TIR'!$D$23-'Ejercicio 3 - TIR'!$C$23)/('Ejercicio 3 - TIR'!$E$23-'Ejercicio 3 - TIR'!$C$23),'Ejercicio 3 - TIR'!$C$23+SQRT(('Ejercicio 3 - TIR'!$E$23-'Ejercicio 3 - TIR'!$C$23)*('Ejercicio 3 - TIR'!$D$23-'Ejercicio 3 - TIR'!$C$23)*R532),'Ejercicio 3 - TIR'!$E$23-SQRT(('Ejercicio 3 - TIR'!$E$23-'Ejercicio 3 - TIR'!$C$23)*('Ejercicio 3 - TIR'!$E$23-'Ejercicio 3 - TIR'!$D$23)*(1-R532)))</f>
        <v>0.163672662825259</v>
      </c>
      <c r="T532" s="27">
        <f ca="1" t="shared" ref="T532:X532" si="3965">RAND()</f>
        <v>0.0401298346326606</v>
      </c>
      <c r="U532" s="29">
        <f ca="1">IF(T532&lt;=('Ejercicio 3 - TIR'!$D$24-'Ejercicio 3 - TIR'!$C$24)/('Ejercicio 3 - TIR'!$E$24-'Ejercicio 3 - TIR'!$C$24),'Ejercicio 3 - TIR'!$C$24+SQRT(('Ejercicio 3 - TIR'!$E$24-'Ejercicio 3 - TIR'!$C$24)*('Ejercicio 3 - TIR'!$D$24-'Ejercicio 3 - TIR'!$C$24)*T532),'Ejercicio 3 - TIR'!$E$24-SQRT(('Ejercicio 3 - TIR'!$E$24-'Ejercicio 3 - TIR'!$C$24)*('Ejercicio 3 - TIR'!$E$24-'Ejercicio 3 - TIR'!$D$24)*(1-T532)))</f>
        <v>0.159180013765163</v>
      </c>
      <c r="V532" s="27">
        <f ca="1" t="shared" si="3965"/>
        <v>0.906632574234314</v>
      </c>
      <c r="W532" s="29">
        <f ca="1">IF(V532&lt;=('Ejercicio 3 - TIR'!$D$25-'Ejercicio 3 - TIR'!$C$25)/('Ejercicio 3 - TIR'!$E$25-'Ejercicio 3 - TIR'!$C$25),'Ejercicio 3 - TIR'!$C$25+SQRT(('Ejercicio 3 - TIR'!$E$25-'Ejercicio 3 - TIR'!$C$25)*('Ejercicio 3 - TIR'!$D$25-'Ejercicio 3 - TIR'!$C$25)*V532),'Ejercicio 3 - TIR'!$E$25-SQRT(('Ejercicio 3 - TIR'!$E$25-'Ejercicio 3 - TIR'!$C$25)*('Ejercicio 3 - TIR'!$E$25-'Ejercicio 3 - TIR'!$D$25)*(1-V532)))</f>
        <v>0.231922777033518</v>
      </c>
      <c r="X532" s="27">
        <f ca="1" t="shared" si="3965"/>
        <v>0.0293710536117735</v>
      </c>
      <c r="Y532" s="29">
        <f ca="1">IF(X532&lt;=('Ejercicio 3 - TIR'!$D$26-'Ejercicio 3 - TIR'!$C$26)/('Ejercicio 3 - TIR'!$E$26-'Ejercicio 3 - TIR'!$C$26),'Ejercicio 3 - TIR'!$C$26+SQRT(('Ejercicio 3 - TIR'!$E$26-'Ejercicio 3 - TIR'!$C$26)*('Ejercicio 3 - TIR'!$D$26-'Ejercicio 3 - TIR'!$C$26)*X532),'Ejercicio 3 - TIR'!$E$26-SQRT(('Ejercicio 3 - TIR'!$E$26-'Ejercicio 3 - TIR'!$C$26)*('Ejercicio 3 - TIR'!$E$26-'Ejercicio 3 - TIR'!$D$26)*(1-X532)))</f>
        <v>0.198905158322668</v>
      </c>
      <c r="Z532" s="27">
        <f ca="1" t="shared" si="3812"/>
        <v>1.15765495253575</v>
      </c>
      <c r="AA532" s="27">
        <f ca="1" t="shared" si="3813"/>
        <v>1.34713142125013</v>
      </c>
      <c r="AB532" s="27">
        <f ca="1" t="shared" si="3814"/>
        <v>1.56156781942821</v>
      </c>
      <c r="AC532" s="27">
        <f ca="1" t="shared" si="3815"/>
        <v>1.92373096463617</v>
      </c>
      <c r="AD532" s="27">
        <f ca="1" t="shared" si="3816"/>
        <v>2.30637097672735</v>
      </c>
      <c r="AE532" s="26">
        <f ca="1" t="shared" si="3817"/>
        <v>4962.06571608288</v>
      </c>
      <c r="AF532" s="26">
        <f ca="1" t="shared" si="3818"/>
        <v>5774.22022494809</v>
      </c>
      <c r="AG532" s="26">
        <f ca="1" t="shared" si="3819"/>
        <v>6693.36067983841</v>
      </c>
      <c r="AH532" s="26">
        <f ca="1" t="shared" si="3820"/>
        <v>8245.70347639349</v>
      </c>
      <c r="AI532" s="26">
        <f ca="1" t="shared" si="3821"/>
        <v>9885.81643184732</v>
      </c>
      <c r="AJ532" s="28">
        <f ca="1" t="shared" si="3822"/>
        <v>44317.183967837</v>
      </c>
      <c r="AK532" s="28">
        <f ca="1" t="shared" si="3823"/>
        <v>50464.3866405725</v>
      </c>
      <c r="AL532" s="28">
        <f ca="1" t="shared" si="3824"/>
        <v>64535.6065131703</v>
      </c>
      <c r="AM532" s="28">
        <f ca="1" t="shared" si="3825"/>
        <v>78069.7876292001</v>
      </c>
      <c r="AN532" s="28">
        <f ca="1" t="shared" si="3826"/>
        <v>86379.9375879412</v>
      </c>
      <c r="AO532" s="28">
        <f ca="1">C532/'Ejercicio 3 - TIR'!$D$7</f>
        <v>14347.1502632648</v>
      </c>
      <c r="AP532" s="28">
        <f ca="1" t="shared" si="3827"/>
        <v>29970.0337045723</v>
      </c>
      <c r="AQ532" s="28">
        <f ca="1" t="shared" si="3828"/>
        <v>36117.2363773077</v>
      </c>
      <c r="AR532" s="28">
        <f ca="1" t="shared" si="3829"/>
        <v>50188.4562499056</v>
      </c>
      <c r="AS532" s="28">
        <f ca="1" t="shared" si="3830"/>
        <v>63722.6373659354</v>
      </c>
      <c r="AT532" s="28">
        <f ca="1" t="shared" si="3831"/>
        <v>72032.7873246765</v>
      </c>
      <c r="AU532" s="28">
        <f ca="1">AP532*'Ejercicio 3 - TIR'!$D$5</f>
        <v>14985.0168522861</v>
      </c>
      <c r="AV532" s="28">
        <f ca="1">AQ532*'Ejercicio 3 - TIR'!$D$5</f>
        <v>18058.6181886539</v>
      </c>
      <c r="AW532" s="28">
        <f ca="1">AR532*'Ejercicio 3 - TIR'!$D$5</f>
        <v>25094.2281249528</v>
      </c>
      <c r="AX532" s="28">
        <f ca="1">AS532*'Ejercicio 3 - TIR'!$D$5</f>
        <v>31861.3186829677</v>
      </c>
      <c r="AY532" s="28">
        <f ca="1">AT532*'Ejercicio 3 - TIR'!$D$5</f>
        <v>36016.3936623382</v>
      </c>
      <c r="AZ532" s="28">
        <f ca="1" t="shared" ref="AZ532:BD532" si="3966">AJ532-AU532-AE532</f>
        <v>24370.101399468</v>
      </c>
      <c r="BA532" s="28">
        <f ca="1" t="shared" si="3966"/>
        <v>26631.5482269705</v>
      </c>
      <c r="BB532" s="28">
        <f ca="1" t="shared" si="3966"/>
        <v>32748.0177083791</v>
      </c>
      <c r="BC532" s="28">
        <f ca="1" t="shared" si="3966"/>
        <v>37962.765469839</v>
      </c>
      <c r="BD532" s="28">
        <f ca="1" t="shared" si="3966"/>
        <v>40477.7274937557</v>
      </c>
      <c r="BE532" s="28">
        <f ca="1" t="shared" ref="BE532:BI532" si="3967">AZ532/Z532</f>
        <v>21051.2651857854</v>
      </c>
      <c r="BF532" s="28">
        <f ca="1" t="shared" si="3967"/>
        <v>19769.07954701</v>
      </c>
      <c r="BG532" s="28">
        <f ca="1" t="shared" si="3967"/>
        <v>20971.2426837601</v>
      </c>
      <c r="BH532" s="28">
        <f ca="1" t="shared" si="3967"/>
        <v>19733.9265041246</v>
      </c>
      <c r="BI532" s="28">
        <f ca="1" t="shared" si="3967"/>
        <v>17550.3975302325</v>
      </c>
      <c r="BJ532" s="28">
        <f ca="1" t="shared" si="3834"/>
        <v>72591.2137114242</v>
      </c>
      <c r="BK532" s="28">
        <f ca="1" t="shared" si="3835"/>
        <v>33089.85096594</v>
      </c>
      <c r="BL532" s="28">
        <f ca="1" t="shared" si="3836"/>
        <v>105681.064677364</v>
      </c>
      <c r="BM532" s="28">
        <f ca="1">BK532*'Ejercicio 3 - TIR'!$D$5</f>
        <v>16544.92548297</v>
      </c>
      <c r="BN532" s="28">
        <f ca="1" t="shared" si="3837"/>
        <v>89136.1391943942</v>
      </c>
      <c r="BO532" s="28">
        <f ca="1" t="shared" si="3838"/>
        <v>38647.7891431303</v>
      </c>
      <c r="BP532" s="28">
        <f ca="1" t="shared" si="3839"/>
        <v>-103209.965327822</v>
      </c>
      <c r="BQ532" s="28">
        <f ca="1" t="shared" ref="BQ532:BT532" si="3968">BE532</f>
        <v>21051.2651857854</v>
      </c>
      <c r="BR532" s="28">
        <f ca="1" t="shared" si="3968"/>
        <v>19769.07954701</v>
      </c>
      <c r="BS532" s="28">
        <f ca="1" t="shared" si="3968"/>
        <v>20971.2426837601</v>
      </c>
      <c r="BT532" s="28">
        <f ca="1" t="shared" si="3968"/>
        <v>19733.9265041246</v>
      </c>
      <c r="BU532" s="28">
        <f ca="1" t="shared" si="3841"/>
        <v>56198.1866733628</v>
      </c>
      <c r="BV532" s="30">
        <f ca="1" t="shared" si="3842"/>
        <v>8.82137553047155</v>
      </c>
    </row>
    <row r="533" ht="15" customHeight="1" spans="1:74">
      <c r="A533" s="26">
        <v>532</v>
      </c>
      <c r="B533" s="27">
        <f ca="1" t="shared" ref="B533:F533" si="3969">RAND()</f>
        <v>0.616133559175836</v>
      </c>
      <c r="C533" s="28">
        <f ca="1">IF(B533&lt;=('Ejercicio 3 - TIR'!$D$13-'Ejercicio 3 - TIR'!$C$13)/('Ejercicio 3 - TIR'!$E$13-'Ejercicio 3 - TIR'!$C$13),'Ejercicio 3 - TIR'!$C$13+SQRT(('Ejercicio 3 - TIR'!$E$13-'Ejercicio 3 - TIR'!$C$13)*('Ejercicio 3 - TIR'!$D$13-'Ejercicio 3 - TIR'!$C$13)*B533),'Ejercicio 3 - TIR'!$E$13-SQRT(('Ejercicio 3 - TIR'!$E$13-'Ejercicio 3 - TIR'!$C$13)*('Ejercicio 3 - TIR'!$E$13-'Ejercicio 3 - TIR'!$D$13)*(1-B533)))</f>
        <v>78537.4808331129</v>
      </c>
      <c r="D533" s="27">
        <f ca="1" t="shared" si="3969"/>
        <v>0.154712295242782</v>
      </c>
      <c r="E533" s="28">
        <f ca="1">IF(D533&lt;=('Ejercicio 3 - TIR'!$D$14-'Ejercicio 3 - TIR'!$C$14)/('Ejercicio 3 - TIR'!$E$14-'Ejercicio 3 - TIR'!$C$14),'Ejercicio 3 - TIR'!$C$14+SQRT(('Ejercicio 3 - TIR'!$E$14-'Ejercicio 3 - TIR'!$C$14)*('Ejercicio 3 - TIR'!$D$14-'Ejercicio 3 - TIR'!$C$14)*D533),'Ejercicio 3 - TIR'!$E$14-SQRT(('Ejercicio 3 - TIR'!$E$14-'Ejercicio 3 - TIR'!$C$14)*('Ejercicio 3 - TIR'!$E$14-'Ejercicio 3 - TIR'!$D$14)*(1-D533)))</f>
        <v>28406.3796240596</v>
      </c>
      <c r="F533" s="27">
        <f ca="1" t="shared" si="3969"/>
        <v>0.159401513440049</v>
      </c>
      <c r="G533" s="28">
        <f ca="1">IF(F533&lt;=('Ejercicio 3 - TIR'!$D$18-'Ejercicio 3 - TIR'!$C$18)/('Ejercicio 3 - TIR'!$E$18-'Ejercicio 3 - TIR'!$C$18),'Ejercicio 3 - TIR'!$C$18+SQRT(('Ejercicio 3 - TIR'!$E$18-'Ejercicio 3 - TIR'!$C$18)*('Ejercicio 3 - TIR'!$D$18-'Ejercicio 3 - TIR'!$C$18)*F533),'Ejercicio 3 - TIR'!$E$18-SQRT(('Ejercicio 3 - TIR'!$E$18-'Ejercicio 3 - TIR'!$C$18)*('Ejercicio 3 - TIR'!$E$18-'Ejercicio 3 - TIR'!$D$18)*(1-F533)))</f>
        <v>34889.808484594</v>
      </c>
      <c r="H533" s="27">
        <f ca="1" t="shared" ref="H533:L533" si="3970">RAND()</f>
        <v>0.581477184369877</v>
      </c>
      <c r="I533" s="28">
        <f ca="1">IF(H533&lt;=('Ejercicio 3 - TIR'!$D$18-'Ejercicio 3 - TIR'!$C$18)/('Ejercicio 3 - TIR'!$E$18-'Ejercicio 3 - TIR'!$C$18),'Ejercicio 3 - TIR'!$C$18+SQRT(('Ejercicio 3 - TIR'!$E$18-'Ejercicio 3 - TIR'!$C$18)*('Ejercicio 3 - TIR'!$D$18-'Ejercicio 3 - TIR'!$C$18)*H533),'Ejercicio 3 - TIR'!$E$18-SQRT(('Ejercicio 3 - TIR'!$E$18-'Ejercicio 3 - TIR'!$C$18)*('Ejercicio 3 - TIR'!$E$18-'Ejercicio 3 - TIR'!$D$18)*(1-H533)))</f>
        <v>39339.2493089906</v>
      </c>
      <c r="J533" s="27">
        <f ca="1" t="shared" si="3970"/>
        <v>0.721931353323875</v>
      </c>
      <c r="K533" s="28">
        <f ca="1">IF(J533&lt;=('Ejercicio 3 - TIR'!$D$18-'Ejercicio 3 - TIR'!$C$18)/('Ejercicio 3 - TIR'!$E$18-'Ejercicio 3 - TIR'!$C$18),'Ejercicio 3 - TIR'!$C$18+SQRT(('Ejercicio 3 - TIR'!$E$18-'Ejercicio 3 - TIR'!$C$18)*('Ejercicio 3 - TIR'!$D$18-'Ejercicio 3 - TIR'!$C$18)*J533),'Ejercicio 3 - TIR'!$E$18-SQRT(('Ejercicio 3 - TIR'!$E$18-'Ejercicio 3 - TIR'!$C$18)*('Ejercicio 3 - TIR'!$E$18-'Ejercicio 3 - TIR'!$D$18)*(1-J533)))</f>
        <v>40433.2562475316</v>
      </c>
      <c r="L533" s="27">
        <f ca="1" t="shared" si="3970"/>
        <v>0.911110008003048</v>
      </c>
      <c r="M533" s="28">
        <f ca="1">IF(L533&lt;=('Ejercicio 3 - TIR'!$D$18-'Ejercicio 3 - TIR'!$C$18)/('Ejercicio 3 - TIR'!$E$18-'Ejercicio 3 - TIR'!$C$18),'Ejercicio 3 - TIR'!$C$18+SQRT(('Ejercicio 3 - TIR'!$E$18-'Ejercicio 3 - TIR'!$C$18)*('Ejercicio 3 - TIR'!$D$18-'Ejercicio 3 - TIR'!$C$18)*L533),'Ejercicio 3 - TIR'!$E$18-SQRT(('Ejercicio 3 - TIR'!$E$18-'Ejercicio 3 - TIR'!$C$18)*('Ejercicio 3 - TIR'!$E$18-'Ejercicio 3 - TIR'!$D$18)*(1-L533)))</f>
        <v>42417.9950813812</v>
      </c>
      <c r="N533" s="27">
        <f ca="1" t="shared" ref="N533:R533" si="3971">RAND()</f>
        <v>0.752914400884315</v>
      </c>
      <c r="O533" s="28">
        <f ca="1">IF(N533&lt;=('Ejercicio 3 - TIR'!$D$18-'Ejercicio 3 - TIR'!$C$18)/('Ejercicio 3 - TIR'!$E$18-'Ejercicio 3 - TIR'!$C$18),'Ejercicio 3 - TIR'!$C$18+SQRT(('Ejercicio 3 - TIR'!$E$18-'Ejercicio 3 - TIR'!$C$18)*('Ejercicio 3 - TIR'!$D$18-'Ejercicio 3 - TIR'!$C$18)*N533),'Ejercicio 3 - TIR'!$E$18-SQRT(('Ejercicio 3 - TIR'!$E$18-'Ejercicio 3 - TIR'!$C$18)*('Ejercicio 3 - TIR'!$E$18-'Ejercicio 3 - TIR'!$D$18)*(1-N533)))</f>
        <v>40695.1864228893</v>
      </c>
      <c r="P533" s="27">
        <f ca="1" t="shared" si="3971"/>
        <v>0.398615159281253</v>
      </c>
      <c r="Q533" s="29">
        <f ca="1">IF(P533&lt;=('Ejercicio 3 - TIR'!$D$22-'Ejercicio 3 - TIR'!$C$22)/('Ejercicio 3 - TIR'!$E$22-'Ejercicio 3 - TIR'!$C$22),'Ejercicio 3 - TIR'!$C$22+SQRT(('Ejercicio 3 - TIR'!$E$22-'Ejercicio 3 - TIR'!$C$22)*('Ejercicio 3 - TIR'!$D$22-'Ejercicio 3 - TIR'!$C$22)*P533),'Ejercicio 3 - TIR'!$E$22-SQRT(('Ejercicio 3 - TIR'!$E$22-'Ejercicio 3 - TIR'!$C$22)*('Ejercicio 3 - TIR'!$E$22-'Ejercicio 3 - TIR'!$D$22)*(1-P533)))</f>
        <v>0.146786326487711</v>
      </c>
      <c r="R533" s="27">
        <f ca="1" t="shared" si="3971"/>
        <v>0.0342457060849846</v>
      </c>
      <c r="S533" s="29">
        <f ca="1">IF(R533&lt;=('Ejercicio 3 - TIR'!$D$23-'Ejercicio 3 - TIR'!$C$23)/('Ejercicio 3 - TIR'!$E$23-'Ejercicio 3 - TIR'!$C$23),'Ejercicio 3 - TIR'!$C$23+SQRT(('Ejercicio 3 - TIR'!$E$23-'Ejercicio 3 - TIR'!$C$23)*('Ejercicio 3 - TIR'!$D$23-'Ejercicio 3 - TIR'!$C$23)*R533),'Ejercicio 3 - TIR'!$E$23-SQRT(('Ejercicio 3 - TIR'!$E$23-'Ejercicio 3 - TIR'!$C$23)*('Ejercicio 3 - TIR'!$E$23-'Ejercicio 3 - TIR'!$D$23)*(1-R533)))</f>
        <v>0.127851259195376</v>
      </c>
      <c r="T533" s="27">
        <f ca="1" t="shared" ref="T533:X533" si="3972">RAND()</f>
        <v>0.207604999361026</v>
      </c>
      <c r="U533" s="29">
        <f ca="1">IF(T533&lt;=('Ejercicio 3 - TIR'!$D$24-'Ejercicio 3 - TIR'!$C$24)/('Ejercicio 3 - TIR'!$E$24-'Ejercicio 3 - TIR'!$C$24),'Ejercicio 3 - TIR'!$C$24+SQRT(('Ejercicio 3 - TIR'!$E$24-'Ejercicio 3 - TIR'!$C$24)*('Ejercicio 3 - TIR'!$D$24-'Ejercicio 3 - TIR'!$C$24)*T533),'Ejercicio 3 - TIR'!$E$24-SQRT(('Ejercicio 3 - TIR'!$E$24-'Ejercicio 3 - TIR'!$C$24)*('Ejercicio 3 - TIR'!$E$24-'Ejercicio 3 - TIR'!$D$24)*(1-T533)))</f>
        <v>0.170879906576854</v>
      </c>
      <c r="V533" s="27">
        <f ca="1" t="shared" si="3972"/>
        <v>0.992237651960178</v>
      </c>
      <c r="W533" s="29">
        <f ca="1">IF(V533&lt;=('Ejercicio 3 - TIR'!$D$25-'Ejercicio 3 - TIR'!$C$25)/('Ejercicio 3 - TIR'!$E$25-'Ejercicio 3 - TIR'!$C$25),'Ejercicio 3 - TIR'!$C$25+SQRT(('Ejercicio 3 - TIR'!$E$25-'Ejercicio 3 - TIR'!$C$25)*('Ejercicio 3 - TIR'!$D$25-'Ejercicio 3 - TIR'!$C$25)*V533),'Ejercicio 3 - TIR'!$E$25-SQRT(('Ejercicio 3 - TIR'!$E$25-'Ejercicio 3 - TIR'!$C$25)*('Ejercicio 3 - TIR'!$E$25-'Ejercicio 3 - TIR'!$D$25)*(1-V533)))</f>
        <v>0.244787685913207</v>
      </c>
      <c r="X533" s="27">
        <f ca="1" t="shared" si="3972"/>
        <v>0.377198330521199</v>
      </c>
      <c r="Y533" s="29">
        <f ca="1">IF(X533&lt;=('Ejercicio 3 - TIR'!$D$26-'Ejercicio 3 - TIR'!$C$26)/('Ejercicio 3 - TIR'!$E$26-'Ejercicio 3 - TIR'!$C$26),'Ejercicio 3 - TIR'!$C$26+SQRT(('Ejercicio 3 - TIR'!$E$26-'Ejercicio 3 - TIR'!$C$26)*('Ejercicio 3 - TIR'!$D$26-'Ejercicio 3 - TIR'!$C$26)*X533),'Ejercicio 3 - TIR'!$E$26-SQRT(('Ejercicio 3 - TIR'!$E$26-'Ejercicio 3 - TIR'!$C$26)*('Ejercicio 3 - TIR'!$E$26-'Ejercicio 3 - TIR'!$D$26)*(1-X533)))</f>
        <v>0.222007508975855</v>
      </c>
      <c r="Z533" s="27">
        <f ca="1" t="shared" si="3812"/>
        <v>1.14678632648771</v>
      </c>
      <c r="AA533" s="27">
        <f ca="1" t="shared" si="3813"/>
        <v>1.2934044023572</v>
      </c>
      <c r="AB533" s="27">
        <f ca="1" t="shared" si="3814"/>
        <v>1.5144212257981</v>
      </c>
      <c r="AC533" s="27">
        <f ca="1" t="shared" si="3815"/>
        <v>1.88513289315905</v>
      </c>
      <c r="AD533" s="27">
        <f ca="1" t="shared" si="3816"/>
        <v>2.30364655085774</v>
      </c>
      <c r="AE533" s="26">
        <f ca="1" t="shared" si="3817"/>
        <v>4169.66811383108</v>
      </c>
      <c r="AF533" s="26">
        <f ca="1" t="shared" si="3818"/>
        <v>4702.76543261119</v>
      </c>
      <c r="AG533" s="26">
        <f ca="1" t="shared" si="3819"/>
        <v>5506.37355038865</v>
      </c>
      <c r="AH533" s="26">
        <f ca="1" t="shared" si="3820"/>
        <v>6854.26598956198</v>
      </c>
      <c r="AI533" s="26">
        <f ca="1" t="shared" si="3821"/>
        <v>8375.96450776256</v>
      </c>
      <c r="AJ533" s="28">
        <f ca="1" t="shared" si="3822"/>
        <v>40011.1553039073</v>
      </c>
      <c r="AK533" s="28">
        <f ca="1" t="shared" si="3823"/>
        <v>50881.5582416761</v>
      </c>
      <c r="AL533" s="28">
        <f ca="1" t="shared" si="3824"/>
        <v>61232.9814893953</v>
      </c>
      <c r="AM533" s="28">
        <f ca="1" t="shared" si="3825"/>
        <v>79963.5577897708</v>
      </c>
      <c r="AN533" s="28">
        <f ca="1" t="shared" si="3826"/>
        <v>93747.3258396018</v>
      </c>
      <c r="AO533" s="28">
        <f ca="1">C533/'Ejercicio 3 - TIR'!$D$7</f>
        <v>15707.4961666226</v>
      </c>
      <c r="AP533" s="28">
        <f ca="1" t="shared" si="3827"/>
        <v>24303.6591372847</v>
      </c>
      <c r="AQ533" s="28">
        <f ca="1" t="shared" si="3828"/>
        <v>35174.0620750535</v>
      </c>
      <c r="AR533" s="28">
        <f ca="1" t="shared" si="3829"/>
        <v>45525.4853227727</v>
      </c>
      <c r="AS533" s="28">
        <f ca="1" t="shared" si="3830"/>
        <v>64256.0616231482</v>
      </c>
      <c r="AT533" s="28">
        <f ca="1" t="shared" si="3831"/>
        <v>78039.8296729793</v>
      </c>
      <c r="AU533" s="28">
        <f ca="1">AP533*'Ejercicio 3 - TIR'!$D$5</f>
        <v>12151.8295686424</v>
      </c>
      <c r="AV533" s="28">
        <f ca="1">AQ533*'Ejercicio 3 - TIR'!$D$5</f>
        <v>17587.0310375267</v>
      </c>
      <c r="AW533" s="28">
        <f ca="1">AR533*'Ejercicio 3 - TIR'!$D$5</f>
        <v>22762.7426613863</v>
      </c>
      <c r="AX533" s="28">
        <f ca="1">AS533*'Ejercicio 3 - TIR'!$D$5</f>
        <v>32128.0308115741</v>
      </c>
      <c r="AY533" s="28">
        <f ca="1">AT533*'Ejercicio 3 - TIR'!$D$5</f>
        <v>39019.9148364896</v>
      </c>
      <c r="AZ533" s="28">
        <f ca="1" t="shared" ref="AZ533:BD533" si="3973">AJ533-AU533-AE533</f>
        <v>23689.6576214339</v>
      </c>
      <c r="BA533" s="28">
        <f ca="1" t="shared" si="3973"/>
        <v>28591.7617715381</v>
      </c>
      <c r="BB533" s="28">
        <f ca="1" t="shared" si="3973"/>
        <v>32963.8652776203</v>
      </c>
      <c r="BC533" s="28">
        <f ca="1" t="shared" si="3973"/>
        <v>40981.2609886347</v>
      </c>
      <c r="BD533" s="28">
        <f ca="1" t="shared" si="3973"/>
        <v>46351.4464953496</v>
      </c>
      <c r="BE533" s="28">
        <f ca="1" t="shared" ref="BE533:BI533" si="3974">AZ533/Z533</f>
        <v>20657.4294393522</v>
      </c>
      <c r="BF533" s="28">
        <f ca="1" t="shared" si="3974"/>
        <v>22105.8175767998</v>
      </c>
      <c r="BG533" s="28">
        <f ca="1" t="shared" si="3974"/>
        <v>21766.6424083883</v>
      </c>
      <c r="BH533" s="28">
        <f ca="1" t="shared" si="3974"/>
        <v>21739.1893894331</v>
      </c>
      <c r="BI533" s="28">
        <f ca="1" t="shared" si="3974"/>
        <v>20120.9020012602</v>
      </c>
      <c r="BJ533" s="28">
        <f ca="1" t="shared" si="3834"/>
        <v>65438.2584433206</v>
      </c>
      <c r="BK533" s="28">
        <f ca="1" t="shared" si="3835"/>
        <v>36184.5193668513</v>
      </c>
      <c r="BL533" s="28">
        <f ca="1" t="shared" si="3836"/>
        <v>101622.777810172</v>
      </c>
      <c r="BM533" s="28">
        <f ca="1">BK533*'Ejercicio 3 - TIR'!$D$5</f>
        <v>18092.2596834257</v>
      </c>
      <c r="BN533" s="28">
        <f ca="1" t="shared" si="3837"/>
        <v>83530.5181267463</v>
      </c>
      <c r="BO533" s="28">
        <f ca="1" t="shared" si="3838"/>
        <v>36260.1277073709</v>
      </c>
      <c r="BP533" s="28">
        <f ca="1" t="shared" si="3839"/>
        <v>-106943.860457173</v>
      </c>
      <c r="BQ533" s="28">
        <f ca="1" t="shared" ref="BQ533:BT533" si="3975">BE533</f>
        <v>20657.4294393522</v>
      </c>
      <c r="BR533" s="28">
        <f ca="1" t="shared" si="3975"/>
        <v>22105.8175767998</v>
      </c>
      <c r="BS533" s="28">
        <f ca="1" t="shared" si="3975"/>
        <v>21766.6424083883</v>
      </c>
      <c r="BT533" s="28">
        <f ca="1" t="shared" si="3975"/>
        <v>21739.1893894331</v>
      </c>
      <c r="BU533" s="28">
        <f ca="1" t="shared" si="3841"/>
        <v>56381.0297086311</v>
      </c>
      <c r="BV533" s="30">
        <f ca="1" t="shared" si="3842"/>
        <v>8.83504205815193</v>
      </c>
    </row>
    <row r="534" ht="15" customHeight="1" spans="1:74">
      <c r="A534" s="26">
        <v>533</v>
      </c>
      <c r="B534" s="27">
        <f ca="1" t="shared" ref="B534:F534" si="3976">RAND()</f>
        <v>0.145827435420918</v>
      </c>
      <c r="C534" s="28">
        <f ca="1">IF(B534&lt;=('Ejercicio 3 - TIR'!$D$13-'Ejercicio 3 - TIR'!$C$13)/('Ejercicio 3 - TIR'!$E$13-'Ejercicio 3 - TIR'!$C$13),'Ejercicio 3 - TIR'!$C$13+SQRT(('Ejercicio 3 - TIR'!$E$13-'Ejercicio 3 - TIR'!$C$13)*('Ejercicio 3 - TIR'!$D$13-'Ejercicio 3 - TIR'!$C$13)*B534),'Ejercicio 3 - TIR'!$E$13-SQRT(('Ejercicio 3 - TIR'!$E$13-'Ejercicio 3 - TIR'!$C$13)*('Ejercicio 3 - TIR'!$E$13-'Ejercicio 3 - TIR'!$D$13)*(1-B534)))</f>
        <v>67637.4717130977</v>
      </c>
      <c r="D534" s="27">
        <f ca="1" t="shared" si="3976"/>
        <v>0.93002459464105</v>
      </c>
      <c r="E534" s="28">
        <f ca="1">IF(D534&lt;=('Ejercicio 3 - TIR'!$D$14-'Ejercicio 3 - TIR'!$C$14)/('Ejercicio 3 - TIR'!$E$14-'Ejercicio 3 - TIR'!$C$14),'Ejercicio 3 - TIR'!$C$14+SQRT(('Ejercicio 3 - TIR'!$E$14-'Ejercicio 3 - TIR'!$C$14)*('Ejercicio 3 - TIR'!$D$14-'Ejercicio 3 - TIR'!$C$14)*D534),'Ejercicio 3 - TIR'!$E$14-SQRT(('Ejercicio 3 - TIR'!$E$14-'Ejercicio 3 - TIR'!$C$14)*('Ejercicio 3 - TIR'!$E$14-'Ejercicio 3 - TIR'!$D$14)*(1-D534)))</f>
        <v>36760.1989561329</v>
      </c>
      <c r="F534" s="27">
        <f ca="1" t="shared" si="3976"/>
        <v>0.225903828018711</v>
      </c>
      <c r="G534" s="28">
        <f ca="1">IF(F534&lt;=('Ejercicio 3 - TIR'!$D$18-'Ejercicio 3 - TIR'!$C$18)/('Ejercicio 3 - TIR'!$E$18-'Ejercicio 3 - TIR'!$C$18),'Ejercicio 3 - TIR'!$C$18+SQRT(('Ejercicio 3 - TIR'!$E$18-'Ejercicio 3 - TIR'!$C$18)*('Ejercicio 3 - TIR'!$D$18-'Ejercicio 3 - TIR'!$C$18)*F534),'Ejercicio 3 - TIR'!$E$18-SQRT(('Ejercicio 3 - TIR'!$E$18-'Ejercicio 3 - TIR'!$C$18)*('Ejercicio 3 - TIR'!$E$18-'Ejercicio 3 - TIR'!$D$18)*(1-F534)))</f>
        <v>35821.1316943363</v>
      </c>
      <c r="H534" s="27">
        <f ca="1" t="shared" ref="H534:L534" si="3977">RAND()</f>
        <v>0.0206244326309715</v>
      </c>
      <c r="I534" s="28">
        <f ca="1">IF(H534&lt;=('Ejercicio 3 - TIR'!$D$18-'Ejercicio 3 - TIR'!$C$18)/('Ejercicio 3 - TIR'!$E$18-'Ejercicio 3 - TIR'!$C$18),'Ejercicio 3 - TIR'!$C$18+SQRT(('Ejercicio 3 - TIR'!$E$18-'Ejercicio 3 - TIR'!$C$18)*('Ejercicio 3 - TIR'!$D$18-'Ejercicio 3 - TIR'!$C$18)*H534),'Ejercicio 3 - TIR'!$E$18-SQRT(('Ejercicio 3 - TIR'!$E$18-'Ejercicio 3 - TIR'!$C$18)*('Ejercicio 3 - TIR'!$E$18-'Ejercicio 3 - TIR'!$D$18)*(1-H534)))</f>
        <v>31758.8817170707</v>
      </c>
      <c r="J534" s="27">
        <f ca="1" t="shared" si="3977"/>
        <v>0.84494927095981</v>
      </c>
      <c r="K534" s="28">
        <f ca="1">IF(J534&lt;=('Ejercicio 3 - TIR'!$D$18-'Ejercicio 3 - TIR'!$C$18)/('Ejercicio 3 - TIR'!$E$18-'Ejercicio 3 - TIR'!$C$18),'Ejercicio 3 - TIR'!$C$18+SQRT(('Ejercicio 3 - TIR'!$E$18-'Ejercicio 3 - TIR'!$C$18)*('Ejercicio 3 - TIR'!$D$18-'Ejercicio 3 - TIR'!$C$18)*J534),'Ejercicio 3 - TIR'!$E$18-SQRT(('Ejercicio 3 - TIR'!$E$18-'Ejercicio 3 - TIR'!$C$18)*('Ejercicio 3 - TIR'!$E$18-'Ejercicio 3 - TIR'!$D$18)*(1-J534)))</f>
        <v>41589.8966763433</v>
      </c>
      <c r="L534" s="27">
        <f ca="1" t="shared" si="3977"/>
        <v>0.336291475140662</v>
      </c>
      <c r="M534" s="28">
        <f ca="1">IF(L534&lt;=('Ejercicio 3 - TIR'!$D$18-'Ejercicio 3 - TIR'!$C$18)/('Ejercicio 3 - TIR'!$E$18-'Ejercicio 3 - TIR'!$C$18),'Ejercicio 3 - TIR'!$C$18+SQRT(('Ejercicio 3 - TIR'!$E$18-'Ejercicio 3 - TIR'!$C$18)*('Ejercicio 3 - TIR'!$D$18-'Ejercicio 3 - TIR'!$C$18)*L534),'Ejercicio 3 - TIR'!$E$18-SQRT(('Ejercicio 3 - TIR'!$E$18-'Ejercicio 3 - TIR'!$C$18)*('Ejercicio 3 - TIR'!$E$18-'Ejercicio 3 - TIR'!$D$18)*(1-L534)))</f>
        <v>37102.3743403949</v>
      </c>
      <c r="N534" s="27">
        <f ca="1" t="shared" ref="N534:R534" si="3978">RAND()</f>
        <v>0.0470957317729301</v>
      </c>
      <c r="O534" s="28">
        <f ca="1">IF(N534&lt;=('Ejercicio 3 - TIR'!$D$18-'Ejercicio 3 - TIR'!$C$18)/('Ejercicio 3 - TIR'!$E$18-'Ejercicio 3 - TIR'!$C$18),'Ejercicio 3 - TIR'!$C$18+SQRT(('Ejercicio 3 - TIR'!$E$18-'Ejercicio 3 - TIR'!$C$18)*('Ejercicio 3 - TIR'!$D$18-'Ejercicio 3 - TIR'!$C$18)*N534),'Ejercicio 3 - TIR'!$E$18-SQRT(('Ejercicio 3 - TIR'!$E$18-'Ejercicio 3 - TIR'!$C$18)*('Ejercicio 3 - TIR'!$E$18-'Ejercicio 3 - TIR'!$D$18)*(1-N534)))</f>
        <v>32657.8863342776</v>
      </c>
      <c r="P534" s="27">
        <f ca="1" t="shared" si="3978"/>
        <v>0.0479822624491366</v>
      </c>
      <c r="Q534" s="29">
        <f ca="1">IF(P534&lt;=('Ejercicio 3 - TIR'!$D$22-'Ejercicio 3 - TIR'!$C$22)/('Ejercicio 3 - TIR'!$E$22-'Ejercicio 3 - TIR'!$C$22),'Ejercicio 3 - TIR'!$C$22+SQRT(('Ejercicio 3 - TIR'!$E$22-'Ejercicio 3 - TIR'!$C$22)*('Ejercicio 3 - TIR'!$D$22-'Ejercicio 3 - TIR'!$C$22)*P534),'Ejercicio 3 - TIR'!$E$22-SQRT(('Ejercicio 3 - TIR'!$E$22-'Ejercicio 3 - TIR'!$C$22)*('Ejercicio 3 - TIR'!$E$22-'Ejercicio 3 - TIR'!$D$22)*(1-P534)))</f>
        <v>0.12929344244123</v>
      </c>
      <c r="R534" s="27">
        <f ca="1" t="shared" si="3978"/>
        <v>0.00990149320232891</v>
      </c>
      <c r="S534" s="29">
        <f ca="1">IF(R534&lt;=('Ejercicio 3 - TIR'!$D$23-'Ejercicio 3 - TIR'!$C$23)/('Ejercicio 3 - TIR'!$E$23-'Ejercicio 3 - TIR'!$C$23),'Ejercicio 3 - TIR'!$C$23+SQRT(('Ejercicio 3 - TIR'!$E$23-'Ejercicio 3 - TIR'!$C$23)*('Ejercicio 3 - TIR'!$D$23-'Ejercicio 3 - TIR'!$C$23)*R534),'Ejercicio 3 - TIR'!$E$23-SQRT(('Ejercicio 3 - TIR'!$E$23-'Ejercicio 3 - TIR'!$C$23)*('Ejercicio 3 - TIR'!$E$23-'Ejercicio 3 - TIR'!$D$23)*(1-R534)))</f>
        <v>0.124221692523644</v>
      </c>
      <c r="T534" s="27">
        <f ca="1" t="shared" ref="T534:X534" si="3979">RAND()</f>
        <v>0.858959767609087</v>
      </c>
      <c r="U534" s="29">
        <f ca="1">IF(T534&lt;=('Ejercicio 3 - TIR'!$D$24-'Ejercicio 3 - TIR'!$C$24)/('Ejercicio 3 - TIR'!$E$24-'Ejercicio 3 - TIR'!$C$24),'Ejercicio 3 - TIR'!$C$24+SQRT(('Ejercicio 3 - TIR'!$E$24-'Ejercicio 3 - TIR'!$C$24)*('Ejercicio 3 - TIR'!$D$24-'Ejercicio 3 - TIR'!$C$24)*T534),'Ejercicio 3 - TIR'!$E$24-SQRT(('Ejercicio 3 - TIR'!$E$24-'Ejercicio 3 - TIR'!$C$24)*('Ejercicio 3 - TIR'!$E$24-'Ejercicio 3 - TIR'!$D$24)*(1-T534)))</f>
        <v>0.200127590717415</v>
      </c>
      <c r="V534" s="27">
        <f ca="1" t="shared" si="3979"/>
        <v>0.0773638440443876</v>
      </c>
      <c r="W534" s="29">
        <f ca="1">IF(V534&lt;=('Ejercicio 3 - TIR'!$D$25-'Ejercicio 3 - TIR'!$C$25)/('Ejercicio 3 - TIR'!$E$25-'Ejercicio 3 - TIR'!$C$25),'Ejercicio 3 - TIR'!$C$25+SQRT(('Ejercicio 3 - TIR'!$E$25-'Ejercicio 3 - TIR'!$C$25)*('Ejercicio 3 - TIR'!$D$25-'Ejercicio 3 - TIR'!$C$25)*V534),'Ejercicio 3 - TIR'!$E$25-SQRT(('Ejercicio 3 - TIR'!$E$25-'Ejercicio 3 - TIR'!$C$25)*('Ejercicio 3 - TIR'!$E$25-'Ejercicio 3 - TIR'!$D$25)*(1-V534)))</f>
        <v>0.19040717933266</v>
      </c>
      <c r="X534" s="27">
        <f ca="1" t="shared" si="3979"/>
        <v>0.00957741210254448</v>
      </c>
      <c r="Y534" s="29">
        <f ca="1">IF(X534&lt;=('Ejercicio 3 - TIR'!$D$26-'Ejercicio 3 - TIR'!$C$26)/('Ejercicio 3 - TIR'!$E$26-'Ejercicio 3 - TIR'!$C$26),'Ejercicio 3 - TIR'!$C$26+SQRT(('Ejercicio 3 - TIR'!$E$26-'Ejercicio 3 - TIR'!$C$26)*('Ejercicio 3 - TIR'!$D$26-'Ejercicio 3 - TIR'!$C$26)*X534),'Ejercicio 3 - TIR'!$E$26-SQRT(('Ejercicio 3 - TIR'!$E$26-'Ejercicio 3 - TIR'!$C$26)*('Ejercicio 3 - TIR'!$E$26-'Ejercicio 3 - TIR'!$D$26)*(1-X534)))</f>
        <v>0.195085175776399</v>
      </c>
      <c r="Z534" s="27">
        <f ca="1" t="shared" si="3812"/>
        <v>1.12929344244123</v>
      </c>
      <c r="AA534" s="27">
        <f ca="1" t="shared" si="3813"/>
        <v>1.26957618521713</v>
      </c>
      <c r="AB534" s="27">
        <f ca="1" t="shared" si="3814"/>
        <v>1.52365340839684</v>
      </c>
      <c r="AC534" s="27">
        <f ca="1" t="shared" si="3815"/>
        <v>1.81376795617028</v>
      </c>
      <c r="AD534" s="27">
        <f ca="1" t="shared" si="3816"/>
        <v>2.16760719671736</v>
      </c>
      <c r="AE534" s="26">
        <f ca="1" t="shared" si="3817"/>
        <v>4752.85266786291</v>
      </c>
      <c r="AF534" s="26">
        <f ca="1" t="shared" si="3818"/>
        <v>5343.26007058036</v>
      </c>
      <c r="AG534" s="26">
        <f ca="1" t="shared" si="3819"/>
        <v>6412.59383508217</v>
      </c>
      <c r="AH534" s="26">
        <f ca="1" t="shared" si="3820"/>
        <v>7633.59773942617</v>
      </c>
      <c r="AI534" s="26">
        <f ca="1" t="shared" si="3821"/>
        <v>9122.79949622844</v>
      </c>
      <c r="AJ534" s="28">
        <f ca="1" t="shared" si="3822"/>
        <v>40452.5691232377</v>
      </c>
      <c r="AK534" s="28">
        <f ca="1" t="shared" si="3823"/>
        <v>40320.3198971208</v>
      </c>
      <c r="AL534" s="28">
        <f ca="1" t="shared" si="3824"/>
        <v>63368.5878257831</v>
      </c>
      <c r="AM534" s="28">
        <f ca="1" t="shared" si="3825"/>
        <v>67295.0976764426</v>
      </c>
      <c r="AN534" s="28">
        <f ca="1" t="shared" si="3826"/>
        <v>70789.4694477575</v>
      </c>
      <c r="AO534" s="28">
        <f ca="1">C534/'Ejercicio 3 - TIR'!$D$7</f>
        <v>13527.4943426195</v>
      </c>
      <c r="AP534" s="28">
        <f ca="1" t="shared" si="3827"/>
        <v>26925.0747806181</v>
      </c>
      <c r="AQ534" s="28">
        <f ca="1" t="shared" si="3828"/>
        <v>26792.8255545012</v>
      </c>
      <c r="AR534" s="28">
        <f ca="1" t="shared" si="3829"/>
        <v>49841.0934831635</v>
      </c>
      <c r="AS534" s="28">
        <f ca="1" t="shared" si="3830"/>
        <v>53767.603333823</v>
      </c>
      <c r="AT534" s="28">
        <f ca="1" t="shared" si="3831"/>
        <v>57261.975105138</v>
      </c>
      <c r="AU534" s="28">
        <f ca="1">AP534*'Ejercicio 3 - TIR'!$D$5</f>
        <v>13462.5373903091</v>
      </c>
      <c r="AV534" s="28">
        <f ca="1">AQ534*'Ejercicio 3 - TIR'!$D$5</f>
        <v>13396.4127772506</v>
      </c>
      <c r="AW534" s="28">
        <f ca="1">AR534*'Ejercicio 3 - TIR'!$D$5</f>
        <v>24920.5467415818</v>
      </c>
      <c r="AX534" s="28">
        <f ca="1">AS534*'Ejercicio 3 - TIR'!$D$5</f>
        <v>26883.8016669115</v>
      </c>
      <c r="AY534" s="28">
        <f ca="1">AT534*'Ejercicio 3 - TIR'!$D$5</f>
        <v>28630.987552569</v>
      </c>
      <c r="AZ534" s="28">
        <f ca="1" t="shared" ref="AZ534:BD534" si="3980">AJ534-AU534-AE534</f>
        <v>22237.1790650657</v>
      </c>
      <c r="BA534" s="28">
        <f ca="1" t="shared" si="3980"/>
        <v>21580.6470492898</v>
      </c>
      <c r="BB534" s="28">
        <f ca="1" t="shared" si="3980"/>
        <v>32035.4472491191</v>
      </c>
      <c r="BC534" s="28">
        <f ca="1" t="shared" si="3980"/>
        <v>32777.6982701049</v>
      </c>
      <c r="BD534" s="28">
        <f ca="1" t="shared" si="3980"/>
        <v>33035.6823989601</v>
      </c>
      <c r="BE534" s="28">
        <f ca="1" t="shared" ref="BE534:BI534" si="3981">AZ534/Z534</f>
        <v>19691.2319060269</v>
      </c>
      <c r="BF534" s="28">
        <f ca="1" t="shared" si="3981"/>
        <v>16998.3080185132</v>
      </c>
      <c r="BG534" s="28">
        <f ca="1" t="shared" si="3981"/>
        <v>21025.4163266869</v>
      </c>
      <c r="BH534" s="28">
        <f ca="1" t="shared" si="3981"/>
        <v>18071.6051127698</v>
      </c>
      <c r="BI534" s="28">
        <f ca="1" t="shared" si="3981"/>
        <v>15240.6222165112</v>
      </c>
      <c r="BJ534" s="28">
        <f ca="1" t="shared" si="3834"/>
        <v>79681.6718100755</v>
      </c>
      <c r="BK534" s="28">
        <f ca="1" t="shared" si="3835"/>
        <v>29322.2940906154</v>
      </c>
      <c r="BL534" s="28">
        <f ca="1" t="shared" si="3836"/>
        <v>109003.965900691</v>
      </c>
      <c r="BM534" s="28">
        <f ca="1">BK534*'Ejercicio 3 - TIR'!$D$5</f>
        <v>14661.1470453077</v>
      </c>
      <c r="BN534" s="28">
        <f ca="1" t="shared" si="3837"/>
        <v>94342.8188553832</v>
      </c>
      <c r="BO534" s="28">
        <f ca="1" t="shared" si="3838"/>
        <v>43523.9461274426</v>
      </c>
      <c r="BP534" s="28">
        <f ca="1" t="shared" si="3839"/>
        <v>-104397.670669231</v>
      </c>
      <c r="BQ534" s="28">
        <f ca="1" t="shared" ref="BQ534:BT534" si="3982">BE534</f>
        <v>19691.2319060269</v>
      </c>
      <c r="BR534" s="28">
        <f ca="1" t="shared" si="3982"/>
        <v>16998.3080185132</v>
      </c>
      <c r="BS534" s="28">
        <f ca="1" t="shared" si="3982"/>
        <v>21025.4163266869</v>
      </c>
      <c r="BT534" s="28">
        <f ca="1" t="shared" si="3982"/>
        <v>18071.6051127698</v>
      </c>
      <c r="BU534" s="28">
        <f ca="1" t="shared" si="3841"/>
        <v>58764.5683439538</v>
      </c>
      <c r="BV534" s="30">
        <f ca="1" t="shared" si="3842"/>
        <v>7.5055879871466</v>
      </c>
    </row>
    <row r="535" ht="15" customHeight="1" spans="1:74">
      <c r="A535" s="26">
        <v>534</v>
      </c>
      <c r="B535" s="27">
        <f ca="1" t="shared" ref="B535:F535" si="3983">RAND()</f>
        <v>0.550398357819885</v>
      </c>
      <c r="C535" s="28">
        <f ca="1">IF(B535&lt;=('Ejercicio 3 - TIR'!$D$13-'Ejercicio 3 - TIR'!$C$13)/('Ejercicio 3 - TIR'!$E$13-'Ejercicio 3 - TIR'!$C$13),'Ejercicio 3 - TIR'!$C$13+SQRT(('Ejercicio 3 - TIR'!$E$13-'Ejercicio 3 - TIR'!$C$13)*('Ejercicio 3 - TIR'!$D$13-'Ejercicio 3 - TIR'!$C$13)*B535),'Ejercicio 3 - TIR'!$E$13-SQRT(('Ejercicio 3 - TIR'!$E$13-'Ejercicio 3 - TIR'!$C$13)*('Ejercicio 3 - TIR'!$E$13-'Ejercicio 3 - TIR'!$D$13)*(1-B535)))</f>
        <v>76772.3877547403</v>
      </c>
      <c r="D535" s="27">
        <f ca="1" t="shared" si="3983"/>
        <v>0.176509824122802</v>
      </c>
      <c r="E535" s="28">
        <f ca="1">IF(D535&lt;=('Ejercicio 3 - TIR'!$D$14-'Ejercicio 3 - TIR'!$C$14)/('Ejercicio 3 - TIR'!$E$14-'Ejercicio 3 - TIR'!$C$14),'Ejercicio 3 - TIR'!$C$14+SQRT(('Ejercicio 3 - TIR'!$E$14-'Ejercicio 3 - TIR'!$C$14)*('Ejercicio 3 - TIR'!$D$14-'Ejercicio 3 - TIR'!$C$14)*D535),'Ejercicio 3 - TIR'!$E$14-SQRT(('Ejercicio 3 - TIR'!$E$14-'Ejercicio 3 - TIR'!$C$14)*('Ejercicio 3 - TIR'!$E$14-'Ejercicio 3 - TIR'!$D$14)*(1-D535)))</f>
        <v>28638.4387873386</v>
      </c>
      <c r="F535" s="27">
        <f ca="1" t="shared" si="3983"/>
        <v>0.182148432388244</v>
      </c>
      <c r="G535" s="28">
        <f ca="1">IF(F535&lt;=('Ejercicio 3 - TIR'!$D$18-'Ejercicio 3 - TIR'!$C$18)/('Ejercicio 3 - TIR'!$E$18-'Ejercicio 3 - TIR'!$C$18),'Ejercicio 3 - TIR'!$C$18+SQRT(('Ejercicio 3 - TIR'!$E$18-'Ejercicio 3 - TIR'!$C$18)*('Ejercicio 3 - TIR'!$D$18-'Ejercicio 3 - TIR'!$C$18)*F535),'Ejercicio 3 - TIR'!$E$18-SQRT(('Ejercicio 3 - TIR'!$E$18-'Ejercicio 3 - TIR'!$C$18)*('Ejercicio 3 - TIR'!$E$18-'Ejercicio 3 - TIR'!$D$18)*(1-F535)))</f>
        <v>35227.0703896386</v>
      </c>
      <c r="H535" s="27">
        <f ca="1" t="shared" ref="H535:L535" si="3984">RAND()</f>
        <v>0.154790382022996</v>
      </c>
      <c r="I535" s="28">
        <f ca="1">IF(H535&lt;=('Ejercicio 3 - TIR'!$D$18-'Ejercicio 3 - TIR'!$C$18)/('Ejercicio 3 - TIR'!$E$18-'Ejercicio 3 - TIR'!$C$18),'Ejercicio 3 - TIR'!$C$18+SQRT(('Ejercicio 3 - TIR'!$E$18-'Ejercicio 3 - TIR'!$C$18)*('Ejercicio 3 - TIR'!$D$18-'Ejercicio 3 - TIR'!$C$18)*H535),'Ejercicio 3 - TIR'!$E$18-SQRT(('Ejercicio 3 - TIR'!$E$18-'Ejercicio 3 - TIR'!$C$18)*('Ejercicio 3 - TIR'!$E$18-'Ejercicio 3 - TIR'!$D$18)*(1-H535)))</f>
        <v>34818.563821664</v>
      </c>
      <c r="J535" s="27">
        <f ca="1" t="shared" si="3984"/>
        <v>0.636263848195832</v>
      </c>
      <c r="K535" s="28">
        <f ca="1">IF(J535&lt;=('Ejercicio 3 - TIR'!$D$18-'Ejercicio 3 - TIR'!$C$18)/('Ejercicio 3 - TIR'!$E$18-'Ejercicio 3 - TIR'!$C$18),'Ejercicio 3 - TIR'!$C$18+SQRT(('Ejercicio 3 - TIR'!$E$18-'Ejercicio 3 - TIR'!$C$18)*('Ejercicio 3 - TIR'!$D$18-'Ejercicio 3 - TIR'!$C$18)*J535),'Ejercicio 3 - TIR'!$E$18-SQRT(('Ejercicio 3 - TIR'!$E$18-'Ejercicio 3 - TIR'!$C$18)*('Ejercicio 3 - TIR'!$E$18-'Ejercicio 3 - TIR'!$D$18)*(1-J535)))</f>
        <v>39769.3181558067</v>
      </c>
      <c r="L535" s="27">
        <f ca="1" t="shared" si="3984"/>
        <v>0.821279420032267</v>
      </c>
      <c r="M535" s="28">
        <f ca="1">IF(L535&lt;=('Ejercicio 3 - TIR'!$D$18-'Ejercicio 3 - TIR'!$C$18)/('Ejercicio 3 - TIR'!$E$18-'Ejercicio 3 - TIR'!$C$18),'Ejercicio 3 - TIR'!$C$18+SQRT(('Ejercicio 3 - TIR'!$E$18-'Ejercicio 3 - TIR'!$C$18)*('Ejercicio 3 - TIR'!$D$18-'Ejercicio 3 - TIR'!$C$18)*L535),'Ejercicio 3 - TIR'!$E$18-SQRT(('Ejercicio 3 - TIR'!$E$18-'Ejercicio 3 - TIR'!$C$18)*('Ejercicio 3 - TIR'!$E$18-'Ejercicio 3 - TIR'!$D$18)*(1-L535)))</f>
        <v>41338.8466984323</v>
      </c>
      <c r="N535" s="27">
        <f ca="1" t="shared" ref="N535:R535" si="3985">RAND()</f>
        <v>0.976168114212471</v>
      </c>
      <c r="O535" s="28">
        <f ca="1">IF(N535&lt;=('Ejercicio 3 - TIR'!$D$18-'Ejercicio 3 - TIR'!$C$18)/('Ejercicio 3 - TIR'!$E$18-'Ejercicio 3 - TIR'!$C$18),'Ejercicio 3 - TIR'!$C$18+SQRT(('Ejercicio 3 - TIR'!$E$18-'Ejercicio 3 - TIR'!$C$18)*('Ejercicio 3 - TIR'!$D$18-'Ejercicio 3 - TIR'!$C$18)*N535),'Ejercicio 3 - TIR'!$E$18-SQRT(('Ejercicio 3 - TIR'!$E$18-'Ejercicio 3 - TIR'!$C$18)*('Ejercicio 3 - TIR'!$E$18-'Ejercicio 3 - TIR'!$D$18)*(1-N535)))</f>
        <v>43663.0664062622</v>
      </c>
      <c r="P535" s="27">
        <f ca="1" t="shared" si="3985"/>
        <v>0.114862527461842</v>
      </c>
      <c r="Q535" s="29">
        <f ca="1">IF(P535&lt;=('Ejercicio 3 - TIR'!$D$22-'Ejercicio 3 - TIR'!$C$22)/('Ejercicio 3 - TIR'!$E$22-'Ejercicio 3 - TIR'!$C$22),'Ejercicio 3 - TIR'!$C$22+SQRT(('Ejercicio 3 - TIR'!$E$22-'Ejercicio 3 - TIR'!$C$22)*('Ejercicio 3 - TIR'!$D$22-'Ejercicio 3 - TIR'!$C$22)*P535),'Ejercicio 3 - TIR'!$E$22-SQRT(('Ejercicio 3 - TIR'!$E$22-'Ejercicio 3 - TIR'!$C$22)*('Ejercicio 3 - TIR'!$E$22-'Ejercicio 3 - TIR'!$D$22)*(1-P535)))</f>
        <v>0.134378892496688</v>
      </c>
      <c r="R535" s="27">
        <f ca="1" t="shared" si="3985"/>
        <v>0.631285877385416</v>
      </c>
      <c r="S535" s="29">
        <f ca="1">IF(R535&lt;=('Ejercicio 3 - TIR'!$D$23-'Ejercicio 3 - TIR'!$C$23)/('Ejercicio 3 - TIR'!$E$23-'Ejercicio 3 - TIR'!$C$23),'Ejercicio 3 - TIR'!$C$23+SQRT(('Ejercicio 3 - TIR'!$E$23-'Ejercicio 3 - TIR'!$C$23)*('Ejercicio 3 - TIR'!$D$23-'Ejercicio 3 - TIR'!$C$23)*R535),'Ejercicio 3 - TIR'!$E$23-SQRT(('Ejercicio 3 - TIR'!$E$23-'Ejercicio 3 - TIR'!$C$23)*('Ejercicio 3 - TIR'!$E$23-'Ejercicio 3 - TIR'!$D$23)*(1-R535)))</f>
        <v>0.154237907291793</v>
      </c>
      <c r="T535" s="27">
        <f ca="1" t="shared" ref="T535:X535" si="3986">RAND()</f>
        <v>0.621697792701162</v>
      </c>
      <c r="U535" s="29">
        <f ca="1">IF(T535&lt;=('Ejercicio 3 - TIR'!$D$24-'Ejercicio 3 - TIR'!$C$24)/('Ejercicio 3 - TIR'!$E$24-'Ejercicio 3 - TIR'!$C$24),'Ejercicio 3 - TIR'!$C$24+SQRT(('Ejercicio 3 - TIR'!$E$24-'Ejercicio 3 - TIR'!$C$24)*('Ejercicio 3 - TIR'!$D$24-'Ejercicio 3 - TIR'!$C$24)*T535),'Ejercicio 3 - TIR'!$E$24-SQRT(('Ejercicio 3 - TIR'!$E$24-'Ejercicio 3 - TIR'!$C$24)*('Ejercicio 3 - TIR'!$E$24-'Ejercicio 3 - TIR'!$D$24)*(1-T535)))</f>
        <v>0.187453937558642</v>
      </c>
      <c r="V535" s="27">
        <f ca="1" t="shared" si="3986"/>
        <v>0.193649132889156</v>
      </c>
      <c r="W535" s="29">
        <f ca="1">IF(V535&lt;=('Ejercicio 3 - TIR'!$D$25-'Ejercicio 3 - TIR'!$C$25)/('Ejercicio 3 - TIR'!$E$25-'Ejercicio 3 - TIR'!$C$25),'Ejercicio 3 - TIR'!$C$25+SQRT(('Ejercicio 3 - TIR'!$E$25-'Ejercicio 3 - TIR'!$C$25)*('Ejercicio 3 - TIR'!$D$25-'Ejercicio 3 - TIR'!$C$25)*V535),'Ejercicio 3 - TIR'!$E$25-SQRT(('Ejercicio 3 - TIR'!$E$25-'Ejercicio 3 - TIR'!$C$25)*('Ejercicio 3 - TIR'!$E$25-'Ejercicio 3 - TIR'!$D$25)*(1-V535)))</f>
        <v>0.196465381442433</v>
      </c>
      <c r="X535" s="27">
        <f ca="1" t="shared" si="3986"/>
        <v>0.603020440531509</v>
      </c>
      <c r="Y535" s="29">
        <f ca="1">IF(X535&lt;=('Ejercicio 3 - TIR'!$D$26-'Ejercicio 3 - TIR'!$C$26)/('Ejercicio 3 - TIR'!$E$26-'Ejercicio 3 - TIR'!$C$26),'Ejercicio 3 - TIR'!$C$26+SQRT(('Ejercicio 3 - TIR'!$E$26-'Ejercicio 3 - TIR'!$C$26)*('Ejercicio 3 - TIR'!$D$26-'Ejercicio 3 - TIR'!$C$26)*X535),'Ejercicio 3 - TIR'!$E$26-SQRT(('Ejercicio 3 - TIR'!$E$26-'Ejercicio 3 - TIR'!$C$26)*('Ejercicio 3 - TIR'!$E$26-'Ejercicio 3 - TIR'!$D$26)*(1-X535)))</f>
        <v>0.23370000409147</v>
      </c>
      <c r="Z535" s="27">
        <f ca="1" t="shared" si="3812"/>
        <v>1.13437889249669</v>
      </c>
      <c r="AA535" s="27">
        <f ca="1" t="shared" si="3813"/>
        <v>1.30934311895136</v>
      </c>
      <c r="AB535" s="27">
        <f ca="1" t="shared" si="3814"/>
        <v>1.55478464221411</v>
      </c>
      <c r="AC535" s="27">
        <f ca="1" t="shared" si="3815"/>
        <v>1.86024600000754</v>
      </c>
      <c r="AD535" s="27">
        <f ca="1" t="shared" si="3816"/>
        <v>2.29498549782044</v>
      </c>
      <c r="AE535" s="26">
        <f ca="1" t="shared" si="3817"/>
        <v>3848.40168707676</v>
      </c>
      <c r="AF535" s="26">
        <f ca="1" t="shared" si="3818"/>
        <v>4441.97110970969</v>
      </c>
      <c r="AG535" s="26">
        <f ca="1" t="shared" si="3819"/>
        <v>5274.6360847465</v>
      </c>
      <c r="AH535" s="26">
        <f ca="1" t="shared" si="3820"/>
        <v>6310.91947510624</v>
      </c>
      <c r="AI535" s="26">
        <f ca="1" t="shared" si="3821"/>
        <v>7785.78138225951</v>
      </c>
      <c r="AJ535" s="28">
        <f ca="1" t="shared" si="3822"/>
        <v>39960.8450945011</v>
      </c>
      <c r="AK535" s="28">
        <f ca="1" t="shared" si="3823"/>
        <v>45589.4469516645</v>
      </c>
      <c r="AL535" s="28">
        <f ca="1" t="shared" si="3824"/>
        <v>61832.7250999749</v>
      </c>
      <c r="AM535" s="28">
        <f ca="1" t="shared" si="3825"/>
        <v>76900.4242156835</v>
      </c>
      <c r="AN535" s="28">
        <f ca="1" t="shared" si="3826"/>
        <v>100206.104192743</v>
      </c>
      <c r="AO535" s="28">
        <f ca="1">C535/'Ejercicio 3 - TIR'!$D$7</f>
        <v>15354.4775509481</v>
      </c>
      <c r="AP535" s="28">
        <f ca="1" t="shared" si="3827"/>
        <v>24606.367543553</v>
      </c>
      <c r="AQ535" s="28">
        <f ca="1" t="shared" si="3828"/>
        <v>30234.9694007165</v>
      </c>
      <c r="AR535" s="28">
        <f ca="1" t="shared" si="3829"/>
        <v>46478.2475490268</v>
      </c>
      <c r="AS535" s="28">
        <f ca="1" t="shared" si="3830"/>
        <v>61545.9466647354</v>
      </c>
      <c r="AT535" s="28">
        <f ca="1" t="shared" si="3831"/>
        <v>84851.6266417945</v>
      </c>
      <c r="AU535" s="28">
        <f ca="1">AP535*'Ejercicio 3 - TIR'!$D$5</f>
        <v>12303.1837717765</v>
      </c>
      <c r="AV535" s="28">
        <f ca="1">AQ535*'Ejercicio 3 - TIR'!$D$5</f>
        <v>15117.4847003582</v>
      </c>
      <c r="AW535" s="28">
        <f ca="1">AR535*'Ejercicio 3 - TIR'!$D$5</f>
        <v>23239.1237745134</v>
      </c>
      <c r="AX535" s="28">
        <f ca="1">AS535*'Ejercicio 3 - TIR'!$D$5</f>
        <v>30772.9733323677</v>
      </c>
      <c r="AY535" s="28">
        <f ca="1">AT535*'Ejercicio 3 - TIR'!$D$5</f>
        <v>42425.8133208972</v>
      </c>
      <c r="AZ535" s="28">
        <f ca="1" t="shared" ref="AZ535:BD535" si="3987">AJ535-AU535-AE535</f>
        <v>23809.2596356478</v>
      </c>
      <c r="BA535" s="28">
        <f ca="1" t="shared" si="3987"/>
        <v>26029.9911415966</v>
      </c>
      <c r="BB535" s="28">
        <f ca="1" t="shared" si="3987"/>
        <v>33318.965240715</v>
      </c>
      <c r="BC535" s="28">
        <f ca="1" t="shared" si="3987"/>
        <v>39816.5314082095</v>
      </c>
      <c r="BD535" s="28">
        <f ca="1" t="shared" si="3987"/>
        <v>49994.5094895858</v>
      </c>
      <c r="BE535" s="28">
        <f ca="1" t="shared" ref="BE535:BI535" si="3988">AZ535/Z535</f>
        <v>20988.8069966158</v>
      </c>
      <c r="BF535" s="28">
        <f ca="1" t="shared" si="3988"/>
        <v>19880.1908872014</v>
      </c>
      <c r="BG535" s="28">
        <f ca="1" t="shared" si="3988"/>
        <v>21429.9552079874</v>
      </c>
      <c r="BH535" s="28">
        <f ca="1" t="shared" si="3988"/>
        <v>21403.9064769112</v>
      </c>
      <c r="BI535" s="28">
        <f ca="1" t="shared" si="3988"/>
        <v>21784.2376507677</v>
      </c>
      <c r="BJ535" s="28">
        <f ca="1" t="shared" si="3834"/>
        <v>65724.8016971605</v>
      </c>
      <c r="BK535" s="28">
        <f ca="1" t="shared" si="3835"/>
        <v>35238.3033060353</v>
      </c>
      <c r="BL535" s="28">
        <f ca="1" t="shared" si="3836"/>
        <v>100963.105003196</v>
      </c>
      <c r="BM535" s="28">
        <f ca="1">BK535*'Ejercicio 3 - TIR'!$D$5</f>
        <v>17619.1516530176</v>
      </c>
      <c r="BN535" s="28">
        <f ca="1" t="shared" si="3837"/>
        <v>83343.9533501781</v>
      </c>
      <c r="BO535" s="28">
        <f ca="1" t="shared" si="3838"/>
        <v>36315.6775628126</v>
      </c>
      <c r="BP535" s="28">
        <f ca="1" t="shared" si="3839"/>
        <v>-105410.826542079</v>
      </c>
      <c r="BQ535" s="28">
        <f ca="1" t="shared" ref="BQ535:BT535" si="3989">BE535</f>
        <v>20988.8069966158</v>
      </c>
      <c r="BR535" s="28">
        <f ca="1" t="shared" si="3989"/>
        <v>19880.1908872014</v>
      </c>
      <c r="BS535" s="28">
        <f ca="1" t="shared" si="3989"/>
        <v>21429.9552079874</v>
      </c>
      <c r="BT535" s="28">
        <f ca="1" t="shared" si="3989"/>
        <v>21403.9064769112</v>
      </c>
      <c r="BU535" s="28">
        <f ca="1" t="shared" si="3841"/>
        <v>58099.9152135803</v>
      </c>
      <c r="BV535" s="30">
        <f ca="1" t="shared" si="3842"/>
        <v>9.01537276678517</v>
      </c>
    </row>
    <row r="536" ht="15" customHeight="1" spans="1:74">
      <c r="A536" s="26">
        <v>535</v>
      </c>
      <c r="B536" s="27">
        <f ca="1" t="shared" ref="B536:F536" si="3990">RAND()</f>
        <v>0.313487521880964</v>
      </c>
      <c r="C536" s="28">
        <f ca="1">IF(B536&lt;=('Ejercicio 3 - TIR'!$D$13-'Ejercicio 3 - TIR'!$C$13)/('Ejercicio 3 - TIR'!$E$13-'Ejercicio 3 - TIR'!$C$13),'Ejercicio 3 - TIR'!$C$13+SQRT(('Ejercicio 3 - TIR'!$E$13-'Ejercicio 3 - TIR'!$C$13)*('Ejercicio 3 - TIR'!$D$13-'Ejercicio 3 - TIR'!$C$13)*B536),'Ejercicio 3 - TIR'!$E$13-SQRT(('Ejercicio 3 - TIR'!$E$13-'Ejercicio 3 - TIR'!$C$13)*('Ejercicio 3 - TIR'!$E$13-'Ejercicio 3 - TIR'!$D$13)*(1-B536)))</f>
        <v>71297.8228396722</v>
      </c>
      <c r="D536" s="27">
        <f ca="1" t="shared" si="3990"/>
        <v>0.110215478022807</v>
      </c>
      <c r="E536" s="28">
        <f ca="1">IF(D536&lt;=('Ejercicio 3 - TIR'!$D$14-'Ejercicio 3 - TIR'!$C$14)/('Ejercicio 3 - TIR'!$E$14-'Ejercicio 3 - TIR'!$C$14),'Ejercicio 3 - TIR'!$C$14+SQRT(('Ejercicio 3 - TIR'!$E$14-'Ejercicio 3 - TIR'!$C$14)*('Ejercicio 3 - TIR'!$D$14-'Ejercicio 3 - TIR'!$C$14)*D536),'Ejercicio 3 - TIR'!$E$14-SQRT(('Ejercicio 3 - TIR'!$E$14-'Ejercicio 3 - TIR'!$C$14)*('Ejercicio 3 - TIR'!$E$14-'Ejercicio 3 - TIR'!$D$14)*(1-D536)))</f>
        <v>27875.0931900915</v>
      </c>
      <c r="F536" s="27">
        <f ca="1" t="shared" si="3990"/>
        <v>0.801780640534523</v>
      </c>
      <c r="G536" s="28">
        <f ca="1">IF(F536&lt;=('Ejercicio 3 - TIR'!$D$18-'Ejercicio 3 - TIR'!$C$18)/('Ejercicio 3 - TIR'!$E$18-'Ejercicio 3 - TIR'!$C$18),'Ejercicio 3 - TIR'!$C$18+SQRT(('Ejercicio 3 - TIR'!$E$18-'Ejercicio 3 - TIR'!$C$18)*('Ejercicio 3 - TIR'!$D$18-'Ejercicio 3 - TIR'!$C$18)*F536),'Ejercicio 3 - TIR'!$E$18-SQRT(('Ejercicio 3 - TIR'!$E$18-'Ejercicio 3 - TIR'!$C$18)*('Ejercicio 3 - TIR'!$E$18-'Ejercicio 3 - TIR'!$D$18)*(1-F536)))</f>
        <v>41144.2961783987</v>
      </c>
      <c r="H536" s="27">
        <f ca="1" t="shared" ref="H536:L536" si="3991">RAND()</f>
        <v>0.421224473999745</v>
      </c>
      <c r="I536" s="28">
        <f ca="1">IF(H536&lt;=('Ejercicio 3 - TIR'!$D$18-'Ejercicio 3 - TIR'!$C$18)/('Ejercicio 3 - TIR'!$E$18-'Ejercicio 3 - TIR'!$C$18),'Ejercicio 3 - TIR'!$C$18+SQRT(('Ejercicio 3 - TIR'!$E$18-'Ejercicio 3 - TIR'!$C$18)*('Ejercicio 3 - TIR'!$D$18-'Ejercicio 3 - TIR'!$C$18)*H536),'Ejercicio 3 - TIR'!$E$18-SQRT(('Ejercicio 3 - TIR'!$E$18-'Ejercicio 3 - TIR'!$C$18)*('Ejercicio 3 - TIR'!$E$18-'Ejercicio 3 - TIR'!$D$18)*(1-H536)))</f>
        <v>37948.8157042393</v>
      </c>
      <c r="J536" s="27">
        <f ca="1" t="shared" si="3991"/>
        <v>0.888453510792405</v>
      </c>
      <c r="K536" s="28">
        <f ca="1">IF(J536&lt;=('Ejercicio 3 - TIR'!$D$18-'Ejercicio 3 - TIR'!$C$18)/('Ejercicio 3 - TIR'!$E$18-'Ejercicio 3 - TIR'!$C$18),'Ejercicio 3 - TIR'!$C$18+SQRT(('Ejercicio 3 - TIR'!$E$18-'Ejercicio 3 - TIR'!$C$18)*('Ejercicio 3 - TIR'!$D$18-'Ejercicio 3 - TIR'!$C$18)*J536),'Ejercicio 3 - TIR'!$E$18-SQRT(('Ejercicio 3 - TIR'!$E$18-'Ejercicio 3 - TIR'!$C$18)*('Ejercicio 3 - TIR'!$E$18-'Ejercicio 3 - TIR'!$D$18)*(1-J536)))</f>
        <v>42107.5984562012</v>
      </c>
      <c r="L536" s="27">
        <f ca="1" t="shared" si="3991"/>
        <v>0.732910833656192</v>
      </c>
      <c r="M536" s="28">
        <f ca="1">IF(L536&lt;=('Ejercicio 3 - TIR'!$D$18-'Ejercicio 3 - TIR'!$C$18)/('Ejercicio 3 - TIR'!$E$18-'Ejercicio 3 - TIR'!$C$18),'Ejercicio 3 - TIR'!$C$18+SQRT(('Ejercicio 3 - TIR'!$E$18-'Ejercicio 3 - TIR'!$C$18)*('Ejercicio 3 - TIR'!$D$18-'Ejercicio 3 - TIR'!$C$18)*L536),'Ejercicio 3 - TIR'!$E$18-SQRT(('Ejercicio 3 - TIR'!$E$18-'Ejercicio 3 - TIR'!$C$18)*('Ejercicio 3 - TIR'!$E$18-'Ejercicio 3 - TIR'!$D$18)*(1-L536)))</f>
        <v>40524.3226796623</v>
      </c>
      <c r="N536" s="27">
        <f ca="1" t="shared" ref="N536:R536" si="3992">RAND()</f>
        <v>0.719066524373028</v>
      </c>
      <c r="O536" s="28">
        <f ca="1">IF(N536&lt;=('Ejercicio 3 - TIR'!$D$18-'Ejercicio 3 - TIR'!$C$18)/('Ejercicio 3 - TIR'!$E$18-'Ejercicio 3 - TIR'!$C$18),'Ejercicio 3 - TIR'!$C$18+SQRT(('Ejercicio 3 - TIR'!$E$18-'Ejercicio 3 - TIR'!$C$18)*('Ejercicio 3 - TIR'!$D$18-'Ejercicio 3 - TIR'!$C$18)*N536),'Ejercicio 3 - TIR'!$E$18-SQRT(('Ejercicio 3 - TIR'!$E$18-'Ejercicio 3 - TIR'!$C$18)*('Ejercicio 3 - TIR'!$E$18-'Ejercicio 3 - TIR'!$D$18)*(1-N536)))</f>
        <v>40409.7918705114</v>
      </c>
      <c r="P536" s="27">
        <f ca="1" t="shared" si="3992"/>
        <v>0.158254576551241</v>
      </c>
      <c r="Q536" s="29">
        <f ca="1">IF(P536&lt;=('Ejercicio 3 - TIR'!$D$22-'Ejercicio 3 - TIR'!$C$22)/('Ejercicio 3 - TIR'!$E$22-'Ejercicio 3 - TIR'!$C$22),'Ejercicio 3 - TIR'!$C$22+SQRT(('Ejercicio 3 - TIR'!$E$22-'Ejercicio 3 - TIR'!$C$22)*('Ejercicio 3 - TIR'!$D$22-'Ejercicio 3 - TIR'!$C$22)*P536),'Ejercicio 3 - TIR'!$E$22-SQRT(('Ejercicio 3 - TIR'!$E$22-'Ejercicio 3 - TIR'!$C$22)*('Ejercicio 3 - TIR'!$E$22-'Ejercicio 3 - TIR'!$D$22)*(1-P536)))</f>
        <v>0.136877743859658</v>
      </c>
      <c r="R536" s="27">
        <f ca="1" t="shared" si="3992"/>
        <v>0.863278111594127</v>
      </c>
      <c r="S536" s="29">
        <f ca="1">IF(R536&lt;=('Ejercicio 3 - TIR'!$D$23-'Ejercicio 3 - TIR'!$C$23)/('Ejercicio 3 - TIR'!$E$23-'Ejercicio 3 - TIR'!$C$23),'Ejercicio 3 - TIR'!$C$23+SQRT(('Ejercicio 3 - TIR'!$E$23-'Ejercicio 3 - TIR'!$C$23)*('Ejercicio 3 - TIR'!$D$23-'Ejercicio 3 - TIR'!$C$23)*R536),'Ejercicio 3 - TIR'!$E$23-SQRT(('Ejercicio 3 - TIR'!$E$23-'Ejercicio 3 - TIR'!$C$23)*('Ejercicio 3 - TIR'!$E$23-'Ejercicio 3 - TIR'!$D$23)*(1-R536)))</f>
        <v>0.16431244445012</v>
      </c>
      <c r="T536" s="27">
        <f ca="1" t="shared" ref="T536:X536" si="3993">RAND()</f>
        <v>0.993619264428878</v>
      </c>
      <c r="U536" s="29">
        <f ca="1">IF(T536&lt;=('Ejercicio 3 - TIR'!$D$24-'Ejercicio 3 - TIR'!$C$24)/('Ejercicio 3 - TIR'!$E$24-'Ejercicio 3 - TIR'!$C$24),'Ejercicio 3 - TIR'!$C$24+SQRT(('Ejercicio 3 - TIR'!$E$24-'Ejercicio 3 - TIR'!$C$24)*('Ejercicio 3 - TIR'!$D$24-'Ejercicio 3 - TIR'!$C$24)*T536),'Ejercicio 3 - TIR'!$E$24-SQRT(('Ejercicio 3 - TIR'!$E$24-'Ejercicio 3 - TIR'!$C$24)*('Ejercicio 3 - TIR'!$E$24-'Ejercicio 3 - TIR'!$D$24)*(1-T536)))</f>
        <v>0.215773173814889</v>
      </c>
      <c r="V536" s="27">
        <f ca="1" t="shared" si="3993"/>
        <v>0.689069494297806</v>
      </c>
      <c r="W536" s="29">
        <f ca="1">IF(V536&lt;=('Ejercicio 3 - TIR'!$D$25-'Ejercicio 3 - TIR'!$C$25)/('Ejercicio 3 - TIR'!$E$25-'Ejercicio 3 - TIR'!$C$25),'Ejercicio 3 - TIR'!$C$25+SQRT(('Ejercicio 3 - TIR'!$E$25-'Ejercicio 3 - TIR'!$C$25)*('Ejercicio 3 - TIR'!$D$25-'Ejercicio 3 - TIR'!$C$25)*V536),'Ejercicio 3 - TIR'!$E$25-SQRT(('Ejercicio 3 - TIR'!$E$25-'Ejercicio 3 - TIR'!$C$25)*('Ejercicio 3 - TIR'!$E$25-'Ejercicio 3 - TIR'!$D$25)*(1-V536)))</f>
        <v>0.21701126298329</v>
      </c>
      <c r="X536" s="27">
        <f ca="1" t="shared" si="3993"/>
        <v>0.629110556738348</v>
      </c>
      <c r="Y536" s="29">
        <f ca="1">IF(X536&lt;=('Ejercicio 3 - TIR'!$D$26-'Ejercicio 3 - TIR'!$C$26)/('Ejercicio 3 - TIR'!$E$26-'Ejercicio 3 - TIR'!$C$26),'Ejercicio 3 - TIR'!$C$26+SQRT(('Ejercicio 3 - TIR'!$E$26-'Ejercicio 3 - TIR'!$C$26)*('Ejercicio 3 - TIR'!$D$26-'Ejercicio 3 - TIR'!$C$26)*X536),'Ejercicio 3 - TIR'!$E$26-SQRT(('Ejercicio 3 - TIR'!$E$26-'Ejercicio 3 - TIR'!$C$26)*('Ejercicio 3 - TIR'!$E$26-'Ejercicio 3 - TIR'!$D$26)*(1-X536)))</f>
        <v>0.235247313001196</v>
      </c>
      <c r="Z536" s="27">
        <f ca="1" t="shared" si="3812"/>
        <v>1.13687774385966</v>
      </c>
      <c r="AA536" s="27">
        <f ca="1" t="shared" si="3813"/>
        <v>1.32368090499418</v>
      </c>
      <c r="AB536" s="27">
        <f ca="1" t="shared" si="3814"/>
        <v>1.60929573498293</v>
      </c>
      <c r="AC536" s="27">
        <f ca="1" t="shared" si="3815"/>
        <v>1.9585310349452</v>
      </c>
      <c r="AD536" s="27">
        <f ca="1" t="shared" si="3816"/>
        <v>2.41927019834551</v>
      </c>
      <c r="AE536" s="26">
        <f ca="1" t="shared" si="3817"/>
        <v>3815.47986573745</v>
      </c>
      <c r="AF536" s="26">
        <f ca="1" t="shared" si="3818"/>
        <v>4442.41068922699</v>
      </c>
      <c r="AG536" s="26">
        <f ca="1" t="shared" si="3819"/>
        <v>5400.96374303068</v>
      </c>
      <c r="AH536" s="26">
        <f ca="1" t="shared" si="3820"/>
        <v>6573.03370623272</v>
      </c>
      <c r="AI536" s="26">
        <f ca="1" t="shared" si="3821"/>
        <v>8119.32222389026</v>
      </c>
      <c r="AJ536" s="28">
        <f ca="1" t="shared" si="3822"/>
        <v>46776.0346119915</v>
      </c>
      <c r="AK536" s="28">
        <f ca="1" t="shared" si="3823"/>
        <v>50232.1227148447</v>
      </c>
      <c r="AL536" s="28">
        <f ca="1" t="shared" si="3824"/>
        <v>67763.5786059386</v>
      </c>
      <c r="AM536" s="28">
        <f ca="1" t="shared" si="3825"/>
        <v>79368.1436382522</v>
      </c>
      <c r="AN536" s="28">
        <f ca="1" t="shared" si="3826"/>
        <v>97762.2051936731</v>
      </c>
      <c r="AO536" s="28">
        <f ca="1">C536/'Ejercicio 3 - TIR'!$D$7</f>
        <v>14259.5645679344</v>
      </c>
      <c r="AP536" s="28">
        <f ca="1" t="shared" si="3827"/>
        <v>32516.470044057</v>
      </c>
      <c r="AQ536" s="28">
        <f ca="1" t="shared" si="3828"/>
        <v>35972.5581469103</v>
      </c>
      <c r="AR536" s="28">
        <f ca="1" t="shared" si="3829"/>
        <v>53504.0140380041</v>
      </c>
      <c r="AS536" s="28">
        <f ca="1" t="shared" si="3830"/>
        <v>65108.5790703178</v>
      </c>
      <c r="AT536" s="28">
        <f ca="1" t="shared" si="3831"/>
        <v>83502.6406257386</v>
      </c>
      <c r="AU536" s="28">
        <f ca="1">AP536*'Ejercicio 3 - TIR'!$D$5</f>
        <v>16258.2350220285</v>
      </c>
      <c r="AV536" s="28">
        <f ca="1">AQ536*'Ejercicio 3 - TIR'!$D$5</f>
        <v>17986.2790734551</v>
      </c>
      <c r="AW536" s="28">
        <f ca="1">AR536*'Ejercicio 3 - TIR'!$D$5</f>
        <v>26752.0070190021</v>
      </c>
      <c r="AX536" s="28">
        <f ca="1">AS536*'Ejercicio 3 - TIR'!$D$5</f>
        <v>32554.2895351589</v>
      </c>
      <c r="AY536" s="28">
        <f ca="1">AT536*'Ejercicio 3 - TIR'!$D$5</f>
        <v>41751.3203128693</v>
      </c>
      <c r="AZ536" s="28">
        <f ca="1" t="shared" ref="AZ536:BD536" si="3994">AJ536-AU536-AE536</f>
        <v>26702.3197242255</v>
      </c>
      <c r="BA536" s="28">
        <f ca="1" t="shared" si="3994"/>
        <v>27803.4329521626</v>
      </c>
      <c r="BB536" s="28">
        <f ca="1" t="shared" si="3994"/>
        <v>35610.6078439058</v>
      </c>
      <c r="BC536" s="28">
        <f ca="1" t="shared" si="3994"/>
        <v>40240.8203968606</v>
      </c>
      <c r="BD536" s="28">
        <f ca="1" t="shared" si="3994"/>
        <v>47891.5626569135</v>
      </c>
      <c r="BE536" s="28">
        <f ca="1" t="shared" ref="BE536:BI536" si="3995">AZ536/Z536</f>
        <v>23487.4153077992</v>
      </c>
      <c r="BF536" s="28">
        <f ca="1" t="shared" si="3995"/>
        <v>21004.6340075329</v>
      </c>
      <c r="BG536" s="28">
        <f ca="1" t="shared" si="3995"/>
        <v>22128.069483937</v>
      </c>
      <c r="BH536" s="28">
        <f ca="1" t="shared" si="3995"/>
        <v>20546.4297878673</v>
      </c>
      <c r="BI536" s="28">
        <f ca="1" t="shared" si="3995"/>
        <v>19795.8717838402</v>
      </c>
      <c r="BJ536" s="28">
        <f ca="1" t="shared" si="3834"/>
        <v>67437.3822308923</v>
      </c>
      <c r="BK536" s="28">
        <f ca="1" t="shared" si="3835"/>
        <v>34497.7396005874</v>
      </c>
      <c r="BL536" s="28">
        <f ca="1" t="shared" si="3836"/>
        <v>101935.12183148</v>
      </c>
      <c r="BM536" s="28">
        <f ca="1">BK536*'Ejercicio 3 - TIR'!$D$5</f>
        <v>17248.8698002937</v>
      </c>
      <c r="BN536" s="28">
        <f ca="1" t="shared" si="3837"/>
        <v>84686.252031186</v>
      </c>
      <c r="BO536" s="28">
        <f ca="1" t="shared" si="3838"/>
        <v>35004.8754740587</v>
      </c>
      <c r="BP536" s="28">
        <f ca="1" t="shared" si="3839"/>
        <v>-99172.9160297637</v>
      </c>
      <c r="BQ536" s="28">
        <f ca="1" t="shared" ref="BQ536:BT536" si="3996">BE536</f>
        <v>23487.4153077992</v>
      </c>
      <c r="BR536" s="28">
        <f ca="1" t="shared" si="3996"/>
        <v>21004.6340075329</v>
      </c>
      <c r="BS536" s="28">
        <f ca="1" t="shared" si="3996"/>
        <v>22128.069483937</v>
      </c>
      <c r="BT536" s="28">
        <f ca="1" t="shared" si="3996"/>
        <v>20546.4297878673</v>
      </c>
      <c r="BU536" s="28">
        <f ca="1" t="shared" si="3841"/>
        <v>54800.7472578989</v>
      </c>
      <c r="BV536" s="30">
        <f ca="1" t="shared" si="3842"/>
        <v>11.4444096591921</v>
      </c>
    </row>
    <row r="537" ht="15" customHeight="1" spans="1:74">
      <c r="A537" s="26">
        <v>536</v>
      </c>
      <c r="B537" s="27">
        <f ca="1" t="shared" ref="B537:F537" si="3997">RAND()</f>
        <v>0.746199913927689</v>
      </c>
      <c r="C537" s="28">
        <f ca="1">IF(B537&lt;=('Ejercicio 3 - TIR'!$D$13-'Ejercicio 3 - TIR'!$C$13)/('Ejercicio 3 - TIR'!$E$13-'Ejercicio 3 - TIR'!$C$13),'Ejercicio 3 - TIR'!$C$13+SQRT(('Ejercicio 3 - TIR'!$E$13-'Ejercicio 3 - TIR'!$C$13)*('Ejercicio 3 - TIR'!$D$13-'Ejercicio 3 - TIR'!$C$13)*B537),'Ejercicio 3 - TIR'!$E$13-SQRT(('Ejercicio 3 - TIR'!$E$13-'Ejercicio 3 - TIR'!$C$13)*('Ejercicio 3 - TIR'!$E$13-'Ejercicio 3 - TIR'!$D$13)*(1-B537)))</f>
        <v>82548.3495540745</v>
      </c>
      <c r="D537" s="27">
        <f ca="1" t="shared" si="3997"/>
        <v>0.833003492635927</v>
      </c>
      <c r="E537" s="28">
        <f ca="1">IF(D537&lt;=('Ejercicio 3 - TIR'!$D$14-'Ejercicio 3 - TIR'!$C$14)/('Ejercicio 3 - TIR'!$E$14-'Ejercicio 3 - TIR'!$C$14),'Ejercicio 3 - TIR'!$C$14+SQRT(('Ejercicio 3 - TIR'!$E$14-'Ejercicio 3 - TIR'!$C$14)*('Ejercicio 3 - TIR'!$D$14-'Ejercicio 3 - TIR'!$C$14)*D537),'Ejercicio 3 - TIR'!$E$14-SQRT(('Ejercicio 3 - TIR'!$E$14-'Ejercicio 3 - TIR'!$C$14)*('Ejercicio 3 - TIR'!$E$14-'Ejercicio 3 - TIR'!$D$14)*(1-D537)))</f>
        <v>34995.0548350046</v>
      </c>
      <c r="F537" s="27">
        <f ca="1" t="shared" si="3997"/>
        <v>0.169805360809671</v>
      </c>
      <c r="G537" s="28">
        <f ca="1">IF(F537&lt;=('Ejercicio 3 - TIR'!$D$18-'Ejercicio 3 - TIR'!$C$18)/('Ejercicio 3 - TIR'!$E$18-'Ejercicio 3 - TIR'!$C$18),'Ejercicio 3 - TIR'!$C$18+SQRT(('Ejercicio 3 - TIR'!$E$18-'Ejercicio 3 - TIR'!$C$18)*('Ejercicio 3 - TIR'!$D$18-'Ejercicio 3 - TIR'!$C$18)*F537),'Ejercicio 3 - TIR'!$E$18-SQRT(('Ejercicio 3 - TIR'!$E$18-'Ejercicio 3 - TIR'!$C$18)*('Ejercicio 3 - TIR'!$E$18-'Ejercicio 3 - TIR'!$D$18)*(1-F537)))</f>
        <v>35046.8608185139</v>
      </c>
      <c r="H537" s="27">
        <f ca="1" t="shared" ref="H537:L537" si="3998">RAND()</f>
        <v>0.426420354193503</v>
      </c>
      <c r="I537" s="28">
        <f ca="1">IF(H537&lt;=('Ejercicio 3 - TIR'!$D$18-'Ejercicio 3 - TIR'!$C$18)/('Ejercicio 3 - TIR'!$E$18-'Ejercicio 3 - TIR'!$C$18),'Ejercicio 3 - TIR'!$C$18+SQRT(('Ejercicio 3 - TIR'!$E$18-'Ejercicio 3 - TIR'!$C$18)*('Ejercicio 3 - TIR'!$D$18-'Ejercicio 3 - TIR'!$C$18)*H537),'Ejercicio 3 - TIR'!$E$18-SQRT(('Ejercicio 3 - TIR'!$E$18-'Ejercicio 3 - TIR'!$C$18)*('Ejercicio 3 - TIR'!$E$18-'Ejercicio 3 - TIR'!$D$18)*(1-H537)))</f>
        <v>37997.6904871985</v>
      </c>
      <c r="J537" s="27">
        <f ca="1" t="shared" si="3998"/>
        <v>0.909969493836631</v>
      </c>
      <c r="K537" s="28">
        <f ca="1">IF(J537&lt;=('Ejercicio 3 - TIR'!$D$18-'Ejercicio 3 - TIR'!$C$18)/('Ejercicio 3 - TIR'!$E$18-'Ejercicio 3 - TIR'!$C$18),'Ejercicio 3 - TIR'!$C$18+SQRT(('Ejercicio 3 - TIR'!$E$18-'Ejercicio 3 - TIR'!$C$18)*('Ejercicio 3 - TIR'!$D$18-'Ejercicio 3 - TIR'!$C$18)*J537),'Ejercicio 3 - TIR'!$E$18-SQRT(('Ejercicio 3 - TIR'!$E$18-'Ejercicio 3 - TIR'!$C$18)*('Ejercicio 3 - TIR'!$E$18-'Ejercicio 3 - TIR'!$D$18)*(1-J537)))</f>
        <v>42401.4835074118</v>
      </c>
      <c r="L537" s="27">
        <f ca="1" t="shared" si="3998"/>
        <v>0.145523218093541</v>
      </c>
      <c r="M537" s="28">
        <f ca="1">IF(L537&lt;=('Ejercicio 3 - TIR'!$D$18-'Ejercicio 3 - TIR'!$C$18)/('Ejercicio 3 - TIR'!$E$18-'Ejercicio 3 - TIR'!$C$18),'Ejercicio 3 - TIR'!$C$18+SQRT(('Ejercicio 3 - TIR'!$E$18-'Ejercicio 3 - TIR'!$C$18)*('Ejercicio 3 - TIR'!$D$18-'Ejercicio 3 - TIR'!$C$18)*L537),'Ejercicio 3 - TIR'!$E$18-SQRT(('Ejercicio 3 - TIR'!$E$18-'Ejercicio 3 - TIR'!$C$18)*('Ejercicio 3 - TIR'!$E$18-'Ejercicio 3 - TIR'!$D$18)*(1-L537)))</f>
        <v>34672.0961798781</v>
      </c>
      <c r="N537" s="27">
        <f ca="1" t="shared" ref="N537:R537" si="3999">RAND()</f>
        <v>0.205810214172063</v>
      </c>
      <c r="O537" s="28">
        <f ca="1">IF(N537&lt;=('Ejercicio 3 - TIR'!$D$18-'Ejercicio 3 - TIR'!$C$18)/('Ejercicio 3 - TIR'!$E$18-'Ejercicio 3 - TIR'!$C$18),'Ejercicio 3 - TIR'!$C$18+SQRT(('Ejercicio 3 - TIR'!$E$18-'Ejercicio 3 - TIR'!$C$18)*('Ejercicio 3 - TIR'!$D$18-'Ejercicio 3 - TIR'!$C$18)*N537),'Ejercicio 3 - TIR'!$E$18-SQRT(('Ejercicio 3 - TIR'!$E$18-'Ejercicio 3 - TIR'!$C$18)*('Ejercicio 3 - TIR'!$E$18-'Ejercicio 3 - TIR'!$D$18)*(1-N537)))</f>
        <v>35556.2156298878</v>
      </c>
      <c r="P537" s="27">
        <f ca="1" t="shared" si="3999"/>
        <v>0.54763948008077</v>
      </c>
      <c r="Q537" s="29">
        <f ca="1">IF(P537&lt;=('Ejercicio 3 - TIR'!$D$22-'Ejercicio 3 - TIR'!$C$22)/('Ejercicio 3 - TIR'!$E$22-'Ejercicio 3 - TIR'!$C$22),'Ejercicio 3 - TIR'!$C$22+SQRT(('Ejercicio 3 - TIR'!$E$22-'Ejercicio 3 - TIR'!$C$22)*('Ejercicio 3 - TIR'!$D$22-'Ejercicio 3 - TIR'!$C$22)*P537),'Ejercicio 3 - TIR'!$E$22-SQRT(('Ejercicio 3 - TIR'!$E$22-'Ejercicio 3 - TIR'!$C$22)*('Ejercicio 3 - TIR'!$E$22-'Ejercicio 3 - TIR'!$D$22)*(1-P537)))</f>
        <v>0.151464952499521</v>
      </c>
      <c r="R537" s="27">
        <f ca="1" t="shared" si="3999"/>
        <v>0.716335230008322</v>
      </c>
      <c r="S537" s="29">
        <f ca="1">IF(R537&lt;=('Ejercicio 3 - TIR'!$D$23-'Ejercicio 3 - TIR'!$C$23)/('Ejercicio 3 - TIR'!$E$23-'Ejercicio 3 - TIR'!$C$23),'Ejercicio 3 - TIR'!$C$23+SQRT(('Ejercicio 3 - TIR'!$E$23-'Ejercicio 3 - TIR'!$C$23)*('Ejercicio 3 - TIR'!$D$23-'Ejercicio 3 - TIR'!$C$23)*R537),'Ejercicio 3 - TIR'!$E$23-SQRT(('Ejercicio 3 - TIR'!$E$23-'Ejercicio 3 - TIR'!$C$23)*('Ejercicio 3 - TIR'!$E$23-'Ejercicio 3 - TIR'!$D$23)*(1-R537)))</f>
        <v>0.157403615643537</v>
      </c>
      <c r="T537" s="27">
        <f ca="1" t="shared" ref="T537:X537" si="4000">RAND()</f>
        <v>0.0361040993870074</v>
      </c>
      <c r="U537" s="29">
        <f ca="1">IF(T537&lt;=('Ejercicio 3 - TIR'!$D$24-'Ejercicio 3 - TIR'!$C$24)/('Ejercicio 3 - TIR'!$E$24-'Ejercicio 3 - TIR'!$C$24),'Ejercicio 3 - TIR'!$C$24+SQRT(('Ejercicio 3 - TIR'!$E$24-'Ejercicio 3 - TIR'!$C$24)*('Ejercicio 3 - TIR'!$D$24-'Ejercicio 3 - TIR'!$C$24)*T537),'Ejercicio 3 - TIR'!$E$24-SQRT(('Ejercicio 3 - TIR'!$E$24-'Ejercicio 3 - TIR'!$C$24)*('Ejercicio 3 - TIR'!$E$24-'Ejercicio 3 - TIR'!$D$24)*(1-T537)))</f>
        <v>0.158707388168258</v>
      </c>
      <c r="V537" s="27">
        <f ca="1" t="shared" si="4000"/>
        <v>0.32664625730711</v>
      </c>
      <c r="W537" s="29">
        <f ca="1">IF(V537&lt;=('Ejercicio 3 - TIR'!$D$25-'Ejercicio 3 - TIR'!$C$25)/('Ejercicio 3 - TIR'!$E$25-'Ejercicio 3 - TIR'!$C$25),'Ejercicio 3 - TIR'!$C$25+SQRT(('Ejercicio 3 - TIR'!$E$25-'Ejercicio 3 - TIR'!$C$25)*('Ejercicio 3 - TIR'!$D$25-'Ejercicio 3 - TIR'!$C$25)*V537),'Ejercicio 3 - TIR'!$E$25-SQRT(('Ejercicio 3 - TIR'!$E$25-'Ejercicio 3 - TIR'!$C$25)*('Ejercicio 3 - TIR'!$E$25-'Ejercicio 3 - TIR'!$D$25)*(1-V537)))</f>
        <v>0.201453752983108</v>
      </c>
      <c r="X537" s="27">
        <f ca="1" t="shared" si="4000"/>
        <v>0.994891036263748</v>
      </c>
      <c r="Y537" s="29">
        <f ca="1">IF(X537&lt;=('Ejercicio 3 - TIR'!$D$26-'Ejercicio 3 - TIR'!$C$26)/('Ejercicio 3 - TIR'!$E$26-'Ejercicio 3 - TIR'!$C$26),'Ejercicio 3 - TIR'!$C$26+SQRT(('Ejercicio 3 - TIR'!$E$26-'Ejercicio 3 - TIR'!$C$26)*('Ejercicio 3 - TIR'!$D$26-'Ejercicio 3 - TIR'!$C$26)*X537),'Ejercicio 3 - TIR'!$E$26-SQRT(('Ejercicio 3 - TIR'!$E$26-'Ejercicio 3 - TIR'!$C$26)*('Ejercicio 3 - TIR'!$E$26-'Ejercicio 3 - TIR'!$D$26)*(1-X537)))</f>
        <v>0.274747533515027</v>
      </c>
      <c r="Z537" s="27">
        <f ca="1" t="shared" si="3812"/>
        <v>1.15146495249952</v>
      </c>
      <c r="AA537" s="27">
        <f ca="1" t="shared" si="3813"/>
        <v>1.33270969930976</v>
      </c>
      <c r="AB537" s="27">
        <f ca="1" t="shared" si="3814"/>
        <v>1.54422057487371</v>
      </c>
      <c r="AC537" s="27">
        <f ca="1" t="shared" si="3815"/>
        <v>1.85530960511576</v>
      </c>
      <c r="AD537" s="27">
        <f ca="1" t="shared" si="3816"/>
        <v>2.36505134302805</v>
      </c>
      <c r="AE537" s="26">
        <f ca="1" t="shared" si="3817"/>
        <v>5300.52431830209</v>
      </c>
      <c r="AF537" s="26">
        <f ca="1" t="shared" si="3818"/>
        <v>6134.84601080933</v>
      </c>
      <c r="AG537" s="26">
        <f ca="1" t="shared" si="3819"/>
        <v>7108.49139799934</v>
      </c>
      <c r="AH537" s="26">
        <f ca="1" t="shared" si="3820"/>
        <v>8540.52366817444</v>
      </c>
      <c r="AI537" s="26">
        <f ca="1" t="shared" si="3821"/>
        <v>10887.0114809321</v>
      </c>
      <c r="AJ537" s="28">
        <f ca="1" t="shared" si="3822"/>
        <v>40355.2319276474</v>
      </c>
      <c r="AK537" s="28">
        <f ca="1" t="shared" si="3823"/>
        <v>50639.8906636596</v>
      </c>
      <c r="AL537" s="28">
        <f ca="1" t="shared" si="3824"/>
        <v>65477.2432373138</v>
      </c>
      <c r="AM537" s="28">
        <f ca="1" t="shared" si="3825"/>
        <v>64327.4730720251</v>
      </c>
      <c r="AN537" s="28">
        <f ca="1" t="shared" si="3826"/>
        <v>84092.275528461</v>
      </c>
      <c r="AO537" s="28">
        <f ca="1">C537/'Ejercicio 3 - TIR'!$D$7</f>
        <v>16509.6699108149</v>
      </c>
      <c r="AP537" s="28">
        <f ca="1" t="shared" si="3827"/>
        <v>23845.5620168325</v>
      </c>
      <c r="AQ537" s="28">
        <f ca="1" t="shared" si="3828"/>
        <v>34130.2207528447</v>
      </c>
      <c r="AR537" s="28">
        <f ca="1" t="shared" si="3829"/>
        <v>48967.5733264989</v>
      </c>
      <c r="AS537" s="28">
        <f ca="1" t="shared" si="3830"/>
        <v>47817.8031612102</v>
      </c>
      <c r="AT537" s="28">
        <f ca="1" t="shared" si="3831"/>
        <v>67582.6056176461</v>
      </c>
      <c r="AU537" s="28">
        <f ca="1">AP537*'Ejercicio 3 - TIR'!$D$5</f>
        <v>11922.7810084163</v>
      </c>
      <c r="AV537" s="28">
        <f ca="1">AQ537*'Ejercicio 3 - TIR'!$D$5</f>
        <v>17065.1103764223</v>
      </c>
      <c r="AW537" s="28">
        <f ca="1">AR537*'Ejercicio 3 - TIR'!$D$5</f>
        <v>24483.7866632495</v>
      </c>
      <c r="AX537" s="28">
        <f ca="1">AS537*'Ejercicio 3 - TIR'!$D$5</f>
        <v>23908.9015806051</v>
      </c>
      <c r="AY537" s="28">
        <f ca="1">AT537*'Ejercicio 3 - TIR'!$D$5</f>
        <v>33791.3028088231</v>
      </c>
      <c r="AZ537" s="28">
        <f ca="1" t="shared" ref="AZ537:BD537" si="4001">AJ537-AU537-AE537</f>
        <v>23131.9266009291</v>
      </c>
      <c r="BA537" s="28">
        <f ca="1" t="shared" si="4001"/>
        <v>27439.9342764279</v>
      </c>
      <c r="BB537" s="28">
        <f ca="1" t="shared" si="4001"/>
        <v>33884.965176065</v>
      </c>
      <c r="BC537" s="28">
        <f ca="1" t="shared" si="4001"/>
        <v>31878.0478232455</v>
      </c>
      <c r="BD537" s="28">
        <f ca="1" t="shared" si="4001"/>
        <v>39413.9612387059</v>
      </c>
      <c r="BE537" s="28">
        <f ca="1" t="shared" ref="BE537:BI537" si="4002">AZ537/Z537</f>
        <v>20089.1278112424</v>
      </c>
      <c r="BF537" s="28">
        <f ca="1" t="shared" si="4002"/>
        <v>20589.5809797435</v>
      </c>
      <c r="BG537" s="28">
        <f ca="1" t="shared" si="4002"/>
        <v>21943.0861933931</v>
      </c>
      <c r="BH537" s="28">
        <f ca="1" t="shared" si="4002"/>
        <v>17182.0637026544</v>
      </c>
      <c r="BI537" s="28">
        <f ca="1" t="shared" si="4002"/>
        <v>16665.1609297593</v>
      </c>
      <c r="BJ537" s="28">
        <f ca="1" t="shared" si="3834"/>
        <v>82765.1014368678</v>
      </c>
      <c r="BK537" s="28">
        <f ca="1" t="shared" si="3835"/>
        <v>39046.2169955225</v>
      </c>
      <c r="BL537" s="28">
        <f ca="1" t="shared" si="3836"/>
        <v>121811.31843239</v>
      </c>
      <c r="BM537" s="28">
        <f ca="1">BK537*'Ejercicio 3 - TIR'!$D$5</f>
        <v>19523.1084977613</v>
      </c>
      <c r="BN537" s="28">
        <f ca="1" t="shared" si="3837"/>
        <v>102288.209934629</v>
      </c>
      <c r="BO537" s="28">
        <f ca="1" t="shared" si="3838"/>
        <v>43249.889790412</v>
      </c>
      <c r="BP537" s="28">
        <f ca="1" t="shared" si="3839"/>
        <v>-117543.404389079</v>
      </c>
      <c r="BQ537" s="28">
        <f ca="1" t="shared" ref="BQ537:BT537" si="4003">BE537</f>
        <v>20089.1278112424</v>
      </c>
      <c r="BR537" s="28">
        <f ca="1" t="shared" si="4003"/>
        <v>20589.5809797435</v>
      </c>
      <c r="BS537" s="28">
        <f ca="1" t="shared" si="4003"/>
        <v>21943.0861933931</v>
      </c>
      <c r="BT537" s="28">
        <f ca="1" t="shared" si="4003"/>
        <v>17182.0637026544</v>
      </c>
      <c r="BU537" s="28">
        <f ca="1" t="shared" si="3841"/>
        <v>59915.0507201714</v>
      </c>
      <c r="BV537" s="30">
        <f ca="1" t="shared" si="3842"/>
        <v>5.0781176726105</v>
      </c>
    </row>
    <row r="538" ht="15" customHeight="1" spans="1:74">
      <c r="A538" s="26">
        <v>537</v>
      </c>
      <c r="B538" s="27">
        <f ca="1" t="shared" ref="B538:F538" si="4004">RAND()</f>
        <v>0.288070768135542</v>
      </c>
      <c r="C538" s="28">
        <f ca="1">IF(B538&lt;=('Ejercicio 3 - TIR'!$D$13-'Ejercicio 3 - TIR'!$C$13)/('Ejercicio 3 - TIR'!$E$13-'Ejercicio 3 - TIR'!$C$13),'Ejercicio 3 - TIR'!$C$13+SQRT(('Ejercicio 3 - TIR'!$E$13-'Ejercicio 3 - TIR'!$C$13)*('Ejercicio 3 - TIR'!$D$13-'Ejercicio 3 - TIR'!$C$13)*B538),'Ejercicio 3 - TIR'!$E$13-SQRT(('Ejercicio 3 - TIR'!$E$13-'Ejercicio 3 - TIR'!$C$13)*('Ejercicio 3 - TIR'!$E$13-'Ejercicio 3 - TIR'!$D$13)*(1-B538)))</f>
        <v>70771.3312270752</v>
      </c>
      <c r="D538" s="27">
        <f ca="1" t="shared" si="4004"/>
        <v>0.0931391796819048</v>
      </c>
      <c r="E538" s="28">
        <f ca="1">IF(D538&lt;=('Ejercicio 3 - TIR'!$D$14-'Ejercicio 3 - TIR'!$C$14)/('Ejercicio 3 - TIR'!$E$14-'Ejercicio 3 - TIR'!$C$14),'Ejercicio 3 - TIR'!$C$14+SQRT(('Ejercicio 3 - TIR'!$E$14-'Ejercicio 3 - TIR'!$C$14)*('Ejercicio 3 - TIR'!$D$14-'Ejercicio 3 - TIR'!$C$14)*D538),'Ejercicio 3 - TIR'!$E$14-SQRT(('Ejercicio 3 - TIR'!$E$14-'Ejercicio 3 - TIR'!$C$14)*('Ejercicio 3 - TIR'!$E$14-'Ejercicio 3 - TIR'!$D$14)*(1-D538)))</f>
        <v>27642.9980091069</v>
      </c>
      <c r="F538" s="27">
        <f ca="1" t="shared" si="4004"/>
        <v>0.573388607097605</v>
      </c>
      <c r="G538" s="28">
        <f ca="1">IF(F538&lt;=('Ejercicio 3 - TIR'!$D$18-'Ejercicio 3 - TIR'!$C$18)/('Ejercicio 3 - TIR'!$E$18-'Ejercicio 3 - TIR'!$C$18),'Ejercicio 3 - TIR'!$C$18+SQRT(('Ejercicio 3 - TIR'!$E$18-'Ejercicio 3 - TIR'!$C$18)*('Ejercicio 3 - TIR'!$D$18-'Ejercicio 3 - TIR'!$C$18)*F538),'Ejercicio 3 - TIR'!$E$18-SQRT(('Ejercicio 3 - TIR'!$E$18-'Ejercicio 3 - TIR'!$C$18)*('Ejercicio 3 - TIR'!$E$18-'Ejercicio 3 - TIR'!$D$18)*(1-F538)))</f>
        <v>39274.0655089686</v>
      </c>
      <c r="H538" s="27">
        <f ca="1" t="shared" ref="H538:L538" si="4005">RAND()</f>
        <v>0.262644426504713</v>
      </c>
      <c r="I538" s="28">
        <f ca="1">IF(H538&lt;=('Ejercicio 3 - TIR'!$D$18-'Ejercicio 3 - TIR'!$C$18)/('Ejercicio 3 - TIR'!$E$18-'Ejercicio 3 - TIR'!$C$18),'Ejercicio 3 - TIR'!$C$18+SQRT(('Ejercicio 3 - TIR'!$E$18-'Ejercicio 3 - TIR'!$C$18)*('Ejercicio 3 - TIR'!$D$18-'Ejercicio 3 - TIR'!$C$18)*H538),'Ejercicio 3 - TIR'!$E$18-SQRT(('Ejercicio 3 - TIR'!$E$18-'Ejercicio 3 - TIR'!$C$18)*('Ejercicio 3 - TIR'!$E$18-'Ejercicio 3 - TIR'!$D$18)*(1-H538)))</f>
        <v>36276.6761885338</v>
      </c>
      <c r="J538" s="27">
        <f ca="1" t="shared" si="4005"/>
        <v>0.795990239684841</v>
      </c>
      <c r="K538" s="28">
        <f ca="1">IF(J538&lt;=('Ejercicio 3 - TIR'!$D$18-'Ejercicio 3 - TIR'!$C$18)/('Ejercicio 3 - TIR'!$E$18-'Ejercicio 3 - TIR'!$C$18),'Ejercicio 3 - TIR'!$C$18+SQRT(('Ejercicio 3 - TIR'!$E$18-'Ejercicio 3 - TIR'!$C$18)*('Ejercicio 3 - TIR'!$D$18-'Ejercicio 3 - TIR'!$C$18)*J538),'Ejercicio 3 - TIR'!$E$18-SQRT(('Ejercicio 3 - TIR'!$E$18-'Ejercicio 3 - TIR'!$C$18)*('Ejercicio 3 - TIR'!$E$18-'Ejercicio 3 - TIR'!$D$18)*(1-J538)))</f>
        <v>41088.3849852475</v>
      </c>
      <c r="L538" s="27">
        <f ca="1" t="shared" si="4005"/>
        <v>0.155563341698091</v>
      </c>
      <c r="M538" s="28">
        <f ca="1">IF(L538&lt;=('Ejercicio 3 - TIR'!$D$18-'Ejercicio 3 - TIR'!$C$18)/('Ejercicio 3 - TIR'!$E$18-'Ejercicio 3 - TIR'!$C$18),'Ejercicio 3 - TIR'!$C$18+SQRT(('Ejercicio 3 - TIR'!$E$18-'Ejercicio 3 - TIR'!$C$18)*('Ejercicio 3 - TIR'!$D$18-'Ejercicio 3 - TIR'!$C$18)*L538),'Ejercicio 3 - TIR'!$E$18-SQRT(('Ejercicio 3 - TIR'!$E$18-'Ejercicio 3 - TIR'!$C$18)*('Ejercicio 3 - TIR'!$E$18-'Ejercicio 3 - TIR'!$D$18)*(1-L538)))</f>
        <v>34830.5798052318</v>
      </c>
      <c r="N538" s="27">
        <f ca="1" t="shared" ref="N538:R538" si="4006">RAND()</f>
        <v>0.223931695419674</v>
      </c>
      <c r="O538" s="28">
        <f ca="1">IF(N538&lt;=('Ejercicio 3 - TIR'!$D$18-'Ejercicio 3 - TIR'!$C$18)/('Ejercicio 3 - TIR'!$E$18-'Ejercicio 3 - TIR'!$C$18),'Ejercicio 3 - TIR'!$C$18+SQRT(('Ejercicio 3 - TIR'!$E$18-'Ejercicio 3 - TIR'!$C$18)*('Ejercicio 3 - TIR'!$D$18-'Ejercicio 3 - TIR'!$C$18)*N538),'Ejercicio 3 - TIR'!$E$18-SQRT(('Ejercicio 3 - TIR'!$E$18-'Ejercicio 3 - TIR'!$C$18)*('Ejercicio 3 - TIR'!$E$18-'Ejercicio 3 - TIR'!$D$18)*(1-N538)))</f>
        <v>35795.6668566224</v>
      </c>
      <c r="P538" s="27">
        <f ca="1" t="shared" si="4006"/>
        <v>0.849167867913375</v>
      </c>
      <c r="Q538" s="29">
        <f ca="1">IF(P538&lt;=('Ejercicio 3 - TIR'!$D$22-'Ejercicio 3 - TIR'!$C$22)/('Ejercicio 3 - TIR'!$E$22-'Ejercicio 3 - TIR'!$C$22),'Ejercicio 3 - TIR'!$C$22+SQRT(('Ejercicio 3 - TIR'!$E$22-'Ejercicio 3 - TIR'!$C$22)*('Ejercicio 3 - TIR'!$D$22-'Ejercicio 3 - TIR'!$C$22)*P538),'Ejercicio 3 - TIR'!$E$22-SQRT(('Ejercicio 3 - TIR'!$E$22-'Ejercicio 3 - TIR'!$C$22)*('Ejercicio 3 - TIR'!$E$22-'Ejercicio 3 - TIR'!$D$22)*(1-P538)))</f>
        <v>0.163522808559833</v>
      </c>
      <c r="R538" s="27">
        <f ca="1" t="shared" si="4006"/>
        <v>0.358573957119905</v>
      </c>
      <c r="S538" s="29">
        <f ca="1">IF(R538&lt;=('Ejercicio 3 - TIR'!$D$23-'Ejercicio 3 - TIR'!$C$23)/('Ejercicio 3 - TIR'!$E$23-'Ejercicio 3 - TIR'!$C$23),'Ejercicio 3 - TIR'!$C$23+SQRT(('Ejercicio 3 - TIR'!$E$23-'Ejercicio 3 - TIR'!$C$23)*('Ejercicio 3 - TIR'!$D$23-'Ejercicio 3 - TIR'!$C$23)*R538),'Ejercicio 3 - TIR'!$E$23-SQRT(('Ejercicio 3 - TIR'!$E$23-'Ejercicio 3 - TIR'!$C$23)*('Ejercicio 3 - TIR'!$E$23-'Ejercicio 3 - TIR'!$D$23)*(1-R538)))</f>
        <v>0.145405375864486</v>
      </c>
      <c r="T538" s="27">
        <f ca="1" t="shared" ref="T538:X538" si="4007">RAND()</f>
        <v>0.152941804363007</v>
      </c>
      <c r="U538" s="29">
        <f ca="1">IF(T538&lt;=('Ejercicio 3 - TIR'!$D$24-'Ejercicio 3 - TIR'!$C$24)/('Ejercicio 3 - TIR'!$E$24-'Ejercicio 3 - TIR'!$C$24),'Ejercicio 3 - TIR'!$C$24+SQRT(('Ejercicio 3 - TIR'!$E$24-'Ejercicio 3 - TIR'!$C$24)*('Ejercicio 3 - TIR'!$D$24-'Ejercicio 3 - TIR'!$C$24)*T538),'Ejercicio 3 - TIR'!$E$24-SQRT(('Ejercicio 3 - TIR'!$E$24-'Ejercicio 3 - TIR'!$C$24)*('Ejercicio 3 - TIR'!$E$24-'Ejercicio 3 - TIR'!$D$24)*(1-T538)))</f>
        <v>0.167921433792036</v>
      </c>
      <c r="V538" s="27">
        <f ca="1" t="shared" si="4007"/>
        <v>0.883731308116157</v>
      </c>
      <c r="W538" s="29">
        <f ca="1">IF(V538&lt;=('Ejercicio 3 - TIR'!$D$25-'Ejercicio 3 - TIR'!$C$25)/('Ejercicio 3 - TIR'!$E$25-'Ejercicio 3 - TIR'!$C$25),'Ejercicio 3 - TIR'!$C$25+SQRT(('Ejercicio 3 - TIR'!$E$25-'Ejercicio 3 - TIR'!$C$25)*('Ejercicio 3 - TIR'!$D$25-'Ejercicio 3 - TIR'!$C$25)*V538),'Ejercicio 3 - TIR'!$E$25-SQRT(('Ejercicio 3 - TIR'!$E$25-'Ejercicio 3 - TIR'!$C$25)*('Ejercicio 3 - TIR'!$E$25-'Ejercicio 3 - TIR'!$D$25)*(1-V538)))</f>
        <v>0.229827235648195</v>
      </c>
      <c r="X538" s="27">
        <f ca="1" t="shared" si="4007"/>
        <v>0.436248715007734</v>
      </c>
      <c r="Y538" s="29">
        <f ca="1">IF(X538&lt;=('Ejercicio 3 - TIR'!$D$26-'Ejercicio 3 - TIR'!$C$26)/('Ejercicio 3 - TIR'!$E$26-'Ejercicio 3 - TIR'!$C$26),'Ejercicio 3 - TIR'!$C$26+SQRT(('Ejercicio 3 - TIR'!$E$26-'Ejercicio 3 - TIR'!$C$26)*('Ejercicio 3 - TIR'!$D$26-'Ejercicio 3 - TIR'!$C$26)*X538),'Ejercicio 3 - TIR'!$E$26-SQRT(('Ejercicio 3 - TIR'!$E$26-'Ejercicio 3 - TIR'!$C$26)*('Ejercicio 3 - TIR'!$E$26-'Ejercicio 3 - TIR'!$D$26)*(1-X538)))</f>
        <v>0.22482521464511</v>
      </c>
      <c r="Z538" s="27">
        <f ca="1" t="shared" si="3812"/>
        <v>1.16352280855983</v>
      </c>
      <c r="AA538" s="27">
        <f ca="1" t="shared" si="3813"/>
        <v>1.33270527986538</v>
      </c>
      <c r="AB538" s="27">
        <f ca="1" t="shared" si="3814"/>
        <v>1.55649506128259</v>
      </c>
      <c r="AC538" s="27">
        <f ca="1" t="shared" si="3815"/>
        <v>1.91422001851723</v>
      </c>
      <c r="AD538" s="27">
        <f ca="1" t="shared" si="3816"/>
        <v>2.34458494505834</v>
      </c>
      <c r="AE538" s="26">
        <f ca="1" t="shared" si="3817"/>
        <v>4520.26067146302</v>
      </c>
      <c r="AF538" s="26">
        <f ca="1" t="shared" si="3818"/>
        <v>5177.53087340255</v>
      </c>
      <c r="AG538" s="26">
        <f ca="1" t="shared" si="3819"/>
        <v>6046.94928116684</v>
      </c>
      <c r="AH538" s="26">
        <f ca="1" t="shared" si="3820"/>
        <v>7436.70291856225</v>
      </c>
      <c r="AI538" s="26">
        <f ca="1" t="shared" si="3821"/>
        <v>9108.66124847992</v>
      </c>
      <c r="AJ538" s="28">
        <f ca="1" t="shared" si="3822"/>
        <v>45696.271004558</v>
      </c>
      <c r="AK538" s="28">
        <f ca="1" t="shared" si="3823"/>
        <v>48346.1178924256</v>
      </c>
      <c r="AL538" s="28">
        <f ca="1" t="shared" si="3824"/>
        <v>63953.8683056154</v>
      </c>
      <c r="AM538" s="28">
        <f ca="1" t="shared" si="3825"/>
        <v>66673.3931197369</v>
      </c>
      <c r="AN538" s="28">
        <f ca="1" t="shared" si="3826"/>
        <v>83925.9816103605</v>
      </c>
      <c r="AO538" s="28">
        <f ca="1">C538/'Ejercicio 3 - TIR'!$D$7</f>
        <v>14154.266245415</v>
      </c>
      <c r="AP538" s="28">
        <f ca="1" t="shared" si="3827"/>
        <v>31542.004759143</v>
      </c>
      <c r="AQ538" s="28">
        <f ca="1" t="shared" si="3828"/>
        <v>34191.8516470106</v>
      </c>
      <c r="AR538" s="28">
        <f ca="1" t="shared" si="3829"/>
        <v>49799.6020602004</v>
      </c>
      <c r="AS538" s="28">
        <f ca="1" t="shared" si="3830"/>
        <v>52519.1268743218</v>
      </c>
      <c r="AT538" s="28">
        <f ca="1" t="shared" si="3831"/>
        <v>69771.7153649455</v>
      </c>
      <c r="AU538" s="28">
        <f ca="1">AP538*'Ejercicio 3 - TIR'!$D$5</f>
        <v>15771.0023795715</v>
      </c>
      <c r="AV538" s="28">
        <f ca="1">AQ538*'Ejercicio 3 - TIR'!$D$5</f>
        <v>17095.9258235053</v>
      </c>
      <c r="AW538" s="28">
        <f ca="1">AR538*'Ejercicio 3 - TIR'!$D$5</f>
        <v>24899.8010301002</v>
      </c>
      <c r="AX538" s="28">
        <f ca="1">AS538*'Ejercicio 3 - TIR'!$D$5</f>
        <v>26259.5634371609</v>
      </c>
      <c r="AY538" s="28">
        <f ca="1">AT538*'Ejercicio 3 - TIR'!$D$5</f>
        <v>34885.8576824727</v>
      </c>
      <c r="AZ538" s="28">
        <f ca="1" t="shared" ref="AZ538:BD538" si="4008">AJ538-AU538-AE538</f>
        <v>25405.0079535235</v>
      </c>
      <c r="BA538" s="28">
        <f ca="1" t="shared" si="4008"/>
        <v>26072.6611955178</v>
      </c>
      <c r="BB538" s="28">
        <f ca="1" t="shared" si="4008"/>
        <v>33007.1179943484</v>
      </c>
      <c r="BC538" s="28">
        <f ca="1" t="shared" si="4008"/>
        <v>32977.1267640137</v>
      </c>
      <c r="BD538" s="28">
        <f ca="1" t="shared" si="4008"/>
        <v>39931.4626794078</v>
      </c>
      <c r="BE538" s="28">
        <f ca="1" t="shared" ref="BE538:BI538" si="4009">AZ538/Z538</f>
        <v>21834.5594659798</v>
      </c>
      <c r="BF538" s="28">
        <f ca="1" t="shared" si="4009"/>
        <v>19563.7111891321</v>
      </c>
      <c r="BG538" s="28">
        <f ca="1" t="shared" si="4009"/>
        <v>21206.0537905914</v>
      </c>
      <c r="BH538" s="28">
        <f ca="1" t="shared" si="4009"/>
        <v>17227.4484881618</v>
      </c>
      <c r="BI538" s="28">
        <f ca="1" t="shared" si="4009"/>
        <v>17031.356771087</v>
      </c>
      <c r="BJ538" s="28">
        <f ca="1" t="shared" si="3834"/>
        <v>64811.3569684295</v>
      </c>
      <c r="BK538" s="28">
        <f ca="1" t="shared" si="3835"/>
        <v>33185.8795473475</v>
      </c>
      <c r="BL538" s="28">
        <f ca="1" t="shared" si="3836"/>
        <v>97997.236515777</v>
      </c>
      <c r="BM538" s="28">
        <f ca="1">BK538*'Ejercicio 3 - TIR'!$D$5</f>
        <v>16592.9397736737</v>
      </c>
      <c r="BN538" s="28">
        <f ca="1" t="shared" si="3837"/>
        <v>81404.2967421033</v>
      </c>
      <c r="BO538" s="28">
        <f ca="1" t="shared" si="3838"/>
        <v>34720.1311318144</v>
      </c>
      <c r="BP538" s="28">
        <f ca="1" t="shared" si="3839"/>
        <v>-98414.3292361821</v>
      </c>
      <c r="BQ538" s="28">
        <f ca="1" t="shared" ref="BQ538:BT538" si="4010">BE538</f>
        <v>21834.5594659798</v>
      </c>
      <c r="BR538" s="28">
        <f ca="1" t="shared" si="4010"/>
        <v>19563.7111891321</v>
      </c>
      <c r="BS538" s="28">
        <f ca="1" t="shared" si="4010"/>
        <v>21206.0537905914</v>
      </c>
      <c r="BT538" s="28">
        <f ca="1" t="shared" si="4010"/>
        <v>17227.4484881618</v>
      </c>
      <c r="BU538" s="28">
        <f ca="1" t="shared" si="3841"/>
        <v>51751.4879029013</v>
      </c>
      <c r="BV538" s="30">
        <f ca="1" t="shared" si="3842"/>
        <v>9.10203594785555</v>
      </c>
    </row>
    <row r="539" ht="15" customHeight="1" spans="1:74">
      <c r="A539" s="26">
        <v>538</v>
      </c>
      <c r="B539" s="27">
        <f ca="1" t="shared" ref="B539:F539" si="4011">RAND()</f>
        <v>0.546845252691237</v>
      </c>
      <c r="C539" s="28">
        <f ca="1">IF(B539&lt;=('Ejercicio 3 - TIR'!$D$13-'Ejercicio 3 - TIR'!$C$13)/('Ejercicio 3 - TIR'!$E$13-'Ejercicio 3 - TIR'!$C$13),'Ejercicio 3 - TIR'!$C$13+SQRT(('Ejercicio 3 - TIR'!$E$13-'Ejercicio 3 - TIR'!$C$13)*('Ejercicio 3 - TIR'!$D$13-'Ejercicio 3 - TIR'!$C$13)*B539),'Ejercicio 3 - TIR'!$E$13-SQRT(('Ejercicio 3 - TIR'!$E$13-'Ejercicio 3 - TIR'!$C$13)*('Ejercicio 3 - TIR'!$E$13-'Ejercicio 3 - TIR'!$D$13)*(1-B539)))</f>
        <v>76680.7869607374</v>
      </c>
      <c r="D539" s="27">
        <f ca="1" t="shared" si="4011"/>
        <v>0.38076999498819</v>
      </c>
      <c r="E539" s="28">
        <f ca="1">IF(D539&lt;=('Ejercicio 3 - TIR'!$D$14-'Ejercicio 3 - TIR'!$C$14)/('Ejercicio 3 - TIR'!$E$14-'Ejercicio 3 - TIR'!$C$14),'Ejercicio 3 - TIR'!$C$14+SQRT(('Ejercicio 3 - TIR'!$E$14-'Ejercicio 3 - TIR'!$C$14)*('Ejercicio 3 - TIR'!$D$14-'Ejercicio 3 - TIR'!$C$14)*D539),'Ejercicio 3 - TIR'!$E$14-SQRT(('Ejercicio 3 - TIR'!$E$14-'Ejercicio 3 - TIR'!$C$14)*('Ejercicio 3 - TIR'!$E$14-'Ejercicio 3 - TIR'!$D$14)*(1-D539)))</f>
        <v>30362.3394564982</v>
      </c>
      <c r="F539" s="27">
        <f ca="1" t="shared" si="4011"/>
        <v>0.172735720250338</v>
      </c>
      <c r="G539" s="28">
        <f ca="1">IF(F539&lt;=('Ejercicio 3 - TIR'!$D$18-'Ejercicio 3 - TIR'!$C$18)/('Ejercicio 3 - TIR'!$E$18-'Ejercicio 3 - TIR'!$C$18),'Ejercicio 3 - TIR'!$C$18+SQRT(('Ejercicio 3 - TIR'!$E$18-'Ejercicio 3 - TIR'!$C$18)*('Ejercicio 3 - TIR'!$D$18-'Ejercicio 3 - TIR'!$C$18)*F539),'Ejercicio 3 - TIR'!$E$18-SQRT(('Ejercicio 3 - TIR'!$E$18-'Ejercicio 3 - TIR'!$C$18)*('Ejercicio 3 - TIR'!$E$18-'Ejercicio 3 - TIR'!$D$18)*(1-F539)))</f>
        <v>35090.2218063215</v>
      </c>
      <c r="H539" s="27">
        <f ca="1" t="shared" ref="H539:L539" si="4012">RAND()</f>
        <v>0.142123414546375</v>
      </c>
      <c r="I539" s="28">
        <f ca="1">IF(H539&lt;=('Ejercicio 3 - TIR'!$D$18-'Ejercicio 3 - TIR'!$C$18)/('Ejercicio 3 - TIR'!$E$18-'Ejercicio 3 - TIR'!$C$18),'Ejercicio 3 - TIR'!$C$18+SQRT(('Ejercicio 3 - TIR'!$E$18-'Ejercicio 3 - TIR'!$C$18)*('Ejercicio 3 - TIR'!$D$18-'Ejercicio 3 - TIR'!$C$18)*H539),'Ejercicio 3 - TIR'!$E$18-SQRT(('Ejercicio 3 - TIR'!$E$18-'Ejercicio 3 - TIR'!$C$18)*('Ejercicio 3 - TIR'!$E$18-'Ejercicio 3 - TIR'!$D$18)*(1-H539)))</f>
        <v>34617.1974380522</v>
      </c>
      <c r="J539" s="27">
        <f ca="1" t="shared" si="4012"/>
        <v>0.360478325494947</v>
      </c>
      <c r="K539" s="28">
        <f ca="1">IF(J539&lt;=('Ejercicio 3 - TIR'!$D$18-'Ejercicio 3 - TIR'!$C$18)/('Ejercicio 3 - TIR'!$E$18-'Ejercicio 3 - TIR'!$C$18),'Ejercicio 3 - TIR'!$C$18+SQRT(('Ejercicio 3 - TIR'!$E$18-'Ejercicio 3 - TIR'!$C$18)*('Ejercicio 3 - TIR'!$D$18-'Ejercicio 3 - TIR'!$C$18)*J539),'Ejercicio 3 - TIR'!$E$18-SQRT(('Ejercicio 3 - TIR'!$E$18-'Ejercicio 3 - TIR'!$C$18)*('Ejercicio 3 - TIR'!$E$18-'Ejercicio 3 - TIR'!$D$18)*(1-J539)))</f>
        <v>37353.3494969464</v>
      </c>
      <c r="L539" s="27">
        <f ca="1" t="shared" si="4012"/>
        <v>0.00744001118336235</v>
      </c>
      <c r="M539" s="28">
        <f ca="1">IF(L539&lt;=('Ejercicio 3 - TIR'!$D$18-'Ejercicio 3 - TIR'!$C$18)/('Ejercicio 3 - TIR'!$E$18-'Ejercicio 3 - TIR'!$C$18),'Ejercicio 3 - TIR'!$C$18+SQRT(('Ejercicio 3 - TIR'!$E$18-'Ejercicio 3 - TIR'!$C$18)*('Ejercicio 3 - TIR'!$D$18-'Ejercicio 3 - TIR'!$C$18)*L539),'Ejercicio 3 - TIR'!$E$18-SQRT(('Ejercicio 3 - TIR'!$E$18-'Ejercicio 3 - TIR'!$C$18)*('Ejercicio 3 - TIR'!$E$18-'Ejercicio 3 - TIR'!$D$18)*(1-L539)))</f>
        <v>31056.4098056646</v>
      </c>
      <c r="N539" s="27">
        <f ca="1" t="shared" ref="N539:R539" si="4013">RAND()</f>
        <v>0.834556959250079</v>
      </c>
      <c r="O539" s="28">
        <f ca="1">IF(N539&lt;=('Ejercicio 3 - TIR'!$D$18-'Ejercicio 3 - TIR'!$C$18)/('Ejercicio 3 - TIR'!$E$18-'Ejercicio 3 - TIR'!$C$18),'Ejercicio 3 - TIR'!$C$18+SQRT(('Ejercicio 3 - TIR'!$E$18-'Ejercicio 3 - TIR'!$C$18)*('Ejercicio 3 - TIR'!$D$18-'Ejercicio 3 - TIR'!$C$18)*N539),'Ejercicio 3 - TIR'!$E$18-SQRT(('Ejercicio 3 - TIR'!$E$18-'Ejercicio 3 - TIR'!$C$18)*('Ejercicio 3 - TIR'!$E$18-'Ejercicio 3 - TIR'!$D$18)*(1-N539)))</f>
        <v>41477.4685159329</v>
      </c>
      <c r="P539" s="27">
        <f ca="1" t="shared" si="4013"/>
        <v>0.0816422463818811</v>
      </c>
      <c r="Q539" s="29">
        <f ca="1">IF(P539&lt;=('Ejercicio 3 - TIR'!$D$22-'Ejercicio 3 - TIR'!$C$22)/('Ejercicio 3 - TIR'!$E$22-'Ejercicio 3 - TIR'!$C$22),'Ejercicio 3 - TIR'!$C$22+SQRT(('Ejercicio 3 - TIR'!$E$22-'Ejercicio 3 - TIR'!$C$22)*('Ejercicio 3 - TIR'!$D$22-'Ejercicio 3 - TIR'!$C$22)*P539),'Ejercicio 3 - TIR'!$E$22-SQRT(('Ejercicio 3 - TIR'!$E$22-'Ejercicio 3 - TIR'!$C$22)*('Ejercicio 3 - TIR'!$E$22-'Ejercicio 3 - TIR'!$D$22)*(1-P539)))</f>
        <v>0.132122542781421</v>
      </c>
      <c r="R539" s="27">
        <f ca="1" t="shared" si="4013"/>
        <v>0.61252770547048</v>
      </c>
      <c r="S539" s="29">
        <f ca="1">IF(R539&lt;=('Ejercicio 3 - TIR'!$D$23-'Ejercicio 3 - TIR'!$C$23)/('Ejercicio 3 - TIR'!$E$23-'Ejercicio 3 - TIR'!$C$23),'Ejercicio 3 - TIR'!$C$23+SQRT(('Ejercicio 3 - TIR'!$E$23-'Ejercicio 3 - TIR'!$C$23)*('Ejercicio 3 - TIR'!$D$23-'Ejercicio 3 - TIR'!$C$23)*R539),'Ejercicio 3 - TIR'!$E$23-SQRT(('Ejercicio 3 - TIR'!$E$23-'Ejercicio 3 - TIR'!$C$23)*('Ejercicio 3 - TIR'!$E$23-'Ejercicio 3 - TIR'!$D$23)*(1-R539)))</f>
        <v>0.153590718863378</v>
      </c>
      <c r="T539" s="27">
        <f ca="1" t="shared" ref="T539:X539" si="4014">RAND()</f>
        <v>0.800419345852964</v>
      </c>
      <c r="U539" s="29">
        <f ca="1">IF(T539&lt;=('Ejercicio 3 - TIR'!$D$24-'Ejercicio 3 - TIR'!$C$24)/('Ejercicio 3 - TIR'!$E$24-'Ejercicio 3 - TIR'!$C$24),'Ejercicio 3 - TIR'!$C$24+SQRT(('Ejercicio 3 - TIR'!$E$24-'Ejercicio 3 - TIR'!$C$24)*('Ejercicio 3 - TIR'!$D$24-'Ejercicio 3 - TIR'!$C$24)*T539),'Ejercicio 3 - TIR'!$E$24-SQRT(('Ejercicio 3 - TIR'!$E$24-'Ejercicio 3 - TIR'!$C$24)*('Ejercicio 3 - TIR'!$E$24-'Ejercicio 3 - TIR'!$D$24)*(1-T539)))</f>
        <v>0.196360502720834</v>
      </c>
      <c r="V539" s="27">
        <f ca="1" t="shared" si="4014"/>
        <v>0.858878486353928</v>
      </c>
      <c r="W539" s="29">
        <f ca="1">IF(V539&lt;=('Ejercicio 3 - TIR'!$D$25-'Ejercicio 3 - TIR'!$C$25)/('Ejercicio 3 - TIR'!$E$25-'Ejercicio 3 - TIR'!$C$25),'Ejercicio 3 - TIR'!$C$25+SQRT(('Ejercicio 3 - TIR'!$E$25-'Ejercicio 3 - TIR'!$C$25)*('Ejercicio 3 - TIR'!$D$25-'Ejercicio 3 - TIR'!$C$25)*V539),'Ejercicio 3 - TIR'!$E$25-SQRT(('Ejercicio 3 - TIR'!$E$25-'Ejercicio 3 - TIR'!$C$25)*('Ejercicio 3 - TIR'!$E$25-'Ejercicio 3 - TIR'!$D$25)*(1-V539)))</f>
        <v>0.227775569798952</v>
      </c>
      <c r="X539" s="27">
        <f ca="1" t="shared" si="4014"/>
        <v>0.426687618187635</v>
      </c>
      <c r="Y539" s="29">
        <f ca="1">IF(X539&lt;=('Ejercicio 3 - TIR'!$D$26-'Ejercicio 3 - TIR'!$C$26)/('Ejercicio 3 - TIR'!$E$26-'Ejercicio 3 - TIR'!$C$26),'Ejercicio 3 - TIR'!$C$26+SQRT(('Ejercicio 3 - TIR'!$E$26-'Ejercicio 3 - TIR'!$C$26)*('Ejercicio 3 - TIR'!$D$26-'Ejercicio 3 - TIR'!$C$26)*X539),'Ejercicio 3 - TIR'!$E$26-SQRT(('Ejercicio 3 - TIR'!$E$26-'Ejercicio 3 - TIR'!$C$26)*('Ejercicio 3 - TIR'!$E$26-'Ejercicio 3 - TIR'!$D$26)*(1-X539)))</f>
        <v>0.224359305703588</v>
      </c>
      <c r="Z539" s="27">
        <f ca="1" t="shared" si="3812"/>
        <v>1.13212254278142</v>
      </c>
      <c r="AA539" s="27">
        <f ca="1" t="shared" si="3813"/>
        <v>1.30600605796866</v>
      </c>
      <c r="AB539" s="27">
        <f ca="1" t="shared" si="3814"/>
        <v>1.56245406406784</v>
      </c>
      <c r="AC539" s="27">
        <f ca="1" t="shared" si="3815"/>
        <v>1.91834292879557</v>
      </c>
      <c r="AD539" s="27">
        <f ca="1" t="shared" si="3816"/>
        <v>2.34874101640154</v>
      </c>
      <c r="AE539" s="26">
        <f ca="1" t="shared" si="3817"/>
        <v>4011.54949378521</v>
      </c>
      <c r="AF539" s="26">
        <f ca="1" t="shared" si="3818"/>
        <v>4627.6862642917</v>
      </c>
      <c r="AG539" s="26">
        <f ca="1" t="shared" si="3819"/>
        <v>5536.38106558232</v>
      </c>
      <c r="AH539" s="26">
        <f ca="1" t="shared" si="3820"/>
        <v>6797.43341741946</v>
      </c>
      <c r="AI539" s="26">
        <f ca="1" t="shared" si="3821"/>
        <v>8322.50085951806</v>
      </c>
      <c r="AJ539" s="28">
        <f ca="1" t="shared" si="3822"/>
        <v>39726.4311381368</v>
      </c>
      <c r="AK539" s="28">
        <f ca="1" t="shared" si="3823"/>
        <v>45210.2695639932</v>
      </c>
      <c r="AL539" s="28">
        <f ca="1" t="shared" si="3824"/>
        <v>58362.8927280502</v>
      </c>
      <c r="AM539" s="28">
        <f ca="1" t="shared" si="3825"/>
        <v>59576.8441444743</v>
      </c>
      <c r="AN539" s="28">
        <f ca="1" t="shared" si="3826"/>
        <v>97419.831559875</v>
      </c>
      <c r="AO539" s="28">
        <f ca="1">C539/'Ejercicio 3 - TIR'!$D$7</f>
        <v>15336.1573921475</v>
      </c>
      <c r="AP539" s="28">
        <f ca="1" t="shared" si="3827"/>
        <v>24390.2737459893</v>
      </c>
      <c r="AQ539" s="28">
        <f ca="1" t="shared" si="3828"/>
        <v>29874.1121718458</v>
      </c>
      <c r="AR539" s="28">
        <f ca="1" t="shared" si="3829"/>
        <v>43026.7353359027</v>
      </c>
      <c r="AS539" s="28">
        <f ca="1" t="shared" si="3830"/>
        <v>44240.6867523268</v>
      </c>
      <c r="AT539" s="28">
        <f ca="1" t="shared" si="3831"/>
        <v>82083.6741677275</v>
      </c>
      <c r="AU539" s="28">
        <f ca="1">AP539*'Ejercicio 3 - TIR'!$D$5</f>
        <v>12195.1368729946</v>
      </c>
      <c r="AV539" s="28">
        <f ca="1">AQ539*'Ejercicio 3 - TIR'!$D$5</f>
        <v>14937.0560859229</v>
      </c>
      <c r="AW539" s="28">
        <f ca="1">AR539*'Ejercicio 3 - TIR'!$D$5</f>
        <v>21513.3676679513</v>
      </c>
      <c r="AX539" s="28">
        <f ca="1">AS539*'Ejercicio 3 - TIR'!$D$5</f>
        <v>22120.3433761634</v>
      </c>
      <c r="AY539" s="28">
        <f ca="1">AT539*'Ejercicio 3 - TIR'!$D$5</f>
        <v>41041.8370838637</v>
      </c>
      <c r="AZ539" s="28">
        <f ca="1" t="shared" ref="AZ539:BD539" si="4015">AJ539-AU539-AE539</f>
        <v>23519.7447713569</v>
      </c>
      <c r="BA539" s="28">
        <f ca="1" t="shared" si="4015"/>
        <v>25645.5272137787</v>
      </c>
      <c r="BB539" s="28">
        <f ca="1" t="shared" si="4015"/>
        <v>31313.1439945165</v>
      </c>
      <c r="BC539" s="28">
        <f ca="1" t="shared" si="4015"/>
        <v>30659.0673508914</v>
      </c>
      <c r="BD539" s="28">
        <f ca="1" t="shared" si="4015"/>
        <v>48055.4936164932</v>
      </c>
      <c r="BE539" s="28">
        <f ca="1" t="shared" ref="BE539:BI539" si="4016">AZ539/Z539</f>
        <v>20774.9107385258</v>
      </c>
      <c r="BF539" s="28">
        <f ca="1" t="shared" si="4016"/>
        <v>19636.6066277421</v>
      </c>
      <c r="BG539" s="28">
        <f ca="1" t="shared" si="4016"/>
        <v>20041.0013418206</v>
      </c>
      <c r="BH539" s="28">
        <f ca="1" t="shared" si="4016"/>
        <v>15982.0576867039</v>
      </c>
      <c r="BI539" s="28">
        <f ca="1" t="shared" si="4016"/>
        <v>20460.1074707326</v>
      </c>
      <c r="BJ539" s="28">
        <f ca="1" t="shared" si="3834"/>
        <v>71313.2720353841</v>
      </c>
      <c r="BK539" s="28">
        <f ca="1" t="shared" si="3835"/>
        <v>36020.6619009264</v>
      </c>
      <c r="BL539" s="28">
        <f ca="1" t="shared" si="3836"/>
        <v>107333.93393631</v>
      </c>
      <c r="BM539" s="28">
        <f ca="1">BK539*'Ejercicio 3 - TIR'!$D$5</f>
        <v>18010.3309504632</v>
      </c>
      <c r="BN539" s="28">
        <f ca="1" t="shared" si="3837"/>
        <v>89323.6029858473</v>
      </c>
      <c r="BO539" s="28">
        <f ca="1" t="shared" si="3838"/>
        <v>38030.4181525719</v>
      </c>
      <c r="BP539" s="28">
        <f ca="1" t="shared" si="3839"/>
        <v>-107043.126417236</v>
      </c>
      <c r="BQ539" s="28">
        <f ca="1" t="shared" ref="BQ539:BT539" si="4017">BE539</f>
        <v>20774.9107385258</v>
      </c>
      <c r="BR539" s="28">
        <f ca="1" t="shared" si="4017"/>
        <v>19636.6066277421</v>
      </c>
      <c r="BS539" s="28">
        <f ca="1" t="shared" si="4017"/>
        <v>20041.0013418206</v>
      </c>
      <c r="BT539" s="28">
        <f ca="1" t="shared" si="4017"/>
        <v>15982.0576867039</v>
      </c>
      <c r="BU539" s="28">
        <f ca="1" t="shared" si="3841"/>
        <v>58490.5256233045</v>
      </c>
      <c r="BV539" s="30">
        <f ca="1" t="shared" si="3842"/>
        <v>6.93444585283163</v>
      </c>
    </row>
    <row r="540" ht="15" customHeight="1" spans="1:74">
      <c r="A540" s="26">
        <v>539</v>
      </c>
      <c r="B540" s="27">
        <f ca="1" t="shared" ref="B540:F540" si="4018">RAND()</f>
        <v>0.387493302979611</v>
      </c>
      <c r="C540" s="28">
        <f ca="1">IF(B540&lt;=('Ejercicio 3 - TIR'!$D$13-'Ejercicio 3 - TIR'!$C$13)/('Ejercicio 3 - TIR'!$E$13-'Ejercicio 3 - TIR'!$C$13),'Ejercicio 3 - TIR'!$C$13+SQRT(('Ejercicio 3 - TIR'!$E$13-'Ejercicio 3 - TIR'!$C$13)*('Ejercicio 3 - TIR'!$D$13-'Ejercicio 3 - TIR'!$C$13)*B540),'Ejercicio 3 - TIR'!$E$13-SQRT(('Ejercicio 3 - TIR'!$E$13-'Ejercicio 3 - TIR'!$C$13)*('Ejercicio 3 - TIR'!$E$13-'Ejercicio 3 - TIR'!$D$13)*(1-B540)))</f>
        <v>72888.9683629622</v>
      </c>
      <c r="D540" s="27">
        <f ca="1" t="shared" si="4018"/>
        <v>0.189671370638242</v>
      </c>
      <c r="E540" s="28">
        <f ca="1">IF(D540&lt;=('Ejercicio 3 - TIR'!$D$14-'Ejercicio 3 - TIR'!$C$14)/('Ejercicio 3 - TIR'!$E$14-'Ejercicio 3 - TIR'!$C$14),'Ejercicio 3 - TIR'!$C$14+SQRT(('Ejercicio 3 - TIR'!$E$14-'Ejercicio 3 - TIR'!$C$14)*('Ejercicio 3 - TIR'!$D$14-'Ejercicio 3 - TIR'!$C$14)*D540),'Ejercicio 3 - TIR'!$E$14-SQRT(('Ejercicio 3 - TIR'!$E$14-'Ejercicio 3 - TIR'!$C$14)*('Ejercicio 3 - TIR'!$E$14-'Ejercicio 3 - TIR'!$D$14)*(1-D540)))</f>
        <v>28771.651203103</v>
      </c>
      <c r="F540" s="27">
        <f ca="1" t="shared" si="4018"/>
        <v>0.486225800788401</v>
      </c>
      <c r="G540" s="28">
        <f ca="1">IF(F540&lt;=('Ejercicio 3 - TIR'!$D$18-'Ejercicio 3 - TIR'!$C$18)/('Ejercicio 3 - TIR'!$E$18-'Ejercicio 3 - TIR'!$C$18),'Ejercicio 3 - TIR'!$C$18+SQRT(('Ejercicio 3 - TIR'!$E$18-'Ejercicio 3 - TIR'!$C$18)*('Ejercicio 3 - TIR'!$D$18-'Ejercicio 3 - TIR'!$C$18)*F540),'Ejercicio 3 - TIR'!$E$18-SQRT(('Ejercicio 3 - TIR'!$E$18-'Ejercicio 3 - TIR'!$C$18)*('Ejercicio 3 - TIR'!$E$18-'Ejercicio 3 - TIR'!$D$18)*(1-F540)))</f>
        <v>38540.1329098709</v>
      </c>
      <c r="H540" s="27">
        <f ca="1" t="shared" ref="H540:L540" si="4019">RAND()</f>
        <v>0.0649938889320461</v>
      </c>
      <c r="I540" s="28">
        <f ca="1">IF(H540&lt;=('Ejercicio 3 - TIR'!$D$18-'Ejercicio 3 - TIR'!$C$18)/('Ejercicio 3 - TIR'!$E$18-'Ejercicio 3 - TIR'!$C$18),'Ejercicio 3 - TIR'!$C$18+SQRT(('Ejercicio 3 - TIR'!$E$18-'Ejercicio 3 - TIR'!$C$18)*('Ejercicio 3 - TIR'!$D$18-'Ejercicio 3 - TIR'!$C$18)*H540),'Ejercicio 3 - TIR'!$E$18-SQRT(('Ejercicio 3 - TIR'!$E$18-'Ejercicio 3 - TIR'!$C$18)*('Ejercicio 3 - TIR'!$E$18-'Ejercicio 3 - TIR'!$D$18)*(1-H540)))</f>
        <v>33122.3522126446</v>
      </c>
      <c r="J540" s="27">
        <f ca="1" t="shared" si="4019"/>
        <v>0.132735010570745</v>
      </c>
      <c r="K540" s="28">
        <f ca="1">IF(J540&lt;=('Ejercicio 3 - TIR'!$D$18-'Ejercicio 3 - TIR'!$C$18)/('Ejercicio 3 - TIR'!$E$18-'Ejercicio 3 - TIR'!$C$18),'Ejercicio 3 - TIR'!$C$18+SQRT(('Ejercicio 3 - TIR'!$E$18-'Ejercicio 3 - TIR'!$C$18)*('Ejercicio 3 - TIR'!$D$18-'Ejercicio 3 - TIR'!$C$18)*J540),'Ejercicio 3 - TIR'!$E$18-SQRT(('Ejercicio 3 - TIR'!$E$18-'Ejercicio 3 - TIR'!$C$18)*('Ejercicio 3 - TIR'!$E$18-'Ejercicio 3 - TIR'!$D$18)*(1-J540)))</f>
        <v>34462.0904950047</v>
      </c>
      <c r="L540" s="27">
        <f ca="1" t="shared" si="4019"/>
        <v>0.883874690171352</v>
      </c>
      <c r="M540" s="28">
        <f ca="1">IF(L540&lt;=('Ejercicio 3 - TIR'!$D$18-'Ejercicio 3 - TIR'!$C$18)/('Ejercicio 3 - TIR'!$E$18-'Ejercicio 3 - TIR'!$C$18),'Ejercicio 3 - TIR'!$C$18+SQRT(('Ejercicio 3 - TIR'!$E$18-'Ejercicio 3 - TIR'!$C$18)*('Ejercicio 3 - TIR'!$D$18-'Ejercicio 3 - TIR'!$C$18)*L540),'Ejercicio 3 - TIR'!$E$18-SQRT(('Ejercicio 3 - TIR'!$E$18-'Ejercicio 3 - TIR'!$C$18)*('Ejercicio 3 - TIR'!$E$18-'Ejercicio 3 - TIR'!$D$18)*(1-L540)))</f>
        <v>42048.8310388681</v>
      </c>
      <c r="N540" s="27">
        <f ca="1" t="shared" ref="N540:R540" si="4020">RAND()</f>
        <v>0.543293084060104</v>
      </c>
      <c r="O540" s="28">
        <f ca="1">IF(N540&lt;=('Ejercicio 3 - TIR'!$D$18-'Ejercicio 3 - TIR'!$C$18)/('Ejercicio 3 - TIR'!$E$18-'Ejercicio 3 - TIR'!$C$18),'Ejercicio 3 - TIR'!$C$18+SQRT(('Ejercicio 3 - TIR'!$E$18-'Ejercicio 3 - TIR'!$C$18)*('Ejercicio 3 - TIR'!$D$18-'Ejercicio 3 - TIR'!$C$18)*N540),'Ejercicio 3 - TIR'!$E$18-SQRT(('Ejercicio 3 - TIR'!$E$18-'Ejercicio 3 - TIR'!$C$18)*('Ejercicio 3 - TIR'!$E$18-'Ejercicio 3 - TIR'!$D$18)*(1-N540)))</f>
        <v>39027.4006562806</v>
      </c>
      <c r="P540" s="27">
        <f ca="1" t="shared" si="4020"/>
        <v>0.00685252157517402</v>
      </c>
      <c r="Q540" s="29">
        <f ca="1">IF(P540&lt;=('Ejercicio 3 - TIR'!$D$22-'Ejercicio 3 - TIR'!$C$22)/('Ejercicio 3 - TIR'!$E$22-'Ejercicio 3 - TIR'!$C$22),'Ejercicio 3 - TIR'!$C$22+SQRT(('Ejercicio 3 - TIR'!$E$22-'Ejercicio 3 - TIR'!$C$22)*('Ejercicio 3 - TIR'!$D$22-'Ejercicio 3 - TIR'!$C$22)*P540),'Ejercicio 3 - TIR'!$E$22-SQRT(('Ejercicio 3 - TIR'!$E$22-'Ejercicio 3 - TIR'!$C$22)*('Ejercicio 3 - TIR'!$E$22-'Ejercicio 3 - TIR'!$D$22)*(1-P540)))</f>
        <v>0.123512056211867</v>
      </c>
      <c r="R540" s="27">
        <f ca="1" t="shared" si="4020"/>
        <v>0.705635504708712</v>
      </c>
      <c r="S540" s="29">
        <f ca="1">IF(R540&lt;=('Ejercicio 3 - TIR'!$D$23-'Ejercicio 3 - TIR'!$C$23)/('Ejercicio 3 - TIR'!$E$23-'Ejercicio 3 - TIR'!$C$23),'Ejercicio 3 - TIR'!$C$23+SQRT(('Ejercicio 3 - TIR'!$E$23-'Ejercicio 3 - TIR'!$C$23)*('Ejercicio 3 - TIR'!$D$23-'Ejercicio 3 - TIR'!$C$23)*R540),'Ejercicio 3 - TIR'!$E$23-SQRT(('Ejercicio 3 - TIR'!$E$23-'Ejercicio 3 - TIR'!$C$23)*('Ejercicio 3 - TIR'!$E$23-'Ejercicio 3 - TIR'!$D$23)*(1-R540)))</f>
        <v>0.156981396838115</v>
      </c>
      <c r="T540" s="27">
        <f ca="1" t="shared" ref="T540:X540" si="4021">RAND()</f>
        <v>0.991463078942432</v>
      </c>
      <c r="U540" s="29">
        <f ca="1">IF(T540&lt;=('Ejercicio 3 - TIR'!$D$24-'Ejercicio 3 - TIR'!$C$24)/('Ejercicio 3 - TIR'!$E$24-'Ejercicio 3 - TIR'!$C$24),'Ejercicio 3 - TIR'!$C$24+SQRT(('Ejercicio 3 - TIR'!$E$24-'Ejercicio 3 - TIR'!$C$24)*('Ejercicio 3 - TIR'!$D$24-'Ejercicio 3 - TIR'!$C$24)*T540),'Ejercicio 3 - TIR'!$E$24-SQRT(('Ejercicio 3 - TIR'!$E$24-'Ejercicio 3 - TIR'!$C$24)*('Ejercicio 3 - TIR'!$E$24-'Ejercicio 3 - TIR'!$D$24)*(1-T540)))</f>
        <v>0.21511089180308</v>
      </c>
      <c r="V540" s="27">
        <f ca="1" t="shared" si="4021"/>
        <v>0.575088116287099</v>
      </c>
      <c r="W540" s="29">
        <f ca="1">IF(V540&lt;=('Ejercicio 3 - TIR'!$D$25-'Ejercicio 3 - TIR'!$C$25)/('Ejercicio 3 - TIR'!$E$25-'Ejercicio 3 - TIR'!$C$25),'Ejercicio 3 - TIR'!$C$25+SQRT(('Ejercicio 3 - TIR'!$E$25-'Ejercicio 3 - TIR'!$C$25)*('Ejercicio 3 - TIR'!$D$25-'Ejercicio 3 - TIR'!$C$25)*V540),'Ejercicio 3 - TIR'!$E$25-SQRT(('Ejercicio 3 - TIR'!$E$25-'Ejercicio 3 - TIR'!$C$25)*('Ejercicio 3 - TIR'!$E$25-'Ejercicio 3 - TIR'!$D$25)*(1-V540)))</f>
        <v>0.211435876867286</v>
      </c>
      <c r="X540" s="27">
        <f ca="1" t="shared" si="4021"/>
        <v>0.695893490376331</v>
      </c>
      <c r="Y540" s="29">
        <f ca="1">IF(X540&lt;=('Ejercicio 3 - TIR'!$D$26-'Ejercicio 3 - TIR'!$C$26)/('Ejercicio 3 - TIR'!$E$26-'Ejercicio 3 - TIR'!$C$26),'Ejercicio 3 - TIR'!$C$26+SQRT(('Ejercicio 3 - TIR'!$E$26-'Ejercicio 3 - TIR'!$C$26)*('Ejercicio 3 - TIR'!$D$26-'Ejercicio 3 - TIR'!$C$26)*X540),'Ejercicio 3 - TIR'!$E$26-SQRT(('Ejercicio 3 - TIR'!$E$26-'Ejercicio 3 - TIR'!$C$26)*('Ejercicio 3 - TIR'!$E$26-'Ejercicio 3 - TIR'!$D$26)*(1-X540)))</f>
        <v>0.239476239661554</v>
      </c>
      <c r="Z540" s="27">
        <f ca="1" t="shared" si="3812"/>
        <v>1.12351205621187</v>
      </c>
      <c r="AA540" s="27">
        <f ca="1" t="shared" si="3813"/>
        <v>1.29988254816047</v>
      </c>
      <c r="AB540" s="27">
        <f ca="1" t="shared" si="3814"/>
        <v>1.57950144233453</v>
      </c>
      <c r="AC540" s="27">
        <f ca="1" t="shared" si="3815"/>
        <v>1.91346471480767</v>
      </c>
      <c r="AD540" s="27">
        <f ca="1" t="shared" si="3816"/>
        <v>2.37169404943488</v>
      </c>
      <c r="AE540" s="26">
        <f ca="1" t="shared" si="3817"/>
        <v>3553.64580070589</v>
      </c>
      <c r="AF540" s="26">
        <f ca="1" t="shared" si="3818"/>
        <v>4111.5020823686</v>
      </c>
      <c r="AG540" s="26">
        <f ca="1" t="shared" si="3819"/>
        <v>4995.93096195713</v>
      </c>
      <c r="AH540" s="26">
        <f ca="1" t="shared" si="3820"/>
        <v>6052.25000566696</v>
      </c>
      <c r="AI540" s="26">
        <f ca="1" t="shared" si="3821"/>
        <v>7501.6200785157</v>
      </c>
      <c r="AJ540" s="28">
        <f ca="1" t="shared" si="3822"/>
        <v>43300.3039722477</v>
      </c>
      <c r="AK540" s="28">
        <f ca="1" t="shared" si="3823"/>
        <v>43055.1675952411</v>
      </c>
      <c r="AL540" s="28">
        <f ca="1" t="shared" si="3824"/>
        <v>54432.921642723</v>
      </c>
      <c r="AM540" s="28">
        <f ca="1" t="shared" si="3825"/>
        <v>80458.9544917836</v>
      </c>
      <c r="AN540" s="28">
        <f ca="1" t="shared" si="3826"/>
        <v>92561.0539014117</v>
      </c>
      <c r="AO540" s="28">
        <f ca="1">C540/'Ejercicio 3 - TIR'!$D$7</f>
        <v>14577.7936725924</v>
      </c>
      <c r="AP540" s="28">
        <f ca="1" t="shared" si="3827"/>
        <v>28722.5102996553</v>
      </c>
      <c r="AQ540" s="28">
        <f ca="1" t="shared" si="3828"/>
        <v>28477.3739226486</v>
      </c>
      <c r="AR540" s="28">
        <f ca="1" t="shared" si="3829"/>
        <v>39855.1279701306</v>
      </c>
      <c r="AS540" s="28">
        <f ca="1" t="shared" si="3830"/>
        <v>65881.1608191912</v>
      </c>
      <c r="AT540" s="28">
        <f ca="1" t="shared" si="3831"/>
        <v>77983.2602288192</v>
      </c>
      <c r="AU540" s="28">
        <f ca="1">AP540*'Ejercicio 3 - TIR'!$D$5</f>
        <v>14361.2551498276</v>
      </c>
      <c r="AV540" s="28">
        <f ca="1">AQ540*'Ejercicio 3 - TIR'!$D$5</f>
        <v>14238.6869613243</v>
      </c>
      <c r="AW540" s="28">
        <f ca="1">AR540*'Ejercicio 3 - TIR'!$D$5</f>
        <v>19927.5639850653</v>
      </c>
      <c r="AX540" s="28">
        <f ca="1">AS540*'Ejercicio 3 - TIR'!$D$5</f>
        <v>32940.5804095956</v>
      </c>
      <c r="AY540" s="28">
        <f ca="1">AT540*'Ejercicio 3 - TIR'!$D$5</f>
        <v>38991.6301144096</v>
      </c>
      <c r="AZ540" s="28">
        <f ca="1" t="shared" ref="AZ540:BD540" si="4022">AJ540-AU540-AE540</f>
        <v>25385.4030217142</v>
      </c>
      <c r="BA540" s="28">
        <f ca="1" t="shared" si="4022"/>
        <v>24704.9785515482</v>
      </c>
      <c r="BB540" s="28">
        <f ca="1" t="shared" si="4022"/>
        <v>29509.4266957006</v>
      </c>
      <c r="BC540" s="28">
        <f ca="1" t="shared" si="4022"/>
        <v>41466.1240765211</v>
      </c>
      <c r="BD540" s="28">
        <f ca="1" t="shared" si="4022"/>
        <v>46067.8037084863</v>
      </c>
      <c r="BE540" s="28">
        <f ca="1" t="shared" ref="BE540:BI540" si="4023">AZ540/Z540</f>
        <v>22594.6867960686</v>
      </c>
      <c r="BF540" s="28">
        <f ca="1" t="shared" si="4023"/>
        <v>19005.5467599819</v>
      </c>
      <c r="BG540" s="28">
        <f ca="1" t="shared" si="4023"/>
        <v>18682.7475460138</v>
      </c>
      <c r="BH540" s="28">
        <f ca="1" t="shared" si="4023"/>
        <v>21670.7022374797</v>
      </c>
      <c r="BI540" s="28">
        <f ca="1" t="shared" si="4023"/>
        <v>19424.0077970695</v>
      </c>
      <c r="BJ540" s="28">
        <f ca="1" t="shared" si="3834"/>
        <v>68237.5539508153</v>
      </c>
      <c r="BK540" s="28">
        <f ca="1" t="shared" si="3835"/>
        <v>34574.0665071769</v>
      </c>
      <c r="BL540" s="28">
        <f ca="1" t="shared" si="3836"/>
        <v>102811.620457992</v>
      </c>
      <c r="BM540" s="28">
        <f ca="1">BK540*'Ejercicio 3 - TIR'!$D$5</f>
        <v>17287.0332535885</v>
      </c>
      <c r="BN540" s="28">
        <f ca="1" t="shared" si="3837"/>
        <v>85524.5872044037</v>
      </c>
      <c r="BO540" s="28">
        <f ca="1" t="shared" si="3838"/>
        <v>36060.5480393992</v>
      </c>
      <c r="BP540" s="28">
        <f ca="1" t="shared" si="3839"/>
        <v>-101660.619566065</v>
      </c>
      <c r="BQ540" s="28">
        <f ca="1" t="shared" ref="BQ540:BT540" si="4024">BE540</f>
        <v>22594.6867960686</v>
      </c>
      <c r="BR540" s="28">
        <f ca="1" t="shared" si="4024"/>
        <v>19005.5467599819</v>
      </c>
      <c r="BS540" s="28">
        <f ca="1" t="shared" si="4024"/>
        <v>18682.7475460138</v>
      </c>
      <c r="BT540" s="28">
        <f ca="1" t="shared" si="4024"/>
        <v>21670.7022374797</v>
      </c>
      <c r="BU540" s="28">
        <f ca="1" t="shared" si="3841"/>
        <v>55484.5558364687</v>
      </c>
      <c r="BV540" s="30">
        <f ca="1" t="shared" si="3842"/>
        <v>9.29400586201252</v>
      </c>
    </row>
    <row r="541" ht="15" customHeight="1" spans="1:74">
      <c r="A541" s="26">
        <v>540</v>
      </c>
      <c r="B541" s="27">
        <f ca="1" t="shared" ref="B541:F541" si="4025">RAND()</f>
        <v>0.0232300833055019</v>
      </c>
      <c r="C541" s="28">
        <f ca="1">IF(B541&lt;=('Ejercicio 3 - TIR'!$D$13-'Ejercicio 3 - TIR'!$C$13)/('Ejercicio 3 - TIR'!$E$13-'Ejercicio 3 - TIR'!$C$13),'Ejercicio 3 - TIR'!$C$13+SQRT(('Ejercicio 3 - TIR'!$E$13-'Ejercicio 3 - TIR'!$C$13)*('Ejercicio 3 - TIR'!$D$13-'Ejercicio 3 - TIR'!$C$13)*B541),'Ejercicio 3 - TIR'!$E$13-SQRT(('Ejercicio 3 - TIR'!$E$13-'Ejercicio 3 - TIR'!$C$13)*('Ejercicio 3 - TIR'!$E$13-'Ejercicio 3 - TIR'!$D$13)*(1-B541)))</f>
        <v>63048.2836682633</v>
      </c>
      <c r="D541" s="27">
        <f ca="1" t="shared" si="4025"/>
        <v>0.397250337981327</v>
      </c>
      <c r="E541" s="28">
        <f ca="1">IF(D541&lt;=('Ejercicio 3 - TIR'!$D$14-'Ejercicio 3 - TIR'!$C$14)/('Ejercicio 3 - TIR'!$E$14-'Ejercicio 3 - TIR'!$C$14),'Ejercicio 3 - TIR'!$C$14+SQRT(('Ejercicio 3 - TIR'!$E$14-'Ejercicio 3 - TIR'!$C$14)*('Ejercicio 3 - TIR'!$D$14-'Ejercicio 3 - TIR'!$C$14)*D541),'Ejercicio 3 - TIR'!$E$14-SQRT(('Ejercicio 3 - TIR'!$E$14-'Ejercicio 3 - TIR'!$C$14)*('Ejercicio 3 - TIR'!$E$14-'Ejercicio 3 - TIR'!$D$14)*(1-D541)))</f>
        <v>30491.4538807028</v>
      </c>
      <c r="F541" s="27">
        <f ca="1" t="shared" si="4025"/>
        <v>0.473618723972032</v>
      </c>
      <c r="G541" s="28">
        <f ca="1">IF(F541&lt;=('Ejercicio 3 - TIR'!$D$18-'Ejercicio 3 - TIR'!$C$18)/('Ejercicio 3 - TIR'!$E$18-'Ejercicio 3 - TIR'!$C$18),'Ejercicio 3 - TIR'!$C$18+SQRT(('Ejercicio 3 - TIR'!$E$18-'Ejercicio 3 - TIR'!$C$18)*('Ejercicio 3 - TIR'!$D$18-'Ejercicio 3 - TIR'!$C$18)*F541),'Ejercicio 3 - TIR'!$E$18-SQRT(('Ejercicio 3 - TIR'!$E$18-'Ejercicio 3 - TIR'!$C$18)*('Ejercicio 3 - TIR'!$E$18-'Ejercicio 3 - TIR'!$D$18)*(1-F541)))</f>
        <v>38428.6896132083</v>
      </c>
      <c r="H541" s="27">
        <f ca="1" t="shared" ref="H541:L541" si="4026">RAND()</f>
        <v>0.737128871320383</v>
      </c>
      <c r="I541" s="28">
        <f ca="1">IF(H541&lt;=('Ejercicio 3 - TIR'!$D$18-'Ejercicio 3 - TIR'!$C$18)/('Ejercicio 3 - TIR'!$E$18-'Ejercicio 3 - TIR'!$C$18),'Ejercicio 3 - TIR'!$C$18+SQRT(('Ejercicio 3 - TIR'!$E$18-'Ejercicio 3 - TIR'!$C$18)*('Ejercicio 3 - TIR'!$D$18-'Ejercicio 3 - TIR'!$C$18)*H541),'Ejercicio 3 - TIR'!$E$18-SQRT(('Ejercicio 3 - TIR'!$E$18-'Ejercicio 3 - TIR'!$C$18)*('Ejercicio 3 - TIR'!$E$18-'Ejercicio 3 - TIR'!$D$18)*(1-H541)))</f>
        <v>40559.8046607192</v>
      </c>
      <c r="J541" s="27">
        <f ca="1" t="shared" si="4026"/>
        <v>0.939245531646294</v>
      </c>
      <c r="K541" s="28">
        <f ca="1">IF(J541&lt;=('Ejercicio 3 - TIR'!$D$18-'Ejercicio 3 - TIR'!$C$18)/('Ejercicio 3 - TIR'!$E$18-'Ejercicio 3 - TIR'!$C$18),'Ejercicio 3 - TIR'!$C$18+SQRT(('Ejercicio 3 - TIR'!$E$18-'Ejercicio 3 - TIR'!$C$18)*('Ejercicio 3 - TIR'!$D$18-'Ejercicio 3 - TIR'!$C$18)*J541),'Ejercicio 3 - TIR'!$E$18-SQRT(('Ejercicio 3 - TIR'!$E$18-'Ejercicio 3 - TIR'!$C$18)*('Ejercicio 3 - TIR'!$E$18-'Ejercicio 3 - TIR'!$D$18)*(1-J541)))</f>
        <v>42865.384079857</v>
      </c>
      <c r="L541" s="27">
        <f ca="1" t="shared" si="4026"/>
        <v>0.385580166274822</v>
      </c>
      <c r="M541" s="28">
        <f ca="1">IF(L541&lt;=('Ejercicio 3 - TIR'!$D$18-'Ejercicio 3 - TIR'!$C$18)/('Ejercicio 3 - TIR'!$E$18-'Ejercicio 3 - TIR'!$C$18),'Ejercicio 3 - TIR'!$C$18+SQRT(('Ejercicio 3 - TIR'!$E$18-'Ejercicio 3 - TIR'!$C$18)*('Ejercicio 3 - TIR'!$D$18-'Ejercicio 3 - TIR'!$C$18)*L541),'Ejercicio 3 - TIR'!$E$18-SQRT(('Ejercicio 3 - TIR'!$E$18-'Ejercicio 3 - TIR'!$C$18)*('Ejercicio 3 - TIR'!$E$18-'Ejercicio 3 - TIR'!$D$18)*(1-L541)))</f>
        <v>37605.0657420711</v>
      </c>
      <c r="N541" s="27">
        <f ca="1" t="shared" ref="N541:R541" si="4027">RAND()</f>
        <v>0.219787955168242</v>
      </c>
      <c r="O541" s="28">
        <f ca="1">IF(N541&lt;=('Ejercicio 3 - TIR'!$D$18-'Ejercicio 3 - TIR'!$C$18)/('Ejercicio 3 - TIR'!$E$18-'Ejercicio 3 - TIR'!$C$18),'Ejercicio 3 - TIR'!$C$18+SQRT(('Ejercicio 3 - TIR'!$E$18-'Ejercicio 3 - TIR'!$C$18)*('Ejercicio 3 - TIR'!$D$18-'Ejercicio 3 - TIR'!$C$18)*N541),'Ejercicio 3 - TIR'!$E$18-SQRT(('Ejercicio 3 - TIR'!$E$18-'Ejercicio 3 - TIR'!$C$18)*('Ejercicio 3 - TIR'!$E$18-'Ejercicio 3 - TIR'!$D$18)*(1-N541)))</f>
        <v>35741.7935590925</v>
      </c>
      <c r="P541" s="27">
        <f ca="1" t="shared" si="4027"/>
        <v>0.202233060304848</v>
      </c>
      <c r="Q541" s="29">
        <f ca="1">IF(P541&lt;=('Ejercicio 3 - TIR'!$D$22-'Ejercicio 3 - TIR'!$C$22)/('Ejercicio 3 - TIR'!$E$22-'Ejercicio 3 - TIR'!$C$22),'Ejercicio 3 - TIR'!$C$22+SQRT(('Ejercicio 3 - TIR'!$E$22-'Ejercicio 3 - TIR'!$C$22)*('Ejercicio 3 - TIR'!$D$22-'Ejercicio 3 - TIR'!$C$22)*P541),'Ejercicio 3 - TIR'!$E$22-SQRT(('Ejercicio 3 - TIR'!$E$22-'Ejercicio 3 - TIR'!$C$22)*('Ejercicio 3 - TIR'!$E$22-'Ejercicio 3 - TIR'!$D$22)*(1-P541)))</f>
        <v>0.139079295284384</v>
      </c>
      <c r="R541" s="27">
        <f ca="1" t="shared" si="4027"/>
        <v>0.658583562881225</v>
      </c>
      <c r="S541" s="29">
        <f ca="1">IF(R541&lt;=('Ejercicio 3 - TIR'!$D$23-'Ejercicio 3 - TIR'!$C$23)/('Ejercicio 3 - TIR'!$E$23-'Ejercicio 3 - TIR'!$C$23),'Ejercicio 3 - TIR'!$C$23+SQRT(('Ejercicio 3 - TIR'!$E$23-'Ejercicio 3 - TIR'!$C$23)*('Ejercicio 3 - TIR'!$D$23-'Ejercicio 3 - TIR'!$C$23)*R541),'Ejercicio 3 - TIR'!$E$23-SQRT(('Ejercicio 3 - TIR'!$E$23-'Ejercicio 3 - TIR'!$C$23)*('Ejercicio 3 - TIR'!$E$23-'Ejercicio 3 - TIR'!$D$23)*(1-R541)))</f>
        <v>0.155209889334378</v>
      </c>
      <c r="T541" s="27">
        <f ca="1" t="shared" ref="T541:X541" si="4028">RAND()</f>
        <v>0.651058214972687</v>
      </c>
      <c r="U541" s="29">
        <f ca="1">IF(T541&lt;=('Ejercicio 3 - TIR'!$D$24-'Ejercicio 3 - TIR'!$C$24)/('Ejercicio 3 - TIR'!$E$24-'Ejercicio 3 - TIR'!$C$24),'Ejercicio 3 - TIR'!$C$24+SQRT(('Ejercicio 3 - TIR'!$E$24-'Ejercicio 3 - TIR'!$C$24)*('Ejercicio 3 - TIR'!$D$24-'Ejercicio 3 - TIR'!$C$24)*T541),'Ejercicio 3 - TIR'!$E$24-SQRT(('Ejercicio 3 - TIR'!$E$24-'Ejercicio 3 - TIR'!$C$24)*('Ejercicio 3 - TIR'!$E$24-'Ejercicio 3 - TIR'!$D$24)*(1-T541)))</f>
        <v>0.18874240895276</v>
      </c>
      <c r="V541" s="27">
        <f ca="1" t="shared" si="4028"/>
        <v>0.858116645287252</v>
      </c>
      <c r="W541" s="29">
        <f ca="1">IF(V541&lt;=('Ejercicio 3 - TIR'!$D$25-'Ejercicio 3 - TIR'!$C$25)/('Ejercicio 3 - TIR'!$E$25-'Ejercicio 3 - TIR'!$C$25),'Ejercicio 3 - TIR'!$C$25+SQRT(('Ejercicio 3 - TIR'!$E$25-'Ejercicio 3 - TIR'!$C$25)*('Ejercicio 3 - TIR'!$D$25-'Ejercicio 3 - TIR'!$C$25)*V541),'Ejercicio 3 - TIR'!$E$25-SQRT(('Ejercicio 3 - TIR'!$E$25-'Ejercicio 3 - TIR'!$C$25)*('Ejercicio 3 - TIR'!$E$25-'Ejercicio 3 - TIR'!$D$25)*(1-V541)))</f>
        <v>0.227715661519924</v>
      </c>
      <c r="X541" s="27">
        <f ca="1" t="shared" si="4028"/>
        <v>0.459422835240633</v>
      </c>
      <c r="Y541" s="29">
        <f ca="1">IF(X541&lt;=('Ejercicio 3 - TIR'!$D$26-'Ejercicio 3 - TIR'!$C$26)/('Ejercicio 3 - TIR'!$E$26-'Ejercicio 3 - TIR'!$C$26),'Ejercicio 3 - TIR'!$C$26+SQRT(('Ejercicio 3 - TIR'!$E$26-'Ejercicio 3 - TIR'!$C$26)*('Ejercicio 3 - TIR'!$D$26-'Ejercicio 3 - TIR'!$C$26)*X541),'Ejercicio 3 - TIR'!$E$26-SQRT(('Ejercicio 3 - TIR'!$E$26-'Ejercicio 3 - TIR'!$C$26)*('Ejercicio 3 - TIR'!$E$26-'Ejercicio 3 - TIR'!$D$26)*(1-X541)))</f>
        <v>0.225971149469005</v>
      </c>
      <c r="Z541" s="27">
        <f ca="1" t="shared" si="3812"/>
        <v>1.13907929528438</v>
      </c>
      <c r="AA541" s="27">
        <f ca="1" t="shared" si="3813"/>
        <v>1.31587566664855</v>
      </c>
      <c r="AB541" s="27">
        <f ca="1" t="shared" si="3814"/>
        <v>1.56423720985412</v>
      </c>
      <c r="AC541" s="27">
        <f ca="1" t="shared" si="3815"/>
        <v>1.92043852087013</v>
      </c>
      <c r="AD541" s="27">
        <f ca="1" t="shared" si="3816"/>
        <v>2.35440222091571</v>
      </c>
      <c r="AE541" s="26">
        <f ca="1" t="shared" si="3817"/>
        <v>4240.72991792445</v>
      </c>
      <c r="AF541" s="26">
        <f ca="1" t="shared" si="3818"/>
        <v>4898.93313918249</v>
      </c>
      <c r="AG541" s="26">
        <f ca="1" t="shared" si="3819"/>
        <v>5823.56958117031</v>
      </c>
      <c r="AH541" s="26">
        <f ca="1" t="shared" si="3820"/>
        <v>7149.68758075381</v>
      </c>
      <c r="AI541" s="26">
        <f ca="1" t="shared" si="3821"/>
        <v>8765.31070172101</v>
      </c>
      <c r="AJ541" s="28">
        <f ca="1" t="shared" si="3822"/>
        <v>43773.3246833156</v>
      </c>
      <c r="AK541" s="28">
        <f ca="1" t="shared" si="3823"/>
        <v>53371.659997059</v>
      </c>
      <c r="AL541" s="28">
        <f ca="1" t="shared" si="3824"/>
        <v>67051.6287924008</v>
      </c>
      <c r="AM541" s="28">
        <f ca="1" t="shared" si="3825"/>
        <v>72218.2168309271</v>
      </c>
      <c r="AN541" s="28">
        <f ca="1" t="shared" si="3826"/>
        <v>84150.5581350384</v>
      </c>
      <c r="AO541" s="28">
        <f ca="1">C541/'Ejercicio 3 - TIR'!$D$7</f>
        <v>12609.6567336527</v>
      </c>
      <c r="AP541" s="28">
        <f ca="1" t="shared" si="3827"/>
        <v>31163.6679496629</v>
      </c>
      <c r="AQ541" s="28">
        <f ca="1" t="shared" si="3828"/>
        <v>40762.0032634063</v>
      </c>
      <c r="AR541" s="28">
        <f ca="1" t="shared" si="3829"/>
        <v>54441.9720587481</v>
      </c>
      <c r="AS541" s="28">
        <f ca="1" t="shared" si="3830"/>
        <v>59608.5600972745</v>
      </c>
      <c r="AT541" s="28">
        <f ca="1" t="shared" si="3831"/>
        <v>71540.9014013857</v>
      </c>
      <c r="AU541" s="28">
        <f ca="1">AP541*'Ejercicio 3 - TIR'!$D$5</f>
        <v>15581.8339748315</v>
      </c>
      <c r="AV541" s="28">
        <f ca="1">AQ541*'Ejercicio 3 - TIR'!$D$5</f>
        <v>20381.0016317032</v>
      </c>
      <c r="AW541" s="28">
        <f ca="1">AR541*'Ejercicio 3 - TIR'!$D$5</f>
        <v>27220.9860293741</v>
      </c>
      <c r="AX541" s="28">
        <f ca="1">AS541*'Ejercicio 3 - TIR'!$D$5</f>
        <v>29804.2800486372</v>
      </c>
      <c r="AY541" s="28">
        <f ca="1">AT541*'Ejercicio 3 - TIR'!$D$5</f>
        <v>35770.4507006928</v>
      </c>
      <c r="AZ541" s="28">
        <f ca="1" t="shared" ref="AZ541:BD541" si="4029">AJ541-AU541-AE541</f>
        <v>23950.7607905597</v>
      </c>
      <c r="BA541" s="28">
        <f ca="1" t="shared" si="4029"/>
        <v>28091.7252261733</v>
      </c>
      <c r="BB541" s="28">
        <f ca="1" t="shared" si="4029"/>
        <v>34007.0731818564</v>
      </c>
      <c r="BC541" s="28">
        <f ca="1" t="shared" si="4029"/>
        <v>35264.2492015361</v>
      </c>
      <c r="BD541" s="28">
        <f ca="1" t="shared" si="4029"/>
        <v>39614.7967326245</v>
      </c>
      <c r="BE541" s="28">
        <f ca="1" t="shared" ref="BE541:BI541" si="4030">AZ541/Z541</f>
        <v>21026.420978515</v>
      </c>
      <c r="BF541" s="28">
        <f ca="1" t="shared" si="4030"/>
        <v>21348.3127153806</v>
      </c>
      <c r="BG541" s="28">
        <f ca="1" t="shared" si="4030"/>
        <v>21740.3555980029</v>
      </c>
      <c r="BH541" s="28">
        <f ca="1" t="shared" si="4030"/>
        <v>18362.6025089094</v>
      </c>
      <c r="BI541" s="28">
        <f ca="1" t="shared" si="4030"/>
        <v>16825.8407083972</v>
      </c>
      <c r="BJ541" s="28">
        <f ca="1" t="shared" si="3834"/>
        <v>71789.1467356758</v>
      </c>
      <c r="BK541" s="28">
        <f ca="1" t="shared" si="3835"/>
        <v>29688.2038186966</v>
      </c>
      <c r="BL541" s="28">
        <f ca="1" t="shared" si="3836"/>
        <v>101477.350554372</v>
      </c>
      <c r="BM541" s="28">
        <f ca="1">BK541*'Ejercicio 3 - TIR'!$D$5</f>
        <v>14844.1019093483</v>
      </c>
      <c r="BN541" s="28">
        <f ca="1" t="shared" si="3837"/>
        <v>86633.2486450241</v>
      </c>
      <c r="BO541" s="28">
        <f ca="1" t="shared" si="3838"/>
        <v>36796.2822475292</v>
      </c>
      <c r="BP541" s="28">
        <f ca="1" t="shared" si="3839"/>
        <v>-93539.7375489661</v>
      </c>
      <c r="BQ541" s="28">
        <f ca="1" t="shared" ref="BQ541:BT541" si="4031">BE541</f>
        <v>21026.420978515</v>
      </c>
      <c r="BR541" s="28">
        <f ca="1" t="shared" si="4031"/>
        <v>21348.3127153806</v>
      </c>
      <c r="BS541" s="28">
        <f ca="1" t="shared" si="4031"/>
        <v>21740.3555980029</v>
      </c>
      <c r="BT541" s="28">
        <f ca="1" t="shared" si="4031"/>
        <v>18362.6025089094</v>
      </c>
      <c r="BU541" s="28">
        <f ca="1" t="shared" si="3841"/>
        <v>53622.1229559264</v>
      </c>
      <c r="BV541" s="30">
        <f ca="1" t="shared" si="3842"/>
        <v>11.9337157155625</v>
      </c>
    </row>
    <row r="542" ht="15" customHeight="1" spans="1:74">
      <c r="A542" s="26">
        <v>541</v>
      </c>
      <c r="B542" s="27">
        <f ca="1" t="shared" ref="B542:F542" si="4032">RAND()</f>
        <v>0.0781100368921408</v>
      </c>
      <c r="C542" s="28">
        <f ca="1">IF(B542&lt;=('Ejercicio 3 - TIR'!$D$13-'Ejercicio 3 - TIR'!$C$13)/('Ejercicio 3 - TIR'!$E$13-'Ejercicio 3 - TIR'!$C$13),'Ejercicio 3 - TIR'!$C$13+SQRT(('Ejercicio 3 - TIR'!$E$13-'Ejercicio 3 - TIR'!$C$13)*('Ejercicio 3 - TIR'!$D$13-'Ejercicio 3 - TIR'!$C$13)*B542),'Ejercicio 3 - TIR'!$E$13-SQRT(('Ejercicio 3 - TIR'!$E$13-'Ejercicio 3 - TIR'!$C$13)*('Ejercicio 3 - TIR'!$E$13-'Ejercicio 3 - TIR'!$D$13)*(1-B542)))</f>
        <v>65589.6345816928</v>
      </c>
      <c r="D542" s="27">
        <f ca="1" t="shared" si="4032"/>
        <v>0.961141087780584</v>
      </c>
      <c r="E542" s="28">
        <f ca="1">IF(D542&lt;=('Ejercicio 3 - TIR'!$D$14-'Ejercicio 3 - TIR'!$C$14)/('Ejercicio 3 - TIR'!$E$14-'Ejercicio 3 - TIR'!$C$14),'Ejercicio 3 - TIR'!$C$14+SQRT(('Ejercicio 3 - TIR'!$E$14-'Ejercicio 3 - TIR'!$C$14)*('Ejercicio 3 - TIR'!$D$14-'Ejercicio 3 - TIR'!$C$14)*D542),'Ejercicio 3 - TIR'!$E$14-SQRT(('Ejercicio 3 - TIR'!$E$14-'Ejercicio 3 - TIR'!$C$14)*('Ejercicio 3 - TIR'!$E$14-'Ejercicio 3 - TIR'!$D$14)*(1-D542)))</f>
        <v>37585.7015857785</v>
      </c>
      <c r="F542" s="27">
        <f ca="1" t="shared" si="4032"/>
        <v>0.253433515166456</v>
      </c>
      <c r="G542" s="28">
        <f ca="1">IF(F542&lt;=('Ejercicio 3 - TIR'!$D$18-'Ejercicio 3 - TIR'!$C$18)/('Ejercicio 3 - TIR'!$E$18-'Ejercicio 3 - TIR'!$C$18),'Ejercicio 3 - TIR'!$C$18+SQRT(('Ejercicio 3 - TIR'!$E$18-'Ejercicio 3 - TIR'!$C$18)*('Ejercicio 3 - TIR'!$D$18-'Ejercicio 3 - TIR'!$C$18)*F542),'Ejercicio 3 - TIR'!$E$18-SQRT(('Ejercicio 3 - TIR'!$E$18-'Ejercicio 3 - TIR'!$C$18)*('Ejercicio 3 - TIR'!$E$18-'Ejercicio 3 - TIR'!$D$18)*(1-F542)))</f>
        <v>36165.6327554411</v>
      </c>
      <c r="H542" s="27">
        <f ca="1" t="shared" ref="H542:L542" si="4033">RAND()</f>
        <v>0.63255964483691</v>
      </c>
      <c r="I542" s="28">
        <f ca="1">IF(H542&lt;=('Ejercicio 3 - TIR'!$D$18-'Ejercicio 3 - TIR'!$C$18)/('Ejercicio 3 - TIR'!$E$18-'Ejercicio 3 - TIR'!$C$18),'Ejercicio 3 - TIR'!$C$18+SQRT(('Ejercicio 3 - TIR'!$E$18-'Ejercicio 3 - TIR'!$C$18)*('Ejercicio 3 - TIR'!$D$18-'Ejercicio 3 - TIR'!$C$18)*H542),'Ejercicio 3 - TIR'!$E$18-SQRT(('Ejercicio 3 - TIR'!$E$18-'Ejercicio 3 - TIR'!$C$18)*('Ejercicio 3 - TIR'!$E$18-'Ejercicio 3 - TIR'!$D$18)*(1-H542)))</f>
        <v>39740.8391181426</v>
      </c>
      <c r="J542" s="27">
        <f ca="1" t="shared" si="4033"/>
        <v>0.694385502477132</v>
      </c>
      <c r="K542" s="28">
        <f ca="1">IF(J542&lt;=('Ejercicio 3 - TIR'!$D$18-'Ejercicio 3 - TIR'!$C$18)/('Ejercicio 3 - TIR'!$E$18-'Ejercicio 3 - TIR'!$C$18),'Ejercicio 3 - TIR'!$C$18+SQRT(('Ejercicio 3 - TIR'!$E$18-'Ejercicio 3 - TIR'!$C$18)*('Ejercicio 3 - TIR'!$D$18-'Ejercicio 3 - TIR'!$C$18)*J542),'Ejercicio 3 - TIR'!$E$18-SQRT(('Ejercicio 3 - TIR'!$E$18-'Ejercicio 3 - TIR'!$C$18)*('Ejercicio 3 - TIR'!$E$18-'Ejercicio 3 - TIR'!$D$18)*(1-J542)))</f>
        <v>40212.402761905</v>
      </c>
      <c r="L542" s="27">
        <f ca="1" t="shared" si="4033"/>
        <v>0.923973139427373</v>
      </c>
      <c r="M542" s="28">
        <f ca="1">IF(L542&lt;=('Ejercicio 3 - TIR'!$D$18-'Ejercicio 3 - TIR'!$C$18)/('Ejercicio 3 - TIR'!$E$18-'Ejercicio 3 - TIR'!$C$18),'Ejercicio 3 - TIR'!$C$18+SQRT(('Ejercicio 3 - TIR'!$E$18-'Ejercicio 3 - TIR'!$C$18)*('Ejercicio 3 - TIR'!$D$18-'Ejercicio 3 - TIR'!$C$18)*L542),'Ejercicio 3 - TIR'!$E$18-SQRT(('Ejercicio 3 - TIR'!$E$18-'Ejercicio 3 - TIR'!$C$18)*('Ejercicio 3 - TIR'!$E$18-'Ejercicio 3 - TIR'!$D$18)*(1-L542)))</f>
        <v>42612.1108604152</v>
      </c>
      <c r="N542" s="27">
        <f ca="1" t="shared" ref="N542:R542" si="4034">RAND()</f>
        <v>0.390177153413307</v>
      </c>
      <c r="O542" s="28">
        <f ca="1">IF(N542&lt;=('Ejercicio 3 - TIR'!$D$18-'Ejercicio 3 - TIR'!$C$18)/('Ejercicio 3 - TIR'!$E$18-'Ejercicio 3 - TIR'!$C$18),'Ejercicio 3 - TIR'!$C$18+SQRT(('Ejercicio 3 - TIR'!$E$18-'Ejercicio 3 - TIR'!$C$18)*('Ejercicio 3 - TIR'!$D$18-'Ejercicio 3 - TIR'!$C$18)*N542),'Ejercicio 3 - TIR'!$E$18-SQRT(('Ejercicio 3 - TIR'!$E$18-'Ejercicio 3 - TIR'!$C$18)*('Ejercicio 3 - TIR'!$E$18-'Ejercicio 3 - TIR'!$D$18)*(1-N542)))</f>
        <v>37650.2662053027</v>
      </c>
      <c r="P542" s="27">
        <f ca="1" t="shared" si="4034"/>
        <v>0.830703099732974</v>
      </c>
      <c r="Q542" s="29">
        <f ca="1">IF(P542&lt;=('Ejercicio 3 - TIR'!$D$22-'Ejercicio 3 - TIR'!$C$22)/('Ejercicio 3 - TIR'!$E$22-'Ejercicio 3 - TIR'!$C$22),'Ejercicio 3 - TIR'!$C$22+SQRT(('Ejercicio 3 - TIR'!$E$22-'Ejercicio 3 - TIR'!$C$22)*('Ejercicio 3 - TIR'!$D$22-'Ejercicio 3 - TIR'!$C$22)*P542),'Ejercicio 3 - TIR'!$E$22-SQRT(('Ejercicio 3 - TIR'!$E$22-'Ejercicio 3 - TIR'!$C$22)*('Ejercicio 3 - TIR'!$E$22-'Ejercicio 3 - TIR'!$D$22)*(1-P542)))</f>
        <v>0.162543355978864</v>
      </c>
      <c r="R542" s="27">
        <f ca="1" t="shared" si="4034"/>
        <v>0.862145335671847</v>
      </c>
      <c r="S542" s="29">
        <f ca="1">IF(R542&lt;=('Ejercicio 3 - TIR'!$D$23-'Ejercicio 3 - TIR'!$C$23)/('Ejercicio 3 - TIR'!$E$23-'Ejercicio 3 - TIR'!$C$23),'Ejercicio 3 - TIR'!$C$23+SQRT(('Ejercicio 3 - TIR'!$E$23-'Ejercicio 3 - TIR'!$C$23)*('Ejercicio 3 - TIR'!$D$23-'Ejercicio 3 - TIR'!$C$23)*R542),'Ejercicio 3 - TIR'!$E$23-SQRT(('Ejercicio 3 - TIR'!$E$23-'Ejercicio 3 - TIR'!$C$23)*('Ejercicio 3 - TIR'!$E$23-'Ejercicio 3 - TIR'!$D$23)*(1-R542)))</f>
        <v>0.164247590794082</v>
      </c>
      <c r="T542" s="27">
        <f ca="1" t="shared" ref="T542:X542" si="4035">RAND()</f>
        <v>0.653018519576376</v>
      </c>
      <c r="U542" s="29">
        <f ca="1">IF(T542&lt;=('Ejercicio 3 - TIR'!$D$24-'Ejercicio 3 - TIR'!$C$24)/('Ejercicio 3 - TIR'!$E$24-'Ejercicio 3 - TIR'!$C$24),'Ejercicio 3 - TIR'!$C$24+SQRT(('Ejercicio 3 - TIR'!$E$24-'Ejercicio 3 - TIR'!$C$24)*('Ejercicio 3 - TIR'!$D$24-'Ejercicio 3 - TIR'!$C$24)*T542),'Ejercicio 3 - TIR'!$E$24-SQRT(('Ejercicio 3 - TIR'!$E$24-'Ejercicio 3 - TIR'!$C$24)*('Ejercicio 3 - TIR'!$E$24-'Ejercicio 3 - TIR'!$D$24)*(1-T542)))</f>
        <v>0.188830332931099</v>
      </c>
      <c r="V542" s="27">
        <f ca="1" t="shared" si="4035"/>
        <v>0.292080860930651</v>
      </c>
      <c r="W542" s="29">
        <f ca="1">IF(V542&lt;=('Ejercicio 3 - TIR'!$D$25-'Ejercicio 3 - TIR'!$C$25)/('Ejercicio 3 - TIR'!$E$25-'Ejercicio 3 - TIR'!$C$25),'Ejercicio 3 - TIR'!$C$25+SQRT(('Ejercicio 3 - TIR'!$E$25-'Ejercicio 3 - TIR'!$C$25)*('Ejercicio 3 - TIR'!$D$25-'Ejercicio 3 - TIR'!$C$25)*V542),'Ejercicio 3 - TIR'!$E$25-SQRT(('Ejercicio 3 - TIR'!$E$25-'Ejercicio 3 - TIR'!$C$25)*('Ejercicio 3 - TIR'!$E$25-'Ejercicio 3 - TIR'!$D$25)*(1-V542)))</f>
        <v>0.200223328890506</v>
      </c>
      <c r="X542" s="27">
        <f ca="1" t="shared" si="4035"/>
        <v>0.416920694777916</v>
      </c>
      <c r="Y542" s="29">
        <f ca="1">IF(X542&lt;=('Ejercicio 3 - TIR'!$D$26-'Ejercicio 3 - TIR'!$C$26)/('Ejercicio 3 - TIR'!$E$26-'Ejercicio 3 - TIR'!$C$26),'Ejercicio 3 - TIR'!$C$26+SQRT(('Ejercicio 3 - TIR'!$E$26-'Ejercicio 3 - TIR'!$C$26)*('Ejercicio 3 - TIR'!$D$26-'Ejercicio 3 - TIR'!$C$26)*X542),'Ejercicio 3 - TIR'!$E$26-SQRT(('Ejercicio 3 - TIR'!$E$26-'Ejercicio 3 - TIR'!$C$26)*('Ejercicio 3 - TIR'!$E$26-'Ejercicio 3 - TIR'!$D$26)*(1-X542)))</f>
        <v>0.223887361065449</v>
      </c>
      <c r="Z542" s="27">
        <f ca="1" t="shared" si="3812"/>
        <v>1.16254335597886</v>
      </c>
      <c r="AA542" s="27">
        <f ca="1" t="shared" si="3813"/>
        <v>1.35348830139206</v>
      </c>
      <c r="AB542" s="27">
        <f ca="1" t="shared" si="3814"/>
        <v>1.60906794796227</v>
      </c>
      <c r="AC542" s="27">
        <f ca="1" t="shared" si="3815"/>
        <v>1.93124088891429</v>
      </c>
      <c r="AD542" s="27">
        <f ca="1" t="shared" si="3816"/>
        <v>2.36362131511501</v>
      </c>
      <c r="AE542" s="26">
        <f ca="1" t="shared" si="3817"/>
        <v>6109.30607257257</v>
      </c>
      <c r="AF542" s="26">
        <f ca="1" t="shared" si="3818"/>
        <v>7112.74487641627</v>
      </c>
      <c r="AG542" s="26">
        <f ca="1" t="shared" si="3819"/>
        <v>8455.84685948392</v>
      </c>
      <c r="AH542" s="26">
        <f ca="1" t="shared" si="3820"/>
        <v>10148.9046662781</v>
      </c>
      <c r="AI542" s="26">
        <f ca="1" t="shared" si="3821"/>
        <v>12421.116149716</v>
      </c>
      <c r="AJ542" s="28">
        <f ca="1" t="shared" si="3822"/>
        <v>42044.1160746097</v>
      </c>
      <c r="AK542" s="28">
        <f ca="1" t="shared" si="3823"/>
        <v>53788.7608339099</v>
      </c>
      <c r="AL542" s="28">
        <f ca="1" t="shared" si="3824"/>
        <v>64704.4883947308</v>
      </c>
      <c r="AM542" s="28">
        <f ca="1" t="shared" si="3825"/>
        <v>82294.2508565826</v>
      </c>
      <c r="AN542" s="28">
        <f ca="1" t="shared" si="3826"/>
        <v>88990.9717226075</v>
      </c>
      <c r="AO542" s="28">
        <f ca="1">C542/'Ejercicio 3 - TIR'!$D$7</f>
        <v>13117.9269163386</v>
      </c>
      <c r="AP542" s="28">
        <f ca="1" t="shared" si="3827"/>
        <v>28926.1891582711</v>
      </c>
      <c r="AQ542" s="28">
        <f ca="1" t="shared" si="3828"/>
        <v>40670.8339175714</v>
      </c>
      <c r="AR542" s="28">
        <f ca="1" t="shared" si="3829"/>
        <v>51586.5614783922</v>
      </c>
      <c r="AS542" s="28">
        <f ca="1" t="shared" si="3830"/>
        <v>69176.323940244</v>
      </c>
      <c r="AT542" s="28">
        <f ca="1" t="shared" si="3831"/>
        <v>75873.044806269</v>
      </c>
      <c r="AU542" s="28">
        <f ca="1">AP542*'Ejercicio 3 - TIR'!$D$5</f>
        <v>14463.0945791355</v>
      </c>
      <c r="AV542" s="28">
        <f ca="1">AQ542*'Ejercicio 3 - TIR'!$D$5</f>
        <v>20335.4169587857</v>
      </c>
      <c r="AW542" s="28">
        <f ca="1">AR542*'Ejercicio 3 - TIR'!$D$5</f>
        <v>25793.2807391961</v>
      </c>
      <c r="AX542" s="28">
        <f ca="1">AS542*'Ejercicio 3 - TIR'!$D$5</f>
        <v>34588.161970122</v>
      </c>
      <c r="AY542" s="28">
        <f ca="1">AT542*'Ejercicio 3 - TIR'!$D$5</f>
        <v>37936.5224031345</v>
      </c>
      <c r="AZ542" s="28">
        <f ca="1" t="shared" ref="AZ542:BD542" si="4036">AJ542-AU542-AE542</f>
        <v>21471.7154229016</v>
      </c>
      <c r="BA542" s="28">
        <f ca="1" t="shared" si="4036"/>
        <v>26340.598998708</v>
      </c>
      <c r="BB542" s="28">
        <f ca="1" t="shared" si="4036"/>
        <v>30455.3607960508</v>
      </c>
      <c r="BC542" s="28">
        <f ca="1" t="shared" si="4036"/>
        <v>37557.1842201825</v>
      </c>
      <c r="BD542" s="28">
        <f ca="1" t="shared" si="4036"/>
        <v>38633.3331697571</v>
      </c>
      <c r="BE542" s="28">
        <f ca="1" t="shared" ref="BE542:BI542" si="4037">AZ542/Z542</f>
        <v>18469.6040044221</v>
      </c>
      <c r="BF542" s="28">
        <f ca="1" t="shared" si="4037"/>
        <v>19461.2683180318</v>
      </c>
      <c r="BG542" s="28">
        <f ca="1" t="shared" si="4037"/>
        <v>18927.3304676906</v>
      </c>
      <c r="BH542" s="28">
        <f ca="1" t="shared" si="4037"/>
        <v>19447.1774265801</v>
      </c>
      <c r="BI542" s="28">
        <f ca="1" t="shared" si="4037"/>
        <v>16344.9757889315</v>
      </c>
      <c r="BJ542" s="28">
        <f ca="1" t="shared" si="3834"/>
        <v>88838.365411698</v>
      </c>
      <c r="BK542" s="28">
        <f ca="1" t="shared" si="3835"/>
        <v>31005.8116695787</v>
      </c>
      <c r="BL542" s="28">
        <f ca="1" t="shared" si="3836"/>
        <v>119844.177081277</v>
      </c>
      <c r="BM542" s="28">
        <f ca="1">BK542*'Ejercicio 3 - TIR'!$D$5</f>
        <v>15502.9058347893</v>
      </c>
      <c r="BN542" s="28">
        <f ca="1" t="shared" si="3837"/>
        <v>104341.271246487</v>
      </c>
      <c r="BO542" s="28">
        <f ca="1" t="shared" si="3838"/>
        <v>44144.6650439478</v>
      </c>
      <c r="BP542" s="28">
        <f ca="1" t="shared" si="3839"/>
        <v>-103175.336167471</v>
      </c>
      <c r="BQ542" s="28">
        <f ca="1" t="shared" ref="BQ542:BT542" si="4038">BE542</f>
        <v>18469.6040044221</v>
      </c>
      <c r="BR542" s="28">
        <f ca="1" t="shared" si="4038"/>
        <v>19461.2683180318</v>
      </c>
      <c r="BS542" s="28">
        <f ca="1" t="shared" si="4038"/>
        <v>18927.3304676906</v>
      </c>
      <c r="BT542" s="28">
        <f ca="1" t="shared" si="4038"/>
        <v>19447.1774265801</v>
      </c>
      <c r="BU542" s="28">
        <f ca="1" t="shared" si="3841"/>
        <v>60489.6408328793</v>
      </c>
      <c r="BV542" s="30">
        <f ca="1" t="shared" si="3842"/>
        <v>8.3335376871672</v>
      </c>
    </row>
    <row r="543" ht="15" customHeight="1" spans="1:74">
      <c r="A543" s="26">
        <v>542</v>
      </c>
      <c r="B543" s="27">
        <f ca="1" t="shared" ref="B543:F543" si="4039">RAND()</f>
        <v>0.893052446120629</v>
      </c>
      <c r="C543" s="28">
        <f ca="1">IF(B543&lt;=('Ejercicio 3 - TIR'!$D$13-'Ejercicio 3 - TIR'!$C$13)/('Ejercicio 3 - TIR'!$E$13-'Ejercicio 3 - TIR'!$C$13),'Ejercicio 3 - TIR'!$C$13+SQRT(('Ejercicio 3 - TIR'!$E$13-'Ejercicio 3 - TIR'!$C$13)*('Ejercicio 3 - TIR'!$D$13-'Ejercicio 3 - TIR'!$C$13)*B543),'Ejercicio 3 - TIR'!$E$13-SQRT(('Ejercicio 3 - TIR'!$E$13-'Ejercicio 3 - TIR'!$C$13)*('Ejercicio 3 - TIR'!$E$13-'Ejercicio 3 - TIR'!$D$13)*(1-B543)))</f>
        <v>88671.4050008288</v>
      </c>
      <c r="D543" s="27">
        <f ca="1" t="shared" si="4039"/>
        <v>0.86370597347635</v>
      </c>
      <c r="E543" s="28">
        <f ca="1">IF(D543&lt;=('Ejercicio 3 - TIR'!$D$14-'Ejercicio 3 - TIR'!$C$14)/('Ejercicio 3 - TIR'!$E$14-'Ejercicio 3 - TIR'!$C$14),'Ejercicio 3 - TIR'!$C$14+SQRT(('Ejercicio 3 - TIR'!$E$14-'Ejercicio 3 - TIR'!$C$14)*('Ejercicio 3 - TIR'!$D$14-'Ejercicio 3 - TIR'!$C$14)*D543),'Ejercicio 3 - TIR'!$E$14-SQRT(('Ejercicio 3 - TIR'!$E$14-'Ejercicio 3 - TIR'!$C$14)*('Ejercicio 3 - TIR'!$E$14-'Ejercicio 3 - TIR'!$D$14)*(1-D543)))</f>
        <v>35478.4843272916</v>
      </c>
      <c r="F543" s="27">
        <f ca="1" t="shared" si="4039"/>
        <v>0.459528428668965</v>
      </c>
      <c r="G543" s="28">
        <f ca="1">IF(F543&lt;=('Ejercicio 3 - TIR'!$D$18-'Ejercicio 3 - TIR'!$C$18)/('Ejercicio 3 - TIR'!$E$18-'Ejercicio 3 - TIR'!$C$18),'Ejercicio 3 - TIR'!$C$18+SQRT(('Ejercicio 3 - TIR'!$E$18-'Ejercicio 3 - TIR'!$C$18)*('Ejercicio 3 - TIR'!$D$18-'Ejercicio 3 - TIR'!$C$18)*F543),'Ejercicio 3 - TIR'!$E$18-SQRT(('Ejercicio 3 - TIR'!$E$18-'Ejercicio 3 - TIR'!$C$18)*('Ejercicio 3 - TIR'!$E$18-'Ejercicio 3 - TIR'!$D$18)*(1-F543)))</f>
        <v>38302.3649823616</v>
      </c>
      <c r="H543" s="27">
        <f ca="1" t="shared" ref="H543:L543" si="4040">RAND()</f>
        <v>0.820305622674137</v>
      </c>
      <c r="I543" s="28">
        <f ca="1">IF(H543&lt;=('Ejercicio 3 - TIR'!$D$18-'Ejercicio 3 - TIR'!$C$18)/('Ejercicio 3 - TIR'!$E$18-'Ejercicio 3 - TIR'!$C$18),'Ejercicio 3 - TIR'!$C$18+SQRT(('Ejercicio 3 - TIR'!$E$18-'Ejercicio 3 - TIR'!$C$18)*('Ejercicio 3 - TIR'!$D$18-'Ejercicio 3 - TIR'!$C$18)*H543),'Ejercicio 3 - TIR'!$E$18-SQRT(('Ejercicio 3 - TIR'!$E$18-'Ejercicio 3 - TIR'!$C$18)*('Ejercicio 3 - TIR'!$E$18-'Ejercicio 3 - TIR'!$D$18)*(1-H543)))</f>
        <v>41328.8859593524</v>
      </c>
      <c r="J543" s="27">
        <f ca="1" t="shared" si="4040"/>
        <v>0.364968573096025</v>
      </c>
      <c r="K543" s="28">
        <f ca="1">IF(J543&lt;=('Ejercicio 3 - TIR'!$D$18-'Ejercicio 3 - TIR'!$C$18)/('Ejercicio 3 - TIR'!$E$18-'Ejercicio 3 - TIR'!$C$18),'Ejercicio 3 - TIR'!$C$18+SQRT(('Ejercicio 3 - TIR'!$E$18-'Ejercicio 3 - TIR'!$C$18)*('Ejercicio 3 - TIR'!$D$18-'Ejercicio 3 - TIR'!$C$18)*J543),'Ejercicio 3 - TIR'!$E$18-SQRT(('Ejercicio 3 - TIR'!$E$18-'Ejercicio 3 - TIR'!$C$18)*('Ejercicio 3 - TIR'!$E$18-'Ejercicio 3 - TIR'!$D$18)*(1-J543)))</f>
        <v>37399.0057416118</v>
      </c>
      <c r="L543" s="27">
        <f ca="1" t="shared" si="4040"/>
        <v>0.0638643063967523</v>
      </c>
      <c r="M543" s="28">
        <f ca="1">IF(L543&lt;=('Ejercicio 3 - TIR'!$D$18-'Ejercicio 3 - TIR'!$C$18)/('Ejercicio 3 - TIR'!$E$18-'Ejercicio 3 - TIR'!$C$18),'Ejercicio 3 - TIR'!$C$18+SQRT(('Ejercicio 3 - TIR'!$E$18-'Ejercicio 3 - TIR'!$C$18)*('Ejercicio 3 - TIR'!$D$18-'Ejercicio 3 - TIR'!$C$18)*L543),'Ejercicio 3 - TIR'!$E$18-SQRT(('Ejercicio 3 - TIR'!$E$18-'Ejercicio 3 - TIR'!$C$18)*('Ejercicio 3 - TIR'!$E$18-'Ejercicio 3 - TIR'!$D$18)*(1-L543)))</f>
        <v>33095.1003149353</v>
      </c>
      <c r="N543" s="27">
        <f ca="1" t="shared" ref="N543:R543" si="4041">RAND()</f>
        <v>0.0249820773011942</v>
      </c>
      <c r="O543" s="28">
        <f ca="1">IF(N543&lt;=('Ejercicio 3 - TIR'!$D$18-'Ejercicio 3 - TIR'!$C$18)/('Ejercicio 3 - TIR'!$E$18-'Ejercicio 3 - TIR'!$C$18),'Ejercicio 3 - TIR'!$C$18+SQRT(('Ejercicio 3 - TIR'!$E$18-'Ejercicio 3 - TIR'!$C$18)*('Ejercicio 3 - TIR'!$D$18-'Ejercicio 3 - TIR'!$C$18)*N543),'Ejercicio 3 - TIR'!$E$18-SQRT(('Ejercicio 3 - TIR'!$E$18-'Ejercicio 3 - TIR'!$C$18)*('Ejercicio 3 - TIR'!$E$18-'Ejercicio 3 - TIR'!$D$18)*(1-N543)))</f>
        <v>31935.79740551</v>
      </c>
      <c r="P543" s="27">
        <f ca="1" t="shared" si="4041"/>
        <v>0.0587092252465526</v>
      </c>
      <c r="Q543" s="29">
        <f ca="1">IF(P543&lt;=('Ejercicio 3 - TIR'!$D$22-'Ejercicio 3 - TIR'!$C$22)/('Ejercicio 3 - TIR'!$E$22-'Ejercicio 3 - TIR'!$C$22),'Ejercicio 3 - TIR'!$C$22+SQRT(('Ejercicio 3 - TIR'!$E$22-'Ejercicio 3 - TIR'!$C$22)*('Ejercicio 3 - TIR'!$D$22-'Ejercicio 3 - TIR'!$C$22)*P543),'Ejercicio 3 - TIR'!$E$22-SQRT(('Ejercicio 3 - TIR'!$E$22-'Ejercicio 3 - TIR'!$C$22)*('Ejercicio 3 - TIR'!$E$22-'Ejercicio 3 - TIR'!$D$22)*(1-P543)))</f>
        <v>0.130279912715767</v>
      </c>
      <c r="R543" s="27">
        <f ca="1" t="shared" si="4041"/>
        <v>0.405829309628851</v>
      </c>
      <c r="S543" s="29">
        <f ca="1">IF(R543&lt;=('Ejercicio 3 - TIR'!$D$23-'Ejercicio 3 - TIR'!$C$23)/('Ejercicio 3 - TIR'!$E$23-'Ejercicio 3 - TIR'!$C$23),'Ejercicio 3 - TIR'!$C$23+SQRT(('Ejercicio 3 - TIR'!$E$23-'Ejercicio 3 - TIR'!$C$23)*('Ejercicio 3 - TIR'!$D$23-'Ejercicio 3 - TIR'!$C$23)*R543),'Ejercicio 3 - TIR'!$E$23-SQRT(('Ejercicio 3 - TIR'!$E$23-'Ejercicio 3 - TIR'!$C$23)*('Ejercicio 3 - TIR'!$E$23-'Ejercicio 3 - TIR'!$D$23)*(1-R543)))</f>
        <v>0.147027629517439</v>
      </c>
      <c r="T543" s="27">
        <f ca="1" t="shared" ref="T543:X543" si="4042">RAND()</f>
        <v>0.613063073189981</v>
      </c>
      <c r="U543" s="29">
        <f ca="1">IF(T543&lt;=('Ejercicio 3 - TIR'!$D$24-'Ejercicio 3 - TIR'!$C$24)/('Ejercicio 3 - TIR'!$E$24-'Ejercicio 3 - TIR'!$C$24),'Ejercicio 3 - TIR'!$C$24+SQRT(('Ejercicio 3 - TIR'!$E$24-'Ejercicio 3 - TIR'!$C$24)*('Ejercicio 3 - TIR'!$D$24-'Ejercicio 3 - TIR'!$C$24)*T543),'Ejercicio 3 - TIR'!$E$24-SQRT(('Ejercicio 3 - TIR'!$E$24-'Ejercicio 3 - TIR'!$C$24)*('Ejercicio 3 - TIR'!$E$24-'Ejercicio 3 - TIR'!$D$24)*(1-T543)))</f>
        <v>0.187084602462251</v>
      </c>
      <c r="V543" s="27">
        <f ca="1" t="shared" si="4042"/>
        <v>0.413232412591108</v>
      </c>
      <c r="W543" s="29">
        <f ca="1">IF(V543&lt;=('Ejercicio 3 - TIR'!$D$25-'Ejercicio 3 - TIR'!$C$25)/('Ejercicio 3 - TIR'!$E$25-'Ejercicio 3 - TIR'!$C$25),'Ejercicio 3 - TIR'!$C$25+SQRT(('Ejercicio 3 - TIR'!$E$25-'Ejercicio 3 - TIR'!$C$25)*('Ejercicio 3 - TIR'!$D$25-'Ejercicio 3 - TIR'!$C$25)*V543),'Ejercicio 3 - TIR'!$E$25-SQRT(('Ejercicio 3 - TIR'!$E$25-'Ejercicio 3 - TIR'!$C$25)*('Ejercicio 3 - TIR'!$E$25-'Ejercicio 3 - TIR'!$D$25)*(1-V543)))</f>
        <v>0.204682381396072</v>
      </c>
      <c r="X543" s="27">
        <f ca="1" t="shared" si="4042"/>
        <v>0.946108768739722</v>
      </c>
      <c r="Y543" s="29">
        <f ca="1">IF(X543&lt;=('Ejercicio 3 - TIR'!$D$26-'Ejercicio 3 - TIR'!$C$26)/('Ejercicio 3 - TIR'!$E$26-'Ejercicio 3 - TIR'!$C$26),'Ejercicio 3 - TIR'!$C$26+SQRT(('Ejercicio 3 - TIR'!$E$26-'Ejercicio 3 - TIR'!$C$26)*('Ejercicio 3 - TIR'!$D$26-'Ejercicio 3 - TIR'!$C$26)*X543),'Ejercicio 3 - TIR'!$E$26-SQRT(('Ejercicio 3 - TIR'!$E$26-'Ejercicio 3 - TIR'!$C$26)*('Ejercicio 3 - TIR'!$E$26-'Ejercicio 3 - TIR'!$D$26)*(1-X543)))</f>
        <v>0.262940907151742</v>
      </c>
      <c r="Z543" s="27">
        <f ca="1" t="shared" si="3812"/>
        <v>1.13027991271577</v>
      </c>
      <c r="AA543" s="27">
        <f ca="1" t="shared" si="3813"/>
        <v>1.29646228897354</v>
      </c>
      <c r="AB543" s="27">
        <f ca="1" t="shared" si="3814"/>
        <v>1.53901042091346</v>
      </c>
      <c r="AC543" s="27">
        <f ca="1" t="shared" si="3815"/>
        <v>1.8540187388594</v>
      </c>
      <c r="AD543" s="27">
        <f ca="1" t="shared" si="3816"/>
        <v>2.34151610793142</v>
      </c>
      <c r="AE543" s="26">
        <f ca="1" t="shared" si="3817"/>
        <v>4622.13384144727</v>
      </c>
      <c r="AF543" s="26">
        <f ca="1" t="shared" si="3818"/>
        <v>5301.7152234676</v>
      </c>
      <c r="AG543" s="26">
        <f ca="1" t="shared" si="3819"/>
        <v>6293.5845084181</v>
      </c>
      <c r="AH543" s="26">
        <f ca="1" t="shared" si="3820"/>
        <v>7581.77037311854</v>
      </c>
      <c r="AI543" s="26">
        <f ca="1" t="shared" si="3821"/>
        <v>9575.32795284253</v>
      </c>
      <c r="AJ543" s="28">
        <f ca="1" t="shared" si="3822"/>
        <v>43292.3937490712</v>
      </c>
      <c r="AK543" s="28">
        <f ca="1" t="shared" si="3823"/>
        <v>53581.3420915886</v>
      </c>
      <c r="AL543" s="28">
        <f ca="1" t="shared" si="3824"/>
        <v>57557.4595681428</v>
      </c>
      <c r="AM543" s="28">
        <f ca="1" t="shared" si="3825"/>
        <v>61358.9361483217</v>
      </c>
      <c r="AN543" s="28">
        <f ca="1" t="shared" si="3826"/>
        <v>74778.1840446359</v>
      </c>
      <c r="AO543" s="28">
        <f ca="1">C543/'Ejercicio 3 - TIR'!$D$7</f>
        <v>17734.2810001658</v>
      </c>
      <c r="AP543" s="28">
        <f ca="1" t="shared" si="3827"/>
        <v>25558.1127489054</v>
      </c>
      <c r="AQ543" s="28">
        <f ca="1" t="shared" si="3828"/>
        <v>35847.0610914229</v>
      </c>
      <c r="AR543" s="28">
        <f ca="1" t="shared" si="3829"/>
        <v>39823.178567977</v>
      </c>
      <c r="AS543" s="28">
        <f ca="1" t="shared" si="3830"/>
        <v>43624.6551481559</v>
      </c>
      <c r="AT543" s="28">
        <f ca="1" t="shared" si="3831"/>
        <v>57043.9030444701</v>
      </c>
      <c r="AU543" s="28">
        <f ca="1">AP543*'Ejercicio 3 - TIR'!$D$5</f>
        <v>12779.0563744527</v>
      </c>
      <c r="AV543" s="28">
        <f ca="1">AQ543*'Ejercicio 3 - TIR'!$D$5</f>
        <v>17923.5305457114</v>
      </c>
      <c r="AW543" s="28">
        <f ca="1">AR543*'Ejercicio 3 - TIR'!$D$5</f>
        <v>19911.5892839885</v>
      </c>
      <c r="AX543" s="28">
        <f ca="1">AS543*'Ejercicio 3 - TIR'!$D$5</f>
        <v>21812.3275740779</v>
      </c>
      <c r="AY543" s="28">
        <f ca="1">AT543*'Ejercicio 3 - TIR'!$D$5</f>
        <v>28521.9515222351</v>
      </c>
      <c r="AZ543" s="28">
        <f ca="1" t="shared" ref="AZ543:BD543" si="4043">AJ543-AU543-AE543</f>
        <v>25891.2035331712</v>
      </c>
      <c r="BA543" s="28">
        <f ca="1" t="shared" si="4043"/>
        <v>30356.0963224096</v>
      </c>
      <c r="BB543" s="28">
        <f ca="1" t="shared" si="4043"/>
        <v>31352.2857757362</v>
      </c>
      <c r="BC543" s="28">
        <f ca="1" t="shared" si="4043"/>
        <v>31964.8382011252</v>
      </c>
      <c r="BD543" s="28">
        <f ca="1" t="shared" si="4043"/>
        <v>36680.9045695583</v>
      </c>
      <c r="BE543" s="28">
        <f ca="1" t="shared" ref="BE543:BI543" si="4044">AZ543/Z543</f>
        <v>22906.8952229377</v>
      </c>
      <c r="BF543" s="28">
        <f ca="1" t="shared" si="4044"/>
        <v>23414.5617505339</v>
      </c>
      <c r="BG543" s="28">
        <f ca="1" t="shared" si="4044"/>
        <v>20371.7176633069</v>
      </c>
      <c r="BH543" s="28">
        <f ca="1" t="shared" si="4044"/>
        <v>17240.8387958312</v>
      </c>
      <c r="BI543" s="28">
        <f ca="1" t="shared" si="4044"/>
        <v>15665.4504512308</v>
      </c>
      <c r="BJ543" s="28">
        <f ca="1" t="shared" si="3834"/>
        <v>83073.4425373456</v>
      </c>
      <c r="BK543" s="28">
        <f ca="1" t="shared" si="3835"/>
        <v>41525.1046244702</v>
      </c>
      <c r="BL543" s="28">
        <f ca="1" t="shared" si="3836"/>
        <v>124598.547161816</v>
      </c>
      <c r="BM543" s="28">
        <f ca="1">BK543*'Ejercicio 3 - TIR'!$D$5</f>
        <v>20762.5523122351</v>
      </c>
      <c r="BN543" s="28">
        <f ca="1" t="shared" si="3837"/>
        <v>103835.994849581</v>
      </c>
      <c r="BO543" s="28">
        <f ca="1" t="shared" si="3838"/>
        <v>44345.6248273745</v>
      </c>
      <c r="BP543" s="28">
        <f ca="1" t="shared" si="3839"/>
        <v>-124149.88932812</v>
      </c>
      <c r="BQ543" s="28">
        <f ca="1" t="shared" ref="BQ543:BT543" si="4045">BE543</f>
        <v>22906.8952229377</v>
      </c>
      <c r="BR543" s="28">
        <f ca="1" t="shared" si="4045"/>
        <v>23414.5617505339</v>
      </c>
      <c r="BS543" s="28">
        <f ca="1" t="shared" si="4045"/>
        <v>20371.7176633069</v>
      </c>
      <c r="BT543" s="28">
        <f ca="1" t="shared" si="4045"/>
        <v>17240.8387958312</v>
      </c>
      <c r="BU543" s="28">
        <f ca="1" t="shared" si="3841"/>
        <v>60011.0752786053</v>
      </c>
      <c r="BV543" s="30">
        <f ca="1" t="shared" si="3842"/>
        <v>4.41923874200476</v>
      </c>
    </row>
    <row r="544" ht="15" customHeight="1" spans="1:74">
      <c r="A544" s="26">
        <v>543</v>
      </c>
      <c r="B544" s="27">
        <f ca="1" t="shared" ref="B544:F544" si="4046">RAND()</f>
        <v>0.493218102161033</v>
      </c>
      <c r="C544" s="28">
        <f ca="1">IF(B544&lt;=('Ejercicio 3 - TIR'!$D$13-'Ejercicio 3 - TIR'!$C$13)/('Ejercicio 3 - TIR'!$E$13-'Ejercicio 3 - TIR'!$C$13),'Ejercicio 3 - TIR'!$C$13+SQRT(('Ejercicio 3 - TIR'!$E$13-'Ejercicio 3 - TIR'!$C$13)*('Ejercicio 3 - TIR'!$D$13-'Ejercicio 3 - TIR'!$C$13)*B544),'Ejercicio 3 - TIR'!$E$13-SQRT(('Ejercicio 3 - TIR'!$E$13-'Ejercicio 3 - TIR'!$C$13)*('Ejercicio 3 - TIR'!$E$13-'Ejercicio 3 - TIR'!$D$13)*(1-B544)))</f>
        <v>75339.5402028518</v>
      </c>
      <c r="D544" s="27">
        <f ca="1" t="shared" si="4046"/>
        <v>0.823395774844489</v>
      </c>
      <c r="E544" s="28">
        <f ca="1">IF(D544&lt;=('Ejercicio 3 - TIR'!$D$14-'Ejercicio 3 - TIR'!$C$14)/('Ejercicio 3 - TIR'!$E$14-'Ejercicio 3 - TIR'!$C$14),'Ejercicio 3 - TIR'!$C$14+SQRT(('Ejercicio 3 - TIR'!$E$14-'Ejercicio 3 - TIR'!$C$14)*('Ejercicio 3 - TIR'!$D$14-'Ejercicio 3 - TIR'!$C$14)*D544),'Ejercicio 3 - TIR'!$E$14-SQRT(('Ejercicio 3 - TIR'!$E$14-'Ejercicio 3 - TIR'!$C$14)*('Ejercicio 3 - TIR'!$E$14-'Ejercicio 3 - TIR'!$D$14)*(1-D544)))</f>
        <v>34853.09473826</v>
      </c>
      <c r="F544" s="27">
        <f ca="1" t="shared" si="4046"/>
        <v>0.872531404625772</v>
      </c>
      <c r="G544" s="28">
        <f ca="1">IF(F544&lt;=('Ejercicio 3 - TIR'!$D$18-'Ejercicio 3 - TIR'!$C$18)/('Ejercicio 3 - TIR'!$E$18-'Ejercicio 3 - TIR'!$C$18),'Ejercicio 3 - TIR'!$C$18+SQRT(('Ejercicio 3 - TIR'!$E$18-'Ejercicio 3 - TIR'!$C$18)*('Ejercicio 3 - TIR'!$D$18-'Ejercicio 3 - TIR'!$C$18)*F544),'Ejercicio 3 - TIR'!$E$18-SQRT(('Ejercicio 3 - TIR'!$E$18-'Ejercicio 3 - TIR'!$C$18)*('Ejercicio 3 - TIR'!$E$18-'Ejercicio 3 - TIR'!$D$18)*(1-F544)))</f>
        <v>41908.0516412677</v>
      </c>
      <c r="H544" s="27">
        <f ca="1" t="shared" ref="H544:L544" si="4047">RAND()</f>
        <v>0.661885236121928</v>
      </c>
      <c r="I544" s="28">
        <f ca="1">IF(H544&lt;=('Ejercicio 3 - TIR'!$D$18-'Ejercicio 3 - TIR'!$C$18)/('Ejercicio 3 - TIR'!$E$18-'Ejercicio 3 - TIR'!$C$18),'Ejercicio 3 - TIR'!$C$18+SQRT(('Ejercicio 3 - TIR'!$E$18-'Ejercicio 3 - TIR'!$C$18)*('Ejercicio 3 - TIR'!$D$18-'Ejercicio 3 - TIR'!$C$18)*H544),'Ejercicio 3 - TIR'!$E$18-SQRT(('Ejercicio 3 - TIR'!$E$18-'Ejercicio 3 - TIR'!$C$18)*('Ejercicio 3 - TIR'!$E$18-'Ejercicio 3 - TIR'!$D$18)*(1-H544)))</f>
        <v>39964.0747396981</v>
      </c>
      <c r="J544" s="27">
        <f ca="1" t="shared" si="4047"/>
        <v>0.356342754130868</v>
      </c>
      <c r="K544" s="28">
        <f ca="1">IF(J544&lt;=('Ejercicio 3 - TIR'!$D$18-'Ejercicio 3 - TIR'!$C$18)/('Ejercicio 3 - TIR'!$E$18-'Ejercicio 3 - TIR'!$C$18),'Ejercicio 3 - TIR'!$C$18+SQRT(('Ejercicio 3 - TIR'!$E$18-'Ejercicio 3 - TIR'!$C$18)*('Ejercicio 3 - TIR'!$D$18-'Ejercicio 3 - TIR'!$C$18)*J544),'Ejercicio 3 - TIR'!$E$18-SQRT(('Ejercicio 3 - TIR'!$E$18-'Ejercicio 3 - TIR'!$C$18)*('Ejercicio 3 - TIR'!$E$18-'Ejercicio 3 - TIR'!$D$18)*(1-J544)))</f>
        <v>37311.0473339755</v>
      </c>
      <c r="L544" s="27">
        <f ca="1" t="shared" si="4047"/>
        <v>0.318536870034517</v>
      </c>
      <c r="M544" s="28">
        <f ca="1">IF(L544&lt;=('Ejercicio 3 - TIR'!$D$18-'Ejercicio 3 - TIR'!$C$18)/('Ejercicio 3 - TIR'!$E$18-'Ejercicio 3 - TIR'!$C$18),'Ejercicio 3 - TIR'!$C$18+SQRT(('Ejercicio 3 - TIR'!$E$18-'Ejercicio 3 - TIR'!$C$18)*('Ejercicio 3 - TIR'!$D$18-'Ejercicio 3 - TIR'!$C$18)*L544),'Ejercicio 3 - TIR'!$E$18-SQRT(('Ejercicio 3 - TIR'!$E$18-'Ejercicio 3 - TIR'!$C$18)*('Ejercicio 3 - TIR'!$E$18-'Ejercicio 3 - TIR'!$D$18)*(1-L544)))</f>
        <v>36912.3462373624</v>
      </c>
      <c r="N544" s="27">
        <f ca="1" t="shared" ref="N544:R544" si="4048">RAND()</f>
        <v>0.032584135865549</v>
      </c>
      <c r="O544" s="28">
        <f ca="1">IF(N544&lt;=('Ejercicio 3 - TIR'!$D$18-'Ejercicio 3 - TIR'!$C$18)/('Ejercicio 3 - TIR'!$E$18-'Ejercicio 3 - TIR'!$C$18),'Ejercicio 3 - TIR'!$C$18+SQRT(('Ejercicio 3 - TIR'!$E$18-'Ejercicio 3 - TIR'!$C$18)*('Ejercicio 3 - TIR'!$D$18-'Ejercicio 3 - TIR'!$C$18)*N544),'Ejercicio 3 - TIR'!$E$18-SQRT(('Ejercicio 3 - TIR'!$E$18-'Ejercicio 3 - TIR'!$C$18)*('Ejercicio 3 - TIR'!$E$18-'Ejercicio 3 - TIR'!$D$18)*(1-N544)))</f>
        <v>32210.7963225572</v>
      </c>
      <c r="P544" s="27">
        <f ca="1" t="shared" si="4048"/>
        <v>0.595118941566366</v>
      </c>
      <c r="Q544" s="29">
        <f ca="1">IF(P544&lt;=('Ejercicio 3 - TIR'!$D$22-'Ejercicio 3 - TIR'!$C$22)/('Ejercicio 3 - TIR'!$E$22-'Ejercicio 3 - TIR'!$C$22),'Ejercicio 3 - TIR'!$C$22+SQRT(('Ejercicio 3 - TIR'!$E$22-'Ejercicio 3 - TIR'!$C$22)*('Ejercicio 3 - TIR'!$D$22-'Ejercicio 3 - TIR'!$C$22)*P544),'Ejercicio 3 - TIR'!$E$22-SQRT(('Ejercicio 3 - TIR'!$E$22-'Ejercicio 3 - TIR'!$C$22)*('Ejercicio 3 - TIR'!$E$22-'Ejercicio 3 - TIR'!$D$22)*(1-P544)))</f>
        <v>0.153003965010014</v>
      </c>
      <c r="R544" s="27">
        <f ca="1" t="shared" si="4048"/>
        <v>0.47283090608416</v>
      </c>
      <c r="S544" s="29">
        <f ca="1">IF(R544&lt;=('Ejercicio 3 - TIR'!$D$23-'Ejercicio 3 - TIR'!$C$23)/('Ejercicio 3 - TIR'!$E$23-'Ejercicio 3 - TIR'!$C$23),'Ejercicio 3 - TIR'!$C$23+SQRT(('Ejercicio 3 - TIR'!$E$23-'Ejercicio 3 - TIR'!$C$23)*('Ejercicio 3 - TIR'!$D$23-'Ejercicio 3 - TIR'!$C$23)*R544),'Ejercicio 3 - TIR'!$E$23-SQRT(('Ejercicio 3 - TIR'!$E$23-'Ejercicio 3 - TIR'!$C$23)*('Ejercicio 3 - TIR'!$E$23-'Ejercicio 3 - TIR'!$D$23)*(1-R544)))</f>
        <v>0.149173543338982</v>
      </c>
      <c r="T544" s="27">
        <f ca="1" t="shared" ref="T544:X544" si="4049">RAND()</f>
        <v>0.887371056159887</v>
      </c>
      <c r="U544" s="29">
        <f ca="1">IF(T544&lt;=('Ejercicio 3 - TIR'!$D$24-'Ejercicio 3 - TIR'!$C$24)/('Ejercicio 3 - TIR'!$E$24-'Ejercicio 3 - TIR'!$C$24),'Ejercicio 3 - TIR'!$C$24+SQRT(('Ejercicio 3 - TIR'!$E$24-'Ejercicio 3 - TIR'!$C$24)*('Ejercicio 3 - TIR'!$D$24-'Ejercicio 3 - TIR'!$C$24)*T544),'Ejercicio 3 - TIR'!$E$24-SQRT(('Ejercicio 3 - TIR'!$E$24-'Ejercicio 3 - TIR'!$C$24)*('Ejercicio 3 - TIR'!$E$24-'Ejercicio 3 - TIR'!$D$24)*(1-T544)))</f>
        <v>0.202241592336239</v>
      </c>
      <c r="V544" s="27">
        <f ca="1" t="shared" si="4049"/>
        <v>0.179838869280968</v>
      </c>
      <c r="W544" s="29">
        <f ca="1">IF(V544&lt;=('Ejercicio 3 - TIR'!$D$25-'Ejercicio 3 - TIR'!$C$25)/('Ejercicio 3 - TIR'!$E$25-'Ejercicio 3 - TIR'!$C$25),'Ejercicio 3 - TIR'!$C$25+SQRT(('Ejercicio 3 - TIR'!$E$25-'Ejercicio 3 - TIR'!$C$25)*('Ejercicio 3 - TIR'!$D$25-'Ejercicio 3 - TIR'!$C$25)*V544),'Ejercicio 3 - TIR'!$E$25-SQRT(('Ejercicio 3 - TIR'!$E$25-'Ejercicio 3 - TIR'!$C$25)*('Ejercicio 3 - TIR'!$E$25-'Ejercicio 3 - TIR'!$D$25)*(1-V544)))</f>
        <v>0.195867401078732</v>
      </c>
      <c r="X544" s="27">
        <f ca="1" t="shared" si="4049"/>
        <v>0.849450455464975</v>
      </c>
      <c r="Y544" s="29">
        <f ca="1">IF(X544&lt;=('Ejercicio 3 - TIR'!$D$26-'Ejercicio 3 - TIR'!$C$26)/('Ejercicio 3 - TIR'!$E$26-'Ejercicio 3 - TIR'!$C$26),'Ejercicio 3 - TIR'!$C$26+SQRT(('Ejercicio 3 - TIR'!$E$26-'Ejercicio 3 - TIR'!$C$26)*('Ejercicio 3 - TIR'!$D$26-'Ejercicio 3 - TIR'!$C$26)*X544),'Ejercicio 3 - TIR'!$E$26-SQRT(('Ejercicio 3 - TIR'!$E$26-'Ejercicio 3 - TIR'!$C$26)*('Ejercicio 3 - TIR'!$E$26-'Ejercicio 3 - TIR'!$D$26)*(1-X544)))</f>
        <v>0.251487414349289</v>
      </c>
      <c r="Z544" s="27">
        <f ca="1" t="shared" si="3812"/>
        <v>1.15300396501001</v>
      </c>
      <c r="AA544" s="27">
        <f ca="1" t="shared" si="3813"/>
        <v>1.32500165195445</v>
      </c>
      <c r="AB544" s="27">
        <f ca="1" t="shared" si="3814"/>
        <v>1.59297209589387</v>
      </c>
      <c r="AC544" s="27">
        <f ca="1" t="shared" si="3815"/>
        <v>1.90498340030754</v>
      </c>
      <c r="AD544" s="27">
        <f ca="1" t="shared" si="3816"/>
        <v>2.3840627500292</v>
      </c>
      <c r="AE544" s="26">
        <f ca="1" t="shared" si="3817"/>
        <v>5332.66168782344</v>
      </c>
      <c r="AF544" s="26">
        <f ca="1" t="shared" si="3818"/>
        <v>6128.15372722411</v>
      </c>
      <c r="AG544" s="26">
        <f ca="1" t="shared" si="3819"/>
        <v>7367.52129509917</v>
      </c>
      <c r="AH544" s="26">
        <f ca="1" t="shared" si="3820"/>
        <v>8810.57854356246</v>
      </c>
      <c r="AI544" s="26">
        <f ca="1" t="shared" si="3821"/>
        <v>11026.3281604043</v>
      </c>
      <c r="AJ544" s="28">
        <f ca="1" t="shared" si="3822"/>
        <v>48320.1497082261</v>
      </c>
      <c r="AK544" s="28">
        <f ca="1" t="shared" si="3823"/>
        <v>52952.4650489312</v>
      </c>
      <c r="AL544" s="28">
        <f ca="1" t="shared" si="3824"/>
        <v>59435.4572715983</v>
      </c>
      <c r="AM544" s="28">
        <f ca="1" t="shared" si="3825"/>
        <v>70317.4068485799</v>
      </c>
      <c r="AN544" s="28">
        <f ca="1" t="shared" si="3826"/>
        <v>76792.5596613863</v>
      </c>
      <c r="AO544" s="28">
        <f ca="1">C544/'Ejercicio 3 - TIR'!$D$7</f>
        <v>15067.9080405704</v>
      </c>
      <c r="AP544" s="28">
        <f ca="1" t="shared" si="3827"/>
        <v>33252.2416676558</v>
      </c>
      <c r="AQ544" s="28">
        <f ca="1" t="shared" si="3828"/>
        <v>37884.5570083608</v>
      </c>
      <c r="AR544" s="28">
        <f ca="1" t="shared" si="3829"/>
        <v>44367.549231028</v>
      </c>
      <c r="AS544" s="28">
        <f ca="1" t="shared" si="3830"/>
        <v>55249.4988080095</v>
      </c>
      <c r="AT544" s="28">
        <f ca="1" t="shared" si="3831"/>
        <v>61724.6516208159</v>
      </c>
      <c r="AU544" s="28">
        <f ca="1">AP544*'Ejercicio 3 - TIR'!$D$5</f>
        <v>16626.1208338279</v>
      </c>
      <c r="AV544" s="28">
        <f ca="1">AQ544*'Ejercicio 3 - TIR'!$D$5</f>
        <v>18942.2785041804</v>
      </c>
      <c r="AW544" s="28">
        <f ca="1">AR544*'Ejercicio 3 - TIR'!$D$5</f>
        <v>22183.774615514</v>
      </c>
      <c r="AX544" s="28">
        <f ca="1">AS544*'Ejercicio 3 - TIR'!$D$5</f>
        <v>27624.7494040048</v>
      </c>
      <c r="AY544" s="28">
        <f ca="1">AT544*'Ejercicio 3 - TIR'!$D$5</f>
        <v>30862.3258104079</v>
      </c>
      <c r="AZ544" s="28">
        <f ca="1" t="shared" ref="AZ544:BD544" si="4050">AJ544-AU544-AE544</f>
        <v>26361.3671865748</v>
      </c>
      <c r="BA544" s="28">
        <f ca="1" t="shared" si="4050"/>
        <v>27882.0328175267</v>
      </c>
      <c r="BB544" s="28">
        <f ca="1" t="shared" si="4050"/>
        <v>29884.1613609852</v>
      </c>
      <c r="BC544" s="28">
        <f ca="1" t="shared" si="4050"/>
        <v>33882.0789010127</v>
      </c>
      <c r="BD544" s="28">
        <f ca="1" t="shared" si="4050"/>
        <v>34903.905690574</v>
      </c>
      <c r="BE544" s="28">
        <f ca="1" t="shared" ref="BE544:BI544" si="4051">AZ544/Z544</f>
        <v>22863.2060136462</v>
      </c>
      <c r="BF544" s="28">
        <f ca="1" t="shared" si="4051"/>
        <v>21043.0174003173</v>
      </c>
      <c r="BG544" s="28">
        <f ca="1" t="shared" si="4051"/>
        <v>18760.0030396114</v>
      </c>
      <c r="BH544" s="28">
        <f ca="1" t="shared" si="4051"/>
        <v>17786.0231724553</v>
      </c>
      <c r="BI544" s="28">
        <f ca="1" t="shared" si="4051"/>
        <v>14640.5146803063</v>
      </c>
      <c r="BJ544" s="28">
        <f ca="1" t="shared" si="3834"/>
        <v>83091.9648887246</v>
      </c>
      <c r="BK544" s="28">
        <f ca="1" t="shared" si="3835"/>
        <v>35922.8382803894</v>
      </c>
      <c r="BL544" s="28">
        <f ca="1" t="shared" si="3836"/>
        <v>119014.803169114</v>
      </c>
      <c r="BM544" s="28">
        <f ca="1">BK544*'Ejercicio 3 - TIR'!$D$5</f>
        <v>17961.4191401947</v>
      </c>
      <c r="BN544" s="28">
        <f ca="1" t="shared" si="3837"/>
        <v>101053.384028919</v>
      </c>
      <c r="BO544" s="28">
        <f ca="1" t="shared" si="3838"/>
        <v>42387.0487585452</v>
      </c>
      <c r="BP544" s="28">
        <f ca="1" t="shared" si="3839"/>
        <v>-110192.634941112</v>
      </c>
      <c r="BQ544" s="28">
        <f ca="1" t="shared" ref="BQ544:BT544" si="4052">BE544</f>
        <v>22863.2060136462</v>
      </c>
      <c r="BR544" s="28">
        <f ca="1" t="shared" si="4052"/>
        <v>21043.0174003173</v>
      </c>
      <c r="BS544" s="28">
        <f ca="1" t="shared" si="4052"/>
        <v>18760.0030396114</v>
      </c>
      <c r="BT544" s="28">
        <f ca="1" t="shared" si="4052"/>
        <v>17786.0231724553</v>
      </c>
      <c r="BU544" s="28">
        <f ca="1" t="shared" si="3841"/>
        <v>57027.5634388515</v>
      </c>
      <c r="BV544" s="30">
        <f ca="1" t="shared" si="3842"/>
        <v>6.73453681462648</v>
      </c>
    </row>
    <row r="545" ht="15" customHeight="1" spans="1:74">
      <c r="A545" s="26">
        <v>544</v>
      </c>
      <c r="B545" s="27">
        <f ca="1" t="shared" ref="B545:F545" si="4053">RAND()</f>
        <v>0.334990512476392</v>
      </c>
      <c r="C545" s="28">
        <f ca="1">IF(B545&lt;=('Ejercicio 3 - TIR'!$D$13-'Ejercicio 3 - TIR'!$C$13)/('Ejercicio 3 - TIR'!$E$13-'Ejercicio 3 - TIR'!$C$13),'Ejercicio 3 - TIR'!$C$13+SQRT(('Ejercicio 3 - TIR'!$E$13-'Ejercicio 3 - TIR'!$C$13)*('Ejercicio 3 - TIR'!$D$13-'Ejercicio 3 - TIR'!$C$13)*B545),'Ejercicio 3 - TIR'!$E$13-SQRT(('Ejercicio 3 - TIR'!$E$13-'Ejercicio 3 - TIR'!$C$13)*('Ejercicio 3 - TIR'!$E$13-'Ejercicio 3 - TIR'!$D$13)*(1-B545)))</f>
        <v>71750.9047042506</v>
      </c>
      <c r="D545" s="27">
        <f ca="1" t="shared" si="4053"/>
        <v>0.769000439301438</v>
      </c>
      <c r="E545" s="28">
        <f ca="1">IF(D545&lt;=('Ejercicio 3 - TIR'!$D$14-'Ejercicio 3 - TIR'!$C$14)/('Ejercicio 3 - TIR'!$E$14-'Ejercicio 3 - TIR'!$C$14),'Ejercicio 3 - TIR'!$C$14+SQRT(('Ejercicio 3 - TIR'!$E$14-'Ejercicio 3 - TIR'!$C$14)*('Ejercicio 3 - TIR'!$D$14-'Ejercicio 3 - TIR'!$C$14)*D545),'Ejercicio 3 - TIR'!$E$14-SQRT(('Ejercicio 3 - TIR'!$E$14-'Ejercicio 3 - TIR'!$C$14)*('Ejercicio 3 - TIR'!$E$14-'Ejercicio 3 - TIR'!$D$14)*(1-D545)))</f>
        <v>34113.5805361167</v>
      </c>
      <c r="F545" s="27">
        <f ca="1" t="shared" si="4053"/>
        <v>0.618932368447996</v>
      </c>
      <c r="G545" s="28">
        <f ca="1">IF(F545&lt;=('Ejercicio 3 - TIR'!$D$18-'Ejercicio 3 - TIR'!$C$18)/('Ejercicio 3 - TIR'!$E$18-'Ejercicio 3 - TIR'!$C$18),'Ejercicio 3 - TIR'!$C$18+SQRT(('Ejercicio 3 - TIR'!$E$18-'Ejercicio 3 - TIR'!$C$18)*('Ejercicio 3 - TIR'!$D$18-'Ejercicio 3 - TIR'!$C$18)*F545),'Ejercicio 3 - TIR'!$E$18-SQRT(('Ejercicio 3 - TIR'!$E$18-'Ejercicio 3 - TIR'!$C$18)*('Ejercicio 3 - TIR'!$E$18-'Ejercicio 3 - TIR'!$D$18)*(1-F545)))</f>
        <v>39635.3440658442</v>
      </c>
      <c r="H545" s="27">
        <f ca="1" t="shared" ref="H545:L545" si="4054">RAND()</f>
        <v>0.578522475824227</v>
      </c>
      <c r="I545" s="28">
        <f ca="1">IF(H545&lt;=('Ejercicio 3 - TIR'!$D$18-'Ejercicio 3 - TIR'!$C$18)/('Ejercicio 3 - TIR'!$E$18-'Ejercicio 3 - TIR'!$C$18),'Ejercicio 3 - TIR'!$C$18+SQRT(('Ejercicio 3 - TIR'!$E$18-'Ejercicio 3 - TIR'!$C$18)*('Ejercicio 3 - TIR'!$D$18-'Ejercicio 3 - TIR'!$C$18)*H545),'Ejercicio 3 - TIR'!$E$18-SQRT(('Ejercicio 3 - TIR'!$E$18-'Ejercicio 3 - TIR'!$C$18)*('Ejercicio 3 - TIR'!$E$18-'Ejercicio 3 - TIR'!$D$18)*(1-H545)))</f>
        <v>39315.4909357282</v>
      </c>
      <c r="J545" s="27">
        <f ca="1" t="shared" si="4054"/>
        <v>0.620061407700195</v>
      </c>
      <c r="K545" s="28">
        <f ca="1">IF(J545&lt;=('Ejercicio 3 - TIR'!$D$18-'Ejercicio 3 - TIR'!$C$18)/('Ejercicio 3 - TIR'!$E$18-'Ejercicio 3 - TIR'!$C$18),'Ejercicio 3 - TIR'!$C$18+SQRT(('Ejercicio 3 - TIR'!$E$18-'Ejercicio 3 - TIR'!$C$18)*('Ejercicio 3 - TIR'!$D$18-'Ejercicio 3 - TIR'!$C$18)*J545),'Ejercicio 3 - TIR'!$E$18-SQRT(('Ejercicio 3 - TIR'!$E$18-'Ejercicio 3 - TIR'!$C$18)*('Ejercicio 3 - TIR'!$E$18-'Ejercicio 3 - TIR'!$D$18)*(1-J545)))</f>
        <v>39644.1283253091</v>
      </c>
      <c r="L545" s="27">
        <f ca="1" t="shared" si="4054"/>
        <v>0.307250415570545</v>
      </c>
      <c r="M545" s="28">
        <f ca="1">IF(L545&lt;=('Ejercicio 3 - TIR'!$D$18-'Ejercicio 3 - TIR'!$C$18)/('Ejercicio 3 - TIR'!$E$18-'Ejercicio 3 - TIR'!$C$18),'Ejercicio 3 - TIR'!$C$18+SQRT(('Ejercicio 3 - TIR'!$E$18-'Ejercicio 3 - TIR'!$C$18)*('Ejercicio 3 - TIR'!$D$18-'Ejercicio 3 - TIR'!$C$18)*L545),'Ejercicio 3 - TIR'!$E$18-SQRT(('Ejercicio 3 - TIR'!$E$18-'Ejercicio 3 - TIR'!$C$18)*('Ejercicio 3 - TIR'!$E$18-'Ejercicio 3 - TIR'!$D$18)*(1-L545)))</f>
        <v>36788.7820951612</v>
      </c>
      <c r="N545" s="27">
        <f ca="1" t="shared" ref="N545:R545" si="4055">RAND()</f>
        <v>0.0260701260827318</v>
      </c>
      <c r="O545" s="28">
        <f ca="1">IF(N545&lt;=('Ejercicio 3 - TIR'!$D$18-'Ejercicio 3 - TIR'!$C$18)/('Ejercicio 3 - TIR'!$E$18-'Ejercicio 3 - TIR'!$C$18),'Ejercicio 3 - TIR'!$C$18+SQRT(('Ejercicio 3 - TIR'!$E$18-'Ejercicio 3 - TIR'!$C$18)*('Ejercicio 3 - TIR'!$D$18-'Ejercicio 3 - TIR'!$C$18)*N545),'Ejercicio 3 - TIR'!$E$18-SQRT(('Ejercicio 3 - TIR'!$E$18-'Ejercicio 3 - TIR'!$C$18)*('Ejercicio 3 - TIR'!$E$18-'Ejercicio 3 - TIR'!$D$18)*(1-N545)))</f>
        <v>31977.5032016181</v>
      </c>
      <c r="P545" s="27">
        <f ca="1" t="shared" si="4055"/>
        <v>0.234214923897764</v>
      </c>
      <c r="Q545" s="29">
        <f ca="1">IF(P545&lt;=('Ejercicio 3 - TIR'!$D$22-'Ejercicio 3 - TIR'!$C$22)/('Ejercicio 3 - TIR'!$E$22-'Ejercicio 3 - TIR'!$C$22),'Ejercicio 3 - TIR'!$C$22+SQRT(('Ejercicio 3 - TIR'!$E$22-'Ejercicio 3 - TIR'!$C$22)*('Ejercicio 3 - TIR'!$D$22-'Ejercicio 3 - TIR'!$C$22)*P545),'Ejercicio 3 - TIR'!$E$22-SQRT(('Ejercicio 3 - TIR'!$E$22-'Ejercicio 3 - TIR'!$C$22)*('Ejercicio 3 - TIR'!$E$22-'Ejercicio 3 - TIR'!$D$22)*(1-P545)))</f>
        <v>0.140532580525009</v>
      </c>
      <c r="R545" s="27">
        <f ca="1" t="shared" si="4055"/>
        <v>0.685973158201101</v>
      </c>
      <c r="S545" s="29">
        <f ca="1">IF(R545&lt;=('Ejercicio 3 - TIR'!$D$23-'Ejercicio 3 - TIR'!$C$23)/('Ejercicio 3 - TIR'!$E$23-'Ejercicio 3 - TIR'!$C$23),'Ejercicio 3 - TIR'!$C$23+SQRT(('Ejercicio 3 - TIR'!$E$23-'Ejercicio 3 - TIR'!$C$23)*('Ejercicio 3 - TIR'!$D$23-'Ejercicio 3 - TIR'!$C$23)*R545),'Ejercicio 3 - TIR'!$E$23-SQRT(('Ejercicio 3 - TIR'!$E$23-'Ejercicio 3 - TIR'!$C$23)*('Ejercicio 3 - TIR'!$E$23-'Ejercicio 3 - TIR'!$D$23)*(1-R545)))</f>
        <v>0.156225048575486</v>
      </c>
      <c r="T545" s="27">
        <f ca="1" t="shared" ref="T545:X545" si="4056">RAND()</f>
        <v>0.694381937884057</v>
      </c>
      <c r="U545" s="29">
        <f ca="1">IF(T545&lt;=('Ejercicio 3 - TIR'!$D$24-'Ejercicio 3 - TIR'!$C$24)/('Ejercicio 3 - TIR'!$E$24-'Ejercicio 3 - TIR'!$C$24),'Ejercicio 3 - TIR'!$C$24+SQRT(('Ejercicio 3 - TIR'!$E$24-'Ejercicio 3 - TIR'!$C$24)*('Ejercicio 3 - TIR'!$D$24-'Ejercicio 3 - TIR'!$C$24)*T545),'Ejercicio 3 - TIR'!$E$24-SQRT(('Ejercicio 3 - TIR'!$E$24-'Ejercicio 3 - TIR'!$C$24)*('Ejercicio 3 - TIR'!$E$24-'Ejercicio 3 - TIR'!$D$24)*(1-T545)))</f>
        <v>0.190747127082547</v>
      </c>
      <c r="V545" s="27">
        <f ca="1" t="shared" si="4056"/>
        <v>0.683677490182439</v>
      </c>
      <c r="W545" s="29">
        <f ca="1">IF(V545&lt;=('Ejercicio 3 - TIR'!$D$25-'Ejercicio 3 - TIR'!$C$25)/('Ejercicio 3 - TIR'!$E$25-'Ejercicio 3 - TIR'!$C$25),'Ejercicio 3 - TIR'!$C$25+SQRT(('Ejercicio 3 - TIR'!$E$25-'Ejercicio 3 - TIR'!$C$25)*('Ejercicio 3 - TIR'!$D$25-'Ejercicio 3 - TIR'!$C$25)*V545),'Ejercicio 3 - TIR'!$E$25-SQRT(('Ejercicio 3 - TIR'!$E$25-'Ejercicio 3 - TIR'!$C$25)*('Ejercicio 3 - TIR'!$E$25-'Ejercicio 3 - TIR'!$D$25)*(1-V545)))</f>
        <v>0.21672645518792</v>
      </c>
      <c r="X545" s="27">
        <f ca="1" t="shared" si="4056"/>
        <v>0.88094450895331</v>
      </c>
      <c r="Y545" s="29">
        <f ca="1">IF(X545&lt;=('Ejercicio 3 - TIR'!$D$26-'Ejercicio 3 - TIR'!$C$26)/('Ejercicio 3 - TIR'!$E$26-'Ejercicio 3 - TIR'!$C$26),'Ejercicio 3 - TIR'!$C$26+SQRT(('Ejercicio 3 - TIR'!$E$26-'Ejercicio 3 - TIR'!$C$26)*('Ejercicio 3 - TIR'!$D$26-'Ejercicio 3 - TIR'!$C$26)*X545),'Ejercicio 3 - TIR'!$E$26-SQRT(('Ejercicio 3 - TIR'!$E$26-'Ejercicio 3 - TIR'!$C$26)*('Ejercicio 3 - TIR'!$E$26-'Ejercicio 3 - TIR'!$D$26)*(1-X545)))</f>
        <v>0.25464453408726</v>
      </c>
      <c r="Z545" s="27">
        <f ca="1" t="shared" si="3812"/>
        <v>1.14053258052501</v>
      </c>
      <c r="AA545" s="27">
        <f ca="1" t="shared" si="3813"/>
        <v>1.31871233831945</v>
      </c>
      <c r="AB545" s="27">
        <f ca="1" t="shared" si="3814"/>
        <v>1.5702529283022</v>
      </c>
      <c r="AC545" s="27">
        <f ca="1" t="shared" si="3815"/>
        <v>1.91056827920158</v>
      </c>
      <c r="AD545" s="27">
        <f ca="1" t="shared" si="3816"/>
        <v>2.39708404850077</v>
      </c>
      <c r="AE545" s="26">
        <f ca="1" t="shared" si="3817"/>
        <v>4794.0695036882</v>
      </c>
      <c r="AF545" s="26">
        <f ca="1" t="shared" si="3818"/>
        <v>5543.02324477614</v>
      </c>
      <c r="AG545" s="26">
        <f ca="1" t="shared" si="3819"/>
        <v>6600.33900406897</v>
      </c>
      <c r="AH545" s="26">
        <f ca="1" t="shared" si="3820"/>
        <v>8030.8070794594</v>
      </c>
      <c r="AI545" s="26">
        <f ca="1" t="shared" si="3821"/>
        <v>10075.808206553</v>
      </c>
      <c r="AJ545" s="28">
        <f ca="1" t="shared" si="3822"/>
        <v>45205.4012474139</v>
      </c>
      <c r="AK545" s="28">
        <f ca="1" t="shared" si="3823"/>
        <v>51845.8229840314</v>
      </c>
      <c r="AL545" s="28">
        <f ca="1" t="shared" si="3824"/>
        <v>62251.3085928046</v>
      </c>
      <c r="AM545" s="28">
        <f ca="1" t="shared" si="3825"/>
        <v>70287.4801014742</v>
      </c>
      <c r="AN545" s="28">
        <f ca="1" t="shared" si="3826"/>
        <v>76652.7628354809</v>
      </c>
      <c r="AO545" s="28">
        <f ca="1">C545/'Ejercicio 3 - TIR'!$D$7</f>
        <v>14350.1809408501</v>
      </c>
      <c r="AP545" s="28">
        <f ca="1" t="shared" si="3827"/>
        <v>30855.2203065638</v>
      </c>
      <c r="AQ545" s="28">
        <f ca="1" t="shared" si="3828"/>
        <v>37495.6420431812</v>
      </c>
      <c r="AR545" s="28">
        <f ca="1" t="shared" si="3829"/>
        <v>47901.1276519545</v>
      </c>
      <c r="AS545" s="28">
        <f ca="1" t="shared" si="3830"/>
        <v>55937.2991606241</v>
      </c>
      <c r="AT545" s="28">
        <f ca="1" t="shared" si="3831"/>
        <v>62302.5818946308</v>
      </c>
      <c r="AU545" s="28">
        <f ca="1">AP545*'Ejercicio 3 - TIR'!$D$5</f>
        <v>15427.6101532819</v>
      </c>
      <c r="AV545" s="28">
        <f ca="1">AQ545*'Ejercicio 3 - TIR'!$D$5</f>
        <v>18747.8210215906</v>
      </c>
      <c r="AW545" s="28">
        <f ca="1">AR545*'Ejercicio 3 - TIR'!$D$5</f>
        <v>23950.5638259773</v>
      </c>
      <c r="AX545" s="28">
        <f ca="1">AS545*'Ejercicio 3 - TIR'!$D$5</f>
        <v>27968.649580312</v>
      </c>
      <c r="AY545" s="28">
        <f ca="1">AT545*'Ejercicio 3 - TIR'!$D$5</f>
        <v>31151.2909473154</v>
      </c>
      <c r="AZ545" s="28">
        <f ca="1" t="shared" ref="AZ545:BD545" si="4057">AJ545-AU545-AE545</f>
        <v>24983.7215904438</v>
      </c>
      <c r="BA545" s="28">
        <f ca="1" t="shared" si="4057"/>
        <v>27554.9787176646</v>
      </c>
      <c r="BB545" s="28">
        <f ca="1" t="shared" si="4057"/>
        <v>31700.4057627584</v>
      </c>
      <c r="BC545" s="28">
        <f ca="1" t="shared" si="4057"/>
        <v>34288.0234417027</v>
      </c>
      <c r="BD545" s="28">
        <f ca="1" t="shared" si="4057"/>
        <v>35425.6636816125</v>
      </c>
      <c r="BE545" s="28">
        <f ca="1" t="shared" ref="BE545:BI545" si="4058">AZ545/Z545</f>
        <v>21905.3116211229</v>
      </c>
      <c r="BF545" s="28">
        <f ca="1" t="shared" si="4058"/>
        <v>20895.3673344562</v>
      </c>
      <c r="BG545" s="28">
        <f ca="1" t="shared" si="4058"/>
        <v>20188.0889322931</v>
      </c>
      <c r="BH545" s="28">
        <f ca="1" t="shared" si="4058"/>
        <v>17946.5051393146</v>
      </c>
      <c r="BI545" s="28">
        <f ca="1" t="shared" si="4058"/>
        <v>14778.6489605023</v>
      </c>
      <c r="BJ545" s="28">
        <f ca="1" t="shared" si="3834"/>
        <v>81773.1197403716</v>
      </c>
      <c r="BK545" s="28">
        <f ca="1" t="shared" si="3835"/>
        <v>34398.5898264116</v>
      </c>
      <c r="BL545" s="28">
        <f ca="1" t="shared" si="3836"/>
        <v>116171.709566783</v>
      </c>
      <c r="BM545" s="28">
        <f ca="1">BK545*'Ejercicio 3 - TIR'!$D$5</f>
        <v>17199.2949132058</v>
      </c>
      <c r="BN545" s="28">
        <f ca="1" t="shared" si="3837"/>
        <v>98972.4146535773</v>
      </c>
      <c r="BO545" s="28">
        <f ca="1" t="shared" si="3838"/>
        <v>41288.6710065418</v>
      </c>
      <c r="BP545" s="28">
        <f ca="1" t="shared" si="3839"/>
        <v>-105864.485240367</v>
      </c>
      <c r="BQ545" s="28">
        <f ca="1" t="shared" ref="BQ545:BT545" si="4059">BE545</f>
        <v>21905.3116211229</v>
      </c>
      <c r="BR545" s="28">
        <f ca="1" t="shared" si="4059"/>
        <v>20895.3673344562</v>
      </c>
      <c r="BS545" s="28">
        <f ca="1" t="shared" si="4059"/>
        <v>20188.0889322931</v>
      </c>
      <c r="BT545" s="28">
        <f ca="1" t="shared" si="4059"/>
        <v>17946.5051393146</v>
      </c>
      <c r="BU545" s="28">
        <f ca="1" t="shared" si="3841"/>
        <v>56067.3199670441</v>
      </c>
      <c r="BV545" s="30">
        <f ca="1" t="shared" si="3842"/>
        <v>7.90958751976092</v>
      </c>
    </row>
    <row r="546" ht="15" customHeight="1" spans="1:74">
      <c r="A546" s="26">
        <v>545</v>
      </c>
      <c r="B546" s="27">
        <f ca="1" t="shared" ref="B546:F546" si="4060">RAND()</f>
        <v>0.783334191733639</v>
      </c>
      <c r="C546" s="28">
        <f ca="1">IF(B546&lt;=('Ejercicio 3 - TIR'!$D$13-'Ejercicio 3 - TIR'!$C$13)/('Ejercicio 3 - TIR'!$E$13-'Ejercicio 3 - TIR'!$C$13),'Ejercicio 3 - TIR'!$C$13+SQRT(('Ejercicio 3 - TIR'!$E$13-'Ejercicio 3 - TIR'!$C$13)*('Ejercicio 3 - TIR'!$D$13-'Ejercicio 3 - TIR'!$C$13)*B546),'Ejercicio 3 - TIR'!$E$13-SQRT(('Ejercicio 3 - TIR'!$E$13-'Ejercicio 3 - TIR'!$C$13)*('Ejercicio 3 - TIR'!$E$13-'Ejercicio 3 - TIR'!$D$13)*(1-B546)))</f>
        <v>83875.5164448708</v>
      </c>
      <c r="D546" s="27">
        <f ca="1" t="shared" si="4060"/>
        <v>0.208184001237004</v>
      </c>
      <c r="E546" s="28">
        <f ca="1">IF(D546&lt;=('Ejercicio 3 - TIR'!$D$14-'Ejercicio 3 - TIR'!$C$14)/('Ejercicio 3 - TIR'!$E$14-'Ejercicio 3 - TIR'!$C$14),'Ejercicio 3 - TIR'!$C$14+SQRT(('Ejercicio 3 - TIR'!$E$14-'Ejercicio 3 - TIR'!$C$14)*('Ejercicio 3 - TIR'!$D$14-'Ejercicio 3 - TIR'!$C$14)*D546),'Ejercicio 3 - TIR'!$E$14-SQRT(('Ejercicio 3 - TIR'!$E$14-'Ejercicio 3 - TIR'!$C$14)*('Ejercicio 3 - TIR'!$E$14-'Ejercicio 3 - TIR'!$D$14)*(1-D546)))</f>
        <v>28951.4301325944</v>
      </c>
      <c r="F546" s="27">
        <f ca="1" t="shared" si="4060"/>
        <v>0.0323432874444458</v>
      </c>
      <c r="G546" s="28">
        <f ca="1">IF(F546&lt;=('Ejercicio 3 - TIR'!$D$18-'Ejercicio 3 - TIR'!$C$18)/('Ejercicio 3 - TIR'!$E$18-'Ejercicio 3 - TIR'!$C$18),'Ejercicio 3 - TIR'!$C$18+SQRT(('Ejercicio 3 - TIR'!$E$18-'Ejercicio 3 - TIR'!$C$18)*('Ejercicio 3 - TIR'!$D$18-'Ejercicio 3 - TIR'!$C$18)*F546),'Ejercicio 3 - TIR'!$E$18-SQRT(('Ejercicio 3 - TIR'!$E$18-'Ejercicio 3 - TIR'!$C$18)*('Ejercicio 3 - TIR'!$E$18-'Ejercicio 3 - TIR'!$D$18)*(1-F546)))</f>
        <v>32202.6105231445</v>
      </c>
      <c r="H546" s="27">
        <f ca="1" t="shared" ref="H546:L546" si="4061">RAND()</f>
        <v>0.992831473444922</v>
      </c>
      <c r="I546" s="28">
        <f ca="1">IF(H546&lt;=('Ejercicio 3 - TIR'!$D$18-'Ejercicio 3 - TIR'!$C$18)/('Ejercicio 3 - TIR'!$E$18-'Ejercicio 3 - TIR'!$C$18),'Ejercicio 3 - TIR'!$C$18+SQRT(('Ejercicio 3 - TIR'!$E$18-'Ejercicio 3 - TIR'!$C$18)*('Ejercicio 3 - TIR'!$D$18-'Ejercicio 3 - TIR'!$C$18)*H546),'Ejercicio 3 - TIR'!$E$18-SQRT(('Ejercicio 3 - TIR'!$E$18-'Ejercicio 3 - TIR'!$C$18)*('Ejercicio 3 - TIR'!$E$18-'Ejercicio 3 - TIR'!$D$18)*(1-H546)))</f>
        <v>44266.760958738</v>
      </c>
      <c r="J546" s="27">
        <f ca="1" t="shared" si="4061"/>
        <v>0.414213085999651</v>
      </c>
      <c r="K546" s="28">
        <f ca="1">IF(J546&lt;=('Ejercicio 3 - TIR'!$D$18-'Ejercicio 3 - TIR'!$C$18)/('Ejercicio 3 - TIR'!$E$18-'Ejercicio 3 - TIR'!$C$18),'Ejercicio 3 - TIR'!$C$18+SQRT(('Ejercicio 3 - TIR'!$E$18-'Ejercicio 3 - TIR'!$C$18)*('Ejercicio 3 - TIR'!$D$18-'Ejercicio 3 - TIR'!$C$18)*J546),'Ejercicio 3 - TIR'!$E$18-SQRT(('Ejercicio 3 - TIR'!$E$18-'Ejercicio 3 - TIR'!$C$18)*('Ejercicio 3 - TIR'!$E$18-'Ejercicio 3 - TIR'!$D$18)*(1-J546)))</f>
        <v>37882.383072393</v>
      </c>
      <c r="L546" s="27">
        <f ca="1" t="shared" si="4061"/>
        <v>0.793998981574612</v>
      </c>
      <c r="M546" s="28">
        <f ca="1">IF(L546&lt;=('Ejercicio 3 - TIR'!$D$18-'Ejercicio 3 - TIR'!$C$18)/('Ejercicio 3 - TIR'!$E$18-'Ejercicio 3 - TIR'!$C$18),'Ejercicio 3 - TIR'!$C$18+SQRT(('Ejercicio 3 - TIR'!$E$18-'Ejercicio 3 - TIR'!$C$18)*('Ejercicio 3 - TIR'!$D$18-'Ejercicio 3 - TIR'!$C$18)*L546),'Ejercicio 3 - TIR'!$E$18-SQRT(('Ejercicio 3 - TIR'!$E$18-'Ejercicio 3 - TIR'!$C$18)*('Ejercicio 3 - TIR'!$E$18-'Ejercicio 3 - TIR'!$D$18)*(1-L546)))</f>
        <v>41069.3414824098</v>
      </c>
      <c r="N546" s="27">
        <f ca="1" t="shared" ref="N546:R546" si="4062">RAND()</f>
        <v>0.206836976925673</v>
      </c>
      <c r="O546" s="28">
        <f ca="1">IF(N546&lt;=('Ejercicio 3 - TIR'!$D$18-'Ejercicio 3 - TIR'!$C$18)/('Ejercicio 3 - TIR'!$E$18-'Ejercicio 3 - TIR'!$C$18),'Ejercicio 3 - TIR'!$C$18+SQRT(('Ejercicio 3 - TIR'!$E$18-'Ejercicio 3 - TIR'!$C$18)*('Ejercicio 3 - TIR'!$D$18-'Ejercicio 3 - TIR'!$C$18)*N546),'Ejercicio 3 - TIR'!$E$18-SQRT(('Ejercicio 3 - TIR'!$E$18-'Ejercicio 3 - TIR'!$C$18)*('Ejercicio 3 - TIR'!$E$18-'Ejercicio 3 - TIR'!$D$18)*(1-N546)))</f>
        <v>35570.0580372965</v>
      </c>
      <c r="P546" s="27">
        <f ca="1" t="shared" si="4062"/>
        <v>0.948039162936112</v>
      </c>
      <c r="Q546" s="29">
        <f ca="1">IF(P546&lt;=('Ejercicio 3 - TIR'!$D$22-'Ejercicio 3 - TIR'!$C$22)/('Ejercicio 3 - TIR'!$E$22-'Ejercicio 3 - TIR'!$C$22),'Ejercicio 3 - TIR'!$C$22+SQRT(('Ejercicio 3 - TIR'!$E$22-'Ejercicio 3 - TIR'!$C$22)*('Ejercicio 3 - TIR'!$D$22-'Ejercicio 3 - TIR'!$C$22)*P546),'Ejercicio 3 - TIR'!$E$22-SQRT(('Ejercicio 3 - TIR'!$E$22-'Ejercicio 3 - TIR'!$C$22)*('Ejercicio 3 - TIR'!$E$22-'Ejercicio 3 - TIR'!$D$22)*(1-P546)))</f>
        <v>0.170328934561539</v>
      </c>
      <c r="R546" s="27">
        <f ca="1" t="shared" si="4062"/>
        <v>0.464444981990368</v>
      </c>
      <c r="S546" s="29">
        <f ca="1">IF(R546&lt;=('Ejercicio 3 - TIR'!$D$23-'Ejercicio 3 - TIR'!$C$23)/('Ejercicio 3 - TIR'!$E$23-'Ejercicio 3 - TIR'!$C$23),'Ejercicio 3 - TIR'!$C$23+SQRT(('Ejercicio 3 - TIR'!$E$23-'Ejercicio 3 - TIR'!$C$23)*('Ejercicio 3 - TIR'!$D$23-'Ejercicio 3 - TIR'!$C$23)*R546),'Ejercicio 3 - TIR'!$E$23-SQRT(('Ejercicio 3 - TIR'!$E$23-'Ejercicio 3 - TIR'!$C$23)*('Ejercicio 3 - TIR'!$E$23-'Ejercicio 3 - TIR'!$D$23)*(1-R546)))</f>
        <v>0.14891368132187</v>
      </c>
      <c r="T546" s="27">
        <f ca="1" t="shared" ref="T546:X546" si="4063">RAND()</f>
        <v>0.0599440860225022</v>
      </c>
      <c r="U546" s="29">
        <f ca="1">IF(T546&lt;=('Ejercicio 3 - TIR'!$D$24-'Ejercicio 3 - TIR'!$C$24)/('Ejercicio 3 - TIR'!$E$24-'Ejercicio 3 - TIR'!$C$24),'Ejercicio 3 - TIR'!$C$24+SQRT(('Ejercicio 3 - TIR'!$E$24-'Ejercicio 3 - TIR'!$C$24)*('Ejercicio 3 - TIR'!$D$24-'Ejercicio 3 - TIR'!$C$24)*T546),'Ejercicio 3 - TIR'!$E$24-SQRT(('Ejercicio 3 - TIR'!$E$24-'Ejercicio 3 - TIR'!$C$24)*('Ejercicio 3 - TIR'!$E$24-'Ejercicio 3 - TIR'!$D$24)*(1-T546)))</f>
        <v>0.161219740667558</v>
      </c>
      <c r="V546" s="27">
        <f ca="1" t="shared" si="4063"/>
        <v>0.347947722504048</v>
      </c>
      <c r="W546" s="29">
        <f ca="1">IF(V546&lt;=('Ejercicio 3 - TIR'!$D$25-'Ejercicio 3 - TIR'!$C$25)/('Ejercicio 3 - TIR'!$E$25-'Ejercicio 3 - TIR'!$C$25),'Ejercicio 3 - TIR'!$C$25+SQRT(('Ejercicio 3 - TIR'!$E$25-'Ejercicio 3 - TIR'!$C$25)*('Ejercicio 3 - TIR'!$D$25-'Ejercicio 3 - TIR'!$C$25)*V546),'Ejercicio 3 - TIR'!$E$25-SQRT(('Ejercicio 3 - TIR'!$E$25-'Ejercicio 3 - TIR'!$C$25)*('Ejercicio 3 - TIR'!$E$25-'Ejercicio 3 - TIR'!$D$25)*(1-V546)))</f>
        <v>0.20222780127275</v>
      </c>
      <c r="X546" s="27">
        <f ca="1" t="shared" si="4063"/>
        <v>0.512264460020986</v>
      </c>
      <c r="Y546" s="29">
        <f ca="1">IF(X546&lt;=('Ejercicio 3 - TIR'!$D$26-'Ejercicio 3 - TIR'!$C$26)/('Ejercicio 3 - TIR'!$E$26-'Ejercicio 3 - TIR'!$C$26),'Ejercicio 3 - TIR'!$C$26+SQRT(('Ejercicio 3 - TIR'!$E$26-'Ejercicio 3 - TIR'!$C$26)*('Ejercicio 3 - TIR'!$D$26-'Ejercicio 3 - TIR'!$C$26)*X546),'Ejercicio 3 - TIR'!$E$26-SQRT(('Ejercicio 3 - TIR'!$E$26-'Ejercicio 3 - TIR'!$C$26)*('Ejercicio 3 - TIR'!$E$26-'Ejercicio 3 - TIR'!$D$26)*(1-X546)))</f>
        <v>0.22867971243371</v>
      </c>
      <c r="Z546" s="27">
        <f ca="1" t="shared" si="3812"/>
        <v>1.17032893456154</v>
      </c>
      <c r="AA546" s="27">
        <f ca="1" t="shared" si="3813"/>
        <v>1.3446069245646</v>
      </c>
      <c r="AB546" s="27">
        <f ca="1" t="shared" si="3814"/>
        <v>1.56138410424271</v>
      </c>
      <c r="AC546" s="27">
        <f ca="1" t="shared" si="3815"/>
        <v>1.87713937858593</v>
      </c>
      <c r="AD546" s="27">
        <f ca="1" t="shared" si="3816"/>
        <v>2.30640307187896</v>
      </c>
      <c r="AE546" s="26">
        <f ca="1" t="shared" si="3817"/>
        <v>4931.26624851764</v>
      </c>
      <c r="AF546" s="26">
        <f ca="1" t="shared" si="3818"/>
        <v>5665.59925916269</v>
      </c>
      <c r="AG546" s="26">
        <f ca="1" t="shared" si="3819"/>
        <v>6579.00570245121</v>
      </c>
      <c r="AH546" s="26">
        <f ca="1" t="shared" si="3820"/>
        <v>7909.4635602188</v>
      </c>
      <c r="AI546" s="26">
        <f ca="1" t="shared" si="3821"/>
        <v>9718.19741267455</v>
      </c>
      <c r="AJ546" s="28">
        <f ca="1" t="shared" si="3822"/>
        <v>37687.6468636519</v>
      </c>
      <c r="AK546" s="28">
        <f ca="1" t="shared" si="3823"/>
        <v>59521.3933131649</v>
      </c>
      <c r="AL546" s="28">
        <f ca="1" t="shared" si="3824"/>
        <v>59148.9507600674</v>
      </c>
      <c r="AM546" s="28">
        <f ca="1" t="shared" si="3825"/>
        <v>77092.8781492243</v>
      </c>
      <c r="AN546" s="28">
        <f ca="1" t="shared" si="3826"/>
        <v>82038.8911241334</v>
      </c>
      <c r="AO546" s="28">
        <f ca="1">C546/'Ejercicio 3 - TIR'!$D$7</f>
        <v>16775.1032889742</v>
      </c>
      <c r="AP546" s="28">
        <f ca="1" t="shared" si="3827"/>
        <v>20912.5435746777</v>
      </c>
      <c r="AQ546" s="28">
        <f ca="1" t="shared" si="3828"/>
        <v>42746.2900241908</v>
      </c>
      <c r="AR546" s="28">
        <f ca="1" t="shared" si="3829"/>
        <v>42373.8474710933</v>
      </c>
      <c r="AS546" s="28">
        <f ca="1" t="shared" si="3830"/>
        <v>60317.7748602501</v>
      </c>
      <c r="AT546" s="28">
        <f ca="1" t="shared" si="3831"/>
        <v>65263.7878351592</v>
      </c>
      <c r="AU546" s="28">
        <f ca="1">AP546*'Ejercicio 3 - TIR'!$D$5</f>
        <v>10456.2717873389</v>
      </c>
      <c r="AV546" s="28">
        <f ca="1">AQ546*'Ejercicio 3 - TIR'!$D$5</f>
        <v>21373.1450120954</v>
      </c>
      <c r="AW546" s="28">
        <f ca="1">AR546*'Ejercicio 3 - TIR'!$D$5</f>
        <v>21186.9237355466</v>
      </c>
      <c r="AX546" s="28">
        <f ca="1">AS546*'Ejercicio 3 - TIR'!$D$5</f>
        <v>30158.8874301251</v>
      </c>
      <c r="AY546" s="28">
        <f ca="1">AT546*'Ejercicio 3 - TIR'!$D$5</f>
        <v>32631.8939175796</v>
      </c>
      <c r="AZ546" s="28">
        <f ca="1" t="shared" ref="AZ546:BD546" si="4064">AJ546-AU546-AE546</f>
        <v>22300.1088277954</v>
      </c>
      <c r="BA546" s="28">
        <f ca="1" t="shared" si="4064"/>
        <v>32482.6490419069</v>
      </c>
      <c r="BB546" s="28">
        <f ca="1" t="shared" si="4064"/>
        <v>31383.0213220696</v>
      </c>
      <c r="BC546" s="28">
        <f ca="1" t="shared" si="4064"/>
        <v>39024.5271588804</v>
      </c>
      <c r="BD546" s="28">
        <f ca="1" t="shared" si="4064"/>
        <v>39688.7997938792</v>
      </c>
      <c r="BE546" s="28">
        <f ca="1" t="shared" ref="BE546:BI546" si="4065">AZ546/Z546</f>
        <v>19054.5650622148</v>
      </c>
      <c r="BF546" s="28">
        <f ca="1" t="shared" si="4065"/>
        <v>24157.7285141716</v>
      </c>
      <c r="BG546" s="28">
        <f ca="1" t="shared" si="4065"/>
        <v>20099.4881636065</v>
      </c>
      <c r="BH546" s="28">
        <f ca="1" t="shared" si="4065"/>
        <v>20789.3604513683</v>
      </c>
      <c r="BI546" s="28">
        <f ca="1" t="shared" si="4065"/>
        <v>17208.0935365499</v>
      </c>
      <c r="BJ546" s="28">
        <f ca="1" t="shared" si="3834"/>
        <v>66773.6673931048</v>
      </c>
      <c r="BK546" s="28">
        <f ca="1" t="shared" si="3835"/>
        <v>38690.1497567768</v>
      </c>
      <c r="BL546" s="28">
        <f ca="1" t="shared" si="3836"/>
        <v>105463.817149882</v>
      </c>
      <c r="BM546" s="28">
        <f ca="1">BK546*'Ejercicio 3 - TIR'!$D$5</f>
        <v>19345.0748783884</v>
      </c>
      <c r="BN546" s="28">
        <f ca="1" t="shared" si="3837"/>
        <v>86118.7422714932</v>
      </c>
      <c r="BO546" s="28">
        <f ca="1" t="shared" si="3838"/>
        <v>37338.9817770815</v>
      </c>
      <c r="BP546" s="28">
        <f ca="1" t="shared" si="3839"/>
        <v>-112826.946577465</v>
      </c>
      <c r="BQ546" s="28">
        <f ca="1" t="shared" ref="BQ546:BT546" si="4066">BE546</f>
        <v>19054.5650622148</v>
      </c>
      <c r="BR546" s="28">
        <f ca="1" t="shared" si="4066"/>
        <v>24157.7285141716</v>
      </c>
      <c r="BS546" s="28">
        <f ca="1" t="shared" si="4066"/>
        <v>20099.4881636065</v>
      </c>
      <c r="BT546" s="28">
        <f ca="1" t="shared" si="4066"/>
        <v>20789.3604513683</v>
      </c>
      <c r="BU546" s="28">
        <f ca="1" t="shared" si="3841"/>
        <v>54547.0753136315</v>
      </c>
      <c r="BV546" s="30">
        <f ca="1" t="shared" si="3842"/>
        <v>6.21042938179062</v>
      </c>
    </row>
    <row r="547" ht="15" customHeight="1" spans="1:74">
      <c r="A547" s="26">
        <v>546</v>
      </c>
      <c r="B547" s="27">
        <f ca="1" t="shared" ref="B547:F547" si="4067">RAND()</f>
        <v>0.63423175950433</v>
      </c>
      <c r="C547" s="28">
        <f ca="1">IF(B547&lt;=('Ejercicio 3 - TIR'!$D$13-'Ejercicio 3 - TIR'!$C$13)/('Ejercicio 3 - TIR'!$E$13-'Ejercicio 3 - TIR'!$C$13),'Ejercicio 3 - TIR'!$C$13+SQRT(('Ejercicio 3 - TIR'!$E$13-'Ejercicio 3 - TIR'!$C$13)*('Ejercicio 3 - TIR'!$D$13-'Ejercicio 3 - TIR'!$C$13)*B547),'Ejercicio 3 - TIR'!$E$13-SQRT(('Ejercicio 3 - TIR'!$E$13-'Ejercicio 3 - TIR'!$C$13)*('Ejercicio 3 - TIR'!$E$13-'Ejercicio 3 - TIR'!$D$13)*(1-B547)))</f>
        <v>79049.5372701507</v>
      </c>
      <c r="D547" s="27">
        <f ca="1" t="shared" si="4067"/>
        <v>0.924814686827001</v>
      </c>
      <c r="E547" s="28">
        <f ca="1">IF(D547&lt;=('Ejercicio 3 - TIR'!$D$14-'Ejercicio 3 - TIR'!$C$14)/('Ejercicio 3 - TIR'!$E$14-'Ejercicio 3 - TIR'!$C$14),'Ejercicio 3 - TIR'!$C$14+SQRT(('Ejercicio 3 - TIR'!$E$14-'Ejercicio 3 - TIR'!$C$14)*('Ejercicio 3 - TIR'!$D$14-'Ejercicio 3 - TIR'!$C$14)*D547),'Ejercicio 3 - TIR'!$E$14-SQRT(('Ejercicio 3 - TIR'!$E$14-'Ejercicio 3 - TIR'!$C$14)*('Ejercicio 3 - TIR'!$E$14-'Ejercicio 3 - TIR'!$D$14)*(1-D547)))</f>
        <v>36641.7568616984</v>
      </c>
      <c r="F547" s="27">
        <f ca="1" t="shared" si="4067"/>
        <v>0.065585748814001</v>
      </c>
      <c r="G547" s="28">
        <f ca="1">IF(F547&lt;=('Ejercicio 3 - TIR'!$D$18-'Ejercicio 3 - TIR'!$C$18)/('Ejercicio 3 - TIR'!$E$18-'Ejercicio 3 - TIR'!$C$18),'Ejercicio 3 - TIR'!$C$18+SQRT(('Ejercicio 3 - TIR'!$E$18-'Ejercicio 3 - TIR'!$C$18)*('Ejercicio 3 - TIR'!$D$18-'Ejercicio 3 - TIR'!$C$18)*F547),'Ejercicio 3 - TIR'!$E$18-SQRT(('Ejercicio 3 - TIR'!$E$18-'Ejercicio 3 - TIR'!$C$18)*('Ejercicio 3 - TIR'!$E$18-'Ejercicio 3 - TIR'!$D$18)*(1-F547)))</f>
        <v>33136.5366763518</v>
      </c>
      <c r="H547" s="27">
        <f ca="1" t="shared" ref="H547:L547" si="4068">RAND()</f>
        <v>0.482386007850958</v>
      </c>
      <c r="I547" s="28">
        <f ca="1">IF(H547&lt;=('Ejercicio 3 - TIR'!$D$18-'Ejercicio 3 - TIR'!$C$18)/('Ejercicio 3 - TIR'!$E$18-'Ejercicio 3 - TIR'!$C$18),'Ejercicio 3 - TIR'!$C$18+SQRT(('Ejercicio 3 - TIR'!$E$18-'Ejercicio 3 - TIR'!$C$18)*('Ejercicio 3 - TIR'!$D$18-'Ejercicio 3 - TIR'!$C$18)*H547),'Ejercicio 3 - TIR'!$E$18-SQRT(('Ejercicio 3 - TIR'!$E$18-'Ejercicio 3 - TIR'!$C$18)*('Ejercicio 3 - TIR'!$E$18-'Ejercicio 3 - TIR'!$D$18)*(1-H547)))</f>
        <v>38506.3447600978</v>
      </c>
      <c r="J547" s="27">
        <f ca="1" t="shared" si="4068"/>
        <v>0.928309671145856</v>
      </c>
      <c r="K547" s="28">
        <f ca="1">IF(J547&lt;=('Ejercicio 3 - TIR'!$D$18-'Ejercicio 3 - TIR'!$C$18)/('Ejercicio 3 - TIR'!$E$18-'Ejercicio 3 - TIR'!$C$18),'Ejercicio 3 - TIR'!$C$18+SQRT(('Ejercicio 3 - TIR'!$E$18-'Ejercicio 3 - TIR'!$C$18)*('Ejercicio 3 - TIR'!$D$18-'Ejercicio 3 - TIR'!$C$18)*J547),'Ejercicio 3 - TIR'!$E$18-SQRT(('Ejercicio 3 - TIR'!$E$18-'Ejercicio 3 - TIR'!$C$18)*('Ejercicio 3 - TIR'!$E$18-'Ejercicio 3 - TIR'!$D$18)*(1-J547)))</f>
        <v>42681.2126738183</v>
      </c>
      <c r="L547" s="27">
        <f ca="1" t="shared" si="4068"/>
        <v>0.0946619555315065</v>
      </c>
      <c r="M547" s="28">
        <f ca="1">IF(L547&lt;=('Ejercicio 3 - TIR'!$D$18-'Ejercicio 3 - TIR'!$C$18)/('Ejercicio 3 - TIR'!$E$18-'Ejercicio 3 - TIR'!$C$18),'Ejercicio 3 - TIR'!$C$18+SQRT(('Ejercicio 3 - TIR'!$E$18-'Ejercicio 3 - TIR'!$C$18)*('Ejercicio 3 - TIR'!$D$18-'Ejercicio 3 - TIR'!$C$18)*L547),'Ejercicio 3 - TIR'!$E$18-SQRT(('Ejercicio 3 - TIR'!$E$18-'Ejercicio 3 - TIR'!$C$18)*('Ejercicio 3 - TIR'!$E$18-'Ejercicio 3 - TIR'!$D$18)*(1-L547)))</f>
        <v>33768.1949697071</v>
      </c>
      <c r="N547" s="27">
        <f ca="1" t="shared" ref="N547:R547" si="4069">RAND()</f>
        <v>0.716468822107687</v>
      </c>
      <c r="O547" s="28">
        <f ca="1">IF(N547&lt;=('Ejercicio 3 - TIR'!$D$18-'Ejercicio 3 - TIR'!$C$18)/('Ejercicio 3 - TIR'!$E$18-'Ejercicio 3 - TIR'!$C$18),'Ejercicio 3 - TIR'!$C$18+SQRT(('Ejercicio 3 - TIR'!$E$18-'Ejercicio 3 - TIR'!$C$18)*('Ejercicio 3 - TIR'!$D$18-'Ejercicio 3 - TIR'!$C$18)*N547),'Ejercicio 3 - TIR'!$E$18-SQRT(('Ejercicio 3 - TIR'!$E$18-'Ejercicio 3 - TIR'!$C$18)*('Ejercicio 3 - TIR'!$E$18-'Ejercicio 3 - TIR'!$D$18)*(1-N547)))</f>
        <v>40388.6186080608</v>
      </c>
      <c r="P547" s="27">
        <f ca="1" t="shared" si="4069"/>
        <v>0.778417787077849</v>
      </c>
      <c r="Q547" s="29">
        <f ca="1">IF(P547&lt;=('Ejercicio 3 - TIR'!$D$22-'Ejercicio 3 - TIR'!$C$22)/('Ejercicio 3 - TIR'!$E$22-'Ejercicio 3 - TIR'!$C$22),'Ejercicio 3 - TIR'!$C$22+SQRT(('Ejercicio 3 - TIR'!$E$22-'Ejercicio 3 - TIR'!$C$22)*('Ejercicio 3 - TIR'!$D$22-'Ejercicio 3 - TIR'!$C$22)*P547),'Ejercicio 3 - TIR'!$E$22-SQRT(('Ejercicio 3 - TIR'!$E$22-'Ejercicio 3 - TIR'!$C$22)*('Ejercicio 3 - TIR'!$E$22-'Ejercicio 3 - TIR'!$D$22)*(1-P547)))</f>
        <v>0.160028821185021</v>
      </c>
      <c r="R547" s="27">
        <f ca="1" t="shared" si="4069"/>
        <v>0.572976061133101</v>
      </c>
      <c r="S547" s="29">
        <f ca="1">IF(R547&lt;=('Ejercicio 3 - TIR'!$D$23-'Ejercicio 3 - TIR'!$C$23)/('Ejercicio 3 - TIR'!$E$23-'Ejercicio 3 - TIR'!$C$23),'Ejercicio 3 - TIR'!$C$23+SQRT(('Ejercicio 3 - TIR'!$E$23-'Ejercicio 3 - TIR'!$C$23)*('Ejercicio 3 - TIR'!$D$23-'Ejercicio 3 - TIR'!$C$23)*R547),'Ejercicio 3 - TIR'!$E$23-SQRT(('Ejercicio 3 - TIR'!$E$23-'Ejercicio 3 - TIR'!$C$23)*('Ejercicio 3 - TIR'!$E$23-'Ejercicio 3 - TIR'!$D$23)*(1-R547)))</f>
        <v>0.152275586751738</v>
      </c>
      <c r="T547" s="27">
        <f ca="1" t="shared" ref="T547:X547" si="4070">RAND()</f>
        <v>0.545963435324098</v>
      </c>
      <c r="U547" s="29">
        <f ca="1">IF(T547&lt;=('Ejercicio 3 - TIR'!$D$24-'Ejercicio 3 - TIR'!$C$24)/('Ejercicio 3 - TIR'!$E$24-'Ejercicio 3 - TIR'!$C$24),'Ejercicio 3 - TIR'!$C$24+SQRT(('Ejercicio 3 - TIR'!$E$24-'Ejercicio 3 - TIR'!$C$24)*('Ejercicio 3 - TIR'!$D$24-'Ejercicio 3 - TIR'!$C$24)*T547),'Ejercicio 3 - TIR'!$E$24-SQRT(('Ejercicio 3 - TIR'!$E$24-'Ejercicio 3 - TIR'!$C$24)*('Ejercicio 3 - TIR'!$E$24-'Ejercicio 3 - TIR'!$D$24)*(1-T547)))</f>
        <v>0.184344672472511</v>
      </c>
      <c r="V547" s="27">
        <f ca="1" t="shared" si="4070"/>
        <v>0.748416661742363</v>
      </c>
      <c r="W547" s="29">
        <f ca="1">IF(V547&lt;=('Ejercicio 3 - TIR'!$D$25-'Ejercicio 3 - TIR'!$C$25)/('Ejercicio 3 - TIR'!$E$25-'Ejercicio 3 - TIR'!$C$25),'Ejercicio 3 - TIR'!$C$25+SQRT(('Ejercicio 3 - TIR'!$E$25-'Ejercicio 3 - TIR'!$C$25)*('Ejercicio 3 - TIR'!$D$25-'Ejercicio 3 - TIR'!$C$25)*V547),'Ejercicio 3 - TIR'!$E$25-SQRT(('Ejercicio 3 - TIR'!$E$25-'Ejercicio 3 - TIR'!$C$25)*('Ejercicio 3 - TIR'!$E$25-'Ejercicio 3 - TIR'!$D$25)*(1-V547)))</f>
        <v>0.220326077375889</v>
      </c>
      <c r="X547" s="27">
        <f ca="1" t="shared" si="4070"/>
        <v>0.522329481945296</v>
      </c>
      <c r="Y547" s="29">
        <f ca="1">IF(X547&lt;=('Ejercicio 3 - TIR'!$D$26-'Ejercicio 3 - TIR'!$C$26)/('Ejercicio 3 - TIR'!$E$26-'Ejercicio 3 - TIR'!$C$26),'Ejercicio 3 - TIR'!$C$26+SQRT(('Ejercicio 3 - TIR'!$E$26-'Ejercicio 3 - TIR'!$C$26)*('Ejercicio 3 - TIR'!$D$26-'Ejercicio 3 - TIR'!$C$26)*X547),'Ejercicio 3 - TIR'!$E$26-SQRT(('Ejercicio 3 - TIR'!$E$26-'Ejercicio 3 - TIR'!$C$26)*('Ejercicio 3 - TIR'!$E$26-'Ejercicio 3 - TIR'!$D$26)*(1-X547)))</f>
        <v>0.229212001442315</v>
      </c>
      <c r="Z547" s="27">
        <f ca="1" t="shared" si="3812"/>
        <v>1.16002882118502</v>
      </c>
      <c r="AA547" s="27">
        <f ca="1" t="shared" si="3813"/>
        <v>1.3366728905799</v>
      </c>
      <c r="AB547" s="27">
        <f ca="1" t="shared" si="3814"/>
        <v>1.58308141679673</v>
      </c>
      <c r="AC547" s="27">
        <f ca="1" t="shared" si="3815"/>
        <v>1.93187553552622</v>
      </c>
      <c r="AD547" s="27">
        <f ca="1" t="shared" si="3816"/>
        <v>2.37468459356163</v>
      </c>
      <c r="AE547" s="26">
        <f ca="1" t="shared" si="3817"/>
        <v>5863.73715672574</v>
      </c>
      <c r="AF547" s="26">
        <f ca="1" t="shared" si="3818"/>
        <v>6756.64117282412</v>
      </c>
      <c r="AG547" s="26">
        <f ca="1" t="shared" si="3819"/>
        <v>8002.19197684266</v>
      </c>
      <c r="AH547" s="26">
        <f ca="1" t="shared" si="3820"/>
        <v>9765.28354550922</v>
      </c>
      <c r="AI547" s="26">
        <f ca="1" t="shared" si="3821"/>
        <v>12003.6037316271</v>
      </c>
      <c r="AJ547" s="28">
        <f ca="1" t="shared" si="3822"/>
        <v>38439.3375788226</v>
      </c>
      <c r="AK547" s="28">
        <f ca="1" t="shared" si="3823"/>
        <v>51470.387156146</v>
      </c>
      <c r="AL547" s="28">
        <f ca="1" t="shared" si="3824"/>
        <v>67567.834630271</v>
      </c>
      <c r="AM547" s="28">
        <f ca="1" t="shared" si="3825"/>
        <v>65235.9497408568</v>
      </c>
      <c r="AN547" s="28">
        <f ca="1" t="shared" si="3826"/>
        <v>95910.2303637985</v>
      </c>
      <c r="AO547" s="28">
        <f ca="1">C547/'Ejercicio 3 - TIR'!$D$7</f>
        <v>15809.9074540301</v>
      </c>
      <c r="AP547" s="28">
        <f ca="1" t="shared" si="3827"/>
        <v>22629.4301247925</v>
      </c>
      <c r="AQ547" s="28">
        <f ca="1" t="shared" si="3828"/>
        <v>35660.4797021159</v>
      </c>
      <c r="AR547" s="28">
        <f ca="1" t="shared" si="3829"/>
        <v>51757.9271762408</v>
      </c>
      <c r="AS547" s="28">
        <f ca="1" t="shared" si="3830"/>
        <v>49426.0422868266</v>
      </c>
      <c r="AT547" s="28">
        <f ca="1" t="shared" si="3831"/>
        <v>80100.3229097683</v>
      </c>
      <c r="AU547" s="28">
        <f ca="1">AP547*'Ejercicio 3 - TIR'!$D$5</f>
        <v>11314.7150623962</v>
      </c>
      <c r="AV547" s="28">
        <f ca="1">AQ547*'Ejercicio 3 - TIR'!$D$5</f>
        <v>17830.2398510579</v>
      </c>
      <c r="AW547" s="28">
        <f ca="1">AR547*'Ejercicio 3 - TIR'!$D$5</f>
        <v>25878.9635881204</v>
      </c>
      <c r="AX547" s="28">
        <f ca="1">AS547*'Ejercicio 3 - TIR'!$D$5</f>
        <v>24713.0211434133</v>
      </c>
      <c r="AY547" s="28">
        <f ca="1">AT547*'Ejercicio 3 - TIR'!$D$5</f>
        <v>40050.1614548842</v>
      </c>
      <c r="AZ547" s="28">
        <f ca="1" t="shared" ref="AZ547:BD547" si="4071">AJ547-AU547-AE547</f>
        <v>21260.8853597006</v>
      </c>
      <c r="BA547" s="28">
        <f ca="1" t="shared" si="4071"/>
        <v>26883.506132264</v>
      </c>
      <c r="BB547" s="28">
        <f ca="1" t="shared" si="4071"/>
        <v>33686.6790653079</v>
      </c>
      <c r="BC547" s="28">
        <f ca="1" t="shared" si="4071"/>
        <v>30757.6450519342</v>
      </c>
      <c r="BD547" s="28">
        <f ca="1" t="shared" si="4071"/>
        <v>43856.4651772872</v>
      </c>
      <c r="BE547" s="28">
        <f ca="1" t="shared" ref="BE547:BI547" si="4072">AZ547/Z547</f>
        <v>18327.8940759262</v>
      </c>
      <c r="BF547" s="28">
        <f ca="1" t="shared" si="4072"/>
        <v>20112.2550788031</v>
      </c>
      <c r="BG547" s="28">
        <f ca="1" t="shared" si="4072"/>
        <v>21279.1829326573</v>
      </c>
      <c r="BH547" s="28">
        <f ca="1" t="shared" si="4072"/>
        <v>15921.1318153352</v>
      </c>
      <c r="BI547" s="28">
        <f ca="1" t="shared" si="4072"/>
        <v>18468.332719298</v>
      </c>
      <c r="BJ547" s="28">
        <f ca="1" t="shared" si="3834"/>
        <v>87012.6155005063</v>
      </c>
      <c r="BK547" s="28">
        <f ca="1" t="shared" si="3835"/>
        <v>37543.5436567206</v>
      </c>
      <c r="BL547" s="28">
        <f ca="1" t="shared" si="3836"/>
        <v>124556.159157227</v>
      </c>
      <c r="BM547" s="28">
        <f ca="1">BK547*'Ejercicio 3 - TIR'!$D$5</f>
        <v>18771.7718283603</v>
      </c>
      <c r="BN547" s="28">
        <f ca="1" t="shared" si="3837"/>
        <v>105784.387328867</v>
      </c>
      <c r="BO547" s="28">
        <f ca="1" t="shared" si="3838"/>
        <v>44546.7105887135</v>
      </c>
      <c r="BP547" s="28">
        <f ca="1" t="shared" si="3839"/>
        <v>-115691.294131849</v>
      </c>
      <c r="BQ547" s="28">
        <f ca="1" t="shared" ref="BQ547:BT547" si="4073">BE547</f>
        <v>18327.8940759262</v>
      </c>
      <c r="BR547" s="28">
        <f ca="1" t="shared" si="4073"/>
        <v>20112.2550788031</v>
      </c>
      <c r="BS547" s="28">
        <f ca="1" t="shared" si="4073"/>
        <v>21279.1829326573</v>
      </c>
      <c r="BT547" s="28">
        <f ca="1" t="shared" si="4073"/>
        <v>15921.1318153352</v>
      </c>
      <c r="BU547" s="28">
        <f ca="1" t="shared" si="3841"/>
        <v>63015.0433080115</v>
      </c>
      <c r="BV547" s="30">
        <f ca="1" t="shared" si="3842"/>
        <v>5.22242242749993</v>
      </c>
    </row>
    <row r="548" ht="15" customHeight="1" spans="1:74">
      <c r="A548" s="26">
        <v>547</v>
      </c>
      <c r="B548" s="27">
        <f ca="1" t="shared" ref="B548:F548" si="4074">RAND()</f>
        <v>0.0798520179189974</v>
      </c>
      <c r="C548" s="28">
        <f ca="1">IF(B548&lt;=('Ejercicio 3 - TIR'!$D$13-'Ejercicio 3 - TIR'!$C$13)/('Ejercicio 3 - TIR'!$E$13-'Ejercicio 3 - TIR'!$C$13),'Ejercicio 3 - TIR'!$C$13+SQRT(('Ejercicio 3 - TIR'!$E$13-'Ejercicio 3 - TIR'!$C$13)*('Ejercicio 3 - TIR'!$D$13-'Ejercicio 3 - TIR'!$C$13)*B548),'Ejercicio 3 - TIR'!$E$13-SQRT(('Ejercicio 3 - TIR'!$E$13-'Ejercicio 3 - TIR'!$C$13)*('Ejercicio 3 - TIR'!$E$13-'Ejercicio 3 - TIR'!$D$13)*(1-B548)))</f>
        <v>65651.6198711165</v>
      </c>
      <c r="D548" s="27">
        <f ca="1" t="shared" si="4074"/>
        <v>0.604400867222438</v>
      </c>
      <c r="E548" s="28">
        <f ca="1">IF(D548&lt;=('Ejercicio 3 - TIR'!$D$14-'Ejercicio 3 - TIR'!$C$14)/('Ejercicio 3 - TIR'!$E$14-'Ejercicio 3 - TIR'!$C$14),'Ejercicio 3 - TIR'!$C$14+SQRT(('Ejercicio 3 - TIR'!$E$14-'Ejercicio 3 - TIR'!$C$14)*('Ejercicio 3 - TIR'!$D$14-'Ejercicio 3 - TIR'!$C$14)*D548),'Ejercicio 3 - TIR'!$E$14-SQRT(('Ejercicio 3 - TIR'!$E$14-'Ejercicio 3 - TIR'!$C$14)*('Ejercicio 3 - TIR'!$E$14-'Ejercicio 3 - TIR'!$D$14)*(1-D548)))</f>
        <v>32296.7623743887</v>
      </c>
      <c r="F548" s="27">
        <f ca="1" t="shared" si="4074"/>
        <v>0.370993205120614</v>
      </c>
      <c r="G548" s="28">
        <f ca="1">IF(F548&lt;=('Ejercicio 3 - TIR'!$D$18-'Ejercicio 3 - TIR'!$C$18)/('Ejercicio 3 - TIR'!$E$18-'Ejercicio 3 - TIR'!$C$18),'Ejercicio 3 - TIR'!$C$18+SQRT(('Ejercicio 3 - TIR'!$E$18-'Ejercicio 3 - TIR'!$C$18)*('Ejercicio 3 - TIR'!$D$18-'Ejercicio 3 - TIR'!$C$18)*F548),'Ejercicio 3 - TIR'!$E$18-SQRT(('Ejercicio 3 - TIR'!$E$18-'Ejercicio 3 - TIR'!$C$18)*('Ejercicio 3 - TIR'!$E$18-'Ejercicio 3 - TIR'!$D$18)*(1-F548)))</f>
        <v>37459.8244461979</v>
      </c>
      <c r="H548" s="27">
        <f ca="1" t="shared" ref="H548:L548" si="4075">RAND()</f>
        <v>0.138826430176658</v>
      </c>
      <c r="I548" s="28">
        <f ca="1">IF(H548&lt;=('Ejercicio 3 - TIR'!$D$18-'Ejercicio 3 - TIR'!$C$18)/('Ejercicio 3 - TIR'!$E$18-'Ejercicio 3 - TIR'!$C$18),'Ejercicio 3 - TIR'!$C$18+SQRT(('Ejercicio 3 - TIR'!$E$18-'Ejercicio 3 - TIR'!$C$18)*('Ejercicio 3 - TIR'!$D$18-'Ejercicio 3 - TIR'!$C$18)*H548),'Ejercicio 3 - TIR'!$E$18-SQRT(('Ejercicio 3 - TIR'!$E$18-'Ejercicio 3 - TIR'!$C$18)*('Ejercicio 3 - TIR'!$E$18-'Ejercicio 3 - TIR'!$D$18)*(1-H548)))</f>
        <v>34563.3282290998</v>
      </c>
      <c r="J548" s="27">
        <f ca="1" t="shared" si="4075"/>
        <v>0.699740080846276</v>
      </c>
      <c r="K548" s="28">
        <f ca="1">IF(J548&lt;=('Ejercicio 3 - TIR'!$D$18-'Ejercicio 3 - TIR'!$C$18)/('Ejercicio 3 - TIR'!$E$18-'Ejercicio 3 - TIR'!$C$18),'Ejercicio 3 - TIR'!$C$18+SQRT(('Ejercicio 3 - TIR'!$E$18-'Ejercicio 3 - TIR'!$C$18)*('Ejercicio 3 - TIR'!$D$18-'Ejercicio 3 - TIR'!$C$18)*J548),'Ejercicio 3 - TIR'!$E$18-SQRT(('Ejercicio 3 - TIR'!$E$18-'Ejercicio 3 - TIR'!$C$18)*('Ejercicio 3 - TIR'!$E$18-'Ejercicio 3 - TIR'!$D$18)*(1-J548)))</f>
        <v>40254.5291132987</v>
      </c>
      <c r="L548" s="27">
        <f ca="1" t="shared" si="4075"/>
        <v>0.167422644482116</v>
      </c>
      <c r="M548" s="28">
        <f ca="1">IF(L548&lt;=('Ejercicio 3 - TIR'!$D$18-'Ejercicio 3 - TIR'!$C$18)/('Ejercicio 3 - TIR'!$E$18-'Ejercicio 3 - TIR'!$C$18),'Ejercicio 3 - TIR'!$C$18+SQRT(('Ejercicio 3 - TIR'!$E$18-'Ejercicio 3 - TIR'!$C$18)*('Ejercicio 3 - TIR'!$D$18-'Ejercicio 3 - TIR'!$C$18)*L548),'Ejercicio 3 - TIR'!$E$18-SQRT(('Ejercicio 3 - TIR'!$E$18-'Ejercicio 3 - TIR'!$C$18)*('Ejercicio 3 - TIR'!$E$18-'Ejercicio 3 - TIR'!$D$18)*(1-L548)))</f>
        <v>35011.3268375069</v>
      </c>
      <c r="N548" s="27">
        <f ca="1" t="shared" ref="N548:R548" si="4076">RAND()</f>
        <v>0.523642748864968</v>
      </c>
      <c r="O548" s="28">
        <f ca="1">IF(N548&lt;=('Ejercicio 3 - TIR'!$D$18-'Ejercicio 3 - TIR'!$C$18)/('Ejercicio 3 - TIR'!$E$18-'Ejercicio 3 - TIR'!$C$18),'Ejercicio 3 - TIR'!$C$18+SQRT(('Ejercicio 3 - TIR'!$E$18-'Ejercicio 3 - TIR'!$C$18)*('Ejercicio 3 - TIR'!$D$18-'Ejercicio 3 - TIR'!$C$18)*N548),'Ejercicio 3 - TIR'!$E$18-SQRT(('Ejercicio 3 - TIR'!$E$18-'Ejercicio 3 - TIR'!$C$18)*('Ejercicio 3 - TIR'!$E$18-'Ejercicio 3 - TIR'!$D$18)*(1-N548)))</f>
        <v>38862.6413855997</v>
      </c>
      <c r="P548" s="27">
        <f ca="1" t="shared" si="4076"/>
        <v>0.736638080228078</v>
      </c>
      <c r="Q548" s="29">
        <f ca="1">IF(P548&lt;=('Ejercicio 3 - TIR'!$D$22-'Ejercicio 3 - TIR'!$C$22)/('Ejercicio 3 - TIR'!$E$22-'Ejercicio 3 - TIR'!$C$22),'Ejercicio 3 - TIR'!$C$22+SQRT(('Ejercicio 3 - TIR'!$E$22-'Ejercicio 3 - TIR'!$C$22)*('Ejercicio 3 - TIR'!$D$22-'Ejercicio 3 - TIR'!$C$22)*P548),'Ejercicio 3 - TIR'!$E$22-SQRT(('Ejercicio 3 - TIR'!$E$22-'Ejercicio 3 - TIR'!$C$22)*('Ejercicio 3 - TIR'!$E$22-'Ejercicio 3 - TIR'!$D$22)*(1-P548)))</f>
        <v>0.158227277258242</v>
      </c>
      <c r="R548" s="27">
        <f ca="1" t="shared" si="4076"/>
        <v>0.102386861088953</v>
      </c>
      <c r="S548" s="29">
        <f ca="1">IF(R548&lt;=('Ejercicio 3 - TIR'!$D$23-'Ejercicio 3 - TIR'!$C$23)/('Ejercicio 3 - TIR'!$E$23-'Ejercicio 3 - TIR'!$C$23),'Ejercicio 3 - TIR'!$C$23+SQRT(('Ejercicio 3 - TIR'!$E$23-'Ejercicio 3 - TIR'!$C$23)*('Ejercicio 3 - TIR'!$D$23-'Ejercicio 3 - TIR'!$C$23)*R548),'Ejercicio 3 - TIR'!$E$23-SQRT(('Ejercicio 3 - TIR'!$E$23-'Ejercicio 3 - TIR'!$C$23)*('Ejercicio 3 - TIR'!$E$23-'Ejercicio 3 - TIR'!$D$23)*(1-R548)))</f>
        <v>0.133575579175863</v>
      </c>
      <c r="T548" s="27">
        <f ca="1" t="shared" ref="T548:X548" si="4077">RAND()</f>
        <v>0.865027781948011</v>
      </c>
      <c r="U548" s="29">
        <f ca="1">IF(T548&lt;=('Ejercicio 3 - TIR'!$D$24-'Ejercicio 3 - TIR'!$C$24)/('Ejercicio 3 - TIR'!$E$24-'Ejercicio 3 - TIR'!$C$24),'Ejercicio 3 - TIR'!$C$24+SQRT(('Ejercicio 3 - TIR'!$E$24-'Ejercicio 3 - TIR'!$C$24)*('Ejercicio 3 - TIR'!$D$24-'Ejercicio 3 - TIR'!$C$24)*T548),'Ejercicio 3 - TIR'!$E$24-SQRT(('Ejercicio 3 - TIR'!$E$24-'Ejercicio 3 - TIR'!$C$24)*('Ejercicio 3 - TIR'!$E$24-'Ejercicio 3 - TIR'!$D$24)*(1-T548)))</f>
        <v>0.200559778536612</v>
      </c>
      <c r="V548" s="27">
        <f ca="1" t="shared" si="4077"/>
        <v>0.792636713316641</v>
      </c>
      <c r="W548" s="29">
        <f ca="1">IF(V548&lt;=('Ejercicio 3 - TIR'!$D$25-'Ejercicio 3 - TIR'!$C$25)/('Ejercicio 3 - TIR'!$E$25-'Ejercicio 3 - TIR'!$C$25),'Ejercicio 3 - TIR'!$C$25+SQRT(('Ejercicio 3 - TIR'!$E$25-'Ejercicio 3 - TIR'!$C$25)*('Ejercicio 3 - TIR'!$D$25-'Ejercicio 3 - TIR'!$C$25)*V548),'Ejercicio 3 - TIR'!$E$25-SQRT(('Ejercicio 3 - TIR'!$E$25-'Ejercicio 3 - TIR'!$C$25)*('Ejercicio 3 - TIR'!$E$25-'Ejercicio 3 - TIR'!$D$25)*(1-V548)))</f>
        <v>0.223059853315326</v>
      </c>
      <c r="X548" s="27">
        <f ca="1" t="shared" si="4077"/>
        <v>0.564424113226514</v>
      </c>
      <c r="Y548" s="29">
        <f ca="1">IF(X548&lt;=('Ejercicio 3 - TIR'!$D$26-'Ejercicio 3 - TIR'!$C$26)/('Ejercicio 3 - TIR'!$E$26-'Ejercicio 3 - TIR'!$C$26),'Ejercicio 3 - TIR'!$C$26+SQRT(('Ejercicio 3 - TIR'!$E$26-'Ejercicio 3 - TIR'!$C$26)*('Ejercicio 3 - TIR'!$D$26-'Ejercicio 3 - TIR'!$C$26)*X548),'Ejercicio 3 - TIR'!$E$26-SQRT(('Ejercicio 3 - TIR'!$E$26-'Ejercicio 3 - TIR'!$C$26)*('Ejercicio 3 - TIR'!$E$26-'Ejercicio 3 - TIR'!$D$26)*(1-X548)))</f>
        <v>0.23150144550013</v>
      </c>
      <c r="Z548" s="27">
        <f ca="1" t="shared" si="3812"/>
        <v>1.15822727725824</v>
      </c>
      <c r="AA548" s="27">
        <f ca="1" t="shared" si="3813"/>
        <v>1.31293815663529</v>
      </c>
      <c r="AB548" s="27">
        <f ca="1" t="shared" si="3814"/>
        <v>1.57626074256234</v>
      </c>
      <c r="AC548" s="27">
        <f ca="1" t="shared" si="3815"/>
        <v>1.927861232585</v>
      </c>
      <c r="AD548" s="27">
        <f ca="1" t="shared" si="3816"/>
        <v>2.37416389465209</v>
      </c>
      <c r="AE548" s="26">
        <f ca="1" t="shared" si="3817"/>
        <v>5110.22877475596</v>
      </c>
      <c r="AF548" s="26">
        <f ca="1" t="shared" si="3818"/>
        <v>5792.83054306514</v>
      </c>
      <c r="AG548" s="26">
        <f ca="1" t="shared" si="3819"/>
        <v>6954.63935388241</v>
      </c>
      <c r="AH548" s="26">
        <f ca="1" t="shared" si="3820"/>
        <v>8505.94018802041</v>
      </c>
      <c r="AI548" s="26">
        <f ca="1" t="shared" si="3821"/>
        <v>10475.0776368848</v>
      </c>
      <c r="AJ548" s="28">
        <f ca="1" t="shared" si="3822"/>
        <v>43386.9904748916</v>
      </c>
      <c r="AK548" s="28">
        <f ca="1" t="shared" si="3823"/>
        <v>45379.5124522949</v>
      </c>
      <c r="AL548" s="28">
        <f ca="1" t="shared" si="3824"/>
        <v>63451.6339516255</v>
      </c>
      <c r="AM548" s="28">
        <f ca="1" t="shared" si="3825"/>
        <v>67496.9797113924</v>
      </c>
      <c r="AN548" s="28">
        <f ca="1" t="shared" si="3826"/>
        <v>92266.2800285029</v>
      </c>
      <c r="AO548" s="28">
        <f ca="1">C548/'Ejercicio 3 - TIR'!$D$7</f>
        <v>13130.3239742233</v>
      </c>
      <c r="AP548" s="28">
        <f ca="1" t="shared" si="3827"/>
        <v>30256.6665006683</v>
      </c>
      <c r="AQ548" s="28">
        <f ca="1" t="shared" si="3828"/>
        <v>32249.1884780716</v>
      </c>
      <c r="AR548" s="28">
        <f ca="1" t="shared" si="3829"/>
        <v>50321.3099774022</v>
      </c>
      <c r="AS548" s="28">
        <f ca="1" t="shared" si="3830"/>
        <v>54366.6557371691</v>
      </c>
      <c r="AT548" s="28">
        <f ca="1" t="shared" si="3831"/>
        <v>79135.9560542796</v>
      </c>
      <c r="AU548" s="28">
        <f ca="1">AP548*'Ejercicio 3 - TIR'!$D$5</f>
        <v>15128.3332503341</v>
      </c>
      <c r="AV548" s="28">
        <f ca="1">AQ548*'Ejercicio 3 - TIR'!$D$5</f>
        <v>16124.5942390358</v>
      </c>
      <c r="AW548" s="28">
        <f ca="1">AR548*'Ejercicio 3 - TIR'!$D$5</f>
        <v>25160.6549887011</v>
      </c>
      <c r="AX548" s="28">
        <f ca="1">AS548*'Ejercicio 3 - TIR'!$D$5</f>
        <v>27183.3278685845</v>
      </c>
      <c r="AY548" s="28">
        <f ca="1">AT548*'Ejercicio 3 - TIR'!$D$5</f>
        <v>39567.9780271398</v>
      </c>
      <c r="AZ548" s="28">
        <f ca="1" t="shared" ref="AZ548:BD548" si="4078">AJ548-AU548-AE548</f>
        <v>23148.4284498015</v>
      </c>
      <c r="BA548" s="28">
        <f ca="1" t="shared" si="4078"/>
        <v>23462.0876701939</v>
      </c>
      <c r="BB548" s="28">
        <f ca="1" t="shared" si="4078"/>
        <v>31336.339609042</v>
      </c>
      <c r="BC548" s="28">
        <f ca="1" t="shared" si="4078"/>
        <v>31807.7116547874</v>
      </c>
      <c r="BD548" s="28">
        <f ca="1" t="shared" si="4078"/>
        <v>42223.2243644783</v>
      </c>
      <c r="BE548" s="28">
        <f ca="1" t="shared" ref="BE548:BI548" si="4079">AZ548/Z548</f>
        <v>19986.0846867624</v>
      </c>
      <c r="BF548" s="28">
        <f ca="1" t="shared" si="4079"/>
        <v>17869.9107430322</v>
      </c>
      <c r="BG548" s="28">
        <f ca="1" t="shared" si="4079"/>
        <v>19880.17512769</v>
      </c>
      <c r="BH548" s="28">
        <f ca="1" t="shared" si="4079"/>
        <v>16498.9632641441</v>
      </c>
      <c r="BI548" s="28">
        <f ca="1" t="shared" si="4079"/>
        <v>17784.4606514268</v>
      </c>
      <c r="BJ548" s="28">
        <f ca="1" t="shared" si="3834"/>
        <v>76677.8071434316</v>
      </c>
      <c r="BK548" s="28">
        <f ca="1" t="shared" si="3835"/>
        <v>31173.5411046857</v>
      </c>
      <c r="BL548" s="28">
        <f ca="1" t="shared" si="3836"/>
        <v>107851.348248117</v>
      </c>
      <c r="BM548" s="28">
        <f ca="1">BK548*'Ejercicio 3 - TIR'!$D$5</f>
        <v>15586.7705523428</v>
      </c>
      <c r="BN548" s="28">
        <f ca="1" t="shared" si="3837"/>
        <v>92264.5776957744</v>
      </c>
      <c r="BO548" s="28">
        <f ca="1" t="shared" si="3838"/>
        <v>38861.9243615003</v>
      </c>
      <c r="BP548" s="28">
        <f ca="1" t="shared" si="3839"/>
        <v>-97948.3822455052</v>
      </c>
      <c r="BQ548" s="28">
        <f ca="1" t="shared" ref="BQ548:BT548" si="4080">BE548</f>
        <v>19986.0846867624</v>
      </c>
      <c r="BR548" s="28">
        <f ca="1" t="shared" si="4080"/>
        <v>17869.9107430322</v>
      </c>
      <c r="BS548" s="28">
        <f ca="1" t="shared" si="4080"/>
        <v>19880.17512769</v>
      </c>
      <c r="BT548" s="28">
        <f ca="1" t="shared" si="4080"/>
        <v>16498.9632641441</v>
      </c>
      <c r="BU548" s="28">
        <f ca="1" t="shared" si="3841"/>
        <v>56646.3850129271</v>
      </c>
      <c r="BV548" s="30">
        <f ca="1" t="shared" si="3842"/>
        <v>8.7613899897901</v>
      </c>
    </row>
    <row r="549" ht="15" customHeight="1" spans="1:74">
      <c r="A549" s="26">
        <v>548</v>
      </c>
      <c r="B549" s="27">
        <f ca="1" t="shared" ref="B549:F549" si="4081">RAND()</f>
        <v>0.086861465705512</v>
      </c>
      <c r="C549" s="28">
        <f ca="1">IF(B549&lt;=('Ejercicio 3 - TIR'!$D$13-'Ejercicio 3 - TIR'!$C$13)/('Ejercicio 3 - TIR'!$E$13-'Ejercicio 3 - TIR'!$C$13),'Ejercicio 3 - TIR'!$C$13+SQRT(('Ejercicio 3 - TIR'!$E$13-'Ejercicio 3 - TIR'!$C$13)*('Ejercicio 3 - TIR'!$D$13-'Ejercicio 3 - TIR'!$C$13)*B549),'Ejercicio 3 - TIR'!$E$13-SQRT(('Ejercicio 3 - TIR'!$E$13-'Ejercicio 3 - TIR'!$C$13)*('Ejercicio 3 - TIR'!$E$13-'Ejercicio 3 - TIR'!$D$13)*(1-B549)))</f>
        <v>65894.45385784</v>
      </c>
      <c r="D549" s="27">
        <f ca="1" t="shared" si="4081"/>
        <v>0.749756177695029</v>
      </c>
      <c r="E549" s="28">
        <f ca="1">IF(D549&lt;=('Ejercicio 3 - TIR'!$D$14-'Ejercicio 3 - TIR'!$C$14)/('Ejercicio 3 - TIR'!$E$14-'Ejercicio 3 - TIR'!$C$14),'Ejercicio 3 - TIR'!$C$14+SQRT(('Ejercicio 3 - TIR'!$E$14-'Ejercicio 3 - TIR'!$C$14)*('Ejercicio 3 - TIR'!$D$14-'Ejercicio 3 - TIR'!$C$14)*D549),'Ejercicio 3 - TIR'!$E$14-SQRT(('Ejercicio 3 - TIR'!$E$14-'Ejercicio 3 - TIR'!$C$14)*('Ejercicio 3 - TIR'!$E$14-'Ejercicio 3 - TIR'!$D$14)*(1-D549)))</f>
        <v>33873.2901696142</v>
      </c>
      <c r="F549" s="27">
        <f ca="1" t="shared" si="4081"/>
        <v>0.863471153323557</v>
      </c>
      <c r="G549" s="28">
        <f ca="1">IF(F549&lt;=('Ejercicio 3 - TIR'!$D$18-'Ejercicio 3 - TIR'!$C$18)/('Ejercicio 3 - TIR'!$E$18-'Ejercicio 3 - TIR'!$C$18),'Ejercicio 3 - TIR'!$C$18+SQRT(('Ejercicio 3 - TIR'!$E$18-'Ejercicio 3 - TIR'!$C$18)*('Ejercicio 3 - TIR'!$D$18-'Ejercicio 3 - TIR'!$C$18)*F549),'Ejercicio 3 - TIR'!$E$18-SQRT(('Ejercicio 3 - TIR'!$E$18-'Ejercicio 3 - TIR'!$C$18)*('Ejercicio 3 - TIR'!$E$18-'Ejercicio 3 - TIR'!$D$18)*(1-F549)))</f>
        <v>41800.0525784424</v>
      </c>
      <c r="H549" s="27">
        <f ca="1" t="shared" ref="H549:L549" si="4082">RAND()</f>
        <v>0.241496610211409</v>
      </c>
      <c r="I549" s="28">
        <f ca="1">IF(H549&lt;=('Ejercicio 3 - TIR'!$D$18-'Ejercicio 3 - TIR'!$C$18)/('Ejercicio 3 - TIR'!$E$18-'Ejercicio 3 - TIR'!$C$18),'Ejercicio 3 - TIR'!$C$18+SQRT(('Ejercicio 3 - TIR'!$E$18-'Ejercicio 3 - TIR'!$C$18)*('Ejercicio 3 - TIR'!$D$18-'Ejercicio 3 - TIR'!$C$18)*H549),'Ejercicio 3 - TIR'!$E$18-SQRT(('Ejercicio 3 - TIR'!$E$18-'Ejercicio 3 - TIR'!$C$18)*('Ejercicio 3 - TIR'!$E$18-'Ejercicio 3 - TIR'!$D$18)*(1-H549)))</f>
        <v>36018.6785536122</v>
      </c>
      <c r="J549" s="27">
        <f ca="1" t="shared" si="4082"/>
        <v>0.196085645506408</v>
      </c>
      <c r="K549" s="28">
        <f ca="1">IF(J549&lt;=('Ejercicio 3 - TIR'!$D$18-'Ejercicio 3 - TIR'!$C$18)/('Ejercicio 3 - TIR'!$E$18-'Ejercicio 3 - TIR'!$C$18),'Ejercicio 3 - TIR'!$C$18+SQRT(('Ejercicio 3 - TIR'!$E$18-'Ejercicio 3 - TIR'!$C$18)*('Ejercicio 3 - TIR'!$D$18-'Ejercicio 3 - TIR'!$C$18)*J549),'Ejercicio 3 - TIR'!$E$18-SQRT(('Ejercicio 3 - TIR'!$E$18-'Ejercicio 3 - TIR'!$C$18)*('Ejercicio 3 - TIR'!$E$18-'Ejercicio 3 - TIR'!$D$18)*(1-J549)))</f>
        <v>35423.3612110905</v>
      </c>
      <c r="L549" s="27">
        <f ca="1" t="shared" si="4082"/>
        <v>0.380544378006127</v>
      </c>
      <c r="M549" s="28">
        <f ca="1">IF(L549&lt;=('Ejercicio 3 - TIR'!$D$18-'Ejercicio 3 - TIR'!$C$18)/('Ejercicio 3 - TIR'!$E$18-'Ejercicio 3 - TIR'!$C$18),'Ejercicio 3 - TIR'!$C$18+SQRT(('Ejercicio 3 - TIR'!$E$18-'Ejercicio 3 - TIR'!$C$18)*('Ejercicio 3 - TIR'!$D$18-'Ejercicio 3 - TIR'!$C$18)*L549),'Ejercicio 3 - TIR'!$E$18-SQRT(('Ejercicio 3 - TIR'!$E$18-'Ejercicio 3 - TIR'!$C$18)*('Ejercicio 3 - TIR'!$E$18-'Ejercicio 3 - TIR'!$D$18)*(1-L549)))</f>
        <v>37555.2403469988</v>
      </c>
      <c r="N549" s="27">
        <f ca="1" t="shared" ref="N549:R549" si="4083">RAND()</f>
        <v>0.647707600468767</v>
      </c>
      <c r="O549" s="28">
        <f ca="1">IF(N549&lt;=('Ejercicio 3 - TIR'!$D$18-'Ejercicio 3 - TIR'!$C$18)/('Ejercicio 3 - TIR'!$E$18-'Ejercicio 3 - TIR'!$C$18),'Ejercicio 3 - TIR'!$C$18+SQRT(('Ejercicio 3 - TIR'!$E$18-'Ejercicio 3 - TIR'!$C$18)*('Ejercicio 3 - TIR'!$D$18-'Ejercicio 3 - TIR'!$C$18)*N549),'Ejercicio 3 - TIR'!$E$18-SQRT(('Ejercicio 3 - TIR'!$E$18-'Ejercicio 3 - TIR'!$C$18)*('Ejercicio 3 - TIR'!$E$18-'Ejercicio 3 - TIR'!$D$18)*(1-N549)))</f>
        <v>39856.7814255118</v>
      </c>
      <c r="P549" s="27">
        <f ca="1" t="shared" si="4083"/>
        <v>0.98941058822186</v>
      </c>
      <c r="Q549" s="29">
        <f ca="1">IF(P549&lt;=('Ejercicio 3 - TIR'!$D$22-'Ejercicio 3 - TIR'!$C$22)/('Ejercicio 3 - TIR'!$E$22-'Ejercicio 3 - TIR'!$C$22),'Ejercicio 3 - TIR'!$C$22+SQRT(('Ejercicio 3 - TIR'!$E$22-'Ejercicio 3 - TIR'!$C$22)*('Ejercicio 3 - TIR'!$D$22-'Ejercicio 3 - TIR'!$C$22)*P549),'Ejercicio 3 - TIR'!$E$22-SQRT(('Ejercicio 3 - TIR'!$E$22-'Ejercicio 3 - TIR'!$C$22)*('Ejercicio 3 - TIR'!$E$22-'Ejercicio 3 - TIR'!$D$22)*(1-P549)))</f>
        <v>0.175634116217688</v>
      </c>
      <c r="R549" s="27">
        <f ca="1" t="shared" si="4083"/>
        <v>0.414853983015009</v>
      </c>
      <c r="S549" s="29">
        <f ca="1">IF(R549&lt;=('Ejercicio 3 - TIR'!$D$23-'Ejercicio 3 - TIR'!$C$23)/('Ejercicio 3 - TIR'!$E$23-'Ejercicio 3 - TIR'!$C$23),'Ejercicio 3 - TIR'!$C$23+SQRT(('Ejercicio 3 - TIR'!$E$23-'Ejercicio 3 - TIR'!$C$23)*('Ejercicio 3 - TIR'!$D$23-'Ejercicio 3 - TIR'!$C$23)*R549),'Ejercicio 3 - TIR'!$E$23-SQRT(('Ejercicio 3 - TIR'!$E$23-'Ejercicio 3 - TIR'!$C$23)*('Ejercicio 3 - TIR'!$E$23-'Ejercicio 3 - TIR'!$D$23)*(1-R549)))</f>
        <v>0.147326492080525</v>
      </c>
      <c r="T549" s="27">
        <f ca="1" t="shared" ref="T549:X549" si="4084">RAND()</f>
        <v>0.615332543234918</v>
      </c>
      <c r="U549" s="29">
        <f ca="1">IF(T549&lt;=('Ejercicio 3 - TIR'!$D$24-'Ejercicio 3 - TIR'!$C$24)/('Ejercicio 3 - TIR'!$E$24-'Ejercicio 3 - TIR'!$C$24),'Ejercicio 3 - TIR'!$C$24+SQRT(('Ejercicio 3 - TIR'!$E$24-'Ejercicio 3 - TIR'!$C$24)*('Ejercicio 3 - TIR'!$D$24-'Ejercicio 3 - TIR'!$C$24)*T549),'Ejercicio 3 - TIR'!$E$24-SQRT(('Ejercicio 3 - TIR'!$E$24-'Ejercicio 3 - TIR'!$C$24)*('Ejercicio 3 - TIR'!$E$24-'Ejercicio 3 - TIR'!$D$24)*(1-T549)))</f>
        <v>0.187181272435662</v>
      </c>
      <c r="V549" s="27">
        <f ca="1" t="shared" si="4084"/>
        <v>0.358888560381908</v>
      </c>
      <c r="W549" s="29">
        <f ca="1">IF(V549&lt;=('Ejercicio 3 - TIR'!$D$25-'Ejercicio 3 - TIR'!$C$25)/('Ejercicio 3 - TIR'!$E$25-'Ejercicio 3 - TIR'!$C$25),'Ejercicio 3 - TIR'!$C$25+SQRT(('Ejercicio 3 - TIR'!$E$25-'Ejercicio 3 - TIR'!$C$25)*('Ejercicio 3 - TIR'!$D$25-'Ejercicio 3 - TIR'!$C$25)*V549),'Ejercicio 3 - TIR'!$E$25-SQRT(('Ejercicio 3 - TIR'!$E$25-'Ejercicio 3 - TIR'!$C$25)*('Ejercicio 3 - TIR'!$E$25-'Ejercicio 3 - TIR'!$D$25)*(1-V549)))</f>
        <v>0.202630283527729</v>
      </c>
      <c r="X549" s="27">
        <f ca="1" t="shared" si="4084"/>
        <v>0.781576968852176</v>
      </c>
      <c r="Y549" s="29">
        <f ca="1">IF(X549&lt;=('Ejercicio 3 - TIR'!$D$26-'Ejercicio 3 - TIR'!$C$26)/('Ejercicio 3 - TIR'!$E$26-'Ejercicio 3 - TIR'!$C$26),'Ejercicio 3 - TIR'!$C$26+SQRT(('Ejercicio 3 - TIR'!$E$26-'Ejercicio 3 - TIR'!$C$26)*('Ejercicio 3 - TIR'!$D$26-'Ejercicio 3 - TIR'!$C$26)*X549),'Ejercicio 3 - TIR'!$E$26-SQRT(('Ejercicio 3 - TIR'!$E$26-'Ejercicio 3 - TIR'!$C$26)*('Ejercicio 3 - TIR'!$E$26-'Ejercicio 3 - TIR'!$D$26)*(1-X549)))</f>
        <v>0.245656378056497</v>
      </c>
      <c r="Z549" s="27">
        <f ca="1" t="shared" si="3812"/>
        <v>1.17563411621769</v>
      </c>
      <c r="AA549" s="27">
        <f ca="1" t="shared" si="3813"/>
        <v>1.34883616653023</v>
      </c>
      <c r="AB549" s="27">
        <f ca="1" t="shared" si="3814"/>
        <v>1.6013130364886</v>
      </c>
      <c r="AC549" s="27">
        <f ca="1" t="shared" si="3815"/>
        <v>1.92578755108893</v>
      </c>
      <c r="AD549" s="27">
        <f ca="1" t="shared" si="3816"/>
        <v>2.39886954579573</v>
      </c>
      <c r="AE549" s="26">
        <f ca="1" t="shared" si="3817"/>
        <v>5949.3053823255</v>
      </c>
      <c r="AF549" s="26">
        <f ca="1" t="shared" si="3818"/>
        <v>6825.79567461931</v>
      </c>
      <c r="AG549" s="26">
        <f ca="1" t="shared" si="3819"/>
        <v>8103.45679438039</v>
      </c>
      <c r="AH549" s="26">
        <f ca="1" t="shared" si="3820"/>
        <v>9745.46254218039</v>
      </c>
      <c r="AI549" s="26">
        <f ca="1" t="shared" si="3821"/>
        <v>12139.4975727777</v>
      </c>
      <c r="AJ549" s="28">
        <f ca="1" t="shared" si="3822"/>
        <v>49141.56787091</v>
      </c>
      <c r="AK549" s="28">
        <f ca="1" t="shared" si="3823"/>
        <v>48583.2963037388</v>
      </c>
      <c r="AL549" s="28">
        <f ca="1" t="shared" si="3824"/>
        <v>56723.8901035638</v>
      </c>
      <c r="AM549" s="28">
        <f ca="1" t="shared" si="3825"/>
        <v>72323.4143384031</v>
      </c>
      <c r="AN549" s="28">
        <f ca="1" t="shared" si="3826"/>
        <v>95611.2191550972</v>
      </c>
      <c r="AO549" s="28">
        <f ca="1">C549/'Ejercicio 3 - TIR'!$D$7</f>
        <v>13178.890771568</v>
      </c>
      <c r="AP549" s="28">
        <f ca="1" t="shared" si="3827"/>
        <v>35962.677099342</v>
      </c>
      <c r="AQ549" s="28">
        <f ca="1" t="shared" si="3828"/>
        <v>35404.4055321708</v>
      </c>
      <c r="AR549" s="28">
        <f ca="1" t="shared" si="3829"/>
        <v>43544.9993319958</v>
      </c>
      <c r="AS549" s="28">
        <f ca="1" t="shared" si="3830"/>
        <v>59144.5235668351</v>
      </c>
      <c r="AT549" s="28">
        <f ca="1" t="shared" si="3831"/>
        <v>82432.3283835292</v>
      </c>
      <c r="AU549" s="28">
        <f ca="1">AP549*'Ejercicio 3 - TIR'!$D$5</f>
        <v>17981.338549671</v>
      </c>
      <c r="AV549" s="28">
        <f ca="1">AQ549*'Ejercicio 3 - TIR'!$D$5</f>
        <v>17702.2027660854</v>
      </c>
      <c r="AW549" s="28">
        <f ca="1">AR549*'Ejercicio 3 - TIR'!$D$5</f>
        <v>21772.4996659979</v>
      </c>
      <c r="AX549" s="28">
        <f ca="1">AS549*'Ejercicio 3 - TIR'!$D$5</f>
        <v>29572.2617834176</v>
      </c>
      <c r="AY549" s="28">
        <f ca="1">AT549*'Ejercicio 3 - TIR'!$D$5</f>
        <v>41216.1641917646</v>
      </c>
      <c r="AZ549" s="28">
        <f ca="1" t="shared" ref="AZ549:BD549" si="4085">AJ549-AU549-AE549</f>
        <v>25210.9239389135</v>
      </c>
      <c r="BA549" s="28">
        <f ca="1" t="shared" si="4085"/>
        <v>24055.2978630341</v>
      </c>
      <c r="BB549" s="28">
        <f ca="1" t="shared" si="4085"/>
        <v>26847.9336431855</v>
      </c>
      <c r="BC549" s="28">
        <f ca="1" t="shared" si="4085"/>
        <v>33005.6900128052</v>
      </c>
      <c r="BD549" s="28">
        <f ca="1" t="shared" si="4085"/>
        <v>42255.5573905549</v>
      </c>
      <c r="BE549" s="28">
        <f ca="1" t="shared" ref="BE549:BI549" si="4086">AZ549/Z549</f>
        <v>21444.5324366933</v>
      </c>
      <c r="BF549" s="28">
        <f ca="1" t="shared" si="4086"/>
        <v>17834.1139272047</v>
      </c>
      <c r="BG549" s="28">
        <f ca="1" t="shared" si="4086"/>
        <v>16766.1993822634</v>
      </c>
      <c r="BH549" s="28">
        <f ca="1" t="shared" si="4086"/>
        <v>17138.8012110381</v>
      </c>
      <c r="BI549" s="28">
        <f ca="1" t="shared" si="4086"/>
        <v>17614.7792049018</v>
      </c>
      <c r="BJ549" s="28">
        <f ca="1" t="shared" si="3834"/>
        <v>81257.6042037894</v>
      </c>
      <c r="BK549" s="28">
        <f ca="1" t="shared" si="3835"/>
        <v>31614.4397192829</v>
      </c>
      <c r="BL549" s="28">
        <f ca="1" t="shared" si="3836"/>
        <v>112872.043923072</v>
      </c>
      <c r="BM549" s="28">
        <f ca="1">BK549*'Ejercicio 3 - TIR'!$D$5</f>
        <v>15807.2198596414</v>
      </c>
      <c r="BN549" s="28">
        <f ca="1" t="shared" si="3837"/>
        <v>97064.8240634308</v>
      </c>
      <c r="BO549" s="28">
        <f ca="1" t="shared" si="3838"/>
        <v>40462.7355553982</v>
      </c>
      <c r="BP549" s="28">
        <f ca="1" t="shared" si="3839"/>
        <v>-99767.7440274542</v>
      </c>
      <c r="BQ549" s="28">
        <f ca="1" t="shared" ref="BQ549:BT549" si="4087">BE549</f>
        <v>21444.5324366933</v>
      </c>
      <c r="BR549" s="28">
        <f ca="1" t="shared" si="4087"/>
        <v>17834.1139272047</v>
      </c>
      <c r="BS549" s="28">
        <f ca="1" t="shared" si="4087"/>
        <v>16766.1993822634</v>
      </c>
      <c r="BT549" s="28">
        <f ca="1" t="shared" si="4087"/>
        <v>17138.8012110381</v>
      </c>
      <c r="BU549" s="28">
        <f ca="1" t="shared" si="3841"/>
        <v>58077.5147603001</v>
      </c>
      <c r="BV549" s="30">
        <f ca="1" t="shared" si="3842"/>
        <v>8.26070806166872</v>
      </c>
    </row>
    <row r="550" ht="15" customHeight="1" spans="1:74">
      <c r="A550" s="26">
        <v>549</v>
      </c>
      <c r="B550" s="27">
        <f ca="1" t="shared" ref="B550:F550" si="4088">RAND()</f>
        <v>0.885038661267448</v>
      </c>
      <c r="C550" s="28">
        <f ca="1">IF(B550&lt;=('Ejercicio 3 - TIR'!$D$13-'Ejercicio 3 - TIR'!$C$13)/('Ejercicio 3 - TIR'!$E$13-'Ejercicio 3 - TIR'!$C$13),'Ejercicio 3 - TIR'!$C$13+SQRT(('Ejercicio 3 - TIR'!$E$13-'Ejercicio 3 - TIR'!$C$13)*('Ejercicio 3 - TIR'!$D$13-'Ejercicio 3 - TIR'!$C$13)*B550),'Ejercicio 3 - TIR'!$E$13-SQRT(('Ejercicio 3 - TIR'!$E$13-'Ejercicio 3 - TIR'!$C$13)*('Ejercicio 3 - TIR'!$E$13-'Ejercicio 3 - TIR'!$D$13)*(1-B550)))</f>
        <v>88254.6346809023</v>
      </c>
      <c r="D550" s="27">
        <f ca="1" t="shared" si="4088"/>
        <v>0.914501319435248</v>
      </c>
      <c r="E550" s="28">
        <f ca="1">IF(D550&lt;=('Ejercicio 3 - TIR'!$D$14-'Ejercicio 3 - TIR'!$C$14)/('Ejercicio 3 - TIR'!$E$14-'Ejercicio 3 - TIR'!$C$14),'Ejercicio 3 - TIR'!$C$14+SQRT(('Ejercicio 3 - TIR'!$E$14-'Ejercicio 3 - TIR'!$C$14)*('Ejercicio 3 - TIR'!$D$14-'Ejercicio 3 - TIR'!$C$14)*D550),'Ejercicio 3 - TIR'!$E$14-SQRT(('Ejercicio 3 - TIR'!$E$14-'Ejercicio 3 - TIR'!$C$14)*('Ejercicio 3 - TIR'!$E$14-'Ejercicio 3 - TIR'!$D$14)*(1-D550)))</f>
        <v>36418.8267167431</v>
      </c>
      <c r="F550" s="27">
        <f ca="1" t="shared" si="4088"/>
        <v>0.126541175779548</v>
      </c>
      <c r="G550" s="28">
        <f ca="1">IF(F550&lt;=('Ejercicio 3 - TIR'!$D$18-'Ejercicio 3 - TIR'!$C$18)/('Ejercicio 3 - TIR'!$E$18-'Ejercicio 3 - TIR'!$C$18),'Ejercicio 3 - TIR'!$C$18+SQRT(('Ejercicio 3 - TIR'!$E$18-'Ejercicio 3 - TIR'!$C$18)*('Ejercicio 3 - TIR'!$D$18-'Ejercicio 3 - TIR'!$C$18)*F550),'Ejercicio 3 - TIR'!$E$18-SQRT(('Ejercicio 3 - TIR'!$E$18-'Ejercicio 3 - TIR'!$C$18)*('Ejercicio 3 - TIR'!$E$18-'Ejercicio 3 - TIR'!$D$18)*(1-F550)))</f>
        <v>34356.7391896844</v>
      </c>
      <c r="H550" s="27">
        <f ca="1" t="shared" ref="H550:L550" si="4089">RAND()</f>
        <v>0.529960143996512</v>
      </c>
      <c r="I550" s="28">
        <f ca="1">IF(H550&lt;=('Ejercicio 3 - TIR'!$D$18-'Ejercicio 3 - TIR'!$C$18)/('Ejercicio 3 - TIR'!$E$18-'Ejercicio 3 - TIR'!$C$18),'Ejercicio 3 - TIR'!$C$18+SQRT(('Ejercicio 3 - TIR'!$E$18-'Ejercicio 3 - TIR'!$C$18)*('Ejercicio 3 - TIR'!$D$18-'Ejercicio 3 - TIR'!$C$18)*H550),'Ejercicio 3 - TIR'!$E$18-SQRT(('Ejercicio 3 - TIR'!$E$18-'Ejercicio 3 - TIR'!$C$18)*('Ejercicio 3 - TIR'!$E$18-'Ejercicio 3 - TIR'!$D$18)*(1-H550)))</f>
        <v>38915.9419917066</v>
      </c>
      <c r="J550" s="27">
        <f ca="1" t="shared" si="4089"/>
        <v>0.503877519263922</v>
      </c>
      <c r="K550" s="28">
        <f ca="1">IF(J550&lt;=('Ejercicio 3 - TIR'!$D$18-'Ejercicio 3 - TIR'!$C$18)/('Ejercicio 3 - TIR'!$E$18-'Ejercicio 3 - TIR'!$C$18),'Ejercicio 3 - TIR'!$C$18+SQRT(('Ejercicio 3 - TIR'!$E$18-'Ejercicio 3 - TIR'!$C$18)*('Ejercicio 3 - TIR'!$D$18-'Ejercicio 3 - TIR'!$C$18)*J550),'Ejercicio 3 - TIR'!$E$18-SQRT(('Ejercicio 3 - TIR'!$E$18-'Ejercicio 3 - TIR'!$C$18)*('Ejercicio 3 - TIR'!$E$18-'Ejercicio 3 - TIR'!$D$18)*(1-J550)))</f>
        <v>38693.7694867985</v>
      </c>
      <c r="L550" s="27">
        <f ca="1" t="shared" si="4089"/>
        <v>0.0987347501392137</v>
      </c>
      <c r="M550" s="28">
        <f ca="1">IF(L550&lt;=('Ejercicio 3 - TIR'!$D$18-'Ejercicio 3 - TIR'!$C$18)/('Ejercicio 3 - TIR'!$E$18-'Ejercicio 3 - TIR'!$C$18),'Ejercicio 3 - TIR'!$C$18+SQRT(('Ejercicio 3 - TIR'!$E$18-'Ejercicio 3 - TIR'!$C$18)*('Ejercicio 3 - TIR'!$D$18-'Ejercicio 3 - TIR'!$C$18)*L550),'Ejercicio 3 - TIR'!$E$18-SQRT(('Ejercicio 3 - TIR'!$E$18-'Ejercicio 3 - TIR'!$C$18)*('Ejercicio 3 - TIR'!$E$18-'Ejercicio 3 - TIR'!$D$18)*(1-L550)))</f>
        <v>33848.4038926394</v>
      </c>
      <c r="N550" s="27">
        <f ca="1" t="shared" ref="N550:R550" si="4090">RAND()</f>
        <v>0.468380297657526</v>
      </c>
      <c r="O550" s="28">
        <f ca="1">IF(N550&lt;=('Ejercicio 3 - TIR'!$D$18-'Ejercicio 3 - TIR'!$C$18)/('Ejercicio 3 - TIR'!$E$18-'Ejercicio 3 - TIR'!$C$18),'Ejercicio 3 - TIR'!$C$18+SQRT(('Ejercicio 3 - TIR'!$E$18-'Ejercicio 3 - TIR'!$C$18)*('Ejercicio 3 - TIR'!$D$18-'Ejercicio 3 - TIR'!$C$18)*N550),'Ejercicio 3 - TIR'!$E$18-SQRT(('Ejercicio 3 - TIR'!$E$18-'Ejercicio 3 - TIR'!$C$18)*('Ejercicio 3 - TIR'!$E$18-'Ejercicio 3 - TIR'!$D$18)*(1-N550)))</f>
        <v>38381.9475450893</v>
      </c>
      <c r="P550" s="27">
        <f ca="1" t="shared" si="4090"/>
        <v>0.520369255996876</v>
      </c>
      <c r="Q550" s="29">
        <f ca="1">IF(P550&lt;=('Ejercicio 3 - TIR'!$D$22-'Ejercicio 3 - TIR'!$C$22)/('Ejercicio 3 - TIR'!$E$22-'Ejercicio 3 - TIR'!$C$22),'Ejercicio 3 - TIR'!$C$22+SQRT(('Ejercicio 3 - TIR'!$E$22-'Ejercicio 3 - TIR'!$C$22)*('Ejercicio 3 - TIR'!$D$22-'Ejercicio 3 - TIR'!$C$22)*P550),'Ejercicio 3 - TIR'!$E$22-SQRT(('Ejercicio 3 - TIR'!$E$22-'Ejercicio 3 - TIR'!$C$22)*('Ejercicio 3 - TIR'!$E$22-'Ejercicio 3 - TIR'!$D$22)*(1-P550)))</f>
        <v>0.150617431371549</v>
      </c>
      <c r="R550" s="27">
        <f ca="1" t="shared" si="4090"/>
        <v>0.963824388228928</v>
      </c>
      <c r="S550" s="29">
        <f ca="1">IF(R550&lt;=('Ejercicio 3 - TIR'!$D$23-'Ejercicio 3 - TIR'!$C$23)/('Ejercicio 3 - TIR'!$E$23-'Ejercicio 3 - TIR'!$C$23),'Ejercicio 3 - TIR'!$C$23+SQRT(('Ejercicio 3 - TIR'!$E$23-'Ejercicio 3 - TIR'!$C$23)*('Ejercicio 3 - TIR'!$D$23-'Ejercicio 3 - TIR'!$C$23)*R550),'Ejercicio 3 - TIR'!$E$23-SQRT(('Ejercicio 3 - TIR'!$E$23-'Ejercicio 3 - TIR'!$C$23)*('Ejercicio 3 - TIR'!$E$23-'Ejercicio 3 - TIR'!$D$23)*(1-R550)))</f>
        <v>0.171930545174057</v>
      </c>
      <c r="T550" s="27">
        <f ca="1" t="shared" ref="T550:X550" si="4091">RAND()</f>
        <v>0.22132899521921</v>
      </c>
      <c r="U550" s="29">
        <f ca="1">IF(T550&lt;=('Ejercicio 3 - TIR'!$D$24-'Ejercicio 3 - TIR'!$C$24)/('Ejercicio 3 - TIR'!$E$24-'Ejercicio 3 - TIR'!$C$24),'Ejercicio 3 - TIR'!$C$24+SQRT(('Ejercicio 3 - TIR'!$E$24-'Ejercicio 3 - TIR'!$C$24)*('Ejercicio 3 - TIR'!$D$24-'Ejercicio 3 - TIR'!$C$24)*T550),'Ejercicio 3 - TIR'!$E$24-SQRT(('Ejercicio 3 - TIR'!$E$24-'Ejercicio 3 - TIR'!$C$24)*('Ejercicio 3 - TIR'!$E$24-'Ejercicio 3 - TIR'!$D$24)*(1-T550)))</f>
        <v>0.171559009484676</v>
      </c>
      <c r="V550" s="27">
        <f ca="1" t="shared" si="4091"/>
        <v>0.951995836712306</v>
      </c>
      <c r="W550" s="29">
        <f ca="1">IF(V550&lt;=('Ejercicio 3 - TIR'!$D$25-'Ejercicio 3 - TIR'!$C$25)/('Ejercicio 3 - TIR'!$E$25-'Ejercicio 3 - TIR'!$C$25),'Ejercicio 3 - TIR'!$C$25+SQRT(('Ejercicio 3 - TIR'!$E$25-'Ejercicio 3 - TIR'!$C$25)*('Ejercicio 3 - TIR'!$D$25-'Ejercicio 3 - TIR'!$C$25)*V550),'Ejercicio 3 - TIR'!$E$25-SQRT(('Ejercicio 3 - TIR'!$E$25-'Ejercicio 3 - TIR'!$C$25)*('Ejercicio 3 - TIR'!$E$25-'Ejercicio 3 - TIR'!$D$25)*(1-V550)))</f>
        <v>0.237037956507289</v>
      </c>
      <c r="X550" s="27">
        <f ca="1" t="shared" si="4091"/>
        <v>0.495336387005297</v>
      </c>
      <c r="Y550" s="29">
        <f ca="1">IF(X550&lt;=('Ejercicio 3 - TIR'!$D$26-'Ejercicio 3 - TIR'!$C$26)/('Ejercicio 3 - TIR'!$E$26-'Ejercicio 3 - TIR'!$C$26),'Ejercicio 3 - TIR'!$C$26+SQRT(('Ejercicio 3 - TIR'!$E$26-'Ejercicio 3 - TIR'!$C$26)*('Ejercicio 3 - TIR'!$D$26-'Ejercicio 3 - TIR'!$C$26)*X550),'Ejercicio 3 - TIR'!$E$26-SQRT(('Ejercicio 3 - TIR'!$E$26-'Ejercicio 3 - TIR'!$C$26)*('Ejercicio 3 - TIR'!$E$26-'Ejercicio 3 - TIR'!$D$26)*(1-X550)))</f>
        <v>0.227796709776381</v>
      </c>
      <c r="Z550" s="27">
        <f ca="1" t="shared" si="3812"/>
        <v>1.15061743137155</v>
      </c>
      <c r="AA550" s="27">
        <f ca="1" t="shared" si="3813"/>
        <v>1.34844371363403</v>
      </c>
      <c r="AB550" s="27">
        <f ca="1" t="shared" si="3814"/>
        <v>1.57978138149093</v>
      </c>
      <c r="AC550" s="27">
        <f ca="1" t="shared" si="3815"/>
        <v>1.9542495318878</v>
      </c>
      <c r="AD550" s="27">
        <f ca="1" t="shared" si="3816"/>
        <v>2.39942114533387</v>
      </c>
      <c r="AE550" s="26">
        <f ca="1" t="shared" si="3817"/>
        <v>5485.3101336414</v>
      </c>
      <c r="AF550" s="26">
        <f ca="1" t="shared" si="3818"/>
        <v>6428.40249536715</v>
      </c>
      <c r="AG550" s="26">
        <f ca="1" t="shared" si="3819"/>
        <v>7531.25286004115</v>
      </c>
      <c r="AH550" s="26">
        <f ca="1" t="shared" si="3820"/>
        <v>9316.44564792499</v>
      </c>
      <c r="AI550" s="26">
        <f ca="1" t="shared" si="3821"/>
        <v>11438.7013133328</v>
      </c>
      <c r="AJ550" s="28">
        <f ca="1" t="shared" si="3822"/>
        <v>39531.462996737</v>
      </c>
      <c r="AK550" s="28">
        <f ca="1" t="shared" si="3823"/>
        <v>52475.9573388634</v>
      </c>
      <c r="AL550" s="28">
        <f ca="1" t="shared" si="3824"/>
        <v>61127.6966149459</v>
      </c>
      <c r="AM550" s="28">
        <f ca="1" t="shared" si="3825"/>
        <v>66148.2274623396</v>
      </c>
      <c r="AN550" s="28">
        <f ca="1" t="shared" si="3826"/>
        <v>92094.4565387827</v>
      </c>
      <c r="AO550" s="28">
        <f ca="1">C550/'Ejercicio 3 - TIR'!$D$7</f>
        <v>17650.9269361805</v>
      </c>
      <c r="AP550" s="28">
        <f ca="1" t="shared" si="3827"/>
        <v>21880.5360605565</v>
      </c>
      <c r="AQ550" s="28">
        <f ca="1" t="shared" si="3828"/>
        <v>34825.030402683</v>
      </c>
      <c r="AR550" s="28">
        <f ca="1" t="shared" si="3829"/>
        <v>43476.7696787654</v>
      </c>
      <c r="AS550" s="28">
        <f ca="1" t="shared" si="3830"/>
        <v>48497.3005261591</v>
      </c>
      <c r="AT550" s="28">
        <f ca="1" t="shared" si="3831"/>
        <v>74443.5296026022</v>
      </c>
      <c r="AU550" s="28">
        <f ca="1">AP550*'Ejercicio 3 - TIR'!$D$5</f>
        <v>10940.2680302782</v>
      </c>
      <c r="AV550" s="28">
        <f ca="1">AQ550*'Ejercicio 3 - TIR'!$D$5</f>
        <v>17412.5152013415</v>
      </c>
      <c r="AW550" s="28">
        <f ca="1">AR550*'Ejercicio 3 - TIR'!$D$5</f>
        <v>21738.3848393827</v>
      </c>
      <c r="AX550" s="28">
        <f ca="1">AS550*'Ejercicio 3 - TIR'!$D$5</f>
        <v>24248.6502630796</v>
      </c>
      <c r="AY550" s="28">
        <f ca="1">AT550*'Ejercicio 3 - TIR'!$D$5</f>
        <v>37221.7648013011</v>
      </c>
      <c r="AZ550" s="28">
        <f ca="1" t="shared" ref="AZ550:BD550" si="4092">AJ550-AU550-AE550</f>
        <v>23105.8848328173</v>
      </c>
      <c r="BA550" s="28">
        <f ca="1" t="shared" si="4092"/>
        <v>28635.0396421548</v>
      </c>
      <c r="BB550" s="28">
        <f ca="1" t="shared" si="4092"/>
        <v>31858.058915522</v>
      </c>
      <c r="BC550" s="28">
        <f ca="1" t="shared" si="4092"/>
        <v>32583.131551335</v>
      </c>
      <c r="BD550" s="28">
        <f ca="1" t="shared" si="4092"/>
        <v>43433.9904241488</v>
      </c>
      <c r="BE550" s="28">
        <f ca="1" t="shared" ref="BE550:BI550" si="4093">AZ550/Z550</f>
        <v>20081.2921852529</v>
      </c>
      <c r="BF550" s="28">
        <f ca="1" t="shared" si="4093"/>
        <v>21235.6209996959</v>
      </c>
      <c r="BG550" s="28">
        <f ca="1" t="shared" si="4093"/>
        <v>20166.1187356543</v>
      </c>
      <c r="BH550" s="28">
        <f ca="1" t="shared" si="4093"/>
        <v>16672.9637232457</v>
      </c>
      <c r="BI550" s="28">
        <f ca="1" t="shared" si="4093"/>
        <v>18101.8619880943</v>
      </c>
      <c r="BJ550" s="28">
        <f ca="1" t="shared" si="3834"/>
        <v>87384.1029124035</v>
      </c>
      <c r="BK550" s="28">
        <f ca="1" t="shared" si="3835"/>
        <v>42352.0073254146</v>
      </c>
      <c r="BL550" s="28">
        <f ca="1" t="shared" si="3836"/>
        <v>129736.110237818</v>
      </c>
      <c r="BM550" s="28">
        <f ca="1">BK550*'Ejercicio 3 - TIR'!$D$5</f>
        <v>21176.0036627073</v>
      </c>
      <c r="BN550" s="28">
        <f ca="1" t="shared" si="3837"/>
        <v>108560.106575111</v>
      </c>
      <c r="BO550" s="28">
        <f ca="1" t="shared" si="3838"/>
        <v>45244.2901848334</v>
      </c>
      <c r="BP550" s="28">
        <f ca="1" t="shared" si="3839"/>
        <v>-124673.461397645</v>
      </c>
      <c r="BQ550" s="28">
        <f ca="1" t="shared" ref="BQ550:BT550" si="4094">BE550</f>
        <v>20081.2921852529</v>
      </c>
      <c r="BR550" s="28">
        <f ca="1" t="shared" si="4094"/>
        <v>21235.6209996959</v>
      </c>
      <c r="BS550" s="28">
        <f ca="1" t="shared" si="4094"/>
        <v>20166.1187356543</v>
      </c>
      <c r="BT550" s="28">
        <f ca="1" t="shared" si="4094"/>
        <v>16672.9637232457</v>
      </c>
      <c r="BU550" s="28">
        <f ca="1" t="shared" si="3841"/>
        <v>63346.1521729277</v>
      </c>
      <c r="BV550" s="30">
        <f ca="1" t="shared" si="3842"/>
        <v>3.64367268067212</v>
      </c>
    </row>
    <row r="551" ht="15" customHeight="1" spans="1:74">
      <c r="A551" s="26">
        <v>550</v>
      </c>
      <c r="B551" s="27">
        <f ca="1" t="shared" ref="B551:F551" si="4095">RAND()</f>
        <v>0.516401881346123</v>
      </c>
      <c r="C551" s="28">
        <f ca="1">IF(B551&lt;=('Ejercicio 3 - TIR'!$D$13-'Ejercicio 3 - TIR'!$C$13)/('Ejercicio 3 - TIR'!$E$13-'Ejercicio 3 - TIR'!$C$13),'Ejercicio 3 - TIR'!$C$13+SQRT(('Ejercicio 3 - TIR'!$E$13-'Ejercicio 3 - TIR'!$C$13)*('Ejercicio 3 - TIR'!$D$13-'Ejercicio 3 - TIR'!$C$13)*B551),'Ejercicio 3 - TIR'!$E$13-SQRT(('Ejercicio 3 - TIR'!$E$13-'Ejercicio 3 - TIR'!$C$13)*('Ejercicio 3 - TIR'!$E$13-'Ejercicio 3 - TIR'!$D$13)*(1-B551)))</f>
        <v>75910.2149784467</v>
      </c>
      <c r="D551" s="27">
        <f ca="1" t="shared" si="4095"/>
        <v>0.458095182281087</v>
      </c>
      <c r="E551" s="28">
        <f ca="1">IF(D551&lt;=('Ejercicio 3 - TIR'!$D$14-'Ejercicio 3 - TIR'!$C$14)/('Ejercicio 3 - TIR'!$E$14-'Ejercicio 3 - TIR'!$C$14),'Ejercicio 3 - TIR'!$C$14+SQRT(('Ejercicio 3 - TIR'!$E$14-'Ejercicio 3 - TIR'!$C$14)*('Ejercicio 3 - TIR'!$D$14-'Ejercicio 3 - TIR'!$C$14)*D551),'Ejercicio 3 - TIR'!$E$14-SQRT(('Ejercicio 3 - TIR'!$E$14-'Ejercicio 3 - TIR'!$C$14)*('Ejercicio 3 - TIR'!$E$14-'Ejercicio 3 - TIR'!$D$14)*(1-D551)))</f>
        <v>30984.1404925633</v>
      </c>
      <c r="F551" s="27">
        <f ca="1" t="shared" si="4095"/>
        <v>0.470170323940543</v>
      </c>
      <c r="G551" s="28">
        <f ca="1">IF(F551&lt;=('Ejercicio 3 - TIR'!$D$18-'Ejercicio 3 - TIR'!$C$18)/('Ejercicio 3 - TIR'!$E$18-'Ejercicio 3 - TIR'!$C$18),'Ejercicio 3 - TIR'!$C$18+SQRT(('Ejercicio 3 - TIR'!$E$18-'Ejercicio 3 - TIR'!$C$18)*('Ejercicio 3 - TIR'!$D$18-'Ejercicio 3 - TIR'!$C$18)*F551),'Ejercicio 3 - TIR'!$E$18-SQRT(('Ejercicio 3 - TIR'!$E$18-'Ejercicio 3 - TIR'!$C$18)*('Ejercicio 3 - TIR'!$E$18-'Ejercicio 3 - TIR'!$D$18)*(1-F551)))</f>
        <v>38397.949070522</v>
      </c>
      <c r="H551" s="27">
        <f ca="1" t="shared" ref="H551:L551" si="4096">RAND()</f>
        <v>0.0814830156055526</v>
      </c>
      <c r="I551" s="28">
        <f ca="1">IF(H551&lt;=('Ejercicio 3 - TIR'!$D$18-'Ejercicio 3 - TIR'!$C$18)/('Ejercicio 3 - TIR'!$E$18-'Ejercicio 3 - TIR'!$C$18),'Ejercicio 3 - TIR'!$C$18+SQRT(('Ejercicio 3 - TIR'!$E$18-'Ejercicio 3 - TIR'!$C$18)*('Ejercicio 3 - TIR'!$D$18-'Ejercicio 3 - TIR'!$C$18)*H551),'Ejercicio 3 - TIR'!$E$18-SQRT(('Ejercicio 3 - TIR'!$E$18-'Ejercicio 3 - TIR'!$C$18)*('Ejercicio 3 - TIR'!$E$18-'Ejercicio 3 - TIR'!$D$18)*(1-H551)))</f>
        <v>33496.0624051685</v>
      </c>
      <c r="J551" s="27">
        <f ca="1" t="shared" si="4096"/>
        <v>0.809709489927658</v>
      </c>
      <c r="K551" s="28">
        <f ca="1">IF(J551&lt;=('Ejercicio 3 - TIR'!$D$18-'Ejercicio 3 - TIR'!$C$18)/('Ejercicio 3 - TIR'!$E$18-'Ejercicio 3 - TIR'!$C$18),'Ejercicio 3 - TIR'!$C$18+SQRT(('Ejercicio 3 - TIR'!$E$18-'Ejercicio 3 - TIR'!$C$18)*('Ejercicio 3 - TIR'!$D$18-'Ejercicio 3 - TIR'!$C$18)*J551),'Ejercicio 3 - TIR'!$E$18-SQRT(('Ejercicio 3 - TIR'!$E$18-'Ejercicio 3 - TIR'!$C$18)*('Ejercicio 3 - TIR'!$E$18-'Ejercicio 3 - TIR'!$D$18)*(1-J551)))</f>
        <v>41222.1979597356</v>
      </c>
      <c r="L551" s="27">
        <f ca="1" t="shared" si="4096"/>
        <v>0.197073736266771</v>
      </c>
      <c r="M551" s="28">
        <f ca="1">IF(L551&lt;=('Ejercicio 3 - TIR'!$D$18-'Ejercicio 3 - TIR'!$C$18)/('Ejercicio 3 - TIR'!$E$18-'Ejercicio 3 - TIR'!$C$18),'Ejercicio 3 - TIR'!$C$18+SQRT(('Ejercicio 3 - TIR'!$E$18-'Ejercicio 3 - TIR'!$C$18)*('Ejercicio 3 - TIR'!$D$18-'Ejercicio 3 - TIR'!$C$18)*L551),'Ejercicio 3 - TIR'!$E$18-SQRT(('Ejercicio 3 - TIR'!$E$18-'Ejercicio 3 - TIR'!$C$18)*('Ejercicio 3 - TIR'!$E$18-'Ejercicio 3 - TIR'!$D$18)*(1-L551)))</f>
        <v>35437.0084090441</v>
      </c>
      <c r="N551" s="27">
        <f ca="1" t="shared" ref="N551:R551" si="4097">RAND()</f>
        <v>0.983419921995031</v>
      </c>
      <c r="O551" s="28">
        <f ca="1">IF(N551&lt;=('Ejercicio 3 - TIR'!$D$18-'Ejercicio 3 - TIR'!$C$18)/('Ejercicio 3 - TIR'!$E$18-'Ejercicio 3 - TIR'!$C$18),'Ejercicio 3 - TIR'!$C$18+SQRT(('Ejercicio 3 - TIR'!$E$18-'Ejercicio 3 - TIR'!$C$18)*('Ejercicio 3 - TIR'!$D$18-'Ejercicio 3 - TIR'!$C$18)*N551),'Ejercicio 3 - TIR'!$E$18-SQRT(('Ejercicio 3 - TIR'!$E$18-'Ejercicio 3 - TIR'!$C$18)*('Ejercicio 3 - TIR'!$E$18-'Ejercicio 3 - TIR'!$D$18)*(1-N551)))</f>
        <v>43884.8740652408</v>
      </c>
      <c r="P551" s="27">
        <f ca="1" t="shared" si="4097"/>
        <v>0.0227648726451968</v>
      </c>
      <c r="Q551" s="29">
        <f ca="1">IF(P551&lt;=('Ejercicio 3 - TIR'!$D$22-'Ejercicio 3 - TIR'!$C$22)/('Ejercicio 3 - TIR'!$E$22-'Ejercicio 3 - TIR'!$C$22),'Ejercicio 3 - TIR'!$C$22+SQRT(('Ejercicio 3 - TIR'!$E$22-'Ejercicio 3 - TIR'!$C$22)*('Ejercicio 3 - TIR'!$D$22-'Ejercicio 3 - TIR'!$C$22)*P551),'Ejercicio 3 - TIR'!$E$22-SQRT(('Ejercicio 3 - TIR'!$E$22-'Ejercicio 3 - TIR'!$C$22)*('Ejercicio 3 - TIR'!$E$22-'Ejercicio 3 - TIR'!$D$22)*(1-P551)))</f>
        <v>0.126401310081644</v>
      </c>
      <c r="R551" s="27">
        <f ca="1" t="shared" si="4097"/>
        <v>0.0371949908763571</v>
      </c>
      <c r="S551" s="29">
        <f ca="1">IF(R551&lt;=('Ejercicio 3 - TIR'!$D$23-'Ejercicio 3 - TIR'!$C$23)/('Ejercicio 3 - TIR'!$E$23-'Ejercicio 3 - TIR'!$C$23),'Ejercicio 3 - TIR'!$C$23+SQRT(('Ejercicio 3 - TIR'!$E$23-'Ejercicio 3 - TIR'!$C$23)*('Ejercicio 3 - TIR'!$D$23-'Ejercicio 3 - TIR'!$C$23)*R551),'Ejercicio 3 - TIR'!$E$23-SQRT(('Ejercicio 3 - TIR'!$E$23-'Ejercicio 3 - TIR'!$C$23)*('Ejercicio 3 - TIR'!$E$23-'Ejercicio 3 - TIR'!$D$23)*(1-R551)))</f>
        <v>0.128182358069496</v>
      </c>
      <c r="T551" s="27">
        <f ca="1" t="shared" ref="T551:X551" si="4098">RAND()</f>
        <v>0.0247933235184363</v>
      </c>
      <c r="U551" s="29">
        <f ca="1">IF(T551&lt;=('Ejercicio 3 - TIR'!$D$24-'Ejercicio 3 - TIR'!$C$24)/('Ejercicio 3 - TIR'!$E$24-'Ejercicio 3 - TIR'!$C$24),'Ejercicio 3 - TIR'!$C$24+SQRT(('Ejercicio 3 - TIR'!$E$24-'Ejercicio 3 - TIR'!$C$24)*('Ejercicio 3 - TIR'!$D$24-'Ejercicio 3 - TIR'!$C$24)*T551),'Ejercicio 3 - TIR'!$E$24-SQRT(('Ejercicio 3 - TIR'!$E$24-'Ejercicio 3 - TIR'!$C$24)*('Ejercicio 3 - TIR'!$E$24-'Ejercicio 3 - TIR'!$D$24)*(1-T551)))</f>
        <v>0.15721567594815</v>
      </c>
      <c r="V551" s="27">
        <f ca="1" t="shared" si="4098"/>
        <v>0.525085206714744</v>
      </c>
      <c r="W551" s="29">
        <f ca="1">IF(V551&lt;=('Ejercicio 3 - TIR'!$D$25-'Ejercicio 3 - TIR'!$C$25)/('Ejercicio 3 - TIR'!$E$25-'Ejercicio 3 - TIR'!$C$25),'Ejercicio 3 - TIR'!$C$25+SQRT(('Ejercicio 3 - TIR'!$E$25-'Ejercicio 3 - TIR'!$C$25)*('Ejercicio 3 - TIR'!$D$25-'Ejercicio 3 - TIR'!$C$25)*V551),'Ejercicio 3 - TIR'!$E$25-SQRT(('Ejercicio 3 - TIR'!$E$25-'Ejercicio 3 - TIR'!$C$25)*('Ejercicio 3 - TIR'!$E$25-'Ejercicio 3 - TIR'!$D$25)*(1-V551)))</f>
        <v>0.209229891139483</v>
      </c>
      <c r="X551" s="27">
        <f ca="1" t="shared" si="4098"/>
        <v>0.142216449847064</v>
      </c>
      <c r="Y551" s="29">
        <f ca="1">IF(X551&lt;=('Ejercicio 3 - TIR'!$D$26-'Ejercicio 3 - TIR'!$C$26)/('Ejercicio 3 - TIR'!$E$26-'Ejercicio 3 - TIR'!$C$26),'Ejercicio 3 - TIR'!$C$26+SQRT(('Ejercicio 3 - TIR'!$E$26-'Ejercicio 3 - TIR'!$C$26)*('Ejercicio 3 - TIR'!$D$26-'Ejercicio 3 - TIR'!$C$26)*X551),'Ejercicio 3 - TIR'!$E$26-SQRT(('Ejercicio 3 - TIR'!$E$26-'Ejercicio 3 - TIR'!$C$26)*('Ejercicio 3 - TIR'!$E$26-'Ejercicio 3 - TIR'!$D$26)*(1-X551)))</f>
        <v>0.209595520268344</v>
      </c>
      <c r="Z551" s="27">
        <f ca="1" t="shared" si="3812"/>
        <v>1.12640131008164</v>
      </c>
      <c r="AA551" s="27">
        <f ca="1" t="shared" si="3813"/>
        <v>1.27078608614048</v>
      </c>
      <c r="AB551" s="27">
        <f ca="1" t="shared" si="3814"/>
        <v>1.47057357965856</v>
      </c>
      <c r="AC551" s="27">
        <f ca="1" t="shared" si="3815"/>
        <v>1.77826152964312</v>
      </c>
      <c r="AD551" s="27">
        <f ca="1" t="shared" si="3816"/>
        <v>2.15097718012185</v>
      </c>
      <c r="AE551" s="26">
        <f ca="1" t="shared" si="3817"/>
        <v>3916.43595001371</v>
      </c>
      <c r="AF551" s="26">
        <f ca="1" t="shared" si="3818"/>
        <v>4418.45394531461</v>
      </c>
      <c r="AG551" s="26">
        <f ca="1" t="shared" si="3819"/>
        <v>5113.10416897302</v>
      </c>
      <c r="AH551" s="26">
        <f ca="1" t="shared" si="3820"/>
        <v>6182.91839763208</v>
      </c>
      <c r="AI551" s="26">
        <f ca="1" t="shared" si="3821"/>
        <v>7478.83039596049</v>
      </c>
      <c r="AJ551" s="28">
        <f ca="1" t="shared" si="3822"/>
        <v>43251.5001374842</v>
      </c>
      <c r="AK551" s="28">
        <f ca="1" t="shared" si="3823"/>
        <v>42566.3300449813</v>
      </c>
      <c r="AL551" s="28">
        <f ca="1" t="shared" si="3824"/>
        <v>60620.2752150421</v>
      </c>
      <c r="AM551" s="28">
        <f ca="1" t="shared" si="3825"/>
        <v>63016.2687794427</v>
      </c>
      <c r="AN551" s="28">
        <f ca="1" t="shared" si="3826"/>
        <v>94395.362666854</v>
      </c>
      <c r="AO551" s="28">
        <f ca="1">C551/'Ejercicio 3 - TIR'!$D$7</f>
        <v>15182.0429956893</v>
      </c>
      <c r="AP551" s="28">
        <f ca="1" t="shared" si="3827"/>
        <v>28069.4571417949</v>
      </c>
      <c r="AQ551" s="28">
        <f ca="1" t="shared" si="3828"/>
        <v>27384.287049292</v>
      </c>
      <c r="AR551" s="28">
        <f ca="1" t="shared" si="3829"/>
        <v>45438.2322193528</v>
      </c>
      <c r="AS551" s="28">
        <f ca="1" t="shared" si="3830"/>
        <v>47834.2257837534</v>
      </c>
      <c r="AT551" s="28">
        <f ca="1" t="shared" si="3831"/>
        <v>79213.3196711646</v>
      </c>
      <c r="AU551" s="28">
        <f ca="1">AP551*'Ejercicio 3 - TIR'!$D$5</f>
        <v>14034.7285708974</v>
      </c>
      <c r="AV551" s="28">
        <f ca="1">AQ551*'Ejercicio 3 - TIR'!$D$5</f>
        <v>13692.143524646</v>
      </c>
      <c r="AW551" s="28">
        <f ca="1">AR551*'Ejercicio 3 - TIR'!$D$5</f>
        <v>22719.1161096764</v>
      </c>
      <c r="AX551" s="28">
        <f ca="1">AS551*'Ejercicio 3 - TIR'!$D$5</f>
        <v>23917.1128918767</v>
      </c>
      <c r="AY551" s="28">
        <f ca="1">AT551*'Ejercicio 3 - TIR'!$D$5</f>
        <v>39606.6598355823</v>
      </c>
      <c r="AZ551" s="28">
        <f ca="1" t="shared" ref="AZ551:BD551" si="4099">AJ551-AU551-AE551</f>
        <v>25300.3356165731</v>
      </c>
      <c r="BA551" s="28">
        <f ca="1" t="shared" si="4099"/>
        <v>24455.7325750207</v>
      </c>
      <c r="BB551" s="28">
        <f ca="1" t="shared" si="4099"/>
        <v>32788.0549363927</v>
      </c>
      <c r="BC551" s="28">
        <f ca="1" t="shared" si="4099"/>
        <v>32916.2374899339</v>
      </c>
      <c r="BD551" s="28">
        <f ca="1" t="shared" si="4099"/>
        <v>47309.8724353112</v>
      </c>
      <c r="BE551" s="28">
        <f ca="1" t="shared" ref="BE551:BI551" si="4100">AZ551/Z551</f>
        <v>22461.2093311035</v>
      </c>
      <c r="BF551" s="28">
        <f ca="1" t="shared" si="4100"/>
        <v>19244.5706179358</v>
      </c>
      <c r="BG551" s="28">
        <f ca="1" t="shared" si="4100"/>
        <v>22296.0995559335</v>
      </c>
      <c r="BH551" s="28">
        <f ca="1" t="shared" si="4100"/>
        <v>18510.3467297861</v>
      </c>
      <c r="BI551" s="28">
        <f ca="1" t="shared" si="4100"/>
        <v>21994.5952344465</v>
      </c>
      <c r="BJ551" s="28">
        <f ca="1" t="shared" si="3834"/>
        <v>66646.179145193</v>
      </c>
      <c r="BK551" s="28">
        <f ca="1" t="shared" si="3835"/>
        <v>32656.2280313565</v>
      </c>
      <c r="BL551" s="28">
        <f ca="1" t="shared" si="3836"/>
        <v>99302.4071765495</v>
      </c>
      <c r="BM551" s="28">
        <f ca="1">BK551*'Ejercicio 3 - TIR'!$D$5</f>
        <v>16328.1140156783</v>
      </c>
      <c r="BN551" s="28">
        <f ca="1" t="shared" si="3837"/>
        <v>82974.2931608712</v>
      </c>
      <c r="BO551" s="28">
        <f ca="1" t="shared" si="3838"/>
        <v>38575.161990408</v>
      </c>
      <c r="BP551" s="28">
        <f ca="1" t="shared" si="3839"/>
        <v>-106894.35547101</v>
      </c>
      <c r="BQ551" s="28">
        <f ca="1" t="shared" ref="BQ551:BT551" si="4101">BE551</f>
        <v>22461.2093311035</v>
      </c>
      <c r="BR551" s="28">
        <f ca="1" t="shared" si="4101"/>
        <v>19244.5706179358</v>
      </c>
      <c r="BS551" s="28">
        <f ca="1" t="shared" si="4101"/>
        <v>22296.0995559335</v>
      </c>
      <c r="BT551" s="28">
        <f ca="1" t="shared" si="4101"/>
        <v>18510.3467297861</v>
      </c>
      <c r="BU551" s="28">
        <f ca="1" t="shared" si="3841"/>
        <v>60569.7572248545</v>
      </c>
      <c r="BV551" s="30">
        <f ca="1" t="shared" si="3842"/>
        <v>8.87902962735501</v>
      </c>
    </row>
    <row r="552" ht="15" customHeight="1" spans="1:74">
      <c r="A552" s="26">
        <v>551</v>
      </c>
      <c r="B552" s="27">
        <f ca="1" t="shared" ref="B552:F552" si="4102">RAND()</f>
        <v>0.47779563431853</v>
      </c>
      <c r="C552" s="28">
        <f ca="1">IF(B552&lt;=('Ejercicio 3 - TIR'!$D$13-'Ejercicio 3 - TIR'!$C$13)/('Ejercicio 3 - TIR'!$E$13-'Ejercicio 3 - TIR'!$C$13),'Ejercicio 3 - TIR'!$C$13+SQRT(('Ejercicio 3 - TIR'!$E$13-'Ejercicio 3 - TIR'!$C$13)*('Ejercicio 3 - TIR'!$D$13-'Ejercicio 3 - TIR'!$C$13)*B552),'Ejercicio 3 - TIR'!$E$13-SQRT(('Ejercicio 3 - TIR'!$E$13-'Ejercicio 3 - TIR'!$C$13)*('Ejercicio 3 - TIR'!$E$13-'Ejercicio 3 - TIR'!$D$13)*(1-B552)))</f>
        <v>74967.1168496762</v>
      </c>
      <c r="D552" s="27">
        <f ca="1" t="shared" si="4102"/>
        <v>0.449106037105592</v>
      </c>
      <c r="E552" s="28">
        <f ca="1">IF(D552&lt;=('Ejercicio 3 - TIR'!$D$14-'Ejercicio 3 - TIR'!$C$14)/('Ejercicio 3 - TIR'!$E$14-'Ejercicio 3 - TIR'!$C$14),'Ejercicio 3 - TIR'!$C$14+SQRT(('Ejercicio 3 - TIR'!$E$14-'Ejercicio 3 - TIR'!$C$14)*('Ejercicio 3 - TIR'!$D$14-'Ejercicio 3 - TIR'!$C$14)*D552),'Ejercicio 3 - TIR'!$E$14-SQRT(('Ejercicio 3 - TIR'!$E$14-'Ejercicio 3 - TIR'!$C$14)*('Ejercicio 3 - TIR'!$E$14-'Ejercicio 3 - TIR'!$D$14)*(1-D552)))</f>
        <v>30909.6702791284</v>
      </c>
      <c r="F552" s="27">
        <f ca="1" t="shared" si="4102"/>
        <v>0.768958491214162</v>
      </c>
      <c r="G552" s="28">
        <f ca="1">IF(F552&lt;=('Ejercicio 3 - TIR'!$D$18-'Ejercicio 3 - TIR'!$C$18)/('Ejercicio 3 - TIR'!$E$18-'Ejercicio 3 - TIR'!$C$18),'Ejercicio 3 - TIR'!$C$18+SQRT(('Ejercicio 3 - TIR'!$E$18-'Ejercicio 3 - TIR'!$C$18)*('Ejercicio 3 - TIR'!$D$18-'Ejercicio 3 - TIR'!$C$18)*F552),'Ejercicio 3 - TIR'!$E$18-SQRT(('Ejercicio 3 - TIR'!$E$18-'Ejercicio 3 - TIR'!$C$18)*('Ejercicio 3 - TIR'!$E$18-'Ejercicio 3 - TIR'!$D$18)*(1-F552)))</f>
        <v>40837.2949709428</v>
      </c>
      <c r="H552" s="27">
        <f ca="1" t="shared" ref="H552:L552" si="4103">RAND()</f>
        <v>0.0414539815718982</v>
      </c>
      <c r="I552" s="28">
        <f ca="1">IF(H552&lt;=('Ejercicio 3 - TIR'!$D$18-'Ejercicio 3 - TIR'!$C$18)/('Ejercicio 3 - TIR'!$E$18-'Ejercicio 3 - TIR'!$C$18),'Ejercicio 3 - TIR'!$C$18+SQRT(('Ejercicio 3 - TIR'!$E$18-'Ejercicio 3 - TIR'!$C$18)*('Ejercicio 3 - TIR'!$D$18-'Ejercicio 3 - TIR'!$C$18)*H552),'Ejercicio 3 - TIR'!$E$18-SQRT(('Ejercicio 3 - TIR'!$E$18-'Ejercicio 3 - TIR'!$C$18)*('Ejercicio 3 - TIR'!$E$18-'Ejercicio 3 - TIR'!$D$18)*(1-H552)))</f>
        <v>32493.6112840186</v>
      </c>
      <c r="J552" s="27">
        <f ca="1" t="shared" si="4103"/>
        <v>0.697206316679839</v>
      </c>
      <c r="K552" s="28">
        <f ca="1">IF(J552&lt;=('Ejercicio 3 - TIR'!$D$18-'Ejercicio 3 - TIR'!$C$18)/('Ejercicio 3 - TIR'!$E$18-'Ejercicio 3 - TIR'!$C$18),'Ejercicio 3 - TIR'!$C$18+SQRT(('Ejercicio 3 - TIR'!$E$18-'Ejercicio 3 - TIR'!$C$18)*('Ejercicio 3 - TIR'!$D$18-'Ejercicio 3 - TIR'!$C$18)*J552),'Ejercicio 3 - TIR'!$E$18-SQRT(('Ejercicio 3 - TIR'!$E$18-'Ejercicio 3 - TIR'!$C$18)*('Ejercicio 3 - TIR'!$E$18-'Ejercicio 3 - TIR'!$D$18)*(1-J552)))</f>
        <v>40234.5486835965</v>
      </c>
      <c r="L552" s="27">
        <f ca="1" t="shared" si="4103"/>
        <v>0.129884097707752</v>
      </c>
      <c r="M552" s="28">
        <f ca="1">IF(L552&lt;=('Ejercicio 3 - TIR'!$D$18-'Ejercicio 3 - TIR'!$C$18)/('Ejercicio 3 - TIR'!$E$18-'Ejercicio 3 - TIR'!$C$18),'Ejercicio 3 - TIR'!$C$18+SQRT(('Ejercicio 3 - TIR'!$E$18-'Ejercicio 3 - TIR'!$C$18)*('Ejercicio 3 - TIR'!$D$18-'Ejercicio 3 - TIR'!$C$18)*L552),'Ejercicio 3 - TIR'!$E$18-SQRT(('Ejercicio 3 - TIR'!$E$18-'Ejercicio 3 - TIR'!$C$18)*('Ejercicio 3 - TIR'!$E$18-'Ejercicio 3 - TIR'!$D$18)*(1-L552)))</f>
        <v>34413.9114916549</v>
      </c>
      <c r="N552" s="27">
        <f ca="1" t="shared" ref="N552:R552" si="4104">RAND()</f>
        <v>0.672936385160169</v>
      </c>
      <c r="O552" s="28">
        <f ca="1">IF(N552&lt;=('Ejercicio 3 - TIR'!$D$18-'Ejercicio 3 - TIR'!$C$18)/('Ejercicio 3 - TIR'!$E$18-'Ejercicio 3 - TIR'!$C$18),'Ejercicio 3 - TIR'!$C$18+SQRT(('Ejercicio 3 - TIR'!$E$18-'Ejercicio 3 - TIR'!$C$18)*('Ejercicio 3 - TIR'!$D$18-'Ejercicio 3 - TIR'!$C$18)*N552),'Ejercicio 3 - TIR'!$E$18-SQRT(('Ejercicio 3 - TIR'!$E$18-'Ejercicio 3 - TIR'!$C$18)*('Ejercicio 3 - TIR'!$E$18-'Ejercicio 3 - TIR'!$D$18)*(1-N552)))</f>
        <v>40047.246108175</v>
      </c>
      <c r="P552" s="27">
        <f ca="1" t="shared" si="4104"/>
        <v>0.300518128194751</v>
      </c>
      <c r="Q552" s="29">
        <f ca="1">IF(P552&lt;=('Ejercicio 3 - TIR'!$D$22-'Ejercicio 3 - TIR'!$C$22)/('Ejercicio 3 - TIR'!$E$22-'Ejercicio 3 - TIR'!$C$22),'Ejercicio 3 - TIR'!$C$22+SQRT(('Ejercicio 3 - TIR'!$E$22-'Ejercicio 3 - TIR'!$C$22)*('Ejercicio 3 - TIR'!$D$22-'Ejercicio 3 - TIR'!$C$22)*P552),'Ejercicio 3 - TIR'!$E$22-SQRT(('Ejercicio 3 - TIR'!$E$22-'Ejercicio 3 - TIR'!$C$22)*('Ejercicio 3 - TIR'!$E$22-'Ejercicio 3 - TIR'!$D$22)*(1-P552)))</f>
        <v>0.143257958439006</v>
      </c>
      <c r="R552" s="27">
        <f ca="1" t="shared" si="4104"/>
        <v>0.563003778942086</v>
      </c>
      <c r="S552" s="29">
        <f ca="1">IF(R552&lt;=('Ejercicio 3 - TIR'!$D$23-'Ejercicio 3 - TIR'!$C$23)/('Ejercicio 3 - TIR'!$E$23-'Ejercicio 3 - TIR'!$C$23),'Ejercicio 3 - TIR'!$C$23+SQRT(('Ejercicio 3 - TIR'!$E$23-'Ejercicio 3 - TIR'!$C$23)*('Ejercicio 3 - TIR'!$D$23-'Ejercicio 3 - TIR'!$C$23)*R552),'Ejercicio 3 - TIR'!$E$23-SQRT(('Ejercicio 3 - TIR'!$E$23-'Ejercicio 3 - TIR'!$C$23)*('Ejercicio 3 - TIR'!$E$23-'Ejercicio 3 - TIR'!$D$23)*(1-R552)))</f>
        <v>0.151953731123298</v>
      </c>
      <c r="T552" s="27">
        <f ca="1" t="shared" ref="T552:X552" si="4105">RAND()</f>
        <v>0.173191940014056</v>
      </c>
      <c r="U552" s="29">
        <f ca="1">IF(T552&lt;=('Ejercicio 3 - TIR'!$D$24-'Ejercicio 3 - TIR'!$C$24)/('Ejercicio 3 - TIR'!$E$24-'Ejercicio 3 - TIR'!$C$24),'Ejercicio 3 - TIR'!$C$24+SQRT(('Ejercicio 3 - TIR'!$E$24-'Ejercicio 3 - TIR'!$C$24)*('Ejercicio 3 - TIR'!$D$24-'Ejercicio 3 - TIR'!$C$24)*T552),'Ejercicio 3 - TIR'!$E$24-SQRT(('Ejercicio 3 - TIR'!$E$24-'Ejercicio 3 - TIR'!$C$24)*('Ejercicio 3 - TIR'!$E$24-'Ejercicio 3 - TIR'!$D$24)*(1-T552)))</f>
        <v>0.169071000865962</v>
      </c>
      <c r="V552" s="27">
        <f ca="1" t="shared" si="4105"/>
        <v>0.0248790779036254</v>
      </c>
      <c r="W552" s="29">
        <f ca="1">IF(V552&lt;=('Ejercicio 3 - TIR'!$D$25-'Ejercicio 3 - TIR'!$C$25)/('Ejercicio 3 - TIR'!$E$25-'Ejercicio 3 - TIR'!$C$25),'Ejercicio 3 - TIR'!$C$25+SQRT(('Ejercicio 3 - TIR'!$E$25-'Ejercicio 3 - TIR'!$C$25)*('Ejercicio 3 - TIR'!$D$25-'Ejercicio 3 - TIR'!$C$25)*V552),'Ejercicio 3 - TIR'!$E$25-SQRT(('Ejercicio 3 - TIR'!$E$25-'Ejercicio 3 - TIR'!$C$25)*('Ejercicio 3 - TIR'!$E$25-'Ejercicio 3 - TIR'!$D$25)*(1-V552)))</f>
        <v>0.185901754744572</v>
      </c>
      <c r="X552" s="27">
        <f ca="1" t="shared" si="4105"/>
        <v>0.630954313330589</v>
      </c>
      <c r="Y552" s="29">
        <f ca="1">IF(X552&lt;=('Ejercicio 3 - TIR'!$D$26-'Ejercicio 3 - TIR'!$C$26)/('Ejercicio 3 - TIR'!$E$26-'Ejercicio 3 - TIR'!$C$26),'Ejercicio 3 - TIR'!$C$26+SQRT(('Ejercicio 3 - TIR'!$E$26-'Ejercicio 3 - TIR'!$C$26)*('Ejercicio 3 - TIR'!$D$26-'Ejercicio 3 - TIR'!$C$26)*X552),'Ejercicio 3 - TIR'!$E$26-SQRT(('Ejercicio 3 - TIR'!$E$26-'Ejercicio 3 - TIR'!$C$26)*('Ejercicio 3 - TIR'!$E$26-'Ejercicio 3 - TIR'!$D$26)*(1-X552)))</f>
        <v>0.235358688325556</v>
      </c>
      <c r="Z552" s="27">
        <f ca="1" t="shared" si="3812"/>
        <v>1.14325795843901</v>
      </c>
      <c r="AA552" s="27">
        <f ca="1" t="shared" si="3813"/>
        <v>1.31698027086022</v>
      </c>
      <c r="AB552" s="27">
        <f ca="1" t="shared" si="3814"/>
        <v>1.53964344337528</v>
      </c>
      <c r="AC552" s="27">
        <f ca="1" t="shared" si="3815"/>
        <v>1.82586586117972</v>
      </c>
      <c r="AD552" s="27">
        <f ca="1" t="shared" si="3816"/>
        <v>2.25559925532539</v>
      </c>
      <c r="AE552" s="26">
        <f ca="1" t="shared" si="3817"/>
        <v>4428.05626021077</v>
      </c>
      <c r="AF552" s="26">
        <f ca="1" t="shared" si="3818"/>
        <v>5100.91593057368</v>
      </c>
      <c r="AG552" s="26">
        <f ca="1" t="shared" si="3819"/>
        <v>5963.3328922889</v>
      </c>
      <c r="AH552" s="26">
        <f ca="1" t="shared" si="3820"/>
        <v>7071.92694109143</v>
      </c>
      <c r="AI552" s="26">
        <f ca="1" t="shared" si="3821"/>
        <v>8736.36638988087</v>
      </c>
      <c r="AJ552" s="28">
        <f ca="1" t="shared" si="3822"/>
        <v>46687.5624766516</v>
      </c>
      <c r="AK552" s="28">
        <f ca="1" t="shared" si="3823"/>
        <v>42793.4449900534</v>
      </c>
      <c r="AL552" s="28">
        <f ca="1" t="shared" si="3824"/>
        <v>61946.8590778628</v>
      </c>
      <c r="AM552" s="28">
        <f ca="1" t="shared" si="3825"/>
        <v>62835.1861422731</v>
      </c>
      <c r="AN552" s="28">
        <f ca="1" t="shared" si="3826"/>
        <v>90330.5384994323</v>
      </c>
      <c r="AO552" s="28">
        <f ca="1">C552/'Ejercicio 3 - TIR'!$D$7</f>
        <v>14993.4233699352</v>
      </c>
      <c r="AP552" s="28">
        <f ca="1" t="shared" si="3827"/>
        <v>31694.1391067164</v>
      </c>
      <c r="AQ552" s="28">
        <f ca="1" t="shared" si="3828"/>
        <v>27800.0216201182</v>
      </c>
      <c r="AR552" s="28">
        <f ca="1" t="shared" si="3829"/>
        <v>46953.4357079276</v>
      </c>
      <c r="AS552" s="28">
        <f ca="1" t="shared" si="3830"/>
        <v>47841.7627723378</v>
      </c>
      <c r="AT552" s="28">
        <f ca="1" t="shared" si="3831"/>
        <v>75337.115129497</v>
      </c>
      <c r="AU552" s="28">
        <f ca="1">AP552*'Ejercicio 3 - TIR'!$D$5</f>
        <v>15847.0695533582</v>
      </c>
      <c r="AV552" s="28">
        <f ca="1">AQ552*'Ejercicio 3 - TIR'!$D$5</f>
        <v>13900.0108100591</v>
      </c>
      <c r="AW552" s="28">
        <f ca="1">AR552*'Ejercicio 3 - TIR'!$D$5</f>
        <v>23476.7178539638</v>
      </c>
      <c r="AX552" s="28">
        <f ca="1">AS552*'Ejercicio 3 - TIR'!$D$5</f>
        <v>23920.8813861689</v>
      </c>
      <c r="AY552" s="28">
        <f ca="1">AT552*'Ejercicio 3 - TIR'!$D$5</f>
        <v>37668.5575647485</v>
      </c>
      <c r="AZ552" s="28">
        <f ca="1" t="shared" ref="AZ552:BD552" si="4106">AJ552-AU552-AE552</f>
        <v>26412.4366630827</v>
      </c>
      <c r="BA552" s="28">
        <f ca="1" t="shared" si="4106"/>
        <v>23792.5182494207</v>
      </c>
      <c r="BB552" s="28">
        <f ca="1" t="shared" si="4106"/>
        <v>32506.8083316101</v>
      </c>
      <c r="BC552" s="28">
        <f ca="1" t="shared" si="4106"/>
        <v>31842.3778150127</v>
      </c>
      <c r="BD552" s="28">
        <f ca="1" t="shared" si="4106"/>
        <v>43925.6145448029</v>
      </c>
      <c r="BE552" s="28">
        <f ca="1" t="shared" ref="BE552:BI552" si="4107">AZ552/Z552</f>
        <v>23102.7796203981</v>
      </c>
      <c r="BF552" s="28">
        <f ca="1" t="shared" si="4107"/>
        <v>18065.9640663257</v>
      </c>
      <c r="BG552" s="28">
        <f ca="1" t="shared" si="4107"/>
        <v>21113.2054447276</v>
      </c>
      <c r="BH552" s="28">
        <f ca="1" t="shared" si="4107"/>
        <v>17439.6041308527</v>
      </c>
      <c r="BI552" s="28">
        <f ca="1" t="shared" si="4107"/>
        <v>19474.0330939089</v>
      </c>
      <c r="BJ552" s="28">
        <f ca="1" t="shared" si="3834"/>
        <v>69719.8292639555</v>
      </c>
      <c r="BK552" s="28">
        <f ca="1" t="shared" si="3835"/>
        <v>33819.1545880043</v>
      </c>
      <c r="BL552" s="28">
        <f ca="1" t="shared" si="3836"/>
        <v>103538.98385196</v>
      </c>
      <c r="BM552" s="28">
        <f ca="1">BK552*'Ejercicio 3 - TIR'!$D$5</f>
        <v>16909.5772940021</v>
      </c>
      <c r="BN552" s="28">
        <f ca="1" t="shared" si="3837"/>
        <v>86629.4065579576</v>
      </c>
      <c r="BO552" s="28">
        <f ca="1" t="shared" si="3838"/>
        <v>38406.381964096</v>
      </c>
      <c r="BP552" s="28">
        <f ca="1" t="shared" si="3839"/>
        <v>-105876.787128805</v>
      </c>
      <c r="BQ552" s="28">
        <f ca="1" t="shared" ref="BQ552:BT552" si="4108">BE552</f>
        <v>23102.7796203981</v>
      </c>
      <c r="BR552" s="28">
        <f ca="1" t="shared" si="4108"/>
        <v>18065.9640663257</v>
      </c>
      <c r="BS552" s="28">
        <f ca="1" t="shared" si="4108"/>
        <v>21113.2054447276</v>
      </c>
      <c r="BT552" s="28">
        <f ca="1" t="shared" si="4108"/>
        <v>17439.6041308527</v>
      </c>
      <c r="BU552" s="28">
        <f ca="1" t="shared" si="3841"/>
        <v>57880.4150580049</v>
      </c>
      <c r="BV552" s="30">
        <f ca="1" t="shared" si="3842"/>
        <v>7.99222615652684</v>
      </c>
    </row>
    <row r="553" ht="15" customHeight="1" spans="1:74">
      <c r="A553" s="26">
        <v>552</v>
      </c>
      <c r="B553" s="27">
        <f ca="1" t="shared" ref="B553:F553" si="4109">RAND()</f>
        <v>0.66787341357244</v>
      </c>
      <c r="C553" s="28">
        <f ca="1">IF(B553&lt;=('Ejercicio 3 - TIR'!$D$13-'Ejercicio 3 - TIR'!$C$13)/('Ejercicio 3 - TIR'!$E$13-'Ejercicio 3 - TIR'!$C$13),'Ejercicio 3 - TIR'!$C$13+SQRT(('Ejercicio 3 - TIR'!$E$13-'Ejercicio 3 - TIR'!$C$13)*('Ejercicio 3 - TIR'!$D$13-'Ejercicio 3 - TIR'!$C$13)*B553),'Ejercicio 3 - TIR'!$E$13-SQRT(('Ejercicio 3 - TIR'!$E$13-'Ejercicio 3 - TIR'!$C$13)*('Ejercicio 3 - TIR'!$E$13-'Ejercicio 3 - TIR'!$D$13)*(1-B553)))</f>
        <v>80036.2352319741</v>
      </c>
      <c r="D553" s="27">
        <f ca="1" t="shared" si="4109"/>
        <v>0.302867845325925</v>
      </c>
      <c r="E553" s="28">
        <f ca="1">IF(D553&lt;=('Ejercicio 3 - TIR'!$D$14-'Ejercicio 3 - TIR'!$C$14)/('Ejercicio 3 - TIR'!$E$14-'Ejercicio 3 - TIR'!$C$14),'Ejercicio 3 - TIR'!$C$14+SQRT(('Ejercicio 3 - TIR'!$E$14-'Ejercicio 3 - TIR'!$C$14)*('Ejercicio 3 - TIR'!$D$14-'Ejercicio 3 - TIR'!$C$14)*D553),'Ejercicio 3 - TIR'!$E$14-SQRT(('Ejercicio 3 - TIR'!$E$14-'Ejercicio 3 - TIR'!$C$14)*('Ejercicio 3 - TIR'!$E$14-'Ejercicio 3 - TIR'!$D$14)*(1-D553)))</f>
        <v>29766.0348718242</v>
      </c>
      <c r="F553" s="27">
        <f ca="1" t="shared" si="4109"/>
        <v>0.485393737651274</v>
      </c>
      <c r="G553" s="28">
        <f ca="1">IF(F553&lt;=('Ejercicio 3 - TIR'!$D$18-'Ejercicio 3 - TIR'!$C$18)/('Ejercicio 3 - TIR'!$E$18-'Ejercicio 3 - TIR'!$C$18),'Ejercicio 3 - TIR'!$C$18+SQRT(('Ejercicio 3 - TIR'!$E$18-'Ejercicio 3 - TIR'!$C$18)*('Ejercicio 3 - TIR'!$D$18-'Ejercicio 3 - TIR'!$C$18)*F553),'Ejercicio 3 - TIR'!$E$18-SQRT(('Ejercicio 3 - TIR'!$E$18-'Ejercicio 3 - TIR'!$C$18)*('Ejercicio 3 - TIR'!$E$18-'Ejercicio 3 - TIR'!$D$18)*(1-F553)))</f>
        <v>38532.8225487052</v>
      </c>
      <c r="H553" s="27">
        <f ca="1" t="shared" ref="H553:L553" si="4110">RAND()</f>
        <v>0.178435331576405</v>
      </c>
      <c r="I553" s="28">
        <f ca="1">IF(H553&lt;=('Ejercicio 3 - TIR'!$D$18-'Ejercicio 3 - TIR'!$C$18)/('Ejercicio 3 - TIR'!$E$18-'Ejercicio 3 - TIR'!$C$18),'Ejercicio 3 - TIR'!$C$18+SQRT(('Ejercicio 3 - TIR'!$E$18-'Ejercicio 3 - TIR'!$C$18)*('Ejercicio 3 - TIR'!$D$18-'Ejercicio 3 - TIR'!$C$18)*H553),'Ejercicio 3 - TIR'!$E$18-SQRT(('Ejercicio 3 - TIR'!$E$18-'Ejercicio 3 - TIR'!$C$18)*('Ejercicio 3 - TIR'!$E$18-'Ejercicio 3 - TIR'!$D$18)*(1-H553)))</f>
        <v>35173.5190863145</v>
      </c>
      <c r="J553" s="27">
        <f ca="1" t="shared" si="4110"/>
        <v>0.00911654421803143</v>
      </c>
      <c r="K553" s="28">
        <f ca="1">IF(J553&lt;=('Ejercicio 3 - TIR'!$D$18-'Ejercicio 3 - TIR'!$C$18)/('Ejercicio 3 - TIR'!$E$18-'Ejercicio 3 - TIR'!$C$18),'Ejercicio 3 - TIR'!$C$18+SQRT(('Ejercicio 3 - TIR'!$E$18-'Ejercicio 3 - TIR'!$C$18)*('Ejercicio 3 - TIR'!$D$18-'Ejercicio 3 - TIR'!$C$18)*J553),'Ejercicio 3 - TIR'!$E$18-SQRT(('Ejercicio 3 - TIR'!$E$18-'Ejercicio 3 - TIR'!$C$18)*('Ejercicio 3 - TIR'!$E$18-'Ejercicio 3 - TIR'!$D$18)*(1-J553)))</f>
        <v>31169.3937030379</v>
      </c>
      <c r="L553" s="27">
        <f ca="1" t="shared" si="4110"/>
        <v>0.156293110761415</v>
      </c>
      <c r="M553" s="28">
        <f ca="1">IF(L553&lt;=('Ejercicio 3 - TIR'!$D$18-'Ejercicio 3 - TIR'!$C$18)/('Ejercicio 3 - TIR'!$E$18-'Ejercicio 3 - TIR'!$C$18),'Ejercicio 3 - TIR'!$C$18+SQRT(('Ejercicio 3 - TIR'!$E$18-'Ejercicio 3 - TIR'!$C$18)*('Ejercicio 3 - TIR'!$D$18-'Ejercicio 3 - TIR'!$C$18)*L553),'Ejercicio 3 - TIR'!$E$18-SQRT(('Ejercicio 3 - TIR'!$E$18-'Ejercicio 3 - TIR'!$C$18)*('Ejercicio 3 - TIR'!$E$18-'Ejercicio 3 - TIR'!$D$18)*(1-L553)))</f>
        <v>34841.8970057419</v>
      </c>
      <c r="N553" s="27">
        <f ca="1" t="shared" ref="N553:R553" si="4111">RAND()</f>
        <v>0.858941631523218</v>
      </c>
      <c r="O553" s="28">
        <f ca="1">IF(N553&lt;=('Ejercicio 3 - TIR'!$D$18-'Ejercicio 3 - TIR'!$C$18)/('Ejercicio 3 - TIR'!$E$18-'Ejercicio 3 - TIR'!$C$18),'Ejercicio 3 - TIR'!$C$18+SQRT(('Ejercicio 3 - TIR'!$E$18-'Ejercicio 3 - TIR'!$C$18)*('Ejercicio 3 - TIR'!$D$18-'Ejercicio 3 - TIR'!$C$18)*N553),'Ejercicio 3 - TIR'!$E$18-SQRT(('Ejercicio 3 - TIR'!$E$18-'Ejercicio 3 - TIR'!$C$18)*('Ejercicio 3 - TIR'!$E$18-'Ejercicio 3 - TIR'!$D$18)*(1-N553)))</f>
        <v>41747.4044770739</v>
      </c>
      <c r="P553" s="27">
        <f ca="1" t="shared" si="4111"/>
        <v>0.51016052234168</v>
      </c>
      <c r="Q553" s="29">
        <f ca="1">IF(P553&lt;=('Ejercicio 3 - TIR'!$D$22-'Ejercicio 3 - TIR'!$C$22)/('Ejercicio 3 - TIR'!$E$22-'Ejercicio 3 - TIR'!$C$22),'Ejercicio 3 - TIR'!$C$22+SQRT(('Ejercicio 3 - TIR'!$E$22-'Ejercicio 3 - TIR'!$C$22)*('Ejercicio 3 - TIR'!$D$22-'Ejercicio 3 - TIR'!$C$22)*P553),'Ejercicio 3 - TIR'!$E$22-SQRT(('Ejercicio 3 - TIR'!$E$22-'Ejercicio 3 - TIR'!$C$22)*('Ejercicio 3 - TIR'!$E$22-'Ejercicio 3 - TIR'!$D$22)*(1-P553)))</f>
        <v>0.150306380150191</v>
      </c>
      <c r="R553" s="27">
        <f ca="1" t="shared" si="4111"/>
        <v>0.98870202214311</v>
      </c>
      <c r="S553" s="29">
        <f ca="1">IF(R553&lt;=('Ejercicio 3 - TIR'!$D$23-'Ejercicio 3 - TIR'!$C$23)/('Ejercicio 3 - TIR'!$E$23-'Ejercicio 3 - TIR'!$C$23),'Ejercicio 3 - TIR'!$C$23+SQRT(('Ejercicio 3 - TIR'!$E$23-'Ejercicio 3 - TIR'!$C$23)*('Ejercicio 3 - TIR'!$D$23-'Ejercicio 3 - TIR'!$C$23)*R553),'Ejercicio 3 - TIR'!$E$23-SQRT(('Ejercicio 3 - TIR'!$E$23-'Ejercicio 3 - TIR'!$C$23)*('Ejercicio 3 - TIR'!$E$23-'Ejercicio 3 - TIR'!$D$23)*(1-R553)))</f>
        <v>0.175490414637419</v>
      </c>
      <c r="T553" s="27">
        <f ca="1" t="shared" ref="T553:X553" si="4112">RAND()</f>
        <v>0.683414330035092</v>
      </c>
      <c r="U553" s="29">
        <f ca="1">IF(T553&lt;=('Ejercicio 3 - TIR'!$D$24-'Ejercicio 3 - TIR'!$C$24)/('Ejercicio 3 - TIR'!$E$24-'Ejercicio 3 - TIR'!$C$24),'Ejercicio 3 - TIR'!$C$24+SQRT(('Ejercicio 3 - TIR'!$E$24-'Ejercicio 3 - TIR'!$C$24)*('Ejercicio 3 - TIR'!$D$24-'Ejercicio 3 - TIR'!$C$24)*T553),'Ejercicio 3 - TIR'!$E$24-SQRT(('Ejercicio 3 - TIR'!$E$24-'Ejercicio 3 - TIR'!$C$24)*('Ejercicio 3 - TIR'!$E$24-'Ejercicio 3 - TIR'!$D$24)*(1-T553)))</f>
        <v>0.190226859824638</v>
      </c>
      <c r="V553" s="27">
        <f ca="1" t="shared" si="4112"/>
        <v>0.515688700935093</v>
      </c>
      <c r="W553" s="29">
        <f ca="1">IF(V553&lt;=('Ejercicio 3 - TIR'!$D$25-'Ejercicio 3 - TIR'!$C$25)/('Ejercicio 3 - TIR'!$E$25-'Ejercicio 3 - TIR'!$C$25),'Ejercicio 3 - TIR'!$C$25+SQRT(('Ejercicio 3 - TIR'!$E$25-'Ejercicio 3 - TIR'!$C$25)*('Ejercicio 3 - TIR'!$D$25-'Ejercicio 3 - TIR'!$C$25)*V553),'Ejercicio 3 - TIR'!$E$25-SQRT(('Ejercicio 3 - TIR'!$E$25-'Ejercicio 3 - TIR'!$C$25)*('Ejercicio 3 - TIR'!$E$25-'Ejercicio 3 - TIR'!$D$25)*(1-V553)))</f>
        <v>0.20882853479985</v>
      </c>
      <c r="X553" s="27">
        <f ca="1" t="shared" si="4112"/>
        <v>0.777464112537859</v>
      </c>
      <c r="Y553" s="29">
        <f ca="1">IF(X553&lt;=('Ejercicio 3 - TIR'!$D$26-'Ejercicio 3 - TIR'!$C$26)/('Ejercicio 3 - TIR'!$E$26-'Ejercicio 3 - TIR'!$C$26),'Ejercicio 3 - TIR'!$C$26+SQRT(('Ejercicio 3 - TIR'!$E$26-'Ejercicio 3 - TIR'!$C$26)*('Ejercicio 3 - TIR'!$D$26-'Ejercicio 3 - TIR'!$C$26)*X553),'Ejercicio 3 - TIR'!$E$26-SQRT(('Ejercicio 3 - TIR'!$E$26-'Ejercicio 3 - TIR'!$C$26)*('Ejercicio 3 - TIR'!$E$26-'Ejercicio 3 - TIR'!$D$26)*(1-X553)))</f>
        <v>0.245334544683568</v>
      </c>
      <c r="Z553" s="27">
        <f ca="1" t="shared" si="3812"/>
        <v>1.15030638015019</v>
      </c>
      <c r="AA553" s="27">
        <f ca="1" t="shared" si="3813"/>
        <v>1.35217412376282</v>
      </c>
      <c r="AB553" s="27">
        <f ca="1" t="shared" si="3814"/>
        <v>1.60939396126235</v>
      </c>
      <c r="AC553" s="27">
        <f ca="1" t="shared" si="3815"/>
        <v>1.94548134410849</v>
      </c>
      <c r="AD553" s="27">
        <f ca="1" t="shared" si="3816"/>
        <v>2.42277512385572</v>
      </c>
      <c r="AE553" s="26">
        <f ca="1" t="shared" si="3817"/>
        <v>4474.02495300825</v>
      </c>
      <c r="AF553" s="26">
        <f ca="1" t="shared" si="3818"/>
        <v>5259.17344710983</v>
      </c>
      <c r="AG553" s="26">
        <f ca="1" t="shared" si="3819"/>
        <v>6259.60949722665</v>
      </c>
      <c r="AH553" s="26">
        <f ca="1" t="shared" si="3820"/>
        <v>7566.79457695171</v>
      </c>
      <c r="AI553" s="26">
        <f ca="1" t="shared" si="3821"/>
        <v>9423.19067920225</v>
      </c>
      <c r="AJ553" s="28">
        <f ca="1" t="shared" si="3822"/>
        <v>44324.5516229707</v>
      </c>
      <c r="AK553" s="28">
        <f ca="1" t="shared" si="3823"/>
        <v>47560.7223501921</v>
      </c>
      <c r="AL553" s="28">
        <f ca="1" t="shared" si="3824"/>
        <v>50163.8340018779</v>
      </c>
      <c r="AM553" s="28">
        <f ca="1" t="shared" si="3825"/>
        <v>67784.2606180204</v>
      </c>
      <c r="AN553" s="28">
        <f ca="1" t="shared" si="3826"/>
        <v>101144.573052598</v>
      </c>
      <c r="AO553" s="28">
        <f ca="1">C553/'Ejercicio 3 - TIR'!$D$7</f>
        <v>16007.2470463948</v>
      </c>
      <c r="AP553" s="28">
        <f ca="1" t="shared" si="3827"/>
        <v>28317.3045765759</v>
      </c>
      <c r="AQ553" s="28">
        <f ca="1" t="shared" si="3828"/>
        <v>31553.4753037972</v>
      </c>
      <c r="AR553" s="28">
        <f ca="1" t="shared" si="3829"/>
        <v>34156.5869554831</v>
      </c>
      <c r="AS553" s="28">
        <f ca="1" t="shared" si="3830"/>
        <v>51777.0135716256</v>
      </c>
      <c r="AT553" s="28">
        <f ca="1" t="shared" si="3831"/>
        <v>85137.326006203</v>
      </c>
      <c r="AU553" s="28">
        <f ca="1">AP553*'Ejercicio 3 - TIR'!$D$5</f>
        <v>14158.6522882879</v>
      </c>
      <c r="AV553" s="28">
        <f ca="1">AQ553*'Ejercicio 3 - TIR'!$D$5</f>
        <v>15776.7376518986</v>
      </c>
      <c r="AW553" s="28">
        <f ca="1">AR553*'Ejercicio 3 - TIR'!$D$5</f>
        <v>17078.2934777415</v>
      </c>
      <c r="AX553" s="28">
        <f ca="1">AS553*'Ejercicio 3 - TIR'!$D$5</f>
        <v>25888.5067858128</v>
      </c>
      <c r="AY553" s="28">
        <f ca="1">AT553*'Ejercicio 3 - TIR'!$D$5</f>
        <v>42568.6630031015</v>
      </c>
      <c r="AZ553" s="28">
        <f ca="1" t="shared" ref="AZ553:BD553" si="4113">AJ553-AU553-AE553</f>
        <v>25691.8743816745</v>
      </c>
      <c r="BA553" s="28">
        <f ca="1" t="shared" si="4113"/>
        <v>26524.8112511836</v>
      </c>
      <c r="BB553" s="28">
        <f ca="1" t="shared" si="4113"/>
        <v>26825.9310269097</v>
      </c>
      <c r="BC553" s="28">
        <f ca="1" t="shared" si="4113"/>
        <v>34328.9592552559</v>
      </c>
      <c r="BD553" s="28">
        <f ca="1" t="shared" si="4113"/>
        <v>49152.7193702941</v>
      </c>
      <c r="BE553" s="28">
        <f ca="1" t="shared" ref="BE553:BI553" si="4114">AZ553/Z553</f>
        <v>22334.8099471725</v>
      </c>
      <c r="BF553" s="28">
        <f ca="1" t="shared" si="4114"/>
        <v>19616.4168394013</v>
      </c>
      <c r="BG553" s="28">
        <f ca="1" t="shared" si="4114"/>
        <v>16668.3432848651</v>
      </c>
      <c r="BH553" s="28">
        <f ca="1" t="shared" si="4114"/>
        <v>17645.4836532945</v>
      </c>
      <c r="BI553" s="28">
        <f ca="1" t="shared" si="4114"/>
        <v>20287.7761482337</v>
      </c>
      <c r="BJ553" s="28">
        <f ca="1" t="shared" si="3834"/>
        <v>72116.4088232777</v>
      </c>
      <c r="BK553" s="28">
        <f ca="1" t="shared" si="3835"/>
        <v>38781.9599454184</v>
      </c>
      <c r="BL553" s="28">
        <f ca="1" t="shared" si="3836"/>
        <v>110898.368768696</v>
      </c>
      <c r="BM553" s="28">
        <f ca="1">BK553*'Ejercicio 3 - TIR'!$D$5</f>
        <v>19390.9799727092</v>
      </c>
      <c r="BN553" s="28">
        <f ca="1" t="shared" si="3837"/>
        <v>91507.3887959869</v>
      </c>
      <c r="BO553" s="28">
        <f ca="1" t="shared" si="3838"/>
        <v>37769.6583950216</v>
      </c>
      <c r="BP553" s="28">
        <f ca="1" t="shared" si="3839"/>
        <v>-109802.270103798</v>
      </c>
      <c r="BQ553" s="28">
        <f ca="1" t="shared" ref="BQ553:BT553" si="4115">BE553</f>
        <v>22334.8099471725</v>
      </c>
      <c r="BR553" s="28">
        <f ca="1" t="shared" si="4115"/>
        <v>19616.4168394013</v>
      </c>
      <c r="BS553" s="28">
        <f ca="1" t="shared" si="4115"/>
        <v>16668.3432848651</v>
      </c>
      <c r="BT553" s="28">
        <f ca="1" t="shared" si="4115"/>
        <v>17645.4836532945</v>
      </c>
      <c r="BU553" s="28">
        <f ca="1" t="shared" si="3841"/>
        <v>58057.4345432553</v>
      </c>
      <c r="BV553" s="30">
        <f ca="1" t="shared" si="3842"/>
        <v>6.02364827834905</v>
      </c>
    </row>
    <row r="554" ht="15" customHeight="1" spans="1:74">
      <c r="A554" s="26">
        <v>553</v>
      </c>
      <c r="B554" s="27">
        <f ca="1" t="shared" ref="B554:F554" si="4116">RAND()</f>
        <v>0.94753126328135</v>
      </c>
      <c r="C554" s="28">
        <f ca="1">IF(B554&lt;=('Ejercicio 3 - TIR'!$D$13-'Ejercicio 3 - TIR'!$C$13)/('Ejercicio 3 - TIR'!$E$13-'Ejercicio 3 - TIR'!$C$13),'Ejercicio 3 - TIR'!$C$13+SQRT(('Ejercicio 3 - TIR'!$E$13-'Ejercicio 3 - TIR'!$C$13)*('Ejercicio 3 - TIR'!$D$13-'Ejercicio 3 - TIR'!$C$13)*B554),'Ejercicio 3 - TIR'!$E$13-SQRT(('Ejercicio 3 - TIR'!$E$13-'Ejercicio 3 - TIR'!$C$13)*('Ejercicio 3 - TIR'!$E$13-'Ejercicio 3 - TIR'!$D$13)*(1-B554)))</f>
        <v>92065.1097006713</v>
      </c>
      <c r="D554" s="27">
        <f ca="1" t="shared" si="4116"/>
        <v>0.371256156087183</v>
      </c>
      <c r="E554" s="28">
        <f ca="1">IF(D554&lt;=('Ejercicio 3 - TIR'!$D$14-'Ejercicio 3 - TIR'!$C$14)/('Ejercicio 3 - TIR'!$E$14-'Ejercicio 3 - TIR'!$C$14),'Ejercicio 3 - TIR'!$C$14+SQRT(('Ejercicio 3 - TIR'!$E$14-'Ejercicio 3 - TIR'!$C$14)*('Ejercicio 3 - TIR'!$D$14-'Ejercicio 3 - TIR'!$C$14)*D554),'Ejercicio 3 - TIR'!$E$14-SQRT(('Ejercicio 3 - TIR'!$E$14-'Ejercicio 3 - TIR'!$C$14)*('Ejercicio 3 - TIR'!$E$14-'Ejercicio 3 - TIR'!$D$14)*(1-D554)))</f>
        <v>30288.5852427711</v>
      </c>
      <c r="F554" s="27">
        <f ca="1" t="shared" si="4116"/>
        <v>0.615238319038361</v>
      </c>
      <c r="G554" s="28">
        <f ca="1">IF(F554&lt;=('Ejercicio 3 - TIR'!$D$18-'Ejercicio 3 - TIR'!$C$18)/('Ejercicio 3 - TIR'!$E$18-'Ejercicio 3 - TIR'!$C$18),'Ejercicio 3 - TIR'!$C$18+SQRT(('Ejercicio 3 - TIR'!$E$18-'Ejercicio 3 - TIR'!$C$18)*('Ejercicio 3 - TIR'!$D$18-'Ejercicio 3 - TIR'!$C$18)*F554),'Ejercicio 3 - TIR'!$E$18-SQRT(('Ejercicio 3 - TIR'!$E$18-'Ejercicio 3 - TIR'!$C$18)*('Ejercicio 3 - TIR'!$E$18-'Ejercicio 3 - TIR'!$D$18)*(1-F554)))</f>
        <v>39606.5471349364</v>
      </c>
      <c r="H554" s="27">
        <f ca="1" t="shared" ref="H554:L554" si="4117">RAND()</f>
        <v>0.367288134452015</v>
      </c>
      <c r="I554" s="28">
        <f ca="1">IF(H554&lt;=('Ejercicio 3 - TIR'!$D$18-'Ejercicio 3 - TIR'!$C$18)/('Ejercicio 3 - TIR'!$E$18-'Ejercicio 3 - TIR'!$C$18),'Ejercicio 3 - TIR'!$C$18+SQRT(('Ejercicio 3 - TIR'!$E$18-'Ejercicio 3 - TIR'!$C$18)*('Ejercicio 3 - TIR'!$D$18-'Ejercicio 3 - TIR'!$C$18)*H554),'Ejercicio 3 - TIR'!$E$18-SQRT(('Ejercicio 3 - TIR'!$E$18-'Ejercicio 3 - TIR'!$C$18)*('Ejercicio 3 - TIR'!$E$18-'Ejercicio 3 - TIR'!$D$18)*(1-H554)))</f>
        <v>37422.4807286919</v>
      </c>
      <c r="J554" s="27">
        <f ca="1" t="shared" si="4117"/>
        <v>0.931876199382702</v>
      </c>
      <c r="K554" s="28">
        <f ca="1">IF(J554&lt;=('Ejercicio 3 - TIR'!$D$18-'Ejercicio 3 - TIR'!$C$18)/('Ejercicio 3 - TIR'!$E$18-'Ejercicio 3 - TIR'!$C$18),'Ejercicio 3 - TIR'!$C$18+SQRT(('Ejercicio 3 - TIR'!$E$18-'Ejercicio 3 - TIR'!$C$18)*('Ejercicio 3 - TIR'!$D$18-'Ejercicio 3 - TIR'!$C$18)*J554),'Ejercicio 3 - TIR'!$E$18-SQRT(('Ejercicio 3 - TIR'!$E$18-'Ejercicio 3 - TIR'!$C$18)*('Ejercicio 3 - TIR'!$E$18-'Ejercicio 3 - TIR'!$D$18)*(1-J554)))</f>
        <v>42739.6272328889</v>
      </c>
      <c r="L554" s="27">
        <f ca="1" t="shared" si="4117"/>
        <v>0.0957797017513551</v>
      </c>
      <c r="M554" s="28">
        <f ca="1">IF(L554&lt;=('Ejercicio 3 - TIR'!$D$18-'Ejercicio 3 - TIR'!$C$18)/('Ejercicio 3 - TIR'!$E$18-'Ejercicio 3 - TIR'!$C$18),'Ejercicio 3 - TIR'!$C$18+SQRT(('Ejercicio 3 - TIR'!$E$18-'Ejercicio 3 - TIR'!$C$18)*('Ejercicio 3 - TIR'!$D$18-'Ejercicio 3 - TIR'!$C$18)*L554),'Ejercicio 3 - TIR'!$E$18-SQRT(('Ejercicio 3 - TIR'!$E$18-'Ejercicio 3 - TIR'!$C$18)*('Ejercicio 3 - TIR'!$E$18-'Ejercicio 3 - TIR'!$D$18)*(1-L554)))</f>
        <v>33790.3766650167</v>
      </c>
      <c r="N554" s="27">
        <f ca="1" t="shared" ref="N554:R554" si="4118">RAND()</f>
        <v>0.179837641348524</v>
      </c>
      <c r="O554" s="28">
        <f ca="1">IF(N554&lt;=('Ejercicio 3 - TIR'!$D$18-'Ejercicio 3 - TIR'!$C$18)/('Ejercicio 3 - TIR'!$E$18-'Ejercicio 3 - TIR'!$C$18),'Ejercicio 3 - TIR'!$C$18+SQRT(('Ejercicio 3 - TIR'!$E$18-'Ejercicio 3 - TIR'!$C$18)*('Ejercicio 3 - TIR'!$D$18-'Ejercicio 3 - TIR'!$C$18)*N554),'Ejercicio 3 - TIR'!$E$18-SQRT(('Ejercicio 3 - TIR'!$E$18-'Ejercicio 3 - TIR'!$C$18)*('Ejercicio 3 - TIR'!$E$18-'Ejercicio 3 - TIR'!$D$18)*(1-N554)))</f>
        <v>35193.8084487473</v>
      </c>
      <c r="P554" s="27">
        <f ca="1" t="shared" si="4118"/>
        <v>0.8843924278278</v>
      </c>
      <c r="Q554" s="29">
        <f ca="1">IF(P554&lt;=('Ejercicio 3 - TIR'!$D$22-'Ejercicio 3 - TIR'!$C$22)/('Ejercicio 3 - TIR'!$E$22-'Ejercicio 3 - TIR'!$C$22),'Ejercicio 3 - TIR'!$C$22+SQRT(('Ejercicio 3 - TIR'!$E$22-'Ejercicio 3 - TIR'!$C$22)*('Ejercicio 3 - TIR'!$D$22-'Ejercicio 3 - TIR'!$C$22)*P554),'Ejercicio 3 - TIR'!$E$22-SQRT(('Ejercicio 3 - TIR'!$E$22-'Ejercicio 3 - TIR'!$C$22)*('Ejercicio 3 - TIR'!$E$22-'Ejercicio 3 - TIR'!$D$22)*(1-P554)))</f>
        <v>0.165574549230268</v>
      </c>
      <c r="R554" s="27">
        <f ca="1" t="shared" si="4118"/>
        <v>0.820937962143545</v>
      </c>
      <c r="S554" s="29">
        <f ca="1">IF(R554&lt;=('Ejercicio 3 - TIR'!$D$23-'Ejercicio 3 - TIR'!$C$23)/('Ejercicio 3 - TIR'!$E$23-'Ejercicio 3 - TIR'!$C$23),'Ejercicio 3 - TIR'!$C$23+SQRT(('Ejercicio 3 - TIR'!$E$23-'Ejercicio 3 - TIR'!$C$23)*('Ejercicio 3 - TIR'!$D$23-'Ejercicio 3 - TIR'!$C$23)*R554),'Ejercicio 3 - TIR'!$E$23-SQRT(('Ejercicio 3 - TIR'!$E$23-'Ejercicio 3 - TIR'!$C$23)*('Ejercicio 3 - TIR'!$E$23-'Ejercicio 3 - TIR'!$D$23)*(1-R554)))</f>
        <v>0.162046959362224</v>
      </c>
      <c r="T554" s="27">
        <f ca="1" t="shared" ref="T554:X554" si="4119">RAND()</f>
        <v>0.290220460826775</v>
      </c>
      <c r="U554" s="29">
        <f ca="1">IF(T554&lt;=('Ejercicio 3 - TIR'!$D$24-'Ejercicio 3 - TIR'!$C$24)/('Ejercicio 3 - TIR'!$E$24-'Ejercicio 3 - TIR'!$C$24),'Ejercicio 3 - TIR'!$C$24+SQRT(('Ejercicio 3 - TIR'!$E$24-'Ejercicio 3 - TIR'!$C$24)*('Ejercicio 3 - TIR'!$D$24-'Ejercicio 3 - TIR'!$C$24)*T554),'Ejercicio 3 - TIR'!$E$24-SQRT(('Ejercicio 3 - TIR'!$E$24-'Ejercicio 3 - TIR'!$C$24)*('Ejercicio 3 - TIR'!$E$24-'Ejercicio 3 - TIR'!$D$24)*(1-T554)))</f>
        <v>0.174687303776156</v>
      </c>
      <c r="V554" s="27">
        <f ca="1" t="shared" si="4119"/>
        <v>0.454669910169351</v>
      </c>
      <c r="W554" s="29">
        <f ca="1">IF(V554&lt;=('Ejercicio 3 - TIR'!$D$25-'Ejercicio 3 - TIR'!$C$25)/('Ejercicio 3 - TIR'!$E$25-'Ejercicio 3 - TIR'!$C$25),'Ejercicio 3 - TIR'!$C$25+SQRT(('Ejercicio 3 - TIR'!$E$25-'Ejercicio 3 - TIR'!$C$25)*('Ejercicio 3 - TIR'!$D$25-'Ejercicio 3 - TIR'!$C$25)*V554),'Ejercicio 3 - TIR'!$E$25-SQRT(('Ejercicio 3 - TIR'!$E$25-'Ejercicio 3 - TIR'!$C$25)*('Ejercicio 3 - TIR'!$E$25-'Ejercicio 3 - TIR'!$D$25)*(1-V554)))</f>
        <v>0.206311840111911</v>
      </c>
      <c r="X554" s="27">
        <f ca="1" t="shared" si="4119"/>
        <v>0.8220515488478</v>
      </c>
      <c r="Y554" s="29">
        <f ca="1">IF(X554&lt;=('Ejercicio 3 - TIR'!$D$26-'Ejercicio 3 - TIR'!$C$26)/('Ejercicio 3 - TIR'!$E$26-'Ejercicio 3 - TIR'!$C$26),'Ejercicio 3 - TIR'!$C$26+SQRT(('Ejercicio 3 - TIR'!$E$26-'Ejercicio 3 - TIR'!$C$26)*('Ejercicio 3 - TIR'!$D$26-'Ejercicio 3 - TIR'!$C$26)*X554),'Ejercicio 3 - TIR'!$E$26-SQRT(('Ejercicio 3 - TIR'!$E$26-'Ejercicio 3 - TIR'!$C$26)*('Ejercicio 3 - TIR'!$E$26-'Ejercicio 3 - TIR'!$D$26)*(1-X554)))</f>
        <v>0.249001263957673</v>
      </c>
      <c r="Z554" s="27">
        <f ca="1" t="shared" si="3812"/>
        <v>1.16557454923027</v>
      </c>
      <c r="AA554" s="27">
        <f ca="1" t="shared" si="3813"/>
        <v>1.35445236084303</v>
      </c>
      <c r="AB554" s="27">
        <f ca="1" t="shared" si="3814"/>
        <v>1.59105799185195</v>
      </c>
      <c r="AC554" s="27">
        <f ca="1" t="shared" si="3815"/>
        <v>1.91931209387568</v>
      </c>
      <c r="AD554" s="27">
        <f ca="1" t="shared" si="3816"/>
        <v>2.39722323117998</v>
      </c>
      <c r="AE554" s="26">
        <f ca="1" t="shared" si="3817"/>
        <v>5015.01884839438</v>
      </c>
      <c r="AF554" s="26">
        <f ca="1" t="shared" si="3818"/>
        <v>5827.68740392093</v>
      </c>
      <c r="AG554" s="26">
        <f ca="1" t="shared" si="3819"/>
        <v>6845.71040376215</v>
      </c>
      <c r="AH554" s="26">
        <f ca="1" t="shared" si="3820"/>
        <v>8258.06151403557</v>
      </c>
      <c r="AI554" s="26">
        <f ca="1" t="shared" si="3821"/>
        <v>10314.3292688706</v>
      </c>
      <c r="AJ554" s="28">
        <f ca="1" t="shared" si="3822"/>
        <v>46164.3833233708</v>
      </c>
      <c r="AK554" s="28">
        <f ca="1" t="shared" si="3823"/>
        <v>50686.9673715794</v>
      </c>
      <c r="AL554" s="28">
        <f ca="1" t="shared" si="3824"/>
        <v>68001.225477661</v>
      </c>
      <c r="AM554" s="28">
        <f ca="1" t="shared" si="3825"/>
        <v>64854.2785897813</v>
      </c>
      <c r="AN554" s="28">
        <f ca="1" t="shared" si="3826"/>
        <v>84367.4152070351</v>
      </c>
      <c r="AO554" s="28">
        <f ca="1">C554/'Ejercicio 3 - TIR'!$D$7</f>
        <v>18413.0219401343</v>
      </c>
      <c r="AP554" s="28">
        <f ca="1" t="shared" si="3827"/>
        <v>27751.3613832366</v>
      </c>
      <c r="AQ554" s="28">
        <f ca="1" t="shared" si="3828"/>
        <v>32273.9454314452</v>
      </c>
      <c r="AR554" s="28">
        <f ca="1" t="shared" si="3829"/>
        <v>49588.2035375268</v>
      </c>
      <c r="AS554" s="28">
        <f ca="1" t="shared" si="3830"/>
        <v>46441.256649647</v>
      </c>
      <c r="AT554" s="28">
        <f ca="1" t="shared" si="3831"/>
        <v>65954.3932669008</v>
      </c>
      <c r="AU554" s="28">
        <f ca="1">AP554*'Ejercicio 3 - TIR'!$D$5</f>
        <v>13875.6806916183</v>
      </c>
      <c r="AV554" s="28">
        <f ca="1">AQ554*'Ejercicio 3 - TIR'!$D$5</f>
        <v>16136.9727157226</v>
      </c>
      <c r="AW554" s="28">
        <f ca="1">AR554*'Ejercicio 3 - TIR'!$D$5</f>
        <v>24794.1017687634</v>
      </c>
      <c r="AX554" s="28">
        <f ca="1">AS554*'Ejercicio 3 - TIR'!$D$5</f>
        <v>23220.6283248235</v>
      </c>
      <c r="AY554" s="28">
        <f ca="1">AT554*'Ejercicio 3 - TIR'!$D$5</f>
        <v>32977.1966334504</v>
      </c>
      <c r="AZ554" s="28">
        <f ca="1" t="shared" ref="AZ554:BD554" si="4120">AJ554-AU554-AE554</f>
        <v>27273.6837833582</v>
      </c>
      <c r="BA554" s="28">
        <f ca="1" t="shared" si="4120"/>
        <v>28722.3072519359</v>
      </c>
      <c r="BB554" s="28">
        <f ca="1" t="shared" si="4120"/>
        <v>36361.4133051355</v>
      </c>
      <c r="BC554" s="28">
        <f ca="1" t="shared" si="4120"/>
        <v>33375.5887509222</v>
      </c>
      <c r="BD554" s="28">
        <f ca="1" t="shared" si="4120"/>
        <v>41075.889304714</v>
      </c>
      <c r="BE554" s="28">
        <f ca="1" t="shared" ref="BE554:BI554" si="4121">AZ554/Z554</f>
        <v>23399.347387406</v>
      </c>
      <c r="BF554" s="28">
        <f ca="1" t="shared" si="4121"/>
        <v>21205.8453160056</v>
      </c>
      <c r="BG554" s="28">
        <f ca="1" t="shared" si="4121"/>
        <v>22853.6065255622</v>
      </c>
      <c r="BH554" s="28">
        <f ca="1" t="shared" si="4121"/>
        <v>17389.3494744393</v>
      </c>
      <c r="BI554" s="28">
        <f ca="1" t="shared" si="4121"/>
        <v>17134.7785931873</v>
      </c>
      <c r="BJ554" s="28">
        <f ca="1" t="shared" si="3834"/>
        <v>72608.500183546</v>
      </c>
      <c r="BK554" s="28">
        <f ca="1" t="shared" si="3835"/>
        <v>44140.1239511164</v>
      </c>
      <c r="BL554" s="28">
        <f ca="1" t="shared" si="3836"/>
        <v>116748.624134662</v>
      </c>
      <c r="BM554" s="28">
        <f ca="1">BK554*'Ejercicio 3 - TIR'!$D$5</f>
        <v>22070.0619755582</v>
      </c>
      <c r="BN554" s="28">
        <f ca="1" t="shared" si="3837"/>
        <v>94678.5621591042</v>
      </c>
      <c r="BO554" s="28">
        <f ca="1" t="shared" si="3838"/>
        <v>39495.0962128383</v>
      </c>
      <c r="BP554" s="28">
        <f ca="1" t="shared" si="3839"/>
        <v>-122353.694943442</v>
      </c>
      <c r="BQ554" s="28">
        <f ca="1" t="shared" ref="BQ554:BT554" si="4122">BE554</f>
        <v>23399.347387406</v>
      </c>
      <c r="BR554" s="28">
        <f ca="1" t="shared" si="4122"/>
        <v>21205.8453160056</v>
      </c>
      <c r="BS554" s="28">
        <f ca="1" t="shared" si="4122"/>
        <v>22853.6065255622</v>
      </c>
      <c r="BT554" s="28">
        <f ca="1" t="shared" si="4122"/>
        <v>17389.3494744393</v>
      </c>
      <c r="BU554" s="28">
        <f ca="1" t="shared" si="3841"/>
        <v>56629.8748060256</v>
      </c>
      <c r="BV554" s="30">
        <f ca="1" t="shared" si="3842"/>
        <v>4.3740471249619</v>
      </c>
    </row>
    <row r="555" ht="15" customHeight="1" spans="1:74">
      <c r="A555" s="26">
        <v>554</v>
      </c>
      <c r="B555" s="27">
        <f ca="1" t="shared" ref="B555:F555" si="4123">RAND()</f>
        <v>0.680637112490197</v>
      </c>
      <c r="C555" s="28">
        <f ca="1">IF(B555&lt;=('Ejercicio 3 - TIR'!$D$13-'Ejercicio 3 - TIR'!$C$13)/('Ejercicio 3 - TIR'!$E$13-'Ejercicio 3 - TIR'!$C$13),'Ejercicio 3 - TIR'!$C$13+SQRT(('Ejercicio 3 - TIR'!$E$13-'Ejercicio 3 - TIR'!$C$13)*('Ejercicio 3 - TIR'!$D$13-'Ejercicio 3 - TIR'!$C$13)*B555),'Ejercicio 3 - TIR'!$E$13-SQRT(('Ejercicio 3 - TIR'!$E$13-'Ejercicio 3 - TIR'!$C$13)*('Ejercicio 3 - TIR'!$E$13-'Ejercicio 3 - TIR'!$D$13)*(1-B555)))</f>
        <v>80423.5992835311</v>
      </c>
      <c r="D555" s="27">
        <f ca="1" t="shared" si="4123"/>
        <v>0.781160329124191</v>
      </c>
      <c r="E555" s="28">
        <f ca="1">IF(D555&lt;=('Ejercicio 3 - TIR'!$D$14-'Ejercicio 3 - TIR'!$C$14)/('Ejercicio 3 - TIR'!$E$14-'Ejercicio 3 - TIR'!$C$14),'Ejercicio 3 - TIR'!$C$14+SQRT(('Ejercicio 3 - TIR'!$E$14-'Ejercicio 3 - TIR'!$C$14)*('Ejercicio 3 - TIR'!$D$14-'Ejercicio 3 - TIR'!$C$14)*D555),'Ejercicio 3 - TIR'!$E$14-SQRT(('Ejercicio 3 - TIR'!$E$14-'Ejercicio 3 - TIR'!$C$14)*('Ejercicio 3 - TIR'!$E$14-'Ejercicio 3 - TIR'!$D$14)*(1-D555)))</f>
        <v>34270.6064342401</v>
      </c>
      <c r="F555" s="27">
        <f ca="1" t="shared" si="4123"/>
        <v>0.249518329390768</v>
      </c>
      <c r="G555" s="28">
        <f ca="1">IF(F555&lt;=('Ejercicio 3 - TIR'!$D$18-'Ejercicio 3 - TIR'!$C$18)/('Ejercicio 3 - TIR'!$E$18-'Ejercicio 3 - TIR'!$C$18),'Ejercicio 3 - TIR'!$C$18+SQRT(('Ejercicio 3 - TIR'!$E$18-'Ejercicio 3 - TIR'!$C$18)*('Ejercicio 3 - TIR'!$D$18-'Ejercicio 3 - TIR'!$C$18)*F555),'Ejercicio 3 - TIR'!$E$18-SQRT(('Ejercicio 3 - TIR'!$E$18-'Ejercicio 3 - TIR'!$C$18)*('Ejercicio 3 - TIR'!$E$18-'Ejercicio 3 - TIR'!$D$18)*(1-F555)))</f>
        <v>36117.8222766451</v>
      </c>
      <c r="H555" s="27">
        <f ca="1" t="shared" ref="H555:L555" si="4124">RAND()</f>
        <v>0.782768604146805</v>
      </c>
      <c r="I555" s="28">
        <f ca="1">IF(H555&lt;=('Ejercicio 3 - TIR'!$D$18-'Ejercicio 3 - TIR'!$C$18)/('Ejercicio 3 - TIR'!$E$18-'Ejercicio 3 - TIR'!$C$18),'Ejercicio 3 - TIR'!$C$18+SQRT(('Ejercicio 3 - TIR'!$E$18-'Ejercicio 3 - TIR'!$C$18)*('Ejercicio 3 - TIR'!$D$18-'Ejercicio 3 - TIR'!$C$18)*H555),'Ejercicio 3 - TIR'!$E$18-SQRT(('Ejercicio 3 - TIR'!$E$18-'Ejercicio 3 - TIR'!$C$18)*('Ejercicio 3 - TIR'!$E$18-'Ejercicio 3 - TIR'!$D$18)*(1-H555)))</f>
        <v>40963.6210919947</v>
      </c>
      <c r="J555" s="27">
        <f ca="1" t="shared" si="4124"/>
        <v>0.549709667620136</v>
      </c>
      <c r="K555" s="28">
        <f ca="1">IF(J555&lt;=('Ejercicio 3 - TIR'!$D$18-'Ejercicio 3 - TIR'!$C$18)/('Ejercicio 3 - TIR'!$E$18-'Ejercicio 3 - TIR'!$C$18),'Ejercicio 3 - TIR'!$C$18+SQRT(('Ejercicio 3 - TIR'!$E$18-'Ejercicio 3 - TIR'!$C$18)*('Ejercicio 3 - TIR'!$D$18-'Ejercicio 3 - TIR'!$C$18)*J555),'Ejercicio 3 - TIR'!$E$18-SQRT(('Ejercicio 3 - TIR'!$E$18-'Ejercicio 3 - TIR'!$C$18)*('Ejercicio 3 - TIR'!$E$18-'Ejercicio 3 - TIR'!$D$18)*(1-J555)))</f>
        <v>39080.5534051081</v>
      </c>
      <c r="L555" s="27">
        <f ca="1" t="shared" si="4124"/>
        <v>0.925149005959729</v>
      </c>
      <c r="M555" s="28">
        <f ca="1">IF(L555&lt;=('Ejercicio 3 - TIR'!$D$18-'Ejercicio 3 - TIR'!$C$18)/('Ejercicio 3 - TIR'!$E$18-'Ejercicio 3 - TIR'!$C$18),'Ejercicio 3 - TIR'!$C$18+SQRT(('Ejercicio 3 - TIR'!$E$18-'Ejercicio 3 - TIR'!$C$18)*('Ejercicio 3 - TIR'!$D$18-'Ejercicio 3 - TIR'!$C$18)*L555),'Ejercicio 3 - TIR'!$E$18-SQRT(('Ejercicio 3 - TIR'!$E$18-'Ejercicio 3 - TIR'!$C$18)*('Ejercicio 3 - TIR'!$E$18-'Ejercicio 3 - TIR'!$D$18)*(1-L555)))</f>
        <v>42630.6489173151</v>
      </c>
      <c r="N555" s="27">
        <f ca="1" t="shared" ref="N555:R555" si="4125">RAND()</f>
        <v>0.783890982296119</v>
      </c>
      <c r="O555" s="28">
        <f ca="1">IF(N555&lt;=('Ejercicio 3 - TIR'!$D$18-'Ejercicio 3 - TIR'!$C$18)/('Ejercicio 3 - TIR'!$E$18-'Ejercicio 3 - TIR'!$C$18),'Ejercicio 3 - TIR'!$C$18+SQRT(('Ejercicio 3 - TIR'!$E$18-'Ejercicio 3 - TIR'!$C$18)*('Ejercicio 3 - TIR'!$D$18-'Ejercicio 3 - TIR'!$C$18)*N555),'Ejercicio 3 - TIR'!$E$18-SQRT(('Ejercicio 3 - TIR'!$E$18-'Ejercicio 3 - TIR'!$C$18)*('Ejercicio 3 - TIR'!$E$18-'Ejercicio 3 - TIR'!$D$18)*(1-N555)))</f>
        <v>40974.0620561426</v>
      </c>
      <c r="P555" s="27">
        <f ca="1" t="shared" si="4125"/>
        <v>0.800232756766661</v>
      </c>
      <c r="Q555" s="29">
        <f ca="1">IF(P555&lt;=('Ejercicio 3 - TIR'!$D$22-'Ejercicio 3 - TIR'!$C$22)/('Ejercicio 3 - TIR'!$E$22-'Ejercicio 3 - TIR'!$C$22),'Ejercicio 3 - TIR'!$C$22+SQRT(('Ejercicio 3 - TIR'!$E$22-'Ejercicio 3 - TIR'!$C$22)*('Ejercicio 3 - TIR'!$D$22-'Ejercicio 3 - TIR'!$C$22)*P555),'Ejercicio 3 - TIR'!$E$22-SQRT(('Ejercicio 3 - TIR'!$E$22-'Ejercicio 3 - TIR'!$C$22)*('Ejercicio 3 - TIR'!$E$22-'Ejercicio 3 - TIR'!$D$22)*(1-P555)))</f>
        <v>0.161037377875937</v>
      </c>
      <c r="R555" s="27">
        <f ca="1" t="shared" si="4125"/>
        <v>0.788742551111305</v>
      </c>
      <c r="S555" s="29">
        <f ca="1">IF(R555&lt;=('Ejercicio 3 - TIR'!$D$23-'Ejercicio 3 - TIR'!$C$23)/('Ejercicio 3 - TIR'!$E$23-'Ejercicio 3 - TIR'!$C$23),'Ejercicio 3 - TIR'!$C$23+SQRT(('Ejercicio 3 - TIR'!$E$23-'Ejercicio 3 - TIR'!$C$23)*('Ejercicio 3 - TIR'!$D$23-'Ejercicio 3 - TIR'!$C$23)*R555),'Ejercicio 3 - TIR'!$E$23-SQRT(('Ejercicio 3 - TIR'!$E$23-'Ejercicio 3 - TIR'!$C$23)*('Ejercicio 3 - TIR'!$E$23-'Ejercicio 3 - TIR'!$D$23)*(1-R555)))</f>
        <v>0.160499656208168</v>
      </c>
      <c r="T555" s="27">
        <f ca="1" t="shared" ref="T555:X555" si="4126">RAND()</f>
        <v>0.969976955851652</v>
      </c>
      <c r="U555" s="29">
        <f ca="1">IF(T555&lt;=('Ejercicio 3 - TIR'!$D$24-'Ejercicio 3 - TIR'!$C$24)/('Ejercicio 3 - TIR'!$E$24-'Ejercicio 3 - TIR'!$C$24),'Ejercicio 3 - TIR'!$C$24+SQRT(('Ejercicio 3 - TIR'!$E$24-'Ejercicio 3 - TIR'!$C$24)*('Ejercicio 3 - TIR'!$D$24-'Ejercicio 3 - TIR'!$C$24)*T555),'Ejercicio 3 - TIR'!$E$24-SQRT(('Ejercicio 3 - TIR'!$E$24-'Ejercicio 3 - TIR'!$C$24)*('Ejercicio 3 - TIR'!$E$24-'Ejercicio 3 - TIR'!$D$24)*(1-T555)))</f>
        <v>0.210831329233996</v>
      </c>
      <c r="V555" s="27">
        <f ca="1" t="shared" si="4126"/>
        <v>0.427639736415985</v>
      </c>
      <c r="W555" s="29">
        <f ca="1">IF(V555&lt;=('Ejercicio 3 - TIR'!$D$25-'Ejercicio 3 - TIR'!$C$25)/('Ejercicio 3 - TIR'!$E$25-'Ejercicio 3 - TIR'!$C$25),'Ejercicio 3 - TIR'!$C$25+SQRT(('Ejercicio 3 - TIR'!$E$25-'Ejercicio 3 - TIR'!$C$25)*('Ejercicio 3 - TIR'!$D$25-'Ejercicio 3 - TIR'!$C$25)*V555),'Ejercicio 3 - TIR'!$E$25-SQRT(('Ejercicio 3 - TIR'!$E$25-'Ejercicio 3 - TIR'!$C$25)*('Ejercicio 3 - TIR'!$E$25-'Ejercicio 3 - TIR'!$D$25)*(1-V555)))</f>
        <v>0.205242197076442</v>
      </c>
      <c r="X555" s="27">
        <f ca="1" t="shared" si="4126"/>
        <v>0.785545466706688</v>
      </c>
      <c r="Y555" s="29">
        <f ca="1">IF(X555&lt;=('Ejercicio 3 - TIR'!$D$26-'Ejercicio 3 - TIR'!$C$26)/('Ejercicio 3 - TIR'!$E$26-'Ejercicio 3 - TIR'!$C$26),'Ejercicio 3 - TIR'!$C$26+SQRT(('Ejercicio 3 - TIR'!$E$26-'Ejercicio 3 - TIR'!$C$26)*('Ejercicio 3 - TIR'!$D$26-'Ejercicio 3 - TIR'!$C$26)*X555),'Ejercicio 3 - TIR'!$E$26-SQRT(('Ejercicio 3 - TIR'!$E$26-'Ejercicio 3 - TIR'!$C$26)*('Ejercicio 3 - TIR'!$E$26-'Ejercicio 3 - TIR'!$D$26)*(1-X555)))</f>
        <v>0.245969800473934</v>
      </c>
      <c r="Z555" s="27">
        <f ca="1" t="shared" si="3812"/>
        <v>1.16103737787594</v>
      </c>
      <c r="AA555" s="27">
        <f ca="1" t="shared" si="3813"/>
        <v>1.34738347786986</v>
      </c>
      <c r="AB555" s="27">
        <f ca="1" t="shared" si="3814"/>
        <v>1.63145412749708</v>
      </c>
      <c r="AC555" s="27">
        <f ca="1" t="shared" si="3815"/>
        <v>1.96629735705401</v>
      </c>
      <c r="AD555" s="27">
        <f ca="1" t="shared" si="3816"/>
        <v>2.44994712564101</v>
      </c>
      <c r="AE555" s="26">
        <f ca="1" t="shared" si="3817"/>
        <v>5518.84859838823</v>
      </c>
      <c r="AF555" s="26">
        <f ca="1" t="shared" si="3818"/>
        <v>6404.62190109447</v>
      </c>
      <c r="AG555" s="26">
        <f ca="1" t="shared" si="3819"/>
        <v>7754.91684974338</v>
      </c>
      <c r="AH555" s="26">
        <f ca="1" t="shared" si="3820"/>
        <v>9346.55302212983</v>
      </c>
      <c r="AI555" s="26">
        <f ca="1" t="shared" si="3821"/>
        <v>11645.5228041021</v>
      </c>
      <c r="AJ555" s="28">
        <f ca="1" t="shared" si="3822"/>
        <v>41934.1416706652</v>
      </c>
      <c r="AK555" s="28">
        <f ca="1" t="shared" si="3823"/>
        <v>55193.7062530749</v>
      </c>
      <c r="AL555" s="28">
        <f ca="1" t="shared" si="3824"/>
        <v>63758.1301576338</v>
      </c>
      <c r="AM555" s="28">
        <f ca="1" t="shared" si="3825"/>
        <v>83824.5322956142</v>
      </c>
      <c r="AN555" s="28">
        <f ca="1" t="shared" si="3826"/>
        <v>100384.285560283</v>
      </c>
      <c r="AO555" s="28">
        <f ca="1">C555/'Ejercicio 3 - TIR'!$D$7</f>
        <v>16084.7198567062</v>
      </c>
      <c r="AP555" s="28">
        <f ca="1" t="shared" si="3827"/>
        <v>25849.4218139589</v>
      </c>
      <c r="AQ555" s="28">
        <f ca="1" t="shared" si="3828"/>
        <v>39108.9863963687</v>
      </c>
      <c r="AR555" s="28">
        <f ca="1" t="shared" si="3829"/>
        <v>47673.4103009276</v>
      </c>
      <c r="AS555" s="28">
        <f ca="1" t="shared" si="3830"/>
        <v>67739.812438908</v>
      </c>
      <c r="AT555" s="28">
        <f ca="1" t="shared" si="3831"/>
        <v>84299.5657035768</v>
      </c>
      <c r="AU555" s="28">
        <f ca="1">AP555*'Ejercicio 3 - TIR'!$D$5</f>
        <v>12924.7109069795</v>
      </c>
      <c r="AV555" s="28">
        <f ca="1">AQ555*'Ejercicio 3 - TIR'!$D$5</f>
        <v>19554.4931981844</v>
      </c>
      <c r="AW555" s="28">
        <f ca="1">AR555*'Ejercicio 3 - TIR'!$D$5</f>
        <v>23836.7051504638</v>
      </c>
      <c r="AX555" s="28">
        <f ca="1">AS555*'Ejercicio 3 - TIR'!$D$5</f>
        <v>33869.906219454</v>
      </c>
      <c r="AY555" s="28">
        <f ca="1">AT555*'Ejercicio 3 - TIR'!$D$5</f>
        <v>42149.7828517884</v>
      </c>
      <c r="AZ555" s="28">
        <f ca="1" t="shared" ref="AZ555:BD555" si="4127">AJ555-AU555-AE555</f>
        <v>23490.5821652975</v>
      </c>
      <c r="BA555" s="28">
        <f ca="1" t="shared" si="4127"/>
        <v>29234.5911537961</v>
      </c>
      <c r="BB555" s="28">
        <f ca="1" t="shared" si="4127"/>
        <v>32166.5081574266</v>
      </c>
      <c r="BC555" s="28">
        <f ca="1" t="shared" si="4127"/>
        <v>40608.0730540304</v>
      </c>
      <c r="BD555" s="28">
        <f ca="1" t="shared" si="4127"/>
        <v>46588.9799043925</v>
      </c>
      <c r="BE555" s="28">
        <f ca="1" t="shared" ref="BE555:BI555" si="4128">AZ555/Z555</f>
        <v>20232.4082005632</v>
      </c>
      <c r="BF555" s="28">
        <f ca="1" t="shared" si="4128"/>
        <v>21697.305654968</v>
      </c>
      <c r="BG555" s="28">
        <f ca="1" t="shared" si="4128"/>
        <v>19716.4649715131</v>
      </c>
      <c r="BH555" s="28">
        <f ca="1" t="shared" si="4128"/>
        <v>20652.050875393</v>
      </c>
      <c r="BI555" s="28">
        <f ca="1" t="shared" si="4128"/>
        <v>19016.3205633276</v>
      </c>
      <c r="BJ555" s="28">
        <f ca="1" t="shared" si="3834"/>
        <v>83961.1737275409</v>
      </c>
      <c r="BK555" s="28">
        <f ca="1" t="shared" si="3835"/>
        <v>39406.7131796784</v>
      </c>
      <c r="BL555" s="28">
        <f ca="1" t="shared" si="3836"/>
        <v>123367.886907219</v>
      </c>
      <c r="BM555" s="28">
        <f ca="1">BK555*'Ejercicio 3 - TIR'!$D$5</f>
        <v>19703.3565898392</v>
      </c>
      <c r="BN555" s="28">
        <f ca="1" t="shared" si="3837"/>
        <v>103664.53031738</v>
      </c>
      <c r="BO555" s="28">
        <f ca="1" t="shared" si="3838"/>
        <v>42312.9663625932</v>
      </c>
      <c r="BP555" s="28">
        <f ca="1" t="shared" si="3839"/>
        <v>-114694.205717771</v>
      </c>
      <c r="BQ555" s="28">
        <f ca="1" t="shared" ref="BQ555:BT555" si="4129">BE555</f>
        <v>20232.4082005632</v>
      </c>
      <c r="BR555" s="28">
        <f ca="1" t="shared" si="4129"/>
        <v>21697.305654968</v>
      </c>
      <c r="BS555" s="28">
        <f ca="1" t="shared" si="4129"/>
        <v>19716.4649715131</v>
      </c>
      <c r="BT555" s="28">
        <f ca="1" t="shared" si="4129"/>
        <v>20652.050875393</v>
      </c>
      <c r="BU555" s="28">
        <f ca="1" t="shared" si="3841"/>
        <v>61329.2869259207</v>
      </c>
      <c r="BV555" s="30">
        <f ca="1" t="shared" si="3842"/>
        <v>6.65499104962406</v>
      </c>
    </row>
    <row r="556" ht="15" customHeight="1" spans="1:74">
      <c r="A556" s="26">
        <v>555</v>
      </c>
      <c r="B556" s="27">
        <f ca="1" t="shared" ref="B556:F556" si="4130">RAND()</f>
        <v>0.870645843375942</v>
      </c>
      <c r="C556" s="28">
        <f ca="1">IF(B556&lt;=('Ejercicio 3 - TIR'!$D$13-'Ejercicio 3 - TIR'!$C$13)/('Ejercicio 3 - TIR'!$E$13-'Ejercicio 3 - TIR'!$C$13),'Ejercicio 3 - TIR'!$C$13+SQRT(('Ejercicio 3 - TIR'!$E$13-'Ejercicio 3 - TIR'!$C$13)*('Ejercicio 3 - TIR'!$D$13-'Ejercicio 3 - TIR'!$C$13)*B556),'Ejercicio 3 - TIR'!$E$13-SQRT(('Ejercicio 3 - TIR'!$E$13-'Ejercicio 3 - TIR'!$C$13)*('Ejercicio 3 - TIR'!$E$13-'Ejercicio 3 - TIR'!$D$13)*(1-B556)))</f>
        <v>87541.0679450898</v>
      </c>
      <c r="D556" s="27">
        <f ca="1" t="shared" si="4130"/>
        <v>0.711434486466414</v>
      </c>
      <c r="E556" s="28">
        <f ca="1">IF(D556&lt;=('Ejercicio 3 - TIR'!$D$14-'Ejercicio 3 - TIR'!$C$14)/('Ejercicio 3 - TIR'!$E$14-'Ejercicio 3 - TIR'!$C$14),'Ejercicio 3 - TIR'!$C$14+SQRT(('Ejercicio 3 - TIR'!$E$14-'Ejercicio 3 - TIR'!$C$14)*('Ejercicio 3 - TIR'!$D$14-'Ejercicio 3 - TIR'!$C$14)*D556),'Ejercicio 3 - TIR'!$E$14-SQRT(('Ejercicio 3 - TIR'!$E$14-'Ejercicio 3 - TIR'!$C$14)*('Ejercicio 3 - TIR'!$E$14-'Ejercicio 3 - TIR'!$D$14)*(1-D556)))</f>
        <v>33420.8794637856</v>
      </c>
      <c r="F556" s="27">
        <f ca="1" t="shared" si="4130"/>
        <v>0.667557366351285</v>
      </c>
      <c r="G556" s="28">
        <f ca="1">IF(F556&lt;=('Ejercicio 3 - TIR'!$D$18-'Ejercicio 3 - TIR'!$C$18)/('Ejercicio 3 - TIR'!$E$18-'Ejercicio 3 - TIR'!$C$18),'Ejercicio 3 - TIR'!$C$18+SQRT(('Ejercicio 3 - TIR'!$E$18-'Ejercicio 3 - TIR'!$C$18)*('Ejercicio 3 - TIR'!$D$18-'Ejercicio 3 - TIR'!$C$18)*F556),'Ejercicio 3 - TIR'!$E$18-SQRT(('Ejercicio 3 - TIR'!$E$18-'Ejercicio 3 - TIR'!$C$18)*('Ejercicio 3 - TIR'!$E$18-'Ejercicio 3 - TIR'!$D$18)*(1-F556)))</f>
        <v>40006.6847161777</v>
      </c>
      <c r="H556" s="27">
        <f ca="1" t="shared" ref="H556:L556" si="4131">RAND()</f>
        <v>0.997590949166824</v>
      </c>
      <c r="I556" s="28">
        <f ca="1">IF(H556&lt;=('Ejercicio 3 - TIR'!$D$18-'Ejercicio 3 - TIR'!$C$18)/('Ejercicio 3 - TIR'!$E$18-'Ejercicio 3 - TIR'!$C$18),'Ejercicio 3 - TIR'!$C$18+SQRT(('Ejercicio 3 - TIR'!$E$18-'Ejercicio 3 - TIR'!$C$18)*('Ejercicio 3 - TIR'!$D$18-'Ejercicio 3 - TIR'!$C$18)*H556),'Ejercicio 3 - TIR'!$E$18-SQRT(('Ejercicio 3 - TIR'!$E$18-'Ejercicio 3 - TIR'!$C$18)*('Ejercicio 3 - TIR'!$E$18-'Ejercicio 3 - TIR'!$D$18)*(1-H556)))</f>
        <v>44574.9366959049</v>
      </c>
      <c r="J556" s="27">
        <f ca="1" t="shared" si="4131"/>
        <v>0.567391666422314</v>
      </c>
      <c r="K556" s="28">
        <f ca="1">IF(J556&lt;=('Ejercicio 3 - TIR'!$D$18-'Ejercicio 3 - TIR'!$C$18)/('Ejercicio 3 - TIR'!$E$18-'Ejercicio 3 - TIR'!$C$18),'Ejercicio 3 - TIR'!$C$18+SQRT(('Ejercicio 3 - TIR'!$E$18-'Ejercicio 3 - TIR'!$C$18)*('Ejercicio 3 - TIR'!$D$18-'Ejercicio 3 - TIR'!$C$18)*J556),'Ejercicio 3 - TIR'!$E$18-SQRT(('Ejercicio 3 - TIR'!$E$18-'Ejercicio 3 - TIR'!$C$18)*('Ejercicio 3 - TIR'!$E$18-'Ejercicio 3 - TIR'!$D$18)*(1-J556)))</f>
        <v>39225.4403669065</v>
      </c>
      <c r="L556" s="27">
        <f ca="1" t="shared" si="4131"/>
        <v>0.354566558403567</v>
      </c>
      <c r="M556" s="28">
        <f ca="1">IF(L556&lt;=('Ejercicio 3 - TIR'!$D$18-'Ejercicio 3 - TIR'!$C$18)/('Ejercicio 3 - TIR'!$E$18-'Ejercicio 3 - TIR'!$C$18),'Ejercicio 3 - TIR'!$C$18+SQRT(('Ejercicio 3 - TIR'!$E$18-'Ejercicio 3 - TIR'!$C$18)*('Ejercicio 3 - TIR'!$D$18-'Ejercicio 3 - TIR'!$C$18)*L556),'Ejercicio 3 - TIR'!$E$18-SQRT(('Ejercicio 3 - TIR'!$E$18-'Ejercicio 3 - TIR'!$C$18)*('Ejercicio 3 - TIR'!$E$18-'Ejercicio 3 - TIR'!$D$18)*(1-L556)))</f>
        <v>37292.8035597111</v>
      </c>
      <c r="N556" s="27">
        <f ca="1" t="shared" ref="N556:R556" si="4132">RAND()</f>
        <v>0.127685857344309</v>
      </c>
      <c r="O556" s="28">
        <f ca="1">IF(N556&lt;=('Ejercicio 3 - TIR'!$D$18-'Ejercicio 3 - TIR'!$C$18)/('Ejercicio 3 - TIR'!$E$18-'Ejercicio 3 - TIR'!$C$18),'Ejercicio 3 - TIR'!$C$18+SQRT(('Ejercicio 3 - TIR'!$E$18-'Ejercicio 3 - TIR'!$C$18)*('Ejercicio 3 - TIR'!$D$18-'Ejercicio 3 - TIR'!$C$18)*N556),'Ejercicio 3 - TIR'!$E$18-SQRT(('Ejercicio 3 - TIR'!$E$18-'Ejercicio 3 - TIR'!$C$18)*('Ejercicio 3 - TIR'!$E$18-'Ejercicio 3 - TIR'!$D$18)*(1-N556)))</f>
        <v>34376.4001875567</v>
      </c>
      <c r="P556" s="27">
        <f ca="1" t="shared" si="4132"/>
        <v>0.0165394876694342</v>
      </c>
      <c r="Q556" s="29">
        <f ca="1">IF(P556&lt;=('Ejercicio 3 - TIR'!$D$22-'Ejercicio 3 - TIR'!$C$22)/('Ejercicio 3 - TIR'!$E$22-'Ejercicio 3 - TIR'!$C$22),'Ejercicio 3 - TIR'!$C$22+SQRT(('Ejercicio 3 - TIR'!$E$22-'Ejercicio 3 - TIR'!$C$22)*('Ejercicio 3 - TIR'!$D$22-'Ejercicio 3 - TIR'!$C$22)*P556),'Ejercicio 3 - TIR'!$E$22-SQRT(('Ejercicio 3 - TIR'!$E$22-'Ejercicio 3 - TIR'!$C$22)*('Ejercicio 3 - TIR'!$E$22-'Ejercicio 3 - TIR'!$D$22)*(1-P556)))</f>
        <v>0.125456287914414</v>
      </c>
      <c r="R556" s="27">
        <f ca="1" t="shared" si="4132"/>
        <v>0.279314601722193</v>
      </c>
      <c r="S556" s="29">
        <f ca="1">IF(R556&lt;=('Ejercicio 3 - TIR'!$D$23-'Ejercicio 3 - TIR'!$C$23)/('Ejercicio 3 - TIR'!$E$23-'Ejercicio 3 - TIR'!$C$23),'Ejercicio 3 - TIR'!$C$23+SQRT(('Ejercicio 3 - TIR'!$E$23-'Ejercicio 3 - TIR'!$C$23)*('Ejercicio 3 - TIR'!$D$23-'Ejercicio 3 - TIR'!$C$23)*R556),'Ejercicio 3 - TIR'!$E$23-SQRT(('Ejercicio 3 - TIR'!$E$23-'Ejercicio 3 - TIR'!$C$23)*('Ejercicio 3 - TIR'!$E$23-'Ejercicio 3 - TIR'!$D$23)*(1-R556)))</f>
        <v>0.142422450425855</v>
      </c>
      <c r="T556" s="27">
        <f ca="1" t="shared" ref="T556:X556" si="4133">RAND()</f>
        <v>0.442745826514597</v>
      </c>
      <c r="U556" s="29">
        <f ca="1">IF(T556&lt;=('Ejercicio 3 - TIR'!$D$24-'Ejercicio 3 - TIR'!$C$24)/('Ejercicio 3 - TIR'!$E$24-'Ejercicio 3 - TIR'!$C$24),'Ejercicio 3 - TIR'!$C$24+SQRT(('Ejercicio 3 - TIR'!$E$24-'Ejercicio 3 - TIR'!$C$24)*('Ejercicio 3 - TIR'!$D$24-'Ejercicio 3 - TIR'!$C$24)*T556),'Ejercicio 3 - TIR'!$E$24-SQRT(('Ejercicio 3 - TIR'!$E$24-'Ejercicio 3 - TIR'!$C$24)*('Ejercicio 3 - TIR'!$E$24-'Ejercicio 3 - TIR'!$D$24)*(1-T556)))</f>
        <v>0.180499219175324</v>
      </c>
      <c r="V556" s="27">
        <f ca="1" t="shared" si="4133"/>
        <v>0.818787764031216</v>
      </c>
      <c r="W556" s="29">
        <f ca="1">IF(V556&lt;=('Ejercicio 3 - TIR'!$D$25-'Ejercicio 3 - TIR'!$C$25)/('Ejercicio 3 - TIR'!$E$25-'Ejercicio 3 - TIR'!$C$25),'Ejercicio 3 - TIR'!$C$25+SQRT(('Ejercicio 3 - TIR'!$E$25-'Ejercicio 3 - TIR'!$C$25)*('Ejercicio 3 - TIR'!$D$25-'Ejercicio 3 - TIR'!$C$25)*V556),'Ejercicio 3 - TIR'!$E$25-SQRT(('Ejercicio 3 - TIR'!$E$25-'Ejercicio 3 - TIR'!$C$25)*('Ejercicio 3 - TIR'!$E$25-'Ejercicio 3 - TIR'!$D$25)*(1-V556)))</f>
        <v>0.224815821913536</v>
      </c>
      <c r="X556" s="27">
        <f ca="1" t="shared" si="4133"/>
        <v>0.758116222056901</v>
      </c>
      <c r="Y556" s="29">
        <f ca="1">IF(X556&lt;=('Ejercicio 3 - TIR'!$D$26-'Ejercicio 3 - TIR'!$C$26)/('Ejercicio 3 - TIR'!$E$26-'Ejercicio 3 - TIR'!$C$26),'Ejercicio 3 - TIR'!$C$26+SQRT(('Ejercicio 3 - TIR'!$E$26-'Ejercicio 3 - TIR'!$C$26)*('Ejercicio 3 - TIR'!$D$26-'Ejercicio 3 - TIR'!$C$26)*X556),'Ejercicio 3 - TIR'!$E$26-SQRT(('Ejercicio 3 - TIR'!$E$26-'Ejercicio 3 - TIR'!$C$26)*('Ejercicio 3 - TIR'!$E$26-'Ejercicio 3 - TIR'!$D$26)*(1-X556)))</f>
        <v>0.243858992807439</v>
      </c>
      <c r="Z556" s="27">
        <f ca="1" t="shared" si="3812"/>
        <v>1.12545628791441</v>
      </c>
      <c r="AA556" s="27">
        <f ca="1" t="shared" si="3813"/>
        <v>1.28574653028637</v>
      </c>
      <c r="AB556" s="27">
        <f ca="1" t="shared" si="3814"/>
        <v>1.51782277506044</v>
      </c>
      <c r="AC556" s="27">
        <f ca="1" t="shared" si="3815"/>
        <v>1.85905334975474</v>
      </c>
      <c r="AD556" s="27">
        <f ca="1" t="shared" si="3816"/>
        <v>2.31240022720123</v>
      </c>
      <c r="AE556" s="26">
        <f ca="1" t="shared" si="3817"/>
        <v>4192.85947636162</v>
      </c>
      <c r="AF556" s="26">
        <f ca="1" t="shared" si="3818"/>
        <v>4790.01679727631</v>
      </c>
      <c r="AG556" s="26">
        <f ca="1" t="shared" si="3819"/>
        <v>5654.61108902137</v>
      </c>
      <c r="AH556" s="26">
        <f ca="1" t="shared" si="3820"/>
        <v>6925.8571286011</v>
      </c>
      <c r="AI556" s="26">
        <f ca="1" t="shared" si="3821"/>
        <v>8614.78967230999</v>
      </c>
      <c r="AJ556" s="28">
        <f ca="1" t="shared" si="3822"/>
        <v>45025.7748724316</v>
      </c>
      <c r="AK556" s="28">
        <f ca="1" t="shared" si="3823"/>
        <v>57312.0701944944</v>
      </c>
      <c r="AL556" s="28">
        <f ca="1" t="shared" si="3824"/>
        <v>59537.2667506659</v>
      </c>
      <c r="AM556" s="28">
        <f ca="1" t="shared" si="3825"/>
        <v>69329.3113794265</v>
      </c>
      <c r="AN556" s="28">
        <f ca="1" t="shared" si="3826"/>
        <v>79491.9956040665</v>
      </c>
      <c r="AO556" s="28">
        <f ca="1">C556/'Ejercicio 3 - TIR'!$D$7</f>
        <v>17508.213589018</v>
      </c>
      <c r="AP556" s="28">
        <f ca="1" t="shared" si="3827"/>
        <v>27517.5612834137</v>
      </c>
      <c r="AQ556" s="28">
        <f ca="1" t="shared" si="3828"/>
        <v>39803.8566054765</v>
      </c>
      <c r="AR556" s="28">
        <f ca="1" t="shared" si="3829"/>
        <v>42029.0531616479</v>
      </c>
      <c r="AS556" s="28">
        <f ca="1" t="shared" si="3830"/>
        <v>51821.0977904085</v>
      </c>
      <c r="AT556" s="28">
        <f ca="1" t="shared" si="3831"/>
        <v>61983.7820150485</v>
      </c>
      <c r="AU556" s="28">
        <f ca="1">AP556*'Ejercicio 3 - TIR'!$D$5</f>
        <v>13758.7806417068</v>
      </c>
      <c r="AV556" s="28">
        <f ca="1">AQ556*'Ejercicio 3 - TIR'!$D$5</f>
        <v>19901.9283027382</v>
      </c>
      <c r="AW556" s="28">
        <f ca="1">AR556*'Ejercicio 3 - TIR'!$D$5</f>
        <v>21014.526580824</v>
      </c>
      <c r="AX556" s="28">
        <f ca="1">AS556*'Ejercicio 3 - TIR'!$D$5</f>
        <v>25910.5488952043</v>
      </c>
      <c r="AY556" s="28">
        <f ca="1">AT556*'Ejercicio 3 - TIR'!$D$5</f>
        <v>30991.8910075243</v>
      </c>
      <c r="AZ556" s="28">
        <f ca="1" t="shared" ref="AZ556:BD556" si="4134">AJ556-AU556-AE556</f>
        <v>27074.1347543632</v>
      </c>
      <c r="BA556" s="28">
        <f ca="1" t="shared" si="4134"/>
        <v>32620.1250944799</v>
      </c>
      <c r="BB556" s="28">
        <f ca="1" t="shared" si="4134"/>
        <v>32868.1290808206</v>
      </c>
      <c r="BC556" s="28">
        <f ca="1" t="shared" si="4134"/>
        <v>36492.9053556211</v>
      </c>
      <c r="BD556" s="28">
        <f ca="1" t="shared" si="4134"/>
        <v>39885.3149242322</v>
      </c>
      <c r="BE556" s="28">
        <f ca="1" t="shared" ref="BE556:BI556" si="4135">AZ556/Z556</f>
        <v>24056.1406472164</v>
      </c>
      <c r="BF556" s="28">
        <f ca="1" t="shared" si="4135"/>
        <v>25370.5721354072</v>
      </c>
      <c r="BG556" s="28">
        <f ca="1" t="shared" si="4135"/>
        <v>21654.7871206582</v>
      </c>
      <c r="BH556" s="28">
        <f ca="1" t="shared" si="4135"/>
        <v>19629.8322264046</v>
      </c>
      <c r="BI556" s="28">
        <f ca="1" t="shared" si="4135"/>
        <v>17248.4479352031</v>
      </c>
      <c r="BJ556" s="28">
        <f ca="1" t="shared" si="3834"/>
        <v>77282.4492653227</v>
      </c>
      <c r="BK556" s="28">
        <f ca="1" t="shared" si="3835"/>
        <v>40485.9970811328</v>
      </c>
      <c r="BL556" s="28">
        <f ca="1" t="shared" si="3836"/>
        <v>117768.446346455</v>
      </c>
      <c r="BM556" s="28">
        <f ca="1">BK556*'Ejercicio 3 - TIR'!$D$5</f>
        <v>20242.9985405664</v>
      </c>
      <c r="BN556" s="28">
        <f ca="1" t="shared" si="3837"/>
        <v>97525.4478058891</v>
      </c>
      <c r="BO556" s="28">
        <f ca="1" t="shared" si="3838"/>
        <v>42174.9862582946</v>
      </c>
      <c r="BP556" s="28">
        <f ca="1" t="shared" si="3839"/>
        <v>-120961.947408875</v>
      </c>
      <c r="BQ556" s="28">
        <f ca="1" t="shared" ref="BQ556:BT556" si="4136">BE556</f>
        <v>24056.1406472164</v>
      </c>
      <c r="BR556" s="28">
        <f ca="1" t="shared" si="4136"/>
        <v>25370.5721354072</v>
      </c>
      <c r="BS556" s="28">
        <f ca="1" t="shared" si="4136"/>
        <v>21654.7871206582</v>
      </c>
      <c r="BT556" s="28">
        <f ca="1" t="shared" si="4136"/>
        <v>19629.8322264046</v>
      </c>
      <c r="BU556" s="28">
        <f ca="1" t="shared" si="3841"/>
        <v>59423.4341934977</v>
      </c>
      <c r="BV556" s="30">
        <f ca="1" t="shared" si="3842"/>
        <v>6.64780365762265</v>
      </c>
    </row>
    <row r="557" ht="15" customHeight="1" spans="1:74">
      <c r="A557" s="26">
        <v>556</v>
      </c>
      <c r="B557" s="27">
        <f ca="1" t="shared" ref="B557:F557" si="4137">RAND()</f>
        <v>0.379108958174621</v>
      </c>
      <c r="C557" s="28">
        <f ca="1">IF(B557&lt;=('Ejercicio 3 - TIR'!$D$13-'Ejercicio 3 - TIR'!$C$13)/('Ejercicio 3 - TIR'!$E$13-'Ejercicio 3 - TIR'!$C$13),'Ejercicio 3 - TIR'!$C$13+SQRT(('Ejercicio 3 - TIR'!$E$13-'Ejercicio 3 - TIR'!$C$13)*('Ejercicio 3 - TIR'!$D$13-'Ejercicio 3 - TIR'!$C$13)*B557),'Ejercicio 3 - TIR'!$E$13-SQRT(('Ejercicio 3 - TIR'!$E$13-'Ejercicio 3 - TIR'!$C$13)*('Ejercicio 3 - TIR'!$E$13-'Ejercicio 3 - TIR'!$D$13)*(1-B557)))</f>
        <v>72704.0433362292</v>
      </c>
      <c r="D557" s="27">
        <f ca="1" t="shared" si="4137"/>
        <v>0.245023329461559</v>
      </c>
      <c r="E557" s="28">
        <f ca="1">IF(D557&lt;=('Ejercicio 3 - TIR'!$D$14-'Ejercicio 3 - TIR'!$C$14)/('Ejercicio 3 - TIR'!$E$14-'Ejercicio 3 - TIR'!$C$14),'Ejercicio 3 - TIR'!$C$14+SQRT(('Ejercicio 3 - TIR'!$E$14-'Ejercicio 3 - TIR'!$C$14)*('Ejercicio 3 - TIR'!$D$14-'Ejercicio 3 - TIR'!$C$14)*D557),'Ejercicio 3 - TIR'!$E$14-SQRT(('Ejercicio 3 - TIR'!$E$14-'Ejercicio 3 - TIR'!$C$14)*('Ejercicio 3 - TIR'!$E$14-'Ejercicio 3 - TIR'!$D$14)*(1-D557)))</f>
        <v>29286.8111352866</v>
      </c>
      <c r="F557" s="27">
        <f ca="1" t="shared" si="4137"/>
        <v>0.65064402787725</v>
      </c>
      <c r="G557" s="28">
        <f ca="1">IF(F557&lt;=('Ejercicio 3 - TIR'!$D$18-'Ejercicio 3 - TIR'!$C$18)/('Ejercicio 3 - TIR'!$E$18-'Ejercicio 3 - TIR'!$C$18),'Ejercicio 3 - TIR'!$C$18+SQRT(('Ejercicio 3 - TIR'!$E$18-'Ejercicio 3 - TIR'!$C$18)*('Ejercicio 3 - TIR'!$D$18-'Ejercicio 3 - TIR'!$C$18)*F557),'Ejercicio 3 - TIR'!$E$18-SQRT(('Ejercicio 3 - TIR'!$E$18-'Ejercicio 3 - TIR'!$C$18)*('Ejercicio 3 - TIR'!$E$18-'Ejercicio 3 - TIR'!$D$18)*(1-F557)))</f>
        <v>39879.0993608521</v>
      </c>
      <c r="H557" s="27">
        <f ca="1" t="shared" ref="H557:L557" si="4138">RAND()</f>
        <v>0.656125100977984</v>
      </c>
      <c r="I557" s="28">
        <f ca="1">IF(H557&lt;=('Ejercicio 3 - TIR'!$D$18-'Ejercicio 3 - TIR'!$C$18)/('Ejercicio 3 - TIR'!$E$18-'Ejercicio 3 - TIR'!$C$18),'Ejercicio 3 - TIR'!$C$18+SQRT(('Ejercicio 3 - TIR'!$E$18-'Ejercicio 3 - TIR'!$C$18)*('Ejercicio 3 - TIR'!$D$18-'Ejercicio 3 - TIR'!$C$18)*H557),'Ejercicio 3 - TIR'!$E$18-SQRT(('Ejercicio 3 - TIR'!$E$18-'Ejercicio 3 - TIR'!$C$18)*('Ejercicio 3 - TIR'!$E$18-'Ejercicio 3 - TIR'!$D$18)*(1-H557)))</f>
        <v>39920.6232237041</v>
      </c>
      <c r="J557" s="27">
        <f ca="1" t="shared" si="4138"/>
        <v>0.117356062248144</v>
      </c>
      <c r="K557" s="28">
        <f ca="1">IF(J557&lt;=('Ejercicio 3 - TIR'!$D$18-'Ejercicio 3 - TIR'!$C$18)/('Ejercicio 3 - TIR'!$E$18-'Ejercicio 3 - TIR'!$C$18),'Ejercicio 3 - TIR'!$C$18+SQRT(('Ejercicio 3 - TIR'!$E$18-'Ejercicio 3 - TIR'!$C$18)*('Ejercicio 3 - TIR'!$D$18-'Ejercicio 3 - TIR'!$C$18)*J557),'Ejercicio 3 - TIR'!$E$18-SQRT(('Ejercicio 3 - TIR'!$E$18-'Ejercicio 3 - TIR'!$C$18)*('Ejercicio 3 - TIR'!$E$18-'Ejercicio 3 - TIR'!$D$18)*(1-J557)))</f>
        <v>34195.6417074414</v>
      </c>
      <c r="L557" s="27">
        <f ca="1" t="shared" si="4138"/>
        <v>0.438122044845598</v>
      </c>
      <c r="M557" s="28">
        <f ca="1">IF(L557&lt;=('Ejercicio 3 - TIR'!$D$18-'Ejercicio 3 - TIR'!$C$18)/('Ejercicio 3 - TIR'!$E$18-'Ejercicio 3 - TIR'!$C$18),'Ejercicio 3 - TIR'!$C$18+SQRT(('Ejercicio 3 - TIR'!$E$18-'Ejercicio 3 - TIR'!$C$18)*('Ejercicio 3 - TIR'!$D$18-'Ejercicio 3 - TIR'!$C$18)*L557),'Ejercicio 3 - TIR'!$E$18-SQRT(('Ejercicio 3 - TIR'!$E$18-'Ejercicio 3 - TIR'!$C$18)*('Ejercicio 3 - TIR'!$E$18-'Ejercicio 3 - TIR'!$D$18)*(1-L557)))</f>
        <v>38106.6828436075</v>
      </c>
      <c r="N557" s="27">
        <f ca="1" t="shared" ref="N557:R557" si="4139">RAND()</f>
        <v>0.360842200210644</v>
      </c>
      <c r="O557" s="28">
        <f ca="1">IF(N557&lt;=('Ejercicio 3 - TIR'!$D$18-'Ejercicio 3 - TIR'!$C$18)/('Ejercicio 3 - TIR'!$E$18-'Ejercicio 3 - TIR'!$C$18),'Ejercicio 3 - TIR'!$C$18+SQRT(('Ejercicio 3 - TIR'!$E$18-'Ejercicio 3 - TIR'!$C$18)*('Ejercicio 3 - TIR'!$D$18-'Ejercicio 3 - TIR'!$C$18)*N557),'Ejercicio 3 - TIR'!$E$18-SQRT(('Ejercicio 3 - TIR'!$E$18-'Ejercicio 3 - TIR'!$C$18)*('Ejercicio 3 - TIR'!$E$18-'Ejercicio 3 - TIR'!$D$18)*(1-N557)))</f>
        <v>37357.0598768528</v>
      </c>
      <c r="P557" s="27">
        <f ca="1" t="shared" si="4139"/>
        <v>0.741877380327603</v>
      </c>
      <c r="Q557" s="29">
        <f ca="1">IF(P557&lt;=('Ejercicio 3 - TIR'!$D$22-'Ejercicio 3 - TIR'!$C$22)/('Ejercicio 3 - TIR'!$E$22-'Ejercicio 3 - TIR'!$C$22),'Ejercicio 3 - TIR'!$C$22+SQRT(('Ejercicio 3 - TIR'!$E$22-'Ejercicio 3 - TIR'!$C$22)*('Ejercicio 3 - TIR'!$D$22-'Ejercicio 3 - TIR'!$C$22)*P557),'Ejercicio 3 - TIR'!$E$22-SQRT(('Ejercicio 3 - TIR'!$E$22-'Ejercicio 3 - TIR'!$C$22)*('Ejercicio 3 - TIR'!$E$22-'Ejercicio 3 - TIR'!$D$22)*(1-P557)))</f>
        <v>0.158444937592057</v>
      </c>
      <c r="R557" s="27">
        <f ca="1" t="shared" si="4139"/>
        <v>0.808926499818609</v>
      </c>
      <c r="S557" s="29">
        <f ca="1">IF(R557&lt;=('Ejercicio 3 - TIR'!$D$23-'Ejercicio 3 - TIR'!$C$23)/('Ejercicio 3 - TIR'!$E$23-'Ejercicio 3 - TIR'!$C$23),'Ejercicio 3 - TIR'!$C$23+SQRT(('Ejercicio 3 - TIR'!$E$23-'Ejercicio 3 - TIR'!$C$23)*('Ejercicio 3 - TIR'!$D$23-'Ejercicio 3 - TIR'!$C$23)*R557),'Ejercicio 3 - TIR'!$E$23-SQRT(('Ejercicio 3 - TIR'!$E$23-'Ejercicio 3 - TIR'!$C$23)*('Ejercicio 3 - TIR'!$E$23-'Ejercicio 3 - TIR'!$D$23)*(1-R557)))</f>
        <v>0.161454588159696</v>
      </c>
      <c r="T557" s="27">
        <f ca="1" t="shared" ref="T557:X557" si="4140">RAND()</f>
        <v>0.272387872307542</v>
      </c>
      <c r="U557" s="29">
        <f ca="1">IF(T557&lt;=('Ejercicio 3 - TIR'!$D$24-'Ejercicio 3 - TIR'!$C$24)/('Ejercicio 3 - TIR'!$E$24-'Ejercicio 3 - TIR'!$C$24),'Ejercicio 3 - TIR'!$C$24+SQRT(('Ejercicio 3 - TIR'!$E$24-'Ejercicio 3 - TIR'!$C$24)*('Ejercicio 3 - TIR'!$D$24-'Ejercicio 3 - TIR'!$C$24)*T557),'Ejercicio 3 - TIR'!$E$24-SQRT(('Ejercicio 3 - TIR'!$E$24-'Ejercicio 3 - TIR'!$C$24)*('Ejercicio 3 - TIR'!$E$24-'Ejercicio 3 - TIR'!$D$24)*(1-T557)))</f>
        <v>0.173916825287773</v>
      </c>
      <c r="V557" s="27">
        <f ca="1" t="shared" si="4140"/>
        <v>0.155242003764348</v>
      </c>
      <c r="W557" s="29">
        <f ca="1">IF(V557&lt;=('Ejercicio 3 - TIR'!$D$25-'Ejercicio 3 - TIR'!$C$25)/('Ejercicio 3 - TIR'!$E$25-'Ejercicio 3 - TIR'!$C$25),'Ejercicio 3 - TIR'!$C$25+SQRT(('Ejercicio 3 - TIR'!$E$25-'Ejercicio 3 - TIR'!$C$25)*('Ejercicio 3 - TIR'!$D$25-'Ejercicio 3 - TIR'!$C$25)*V557),'Ejercicio 3 - TIR'!$E$25-SQRT(('Ejercicio 3 - TIR'!$E$25-'Ejercicio 3 - TIR'!$C$25)*('Ejercicio 3 - TIR'!$E$25-'Ejercicio 3 - TIR'!$D$25)*(1-V557)))</f>
        <v>0.194742415177646</v>
      </c>
      <c r="X557" s="27">
        <f ca="1" t="shared" si="4140"/>
        <v>0.532521428929159</v>
      </c>
      <c r="Y557" s="29">
        <f ca="1">IF(X557&lt;=('Ejercicio 3 - TIR'!$D$26-'Ejercicio 3 - TIR'!$C$26)/('Ejercicio 3 - TIR'!$E$26-'Ejercicio 3 - TIR'!$C$26),'Ejercicio 3 - TIR'!$C$26+SQRT(('Ejercicio 3 - TIR'!$E$26-'Ejercicio 3 - TIR'!$C$26)*('Ejercicio 3 - TIR'!$D$26-'Ejercicio 3 - TIR'!$C$26)*X557),'Ejercicio 3 - TIR'!$E$26-SQRT(('Ejercicio 3 - TIR'!$E$26-'Ejercicio 3 - TIR'!$C$26)*('Ejercicio 3 - TIR'!$E$26-'Ejercicio 3 - TIR'!$D$26)*(1-X557)))</f>
        <v>0.229756748873281</v>
      </c>
      <c r="Z557" s="27">
        <f ca="1" t="shared" si="3812"/>
        <v>1.15844493759206</v>
      </c>
      <c r="AA557" s="27">
        <f ca="1" t="shared" si="3813"/>
        <v>1.34548118789667</v>
      </c>
      <c r="AB557" s="27">
        <f ca="1" t="shared" si="3814"/>
        <v>1.57948300458008</v>
      </c>
      <c r="AC557" s="27">
        <f ca="1" t="shared" si="3815"/>
        <v>1.88707533962405</v>
      </c>
      <c r="AD557" s="27">
        <f ca="1" t="shared" si="3816"/>
        <v>2.32064363453501</v>
      </c>
      <c r="AE557" s="26">
        <f ca="1" t="shared" si="3817"/>
        <v>4640.34696260084</v>
      </c>
      <c r="AF557" s="26">
        <f ca="1" t="shared" si="3818"/>
        <v>5389.55227036566</v>
      </c>
      <c r="AG557" s="26">
        <f ca="1" t="shared" si="3819"/>
        <v>6326.88609095016</v>
      </c>
      <c r="AH557" s="26">
        <f ca="1" t="shared" si="3820"/>
        <v>7558.99916885565</v>
      </c>
      <c r="AI557" s="26">
        <f ca="1" t="shared" si="3821"/>
        <v>9295.73024262775</v>
      </c>
      <c r="AJ557" s="28">
        <f ca="1" t="shared" si="3822"/>
        <v>46197.7407703097</v>
      </c>
      <c r="AK557" s="28">
        <f ca="1" t="shared" si="3823"/>
        <v>53712.4475566047</v>
      </c>
      <c r="AL557" s="28">
        <f ca="1" t="shared" si="3824"/>
        <v>54011.4349076133</v>
      </c>
      <c r="AM557" s="28">
        <f ca="1" t="shared" si="3825"/>
        <v>71910.1814690464</v>
      </c>
      <c r="AN557" s="28">
        <f ca="1" t="shared" si="3826"/>
        <v>86692.4232081615</v>
      </c>
      <c r="AO557" s="28">
        <f ca="1">C557/'Ejercicio 3 - TIR'!$D$7</f>
        <v>14540.8086672458</v>
      </c>
      <c r="AP557" s="28">
        <f ca="1" t="shared" si="3827"/>
        <v>31656.9321030639</v>
      </c>
      <c r="AQ557" s="28">
        <f ca="1" t="shared" si="3828"/>
        <v>39171.6388893589</v>
      </c>
      <c r="AR557" s="28">
        <f ca="1" t="shared" si="3829"/>
        <v>39470.6262403674</v>
      </c>
      <c r="AS557" s="28">
        <f ca="1" t="shared" si="3830"/>
        <v>57369.3728018005</v>
      </c>
      <c r="AT557" s="28">
        <f ca="1" t="shared" si="3831"/>
        <v>72151.6145409157</v>
      </c>
      <c r="AU557" s="28">
        <f ca="1">AP557*'Ejercicio 3 - TIR'!$D$5</f>
        <v>15828.4660515319</v>
      </c>
      <c r="AV557" s="28">
        <f ca="1">AQ557*'Ejercicio 3 - TIR'!$D$5</f>
        <v>19585.8194446794</v>
      </c>
      <c r="AW557" s="28">
        <f ca="1">AR557*'Ejercicio 3 - TIR'!$D$5</f>
        <v>19735.3131201837</v>
      </c>
      <c r="AX557" s="28">
        <f ca="1">AS557*'Ejercicio 3 - TIR'!$D$5</f>
        <v>28684.6864009003</v>
      </c>
      <c r="AY557" s="28">
        <f ca="1">AT557*'Ejercicio 3 - TIR'!$D$5</f>
        <v>36075.8072704578</v>
      </c>
      <c r="AZ557" s="28">
        <f ca="1" t="shared" ref="AZ557:BD557" si="4141">AJ557-AU557-AE557</f>
        <v>25728.9277561769</v>
      </c>
      <c r="BA557" s="28">
        <f ca="1" t="shared" si="4141"/>
        <v>28737.0758415596</v>
      </c>
      <c r="BB557" s="28">
        <f ca="1" t="shared" si="4141"/>
        <v>27949.2356964794</v>
      </c>
      <c r="BC557" s="28">
        <f ca="1" t="shared" si="4141"/>
        <v>35666.4958992904</v>
      </c>
      <c r="BD557" s="28">
        <f ca="1" t="shared" si="4141"/>
        <v>41320.8856950759</v>
      </c>
      <c r="BE557" s="28">
        <f ca="1" t="shared" ref="BE557:BI557" si="4142">AZ557/Z557</f>
        <v>22209.8840620401</v>
      </c>
      <c r="BF557" s="28">
        <f ca="1" t="shared" si="4142"/>
        <v>21358.2145183933</v>
      </c>
      <c r="BG557" s="28">
        <f ca="1" t="shared" si="4142"/>
        <v>17695.1797616271</v>
      </c>
      <c r="BH557" s="28">
        <f ca="1" t="shared" si="4142"/>
        <v>18900.4090882753</v>
      </c>
      <c r="BI557" s="28">
        <f ca="1" t="shared" si="4142"/>
        <v>17805.7867568087</v>
      </c>
      <c r="BJ557" s="28">
        <f ca="1" t="shared" si="3834"/>
        <v>67964.2518369318</v>
      </c>
      <c r="BK557" s="28">
        <f ca="1" t="shared" si="3835"/>
        <v>33744.0350746355</v>
      </c>
      <c r="BL557" s="28">
        <f ca="1" t="shared" si="3836"/>
        <v>101708.286911567</v>
      </c>
      <c r="BM557" s="28">
        <f ca="1">BK557*'Ejercicio 3 - TIR'!$D$5</f>
        <v>16872.0175373178</v>
      </c>
      <c r="BN557" s="28">
        <f ca="1" t="shared" si="3837"/>
        <v>84836.2693742496</v>
      </c>
      <c r="BO557" s="28">
        <f ca="1" t="shared" si="3838"/>
        <v>36557.2154689095</v>
      </c>
      <c r="BP557" s="28">
        <f ca="1" t="shared" si="3839"/>
        <v>-101990.854471516</v>
      </c>
      <c r="BQ557" s="28">
        <f ca="1" t="shared" ref="BQ557:BT557" si="4143">BE557</f>
        <v>22209.8840620401</v>
      </c>
      <c r="BR557" s="28">
        <f ca="1" t="shared" si="4143"/>
        <v>21358.2145183933</v>
      </c>
      <c r="BS557" s="28">
        <f ca="1" t="shared" si="4143"/>
        <v>17695.1797616271</v>
      </c>
      <c r="BT557" s="28">
        <f ca="1" t="shared" si="4143"/>
        <v>18900.4090882753</v>
      </c>
      <c r="BU557" s="28">
        <f ca="1" t="shared" si="3841"/>
        <v>54363.0022257182</v>
      </c>
      <c r="BV557" s="30">
        <f ca="1" t="shared" si="3842"/>
        <v>8.58718250959189</v>
      </c>
    </row>
    <row r="558" ht="15" customHeight="1" spans="1:74">
      <c r="A558" s="26">
        <v>557</v>
      </c>
      <c r="B558" s="27">
        <f ca="1" t="shared" ref="B558:F558" si="4144">RAND()</f>
        <v>0.188394268930435</v>
      </c>
      <c r="C558" s="28">
        <f ca="1">IF(B558&lt;=('Ejercicio 3 - TIR'!$D$13-'Ejercicio 3 - TIR'!$C$13)/('Ejercicio 3 - TIR'!$E$13-'Ejercicio 3 - TIR'!$C$13),'Ejercicio 3 - TIR'!$C$13+SQRT(('Ejercicio 3 - TIR'!$E$13-'Ejercicio 3 - TIR'!$C$13)*('Ejercicio 3 - TIR'!$D$13-'Ejercicio 3 - TIR'!$C$13)*B558),'Ejercicio 3 - TIR'!$E$13-SQRT(('Ejercicio 3 - TIR'!$E$13-'Ejercicio 3 - TIR'!$C$13)*('Ejercicio 3 - TIR'!$E$13-'Ejercicio 3 - TIR'!$D$13)*(1-B558)))</f>
        <v>68680.881727807</v>
      </c>
      <c r="D558" s="27">
        <f ca="1" t="shared" si="4144"/>
        <v>0.204001499597782</v>
      </c>
      <c r="E558" s="28">
        <f ca="1">IF(D558&lt;=('Ejercicio 3 - TIR'!$D$14-'Ejercicio 3 - TIR'!$C$14)/('Ejercicio 3 - TIR'!$E$14-'Ejercicio 3 - TIR'!$C$14),'Ejercicio 3 - TIR'!$C$14+SQRT(('Ejercicio 3 - TIR'!$E$14-'Ejercicio 3 - TIR'!$C$14)*('Ejercicio 3 - TIR'!$D$14-'Ejercicio 3 - TIR'!$C$14)*D558),'Ejercicio 3 - TIR'!$E$14-SQRT(('Ejercicio 3 - TIR'!$E$14-'Ejercicio 3 - TIR'!$C$14)*('Ejercicio 3 - TIR'!$E$14-'Ejercicio 3 - TIR'!$D$14)*(1-D558)))</f>
        <v>28911.5358198326</v>
      </c>
      <c r="F558" s="27">
        <f ca="1" t="shared" si="4144"/>
        <v>0.0832247904175729</v>
      </c>
      <c r="G558" s="28">
        <f ca="1">IF(F558&lt;=('Ejercicio 3 - TIR'!$D$18-'Ejercicio 3 - TIR'!$C$18)/('Ejercicio 3 - TIR'!$E$18-'Ejercicio 3 - TIR'!$C$18),'Ejercicio 3 - TIR'!$C$18+SQRT(('Ejercicio 3 - TIR'!$E$18-'Ejercicio 3 - TIR'!$C$18)*('Ejercicio 3 - TIR'!$D$18-'Ejercicio 3 - TIR'!$C$18)*F558),'Ejercicio 3 - TIR'!$E$18-SQRT(('Ejercicio 3 - TIR'!$E$18-'Ejercicio 3 - TIR'!$C$18)*('Ejercicio 3 - TIR'!$E$18-'Ejercicio 3 - TIR'!$D$18)*(1-F558)))</f>
        <v>33533.2306127163</v>
      </c>
      <c r="H558" s="27">
        <f ca="1" t="shared" ref="H558:L558" si="4145">RAND()</f>
        <v>0.696640616572076</v>
      </c>
      <c r="I558" s="28">
        <f ca="1">IF(H558&lt;=('Ejercicio 3 - TIR'!$D$18-'Ejercicio 3 - TIR'!$C$18)/('Ejercicio 3 - TIR'!$E$18-'Ejercicio 3 - TIR'!$C$18),'Ejercicio 3 - TIR'!$C$18+SQRT(('Ejercicio 3 - TIR'!$E$18-'Ejercicio 3 - TIR'!$C$18)*('Ejercicio 3 - TIR'!$D$18-'Ejercicio 3 - TIR'!$C$18)*H558),'Ejercicio 3 - TIR'!$E$18-SQRT(('Ejercicio 3 - TIR'!$E$18-'Ejercicio 3 - TIR'!$C$18)*('Ejercicio 3 - TIR'!$E$18-'Ejercicio 3 - TIR'!$D$18)*(1-H558)))</f>
        <v>40230.0991879187</v>
      </c>
      <c r="J558" s="27">
        <f ca="1" t="shared" si="4145"/>
        <v>0.769003298541778</v>
      </c>
      <c r="K558" s="28">
        <f ca="1">IF(J558&lt;=('Ejercicio 3 - TIR'!$D$18-'Ejercicio 3 - TIR'!$C$18)/('Ejercicio 3 - TIR'!$E$18-'Ejercicio 3 - TIR'!$C$18),'Ejercicio 3 - TIR'!$C$18+SQRT(('Ejercicio 3 - TIR'!$E$18-'Ejercicio 3 - TIR'!$C$18)*('Ejercicio 3 - TIR'!$D$18-'Ejercicio 3 - TIR'!$C$18)*J558),'Ejercicio 3 - TIR'!$E$18-SQRT(('Ejercicio 3 - TIR'!$E$18-'Ejercicio 3 - TIR'!$C$18)*('Ejercicio 3 - TIR'!$E$18-'Ejercicio 3 - TIR'!$D$18)*(1-J558)))</f>
        <v>40837.6986402512</v>
      </c>
      <c r="L558" s="27">
        <f ca="1" t="shared" si="4145"/>
        <v>0.265113036163594</v>
      </c>
      <c r="M558" s="28">
        <f ca="1">IF(L558&lt;=('Ejercicio 3 - TIR'!$D$18-'Ejercicio 3 - TIR'!$C$18)/('Ejercicio 3 - TIR'!$E$18-'Ejercicio 3 - TIR'!$C$18),'Ejercicio 3 - TIR'!$C$18+SQRT(('Ejercicio 3 - TIR'!$E$18-'Ejercicio 3 - TIR'!$C$18)*('Ejercicio 3 - TIR'!$D$18-'Ejercicio 3 - TIR'!$C$18)*L558),'Ejercicio 3 - TIR'!$E$18-SQRT(('Ejercicio 3 - TIR'!$E$18-'Ejercicio 3 - TIR'!$C$18)*('Ejercicio 3 - TIR'!$E$18-'Ejercicio 3 - TIR'!$D$18)*(1-L558)))</f>
        <v>36306.1046157306</v>
      </c>
      <c r="N558" s="27">
        <f ca="1" t="shared" ref="N558:R558" si="4146">RAND()</f>
        <v>0.52756878175915</v>
      </c>
      <c r="O558" s="28">
        <f ca="1">IF(N558&lt;=('Ejercicio 3 - TIR'!$D$18-'Ejercicio 3 - TIR'!$C$18)/('Ejercicio 3 - TIR'!$E$18-'Ejercicio 3 - TIR'!$C$18),'Ejercicio 3 - TIR'!$C$18+SQRT(('Ejercicio 3 - TIR'!$E$18-'Ejercicio 3 - TIR'!$C$18)*('Ejercicio 3 - TIR'!$D$18-'Ejercicio 3 - TIR'!$C$18)*N558),'Ejercicio 3 - TIR'!$E$18-SQRT(('Ejercicio 3 - TIR'!$E$18-'Ejercicio 3 - TIR'!$C$18)*('Ejercicio 3 - TIR'!$E$18-'Ejercicio 3 - TIR'!$D$18)*(1-N558)))</f>
        <v>38895.8033512366</v>
      </c>
      <c r="P558" s="27">
        <f ca="1" t="shared" si="4146"/>
        <v>0.66711060231976</v>
      </c>
      <c r="Q558" s="29">
        <f ca="1">IF(P558&lt;=('Ejercicio 3 - TIR'!$D$22-'Ejercicio 3 - TIR'!$C$22)/('Ejercicio 3 - TIR'!$E$22-'Ejercicio 3 - TIR'!$C$22),'Ejercicio 3 - TIR'!$C$22+SQRT(('Ejercicio 3 - TIR'!$E$22-'Ejercicio 3 - TIR'!$C$22)*('Ejercicio 3 - TIR'!$D$22-'Ejercicio 3 - TIR'!$C$22)*P558),'Ejercicio 3 - TIR'!$E$22-SQRT(('Ejercicio 3 - TIR'!$E$22-'Ejercicio 3 - TIR'!$C$22)*('Ejercicio 3 - TIR'!$E$22-'Ejercicio 3 - TIR'!$D$22)*(1-P558)))</f>
        <v>0.155521419244073</v>
      </c>
      <c r="R558" s="27">
        <f ca="1" t="shared" si="4146"/>
        <v>0.367630937321219</v>
      </c>
      <c r="S558" s="29">
        <f ca="1">IF(R558&lt;=('Ejercicio 3 - TIR'!$D$23-'Ejercicio 3 - TIR'!$C$23)/('Ejercicio 3 - TIR'!$E$23-'Ejercicio 3 - TIR'!$C$23),'Ejercicio 3 - TIR'!$C$23+SQRT(('Ejercicio 3 - TIR'!$E$23-'Ejercicio 3 - TIR'!$C$23)*('Ejercicio 3 - TIR'!$D$23-'Ejercicio 3 - TIR'!$C$23)*R558),'Ejercicio 3 - TIR'!$E$23-SQRT(('Ejercicio 3 - TIR'!$E$23-'Ejercicio 3 - TIR'!$C$23)*('Ejercicio 3 - TIR'!$E$23-'Ejercicio 3 - TIR'!$D$23)*(1-R558)))</f>
        <v>0.145724223742966</v>
      </c>
      <c r="T558" s="27">
        <f ca="1" t="shared" ref="T558:X558" si="4147">RAND()</f>
        <v>0.135524921334841</v>
      </c>
      <c r="U558" s="29">
        <f ca="1">IF(T558&lt;=('Ejercicio 3 - TIR'!$D$24-'Ejercicio 3 - TIR'!$C$24)/('Ejercicio 3 - TIR'!$E$24-'Ejercicio 3 - TIR'!$C$24),'Ejercicio 3 - TIR'!$C$24+SQRT(('Ejercicio 3 - TIR'!$E$24-'Ejercicio 3 - TIR'!$C$24)*('Ejercicio 3 - TIR'!$D$24-'Ejercicio 3 - TIR'!$C$24)*T558),'Ejercicio 3 - TIR'!$E$24-SQRT(('Ejercicio 3 - TIR'!$E$24-'Ejercicio 3 - TIR'!$C$24)*('Ejercicio 3 - TIR'!$E$24-'Ejercicio 3 - TIR'!$D$24)*(1-T558)))</f>
        <v>0.166870161078163</v>
      </c>
      <c r="V558" s="27">
        <f ca="1" t="shared" si="4147"/>
        <v>0.427750302109115</v>
      </c>
      <c r="W558" s="29">
        <f ca="1">IF(V558&lt;=('Ejercicio 3 - TIR'!$D$25-'Ejercicio 3 - TIR'!$C$25)/('Ejercicio 3 - TIR'!$E$25-'Ejercicio 3 - TIR'!$C$25),'Ejercicio 3 - TIR'!$C$25+SQRT(('Ejercicio 3 - TIR'!$E$25-'Ejercicio 3 - TIR'!$C$25)*('Ejercicio 3 - TIR'!$D$25-'Ejercicio 3 - TIR'!$C$25)*V558),'Ejercicio 3 - TIR'!$E$25-SQRT(('Ejercicio 3 - TIR'!$E$25-'Ejercicio 3 - TIR'!$C$25)*('Ejercicio 3 - TIR'!$E$25-'Ejercicio 3 - TIR'!$D$25)*(1-V558)))</f>
        <v>0.205246520329497</v>
      </c>
      <c r="X558" s="27">
        <f ca="1" t="shared" si="4147"/>
        <v>0.416265537797266</v>
      </c>
      <c r="Y558" s="29">
        <f ca="1">IF(X558&lt;=('Ejercicio 3 - TIR'!$D$26-'Ejercicio 3 - TIR'!$C$26)/('Ejercicio 3 - TIR'!$E$26-'Ejercicio 3 - TIR'!$C$26),'Ejercicio 3 - TIR'!$C$26+SQRT(('Ejercicio 3 - TIR'!$E$26-'Ejercicio 3 - TIR'!$C$26)*('Ejercicio 3 - TIR'!$D$26-'Ejercicio 3 - TIR'!$C$26)*X558),'Ejercicio 3 - TIR'!$E$26-SQRT(('Ejercicio 3 - TIR'!$E$26-'Ejercicio 3 - TIR'!$C$26)*('Ejercicio 3 - TIR'!$E$26-'Ejercicio 3 - TIR'!$D$26)*(1-X558)))</f>
        <v>0.223855845398699</v>
      </c>
      <c r="Z558" s="27">
        <f ca="1" t="shared" si="3812"/>
        <v>1.15552141924407</v>
      </c>
      <c r="AA558" s="27">
        <f ca="1" t="shared" si="3813"/>
        <v>1.32390888108179</v>
      </c>
      <c r="AB558" s="27">
        <f ca="1" t="shared" si="3814"/>
        <v>1.54482976932071</v>
      </c>
      <c r="AC558" s="27">
        <f ca="1" t="shared" si="3815"/>
        <v>1.86190070397521</v>
      </c>
      <c r="AD558" s="27">
        <f ca="1" t="shared" si="3816"/>
        <v>2.27869806011202</v>
      </c>
      <c r="AE558" s="26">
        <f ca="1" t="shared" si="3817"/>
        <v>4496.36308322623</v>
      </c>
      <c r="AF558" s="26">
        <f ca="1" t="shared" si="3818"/>
        <v>5151.5921031959</v>
      </c>
      <c r="AG558" s="26">
        <f ca="1" t="shared" si="3819"/>
        <v>6011.23910726519</v>
      </c>
      <c r="AH558" s="26">
        <f ca="1" t="shared" si="3820"/>
        <v>7245.02501689997</v>
      </c>
      <c r="AI558" s="26">
        <f ca="1" t="shared" si="3821"/>
        <v>8866.86621699284</v>
      </c>
      <c r="AJ558" s="28">
        <f ca="1" t="shared" si="3822"/>
        <v>38748.3662294448</v>
      </c>
      <c r="AK558" s="28">
        <f ca="1" t="shared" si="3823"/>
        <v>53260.9856016867</v>
      </c>
      <c r="AL558" s="28">
        <f ca="1" t="shared" si="3824"/>
        <v>63087.2925700081</v>
      </c>
      <c r="AM558" s="28">
        <f ca="1" t="shared" si="3825"/>
        <v>67598.3617426265</v>
      </c>
      <c r="AN558" s="28">
        <f ca="1" t="shared" si="3826"/>
        <v>88631.7916429613</v>
      </c>
      <c r="AO558" s="28">
        <f ca="1">C558/'Ejercicio 3 - TIR'!$D$7</f>
        <v>13736.1763455614</v>
      </c>
      <c r="AP558" s="28">
        <f ca="1" t="shared" si="3827"/>
        <v>25012.1898838834</v>
      </c>
      <c r="AQ558" s="28">
        <f ca="1" t="shared" si="3828"/>
        <v>39524.8092561253</v>
      </c>
      <c r="AR558" s="28">
        <f ca="1" t="shared" si="3829"/>
        <v>49351.1162244467</v>
      </c>
      <c r="AS558" s="28">
        <f ca="1" t="shared" si="3830"/>
        <v>53862.1853970651</v>
      </c>
      <c r="AT558" s="28">
        <f ca="1" t="shared" si="3831"/>
        <v>74895.6152973999</v>
      </c>
      <c r="AU558" s="28">
        <f ca="1">AP558*'Ejercicio 3 - TIR'!$D$5</f>
        <v>12506.0949419417</v>
      </c>
      <c r="AV558" s="28">
        <f ca="1">AQ558*'Ejercicio 3 - TIR'!$D$5</f>
        <v>19762.4046280626</v>
      </c>
      <c r="AW558" s="28">
        <f ca="1">AR558*'Ejercicio 3 - TIR'!$D$5</f>
        <v>24675.5581122234</v>
      </c>
      <c r="AX558" s="28">
        <f ca="1">AS558*'Ejercicio 3 - TIR'!$D$5</f>
        <v>26931.0926985326</v>
      </c>
      <c r="AY558" s="28">
        <f ca="1">AT558*'Ejercicio 3 - TIR'!$D$5</f>
        <v>37447.8076486999</v>
      </c>
      <c r="AZ558" s="28">
        <f ca="1" t="shared" ref="AZ558:BD558" si="4148">AJ558-AU558-AE558</f>
        <v>21745.9082042769</v>
      </c>
      <c r="BA558" s="28">
        <f ca="1" t="shared" si="4148"/>
        <v>28346.9888704281</v>
      </c>
      <c r="BB558" s="28">
        <f ca="1" t="shared" si="4148"/>
        <v>32400.4953505196</v>
      </c>
      <c r="BC558" s="28">
        <f ca="1" t="shared" si="4148"/>
        <v>33422.244027194</v>
      </c>
      <c r="BD558" s="28">
        <f ca="1" t="shared" si="4148"/>
        <v>42317.1177772685</v>
      </c>
      <c r="BE558" s="28">
        <f ca="1" t="shared" ref="BE558:BI558" si="4149">AZ558/Z558</f>
        <v>18819.1303442066</v>
      </c>
      <c r="BF558" s="28">
        <f ca="1" t="shared" si="4149"/>
        <v>21411.5860052735</v>
      </c>
      <c r="BG558" s="28">
        <f ca="1" t="shared" si="4149"/>
        <v>20973.5052974585</v>
      </c>
      <c r="BH558" s="28">
        <f ca="1" t="shared" si="4149"/>
        <v>17950.6049682653</v>
      </c>
      <c r="BI558" s="28">
        <f ca="1" t="shared" si="4149"/>
        <v>18570.7437584725</v>
      </c>
      <c r="BJ558" s="28">
        <f ca="1" t="shared" si="3834"/>
        <v>65880.6605875117</v>
      </c>
      <c r="BK558" s="28">
        <f ca="1" t="shared" si="3835"/>
        <v>31300.5983919873</v>
      </c>
      <c r="BL558" s="28">
        <f ca="1" t="shared" si="3836"/>
        <v>97181.258979499</v>
      </c>
      <c r="BM558" s="28">
        <f ca="1">BK558*'Ejercicio 3 - TIR'!$D$5</f>
        <v>15650.2991959937</v>
      </c>
      <c r="BN558" s="28">
        <f ca="1" t="shared" si="3837"/>
        <v>81530.9597835053</v>
      </c>
      <c r="BO558" s="28">
        <f ca="1" t="shared" si="3838"/>
        <v>35779.6239926133</v>
      </c>
      <c r="BP558" s="28">
        <f ca="1" t="shared" si="3839"/>
        <v>-97592.4175476397</v>
      </c>
      <c r="BQ558" s="28">
        <f ca="1" t="shared" ref="BQ558:BT558" si="4150">BE558</f>
        <v>18819.1303442066</v>
      </c>
      <c r="BR558" s="28">
        <f ca="1" t="shared" si="4150"/>
        <v>21411.5860052735</v>
      </c>
      <c r="BS558" s="28">
        <f ca="1" t="shared" si="4150"/>
        <v>20973.5052974585</v>
      </c>
      <c r="BT558" s="28">
        <f ca="1" t="shared" si="4150"/>
        <v>17950.6049682653</v>
      </c>
      <c r="BU558" s="28">
        <f ca="1" t="shared" si="3841"/>
        <v>54350.3677510858</v>
      </c>
      <c r="BV558" s="30">
        <f ca="1" t="shared" si="3842"/>
        <v>9.64843111050842</v>
      </c>
    </row>
    <row r="559" ht="15" customHeight="1" spans="1:74">
      <c r="A559" s="26">
        <v>558</v>
      </c>
      <c r="B559" s="27">
        <f ca="1" t="shared" ref="B559:F559" si="4151">RAND()</f>
        <v>0.951994148297238</v>
      </c>
      <c r="C559" s="28">
        <f ca="1">IF(B559&lt;=('Ejercicio 3 - TIR'!$D$13-'Ejercicio 3 - TIR'!$C$13)/('Ejercicio 3 - TIR'!$E$13-'Ejercicio 3 - TIR'!$C$13),'Ejercicio 3 - TIR'!$C$13+SQRT(('Ejercicio 3 - TIR'!$E$13-'Ejercicio 3 - TIR'!$C$13)*('Ejercicio 3 - TIR'!$D$13-'Ejercicio 3 - TIR'!$C$13)*B559),'Ejercicio 3 - TIR'!$E$13-SQRT(('Ejercicio 3 - TIR'!$E$13-'Ejercicio 3 - TIR'!$C$13)*('Ejercicio 3 - TIR'!$E$13-'Ejercicio 3 - TIR'!$D$13)*(1-B559)))</f>
        <v>92410.0710119716</v>
      </c>
      <c r="D559" s="27">
        <f ca="1" t="shared" si="4151"/>
        <v>0.318251109560091</v>
      </c>
      <c r="E559" s="28">
        <f ca="1">IF(D559&lt;=('Ejercicio 3 - TIR'!$D$14-'Ejercicio 3 - TIR'!$C$14)/('Ejercicio 3 - TIR'!$E$14-'Ejercicio 3 - TIR'!$C$14),'Ejercicio 3 - TIR'!$C$14+SQRT(('Ejercicio 3 - TIR'!$E$14-'Ejercicio 3 - TIR'!$C$14)*('Ejercicio 3 - TIR'!$D$14-'Ejercicio 3 - TIR'!$C$14)*D559),'Ejercicio 3 - TIR'!$E$14-SQRT(('Ejercicio 3 - TIR'!$E$14-'Ejercicio 3 - TIR'!$C$14)*('Ejercicio 3 - TIR'!$E$14-'Ejercicio 3 - TIR'!$D$14)*(1-D559)))</f>
        <v>29885.5739905365</v>
      </c>
      <c r="F559" s="27">
        <f ca="1" t="shared" si="4151"/>
        <v>0.763164836479635</v>
      </c>
      <c r="G559" s="28">
        <f ca="1">IF(F559&lt;=('Ejercicio 3 - TIR'!$D$18-'Ejercicio 3 - TIR'!$C$18)/('Ejercicio 3 - TIR'!$E$18-'Ejercicio 3 - TIR'!$C$18),'Ejercicio 3 - TIR'!$C$18+SQRT(('Ejercicio 3 - TIR'!$E$18-'Ejercicio 3 - TIR'!$C$18)*('Ejercicio 3 - TIR'!$D$18-'Ejercicio 3 - TIR'!$C$18)*F559),'Ejercicio 3 - TIR'!$E$18-SQRT(('Ejercicio 3 - TIR'!$E$18-'Ejercicio 3 - TIR'!$C$18)*('Ejercicio 3 - TIR'!$E$18-'Ejercicio 3 - TIR'!$D$18)*(1-F559)))</f>
        <v>40785.4256129441</v>
      </c>
      <c r="H559" s="27">
        <f ca="1" t="shared" ref="H559:L559" si="4152">RAND()</f>
        <v>0.449121860076046</v>
      </c>
      <c r="I559" s="28">
        <f ca="1">IF(H559&lt;=('Ejercicio 3 - TIR'!$D$18-'Ejercicio 3 - TIR'!$C$18)/('Ejercicio 3 - TIR'!$E$18-'Ejercicio 3 - TIR'!$C$18),'Ejercicio 3 - TIR'!$C$18+SQRT(('Ejercicio 3 - TIR'!$E$18-'Ejercicio 3 - TIR'!$C$18)*('Ejercicio 3 - TIR'!$D$18-'Ejercicio 3 - TIR'!$C$18)*H559),'Ejercicio 3 - TIR'!$E$18-SQRT(('Ejercicio 3 - TIR'!$E$18-'Ejercicio 3 - TIR'!$C$18)*('Ejercicio 3 - TIR'!$E$18-'Ejercicio 3 - TIR'!$D$18)*(1-H559)))</f>
        <v>38207.8181638854</v>
      </c>
      <c r="J559" s="27">
        <f ca="1" t="shared" si="4152"/>
        <v>0.0279689674229584</v>
      </c>
      <c r="K559" s="28">
        <f ca="1">IF(J559&lt;=('Ejercicio 3 - TIR'!$D$18-'Ejercicio 3 - TIR'!$C$18)/('Ejercicio 3 - TIR'!$E$18-'Ejercicio 3 - TIR'!$C$18),'Ejercicio 3 - TIR'!$C$18+SQRT(('Ejercicio 3 - TIR'!$E$18-'Ejercicio 3 - TIR'!$C$18)*('Ejercicio 3 - TIR'!$D$18-'Ejercicio 3 - TIR'!$C$18)*J559),'Ejercicio 3 - TIR'!$E$18-SQRT(('Ejercicio 3 - TIR'!$E$18-'Ejercicio 3 - TIR'!$C$18)*('Ejercicio 3 - TIR'!$E$18-'Ejercicio 3 - TIR'!$D$18)*(1-J559)))</f>
        <v>32048.2541623157</v>
      </c>
      <c r="L559" s="27">
        <f ca="1" t="shared" si="4152"/>
        <v>0.113994395399071</v>
      </c>
      <c r="M559" s="28">
        <f ca="1">IF(L559&lt;=('Ejercicio 3 - TIR'!$D$18-'Ejercicio 3 - TIR'!$C$18)/('Ejercicio 3 - TIR'!$E$18-'Ejercicio 3 - TIR'!$C$18),'Ejercicio 3 - TIR'!$C$18+SQRT(('Ejercicio 3 - TIR'!$E$18-'Ejercicio 3 - TIR'!$C$18)*('Ejercicio 3 - TIR'!$D$18-'Ejercicio 3 - TIR'!$C$18)*L559),'Ejercicio 3 - TIR'!$E$18-SQRT(('Ejercicio 3 - TIR'!$E$18-'Ejercicio 3 - TIR'!$C$18)*('Ejercicio 3 - TIR'!$E$18-'Ejercicio 3 - TIR'!$D$18)*(1-L559)))</f>
        <v>34135.1129742561</v>
      </c>
      <c r="N559" s="27">
        <f ca="1" t="shared" ref="N559:R559" si="4153">RAND()</f>
        <v>0.391076308419654</v>
      </c>
      <c r="O559" s="28">
        <f ca="1">IF(N559&lt;=('Ejercicio 3 - TIR'!$D$18-'Ejercicio 3 - TIR'!$C$18)/('Ejercicio 3 - TIR'!$E$18-'Ejercicio 3 - TIR'!$C$18),'Ejercicio 3 - TIR'!$C$18+SQRT(('Ejercicio 3 - TIR'!$E$18-'Ejercicio 3 - TIR'!$C$18)*('Ejercicio 3 - TIR'!$D$18-'Ejercicio 3 - TIR'!$C$18)*N559),'Ejercicio 3 - TIR'!$E$18-SQRT(('Ejercicio 3 - TIR'!$E$18-'Ejercicio 3 - TIR'!$C$18)*('Ejercicio 3 - TIR'!$E$18-'Ejercicio 3 - TIR'!$D$18)*(1-N559)))</f>
        <v>37659.0760711034</v>
      </c>
      <c r="P559" s="27">
        <f ca="1" t="shared" si="4153"/>
        <v>0.215782238499393</v>
      </c>
      <c r="Q559" s="29">
        <f ca="1">IF(P559&lt;=('Ejercicio 3 - TIR'!$D$22-'Ejercicio 3 - TIR'!$C$22)/('Ejercicio 3 - TIR'!$E$22-'Ejercicio 3 - TIR'!$C$22),'Ejercicio 3 - TIR'!$C$22+SQRT(('Ejercicio 3 - TIR'!$E$22-'Ejercicio 3 - TIR'!$C$22)*('Ejercicio 3 - TIR'!$D$22-'Ejercicio 3 - TIR'!$C$22)*P559),'Ejercicio 3 - TIR'!$E$22-SQRT(('Ejercicio 3 - TIR'!$E$22-'Ejercicio 3 - TIR'!$C$22)*('Ejercicio 3 - TIR'!$E$22-'Ejercicio 3 - TIR'!$D$22)*(1-P559)))</f>
        <v>0.139708070156637</v>
      </c>
      <c r="R559" s="27">
        <f ca="1" t="shared" si="4153"/>
        <v>0.608899115604062</v>
      </c>
      <c r="S559" s="29">
        <f ca="1">IF(R559&lt;=('Ejercicio 3 - TIR'!$D$23-'Ejercicio 3 - TIR'!$C$23)/('Ejercicio 3 - TIR'!$E$23-'Ejercicio 3 - TIR'!$C$23),'Ejercicio 3 - TIR'!$C$23+SQRT(('Ejercicio 3 - TIR'!$E$23-'Ejercicio 3 - TIR'!$C$23)*('Ejercicio 3 - TIR'!$D$23-'Ejercicio 3 - TIR'!$C$23)*R559),'Ejercicio 3 - TIR'!$E$23-SQRT(('Ejercicio 3 - TIR'!$E$23-'Ejercicio 3 - TIR'!$C$23)*('Ejercicio 3 - TIR'!$E$23-'Ejercicio 3 - TIR'!$D$23)*(1-R559)))</f>
        <v>0.153467348569872</v>
      </c>
      <c r="T559" s="27">
        <f ca="1" t="shared" ref="T559:X559" si="4154">RAND()</f>
        <v>0.348042688922033</v>
      </c>
      <c r="U559" s="29">
        <f ca="1">IF(T559&lt;=('Ejercicio 3 - TIR'!$D$24-'Ejercicio 3 - TIR'!$C$24)/('Ejercicio 3 - TIR'!$E$24-'Ejercicio 3 - TIR'!$C$24),'Ejercicio 3 - TIR'!$C$24+SQRT(('Ejercicio 3 - TIR'!$E$24-'Ejercicio 3 - TIR'!$C$24)*('Ejercicio 3 - TIR'!$D$24-'Ejercicio 3 - TIR'!$C$24)*T559),'Ejercicio 3 - TIR'!$E$24-SQRT(('Ejercicio 3 - TIR'!$E$24-'Ejercicio 3 - TIR'!$C$24)*('Ejercicio 3 - TIR'!$E$24-'Ejercicio 3 - TIR'!$D$24)*(1-T559)))</f>
        <v>0.177034970810716</v>
      </c>
      <c r="V559" s="27">
        <f ca="1" t="shared" si="4154"/>
        <v>0.246893961688802</v>
      </c>
      <c r="W559" s="29">
        <f ca="1">IF(V559&lt;=('Ejercicio 3 - TIR'!$D$25-'Ejercicio 3 - TIR'!$C$25)/('Ejercicio 3 - TIR'!$E$25-'Ejercicio 3 - TIR'!$C$25),'Ejercicio 3 - TIR'!$C$25+SQRT(('Ejercicio 3 - TIR'!$E$25-'Ejercicio 3 - TIR'!$C$25)*('Ejercicio 3 - TIR'!$D$25-'Ejercicio 3 - TIR'!$C$25)*V559),'Ejercicio 3 - TIR'!$E$25-SQRT(('Ejercicio 3 - TIR'!$E$25-'Ejercicio 3 - TIR'!$C$25)*('Ejercicio 3 - TIR'!$E$25-'Ejercicio 3 - TIR'!$D$25)*(1-V559)))</f>
        <v>0.198591706386567</v>
      </c>
      <c r="X559" s="27">
        <f ca="1" t="shared" si="4154"/>
        <v>0.156376986924611</v>
      </c>
      <c r="Y559" s="29">
        <f ca="1">IF(X559&lt;=('Ejercicio 3 - TIR'!$D$26-'Ejercicio 3 - TIR'!$C$26)/('Ejercicio 3 - TIR'!$E$26-'Ejercicio 3 - TIR'!$C$26),'Ejercicio 3 - TIR'!$C$26+SQRT(('Ejercicio 3 - TIR'!$E$26-'Ejercicio 3 - TIR'!$C$26)*('Ejercicio 3 - TIR'!$D$26-'Ejercicio 3 - TIR'!$C$26)*X559),'Ejercicio 3 - TIR'!$E$26-SQRT(('Ejercicio 3 - TIR'!$E$26-'Ejercicio 3 - TIR'!$C$26)*('Ejercicio 3 - TIR'!$E$26-'Ejercicio 3 - TIR'!$D$26)*(1-X559)))</f>
        <v>0.210547940643686</v>
      </c>
      <c r="Z559" s="27">
        <f ca="1" t="shared" si="3812"/>
        <v>1.13970807015664</v>
      </c>
      <c r="AA559" s="27">
        <f ca="1" t="shared" si="3813"/>
        <v>1.31461604582726</v>
      </c>
      <c r="AB559" s="27">
        <f ca="1" t="shared" si="3814"/>
        <v>1.54734905912759</v>
      </c>
      <c r="AC559" s="27">
        <f ca="1" t="shared" si="3815"/>
        <v>1.85463974915539</v>
      </c>
      <c r="AD559" s="27">
        <f ca="1" t="shared" si="3816"/>
        <v>2.24513032897597</v>
      </c>
      <c r="AE559" s="26">
        <f ca="1" t="shared" si="3817"/>
        <v>4175.25586774123</v>
      </c>
      <c r="AF559" s="26">
        <f ca="1" t="shared" si="3818"/>
        <v>4816.02131536427</v>
      </c>
      <c r="AG559" s="26">
        <f ca="1" t="shared" si="3819"/>
        <v>5668.62550835357</v>
      </c>
      <c r="AH559" s="26">
        <f ca="1" t="shared" si="3820"/>
        <v>6794.36752092393</v>
      </c>
      <c r="AI559" s="26">
        <f ca="1" t="shared" si="3821"/>
        <v>8224.90761043081</v>
      </c>
      <c r="AJ559" s="28">
        <f ca="1" t="shared" si="3822"/>
        <v>46483.4787158456</v>
      </c>
      <c r="AK559" s="28">
        <f ca="1" t="shared" si="3823"/>
        <v>50228.610834294</v>
      </c>
      <c r="AL559" s="28">
        <f ca="1" t="shared" si="3824"/>
        <v>49589.8359247411</v>
      </c>
      <c r="AM559" s="28">
        <f ca="1" t="shared" si="3825"/>
        <v>63308.337363965</v>
      </c>
      <c r="AN559" s="28">
        <f ca="1" t="shared" si="3826"/>
        <v>84549.5338484475</v>
      </c>
      <c r="AO559" s="28">
        <f ca="1">C559/'Ejercicio 3 - TIR'!$D$7</f>
        <v>18482.0142023943</v>
      </c>
      <c r="AP559" s="28">
        <f ca="1" t="shared" si="3827"/>
        <v>28001.4645134513</v>
      </c>
      <c r="AQ559" s="28">
        <f ca="1" t="shared" si="3828"/>
        <v>31746.5966318997</v>
      </c>
      <c r="AR559" s="28">
        <f ca="1" t="shared" si="3829"/>
        <v>31107.8217223468</v>
      </c>
      <c r="AS559" s="28">
        <f ca="1" t="shared" si="3830"/>
        <v>44826.3231615707</v>
      </c>
      <c r="AT559" s="28">
        <f ca="1" t="shared" si="3831"/>
        <v>66067.5196460532</v>
      </c>
      <c r="AU559" s="28">
        <f ca="1">AP559*'Ejercicio 3 - TIR'!$D$5</f>
        <v>14000.7322567256</v>
      </c>
      <c r="AV559" s="28">
        <f ca="1">AQ559*'Ejercicio 3 - TIR'!$D$5</f>
        <v>15873.2983159498</v>
      </c>
      <c r="AW559" s="28">
        <f ca="1">AR559*'Ejercicio 3 - TIR'!$D$5</f>
        <v>15553.9108611734</v>
      </c>
      <c r="AX559" s="28">
        <f ca="1">AS559*'Ejercicio 3 - TIR'!$D$5</f>
        <v>22413.1615807853</v>
      </c>
      <c r="AY559" s="28">
        <f ca="1">AT559*'Ejercicio 3 - TIR'!$D$5</f>
        <v>33033.7598230266</v>
      </c>
      <c r="AZ559" s="28">
        <f ca="1" t="shared" ref="AZ559:BD559" si="4155">AJ559-AU559-AE559</f>
        <v>28307.4905913787</v>
      </c>
      <c r="BA559" s="28">
        <f ca="1" t="shared" si="4155"/>
        <v>29539.2912029799</v>
      </c>
      <c r="BB559" s="28">
        <f ca="1" t="shared" si="4155"/>
        <v>28367.2995552141</v>
      </c>
      <c r="BC559" s="28">
        <f ca="1" t="shared" si="4155"/>
        <v>34100.8082622557</v>
      </c>
      <c r="BD559" s="28">
        <f ca="1" t="shared" si="4155"/>
        <v>43290.8664149901</v>
      </c>
      <c r="BE559" s="28">
        <f ca="1" t="shared" ref="BE559:BI559" si="4156">AZ559/Z559</f>
        <v>24837.4924532106</v>
      </c>
      <c r="BF559" s="28">
        <f ca="1" t="shared" si="4156"/>
        <v>22469.9000873608</v>
      </c>
      <c r="BG559" s="28">
        <f ca="1" t="shared" si="4156"/>
        <v>18332.837951385</v>
      </c>
      <c r="BH559" s="28">
        <f ca="1" t="shared" si="4156"/>
        <v>18386.7558526045</v>
      </c>
      <c r="BI559" s="28">
        <f ca="1" t="shared" si="4156"/>
        <v>19282.1173257837</v>
      </c>
      <c r="BJ559" s="28">
        <f ca="1" t="shared" si="3834"/>
        <v>67097.0085650091</v>
      </c>
      <c r="BK559" s="28">
        <f ca="1" t="shared" si="3835"/>
        <v>41494.5306263602</v>
      </c>
      <c r="BL559" s="28">
        <f ca="1" t="shared" si="3836"/>
        <v>108591.539191369</v>
      </c>
      <c r="BM559" s="28">
        <f ca="1">BK559*'Ejercicio 3 - TIR'!$D$5</f>
        <v>20747.2653131801</v>
      </c>
      <c r="BN559" s="28">
        <f ca="1" t="shared" si="3837"/>
        <v>87844.2738781891</v>
      </c>
      <c r="BO559" s="28">
        <f ca="1" t="shared" si="3838"/>
        <v>39126.5810917337</v>
      </c>
      <c r="BP559" s="28">
        <f ca="1" t="shared" si="3839"/>
        <v>-122295.645002508</v>
      </c>
      <c r="BQ559" s="28">
        <f ca="1" t="shared" ref="BQ559:BT559" si="4157">BE559</f>
        <v>24837.4924532106</v>
      </c>
      <c r="BR559" s="28">
        <f ca="1" t="shared" si="4157"/>
        <v>22469.9000873608</v>
      </c>
      <c r="BS559" s="28">
        <f ca="1" t="shared" si="4157"/>
        <v>18332.837951385</v>
      </c>
      <c r="BT559" s="28">
        <f ca="1" t="shared" si="4157"/>
        <v>18386.7558526045</v>
      </c>
      <c r="BU559" s="28">
        <f ca="1" t="shared" si="3841"/>
        <v>58408.6984175174</v>
      </c>
      <c r="BV559" s="30">
        <f ca="1" t="shared" si="3842"/>
        <v>4.60298424382366</v>
      </c>
    </row>
    <row r="560" ht="15" customHeight="1" spans="1:74">
      <c r="A560" s="26">
        <v>559</v>
      </c>
      <c r="B560" s="27">
        <f ca="1" t="shared" ref="B560:F560" si="4158">RAND()</f>
        <v>0.291231583443603</v>
      </c>
      <c r="C560" s="28">
        <f ca="1">IF(B560&lt;=('Ejercicio 3 - TIR'!$D$13-'Ejercicio 3 - TIR'!$C$13)/('Ejercicio 3 - TIR'!$E$13-'Ejercicio 3 - TIR'!$C$13),'Ejercicio 3 - TIR'!$C$13+SQRT(('Ejercicio 3 - TIR'!$E$13-'Ejercicio 3 - TIR'!$C$13)*('Ejercicio 3 - TIR'!$D$13-'Ejercicio 3 - TIR'!$C$13)*B560),'Ejercicio 3 - TIR'!$E$13-SQRT(('Ejercicio 3 - TIR'!$E$13-'Ejercicio 3 - TIR'!$C$13)*('Ejercicio 3 - TIR'!$E$13-'Ejercicio 3 - TIR'!$D$13)*(1-B560)))</f>
        <v>70836.2879614464</v>
      </c>
      <c r="D560" s="27">
        <f ca="1" t="shared" si="4158"/>
        <v>0.483844584211338</v>
      </c>
      <c r="E560" s="28">
        <f ca="1">IF(D560&lt;=('Ejercicio 3 - TIR'!$D$14-'Ejercicio 3 - TIR'!$C$14)/('Ejercicio 3 - TIR'!$E$14-'Ejercicio 3 - TIR'!$C$14),'Ejercicio 3 - TIR'!$C$14+SQRT(('Ejercicio 3 - TIR'!$E$14-'Ejercicio 3 - TIR'!$C$14)*('Ejercicio 3 - TIR'!$D$14-'Ejercicio 3 - TIR'!$C$14)*D560),'Ejercicio 3 - TIR'!$E$14-SQRT(('Ejercicio 3 - TIR'!$E$14-'Ejercicio 3 - TIR'!$C$14)*('Ejercicio 3 - TIR'!$E$14-'Ejercicio 3 - TIR'!$D$14)*(1-D560)))</f>
        <v>31200.9482119777</v>
      </c>
      <c r="F560" s="27">
        <f ca="1" t="shared" si="4158"/>
        <v>0.857744334771883</v>
      </c>
      <c r="G560" s="28">
        <f ca="1">IF(F560&lt;=('Ejercicio 3 - TIR'!$D$18-'Ejercicio 3 - TIR'!$C$18)/('Ejercicio 3 - TIR'!$E$18-'Ejercicio 3 - TIR'!$C$18),'Ejercicio 3 - TIR'!$C$18+SQRT(('Ejercicio 3 - TIR'!$E$18-'Ejercicio 3 - TIR'!$C$18)*('Ejercicio 3 - TIR'!$D$18-'Ejercicio 3 - TIR'!$C$18)*F560),'Ejercicio 3 - TIR'!$E$18-SQRT(('Ejercicio 3 - TIR'!$E$18-'Ejercicio 3 - TIR'!$C$18)*('Ejercicio 3 - TIR'!$E$18-'Ejercicio 3 - TIR'!$D$18)*(1-F560)))</f>
        <v>41733.6297068292</v>
      </c>
      <c r="H560" s="27">
        <f ca="1" t="shared" ref="H560:L560" si="4159">RAND()</f>
        <v>0.539429047309964</v>
      </c>
      <c r="I560" s="28">
        <f ca="1">IF(H560&lt;=('Ejercicio 3 - TIR'!$D$18-'Ejercicio 3 - TIR'!$C$18)/('Ejercicio 3 - TIR'!$E$18-'Ejercicio 3 - TIR'!$C$18),'Ejercicio 3 - TIR'!$C$18+SQRT(('Ejercicio 3 - TIR'!$E$18-'Ejercicio 3 - TIR'!$C$18)*('Ejercicio 3 - TIR'!$D$18-'Ejercicio 3 - TIR'!$C$18)*H560),'Ejercicio 3 - TIR'!$E$18-SQRT(('Ejercicio 3 - TIR'!$E$18-'Ejercicio 3 - TIR'!$C$18)*('Ejercicio 3 - TIR'!$E$18-'Ejercicio 3 - TIR'!$D$18)*(1-H560)))</f>
        <v>38995.2408025852</v>
      </c>
      <c r="J560" s="27">
        <f ca="1" t="shared" si="4159"/>
        <v>0.878130836804029</v>
      </c>
      <c r="K560" s="28">
        <f ca="1">IF(J560&lt;=('Ejercicio 3 - TIR'!$D$18-'Ejercicio 3 - TIR'!$C$18)/('Ejercicio 3 - TIR'!$E$18-'Ejercicio 3 - TIR'!$C$18),'Ejercicio 3 - TIR'!$C$18+SQRT(('Ejercicio 3 - TIR'!$E$18-'Ejercicio 3 - TIR'!$C$18)*('Ejercicio 3 - TIR'!$D$18-'Ejercicio 3 - TIR'!$C$18)*J560),'Ejercicio 3 - TIR'!$E$18-SQRT(('Ejercicio 3 - TIR'!$E$18-'Ejercicio 3 - TIR'!$C$18)*('Ejercicio 3 - TIR'!$E$18-'Ejercicio 3 - TIR'!$D$18)*(1-J560)))</f>
        <v>41976.7257418987</v>
      </c>
      <c r="L560" s="27">
        <f ca="1" t="shared" si="4159"/>
        <v>0.302866502673457</v>
      </c>
      <c r="M560" s="28">
        <f ca="1">IF(L560&lt;=('Ejercicio 3 - TIR'!$D$18-'Ejercicio 3 - TIR'!$C$18)/('Ejercicio 3 - TIR'!$E$18-'Ejercicio 3 - TIR'!$C$18),'Ejercicio 3 - TIR'!$C$18+SQRT(('Ejercicio 3 - TIR'!$E$18-'Ejercicio 3 - TIR'!$C$18)*('Ejercicio 3 - TIR'!$D$18-'Ejercicio 3 - TIR'!$C$18)*L560),'Ejercicio 3 - TIR'!$E$18-SQRT(('Ejercicio 3 - TIR'!$E$18-'Ejercicio 3 - TIR'!$C$18)*('Ejercicio 3 - TIR'!$E$18-'Ejercicio 3 - TIR'!$D$18)*(1-L560)))</f>
        <v>36740.1762143892</v>
      </c>
      <c r="N560" s="27">
        <f ca="1" t="shared" ref="N560:R560" si="4160">RAND()</f>
        <v>0.926009113389835</v>
      </c>
      <c r="O560" s="28">
        <f ca="1">IF(N560&lt;=('Ejercicio 3 - TIR'!$D$18-'Ejercicio 3 - TIR'!$C$18)/('Ejercicio 3 - TIR'!$E$18-'Ejercicio 3 - TIR'!$C$18),'Ejercicio 3 - TIR'!$C$18+SQRT(('Ejercicio 3 - TIR'!$E$18-'Ejercicio 3 - TIR'!$C$18)*('Ejercicio 3 - TIR'!$D$18-'Ejercicio 3 - TIR'!$C$18)*N560),'Ejercicio 3 - TIR'!$E$18-SQRT(('Ejercicio 3 - TIR'!$E$18-'Ejercicio 3 - TIR'!$C$18)*('Ejercicio 3 - TIR'!$E$18-'Ejercicio 3 - TIR'!$D$18)*(1-N560)))</f>
        <v>42644.3012722841</v>
      </c>
      <c r="P560" s="27">
        <f ca="1" t="shared" si="4160"/>
        <v>0.977751930350862</v>
      </c>
      <c r="Q560" s="29">
        <f ca="1">IF(P560&lt;=('Ejercicio 3 - TIR'!$D$22-'Ejercicio 3 - TIR'!$C$22)/('Ejercicio 3 - TIR'!$E$22-'Ejercicio 3 - TIR'!$C$22),'Ejercicio 3 - TIR'!$C$22+SQRT(('Ejercicio 3 - TIR'!$E$22-'Ejercicio 3 - TIR'!$C$22)*('Ejercicio 3 - TIR'!$D$22-'Ejercicio 3 - TIR'!$C$22)*P560),'Ejercicio 3 - TIR'!$E$22-SQRT(('Ejercicio 3 - TIR'!$E$22-'Ejercicio 3 - TIR'!$C$22)*('Ejercicio 3 - TIR'!$E$22-'Ejercicio 3 - TIR'!$D$22)*(1-P560)))</f>
        <v>0.173671767595256</v>
      </c>
      <c r="R560" s="27">
        <f ca="1" t="shared" si="4160"/>
        <v>0.801750915378198</v>
      </c>
      <c r="S560" s="29">
        <f ca="1">IF(R560&lt;=('Ejercicio 3 - TIR'!$D$23-'Ejercicio 3 - TIR'!$C$23)/('Ejercicio 3 - TIR'!$E$23-'Ejercicio 3 - TIR'!$C$23),'Ejercicio 3 - TIR'!$C$23+SQRT(('Ejercicio 3 - TIR'!$E$23-'Ejercicio 3 - TIR'!$C$23)*('Ejercicio 3 - TIR'!$D$23-'Ejercicio 3 - TIR'!$C$23)*R560),'Ejercicio 3 - TIR'!$E$23-SQRT(('Ejercicio 3 - TIR'!$E$23-'Ejercicio 3 - TIR'!$C$23)*('Ejercicio 3 - TIR'!$E$23-'Ejercicio 3 - TIR'!$D$23)*(1-R560)))</f>
        <v>0.161109569821752</v>
      </c>
      <c r="T560" s="27">
        <f ca="1" t="shared" ref="T560:X560" si="4161">RAND()</f>
        <v>0.29662958951927</v>
      </c>
      <c r="U560" s="29">
        <f ca="1">IF(T560&lt;=('Ejercicio 3 - TIR'!$D$24-'Ejercicio 3 - TIR'!$C$24)/('Ejercicio 3 - TIR'!$E$24-'Ejercicio 3 - TIR'!$C$24),'Ejercicio 3 - TIR'!$C$24+SQRT(('Ejercicio 3 - TIR'!$E$24-'Ejercicio 3 - TIR'!$C$24)*('Ejercicio 3 - TIR'!$D$24-'Ejercicio 3 - TIR'!$C$24)*T560),'Ejercicio 3 - TIR'!$E$24-SQRT(('Ejercicio 3 - TIR'!$E$24-'Ejercicio 3 - TIR'!$C$24)*('Ejercicio 3 - TIR'!$E$24-'Ejercicio 3 - TIR'!$D$24)*(1-T560)))</f>
        <v>0.17495840816219</v>
      </c>
      <c r="V560" s="27">
        <f ca="1" t="shared" si="4161"/>
        <v>0.126273860339294</v>
      </c>
      <c r="W560" s="29">
        <f ca="1">IF(V560&lt;=('Ejercicio 3 - TIR'!$D$25-'Ejercicio 3 - TIR'!$C$25)/('Ejercicio 3 - TIR'!$E$25-'Ejercicio 3 - TIR'!$C$25),'Ejercicio 3 - TIR'!$C$25+SQRT(('Ejercicio 3 - TIR'!$E$25-'Ejercicio 3 - TIR'!$C$25)*('Ejercicio 3 - TIR'!$D$25-'Ejercicio 3 - TIR'!$C$25)*V560),'Ejercicio 3 - TIR'!$E$25-SQRT(('Ejercicio 3 - TIR'!$E$25-'Ejercicio 3 - TIR'!$C$25)*('Ejercicio 3 - TIR'!$E$25-'Ejercicio 3 - TIR'!$D$25)*(1-V560)))</f>
        <v>0.193295992045538</v>
      </c>
      <c r="X560" s="27">
        <f ca="1" t="shared" si="4161"/>
        <v>0.232953837138496</v>
      </c>
      <c r="Y560" s="29">
        <f ca="1">IF(X560&lt;=('Ejercicio 3 - TIR'!$D$26-'Ejercicio 3 - TIR'!$C$26)/('Ejercicio 3 - TIR'!$E$26-'Ejercicio 3 - TIR'!$C$26),'Ejercicio 3 - TIR'!$C$26+SQRT(('Ejercicio 3 - TIR'!$E$26-'Ejercicio 3 - TIR'!$C$26)*('Ejercicio 3 - TIR'!$D$26-'Ejercicio 3 - TIR'!$C$26)*X560),'Ejercicio 3 - TIR'!$E$26-SQRT(('Ejercicio 3 - TIR'!$E$26-'Ejercicio 3 - TIR'!$C$26)*('Ejercicio 3 - TIR'!$E$26-'Ejercicio 3 - TIR'!$D$26)*(1-X560)))</f>
        <v>0.21507938117805</v>
      </c>
      <c r="Z560" s="27">
        <f ca="1" t="shared" si="3812"/>
        <v>1.17367176759526</v>
      </c>
      <c r="AA560" s="27">
        <f ca="1" t="shared" si="3813"/>
        <v>1.36276152118446</v>
      </c>
      <c r="AB560" s="27">
        <f ca="1" t="shared" si="3814"/>
        <v>1.60118810763558</v>
      </c>
      <c r="AC560" s="27">
        <f ca="1" t="shared" si="3815"/>
        <v>1.91069135135252</v>
      </c>
      <c r="AD560" s="27">
        <f ca="1" t="shared" si="3816"/>
        <v>2.32164166482367</v>
      </c>
      <c r="AE560" s="26">
        <f ca="1" t="shared" si="3817"/>
        <v>5418.72382662221</v>
      </c>
      <c r="AF560" s="26">
        <f ca="1" t="shared" si="3818"/>
        <v>6291.73209131219</v>
      </c>
      <c r="AG560" s="26">
        <f ca="1" t="shared" si="3819"/>
        <v>7392.52352259114</v>
      </c>
      <c r="AH560" s="26">
        <f ca="1" t="shared" si="3820"/>
        <v>8821.46869061037</v>
      </c>
      <c r="AI560" s="26">
        <f ca="1" t="shared" si="3821"/>
        <v>10718.7847176684</v>
      </c>
      <c r="AJ560" s="28">
        <f ca="1" t="shared" si="3822"/>
        <v>48981.5829461801</v>
      </c>
      <c r="AK560" s="28">
        <f ca="1" t="shared" si="3823"/>
        <v>53141.2136750855</v>
      </c>
      <c r="AL560" s="28">
        <f ca="1" t="shared" si="3824"/>
        <v>67212.6340554086</v>
      </c>
      <c r="AM560" s="28">
        <f ca="1" t="shared" si="3825"/>
        <v>70199.1369400011</v>
      </c>
      <c r="AN560" s="28">
        <f ca="1" t="shared" si="3826"/>
        <v>99004.7866010279</v>
      </c>
      <c r="AO560" s="28">
        <f ca="1">C560/'Ejercicio 3 - TIR'!$D$7</f>
        <v>14167.2575922893</v>
      </c>
      <c r="AP560" s="28">
        <f ca="1" t="shared" si="3827"/>
        <v>34814.3253538908</v>
      </c>
      <c r="AQ560" s="28">
        <f ca="1" t="shared" si="3828"/>
        <v>38973.9560827963</v>
      </c>
      <c r="AR560" s="28">
        <f ca="1" t="shared" si="3829"/>
        <v>53045.3764631194</v>
      </c>
      <c r="AS560" s="28">
        <f ca="1" t="shared" si="3830"/>
        <v>56031.8793477118</v>
      </c>
      <c r="AT560" s="28">
        <f ca="1" t="shared" si="3831"/>
        <v>84837.5290087386</v>
      </c>
      <c r="AU560" s="28">
        <f ca="1">AP560*'Ejercicio 3 - TIR'!$D$5</f>
        <v>17407.1626769454</v>
      </c>
      <c r="AV560" s="28">
        <f ca="1">AQ560*'Ejercicio 3 - TIR'!$D$5</f>
        <v>19486.9780413981</v>
      </c>
      <c r="AW560" s="28">
        <f ca="1">AR560*'Ejercicio 3 - TIR'!$D$5</f>
        <v>26522.6882315597</v>
      </c>
      <c r="AX560" s="28">
        <f ca="1">AS560*'Ejercicio 3 - TIR'!$D$5</f>
        <v>28015.9396738559</v>
      </c>
      <c r="AY560" s="28">
        <f ca="1">AT560*'Ejercicio 3 - TIR'!$D$5</f>
        <v>42418.7645043693</v>
      </c>
      <c r="AZ560" s="28">
        <f ca="1" t="shared" ref="AZ560:BD560" si="4162">AJ560-AU560-AE560</f>
        <v>26155.6964426125</v>
      </c>
      <c r="BA560" s="28">
        <f ca="1" t="shared" si="4162"/>
        <v>27362.5035423752</v>
      </c>
      <c r="BB560" s="28">
        <f ca="1" t="shared" si="4162"/>
        <v>33297.4223012578</v>
      </c>
      <c r="BC560" s="28">
        <f ca="1" t="shared" si="4162"/>
        <v>33361.7285755348</v>
      </c>
      <c r="BD560" s="28">
        <f ca="1" t="shared" si="4162"/>
        <v>45867.2373789902</v>
      </c>
      <c r="BE560" s="28">
        <f ca="1" t="shared" ref="BE560:BI560" si="4163">AZ560/Z560</f>
        <v>22285.35879005</v>
      </c>
      <c r="BF560" s="28">
        <f ca="1" t="shared" si="4163"/>
        <v>20078.7174549753</v>
      </c>
      <c r="BG560" s="28">
        <f ca="1" t="shared" si="4163"/>
        <v>20795.4469199918</v>
      </c>
      <c r="BH560" s="28">
        <f ca="1" t="shared" si="4163"/>
        <v>17460.5535069382</v>
      </c>
      <c r="BI560" s="28">
        <f ca="1" t="shared" si="4163"/>
        <v>19756.3810444769</v>
      </c>
      <c r="BJ560" s="28">
        <f ca="1" t="shared" si="3834"/>
        <v>72437.421350933</v>
      </c>
      <c r="BK560" s="28">
        <f ca="1" t="shared" si="3835"/>
        <v>32891.2955025483</v>
      </c>
      <c r="BL560" s="28">
        <f ca="1" t="shared" si="3836"/>
        <v>105328.716853481</v>
      </c>
      <c r="BM560" s="28">
        <f ca="1">BK560*'Ejercicio 3 - TIR'!$D$5</f>
        <v>16445.6477512742</v>
      </c>
      <c r="BN560" s="28">
        <f ca="1" t="shared" si="3837"/>
        <v>88883.0691022071</v>
      </c>
      <c r="BO560" s="28">
        <f ca="1" t="shared" si="3838"/>
        <v>38284.5770081223</v>
      </c>
      <c r="BP560" s="28">
        <f ca="1" t="shared" si="3839"/>
        <v>-102037.236173424</v>
      </c>
      <c r="BQ560" s="28">
        <f ca="1" t="shared" ref="BQ560:BT560" si="4164">BE560</f>
        <v>22285.35879005</v>
      </c>
      <c r="BR560" s="28">
        <f ca="1" t="shared" si="4164"/>
        <v>20078.7174549753</v>
      </c>
      <c r="BS560" s="28">
        <f ca="1" t="shared" si="4164"/>
        <v>20795.4469199918</v>
      </c>
      <c r="BT560" s="28">
        <f ca="1" t="shared" si="4164"/>
        <v>17460.5535069382</v>
      </c>
      <c r="BU560" s="28">
        <f ca="1" t="shared" si="3841"/>
        <v>58040.9580525992</v>
      </c>
      <c r="BV560" s="30">
        <f ca="1" t="shared" si="3842"/>
        <v>9.47179117247394</v>
      </c>
    </row>
    <row r="561" ht="15" customHeight="1" spans="1:74">
      <c r="A561" s="26">
        <v>560</v>
      </c>
      <c r="B561" s="27">
        <f ca="1" t="shared" ref="B561:F561" si="4165">RAND()</f>
        <v>0.20398852702738</v>
      </c>
      <c r="C561" s="28">
        <f ca="1">IF(B561&lt;=('Ejercicio 3 - TIR'!$D$13-'Ejercicio 3 - TIR'!$C$13)/('Ejercicio 3 - TIR'!$E$13-'Ejercicio 3 - TIR'!$C$13),'Ejercicio 3 - TIR'!$C$13+SQRT(('Ejercicio 3 - TIR'!$E$13-'Ejercicio 3 - TIR'!$C$13)*('Ejercicio 3 - TIR'!$D$13-'Ejercicio 3 - TIR'!$C$13)*B561),'Ejercicio 3 - TIR'!$E$13-SQRT(('Ejercicio 3 - TIR'!$E$13-'Ejercicio 3 - TIR'!$C$13)*('Ejercicio 3 - TIR'!$E$13-'Ejercicio 3 - TIR'!$D$13)*(1-B561)))</f>
        <v>69033.0178130541</v>
      </c>
      <c r="D561" s="27">
        <f ca="1" t="shared" si="4165"/>
        <v>0.22687041510571</v>
      </c>
      <c r="E561" s="28">
        <f ca="1">IF(D561&lt;=('Ejercicio 3 - TIR'!$D$14-'Ejercicio 3 - TIR'!$C$14)/('Ejercicio 3 - TIR'!$E$14-'Ejercicio 3 - TIR'!$C$14),'Ejercicio 3 - TIR'!$C$14+SQRT(('Ejercicio 3 - TIR'!$E$14-'Ejercicio 3 - TIR'!$C$14)*('Ejercicio 3 - TIR'!$D$14-'Ejercicio 3 - TIR'!$C$14)*D561),'Ejercicio 3 - TIR'!$E$14-SQRT(('Ejercicio 3 - TIR'!$E$14-'Ejercicio 3 - TIR'!$C$14)*('Ejercicio 3 - TIR'!$E$14-'Ejercicio 3 - TIR'!$D$14)*(1-D561)))</f>
        <v>29124.9583189322</v>
      </c>
      <c r="F561" s="27">
        <f ca="1" t="shared" si="4165"/>
        <v>0.427753397885379</v>
      </c>
      <c r="G561" s="28">
        <f ca="1">IF(F561&lt;=('Ejercicio 3 - TIR'!$D$18-'Ejercicio 3 - TIR'!$C$18)/('Ejercicio 3 - TIR'!$E$18-'Ejercicio 3 - TIR'!$C$18),'Ejercicio 3 - TIR'!$C$18+SQRT(('Ejercicio 3 - TIR'!$E$18-'Ejercicio 3 - TIR'!$C$18)*('Ejercicio 3 - TIR'!$D$18-'Ejercicio 3 - TIR'!$C$18)*F561),'Ejercicio 3 - TIR'!$E$18-SQRT(('Ejercicio 3 - TIR'!$E$18-'Ejercicio 3 - TIR'!$C$18)*('Ejercicio 3 - TIR'!$E$18-'Ejercicio 3 - TIR'!$D$18)*(1-F561)))</f>
        <v>38010.1816260811</v>
      </c>
      <c r="H561" s="27">
        <f ca="1" t="shared" ref="H561:L561" si="4166">RAND()</f>
        <v>0.0385161874272695</v>
      </c>
      <c r="I561" s="28">
        <f ca="1">IF(H561&lt;=('Ejercicio 3 - TIR'!$D$18-'Ejercicio 3 - TIR'!$C$18)/('Ejercicio 3 - TIR'!$E$18-'Ejercicio 3 - TIR'!$C$18),'Ejercicio 3 - TIR'!$C$18+SQRT(('Ejercicio 3 - TIR'!$E$18-'Ejercicio 3 - TIR'!$C$18)*('Ejercicio 3 - TIR'!$D$18-'Ejercicio 3 - TIR'!$C$18)*H561),'Ejercicio 3 - TIR'!$E$18-SQRT(('Ejercicio 3 - TIR'!$E$18-'Ejercicio 3 - TIR'!$C$18)*('Ejercicio 3 - TIR'!$E$18-'Ejercicio 3 - TIR'!$D$18)*(1-H561)))</f>
        <v>32403.6281147653</v>
      </c>
      <c r="J561" s="27">
        <f ca="1" t="shared" si="4166"/>
        <v>0.318247888642813</v>
      </c>
      <c r="K561" s="28">
        <f ca="1">IF(J561&lt;=('Ejercicio 3 - TIR'!$D$18-'Ejercicio 3 - TIR'!$C$18)/('Ejercicio 3 - TIR'!$E$18-'Ejercicio 3 - TIR'!$C$18),'Ejercicio 3 - TIR'!$C$18+SQRT(('Ejercicio 3 - TIR'!$E$18-'Ejercicio 3 - TIR'!$C$18)*('Ejercicio 3 - TIR'!$D$18-'Ejercicio 3 - TIR'!$C$18)*J561),'Ejercicio 3 - TIR'!$E$18-SQRT(('Ejercicio 3 - TIR'!$E$18-'Ejercicio 3 - TIR'!$C$18)*('Ejercicio 3 - TIR'!$E$18-'Ejercicio 3 - TIR'!$D$18)*(1-J561)))</f>
        <v>36909.2100341806</v>
      </c>
      <c r="L561" s="27">
        <f ca="1" t="shared" si="4166"/>
        <v>0.708526252296773</v>
      </c>
      <c r="M561" s="28">
        <f ca="1">IF(L561&lt;=('Ejercicio 3 - TIR'!$D$18-'Ejercicio 3 - TIR'!$C$18)/('Ejercicio 3 - TIR'!$E$18-'Ejercicio 3 - TIR'!$C$18),'Ejercicio 3 - TIR'!$C$18+SQRT(('Ejercicio 3 - TIR'!$E$18-'Ejercicio 3 - TIR'!$C$18)*('Ejercicio 3 - TIR'!$D$18-'Ejercicio 3 - TIR'!$C$18)*L561),'Ejercicio 3 - TIR'!$E$18-SQRT(('Ejercicio 3 - TIR'!$E$18-'Ejercicio 3 - TIR'!$C$18)*('Ejercicio 3 - TIR'!$E$18-'Ejercicio 3 - TIR'!$D$18)*(1-L561)))</f>
        <v>40324.4753152462</v>
      </c>
      <c r="N561" s="27">
        <f ca="1" t="shared" ref="N561:R561" si="4167">RAND()</f>
        <v>0.234694836571311</v>
      </c>
      <c r="O561" s="28">
        <f ca="1">IF(N561&lt;=('Ejercicio 3 - TIR'!$D$18-'Ejercicio 3 - TIR'!$C$18)/('Ejercicio 3 - TIR'!$E$18-'Ejercicio 3 - TIR'!$C$18),'Ejercicio 3 - TIR'!$C$18+SQRT(('Ejercicio 3 - TIR'!$E$18-'Ejercicio 3 - TIR'!$C$18)*('Ejercicio 3 - TIR'!$D$18-'Ejercicio 3 - TIR'!$C$18)*N561),'Ejercicio 3 - TIR'!$E$18-SQRT(('Ejercicio 3 - TIR'!$E$18-'Ejercicio 3 - TIR'!$C$18)*('Ejercicio 3 - TIR'!$E$18-'Ejercicio 3 - TIR'!$D$18)*(1-N561)))</f>
        <v>35933.3148817248</v>
      </c>
      <c r="P561" s="27">
        <f ca="1" t="shared" si="4167"/>
        <v>0.0256222352934512</v>
      </c>
      <c r="Q561" s="29">
        <f ca="1">IF(P561&lt;=('Ejercicio 3 - TIR'!$D$22-'Ejercicio 3 - TIR'!$C$22)/('Ejercicio 3 - TIR'!$E$22-'Ejercicio 3 - TIR'!$C$22),'Ejercicio 3 - TIR'!$C$22+SQRT(('Ejercicio 3 - TIR'!$E$22-'Ejercicio 3 - TIR'!$C$22)*('Ejercicio 3 - TIR'!$D$22-'Ejercicio 3 - TIR'!$C$22)*P561),'Ejercicio 3 - TIR'!$E$22-SQRT(('Ejercicio 3 - TIR'!$E$22-'Ejercicio 3 - TIR'!$C$22)*('Ejercicio 3 - TIR'!$E$22-'Ejercicio 3 - TIR'!$D$22)*(1-P561)))</f>
        <v>0.126791172470804</v>
      </c>
      <c r="R561" s="27">
        <f ca="1" t="shared" si="4167"/>
        <v>0.142065940395795</v>
      </c>
      <c r="S561" s="29">
        <f ca="1">IF(R561&lt;=('Ejercicio 3 - TIR'!$D$23-'Ejercicio 3 - TIR'!$C$23)/('Ejercicio 3 - TIR'!$E$23-'Ejercicio 3 - TIR'!$C$23),'Ejercicio 3 - TIR'!$C$23+SQRT(('Ejercicio 3 - TIR'!$E$23-'Ejercicio 3 - TIR'!$C$23)*('Ejercicio 3 - TIR'!$D$23-'Ejercicio 3 - TIR'!$C$23)*R561),'Ejercicio 3 - TIR'!$E$23-SQRT(('Ejercicio 3 - TIR'!$E$23-'Ejercicio 3 - TIR'!$C$23)*('Ejercicio 3 - TIR'!$E$23-'Ejercicio 3 - TIR'!$D$23)*(1-R561)))</f>
        <v>0.135991206730964</v>
      </c>
      <c r="T561" s="27">
        <f ca="1" t="shared" ref="T561:X561" si="4168">RAND()</f>
        <v>0.407718417445413</v>
      </c>
      <c r="U561" s="29">
        <f ca="1">IF(T561&lt;=('Ejercicio 3 - TIR'!$D$24-'Ejercicio 3 - TIR'!$C$24)/('Ejercicio 3 - TIR'!$E$24-'Ejercicio 3 - TIR'!$C$24),'Ejercicio 3 - TIR'!$C$24+SQRT(('Ejercicio 3 - TIR'!$E$24-'Ejercicio 3 - TIR'!$C$24)*('Ejercicio 3 - TIR'!$D$24-'Ejercicio 3 - TIR'!$C$24)*T561),'Ejercicio 3 - TIR'!$E$24-SQRT(('Ejercicio 3 - TIR'!$E$24-'Ejercicio 3 - TIR'!$C$24)*('Ejercicio 3 - TIR'!$E$24-'Ejercicio 3 - TIR'!$D$24)*(1-T561)))</f>
        <v>0.179261043669619</v>
      </c>
      <c r="V561" s="27">
        <f ca="1" t="shared" si="4168"/>
        <v>0.188438140895399</v>
      </c>
      <c r="W561" s="29">
        <f ca="1">IF(V561&lt;=('Ejercicio 3 - TIR'!$D$25-'Ejercicio 3 - TIR'!$C$25)/('Ejercicio 3 - TIR'!$E$25-'Ejercicio 3 - TIR'!$C$25),'Ejercicio 3 - TIR'!$C$25+SQRT(('Ejercicio 3 - TIR'!$E$25-'Ejercicio 3 - TIR'!$C$25)*('Ejercicio 3 - TIR'!$D$25-'Ejercicio 3 - TIR'!$C$25)*V561),'Ejercicio 3 - TIR'!$E$25-SQRT(('Ejercicio 3 - TIR'!$E$25-'Ejercicio 3 - TIR'!$C$25)*('Ejercicio 3 - TIR'!$E$25-'Ejercicio 3 - TIR'!$D$25)*(1-V561)))</f>
        <v>0.196242333491637</v>
      </c>
      <c r="X561" s="27">
        <f ca="1" t="shared" si="4168"/>
        <v>0.195300848499518</v>
      </c>
      <c r="Y561" s="29">
        <f ca="1">IF(X561&lt;=('Ejercicio 3 - TIR'!$D$26-'Ejercicio 3 - TIR'!$C$26)/('Ejercicio 3 - TIR'!$E$26-'Ejercicio 3 - TIR'!$C$26),'Ejercicio 3 - TIR'!$C$26+SQRT(('Ejercicio 3 - TIR'!$E$26-'Ejercicio 3 - TIR'!$C$26)*('Ejercicio 3 - TIR'!$D$26-'Ejercicio 3 - TIR'!$C$26)*X561),'Ejercicio 3 - TIR'!$E$26-SQRT(('Ejercicio 3 - TIR'!$E$26-'Ejercicio 3 - TIR'!$C$26)*('Ejercicio 3 - TIR'!$E$26-'Ejercicio 3 - TIR'!$D$26)*(1-X561)))</f>
        <v>0.212963281362834</v>
      </c>
      <c r="Z561" s="27">
        <f ca="1" t="shared" si="3812"/>
        <v>1.1267911724708</v>
      </c>
      <c r="AA561" s="27">
        <f ca="1" t="shared" si="3813"/>
        <v>1.28002486374891</v>
      </c>
      <c r="AB561" s="27">
        <f ca="1" t="shared" si="3814"/>
        <v>1.5094834567476</v>
      </c>
      <c r="AC561" s="27">
        <f ca="1" t="shared" si="3815"/>
        <v>1.80570801266677</v>
      </c>
      <c r="AD561" s="27">
        <f ca="1" t="shared" si="3816"/>
        <v>2.19025751622745</v>
      </c>
      <c r="AE561" s="26">
        <f ca="1" t="shared" si="3817"/>
        <v>3692.78761342073</v>
      </c>
      <c r="AF561" s="26">
        <f ca="1" t="shared" si="3818"/>
        <v>4194.97425717097</v>
      </c>
      <c r="AG561" s="26">
        <f ca="1" t="shared" si="3819"/>
        <v>4946.96972067862</v>
      </c>
      <c r="AH561" s="26">
        <f ca="1" t="shared" si="3820"/>
        <v>5917.77460237707</v>
      </c>
      <c r="AI561" s="26">
        <f ca="1" t="shared" si="3821"/>
        <v>7178.04330006493</v>
      </c>
      <c r="AJ561" s="28">
        <f ca="1" t="shared" si="3822"/>
        <v>42829.5371202801</v>
      </c>
      <c r="AK561" s="28">
        <f ca="1" t="shared" si="3823"/>
        <v>41477.4496625728</v>
      </c>
      <c r="AL561" s="28">
        <f ca="1" t="shared" si="3824"/>
        <v>55713.8419482181</v>
      </c>
      <c r="AM561" s="28">
        <f ca="1" t="shared" si="3825"/>
        <v>72814.2281833234</v>
      </c>
      <c r="AN561" s="28">
        <f ca="1" t="shared" si="3826"/>
        <v>78703.2130026653</v>
      </c>
      <c r="AO561" s="28">
        <f ca="1">C561/'Ejercicio 3 - TIR'!$D$7</f>
        <v>13806.6035626108</v>
      </c>
      <c r="AP561" s="28">
        <f ca="1" t="shared" si="3827"/>
        <v>29022.9335576693</v>
      </c>
      <c r="AQ561" s="28">
        <f ca="1" t="shared" si="3828"/>
        <v>27670.8460999619</v>
      </c>
      <c r="AR561" s="28">
        <f ca="1" t="shared" si="3829"/>
        <v>41907.2383856073</v>
      </c>
      <c r="AS561" s="28">
        <f ca="1" t="shared" si="3830"/>
        <v>59007.6246207126</v>
      </c>
      <c r="AT561" s="28">
        <f ca="1" t="shared" si="3831"/>
        <v>64896.6094400545</v>
      </c>
      <c r="AU561" s="28">
        <f ca="1">AP561*'Ejercicio 3 - TIR'!$D$5</f>
        <v>14511.4667788347</v>
      </c>
      <c r="AV561" s="28">
        <f ca="1">AQ561*'Ejercicio 3 - TIR'!$D$5</f>
        <v>13835.423049981</v>
      </c>
      <c r="AW561" s="28">
        <f ca="1">AR561*'Ejercicio 3 - TIR'!$D$5</f>
        <v>20953.6191928036</v>
      </c>
      <c r="AX561" s="28">
        <f ca="1">AS561*'Ejercicio 3 - TIR'!$D$5</f>
        <v>29503.8123103563</v>
      </c>
      <c r="AY561" s="28">
        <f ca="1">AT561*'Ejercicio 3 - TIR'!$D$5</f>
        <v>32448.3047200272</v>
      </c>
      <c r="AZ561" s="28">
        <f ca="1" t="shared" ref="AZ561:BD561" si="4169">AJ561-AU561-AE561</f>
        <v>24625.2827280247</v>
      </c>
      <c r="BA561" s="28">
        <f ca="1" t="shared" si="4169"/>
        <v>23447.0523554208</v>
      </c>
      <c r="BB561" s="28">
        <f ca="1" t="shared" si="4169"/>
        <v>29813.2530347358</v>
      </c>
      <c r="BC561" s="28">
        <f ca="1" t="shared" si="4169"/>
        <v>37392.6412705901</v>
      </c>
      <c r="BD561" s="28">
        <f ca="1" t="shared" si="4169"/>
        <v>39076.8649825731</v>
      </c>
      <c r="BE561" s="28">
        <f ca="1" t="shared" ref="BE561:BI561" si="4170">AZ561/Z561</f>
        <v>21854.3447354375</v>
      </c>
      <c r="BF561" s="28">
        <f ca="1" t="shared" si="4170"/>
        <v>18317.6538358401</v>
      </c>
      <c r="BG561" s="28">
        <f ca="1" t="shared" si="4170"/>
        <v>19750.6325103906</v>
      </c>
      <c r="BH561" s="28">
        <f ca="1" t="shared" si="4170"/>
        <v>20708.0220103618</v>
      </c>
      <c r="BI561" s="28">
        <f ca="1" t="shared" si="4170"/>
        <v>17841.2194424882</v>
      </c>
      <c r="BJ561" s="28">
        <f ca="1" t="shared" si="3834"/>
        <v>63791.1588678525</v>
      </c>
      <c r="BK561" s="28">
        <f ca="1" t="shared" si="3835"/>
        <v>30240.017226581</v>
      </c>
      <c r="BL561" s="28">
        <f ca="1" t="shared" si="3836"/>
        <v>94031.1760944335</v>
      </c>
      <c r="BM561" s="28">
        <f ca="1">BK561*'Ejercicio 3 - TIR'!$D$5</f>
        <v>15120.0086132905</v>
      </c>
      <c r="BN561" s="28">
        <f ca="1" t="shared" si="3837"/>
        <v>78911.167481143</v>
      </c>
      <c r="BO561" s="28">
        <f ca="1" t="shared" si="3838"/>
        <v>36028.2601002376</v>
      </c>
      <c r="BP561" s="28">
        <f ca="1" t="shared" si="3839"/>
        <v>-98157.9761319863</v>
      </c>
      <c r="BQ561" s="28">
        <f ca="1" t="shared" ref="BQ561:BT561" si="4171">BE561</f>
        <v>21854.3447354375</v>
      </c>
      <c r="BR561" s="28">
        <f ca="1" t="shared" si="4171"/>
        <v>18317.6538358401</v>
      </c>
      <c r="BS561" s="28">
        <f ca="1" t="shared" si="4171"/>
        <v>19750.6325103906</v>
      </c>
      <c r="BT561" s="28">
        <f ca="1" t="shared" si="4171"/>
        <v>20708.0220103618</v>
      </c>
      <c r="BU561" s="28">
        <f ca="1" t="shared" si="3841"/>
        <v>53869.4795427259</v>
      </c>
      <c r="BV561" s="30">
        <f ca="1" t="shared" si="3842"/>
        <v>9.75260697430955</v>
      </c>
    </row>
    <row r="562" ht="15" customHeight="1" spans="1:74">
      <c r="A562" s="26">
        <v>561</v>
      </c>
      <c r="B562" s="27">
        <f ca="1" t="shared" ref="B562:F562" si="4172">RAND()</f>
        <v>0.666280616094617</v>
      </c>
      <c r="C562" s="28">
        <f ca="1">IF(B562&lt;=('Ejercicio 3 - TIR'!$D$13-'Ejercicio 3 - TIR'!$C$13)/('Ejercicio 3 - TIR'!$E$13-'Ejercicio 3 - TIR'!$C$13),'Ejercicio 3 - TIR'!$C$13+SQRT(('Ejercicio 3 - TIR'!$E$13-'Ejercicio 3 - TIR'!$C$13)*('Ejercicio 3 - TIR'!$D$13-'Ejercicio 3 - TIR'!$C$13)*B562),'Ejercicio 3 - TIR'!$E$13-SQRT(('Ejercicio 3 - TIR'!$E$13-'Ejercicio 3 - TIR'!$C$13)*('Ejercicio 3 - TIR'!$E$13-'Ejercicio 3 - TIR'!$D$13)*(1-B562)))</f>
        <v>79988.4218341866</v>
      </c>
      <c r="D562" s="27">
        <f ca="1" t="shared" si="4172"/>
        <v>0.35724313412123</v>
      </c>
      <c r="E562" s="28">
        <f ca="1">IF(D562&lt;=('Ejercicio 3 - TIR'!$D$14-'Ejercicio 3 - TIR'!$C$14)/('Ejercicio 3 - TIR'!$E$14-'Ejercicio 3 - TIR'!$C$14),'Ejercicio 3 - TIR'!$C$14+SQRT(('Ejercicio 3 - TIR'!$E$14-'Ejercicio 3 - TIR'!$C$14)*('Ejercicio 3 - TIR'!$D$14-'Ejercicio 3 - TIR'!$C$14)*D562),'Ejercicio 3 - TIR'!$E$14-SQRT(('Ejercicio 3 - TIR'!$E$14-'Ejercicio 3 - TIR'!$C$14)*('Ejercicio 3 - TIR'!$E$14-'Ejercicio 3 - TIR'!$D$14)*(1-D562)))</f>
        <v>30180.9608473224</v>
      </c>
      <c r="F562" s="27">
        <f ca="1" t="shared" si="4172"/>
        <v>0.848288867639308</v>
      </c>
      <c r="G562" s="28">
        <f ca="1">IF(F562&lt;=('Ejercicio 3 - TIR'!$D$18-'Ejercicio 3 - TIR'!$C$18)/('Ejercicio 3 - TIR'!$E$18-'Ejercicio 3 - TIR'!$C$18),'Ejercicio 3 - TIR'!$C$18+SQRT(('Ejercicio 3 - TIR'!$E$18-'Ejercicio 3 - TIR'!$C$18)*('Ejercicio 3 - TIR'!$D$18-'Ejercicio 3 - TIR'!$C$18)*F562),'Ejercicio 3 - TIR'!$E$18-SQRT(('Ejercicio 3 - TIR'!$E$18-'Ejercicio 3 - TIR'!$C$18)*('Ejercicio 3 - TIR'!$E$18-'Ejercicio 3 - TIR'!$D$18)*(1-F562)))</f>
        <v>41626.8212429443</v>
      </c>
      <c r="H562" s="27">
        <f ca="1" t="shared" ref="H562:L562" si="4173">RAND()</f>
        <v>0.588440989258689</v>
      </c>
      <c r="I562" s="28">
        <f ca="1">IF(H562&lt;=('Ejercicio 3 - TIR'!$D$18-'Ejercicio 3 - TIR'!$C$18)/('Ejercicio 3 - TIR'!$E$18-'Ejercicio 3 - TIR'!$C$18),'Ejercicio 3 - TIR'!$C$18+SQRT(('Ejercicio 3 - TIR'!$E$18-'Ejercicio 3 - TIR'!$C$18)*('Ejercicio 3 - TIR'!$D$18-'Ejercicio 3 - TIR'!$C$18)*H562),'Ejercicio 3 - TIR'!$E$18-SQRT(('Ejercicio 3 - TIR'!$E$18-'Ejercicio 3 - TIR'!$C$18)*('Ejercicio 3 - TIR'!$E$18-'Ejercicio 3 - TIR'!$D$18)*(1-H562)))</f>
        <v>39395.0065667249</v>
      </c>
      <c r="J562" s="27">
        <f ca="1" t="shared" si="4173"/>
        <v>0.450451352127367</v>
      </c>
      <c r="K562" s="28">
        <f ca="1">IF(J562&lt;=('Ejercicio 3 - TIR'!$D$18-'Ejercicio 3 - TIR'!$C$18)/('Ejercicio 3 - TIR'!$E$18-'Ejercicio 3 - TIR'!$C$18),'Ejercicio 3 - TIR'!$C$18+SQRT(('Ejercicio 3 - TIR'!$E$18-'Ejercicio 3 - TIR'!$C$18)*('Ejercicio 3 - TIR'!$D$18-'Ejercicio 3 - TIR'!$C$18)*J562),'Ejercicio 3 - TIR'!$E$18-SQRT(('Ejercicio 3 - TIR'!$E$18-'Ejercicio 3 - TIR'!$C$18)*('Ejercicio 3 - TIR'!$E$18-'Ejercicio 3 - TIR'!$D$18)*(1-J562)))</f>
        <v>38219.9575922936</v>
      </c>
      <c r="L562" s="27">
        <f ca="1" t="shared" si="4173"/>
        <v>0.105215317657072</v>
      </c>
      <c r="M562" s="28">
        <f ca="1">IF(L562&lt;=('Ejercicio 3 - TIR'!$D$18-'Ejercicio 3 - TIR'!$C$18)/('Ejercicio 3 - TIR'!$E$18-'Ejercicio 3 - TIR'!$C$18),'Ejercicio 3 - TIR'!$C$18+SQRT(('Ejercicio 3 - TIR'!$E$18-'Ejercicio 3 - TIR'!$C$18)*('Ejercicio 3 - TIR'!$D$18-'Ejercicio 3 - TIR'!$C$18)*L562),'Ejercicio 3 - TIR'!$E$18-SQRT(('Ejercicio 3 - TIR'!$E$18-'Ejercicio 3 - TIR'!$C$18)*('Ejercicio 3 - TIR'!$E$18-'Ejercicio 3 - TIR'!$D$18)*(1-L562)))</f>
        <v>33972.6940038922</v>
      </c>
      <c r="N562" s="27">
        <f ca="1" t="shared" ref="N562:R562" si="4174">RAND()</f>
        <v>0.939594731741351</v>
      </c>
      <c r="O562" s="28">
        <f ca="1">IF(N562&lt;=('Ejercicio 3 - TIR'!$D$18-'Ejercicio 3 - TIR'!$C$18)/('Ejercicio 3 - TIR'!$E$18-'Ejercicio 3 - TIR'!$C$18),'Ejercicio 3 - TIR'!$C$18+SQRT(('Ejercicio 3 - TIR'!$E$18-'Ejercicio 3 - TIR'!$C$18)*('Ejercicio 3 - TIR'!$D$18-'Ejercicio 3 - TIR'!$C$18)*N562),'Ejercicio 3 - TIR'!$E$18-SQRT(('Ejercicio 3 - TIR'!$E$18-'Ejercicio 3 - TIR'!$C$18)*('Ejercicio 3 - TIR'!$E$18-'Ejercicio 3 - TIR'!$D$18)*(1-N562)))</f>
        <v>42871.5275150008</v>
      </c>
      <c r="P562" s="27">
        <f ca="1" t="shared" si="4174"/>
        <v>0.695781403429069</v>
      </c>
      <c r="Q562" s="29">
        <f ca="1">IF(P562&lt;=('Ejercicio 3 - TIR'!$D$22-'Ejercicio 3 - TIR'!$C$22)/('Ejercicio 3 - TIR'!$E$22-'Ejercicio 3 - TIR'!$C$22),'Ejercicio 3 - TIR'!$C$22+SQRT(('Ejercicio 3 - TIR'!$E$22-'Ejercicio 3 - TIR'!$C$22)*('Ejercicio 3 - TIR'!$D$22-'Ejercicio 3 - TIR'!$C$22)*P562),'Ejercicio 3 - TIR'!$E$22-SQRT(('Ejercicio 3 - TIR'!$E$22-'Ejercicio 3 - TIR'!$C$22)*('Ejercicio 3 - TIR'!$E$22-'Ejercicio 3 - TIR'!$D$22)*(1-P562)))</f>
        <v>0.156599284758203</v>
      </c>
      <c r="R562" s="27">
        <f ca="1" t="shared" si="4174"/>
        <v>0.518538674425058</v>
      </c>
      <c r="S562" s="29">
        <f ca="1">IF(R562&lt;=('Ejercicio 3 - TIR'!$D$23-'Ejercicio 3 - TIR'!$C$23)/('Ejercicio 3 - TIR'!$E$23-'Ejercicio 3 - TIR'!$C$23),'Ejercicio 3 - TIR'!$C$23+SQRT(('Ejercicio 3 - TIR'!$E$23-'Ejercicio 3 - TIR'!$C$23)*('Ejercicio 3 - TIR'!$D$23-'Ejercicio 3 - TIR'!$C$23)*R562),'Ejercicio 3 - TIR'!$E$23-SQRT(('Ejercicio 3 - TIR'!$E$23-'Ejercicio 3 - TIR'!$C$23)*('Ejercicio 3 - TIR'!$E$23-'Ejercicio 3 - TIR'!$D$23)*(1-R562)))</f>
        <v>0.150561413314582</v>
      </c>
      <c r="T562" s="27">
        <f ca="1" t="shared" ref="T562:X562" si="4175">RAND()</f>
        <v>0.698713751309079</v>
      </c>
      <c r="U562" s="29">
        <f ca="1">IF(T562&lt;=('Ejercicio 3 - TIR'!$D$24-'Ejercicio 3 - TIR'!$C$24)/('Ejercicio 3 - TIR'!$E$24-'Ejercicio 3 - TIR'!$C$24),'Ejercicio 3 - TIR'!$C$24+SQRT(('Ejercicio 3 - TIR'!$E$24-'Ejercicio 3 - TIR'!$C$24)*('Ejercicio 3 - TIR'!$D$24-'Ejercicio 3 - TIR'!$C$24)*T562),'Ejercicio 3 - TIR'!$E$24-SQRT(('Ejercicio 3 - TIR'!$E$24-'Ejercicio 3 - TIR'!$C$24)*('Ejercicio 3 - TIR'!$E$24-'Ejercicio 3 - TIR'!$D$24)*(1-T562)))</f>
        <v>0.190955181248034</v>
      </c>
      <c r="V562" s="27">
        <f ca="1" t="shared" si="4175"/>
        <v>0.291612547107863</v>
      </c>
      <c r="W562" s="29">
        <f ca="1">IF(V562&lt;=('Ejercicio 3 - TIR'!$D$25-'Ejercicio 3 - TIR'!$C$25)/('Ejercicio 3 - TIR'!$E$25-'Ejercicio 3 - TIR'!$C$25),'Ejercicio 3 - TIR'!$C$25+SQRT(('Ejercicio 3 - TIR'!$E$25-'Ejercicio 3 - TIR'!$C$25)*('Ejercicio 3 - TIR'!$D$25-'Ejercicio 3 - TIR'!$C$25)*V562),'Ejercicio 3 - TIR'!$E$25-SQRT(('Ejercicio 3 - TIR'!$E$25-'Ejercicio 3 - TIR'!$C$25)*('Ejercicio 3 - TIR'!$E$25-'Ejercicio 3 - TIR'!$D$25)*(1-V562)))</f>
        <v>0.200206867088699</v>
      </c>
      <c r="X562" s="27">
        <f ca="1" t="shared" si="4175"/>
        <v>0.0459854407516223</v>
      </c>
      <c r="Y562" s="29">
        <f ca="1">IF(X562&lt;=('Ejercicio 3 - TIR'!$D$26-'Ejercicio 3 - TIR'!$C$26)/('Ejercicio 3 - TIR'!$E$26-'Ejercicio 3 - TIR'!$C$26),'Ejercicio 3 - TIR'!$C$26+SQRT(('Ejercicio 3 - TIR'!$E$26-'Ejercicio 3 - TIR'!$C$26)*('Ejercicio 3 - TIR'!$D$26-'Ejercicio 3 - TIR'!$C$26)*X562),'Ejercicio 3 - TIR'!$E$26-SQRT(('Ejercicio 3 - TIR'!$E$26-'Ejercicio 3 - TIR'!$C$26)*('Ejercicio 3 - TIR'!$E$26-'Ejercicio 3 - TIR'!$D$26)*(1-X562)))</f>
        <v>0.201142741584968</v>
      </c>
      <c r="Z562" s="27">
        <f ca="1" t="shared" si="3812"/>
        <v>1.1565992847582</v>
      </c>
      <c r="AA562" s="27">
        <f ca="1" t="shared" si="3813"/>
        <v>1.33073850771003</v>
      </c>
      <c r="AB562" s="27">
        <f ca="1" t="shared" si="3814"/>
        <v>1.58484992064354</v>
      </c>
      <c r="AC562" s="27">
        <f ca="1" t="shared" si="3815"/>
        <v>1.90214775806136</v>
      </c>
      <c r="AD562" s="27">
        <f ca="1" t="shared" si="3816"/>
        <v>2.28475097301752</v>
      </c>
      <c r="AE562" s="26">
        <f ca="1" t="shared" si="3817"/>
        <v>4726.31688200601</v>
      </c>
      <c r="AF562" s="26">
        <f ca="1" t="shared" si="3818"/>
        <v>5437.91783153341</v>
      </c>
      <c r="AG562" s="26">
        <f ca="1" t="shared" si="3819"/>
        <v>6476.31641666578</v>
      </c>
      <c r="AH562" s="26">
        <f ca="1" t="shared" si="3820"/>
        <v>7772.91943672155</v>
      </c>
      <c r="AI562" s="26">
        <f ca="1" t="shared" si="3821"/>
        <v>9336.38576234281</v>
      </c>
      <c r="AJ562" s="28">
        <f ca="1" t="shared" si="3822"/>
        <v>48145.5516763469</v>
      </c>
      <c r="AK562" s="28">
        <f ca="1" t="shared" si="3823"/>
        <v>52424.4522498304</v>
      </c>
      <c r="AL562" s="28">
        <f ca="1" t="shared" si="3824"/>
        <v>60572.8967571459</v>
      </c>
      <c r="AM562" s="28">
        <f ca="1" t="shared" si="3825"/>
        <v>64621.083734808</v>
      </c>
      <c r="AN562" s="28">
        <f ca="1" t="shared" si="3826"/>
        <v>97950.7642046454</v>
      </c>
      <c r="AO562" s="28">
        <f ca="1">C562/'Ejercicio 3 - TIR'!$D$7</f>
        <v>15997.6843668373</v>
      </c>
      <c r="AP562" s="28">
        <f ca="1" t="shared" si="3827"/>
        <v>32147.8673095096</v>
      </c>
      <c r="AQ562" s="28">
        <f ca="1" t="shared" si="3828"/>
        <v>36426.7678829931</v>
      </c>
      <c r="AR562" s="28">
        <f ca="1" t="shared" si="3829"/>
        <v>44575.2123903086</v>
      </c>
      <c r="AS562" s="28">
        <f ca="1" t="shared" si="3830"/>
        <v>48623.3993679707</v>
      </c>
      <c r="AT562" s="28">
        <f ca="1" t="shared" si="3831"/>
        <v>81953.079837808</v>
      </c>
      <c r="AU562" s="28">
        <f ca="1">AP562*'Ejercicio 3 - TIR'!$D$5</f>
        <v>16073.9336547548</v>
      </c>
      <c r="AV562" s="28">
        <f ca="1">AQ562*'Ejercicio 3 - TIR'!$D$5</f>
        <v>18213.3839414965</v>
      </c>
      <c r="AW562" s="28">
        <f ca="1">AR562*'Ejercicio 3 - TIR'!$D$5</f>
        <v>22287.6061951543</v>
      </c>
      <c r="AX562" s="28">
        <f ca="1">AS562*'Ejercicio 3 - TIR'!$D$5</f>
        <v>24311.6996839853</v>
      </c>
      <c r="AY562" s="28">
        <f ca="1">AT562*'Ejercicio 3 - TIR'!$D$5</f>
        <v>40976.539918904</v>
      </c>
      <c r="AZ562" s="28">
        <f ca="1" t="shared" ref="AZ562:BD562" si="4176">AJ562-AU562-AE562</f>
        <v>27345.3011395861</v>
      </c>
      <c r="BA562" s="28">
        <f ca="1" t="shared" si="4176"/>
        <v>28773.1504768004</v>
      </c>
      <c r="BB562" s="28">
        <f ca="1" t="shared" si="4176"/>
        <v>31808.9741453258</v>
      </c>
      <c r="BC562" s="28">
        <f ca="1" t="shared" si="4176"/>
        <v>32536.4646141011</v>
      </c>
      <c r="BD562" s="28">
        <f ca="1" t="shared" si="4176"/>
        <v>47637.8385233985</v>
      </c>
      <c r="BE562" s="28">
        <f ca="1" t="shared" ref="BE562:BI562" si="4177">AZ562/Z562</f>
        <v>23642.8480459444</v>
      </c>
      <c r="BF562" s="28">
        <f ca="1" t="shared" si="4177"/>
        <v>21621.9417339279</v>
      </c>
      <c r="BG562" s="28">
        <f ca="1" t="shared" si="4177"/>
        <v>20070.6538398346</v>
      </c>
      <c r="BH562" s="28">
        <f ca="1" t="shared" si="4177"/>
        <v>17105.1194504794</v>
      </c>
      <c r="BI562" s="28">
        <f ca="1" t="shared" si="4177"/>
        <v>20850.3417160087</v>
      </c>
      <c r="BJ562" s="28">
        <f ca="1" t="shared" si="3834"/>
        <v>68955.9796625235</v>
      </c>
      <c r="BK562" s="28">
        <f ca="1" t="shared" si="3835"/>
        <v>36550.7249231587</v>
      </c>
      <c r="BL562" s="28">
        <f ca="1" t="shared" si="3836"/>
        <v>105506.704585682</v>
      </c>
      <c r="BM562" s="28">
        <f ca="1">BK562*'Ejercicio 3 - TIR'!$D$5</f>
        <v>18275.3624615793</v>
      </c>
      <c r="BN562" s="28">
        <f ca="1" t="shared" si="3837"/>
        <v>87231.3421241028</v>
      </c>
      <c r="BO562" s="28">
        <f ca="1" t="shared" si="3838"/>
        <v>38179.8030307411</v>
      </c>
      <c r="BP562" s="28">
        <f ca="1" t="shared" si="3839"/>
        <v>-110169.382681509</v>
      </c>
      <c r="BQ562" s="28">
        <f ca="1" t="shared" ref="BQ562:BT562" si="4178">BE562</f>
        <v>23642.8480459444</v>
      </c>
      <c r="BR562" s="28">
        <f ca="1" t="shared" si="4178"/>
        <v>21621.9417339279</v>
      </c>
      <c r="BS562" s="28">
        <f ca="1" t="shared" si="4178"/>
        <v>20070.6538398346</v>
      </c>
      <c r="BT562" s="28">
        <f ca="1" t="shared" si="4178"/>
        <v>17105.1194504794</v>
      </c>
      <c r="BU562" s="28">
        <f ca="1" t="shared" si="3841"/>
        <v>59030.1447467497</v>
      </c>
      <c r="BV562" s="30">
        <f ca="1" t="shared" si="3842"/>
        <v>7.68249743552907</v>
      </c>
    </row>
    <row r="563" ht="15" customHeight="1" spans="1:74">
      <c r="A563" s="26">
        <v>562</v>
      </c>
      <c r="B563" s="27">
        <f ca="1" t="shared" ref="B563:F563" si="4179">RAND()</f>
        <v>0.221289804891735</v>
      </c>
      <c r="C563" s="28">
        <f ca="1">IF(B563&lt;=('Ejercicio 3 - TIR'!$D$13-'Ejercicio 3 - TIR'!$C$13)/('Ejercicio 3 - TIR'!$E$13-'Ejercicio 3 - TIR'!$C$13),'Ejercicio 3 - TIR'!$C$13+SQRT(('Ejercicio 3 - TIR'!$E$13-'Ejercicio 3 - TIR'!$C$13)*('Ejercicio 3 - TIR'!$D$13-'Ejercicio 3 - TIR'!$C$13)*B563),'Ejercicio 3 - TIR'!$E$13-SQRT(('Ejercicio 3 - TIR'!$E$13-'Ejercicio 3 - TIR'!$C$13)*('Ejercicio 3 - TIR'!$E$13-'Ejercicio 3 - TIR'!$D$13)*(1-B563)))</f>
        <v>69408.2900655057</v>
      </c>
      <c r="D563" s="27">
        <f ca="1" t="shared" si="4179"/>
        <v>0.370270479299273</v>
      </c>
      <c r="E563" s="28">
        <f ca="1">IF(D563&lt;=('Ejercicio 3 - TIR'!$D$14-'Ejercicio 3 - TIR'!$C$14)/('Ejercicio 3 - TIR'!$E$14-'Ejercicio 3 - TIR'!$C$14),'Ejercicio 3 - TIR'!$C$14+SQRT(('Ejercicio 3 - TIR'!$E$14-'Ejercicio 3 - TIR'!$C$14)*('Ejercicio 3 - TIR'!$D$14-'Ejercicio 3 - TIR'!$C$14)*D563),'Ejercicio 3 - TIR'!$E$14-SQRT(('Ejercicio 3 - TIR'!$E$14-'Ejercicio 3 - TIR'!$C$14)*('Ejercicio 3 - TIR'!$E$14-'Ejercicio 3 - TIR'!$D$14)*(1-D563)))</f>
        <v>30280.9759695168</v>
      </c>
      <c r="F563" s="27">
        <f ca="1" t="shared" si="4179"/>
        <v>0.414741026365832</v>
      </c>
      <c r="G563" s="28">
        <f ca="1">IF(F563&lt;=('Ejercicio 3 - TIR'!$D$18-'Ejercicio 3 - TIR'!$C$18)/('Ejercicio 3 - TIR'!$E$18-'Ejercicio 3 - TIR'!$C$18),'Ejercicio 3 - TIR'!$C$18+SQRT(('Ejercicio 3 - TIR'!$E$18-'Ejercicio 3 - TIR'!$C$18)*('Ejercicio 3 - TIR'!$D$18-'Ejercicio 3 - TIR'!$C$18)*F563),'Ejercicio 3 - TIR'!$E$18-SQRT(('Ejercicio 3 - TIR'!$E$18-'Ejercicio 3 - TIR'!$C$18)*('Ejercicio 3 - TIR'!$E$18-'Ejercicio 3 - TIR'!$D$18)*(1-F563)))</f>
        <v>37887.4047667705</v>
      </c>
      <c r="H563" s="27">
        <f ca="1" t="shared" ref="H563:L563" si="4180">RAND()</f>
        <v>0.668981698540415</v>
      </c>
      <c r="I563" s="28">
        <f ca="1">IF(H563&lt;=('Ejercicio 3 - TIR'!$D$18-'Ejercicio 3 - TIR'!$C$18)/('Ejercicio 3 - TIR'!$E$18-'Ejercicio 3 - TIR'!$C$18),'Ejercicio 3 - TIR'!$C$18+SQRT(('Ejercicio 3 - TIR'!$E$18-'Ejercicio 3 - TIR'!$C$18)*('Ejercicio 3 - TIR'!$D$18-'Ejercicio 3 - TIR'!$C$18)*H563),'Ejercicio 3 - TIR'!$E$18-SQRT(('Ejercicio 3 - TIR'!$E$18-'Ejercicio 3 - TIR'!$C$18)*('Ejercicio 3 - TIR'!$E$18-'Ejercicio 3 - TIR'!$D$18)*(1-H563)))</f>
        <v>40017.3929906655</v>
      </c>
      <c r="J563" s="27">
        <f ca="1" t="shared" si="4180"/>
        <v>0.70991379327448</v>
      </c>
      <c r="K563" s="28">
        <f ca="1">IF(J563&lt;=('Ejercicio 3 - TIR'!$D$18-'Ejercicio 3 - TIR'!$C$18)/('Ejercicio 3 - TIR'!$E$18-'Ejercicio 3 - TIR'!$C$18),'Ejercicio 3 - TIR'!$C$18+SQRT(('Ejercicio 3 - TIR'!$E$18-'Ejercicio 3 - TIR'!$C$18)*('Ejercicio 3 - TIR'!$D$18-'Ejercicio 3 - TIR'!$C$18)*J563),'Ejercicio 3 - TIR'!$E$18-SQRT(('Ejercicio 3 - TIR'!$E$18-'Ejercicio 3 - TIR'!$C$18)*('Ejercicio 3 - TIR'!$E$18-'Ejercicio 3 - TIR'!$D$18)*(1-J563)))</f>
        <v>40335.6173501294</v>
      </c>
      <c r="L563" s="27">
        <f ca="1" t="shared" si="4180"/>
        <v>0.0848343265504612</v>
      </c>
      <c r="M563" s="28">
        <f ca="1">IF(L563&lt;=('Ejercicio 3 - TIR'!$D$18-'Ejercicio 3 - TIR'!$C$18)/('Ejercicio 3 - TIR'!$E$18-'Ejercicio 3 - TIR'!$C$18),'Ejercicio 3 - TIR'!$C$18+SQRT(('Ejercicio 3 - TIR'!$E$18-'Ejercicio 3 - TIR'!$C$18)*('Ejercicio 3 - TIR'!$D$18-'Ejercicio 3 - TIR'!$C$18)*L563),'Ejercicio 3 - TIR'!$E$18-SQRT(('Ejercicio 3 - TIR'!$E$18-'Ejercicio 3 - TIR'!$C$18)*('Ejercicio 3 - TIR'!$E$18-'Ejercicio 3 - TIR'!$D$18)*(1-L563)))</f>
        <v>33567.2326785015</v>
      </c>
      <c r="N563" s="27">
        <f ca="1" t="shared" ref="N563:R563" si="4181">RAND()</f>
        <v>0.00227662162733422</v>
      </c>
      <c r="O563" s="28">
        <f ca="1">IF(N563&lt;=('Ejercicio 3 - TIR'!$D$18-'Ejercicio 3 - TIR'!$C$18)/('Ejercicio 3 - TIR'!$E$18-'Ejercicio 3 - TIR'!$C$18),'Ejercicio 3 - TIR'!$C$18+SQRT(('Ejercicio 3 - TIR'!$E$18-'Ejercicio 3 - TIR'!$C$18)*('Ejercicio 3 - TIR'!$D$18-'Ejercicio 3 - TIR'!$C$18)*N563),'Ejercicio 3 - TIR'!$E$18-SQRT(('Ejercicio 3 - TIR'!$E$18-'Ejercicio 3 - TIR'!$C$18)*('Ejercicio 3 - TIR'!$E$18-'Ejercicio 3 - TIR'!$D$18)*(1-N563)))</f>
        <v>30584.3742329194</v>
      </c>
      <c r="P563" s="27">
        <f ca="1" t="shared" si="4181"/>
        <v>0.267132836793045</v>
      </c>
      <c r="Q563" s="29">
        <f ca="1">IF(P563&lt;=('Ejercicio 3 - TIR'!$D$22-'Ejercicio 3 - TIR'!$C$22)/('Ejercicio 3 - TIR'!$E$22-'Ejercicio 3 - TIR'!$C$22),'Ejercicio 3 - TIR'!$C$22+SQRT(('Ejercicio 3 - TIR'!$E$22-'Ejercicio 3 - TIR'!$C$22)*('Ejercicio 3 - TIR'!$D$22-'Ejercicio 3 - TIR'!$C$22)*P563),'Ejercicio 3 - TIR'!$E$22-SQRT(('Ejercicio 3 - TIR'!$E$22-'Ejercicio 3 - TIR'!$C$22)*('Ejercicio 3 - TIR'!$E$22-'Ejercicio 3 - TIR'!$D$22)*(1-P563)))</f>
        <v>0.141928043830389</v>
      </c>
      <c r="R563" s="27">
        <f ca="1" t="shared" si="4181"/>
        <v>0.258827285732538</v>
      </c>
      <c r="S563" s="29">
        <f ca="1">IF(R563&lt;=('Ejercicio 3 - TIR'!$D$23-'Ejercicio 3 - TIR'!$C$23)/('Ejercicio 3 - TIR'!$E$23-'Ejercicio 3 - TIR'!$C$23),'Ejercicio 3 - TIR'!$C$23+SQRT(('Ejercicio 3 - TIR'!$E$23-'Ejercicio 3 - TIR'!$C$23)*('Ejercicio 3 - TIR'!$D$23-'Ejercicio 3 - TIR'!$C$23)*R563),'Ejercicio 3 - TIR'!$E$23-SQRT(('Ejercicio 3 - TIR'!$E$23-'Ejercicio 3 - TIR'!$C$23)*('Ejercicio 3 - TIR'!$E$23-'Ejercicio 3 - TIR'!$D$23)*(1-R563)))</f>
        <v>0.141584464652119</v>
      </c>
      <c r="T563" s="27">
        <f ca="1" t="shared" ref="T563:X563" si="4182">RAND()</f>
        <v>0.384276151507005</v>
      </c>
      <c r="U563" s="29">
        <f ca="1">IF(T563&lt;=('Ejercicio 3 - TIR'!$D$24-'Ejercicio 3 - TIR'!$C$24)/('Ejercicio 3 - TIR'!$E$24-'Ejercicio 3 - TIR'!$C$24),'Ejercicio 3 - TIR'!$C$24+SQRT(('Ejercicio 3 - TIR'!$E$24-'Ejercicio 3 - TIR'!$C$24)*('Ejercicio 3 - TIR'!$D$24-'Ejercicio 3 - TIR'!$C$24)*T563),'Ejercicio 3 - TIR'!$E$24-SQRT(('Ejercicio 3 - TIR'!$E$24-'Ejercicio 3 - TIR'!$C$24)*('Ejercicio 3 - TIR'!$E$24-'Ejercicio 3 - TIR'!$D$24)*(1-T563)))</f>
        <v>0.178407391963443</v>
      </c>
      <c r="V563" s="27">
        <f ca="1" t="shared" si="4182"/>
        <v>0.618670605377645</v>
      </c>
      <c r="W563" s="29">
        <f ca="1">IF(V563&lt;=('Ejercicio 3 - TIR'!$D$25-'Ejercicio 3 - TIR'!$C$25)/('Ejercicio 3 - TIR'!$E$25-'Ejercicio 3 - TIR'!$C$25),'Ejercicio 3 - TIR'!$C$25+SQRT(('Ejercicio 3 - TIR'!$E$25-'Ejercicio 3 - TIR'!$C$25)*('Ejercicio 3 - TIR'!$D$25-'Ejercicio 3 - TIR'!$C$25)*V563),'Ejercicio 3 - TIR'!$E$25-SQRT(('Ejercicio 3 - TIR'!$E$25-'Ejercicio 3 - TIR'!$C$25)*('Ejercicio 3 - TIR'!$E$25-'Ejercicio 3 - TIR'!$D$25)*(1-V563)))</f>
        <v>0.213467098648229</v>
      </c>
      <c r="X563" s="27">
        <f ca="1" t="shared" si="4182"/>
        <v>0.845826690385284</v>
      </c>
      <c r="Y563" s="29">
        <f ca="1">IF(X563&lt;=('Ejercicio 3 - TIR'!$D$26-'Ejercicio 3 - TIR'!$C$26)/('Ejercicio 3 - TIR'!$E$26-'Ejercicio 3 - TIR'!$C$26),'Ejercicio 3 - TIR'!$C$26+SQRT(('Ejercicio 3 - TIR'!$E$26-'Ejercicio 3 - TIR'!$C$26)*('Ejercicio 3 - TIR'!$D$26-'Ejercicio 3 - TIR'!$C$26)*X563),'Ejercicio 3 - TIR'!$E$26-SQRT(('Ejercicio 3 - TIR'!$E$26-'Ejercicio 3 - TIR'!$C$26)*('Ejercicio 3 - TIR'!$E$26-'Ejercicio 3 - TIR'!$D$26)*(1-X563)))</f>
        <v>0.251146302283425</v>
      </c>
      <c r="Z563" s="27">
        <f ca="1" t="shared" si="3812"/>
        <v>1.14192804383039</v>
      </c>
      <c r="AA563" s="27">
        <f ca="1" t="shared" si="3813"/>
        <v>1.30360731458736</v>
      </c>
      <c r="AB563" s="27">
        <f ca="1" t="shared" si="3814"/>
        <v>1.53618049572736</v>
      </c>
      <c r="AC563" s="27">
        <f ca="1" t="shared" si="3815"/>
        <v>1.86410448915027</v>
      </c>
      <c r="AD563" s="27">
        <f ca="1" t="shared" si="3816"/>
        <v>2.3322674386703</v>
      </c>
      <c r="AE563" s="26">
        <f ca="1" t="shared" si="3817"/>
        <v>4297.71968462856</v>
      </c>
      <c r="AF563" s="26">
        <f ca="1" t="shared" si="3818"/>
        <v>4906.21002540156</v>
      </c>
      <c r="AG563" s="26">
        <f ca="1" t="shared" si="3819"/>
        <v>5781.51416045836</v>
      </c>
      <c r="AH563" s="26">
        <f ca="1" t="shared" si="3820"/>
        <v>7015.67721408505</v>
      </c>
      <c r="AI563" s="26">
        <f ca="1" t="shared" si="3821"/>
        <v>8777.6386044166</v>
      </c>
      <c r="AJ563" s="28">
        <f ca="1" t="shared" si="3822"/>
        <v>43264.6900111285</v>
      </c>
      <c r="AK563" s="28">
        <f ca="1" t="shared" si="3823"/>
        <v>52166.9662133484</v>
      </c>
      <c r="AL563" s="28">
        <f ca="1" t="shared" si="3824"/>
        <v>61962.7886563907</v>
      </c>
      <c r="AM563" s="28">
        <f ca="1" t="shared" si="3825"/>
        <v>62572.8291243464</v>
      </c>
      <c r="AN563" s="28">
        <f ca="1" t="shared" si="3826"/>
        <v>71330.9401555447</v>
      </c>
      <c r="AO563" s="28">
        <f ca="1">C563/'Ejercicio 3 - TIR'!$D$7</f>
        <v>13881.6580131011</v>
      </c>
      <c r="AP563" s="28">
        <f ca="1" t="shared" si="3827"/>
        <v>29383.0319980273</v>
      </c>
      <c r="AQ563" s="28">
        <f ca="1" t="shared" si="3828"/>
        <v>38285.3082002473</v>
      </c>
      <c r="AR563" s="28">
        <f ca="1" t="shared" si="3829"/>
        <v>48081.1306432895</v>
      </c>
      <c r="AS563" s="28">
        <f ca="1" t="shared" si="3830"/>
        <v>48691.1711112452</v>
      </c>
      <c r="AT563" s="28">
        <f ca="1" t="shared" si="3831"/>
        <v>57449.2821424435</v>
      </c>
      <c r="AU563" s="28">
        <f ca="1">AP563*'Ejercicio 3 - TIR'!$D$5</f>
        <v>14691.5159990137</v>
      </c>
      <c r="AV563" s="28">
        <f ca="1">AQ563*'Ejercicio 3 - TIR'!$D$5</f>
        <v>19142.6541001236</v>
      </c>
      <c r="AW563" s="28">
        <f ca="1">AR563*'Ejercicio 3 - TIR'!$D$5</f>
        <v>24040.5653216448</v>
      </c>
      <c r="AX563" s="28">
        <f ca="1">AS563*'Ejercicio 3 - TIR'!$D$5</f>
        <v>24345.5855556226</v>
      </c>
      <c r="AY563" s="28">
        <f ca="1">AT563*'Ejercicio 3 - TIR'!$D$5</f>
        <v>28724.6410712218</v>
      </c>
      <c r="AZ563" s="28">
        <f ca="1" t="shared" ref="AZ563:BD563" si="4183">AJ563-AU563-AE563</f>
        <v>24275.4543274862</v>
      </c>
      <c r="BA563" s="28">
        <f ca="1" t="shared" si="4183"/>
        <v>28118.1020878232</v>
      </c>
      <c r="BB563" s="28">
        <f ca="1" t="shared" si="4183"/>
        <v>32140.7091742876</v>
      </c>
      <c r="BC563" s="28">
        <f ca="1" t="shared" si="4183"/>
        <v>31211.5663546387</v>
      </c>
      <c r="BD563" s="28">
        <f ca="1" t="shared" si="4183"/>
        <v>33828.6604799063</v>
      </c>
      <c r="BE563" s="28">
        <f ca="1" t="shared" ref="BE563:BI563" si="4184">AZ563/Z563</f>
        <v>21258.3047230005</v>
      </c>
      <c r="BF563" s="28">
        <f ca="1" t="shared" si="4184"/>
        <v>21569.4571311329</v>
      </c>
      <c r="BG563" s="28">
        <f ca="1" t="shared" si="4184"/>
        <v>20922.4822627822</v>
      </c>
      <c r="BH563" s="28">
        <f ca="1" t="shared" si="4184"/>
        <v>16743.4639722723</v>
      </c>
      <c r="BI563" s="28">
        <f ca="1" t="shared" si="4184"/>
        <v>14504.6232344577</v>
      </c>
      <c r="BJ563" s="28">
        <f ca="1" t="shared" si="3834"/>
        <v>70623.3342648618</v>
      </c>
      <c r="BK563" s="28">
        <f ca="1" t="shared" si="3835"/>
        <v>32375.7389787124</v>
      </c>
      <c r="BL563" s="28">
        <f ca="1" t="shared" si="3836"/>
        <v>102999.073243574</v>
      </c>
      <c r="BM563" s="28">
        <f ca="1">BK563*'Ejercicio 3 - TIR'!$D$5</f>
        <v>16187.8694893562</v>
      </c>
      <c r="BN563" s="28">
        <f ca="1" t="shared" si="3837"/>
        <v>86811.203754218</v>
      </c>
      <c r="BO563" s="28">
        <f ca="1" t="shared" si="3838"/>
        <v>37221.8049760674</v>
      </c>
      <c r="BP563" s="28">
        <f ca="1" t="shared" si="3839"/>
        <v>-99689.2660350226</v>
      </c>
      <c r="BQ563" s="28">
        <f ca="1" t="shared" ref="BQ563:BT563" si="4185">BE563</f>
        <v>21258.3047230005</v>
      </c>
      <c r="BR563" s="28">
        <f ca="1" t="shared" si="4185"/>
        <v>21569.4571311329</v>
      </c>
      <c r="BS563" s="28">
        <f ca="1" t="shared" si="4185"/>
        <v>20922.4822627822</v>
      </c>
      <c r="BT563" s="28">
        <f ca="1" t="shared" si="4185"/>
        <v>16743.4639722723</v>
      </c>
      <c r="BU563" s="28">
        <f ca="1" t="shared" si="3841"/>
        <v>51726.4282105251</v>
      </c>
      <c r="BV563" s="30">
        <f ca="1" t="shared" si="3842"/>
        <v>8.86560633123095</v>
      </c>
    </row>
    <row r="564" ht="15" customHeight="1" spans="1:74">
      <c r="A564" s="26">
        <v>563</v>
      </c>
      <c r="B564" s="27">
        <f ca="1" t="shared" ref="B564:F564" si="4186">RAND()</f>
        <v>0.301500833703993</v>
      </c>
      <c r="C564" s="28">
        <f ca="1">IF(B564&lt;=('Ejercicio 3 - TIR'!$D$13-'Ejercicio 3 - TIR'!$C$13)/('Ejercicio 3 - TIR'!$E$13-'Ejercicio 3 - TIR'!$C$13),'Ejercicio 3 - TIR'!$C$13+SQRT(('Ejercicio 3 - TIR'!$E$13-'Ejercicio 3 - TIR'!$C$13)*('Ejercicio 3 - TIR'!$D$13-'Ejercicio 3 - TIR'!$C$13)*B564),'Ejercicio 3 - TIR'!$E$13-SQRT(('Ejercicio 3 - TIR'!$E$13-'Ejercicio 3 - TIR'!$C$13)*('Ejercicio 3 - TIR'!$E$13-'Ejercicio 3 - TIR'!$D$13)*(1-B564)))</f>
        <v>71048.3333889876</v>
      </c>
      <c r="D564" s="27">
        <f ca="1" t="shared" si="4186"/>
        <v>0.911121948415198</v>
      </c>
      <c r="E564" s="28">
        <f ca="1">IF(D564&lt;=('Ejercicio 3 - TIR'!$D$14-'Ejercicio 3 - TIR'!$C$14)/('Ejercicio 3 - TIR'!$E$14-'Ejercicio 3 - TIR'!$C$14),'Ejercicio 3 - TIR'!$C$14+SQRT(('Ejercicio 3 - TIR'!$E$14-'Ejercicio 3 - TIR'!$C$14)*('Ejercicio 3 - TIR'!$D$14-'Ejercicio 3 - TIR'!$C$14)*D564),'Ejercicio 3 - TIR'!$E$14-SQRT(('Ejercicio 3 - TIR'!$E$14-'Ejercicio 3 - TIR'!$C$14)*('Ejercicio 3 - TIR'!$E$14-'Ejercicio 3 - TIR'!$D$14)*(1-D564)))</f>
        <v>36348.7388839306</v>
      </c>
      <c r="F564" s="27">
        <f ca="1" t="shared" si="4186"/>
        <v>0.0278442947668514</v>
      </c>
      <c r="G564" s="28">
        <f ca="1">IF(F564&lt;=('Ejercicio 3 - TIR'!$D$18-'Ejercicio 3 - TIR'!$C$18)/('Ejercicio 3 - TIR'!$E$18-'Ejercicio 3 - TIR'!$C$18),'Ejercicio 3 - TIR'!$C$18+SQRT(('Ejercicio 3 - TIR'!$E$18-'Ejercicio 3 - TIR'!$C$18)*('Ejercicio 3 - TIR'!$D$18-'Ejercicio 3 - TIR'!$C$18)*F564),'Ejercicio 3 - TIR'!$E$18-SQRT(('Ejercicio 3 - TIR'!$E$18-'Ejercicio 3 - TIR'!$C$18)*('Ejercicio 3 - TIR'!$E$18-'Ejercicio 3 - TIR'!$D$18)*(1-F564)))</f>
        <v>32043.6839812035</v>
      </c>
      <c r="H564" s="27">
        <f ca="1" t="shared" ref="H564:L564" si="4187">RAND()</f>
        <v>0.915435872857197</v>
      </c>
      <c r="I564" s="28">
        <f ca="1">IF(H564&lt;=('Ejercicio 3 - TIR'!$D$18-'Ejercicio 3 - TIR'!$C$18)/('Ejercicio 3 - TIR'!$E$18-'Ejercicio 3 - TIR'!$C$18),'Ejercicio 3 - TIR'!$C$18+SQRT(('Ejercicio 3 - TIR'!$E$18-'Ejercicio 3 - TIR'!$C$18)*('Ejercicio 3 - TIR'!$D$18-'Ejercicio 3 - TIR'!$C$18)*H564),'Ejercicio 3 - TIR'!$E$18-SQRT(('Ejercicio 3 - TIR'!$E$18-'Ejercicio 3 - TIR'!$C$18)*('Ejercicio 3 - TIR'!$E$18-'Ejercicio 3 - TIR'!$D$18)*(1-H564)))</f>
        <v>42481.6057624529</v>
      </c>
      <c r="J564" s="27">
        <f ca="1" t="shared" si="4187"/>
        <v>0.262478653739598</v>
      </c>
      <c r="K564" s="28">
        <f ca="1">IF(J564&lt;=('Ejercicio 3 - TIR'!$D$18-'Ejercicio 3 - TIR'!$C$18)/('Ejercicio 3 - TIR'!$E$18-'Ejercicio 3 - TIR'!$C$18),'Ejercicio 3 - TIR'!$C$18+SQRT(('Ejercicio 3 - TIR'!$E$18-'Ejercicio 3 - TIR'!$C$18)*('Ejercicio 3 - TIR'!$D$18-'Ejercicio 3 - TIR'!$C$18)*J564),'Ejercicio 3 - TIR'!$E$18-SQRT(('Ejercicio 3 - TIR'!$E$18-'Ejercicio 3 - TIR'!$C$18)*('Ejercicio 3 - TIR'!$E$18-'Ejercicio 3 - TIR'!$D$18)*(1-J564)))</f>
        <v>36274.6950572071</v>
      </c>
      <c r="L564" s="27">
        <f ca="1" t="shared" si="4187"/>
        <v>0.579189779509362</v>
      </c>
      <c r="M564" s="28">
        <f ca="1">IF(L564&lt;=('Ejercicio 3 - TIR'!$D$18-'Ejercicio 3 - TIR'!$C$18)/('Ejercicio 3 - TIR'!$E$18-'Ejercicio 3 - TIR'!$C$18),'Ejercicio 3 - TIR'!$C$18+SQRT(('Ejercicio 3 - TIR'!$E$18-'Ejercicio 3 - TIR'!$C$18)*('Ejercicio 3 - TIR'!$D$18-'Ejercicio 3 - TIR'!$C$18)*L564),'Ejercicio 3 - TIR'!$E$18-SQRT(('Ejercicio 3 - TIR'!$E$18-'Ejercicio 3 - TIR'!$C$18)*('Ejercicio 3 - TIR'!$E$18-'Ejercicio 3 - TIR'!$D$18)*(1-L564)))</f>
        <v>39320.8619197156</v>
      </c>
      <c r="N564" s="27">
        <f ca="1" t="shared" ref="N564:R564" si="4188">RAND()</f>
        <v>0.191205339384682</v>
      </c>
      <c r="O564" s="28">
        <f ca="1">IF(N564&lt;=('Ejercicio 3 - TIR'!$D$18-'Ejercicio 3 - TIR'!$C$18)/('Ejercicio 3 - TIR'!$E$18-'Ejercicio 3 - TIR'!$C$18),'Ejercicio 3 - TIR'!$C$18+SQRT(('Ejercicio 3 - TIR'!$E$18-'Ejercicio 3 - TIR'!$C$18)*('Ejercicio 3 - TIR'!$D$18-'Ejercicio 3 - TIR'!$C$18)*N564),'Ejercicio 3 - TIR'!$E$18-SQRT(('Ejercicio 3 - TIR'!$E$18-'Ejercicio 3 - TIR'!$C$18)*('Ejercicio 3 - TIR'!$E$18-'Ejercicio 3 - TIR'!$D$18)*(1-N564)))</f>
        <v>35355.4459111919</v>
      </c>
      <c r="P564" s="27">
        <f ca="1" t="shared" si="4188"/>
        <v>0.10924398095089</v>
      </c>
      <c r="Q564" s="29">
        <f ca="1">IF(P564&lt;=('Ejercicio 3 - TIR'!$D$22-'Ejercicio 3 - TIR'!$C$22)/('Ejercicio 3 - TIR'!$E$22-'Ejercicio 3 - TIR'!$C$22),'Ejercicio 3 - TIR'!$C$22+SQRT(('Ejercicio 3 - TIR'!$E$22-'Ejercicio 3 - TIR'!$C$22)*('Ejercicio 3 - TIR'!$D$22-'Ejercicio 3 - TIR'!$C$22)*P564),'Ejercicio 3 - TIR'!$E$22-SQRT(('Ejercicio 3 - TIR'!$E$22-'Ejercicio 3 - TIR'!$C$22)*('Ejercicio 3 - TIR'!$E$22-'Ejercicio 3 - TIR'!$D$22)*(1-P564)))</f>
        <v>0.134022808766848</v>
      </c>
      <c r="R564" s="27">
        <f ca="1" t="shared" si="4188"/>
        <v>0.809402246266785</v>
      </c>
      <c r="S564" s="29">
        <f ca="1">IF(R564&lt;=('Ejercicio 3 - TIR'!$D$23-'Ejercicio 3 - TIR'!$C$23)/('Ejercicio 3 - TIR'!$E$23-'Ejercicio 3 - TIR'!$C$23),'Ejercicio 3 - TIR'!$C$23+SQRT(('Ejercicio 3 - TIR'!$E$23-'Ejercicio 3 - TIR'!$C$23)*('Ejercicio 3 - TIR'!$D$23-'Ejercicio 3 - TIR'!$C$23)*R564),'Ejercicio 3 - TIR'!$E$23-SQRT(('Ejercicio 3 - TIR'!$E$23-'Ejercicio 3 - TIR'!$C$23)*('Ejercicio 3 - TIR'!$E$23-'Ejercicio 3 - TIR'!$D$23)*(1-R564)))</f>
        <v>0.16147769029738</v>
      </c>
      <c r="T564" s="27">
        <f ca="1" t="shared" ref="T564:X564" si="4189">RAND()</f>
        <v>0.838034307909387</v>
      </c>
      <c r="U564" s="29">
        <f ca="1">IF(T564&lt;=('Ejercicio 3 - TIR'!$D$24-'Ejercicio 3 - TIR'!$C$24)/('Ejercicio 3 - TIR'!$E$24-'Ejercicio 3 - TIR'!$C$24),'Ejercicio 3 - TIR'!$C$24+SQRT(('Ejercicio 3 - TIR'!$E$24-'Ejercicio 3 - TIR'!$C$24)*('Ejercicio 3 - TIR'!$D$24-'Ejercicio 3 - TIR'!$C$24)*T564),'Ejercicio 3 - TIR'!$E$24-SQRT(('Ejercicio 3 - TIR'!$E$24-'Ejercicio 3 - TIR'!$C$24)*('Ejercicio 3 - TIR'!$E$24-'Ejercicio 3 - TIR'!$D$24)*(1-T564)))</f>
        <v>0.198704368103911</v>
      </c>
      <c r="V564" s="27">
        <f ca="1" t="shared" si="4189"/>
        <v>0.145830839323074</v>
      </c>
      <c r="W564" s="29">
        <f ca="1">IF(V564&lt;=('Ejercicio 3 - TIR'!$D$25-'Ejercicio 3 - TIR'!$C$25)/('Ejercicio 3 - TIR'!$E$25-'Ejercicio 3 - TIR'!$C$25),'Ejercicio 3 - TIR'!$C$25+SQRT(('Ejercicio 3 - TIR'!$E$25-'Ejercicio 3 - TIR'!$C$25)*('Ejercicio 3 - TIR'!$D$25-'Ejercicio 3 - TIR'!$C$25)*V564),'Ejercicio 3 - TIR'!$E$25-SQRT(('Ejercicio 3 - TIR'!$E$25-'Ejercicio 3 - TIR'!$C$25)*('Ejercicio 3 - TIR'!$E$25-'Ejercicio 3 - TIR'!$D$25)*(1-V564)))</f>
        <v>0.194288567984662</v>
      </c>
      <c r="X564" s="27">
        <f ca="1" t="shared" si="4189"/>
        <v>0.158824090799215</v>
      </c>
      <c r="Y564" s="29">
        <f ca="1">IF(X564&lt;=('Ejercicio 3 - TIR'!$D$26-'Ejercicio 3 - TIR'!$C$26)/('Ejercicio 3 - TIR'!$E$26-'Ejercicio 3 - TIR'!$C$26),'Ejercicio 3 - TIR'!$C$26+SQRT(('Ejercicio 3 - TIR'!$E$26-'Ejercicio 3 - TIR'!$C$26)*('Ejercicio 3 - TIR'!$D$26-'Ejercicio 3 - TIR'!$C$26)*X564),'Ejercicio 3 - TIR'!$E$26-SQRT(('Ejercicio 3 - TIR'!$E$26-'Ejercicio 3 - TIR'!$C$26)*('Ejercicio 3 - TIR'!$E$26-'Ejercicio 3 - TIR'!$D$26)*(1-X564)))</f>
        <v>0.210708091296831</v>
      </c>
      <c r="Z564" s="27">
        <f ca="1" t="shared" si="3812"/>
        <v>1.13402280876685</v>
      </c>
      <c r="AA564" s="27">
        <f ca="1" t="shared" si="3813"/>
        <v>1.31714219267107</v>
      </c>
      <c r="AB564" s="27">
        <f ca="1" t="shared" si="3814"/>
        <v>1.57886409976877</v>
      </c>
      <c r="AC564" s="27">
        <f ca="1" t="shared" si="3815"/>
        <v>1.88561934475524</v>
      </c>
      <c r="AD564" s="27">
        <f ca="1" t="shared" si="3816"/>
        <v>2.28293459780099</v>
      </c>
      <c r="AE564" s="26">
        <f ca="1" t="shared" si="3817"/>
        <v>4871.56008035714</v>
      </c>
      <c r="AF564" s="26">
        <f ca="1" t="shared" si="3818"/>
        <v>5658.20835027813</v>
      </c>
      <c r="AG564" s="26">
        <f ca="1" t="shared" si="3819"/>
        <v>6782.51906512042</v>
      </c>
      <c r="AH564" s="26">
        <f ca="1" t="shared" si="3820"/>
        <v>8100.28498161133</v>
      </c>
      <c r="AI564" s="26">
        <f ca="1" t="shared" si="3821"/>
        <v>9807.08056904704</v>
      </c>
      <c r="AJ564" s="28">
        <f ca="1" t="shared" si="3822"/>
        <v>36338.2685116016</v>
      </c>
      <c r="AK564" s="28">
        <f ca="1" t="shared" si="3823"/>
        <v>55954.3153621451</v>
      </c>
      <c r="AL564" s="28">
        <f ca="1" t="shared" si="3824"/>
        <v>57272.813755884</v>
      </c>
      <c r="AM564" s="28">
        <f ca="1" t="shared" si="3825"/>
        <v>74144.1778882653</v>
      </c>
      <c r="AN564" s="28">
        <f ca="1" t="shared" si="3826"/>
        <v>80714.1706913417</v>
      </c>
      <c r="AO564" s="28">
        <f ca="1">C564/'Ejercicio 3 - TIR'!$D$7</f>
        <v>14209.6666777975</v>
      </c>
      <c r="AP564" s="28">
        <f ca="1" t="shared" si="3827"/>
        <v>22128.6018338041</v>
      </c>
      <c r="AQ564" s="28">
        <f ca="1" t="shared" si="3828"/>
        <v>41744.6486843475</v>
      </c>
      <c r="AR564" s="28">
        <f ca="1" t="shared" si="3829"/>
        <v>43063.1470780865</v>
      </c>
      <c r="AS564" s="28">
        <f ca="1" t="shared" si="3830"/>
        <v>59934.5112104677</v>
      </c>
      <c r="AT564" s="28">
        <f ca="1" t="shared" si="3831"/>
        <v>66504.5040135442</v>
      </c>
      <c r="AU564" s="28">
        <f ca="1">AP564*'Ejercicio 3 - TIR'!$D$5</f>
        <v>11064.3009169021</v>
      </c>
      <c r="AV564" s="28">
        <f ca="1">AQ564*'Ejercicio 3 - TIR'!$D$5</f>
        <v>20872.3243421738</v>
      </c>
      <c r="AW564" s="28">
        <f ca="1">AR564*'Ejercicio 3 - TIR'!$D$5</f>
        <v>21531.5735390432</v>
      </c>
      <c r="AX564" s="28">
        <f ca="1">AS564*'Ejercicio 3 - TIR'!$D$5</f>
        <v>29967.2556052339</v>
      </c>
      <c r="AY564" s="28">
        <f ca="1">AT564*'Ejercicio 3 - TIR'!$D$5</f>
        <v>33252.2520067721</v>
      </c>
      <c r="AZ564" s="28">
        <f ca="1" t="shared" ref="AZ564:BD564" si="4190">AJ564-AU564-AE564</f>
        <v>20402.4075143424</v>
      </c>
      <c r="BA564" s="28">
        <f ca="1" t="shared" si="4190"/>
        <v>29423.7826696932</v>
      </c>
      <c r="BB564" s="28">
        <f ca="1" t="shared" si="4190"/>
        <v>28958.7211517203</v>
      </c>
      <c r="BC564" s="28">
        <f ca="1" t="shared" si="4190"/>
        <v>36076.6373014201</v>
      </c>
      <c r="BD564" s="28">
        <f ca="1" t="shared" si="4190"/>
        <v>37654.8381155226</v>
      </c>
      <c r="BE564" s="28">
        <f ca="1" t="shared" ref="BE564:BI564" si="4191">AZ564/Z564</f>
        <v>17991.179151439</v>
      </c>
      <c r="BF564" s="28">
        <f ca="1" t="shared" si="4191"/>
        <v>22339.1087411936</v>
      </c>
      <c r="BG564" s="28">
        <f ca="1" t="shared" si="4191"/>
        <v>18341.4906678551</v>
      </c>
      <c r="BH564" s="28">
        <f ca="1" t="shared" si="4191"/>
        <v>19132.5133578872</v>
      </c>
      <c r="BI564" s="28">
        <f ca="1" t="shared" si="4191"/>
        <v>16494.0503121697</v>
      </c>
      <c r="BJ564" s="28">
        <f ca="1" t="shared" si="3834"/>
        <v>82981.7935845595</v>
      </c>
      <c r="BK564" s="28">
        <f ca="1" t="shared" si="3835"/>
        <v>32439.7396819639</v>
      </c>
      <c r="BL564" s="28">
        <f ca="1" t="shared" si="3836"/>
        <v>115421.533266523</v>
      </c>
      <c r="BM564" s="28">
        <f ca="1">BK564*'Ejercicio 3 - TIR'!$D$5</f>
        <v>16219.8698409819</v>
      </c>
      <c r="BN564" s="28">
        <f ca="1" t="shared" si="3837"/>
        <v>99201.6634255414</v>
      </c>
      <c r="BO564" s="28">
        <f ca="1" t="shared" si="3838"/>
        <v>43453.5722228294</v>
      </c>
      <c r="BP564" s="28">
        <f ca="1" t="shared" si="3839"/>
        <v>-107397.072272918</v>
      </c>
      <c r="BQ564" s="28">
        <f ca="1" t="shared" ref="BQ564:BT564" si="4192">BE564</f>
        <v>17991.179151439</v>
      </c>
      <c r="BR564" s="28">
        <f ca="1" t="shared" si="4192"/>
        <v>22339.1087411936</v>
      </c>
      <c r="BS564" s="28">
        <f ca="1" t="shared" si="4192"/>
        <v>18341.4906678551</v>
      </c>
      <c r="BT564" s="28">
        <f ca="1" t="shared" si="4192"/>
        <v>19132.5133578872</v>
      </c>
      <c r="BU564" s="28">
        <f ca="1" t="shared" si="3841"/>
        <v>59947.6225349991</v>
      </c>
      <c r="BV564" s="30">
        <f ca="1" t="shared" si="3842"/>
        <v>7.35861830909981</v>
      </c>
    </row>
    <row r="565" ht="15" customHeight="1" spans="1:74">
      <c r="A565" s="26">
        <v>564</v>
      </c>
      <c r="B565" s="27">
        <f ca="1" t="shared" ref="B565:F565" si="4193">RAND()</f>
        <v>0.777305541039148</v>
      </c>
      <c r="C565" s="28">
        <f ca="1">IF(B565&lt;=('Ejercicio 3 - TIR'!$D$13-'Ejercicio 3 - TIR'!$C$13)/('Ejercicio 3 - TIR'!$E$13-'Ejercicio 3 - TIR'!$C$13),'Ejercicio 3 - TIR'!$C$13+SQRT(('Ejercicio 3 - TIR'!$E$13-'Ejercicio 3 - TIR'!$C$13)*('Ejercicio 3 - TIR'!$D$13-'Ejercicio 3 - TIR'!$C$13)*B565),'Ejercicio 3 - TIR'!$E$13-SQRT(('Ejercicio 3 - TIR'!$E$13-'Ejercicio 3 - TIR'!$C$13)*('Ejercicio 3 - TIR'!$E$13-'Ejercicio 3 - TIR'!$D$13)*(1-B565)))</f>
        <v>83652.726504</v>
      </c>
      <c r="D565" s="27">
        <f ca="1" t="shared" si="4193"/>
        <v>0.455248409221792</v>
      </c>
      <c r="E565" s="28">
        <f ca="1">IF(D565&lt;=('Ejercicio 3 - TIR'!$D$14-'Ejercicio 3 - TIR'!$C$14)/('Ejercicio 3 - TIR'!$E$14-'Ejercicio 3 - TIR'!$C$14),'Ejercicio 3 - TIR'!$C$14+SQRT(('Ejercicio 3 - TIR'!$E$14-'Ejercicio 3 - TIR'!$C$14)*('Ejercicio 3 - TIR'!$D$14-'Ejercicio 3 - TIR'!$C$14)*D565),'Ejercicio 3 - TIR'!$E$14-SQRT(('Ejercicio 3 - TIR'!$E$14-'Ejercicio 3 - TIR'!$C$14)*('Ejercicio 3 - TIR'!$E$14-'Ejercicio 3 - TIR'!$D$14)*(1-D565)))</f>
        <v>30960.4901340432</v>
      </c>
      <c r="F565" s="27">
        <f ca="1" t="shared" si="4193"/>
        <v>0.927967254436888</v>
      </c>
      <c r="G565" s="28">
        <f ca="1">IF(F565&lt;=('Ejercicio 3 - TIR'!$D$18-'Ejercicio 3 - TIR'!$C$18)/('Ejercicio 3 - TIR'!$E$18-'Ejercicio 3 - TIR'!$C$18),'Ejercicio 3 - TIR'!$C$18+SQRT(('Ejercicio 3 - TIR'!$E$18-'Ejercicio 3 - TIR'!$C$18)*('Ejercicio 3 - TIR'!$D$18-'Ejercicio 3 - TIR'!$C$18)*F565),'Ejercicio 3 - TIR'!$E$18-SQRT(('Ejercicio 3 - TIR'!$E$18-'Ejercicio 3 - TIR'!$C$18)*('Ejercicio 3 - TIR'!$E$18-'Ejercicio 3 - TIR'!$D$18)*(1-F565)))</f>
        <v>42675.6816230917</v>
      </c>
      <c r="H565" s="27">
        <f ca="1" t="shared" ref="H565:L565" si="4194">RAND()</f>
        <v>0.799102434210074</v>
      </c>
      <c r="I565" s="28">
        <f ca="1">IF(H565&lt;=('Ejercicio 3 - TIR'!$D$18-'Ejercicio 3 - TIR'!$C$18)/('Ejercicio 3 - TIR'!$E$18-'Ejercicio 3 - TIR'!$C$18),'Ejercicio 3 - TIR'!$C$18+SQRT(('Ejercicio 3 - TIR'!$E$18-'Ejercicio 3 - TIR'!$C$18)*('Ejercicio 3 - TIR'!$D$18-'Ejercicio 3 - TIR'!$C$18)*H565),'Ejercicio 3 - TIR'!$E$18-SQRT(('Ejercicio 3 - TIR'!$E$18-'Ejercicio 3 - TIR'!$C$18)*('Ejercicio 3 - TIR'!$E$18-'Ejercicio 3 - TIR'!$D$18)*(1-H565)))</f>
        <v>41118.3357391134</v>
      </c>
      <c r="J565" s="27">
        <f ca="1" t="shared" si="4194"/>
        <v>0.534357453567977</v>
      </c>
      <c r="K565" s="28">
        <f ca="1">IF(J565&lt;=('Ejercicio 3 - TIR'!$D$18-'Ejercicio 3 - TIR'!$C$18)/('Ejercicio 3 - TIR'!$E$18-'Ejercicio 3 - TIR'!$C$18),'Ejercicio 3 - TIR'!$C$18+SQRT(('Ejercicio 3 - TIR'!$E$18-'Ejercicio 3 - TIR'!$C$18)*('Ejercicio 3 - TIR'!$D$18-'Ejercicio 3 - TIR'!$C$18)*J565),'Ejercicio 3 - TIR'!$E$18-SQRT(('Ejercicio 3 - TIR'!$E$18-'Ejercicio 3 - TIR'!$C$18)*('Ejercicio 3 - TIR'!$E$18-'Ejercicio 3 - TIR'!$D$18)*(1-J565)))</f>
        <v>38952.8553006958</v>
      </c>
      <c r="L565" s="27">
        <f ca="1" t="shared" si="4194"/>
        <v>0.070733427639704</v>
      </c>
      <c r="M565" s="28">
        <f ca="1">IF(L565&lt;=('Ejercicio 3 - TIR'!$D$18-'Ejercicio 3 - TIR'!$C$18)/('Ejercicio 3 - TIR'!$E$18-'Ejercicio 3 - TIR'!$C$18),'Ejercicio 3 - TIR'!$C$18+SQRT(('Ejercicio 3 - TIR'!$E$18-'Ejercicio 3 - TIR'!$C$18)*('Ejercicio 3 - TIR'!$D$18-'Ejercicio 3 - TIR'!$C$18)*L565),'Ejercicio 3 - TIR'!$E$18-SQRT(('Ejercicio 3 - TIR'!$E$18-'Ejercicio 3 - TIR'!$C$18)*('Ejercicio 3 - TIR'!$E$18-'Ejercicio 3 - TIR'!$D$18)*(1-L565)))</f>
        <v>33257.3016664036</v>
      </c>
      <c r="N565" s="27">
        <f ca="1" t="shared" ref="N565:R565" si="4195">RAND()</f>
        <v>0.915929309706258</v>
      </c>
      <c r="O565" s="28">
        <f ca="1">IF(N565&lt;=('Ejercicio 3 - TIR'!$D$18-'Ejercicio 3 - TIR'!$C$18)/('Ejercicio 3 - TIR'!$E$18-'Ejercicio 3 - TIR'!$C$18),'Ejercicio 3 - TIR'!$C$18+SQRT(('Ejercicio 3 - TIR'!$E$18-'Ejercicio 3 - TIR'!$C$18)*('Ejercicio 3 - TIR'!$D$18-'Ejercicio 3 - TIR'!$C$18)*N565),'Ejercicio 3 - TIR'!$E$18-SQRT(('Ejercicio 3 - TIR'!$E$18-'Ejercicio 3 - TIR'!$C$18)*('Ejercicio 3 - TIR'!$E$18-'Ejercicio 3 - TIR'!$D$18)*(1-N565)))</f>
        <v>42488.9640042344</v>
      </c>
      <c r="P565" s="27">
        <f ca="1" t="shared" si="4195"/>
        <v>0.746415610429506</v>
      </c>
      <c r="Q565" s="29">
        <f ca="1">IF(P565&lt;=('Ejercicio 3 - TIR'!$D$22-'Ejercicio 3 - TIR'!$C$22)/('Ejercicio 3 - TIR'!$E$22-'Ejercicio 3 - TIR'!$C$22),'Ejercicio 3 - TIR'!$C$22+SQRT(('Ejercicio 3 - TIR'!$E$22-'Ejercicio 3 - TIR'!$C$22)*('Ejercicio 3 - TIR'!$D$22-'Ejercicio 3 - TIR'!$C$22)*P565),'Ejercicio 3 - TIR'!$E$22-SQRT(('Ejercicio 3 - TIR'!$E$22-'Ejercicio 3 - TIR'!$C$22)*('Ejercicio 3 - TIR'!$E$22-'Ejercicio 3 - TIR'!$D$22)*(1-P565)))</f>
        <v>0.158635265009205</v>
      </c>
      <c r="R565" s="27">
        <f ca="1" t="shared" si="4195"/>
        <v>0.601338096771334</v>
      </c>
      <c r="S565" s="29">
        <f ca="1">IF(R565&lt;=('Ejercicio 3 - TIR'!$D$23-'Ejercicio 3 - TIR'!$C$23)/('Ejercicio 3 - TIR'!$E$23-'Ejercicio 3 - TIR'!$C$23),'Ejercicio 3 - TIR'!$C$23+SQRT(('Ejercicio 3 - TIR'!$E$23-'Ejercicio 3 - TIR'!$C$23)*('Ejercicio 3 - TIR'!$D$23-'Ejercicio 3 - TIR'!$C$23)*R565),'Ejercicio 3 - TIR'!$E$23-SQRT(('Ejercicio 3 - TIR'!$E$23-'Ejercicio 3 - TIR'!$C$23)*('Ejercicio 3 - TIR'!$E$23-'Ejercicio 3 - TIR'!$D$23)*(1-R565)))</f>
        <v>0.153212102997592</v>
      </c>
      <c r="T565" s="27">
        <f ca="1" t="shared" ref="T565:X565" si="4196">RAND()</f>
        <v>0.721692998046608</v>
      </c>
      <c r="U565" s="29">
        <f ca="1">IF(T565&lt;=('Ejercicio 3 - TIR'!$D$24-'Ejercicio 3 - TIR'!$C$24)/('Ejercicio 3 - TIR'!$E$24-'Ejercicio 3 - TIR'!$C$24),'Ejercicio 3 - TIR'!$C$24+SQRT(('Ejercicio 3 - TIR'!$E$24-'Ejercicio 3 - TIR'!$C$24)*('Ejercicio 3 - TIR'!$D$24-'Ejercicio 3 - TIR'!$C$24)*T565),'Ejercicio 3 - TIR'!$E$24-SQRT(('Ejercicio 3 - TIR'!$E$24-'Ejercicio 3 - TIR'!$C$24)*('Ejercicio 3 - TIR'!$E$24-'Ejercicio 3 - TIR'!$D$24)*(1-T565)))</f>
        <v>0.19208477824789</v>
      </c>
      <c r="V565" s="27">
        <f ca="1" t="shared" si="4196"/>
        <v>0.0917038838675444</v>
      </c>
      <c r="W565" s="29">
        <f ca="1">IF(V565&lt;=('Ejercicio 3 - TIR'!$D$25-'Ejercicio 3 - TIR'!$C$25)/('Ejercicio 3 - TIR'!$E$25-'Ejercicio 3 - TIR'!$C$25),'Ejercicio 3 - TIR'!$C$25+SQRT(('Ejercicio 3 - TIR'!$E$25-'Ejercicio 3 - TIR'!$C$25)*('Ejercicio 3 - TIR'!$D$25-'Ejercicio 3 - TIR'!$C$25)*V565),'Ejercicio 3 - TIR'!$E$25-SQRT(('Ejercicio 3 - TIR'!$E$25-'Ejercicio 3 - TIR'!$C$25)*('Ejercicio 3 - TIR'!$E$25-'Ejercicio 3 - TIR'!$D$25)*(1-V565)))</f>
        <v>0.191330729782965</v>
      </c>
      <c r="X565" s="27">
        <f ca="1" t="shared" si="4196"/>
        <v>0.865161518960504</v>
      </c>
      <c r="Y565" s="29">
        <f ca="1">IF(X565&lt;=('Ejercicio 3 - TIR'!$D$26-'Ejercicio 3 - TIR'!$C$26)/('Ejercicio 3 - TIR'!$E$26-'Ejercicio 3 - TIR'!$C$26),'Ejercicio 3 - TIR'!$C$26+SQRT(('Ejercicio 3 - TIR'!$E$26-'Ejercicio 3 - TIR'!$C$26)*('Ejercicio 3 - TIR'!$D$26-'Ejercicio 3 - TIR'!$C$26)*X565),'Ejercicio 3 - TIR'!$E$26-SQRT(('Ejercicio 3 - TIR'!$E$26-'Ejercicio 3 - TIR'!$C$26)*('Ejercicio 3 - TIR'!$E$26-'Ejercicio 3 - TIR'!$D$26)*(1-X565)))</f>
        <v>0.253016156730123</v>
      </c>
      <c r="Z565" s="27">
        <f ca="1" t="shared" si="3812"/>
        <v>1.15863526500921</v>
      </c>
      <c r="AA565" s="27">
        <f ca="1" t="shared" si="3813"/>
        <v>1.33615221056844</v>
      </c>
      <c r="AB565" s="27">
        <f ca="1" t="shared" si="3814"/>
        <v>1.5928067116409</v>
      </c>
      <c r="AC565" s="27">
        <f ca="1" t="shared" si="3815"/>
        <v>1.89755958218236</v>
      </c>
      <c r="AD565" s="27">
        <f ca="1" t="shared" si="3816"/>
        <v>2.37767281483256</v>
      </c>
      <c r="AE565" s="26">
        <f ca="1" t="shared" si="3817"/>
        <v>4911.42555722882</v>
      </c>
      <c r="AF565" s="26">
        <f ca="1" t="shared" si="3818"/>
        <v>5663.91539556797</v>
      </c>
      <c r="AG565" s="26">
        <f ca="1" t="shared" si="3819"/>
        <v>6751.86732834045</v>
      </c>
      <c r="AH565" s="26">
        <f ca="1" t="shared" si="3820"/>
        <v>8043.70703166959</v>
      </c>
      <c r="AI565" s="26">
        <f ca="1" t="shared" si="3821"/>
        <v>10078.8948706857</v>
      </c>
      <c r="AJ565" s="28">
        <f ca="1" t="shared" si="3822"/>
        <v>49445.5496868194</v>
      </c>
      <c r="AK565" s="28">
        <f ca="1" t="shared" si="3823"/>
        <v>54940.3551927116</v>
      </c>
      <c r="AL565" s="28">
        <f ca="1" t="shared" si="3824"/>
        <v>62044.3693605252</v>
      </c>
      <c r="AM565" s="28">
        <f ca="1" t="shared" si="3825"/>
        <v>63107.7114546136</v>
      </c>
      <c r="AN565" s="28">
        <f ca="1" t="shared" si="3826"/>
        <v>101024.854643267</v>
      </c>
      <c r="AO565" s="28">
        <f ca="1">C565/'Ejercicio 3 - TIR'!$D$7</f>
        <v>16730.5453008</v>
      </c>
      <c r="AP565" s="28">
        <f ca="1" t="shared" si="3827"/>
        <v>32715.0043860194</v>
      </c>
      <c r="AQ565" s="28">
        <f ca="1" t="shared" si="3828"/>
        <v>38209.8098919116</v>
      </c>
      <c r="AR565" s="28">
        <f ca="1" t="shared" si="3829"/>
        <v>45313.8240597252</v>
      </c>
      <c r="AS565" s="28">
        <f ca="1" t="shared" si="3830"/>
        <v>46377.1661538136</v>
      </c>
      <c r="AT565" s="28">
        <f ca="1" t="shared" si="3831"/>
        <v>84294.3093424674</v>
      </c>
      <c r="AU565" s="28">
        <f ca="1">AP565*'Ejercicio 3 - TIR'!$D$5</f>
        <v>16357.5021930097</v>
      </c>
      <c r="AV565" s="28">
        <f ca="1">AQ565*'Ejercicio 3 - TIR'!$D$5</f>
        <v>19104.9049459558</v>
      </c>
      <c r="AW565" s="28">
        <f ca="1">AR565*'Ejercicio 3 - TIR'!$D$5</f>
        <v>22656.9120298626</v>
      </c>
      <c r="AX565" s="28">
        <f ca="1">AS565*'Ejercicio 3 - TIR'!$D$5</f>
        <v>23188.5830769068</v>
      </c>
      <c r="AY565" s="28">
        <f ca="1">AT565*'Ejercicio 3 - TIR'!$D$5</f>
        <v>42147.1546712337</v>
      </c>
      <c r="AZ565" s="28">
        <f ca="1" t="shared" ref="AZ565:BD565" si="4197">AJ565-AU565-AE565</f>
        <v>28176.6219365809</v>
      </c>
      <c r="BA565" s="28">
        <f ca="1" t="shared" si="4197"/>
        <v>30171.5348511878</v>
      </c>
      <c r="BB565" s="28">
        <f ca="1" t="shared" si="4197"/>
        <v>32635.5900023222</v>
      </c>
      <c r="BC565" s="28">
        <f ca="1" t="shared" si="4197"/>
        <v>31875.4213460372</v>
      </c>
      <c r="BD565" s="28">
        <f ca="1" t="shared" si="4197"/>
        <v>48798.805101348</v>
      </c>
      <c r="BE565" s="28">
        <f ca="1" t="shared" ref="BE565:BI565" si="4198">AZ565/Z565</f>
        <v>24318.8022905181</v>
      </c>
      <c r="BF565" s="28">
        <f ca="1" t="shared" si="4198"/>
        <v>22580.9115253059</v>
      </c>
      <c r="BG565" s="28">
        <f ca="1" t="shared" si="4198"/>
        <v>20489.3599228378</v>
      </c>
      <c r="BH565" s="28">
        <f ca="1" t="shared" si="4198"/>
        <v>16798.113558773</v>
      </c>
      <c r="BI565" s="28">
        <f ca="1" t="shared" si="4198"/>
        <v>20523.7679452479</v>
      </c>
      <c r="BJ565" s="28">
        <f ca="1" t="shared" si="3834"/>
        <v>73613.9157256062</v>
      </c>
      <c r="BK565" s="28">
        <f ca="1" t="shared" si="3835"/>
        <v>39779.7627390369</v>
      </c>
      <c r="BL565" s="28">
        <f ca="1" t="shared" si="3836"/>
        <v>113393.678464643</v>
      </c>
      <c r="BM565" s="28">
        <f ca="1">BK565*'Ejercicio 3 - TIR'!$D$5</f>
        <v>19889.8813695184</v>
      </c>
      <c r="BN565" s="28">
        <f ca="1" t="shared" si="3837"/>
        <v>93503.7970951246</v>
      </c>
      <c r="BO565" s="28">
        <f ca="1" t="shared" si="3838"/>
        <v>39325.7627844432</v>
      </c>
      <c r="BP565" s="28">
        <f ca="1" t="shared" si="3839"/>
        <v>-114613.216638043</v>
      </c>
      <c r="BQ565" s="28">
        <f ca="1" t="shared" ref="BQ565:BT565" si="4199">BE565</f>
        <v>24318.8022905181</v>
      </c>
      <c r="BR565" s="28">
        <f ca="1" t="shared" si="4199"/>
        <v>22580.9115253059</v>
      </c>
      <c r="BS565" s="28">
        <f ca="1" t="shared" si="4199"/>
        <v>20489.3599228378</v>
      </c>
      <c r="BT565" s="28">
        <f ca="1" t="shared" si="4199"/>
        <v>16798.113558773</v>
      </c>
      <c r="BU565" s="28">
        <f ca="1" t="shared" si="3841"/>
        <v>59849.5307296911</v>
      </c>
      <c r="BV565" s="30">
        <f ca="1" t="shared" si="3842"/>
        <v>7.01425032080238</v>
      </c>
    </row>
    <row r="566" ht="15" customHeight="1" spans="1:74">
      <c r="A566" s="26">
        <v>565</v>
      </c>
      <c r="B566" s="27">
        <f ca="1" t="shared" ref="B566:F566" si="4200">RAND()</f>
        <v>0.803942096862185</v>
      </c>
      <c r="C566" s="28">
        <f ca="1">IF(B566&lt;=('Ejercicio 3 - TIR'!$D$13-'Ejercicio 3 - TIR'!$C$13)/('Ejercicio 3 - TIR'!$E$13-'Ejercicio 3 - TIR'!$C$13),'Ejercicio 3 - TIR'!$C$13+SQRT(('Ejercicio 3 - TIR'!$E$13-'Ejercicio 3 - TIR'!$C$13)*('Ejercicio 3 - TIR'!$D$13-'Ejercicio 3 - TIR'!$C$13)*B566),'Ejercicio 3 - TIR'!$E$13-SQRT(('Ejercicio 3 - TIR'!$E$13-'Ejercicio 3 - TIR'!$C$13)*('Ejercicio 3 - TIR'!$E$13-'Ejercicio 3 - TIR'!$D$13)*(1-B566)))</f>
        <v>84661.5032103736</v>
      </c>
      <c r="D566" s="27">
        <f ca="1" t="shared" si="4200"/>
        <v>0.0206296163560509</v>
      </c>
      <c r="E566" s="28">
        <f ca="1">IF(D566&lt;=('Ejercicio 3 - TIR'!$D$14-'Ejercicio 3 - TIR'!$C$14)/('Ejercicio 3 - TIR'!$E$14-'Ejercicio 3 - TIR'!$C$14),'Ejercicio 3 - TIR'!$C$14+SQRT(('Ejercicio 3 - TIR'!$E$14-'Ejercicio 3 - TIR'!$C$14)*('Ejercicio 3 - TIR'!$D$14-'Ejercicio 3 - TIR'!$C$14)*D566),'Ejercicio 3 - TIR'!$E$14-SQRT(('Ejercicio 3 - TIR'!$E$14-'Ejercicio 3 - TIR'!$C$14)*('Ejercicio 3 - TIR'!$E$14-'Ejercicio 3 - TIR'!$D$14)*(1-D566)))</f>
        <v>26243.8734769677</v>
      </c>
      <c r="F566" s="27">
        <f ca="1" t="shared" si="4200"/>
        <v>0.116175339434736</v>
      </c>
      <c r="G566" s="28">
        <f ca="1">IF(F566&lt;=('Ejercicio 3 - TIR'!$D$18-'Ejercicio 3 - TIR'!$C$18)/('Ejercicio 3 - TIR'!$E$18-'Ejercicio 3 - TIR'!$C$18),'Ejercicio 3 - TIR'!$C$18+SQRT(('Ejercicio 3 - TIR'!$E$18-'Ejercicio 3 - TIR'!$C$18)*('Ejercicio 3 - TIR'!$D$18-'Ejercicio 3 - TIR'!$C$18)*F566),'Ejercicio 3 - TIR'!$E$18-SQRT(('Ejercicio 3 - TIR'!$E$18-'Ejercicio 3 - TIR'!$C$18)*('Ejercicio 3 - TIR'!$E$18-'Ejercicio 3 - TIR'!$D$18)*(1-F566)))</f>
        <v>34174.4821134136</v>
      </c>
      <c r="H566" s="27">
        <f ca="1" t="shared" ref="H566:L566" si="4201">RAND()</f>
        <v>0.123575329100198</v>
      </c>
      <c r="I566" s="28">
        <f ca="1">IF(H566&lt;=('Ejercicio 3 - TIR'!$D$18-'Ejercicio 3 - TIR'!$C$18)/('Ejercicio 3 - TIR'!$E$18-'Ejercicio 3 - TIR'!$C$18),'Ejercicio 3 - TIR'!$C$18+SQRT(('Ejercicio 3 - TIR'!$E$18-'Ejercicio 3 - TIR'!$C$18)*('Ejercicio 3 - TIR'!$D$18-'Ejercicio 3 - TIR'!$C$18)*H566),'Ejercicio 3 - TIR'!$E$18-SQRT(('Ejercicio 3 - TIR'!$E$18-'Ejercicio 3 - TIR'!$C$18)*('Ejercicio 3 - TIR'!$E$18-'Ejercicio 3 - TIR'!$D$18)*(1-H566)))</f>
        <v>34305.3802811168</v>
      </c>
      <c r="J566" s="27">
        <f ca="1" t="shared" si="4201"/>
        <v>0.535621024869682</v>
      </c>
      <c r="K566" s="28">
        <f ca="1">IF(J566&lt;=('Ejercicio 3 - TIR'!$D$18-'Ejercicio 3 - TIR'!$C$18)/('Ejercicio 3 - TIR'!$E$18-'Ejercicio 3 - TIR'!$C$18),'Ejercicio 3 - TIR'!$C$18+SQRT(('Ejercicio 3 - TIR'!$E$18-'Ejercicio 3 - TIR'!$C$18)*('Ejercicio 3 - TIR'!$D$18-'Ejercicio 3 - TIR'!$C$18)*J566),'Ejercicio 3 - TIR'!$E$18-SQRT(('Ejercicio 3 - TIR'!$E$18-'Ejercicio 3 - TIR'!$C$18)*('Ejercicio 3 - TIR'!$E$18-'Ejercicio 3 - TIR'!$D$18)*(1-J566)))</f>
        <v>38963.4342598388</v>
      </c>
      <c r="L566" s="27">
        <f ca="1" t="shared" si="4201"/>
        <v>0.419906399444128</v>
      </c>
      <c r="M566" s="28">
        <f ca="1">IF(L566&lt;=('Ejercicio 3 - TIR'!$D$18-'Ejercicio 3 - TIR'!$C$18)/('Ejercicio 3 - TIR'!$E$18-'Ejercicio 3 - TIR'!$C$18),'Ejercicio 3 - TIR'!$C$18+SQRT(('Ejercicio 3 - TIR'!$E$18-'Ejercicio 3 - TIR'!$C$18)*('Ejercicio 3 - TIR'!$D$18-'Ejercicio 3 - TIR'!$C$18)*L566),'Ejercicio 3 - TIR'!$E$18-SQRT(('Ejercicio 3 - TIR'!$E$18-'Ejercicio 3 - TIR'!$C$18)*('Ejercicio 3 - TIR'!$E$18-'Ejercicio 3 - TIR'!$D$18)*(1-L566)))</f>
        <v>37936.3694417926</v>
      </c>
      <c r="N566" s="27">
        <f ca="1" t="shared" ref="N566:R566" si="4202">RAND()</f>
        <v>0.880333872518481</v>
      </c>
      <c r="O566" s="28">
        <f ca="1">IF(N566&lt;=('Ejercicio 3 - TIR'!$D$18-'Ejercicio 3 - TIR'!$C$18)/('Ejercicio 3 - TIR'!$E$18-'Ejercicio 3 - TIR'!$C$18),'Ejercicio 3 - TIR'!$C$18+SQRT(('Ejercicio 3 - TIR'!$E$18-'Ejercicio 3 - TIR'!$C$18)*('Ejercicio 3 - TIR'!$D$18-'Ejercicio 3 - TIR'!$C$18)*N566),'Ejercicio 3 - TIR'!$E$18-SQRT(('Ejercicio 3 - TIR'!$E$18-'Ejercicio 3 - TIR'!$C$18)*('Ejercicio 3 - TIR'!$E$18-'Ejercicio 3 - TIR'!$D$18)*(1-N566)))</f>
        <v>42004.1763134133</v>
      </c>
      <c r="P566" s="27">
        <f ca="1" t="shared" si="4202"/>
        <v>0.641647532329325</v>
      </c>
      <c r="Q566" s="29">
        <f ca="1">IF(P566&lt;=('Ejercicio 3 - TIR'!$D$22-'Ejercicio 3 - TIR'!$C$22)/('Ejercicio 3 - TIR'!$E$22-'Ejercicio 3 - TIR'!$C$22),'Ejercicio 3 - TIR'!$C$22+SQRT(('Ejercicio 3 - TIR'!$E$22-'Ejercicio 3 - TIR'!$C$22)*('Ejercicio 3 - TIR'!$D$22-'Ejercicio 3 - TIR'!$C$22)*P566),'Ejercicio 3 - TIR'!$E$22-SQRT(('Ejercicio 3 - TIR'!$E$22-'Ejercicio 3 - TIR'!$C$22)*('Ejercicio 3 - TIR'!$E$22-'Ejercicio 3 - TIR'!$D$22)*(1-P566)))</f>
        <v>0.154602471738234</v>
      </c>
      <c r="R566" s="27">
        <f ca="1" t="shared" si="4202"/>
        <v>0.589250515410441</v>
      </c>
      <c r="S566" s="29">
        <f ca="1">IF(R566&lt;=('Ejercicio 3 - TIR'!$D$23-'Ejercicio 3 - TIR'!$C$23)/('Ejercicio 3 - TIR'!$E$23-'Ejercicio 3 - TIR'!$C$23),'Ejercicio 3 - TIR'!$C$23+SQRT(('Ejercicio 3 - TIR'!$E$23-'Ejercicio 3 - TIR'!$C$23)*('Ejercicio 3 - TIR'!$D$23-'Ejercicio 3 - TIR'!$C$23)*R566),'Ejercicio 3 - TIR'!$E$23-SQRT(('Ejercicio 3 - TIR'!$E$23-'Ejercicio 3 - TIR'!$C$23)*('Ejercicio 3 - TIR'!$E$23-'Ejercicio 3 - TIR'!$D$23)*(1-R566)))</f>
        <v>0.152809025904517</v>
      </c>
      <c r="T566" s="27">
        <f ca="1" t="shared" ref="T566:X566" si="4203">RAND()</f>
        <v>0.692382136778396</v>
      </c>
      <c r="U566" s="29">
        <f ca="1">IF(T566&lt;=('Ejercicio 3 - TIR'!$D$24-'Ejercicio 3 - TIR'!$C$24)/('Ejercicio 3 - TIR'!$E$24-'Ejercicio 3 - TIR'!$C$24),'Ejercicio 3 - TIR'!$C$24+SQRT(('Ejercicio 3 - TIR'!$E$24-'Ejercicio 3 - TIR'!$C$24)*('Ejercicio 3 - TIR'!$D$24-'Ejercicio 3 - TIR'!$C$24)*T566),'Ejercicio 3 - TIR'!$E$24-SQRT(('Ejercicio 3 - TIR'!$E$24-'Ejercicio 3 - TIR'!$C$24)*('Ejercicio 3 - TIR'!$E$24-'Ejercicio 3 - TIR'!$D$24)*(1-T566)))</f>
        <v>0.190651575561532</v>
      </c>
      <c r="V566" s="27">
        <f ca="1" t="shared" si="4203"/>
        <v>0.706848269201701</v>
      </c>
      <c r="W566" s="29">
        <f ca="1">IF(V566&lt;=('Ejercicio 3 - TIR'!$D$25-'Ejercicio 3 - TIR'!$C$25)/('Ejercicio 3 - TIR'!$E$25-'Ejercicio 3 - TIR'!$C$25),'Ejercicio 3 - TIR'!$C$25+SQRT(('Ejercicio 3 - TIR'!$E$25-'Ejercicio 3 - TIR'!$C$25)*('Ejercicio 3 - TIR'!$D$25-'Ejercicio 3 - TIR'!$C$25)*V566),'Ejercicio 3 - TIR'!$E$25-SQRT(('Ejercicio 3 - TIR'!$E$25-'Ejercicio 3 - TIR'!$C$25)*('Ejercicio 3 - TIR'!$E$25-'Ejercicio 3 - TIR'!$D$25)*(1-V566)))</f>
        <v>0.217968280442754</v>
      </c>
      <c r="X566" s="27">
        <f ca="1" t="shared" si="4203"/>
        <v>0.428013095514378</v>
      </c>
      <c r="Y566" s="29">
        <f ca="1">IF(X566&lt;=('Ejercicio 3 - TIR'!$D$26-'Ejercicio 3 - TIR'!$C$26)/('Ejercicio 3 - TIR'!$E$26-'Ejercicio 3 - TIR'!$C$26),'Ejercicio 3 - TIR'!$C$26+SQRT(('Ejercicio 3 - TIR'!$E$26-'Ejercicio 3 - TIR'!$C$26)*('Ejercicio 3 - TIR'!$D$26-'Ejercicio 3 - TIR'!$C$26)*X566),'Ejercicio 3 - TIR'!$E$26-SQRT(('Ejercicio 3 - TIR'!$E$26-'Ejercicio 3 - TIR'!$C$26)*('Ejercicio 3 - TIR'!$E$26-'Ejercicio 3 - TIR'!$D$26)*(1-X566)))</f>
        <v>0.224423662551205</v>
      </c>
      <c r="Z566" s="27">
        <f ca="1" t="shared" si="3812"/>
        <v>1.15460247173823</v>
      </c>
      <c r="AA566" s="27">
        <f ca="1" t="shared" si="3813"/>
        <v>1.3310361507515</v>
      </c>
      <c r="AB566" s="27">
        <f ca="1" t="shared" si="3814"/>
        <v>1.58480029002163</v>
      </c>
      <c r="AC566" s="27">
        <f ca="1" t="shared" si="3815"/>
        <v>1.93023648408282</v>
      </c>
      <c r="AD566" s="27">
        <f ca="1" t="shared" si="3816"/>
        <v>2.36342722543065</v>
      </c>
      <c r="AE566" s="26">
        <f ca="1" t="shared" si="3817"/>
        <v>4057.36770752469</v>
      </c>
      <c r="AF566" s="26">
        <f ca="1" t="shared" si="3818"/>
        <v>4677.37011464798</v>
      </c>
      <c r="AG566" s="26">
        <f ca="1" t="shared" si="3819"/>
        <v>5569.11809649004</v>
      </c>
      <c r="AH566" s="26">
        <f ca="1" t="shared" si="3820"/>
        <v>6783.0091915646</v>
      </c>
      <c r="AI566" s="26">
        <f ca="1" t="shared" si="3821"/>
        <v>8305.27695745401</v>
      </c>
      <c r="AJ566" s="28">
        <f ca="1" t="shared" si="3822"/>
        <v>39457.9415185214</v>
      </c>
      <c r="AK566" s="28">
        <f ca="1" t="shared" si="3823"/>
        <v>45661.7013194442</v>
      </c>
      <c r="AL566" s="28">
        <f ca="1" t="shared" si="3824"/>
        <v>61749.2619152313</v>
      </c>
      <c r="AM566" s="28">
        <f ca="1" t="shared" si="3825"/>
        <v>73226.1643701928</v>
      </c>
      <c r="AN566" s="28">
        <f ca="1" t="shared" si="3826"/>
        <v>99273.8138809104</v>
      </c>
      <c r="AO566" s="28">
        <f ca="1">C566/'Ejercicio 3 - TIR'!$D$7</f>
        <v>16932.3006420747</v>
      </c>
      <c r="AP566" s="28">
        <f ca="1" t="shared" si="3827"/>
        <v>22525.6408764467</v>
      </c>
      <c r="AQ566" s="28">
        <f ca="1" t="shared" si="3828"/>
        <v>28729.4006773695</v>
      </c>
      <c r="AR566" s="28">
        <f ca="1" t="shared" si="3829"/>
        <v>44816.9612731566</v>
      </c>
      <c r="AS566" s="28">
        <f ca="1" t="shared" si="3830"/>
        <v>56293.8637281181</v>
      </c>
      <c r="AT566" s="28">
        <f ca="1" t="shared" si="3831"/>
        <v>82341.5132388356</v>
      </c>
      <c r="AU566" s="28">
        <f ca="1">AP566*'Ejercicio 3 - TIR'!$D$5</f>
        <v>11262.8204382234</v>
      </c>
      <c r="AV566" s="28">
        <f ca="1">AQ566*'Ejercicio 3 - TIR'!$D$5</f>
        <v>14364.7003386847</v>
      </c>
      <c r="AW566" s="28">
        <f ca="1">AR566*'Ejercicio 3 - TIR'!$D$5</f>
        <v>22408.4806365783</v>
      </c>
      <c r="AX566" s="28">
        <f ca="1">AS566*'Ejercicio 3 - TIR'!$D$5</f>
        <v>28146.9318640591</v>
      </c>
      <c r="AY566" s="28">
        <f ca="1">AT566*'Ejercicio 3 - TIR'!$D$5</f>
        <v>41170.7566194178</v>
      </c>
      <c r="AZ566" s="28">
        <f ca="1" t="shared" ref="AZ566:BD566" si="4204">AJ566-AU566-AE566</f>
        <v>24137.7533727734</v>
      </c>
      <c r="BA566" s="28">
        <f ca="1" t="shared" si="4204"/>
        <v>26619.6308661115</v>
      </c>
      <c r="BB566" s="28">
        <f ca="1" t="shared" si="4204"/>
        <v>33771.663182163</v>
      </c>
      <c r="BC566" s="28">
        <f ca="1" t="shared" si="4204"/>
        <v>38296.2233145692</v>
      </c>
      <c r="BD566" s="28">
        <f ca="1" t="shared" si="4204"/>
        <v>49797.7803040385</v>
      </c>
      <c r="BE566" s="28">
        <f ca="1" t="shared" ref="BE566:BI566" si="4205">AZ566/Z566</f>
        <v>20905.68309319</v>
      </c>
      <c r="BF566" s="28">
        <f ca="1" t="shared" si="4205"/>
        <v>19999.1794746387</v>
      </c>
      <c r="BG566" s="28">
        <f ca="1" t="shared" si="4205"/>
        <v>21309.7280425801</v>
      </c>
      <c r="BH566" s="28">
        <f ca="1" t="shared" si="4205"/>
        <v>19840.171725262</v>
      </c>
      <c r="BI566" s="28">
        <f ca="1" t="shared" si="4205"/>
        <v>21070.1559871236</v>
      </c>
      <c r="BJ566" s="28">
        <f ca="1" t="shared" si="3834"/>
        <v>62025.485076223</v>
      </c>
      <c r="BK566" s="28">
        <f ca="1" t="shared" si="3835"/>
        <v>40018.2603266563</v>
      </c>
      <c r="BL566" s="28">
        <f ca="1" t="shared" si="3836"/>
        <v>102043.745402879</v>
      </c>
      <c r="BM566" s="28">
        <f ca="1">BK566*'Ejercicio 3 - TIR'!$D$5</f>
        <v>20009.1301633282</v>
      </c>
      <c r="BN566" s="28">
        <f ca="1" t="shared" si="3837"/>
        <v>82034.6152395511</v>
      </c>
      <c r="BO566" s="28">
        <f ca="1" t="shared" si="3838"/>
        <v>34710.0237980051</v>
      </c>
      <c r="BP566" s="28">
        <f ca="1" t="shared" si="3839"/>
        <v>-110905.376687341</v>
      </c>
      <c r="BQ566" s="28">
        <f ca="1" t="shared" ref="BQ566:BT566" si="4206">BE566</f>
        <v>20905.68309319</v>
      </c>
      <c r="BR566" s="28">
        <f ca="1" t="shared" si="4206"/>
        <v>19999.1794746387</v>
      </c>
      <c r="BS566" s="28">
        <f ca="1" t="shared" si="4206"/>
        <v>21309.7280425801</v>
      </c>
      <c r="BT566" s="28">
        <f ca="1" t="shared" si="4206"/>
        <v>19840.171725262</v>
      </c>
      <c r="BU566" s="28">
        <f ca="1" t="shared" si="3841"/>
        <v>55780.1797851287</v>
      </c>
      <c r="BV566" s="30">
        <f ca="1" t="shared" si="3842"/>
        <v>6.53805349038639</v>
      </c>
    </row>
    <row r="567" ht="15" customHeight="1" spans="1:74">
      <c r="A567" s="26">
        <v>566</v>
      </c>
      <c r="B567" s="27">
        <f ca="1" t="shared" ref="B567:F567" si="4207">RAND()</f>
        <v>0.645367779353995</v>
      </c>
      <c r="C567" s="28">
        <f ca="1">IF(B567&lt;=('Ejercicio 3 - TIR'!$D$13-'Ejercicio 3 - TIR'!$C$13)/('Ejercicio 3 - TIR'!$E$13-'Ejercicio 3 - TIR'!$C$13),'Ejercicio 3 - TIR'!$C$13+SQRT(('Ejercicio 3 - TIR'!$E$13-'Ejercicio 3 - TIR'!$C$13)*('Ejercicio 3 - TIR'!$D$13-'Ejercicio 3 - TIR'!$C$13)*B567),'Ejercicio 3 - TIR'!$E$13-SQRT(('Ejercicio 3 - TIR'!$E$13-'Ejercicio 3 - TIR'!$C$13)*('Ejercicio 3 - TIR'!$E$13-'Ejercicio 3 - TIR'!$D$13)*(1-B567)))</f>
        <v>79370.9267107025</v>
      </c>
      <c r="D567" s="27">
        <f ca="1" t="shared" si="4207"/>
        <v>0.55041284190136</v>
      </c>
      <c r="E567" s="28">
        <f ca="1">IF(D567&lt;=('Ejercicio 3 - TIR'!$D$14-'Ejercicio 3 - TIR'!$C$14)/('Ejercicio 3 - TIR'!$E$14-'Ejercicio 3 - TIR'!$C$14),'Ejercicio 3 - TIR'!$C$14+SQRT(('Ejercicio 3 - TIR'!$E$14-'Ejercicio 3 - TIR'!$C$14)*('Ejercicio 3 - TIR'!$D$14-'Ejercicio 3 - TIR'!$C$14)*D567),'Ejercicio 3 - TIR'!$E$14-SQRT(('Ejercicio 3 - TIR'!$E$14-'Ejercicio 3 - TIR'!$C$14)*('Ejercicio 3 - TIR'!$E$14-'Ejercicio 3 - TIR'!$D$14)*(1-D567)))</f>
        <v>31787.9312158996</v>
      </c>
      <c r="F567" s="27">
        <f ca="1" t="shared" si="4207"/>
        <v>0.584778067104752</v>
      </c>
      <c r="G567" s="28">
        <f ca="1">IF(F567&lt;=('Ejercicio 3 - TIR'!$D$18-'Ejercicio 3 - TIR'!$C$18)/('Ejercicio 3 - TIR'!$E$18-'Ejercicio 3 - TIR'!$C$18),'Ejercicio 3 - TIR'!$C$18+SQRT(('Ejercicio 3 - TIR'!$E$18-'Ejercicio 3 - TIR'!$C$18)*('Ejercicio 3 - TIR'!$D$18-'Ejercicio 3 - TIR'!$C$18)*F567),'Ejercicio 3 - TIR'!$E$18-SQRT(('Ejercicio 3 - TIR'!$E$18-'Ejercicio 3 - TIR'!$C$18)*('Ejercicio 3 - TIR'!$E$18-'Ejercicio 3 - TIR'!$D$18)*(1-F567)))</f>
        <v>39365.7199438011</v>
      </c>
      <c r="H567" s="27">
        <f ca="1" t="shared" ref="H567:L567" si="4208">RAND()</f>
        <v>0.759945908240212</v>
      </c>
      <c r="I567" s="28">
        <f ca="1">IF(H567&lt;=('Ejercicio 3 - TIR'!$D$18-'Ejercicio 3 - TIR'!$C$18)/('Ejercicio 3 - TIR'!$E$18-'Ejercicio 3 - TIR'!$C$18),'Ejercicio 3 - TIR'!$C$18+SQRT(('Ejercicio 3 - TIR'!$E$18-'Ejercicio 3 - TIR'!$C$18)*('Ejercicio 3 - TIR'!$D$18-'Ejercicio 3 - TIR'!$C$18)*H567),'Ejercicio 3 - TIR'!$E$18-SQRT(('Ejercicio 3 - TIR'!$E$18-'Ejercicio 3 - TIR'!$C$18)*('Ejercicio 3 - TIR'!$E$18-'Ejercicio 3 - TIR'!$D$18)*(1-H567)))</f>
        <v>40756.8812316901</v>
      </c>
      <c r="J567" s="27">
        <f ca="1" t="shared" si="4208"/>
        <v>0.453325402948288</v>
      </c>
      <c r="K567" s="28">
        <f ca="1">IF(J567&lt;=('Ejercicio 3 - TIR'!$D$18-'Ejercicio 3 - TIR'!$C$18)/('Ejercicio 3 - TIR'!$E$18-'Ejercicio 3 - TIR'!$C$18),'Ejercicio 3 - TIR'!$C$18+SQRT(('Ejercicio 3 - TIR'!$E$18-'Ejercicio 3 - TIR'!$C$18)*('Ejercicio 3 - TIR'!$D$18-'Ejercicio 3 - TIR'!$C$18)*J567),'Ejercicio 3 - TIR'!$E$18-SQRT(('Ejercicio 3 - TIR'!$E$18-'Ejercicio 3 - TIR'!$C$18)*('Ejercicio 3 - TIR'!$E$18-'Ejercicio 3 - TIR'!$D$18)*(1-J567)))</f>
        <v>38246.1391233864</v>
      </c>
      <c r="L567" s="27">
        <f ca="1" t="shared" si="4208"/>
        <v>0.984757650777056</v>
      </c>
      <c r="M567" s="28">
        <f ca="1">IF(L567&lt;=('Ejercicio 3 - TIR'!$D$18-'Ejercicio 3 - TIR'!$C$18)/('Ejercicio 3 - TIR'!$E$18-'Ejercicio 3 - TIR'!$C$18),'Ejercicio 3 - TIR'!$C$18+SQRT(('Ejercicio 3 - TIR'!$E$18-'Ejercicio 3 - TIR'!$C$18)*('Ejercicio 3 - TIR'!$D$18-'Ejercicio 3 - TIR'!$C$18)*L567),'Ejercicio 3 - TIR'!$E$18-SQRT(('Ejercicio 3 - TIR'!$E$18-'Ejercicio 3 - TIR'!$C$18)*('Ejercicio 3 - TIR'!$E$18-'Ejercicio 3 - TIR'!$D$18)*(1-L567)))</f>
        <v>43930.8058213211</v>
      </c>
      <c r="N567" s="27">
        <f ca="1" t="shared" ref="N567:R567" si="4209">RAND()</f>
        <v>0.0246505581646739</v>
      </c>
      <c r="O567" s="28">
        <f ca="1">IF(N567&lt;=('Ejercicio 3 - TIR'!$D$18-'Ejercicio 3 - TIR'!$C$18)/('Ejercicio 3 - TIR'!$E$18-'Ejercicio 3 - TIR'!$C$18),'Ejercicio 3 - TIR'!$C$18+SQRT(('Ejercicio 3 - TIR'!$E$18-'Ejercicio 3 - TIR'!$C$18)*('Ejercicio 3 - TIR'!$D$18-'Ejercicio 3 - TIR'!$C$18)*N567),'Ejercicio 3 - TIR'!$E$18-SQRT(('Ejercicio 3 - TIR'!$E$18-'Ejercicio 3 - TIR'!$C$18)*('Ejercicio 3 - TIR'!$E$18-'Ejercicio 3 - TIR'!$D$18)*(1-N567)))</f>
        <v>31922.9102227356</v>
      </c>
      <c r="P567" s="27">
        <f ca="1" t="shared" si="4209"/>
        <v>0.623061093197653</v>
      </c>
      <c r="Q567" s="29">
        <f ca="1">IF(P567&lt;=('Ejercicio 3 - TIR'!$D$22-'Ejercicio 3 - TIR'!$C$22)/('Ejercicio 3 - TIR'!$E$22-'Ejercicio 3 - TIR'!$C$22),'Ejercicio 3 - TIR'!$C$22+SQRT(('Ejercicio 3 - TIR'!$E$22-'Ejercicio 3 - TIR'!$C$22)*('Ejercicio 3 - TIR'!$D$22-'Ejercicio 3 - TIR'!$C$22)*P567),'Ejercicio 3 - TIR'!$E$22-SQRT(('Ejercicio 3 - TIR'!$E$22-'Ejercicio 3 - TIR'!$C$22)*('Ejercicio 3 - TIR'!$E$22-'Ejercicio 3 - TIR'!$D$22)*(1-P567)))</f>
        <v>0.15395215877958</v>
      </c>
      <c r="R567" s="27">
        <f ca="1" t="shared" si="4209"/>
        <v>0.122303574864232</v>
      </c>
      <c r="S567" s="29">
        <f ca="1">IF(R567&lt;=('Ejercicio 3 - TIR'!$D$23-'Ejercicio 3 - TIR'!$C$23)/('Ejercicio 3 - TIR'!$E$23-'Ejercicio 3 - TIR'!$C$23),'Ejercicio 3 - TIR'!$C$23+SQRT(('Ejercicio 3 - TIR'!$E$23-'Ejercicio 3 - TIR'!$C$23)*('Ejercicio 3 - TIR'!$D$23-'Ejercicio 3 - TIR'!$C$23)*R567),'Ejercicio 3 - TIR'!$E$23-SQRT(('Ejercicio 3 - TIR'!$E$23-'Ejercicio 3 - TIR'!$C$23)*('Ejercicio 3 - TIR'!$E$23-'Ejercicio 3 - TIR'!$D$23)*(1-R567)))</f>
        <v>0.134837332467651</v>
      </c>
      <c r="T567" s="27">
        <f ca="1" t="shared" ref="T567:X567" si="4210">RAND()</f>
        <v>0.833128878857618</v>
      </c>
      <c r="U567" s="29">
        <f ca="1">IF(T567&lt;=('Ejercicio 3 - TIR'!$D$24-'Ejercicio 3 - TIR'!$C$24)/('Ejercicio 3 - TIR'!$E$24-'Ejercicio 3 - TIR'!$C$24),'Ejercicio 3 - TIR'!$C$24+SQRT(('Ejercicio 3 - TIR'!$E$24-'Ejercicio 3 - TIR'!$C$24)*('Ejercicio 3 - TIR'!$D$24-'Ejercicio 3 - TIR'!$C$24)*T567),'Ejercicio 3 - TIR'!$E$24-SQRT(('Ejercicio 3 - TIR'!$E$24-'Ejercicio 3 - TIR'!$C$24)*('Ejercicio 3 - TIR'!$E$24-'Ejercicio 3 - TIR'!$D$24)*(1-T567)))</f>
        <v>0.198384284901982</v>
      </c>
      <c r="V567" s="27">
        <f ca="1" t="shared" si="4210"/>
        <v>0.69103474335167</v>
      </c>
      <c r="W567" s="29">
        <f ca="1">IF(V567&lt;=('Ejercicio 3 - TIR'!$D$25-'Ejercicio 3 - TIR'!$C$25)/('Ejercicio 3 - TIR'!$E$25-'Ejercicio 3 - TIR'!$C$25),'Ejercicio 3 - TIR'!$C$25+SQRT(('Ejercicio 3 - TIR'!$E$25-'Ejercicio 3 - TIR'!$C$25)*('Ejercicio 3 - TIR'!$D$25-'Ejercicio 3 - TIR'!$C$25)*V567),'Ejercicio 3 - TIR'!$E$25-SQRT(('Ejercicio 3 - TIR'!$E$25-'Ejercicio 3 - TIR'!$C$25)*('Ejercicio 3 - TIR'!$E$25-'Ejercicio 3 - TIR'!$D$25)*(1-V567)))</f>
        <v>0.217115681575116</v>
      </c>
      <c r="X567" s="27">
        <f ca="1" t="shared" si="4210"/>
        <v>0.558085177278017</v>
      </c>
      <c r="Y567" s="29">
        <f ca="1">IF(X567&lt;=('Ejercicio 3 - TIR'!$D$26-'Ejercicio 3 - TIR'!$C$26)/('Ejercicio 3 - TIR'!$E$26-'Ejercicio 3 - TIR'!$C$26),'Ejercicio 3 - TIR'!$C$26+SQRT(('Ejercicio 3 - TIR'!$E$26-'Ejercicio 3 - TIR'!$C$26)*('Ejercicio 3 - TIR'!$D$26-'Ejercicio 3 - TIR'!$C$26)*X567),'Ejercicio 3 - TIR'!$E$26-SQRT(('Ejercicio 3 - TIR'!$E$26-'Ejercicio 3 - TIR'!$C$26)*('Ejercicio 3 - TIR'!$E$26-'Ejercicio 3 - TIR'!$D$26)*(1-X567)))</f>
        <v>0.231149820443537</v>
      </c>
      <c r="Z567" s="27">
        <f ca="1" t="shared" si="3812"/>
        <v>1.15395215877958</v>
      </c>
      <c r="AA567" s="27">
        <f ca="1" t="shared" si="3813"/>
        <v>1.30954798966471</v>
      </c>
      <c r="AB567" s="27">
        <f ca="1" t="shared" si="3814"/>
        <v>1.56934173113917</v>
      </c>
      <c r="AC567" s="27">
        <f ca="1" t="shared" si="3815"/>
        <v>1.91007043071972</v>
      </c>
      <c r="AD567" s="27">
        <f ca="1" t="shared" si="3816"/>
        <v>2.35158286781509</v>
      </c>
      <c r="AE567" s="26">
        <f ca="1" t="shared" si="3817"/>
        <v>4893.82063382454</v>
      </c>
      <c r="AF567" s="26">
        <f ca="1" t="shared" si="3818"/>
        <v>5553.69035366459</v>
      </c>
      <c r="AG567" s="26">
        <f ca="1" t="shared" si="3819"/>
        <v>6655.45524304338</v>
      </c>
      <c r="AH567" s="26">
        <f ca="1" t="shared" si="3820"/>
        <v>8100.45894432942</v>
      </c>
      <c r="AI567" s="26">
        <f ca="1" t="shared" si="3821"/>
        <v>9972.8785748214</v>
      </c>
      <c r="AJ567" s="28">
        <f ca="1" t="shared" si="3822"/>
        <v>45426.1575110616</v>
      </c>
      <c r="AK567" s="28">
        <f ca="1" t="shared" si="3823"/>
        <v>53373.0918819629</v>
      </c>
      <c r="AL567" s="28">
        <f ca="1" t="shared" si="3824"/>
        <v>60021.2621812846</v>
      </c>
      <c r="AM567" s="28">
        <f ca="1" t="shared" si="3825"/>
        <v>83910.9331969952</v>
      </c>
      <c r="AN567" s="28">
        <f ca="1" t="shared" si="3826"/>
        <v>75069.3687705843</v>
      </c>
      <c r="AO567" s="28">
        <f ca="1">C567/'Ejercicio 3 - TIR'!$D$7</f>
        <v>15874.1853421405</v>
      </c>
      <c r="AP567" s="28">
        <f ca="1" t="shared" si="3827"/>
        <v>29551.9721689211</v>
      </c>
      <c r="AQ567" s="28">
        <f ca="1" t="shared" si="3828"/>
        <v>37498.9065398224</v>
      </c>
      <c r="AR567" s="28">
        <f ca="1" t="shared" si="3829"/>
        <v>44147.0768391441</v>
      </c>
      <c r="AS567" s="28">
        <f ca="1" t="shared" si="3830"/>
        <v>68036.7478548547</v>
      </c>
      <c r="AT567" s="28">
        <f ca="1" t="shared" si="3831"/>
        <v>59195.1834284438</v>
      </c>
      <c r="AU567" s="28">
        <f ca="1">AP567*'Ejercicio 3 - TIR'!$D$5</f>
        <v>14775.9860844605</v>
      </c>
      <c r="AV567" s="28">
        <f ca="1">AQ567*'Ejercicio 3 - TIR'!$D$5</f>
        <v>18749.4532699112</v>
      </c>
      <c r="AW567" s="28">
        <f ca="1">AR567*'Ejercicio 3 - TIR'!$D$5</f>
        <v>22073.538419572</v>
      </c>
      <c r="AX567" s="28">
        <f ca="1">AS567*'Ejercicio 3 - TIR'!$D$5</f>
        <v>34018.3739274273</v>
      </c>
      <c r="AY567" s="28">
        <f ca="1">AT567*'Ejercicio 3 - TIR'!$D$5</f>
        <v>29597.5917142219</v>
      </c>
      <c r="AZ567" s="28">
        <f ca="1" t="shared" ref="AZ567:BD567" si="4211">AJ567-AU567-AE567</f>
        <v>25756.3507927765</v>
      </c>
      <c r="BA567" s="28">
        <f ca="1" t="shared" si="4211"/>
        <v>29069.9482583871</v>
      </c>
      <c r="BB567" s="28">
        <f ca="1" t="shared" si="4211"/>
        <v>31292.2685186692</v>
      </c>
      <c r="BC567" s="28">
        <f ca="1" t="shared" si="4211"/>
        <v>41792.1003252384</v>
      </c>
      <c r="BD567" s="28">
        <f ca="1" t="shared" si="4211"/>
        <v>35498.898481541</v>
      </c>
      <c r="BE567" s="28">
        <f ca="1" t="shared" ref="BE567:BI567" si="4212">AZ567/Z567</f>
        <v>22320.1201166056</v>
      </c>
      <c r="BF567" s="28">
        <f ca="1" t="shared" si="4212"/>
        <v>22198.4596882395</v>
      </c>
      <c r="BG567" s="28">
        <f ca="1" t="shared" si="4212"/>
        <v>19939.7415475305</v>
      </c>
      <c r="BH567" s="28">
        <f ca="1" t="shared" si="4212"/>
        <v>21879.8739842756</v>
      </c>
      <c r="BI567" s="28">
        <f ca="1" t="shared" si="4212"/>
        <v>15095.7463448965</v>
      </c>
      <c r="BJ567" s="28">
        <f ca="1" t="shared" si="3834"/>
        <v>74751.9544505941</v>
      </c>
      <c r="BK567" s="28">
        <f ca="1" t="shared" si="3835"/>
        <v>37329.4622910991</v>
      </c>
      <c r="BL567" s="28">
        <f ca="1" t="shared" si="3836"/>
        <v>112081.416741693</v>
      </c>
      <c r="BM567" s="28">
        <f ca="1">BK567*'Ejercicio 3 - TIR'!$D$5</f>
        <v>18664.7311455495</v>
      </c>
      <c r="BN567" s="28">
        <f ca="1" t="shared" si="3837"/>
        <v>93416.6855961437</v>
      </c>
      <c r="BO567" s="28">
        <f ca="1" t="shared" si="3838"/>
        <v>39725.0238869699</v>
      </c>
      <c r="BP567" s="28">
        <f ca="1" t="shared" si="3839"/>
        <v>-111158.857926602</v>
      </c>
      <c r="BQ567" s="28">
        <f ca="1" t="shared" ref="BQ567:BT567" si="4213">BE567</f>
        <v>22320.1201166056</v>
      </c>
      <c r="BR567" s="28">
        <f ca="1" t="shared" si="4213"/>
        <v>22198.4596882395</v>
      </c>
      <c r="BS567" s="28">
        <f ca="1" t="shared" si="4213"/>
        <v>19939.7415475305</v>
      </c>
      <c r="BT567" s="28">
        <f ca="1" t="shared" si="4213"/>
        <v>21879.8739842756</v>
      </c>
      <c r="BU567" s="28">
        <f ca="1" t="shared" si="3841"/>
        <v>54820.7702318664</v>
      </c>
      <c r="BV567" s="30">
        <f ca="1" t="shared" si="3842"/>
        <v>7.33320656373053</v>
      </c>
    </row>
    <row r="568" ht="15" customHeight="1" spans="1:74">
      <c r="A568" s="26">
        <v>567</v>
      </c>
      <c r="B568" s="27">
        <f ca="1" t="shared" ref="B568:F568" si="4214">RAND()</f>
        <v>0.189934087178077</v>
      </c>
      <c r="C568" s="28">
        <f ca="1">IF(B568&lt;=('Ejercicio 3 - TIR'!$D$13-'Ejercicio 3 - TIR'!$C$13)/('Ejercicio 3 - TIR'!$E$13-'Ejercicio 3 - TIR'!$C$13),'Ejercicio 3 - TIR'!$C$13+SQRT(('Ejercicio 3 - TIR'!$E$13-'Ejercicio 3 - TIR'!$C$13)*('Ejercicio 3 - TIR'!$D$13-'Ejercicio 3 - TIR'!$C$13)*B568),'Ejercicio 3 - TIR'!$E$13-SQRT(('Ejercicio 3 - TIR'!$E$13-'Ejercicio 3 - TIR'!$C$13)*('Ejercicio 3 - TIR'!$E$13-'Ejercicio 3 - TIR'!$D$13)*(1-B568)))</f>
        <v>68716.285612073</v>
      </c>
      <c r="D568" s="27">
        <f ca="1" t="shared" si="4214"/>
        <v>0.523376349719922</v>
      </c>
      <c r="E568" s="28">
        <f ca="1">IF(D568&lt;=('Ejercicio 3 - TIR'!$D$14-'Ejercicio 3 - TIR'!$C$14)/('Ejercicio 3 - TIR'!$E$14-'Ejercicio 3 - TIR'!$C$14),'Ejercicio 3 - TIR'!$C$14+SQRT(('Ejercicio 3 - TIR'!$E$14-'Ejercicio 3 - TIR'!$C$14)*('Ejercicio 3 - TIR'!$D$14-'Ejercicio 3 - TIR'!$C$14)*D568),'Ejercicio 3 - TIR'!$E$14-SQRT(('Ejercicio 3 - TIR'!$E$14-'Ejercicio 3 - TIR'!$C$14)*('Ejercicio 3 - TIR'!$E$14-'Ejercicio 3 - TIR'!$D$14)*(1-D568)))</f>
        <v>31544.6142878038</v>
      </c>
      <c r="F568" s="27">
        <f ca="1" t="shared" si="4214"/>
        <v>0.103047275027102</v>
      </c>
      <c r="G568" s="28">
        <f ca="1">IF(F568&lt;=('Ejercicio 3 - TIR'!$D$18-'Ejercicio 3 - TIR'!$C$18)/('Ejercicio 3 - TIR'!$E$18-'Ejercicio 3 - TIR'!$C$18),'Ejercicio 3 - TIR'!$C$18+SQRT(('Ejercicio 3 - TIR'!$E$18-'Ejercicio 3 - TIR'!$C$18)*('Ejercicio 3 - TIR'!$D$18-'Ejercicio 3 - TIR'!$C$18)*F568),'Ejercicio 3 - TIR'!$E$18-SQRT(('Ejercicio 3 - TIR'!$E$18-'Ejercicio 3 - TIR'!$C$18)*('Ejercicio 3 - TIR'!$E$18-'Ejercicio 3 - TIR'!$D$18)*(1-F568)))</f>
        <v>33931.5507441804</v>
      </c>
      <c r="H568" s="27">
        <f ca="1" t="shared" ref="H568:L568" si="4215">RAND()</f>
        <v>0.884426589793907</v>
      </c>
      <c r="I568" s="28">
        <f ca="1">IF(H568&lt;=('Ejercicio 3 - TIR'!$D$18-'Ejercicio 3 - TIR'!$C$18)/('Ejercicio 3 - TIR'!$E$18-'Ejercicio 3 - TIR'!$C$18),'Ejercicio 3 - TIR'!$C$18+SQRT(('Ejercicio 3 - TIR'!$E$18-'Ejercicio 3 - TIR'!$C$18)*('Ejercicio 3 - TIR'!$D$18-'Ejercicio 3 - TIR'!$C$18)*H568),'Ejercicio 3 - TIR'!$E$18-SQRT(('Ejercicio 3 - TIR'!$E$18-'Ejercicio 3 - TIR'!$C$18)*('Ejercicio 3 - TIR'!$E$18-'Ejercicio 3 - TIR'!$D$18)*(1-H568)))</f>
        <v>42055.8522853877</v>
      </c>
      <c r="J568" s="27">
        <f ca="1" t="shared" si="4215"/>
        <v>0.0942517892898111</v>
      </c>
      <c r="K568" s="28">
        <f ca="1">IF(J568&lt;=('Ejercicio 3 - TIR'!$D$18-'Ejercicio 3 - TIR'!$C$18)/('Ejercicio 3 - TIR'!$E$18-'Ejercicio 3 - TIR'!$C$18),'Ejercicio 3 - TIR'!$C$18+SQRT(('Ejercicio 3 - TIR'!$E$18-'Ejercicio 3 - TIR'!$C$18)*('Ejercicio 3 - TIR'!$D$18-'Ejercicio 3 - TIR'!$C$18)*J568),'Ejercicio 3 - TIR'!$E$18-SQRT(('Ejercicio 3 - TIR'!$E$18-'Ejercicio 3 - TIR'!$C$18)*('Ejercicio 3 - TIR'!$E$18-'Ejercicio 3 - TIR'!$D$18)*(1-J568)))</f>
        <v>33760.0223926822</v>
      </c>
      <c r="L568" s="27">
        <f ca="1" t="shared" si="4215"/>
        <v>0.737574230318568</v>
      </c>
      <c r="M568" s="28">
        <f ca="1">IF(L568&lt;=('Ejercicio 3 - TIR'!$D$18-'Ejercicio 3 - TIR'!$C$18)/('Ejercicio 3 - TIR'!$E$18-'Ejercicio 3 - TIR'!$C$18),'Ejercicio 3 - TIR'!$C$18+SQRT(('Ejercicio 3 - TIR'!$E$18-'Ejercicio 3 - TIR'!$C$18)*('Ejercicio 3 - TIR'!$D$18-'Ejercicio 3 - TIR'!$C$18)*L568),'Ejercicio 3 - TIR'!$E$18-SQRT(('Ejercicio 3 - TIR'!$E$18-'Ejercicio 3 - TIR'!$C$18)*('Ejercicio 3 - TIR'!$E$18-'Ejercicio 3 - TIR'!$D$18)*(1-L568)))</f>
        <v>40563.5675677288</v>
      </c>
      <c r="N568" s="27">
        <f ca="1" t="shared" ref="N568:R568" si="4216">RAND()</f>
        <v>0.666318693588854</v>
      </c>
      <c r="O568" s="28">
        <f ca="1">IF(N568&lt;=('Ejercicio 3 - TIR'!$D$18-'Ejercicio 3 - TIR'!$C$18)/('Ejercicio 3 - TIR'!$E$18-'Ejercicio 3 - TIR'!$C$18),'Ejercicio 3 - TIR'!$C$18+SQRT(('Ejercicio 3 - TIR'!$E$18-'Ejercicio 3 - TIR'!$C$18)*('Ejercicio 3 - TIR'!$D$18-'Ejercicio 3 - TIR'!$C$18)*N568),'Ejercicio 3 - TIR'!$E$18-SQRT(('Ejercicio 3 - TIR'!$E$18-'Ejercicio 3 - TIR'!$C$18)*('Ejercicio 3 - TIR'!$E$18-'Ejercicio 3 - TIR'!$D$18)*(1-N568)))</f>
        <v>39997.3898612752</v>
      </c>
      <c r="P568" s="27">
        <f ca="1" t="shared" si="4216"/>
        <v>0.279071246472632</v>
      </c>
      <c r="Q568" s="29">
        <f ca="1">IF(P568&lt;=('Ejercicio 3 - TIR'!$D$22-'Ejercicio 3 - TIR'!$C$22)/('Ejercicio 3 - TIR'!$E$22-'Ejercicio 3 - TIR'!$C$22),'Ejercicio 3 - TIR'!$C$22+SQRT(('Ejercicio 3 - TIR'!$E$22-'Ejercicio 3 - TIR'!$C$22)*('Ejercicio 3 - TIR'!$D$22-'Ejercicio 3 - TIR'!$C$22)*P568),'Ejercicio 3 - TIR'!$E$22-SQRT(('Ejercicio 3 - TIR'!$E$22-'Ejercicio 3 - TIR'!$C$22)*('Ejercicio 3 - TIR'!$E$22-'Ejercicio 3 - TIR'!$D$22)*(1-P568)))</f>
        <v>0.14241268042093</v>
      </c>
      <c r="R568" s="27">
        <f ca="1" t="shared" si="4216"/>
        <v>0.342022016163078</v>
      </c>
      <c r="S568" s="29">
        <f ca="1">IF(R568&lt;=('Ejercicio 3 - TIR'!$D$23-'Ejercicio 3 - TIR'!$C$23)/('Ejercicio 3 - TIR'!$E$23-'Ejercicio 3 - TIR'!$C$23),'Ejercicio 3 - TIR'!$C$23+SQRT(('Ejercicio 3 - TIR'!$E$23-'Ejercicio 3 - TIR'!$C$23)*('Ejercicio 3 - TIR'!$D$23-'Ejercicio 3 - TIR'!$C$23)*R568),'Ejercicio 3 - TIR'!$E$23-SQRT(('Ejercicio 3 - TIR'!$E$23-'Ejercicio 3 - TIR'!$C$23)*('Ejercicio 3 - TIR'!$E$23-'Ejercicio 3 - TIR'!$D$23)*(1-R568)))</f>
        <v>0.144812086351082</v>
      </c>
      <c r="T568" s="27">
        <f ca="1" t="shared" ref="T568:X568" si="4217">RAND()</f>
        <v>0.967608545672283</v>
      </c>
      <c r="U568" s="29">
        <f ca="1">IF(T568&lt;=('Ejercicio 3 - TIR'!$D$24-'Ejercicio 3 - TIR'!$C$24)/('Ejercicio 3 - TIR'!$E$24-'Ejercicio 3 - TIR'!$C$24),'Ejercicio 3 - TIR'!$C$24+SQRT(('Ejercicio 3 - TIR'!$E$24-'Ejercicio 3 - TIR'!$C$24)*('Ejercicio 3 - TIR'!$D$24-'Ejercicio 3 - TIR'!$C$24)*T568),'Ejercicio 3 - TIR'!$E$24-SQRT(('Ejercicio 3 - TIR'!$E$24-'Ejercicio 3 - TIR'!$C$24)*('Ejercicio 3 - TIR'!$E$24-'Ejercicio 3 - TIR'!$D$24)*(1-T568)))</f>
        <v>0.210476551458762</v>
      </c>
      <c r="V568" s="27">
        <f ca="1" t="shared" si="4217"/>
        <v>0.772558184436563</v>
      </c>
      <c r="W568" s="29">
        <f ca="1">IF(V568&lt;=('Ejercicio 3 - TIR'!$D$25-'Ejercicio 3 - TIR'!$C$25)/('Ejercicio 3 - TIR'!$E$25-'Ejercicio 3 - TIR'!$C$25),'Ejercicio 3 - TIR'!$C$25+SQRT(('Ejercicio 3 - TIR'!$E$25-'Ejercicio 3 - TIR'!$C$25)*('Ejercicio 3 - TIR'!$D$25-'Ejercicio 3 - TIR'!$C$25)*V568),'Ejercicio 3 - TIR'!$E$25-SQRT(('Ejercicio 3 - TIR'!$E$25-'Ejercicio 3 - TIR'!$C$25)*('Ejercicio 3 - TIR'!$E$25-'Ejercicio 3 - TIR'!$D$25)*(1-V568)))</f>
        <v>0.221785706557278</v>
      </c>
      <c r="X568" s="27">
        <f ca="1" t="shared" si="4217"/>
        <v>0.958194785001792</v>
      </c>
      <c r="Y568" s="29">
        <f ca="1">IF(X568&lt;=('Ejercicio 3 - TIR'!$D$26-'Ejercicio 3 - TIR'!$C$26)/('Ejercicio 3 - TIR'!$E$26-'Ejercicio 3 - TIR'!$C$26),'Ejercicio 3 - TIR'!$C$26+SQRT(('Ejercicio 3 - TIR'!$E$26-'Ejercicio 3 - TIR'!$C$26)*('Ejercicio 3 - TIR'!$D$26-'Ejercicio 3 - TIR'!$C$26)*X568),'Ejercicio 3 - TIR'!$E$26-SQRT(('Ejercicio 3 - TIR'!$E$26-'Ejercicio 3 - TIR'!$C$26)*('Ejercicio 3 - TIR'!$E$26-'Ejercicio 3 - TIR'!$D$26)*(1-X568)))</f>
        <v>0.264975081997218</v>
      </c>
      <c r="Z568" s="27">
        <f ca="1" t="shared" si="3812"/>
        <v>1.14241268042093</v>
      </c>
      <c r="AA568" s="27">
        <f ca="1" t="shared" si="3813"/>
        <v>1.30784784414662</v>
      </c>
      <c r="AB568" s="27">
        <f ca="1" t="shared" si="3814"/>
        <v>1.58311914821537</v>
      </c>
      <c r="AC568" s="27">
        <f ca="1" t="shared" si="3815"/>
        <v>1.93423234706668</v>
      </c>
      <c r="AD568" s="27">
        <f ca="1" t="shared" si="3816"/>
        <v>2.44675572183234</v>
      </c>
      <c r="AE568" s="26">
        <f ca="1" t="shared" si="3817"/>
        <v>4492.3530735705</v>
      </c>
      <c r="AF568" s="26">
        <f ca="1" t="shared" si="3818"/>
        <v>5142.90009477994</v>
      </c>
      <c r="AG568" s="26">
        <f ca="1" t="shared" si="3819"/>
        <v>6225.35997122617</v>
      </c>
      <c r="AH568" s="26">
        <f ca="1" t="shared" si="3820"/>
        <v>7606.05583101796</v>
      </c>
      <c r="AI568" s="26">
        <f ca="1" t="shared" si="3821"/>
        <v>9621.47109851736</v>
      </c>
      <c r="AJ568" s="28">
        <f ca="1" t="shared" si="3822"/>
        <v>38763.8338364979</v>
      </c>
      <c r="AK568" s="28">
        <f ca="1" t="shared" si="3823"/>
        <v>55002.6557451928</v>
      </c>
      <c r="AL568" s="28">
        <f ca="1" t="shared" si="3824"/>
        <v>53446.137894035</v>
      </c>
      <c r="AM568" s="28">
        <f ca="1" t="shared" si="3825"/>
        <v>78459.3645019258</v>
      </c>
      <c r="AN568" s="28">
        <f ca="1" t="shared" si="3826"/>
        <v>97863.8425014339</v>
      </c>
      <c r="AO568" s="28">
        <f ca="1">C568/'Ejercicio 3 - TIR'!$D$7</f>
        <v>13743.2571224146</v>
      </c>
      <c r="AP568" s="28">
        <f ca="1" t="shared" si="3827"/>
        <v>25020.5767140833</v>
      </c>
      <c r="AQ568" s="28">
        <f ca="1" t="shared" si="3828"/>
        <v>41259.3986227782</v>
      </c>
      <c r="AR568" s="28">
        <f ca="1" t="shared" si="3829"/>
        <v>39702.8807716204</v>
      </c>
      <c r="AS568" s="28">
        <f ca="1" t="shared" si="3830"/>
        <v>64716.1073795112</v>
      </c>
      <c r="AT568" s="28">
        <f ca="1" t="shared" si="3831"/>
        <v>84120.5853790193</v>
      </c>
      <c r="AU568" s="28">
        <f ca="1">AP568*'Ejercicio 3 - TIR'!$D$5</f>
        <v>12510.2883570416</v>
      </c>
      <c r="AV568" s="28">
        <f ca="1">AQ568*'Ejercicio 3 - TIR'!$D$5</f>
        <v>20629.6993113891</v>
      </c>
      <c r="AW568" s="28">
        <f ca="1">AR568*'Ejercicio 3 - TIR'!$D$5</f>
        <v>19851.4403858102</v>
      </c>
      <c r="AX568" s="28">
        <f ca="1">AS568*'Ejercicio 3 - TIR'!$D$5</f>
        <v>32358.0536897556</v>
      </c>
      <c r="AY568" s="28">
        <f ca="1">AT568*'Ejercicio 3 - TIR'!$D$5</f>
        <v>42060.2926895097</v>
      </c>
      <c r="AZ568" s="28">
        <f ca="1" t="shared" ref="AZ568:BD568" si="4218">AJ568-AU568-AE568</f>
        <v>21761.1924058857</v>
      </c>
      <c r="BA568" s="28">
        <f ca="1" t="shared" si="4218"/>
        <v>29230.0563390238</v>
      </c>
      <c r="BB568" s="28">
        <f ca="1" t="shared" si="4218"/>
        <v>27369.3375369986</v>
      </c>
      <c r="BC568" s="28">
        <f ca="1" t="shared" si="4218"/>
        <v>38495.2549811523</v>
      </c>
      <c r="BD568" s="28">
        <f ca="1" t="shared" si="4218"/>
        <v>46182.0787134069</v>
      </c>
      <c r="BE568" s="28">
        <f ca="1" t="shared" ref="BE568:BI568" si="4219">AZ568/Z568</f>
        <v>19048.4513861205</v>
      </c>
      <c r="BF568" s="28">
        <f ca="1" t="shared" si="4219"/>
        <v>22349.7377541626</v>
      </c>
      <c r="BG568" s="28">
        <f ca="1" t="shared" si="4219"/>
        <v>17288.2360546594</v>
      </c>
      <c r="BH568" s="28">
        <f ca="1" t="shared" si="4219"/>
        <v>19902.0841728407</v>
      </c>
      <c r="BI568" s="28">
        <f ca="1" t="shared" si="4219"/>
        <v>18874.8219944171</v>
      </c>
      <c r="BJ568" s="28">
        <f ca="1" t="shared" si="3834"/>
        <v>77181.9655016781</v>
      </c>
      <c r="BK568" s="28">
        <f ca="1" t="shared" si="3835"/>
        <v>33626.393000881</v>
      </c>
      <c r="BL568" s="28">
        <f ca="1" t="shared" si="3836"/>
        <v>110808.358502559</v>
      </c>
      <c r="BM568" s="28">
        <f ca="1">BK568*'Ejercicio 3 - TIR'!$D$5</f>
        <v>16813.1965004405</v>
      </c>
      <c r="BN568" s="28">
        <f ca="1" t="shared" si="3837"/>
        <v>93995.1620021186</v>
      </c>
      <c r="BO568" s="28">
        <f ca="1" t="shared" si="3838"/>
        <v>38416.2428490111</v>
      </c>
      <c r="BP568" s="28">
        <f ca="1" t="shared" si="3839"/>
        <v>-100260.899899877</v>
      </c>
      <c r="BQ568" s="28">
        <f ca="1" t="shared" ref="BQ568:BT568" si="4220">BE568</f>
        <v>19048.4513861205</v>
      </c>
      <c r="BR568" s="28">
        <f ca="1" t="shared" si="4220"/>
        <v>22349.7377541626</v>
      </c>
      <c r="BS568" s="28">
        <f ca="1" t="shared" si="4220"/>
        <v>17288.2360546594</v>
      </c>
      <c r="BT568" s="28">
        <f ca="1" t="shared" si="4220"/>
        <v>19902.0841728407</v>
      </c>
      <c r="BU568" s="28">
        <f ca="1" t="shared" si="3841"/>
        <v>57291.0648434282</v>
      </c>
      <c r="BV568" s="30">
        <f ca="1" t="shared" si="3842"/>
        <v>9.23043159828989</v>
      </c>
    </row>
    <row r="569" ht="15" customHeight="1" spans="1:74">
      <c r="A569" s="26">
        <v>568</v>
      </c>
      <c r="B569" s="27">
        <f ca="1" t="shared" ref="B569:F569" si="4221">RAND()</f>
        <v>0.711656588148472</v>
      </c>
      <c r="C569" s="28">
        <f ca="1">IF(B569&lt;=('Ejercicio 3 - TIR'!$D$13-'Ejercicio 3 - TIR'!$C$13)/('Ejercicio 3 - TIR'!$E$13-'Ejercicio 3 - TIR'!$C$13),'Ejercicio 3 - TIR'!$C$13+SQRT(('Ejercicio 3 - TIR'!$E$13-'Ejercicio 3 - TIR'!$C$13)*('Ejercicio 3 - TIR'!$D$13-'Ejercicio 3 - TIR'!$C$13)*B569),'Ejercicio 3 - TIR'!$E$13-SQRT(('Ejercicio 3 - TIR'!$E$13-'Ejercicio 3 - TIR'!$C$13)*('Ejercicio 3 - TIR'!$E$13-'Ejercicio 3 - TIR'!$D$13)*(1-B569)))</f>
        <v>81398.5996704056</v>
      </c>
      <c r="D569" s="27">
        <f ca="1" t="shared" si="4221"/>
        <v>0.617541982599189</v>
      </c>
      <c r="E569" s="28">
        <f ca="1">IF(D569&lt;=('Ejercicio 3 - TIR'!$D$14-'Ejercicio 3 - TIR'!$C$14)/('Ejercicio 3 - TIR'!$E$14-'Ejercicio 3 - TIR'!$C$14),'Ejercicio 3 - TIR'!$C$14+SQRT(('Ejercicio 3 - TIR'!$E$14-'Ejercicio 3 - TIR'!$C$14)*('Ejercicio 3 - TIR'!$D$14-'Ejercicio 3 - TIR'!$C$14)*D569),'Ejercicio 3 - TIR'!$E$14-SQRT(('Ejercicio 3 - TIR'!$E$14-'Ejercicio 3 - TIR'!$C$14)*('Ejercicio 3 - TIR'!$E$14-'Ejercicio 3 - TIR'!$D$14)*(1-D569)))</f>
        <v>32425.7869973098</v>
      </c>
      <c r="F569" s="27">
        <f ca="1" t="shared" si="4221"/>
        <v>0.759422720156613</v>
      </c>
      <c r="G569" s="28">
        <f ca="1">IF(F569&lt;=('Ejercicio 3 - TIR'!$D$18-'Ejercicio 3 - TIR'!$C$18)/('Ejercicio 3 - TIR'!$E$18-'Ejercicio 3 - TIR'!$C$18),'Ejercicio 3 - TIR'!$C$18+SQRT(('Ejercicio 3 - TIR'!$E$18-'Ejercicio 3 - TIR'!$C$18)*('Ejercicio 3 - TIR'!$D$18-'Ejercicio 3 - TIR'!$C$18)*F569),'Ejercicio 3 - TIR'!$E$18-SQRT(('Ejercicio 3 - TIR'!$E$18-'Ejercicio 3 - TIR'!$C$18)*('Ejercicio 3 - TIR'!$E$18-'Ejercicio 3 - TIR'!$D$18)*(1-F569)))</f>
        <v>40752.2598963385</v>
      </c>
      <c r="H569" s="27">
        <f ca="1" t="shared" ref="H569:L569" si="4222">RAND()</f>
        <v>0.562936593712277</v>
      </c>
      <c r="I569" s="28">
        <f ca="1">IF(H569&lt;=('Ejercicio 3 - TIR'!$D$18-'Ejercicio 3 - TIR'!$C$18)/('Ejercicio 3 - TIR'!$E$18-'Ejercicio 3 - TIR'!$C$18),'Ejercicio 3 - TIR'!$C$18+SQRT(('Ejercicio 3 - TIR'!$E$18-'Ejercicio 3 - TIR'!$C$18)*('Ejercicio 3 - TIR'!$D$18-'Ejercicio 3 - TIR'!$C$18)*H569),'Ejercicio 3 - TIR'!$E$18-SQRT(('Ejercicio 3 - TIR'!$E$18-'Ejercicio 3 - TIR'!$C$18)*('Ejercicio 3 - TIR'!$E$18-'Ejercicio 3 - TIR'!$D$18)*(1-H569)))</f>
        <v>39189.1506167241</v>
      </c>
      <c r="J569" s="27">
        <f ca="1" t="shared" si="4222"/>
        <v>0.277725777007699</v>
      </c>
      <c r="K569" s="28">
        <f ca="1">IF(J569&lt;=('Ejercicio 3 - TIR'!$D$18-'Ejercicio 3 - TIR'!$C$18)/('Ejercicio 3 - TIR'!$E$18-'Ejercicio 3 - TIR'!$C$18),'Ejercicio 3 - TIR'!$C$18+SQRT(('Ejercicio 3 - TIR'!$E$18-'Ejercicio 3 - TIR'!$C$18)*('Ejercicio 3 - TIR'!$D$18-'Ejercicio 3 - TIR'!$C$18)*J569),'Ejercicio 3 - TIR'!$E$18-SQRT(('Ejercicio 3 - TIR'!$E$18-'Ejercicio 3 - TIR'!$C$18)*('Ejercicio 3 - TIR'!$E$18-'Ejercicio 3 - TIR'!$D$18)*(1-J569)))</f>
        <v>36454.3680210502</v>
      </c>
      <c r="L569" s="27">
        <f ca="1" t="shared" si="4222"/>
        <v>0.88204728970404</v>
      </c>
      <c r="M569" s="28">
        <f ca="1">IF(L569&lt;=('Ejercicio 3 - TIR'!$D$18-'Ejercicio 3 - TIR'!$C$18)/('Ejercicio 3 - TIR'!$E$18-'Ejercicio 3 - TIR'!$C$18),'Ejercicio 3 - TIR'!$C$18+SQRT(('Ejercicio 3 - TIR'!$E$18-'Ejercicio 3 - TIR'!$C$18)*('Ejercicio 3 - TIR'!$D$18-'Ejercicio 3 - TIR'!$C$18)*L569),'Ejercicio 3 - TIR'!$E$18-SQRT(('Ejercicio 3 - TIR'!$E$18-'Ejercicio 3 - TIR'!$C$18)*('Ejercicio 3 - TIR'!$E$18-'Ejercicio 3 - TIR'!$D$18)*(1-L569)))</f>
        <v>42025.7012133619</v>
      </c>
      <c r="N569" s="27">
        <f ca="1" t="shared" ref="N569:R569" si="4223">RAND()</f>
        <v>0.112643237198222</v>
      </c>
      <c r="O569" s="28">
        <f ca="1">IF(N569&lt;=('Ejercicio 3 - TIR'!$D$18-'Ejercicio 3 - TIR'!$C$18)/('Ejercicio 3 - TIR'!$E$18-'Ejercicio 3 - TIR'!$C$18),'Ejercicio 3 - TIR'!$C$18+SQRT(('Ejercicio 3 - TIR'!$E$18-'Ejercicio 3 - TIR'!$C$18)*('Ejercicio 3 - TIR'!$D$18-'Ejercicio 3 - TIR'!$C$18)*N569),'Ejercicio 3 - TIR'!$E$18-SQRT(('Ejercicio 3 - TIR'!$E$18-'Ejercicio 3 - TIR'!$C$18)*('Ejercicio 3 - TIR'!$E$18-'Ejercicio 3 - TIR'!$D$18)*(1-N569)))</f>
        <v>34110.5334908906</v>
      </c>
      <c r="P569" s="27">
        <f ca="1" t="shared" si="4223"/>
        <v>0.831338249645707</v>
      </c>
      <c r="Q569" s="29">
        <f ca="1">IF(P569&lt;=('Ejercicio 3 - TIR'!$D$22-'Ejercicio 3 - TIR'!$C$22)/('Ejercicio 3 - TIR'!$E$22-'Ejercicio 3 - TIR'!$C$22),'Ejercicio 3 - TIR'!$C$22+SQRT(('Ejercicio 3 - TIR'!$E$22-'Ejercicio 3 - TIR'!$C$22)*('Ejercicio 3 - TIR'!$D$22-'Ejercicio 3 - TIR'!$C$22)*P569),'Ejercicio 3 - TIR'!$E$22-SQRT(('Ejercicio 3 - TIR'!$E$22-'Ejercicio 3 - TIR'!$C$22)*('Ejercicio 3 - TIR'!$E$22-'Ejercicio 3 - TIR'!$D$22)*(1-P569)))</f>
        <v>0.162576132730139</v>
      </c>
      <c r="R569" s="27">
        <f ca="1" t="shared" si="4223"/>
        <v>0.633835462204743</v>
      </c>
      <c r="S569" s="29">
        <f ca="1">IF(R569&lt;=('Ejercicio 3 - TIR'!$D$23-'Ejercicio 3 - TIR'!$C$23)/('Ejercicio 3 - TIR'!$E$23-'Ejercicio 3 - TIR'!$C$23),'Ejercicio 3 - TIR'!$C$23+SQRT(('Ejercicio 3 - TIR'!$E$23-'Ejercicio 3 - TIR'!$C$23)*('Ejercicio 3 - TIR'!$D$23-'Ejercicio 3 - TIR'!$C$23)*R569),'Ejercicio 3 - TIR'!$E$23-SQRT(('Ejercicio 3 - TIR'!$E$23-'Ejercicio 3 - TIR'!$C$23)*('Ejercicio 3 - TIR'!$E$23-'Ejercicio 3 - TIR'!$D$23)*(1-R569)))</f>
        <v>0.154327131675026</v>
      </c>
      <c r="T569" s="27">
        <f ca="1" t="shared" ref="T569:X569" si="4224">RAND()</f>
        <v>0.997696388389706</v>
      </c>
      <c r="U569" s="29">
        <f ca="1">IF(T569&lt;=('Ejercicio 3 - TIR'!$D$24-'Ejercicio 3 - TIR'!$C$24)/('Ejercicio 3 - TIR'!$E$24-'Ejercicio 3 - TIR'!$C$24),'Ejercicio 3 - TIR'!$C$24+SQRT(('Ejercicio 3 - TIR'!$E$24-'Ejercicio 3 - TIR'!$C$24)*('Ejercicio 3 - TIR'!$D$24-'Ejercicio 3 - TIR'!$C$24)*T569),'Ejercicio 3 - TIR'!$E$24-SQRT(('Ejercicio 3 - TIR'!$E$24-'Ejercicio 3 - TIR'!$C$24)*('Ejercicio 3 - TIR'!$E$24-'Ejercicio 3 - TIR'!$D$24)*(1-T569)))</f>
        <v>0.217460292830104</v>
      </c>
      <c r="V569" s="27">
        <f ca="1" t="shared" si="4224"/>
        <v>0.404597022653306</v>
      </c>
      <c r="W569" s="29">
        <f ca="1">IF(V569&lt;=('Ejercicio 3 - TIR'!$D$25-'Ejercicio 3 - TIR'!$C$25)/('Ejercicio 3 - TIR'!$E$25-'Ejercicio 3 - TIR'!$C$25),'Ejercicio 3 - TIR'!$C$25+SQRT(('Ejercicio 3 - TIR'!$E$25-'Ejercicio 3 - TIR'!$C$25)*('Ejercicio 3 - TIR'!$D$25-'Ejercicio 3 - TIR'!$C$25)*V569),'Ejercicio 3 - TIR'!$E$25-SQRT(('Ejercicio 3 - TIR'!$E$25-'Ejercicio 3 - TIR'!$C$25)*('Ejercicio 3 - TIR'!$E$25-'Ejercicio 3 - TIR'!$D$25)*(1-V569)))</f>
        <v>0.20435013230344</v>
      </c>
      <c r="X569" s="27">
        <f ca="1" t="shared" si="4224"/>
        <v>0.789086226607713</v>
      </c>
      <c r="Y569" s="29">
        <f ca="1">IF(X569&lt;=('Ejercicio 3 - TIR'!$D$26-'Ejercicio 3 - TIR'!$C$26)/('Ejercicio 3 - TIR'!$E$26-'Ejercicio 3 - TIR'!$C$26),'Ejercicio 3 - TIR'!$C$26+SQRT(('Ejercicio 3 - TIR'!$E$26-'Ejercicio 3 - TIR'!$C$26)*('Ejercicio 3 - TIR'!$D$26-'Ejercicio 3 - TIR'!$C$26)*X569),'Ejercicio 3 - TIR'!$E$26-SQRT(('Ejercicio 3 - TIR'!$E$26-'Ejercicio 3 - TIR'!$C$26)*('Ejercicio 3 - TIR'!$E$26-'Ejercicio 3 - TIR'!$D$26)*(1-X569)))</f>
        <v>0.246251898181996</v>
      </c>
      <c r="Z569" s="27">
        <f ca="1" t="shared" si="3812"/>
        <v>1.16257613273014</v>
      </c>
      <c r="AA569" s="27">
        <f ca="1" t="shared" si="3813"/>
        <v>1.34199317264823</v>
      </c>
      <c r="AB569" s="27">
        <f ca="1" t="shared" si="3814"/>
        <v>1.63382340094831</v>
      </c>
      <c r="AC569" s="27">
        <f ca="1" t="shared" si="3815"/>
        <v>1.96769542909255</v>
      </c>
      <c r="AD569" s="27">
        <f ca="1" t="shared" si="3816"/>
        <v>2.45224416355063</v>
      </c>
      <c r="AE569" s="26">
        <f ca="1" t="shared" si="3817"/>
        <v>5271.65905075386</v>
      </c>
      <c r="AF569" s="26">
        <f ca="1" t="shared" si="3818"/>
        <v>6085.21907122539</v>
      </c>
      <c r="AG569" s="26">
        <f ca="1" t="shared" si="3819"/>
        <v>7408.51259238939</v>
      </c>
      <c r="AH569" s="26">
        <f ca="1" t="shared" si="3820"/>
        <v>8922.44312081587</v>
      </c>
      <c r="AI569" s="26">
        <f ca="1" t="shared" si="3821"/>
        <v>11119.6116757377</v>
      </c>
      <c r="AJ569" s="28">
        <f ca="1" t="shared" si="3822"/>
        <v>47377.6047102988</v>
      </c>
      <c r="AK569" s="28">
        <f ca="1" t="shared" si="3823"/>
        <v>52591.5725695268</v>
      </c>
      <c r="AL569" s="28">
        <f ca="1" t="shared" si="3824"/>
        <v>59559.9995395734</v>
      </c>
      <c r="AM569" s="28">
        <f ca="1" t="shared" si="3825"/>
        <v>82693.7801819415</v>
      </c>
      <c r="AN569" s="28">
        <f ca="1" t="shared" si="3826"/>
        <v>83647.3566686348</v>
      </c>
      <c r="AO569" s="28">
        <f ca="1">C569/'Ejercicio 3 - TIR'!$D$7</f>
        <v>16279.7199340811</v>
      </c>
      <c r="AP569" s="28">
        <f ca="1" t="shared" si="3827"/>
        <v>31097.8847762177</v>
      </c>
      <c r="AQ569" s="28">
        <f ca="1" t="shared" si="3828"/>
        <v>36311.8526354457</v>
      </c>
      <c r="AR569" s="28">
        <f ca="1" t="shared" si="3829"/>
        <v>43280.2796054923</v>
      </c>
      <c r="AS569" s="28">
        <f ca="1" t="shared" si="3830"/>
        <v>66414.0602478604</v>
      </c>
      <c r="AT569" s="28">
        <f ca="1" t="shared" si="3831"/>
        <v>67367.6367345537</v>
      </c>
      <c r="AU569" s="28">
        <f ca="1">AP569*'Ejercicio 3 - TIR'!$D$5</f>
        <v>15548.9423881088</v>
      </c>
      <c r="AV569" s="28">
        <f ca="1">AQ569*'Ejercicio 3 - TIR'!$D$5</f>
        <v>18155.9263177228</v>
      </c>
      <c r="AW569" s="28">
        <f ca="1">AR569*'Ejercicio 3 - TIR'!$D$5</f>
        <v>21640.1398027462</v>
      </c>
      <c r="AX569" s="28">
        <f ca="1">AS569*'Ejercicio 3 - TIR'!$D$5</f>
        <v>33207.0301239302</v>
      </c>
      <c r="AY569" s="28">
        <f ca="1">AT569*'Ejercicio 3 - TIR'!$D$5</f>
        <v>33683.8183672769</v>
      </c>
      <c r="AZ569" s="28">
        <f ca="1" t="shared" ref="AZ569:BD569" si="4225">AJ569-AU569-AE569</f>
        <v>26557.0032714361</v>
      </c>
      <c r="BA569" s="28">
        <f ca="1" t="shared" si="4225"/>
        <v>28350.4271805786</v>
      </c>
      <c r="BB569" s="28">
        <f ca="1" t="shared" si="4225"/>
        <v>30511.3471444379</v>
      </c>
      <c r="BC569" s="28">
        <f ca="1" t="shared" si="4225"/>
        <v>40564.3069371954</v>
      </c>
      <c r="BD569" s="28">
        <f ca="1" t="shared" si="4225"/>
        <v>38843.9266256203</v>
      </c>
      <c r="BE569" s="28">
        <f ca="1" t="shared" ref="BE569:BI569" si="4226">AZ569/Z569</f>
        <v>22843.2379813878</v>
      </c>
      <c r="BF569" s="28">
        <f ca="1" t="shared" si="4226"/>
        <v>21125.6120808969</v>
      </c>
      <c r="BG569" s="28">
        <f ca="1" t="shared" si="4226"/>
        <v>18674.8134019432</v>
      </c>
      <c r="BH569" s="28">
        <f ca="1" t="shared" si="4226"/>
        <v>20615.1350140111</v>
      </c>
      <c r="BI569" s="28">
        <f ca="1" t="shared" si="4226"/>
        <v>15840.1545828853</v>
      </c>
      <c r="BJ569" s="28">
        <f ca="1" t="shared" si="3834"/>
        <v>79515.9469126888</v>
      </c>
      <c r="BK569" s="28">
        <f ca="1" t="shared" si="3835"/>
        <v>39921.8481925893</v>
      </c>
      <c r="BL569" s="28">
        <f ca="1" t="shared" si="3836"/>
        <v>119437.795105278</v>
      </c>
      <c r="BM569" s="28">
        <f ca="1">BK569*'Ejercicio 3 - TIR'!$D$5</f>
        <v>19960.9240962947</v>
      </c>
      <c r="BN569" s="28">
        <f ca="1" t="shared" si="3837"/>
        <v>99476.8710089835</v>
      </c>
      <c r="BO569" s="28">
        <f ca="1" t="shared" si="3838"/>
        <v>40565.6469643503</v>
      </c>
      <c r="BP569" s="28">
        <f ca="1" t="shared" si="3839"/>
        <v>-113824.386667715</v>
      </c>
      <c r="BQ569" s="28">
        <f ca="1" t="shared" ref="BQ569:BT569" si="4227">BE569</f>
        <v>22843.2379813878</v>
      </c>
      <c r="BR569" s="28">
        <f ca="1" t="shared" si="4227"/>
        <v>21125.6120808969</v>
      </c>
      <c r="BS569" s="28">
        <f ca="1" t="shared" si="4227"/>
        <v>18674.8134019432</v>
      </c>
      <c r="BT569" s="28">
        <f ca="1" t="shared" si="4227"/>
        <v>20615.1350140111</v>
      </c>
      <c r="BU569" s="28">
        <f ca="1" t="shared" si="3841"/>
        <v>56405.8015472357</v>
      </c>
      <c r="BV569" s="30">
        <f ca="1" t="shared" si="3842"/>
        <v>6.19112566197417</v>
      </c>
    </row>
    <row r="570" ht="15" customHeight="1" spans="1:74">
      <c r="A570" s="26">
        <v>569</v>
      </c>
      <c r="B570" s="27">
        <f ca="1" t="shared" ref="B570:F570" si="4228">RAND()</f>
        <v>0.254087456070015</v>
      </c>
      <c r="C570" s="28">
        <f ca="1">IF(B570&lt;=('Ejercicio 3 - TIR'!$D$13-'Ejercicio 3 - TIR'!$C$13)/('Ejercicio 3 - TIR'!$E$13-'Ejercicio 3 - TIR'!$C$13),'Ejercicio 3 - TIR'!$C$13+SQRT(('Ejercicio 3 - TIR'!$E$13-'Ejercicio 3 - TIR'!$C$13)*('Ejercicio 3 - TIR'!$D$13-'Ejercicio 3 - TIR'!$C$13)*B570),'Ejercicio 3 - TIR'!$E$13-SQRT(('Ejercicio 3 - TIR'!$E$13-'Ejercicio 3 - TIR'!$C$13)*('Ejercicio 3 - TIR'!$E$13-'Ejercicio 3 - TIR'!$D$13)*(1-B570)))</f>
        <v>70081.8608079315</v>
      </c>
      <c r="D570" s="27">
        <f ca="1" t="shared" si="4228"/>
        <v>0.848289680311023</v>
      </c>
      <c r="E570" s="28">
        <f ca="1">IF(D570&lt;=('Ejercicio 3 - TIR'!$D$14-'Ejercicio 3 - TIR'!$C$14)/('Ejercicio 3 - TIR'!$E$14-'Ejercicio 3 - TIR'!$C$14),'Ejercicio 3 - TIR'!$C$14+SQRT(('Ejercicio 3 - TIR'!$E$14-'Ejercicio 3 - TIR'!$C$14)*('Ejercicio 3 - TIR'!$D$14-'Ejercicio 3 - TIR'!$C$14)*D570),'Ejercicio 3 - TIR'!$E$14-SQRT(('Ejercicio 3 - TIR'!$E$14-'Ejercicio 3 - TIR'!$C$14)*('Ejercicio 3 - TIR'!$E$14-'Ejercicio 3 - TIR'!$D$14)*(1-D570)))</f>
        <v>35229.6176302788</v>
      </c>
      <c r="F570" s="27">
        <f ca="1" t="shared" si="4228"/>
        <v>0.0479868079708698</v>
      </c>
      <c r="G570" s="28">
        <f ca="1">IF(F570&lt;=('Ejercicio 3 - TIR'!$D$18-'Ejercicio 3 - TIR'!$C$18)/('Ejercicio 3 - TIR'!$E$18-'Ejercicio 3 - TIR'!$C$18),'Ejercicio 3 - TIR'!$C$18+SQRT(('Ejercicio 3 - TIR'!$E$18-'Ejercicio 3 - TIR'!$C$18)*('Ejercicio 3 - TIR'!$D$18-'Ejercicio 3 - TIR'!$C$18)*F570),'Ejercicio 3 - TIR'!$E$18-SQRT(('Ejercicio 3 - TIR'!$E$18-'Ejercicio 3 - TIR'!$C$18)*('Ejercicio 3 - TIR'!$E$18-'Ejercicio 3 - TIR'!$D$18)*(1-F570)))</f>
        <v>32682.9128192378</v>
      </c>
      <c r="H570" s="27">
        <f ca="1" t="shared" ref="H570:L570" si="4229">RAND()</f>
        <v>0.00686130891835068</v>
      </c>
      <c r="I570" s="28">
        <f ca="1">IF(H570&lt;=('Ejercicio 3 - TIR'!$D$18-'Ejercicio 3 - TIR'!$C$18)/('Ejercicio 3 - TIR'!$E$18-'Ejercicio 3 - TIR'!$C$18),'Ejercicio 3 - TIR'!$C$18+SQRT(('Ejercicio 3 - TIR'!$E$18-'Ejercicio 3 - TIR'!$C$18)*('Ejercicio 3 - TIR'!$D$18-'Ejercicio 3 - TIR'!$C$18)*H570),'Ejercicio 3 - TIR'!$E$18-SQRT(('Ejercicio 3 - TIR'!$E$18-'Ejercicio 3 - TIR'!$C$18)*('Ejercicio 3 - TIR'!$E$18-'Ejercicio 3 - TIR'!$D$18)*(1-H570)))</f>
        <v>31014.4931432753</v>
      </c>
      <c r="J570" s="27">
        <f ca="1" t="shared" si="4229"/>
        <v>0.108965561123596</v>
      </c>
      <c r="K570" s="28">
        <f ca="1">IF(J570&lt;=('Ejercicio 3 - TIR'!$D$18-'Ejercicio 3 - TIR'!$C$18)/('Ejercicio 3 - TIR'!$E$18-'Ejercicio 3 - TIR'!$C$18),'Ejercicio 3 - TIR'!$C$18+SQRT(('Ejercicio 3 - TIR'!$E$18-'Ejercicio 3 - TIR'!$C$18)*('Ejercicio 3 - TIR'!$D$18-'Ejercicio 3 - TIR'!$C$18)*J570),'Ejercicio 3 - TIR'!$E$18-SQRT(('Ejercicio 3 - TIR'!$E$18-'Ejercicio 3 - TIR'!$C$18)*('Ejercicio 3 - TIR'!$E$18-'Ejercicio 3 - TIR'!$D$18)*(1-J570)))</f>
        <v>34042.8744932955</v>
      </c>
      <c r="L570" s="27">
        <f ca="1" t="shared" si="4229"/>
        <v>0.433968924805367</v>
      </c>
      <c r="M570" s="28">
        <f ca="1">IF(L570&lt;=('Ejercicio 3 - TIR'!$D$18-'Ejercicio 3 - TIR'!$C$18)/('Ejercicio 3 - TIR'!$E$18-'Ejercicio 3 - TIR'!$C$18),'Ejercicio 3 - TIR'!$C$18+SQRT(('Ejercicio 3 - TIR'!$E$18-'Ejercicio 3 - TIR'!$C$18)*('Ejercicio 3 - TIR'!$D$18-'Ejercicio 3 - TIR'!$C$18)*L570),'Ejercicio 3 - TIR'!$E$18-SQRT(('Ejercicio 3 - TIR'!$E$18-'Ejercicio 3 - TIR'!$C$18)*('Ejercicio 3 - TIR'!$E$18-'Ejercicio 3 - TIR'!$D$18)*(1-L570)))</f>
        <v>38068.1682382561</v>
      </c>
      <c r="N570" s="27">
        <f ca="1" t="shared" ref="N570:R570" si="4230">RAND()</f>
        <v>0.611704054567213</v>
      </c>
      <c r="O570" s="28">
        <f ca="1">IF(N570&lt;=('Ejercicio 3 - TIR'!$D$18-'Ejercicio 3 - TIR'!$C$18)/('Ejercicio 3 - TIR'!$E$18-'Ejercicio 3 - TIR'!$C$18),'Ejercicio 3 - TIR'!$C$18+SQRT(('Ejercicio 3 - TIR'!$E$18-'Ejercicio 3 - TIR'!$C$18)*('Ejercicio 3 - TIR'!$D$18-'Ejercicio 3 - TIR'!$C$18)*N570),'Ejercicio 3 - TIR'!$E$18-SQRT(('Ejercicio 3 - TIR'!$E$18-'Ejercicio 3 - TIR'!$C$18)*('Ejercicio 3 - TIR'!$E$18-'Ejercicio 3 - TIR'!$D$18)*(1-N570)))</f>
        <v>39578.914770739</v>
      </c>
      <c r="P570" s="27">
        <f ca="1" t="shared" si="4230"/>
        <v>0.84106329526743</v>
      </c>
      <c r="Q570" s="29">
        <f ca="1">IF(P570&lt;=('Ejercicio 3 - TIR'!$D$22-'Ejercicio 3 - TIR'!$C$22)/('Ejercicio 3 - TIR'!$E$22-'Ejercicio 3 - TIR'!$C$22),'Ejercicio 3 - TIR'!$C$22+SQRT(('Ejercicio 3 - TIR'!$E$22-'Ejercicio 3 - TIR'!$C$22)*('Ejercicio 3 - TIR'!$D$22-'Ejercicio 3 - TIR'!$C$22)*P570),'Ejercicio 3 - TIR'!$E$22-SQRT(('Ejercicio 3 - TIR'!$E$22-'Ejercicio 3 - TIR'!$C$22)*('Ejercicio 3 - TIR'!$E$22-'Ejercicio 3 - TIR'!$D$22)*(1-P570)))</f>
        <v>0.163085920997033</v>
      </c>
      <c r="R570" s="27">
        <f ca="1" t="shared" si="4230"/>
        <v>0.471768774100045</v>
      </c>
      <c r="S570" s="29">
        <f ca="1">IF(R570&lt;=('Ejercicio 3 - TIR'!$D$23-'Ejercicio 3 - TIR'!$C$23)/('Ejercicio 3 - TIR'!$E$23-'Ejercicio 3 - TIR'!$C$23),'Ejercicio 3 - TIR'!$C$23+SQRT(('Ejercicio 3 - TIR'!$E$23-'Ejercicio 3 - TIR'!$C$23)*('Ejercicio 3 - TIR'!$D$23-'Ejercicio 3 - TIR'!$C$23)*R570),'Ejercicio 3 - TIR'!$E$23-SQRT(('Ejercicio 3 - TIR'!$E$23-'Ejercicio 3 - TIR'!$C$23)*('Ejercicio 3 - TIR'!$E$23-'Ejercicio 3 - TIR'!$D$23)*(1-R570)))</f>
        <v>0.149140758284233</v>
      </c>
      <c r="T570" s="27">
        <f ca="1" t="shared" ref="T570:X570" si="4231">RAND()</f>
        <v>0.849834151302567</v>
      </c>
      <c r="U570" s="29">
        <f ca="1">IF(T570&lt;=('Ejercicio 3 - TIR'!$D$24-'Ejercicio 3 - TIR'!$C$24)/('Ejercicio 3 - TIR'!$E$24-'Ejercicio 3 - TIR'!$C$24),'Ejercicio 3 - TIR'!$C$24+SQRT(('Ejercicio 3 - TIR'!$E$24-'Ejercicio 3 - TIR'!$C$24)*('Ejercicio 3 - TIR'!$D$24-'Ejercicio 3 - TIR'!$C$24)*T570),'Ejercicio 3 - TIR'!$E$24-SQRT(('Ejercicio 3 - TIR'!$E$24-'Ejercicio 3 - TIR'!$C$24)*('Ejercicio 3 - TIR'!$E$24-'Ejercicio 3 - TIR'!$D$24)*(1-T570)))</f>
        <v>0.199494771975108</v>
      </c>
      <c r="V570" s="27">
        <f ca="1" t="shared" si="4231"/>
        <v>0.939603797424467</v>
      </c>
      <c r="W570" s="29">
        <f ca="1">IF(V570&lt;=('Ejercicio 3 - TIR'!$D$25-'Ejercicio 3 - TIR'!$C$25)/('Ejercicio 3 - TIR'!$E$25-'Ejercicio 3 - TIR'!$C$25),'Ejercicio 3 - TIR'!$C$25+SQRT(('Ejercicio 3 - TIR'!$E$25-'Ejercicio 3 - TIR'!$C$25)*('Ejercicio 3 - TIR'!$D$25-'Ejercicio 3 - TIR'!$C$25)*V570),'Ejercicio 3 - TIR'!$E$25-SQRT(('Ejercicio 3 - TIR'!$E$25-'Ejercicio 3 - TIR'!$C$25)*('Ejercicio 3 - TIR'!$E$25-'Ejercicio 3 - TIR'!$D$25)*(1-V570)))</f>
        <v>0.235460855973808</v>
      </c>
      <c r="X570" s="27">
        <f ca="1" t="shared" si="4231"/>
        <v>0.0332560493431213</v>
      </c>
      <c r="Y570" s="29">
        <f ca="1">IF(X570&lt;=('Ejercicio 3 - TIR'!$D$26-'Ejercicio 3 - TIR'!$C$26)/('Ejercicio 3 - TIR'!$E$26-'Ejercicio 3 - TIR'!$C$26),'Ejercicio 3 - TIR'!$C$26+SQRT(('Ejercicio 3 - TIR'!$E$26-'Ejercicio 3 - TIR'!$C$26)*('Ejercicio 3 - TIR'!$D$26-'Ejercicio 3 - TIR'!$C$26)*X570),'Ejercicio 3 - TIR'!$E$26-SQRT(('Ejercicio 3 - TIR'!$E$26-'Ejercicio 3 - TIR'!$C$26)*('Ejercicio 3 - TIR'!$E$26-'Ejercicio 3 - TIR'!$D$26)*(1-X570)))</f>
        <v>0.199475828893898</v>
      </c>
      <c r="Z570" s="27">
        <f ca="1" t="shared" si="3812"/>
        <v>1.16308592099703</v>
      </c>
      <c r="AA570" s="27">
        <f ca="1" t="shared" si="3813"/>
        <v>1.33654943720425</v>
      </c>
      <c r="AB570" s="27">
        <f ca="1" t="shared" si="3814"/>
        <v>1.60318406241277</v>
      </c>
      <c r="AC570" s="27">
        <f ca="1" t="shared" si="3815"/>
        <v>1.98067115403204</v>
      </c>
      <c r="AD570" s="27">
        <f ca="1" t="shared" si="3816"/>
        <v>2.37576717424882</v>
      </c>
      <c r="AE570" s="26">
        <f ca="1" t="shared" si="3817"/>
        <v>5745.45463760732</v>
      </c>
      <c r="AF570" s="26">
        <f ca="1" t="shared" si="3818"/>
        <v>6602.33609894773</v>
      </c>
      <c r="AG570" s="26">
        <f ca="1" t="shared" si="3819"/>
        <v>7919.46763351034</v>
      </c>
      <c r="AH570" s="26">
        <f ca="1" t="shared" si="3820"/>
        <v>9784.19226135355</v>
      </c>
      <c r="AI570" s="26">
        <f ca="1" t="shared" si="3821"/>
        <v>11735.9021227443</v>
      </c>
      <c r="AJ570" s="28">
        <f ca="1" t="shared" si="3822"/>
        <v>38013.0357572289</v>
      </c>
      <c r="AK570" s="28">
        <f ca="1" t="shared" si="3823"/>
        <v>41452.4033558195</v>
      </c>
      <c r="AL570" s="28">
        <f ca="1" t="shared" si="3824"/>
        <v>54576.9938263694</v>
      </c>
      <c r="AM570" s="28">
        <f ca="1" t="shared" si="3825"/>
        <v>75400.5227163527</v>
      </c>
      <c r="AN570" s="28">
        <f ca="1" t="shared" si="3826"/>
        <v>94030.2865047133</v>
      </c>
      <c r="AO570" s="28">
        <f ca="1">C570/'Ejercicio 3 - TIR'!$D$7</f>
        <v>14016.3721615863</v>
      </c>
      <c r="AP570" s="28">
        <f ca="1" t="shared" si="3827"/>
        <v>23996.6635956426</v>
      </c>
      <c r="AQ570" s="28">
        <f ca="1" t="shared" si="3828"/>
        <v>27436.0311942332</v>
      </c>
      <c r="AR570" s="28">
        <f ca="1" t="shared" si="3829"/>
        <v>40560.6216647831</v>
      </c>
      <c r="AS570" s="28">
        <f ca="1" t="shared" si="3830"/>
        <v>61384.1505547663</v>
      </c>
      <c r="AT570" s="28">
        <f ca="1" t="shared" si="3831"/>
        <v>80013.914343127</v>
      </c>
      <c r="AU570" s="28">
        <f ca="1">AP570*'Ejercicio 3 - TIR'!$D$5</f>
        <v>11998.3317978213</v>
      </c>
      <c r="AV570" s="28">
        <f ca="1">AQ570*'Ejercicio 3 - TIR'!$D$5</f>
        <v>13718.0155971166</v>
      </c>
      <c r="AW570" s="28">
        <f ca="1">AR570*'Ejercicio 3 - TIR'!$D$5</f>
        <v>20280.3108323915</v>
      </c>
      <c r="AX570" s="28">
        <f ca="1">AS570*'Ejercicio 3 - TIR'!$D$5</f>
        <v>30692.0752773832</v>
      </c>
      <c r="AY570" s="28">
        <f ca="1">AT570*'Ejercicio 3 - TIR'!$D$5</f>
        <v>40006.9571715635</v>
      </c>
      <c r="AZ570" s="28">
        <f ca="1" t="shared" ref="AZ570:BD570" si="4232">AJ570-AU570-AE570</f>
        <v>20269.2493218003</v>
      </c>
      <c r="BA570" s="28">
        <f ca="1" t="shared" si="4232"/>
        <v>21132.0516597552</v>
      </c>
      <c r="BB570" s="28">
        <f ca="1" t="shared" si="4232"/>
        <v>26377.2153604675</v>
      </c>
      <c r="BC570" s="28">
        <f ca="1" t="shared" si="4232"/>
        <v>34924.2551776159</v>
      </c>
      <c r="BD570" s="28">
        <f ca="1" t="shared" si="4232"/>
        <v>42287.4272104055</v>
      </c>
      <c r="BE570" s="28">
        <f ca="1" t="shared" ref="BE570:BI570" si="4233">AZ570/Z570</f>
        <v>17427.1298069062</v>
      </c>
      <c r="BF570" s="28">
        <f ca="1" t="shared" si="4233"/>
        <v>15810.9016183932</v>
      </c>
      <c r="BG570" s="28">
        <f ca="1" t="shared" si="4233"/>
        <v>16453.0174537603</v>
      </c>
      <c r="BH570" s="28">
        <f ca="1" t="shared" si="4233"/>
        <v>17632.5358737723</v>
      </c>
      <c r="BI570" s="28">
        <f ca="1" t="shared" si="4233"/>
        <v>17799.4829075691</v>
      </c>
      <c r="BJ570" s="28">
        <f ca="1" t="shared" si="3834"/>
        <v>83697.3691273538</v>
      </c>
      <c r="BK570" s="28">
        <f ca="1" t="shared" si="3835"/>
        <v>33299.6368835517</v>
      </c>
      <c r="BL570" s="28">
        <f ca="1" t="shared" si="3836"/>
        <v>116997.006010905</v>
      </c>
      <c r="BM570" s="28">
        <f ca="1">BK570*'Ejercicio 3 - TIR'!$D$5</f>
        <v>16649.8184417758</v>
      </c>
      <c r="BN570" s="28">
        <f ca="1" t="shared" si="3837"/>
        <v>100347.18756913</v>
      </c>
      <c r="BO570" s="28">
        <f ca="1" t="shared" si="3838"/>
        <v>42237.803711072</v>
      </c>
      <c r="BP570" s="28">
        <f ca="1" t="shared" si="3839"/>
        <v>-105311.47843821</v>
      </c>
      <c r="BQ570" s="28">
        <f ca="1" t="shared" ref="BQ570:BT570" si="4234">BE570</f>
        <v>17427.1298069062</v>
      </c>
      <c r="BR570" s="28">
        <f ca="1" t="shared" si="4234"/>
        <v>15810.9016183932</v>
      </c>
      <c r="BS570" s="28">
        <f ca="1" t="shared" si="4234"/>
        <v>16453.0174537603</v>
      </c>
      <c r="BT570" s="28">
        <f ca="1" t="shared" si="4234"/>
        <v>17632.5358737723</v>
      </c>
      <c r="BU570" s="28">
        <f ca="1" t="shared" si="3841"/>
        <v>60037.2866186411</v>
      </c>
      <c r="BV570" s="30">
        <f ca="1" t="shared" si="3842"/>
        <v>5.38565562194453</v>
      </c>
    </row>
    <row r="571" ht="15" customHeight="1" spans="1:74">
      <c r="A571" s="26">
        <v>570</v>
      </c>
      <c r="B571" s="27">
        <f ca="1" t="shared" ref="B571:F571" si="4235">RAND()</f>
        <v>0.0859390235403024</v>
      </c>
      <c r="C571" s="28">
        <f ca="1">IF(B571&lt;=('Ejercicio 3 - TIR'!$D$13-'Ejercicio 3 - TIR'!$C$13)/('Ejercicio 3 - TIR'!$E$13-'Ejercicio 3 - TIR'!$C$13),'Ejercicio 3 - TIR'!$C$13+SQRT(('Ejercicio 3 - TIR'!$E$13-'Ejercicio 3 - TIR'!$C$13)*('Ejercicio 3 - TIR'!$D$13-'Ejercicio 3 - TIR'!$C$13)*B571),'Ejercicio 3 - TIR'!$E$13-SQRT(('Ejercicio 3 - TIR'!$E$13-'Ejercicio 3 - TIR'!$C$13)*('Ejercicio 3 - TIR'!$E$13-'Ejercicio 3 - TIR'!$D$13)*(1-B571)))</f>
        <v>65863.0716707304</v>
      </c>
      <c r="D571" s="27">
        <f ca="1" t="shared" si="4235"/>
        <v>0.70750802532602</v>
      </c>
      <c r="E571" s="28">
        <f ca="1">IF(D571&lt;=('Ejercicio 3 - TIR'!$D$14-'Ejercicio 3 - TIR'!$C$14)/('Ejercicio 3 - TIR'!$E$14-'Ejercicio 3 - TIR'!$C$14),'Ejercicio 3 - TIR'!$C$14+SQRT(('Ejercicio 3 - TIR'!$E$14-'Ejercicio 3 - TIR'!$C$14)*('Ejercicio 3 - TIR'!$D$14-'Ejercicio 3 - TIR'!$C$14)*D571),'Ejercicio 3 - TIR'!$E$14-SQRT(('Ejercicio 3 - TIR'!$E$14-'Ejercicio 3 - TIR'!$C$14)*('Ejercicio 3 - TIR'!$E$14-'Ejercicio 3 - TIR'!$D$14)*(1-D571)))</f>
        <v>33376.2702198008</v>
      </c>
      <c r="F571" s="27">
        <f ca="1" t="shared" si="4235"/>
        <v>0.778432535402096</v>
      </c>
      <c r="G571" s="28">
        <f ca="1">IF(F571&lt;=('Ejercicio 3 - TIR'!$D$18-'Ejercicio 3 - TIR'!$C$18)/('Ejercicio 3 - TIR'!$E$18-'Ejercicio 3 - TIR'!$C$18),'Ejercicio 3 - TIR'!$C$18+SQRT(('Ejercicio 3 - TIR'!$E$18-'Ejercicio 3 - TIR'!$C$18)*('Ejercicio 3 - TIR'!$D$18-'Ejercicio 3 - TIR'!$C$18)*F571),'Ejercicio 3 - TIR'!$E$18-SQRT(('Ejercicio 3 - TIR'!$E$18-'Ejercicio 3 - TIR'!$C$18)*('Ejercicio 3 - TIR'!$E$18-'Ejercicio 3 - TIR'!$D$18)*(1-F571)))</f>
        <v>40923.5358648894</v>
      </c>
      <c r="H571" s="27">
        <f ca="1" t="shared" ref="H571:L571" si="4236">RAND()</f>
        <v>0.738298610350048</v>
      </c>
      <c r="I571" s="28">
        <f ca="1">IF(H571&lt;=('Ejercicio 3 - TIR'!$D$18-'Ejercicio 3 - TIR'!$C$18)/('Ejercicio 3 - TIR'!$E$18-'Ejercicio 3 - TIR'!$C$18),'Ejercicio 3 - TIR'!$C$18+SQRT(('Ejercicio 3 - TIR'!$E$18-'Ejercicio 3 - TIR'!$C$18)*('Ejercicio 3 - TIR'!$D$18-'Ejercicio 3 - TIR'!$C$18)*H571),'Ejercicio 3 - TIR'!$E$18-SQRT(('Ejercicio 3 - TIR'!$E$18-'Ejercicio 3 - TIR'!$C$18)*('Ejercicio 3 - TIR'!$E$18-'Ejercicio 3 - TIR'!$D$18)*(1-H571)))</f>
        <v>40569.6947933865</v>
      </c>
      <c r="J571" s="27">
        <f ca="1" t="shared" si="4236"/>
        <v>0.306843333798863</v>
      </c>
      <c r="K571" s="28">
        <f ca="1">IF(J571&lt;=('Ejercicio 3 - TIR'!$D$18-'Ejercicio 3 - TIR'!$C$18)/('Ejercicio 3 - TIR'!$E$18-'Ejercicio 3 - TIR'!$C$18),'Ejercicio 3 - TIR'!$C$18+SQRT(('Ejercicio 3 - TIR'!$E$18-'Ejercicio 3 - TIR'!$C$18)*('Ejercicio 3 - TIR'!$D$18-'Ejercicio 3 - TIR'!$C$18)*J571),'Ejercicio 3 - TIR'!$E$18-SQRT(('Ejercicio 3 - TIR'!$E$18-'Ejercicio 3 - TIR'!$C$18)*('Ejercicio 3 - TIR'!$E$18-'Ejercicio 3 - TIR'!$D$18)*(1-J571)))</f>
        <v>36784.28331291</v>
      </c>
      <c r="L571" s="27">
        <f ca="1" t="shared" si="4236"/>
        <v>0.0165221321512952</v>
      </c>
      <c r="M571" s="28">
        <f ca="1">IF(L571&lt;=('Ejercicio 3 - TIR'!$D$18-'Ejercicio 3 - TIR'!$C$18)/('Ejercicio 3 - TIR'!$E$18-'Ejercicio 3 - TIR'!$C$18),'Ejercicio 3 - TIR'!$C$18+SQRT(('Ejercicio 3 - TIR'!$E$18-'Ejercicio 3 - TIR'!$C$18)*('Ejercicio 3 - TIR'!$D$18-'Ejercicio 3 - TIR'!$C$18)*L571),'Ejercicio 3 - TIR'!$E$18-SQRT(('Ejercicio 3 - TIR'!$E$18-'Ejercicio 3 - TIR'!$C$18)*('Ejercicio 3 - TIR'!$E$18-'Ejercicio 3 - TIR'!$D$18)*(1-L571)))</f>
        <v>31574.2680275907</v>
      </c>
      <c r="N571" s="27">
        <f ca="1" t="shared" ref="N571:R571" si="4237">RAND()</f>
        <v>0.256966783065868</v>
      </c>
      <c r="O571" s="28">
        <f ca="1">IF(N571&lt;=('Ejercicio 3 - TIR'!$D$18-'Ejercicio 3 - TIR'!$C$18)/('Ejercicio 3 - TIR'!$E$18-'Ejercicio 3 - TIR'!$C$18),'Ejercicio 3 - TIR'!$C$18+SQRT(('Ejercicio 3 - TIR'!$E$18-'Ejercicio 3 - TIR'!$C$18)*('Ejercicio 3 - TIR'!$D$18-'Ejercicio 3 - TIR'!$C$18)*N571),'Ejercicio 3 - TIR'!$E$18-SQRT(('Ejercicio 3 - TIR'!$E$18-'Ejercicio 3 - TIR'!$C$18)*('Ejercicio 3 - TIR'!$E$18-'Ejercicio 3 - TIR'!$D$18)*(1-N571)))</f>
        <v>36208.463373483</v>
      </c>
      <c r="P571" s="27">
        <f ca="1" t="shared" si="4237"/>
        <v>0.979676397381055</v>
      </c>
      <c r="Q571" s="29">
        <f ca="1">IF(P571&lt;=('Ejercicio 3 - TIR'!$D$22-'Ejercicio 3 - TIR'!$C$22)/('Ejercicio 3 - TIR'!$E$22-'Ejercicio 3 - TIR'!$C$22),'Ejercicio 3 - TIR'!$C$22+SQRT(('Ejercicio 3 - TIR'!$E$22-'Ejercicio 3 - TIR'!$C$22)*('Ejercicio 3 - TIR'!$D$22-'Ejercicio 3 - TIR'!$C$22)*P571),'Ejercicio 3 - TIR'!$E$22-SQRT(('Ejercicio 3 - TIR'!$E$22-'Ejercicio 3 - TIR'!$C$22)*('Ejercicio 3 - TIR'!$E$22-'Ejercicio 3 - TIR'!$D$22)*(1-P571)))</f>
        <v>0.173951654382056</v>
      </c>
      <c r="R571" s="27">
        <f ca="1" t="shared" si="4237"/>
        <v>0.515270883233389</v>
      </c>
      <c r="S571" s="29">
        <f ca="1">IF(R571&lt;=('Ejercicio 3 - TIR'!$D$23-'Ejercicio 3 - TIR'!$C$23)/('Ejercicio 3 - TIR'!$E$23-'Ejercicio 3 - TIR'!$C$23),'Ejercicio 3 - TIR'!$C$23+SQRT(('Ejercicio 3 - TIR'!$E$23-'Ejercicio 3 - TIR'!$C$23)*('Ejercicio 3 - TIR'!$D$23-'Ejercicio 3 - TIR'!$C$23)*R571),'Ejercicio 3 - TIR'!$E$23-SQRT(('Ejercicio 3 - TIR'!$E$23-'Ejercicio 3 - TIR'!$C$23)*('Ejercicio 3 - TIR'!$E$23-'Ejercicio 3 - TIR'!$D$23)*(1-R571)))</f>
        <v>0.150461678954621</v>
      </c>
      <c r="T571" s="27">
        <f ca="1" t="shared" ref="T571:X571" si="4238">RAND()</f>
        <v>0.560515375840692</v>
      </c>
      <c r="U571" s="29">
        <f ca="1">IF(T571&lt;=('Ejercicio 3 - TIR'!$D$24-'Ejercicio 3 - TIR'!$C$24)/('Ejercicio 3 - TIR'!$E$24-'Ejercicio 3 - TIR'!$C$24),'Ejercicio 3 - TIR'!$C$24+SQRT(('Ejercicio 3 - TIR'!$E$24-'Ejercicio 3 - TIR'!$C$24)*('Ejercicio 3 - TIR'!$D$24-'Ejercicio 3 - TIR'!$C$24)*T571),'Ejercicio 3 - TIR'!$E$24-SQRT(('Ejercicio 3 - TIR'!$E$24-'Ejercicio 3 - TIR'!$C$24)*('Ejercicio 3 - TIR'!$E$24-'Ejercicio 3 - TIR'!$D$24)*(1-T571)))</f>
        <v>0.184920704858192</v>
      </c>
      <c r="V571" s="27">
        <f ca="1" t="shared" si="4238"/>
        <v>0.127381787599135</v>
      </c>
      <c r="W571" s="29">
        <f ca="1">IF(V571&lt;=('Ejercicio 3 - TIR'!$D$25-'Ejercicio 3 - TIR'!$C$25)/('Ejercicio 3 - TIR'!$E$25-'Ejercicio 3 - TIR'!$C$25),'Ejercicio 3 - TIR'!$C$25+SQRT(('Ejercicio 3 - TIR'!$E$25-'Ejercicio 3 - TIR'!$C$25)*('Ejercicio 3 - TIR'!$D$25-'Ejercicio 3 - TIR'!$C$25)*V571),'Ejercicio 3 - TIR'!$E$25-SQRT(('Ejercicio 3 - TIR'!$E$25-'Ejercicio 3 - TIR'!$C$25)*('Ejercicio 3 - TIR'!$E$25-'Ejercicio 3 - TIR'!$D$25)*(1-V571)))</f>
        <v>0.193354194196536</v>
      </c>
      <c r="X571" s="27">
        <f ca="1" t="shared" si="4238"/>
        <v>0.597935284456411</v>
      </c>
      <c r="Y571" s="29">
        <f ca="1">IF(X571&lt;=('Ejercicio 3 - TIR'!$D$26-'Ejercicio 3 - TIR'!$C$26)/('Ejercicio 3 - TIR'!$E$26-'Ejercicio 3 - TIR'!$C$26),'Ejercicio 3 - TIR'!$C$26+SQRT(('Ejercicio 3 - TIR'!$E$26-'Ejercicio 3 - TIR'!$C$26)*('Ejercicio 3 - TIR'!$D$26-'Ejercicio 3 - TIR'!$C$26)*X571),'Ejercicio 3 - TIR'!$E$26-SQRT(('Ejercicio 3 - TIR'!$E$26-'Ejercicio 3 - TIR'!$C$26)*('Ejercicio 3 - TIR'!$E$26-'Ejercicio 3 - TIR'!$D$26)*(1-X571)))</f>
        <v>0.233404405101604</v>
      </c>
      <c r="Z571" s="27">
        <f ca="1" t="shared" si="3812"/>
        <v>1.17395165438206</v>
      </c>
      <c r="AA571" s="27">
        <f ca="1" t="shared" si="3813"/>
        <v>1.35058639131194</v>
      </c>
      <c r="AB571" s="27">
        <f ca="1" t="shared" si="3814"/>
        <v>1.60033777876522</v>
      </c>
      <c r="AC571" s="27">
        <f ca="1" t="shared" si="3815"/>
        <v>1.90976980042064</v>
      </c>
      <c r="AD571" s="27">
        <f ca="1" t="shared" si="3816"/>
        <v>2.35551848456883</v>
      </c>
      <c r="AE571" s="26">
        <f ca="1" t="shared" si="3817"/>
        <v>5805.85742183691</v>
      </c>
      <c r="AF571" s="26">
        <f ca="1" t="shared" si="3818"/>
        <v>6679.41647729764</v>
      </c>
      <c r="AG571" s="26">
        <f ca="1" t="shared" si="3819"/>
        <v>7914.57888032094</v>
      </c>
      <c r="AH571" s="26">
        <f ca="1" t="shared" si="3820"/>
        <v>9444.89590213032</v>
      </c>
      <c r="AI571" s="26">
        <f ca="1" t="shared" si="3821"/>
        <v>11649.3762114136</v>
      </c>
      <c r="AJ571" s="28">
        <f ca="1" t="shared" si="3822"/>
        <v>48042.2526317504</v>
      </c>
      <c r="AK571" s="28">
        <f ca="1" t="shared" si="3823"/>
        <v>54792.8776876265</v>
      </c>
      <c r="AL571" s="28">
        <f ca="1" t="shared" si="3824"/>
        <v>58867.278250453</v>
      </c>
      <c r="AM571" s="28">
        <f ca="1" t="shared" si="3825"/>
        <v>60299.5835494798</v>
      </c>
      <c r="AN571" s="28">
        <f ca="1" t="shared" si="3826"/>
        <v>85289.7047740729</v>
      </c>
      <c r="AO571" s="28">
        <f ca="1">C571/'Ejercicio 3 - TIR'!$D$7</f>
        <v>13172.6143341461</v>
      </c>
      <c r="AP571" s="28">
        <f ca="1" t="shared" si="3827"/>
        <v>34869.6382976043</v>
      </c>
      <c r="AQ571" s="28">
        <f ca="1" t="shared" si="3828"/>
        <v>41620.2633534804</v>
      </c>
      <c r="AR571" s="28">
        <f ca="1" t="shared" si="3829"/>
        <v>45694.6639163069</v>
      </c>
      <c r="AS571" s="28">
        <f ca="1" t="shared" si="3830"/>
        <v>47126.9692153337</v>
      </c>
      <c r="AT571" s="28">
        <f ca="1" t="shared" si="3831"/>
        <v>72117.0904399268</v>
      </c>
      <c r="AU571" s="28">
        <f ca="1">AP571*'Ejercicio 3 - TIR'!$D$5</f>
        <v>17434.8191488021</v>
      </c>
      <c r="AV571" s="28">
        <f ca="1">AQ571*'Ejercicio 3 - TIR'!$D$5</f>
        <v>20810.1316767402</v>
      </c>
      <c r="AW571" s="28">
        <f ca="1">AR571*'Ejercicio 3 - TIR'!$D$5</f>
        <v>22847.3319581535</v>
      </c>
      <c r="AX571" s="28">
        <f ca="1">AS571*'Ejercicio 3 - TIR'!$D$5</f>
        <v>23563.4846076669</v>
      </c>
      <c r="AY571" s="28">
        <f ca="1">AT571*'Ejercicio 3 - TIR'!$D$5</f>
        <v>36058.5452199634</v>
      </c>
      <c r="AZ571" s="28">
        <f ca="1" t="shared" ref="AZ571:BD571" si="4239">AJ571-AU571-AE571</f>
        <v>24801.5760611113</v>
      </c>
      <c r="BA571" s="28">
        <f ca="1" t="shared" si="4239"/>
        <v>27303.3295335887</v>
      </c>
      <c r="BB571" s="28">
        <f ca="1" t="shared" si="4239"/>
        <v>28105.3674119786</v>
      </c>
      <c r="BC571" s="28">
        <f ca="1" t="shared" si="4239"/>
        <v>27291.2030396826</v>
      </c>
      <c r="BD571" s="28">
        <f ca="1" t="shared" si="4239"/>
        <v>37581.7833426958</v>
      </c>
      <c r="BE571" s="28">
        <f ca="1" t="shared" ref="BE571:BI571" si="4240">AZ571/Z571</f>
        <v>21126.5736272303</v>
      </c>
      <c r="BF571" s="28">
        <f ca="1" t="shared" si="4240"/>
        <v>20215.9074822801</v>
      </c>
      <c r="BG571" s="28">
        <f ca="1" t="shared" si="4240"/>
        <v>17562.1470572694</v>
      </c>
      <c r="BH571" s="28">
        <f ca="1" t="shared" si="4240"/>
        <v>14290.3102948175</v>
      </c>
      <c r="BI571" s="28">
        <f ca="1" t="shared" si="4240"/>
        <v>15954.7817556503</v>
      </c>
      <c r="BJ571" s="28">
        <f ca="1" t="shared" si="3834"/>
        <v>78618.4214487052</v>
      </c>
      <c r="BK571" s="28">
        <f ca="1" t="shared" si="3835"/>
        <v>31028.3365541775</v>
      </c>
      <c r="BL571" s="28">
        <f ca="1" t="shared" si="3836"/>
        <v>109646.758002883</v>
      </c>
      <c r="BM571" s="28">
        <f ca="1">BK571*'Ejercicio 3 - TIR'!$D$5</f>
        <v>15514.1682770887</v>
      </c>
      <c r="BN571" s="28">
        <f ca="1" t="shared" si="3837"/>
        <v>94132.5897257939</v>
      </c>
      <c r="BO571" s="28">
        <f ca="1" t="shared" si="3838"/>
        <v>39962.5773868739</v>
      </c>
      <c r="BP571" s="28">
        <f ca="1" t="shared" si="3839"/>
        <v>-99239.3418905312</v>
      </c>
      <c r="BQ571" s="28">
        <f ca="1" t="shared" ref="BQ571:BT571" si="4241">BE571</f>
        <v>21126.5736272303</v>
      </c>
      <c r="BR571" s="28">
        <f ca="1" t="shared" si="4241"/>
        <v>20215.9074822801</v>
      </c>
      <c r="BS571" s="28">
        <f ca="1" t="shared" si="4241"/>
        <v>17562.1470572694</v>
      </c>
      <c r="BT571" s="28">
        <f ca="1" t="shared" si="4241"/>
        <v>14290.3102948175</v>
      </c>
      <c r="BU571" s="28">
        <f ca="1" t="shared" si="3841"/>
        <v>55917.3591425242</v>
      </c>
      <c r="BV571" s="30">
        <f ca="1" t="shared" si="3842"/>
        <v>8.05130773548011</v>
      </c>
    </row>
    <row r="572" ht="15" customHeight="1" spans="1:74">
      <c r="A572" s="26">
        <v>571</v>
      </c>
      <c r="B572" s="27">
        <f ca="1" t="shared" ref="B572:F572" si="4242">RAND()</f>
        <v>0.267127412739448</v>
      </c>
      <c r="C572" s="28">
        <f ca="1">IF(B572&lt;=('Ejercicio 3 - TIR'!$D$13-'Ejercicio 3 - TIR'!$C$13)/('Ejercicio 3 - TIR'!$E$13-'Ejercicio 3 - TIR'!$C$13),'Ejercicio 3 - TIR'!$C$13+SQRT(('Ejercicio 3 - TIR'!$E$13-'Ejercicio 3 - TIR'!$C$13)*('Ejercicio 3 - TIR'!$D$13-'Ejercicio 3 - TIR'!$C$13)*B572),'Ejercicio 3 - TIR'!$E$13-SQRT(('Ejercicio 3 - TIR'!$E$13-'Ejercicio 3 - TIR'!$C$13)*('Ejercicio 3 - TIR'!$E$13-'Ejercicio 3 - TIR'!$D$13)*(1-B572)))</f>
        <v>70344.5265640108</v>
      </c>
      <c r="D572" s="27">
        <f ca="1" t="shared" si="4242"/>
        <v>0.781306609264668</v>
      </c>
      <c r="E572" s="28">
        <f ca="1">IF(D572&lt;=('Ejercicio 3 - TIR'!$D$14-'Ejercicio 3 - TIR'!$C$14)/('Ejercicio 3 - TIR'!$E$14-'Ejercicio 3 - TIR'!$C$14),'Ejercicio 3 - TIR'!$C$14+SQRT(('Ejercicio 3 - TIR'!$E$14-'Ejercicio 3 - TIR'!$C$14)*('Ejercicio 3 - TIR'!$D$14-'Ejercicio 3 - TIR'!$C$14)*D572),'Ejercicio 3 - TIR'!$E$14-SQRT(('Ejercicio 3 - TIR'!$E$14-'Ejercicio 3 - TIR'!$C$14)*('Ejercicio 3 - TIR'!$E$14-'Ejercicio 3 - TIR'!$D$14)*(1-D572)))</f>
        <v>34272.5216185218</v>
      </c>
      <c r="F572" s="27">
        <f ca="1" t="shared" si="4242"/>
        <v>0.71329970652652</v>
      </c>
      <c r="G572" s="28">
        <f ca="1">IF(F572&lt;=('Ejercicio 3 - TIR'!$D$18-'Ejercicio 3 - TIR'!$C$18)/('Ejercicio 3 - TIR'!$E$18-'Ejercicio 3 - TIR'!$C$18),'Ejercicio 3 - TIR'!$C$18+SQRT(('Ejercicio 3 - TIR'!$E$18-'Ejercicio 3 - TIR'!$C$18)*('Ejercicio 3 - TIR'!$D$18-'Ejercicio 3 - TIR'!$C$18)*F572),'Ejercicio 3 - TIR'!$E$18-SQRT(('Ejercicio 3 - TIR'!$E$18-'Ejercicio 3 - TIR'!$C$18)*('Ejercicio 3 - TIR'!$E$18-'Ejercicio 3 - TIR'!$D$18)*(1-F572)))</f>
        <v>40362.9188048395</v>
      </c>
      <c r="H572" s="27">
        <f ca="1" t="shared" ref="H572:L572" si="4243">RAND()</f>
        <v>0.84103643250104</v>
      </c>
      <c r="I572" s="28">
        <f ca="1">IF(H572&lt;=('Ejercicio 3 - TIR'!$D$18-'Ejercicio 3 - TIR'!$C$18)/('Ejercicio 3 - TIR'!$E$18-'Ejercicio 3 - TIR'!$C$18),'Ejercicio 3 - TIR'!$C$18+SQRT(('Ejercicio 3 - TIR'!$E$18-'Ejercicio 3 - TIR'!$C$18)*('Ejercicio 3 - TIR'!$D$18-'Ejercicio 3 - TIR'!$C$18)*H572),'Ejercicio 3 - TIR'!$E$18-SQRT(('Ejercicio 3 - TIR'!$E$18-'Ejercicio 3 - TIR'!$C$18)*('Ejercicio 3 - TIR'!$E$18-'Ejercicio 3 - TIR'!$D$18)*(1-H572)))</f>
        <v>41547.1363243791</v>
      </c>
      <c r="J572" s="27">
        <f ca="1" t="shared" si="4243"/>
        <v>0.840565250909219</v>
      </c>
      <c r="K572" s="28">
        <f ca="1">IF(J572&lt;=('Ejercicio 3 - TIR'!$D$18-'Ejercicio 3 - TIR'!$C$18)/('Ejercicio 3 - TIR'!$E$18-'Ejercicio 3 - TIR'!$C$18),'Ejercicio 3 - TIR'!$C$18+SQRT(('Ejercicio 3 - TIR'!$E$18-'Ejercicio 3 - TIR'!$C$18)*('Ejercicio 3 - TIR'!$D$18-'Ejercicio 3 - TIR'!$C$18)*J572),'Ejercicio 3 - TIR'!$E$18-SQRT(('Ejercicio 3 - TIR'!$E$18-'Ejercicio 3 - TIR'!$C$18)*('Ejercicio 3 - TIR'!$E$18-'Ejercicio 3 - TIR'!$D$18)*(1-J572)))</f>
        <v>41542.0228193627</v>
      </c>
      <c r="L572" s="27">
        <f ca="1" t="shared" si="4243"/>
        <v>0.856649855232839</v>
      </c>
      <c r="M572" s="28">
        <f ca="1">IF(L572&lt;=('Ejercicio 3 - TIR'!$D$18-'Ejercicio 3 - TIR'!$C$18)/('Ejercicio 3 - TIR'!$E$18-'Ejercicio 3 - TIR'!$C$18),'Ejercicio 3 - TIR'!$C$18+SQRT(('Ejercicio 3 - TIR'!$E$18-'Ejercicio 3 - TIR'!$C$18)*('Ejercicio 3 - TIR'!$D$18-'Ejercicio 3 - TIR'!$C$18)*L572),'Ejercicio 3 - TIR'!$E$18-SQRT(('Ejercicio 3 - TIR'!$E$18-'Ejercicio 3 - TIR'!$C$18)*('Ejercicio 3 - TIR'!$E$18-'Ejercicio 3 - TIR'!$D$18)*(1-L572)))</f>
        <v>41721.0884645149</v>
      </c>
      <c r="N572" s="27">
        <f ca="1" t="shared" ref="N572:R572" si="4244">RAND()</f>
        <v>0.580733043587907</v>
      </c>
      <c r="O572" s="28">
        <f ca="1">IF(N572&lt;=('Ejercicio 3 - TIR'!$D$18-'Ejercicio 3 - TIR'!$C$18)/('Ejercicio 3 - TIR'!$E$18-'Ejercicio 3 - TIR'!$C$18),'Ejercicio 3 - TIR'!$C$18+SQRT(('Ejercicio 3 - TIR'!$E$18-'Ejercicio 3 - TIR'!$C$18)*('Ejercicio 3 - TIR'!$D$18-'Ejercicio 3 - TIR'!$C$18)*N572),'Ejercicio 3 - TIR'!$E$18-SQRT(('Ejercicio 3 - TIR'!$E$18-'Ejercicio 3 - TIR'!$C$18)*('Ejercicio 3 - TIR'!$E$18-'Ejercicio 3 - TIR'!$D$18)*(1-N572)))</f>
        <v>39333.2714810074</v>
      </c>
      <c r="P572" s="27">
        <f ca="1" t="shared" si="4244"/>
        <v>0.236244287583449</v>
      </c>
      <c r="Q572" s="29">
        <f ca="1">IF(P572&lt;=('Ejercicio 3 - TIR'!$D$22-'Ejercicio 3 - TIR'!$C$22)/('Ejercicio 3 - TIR'!$E$22-'Ejercicio 3 - TIR'!$C$22),'Ejercicio 3 - TIR'!$C$22+SQRT(('Ejercicio 3 - TIR'!$E$22-'Ejercicio 3 - TIR'!$C$22)*('Ejercicio 3 - TIR'!$D$22-'Ejercicio 3 - TIR'!$C$22)*P572),'Ejercicio 3 - TIR'!$E$22-SQRT(('Ejercicio 3 - TIR'!$E$22-'Ejercicio 3 - TIR'!$C$22)*('Ejercicio 3 - TIR'!$E$22-'Ejercicio 3 - TIR'!$D$22)*(1-P572)))</f>
        <v>0.140621341315497</v>
      </c>
      <c r="R572" s="27">
        <f ca="1" t="shared" si="4244"/>
        <v>0.496866922761575</v>
      </c>
      <c r="S572" s="29">
        <f ca="1">IF(R572&lt;=('Ejercicio 3 - TIR'!$D$23-'Ejercicio 3 - TIR'!$C$23)/('Ejercicio 3 - TIR'!$E$23-'Ejercicio 3 - TIR'!$C$23),'Ejercicio 3 - TIR'!$C$23+SQRT(('Ejercicio 3 - TIR'!$E$23-'Ejercicio 3 - TIR'!$C$23)*('Ejercicio 3 - TIR'!$D$23-'Ejercicio 3 - TIR'!$C$23)*R572),'Ejercicio 3 - TIR'!$E$23-SQRT(('Ejercicio 3 - TIR'!$E$23-'Ejercicio 3 - TIR'!$C$23)*('Ejercicio 3 - TIR'!$E$23-'Ejercicio 3 - TIR'!$D$23)*(1-R572)))</f>
        <v>0.149905859977115</v>
      </c>
      <c r="T572" s="27">
        <f ca="1" t="shared" ref="T572:X572" si="4245">RAND()</f>
        <v>0.179945142368212</v>
      </c>
      <c r="U572" s="29">
        <f ca="1">IF(T572&lt;=('Ejercicio 3 - TIR'!$D$24-'Ejercicio 3 - TIR'!$C$24)/('Ejercicio 3 - TIR'!$E$24-'Ejercicio 3 - TIR'!$C$24),'Ejercicio 3 - TIR'!$C$24+SQRT(('Ejercicio 3 - TIR'!$E$24-'Ejercicio 3 - TIR'!$C$24)*('Ejercicio 3 - TIR'!$D$24-'Ejercicio 3 - TIR'!$C$24)*T572),'Ejercicio 3 - TIR'!$E$24-SQRT(('Ejercicio 3 - TIR'!$E$24-'Ejercicio 3 - TIR'!$C$24)*('Ejercicio 3 - TIR'!$E$24-'Ejercicio 3 - TIR'!$D$24)*(1-T572)))</f>
        <v>0.169439259218737</v>
      </c>
      <c r="V572" s="27">
        <f ca="1" t="shared" si="4245"/>
        <v>0.154808858264162</v>
      </c>
      <c r="W572" s="29">
        <f ca="1">IF(V572&lt;=('Ejercicio 3 - TIR'!$D$25-'Ejercicio 3 - TIR'!$C$25)/('Ejercicio 3 - TIR'!$E$25-'Ejercicio 3 - TIR'!$C$25),'Ejercicio 3 - TIR'!$C$25+SQRT(('Ejercicio 3 - TIR'!$E$25-'Ejercicio 3 - TIR'!$C$25)*('Ejercicio 3 - TIR'!$D$25-'Ejercicio 3 - TIR'!$C$25)*V572),'Ejercicio 3 - TIR'!$E$25-SQRT(('Ejercicio 3 - TIR'!$E$25-'Ejercicio 3 - TIR'!$C$25)*('Ejercicio 3 - TIR'!$E$25-'Ejercicio 3 - TIR'!$D$25)*(1-V572)))</f>
        <v>0.19472183417818</v>
      </c>
      <c r="X572" s="27">
        <f ca="1" t="shared" si="4245"/>
        <v>0.622273844961255</v>
      </c>
      <c r="Y572" s="29">
        <f ca="1">IF(X572&lt;=('Ejercicio 3 - TIR'!$D$26-'Ejercicio 3 - TIR'!$C$26)/('Ejercicio 3 - TIR'!$E$26-'Ejercicio 3 - TIR'!$C$26),'Ejercicio 3 - TIR'!$C$26+SQRT(('Ejercicio 3 - TIR'!$E$26-'Ejercicio 3 - TIR'!$C$26)*('Ejercicio 3 - TIR'!$D$26-'Ejercicio 3 - TIR'!$C$26)*X572),'Ejercicio 3 - TIR'!$E$26-SQRT(('Ejercicio 3 - TIR'!$E$26-'Ejercicio 3 - TIR'!$C$26)*('Ejercicio 3 - TIR'!$E$26-'Ejercicio 3 - TIR'!$D$26)*(1-X572)))</f>
        <v>0.234836726898848</v>
      </c>
      <c r="Z572" s="27">
        <f ca="1" t="shared" si="3812"/>
        <v>1.1406213413155</v>
      </c>
      <c r="AA572" s="27">
        <f ca="1" t="shared" si="3813"/>
        <v>1.31160716439365</v>
      </c>
      <c r="AB572" s="27">
        <f ca="1" t="shared" si="3814"/>
        <v>1.53384491071449</v>
      </c>
      <c r="AC572" s="27">
        <f ca="1" t="shared" si="3815"/>
        <v>1.83251800507369</v>
      </c>
      <c r="AD572" s="27">
        <f ca="1" t="shared" si="3816"/>
        <v>2.2628605353684</v>
      </c>
      <c r="AE572" s="26">
        <f ca="1" t="shared" si="3817"/>
        <v>4819.44796026089</v>
      </c>
      <c r="AF572" s="26">
        <f ca="1" t="shared" si="3818"/>
        <v>5541.91145135876</v>
      </c>
      <c r="AG572" s="26">
        <f ca="1" t="shared" si="3819"/>
        <v>6480.92882233282</v>
      </c>
      <c r="AH572" s="26">
        <f ca="1" t="shared" si="3820"/>
        <v>7742.9071697957</v>
      </c>
      <c r="AI572" s="26">
        <f ca="1" t="shared" si="3821"/>
        <v>9561.22614623215</v>
      </c>
      <c r="AJ572" s="28">
        <f ca="1" t="shared" si="3822"/>
        <v>46038.8065865845</v>
      </c>
      <c r="AK572" s="28">
        <f ca="1" t="shared" si="3823"/>
        <v>54493.5216630952</v>
      </c>
      <c r="AL572" s="28">
        <f ca="1" t="shared" si="3824"/>
        <v>63719.0202822648</v>
      </c>
      <c r="AM572" s="28">
        <f ca="1" t="shared" si="3825"/>
        <v>76454.6458024958</v>
      </c>
      <c r="AN572" s="28">
        <f ca="1" t="shared" si="3826"/>
        <v>89005.707761303</v>
      </c>
      <c r="AO572" s="28">
        <f ca="1">C572/'Ejercicio 3 - TIR'!$D$7</f>
        <v>14068.9053128022</v>
      </c>
      <c r="AP572" s="28">
        <f ca="1" t="shared" si="3827"/>
        <v>31969.9012737824</v>
      </c>
      <c r="AQ572" s="28">
        <f ca="1" t="shared" si="3828"/>
        <v>40424.6163502931</v>
      </c>
      <c r="AR572" s="28">
        <f ca="1" t="shared" si="3829"/>
        <v>49650.1149694627</v>
      </c>
      <c r="AS572" s="28">
        <f ca="1" t="shared" si="3830"/>
        <v>62385.7404896936</v>
      </c>
      <c r="AT572" s="28">
        <f ca="1" t="shared" si="3831"/>
        <v>74936.8024485008</v>
      </c>
      <c r="AU572" s="28">
        <f ca="1">AP572*'Ejercicio 3 - TIR'!$D$5</f>
        <v>15984.9506368912</v>
      </c>
      <c r="AV572" s="28">
        <f ca="1">AQ572*'Ejercicio 3 - TIR'!$D$5</f>
        <v>20212.3081751465</v>
      </c>
      <c r="AW572" s="28">
        <f ca="1">AR572*'Ejercicio 3 - TIR'!$D$5</f>
        <v>24825.0574847313</v>
      </c>
      <c r="AX572" s="28">
        <f ca="1">AS572*'Ejercicio 3 - TIR'!$D$5</f>
        <v>31192.8702448468</v>
      </c>
      <c r="AY572" s="28">
        <f ca="1">AT572*'Ejercicio 3 - TIR'!$D$5</f>
        <v>37468.4012242504</v>
      </c>
      <c r="AZ572" s="28">
        <f ca="1" t="shared" ref="AZ572:BD572" si="4246">AJ572-AU572-AE572</f>
        <v>25234.4079894324</v>
      </c>
      <c r="BA572" s="28">
        <f ca="1" t="shared" si="4246"/>
        <v>28739.3020365899</v>
      </c>
      <c r="BB572" s="28">
        <f ca="1" t="shared" si="4246"/>
        <v>32413.0339752007</v>
      </c>
      <c r="BC572" s="28">
        <f ca="1" t="shared" si="4246"/>
        <v>37518.8683878533</v>
      </c>
      <c r="BD572" s="28">
        <f ca="1" t="shared" si="4246"/>
        <v>41976.0803908204</v>
      </c>
      <c r="BE572" s="28">
        <f ca="1" t="shared" ref="BE572:BI572" si="4247">AZ572/Z572</f>
        <v>22123.3875567585</v>
      </c>
      <c r="BF572" s="28">
        <f ca="1" t="shared" si="4247"/>
        <v>21911.5165095</v>
      </c>
      <c r="BG572" s="28">
        <f ca="1" t="shared" si="4247"/>
        <v>21131.8848136361</v>
      </c>
      <c r="BH572" s="28">
        <f ca="1" t="shared" si="4247"/>
        <v>20473.942566444</v>
      </c>
      <c r="BI572" s="28">
        <f ca="1" t="shared" si="4247"/>
        <v>18550.0077157811</v>
      </c>
      <c r="BJ572" s="28">
        <f ca="1" t="shared" si="3834"/>
        <v>77553.9366181134</v>
      </c>
      <c r="BK572" s="28">
        <f ca="1" t="shared" si="3835"/>
        <v>31835.9706081748</v>
      </c>
      <c r="BL572" s="28">
        <f ca="1" t="shared" si="3836"/>
        <v>109389.907226288</v>
      </c>
      <c r="BM572" s="28">
        <f ca="1">BK572*'Ejercicio 3 - TIR'!$D$5</f>
        <v>15917.9853040874</v>
      </c>
      <c r="BN572" s="28">
        <f ca="1" t="shared" si="3837"/>
        <v>93471.9219222008</v>
      </c>
      <c r="BO572" s="28">
        <f ca="1" t="shared" si="3838"/>
        <v>41306.9742749229</v>
      </c>
      <c r="BP572" s="28">
        <f ca="1" t="shared" si="3839"/>
        <v>-104617.048182533</v>
      </c>
      <c r="BQ572" s="28">
        <f ca="1" t="shared" ref="BQ572:BT572" si="4248">BE572</f>
        <v>22123.3875567585</v>
      </c>
      <c r="BR572" s="28">
        <f ca="1" t="shared" si="4248"/>
        <v>21911.5165095</v>
      </c>
      <c r="BS572" s="28">
        <f ca="1" t="shared" si="4248"/>
        <v>21131.8848136361</v>
      </c>
      <c r="BT572" s="28">
        <f ca="1" t="shared" si="4248"/>
        <v>20473.942566444</v>
      </c>
      <c r="BU572" s="28">
        <f ca="1" t="shared" si="3841"/>
        <v>59856.981990704</v>
      </c>
      <c r="BV572" s="30">
        <f ca="1" t="shared" si="3842"/>
        <v>10.2016777728513</v>
      </c>
    </row>
    <row r="573" ht="15" customHeight="1" spans="1:74">
      <c r="A573" s="26">
        <v>572</v>
      </c>
      <c r="B573" s="27">
        <f ca="1" t="shared" ref="B573:F573" si="4249">RAND()</f>
        <v>0.148132012331799</v>
      </c>
      <c r="C573" s="28">
        <f ca="1">IF(B573&lt;=('Ejercicio 3 - TIR'!$D$13-'Ejercicio 3 - TIR'!$C$13)/('Ejercicio 3 - TIR'!$E$13-'Ejercicio 3 - TIR'!$C$13),'Ejercicio 3 - TIR'!$C$13+SQRT(('Ejercicio 3 - TIR'!$E$13-'Ejercicio 3 - TIR'!$C$13)*('Ejercicio 3 - TIR'!$D$13-'Ejercicio 3 - TIR'!$C$13)*B573),'Ejercicio 3 - TIR'!$E$13-SQRT(('Ejercicio 3 - TIR'!$E$13-'Ejercicio 3 - TIR'!$C$13)*('Ejercicio 3 - TIR'!$E$13-'Ejercicio 3 - TIR'!$D$13)*(1-B573)))</f>
        <v>67697.5843569733</v>
      </c>
      <c r="D573" s="27">
        <f ca="1" t="shared" si="4249"/>
        <v>0.414762029210564</v>
      </c>
      <c r="E573" s="28">
        <f ca="1">IF(D573&lt;=('Ejercicio 3 - TIR'!$D$14-'Ejercicio 3 - TIR'!$C$14)/('Ejercicio 3 - TIR'!$E$14-'Ejercicio 3 - TIR'!$C$14),'Ejercicio 3 - TIR'!$C$14+SQRT(('Ejercicio 3 - TIR'!$E$14-'Ejercicio 3 - TIR'!$C$14)*('Ejercicio 3 - TIR'!$D$14-'Ejercicio 3 - TIR'!$C$14)*D573),'Ejercicio 3 - TIR'!$E$14-SQRT(('Ejercicio 3 - TIR'!$E$14-'Ejercicio 3 - TIR'!$C$14)*('Ejercicio 3 - TIR'!$E$14-'Ejercicio 3 - TIR'!$D$14)*(1-D573)))</f>
        <v>30630.5979049666</v>
      </c>
      <c r="F573" s="27">
        <f ca="1" t="shared" si="4249"/>
        <v>0.0338859347266736</v>
      </c>
      <c r="G573" s="28">
        <f ca="1">IF(F573&lt;=('Ejercicio 3 - TIR'!$D$18-'Ejercicio 3 - TIR'!$C$18)/('Ejercicio 3 - TIR'!$E$18-'Ejercicio 3 - TIR'!$C$18),'Ejercicio 3 - TIR'!$C$18+SQRT(('Ejercicio 3 - TIR'!$E$18-'Ejercicio 3 - TIR'!$C$18)*('Ejercicio 3 - TIR'!$D$18-'Ejercicio 3 - TIR'!$C$18)*F573),'Ejercicio 3 - TIR'!$E$18-SQRT(('Ejercicio 3 - TIR'!$E$18-'Ejercicio 3 - TIR'!$C$18)*('Ejercicio 3 - TIR'!$E$18-'Ejercicio 3 - TIR'!$D$18)*(1-F573)))</f>
        <v>32254.5266041901</v>
      </c>
      <c r="H573" s="27">
        <f ca="1" t="shared" ref="H573:L573" si="4250">RAND()</f>
        <v>0.976792179357862</v>
      </c>
      <c r="I573" s="28">
        <f ca="1">IF(H573&lt;=('Ejercicio 3 - TIR'!$D$18-'Ejercicio 3 - TIR'!$C$18)/('Ejercicio 3 - TIR'!$E$18-'Ejercicio 3 - TIR'!$C$18),'Ejercicio 3 - TIR'!$C$18+SQRT(('Ejercicio 3 - TIR'!$E$18-'Ejercicio 3 - TIR'!$C$18)*('Ejercicio 3 - TIR'!$D$18-'Ejercicio 3 - TIR'!$C$18)*H573),'Ejercicio 3 - TIR'!$E$18-SQRT(('Ejercicio 3 - TIR'!$E$18-'Ejercicio 3 - TIR'!$C$18)*('Ejercicio 3 - TIR'!$E$18-'Ejercicio 3 - TIR'!$D$18)*(1-H573)))</f>
        <v>43680.6870923999</v>
      </c>
      <c r="J573" s="27">
        <f ca="1" t="shared" si="4250"/>
        <v>0.88238289747483</v>
      </c>
      <c r="K573" s="28">
        <f ca="1">IF(J573&lt;=('Ejercicio 3 - TIR'!$D$18-'Ejercicio 3 - TIR'!$C$18)/('Ejercicio 3 - TIR'!$E$18-'Ejercicio 3 - TIR'!$C$18),'Ejercicio 3 - TIR'!$C$18+SQRT(('Ejercicio 3 - TIR'!$E$18-'Ejercicio 3 - TIR'!$C$18)*('Ejercicio 3 - TIR'!$D$18-'Ejercicio 3 - TIR'!$C$18)*J573),'Ejercicio 3 - TIR'!$E$18-SQRT(('Ejercicio 3 - TIR'!$E$18-'Ejercicio 3 - TIR'!$C$18)*('Ejercicio 3 - TIR'!$E$18-'Ejercicio 3 - TIR'!$D$18)*(1-J573)))</f>
        <v>42029.9355748759</v>
      </c>
      <c r="L573" s="27">
        <f ca="1" t="shared" si="4250"/>
        <v>0.628426650951608</v>
      </c>
      <c r="M573" s="28">
        <f ca="1">IF(L573&lt;=('Ejercicio 3 - TIR'!$D$18-'Ejercicio 3 - TIR'!$C$18)/('Ejercicio 3 - TIR'!$E$18-'Ejercicio 3 - TIR'!$C$18),'Ejercicio 3 - TIR'!$C$18+SQRT(('Ejercicio 3 - TIR'!$E$18-'Ejercicio 3 - TIR'!$C$18)*('Ejercicio 3 - TIR'!$D$18-'Ejercicio 3 - TIR'!$C$18)*L573),'Ejercicio 3 - TIR'!$E$18-SQRT(('Ejercicio 3 - TIR'!$E$18-'Ejercicio 3 - TIR'!$C$18)*('Ejercicio 3 - TIR'!$E$18-'Ejercicio 3 - TIR'!$D$18)*(1-L573)))</f>
        <v>39708.9648079876</v>
      </c>
      <c r="N573" s="27">
        <f ca="1" t="shared" ref="N573:R573" si="4251">RAND()</f>
        <v>0.171620079339365</v>
      </c>
      <c r="O573" s="28">
        <f ca="1">IF(N573&lt;=('Ejercicio 3 - TIR'!$D$18-'Ejercicio 3 - TIR'!$C$18)/('Ejercicio 3 - TIR'!$E$18-'Ejercicio 3 - TIR'!$C$18),'Ejercicio 3 - TIR'!$C$18+SQRT(('Ejercicio 3 - TIR'!$E$18-'Ejercicio 3 - TIR'!$C$18)*('Ejercicio 3 - TIR'!$D$18-'Ejercicio 3 - TIR'!$C$18)*N573),'Ejercicio 3 - TIR'!$E$18-SQRT(('Ejercicio 3 - TIR'!$E$18-'Ejercicio 3 - TIR'!$C$18)*('Ejercicio 3 - TIR'!$E$18-'Ejercicio 3 - TIR'!$D$18)*(1-N573)))</f>
        <v>35073.7571779604</v>
      </c>
      <c r="P573" s="27">
        <f ca="1" t="shared" si="4251"/>
        <v>0.640658002539585</v>
      </c>
      <c r="Q573" s="29">
        <f ca="1">IF(P573&lt;=('Ejercicio 3 - TIR'!$D$22-'Ejercicio 3 - TIR'!$C$22)/('Ejercicio 3 - TIR'!$E$22-'Ejercicio 3 - TIR'!$C$22),'Ejercicio 3 - TIR'!$C$22+SQRT(('Ejercicio 3 - TIR'!$E$22-'Ejercicio 3 - TIR'!$C$22)*('Ejercicio 3 - TIR'!$D$22-'Ejercicio 3 - TIR'!$C$22)*P573),'Ejercicio 3 - TIR'!$E$22-SQRT(('Ejercicio 3 - TIR'!$E$22-'Ejercicio 3 - TIR'!$C$22)*('Ejercicio 3 - TIR'!$E$22-'Ejercicio 3 - TIR'!$D$22)*(1-P573)))</f>
        <v>0.154567430420252</v>
      </c>
      <c r="R573" s="27">
        <f ca="1" t="shared" si="4251"/>
        <v>0.581459989888592</v>
      </c>
      <c r="S573" s="29">
        <f ca="1">IF(R573&lt;=('Ejercicio 3 - TIR'!$D$23-'Ejercicio 3 - TIR'!$C$23)/('Ejercicio 3 - TIR'!$E$23-'Ejercicio 3 - TIR'!$C$23),'Ejercicio 3 - TIR'!$C$23+SQRT(('Ejercicio 3 - TIR'!$E$23-'Ejercicio 3 - TIR'!$C$23)*('Ejercicio 3 - TIR'!$D$23-'Ejercicio 3 - TIR'!$C$23)*R573),'Ejercicio 3 - TIR'!$E$23-SQRT(('Ejercicio 3 - TIR'!$E$23-'Ejercicio 3 - TIR'!$C$23)*('Ejercicio 3 - TIR'!$E$23-'Ejercicio 3 - TIR'!$D$23)*(1-R573)))</f>
        <v>0.15255237682056</v>
      </c>
      <c r="T573" s="27">
        <f ca="1" t="shared" ref="T573:X573" si="4252">RAND()</f>
        <v>0.710150825778157</v>
      </c>
      <c r="U573" s="29">
        <f ca="1">IF(T573&lt;=('Ejercicio 3 - TIR'!$D$24-'Ejercicio 3 - TIR'!$C$24)/('Ejercicio 3 - TIR'!$E$24-'Ejercicio 3 - TIR'!$C$24),'Ejercicio 3 - TIR'!$C$24+SQRT(('Ejercicio 3 - TIR'!$E$24-'Ejercicio 3 - TIR'!$C$24)*('Ejercicio 3 - TIR'!$D$24-'Ejercicio 3 - TIR'!$C$24)*T573),'Ejercicio 3 - TIR'!$E$24-SQRT(('Ejercicio 3 - TIR'!$E$24-'Ejercicio 3 - TIR'!$C$24)*('Ejercicio 3 - TIR'!$E$24-'Ejercicio 3 - TIR'!$D$24)*(1-T573)))</f>
        <v>0.191511797392233</v>
      </c>
      <c r="V573" s="27">
        <f ca="1" t="shared" si="4252"/>
        <v>0.668995148386352</v>
      </c>
      <c r="W573" s="29">
        <f ca="1">IF(V573&lt;=('Ejercicio 3 - TIR'!$D$25-'Ejercicio 3 - TIR'!$C$25)/('Ejercicio 3 - TIR'!$E$25-'Ejercicio 3 - TIR'!$C$25),'Ejercicio 3 - TIR'!$C$25+SQRT(('Ejercicio 3 - TIR'!$E$25-'Ejercicio 3 - TIR'!$C$25)*('Ejercicio 3 - TIR'!$D$25-'Ejercicio 3 - TIR'!$C$25)*V573),'Ejercicio 3 - TIR'!$E$25-SQRT(('Ejercicio 3 - TIR'!$E$25-'Ejercicio 3 - TIR'!$C$25)*('Ejercicio 3 - TIR'!$E$25-'Ejercicio 3 - TIR'!$D$25)*(1-V573)))</f>
        <v>0.215963005704854</v>
      </c>
      <c r="X573" s="27">
        <f ca="1" t="shared" si="4252"/>
        <v>0.493440678351993</v>
      </c>
      <c r="Y573" s="29">
        <f ca="1">IF(X573&lt;=('Ejercicio 3 - TIR'!$D$26-'Ejercicio 3 - TIR'!$C$26)/('Ejercicio 3 - TIR'!$E$26-'Ejercicio 3 - TIR'!$C$26),'Ejercicio 3 - TIR'!$C$26+SQRT(('Ejercicio 3 - TIR'!$E$26-'Ejercicio 3 - TIR'!$C$26)*('Ejercicio 3 - TIR'!$D$26-'Ejercicio 3 - TIR'!$C$26)*X573),'Ejercicio 3 - TIR'!$E$26-SQRT(('Ejercicio 3 - TIR'!$E$26-'Ejercicio 3 - TIR'!$C$26)*('Ejercicio 3 - TIR'!$E$26-'Ejercicio 3 - TIR'!$D$26)*(1-X573)))</f>
        <v>0.227698753964181</v>
      </c>
      <c r="Z573" s="27">
        <f ca="1" t="shared" si="3812"/>
        <v>1.15456743042025</v>
      </c>
      <c r="AA573" s="27">
        <f ca="1" t="shared" si="3813"/>
        <v>1.33069943613047</v>
      </c>
      <c r="AB573" s="27">
        <f ca="1" t="shared" si="3814"/>
        <v>1.58554407693264</v>
      </c>
      <c r="AC573" s="27">
        <f ca="1" t="shared" si="3815"/>
        <v>1.92796294146455</v>
      </c>
      <c r="AD573" s="27">
        <f ca="1" t="shared" si="3816"/>
        <v>2.36695770092514</v>
      </c>
      <c r="AE573" s="26">
        <f ca="1" t="shared" si="3817"/>
        <v>4734.49281040663</v>
      </c>
      <c r="AF573" s="26">
        <f ca="1" t="shared" si="3818"/>
        <v>5456.75094167402</v>
      </c>
      <c r="AG573" s="26">
        <f ca="1" t="shared" si="3819"/>
        <v>6501.78312243577</v>
      </c>
      <c r="AH573" s="26">
        <f ca="1" t="shared" si="3820"/>
        <v>7905.9277479981</v>
      </c>
      <c r="AI573" s="26">
        <f ca="1" t="shared" si="3821"/>
        <v>9706.09764514811</v>
      </c>
      <c r="AJ573" s="28">
        <f ca="1" t="shared" si="3822"/>
        <v>37240.0259008214</v>
      </c>
      <c r="AK573" s="28">
        <f ca="1" t="shared" si="3823"/>
        <v>58125.8656836479</v>
      </c>
      <c r="AL573" s="28">
        <f ca="1" t="shared" si="3824"/>
        <v>66640.3154046051</v>
      </c>
      <c r="AM573" s="28">
        <f ca="1" t="shared" si="3825"/>
        <v>76557.4125937199</v>
      </c>
      <c r="AN573" s="28">
        <f ca="1" t="shared" si="3826"/>
        <v>83018.0996527519</v>
      </c>
      <c r="AO573" s="28">
        <f ca="1">C573/'Ejercicio 3 - TIR'!$D$7</f>
        <v>13539.5168713947</v>
      </c>
      <c r="AP573" s="28">
        <f ca="1" t="shared" si="3827"/>
        <v>23700.5090294268</v>
      </c>
      <c r="AQ573" s="28">
        <f ca="1" t="shared" si="3828"/>
        <v>44586.3488122532</v>
      </c>
      <c r="AR573" s="28">
        <f ca="1" t="shared" si="3829"/>
        <v>53100.7985332105</v>
      </c>
      <c r="AS573" s="28">
        <f ca="1" t="shared" si="3830"/>
        <v>63017.8957223253</v>
      </c>
      <c r="AT573" s="28">
        <f ca="1" t="shared" si="3831"/>
        <v>69478.5827813573</v>
      </c>
      <c r="AU573" s="28">
        <f ca="1">AP573*'Ejercicio 3 - TIR'!$D$5</f>
        <v>11850.2545147134</v>
      </c>
      <c r="AV573" s="28">
        <f ca="1">AQ573*'Ejercicio 3 - TIR'!$D$5</f>
        <v>22293.1744061266</v>
      </c>
      <c r="AW573" s="28">
        <f ca="1">AR573*'Ejercicio 3 - TIR'!$D$5</f>
        <v>26550.3992666052</v>
      </c>
      <c r="AX573" s="28">
        <f ca="1">AS573*'Ejercicio 3 - TIR'!$D$5</f>
        <v>31508.9478611626</v>
      </c>
      <c r="AY573" s="28">
        <f ca="1">AT573*'Ejercicio 3 - TIR'!$D$5</f>
        <v>34739.2913906786</v>
      </c>
      <c r="AZ573" s="28">
        <f ca="1" t="shared" ref="AZ573:BD573" si="4253">AJ573-AU573-AE573</f>
        <v>20655.2785757014</v>
      </c>
      <c r="BA573" s="28">
        <f ca="1" t="shared" si="4253"/>
        <v>30375.9403358472</v>
      </c>
      <c r="BB573" s="28">
        <f ca="1" t="shared" si="4253"/>
        <v>33588.1330155641</v>
      </c>
      <c r="BC573" s="28">
        <f ca="1" t="shared" si="4253"/>
        <v>37142.5369845592</v>
      </c>
      <c r="BD573" s="28">
        <f ca="1" t="shared" si="4253"/>
        <v>38572.7106169252</v>
      </c>
      <c r="BE573" s="28">
        <f ca="1" t="shared" ref="BE573:BI573" si="4254">AZ573/Z573</f>
        <v>17890.0582430106</v>
      </c>
      <c r="BF573" s="28">
        <f ca="1" t="shared" si="4254"/>
        <v>22827.048325937</v>
      </c>
      <c r="BG573" s="28">
        <f ca="1" t="shared" si="4254"/>
        <v>21183.979369746</v>
      </c>
      <c r="BH573" s="28">
        <f ca="1" t="shared" si="4254"/>
        <v>19265.1716408742</v>
      </c>
      <c r="BI573" s="28">
        <f ca="1" t="shared" si="4254"/>
        <v>16296.3244344623</v>
      </c>
      <c r="BJ573" s="28">
        <f ca="1" t="shared" si="3834"/>
        <v>72501.3295951024</v>
      </c>
      <c r="BK573" s="28">
        <f ca="1" t="shared" si="3835"/>
        <v>32047.4637255535</v>
      </c>
      <c r="BL573" s="28">
        <f ca="1" t="shared" si="3836"/>
        <v>104548.793320656</v>
      </c>
      <c r="BM573" s="28">
        <f ca="1">BK573*'Ejercicio 3 - TIR'!$D$5</f>
        <v>16023.7318627767</v>
      </c>
      <c r="BN573" s="28">
        <f ca="1" t="shared" si="3837"/>
        <v>88525.0614578791</v>
      </c>
      <c r="BO573" s="28">
        <f ca="1" t="shared" si="3838"/>
        <v>37400.356340664</v>
      </c>
      <c r="BP573" s="28">
        <f ca="1" t="shared" si="3839"/>
        <v>-98328.1822619399</v>
      </c>
      <c r="BQ573" s="28">
        <f ca="1" t="shared" ref="BQ573:BT573" si="4255">BE573</f>
        <v>17890.0582430106</v>
      </c>
      <c r="BR573" s="28">
        <f ca="1" t="shared" si="4255"/>
        <v>22827.048325937</v>
      </c>
      <c r="BS573" s="28">
        <f ca="1" t="shared" si="4255"/>
        <v>21183.979369746</v>
      </c>
      <c r="BT573" s="28">
        <f ca="1" t="shared" si="4255"/>
        <v>19265.1716408742</v>
      </c>
      <c r="BU573" s="28">
        <f ca="1" t="shared" si="3841"/>
        <v>53696.6807751263</v>
      </c>
      <c r="BV573" s="30">
        <f ca="1" t="shared" si="3842"/>
        <v>9.73318663806435</v>
      </c>
    </row>
    <row r="574" ht="15" customHeight="1" spans="1:74">
      <c r="A574" s="26">
        <v>573</v>
      </c>
      <c r="B574" s="27">
        <f ca="1" t="shared" ref="B574:F574" si="4256">RAND()</f>
        <v>0.321499177878469</v>
      </c>
      <c r="C574" s="28">
        <f ca="1">IF(B574&lt;=('Ejercicio 3 - TIR'!$D$13-'Ejercicio 3 - TIR'!$C$13)/('Ejercicio 3 - TIR'!$E$13-'Ejercicio 3 - TIR'!$C$13),'Ejercicio 3 - TIR'!$C$13+SQRT(('Ejercicio 3 - TIR'!$E$13-'Ejercicio 3 - TIR'!$C$13)*('Ejercicio 3 - TIR'!$D$13-'Ejercicio 3 - TIR'!$C$13)*B574),'Ejercicio 3 - TIR'!$E$13-SQRT(('Ejercicio 3 - TIR'!$E$13-'Ejercicio 3 - TIR'!$C$13)*('Ejercicio 3 - TIR'!$E$13-'Ejercicio 3 - TIR'!$D$13)*(1-B574)))</f>
        <v>71465.7926946299</v>
      </c>
      <c r="D574" s="27">
        <f ca="1" t="shared" si="4256"/>
        <v>0.301490301555257</v>
      </c>
      <c r="E574" s="28">
        <f ca="1">IF(D574&lt;=('Ejercicio 3 - TIR'!$D$14-'Ejercicio 3 - TIR'!$C$14)/('Ejercicio 3 - TIR'!$E$14-'Ejercicio 3 - TIR'!$C$14),'Ejercicio 3 - TIR'!$C$14+SQRT(('Ejercicio 3 - TIR'!$E$14-'Ejercicio 3 - TIR'!$C$14)*('Ejercicio 3 - TIR'!$D$14-'Ejercicio 3 - TIR'!$C$14)*D574),'Ejercicio 3 - TIR'!$E$14-SQRT(('Ejercicio 3 - TIR'!$E$14-'Ejercicio 3 - TIR'!$C$14)*('Ejercicio 3 - TIR'!$E$14-'Ejercicio 3 - TIR'!$D$14)*(1-D574)))</f>
        <v>29755.1837626578</v>
      </c>
      <c r="F574" s="27">
        <f ca="1" t="shared" si="4256"/>
        <v>0.296108913631453</v>
      </c>
      <c r="G574" s="28">
        <f ca="1">IF(F574&lt;=('Ejercicio 3 - TIR'!$D$18-'Ejercicio 3 - TIR'!$C$18)/('Ejercicio 3 - TIR'!$E$18-'Ejercicio 3 - TIR'!$C$18),'Ejercicio 3 - TIR'!$C$18+SQRT(('Ejercicio 3 - TIR'!$E$18-'Ejercicio 3 - TIR'!$C$18)*('Ejercicio 3 - TIR'!$D$18-'Ejercicio 3 - TIR'!$C$18)*F574),'Ejercicio 3 - TIR'!$E$18-SQRT(('Ejercicio 3 - TIR'!$E$18-'Ejercicio 3 - TIR'!$C$18)*('Ejercicio 3 - TIR'!$E$18-'Ejercicio 3 - TIR'!$D$18)*(1-F574)))</f>
        <v>36664.5582782896</v>
      </c>
      <c r="H574" s="27">
        <f ca="1" t="shared" ref="H574:L574" si="4257">RAND()</f>
        <v>0.984704983574679</v>
      </c>
      <c r="I574" s="28">
        <f ca="1">IF(H574&lt;=('Ejercicio 3 - TIR'!$D$18-'Ejercicio 3 - TIR'!$C$18)/('Ejercicio 3 - TIR'!$E$18-'Ejercicio 3 - TIR'!$C$18),'Ejercicio 3 - TIR'!$C$18+SQRT(('Ejercicio 3 - TIR'!$E$18-'Ejercicio 3 - TIR'!$C$18)*('Ejercicio 3 - TIR'!$D$18-'Ejercicio 3 - TIR'!$C$18)*H574),'Ejercicio 3 - TIR'!$E$18-SQRT(('Ejercicio 3 - TIR'!$E$18-'Ejercicio 3 - TIR'!$C$18)*('Ejercicio 3 - TIR'!$E$18-'Ejercicio 3 - TIR'!$D$18)*(1-H574)))</f>
        <v>43928.9602099366</v>
      </c>
      <c r="J574" s="27">
        <f ca="1" t="shared" si="4257"/>
        <v>0.0624508849833225</v>
      </c>
      <c r="K574" s="28">
        <f ca="1">IF(J574&lt;=('Ejercicio 3 - TIR'!$D$18-'Ejercicio 3 - TIR'!$C$18)/('Ejercicio 3 - TIR'!$E$18-'Ejercicio 3 - TIR'!$C$18),'Ejercicio 3 - TIR'!$C$18+SQRT(('Ejercicio 3 - TIR'!$E$18-'Ejercicio 3 - TIR'!$C$18)*('Ejercicio 3 - TIR'!$D$18-'Ejercicio 3 - TIR'!$C$18)*J574),'Ejercicio 3 - TIR'!$E$18-SQRT(('Ejercicio 3 - TIR'!$E$18-'Ejercicio 3 - TIR'!$C$18)*('Ejercicio 3 - TIR'!$E$18-'Ejercicio 3 - TIR'!$D$18)*(1-J574)))</f>
        <v>33060.6588747357</v>
      </c>
      <c r="L574" s="27">
        <f ca="1" t="shared" si="4257"/>
        <v>0.464885133376372</v>
      </c>
      <c r="M574" s="28">
        <f ca="1">IF(L574&lt;=('Ejercicio 3 - TIR'!$D$18-'Ejercicio 3 - TIR'!$C$18)/('Ejercicio 3 - TIR'!$E$18-'Ejercicio 3 - TIR'!$C$18),'Ejercicio 3 - TIR'!$C$18+SQRT(('Ejercicio 3 - TIR'!$E$18-'Ejercicio 3 - TIR'!$C$18)*('Ejercicio 3 - TIR'!$D$18-'Ejercicio 3 - TIR'!$C$18)*L574),'Ejercicio 3 - TIR'!$E$18-SQRT(('Ejercicio 3 - TIR'!$E$18-'Ejercicio 3 - TIR'!$C$18)*('Ejercicio 3 - TIR'!$E$18-'Ejercicio 3 - TIR'!$D$18)*(1-L574)))</f>
        <v>38350.6149478021</v>
      </c>
      <c r="N574" s="27">
        <f ca="1" t="shared" ref="N574:R574" si="4258">RAND()</f>
        <v>0.636376058187168</v>
      </c>
      <c r="O574" s="28">
        <f ca="1">IF(N574&lt;=('Ejercicio 3 - TIR'!$D$18-'Ejercicio 3 - TIR'!$C$18)/('Ejercicio 3 - TIR'!$E$18-'Ejercicio 3 - TIR'!$C$18),'Ejercicio 3 - TIR'!$C$18+SQRT(('Ejercicio 3 - TIR'!$E$18-'Ejercicio 3 - TIR'!$C$18)*('Ejercicio 3 - TIR'!$D$18-'Ejercicio 3 - TIR'!$C$18)*N574),'Ejercicio 3 - TIR'!$E$18-SQRT(('Ejercicio 3 - TIR'!$E$18-'Ejercicio 3 - TIR'!$C$18)*('Ejercicio 3 - TIR'!$E$18-'Ejercicio 3 - TIR'!$D$18)*(1-N574)))</f>
        <v>39770.1795647816</v>
      </c>
      <c r="P574" s="27">
        <f ca="1" t="shared" si="4258"/>
        <v>0.833780722103073</v>
      </c>
      <c r="Q574" s="29">
        <f ca="1">IF(P574&lt;=('Ejercicio 3 - TIR'!$D$22-'Ejercicio 3 - TIR'!$C$22)/('Ejercicio 3 - TIR'!$E$22-'Ejercicio 3 - TIR'!$C$22),'Ejercicio 3 - TIR'!$C$22+SQRT(('Ejercicio 3 - TIR'!$E$22-'Ejercicio 3 - TIR'!$C$22)*('Ejercicio 3 - TIR'!$D$22-'Ejercicio 3 - TIR'!$C$22)*P574),'Ejercicio 3 - TIR'!$E$22-SQRT(('Ejercicio 3 - TIR'!$E$22-'Ejercicio 3 - TIR'!$C$22)*('Ejercicio 3 - TIR'!$E$22-'Ejercicio 3 - TIR'!$D$22)*(1-P574)))</f>
        <v>0.162702754548355</v>
      </c>
      <c r="R574" s="27">
        <f ca="1" t="shared" si="4258"/>
        <v>0.600517993340961</v>
      </c>
      <c r="S574" s="29">
        <f ca="1">IF(R574&lt;=('Ejercicio 3 - TIR'!$D$23-'Ejercicio 3 - TIR'!$C$23)/('Ejercicio 3 - TIR'!$E$23-'Ejercicio 3 - TIR'!$C$23),'Ejercicio 3 - TIR'!$C$23+SQRT(('Ejercicio 3 - TIR'!$E$23-'Ejercicio 3 - TIR'!$C$23)*('Ejercicio 3 - TIR'!$D$23-'Ejercicio 3 - TIR'!$C$23)*R574),'Ejercicio 3 - TIR'!$E$23-SQRT(('Ejercicio 3 - TIR'!$E$23-'Ejercicio 3 - TIR'!$C$23)*('Ejercicio 3 - TIR'!$E$23-'Ejercicio 3 - TIR'!$D$23)*(1-R574)))</f>
        <v>0.15318456392325</v>
      </c>
      <c r="T574" s="27">
        <f ca="1" t="shared" ref="T574:X574" si="4259">RAND()</f>
        <v>0.994897050270543</v>
      </c>
      <c r="U574" s="29">
        <f ca="1">IF(T574&lt;=('Ejercicio 3 - TIR'!$D$24-'Ejercicio 3 - TIR'!$C$24)/('Ejercicio 3 - TIR'!$E$24-'Ejercicio 3 - TIR'!$C$24),'Ejercicio 3 - TIR'!$C$24+SQRT(('Ejercicio 3 - TIR'!$E$24-'Ejercicio 3 - TIR'!$C$24)*('Ejercicio 3 - TIR'!$D$24-'Ejercicio 3 - TIR'!$C$24)*T574),'Ejercicio 3 - TIR'!$E$24-SQRT(('Ejercicio 3 - TIR'!$E$24-'Ejercicio 3 - TIR'!$C$24)*('Ejercicio 3 - TIR'!$E$24-'Ejercicio 3 - TIR'!$D$24)*(1-T574)))</f>
        <v>0.216220018618765</v>
      </c>
      <c r="V574" s="27">
        <f ca="1" t="shared" si="4259"/>
        <v>0.776077266816126</v>
      </c>
      <c r="W574" s="29">
        <f ca="1">IF(V574&lt;=('Ejercicio 3 - TIR'!$D$25-'Ejercicio 3 - TIR'!$C$25)/('Ejercicio 3 - TIR'!$E$25-'Ejercicio 3 - TIR'!$C$25),'Ejercicio 3 - TIR'!$C$25+SQRT(('Ejercicio 3 - TIR'!$E$25-'Ejercicio 3 - TIR'!$C$25)*('Ejercicio 3 - TIR'!$D$25-'Ejercicio 3 - TIR'!$C$25)*V574),'Ejercicio 3 - TIR'!$E$25-SQRT(('Ejercicio 3 - TIR'!$E$25-'Ejercicio 3 - TIR'!$C$25)*('Ejercicio 3 - TIR'!$E$25-'Ejercicio 3 - TIR'!$D$25)*(1-V574)))</f>
        <v>0.222004829592525</v>
      </c>
      <c r="X574" s="27">
        <f ca="1" t="shared" si="4259"/>
        <v>0.910700473974558</v>
      </c>
      <c r="Y574" s="29">
        <f ca="1">IF(X574&lt;=('Ejercicio 3 - TIR'!$D$26-'Ejercicio 3 - TIR'!$C$26)/('Ejercicio 3 - TIR'!$E$26-'Ejercicio 3 - TIR'!$C$26),'Ejercicio 3 - TIR'!$C$26+SQRT(('Ejercicio 3 - TIR'!$E$26-'Ejercicio 3 - TIR'!$C$26)*('Ejercicio 3 - TIR'!$D$26-'Ejercicio 3 - TIR'!$C$26)*X574),'Ejercicio 3 - TIR'!$E$26-SQRT(('Ejercicio 3 - TIR'!$E$26-'Ejercicio 3 - TIR'!$C$26)*('Ejercicio 3 - TIR'!$E$26-'Ejercicio 3 - TIR'!$D$26)*(1-X574)))</f>
        <v>0.258040550085729</v>
      </c>
      <c r="Z574" s="27">
        <f ca="1" t="shared" si="3812"/>
        <v>1.16270275454835</v>
      </c>
      <c r="AA574" s="27">
        <f ca="1" t="shared" si="3813"/>
        <v>1.34081086897621</v>
      </c>
      <c r="AB574" s="27">
        <f ca="1" t="shared" si="3814"/>
        <v>1.63072102003048</v>
      </c>
      <c r="AC574" s="27">
        <f ca="1" t="shared" si="3815"/>
        <v>1.9927489621953</v>
      </c>
      <c r="AD574" s="27">
        <f ca="1" t="shared" si="3816"/>
        <v>2.50695900058294</v>
      </c>
      <c r="AE574" s="26">
        <f ca="1" t="shared" si="3817"/>
        <v>4841.2503602769</v>
      </c>
      <c r="AF574" s="26">
        <f ca="1" t="shared" si="3818"/>
        <v>5582.85518555919</v>
      </c>
      <c r="AG574" s="26">
        <f ca="1" t="shared" si="3819"/>
        <v>6789.98023772667</v>
      </c>
      <c r="AH574" s="26">
        <f ca="1" t="shared" si="3820"/>
        <v>8297.38864333979</v>
      </c>
      <c r="AI574" s="26">
        <f ca="1" t="shared" si="3821"/>
        <v>10438.4513731423</v>
      </c>
      <c r="AJ574" s="28">
        <f ca="1" t="shared" si="3822"/>
        <v>42629.982904466</v>
      </c>
      <c r="AK574" s="28">
        <f ca="1" t="shared" si="3823"/>
        <v>58900.4273123062</v>
      </c>
      <c r="AL574" s="28">
        <f ca="1" t="shared" si="3824"/>
        <v>53912.7113630889</v>
      </c>
      <c r="AM574" s="28">
        <f ca="1" t="shared" si="3825"/>
        <v>76423.1481367842</v>
      </c>
      <c r="AN574" s="28">
        <f ca="1" t="shared" si="3826"/>
        <v>99702.2096147289</v>
      </c>
      <c r="AO574" s="28">
        <f ca="1">C574/'Ejercicio 3 - TIR'!$D$7</f>
        <v>14293.158538926</v>
      </c>
      <c r="AP574" s="28">
        <f ca="1" t="shared" si="3827"/>
        <v>28336.82436554</v>
      </c>
      <c r="AQ574" s="28">
        <f ca="1" t="shared" si="3828"/>
        <v>44607.2687733803</v>
      </c>
      <c r="AR574" s="28">
        <f ca="1" t="shared" si="3829"/>
        <v>39619.5528241629</v>
      </c>
      <c r="AS574" s="28">
        <f ca="1" t="shared" si="3830"/>
        <v>62129.9895978582</v>
      </c>
      <c r="AT574" s="28">
        <f ca="1" t="shared" si="3831"/>
        <v>85409.0510758029</v>
      </c>
      <c r="AU574" s="28">
        <f ca="1">AP574*'Ejercicio 3 - TIR'!$D$5</f>
        <v>14168.41218277</v>
      </c>
      <c r="AV574" s="28">
        <f ca="1">AQ574*'Ejercicio 3 - TIR'!$D$5</f>
        <v>22303.6343866901</v>
      </c>
      <c r="AW574" s="28">
        <f ca="1">AR574*'Ejercicio 3 - TIR'!$D$5</f>
        <v>19809.7764120814</v>
      </c>
      <c r="AX574" s="28">
        <f ca="1">AS574*'Ejercicio 3 - TIR'!$D$5</f>
        <v>31064.9947989291</v>
      </c>
      <c r="AY574" s="28">
        <f ca="1">AT574*'Ejercicio 3 - TIR'!$D$5</f>
        <v>42704.5255379014</v>
      </c>
      <c r="AZ574" s="28">
        <f ca="1" t="shared" ref="AZ574:BD574" si="4260">AJ574-AU574-AE574</f>
        <v>23620.3203614191</v>
      </c>
      <c r="BA574" s="28">
        <f ca="1" t="shared" si="4260"/>
        <v>31013.9377400569</v>
      </c>
      <c r="BB574" s="28">
        <f ca="1" t="shared" si="4260"/>
        <v>27312.9547132808</v>
      </c>
      <c r="BC574" s="28">
        <f ca="1" t="shared" si="4260"/>
        <v>37060.7646945153</v>
      </c>
      <c r="BD574" s="28">
        <f ca="1" t="shared" si="4260"/>
        <v>46559.2327036851</v>
      </c>
      <c r="BE574" s="28">
        <f ca="1" t="shared" ref="BE574:BI574" si="4261">AZ574/Z574</f>
        <v>20315.0119572859</v>
      </c>
      <c r="BF574" s="28">
        <f ca="1" t="shared" si="4261"/>
        <v>23130.7326466842</v>
      </c>
      <c r="BG574" s="28">
        <f ca="1" t="shared" si="4261"/>
        <v>16749.0051196925</v>
      </c>
      <c r="BH574" s="28">
        <f ca="1" t="shared" si="4261"/>
        <v>18597.8090555308</v>
      </c>
      <c r="BI574" s="28">
        <f ca="1" t="shared" si="4261"/>
        <v>18571.9960688862</v>
      </c>
      <c r="BJ574" s="28">
        <f ca="1" t="shared" si="3834"/>
        <v>74595.0257477943</v>
      </c>
      <c r="BK574" s="28">
        <f ca="1" t="shared" si="3835"/>
        <v>35832.3624459194</v>
      </c>
      <c r="BL574" s="28">
        <f ca="1" t="shared" si="3836"/>
        <v>110427.388193714</v>
      </c>
      <c r="BM574" s="28">
        <f ca="1">BK574*'Ejercicio 3 - TIR'!$D$5</f>
        <v>17916.1812229597</v>
      </c>
      <c r="BN574" s="28">
        <f ca="1" t="shared" si="3837"/>
        <v>92511.206970754</v>
      </c>
      <c r="BO574" s="28">
        <f ca="1" t="shared" si="3838"/>
        <v>36901.7630321208</v>
      </c>
      <c r="BP574" s="28">
        <f ca="1" t="shared" si="3839"/>
        <v>-101220.976457288</v>
      </c>
      <c r="BQ574" s="28">
        <f ca="1" t="shared" ref="BQ574:BT574" si="4262">BE574</f>
        <v>20315.0119572859</v>
      </c>
      <c r="BR574" s="28">
        <f ca="1" t="shared" si="4262"/>
        <v>23130.7326466842</v>
      </c>
      <c r="BS574" s="28">
        <f ca="1" t="shared" si="4262"/>
        <v>16749.0051196925</v>
      </c>
      <c r="BT574" s="28">
        <f ca="1" t="shared" si="4262"/>
        <v>18597.8090555308</v>
      </c>
      <c r="BU574" s="28">
        <f ca="1" t="shared" si="3841"/>
        <v>55473.7591010069</v>
      </c>
      <c r="BV574" s="30">
        <f ca="1" t="shared" si="3842"/>
        <v>8.68717064019751</v>
      </c>
    </row>
    <row r="575" ht="15" customHeight="1" spans="1:74">
      <c r="A575" s="26">
        <v>574</v>
      </c>
      <c r="B575" s="27">
        <f ca="1" t="shared" ref="B575:F575" si="4263">RAND()</f>
        <v>0.374186439467202</v>
      </c>
      <c r="C575" s="28">
        <f ca="1">IF(B575&lt;=('Ejercicio 3 - TIR'!$D$13-'Ejercicio 3 - TIR'!$C$13)/('Ejercicio 3 - TIR'!$E$13-'Ejercicio 3 - TIR'!$C$13),'Ejercicio 3 - TIR'!$C$13+SQRT(('Ejercicio 3 - TIR'!$E$13-'Ejercicio 3 - TIR'!$C$13)*('Ejercicio 3 - TIR'!$D$13-'Ejercicio 3 - TIR'!$C$13)*B575),'Ejercicio 3 - TIR'!$E$13-SQRT(('Ejercicio 3 - TIR'!$E$13-'Ejercicio 3 - TIR'!$C$13)*('Ejercicio 3 - TIR'!$E$13-'Ejercicio 3 - TIR'!$D$13)*(1-B575)))</f>
        <v>72596.0537031734</v>
      </c>
      <c r="D575" s="27">
        <f ca="1" t="shared" si="4263"/>
        <v>0.145529566994111</v>
      </c>
      <c r="E575" s="28">
        <f ca="1">IF(D575&lt;=('Ejercicio 3 - TIR'!$D$14-'Ejercicio 3 - TIR'!$C$14)/('Ejercicio 3 - TIR'!$E$14-'Ejercicio 3 - TIR'!$C$14),'Ejercicio 3 - TIR'!$C$14+SQRT(('Ejercicio 3 - TIR'!$E$14-'Ejercicio 3 - TIR'!$C$14)*('Ejercicio 3 - TIR'!$D$14-'Ejercicio 3 - TIR'!$C$14)*D575),'Ejercicio 3 - TIR'!$E$14-SQRT(('Ejercicio 3 - TIR'!$E$14-'Ejercicio 3 - TIR'!$C$14)*('Ejercicio 3 - TIR'!$E$14-'Ejercicio 3 - TIR'!$D$14)*(1-D575)))</f>
        <v>28303.7429567928</v>
      </c>
      <c r="F575" s="27">
        <f ca="1" t="shared" si="4263"/>
        <v>0.334918629143417</v>
      </c>
      <c r="G575" s="28">
        <f ca="1">IF(F575&lt;=('Ejercicio 3 - TIR'!$D$18-'Ejercicio 3 - TIR'!$C$18)/('Ejercicio 3 - TIR'!$E$18-'Ejercicio 3 - TIR'!$C$18),'Ejercicio 3 - TIR'!$C$18+SQRT(('Ejercicio 3 - TIR'!$E$18-'Ejercicio 3 - TIR'!$C$18)*('Ejercicio 3 - TIR'!$D$18-'Ejercicio 3 - TIR'!$C$18)*F575),'Ejercicio 3 - TIR'!$E$18-SQRT(('Ejercicio 3 - TIR'!$E$18-'Ejercicio 3 - TIR'!$C$18)*('Ejercicio 3 - TIR'!$E$18-'Ejercicio 3 - TIR'!$D$18)*(1-F575)))</f>
        <v>37087.8624684395</v>
      </c>
      <c r="H575" s="27">
        <f ca="1" t="shared" ref="H575:L575" si="4264">RAND()</f>
        <v>0.421378992541078</v>
      </c>
      <c r="I575" s="28">
        <f ca="1">IF(H575&lt;=('Ejercicio 3 - TIR'!$D$18-'Ejercicio 3 - TIR'!$C$18)/('Ejercicio 3 - TIR'!$E$18-'Ejercicio 3 - TIR'!$C$18),'Ejercicio 3 - TIR'!$C$18+SQRT(('Ejercicio 3 - TIR'!$E$18-'Ejercicio 3 - TIR'!$C$18)*('Ejercicio 3 - TIR'!$D$18-'Ejercicio 3 - TIR'!$C$18)*H575),'Ejercicio 3 - TIR'!$E$18-SQRT(('Ejercicio 3 - TIR'!$E$18-'Ejercicio 3 - TIR'!$C$18)*('Ejercicio 3 - TIR'!$E$18-'Ejercicio 3 - TIR'!$D$18)*(1-H575)))</f>
        <v>37950.2735098336</v>
      </c>
      <c r="J575" s="27">
        <f ca="1" t="shared" si="4264"/>
        <v>0.655958820931112</v>
      </c>
      <c r="K575" s="28">
        <f ca="1">IF(J575&lt;=('Ejercicio 3 - TIR'!$D$18-'Ejercicio 3 - TIR'!$C$18)/('Ejercicio 3 - TIR'!$E$18-'Ejercicio 3 - TIR'!$C$18),'Ejercicio 3 - TIR'!$C$18+SQRT(('Ejercicio 3 - TIR'!$E$18-'Ejercicio 3 - TIR'!$C$18)*('Ejercicio 3 - TIR'!$D$18-'Ejercicio 3 - TIR'!$C$18)*J575),'Ejercicio 3 - TIR'!$E$18-SQRT(('Ejercicio 3 - TIR'!$E$18-'Ejercicio 3 - TIR'!$C$18)*('Ejercicio 3 - TIR'!$E$18-'Ejercicio 3 - TIR'!$D$18)*(1-J575)))</f>
        <v>39919.366065413</v>
      </c>
      <c r="L575" s="27">
        <f ca="1" t="shared" si="4264"/>
        <v>0.893639501415536</v>
      </c>
      <c r="M575" s="28">
        <f ca="1">IF(L575&lt;=('Ejercicio 3 - TIR'!$D$18-'Ejercicio 3 - TIR'!$C$18)/('Ejercicio 3 - TIR'!$E$18-'Ejercicio 3 - TIR'!$C$18),'Ejercicio 3 - TIR'!$C$18+SQRT(('Ejercicio 3 - TIR'!$E$18-'Ejercicio 3 - TIR'!$C$18)*('Ejercicio 3 - TIR'!$D$18-'Ejercicio 3 - TIR'!$C$18)*L575),'Ejercicio 3 - TIR'!$E$18-SQRT(('Ejercicio 3 - TIR'!$E$18-'Ejercicio 3 - TIR'!$C$18)*('Ejercicio 3 - TIR'!$E$18-'Ejercicio 3 - TIR'!$D$18)*(1-L575)))</f>
        <v>42175.6350459201</v>
      </c>
      <c r="N575" s="27">
        <f ca="1" t="shared" ref="N575:R575" si="4265">RAND()</f>
        <v>0.595143341220163</v>
      </c>
      <c r="O575" s="28">
        <f ca="1">IF(N575&lt;=('Ejercicio 3 - TIR'!$D$18-'Ejercicio 3 - TIR'!$C$18)/('Ejercicio 3 - TIR'!$E$18-'Ejercicio 3 - TIR'!$C$18),'Ejercicio 3 - TIR'!$C$18+SQRT(('Ejercicio 3 - TIR'!$E$18-'Ejercicio 3 - TIR'!$C$18)*('Ejercicio 3 - TIR'!$D$18-'Ejercicio 3 - TIR'!$C$18)*N575),'Ejercicio 3 - TIR'!$E$18-SQRT(('Ejercicio 3 - TIR'!$E$18-'Ejercicio 3 - TIR'!$C$18)*('Ejercicio 3 - TIR'!$E$18-'Ejercicio 3 - TIR'!$D$18)*(1-N575)))</f>
        <v>39448.3597085962</v>
      </c>
      <c r="P575" s="27">
        <f ca="1" t="shared" si="4265"/>
        <v>0.357741051382773</v>
      </c>
      <c r="Q575" s="29">
        <f ca="1">IF(P575&lt;=('Ejercicio 3 - TIR'!$D$22-'Ejercicio 3 - TIR'!$C$22)/('Ejercicio 3 - TIR'!$E$22-'Ejercicio 3 - TIR'!$C$22),'Ejercicio 3 - TIR'!$C$22+SQRT(('Ejercicio 3 - TIR'!$E$22-'Ejercicio 3 - TIR'!$C$22)*('Ejercicio 3 - TIR'!$D$22-'Ejercicio 3 - TIR'!$C$22)*P575),'Ejercicio 3 - TIR'!$E$22-SQRT(('Ejercicio 3 - TIR'!$E$22-'Ejercicio 3 - TIR'!$C$22)*('Ejercicio 3 - TIR'!$E$22-'Ejercicio 3 - TIR'!$D$22)*(1-P575)))</f>
        <v>0.145375852547038</v>
      </c>
      <c r="R575" s="27">
        <f ca="1" t="shared" si="4265"/>
        <v>0.40267278244302</v>
      </c>
      <c r="S575" s="29">
        <f ca="1">IF(R575&lt;=('Ejercicio 3 - TIR'!$D$23-'Ejercicio 3 - TIR'!$C$23)/('Ejercicio 3 - TIR'!$E$23-'Ejercicio 3 - TIR'!$C$23),'Ejercicio 3 - TIR'!$C$23+SQRT(('Ejercicio 3 - TIR'!$E$23-'Ejercicio 3 - TIR'!$C$23)*('Ejercicio 3 - TIR'!$D$23-'Ejercicio 3 - TIR'!$C$23)*R575),'Ejercicio 3 - TIR'!$E$23-SQRT(('Ejercicio 3 - TIR'!$E$23-'Ejercicio 3 - TIR'!$C$23)*('Ejercicio 3 - TIR'!$E$23-'Ejercicio 3 - TIR'!$D$23)*(1-R575)))</f>
        <v>0.146922314320976</v>
      </c>
      <c r="T575" s="27">
        <f ca="1" t="shared" ref="T575:X575" si="4266">RAND()</f>
        <v>0.692982493475369</v>
      </c>
      <c r="U575" s="29">
        <f ca="1">IF(T575&lt;=('Ejercicio 3 - TIR'!$D$24-'Ejercicio 3 - TIR'!$C$24)/('Ejercicio 3 - TIR'!$E$24-'Ejercicio 3 - TIR'!$C$24),'Ejercicio 3 - TIR'!$C$24+SQRT(('Ejercicio 3 - TIR'!$E$24-'Ejercicio 3 - TIR'!$C$24)*('Ejercicio 3 - TIR'!$D$24-'Ejercicio 3 - TIR'!$C$24)*T575),'Ejercicio 3 - TIR'!$E$24-SQRT(('Ejercicio 3 - TIR'!$E$24-'Ejercicio 3 - TIR'!$C$24)*('Ejercicio 3 - TIR'!$E$24-'Ejercicio 3 - TIR'!$D$24)*(1-T575)))</f>
        <v>0.190680228202304</v>
      </c>
      <c r="V575" s="27">
        <f ca="1" t="shared" si="4266"/>
        <v>0.364542191232353</v>
      </c>
      <c r="W575" s="29">
        <f ca="1">IF(V575&lt;=('Ejercicio 3 - TIR'!$D$25-'Ejercicio 3 - TIR'!$C$25)/('Ejercicio 3 - TIR'!$E$25-'Ejercicio 3 - TIR'!$C$25),'Ejercicio 3 - TIR'!$C$25+SQRT(('Ejercicio 3 - TIR'!$E$25-'Ejercicio 3 - TIR'!$C$25)*('Ejercicio 3 - TIR'!$D$25-'Ejercicio 3 - TIR'!$C$25)*V575),'Ejercicio 3 - TIR'!$E$25-SQRT(('Ejercicio 3 - TIR'!$E$25-'Ejercicio 3 - TIR'!$C$25)*('Ejercicio 3 - TIR'!$E$25-'Ejercicio 3 - TIR'!$D$25)*(1-V575)))</f>
        <v>0.202839610575327</v>
      </c>
      <c r="X575" s="27">
        <f ca="1" t="shared" si="4266"/>
        <v>0.391552150024947</v>
      </c>
      <c r="Y575" s="29">
        <f ca="1">IF(X575&lt;=('Ejercicio 3 - TIR'!$D$26-'Ejercicio 3 - TIR'!$C$26)/('Ejercicio 3 - TIR'!$E$26-'Ejercicio 3 - TIR'!$C$26),'Ejercicio 3 - TIR'!$C$26+SQRT(('Ejercicio 3 - TIR'!$E$26-'Ejercicio 3 - TIR'!$C$26)*('Ejercicio 3 - TIR'!$D$26-'Ejercicio 3 - TIR'!$C$26)*X575),'Ejercicio 3 - TIR'!$E$26-SQRT(('Ejercicio 3 - TIR'!$E$26-'Ejercicio 3 - TIR'!$C$26)*('Ejercicio 3 - TIR'!$E$26-'Ejercicio 3 - TIR'!$D$26)*(1-X575)))</f>
        <v>0.222679686062747</v>
      </c>
      <c r="Z575" s="27">
        <f ca="1" t="shared" si="3812"/>
        <v>1.14537585254704</v>
      </c>
      <c r="AA575" s="27">
        <f ca="1" t="shared" si="3813"/>
        <v>1.31365712357061</v>
      </c>
      <c r="AB575" s="27">
        <f ca="1" t="shared" si="3814"/>
        <v>1.56414556367264</v>
      </c>
      <c r="AC575" s="27">
        <f ca="1" t="shared" si="3815"/>
        <v>1.88141624069112</v>
      </c>
      <c r="AD575" s="27">
        <f ca="1" t="shared" si="3816"/>
        <v>2.30036941852157</v>
      </c>
      <c r="AE575" s="26">
        <f ca="1" t="shared" si="3817"/>
        <v>4114.68076261597</v>
      </c>
      <c r="AF575" s="26">
        <f ca="1" t="shared" si="3818"/>
        <v>4719.21918295151</v>
      </c>
      <c r="AG575" s="26">
        <f ca="1" t="shared" si="3819"/>
        <v>5619.08097369339</v>
      </c>
      <c r="AH575" s="26">
        <f ca="1" t="shared" si="3820"/>
        <v>6758.85317018859</v>
      </c>
      <c r="AI575" s="26">
        <f ca="1" t="shared" si="3821"/>
        <v>8263.91247227039</v>
      </c>
      <c r="AJ575" s="28">
        <f ca="1" t="shared" si="3822"/>
        <v>42479.5420939361</v>
      </c>
      <c r="AK575" s="28">
        <f ca="1" t="shared" si="3823"/>
        <v>49853.6471376459</v>
      </c>
      <c r="AL575" s="28">
        <f ca="1" t="shared" si="3824"/>
        <v>62439.6993358397</v>
      </c>
      <c r="AM575" s="28">
        <f ca="1" t="shared" si="3825"/>
        <v>79349.9247368556</v>
      </c>
      <c r="AN575" s="28">
        <f ca="1" t="shared" si="3826"/>
        <v>90745.8002844932</v>
      </c>
      <c r="AO575" s="28">
        <f ca="1">C575/'Ejercicio 3 - TIR'!$D$7</f>
        <v>14519.2107406347</v>
      </c>
      <c r="AP575" s="28">
        <f ca="1" t="shared" si="3827"/>
        <v>27960.3313533014</v>
      </c>
      <c r="AQ575" s="28">
        <f ca="1" t="shared" si="3828"/>
        <v>35334.4363970112</v>
      </c>
      <c r="AR575" s="28">
        <f ca="1" t="shared" si="3829"/>
        <v>47920.488595205</v>
      </c>
      <c r="AS575" s="28">
        <f ca="1" t="shared" si="3830"/>
        <v>64830.7139962209</v>
      </c>
      <c r="AT575" s="28">
        <f ca="1" t="shared" si="3831"/>
        <v>76226.5895438586</v>
      </c>
      <c r="AU575" s="28">
        <f ca="1">AP575*'Ejercicio 3 - TIR'!$D$5</f>
        <v>13980.1656766507</v>
      </c>
      <c r="AV575" s="28">
        <f ca="1">AQ575*'Ejercicio 3 - TIR'!$D$5</f>
        <v>17667.2181985056</v>
      </c>
      <c r="AW575" s="28">
        <f ca="1">AR575*'Ejercicio 3 - TIR'!$D$5</f>
        <v>23960.2442976025</v>
      </c>
      <c r="AX575" s="28">
        <f ca="1">AS575*'Ejercicio 3 - TIR'!$D$5</f>
        <v>32415.3569981105</v>
      </c>
      <c r="AY575" s="28">
        <f ca="1">AT575*'Ejercicio 3 - TIR'!$D$5</f>
        <v>38113.2947719293</v>
      </c>
      <c r="AZ575" s="28">
        <f ca="1" t="shared" ref="AZ575:BD575" si="4267">AJ575-AU575-AE575</f>
        <v>24384.6956546694</v>
      </c>
      <c r="BA575" s="28">
        <f ca="1" t="shared" si="4267"/>
        <v>27467.2097561888</v>
      </c>
      <c r="BB575" s="28">
        <f ca="1" t="shared" si="4267"/>
        <v>32860.3740645438</v>
      </c>
      <c r="BC575" s="28">
        <f ca="1" t="shared" si="4267"/>
        <v>40175.7145685565</v>
      </c>
      <c r="BD575" s="28">
        <f ca="1" t="shared" si="4267"/>
        <v>44368.5930402936</v>
      </c>
      <c r="BE575" s="28">
        <f ca="1" t="shared" ref="BE575:BI575" si="4268">AZ575/Z575</f>
        <v>21289.6889701697</v>
      </c>
      <c r="BF575" s="28">
        <f ca="1" t="shared" si="4268"/>
        <v>20908.9641911514</v>
      </c>
      <c r="BG575" s="28">
        <f ca="1" t="shared" si="4268"/>
        <v>21008.5140588752</v>
      </c>
      <c r="BH575" s="28">
        <f ca="1" t="shared" si="4268"/>
        <v>21353.9745749183</v>
      </c>
      <c r="BI575" s="28">
        <f ca="1" t="shared" si="4268"/>
        <v>19287.5947154648</v>
      </c>
      <c r="BJ575" s="28">
        <f ca="1" t="shared" si="3834"/>
        <v>65109.0647275016</v>
      </c>
      <c r="BK575" s="28">
        <f ca="1" t="shared" si="3835"/>
        <v>33399.5483688259</v>
      </c>
      <c r="BL575" s="28">
        <f ca="1" t="shared" si="3836"/>
        <v>98508.6130963275</v>
      </c>
      <c r="BM575" s="28">
        <f ca="1">BK575*'Ejercicio 3 - TIR'!$D$5</f>
        <v>16699.774184413</v>
      </c>
      <c r="BN575" s="28">
        <f ca="1" t="shared" si="3837"/>
        <v>81808.8389119145</v>
      </c>
      <c r="BO575" s="28">
        <f ca="1" t="shared" si="3838"/>
        <v>35563.3483271102</v>
      </c>
      <c r="BP575" s="28">
        <f ca="1" t="shared" si="3839"/>
        <v>-100899.796659966</v>
      </c>
      <c r="BQ575" s="28">
        <f ca="1" t="shared" ref="BQ575:BT575" si="4269">BE575</f>
        <v>21289.6889701697</v>
      </c>
      <c r="BR575" s="28">
        <f ca="1" t="shared" si="4269"/>
        <v>20908.9641911514</v>
      </c>
      <c r="BS575" s="28">
        <f ca="1" t="shared" si="4269"/>
        <v>21008.5140588752</v>
      </c>
      <c r="BT575" s="28">
        <f ca="1" t="shared" si="4269"/>
        <v>21353.9745749183</v>
      </c>
      <c r="BU575" s="28">
        <f ca="1" t="shared" si="3841"/>
        <v>54850.943042575</v>
      </c>
      <c r="BV575" s="30">
        <f ca="1" t="shared" si="3842"/>
        <v>10.0540099616753</v>
      </c>
    </row>
    <row r="576" ht="15" customHeight="1" spans="1:74">
      <c r="A576" s="26">
        <v>575</v>
      </c>
      <c r="B576" s="27">
        <f ca="1" t="shared" ref="B576:F576" si="4270">RAND()</f>
        <v>0.962523329346725</v>
      </c>
      <c r="C576" s="28">
        <f ca="1">IF(B576&lt;=('Ejercicio 3 - TIR'!$D$13-'Ejercicio 3 - TIR'!$C$13)/('Ejercicio 3 - TIR'!$E$13-'Ejercicio 3 - TIR'!$C$13),'Ejercicio 3 - TIR'!$C$13+SQRT(('Ejercicio 3 - TIR'!$E$13-'Ejercicio 3 - TIR'!$C$13)*('Ejercicio 3 - TIR'!$D$13-'Ejercicio 3 - TIR'!$C$13)*B576),'Ejercicio 3 - TIR'!$E$13-SQRT(('Ejercicio 3 - TIR'!$E$13-'Ejercicio 3 - TIR'!$C$13)*('Ejercicio 3 - TIR'!$E$13-'Ejercicio 3 - TIR'!$D$13)*(1-B576)))</f>
        <v>93293.8830323406</v>
      </c>
      <c r="D576" s="27">
        <f ca="1" t="shared" si="4270"/>
        <v>0.612194398784528</v>
      </c>
      <c r="E576" s="28">
        <f ca="1">IF(D576&lt;=('Ejercicio 3 - TIR'!$D$14-'Ejercicio 3 - TIR'!$C$14)/('Ejercicio 3 - TIR'!$E$14-'Ejercicio 3 - TIR'!$C$14),'Ejercicio 3 - TIR'!$C$14+SQRT(('Ejercicio 3 - TIR'!$E$14-'Ejercicio 3 - TIR'!$C$14)*('Ejercicio 3 - TIR'!$D$14-'Ejercicio 3 - TIR'!$C$14)*D576),'Ejercicio 3 - TIR'!$E$14-SQRT(('Ejercicio 3 - TIR'!$E$14-'Ejercicio 3 - TIR'!$C$14)*('Ejercicio 3 - TIR'!$E$14-'Ejercicio 3 - TIR'!$D$14)*(1-D576)))</f>
        <v>32373.0189339214</v>
      </c>
      <c r="F576" s="27">
        <f ca="1" t="shared" si="4270"/>
        <v>0.996558065165047</v>
      </c>
      <c r="G576" s="28">
        <f ca="1">IF(F576&lt;=('Ejercicio 3 - TIR'!$D$18-'Ejercicio 3 - TIR'!$C$18)/('Ejercicio 3 - TIR'!$E$18-'Ejercicio 3 - TIR'!$C$18),'Ejercicio 3 - TIR'!$C$18+SQRT(('Ejercicio 3 - TIR'!$E$18-'Ejercicio 3 - TIR'!$C$18)*('Ejercicio 3 - TIR'!$D$18-'Ejercicio 3 - TIR'!$C$18)*F576),'Ejercicio 3 - TIR'!$E$18-SQRT(('Ejercicio 3 - TIR'!$E$18-'Ejercicio 3 - TIR'!$C$18)*('Ejercicio 3 - TIR'!$E$18-'Ejercicio 3 - TIR'!$D$18)*(1-F576)))</f>
        <v>44491.9201710149</v>
      </c>
      <c r="H576" s="27">
        <f ca="1" t="shared" ref="H576:L576" si="4271">RAND()</f>
        <v>0.640562553656206</v>
      </c>
      <c r="I576" s="28">
        <f ca="1">IF(H576&lt;=('Ejercicio 3 - TIR'!$D$18-'Ejercicio 3 - TIR'!$C$18)/('Ejercicio 3 - TIR'!$E$18-'Ejercicio 3 - TIR'!$C$18),'Ejercicio 3 - TIR'!$C$18+SQRT(('Ejercicio 3 - TIR'!$E$18-'Ejercicio 3 - TIR'!$C$18)*('Ejercicio 3 - TIR'!$D$18-'Ejercicio 3 - TIR'!$C$18)*H576),'Ejercicio 3 - TIR'!$E$18-SQRT(('Ejercicio 3 - TIR'!$E$18-'Ejercicio 3 - TIR'!$C$18)*('Ejercicio 3 - TIR'!$E$18-'Ejercicio 3 - TIR'!$D$18)*(1-H576)))</f>
        <v>39802.2641796899</v>
      </c>
      <c r="J576" s="27">
        <f ca="1" t="shared" si="4271"/>
        <v>0.0762919911942053</v>
      </c>
      <c r="K576" s="28">
        <f ca="1">IF(J576&lt;=('Ejercicio 3 - TIR'!$D$18-'Ejercicio 3 - TIR'!$C$18)/('Ejercicio 3 - TIR'!$E$18-'Ejercicio 3 - TIR'!$C$18),'Ejercicio 3 - TIR'!$C$18+SQRT(('Ejercicio 3 - TIR'!$E$18-'Ejercicio 3 - TIR'!$C$18)*('Ejercicio 3 - TIR'!$D$18-'Ejercicio 3 - TIR'!$C$18)*J576),'Ejercicio 3 - TIR'!$E$18-SQRT(('Ejercicio 3 - TIR'!$E$18-'Ejercicio 3 - TIR'!$C$18)*('Ejercicio 3 - TIR'!$E$18-'Ejercicio 3 - TIR'!$D$18)*(1-J576)))</f>
        <v>33382.8684099638</v>
      </c>
      <c r="L576" s="27">
        <f ca="1" t="shared" si="4271"/>
        <v>0.539159845776223</v>
      </c>
      <c r="M576" s="28">
        <f ca="1">IF(L576&lt;=('Ejercicio 3 - TIR'!$D$18-'Ejercicio 3 - TIR'!$C$18)/('Ejercicio 3 - TIR'!$E$18-'Ejercicio 3 - TIR'!$C$18),'Ejercicio 3 - TIR'!$C$18+SQRT(('Ejercicio 3 - TIR'!$E$18-'Ejercicio 3 - TIR'!$C$18)*('Ejercicio 3 - TIR'!$D$18-'Ejercicio 3 - TIR'!$C$18)*L576),'Ejercicio 3 - TIR'!$E$18-SQRT(('Ejercicio 3 - TIR'!$E$18-'Ejercicio 3 - TIR'!$C$18)*('Ejercicio 3 - TIR'!$E$18-'Ejercicio 3 - TIR'!$D$18)*(1-L576)))</f>
        <v>38992.9959894594</v>
      </c>
      <c r="N576" s="27">
        <f ca="1" t="shared" ref="N576:R576" si="4272">RAND()</f>
        <v>0.921619555986538</v>
      </c>
      <c r="O576" s="28">
        <f ca="1">IF(N576&lt;=('Ejercicio 3 - TIR'!$D$18-'Ejercicio 3 - TIR'!$C$18)/('Ejercicio 3 - TIR'!$E$18-'Ejercicio 3 - TIR'!$C$18),'Ejercicio 3 - TIR'!$C$18+SQRT(('Ejercicio 3 - TIR'!$E$18-'Ejercicio 3 - TIR'!$C$18)*('Ejercicio 3 - TIR'!$D$18-'Ejercicio 3 - TIR'!$C$18)*N576),'Ejercicio 3 - TIR'!$E$18-SQRT(('Ejercicio 3 - TIR'!$E$18-'Ejercicio 3 - TIR'!$C$18)*('Ejercicio 3 - TIR'!$E$18-'Ejercicio 3 - TIR'!$D$18)*(1-N576)))</f>
        <v>42575.4313164998</v>
      </c>
      <c r="P576" s="27">
        <f ca="1" t="shared" si="4272"/>
        <v>0.166827923584269</v>
      </c>
      <c r="Q576" s="29">
        <f ca="1">IF(P576&lt;=('Ejercicio 3 - TIR'!$D$22-'Ejercicio 3 - TIR'!$C$22)/('Ejercicio 3 - TIR'!$E$22-'Ejercicio 3 - TIR'!$C$22),'Ejercicio 3 - TIR'!$C$22+SQRT(('Ejercicio 3 - TIR'!$E$22-'Ejercicio 3 - TIR'!$C$22)*('Ejercicio 3 - TIR'!$D$22-'Ejercicio 3 - TIR'!$C$22)*P576),'Ejercicio 3 - TIR'!$E$22-SQRT(('Ejercicio 3 - TIR'!$E$22-'Ejercicio 3 - TIR'!$C$22)*('Ejercicio 3 - TIR'!$E$22-'Ejercicio 3 - TIR'!$D$22)*(1-P576)))</f>
        <v>0.137328885205104</v>
      </c>
      <c r="R576" s="27">
        <f ca="1" t="shared" si="4272"/>
        <v>0.412247025542415</v>
      </c>
      <c r="S576" s="29">
        <f ca="1">IF(R576&lt;=('Ejercicio 3 - TIR'!$D$23-'Ejercicio 3 - TIR'!$C$23)/('Ejercicio 3 - TIR'!$E$23-'Ejercicio 3 - TIR'!$C$23),'Ejercicio 3 - TIR'!$C$23+SQRT(('Ejercicio 3 - TIR'!$E$23-'Ejercicio 3 - TIR'!$C$23)*('Ejercicio 3 - TIR'!$D$23-'Ejercicio 3 - TIR'!$C$23)*R576),'Ejercicio 3 - TIR'!$E$23-SQRT(('Ejercicio 3 - TIR'!$E$23-'Ejercicio 3 - TIR'!$C$23)*('Ejercicio 3 - TIR'!$E$23-'Ejercicio 3 - TIR'!$D$23)*(1-R576)))</f>
        <v>0.147240496434102</v>
      </c>
      <c r="T576" s="27">
        <f ca="1" t="shared" ref="T576:X576" si="4273">RAND()</f>
        <v>0.795348082329507</v>
      </c>
      <c r="U576" s="29">
        <f ca="1">IF(T576&lt;=('Ejercicio 3 - TIR'!$D$24-'Ejercicio 3 - TIR'!$C$24)/('Ejercicio 3 - TIR'!$E$24-'Ejercicio 3 - TIR'!$C$24),'Ejercicio 3 - TIR'!$C$24+SQRT(('Ejercicio 3 - TIR'!$E$24-'Ejercicio 3 - TIR'!$C$24)*('Ejercicio 3 - TIR'!$D$24-'Ejercicio 3 - TIR'!$C$24)*T576),'Ejercicio 3 - TIR'!$E$24-SQRT(('Ejercicio 3 - TIR'!$E$24-'Ejercicio 3 - TIR'!$C$24)*('Ejercicio 3 - TIR'!$E$24-'Ejercicio 3 - TIR'!$D$24)*(1-T576)))</f>
        <v>0.196062051686133</v>
      </c>
      <c r="V576" s="27">
        <f ca="1" t="shared" si="4273"/>
        <v>0.449605001038541</v>
      </c>
      <c r="W576" s="29">
        <f ca="1">IF(V576&lt;=('Ejercicio 3 - TIR'!$D$25-'Ejercicio 3 - TIR'!$C$25)/('Ejercicio 3 - TIR'!$E$25-'Ejercicio 3 - TIR'!$C$25),'Ejercicio 3 - TIR'!$C$25+SQRT(('Ejercicio 3 - TIR'!$E$25-'Ejercicio 3 - TIR'!$C$25)*('Ejercicio 3 - TIR'!$D$25-'Ejercicio 3 - TIR'!$C$25)*V576),'Ejercicio 3 - TIR'!$E$25-SQRT(('Ejercicio 3 - TIR'!$E$25-'Ejercicio 3 - TIR'!$C$25)*('Ejercicio 3 - TIR'!$E$25-'Ejercicio 3 - TIR'!$D$25)*(1-V576)))</f>
        <v>0.206109425882485</v>
      </c>
      <c r="X576" s="27">
        <f ca="1" t="shared" si="4273"/>
        <v>0.859753685961901</v>
      </c>
      <c r="Y576" s="29">
        <f ca="1">IF(X576&lt;=('Ejercicio 3 - TIR'!$D$26-'Ejercicio 3 - TIR'!$C$26)/('Ejercicio 3 - TIR'!$E$26-'Ejercicio 3 - TIR'!$C$26),'Ejercicio 3 - TIR'!$C$26+SQRT(('Ejercicio 3 - TIR'!$E$26-'Ejercicio 3 - TIR'!$C$26)*('Ejercicio 3 - TIR'!$D$26-'Ejercicio 3 - TIR'!$C$26)*X576),'Ejercicio 3 - TIR'!$E$26-SQRT(('Ejercicio 3 - TIR'!$E$26-'Ejercicio 3 - TIR'!$C$26)*('Ejercicio 3 - TIR'!$E$26-'Ejercicio 3 - TIR'!$D$26)*(1-X576)))</f>
        <v>0.252480368901351</v>
      </c>
      <c r="Z576" s="27">
        <f ca="1" t="shared" si="3812"/>
        <v>1.1373288852051</v>
      </c>
      <c r="AA576" s="27">
        <f ca="1" t="shared" si="3813"/>
        <v>1.30478975487155</v>
      </c>
      <c r="AB576" s="27">
        <f ca="1" t="shared" si="3814"/>
        <v>1.56060951123071</v>
      </c>
      <c r="AC576" s="27">
        <f ca="1" t="shared" si="3815"/>
        <v>1.88226584161722</v>
      </c>
      <c r="AD576" s="27">
        <f ca="1" t="shared" si="3816"/>
        <v>2.35750101567914</v>
      </c>
      <c r="AE576" s="26">
        <f ca="1" t="shared" si="3817"/>
        <v>4445.75060091917</v>
      </c>
      <c r="AF576" s="26">
        <f ca="1" t="shared" si="3818"/>
        <v>5100.34512642071</v>
      </c>
      <c r="AG576" s="26">
        <f ca="1" t="shared" si="3819"/>
        <v>6100.32925621413</v>
      </c>
      <c r="AH576" s="26">
        <f ca="1" t="shared" si="3820"/>
        <v>7357.66461690654</v>
      </c>
      <c r="AI576" s="26">
        <f ca="1" t="shared" si="3821"/>
        <v>9215.33049363553</v>
      </c>
      <c r="AJ576" s="28">
        <f ca="1" t="shared" si="3822"/>
        <v>50601.9459687349</v>
      </c>
      <c r="AK576" s="28">
        <f ca="1" t="shared" si="3823"/>
        <v>51933.5865223501</v>
      </c>
      <c r="AL576" s="28">
        <f ca="1" t="shared" si="3824"/>
        <v>52097.6219527527</v>
      </c>
      <c r="AM576" s="28">
        <f ca="1" t="shared" si="3825"/>
        <v>73395.1844132766</v>
      </c>
      <c r="AN576" s="28">
        <f ca="1" t="shared" si="3826"/>
        <v>100371.622571626</v>
      </c>
      <c r="AO576" s="28">
        <f ca="1">C576/'Ejercicio 3 - TIR'!$D$7</f>
        <v>18658.7766064681</v>
      </c>
      <c r="AP576" s="28">
        <f ca="1" t="shared" si="3827"/>
        <v>31943.1693622668</v>
      </c>
      <c r="AQ576" s="28">
        <f ca="1" t="shared" si="3828"/>
        <v>33274.809915882</v>
      </c>
      <c r="AR576" s="28">
        <f ca="1" t="shared" si="3829"/>
        <v>33438.8453462846</v>
      </c>
      <c r="AS576" s="28">
        <f ca="1" t="shared" si="3830"/>
        <v>54736.4078068085</v>
      </c>
      <c r="AT576" s="28">
        <f ca="1" t="shared" si="3831"/>
        <v>81712.8459651579</v>
      </c>
      <c r="AU576" s="28">
        <f ca="1">AP576*'Ejercicio 3 - TIR'!$D$5</f>
        <v>15971.5846811334</v>
      </c>
      <c r="AV576" s="28">
        <f ca="1">AQ576*'Ejercicio 3 - TIR'!$D$5</f>
        <v>16637.404957941</v>
      </c>
      <c r="AW576" s="28">
        <f ca="1">AR576*'Ejercicio 3 - TIR'!$D$5</f>
        <v>16719.4226731423</v>
      </c>
      <c r="AX576" s="28">
        <f ca="1">AS576*'Ejercicio 3 - TIR'!$D$5</f>
        <v>27368.2039034042</v>
      </c>
      <c r="AY576" s="28">
        <f ca="1">AT576*'Ejercicio 3 - TIR'!$D$5</f>
        <v>40856.4229825789</v>
      </c>
      <c r="AZ576" s="28">
        <f ca="1" t="shared" ref="AZ576:BD576" si="4274">AJ576-AU576-AE576</f>
        <v>30184.6106866823</v>
      </c>
      <c r="BA576" s="28">
        <f ca="1" t="shared" si="4274"/>
        <v>30195.8364379884</v>
      </c>
      <c r="BB576" s="28">
        <f ca="1" t="shared" si="4274"/>
        <v>29277.8700233963</v>
      </c>
      <c r="BC576" s="28">
        <f ca="1" t="shared" si="4274"/>
        <v>38669.3158929658</v>
      </c>
      <c r="BD576" s="28">
        <f ca="1" t="shared" si="4274"/>
        <v>50299.8690954115</v>
      </c>
      <c r="BE576" s="28">
        <f ca="1" t="shared" ref="BE576:BI576" si="4275">AZ576/Z576</f>
        <v>26539.9138976752</v>
      </c>
      <c r="BF576" s="28">
        <f ca="1" t="shared" si="4275"/>
        <v>23142.3003784706</v>
      </c>
      <c r="BG576" s="28">
        <f ca="1" t="shared" si="4275"/>
        <v>18760.5354271534</v>
      </c>
      <c r="BH576" s="28">
        <f ca="1" t="shared" si="4275"/>
        <v>20544.0246738695</v>
      </c>
      <c r="BI576" s="28">
        <f ca="1" t="shared" si="4275"/>
        <v>21336.096468625</v>
      </c>
      <c r="BJ576" s="28">
        <f ca="1" t="shared" si="3834"/>
        <v>76319.4250173199</v>
      </c>
      <c r="BK576" s="28">
        <f ca="1" t="shared" si="3835"/>
        <v>43988.0848010788</v>
      </c>
      <c r="BL576" s="28">
        <f ca="1" t="shared" si="3836"/>
        <v>120307.509818399</v>
      </c>
      <c r="BM576" s="28">
        <f ca="1">BK576*'Ejercicio 3 - TIR'!$D$5</f>
        <v>21994.0424005394</v>
      </c>
      <c r="BN576" s="28">
        <f ca="1" t="shared" si="3837"/>
        <v>98313.4674178594</v>
      </c>
      <c r="BO576" s="28">
        <f ca="1" t="shared" si="3838"/>
        <v>41702.4072371555</v>
      </c>
      <c r="BP576" s="28">
        <f ca="1" t="shared" si="3839"/>
        <v>-125666.901966262</v>
      </c>
      <c r="BQ576" s="28">
        <f ca="1" t="shared" ref="BQ576:BT576" si="4276">BE576</f>
        <v>26539.9138976752</v>
      </c>
      <c r="BR576" s="28">
        <f ca="1" t="shared" si="4276"/>
        <v>23142.3003784706</v>
      </c>
      <c r="BS576" s="28">
        <f ca="1" t="shared" si="4276"/>
        <v>18760.5354271534</v>
      </c>
      <c r="BT576" s="28">
        <f ca="1" t="shared" si="4276"/>
        <v>20544.0246738695</v>
      </c>
      <c r="BU576" s="28">
        <f ca="1" t="shared" si="3841"/>
        <v>63038.5037057805</v>
      </c>
      <c r="BV576" s="30">
        <f ca="1" t="shared" si="3842"/>
        <v>5.77034378407379</v>
      </c>
    </row>
    <row r="577" ht="15" customHeight="1" spans="1:74">
      <c r="A577" s="26">
        <v>576</v>
      </c>
      <c r="B577" s="27">
        <f ca="1" t="shared" ref="B577:F577" si="4277">RAND()</f>
        <v>0.393649620825933</v>
      </c>
      <c r="C577" s="28">
        <f ca="1">IF(B577&lt;=('Ejercicio 3 - TIR'!$D$13-'Ejercicio 3 - TIR'!$C$13)/('Ejercicio 3 - TIR'!$E$13-'Ejercicio 3 - TIR'!$C$13),'Ejercicio 3 - TIR'!$C$13+SQRT(('Ejercicio 3 - TIR'!$E$13-'Ejercicio 3 - TIR'!$C$13)*('Ejercicio 3 - TIR'!$D$13-'Ejercicio 3 - TIR'!$C$13)*B577),'Ejercicio 3 - TIR'!$E$13-SQRT(('Ejercicio 3 - TIR'!$E$13-'Ejercicio 3 - TIR'!$C$13)*('Ejercicio 3 - TIR'!$E$13-'Ejercicio 3 - TIR'!$D$13)*(1-B577)))</f>
        <v>73025.5592271335</v>
      </c>
      <c r="D577" s="27">
        <f ca="1" t="shared" si="4277"/>
        <v>0.0188019748568757</v>
      </c>
      <c r="E577" s="28">
        <f ca="1">IF(D577&lt;=('Ejercicio 3 - TIR'!$D$14-'Ejercicio 3 - TIR'!$C$14)/('Ejercicio 3 - TIR'!$E$14-'Ejercicio 3 - TIR'!$C$14),'Ejercicio 3 - TIR'!$C$14+SQRT(('Ejercicio 3 - TIR'!$E$14-'Ejercicio 3 - TIR'!$C$14)*('Ejercicio 3 - TIR'!$D$14-'Ejercicio 3 - TIR'!$C$14)*D577),'Ejercicio 3 - TIR'!$E$14-SQRT(('Ejercicio 3 - TIR'!$E$14-'Ejercicio 3 - TIR'!$C$14)*('Ejercicio 3 - TIR'!$E$14-'Ejercicio 3 - TIR'!$D$14)*(1-D577)))</f>
        <v>26187.4965744227</v>
      </c>
      <c r="F577" s="27">
        <f ca="1" t="shared" si="4277"/>
        <v>0.721142544287608</v>
      </c>
      <c r="G577" s="28">
        <f ca="1">IF(F577&lt;=('Ejercicio 3 - TIR'!$D$18-'Ejercicio 3 - TIR'!$C$18)/('Ejercicio 3 - TIR'!$E$18-'Ejercicio 3 - TIR'!$C$18),'Ejercicio 3 - TIR'!$C$18+SQRT(('Ejercicio 3 - TIR'!$E$18-'Ejercicio 3 - TIR'!$C$18)*('Ejercicio 3 - TIR'!$D$18-'Ejercicio 3 - TIR'!$C$18)*F577),'Ejercicio 3 - TIR'!$E$18-SQRT(('Ejercicio 3 - TIR'!$E$18-'Ejercicio 3 - TIR'!$C$18)*('Ejercicio 3 - TIR'!$E$18-'Ejercicio 3 - TIR'!$D$18)*(1-F577)))</f>
        <v>40426.7834975338</v>
      </c>
      <c r="H577" s="27">
        <f ca="1" t="shared" ref="H577:L577" si="4278">RAND()</f>
        <v>0.0739436259312689</v>
      </c>
      <c r="I577" s="28">
        <f ca="1">IF(H577&lt;=('Ejercicio 3 - TIR'!$D$18-'Ejercicio 3 - TIR'!$C$18)/('Ejercicio 3 - TIR'!$E$18-'Ejercicio 3 - TIR'!$C$18),'Ejercicio 3 - TIR'!$C$18+SQRT(('Ejercicio 3 - TIR'!$E$18-'Ejercicio 3 - TIR'!$C$18)*('Ejercicio 3 - TIR'!$D$18-'Ejercicio 3 - TIR'!$C$18)*H577),'Ejercicio 3 - TIR'!$E$18-SQRT(('Ejercicio 3 - TIR'!$E$18-'Ejercicio 3 - TIR'!$C$18)*('Ejercicio 3 - TIR'!$E$18-'Ejercicio 3 - TIR'!$D$18)*(1-H577)))</f>
        <v>33330.3969567741</v>
      </c>
      <c r="J577" s="27">
        <f ca="1" t="shared" si="4278"/>
        <v>0.239320248402674</v>
      </c>
      <c r="K577" s="28">
        <f ca="1">IF(J577&lt;=('Ejercicio 3 - TIR'!$D$18-'Ejercicio 3 - TIR'!$C$18)/('Ejercicio 3 - TIR'!$E$18-'Ejercicio 3 - TIR'!$C$18),'Ejercicio 3 - TIR'!$C$18+SQRT(('Ejercicio 3 - TIR'!$E$18-'Ejercicio 3 - TIR'!$C$18)*('Ejercicio 3 - TIR'!$D$18-'Ejercicio 3 - TIR'!$C$18)*J577),'Ejercicio 3 - TIR'!$E$18-SQRT(('Ejercicio 3 - TIR'!$E$18-'Ejercicio 3 - TIR'!$C$18)*('Ejercicio 3 - TIR'!$E$18-'Ejercicio 3 - TIR'!$D$18)*(1-J577)))</f>
        <v>35991.4970800628</v>
      </c>
      <c r="L577" s="27">
        <f ca="1" t="shared" si="4278"/>
        <v>0.143348294288732</v>
      </c>
      <c r="M577" s="28">
        <f ca="1">IF(L577&lt;=('Ejercicio 3 - TIR'!$D$18-'Ejercicio 3 - TIR'!$C$18)/('Ejercicio 3 - TIR'!$E$18-'Ejercicio 3 - TIR'!$C$18),'Ejercicio 3 - TIR'!$C$18+SQRT(('Ejercicio 3 - TIR'!$E$18-'Ejercicio 3 - TIR'!$C$18)*('Ejercicio 3 - TIR'!$D$18-'Ejercicio 3 - TIR'!$C$18)*L577),'Ejercicio 3 - TIR'!$E$18-SQRT(('Ejercicio 3 - TIR'!$E$18-'Ejercicio 3 - TIR'!$C$18)*('Ejercicio 3 - TIR'!$E$18-'Ejercicio 3 - TIR'!$D$18)*(1-L577)))</f>
        <v>34637.05123363</v>
      </c>
      <c r="N577" s="27">
        <f ca="1" t="shared" ref="N577:R577" si="4279">RAND()</f>
        <v>0.219696930091883</v>
      </c>
      <c r="O577" s="28">
        <f ca="1">IF(N577&lt;=('Ejercicio 3 - TIR'!$D$18-'Ejercicio 3 - TIR'!$C$18)/('Ejercicio 3 - TIR'!$E$18-'Ejercicio 3 - TIR'!$C$18),'Ejercicio 3 - TIR'!$C$18+SQRT(('Ejercicio 3 - TIR'!$E$18-'Ejercicio 3 - TIR'!$C$18)*('Ejercicio 3 - TIR'!$D$18-'Ejercicio 3 - TIR'!$C$18)*N577),'Ejercicio 3 - TIR'!$E$18-SQRT(('Ejercicio 3 - TIR'!$E$18-'Ejercicio 3 - TIR'!$C$18)*('Ejercicio 3 - TIR'!$E$18-'Ejercicio 3 - TIR'!$D$18)*(1-N577)))</f>
        <v>35740.6044554369</v>
      </c>
      <c r="P577" s="27">
        <f ca="1" t="shared" si="4279"/>
        <v>0.200028116969128</v>
      </c>
      <c r="Q577" s="29">
        <f ca="1">IF(P577&lt;=('Ejercicio 3 - TIR'!$D$22-'Ejercicio 3 - TIR'!$C$22)/('Ejercicio 3 - TIR'!$E$22-'Ejercicio 3 - TIR'!$C$22),'Ejercicio 3 - TIR'!$C$22+SQRT(('Ejercicio 3 - TIR'!$E$22-'Ejercicio 3 - TIR'!$C$22)*('Ejercicio 3 - TIR'!$D$22-'Ejercicio 3 - TIR'!$C$22)*P577),'Ejercicio 3 - TIR'!$E$22-SQRT(('Ejercicio 3 - TIR'!$E$22-'Ejercicio 3 - TIR'!$C$22)*('Ejercicio 3 - TIR'!$E$22-'Ejercicio 3 - TIR'!$D$22)*(1-P577)))</f>
        <v>0.138974999619089</v>
      </c>
      <c r="R577" s="27">
        <f ca="1" t="shared" si="4279"/>
        <v>0.580138385240258</v>
      </c>
      <c r="S577" s="29">
        <f ca="1">IF(R577&lt;=('Ejercicio 3 - TIR'!$D$23-'Ejercicio 3 - TIR'!$C$23)/('Ejercicio 3 - TIR'!$E$23-'Ejercicio 3 - TIR'!$C$23),'Ejercicio 3 - TIR'!$C$23+SQRT(('Ejercicio 3 - TIR'!$E$23-'Ejercicio 3 - TIR'!$C$23)*('Ejercicio 3 - TIR'!$D$23-'Ejercicio 3 - TIR'!$C$23)*R577),'Ejercicio 3 - TIR'!$E$23-SQRT(('Ejercicio 3 - TIR'!$E$23-'Ejercicio 3 - TIR'!$C$23)*('Ejercicio 3 - TIR'!$E$23-'Ejercicio 3 - TIR'!$D$23)*(1-R577)))</f>
        <v>0.152509075923725</v>
      </c>
      <c r="T577" s="27">
        <f ca="1" t="shared" ref="T577:X577" si="4280">RAND()</f>
        <v>0.144629130559471</v>
      </c>
      <c r="U577" s="29">
        <f ca="1">IF(T577&lt;=('Ejercicio 3 - TIR'!$D$24-'Ejercicio 3 - TIR'!$C$24)/('Ejercicio 3 - TIR'!$E$24-'Ejercicio 3 - TIR'!$C$24),'Ejercicio 3 - TIR'!$C$24+SQRT(('Ejercicio 3 - TIR'!$E$24-'Ejercicio 3 - TIR'!$C$24)*('Ejercicio 3 - TIR'!$D$24-'Ejercicio 3 - TIR'!$C$24)*T577),'Ejercicio 3 - TIR'!$E$24-SQRT(('Ejercicio 3 - TIR'!$E$24-'Ejercicio 3 - TIR'!$C$24)*('Ejercicio 3 - TIR'!$E$24-'Ejercicio 3 - TIR'!$D$24)*(1-T577)))</f>
        <v>0.167427598060975</v>
      </c>
      <c r="V577" s="27">
        <f ca="1" t="shared" si="4280"/>
        <v>0.0437964447773227</v>
      </c>
      <c r="W577" s="29">
        <f ca="1">IF(V577&lt;=('Ejercicio 3 - TIR'!$D$25-'Ejercicio 3 - TIR'!$C$25)/('Ejercicio 3 - TIR'!$E$25-'Ejercicio 3 - TIR'!$C$25),'Ejercicio 3 - TIR'!$C$25+SQRT(('Ejercicio 3 - TIR'!$E$25-'Ejercicio 3 - TIR'!$C$25)*('Ejercicio 3 - TIR'!$D$25-'Ejercicio 3 - TIR'!$C$25)*V577),'Ejercicio 3 - TIR'!$E$25-SQRT(('Ejercicio 3 - TIR'!$E$25-'Ejercicio 3 - TIR'!$C$25)*('Ejercicio 3 - TIR'!$E$25-'Ejercicio 3 - TIR'!$D$25)*(1-V577)))</f>
        <v>0.1878303909665</v>
      </c>
      <c r="X577" s="27">
        <f ca="1" t="shared" si="4280"/>
        <v>0.184456184309405</v>
      </c>
      <c r="Y577" s="29">
        <f ca="1">IF(X577&lt;=('Ejercicio 3 - TIR'!$D$26-'Ejercicio 3 - TIR'!$C$26)/('Ejercicio 3 - TIR'!$E$26-'Ejercicio 3 - TIR'!$C$26),'Ejercicio 3 - TIR'!$C$26+SQRT(('Ejercicio 3 - TIR'!$E$26-'Ejercicio 3 - TIR'!$C$26)*('Ejercicio 3 - TIR'!$D$26-'Ejercicio 3 - TIR'!$C$26)*X577),'Ejercicio 3 - TIR'!$E$26-SQRT(('Ejercicio 3 - TIR'!$E$26-'Ejercicio 3 - TIR'!$C$26)*('Ejercicio 3 - TIR'!$E$26-'Ejercicio 3 - TIR'!$D$26)*(1-X577)))</f>
        <v>0.212316623795624</v>
      </c>
      <c r="Z577" s="27">
        <f ca="1" t="shared" si="3812"/>
        <v>1.13897499961909</v>
      </c>
      <c r="AA577" s="27">
        <f ca="1" t="shared" si="3813"/>
        <v>1.31267902431122</v>
      </c>
      <c r="AB577" s="27">
        <f ca="1" t="shared" si="3814"/>
        <v>1.53245772037667</v>
      </c>
      <c r="AC577" s="27">
        <f ca="1" t="shared" si="3815"/>
        <v>1.82029985313465</v>
      </c>
      <c r="AD577" s="27">
        <f ca="1" t="shared" si="3816"/>
        <v>2.20677977224787</v>
      </c>
      <c r="AE577" s="26">
        <f ca="1" t="shared" si="3817"/>
        <v>3639.40732645529</v>
      </c>
      <c r="AF577" s="26">
        <f ca="1" t="shared" si="3818"/>
        <v>4194.44997472302</v>
      </c>
      <c r="AG577" s="26">
        <f ca="1" t="shared" si="3819"/>
        <v>4896.71665917782</v>
      </c>
      <c r="AH577" s="26">
        <f ca="1" t="shared" si="3820"/>
        <v>5816.46886372336</v>
      </c>
      <c r="AI577" s="26">
        <f ca="1" t="shared" si="3821"/>
        <v>7051.40189528147</v>
      </c>
      <c r="AJ577" s="28">
        <f ca="1" t="shared" si="3822"/>
        <v>46045.0957187045</v>
      </c>
      <c r="AK577" s="28">
        <f ca="1" t="shared" si="3823"/>
        <v>43752.1129571239</v>
      </c>
      <c r="AL577" s="28">
        <f ca="1" t="shared" si="3824"/>
        <v>55155.4475682567</v>
      </c>
      <c r="AM577" s="28">
        <f ca="1" t="shared" si="3825"/>
        <v>63049.8192735943</v>
      </c>
      <c r="AN577" s="28">
        <f ca="1" t="shared" si="3826"/>
        <v>78871.6429601705</v>
      </c>
      <c r="AO577" s="28">
        <f ca="1">C577/'Ejercicio 3 - TIR'!$D$7</f>
        <v>14605.1118454267</v>
      </c>
      <c r="AP577" s="28">
        <f ca="1" t="shared" si="3827"/>
        <v>31439.9838732778</v>
      </c>
      <c r="AQ577" s="28">
        <f ca="1" t="shared" si="3828"/>
        <v>29147.0011116972</v>
      </c>
      <c r="AR577" s="28">
        <f ca="1" t="shared" si="3829"/>
        <v>40550.33572283</v>
      </c>
      <c r="AS577" s="28">
        <f ca="1" t="shared" si="3830"/>
        <v>48444.7074281676</v>
      </c>
      <c r="AT577" s="28">
        <f ca="1" t="shared" si="3831"/>
        <v>64266.5311147438</v>
      </c>
      <c r="AU577" s="28">
        <f ca="1">AP577*'Ejercicio 3 - TIR'!$D$5</f>
        <v>15719.9919366389</v>
      </c>
      <c r="AV577" s="28">
        <f ca="1">AQ577*'Ejercicio 3 - TIR'!$D$5</f>
        <v>14573.5005558486</v>
      </c>
      <c r="AW577" s="28">
        <f ca="1">AR577*'Ejercicio 3 - TIR'!$D$5</f>
        <v>20275.167861415</v>
      </c>
      <c r="AX577" s="28">
        <f ca="1">AS577*'Ejercicio 3 - TIR'!$D$5</f>
        <v>24222.3537140838</v>
      </c>
      <c r="AY577" s="28">
        <f ca="1">AT577*'Ejercicio 3 - TIR'!$D$5</f>
        <v>32133.2655573719</v>
      </c>
      <c r="AZ577" s="28">
        <f ca="1" t="shared" ref="AZ577:BD577" si="4281">AJ577-AU577-AE577</f>
        <v>26685.6964556103</v>
      </c>
      <c r="BA577" s="28">
        <f ca="1" t="shared" si="4281"/>
        <v>24984.1624265523</v>
      </c>
      <c r="BB577" s="28">
        <f ca="1" t="shared" si="4281"/>
        <v>29983.5630476639</v>
      </c>
      <c r="BC577" s="28">
        <f ca="1" t="shared" si="4281"/>
        <v>33010.9966957871</v>
      </c>
      <c r="BD577" s="28">
        <f ca="1" t="shared" si="4281"/>
        <v>39686.9755075171</v>
      </c>
      <c r="BE577" s="28">
        <f ca="1" t="shared" ref="BE577:BI577" si="4282">AZ577/Z577</f>
        <v>23429.5717329484</v>
      </c>
      <c r="BF577" s="28">
        <f ca="1" t="shared" si="4282"/>
        <v>19032.9562397493</v>
      </c>
      <c r="BG577" s="28">
        <f ca="1" t="shared" si="4282"/>
        <v>19565.6706537353</v>
      </c>
      <c r="BH577" s="28">
        <f ca="1" t="shared" si="4282"/>
        <v>18134.9224628791</v>
      </c>
      <c r="BI577" s="28">
        <f ca="1" t="shared" si="4282"/>
        <v>17984.1124187445</v>
      </c>
      <c r="BJ577" s="28">
        <f ca="1" t="shared" si="3834"/>
        <v>57790.0377262465</v>
      </c>
      <c r="BK577" s="28">
        <f ca="1" t="shared" si="3835"/>
        <v>32230.2653919055</v>
      </c>
      <c r="BL577" s="28">
        <f ca="1" t="shared" si="3836"/>
        <v>90020.303118152</v>
      </c>
      <c r="BM577" s="28">
        <f ca="1">BK577*'Ejercicio 3 - TIR'!$D$5</f>
        <v>16115.1326959527</v>
      </c>
      <c r="BN577" s="28">
        <f ca="1" t="shared" si="3837"/>
        <v>73905.1704221993</v>
      </c>
      <c r="BO577" s="28">
        <f ca="1" t="shared" si="3838"/>
        <v>33490.0524971361</v>
      </c>
      <c r="BP577" s="28">
        <f ca="1" t="shared" si="3839"/>
        <v>-99213.0558015562</v>
      </c>
      <c r="BQ577" s="28">
        <f ca="1" t="shared" ref="BQ577:BT577" si="4283">BE577</f>
        <v>23429.5717329484</v>
      </c>
      <c r="BR577" s="28">
        <f ca="1" t="shared" si="4283"/>
        <v>19032.9562397493</v>
      </c>
      <c r="BS577" s="28">
        <f ca="1" t="shared" si="4283"/>
        <v>19565.6706537353</v>
      </c>
      <c r="BT577" s="28">
        <f ca="1" t="shared" si="4283"/>
        <v>18134.9224628791</v>
      </c>
      <c r="BU577" s="28">
        <f ca="1" t="shared" si="3841"/>
        <v>51474.1649158806</v>
      </c>
      <c r="BV577" s="30">
        <f ca="1" t="shared" si="3842"/>
        <v>8.90129606941112</v>
      </c>
    </row>
    <row r="578" ht="15" customHeight="1" spans="1:74">
      <c r="A578" s="26">
        <v>577</v>
      </c>
      <c r="B578" s="27">
        <f ca="1" t="shared" ref="B578:F578" si="4284">RAND()</f>
        <v>0.889998642094471</v>
      </c>
      <c r="C578" s="28">
        <f ca="1">IF(B578&lt;=('Ejercicio 3 - TIR'!$D$13-'Ejercicio 3 - TIR'!$C$13)/('Ejercicio 3 - TIR'!$E$13-'Ejercicio 3 - TIR'!$C$13),'Ejercicio 3 - TIR'!$C$13+SQRT(('Ejercicio 3 - TIR'!$E$13-'Ejercicio 3 - TIR'!$C$13)*('Ejercicio 3 - TIR'!$D$13-'Ejercicio 3 - TIR'!$C$13)*B578),'Ejercicio 3 - TIR'!$E$13-SQRT(('Ejercicio 3 - TIR'!$E$13-'Ejercicio 3 - TIR'!$C$13)*('Ejercicio 3 - TIR'!$E$13-'Ejercicio 3 - TIR'!$D$13)*(1-B578)))</f>
        <v>88510.8037928393</v>
      </c>
      <c r="D578" s="27">
        <f ca="1" t="shared" si="4284"/>
        <v>0.568468617025815</v>
      </c>
      <c r="E578" s="28">
        <f ca="1">IF(D578&lt;=('Ejercicio 3 - TIR'!$D$14-'Ejercicio 3 - TIR'!$C$14)/('Ejercicio 3 - TIR'!$E$14-'Ejercicio 3 - TIR'!$C$14),'Ejercicio 3 - TIR'!$C$14+SQRT(('Ejercicio 3 - TIR'!$E$14-'Ejercicio 3 - TIR'!$C$14)*('Ejercicio 3 - TIR'!$D$14-'Ejercicio 3 - TIR'!$C$14)*D578),'Ejercicio 3 - TIR'!$E$14-SQRT(('Ejercicio 3 - TIR'!$E$14-'Ejercicio 3 - TIR'!$C$14)*('Ejercicio 3 - TIR'!$E$14-'Ejercicio 3 - TIR'!$D$14)*(1-D578)))</f>
        <v>31954.5225470375</v>
      </c>
      <c r="F578" s="27">
        <f ca="1" t="shared" si="4284"/>
        <v>0.147860393923206</v>
      </c>
      <c r="G578" s="28">
        <f ca="1">IF(F578&lt;=('Ejercicio 3 - TIR'!$D$18-'Ejercicio 3 - TIR'!$C$18)/('Ejercicio 3 - TIR'!$E$18-'Ejercicio 3 - TIR'!$C$18),'Ejercicio 3 - TIR'!$C$18+SQRT(('Ejercicio 3 - TIR'!$E$18-'Ejercicio 3 - TIR'!$C$18)*('Ejercicio 3 - TIR'!$D$18-'Ejercicio 3 - TIR'!$C$18)*F578),'Ejercicio 3 - TIR'!$E$18-SQRT(('Ejercicio 3 - TIR'!$E$18-'Ejercicio 3 - TIR'!$C$18)*('Ejercicio 3 - TIR'!$E$18-'Ejercicio 3 - TIR'!$D$18)*(1-F578)))</f>
        <v>34709.4648409857</v>
      </c>
      <c r="H578" s="27">
        <f ca="1" t="shared" ref="H578:L578" si="4285">RAND()</f>
        <v>0.930293045086993</v>
      </c>
      <c r="I578" s="28">
        <f ca="1">IF(H578&lt;=('Ejercicio 3 - TIR'!$D$18-'Ejercicio 3 - TIR'!$C$18)/('Ejercicio 3 - TIR'!$E$18-'Ejercicio 3 - TIR'!$C$18),'Ejercicio 3 - TIR'!$C$18+SQRT(('Ejercicio 3 - TIR'!$E$18-'Ejercicio 3 - TIR'!$C$18)*('Ejercicio 3 - TIR'!$D$18-'Ejercicio 3 - TIR'!$C$18)*H578),'Ejercicio 3 - TIR'!$E$18-SQRT(('Ejercicio 3 - TIR'!$E$18-'Ejercicio 3 - TIR'!$C$18)*('Ejercicio 3 - TIR'!$E$18-'Ejercicio 3 - TIR'!$D$18)*(1-H578)))</f>
        <v>42713.5132586268</v>
      </c>
      <c r="J578" s="27">
        <f ca="1" t="shared" si="4285"/>
        <v>0.962825322612767</v>
      </c>
      <c r="K578" s="28">
        <f ca="1">IF(J578&lt;=('Ejercicio 3 - TIR'!$D$18-'Ejercicio 3 - TIR'!$C$18)/('Ejercicio 3 - TIR'!$E$18-'Ejercicio 3 - TIR'!$C$18),'Ejercicio 3 - TIR'!$C$18+SQRT(('Ejercicio 3 - TIR'!$E$18-'Ejercicio 3 - TIR'!$C$18)*('Ejercicio 3 - TIR'!$D$18-'Ejercicio 3 - TIR'!$C$18)*J578),'Ejercicio 3 - TIR'!$E$18-SQRT(('Ejercicio 3 - TIR'!$E$18-'Ejercicio 3 - TIR'!$C$18)*('Ejercicio 3 - TIR'!$E$18-'Ejercicio 3 - TIR'!$D$18)*(1-J578)))</f>
        <v>43330.2392973715</v>
      </c>
      <c r="L578" s="27">
        <f ca="1" t="shared" si="4285"/>
        <v>0.713343507160775</v>
      </c>
      <c r="M578" s="28">
        <f ca="1">IF(L578&lt;=('Ejercicio 3 - TIR'!$D$18-'Ejercicio 3 - TIR'!$C$18)/('Ejercicio 3 - TIR'!$E$18-'Ejercicio 3 - TIR'!$C$18),'Ejercicio 3 - TIR'!$C$18+SQRT(('Ejercicio 3 - TIR'!$E$18-'Ejercicio 3 - TIR'!$C$18)*('Ejercicio 3 - TIR'!$D$18-'Ejercicio 3 - TIR'!$C$18)*L578),'Ejercicio 3 - TIR'!$E$18-SQRT(('Ejercicio 3 - TIR'!$E$18-'Ejercicio 3 - TIR'!$C$18)*('Ejercicio 3 - TIR'!$E$18-'Ejercicio 3 - TIR'!$D$18)*(1-L578)))</f>
        <v>40363.2730333842</v>
      </c>
      <c r="N578" s="27">
        <f ca="1" t="shared" ref="N578:R578" si="4286">RAND()</f>
        <v>0.310301555334351</v>
      </c>
      <c r="O578" s="28">
        <f ca="1">IF(N578&lt;=('Ejercicio 3 - TIR'!$D$18-'Ejercicio 3 - TIR'!$C$18)/('Ejercicio 3 - TIR'!$E$18-'Ejercicio 3 - TIR'!$C$18),'Ejercicio 3 - TIR'!$C$18+SQRT(('Ejercicio 3 - TIR'!$E$18-'Ejercicio 3 - TIR'!$C$18)*('Ejercicio 3 - TIR'!$D$18-'Ejercicio 3 - TIR'!$C$18)*N578),'Ejercicio 3 - TIR'!$E$18-SQRT(('Ejercicio 3 - TIR'!$E$18-'Ejercicio 3 - TIR'!$C$18)*('Ejercicio 3 - TIR'!$E$18-'Ejercicio 3 - TIR'!$D$18)*(1-N578)))</f>
        <v>36822.4067087907</v>
      </c>
      <c r="P578" s="27">
        <f ca="1" t="shared" si="4286"/>
        <v>0.602848051837427</v>
      </c>
      <c r="Q578" s="29">
        <f ca="1">IF(P578&lt;=('Ejercicio 3 - TIR'!$D$22-'Ejercicio 3 - TIR'!$C$22)/('Ejercicio 3 - TIR'!$E$22-'Ejercicio 3 - TIR'!$C$22),'Ejercicio 3 - TIR'!$C$22+SQRT(('Ejercicio 3 - TIR'!$E$22-'Ejercicio 3 - TIR'!$C$22)*('Ejercicio 3 - TIR'!$D$22-'Ejercicio 3 - TIR'!$C$22)*P578),'Ejercicio 3 - TIR'!$E$22-SQRT(('Ejercicio 3 - TIR'!$E$22-'Ejercicio 3 - TIR'!$C$22)*('Ejercicio 3 - TIR'!$E$22-'Ejercicio 3 - TIR'!$D$22)*(1-P578)))</f>
        <v>0.15326288148112</v>
      </c>
      <c r="R578" s="27">
        <f ca="1" t="shared" si="4286"/>
        <v>0.775493177918859</v>
      </c>
      <c r="S578" s="29">
        <f ca="1">IF(R578&lt;=('Ejercicio 3 - TIR'!$D$23-'Ejercicio 3 - TIR'!$C$23)/('Ejercicio 3 - TIR'!$E$23-'Ejercicio 3 - TIR'!$C$23),'Ejercicio 3 - TIR'!$C$23+SQRT(('Ejercicio 3 - TIR'!$E$23-'Ejercicio 3 - TIR'!$C$23)*('Ejercicio 3 - TIR'!$D$23-'Ejercicio 3 - TIR'!$C$23)*R578),'Ejercicio 3 - TIR'!$E$23-SQRT(('Ejercicio 3 - TIR'!$E$23-'Ejercicio 3 - TIR'!$C$23)*('Ejercicio 3 - TIR'!$E$23-'Ejercicio 3 - TIR'!$D$23)*(1-R578)))</f>
        <v>0.159897455888718</v>
      </c>
      <c r="T578" s="27">
        <f ca="1" t="shared" ref="T578:X578" si="4287">RAND()</f>
        <v>0.35144553053081</v>
      </c>
      <c r="U578" s="29">
        <f ca="1">IF(T578&lt;=('Ejercicio 3 - TIR'!$D$24-'Ejercicio 3 - TIR'!$C$24)/('Ejercicio 3 - TIR'!$E$24-'Ejercicio 3 - TIR'!$C$24),'Ejercicio 3 - TIR'!$C$24+SQRT(('Ejercicio 3 - TIR'!$E$24-'Ejercicio 3 - TIR'!$C$24)*('Ejercicio 3 - TIR'!$D$24-'Ejercicio 3 - TIR'!$C$24)*T578),'Ejercicio 3 - TIR'!$E$24-SQRT(('Ejercicio 3 - TIR'!$E$24-'Ejercicio 3 - TIR'!$C$24)*('Ejercicio 3 - TIR'!$E$24-'Ejercicio 3 - TIR'!$D$24)*(1-T578)))</f>
        <v>0.177166810893344</v>
      </c>
      <c r="V578" s="27">
        <f ca="1" t="shared" si="4287"/>
        <v>0.455148362180681</v>
      </c>
      <c r="W578" s="29">
        <f ca="1">IF(V578&lt;=('Ejercicio 3 - TIR'!$D$25-'Ejercicio 3 - TIR'!$C$25)/('Ejercicio 3 - TIR'!$E$25-'Ejercicio 3 - TIR'!$C$25),'Ejercicio 3 - TIR'!$C$25+SQRT(('Ejercicio 3 - TIR'!$E$25-'Ejercicio 3 - TIR'!$C$25)*('Ejercicio 3 - TIR'!$D$25-'Ejercicio 3 - TIR'!$C$25)*V578),'Ejercicio 3 - TIR'!$E$25-SQRT(('Ejercicio 3 - TIR'!$E$25-'Ejercicio 3 - TIR'!$C$25)*('Ejercicio 3 - TIR'!$E$25-'Ejercicio 3 - TIR'!$D$25)*(1-V578)))</f>
        <v>0.206331009487651</v>
      </c>
      <c r="X578" s="27">
        <f ca="1" t="shared" si="4287"/>
        <v>0.536339346634245</v>
      </c>
      <c r="Y578" s="29">
        <f ca="1">IF(X578&lt;=('Ejercicio 3 - TIR'!$D$26-'Ejercicio 3 - TIR'!$C$26)/('Ejercicio 3 - TIR'!$E$26-'Ejercicio 3 - TIR'!$C$26),'Ejercicio 3 - TIR'!$C$26+SQRT(('Ejercicio 3 - TIR'!$E$26-'Ejercicio 3 - TIR'!$C$26)*('Ejercicio 3 - TIR'!$D$26-'Ejercicio 3 - TIR'!$C$26)*X578),'Ejercicio 3 - TIR'!$E$26-SQRT(('Ejercicio 3 - TIR'!$E$26-'Ejercicio 3 - TIR'!$C$26)*('Ejercicio 3 - TIR'!$E$26-'Ejercicio 3 - TIR'!$D$26)*(1-X578)))</f>
        <v>0.229962338901832</v>
      </c>
      <c r="Z578" s="27">
        <f ca="1" t="shared" ref="Z578:Z641" si="4288">(1+Q578)</f>
        <v>1.15326288148112</v>
      </c>
      <c r="AA578" s="27">
        <f ca="1" t="shared" ref="AA578:AA641" si="4289">Z578*(1+S578)</f>
        <v>1.33766668220084</v>
      </c>
      <c r="AB578" s="27">
        <f ca="1" t="shared" ref="AB578:AB641" si="4290">AA578*(1+U578)</f>
        <v>1.57465682232465</v>
      </c>
      <c r="AC578" s="27">
        <f ca="1" t="shared" ref="AC578:AC641" si="4291">AB578*(1+W578)</f>
        <v>1.89955735407151</v>
      </c>
      <c r="AD578" s="27">
        <f ca="1" t="shared" ref="AD578:AD641" si="4292">AC578*(1+Y578)</f>
        <v>2.33638400609197</v>
      </c>
      <c r="AE578" s="26">
        <f ca="1" t="shared" ref="AE578:AE641" si="4293">E578*Q578</f>
        <v>4897.44220191239</v>
      </c>
      <c r="AF578" s="26">
        <f ca="1" t="shared" ref="AF578:AF641" si="4294">AE578*(1+S578)</f>
        <v>5680.53075036022</v>
      </c>
      <c r="AG578" s="26">
        <f ca="1" t="shared" ref="AG578:AG641" si="4295">AF578*(1+U578)</f>
        <v>6686.93226758311</v>
      </c>
      <c r="AH578" s="26">
        <f ca="1" t="shared" ref="AH578:AH641" si="4296">AG578*(1+W578)</f>
        <v>8066.65375272909</v>
      </c>
      <c r="AI578" s="26">
        <f ca="1" t="shared" ref="AI578:AI641" si="4297">AH578*(1+Y578)</f>
        <v>9921.68031681791</v>
      </c>
      <c r="AJ578" s="28">
        <f ca="1" t="shared" ref="AJ578:AJ641" si="4298">G578*Z578</f>
        <v>40029.1374371828</v>
      </c>
      <c r="AK578" s="28">
        <f ca="1" t="shared" ref="AK578:AK641" si="4299">I578*AA578</f>
        <v>57136.443565809</v>
      </c>
      <c r="AL578" s="28">
        <f ca="1" t="shared" ref="AL578:AL641" si="4300">K578*AB578</f>
        <v>68230.2569225655</v>
      </c>
      <c r="AM578" s="28">
        <f ca="1" t="shared" ref="AM578:AM641" si="4301">M578*AC578</f>
        <v>76672.3521249612</v>
      </c>
      <c r="AN578" s="28">
        <f ca="1" t="shared" ref="AN578:AN641" si="4302">O578*AD578</f>
        <v>86031.2821002322</v>
      </c>
      <c r="AO578" s="28">
        <f ca="1">C578/'Ejercicio 3 - TIR'!$D$7</f>
        <v>17702.1607585679</v>
      </c>
      <c r="AP578" s="28">
        <f ca="1" t="shared" ref="AP578:AP641" si="4303">AJ578-AO578</f>
        <v>22326.976678615</v>
      </c>
      <c r="AQ578" s="28">
        <f ca="1" t="shared" ref="AQ578:AQ641" si="4304">AK578-AO578</f>
        <v>39434.2828072411</v>
      </c>
      <c r="AR578" s="28">
        <f ca="1" t="shared" ref="AR578:AR641" si="4305">AL578-AO578</f>
        <v>50528.0961639976</v>
      </c>
      <c r="AS578" s="28">
        <f ca="1" t="shared" ref="AS578:AS641" si="4306">AM578-AO578</f>
        <v>58970.1913663933</v>
      </c>
      <c r="AT578" s="28">
        <f ca="1" t="shared" ref="AT578:AT641" si="4307">AN578-AO578</f>
        <v>68329.1213416643</v>
      </c>
      <c r="AU578" s="28">
        <f ca="1">AP578*'Ejercicio 3 - TIR'!$D$5</f>
        <v>11163.4883393075</v>
      </c>
      <c r="AV578" s="28">
        <f ca="1">AQ578*'Ejercicio 3 - TIR'!$D$5</f>
        <v>19717.1414036206</v>
      </c>
      <c r="AW578" s="28">
        <f ca="1">AR578*'Ejercicio 3 - TIR'!$D$5</f>
        <v>25264.0480819988</v>
      </c>
      <c r="AX578" s="28">
        <f ca="1">AS578*'Ejercicio 3 - TIR'!$D$5</f>
        <v>29485.0956831967</v>
      </c>
      <c r="AY578" s="28">
        <f ca="1">AT578*'Ejercicio 3 - TIR'!$D$5</f>
        <v>34164.5606708322</v>
      </c>
      <c r="AZ578" s="28">
        <f ca="1" t="shared" ref="AZ578:BD578" si="4308">AJ578-AU578-AE578</f>
        <v>23968.206895963</v>
      </c>
      <c r="BA578" s="28">
        <f ca="1" t="shared" si="4308"/>
        <v>31738.7714118282</v>
      </c>
      <c r="BB578" s="28">
        <f ca="1" t="shared" si="4308"/>
        <v>36279.2765729836</v>
      </c>
      <c r="BC578" s="28">
        <f ca="1" t="shared" si="4308"/>
        <v>39120.6026890354</v>
      </c>
      <c r="BD578" s="28">
        <f ca="1" t="shared" si="4308"/>
        <v>41945.0411125821</v>
      </c>
      <c r="BE578" s="28">
        <f ca="1" t="shared" ref="BE578:BI578" si="4309">AZ578/Z578</f>
        <v>20782.9518150978</v>
      </c>
      <c r="BF578" s="28">
        <f ca="1" t="shared" si="4309"/>
        <v>23726.9656440937</v>
      </c>
      <c r="BG578" s="28">
        <f ca="1" t="shared" si="4309"/>
        <v>23039.4814023191</v>
      </c>
      <c r="BH578" s="28">
        <f ca="1" t="shared" si="4309"/>
        <v>20594.5888420712</v>
      </c>
      <c r="BI578" s="28">
        <f ca="1" t="shared" si="4309"/>
        <v>17952.973913198</v>
      </c>
      <c r="BJ578" s="28">
        <f ca="1" t="shared" ref="BJ578:BJ641" si="4310">E578*AD578</f>
        <v>74658.0354012036</v>
      </c>
      <c r="BK578" s="28">
        <f ca="1" t="shared" ref="BK578:BK641" si="4311">0.2*C578*AD578</f>
        <v>41359.0452695868</v>
      </c>
      <c r="BL578" s="28">
        <f ca="1" t="shared" ref="BL578:BL641" si="4312">BJ578+BK578</f>
        <v>116017.08067079</v>
      </c>
      <c r="BM578" s="28">
        <f ca="1">BK578*'Ejercicio 3 - TIR'!$D$5</f>
        <v>20679.5226347934</v>
      </c>
      <c r="BN578" s="28">
        <f ca="1" t="shared" ref="BN578:BN641" si="4313">BL578-BM578</f>
        <v>95337.558035997</v>
      </c>
      <c r="BO578" s="28">
        <f ca="1" t="shared" ref="BO578:BO641" si="4314">BN578/AD578</f>
        <v>40805.6029263214</v>
      </c>
      <c r="BP578" s="28">
        <f ca="1" t="shared" ref="BP578:BP641" si="4315">-(C578+E578)</f>
        <v>-120465.326339877</v>
      </c>
      <c r="BQ578" s="28">
        <f ca="1" t="shared" ref="BQ578:BT578" si="4316">BE578</f>
        <v>20782.9518150978</v>
      </c>
      <c r="BR578" s="28">
        <f ca="1" t="shared" si="4316"/>
        <v>23726.9656440937</v>
      </c>
      <c r="BS578" s="28">
        <f ca="1" t="shared" si="4316"/>
        <v>23039.4814023191</v>
      </c>
      <c r="BT578" s="28">
        <f ca="1" t="shared" si="4316"/>
        <v>20594.5888420712</v>
      </c>
      <c r="BU578" s="28">
        <f ca="1" t="shared" ref="BU578:BU641" si="4317">BI578+BO578</f>
        <v>58758.5768395194</v>
      </c>
      <c r="BV578" s="30">
        <f ca="1" t="shared" ref="BV578:BV641" si="4318">IFERROR(IRR(BP578:BU578,0.1),NA())*100</f>
        <v>5.95374156298192</v>
      </c>
    </row>
    <row r="579" ht="15" customHeight="1" spans="1:74">
      <c r="A579" s="26">
        <v>578</v>
      </c>
      <c r="B579" s="27">
        <f ca="1" t="shared" ref="B579:F579" si="4319">RAND()</f>
        <v>0.791984043844227</v>
      </c>
      <c r="C579" s="28">
        <f ca="1">IF(B579&lt;=('Ejercicio 3 - TIR'!$D$13-'Ejercicio 3 - TIR'!$C$13)/('Ejercicio 3 - TIR'!$E$13-'Ejercicio 3 - TIR'!$C$13),'Ejercicio 3 - TIR'!$C$13+SQRT(('Ejercicio 3 - TIR'!$E$13-'Ejercicio 3 - TIR'!$C$13)*('Ejercicio 3 - TIR'!$D$13-'Ejercicio 3 - TIR'!$C$13)*B579),'Ejercicio 3 - TIR'!$E$13-SQRT(('Ejercicio 3 - TIR'!$E$13-'Ejercicio 3 - TIR'!$C$13)*('Ejercicio 3 - TIR'!$E$13-'Ejercicio 3 - TIR'!$D$13)*(1-B579)))</f>
        <v>84200.6599065997</v>
      </c>
      <c r="D579" s="27">
        <f ca="1" t="shared" si="4319"/>
        <v>0.167014243188407</v>
      </c>
      <c r="E579" s="28">
        <f ca="1">IF(D579&lt;=('Ejercicio 3 - TIR'!$D$14-'Ejercicio 3 - TIR'!$C$14)/('Ejercicio 3 - TIR'!$E$14-'Ejercicio 3 - TIR'!$C$14),'Ejercicio 3 - TIR'!$C$14+SQRT(('Ejercicio 3 - TIR'!$E$14-'Ejercicio 3 - TIR'!$C$14)*('Ejercicio 3 - TIR'!$D$14-'Ejercicio 3 - TIR'!$C$14)*D579),'Ejercicio 3 - TIR'!$E$14-SQRT(('Ejercicio 3 - TIR'!$E$14-'Ejercicio 3 - TIR'!$C$14)*('Ejercicio 3 - TIR'!$E$14-'Ejercicio 3 - TIR'!$D$14)*(1-D579)))</f>
        <v>28539.2185916005</v>
      </c>
      <c r="F579" s="27">
        <f ca="1" t="shared" si="4319"/>
        <v>0.457247417934548</v>
      </c>
      <c r="G579" s="28">
        <f ca="1">IF(F579&lt;=('Ejercicio 3 - TIR'!$D$18-'Ejercicio 3 - TIR'!$C$18)/('Ejercicio 3 - TIR'!$E$18-'Ejercicio 3 - TIR'!$C$18),'Ejercicio 3 - TIR'!$C$18+SQRT(('Ejercicio 3 - TIR'!$E$18-'Ejercicio 3 - TIR'!$C$18)*('Ejercicio 3 - TIR'!$D$18-'Ejercicio 3 - TIR'!$C$18)*F579),'Ejercicio 3 - TIR'!$E$18-SQRT(('Ejercicio 3 - TIR'!$E$18-'Ejercicio 3 - TIR'!$C$18)*('Ejercicio 3 - TIR'!$E$18-'Ejercicio 3 - TIR'!$D$18)*(1-F579)))</f>
        <v>38281.7336766031</v>
      </c>
      <c r="H579" s="27">
        <f ca="1" t="shared" ref="H579:L579" si="4320">RAND()</f>
        <v>0.766960378767513</v>
      </c>
      <c r="I579" s="28">
        <f ca="1">IF(H579&lt;=('Ejercicio 3 - TIR'!$D$18-'Ejercicio 3 - TIR'!$C$18)/('Ejercicio 3 - TIR'!$E$18-'Ejercicio 3 - TIR'!$C$18),'Ejercicio 3 - TIR'!$C$18+SQRT(('Ejercicio 3 - TIR'!$E$18-'Ejercicio 3 - TIR'!$C$18)*('Ejercicio 3 - TIR'!$D$18-'Ejercicio 3 - TIR'!$C$18)*H579),'Ejercicio 3 - TIR'!$E$18-SQRT(('Ejercicio 3 - TIR'!$E$18-'Ejercicio 3 - TIR'!$C$18)*('Ejercicio 3 - TIR'!$E$18-'Ejercicio 3 - TIR'!$D$18)*(1-H579)))</f>
        <v>40819.3335946961</v>
      </c>
      <c r="J579" s="27">
        <f ca="1" t="shared" si="4320"/>
        <v>0.749552426855617</v>
      </c>
      <c r="K579" s="28">
        <f ca="1">IF(J579&lt;=('Ejercicio 3 - TIR'!$D$18-'Ejercicio 3 - TIR'!$C$18)/('Ejercicio 3 - TIR'!$E$18-'Ejercicio 3 - TIR'!$C$18),'Ejercicio 3 - TIR'!$C$18+SQRT(('Ejercicio 3 - TIR'!$E$18-'Ejercicio 3 - TIR'!$C$18)*('Ejercicio 3 - TIR'!$D$18-'Ejercicio 3 - TIR'!$C$18)*J579),'Ejercicio 3 - TIR'!$E$18-SQRT(('Ejercicio 3 - TIR'!$E$18-'Ejercicio 3 - TIR'!$C$18)*('Ejercicio 3 - TIR'!$E$18-'Ejercicio 3 - TIR'!$D$18)*(1-J579)))</f>
        <v>40665.9986172327</v>
      </c>
      <c r="L579" s="27">
        <f ca="1" t="shared" si="4320"/>
        <v>0.820188694247175</v>
      </c>
      <c r="M579" s="28">
        <f ca="1">IF(L579&lt;=('Ejercicio 3 - TIR'!$D$18-'Ejercicio 3 - TIR'!$C$18)/('Ejercicio 3 - TIR'!$E$18-'Ejercicio 3 - TIR'!$C$18),'Ejercicio 3 - TIR'!$C$18+SQRT(('Ejercicio 3 - TIR'!$E$18-'Ejercicio 3 - TIR'!$C$18)*('Ejercicio 3 - TIR'!$D$18-'Ejercicio 3 - TIR'!$C$18)*L579),'Ejercicio 3 - TIR'!$E$18-SQRT(('Ejercicio 3 - TIR'!$E$18-'Ejercicio 3 - TIR'!$C$18)*('Ejercicio 3 - TIR'!$E$18-'Ejercicio 3 - TIR'!$D$18)*(1-L579)))</f>
        <v>41327.6917434042</v>
      </c>
      <c r="N579" s="27">
        <f ca="1" t="shared" ref="N579:R579" si="4321">RAND()</f>
        <v>0.952873748943112</v>
      </c>
      <c r="O579" s="28">
        <f ca="1">IF(N579&lt;=('Ejercicio 3 - TIR'!$D$18-'Ejercicio 3 - TIR'!$C$18)/('Ejercicio 3 - TIR'!$E$18-'Ejercicio 3 - TIR'!$C$18),'Ejercicio 3 - TIR'!$C$18+SQRT(('Ejercicio 3 - TIR'!$E$18-'Ejercicio 3 - TIR'!$C$18)*('Ejercicio 3 - TIR'!$D$18-'Ejercicio 3 - TIR'!$C$18)*N579),'Ejercicio 3 - TIR'!$E$18-SQRT(('Ejercicio 3 - TIR'!$E$18-'Ejercicio 3 - TIR'!$C$18)*('Ejercicio 3 - TIR'!$E$18-'Ejercicio 3 - TIR'!$D$18)*(1-N579)))</f>
        <v>43119.9816944331</v>
      </c>
      <c r="P579" s="27">
        <f ca="1" t="shared" si="4321"/>
        <v>0.148114559503184</v>
      </c>
      <c r="Q579" s="29">
        <f ca="1">IF(P579&lt;=('Ejercicio 3 - TIR'!$D$22-'Ejercicio 3 - TIR'!$C$22)/('Ejercicio 3 - TIR'!$E$22-'Ejercicio 3 - TIR'!$C$22),'Ejercicio 3 - TIR'!$C$22+SQRT(('Ejercicio 3 - TIR'!$E$22-'Ejercicio 3 - TIR'!$C$22)*('Ejercicio 3 - TIR'!$D$22-'Ejercicio 3 - TIR'!$C$22)*P579),'Ejercicio 3 - TIR'!$E$22-SQRT(('Ejercicio 3 - TIR'!$E$22-'Ejercicio 3 - TIR'!$C$22)*('Ejercicio 3 - TIR'!$E$22-'Ejercicio 3 - TIR'!$D$22)*(1-P579)))</f>
        <v>0.136328080325186</v>
      </c>
      <c r="R579" s="27">
        <f ca="1" t="shared" si="4321"/>
        <v>0.398828304436372</v>
      </c>
      <c r="S579" s="29">
        <f ca="1">IF(R579&lt;=('Ejercicio 3 - TIR'!$D$23-'Ejercicio 3 - TIR'!$C$23)/('Ejercicio 3 - TIR'!$E$23-'Ejercicio 3 - TIR'!$C$23),'Ejercicio 3 - TIR'!$C$23+SQRT(('Ejercicio 3 - TIR'!$E$23-'Ejercicio 3 - TIR'!$C$23)*('Ejercicio 3 - TIR'!$D$23-'Ejercicio 3 - TIR'!$C$23)*R579),'Ejercicio 3 - TIR'!$E$23-SQRT(('Ejercicio 3 - TIR'!$E$23-'Ejercicio 3 - TIR'!$C$23)*('Ejercicio 3 - TIR'!$E$23-'Ejercicio 3 - TIR'!$D$23)*(1-R579)))</f>
        <v>0.146793487044158</v>
      </c>
      <c r="T579" s="27">
        <f ca="1" t="shared" ref="T579:X579" si="4322">RAND()</f>
        <v>0.114735730864109</v>
      </c>
      <c r="U579" s="29">
        <f ca="1">IF(T579&lt;=('Ejercicio 3 - TIR'!$D$24-'Ejercicio 3 - TIR'!$C$24)/('Ejercicio 3 - TIR'!$E$24-'Ejercicio 3 - TIR'!$C$24),'Ejercicio 3 - TIR'!$C$24+SQRT(('Ejercicio 3 - TIR'!$E$24-'Ejercicio 3 - TIR'!$C$24)*('Ejercicio 3 - TIR'!$D$24-'Ejercicio 3 - TIR'!$C$24)*T579),'Ejercicio 3 - TIR'!$E$24-SQRT(('Ejercicio 3 - TIR'!$E$24-'Ejercicio 3 - TIR'!$C$24)*('Ejercicio 3 - TIR'!$E$24-'Ejercicio 3 - TIR'!$D$24)*(1-T579)))</f>
        <v>0.16552240428589</v>
      </c>
      <c r="V579" s="27">
        <f ca="1" t="shared" si="4322"/>
        <v>0.955856176460006</v>
      </c>
      <c r="W579" s="29">
        <f ca="1">IF(V579&lt;=('Ejercicio 3 - TIR'!$D$25-'Ejercicio 3 - TIR'!$C$25)/('Ejercicio 3 - TIR'!$E$25-'Ejercicio 3 - TIR'!$C$25),'Ejercicio 3 - TIR'!$C$25+SQRT(('Ejercicio 3 - TIR'!$E$25-'Ejercicio 3 - TIR'!$C$25)*('Ejercicio 3 - TIR'!$D$25-'Ejercicio 3 - TIR'!$C$25)*V579),'Ejercicio 3 - TIR'!$E$25-SQRT(('Ejercicio 3 - TIR'!$E$25-'Ejercicio 3 - TIR'!$C$25)*('Ejercicio 3 - TIR'!$E$25-'Ejercicio 3 - TIR'!$D$25)*(1-V579)))</f>
        <v>0.23757006104641</v>
      </c>
      <c r="X579" s="27">
        <f ca="1" t="shared" si="4322"/>
        <v>0.171020118804269</v>
      </c>
      <c r="Y579" s="29">
        <f ca="1">IF(X579&lt;=('Ejercicio 3 - TIR'!$D$26-'Ejercicio 3 - TIR'!$C$26)/('Ejercicio 3 - TIR'!$E$26-'Ejercicio 3 - TIR'!$C$26),'Ejercicio 3 - TIR'!$C$26+SQRT(('Ejercicio 3 - TIR'!$E$26-'Ejercicio 3 - TIR'!$C$26)*('Ejercicio 3 - TIR'!$D$26-'Ejercicio 3 - TIR'!$C$26)*X579),'Ejercicio 3 - TIR'!$E$26-SQRT(('Ejercicio 3 - TIR'!$E$26-'Ejercicio 3 - TIR'!$C$26)*('Ejercicio 3 - TIR'!$E$26-'Ejercicio 3 - TIR'!$D$26)*(1-X579)))</f>
        <v>0.211488469484157</v>
      </c>
      <c r="Z579" s="27">
        <f ca="1" t="shared" si="4288"/>
        <v>1.13632808032519</v>
      </c>
      <c r="AA579" s="27">
        <f ca="1" t="shared" si="4289"/>
        <v>1.30313364166231</v>
      </c>
      <c r="AB579" s="27">
        <f ca="1" t="shared" si="4290"/>
        <v>1.51883145513609</v>
      </c>
      <c r="AC579" s="27">
        <f ca="1" t="shared" si="4291"/>
        <v>1.87966033665198</v>
      </c>
      <c r="AD579" s="27">
        <f ca="1" t="shared" si="4292"/>
        <v>2.27718682440058</v>
      </c>
      <c r="AE579" s="26">
        <f ca="1" t="shared" si="4293"/>
        <v>3890.69688457376</v>
      </c>
      <c r="AF579" s="26">
        <f ca="1" t="shared" si="4294"/>
        <v>4461.82584729218</v>
      </c>
      <c r="AG579" s="26">
        <f ca="1" t="shared" si="4295"/>
        <v>5200.35798904091</v>
      </c>
      <c r="AH579" s="26">
        <f ca="1" t="shared" si="4296"/>
        <v>6435.80735396055</v>
      </c>
      <c r="AI579" s="26">
        <f ca="1" t="shared" si="4297"/>
        <v>7796.90640114454</v>
      </c>
      <c r="AJ579" s="28">
        <f ca="1" t="shared" si="4298"/>
        <v>43500.6089402545</v>
      </c>
      <c r="AK579" s="28">
        <f ca="1" t="shared" si="4299"/>
        <v>53193.0468374852</v>
      </c>
      <c r="AL579" s="28">
        <f ca="1" t="shared" si="4300"/>
        <v>61764.7978543737</v>
      </c>
      <c r="AM579" s="28">
        <f ca="1" t="shared" si="4301"/>
        <v>77682.0229754562</v>
      </c>
      <c r="AN579" s="28">
        <f ca="1" t="shared" si="4302"/>
        <v>98192.2541829572</v>
      </c>
      <c r="AO579" s="28">
        <f ca="1">C579/'Ejercicio 3 - TIR'!$D$7</f>
        <v>16840.1319813199</v>
      </c>
      <c r="AP579" s="28">
        <f ca="1" t="shared" si="4303"/>
        <v>26660.4769589345</v>
      </c>
      <c r="AQ579" s="28">
        <f ca="1" t="shared" si="4304"/>
        <v>36352.9148561653</v>
      </c>
      <c r="AR579" s="28">
        <f ca="1" t="shared" si="4305"/>
        <v>44924.6658730538</v>
      </c>
      <c r="AS579" s="28">
        <f ca="1" t="shared" si="4306"/>
        <v>60841.8909941363</v>
      </c>
      <c r="AT579" s="28">
        <f ca="1" t="shared" si="4307"/>
        <v>81352.1222016372</v>
      </c>
      <c r="AU579" s="28">
        <f ca="1">AP579*'Ejercicio 3 - TIR'!$D$5</f>
        <v>13330.2384794673</v>
      </c>
      <c r="AV579" s="28">
        <f ca="1">AQ579*'Ejercicio 3 - TIR'!$D$5</f>
        <v>18176.4574280826</v>
      </c>
      <c r="AW579" s="28">
        <f ca="1">AR579*'Ejercicio 3 - TIR'!$D$5</f>
        <v>22462.3329365269</v>
      </c>
      <c r="AX579" s="28">
        <f ca="1">AS579*'Ejercicio 3 - TIR'!$D$5</f>
        <v>30420.9454970681</v>
      </c>
      <c r="AY579" s="28">
        <f ca="1">AT579*'Ejercicio 3 - TIR'!$D$5</f>
        <v>40676.0611008186</v>
      </c>
      <c r="AZ579" s="28">
        <f ca="1" t="shared" ref="AZ579:BD579" si="4323">AJ579-AU579-AE579</f>
        <v>26279.6735762134</v>
      </c>
      <c r="BA579" s="28">
        <f ca="1" t="shared" si="4323"/>
        <v>30554.7635621104</v>
      </c>
      <c r="BB579" s="28">
        <f ca="1" t="shared" si="4323"/>
        <v>34102.1069288059</v>
      </c>
      <c r="BC579" s="28">
        <f ca="1" t="shared" si="4323"/>
        <v>40825.2701244275</v>
      </c>
      <c r="BD579" s="28">
        <f ca="1" t="shared" si="4323"/>
        <v>49719.286680994</v>
      </c>
      <c r="BE579" s="28">
        <f ca="1" t="shared" ref="BE579:BI579" si="4324">AZ579/Z579</f>
        <v>23126.836369909</v>
      </c>
      <c r="BF579" s="28">
        <f ca="1" t="shared" si="4324"/>
        <v>23447.1450856981</v>
      </c>
      <c r="BG579" s="28">
        <f ca="1" t="shared" si="4324"/>
        <v>22452.8579609581</v>
      </c>
      <c r="BH579" s="28">
        <f ca="1" t="shared" si="4324"/>
        <v>21719.4933192796</v>
      </c>
      <c r="BI579" s="28">
        <f ca="1" t="shared" si="4324"/>
        <v>21833.6441034352</v>
      </c>
      <c r="BJ579" s="28">
        <f ca="1" t="shared" si="4310"/>
        <v>64989.1325554807</v>
      </c>
      <c r="BK579" s="28">
        <f ca="1" t="shared" si="4311"/>
        <v>38348.1266690286</v>
      </c>
      <c r="BL579" s="28">
        <f ca="1" t="shared" si="4312"/>
        <v>103337.259224509</v>
      </c>
      <c r="BM579" s="28">
        <f ca="1">BK579*'Ejercicio 3 - TIR'!$D$5</f>
        <v>19174.0633345143</v>
      </c>
      <c r="BN579" s="28">
        <f ca="1" t="shared" si="4313"/>
        <v>84163.1958899949</v>
      </c>
      <c r="BO579" s="28">
        <f ca="1" t="shared" si="4314"/>
        <v>36959.2845822605</v>
      </c>
      <c r="BP579" s="28">
        <f ca="1" t="shared" si="4315"/>
        <v>-112739.8784982</v>
      </c>
      <c r="BQ579" s="28">
        <f ca="1" t="shared" ref="BQ579:BT579" si="4325">BE579</f>
        <v>23126.836369909</v>
      </c>
      <c r="BR579" s="28">
        <f ca="1" t="shared" si="4325"/>
        <v>23447.1450856981</v>
      </c>
      <c r="BS579" s="28">
        <f ca="1" t="shared" si="4325"/>
        <v>22452.8579609581</v>
      </c>
      <c r="BT579" s="28">
        <f ca="1" t="shared" si="4325"/>
        <v>21719.4933192796</v>
      </c>
      <c r="BU579" s="28">
        <f ca="1" t="shared" si="4317"/>
        <v>58792.9286856957</v>
      </c>
      <c r="BV579" s="30">
        <f ca="1" t="shared" si="4318"/>
        <v>8.74728597203325</v>
      </c>
    </row>
    <row r="580" ht="15" customHeight="1" spans="1:74">
      <c r="A580" s="26">
        <v>579</v>
      </c>
      <c r="B580" s="27">
        <f ca="1" t="shared" ref="B580:F580" si="4326">RAND()</f>
        <v>0.516698461294612</v>
      </c>
      <c r="C580" s="28">
        <f ca="1">IF(B580&lt;=('Ejercicio 3 - TIR'!$D$13-'Ejercicio 3 - TIR'!$C$13)/('Ejercicio 3 - TIR'!$E$13-'Ejercicio 3 - TIR'!$C$13),'Ejercicio 3 - TIR'!$C$13+SQRT(('Ejercicio 3 - TIR'!$E$13-'Ejercicio 3 - TIR'!$C$13)*('Ejercicio 3 - TIR'!$D$13-'Ejercicio 3 - TIR'!$C$13)*B580),'Ejercicio 3 - TIR'!$E$13-SQRT(('Ejercicio 3 - TIR'!$E$13-'Ejercicio 3 - TIR'!$C$13)*('Ejercicio 3 - TIR'!$E$13-'Ejercicio 3 - TIR'!$D$13)*(1-B580)))</f>
        <v>75917.602975483</v>
      </c>
      <c r="D580" s="27">
        <f ca="1" t="shared" si="4326"/>
        <v>0.227513606692338</v>
      </c>
      <c r="E580" s="28">
        <f ca="1">IF(D580&lt;=('Ejercicio 3 - TIR'!$D$14-'Ejercicio 3 - TIR'!$C$14)/('Ejercicio 3 - TIR'!$E$14-'Ejercicio 3 - TIR'!$C$14),'Ejercicio 3 - TIR'!$C$14+SQRT(('Ejercicio 3 - TIR'!$E$14-'Ejercicio 3 - TIR'!$C$14)*('Ejercicio 3 - TIR'!$D$14-'Ejercicio 3 - TIR'!$C$14)*D580),'Ejercicio 3 - TIR'!$E$14-SQRT(('Ejercicio 3 - TIR'!$E$14-'Ejercicio 3 - TIR'!$C$14)*('Ejercicio 3 - TIR'!$E$14-'Ejercicio 3 - TIR'!$D$14)*(1-D580)))</f>
        <v>29130.8014357901</v>
      </c>
      <c r="F580" s="27">
        <f ca="1" t="shared" si="4326"/>
        <v>0.421233954776243</v>
      </c>
      <c r="G580" s="28">
        <f ca="1">IF(F580&lt;=('Ejercicio 3 - TIR'!$D$18-'Ejercicio 3 - TIR'!$C$18)/('Ejercicio 3 - TIR'!$E$18-'Ejercicio 3 - TIR'!$C$18),'Ejercicio 3 - TIR'!$C$18+SQRT(('Ejercicio 3 - TIR'!$E$18-'Ejercicio 3 - TIR'!$C$18)*('Ejercicio 3 - TIR'!$D$18-'Ejercicio 3 - TIR'!$C$18)*F580),'Ejercicio 3 - TIR'!$E$18-SQRT(('Ejercicio 3 - TIR'!$E$18-'Ejercicio 3 - TIR'!$C$18)*('Ejercicio 3 - TIR'!$E$18-'Ejercicio 3 - TIR'!$D$18)*(1-F580)))</f>
        <v>37948.9051583496</v>
      </c>
      <c r="H580" s="27">
        <f ca="1" t="shared" ref="H580:L580" si="4327">RAND()</f>
        <v>0.988264202510483</v>
      </c>
      <c r="I580" s="28">
        <f ca="1">IF(H580&lt;=('Ejercicio 3 - TIR'!$D$18-'Ejercicio 3 - TIR'!$C$18)/('Ejercicio 3 - TIR'!$E$18-'Ejercicio 3 - TIR'!$C$18),'Ejercicio 3 - TIR'!$C$18+SQRT(('Ejercicio 3 - TIR'!$E$18-'Ejercicio 3 - TIR'!$C$18)*('Ejercicio 3 - TIR'!$D$18-'Ejercicio 3 - TIR'!$C$18)*H580),'Ejercicio 3 - TIR'!$E$18-SQRT(('Ejercicio 3 - TIR'!$E$18-'Ejercicio 3 - TIR'!$C$18)*('Ejercicio 3 - TIR'!$E$18-'Ejercicio 3 - TIR'!$D$18)*(1-H580)))</f>
        <v>44061.8183482322</v>
      </c>
      <c r="J580" s="27">
        <f ca="1" t="shared" si="4327"/>
        <v>0.00625432697230588</v>
      </c>
      <c r="K580" s="28">
        <f ca="1">IF(J580&lt;=('Ejercicio 3 - TIR'!$D$18-'Ejercicio 3 - TIR'!$C$18)/('Ejercicio 3 - TIR'!$E$18-'Ejercicio 3 - TIR'!$C$18),'Ejercicio 3 - TIR'!$C$18+SQRT(('Ejercicio 3 - TIR'!$E$18-'Ejercicio 3 - TIR'!$C$18)*('Ejercicio 3 - TIR'!$D$18-'Ejercicio 3 - TIR'!$C$18)*J580),'Ejercicio 3 - TIR'!$E$18-SQRT(('Ejercicio 3 - TIR'!$E$18-'Ejercicio 3 - TIR'!$C$18)*('Ejercicio 3 - TIR'!$E$18-'Ejercicio 3 - TIR'!$D$18)*(1-J580)))</f>
        <v>30968.5809443954</v>
      </c>
      <c r="L580" s="27">
        <f ca="1" t="shared" si="4327"/>
        <v>0.68559213746573</v>
      </c>
      <c r="M580" s="28">
        <f ca="1">IF(L580&lt;=('Ejercicio 3 - TIR'!$D$18-'Ejercicio 3 - TIR'!$C$18)/('Ejercicio 3 - TIR'!$E$18-'Ejercicio 3 - TIR'!$C$18),'Ejercicio 3 - TIR'!$C$18+SQRT(('Ejercicio 3 - TIR'!$E$18-'Ejercicio 3 - TIR'!$C$18)*('Ejercicio 3 - TIR'!$D$18-'Ejercicio 3 - TIR'!$C$18)*L580),'Ejercicio 3 - TIR'!$E$18-SQRT(('Ejercicio 3 - TIR'!$E$18-'Ejercicio 3 - TIR'!$C$18)*('Ejercicio 3 - TIR'!$E$18-'Ejercicio 3 - TIR'!$D$18)*(1-L580)))</f>
        <v>40144.0150648843</v>
      </c>
      <c r="N580" s="27">
        <f ca="1" t="shared" ref="N580:R580" si="4328">RAND()</f>
        <v>0.426416490132503</v>
      </c>
      <c r="O580" s="28">
        <f ca="1">IF(N580&lt;=('Ejercicio 3 - TIR'!$D$18-'Ejercicio 3 - TIR'!$C$18)/('Ejercicio 3 - TIR'!$E$18-'Ejercicio 3 - TIR'!$C$18),'Ejercicio 3 - TIR'!$C$18+SQRT(('Ejercicio 3 - TIR'!$E$18-'Ejercicio 3 - TIR'!$C$18)*('Ejercicio 3 - TIR'!$D$18-'Ejercicio 3 - TIR'!$C$18)*N580),'Ejercicio 3 - TIR'!$E$18-SQRT(('Ejercicio 3 - TIR'!$E$18-'Ejercicio 3 - TIR'!$C$18)*('Ejercicio 3 - TIR'!$E$18-'Ejercicio 3 - TIR'!$D$18)*(1-N580)))</f>
        <v>37997.6542510836</v>
      </c>
      <c r="P580" s="27">
        <f ca="1" t="shared" si="4328"/>
        <v>0.45276226329351</v>
      </c>
      <c r="Q580" s="29">
        <f ca="1">IF(P580&lt;=('Ejercicio 3 - TIR'!$D$22-'Ejercicio 3 - TIR'!$C$22)/('Ejercicio 3 - TIR'!$E$22-'Ejercicio 3 - TIR'!$C$22),'Ejercicio 3 - TIR'!$C$22+SQRT(('Ejercicio 3 - TIR'!$E$22-'Ejercicio 3 - TIR'!$C$22)*('Ejercicio 3 - TIR'!$D$22-'Ejercicio 3 - TIR'!$C$22)*P580),'Ejercicio 3 - TIR'!$E$22-SQRT(('Ejercicio 3 - TIR'!$E$22-'Ejercicio 3 - TIR'!$C$22)*('Ejercicio 3 - TIR'!$E$22-'Ejercicio 3 - TIR'!$D$22)*(1-P580)))</f>
        <v>0.148547715739238</v>
      </c>
      <c r="R580" s="27">
        <f ca="1" t="shared" si="4328"/>
        <v>0.0698014669217983</v>
      </c>
      <c r="S580" s="29">
        <f ca="1">IF(R580&lt;=('Ejercicio 3 - TIR'!$D$23-'Ejercicio 3 - TIR'!$C$23)/('Ejercicio 3 - TIR'!$E$23-'Ejercicio 3 - TIR'!$C$23),'Ejercicio 3 - TIR'!$C$23+SQRT(('Ejercicio 3 - TIR'!$E$23-'Ejercicio 3 - TIR'!$C$23)*('Ejercicio 3 - TIR'!$D$23-'Ejercicio 3 - TIR'!$C$23)*R580),'Ejercicio 3 - TIR'!$E$23-SQRT(('Ejercicio 3 - TIR'!$E$23-'Ejercicio 3 - TIR'!$C$23)*('Ejercicio 3 - TIR'!$E$23-'Ejercicio 3 - TIR'!$D$23)*(1-R580)))</f>
        <v>0.131209042798528</v>
      </c>
      <c r="T580" s="27">
        <f ca="1" t="shared" ref="T580:X580" si="4329">RAND()</f>
        <v>0.715300297842265</v>
      </c>
      <c r="U580" s="29">
        <f ca="1">IF(T580&lt;=('Ejercicio 3 - TIR'!$D$24-'Ejercicio 3 - TIR'!$C$24)/('Ejercicio 3 - TIR'!$E$24-'Ejercicio 3 - TIR'!$C$24),'Ejercicio 3 - TIR'!$C$24+SQRT(('Ejercicio 3 - TIR'!$E$24-'Ejercicio 3 - TIR'!$C$24)*('Ejercicio 3 - TIR'!$D$24-'Ejercicio 3 - TIR'!$C$24)*T580),'Ejercicio 3 - TIR'!$E$24-SQRT(('Ejercicio 3 - TIR'!$E$24-'Ejercicio 3 - TIR'!$C$24)*('Ejercicio 3 - TIR'!$E$24-'Ejercicio 3 - TIR'!$D$24)*(1-T580)))</f>
        <v>0.191765992738514</v>
      </c>
      <c r="V580" s="27">
        <f ca="1" t="shared" si="4329"/>
        <v>0.288061136915887</v>
      </c>
      <c r="W580" s="29">
        <f ca="1">IF(V580&lt;=('Ejercicio 3 - TIR'!$D$25-'Ejercicio 3 - TIR'!$C$25)/('Ejercicio 3 - TIR'!$E$25-'Ejercicio 3 - TIR'!$C$25),'Ejercicio 3 - TIR'!$C$25+SQRT(('Ejercicio 3 - TIR'!$E$25-'Ejercicio 3 - TIR'!$C$25)*('Ejercicio 3 - TIR'!$D$25-'Ejercicio 3 - TIR'!$C$25)*V580),'Ejercicio 3 - TIR'!$E$25-SQRT(('Ejercicio 3 - TIR'!$E$25-'Ejercicio 3 - TIR'!$C$25)*('Ejercicio 3 - TIR'!$E$25-'Ejercicio 3 - TIR'!$D$25)*(1-V580)))</f>
        <v>0.200082207372577</v>
      </c>
      <c r="X580" s="27">
        <f ca="1" t="shared" si="4329"/>
        <v>0.361905438454659</v>
      </c>
      <c r="Y580" s="29">
        <f ca="1">IF(X580&lt;=('Ejercicio 3 - TIR'!$D$26-'Ejercicio 3 - TIR'!$C$26)/('Ejercicio 3 - TIR'!$E$26-'Ejercicio 3 - TIR'!$C$26),'Ejercicio 3 - TIR'!$C$26+SQRT(('Ejercicio 3 - TIR'!$E$26-'Ejercicio 3 - TIR'!$C$26)*('Ejercicio 3 - TIR'!$D$26-'Ejercicio 3 - TIR'!$C$26)*X580),'Ejercicio 3 - TIR'!$E$26-SQRT(('Ejercicio 3 - TIR'!$E$26-'Ejercicio 3 - TIR'!$C$26)*('Ejercicio 3 - TIR'!$E$26-'Ejercicio 3 - TIR'!$D$26)*(1-X580)))</f>
        <v>0.22129982425627</v>
      </c>
      <c r="Z580" s="27">
        <f ca="1" t="shared" si="4288"/>
        <v>1.14854771573924</v>
      </c>
      <c r="AA580" s="27">
        <f ca="1" t="shared" si="4289"/>
        <v>1.29924756212982</v>
      </c>
      <c r="AB580" s="27">
        <f ca="1" t="shared" si="4290"/>
        <v>1.54839906069474</v>
      </c>
      <c r="AC580" s="27">
        <f ca="1" t="shared" si="4291"/>
        <v>1.85820616265217</v>
      </c>
      <c r="AD580" s="27">
        <f ca="1" t="shared" si="4292"/>
        <v>2.26942685987901</v>
      </c>
      <c r="AE580" s="26">
        <f ca="1" t="shared" si="4293"/>
        <v>4327.31401093992</v>
      </c>
      <c r="AF580" s="26">
        <f ca="1" t="shared" si="4294"/>
        <v>4895.09674020401</v>
      </c>
      <c r="AG580" s="26">
        <f ca="1" t="shared" si="4295"/>
        <v>5833.80982614029</v>
      </c>
      <c r="AH580" s="26">
        <f ca="1" t="shared" si="4296"/>
        <v>7001.05137354627</v>
      </c>
      <c r="AI580" s="26">
        <f ca="1" t="shared" si="4297"/>
        <v>8550.38281212117</v>
      </c>
      <c r="AJ580" s="28">
        <f ca="1" t="shared" si="4298"/>
        <v>43586.1283344274</v>
      </c>
      <c r="AK580" s="28">
        <f ca="1" t="shared" si="4299"/>
        <v>57247.2100719476</v>
      </c>
      <c r="AL580" s="28">
        <f ca="1" t="shared" si="4300"/>
        <v>47951.7216453508</v>
      </c>
      <c r="AM580" s="28">
        <f ca="1" t="shared" si="4301"/>
        <v>74595.8561871694</v>
      </c>
      <c r="AN580" s="28">
        <f ca="1" t="shared" si="4302"/>
        <v>86232.8971698048</v>
      </c>
      <c r="AO580" s="28">
        <f ca="1">C580/'Ejercicio 3 - TIR'!$D$7</f>
        <v>15183.5205950966</v>
      </c>
      <c r="AP580" s="28">
        <f ca="1" t="shared" si="4303"/>
        <v>28402.6077393308</v>
      </c>
      <c r="AQ580" s="28">
        <f ca="1" t="shared" si="4304"/>
        <v>42063.689476851</v>
      </c>
      <c r="AR580" s="28">
        <f ca="1" t="shared" si="4305"/>
        <v>32768.2010502542</v>
      </c>
      <c r="AS580" s="28">
        <f ca="1" t="shared" si="4306"/>
        <v>59412.3355920728</v>
      </c>
      <c r="AT580" s="28">
        <f ca="1" t="shared" si="4307"/>
        <v>71049.3765747082</v>
      </c>
      <c r="AU580" s="28">
        <f ca="1">AP580*'Ejercicio 3 - TIR'!$D$5</f>
        <v>14201.3038696654</v>
      </c>
      <c r="AV580" s="28">
        <f ca="1">AQ580*'Ejercicio 3 - TIR'!$D$5</f>
        <v>21031.8447384255</v>
      </c>
      <c r="AW580" s="28">
        <f ca="1">AR580*'Ejercicio 3 - TIR'!$D$5</f>
        <v>16384.1005251271</v>
      </c>
      <c r="AX580" s="28">
        <f ca="1">AS580*'Ejercicio 3 - TIR'!$D$5</f>
        <v>29706.1677960364</v>
      </c>
      <c r="AY580" s="28">
        <f ca="1">AT580*'Ejercicio 3 - TIR'!$D$5</f>
        <v>35524.6882873541</v>
      </c>
      <c r="AZ580" s="28">
        <f ca="1" t="shared" ref="AZ580:BD580" si="4330">AJ580-AU580-AE580</f>
        <v>25057.5104538221</v>
      </c>
      <c r="BA580" s="28">
        <f ca="1" t="shared" si="4330"/>
        <v>31320.2685933181</v>
      </c>
      <c r="BB580" s="28">
        <f ca="1" t="shared" si="4330"/>
        <v>25733.8112940834</v>
      </c>
      <c r="BC580" s="28">
        <f ca="1" t="shared" si="4330"/>
        <v>37888.6370175867</v>
      </c>
      <c r="BD580" s="28">
        <f ca="1" t="shared" si="4330"/>
        <v>42157.8260703296</v>
      </c>
      <c r="BE580" s="28">
        <f ca="1" t="shared" ref="BE580:BI580" si="4331">AZ580/Z580</f>
        <v>21816.6908613756</v>
      </c>
      <c r="BF580" s="28">
        <f ca="1" t="shared" si="4331"/>
        <v>24106.4670862077</v>
      </c>
      <c r="BG580" s="28">
        <f ca="1" t="shared" si="4331"/>
        <v>16619.6247125965</v>
      </c>
      <c r="BH580" s="28">
        <f ca="1" t="shared" si="4331"/>
        <v>20389.8995596427</v>
      </c>
      <c r="BI580" s="28">
        <f ca="1" t="shared" si="4331"/>
        <v>18576.4198069715</v>
      </c>
      <c r="BJ580" s="28">
        <f ca="1" t="shared" si="4310"/>
        <v>66110.2232281839</v>
      </c>
      <c r="BK580" s="28">
        <f ca="1" t="shared" si="4311"/>
        <v>34457.8894660383</v>
      </c>
      <c r="BL580" s="28">
        <f ca="1" t="shared" si="4312"/>
        <v>100568.112694222</v>
      </c>
      <c r="BM580" s="28">
        <f ca="1">BK580*'Ejercicio 3 - TIR'!$D$5</f>
        <v>17228.9447330192</v>
      </c>
      <c r="BN580" s="28">
        <f ca="1" t="shared" si="4313"/>
        <v>83339.1679612031</v>
      </c>
      <c r="BO580" s="28">
        <f ca="1" t="shared" si="4314"/>
        <v>36722.5617333384</v>
      </c>
      <c r="BP580" s="28">
        <f ca="1" t="shared" si="4315"/>
        <v>-105048.404411273</v>
      </c>
      <c r="BQ580" s="28">
        <f ca="1" t="shared" ref="BQ580:BT580" si="4332">BE580</f>
        <v>21816.6908613756</v>
      </c>
      <c r="BR580" s="28">
        <f ca="1" t="shared" si="4332"/>
        <v>24106.4670862077</v>
      </c>
      <c r="BS580" s="28">
        <f ca="1" t="shared" si="4332"/>
        <v>16619.6247125965</v>
      </c>
      <c r="BT580" s="28">
        <f ca="1" t="shared" si="4332"/>
        <v>20389.8995596427</v>
      </c>
      <c r="BU580" s="28">
        <f ca="1" t="shared" si="4317"/>
        <v>55298.9815403099</v>
      </c>
      <c r="BV580" s="30">
        <f ca="1" t="shared" si="4318"/>
        <v>8.51181159690717</v>
      </c>
    </row>
    <row r="581" ht="15" customHeight="1" spans="1:74">
      <c r="A581" s="26">
        <v>580</v>
      </c>
      <c r="B581" s="27">
        <f ca="1" t="shared" ref="B581:F581" si="4333">RAND()</f>
        <v>0.87519295356916</v>
      </c>
      <c r="C581" s="28">
        <f ca="1">IF(B581&lt;=('Ejercicio 3 - TIR'!$D$13-'Ejercicio 3 - TIR'!$C$13)/('Ejercicio 3 - TIR'!$E$13-'Ejercicio 3 - TIR'!$C$13),'Ejercicio 3 - TIR'!$C$13+SQRT(('Ejercicio 3 - TIR'!$E$13-'Ejercicio 3 - TIR'!$C$13)*('Ejercicio 3 - TIR'!$D$13-'Ejercicio 3 - TIR'!$C$13)*B581),'Ejercicio 3 - TIR'!$E$13-SQRT(('Ejercicio 3 - TIR'!$E$13-'Ejercicio 3 - TIR'!$C$13)*('Ejercicio 3 - TIR'!$E$13-'Ejercicio 3 - TIR'!$D$13)*(1-B581)))</f>
        <v>87762.0076925581</v>
      </c>
      <c r="D581" s="27">
        <f ca="1" t="shared" si="4333"/>
        <v>0.848597307564714</v>
      </c>
      <c r="E581" s="28">
        <f ca="1">IF(D581&lt;=('Ejercicio 3 - TIR'!$D$14-'Ejercicio 3 - TIR'!$C$14)/('Ejercicio 3 - TIR'!$E$14-'Ejercicio 3 - TIR'!$C$14),'Ejercicio 3 - TIR'!$C$14+SQRT(('Ejercicio 3 - TIR'!$E$14-'Ejercicio 3 - TIR'!$C$14)*('Ejercicio 3 - TIR'!$D$14-'Ejercicio 3 - TIR'!$C$14)*D581),'Ejercicio 3 - TIR'!$E$14-SQRT(('Ejercicio 3 - TIR'!$E$14-'Ejercicio 3 - TIR'!$C$14)*('Ejercicio 3 - TIR'!$E$14-'Ejercicio 3 - TIR'!$D$14)*(1-D581)))</f>
        <v>35234.4566033565</v>
      </c>
      <c r="F581" s="27">
        <f ca="1" t="shared" si="4333"/>
        <v>0.22392161251039</v>
      </c>
      <c r="G581" s="28">
        <f ca="1">IF(F581&lt;=('Ejercicio 3 - TIR'!$D$18-'Ejercicio 3 - TIR'!$C$18)/('Ejercicio 3 - TIR'!$E$18-'Ejercicio 3 - TIR'!$C$18),'Ejercicio 3 - TIR'!$C$18+SQRT(('Ejercicio 3 - TIR'!$E$18-'Ejercicio 3 - TIR'!$C$18)*('Ejercicio 3 - TIR'!$D$18-'Ejercicio 3 - TIR'!$C$18)*F581),'Ejercicio 3 - TIR'!$E$18-SQRT(('Ejercicio 3 - TIR'!$E$18-'Ejercicio 3 - TIR'!$C$18)*('Ejercicio 3 - TIR'!$E$18-'Ejercicio 3 - TIR'!$D$18)*(1-F581)))</f>
        <v>35795.5363752252</v>
      </c>
      <c r="H581" s="27">
        <f ca="1" t="shared" ref="H581:L581" si="4334">RAND()</f>
        <v>0.117173070941146</v>
      </c>
      <c r="I581" s="28">
        <f ca="1">IF(H581&lt;=('Ejercicio 3 - TIR'!$D$18-'Ejercicio 3 - TIR'!$C$18)/('Ejercicio 3 - TIR'!$E$18-'Ejercicio 3 - TIR'!$C$18),'Ejercicio 3 - TIR'!$C$18+SQRT(('Ejercicio 3 - TIR'!$E$18-'Ejercicio 3 - TIR'!$C$18)*('Ejercicio 3 - TIR'!$D$18-'Ejercicio 3 - TIR'!$C$18)*H581),'Ejercicio 3 - TIR'!$E$18-SQRT(('Ejercicio 3 - TIR'!$E$18-'Ejercicio 3 - TIR'!$C$18)*('Ejercicio 3 - TIR'!$E$18-'Ejercicio 3 - TIR'!$D$18)*(1-H581)))</f>
        <v>34192.3693350147</v>
      </c>
      <c r="J581" s="27">
        <f ca="1" t="shared" si="4334"/>
        <v>0.123749775789819</v>
      </c>
      <c r="K581" s="28">
        <f ca="1">IF(J581&lt;=('Ejercicio 3 - TIR'!$D$18-'Ejercicio 3 - TIR'!$C$18)/('Ejercicio 3 - TIR'!$E$18-'Ejercicio 3 - TIR'!$C$18),'Ejercicio 3 - TIR'!$C$18+SQRT(('Ejercicio 3 - TIR'!$E$18-'Ejercicio 3 - TIR'!$C$18)*('Ejercicio 3 - TIR'!$D$18-'Ejercicio 3 - TIR'!$C$18)*J581),'Ejercicio 3 - TIR'!$E$18-SQRT(('Ejercicio 3 - TIR'!$E$18-'Ejercicio 3 - TIR'!$C$18)*('Ejercicio 3 - TIR'!$E$18-'Ejercicio 3 - TIR'!$D$18)*(1-J581)))</f>
        <v>34308.4180819035</v>
      </c>
      <c r="L581" s="27">
        <f ca="1" t="shared" si="4334"/>
        <v>0.546845023320311</v>
      </c>
      <c r="M581" s="28">
        <f ca="1">IF(L581&lt;=('Ejercicio 3 - TIR'!$D$18-'Ejercicio 3 - TIR'!$C$18)/('Ejercicio 3 - TIR'!$E$18-'Ejercicio 3 - TIR'!$C$18),'Ejercicio 3 - TIR'!$C$18+SQRT(('Ejercicio 3 - TIR'!$E$18-'Ejercicio 3 - TIR'!$C$18)*('Ejercicio 3 - TIR'!$D$18-'Ejercicio 3 - TIR'!$C$18)*L581),'Ejercicio 3 - TIR'!$E$18-SQRT(('Ejercicio 3 - TIR'!$E$18-'Ejercicio 3 - TIR'!$C$18)*('Ejercicio 3 - TIR'!$E$18-'Ejercicio 3 - TIR'!$D$18)*(1-L581)))</f>
        <v>39056.8622324758</v>
      </c>
      <c r="N581" s="27">
        <f ca="1" t="shared" ref="N581:R581" si="4335">RAND()</f>
        <v>0.13848153843255</v>
      </c>
      <c r="O581" s="28">
        <f ca="1">IF(N581&lt;=('Ejercicio 3 - TIR'!$D$18-'Ejercicio 3 - TIR'!$C$18)/('Ejercicio 3 - TIR'!$E$18-'Ejercicio 3 - TIR'!$C$18),'Ejercicio 3 - TIR'!$C$18+SQRT(('Ejercicio 3 - TIR'!$E$18-'Ejercicio 3 - TIR'!$C$18)*('Ejercicio 3 - TIR'!$D$18-'Ejercicio 3 - TIR'!$C$18)*N581),'Ejercicio 3 - TIR'!$E$18-SQRT(('Ejercicio 3 - TIR'!$E$18-'Ejercicio 3 - TIR'!$C$18)*('Ejercicio 3 - TIR'!$E$18-'Ejercicio 3 - TIR'!$D$18)*(1-N581)))</f>
        <v>34557.656279809</v>
      </c>
      <c r="P581" s="27">
        <f ca="1" t="shared" si="4335"/>
        <v>0.349294710605801</v>
      </c>
      <c r="Q581" s="29">
        <f ca="1">IF(P581&lt;=('Ejercicio 3 - TIR'!$D$22-'Ejercicio 3 - TIR'!$C$22)/('Ejercicio 3 - TIR'!$E$22-'Ejercicio 3 - TIR'!$C$22),'Ejercicio 3 - TIR'!$C$22+SQRT(('Ejercicio 3 - TIR'!$E$22-'Ejercicio 3 - TIR'!$C$22)*('Ejercicio 3 - TIR'!$D$22-'Ejercicio 3 - TIR'!$C$22)*P581),'Ejercicio 3 - TIR'!$E$22-SQRT(('Ejercicio 3 - TIR'!$E$22-'Ejercicio 3 - TIR'!$C$22)*('Ejercicio 3 - TIR'!$E$22-'Ejercicio 3 - TIR'!$D$22)*(1-P581)))</f>
        <v>0.145074498581037</v>
      </c>
      <c r="R581" s="27">
        <f ca="1" t="shared" si="4335"/>
        <v>0.0973348078200458</v>
      </c>
      <c r="S581" s="29">
        <f ca="1">IF(R581&lt;=('Ejercicio 3 - TIR'!$D$23-'Ejercicio 3 - TIR'!$C$23)/('Ejercicio 3 - TIR'!$E$23-'Ejercicio 3 - TIR'!$C$23),'Ejercicio 3 - TIR'!$C$23+SQRT(('Ejercicio 3 - TIR'!$E$23-'Ejercicio 3 - TIR'!$C$23)*('Ejercicio 3 - TIR'!$D$23-'Ejercicio 3 - TIR'!$C$23)*R581),'Ejercicio 3 - TIR'!$E$23-SQRT(('Ejercicio 3 - TIR'!$E$23-'Ejercicio 3 - TIR'!$C$23)*('Ejercicio 3 - TIR'!$E$23-'Ejercicio 3 - TIR'!$D$23)*(1-R581)))</f>
        <v>0.133236413943213</v>
      </c>
      <c r="T581" s="27">
        <f ca="1" t="shared" ref="T581:X581" si="4336">RAND()</f>
        <v>0.561816830273549</v>
      </c>
      <c r="U581" s="29">
        <f ca="1">IF(T581&lt;=('Ejercicio 3 - TIR'!$D$24-'Ejercicio 3 - TIR'!$C$24)/('Ejercicio 3 - TIR'!$E$24-'Ejercicio 3 - TIR'!$C$24),'Ejercicio 3 - TIR'!$C$24+SQRT(('Ejercicio 3 - TIR'!$E$24-'Ejercicio 3 - TIR'!$C$24)*('Ejercicio 3 - TIR'!$D$24-'Ejercicio 3 - TIR'!$C$24)*T581),'Ejercicio 3 - TIR'!$E$24-SQRT(('Ejercicio 3 - TIR'!$E$24-'Ejercicio 3 - TIR'!$C$24)*('Ejercicio 3 - TIR'!$E$24-'Ejercicio 3 - TIR'!$D$24)*(1-T581)))</f>
        <v>0.184972683870527</v>
      </c>
      <c r="V581" s="27">
        <f ca="1" t="shared" si="4336"/>
        <v>0.159744295095953</v>
      </c>
      <c r="W581" s="29">
        <f ca="1">IF(V581&lt;=('Ejercicio 3 - TIR'!$D$25-'Ejercicio 3 - TIR'!$C$25)/('Ejercicio 3 - TIR'!$E$25-'Ejercicio 3 - TIR'!$C$25),'Ejercicio 3 - TIR'!$C$25+SQRT(('Ejercicio 3 - TIR'!$E$25-'Ejercicio 3 - TIR'!$C$25)*('Ejercicio 3 - TIR'!$D$25-'Ejercicio 3 - TIR'!$C$25)*V581),'Ejercicio 3 - TIR'!$E$25-SQRT(('Ejercicio 3 - TIR'!$E$25-'Ejercicio 3 - TIR'!$C$25)*('Ejercicio 3 - TIR'!$E$25-'Ejercicio 3 - TIR'!$D$25)*(1-V581)))</f>
        <v>0.194954665263199</v>
      </c>
      <c r="X581" s="27">
        <f ca="1" t="shared" si="4336"/>
        <v>0.834184467140283</v>
      </c>
      <c r="Y581" s="29">
        <f ca="1">IF(X581&lt;=('Ejercicio 3 - TIR'!$D$26-'Ejercicio 3 - TIR'!$C$26)/('Ejercicio 3 - TIR'!$E$26-'Ejercicio 3 - TIR'!$C$26),'Ejercicio 3 - TIR'!$C$26+SQRT(('Ejercicio 3 - TIR'!$E$26-'Ejercicio 3 - TIR'!$C$26)*('Ejercicio 3 - TIR'!$D$26-'Ejercicio 3 - TIR'!$C$26)*X581),'Ejercicio 3 - TIR'!$E$26-SQRT(('Ejercicio 3 - TIR'!$E$26-'Ejercicio 3 - TIR'!$C$26)*('Ejercicio 3 - TIR'!$E$26-'Ejercicio 3 - TIR'!$D$26)*(1-X581)))</f>
        <v>0.250076700091025</v>
      </c>
      <c r="Z581" s="27">
        <f ca="1" t="shared" si="4288"/>
        <v>1.14507449858104</v>
      </c>
      <c r="AA581" s="27">
        <f ca="1" t="shared" si="4289"/>
        <v>1.2976401184698</v>
      </c>
      <c r="AB581" s="27">
        <f ca="1" t="shared" si="4290"/>
        <v>1.53766809388122</v>
      </c>
      <c r="AC581" s="27">
        <f ca="1" t="shared" si="4291"/>
        <v>1.83744366240974</v>
      </c>
      <c r="AD581" s="27">
        <f ca="1" t="shared" si="4292"/>
        <v>2.29694551010833</v>
      </c>
      <c r="AE581" s="26">
        <f ca="1" t="shared" si="4293"/>
        <v>5111.62112450726</v>
      </c>
      <c r="AF581" s="26">
        <f ca="1" t="shared" si="4294"/>
        <v>5792.67519257298</v>
      </c>
      <c r="AG581" s="26">
        <f ca="1" t="shared" si="4295"/>
        <v>6864.16186973342</v>
      </c>
      <c r="AH581" s="26">
        <f ca="1" t="shared" si="4296"/>
        <v>8202.36224935972</v>
      </c>
      <c r="AI581" s="26">
        <f ca="1" t="shared" si="4297"/>
        <v>10253.5819336308</v>
      </c>
      <c r="AJ581" s="28">
        <f ca="1" t="shared" si="4298"/>
        <v>40988.5558663003</v>
      </c>
      <c r="AK581" s="28">
        <f ca="1" t="shared" si="4299"/>
        <v>44369.3901946516</v>
      </c>
      <c r="AL581" s="28">
        <f ca="1" t="shared" si="4300"/>
        <v>52754.9598360806</v>
      </c>
      <c r="AM581" s="28">
        <f ca="1" t="shared" si="4301"/>
        <v>71764.783982673</v>
      </c>
      <c r="AN581" s="28">
        <f ca="1" t="shared" si="4302"/>
        <v>79377.0534317744</v>
      </c>
      <c r="AO581" s="28">
        <f ca="1">C581/'Ejercicio 3 - TIR'!$D$7</f>
        <v>17552.4015385116</v>
      </c>
      <c r="AP581" s="28">
        <f ca="1" t="shared" si="4303"/>
        <v>23436.1543277887</v>
      </c>
      <c r="AQ581" s="28">
        <f ca="1" t="shared" si="4304"/>
        <v>26816.98865614</v>
      </c>
      <c r="AR581" s="28">
        <f ca="1" t="shared" si="4305"/>
        <v>35202.558297569</v>
      </c>
      <c r="AS581" s="28">
        <f ca="1" t="shared" si="4306"/>
        <v>54212.3824441614</v>
      </c>
      <c r="AT581" s="28">
        <f ca="1" t="shared" si="4307"/>
        <v>61824.6518932628</v>
      </c>
      <c r="AU581" s="28">
        <f ca="1">AP581*'Ejercicio 3 - TIR'!$D$5</f>
        <v>11718.0771638943</v>
      </c>
      <c r="AV581" s="28">
        <f ca="1">AQ581*'Ejercicio 3 - TIR'!$D$5</f>
        <v>13408.49432807</v>
      </c>
      <c r="AW581" s="28">
        <f ca="1">AR581*'Ejercicio 3 - TIR'!$D$5</f>
        <v>17601.2791487845</v>
      </c>
      <c r="AX581" s="28">
        <f ca="1">AS581*'Ejercicio 3 - TIR'!$D$5</f>
        <v>27106.1912220807</v>
      </c>
      <c r="AY581" s="28">
        <f ca="1">AT581*'Ejercicio 3 - TIR'!$D$5</f>
        <v>30912.3259466314</v>
      </c>
      <c r="AZ581" s="28">
        <f ca="1" t="shared" ref="AZ581:BD581" si="4337">AJ581-AU581-AE581</f>
        <v>24158.8575778987</v>
      </c>
      <c r="BA581" s="28">
        <f ca="1" t="shared" si="4337"/>
        <v>25168.2206740086</v>
      </c>
      <c r="BB581" s="28">
        <f ca="1" t="shared" si="4337"/>
        <v>28289.5188175627</v>
      </c>
      <c r="BC581" s="28">
        <f ca="1" t="shared" si="4337"/>
        <v>36456.2305112326</v>
      </c>
      <c r="BD581" s="28">
        <f ca="1" t="shared" si="4337"/>
        <v>38211.1455515122</v>
      </c>
      <c r="BE581" s="28">
        <f ca="1" t="shared" ref="BE581:BI581" si="4338">AZ581/Z581</f>
        <v>21098.0662025362</v>
      </c>
      <c r="BF581" s="28">
        <f ca="1" t="shared" si="4338"/>
        <v>19395.3780526511</v>
      </c>
      <c r="BG581" s="28">
        <f ca="1" t="shared" si="4338"/>
        <v>18397.675629828</v>
      </c>
      <c r="BH581" s="28">
        <f ca="1" t="shared" si="4338"/>
        <v>19840.7337634622</v>
      </c>
      <c r="BI581" s="28">
        <f ca="1" t="shared" si="4338"/>
        <v>16635.6343166843</v>
      </c>
      <c r="BJ581" s="28">
        <f ca="1" t="shared" si="4310"/>
        <v>80931.6268961866</v>
      </c>
      <c r="BK581" s="28">
        <f ca="1" t="shared" si="4311"/>
        <v>40316.9099055029</v>
      </c>
      <c r="BL581" s="28">
        <f ca="1" t="shared" si="4312"/>
        <v>121248.536801689</v>
      </c>
      <c r="BM581" s="28">
        <f ca="1">BK581*'Ejercicio 3 - TIR'!$D$5</f>
        <v>20158.4549527514</v>
      </c>
      <c r="BN581" s="28">
        <f ca="1" t="shared" si="4313"/>
        <v>101090.081848938</v>
      </c>
      <c r="BO581" s="28">
        <f ca="1" t="shared" si="4314"/>
        <v>44010.6573726123</v>
      </c>
      <c r="BP581" s="28">
        <f ca="1" t="shared" si="4315"/>
        <v>-122996.464295915</v>
      </c>
      <c r="BQ581" s="28">
        <f ca="1" t="shared" ref="BQ581:BT581" si="4339">BE581</f>
        <v>21098.0662025362</v>
      </c>
      <c r="BR581" s="28">
        <f ca="1" t="shared" si="4339"/>
        <v>19395.3780526511</v>
      </c>
      <c r="BS581" s="28">
        <f ca="1" t="shared" si="4339"/>
        <v>18397.675629828</v>
      </c>
      <c r="BT581" s="28">
        <f ca="1" t="shared" si="4339"/>
        <v>19840.7337634622</v>
      </c>
      <c r="BU581" s="28">
        <f ca="1" t="shared" si="4317"/>
        <v>60646.2916892966</v>
      </c>
      <c r="BV581" s="30">
        <f ca="1" t="shared" si="4318"/>
        <v>3.60602278962414</v>
      </c>
    </row>
    <row r="582" ht="15" customHeight="1" spans="1:74">
      <c r="A582" s="26">
        <v>581</v>
      </c>
      <c r="B582" s="27">
        <f ca="1" t="shared" ref="B582:F582" si="4340">RAND()</f>
        <v>0.807650001939717</v>
      </c>
      <c r="C582" s="28">
        <f ca="1">IF(B582&lt;=('Ejercicio 3 - TIR'!$D$13-'Ejercicio 3 - TIR'!$C$13)/('Ejercicio 3 - TIR'!$E$13-'Ejercicio 3 - TIR'!$C$13),'Ejercicio 3 - TIR'!$C$13+SQRT(('Ejercicio 3 - TIR'!$E$13-'Ejercicio 3 - TIR'!$C$13)*('Ejercicio 3 - TIR'!$D$13-'Ejercicio 3 - TIR'!$C$13)*B582),'Ejercicio 3 - TIR'!$E$13-SQRT(('Ejercicio 3 - TIR'!$E$13-'Ejercicio 3 - TIR'!$C$13)*('Ejercicio 3 - TIR'!$E$13-'Ejercicio 3 - TIR'!$D$13)*(1-B582)))</f>
        <v>84807.2386422896</v>
      </c>
      <c r="D582" s="27">
        <f ca="1" t="shared" si="4340"/>
        <v>0.480843490942522</v>
      </c>
      <c r="E582" s="28">
        <f ca="1">IF(D582&lt;=('Ejercicio 3 - TIR'!$D$14-'Ejercicio 3 - TIR'!$C$14)/('Ejercicio 3 - TIR'!$E$14-'Ejercicio 3 - TIR'!$C$14),'Ejercicio 3 - TIR'!$C$14+SQRT(('Ejercicio 3 - TIR'!$E$14-'Ejercicio 3 - TIR'!$C$14)*('Ejercicio 3 - TIR'!$D$14-'Ejercicio 3 - TIR'!$C$14)*D582),'Ejercicio 3 - TIR'!$E$14-SQRT(('Ejercicio 3 - TIR'!$E$14-'Ejercicio 3 - TIR'!$C$14)*('Ejercicio 3 - TIR'!$E$14-'Ejercicio 3 - TIR'!$D$14)*(1-D582)))</f>
        <v>31175.4050314691</v>
      </c>
      <c r="F582" s="27">
        <f ca="1" t="shared" si="4340"/>
        <v>0.779060405483969</v>
      </c>
      <c r="G582" s="28">
        <f ca="1">IF(F582&lt;=('Ejercicio 3 - TIR'!$D$18-'Ejercicio 3 - TIR'!$C$18)/('Ejercicio 3 - TIR'!$E$18-'Ejercicio 3 - TIR'!$C$18),'Ejercicio 3 - TIR'!$C$18+SQRT(('Ejercicio 3 - TIR'!$E$18-'Ejercicio 3 - TIR'!$C$18)*('Ejercicio 3 - TIR'!$D$18-'Ejercicio 3 - TIR'!$C$18)*F582),'Ejercicio 3 - TIR'!$E$18-SQRT(('Ejercicio 3 - TIR'!$E$18-'Ejercicio 3 - TIR'!$C$18)*('Ejercicio 3 - TIR'!$E$18-'Ejercicio 3 - TIR'!$D$18)*(1-F582)))</f>
        <v>40929.315832848</v>
      </c>
      <c r="H582" s="27">
        <f ca="1" t="shared" ref="H582:L582" si="4341">RAND()</f>
        <v>0.14214323342</v>
      </c>
      <c r="I582" s="28">
        <f ca="1">IF(H582&lt;=('Ejercicio 3 - TIR'!$D$18-'Ejercicio 3 - TIR'!$C$18)/('Ejercicio 3 - TIR'!$E$18-'Ejercicio 3 - TIR'!$C$18),'Ejercicio 3 - TIR'!$C$18+SQRT(('Ejercicio 3 - TIR'!$E$18-'Ejercicio 3 - TIR'!$C$18)*('Ejercicio 3 - TIR'!$D$18-'Ejercicio 3 - TIR'!$C$18)*H582),'Ejercicio 3 - TIR'!$E$18-SQRT(('Ejercicio 3 - TIR'!$E$18-'Ejercicio 3 - TIR'!$C$18)*('Ejercicio 3 - TIR'!$E$18-'Ejercicio 3 - TIR'!$D$18)*(1-H582)))</f>
        <v>34617.5193570791</v>
      </c>
      <c r="J582" s="27">
        <f ca="1" t="shared" si="4341"/>
        <v>0.232864991786789</v>
      </c>
      <c r="K582" s="28">
        <f ca="1">IF(J582&lt;=('Ejercicio 3 - TIR'!$D$18-'Ejercicio 3 - TIR'!$C$18)/('Ejercicio 3 - TIR'!$E$18-'Ejercicio 3 - TIR'!$C$18),'Ejercicio 3 - TIR'!$C$18+SQRT(('Ejercicio 3 - TIR'!$E$18-'Ejercicio 3 - TIR'!$C$18)*('Ejercicio 3 - TIR'!$D$18-'Ejercicio 3 - TIR'!$C$18)*J582),'Ejercicio 3 - TIR'!$E$18-SQRT(('Ejercicio 3 - TIR'!$E$18-'Ejercicio 3 - TIR'!$C$18)*('Ejercicio 3 - TIR'!$E$18-'Ejercicio 3 - TIR'!$D$18)*(1-J582)))</f>
        <v>35910.139488034</v>
      </c>
      <c r="L582" s="27">
        <f ca="1" t="shared" si="4341"/>
        <v>0.595823740872908</v>
      </c>
      <c r="M582" s="28">
        <f ca="1">IF(L582&lt;=('Ejercicio 3 - TIR'!$D$18-'Ejercicio 3 - TIR'!$C$18)/('Ejercicio 3 - TIR'!$E$18-'Ejercicio 3 - TIR'!$C$18),'Ejercicio 3 - TIR'!$C$18+SQRT(('Ejercicio 3 - TIR'!$E$18-'Ejercicio 3 - TIR'!$C$18)*('Ejercicio 3 - TIR'!$D$18-'Ejercicio 3 - TIR'!$C$18)*L582),'Ejercicio 3 - TIR'!$E$18-SQRT(('Ejercicio 3 - TIR'!$E$18-'Ejercicio 3 - TIR'!$C$18)*('Ejercicio 3 - TIR'!$E$18-'Ejercicio 3 - TIR'!$D$18)*(1-L582)))</f>
        <v>39453.7591005344</v>
      </c>
      <c r="N582" s="27">
        <f ca="1" t="shared" ref="N582:R582" si="4342">RAND()</f>
        <v>0.304278469725242</v>
      </c>
      <c r="O582" s="28">
        <f ca="1">IF(N582&lt;=('Ejercicio 3 - TIR'!$D$18-'Ejercicio 3 - TIR'!$C$18)/('Ejercicio 3 - TIR'!$E$18-'Ejercicio 3 - TIR'!$C$18),'Ejercicio 3 - TIR'!$C$18+SQRT(('Ejercicio 3 - TIR'!$E$18-'Ejercicio 3 - TIR'!$C$18)*('Ejercicio 3 - TIR'!$D$18-'Ejercicio 3 - TIR'!$C$18)*N582),'Ejercicio 3 - TIR'!$E$18-SQRT(('Ejercicio 3 - TIR'!$E$18-'Ejercicio 3 - TIR'!$C$18)*('Ejercicio 3 - TIR'!$E$18-'Ejercicio 3 - TIR'!$D$18)*(1-N582)))</f>
        <v>36755.8693340521</v>
      </c>
      <c r="P582" s="27">
        <f ca="1" t="shared" si="4342"/>
        <v>0.0418748428455071</v>
      </c>
      <c r="Q582" s="29">
        <f ca="1">IF(P582&lt;=('Ejercicio 3 - TIR'!$D$22-'Ejercicio 3 - TIR'!$C$22)/('Ejercicio 3 - TIR'!$E$22-'Ejercicio 3 - TIR'!$C$22),'Ejercicio 3 - TIR'!$C$22+SQRT(('Ejercicio 3 - TIR'!$E$22-'Ejercicio 3 - TIR'!$C$22)*('Ejercicio 3 - TIR'!$D$22-'Ejercicio 3 - TIR'!$C$22)*P582),'Ejercicio 3 - TIR'!$E$22-SQRT(('Ejercicio 3 - TIR'!$E$22-'Ejercicio 3 - TIR'!$C$22)*('Ejercicio 3 - TIR'!$E$22-'Ejercicio 3 - TIR'!$D$22)*(1-P582)))</f>
        <v>0.128681861385781</v>
      </c>
      <c r="R582" s="27">
        <f ca="1" t="shared" si="4342"/>
        <v>0.542659561876461</v>
      </c>
      <c r="S582" s="29">
        <f ca="1">IF(R582&lt;=('Ejercicio 3 - TIR'!$D$23-'Ejercicio 3 - TIR'!$C$23)/('Ejercicio 3 - TIR'!$E$23-'Ejercicio 3 - TIR'!$C$23),'Ejercicio 3 - TIR'!$C$23+SQRT(('Ejercicio 3 - TIR'!$E$23-'Ejercicio 3 - TIR'!$C$23)*('Ejercicio 3 - TIR'!$D$23-'Ejercicio 3 - TIR'!$C$23)*R582),'Ejercicio 3 - TIR'!$E$23-SQRT(('Ejercicio 3 - TIR'!$E$23-'Ejercicio 3 - TIR'!$C$23)*('Ejercicio 3 - TIR'!$E$23-'Ejercicio 3 - TIR'!$D$23)*(1-R582)))</f>
        <v>0.15130831499158</v>
      </c>
      <c r="T582" s="27">
        <f ca="1" t="shared" ref="T582:X582" si="4343">RAND()</f>
        <v>0.640076799372046</v>
      </c>
      <c r="U582" s="29">
        <f ca="1">IF(T582&lt;=('Ejercicio 3 - TIR'!$D$24-'Ejercicio 3 - TIR'!$C$24)/('Ejercicio 3 - TIR'!$E$24-'Ejercicio 3 - TIR'!$C$24),'Ejercicio 3 - TIR'!$C$24+SQRT(('Ejercicio 3 - TIR'!$E$24-'Ejercicio 3 - TIR'!$C$24)*('Ejercicio 3 - TIR'!$D$24-'Ejercicio 3 - TIR'!$C$24)*T582),'Ejercicio 3 - TIR'!$E$24-SQRT(('Ejercicio 3 - TIR'!$E$24-'Ejercicio 3 - TIR'!$C$24)*('Ejercicio 3 - TIR'!$E$24-'Ejercicio 3 - TIR'!$D$24)*(1-T582)))</f>
        <v>0.188254370981846</v>
      </c>
      <c r="V582" s="27">
        <f ca="1" t="shared" si="4343"/>
        <v>0.26265377160643</v>
      </c>
      <c r="W582" s="29">
        <f ca="1">IF(V582&lt;=('Ejercicio 3 - TIR'!$D$25-'Ejercicio 3 - TIR'!$C$25)/('Ejercicio 3 - TIR'!$E$25-'Ejercicio 3 - TIR'!$C$25),'Ejercicio 3 - TIR'!$C$25+SQRT(('Ejercicio 3 - TIR'!$E$25-'Ejercicio 3 - TIR'!$C$25)*('Ejercicio 3 - TIR'!$D$25-'Ejercicio 3 - TIR'!$C$25)*V582),'Ejercicio 3 - TIR'!$E$25-SQRT(('Ejercicio 3 - TIR'!$E$25-'Ejercicio 3 - TIR'!$C$25)*('Ejercicio 3 - TIR'!$E$25-'Ejercicio 3 - TIR'!$D$25)*(1-V582)))</f>
        <v>0.199175903635787</v>
      </c>
      <c r="X582" s="27">
        <f ca="1" t="shared" si="4343"/>
        <v>0.659614626502638</v>
      </c>
      <c r="Y582" s="29">
        <f ca="1">IF(X582&lt;=('Ejercicio 3 - TIR'!$D$26-'Ejercicio 3 - TIR'!$C$26)/('Ejercicio 3 - TIR'!$E$26-'Ejercicio 3 - TIR'!$C$26),'Ejercicio 3 - TIR'!$C$26+SQRT(('Ejercicio 3 - TIR'!$E$26-'Ejercicio 3 - TIR'!$C$26)*('Ejercicio 3 - TIR'!$D$26-'Ejercicio 3 - TIR'!$C$26)*X582),'Ejercicio 3 - TIR'!$E$26-SQRT(('Ejercicio 3 - TIR'!$E$26-'Ejercicio 3 - TIR'!$C$26)*('Ejercicio 3 - TIR'!$E$26-'Ejercicio 3 - TIR'!$D$26)*(1-X582)))</f>
        <v>0.237127152918359</v>
      </c>
      <c r="Z582" s="27">
        <f ca="1" t="shared" si="4288"/>
        <v>1.12868186138578</v>
      </c>
      <c r="AA582" s="27">
        <f ca="1" t="shared" si="4289"/>
        <v>1.29946081199362</v>
      </c>
      <c r="AB582" s="27">
        <f ca="1" t="shared" si="4290"/>
        <v>1.54408998977104</v>
      </c>
      <c r="AC582" s="27">
        <f ca="1" t="shared" si="4291"/>
        <v>1.85163550877866</v>
      </c>
      <c r="AD582" s="27">
        <f ca="1" t="shared" si="4292"/>
        <v>2.29070856521788</v>
      </c>
      <c r="AE582" s="26">
        <f ca="1" t="shared" si="4293"/>
        <v>4011.70914890508</v>
      </c>
      <c r="AF582" s="26">
        <f ca="1" t="shared" si="4294"/>
        <v>4618.71410046221</v>
      </c>
      <c r="AG582" s="26">
        <f ca="1" t="shared" si="4295"/>
        <v>5488.2072181897</v>
      </c>
      <c r="AH582" s="26">
        <f ca="1" t="shared" si="4296"/>
        <v>6581.32585021309</v>
      </c>
      <c r="AI582" s="26">
        <f ca="1" t="shared" si="4297"/>
        <v>8141.93691150212</v>
      </c>
      <c r="AJ582" s="28">
        <f ca="1" t="shared" si="4298"/>
        <v>46196.1763794653</v>
      </c>
      <c r="AK582" s="28">
        <f ca="1" t="shared" si="4299"/>
        <v>44984.109812955</v>
      </c>
      <c r="AL582" s="28">
        <f ca="1" t="shared" si="4300"/>
        <v>55448.4869147551</v>
      </c>
      <c r="AM582" s="28">
        <f ca="1" t="shared" si="4301"/>
        <v>73053.9813053487</v>
      </c>
      <c r="AN582" s="28">
        <f ca="1" t="shared" si="4302"/>
        <v>84196.9847055427</v>
      </c>
      <c r="AO582" s="28">
        <f ca="1">C582/'Ejercicio 3 - TIR'!$D$7</f>
        <v>16961.4477284579</v>
      </c>
      <c r="AP582" s="28">
        <f ca="1" t="shared" si="4303"/>
        <v>29234.7286510074</v>
      </c>
      <c r="AQ582" s="28">
        <f ca="1" t="shared" si="4304"/>
        <v>28022.662084497</v>
      </c>
      <c r="AR582" s="28">
        <f ca="1" t="shared" si="4305"/>
        <v>38487.0391862971</v>
      </c>
      <c r="AS582" s="28">
        <f ca="1" t="shared" si="4306"/>
        <v>56092.5335768908</v>
      </c>
      <c r="AT582" s="28">
        <f ca="1" t="shared" si="4307"/>
        <v>67235.5369770847</v>
      </c>
      <c r="AU582" s="28">
        <f ca="1">AP582*'Ejercicio 3 - TIR'!$D$5</f>
        <v>14617.3643255037</v>
      </c>
      <c r="AV582" s="28">
        <f ca="1">AQ582*'Ejercicio 3 - TIR'!$D$5</f>
        <v>14011.3310422485</v>
      </c>
      <c r="AW582" s="28">
        <f ca="1">AR582*'Ejercicio 3 - TIR'!$D$5</f>
        <v>19243.5195931486</v>
      </c>
      <c r="AX582" s="28">
        <f ca="1">AS582*'Ejercicio 3 - TIR'!$D$5</f>
        <v>28046.2667884454</v>
      </c>
      <c r="AY582" s="28">
        <f ca="1">AT582*'Ejercicio 3 - TIR'!$D$5</f>
        <v>33617.7684885424</v>
      </c>
      <c r="AZ582" s="28">
        <f ca="1" t="shared" ref="AZ582:BD582" si="4344">AJ582-AU582-AE582</f>
        <v>27567.1029050565</v>
      </c>
      <c r="BA582" s="28">
        <f ca="1" t="shared" si="4344"/>
        <v>26354.0646702442</v>
      </c>
      <c r="BB582" s="28">
        <f ca="1" t="shared" si="4344"/>
        <v>30716.7601034168</v>
      </c>
      <c r="BC582" s="28">
        <f ca="1" t="shared" si="4344"/>
        <v>38426.3886666902</v>
      </c>
      <c r="BD582" s="28">
        <f ca="1" t="shared" si="4344"/>
        <v>42437.2793054982</v>
      </c>
      <c r="BE582" s="28">
        <f ca="1" t="shared" ref="BE582:BI582" si="4345">AZ582/Z582</f>
        <v>24424.1569286938</v>
      </c>
      <c r="BF582" s="28">
        <f ca="1" t="shared" si="4345"/>
        <v>20280.7690905369</v>
      </c>
      <c r="BG582" s="28">
        <f ca="1" t="shared" si="4345"/>
        <v>19893.1152373907</v>
      </c>
      <c r="BH582" s="28">
        <f ca="1" t="shared" si="4345"/>
        <v>20752.6743165755</v>
      </c>
      <c r="BI582" s="28">
        <f ca="1" t="shared" si="4345"/>
        <v>18525.8308061819</v>
      </c>
      <c r="BJ582" s="28">
        <f ca="1" t="shared" si="4310"/>
        <v>71413.7673297229</v>
      </c>
      <c r="BK582" s="28">
        <f ca="1" t="shared" si="4311"/>
        <v>38853.733590074</v>
      </c>
      <c r="BL582" s="28">
        <f ca="1" t="shared" si="4312"/>
        <v>110267.500919797</v>
      </c>
      <c r="BM582" s="28">
        <f ca="1">BK582*'Ejercicio 3 - TIR'!$D$5</f>
        <v>19426.866795037</v>
      </c>
      <c r="BN582" s="28">
        <f ca="1" t="shared" si="4313"/>
        <v>90840.6341247599</v>
      </c>
      <c r="BO582" s="28">
        <f ca="1" t="shared" si="4314"/>
        <v>39656.128895698</v>
      </c>
      <c r="BP582" s="28">
        <f ca="1" t="shared" si="4315"/>
        <v>-115982.643673759</v>
      </c>
      <c r="BQ582" s="28">
        <f ca="1" t="shared" ref="BQ582:BT582" si="4346">BE582</f>
        <v>24424.1569286938</v>
      </c>
      <c r="BR582" s="28">
        <f ca="1" t="shared" si="4346"/>
        <v>20280.7690905369</v>
      </c>
      <c r="BS582" s="28">
        <f ca="1" t="shared" si="4346"/>
        <v>19893.1152373907</v>
      </c>
      <c r="BT582" s="28">
        <f ca="1" t="shared" si="4346"/>
        <v>20752.6743165755</v>
      </c>
      <c r="BU582" s="28">
        <f ca="1" t="shared" si="4317"/>
        <v>58181.9597018799</v>
      </c>
      <c r="BV582" s="30">
        <f ca="1" t="shared" si="4318"/>
        <v>6.47166003909716</v>
      </c>
    </row>
    <row r="583" ht="15" customHeight="1" spans="1:74">
      <c r="A583" s="26">
        <v>582</v>
      </c>
      <c r="B583" s="27">
        <f ca="1" t="shared" ref="B583:F583" si="4347">RAND()</f>
        <v>0.467127468861771</v>
      </c>
      <c r="C583" s="28">
        <f ca="1">IF(B583&lt;=('Ejercicio 3 - TIR'!$D$13-'Ejercicio 3 - TIR'!$C$13)/('Ejercicio 3 - TIR'!$E$13-'Ejercicio 3 - TIR'!$C$13),'Ejercicio 3 - TIR'!$C$13+SQRT(('Ejercicio 3 - TIR'!$E$13-'Ejercicio 3 - TIR'!$C$13)*('Ejercicio 3 - TIR'!$D$13-'Ejercicio 3 - TIR'!$C$13)*B583),'Ejercicio 3 - TIR'!$E$13-SQRT(('Ejercicio 3 - TIR'!$E$13-'Ejercicio 3 - TIR'!$C$13)*('Ejercicio 3 - TIR'!$E$13-'Ejercicio 3 - TIR'!$D$13)*(1-B583)))</f>
        <v>74712.7099639784</v>
      </c>
      <c r="D583" s="27">
        <f ca="1" t="shared" si="4347"/>
        <v>0.87427892674605</v>
      </c>
      <c r="E583" s="28">
        <f ca="1">IF(D583&lt;=('Ejercicio 3 - TIR'!$D$14-'Ejercicio 3 - TIR'!$C$14)/('Ejercicio 3 - TIR'!$E$14-'Ejercicio 3 - TIR'!$C$14),'Ejercicio 3 - TIR'!$C$14+SQRT(('Ejercicio 3 - TIR'!$E$14-'Ejercicio 3 - TIR'!$C$14)*('Ejercicio 3 - TIR'!$D$14-'Ejercicio 3 - TIR'!$C$14)*D583),'Ejercicio 3 - TIR'!$E$14-SQRT(('Ejercicio 3 - TIR'!$E$14-'Ejercicio 3 - TIR'!$C$14)*('Ejercicio 3 - TIR'!$E$14-'Ejercicio 3 - TIR'!$D$14)*(1-D583)))</f>
        <v>35657.4015856756</v>
      </c>
      <c r="F583" s="27">
        <f ca="1" t="shared" si="4347"/>
        <v>0.219966231384823</v>
      </c>
      <c r="G583" s="28">
        <f ca="1">IF(F583&lt;=('Ejercicio 3 - TIR'!$D$18-'Ejercicio 3 - TIR'!$C$18)/('Ejercicio 3 - TIR'!$E$18-'Ejercicio 3 - TIR'!$C$18),'Ejercicio 3 - TIR'!$C$18+SQRT(('Ejercicio 3 - TIR'!$E$18-'Ejercicio 3 - TIR'!$C$18)*('Ejercicio 3 - TIR'!$D$18-'Ejercicio 3 - TIR'!$C$18)*F583),'Ejercicio 3 - TIR'!$E$18-SQRT(('Ejercicio 3 - TIR'!$E$18-'Ejercicio 3 - TIR'!$C$18)*('Ejercicio 3 - TIR'!$E$18-'Ejercicio 3 - TIR'!$D$18)*(1-F583)))</f>
        <v>35744.1217525157</v>
      </c>
      <c r="H583" s="27">
        <f ca="1" t="shared" ref="H583:L583" si="4348">RAND()</f>
        <v>0.926256090695218</v>
      </c>
      <c r="I583" s="28">
        <f ca="1">IF(H583&lt;=('Ejercicio 3 - TIR'!$D$18-'Ejercicio 3 - TIR'!$C$18)/('Ejercicio 3 - TIR'!$E$18-'Ejercicio 3 - TIR'!$C$18),'Ejercicio 3 - TIR'!$C$18+SQRT(('Ejercicio 3 - TIR'!$E$18-'Ejercicio 3 - TIR'!$C$18)*('Ejercicio 3 - TIR'!$D$18-'Ejercicio 3 - TIR'!$C$18)*H583),'Ejercicio 3 - TIR'!$E$18-SQRT(('Ejercicio 3 - TIR'!$E$18-'Ejercicio 3 - TIR'!$C$18)*('Ejercicio 3 - TIR'!$E$18-'Ejercicio 3 - TIR'!$D$18)*(1-H583)))</f>
        <v>42648.2361517664</v>
      </c>
      <c r="J583" s="27">
        <f ca="1" t="shared" si="4348"/>
        <v>0.740142375312446</v>
      </c>
      <c r="K583" s="28">
        <f ca="1">IF(J583&lt;=('Ejercicio 3 - TIR'!$D$18-'Ejercicio 3 - TIR'!$C$18)/('Ejercicio 3 - TIR'!$E$18-'Ejercicio 3 - TIR'!$C$18),'Ejercicio 3 - TIR'!$C$18+SQRT(('Ejercicio 3 - TIR'!$E$18-'Ejercicio 3 - TIR'!$C$18)*('Ejercicio 3 - TIR'!$D$18-'Ejercicio 3 - TIR'!$C$18)*J583),'Ejercicio 3 - TIR'!$E$18-SQRT(('Ejercicio 3 - TIR'!$E$18-'Ejercicio 3 - TIR'!$C$18)*('Ejercicio 3 - TIR'!$E$18-'Ejercicio 3 - TIR'!$D$18)*(1-J583)))</f>
        <v>40585.3287946251</v>
      </c>
      <c r="L583" s="27">
        <f ca="1" t="shared" si="4348"/>
        <v>0.832087139593309</v>
      </c>
      <c r="M583" s="28">
        <f ca="1">IF(L583&lt;=('Ejercicio 3 - TIR'!$D$18-'Ejercicio 3 - TIR'!$C$18)/('Ejercicio 3 - TIR'!$E$18-'Ejercicio 3 - TIR'!$C$18),'Ejercicio 3 - TIR'!$C$18+SQRT(('Ejercicio 3 - TIR'!$E$18-'Ejercicio 3 - TIR'!$C$18)*('Ejercicio 3 - TIR'!$D$18-'Ejercicio 3 - TIR'!$C$18)*L583),'Ejercicio 3 - TIR'!$E$18-SQRT(('Ejercicio 3 - TIR'!$E$18-'Ejercicio 3 - TIR'!$C$18)*('Ejercicio 3 - TIR'!$E$18-'Ejercicio 3 - TIR'!$D$18)*(1-L583)))</f>
        <v>41451.2728295202</v>
      </c>
      <c r="N583" s="27">
        <f ca="1" t="shared" ref="N583:R583" si="4349">RAND()</f>
        <v>0.620174694530875</v>
      </c>
      <c r="O583" s="28">
        <f ca="1">IF(N583&lt;=('Ejercicio 3 - TIR'!$D$18-'Ejercicio 3 - TIR'!$C$18)/('Ejercicio 3 - TIR'!$E$18-'Ejercicio 3 - TIR'!$C$18),'Ejercicio 3 - TIR'!$C$18+SQRT(('Ejercicio 3 - TIR'!$E$18-'Ejercicio 3 - TIR'!$C$18)*('Ejercicio 3 - TIR'!$D$18-'Ejercicio 3 - TIR'!$C$18)*N583),'Ejercicio 3 - TIR'!$E$18-SQRT(('Ejercicio 3 - TIR'!$E$18-'Ejercicio 3 - TIR'!$C$18)*('Ejercicio 3 - TIR'!$E$18-'Ejercicio 3 - TIR'!$D$18)*(1-N583)))</f>
        <v>39645.0092887271</v>
      </c>
      <c r="P583" s="27">
        <f ca="1" t="shared" si="4349"/>
        <v>0.607796314225125</v>
      </c>
      <c r="Q583" s="29">
        <f ca="1">IF(P583&lt;=('Ejercicio 3 - TIR'!$D$22-'Ejercicio 3 - TIR'!$C$22)/('Ejercicio 3 - TIR'!$E$22-'Ejercicio 3 - TIR'!$C$22),'Ejercicio 3 - TIR'!$C$22+SQRT(('Ejercicio 3 - TIR'!$E$22-'Ejercicio 3 - TIR'!$C$22)*('Ejercicio 3 - TIR'!$D$22-'Ejercicio 3 - TIR'!$C$22)*P583),'Ejercicio 3 - TIR'!$E$22-SQRT(('Ejercicio 3 - TIR'!$E$22-'Ejercicio 3 - TIR'!$C$22)*('Ejercicio 3 - TIR'!$E$22-'Ejercicio 3 - TIR'!$D$22)*(1-P583)))</f>
        <v>0.153429967361804</v>
      </c>
      <c r="R583" s="27">
        <f ca="1" t="shared" si="4349"/>
        <v>0.495058450064011</v>
      </c>
      <c r="S583" s="29">
        <f ca="1">IF(R583&lt;=('Ejercicio 3 - TIR'!$D$23-'Ejercicio 3 - TIR'!$C$23)/('Ejercicio 3 - TIR'!$E$23-'Ejercicio 3 - TIR'!$C$23),'Ejercicio 3 - TIR'!$C$23+SQRT(('Ejercicio 3 - TIR'!$E$23-'Ejercicio 3 - TIR'!$C$23)*('Ejercicio 3 - TIR'!$D$23-'Ejercicio 3 - TIR'!$C$23)*R583),'Ejercicio 3 - TIR'!$E$23-SQRT(('Ejercicio 3 - TIR'!$E$23-'Ejercicio 3 - TIR'!$C$23)*('Ejercicio 3 - TIR'!$E$23-'Ejercicio 3 - TIR'!$D$23)*(1-R583)))</f>
        <v>0.149851385396916</v>
      </c>
      <c r="T583" s="27">
        <f ca="1" t="shared" ref="T583:X583" si="4350">RAND()</f>
        <v>0.867865980859466</v>
      </c>
      <c r="U583" s="29">
        <f ca="1">IF(T583&lt;=('Ejercicio 3 - TIR'!$D$24-'Ejercicio 3 - TIR'!$C$24)/('Ejercicio 3 - TIR'!$E$24-'Ejercicio 3 - TIR'!$C$24),'Ejercicio 3 - TIR'!$C$24+SQRT(('Ejercicio 3 - TIR'!$E$24-'Ejercicio 3 - TIR'!$C$24)*('Ejercicio 3 - TIR'!$D$24-'Ejercicio 3 - TIR'!$C$24)*T583),'Ejercicio 3 - TIR'!$E$24-SQRT(('Ejercicio 3 - TIR'!$E$24-'Ejercicio 3 - TIR'!$C$24)*('Ejercicio 3 - TIR'!$E$24-'Ejercicio 3 - TIR'!$D$24)*(1-T583)))</f>
        <v>0.200765259201292</v>
      </c>
      <c r="V583" s="27">
        <f ca="1" t="shared" si="4350"/>
        <v>0.130434401875324</v>
      </c>
      <c r="W583" s="29">
        <f ca="1">IF(V583&lt;=('Ejercicio 3 - TIR'!$D$25-'Ejercicio 3 - TIR'!$C$25)/('Ejercicio 3 - TIR'!$E$25-'Ejercicio 3 - TIR'!$C$25),'Ejercicio 3 - TIR'!$C$25+SQRT(('Ejercicio 3 - TIR'!$E$25-'Ejercicio 3 - TIR'!$C$25)*('Ejercicio 3 - TIR'!$D$25-'Ejercicio 3 - TIR'!$C$25)*V583),'Ejercicio 3 - TIR'!$E$25-SQRT(('Ejercicio 3 - TIR'!$E$25-'Ejercicio 3 - TIR'!$C$25)*('Ejercicio 3 - TIR'!$E$25-'Ejercicio 3 - TIR'!$D$25)*(1-V583)))</f>
        <v>0.193513258771497</v>
      </c>
      <c r="X583" s="27">
        <f ca="1" t="shared" si="4350"/>
        <v>0.754186160337929</v>
      </c>
      <c r="Y583" s="29">
        <f ca="1">IF(X583&lt;=('Ejercicio 3 - TIR'!$D$26-'Ejercicio 3 - TIR'!$C$26)/('Ejercicio 3 - TIR'!$E$26-'Ejercicio 3 - TIR'!$C$26),'Ejercicio 3 - TIR'!$C$26+SQRT(('Ejercicio 3 - TIR'!$E$26-'Ejercicio 3 - TIR'!$C$26)*('Ejercicio 3 - TIR'!$D$26-'Ejercicio 3 - TIR'!$C$26)*X583),'Ejercicio 3 - TIR'!$E$26-SQRT(('Ejercicio 3 - TIR'!$E$26-'Ejercicio 3 - TIR'!$C$26)*('Ejercicio 3 - TIR'!$E$26-'Ejercicio 3 - TIR'!$D$26)*(1-X583)))</f>
        <v>0.243566571199307</v>
      </c>
      <c r="Z583" s="27">
        <f ca="1" t="shared" si="4288"/>
        <v>1.1534299673618</v>
      </c>
      <c r="AA583" s="27">
        <f ca="1" t="shared" si="4289"/>
        <v>1.32627304592929</v>
      </c>
      <c r="AB583" s="27">
        <f ca="1" t="shared" si="4290"/>
        <v>1.59254259776697</v>
      </c>
      <c r="AC583" s="27">
        <f ca="1" t="shared" si="4291"/>
        <v>1.90072070559328</v>
      </c>
      <c r="AD583" s="27">
        <f ca="1" t="shared" si="4292"/>
        <v>2.36367273066217</v>
      </c>
      <c r="AE583" s="26">
        <f ca="1" t="shared" si="4293"/>
        <v>5470.91396149697</v>
      </c>
      <c r="AF583" s="26">
        <f ca="1" t="shared" si="4294"/>
        <v>6290.73799801462</v>
      </c>
      <c r="AG583" s="26">
        <f ca="1" t="shared" si="4295"/>
        <v>7553.69964275344</v>
      </c>
      <c r="AH583" s="26">
        <f ca="1" t="shared" si="4296"/>
        <v>9015.44067640375</v>
      </c>
      <c r="AI583" s="26">
        <f ca="1" t="shared" si="4297"/>
        <v>11211.3006498062</v>
      </c>
      <c r="AJ583" s="28">
        <f ca="1" t="shared" si="4298"/>
        <v>41228.3411863805</v>
      </c>
      <c r="AK583" s="28">
        <f ca="1" t="shared" si="4299"/>
        <v>56563.2060645149</v>
      </c>
      <c r="AL583" s="28">
        <f ca="1" t="shared" si="4300"/>
        <v>64633.8649498189</v>
      </c>
      <c r="AM583" s="28">
        <f ca="1" t="shared" si="4301"/>
        <v>78787.2925402653</v>
      </c>
      <c r="AN583" s="28">
        <f ca="1" t="shared" si="4302"/>
        <v>93707.8273626125</v>
      </c>
      <c r="AO583" s="28">
        <f ca="1">C583/'Ejercicio 3 - TIR'!$D$7</f>
        <v>14942.5419927957</v>
      </c>
      <c r="AP583" s="28">
        <f ca="1" t="shared" si="4303"/>
        <v>26285.7991935848</v>
      </c>
      <c r="AQ583" s="28">
        <f ca="1" t="shared" si="4304"/>
        <v>41620.6640717192</v>
      </c>
      <c r="AR583" s="28">
        <f ca="1" t="shared" si="4305"/>
        <v>49691.3229570232</v>
      </c>
      <c r="AS583" s="28">
        <f ca="1" t="shared" si="4306"/>
        <v>63844.7505474696</v>
      </c>
      <c r="AT583" s="28">
        <f ca="1" t="shared" si="4307"/>
        <v>78765.2853698168</v>
      </c>
      <c r="AU583" s="28">
        <f ca="1">AP583*'Ejercicio 3 - TIR'!$D$5</f>
        <v>13142.8995967924</v>
      </c>
      <c r="AV583" s="28">
        <f ca="1">AQ583*'Ejercicio 3 - TIR'!$D$5</f>
        <v>20810.3320358596</v>
      </c>
      <c r="AW583" s="28">
        <f ca="1">AR583*'Ejercicio 3 - TIR'!$D$5</f>
        <v>24845.6614785116</v>
      </c>
      <c r="AX583" s="28">
        <f ca="1">AS583*'Ejercicio 3 - TIR'!$D$5</f>
        <v>31922.3752737348</v>
      </c>
      <c r="AY583" s="28">
        <f ca="1">AT583*'Ejercicio 3 - TIR'!$D$5</f>
        <v>39382.6426849084</v>
      </c>
      <c r="AZ583" s="28">
        <f ca="1" t="shared" ref="AZ583:BD583" si="4351">AJ583-AU583-AE583</f>
        <v>22614.5276280911</v>
      </c>
      <c r="BA583" s="28">
        <f ca="1" t="shared" si="4351"/>
        <v>29462.1360306407</v>
      </c>
      <c r="BB583" s="28">
        <f ca="1" t="shared" si="4351"/>
        <v>32234.5038285538</v>
      </c>
      <c r="BC583" s="28">
        <f ca="1" t="shared" si="4351"/>
        <v>37849.4765901267</v>
      </c>
      <c r="BD583" s="28">
        <f ca="1" t="shared" si="4351"/>
        <v>43113.8840278979</v>
      </c>
      <c r="BE583" s="28">
        <f ca="1" t="shared" ref="BE583:BI583" si="4352">AZ583/Z583</f>
        <v>19606.3291816637</v>
      </c>
      <c r="BF583" s="28">
        <f ca="1" t="shared" si="4352"/>
        <v>22214.2311653459</v>
      </c>
      <c r="BG583" s="28">
        <f ca="1" t="shared" si="4352"/>
        <v>20240.905250354</v>
      </c>
      <c r="BH583" s="28">
        <f ca="1" t="shared" si="4352"/>
        <v>19913.2236939106</v>
      </c>
      <c r="BI583" s="28">
        <f ca="1" t="shared" si="4352"/>
        <v>18240.2087516658</v>
      </c>
      <c r="BJ583" s="28">
        <f ca="1" t="shared" si="4310"/>
        <v>84282.4277743314</v>
      </c>
      <c r="BK583" s="28">
        <f ca="1" t="shared" si="4311"/>
        <v>35319.2790351455</v>
      </c>
      <c r="BL583" s="28">
        <f ca="1" t="shared" si="4312"/>
        <v>119601.706809477</v>
      </c>
      <c r="BM583" s="28">
        <f ca="1">BK583*'Ejercicio 3 - TIR'!$D$5</f>
        <v>17659.6395175727</v>
      </c>
      <c r="BN583" s="28">
        <f ca="1" t="shared" si="4313"/>
        <v>101942.067291904</v>
      </c>
      <c r="BO583" s="28">
        <f ca="1" t="shared" si="4314"/>
        <v>43128.6725820735</v>
      </c>
      <c r="BP583" s="28">
        <f ca="1" t="shared" si="4315"/>
        <v>-110370.111549654</v>
      </c>
      <c r="BQ583" s="28">
        <f ca="1" t="shared" ref="BQ583:BT583" si="4353">BE583</f>
        <v>19606.3291816637</v>
      </c>
      <c r="BR583" s="28">
        <f ca="1" t="shared" si="4353"/>
        <v>22214.2311653459</v>
      </c>
      <c r="BS583" s="28">
        <f ca="1" t="shared" si="4353"/>
        <v>20240.905250354</v>
      </c>
      <c r="BT583" s="28">
        <f ca="1" t="shared" si="4353"/>
        <v>19913.2236939106</v>
      </c>
      <c r="BU583" s="28">
        <f ca="1" t="shared" si="4317"/>
        <v>61368.8813337393</v>
      </c>
      <c r="BV583" s="30">
        <f ca="1" t="shared" si="4318"/>
        <v>7.79774693591262</v>
      </c>
    </row>
    <row r="584" ht="15" customHeight="1" spans="1:74">
      <c r="A584" s="26">
        <v>583</v>
      </c>
      <c r="B584" s="27">
        <f ca="1" t="shared" ref="B584:F584" si="4354">RAND()</f>
        <v>0.403580991896102</v>
      </c>
      <c r="C584" s="28">
        <f ca="1">IF(B584&lt;=('Ejercicio 3 - TIR'!$D$13-'Ejercicio 3 - TIR'!$C$13)/('Ejercicio 3 - TIR'!$E$13-'Ejercicio 3 - TIR'!$C$13),'Ejercicio 3 - TIR'!$C$13+SQRT(('Ejercicio 3 - TIR'!$E$13-'Ejercicio 3 - TIR'!$C$13)*('Ejercicio 3 - TIR'!$D$13-'Ejercicio 3 - TIR'!$C$13)*B584),'Ejercicio 3 - TIR'!$E$13-SQRT(('Ejercicio 3 - TIR'!$E$13-'Ejercicio 3 - TIR'!$C$13)*('Ejercicio 3 - TIR'!$E$13-'Ejercicio 3 - TIR'!$D$13)*(1-B584)))</f>
        <v>73247.3775168737</v>
      </c>
      <c r="D584" s="27">
        <f ca="1" t="shared" si="4354"/>
        <v>0.360485717713269</v>
      </c>
      <c r="E584" s="28">
        <f ca="1">IF(D584&lt;=('Ejercicio 3 - TIR'!$D$14-'Ejercicio 3 - TIR'!$C$14)/('Ejercicio 3 - TIR'!$E$14-'Ejercicio 3 - TIR'!$C$14),'Ejercicio 3 - TIR'!$C$14+SQRT(('Ejercicio 3 - TIR'!$E$14-'Ejercicio 3 - TIR'!$C$14)*('Ejercicio 3 - TIR'!$D$14-'Ejercicio 3 - TIR'!$C$14)*D584),'Ejercicio 3 - TIR'!$E$14-SQRT(('Ejercicio 3 - TIR'!$E$14-'Ejercicio 3 - TIR'!$C$14)*('Ejercicio 3 - TIR'!$E$14-'Ejercicio 3 - TIR'!$D$14)*(1-D584)))</f>
        <v>30205.7597363037</v>
      </c>
      <c r="F584" s="27">
        <f ca="1" t="shared" si="4354"/>
        <v>0.243742392576726</v>
      </c>
      <c r="G584" s="28">
        <f ca="1">IF(F584&lt;=('Ejercicio 3 - TIR'!$D$18-'Ejercicio 3 - TIR'!$C$18)/('Ejercicio 3 - TIR'!$E$18-'Ejercicio 3 - TIR'!$C$18),'Ejercicio 3 - TIR'!$C$18+SQRT(('Ejercicio 3 - TIR'!$E$18-'Ejercicio 3 - TIR'!$C$18)*('Ejercicio 3 - TIR'!$D$18-'Ejercicio 3 - TIR'!$C$18)*F584),'Ejercicio 3 - TIR'!$E$18-SQRT(('Ejercicio 3 - TIR'!$E$18-'Ejercicio 3 - TIR'!$C$18)*('Ejercicio 3 - TIR'!$E$18-'Ejercicio 3 - TIR'!$D$18)*(1-F584)))</f>
        <v>36046.598952015</v>
      </c>
      <c r="H584" s="27">
        <f ca="1" t="shared" ref="H584:L584" si="4355">RAND()</f>
        <v>0.573144759904871</v>
      </c>
      <c r="I584" s="28">
        <f ca="1">IF(H584&lt;=('Ejercicio 3 - TIR'!$D$18-'Ejercicio 3 - TIR'!$C$18)/('Ejercicio 3 - TIR'!$E$18-'Ejercicio 3 - TIR'!$C$18),'Ejercicio 3 - TIR'!$C$18+SQRT(('Ejercicio 3 - TIR'!$E$18-'Ejercicio 3 - TIR'!$C$18)*('Ejercicio 3 - TIR'!$D$18-'Ejercicio 3 - TIR'!$C$18)*H584),'Ejercicio 3 - TIR'!$E$18-SQRT(('Ejercicio 3 - TIR'!$E$18-'Ejercicio 3 - TIR'!$C$18)*('Ejercicio 3 - TIR'!$E$18-'Ejercicio 3 - TIR'!$D$18)*(1-H584)))</f>
        <v>39272.0932903919</v>
      </c>
      <c r="J584" s="27">
        <f ca="1" t="shared" si="4355"/>
        <v>0.543296242646073</v>
      </c>
      <c r="K584" s="28">
        <f ca="1">IF(J584&lt;=('Ejercicio 3 - TIR'!$D$18-'Ejercicio 3 - TIR'!$C$18)/('Ejercicio 3 - TIR'!$E$18-'Ejercicio 3 - TIR'!$C$18),'Ejercicio 3 - TIR'!$C$18+SQRT(('Ejercicio 3 - TIR'!$E$18-'Ejercicio 3 - TIR'!$C$18)*('Ejercicio 3 - TIR'!$D$18-'Ejercicio 3 - TIR'!$C$18)*J584),'Ejercicio 3 - TIR'!$E$18-SQRT(('Ejercicio 3 - TIR'!$E$18-'Ejercicio 3 - TIR'!$C$18)*('Ejercicio 3 - TIR'!$E$18-'Ejercicio 3 - TIR'!$D$18)*(1-J584)))</f>
        <v>39027.426897899</v>
      </c>
      <c r="L584" s="27">
        <f ca="1" t="shared" si="4355"/>
        <v>0.0513936586767809</v>
      </c>
      <c r="M584" s="28">
        <f ca="1">IF(L584&lt;=('Ejercicio 3 - TIR'!$D$18-'Ejercicio 3 - TIR'!$C$18)/('Ejercicio 3 - TIR'!$E$18-'Ejercicio 3 - TIR'!$C$18),'Ejercicio 3 - TIR'!$C$18+SQRT(('Ejercicio 3 - TIR'!$E$18-'Ejercicio 3 - TIR'!$C$18)*('Ejercicio 3 - TIR'!$D$18-'Ejercicio 3 - TIR'!$C$18)*L584),'Ejercicio 3 - TIR'!$E$18-SQRT(('Ejercicio 3 - TIR'!$E$18-'Ejercicio 3 - TIR'!$C$18)*('Ejercicio 3 - TIR'!$E$18-'Ejercicio 3 - TIR'!$D$18)*(1-L584)))</f>
        <v>32776.5173872168</v>
      </c>
      <c r="N584" s="27">
        <f ca="1" t="shared" ref="N584:R584" si="4356">RAND()</f>
        <v>0.346841771086601</v>
      </c>
      <c r="O584" s="28">
        <f ca="1">IF(N584&lt;=('Ejercicio 3 - TIR'!$D$18-'Ejercicio 3 - TIR'!$C$18)/('Ejercicio 3 - TIR'!$E$18-'Ejercicio 3 - TIR'!$C$18),'Ejercicio 3 - TIR'!$C$18+SQRT(('Ejercicio 3 - TIR'!$E$18-'Ejercicio 3 - TIR'!$C$18)*('Ejercicio 3 - TIR'!$D$18-'Ejercicio 3 - TIR'!$C$18)*N584),'Ejercicio 3 - TIR'!$E$18-SQRT(('Ejercicio 3 - TIR'!$E$18-'Ejercicio 3 - TIR'!$C$18)*('Ejercicio 3 - TIR'!$E$18-'Ejercicio 3 - TIR'!$D$18)*(1-N584)))</f>
        <v>37212.9235170623</v>
      </c>
      <c r="P584" s="27">
        <f ca="1" t="shared" si="4356"/>
        <v>0.379413603621247</v>
      </c>
      <c r="Q584" s="29">
        <f ca="1">IF(P584&lt;=('Ejercicio 3 - TIR'!$D$22-'Ejercicio 3 - TIR'!$C$22)/('Ejercicio 3 - TIR'!$E$22-'Ejercicio 3 - TIR'!$C$22),'Ejercicio 3 - TIR'!$C$22+SQRT(('Ejercicio 3 - TIR'!$E$22-'Ejercicio 3 - TIR'!$C$22)*('Ejercicio 3 - TIR'!$D$22-'Ejercicio 3 - TIR'!$C$22)*P584),'Ejercicio 3 - TIR'!$E$22-SQRT(('Ejercicio 3 - TIR'!$E$22-'Ejercicio 3 - TIR'!$C$22)*('Ejercicio 3 - TIR'!$E$22-'Ejercicio 3 - TIR'!$D$22)*(1-P584)))</f>
        <v>0.146133206586989</v>
      </c>
      <c r="R584" s="27">
        <f ca="1" t="shared" si="4356"/>
        <v>0.677239195466353</v>
      </c>
      <c r="S584" s="29">
        <f ca="1">IF(R584&lt;=('Ejercicio 3 - TIR'!$D$23-'Ejercicio 3 - TIR'!$C$23)/('Ejercicio 3 - TIR'!$E$23-'Ejercicio 3 - TIR'!$C$23),'Ejercicio 3 - TIR'!$C$23+SQRT(('Ejercicio 3 - TIR'!$E$23-'Ejercicio 3 - TIR'!$C$23)*('Ejercicio 3 - TIR'!$D$23-'Ejercicio 3 - TIR'!$C$23)*R584),'Ejercicio 3 - TIR'!$E$23-SQRT(('Ejercicio 3 - TIR'!$E$23-'Ejercicio 3 - TIR'!$C$23)*('Ejercicio 3 - TIR'!$E$23-'Ejercicio 3 - TIR'!$D$23)*(1-R584)))</f>
        <v>0.155896692173883</v>
      </c>
      <c r="T584" s="27">
        <f ca="1" t="shared" ref="T584:X584" si="4357">RAND()</f>
        <v>0.261197544165092</v>
      </c>
      <c r="U584" s="29">
        <f ca="1">IF(T584&lt;=('Ejercicio 3 - TIR'!$D$24-'Ejercicio 3 - TIR'!$C$24)/('Ejercicio 3 - TIR'!$E$24-'Ejercicio 3 - TIR'!$C$24),'Ejercicio 3 - TIR'!$C$24+SQRT(('Ejercicio 3 - TIR'!$E$24-'Ejercicio 3 - TIR'!$C$24)*('Ejercicio 3 - TIR'!$D$24-'Ejercicio 3 - TIR'!$C$24)*T584),'Ejercicio 3 - TIR'!$E$24-SQRT(('Ejercicio 3 - TIR'!$E$24-'Ejercicio 3 - TIR'!$C$24)*('Ejercicio 3 - TIR'!$E$24-'Ejercicio 3 - TIR'!$D$24)*(1-T584)))</f>
        <v>0.173420393735945</v>
      </c>
      <c r="V584" s="27">
        <f ca="1" t="shared" si="4357"/>
        <v>0.9154574802758</v>
      </c>
      <c r="W584" s="29">
        <f ca="1">IF(V584&lt;=('Ejercicio 3 - TIR'!$D$25-'Ejercicio 3 - TIR'!$C$25)/('Ejercicio 3 - TIR'!$E$25-'Ejercicio 3 - TIR'!$C$25),'Ejercicio 3 - TIR'!$C$25+SQRT(('Ejercicio 3 - TIR'!$E$25-'Ejercicio 3 - TIR'!$C$25)*('Ejercicio 3 - TIR'!$D$25-'Ejercicio 3 - TIR'!$C$25)*V584),'Ejercicio 3 - TIR'!$E$25-SQRT(('Ejercicio 3 - TIR'!$E$25-'Ejercicio 3 - TIR'!$C$25)*('Ejercicio 3 - TIR'!$E$25-'Ejercicio 3 - TIR'!$D$25)*(1-V584)))</f>
        <v>0.23279829022932</v>
      </c>
      <c r="X584" s="27">
        <f ca="1" t="shared" si="4357"/>
        <v>0.604292935021533</v>
      </c>
      <c r="Y584" s="29">
        <f ca="1">IF(X584&lt;=('Ejercicio 3 - TIR'!$D$26-'Ejercicio 3 - TIR'!$C$26)/('Ejercicio 3 - TIR'!$E$26-'Ejercicio 3 - TIR'!$C$26),'Ejercicio 3 - TIR'!$C$26+SQRT(('Ejercicio 3 - TIR'!$E$26-'Ejercicio 3 - TIR'!$C$26)*('Ejercicio 3 - TIR'!$D$26-'Ejercicio 3 - TIR'!$C$26)*X584),'Ejercicio 3 - TIR'!$E$26-SQRT(('Ejercicio 3 - TIR'!$E$26-'Ejercicio 3 - TIR'!$C$26)*('Ejercicio 3 - TIR'!$E$26-'Ejercicio 3 - TIR'!$D$26)*(1-X584)))</f>
        <v>0.233774269601404</v>
      </c>
      <c r="Z584" s="27">
        <f ca="1" t="shared" si="4288"/>
        <v>1.14613320658699</v>
      </c>
      <c r="AA584" s="27">
        <f ca="1" t="shared" si="4289"/>
        <v>1.32481158228455</v>
      </c>
      <c r="AB584" s="27">
        <f ca="1" t="shared" si="4290"/>
        <v>1.55456092851027</v>
      </c>
      <c r="AC584" s="27">
        <f ca="1" t="shared" si="4291"/>
        <v>1.91646005472477</v>
      </c>
      <c r="AD584" s="27">
        <f ca="1" t="shared" si="4292"/>
        <v>2.36447910423832</v>
      </c>
      <c r="AE584" s="26">
        <f ca="1" t="shared" si="4293"/>
        <v>4414.06452766222</v>
      </c>
      <c r="AF584" s="26">
        <f ca="1" t="shared" si="4294"/>
        <v>5102.20258656683</v>
      </c>
      <c r="AG584" s="26">
        <f ca="1" t="shared" si="4295"/>
        <v>5987.02856804981</v>
      </c>
      <c r="AH584" s="26">
        <f ca="1" t="shared" si="4296"/>
        <v>7380.7985822459</v>
      </c>
      <c r="AI584" s="26">
        <f ca="1" t="shared" si="4297"/>
        <v>9106.23937988552</v>
      </c>
      <c r="AJ584" s="28">
        <f ca="1" t="shared" si="4298"/>
        <v>41314.2040434281</v>
      </c>
      <c r="AK584" s="28">
        <f ca="1" t="shared" si="4299"/>
        <v>52028.1240516704</v>
      </c>
      <c r="AL584" s="28">
        <f ca="1" t="shared" si="4300"/>
        <v>60670.5129957647</v>
      </c>
      <c r="AM584" s="28">
        <f ca="1" t="shared" si="4301"/>
        <v>62814.8863055928</v>
      </c>
      <c r="AN584" s="28">
        <f ca="1" t="shared" si="4302"/>
        <v>87989.1800637124</v>
      </c>
      <c r="AO584" s="28">
        <f ca="1">C584/'Ejercicio 3 - TIR'!$D$7</f>
        <v>14649.4755033747</v>
      </c>
      <c r="AP584" s="28">
        <f ca="1" t="shared" si="4303"/>
        <v>26664.7285400534</v>
      </c>
      <c r="AQ584" s="28">
        <f ca="1" t="shared" si="4304"/>
        <v>37378.6485482957</v>
      </c>
      <c r="AR584" s="28">
        <f ca="1" t="shared" si="4305"/>
        <v>46021.03749239</v>
      </c>
      <c r="AS584" s="28">
        <f ca="1" t="shared" si="4306"/>
        <v>48165.4108022181</v>
      </c>
      <c r="AT584" s="28">
        <f ca="1" t="shared" si="4307"/>
        <v>73339.7045603377</v>
      </c>
      <c r="AU584" s="28">
        <f ca="1">AP584*'Ejercicio 3 - TIR'!$D$5</f>
        <v>13332.3642700267</v>
      </c>
      <c r="AV584" s="28">
        <f ca="1">AQ584*'Ejercicio 3 - TIR'!$D$5</f>
        <v>18689.3242741478</v>
      </c>
      <c r="AW584" s="28">
        <f ca="1">AR584*'Ejercicio 3 - TIR'!$D$5</f>
        <v>23010.518746195</v>
      </c>
      <c r="AX584" s="28">
        <f ca="1">AS584*'Ejercicio 3 - TIR'!$D$5</f>
        <v>24082.705401109</v>
      </c>
      <c r="AY584" s="28">
        <f ca="1">AT584*'Ejercicio 3 - TIR'!$D$5</f>
        <v>36669.8522801688</v>
      </c>
      <c r="AZ584" s="28">
        <f ca="1" t="shared" ref="AZ584:BD584" si="4358">AJ584-AU584-AE584</f>
        <v>23567.7752457392</v>
      </c>
      <c r="BA584" s="28">
        <f ca="1" t="shared" si="4358"/>
        <v>28236.5971909557</v>
      </c>
      <c r="BB584" s="28">
        <f ca="1" t="shared" si="4358"/>
        <v>31672.9656815199</v>
      </c>
      <c r="BC584" s="28">
        <f ca="1" t="shared" si="4358"/>
        <v>31351.3823222379</v>
      </c>
      <c r="BD584" s="28">
        <f ca="1" t="shared" si="4358"/>
        <v>42213.0884036581</v>
      </c>
      <c r="BE584" s="28">
        <f ca="1" t="shared" ref="BE584:BI584" si="4359">AZ584/Z584</f>
        <v>20562.8587587306</v>
      </c>
      <c r="BF584" s="28">
        <f ca="1" t="shared" si="4359"/>
        <v>21313.6702369885</v>
      </c>
      <c r="BG584" s="28">
        <f ca="1" t="shared" si="4359"/>
        <v>20374.2195629939</v>
      </c>
      <c r="BH584" s="28">
        <f ca="1" t="shared" si="4359"/>
        <v>16359.0064112974</v>
      </c>
      <c r="BI584" s="28">
        <f ca="1" t="shared" si="4359"/>
        <v>17853.0181670844</v>
      </c>
      <c r="BJ584" s="28">
        <f ca="1" t="shared" si="4310"/>
        <v>71420.8877241332</v>
      </c>
      <c r="BK584" s="28">
        <f ca="1" t="shared" si="4311"/>
        <v>34638.3787157807</v>
      </c>
      <c r="BL584" s="28">
        <f ca="1" t="shared" si="4312"/>
        <v>106059.266439914</v>
      </c>
      <c r="BM584" s="28">
        <f ca="1">BK584*'Ejercicio 3 - TIR'!$D$5</f>
        <v>17319.1893578903</v>
      </c>
      <c r="BN584" s="28">
        <f ca="1" t="shared" si="4313"/>
        <v>88740.0770820235</v>
      </c>
      <c r="BO584" s="28">
        <f ca="1" t="shared" si="4314"/>
        <v>37530.4974879911</v>
      </c>
      <c r="BP584" s="28">
        <f ca="1" t="shared" si="4315"/>
        <v>-103453.137253177</v>
      </c>
      <c r="BQ584" s="28">
        <f ca="1" t="shared" ref="BQ584:BT584" si="4360">BE584</f>
        <v>20562.8587587306</v>
      </c>
      <c r="BR584" s="28">
        <f ca="1" t="shared" si="4360"/>
        <v>21313.6702369885</v>
      </c>
      <c r="BS584" s="28">
        <f ca="1" t="shared" si="4360"/>
        <v>20374.2195629939</v>
      </c>
      <c r="BT584" s="28">
        <f ca="1" t="shared" si="4360"/>
        <v>16359.0064112974</v>
      </c>
      <c r="BU584" s="28">
        <f ca="1" t="shared" si="4317"/>
        <v>55383.5156550754</v>
      </c>
      <c r="BV584" s="30">
        <f ca="1" t="shared" si="4318"/>
        <v>7.92112537279701</v>
      </c>
    </row>
    <row r="585" ht="15" customHeight="1" spans="1:74">
      <c r="A585" s="26">
        <v>584</v>
      </c>
      <c r="B585" s="27">
        <f ca="1" t="shared" ref="B585:F585" si="4361">RAND()</f>
        <v>0.0387933404098175</v>
      </c>
      <c r="C585" s="28">
        <f ca="1">IF(B585&lt;=('Ejercicio 3 - TIR'!$D$13-'Ejercicio 3 - TIR'!$C$13)/('Ejercicio 3 - TIR'!$E$13-'Ejercicio 3 - TIR'!$C$13),'Ejercicio 3 - TIR'!$C$13+SQRT(('Ejercicio 3 - TIR'!$E$13-'Ejercicio 3 - TIR'!$C$13)*('Ejercicio 3 - TIR'!$D$13-'Ejercicio 3 - TIR'!$C$13)*B585),'Ejercicio 3 - TIR'!$E$13-SQRT(('Ejercicio 3 - TIR'!$E$13-'Ejercicio 3 - TIR'!$C$13)*('Ejercicio 3 - TIR'!$E$13-'Ejercicio 3 - TIR'!$D$13)*(1-B585)))</f>
        <v>63939.2050167422</v>
      </c>
      <c r="D585" s="27">
        <f ca="1" t="shared" si="4361"/>
        <v>0.274038451692524</v>
      </c>
      <c r="E585" s="28">
        <f ca="1">IF(D585&lt;=('Ejercicio 3 - TIR'!$D$14-'Ejercicio 3 - TIR'!$C$14)/('Ejercicio 3 - TIR'!$E$14-'Ejercicio 3 - TIR'!$C$14),'Ejercicio 3 - TIR'!$C$14+SQRT(('Ejercicio 3 - TIR'!$E$14-'Ejercicio 3 - TIR'!$C$14)*('Ejercicio 3 - TIR'!$D$14-'Ejercicio 3 - TIR'!$C$14)*D585),'Ejercicio 3 - TIR'!$E$14-SQRT(('Ejercicio 3 - TIR'!$E$14-'Ejercicio 3 - TIR'!$C$14)*('Ejercicio 3 - TIR'!$E$14-'Ejercicio 3 - TIR'!$D$14)*(1-D585)))</f>
        <v>29533.5288547598</v>
      </c>
      <c r="F585" s="27">
        <f ca="1" t="shared" si="4361"/>
        <v>0.114019283895813</v>
      </c>
      <c r="G585" s="28">
        <f ca="1">IF(F585&lt;=('Ejercicio 3 - TIR'!$D$18-'Ejercicio 3 - TIR'!$C$18)/('Ejercicio 3 - TIR'!$E$18-'Ejercicio 3 - TIR'!$C$18),'Ejercicio 3 - TIR'!$C$18+SQRT(('Ejercicio 3 - TIR'!$E$18-'Ejercicio 3 - TIR'!$C$18)*('Ejercicio 3 - TIR'!$D$18-'Ejercicio 3 - TIR'!$C$18)*F585),'Ejercicio 3 - TIR'!$E$18-SQRT(('Ejercicio 3 - TIR'!$E$18-'Ejercicio 3 - TIR'!$C$18)*('Ejercicio 3 - TIR'!$E$18-'Ejercicio 3 - TIR'!$D$18)*(1-F585)))</f>
        <v>34135.5643610482</v>
      </c>
      <c r="H585" s="27">
        <f ca="1" t="shared" ref="H585:L585" si="4362">RAND()</f>
        <v>0.570688779997504</v>
      </c>
      <c r="I585" s="28">
        <f ca="1">IF(H585&lt;=('Ejercicio 3 - TIR'!$D$18-'Ejercicio 3 - TIR'!$C$18)/('Ejercicio 3 - TIR'!$E$18-'Ejercicio 3 - TIR'!$C$18),'Ejercicio 3 - TIR'!$C$18+SQRT(('Ejercicio 3 - TIR'!$E$18-'Ejercicio 3 - TIR'!$C$18)*('Ejercicio 3 - TIR'!$D$18-'Ejercicio 3 - TIR'!$C$18)*H585),'Ejercicio 3 - TIR'!$E$18-SQRT(('Ejercicio 3 - TIR'!$E$18-'Ejercicio 3 - TIR'!$C$18)*('Ejercicio 3 - TIR'!$E$18-'Ejercicio 3 - TIR'!$D$18)*(1-H585)))</f>
        <v>39252.2060612389</v>
      </c>
      <c r="J585" s="27">
        <f ca="1" t="shared" si="4362"/>
        <v>0.973948367276705</v>
      </c>
      <c r="K585" s="28">
        <f ca="1">IF(J585&lt;=('Ejercicio 3 - TIR'!$D$18-'Ejercicio 3 - TIR'!$C$18)/('Ejercicio 3 - TIR'!$E$18-'Ejercicio 3 - TIR'!$C$18),'Ejercicio 3 - TIR'!$C$18+SQRT(('Ejercicio 3 - TIR'!$E$18-'Ejercicio 3 - TIR'!$C$18)*('Ejercicio 3 - TIR'!$D$18-'Ejercicio 3 - TIR'!$C$18)*J585),'Ejercicio 3 - TIR'!$E$18-SQRT(('Ejercicio 3 - TIR'!$E$18-'Ejercicio 3 - TIR'!$C$18)*('Ejercicio 3 - TIR'!$E$18-'Ejercicio 3 - TIR'!$D$18)*(1-J585)))</f>
        <v>43602.1901222816</v>
      </c>
      <c r="L585" s="27">
        <f ca="1" t="shared" si="4362"/>
        <v>0.0396116124235482</v>
      </c>
      <c r="M585" s="28">
        <f ca="1">IF(L585&lt;=('Ejercicio 3 - TIR'!$D$18-'Ejercicio 3 - TIR'!$C$18)/('Ejercicio 3 - TIR'!$E$18-'Ejercicio 3 - TIR'!$C$18),'Ejercicio 3 - TIR'!$C$18+SQRT(('Ejercicio 3 - TIR'!$E$18-'Ejercicio 3 - TIR'!$C$18)*('Ejercicio 3 - TIR'!$D$18-'Ejercicio 3 - TIR'!$C$18)*L585),'Ejercicio 3 - TIR'!$E$18-SQRT(('Ejercicio 3 - TIR'!$E$18-'Ejercicio 3 - TIR'!$C$18)*('Ejercicio 3 - TIR'!$E$18-'Ejercicio 3 - TIR'!$D$18)*(1-L585)))</f>
        <v>32437.5688428293</v>
      </c>
      <c r="N585" s="27">
        <f ca="1" t="shared" ref="N585:R585" si="4363">RAND()</f>
        <v>0.46228423710959</v>
      </c>
      <c r="O585" s="28">
        <f ca="1">IF(N585&lt;=('Ejercicio 3 - TIR'!$D$18-'Ejercicio 3 - TIR'!$C$18)/('Ejercicio 3 - TIR'!$E$18-'Ejercicio 3 - TIR'!$C$18),'Ejercicio 3 - TIR'!$C$18+SQRT(('Ejercicio 3 - TIR'!$E$18-'Ejercicio 3 - TIR'!$C$18)*('Ejercicio 3 - TIR'!$D$18-'Ejercicio 3 - TIR'!$C$18)*N585),'Ejercicio 3 - TIR'!$E$18-SQRT(('Ejercicio 3 - TIR'!$E$18-'Ejercicio 3 - TIR'!$C$18)*('Ejercicio 3 - TIR'!$E$18-'Ejercicio 3 - TIR'!$D$18)*(1-N585)))</f>
        <v>38327.2225601601</v>
      </c>
      <c r="P585" s="27">
        <f ca="1" t="shared" si="4363"/>
        <v>0.976789807221057</v>
      </c>
      <c r="Q585" s="29">
        <f ca="1">IF(P585&lt;=('Ejercicio 3 - TIR'!$D$22-'Ejercicio 3 - TIR'!$C$22)/('Ejercicio 3 - TIR'!$E$22-'Ejercicio 3 - TIR'!$C$22),'Ejercicio 3 - TIR'!$C$22+SQRT(('Ejercicio 3 - TIR'!$E$22-'Ejercicio 3 - TIR'!$C$22)*('Ejercicio 3 - TIR'!$D$22-'Ejercicio 3 - TIR'!$C$22)*P585),'Ejercicio 3 - TIR'!$E$22-SQRT(('Ejercicio 3 - TIR'!$E$22-'Ejercicio 3 - TIR'!$C$22)*('Ejercicio 3 - TIR'!$E$22-'Ejercicio 3 - TIR'!$D$22)*(1-P585)))</f>
        <v>0.173536382823674</v>
      </c>
      <c r="R585" s="27">
        <f ca="1" t="shared" si="4363"/>
        <v>0.285541209658928</v>
      </c>
      <c r="S585" s="29">
        <f ca="1">IF(R585&lt;=('Ejercicio 3 - TIR'!$D$23-'Ejercicio 3 - TIR'!$C$23)/('Ejercicio 3 - TIR'!$E$23-'Ejercicio 3 - TIR'!$C$23),'Ejercicio 3 - TIR'!$C$23+SQRT(('Ejercicio 3 - TIR'!$E$23-'Ejercicio 3 - TIR'!$C$23)*('Ejercicio 3 - TIR'!$D$23-'Ejercicio 3 - TIR'!$C$23)*R585),'Ejercicio 3 - TIR'!$E$23-SQRT(('Ejercicio 3 - TIR'!$E$23-'Ejercicio 3 - TIR'!$C$23)*('Ejercicio 3 - TIR'!$E$23-'Ejercicio 3 - TIR'!$D$23)*(1-R585)))</f>
        <v>0.14267099859702</v>
      </c>
      <c r="T585" s="27">
        <f ca="1" t="shared" ref="T585:X585" si="4364">RAND()</f>
        <v>0.463843524668732</v>
      </c>
      <c r="U585" s="29">
        <f ca="1">IF(T585&lt;=('Ejercicio 3 - TIR'!$D$24-'Ejercicio 3 - TIR'!$C$24)/('Ejercicio 3 - TIR'!$E$24-'Ejercicio 3 - TIR'!$C$24),'Ejercicio 3 - TIR'!$C$24+SQRT(('Ejercicio 3 - TIR'!$E$24-'Ejercicio 3 - TIR'!$C$24)*('Ejercicio 3 - TIR'!$D$24-'Ejercicio 3 - TIR'!$C$24)*T585),'Ejercicio 3 - TIR'!$E$24-SQRT(('Ejercicio 3 - TIR'!$E$24-'Ejercicio 3 - TIR'!$C$24)*('Ejercicio 3 - TIR'!$E$24-'Ejercicio 3 - TIR'!$D$24)*(1-T585)))</f>
        <v>0.181254185633445</v>
      </c>
      <c r="V585" s="27">
        <f ca="1" t="shared" si="4364"/>
        <v>0.520919404376636</v>
      </c>
      <c r="W585" s="29">
        <f ca="1">IF(V585&lt;=('Ejercicio 3 - TIR'!$D$25-'Ejercicio 3 - TIR'!$C$25)/('Ejercicio 3 - TIR'!$E$25-'Ejercicio 3 - TIR'!$C$25),'Ejercicio 3 - TIR'!$C$25+SQRT(('Ejercicio 3 - TIR'!$E$25-'Ejercicio 3 - TIR'!$C$25)*('Ejercicio 3 - TIR'!$D$25-'Ejercicio 3 - TIR'!$C$25)*V585),'Ejercicio 3 - TIR'!$E$25-SQRT(('Ejercicio 3 - TIR'!$E$25-'Ejercicio 3 - TIR'!$C$25)*('Ejercicio 3 - TIR'!$E$25-'Ejercicio 3 - TIR'!$D$25)*(1-V585)))</f>
        <v>0.209051470298901</v>
      </c>
      <c r="X585" s="27">
        <f ca="1" t="shared" si="4364"/>
        <v>0.71473466288334</v>
      </c>
      <c r="Y585" s="29">
        <f ca="1">IF(X585&lt;=('Ejercicio 3 - TIR'!$D$26-'Ejercicio 3 - TIR'!$C$26)/('Ejercicio 3 - TIR'!$E$26-'Ejercicio 3 - TIR'!$C$26),'Ejercicio 3 - TIR'!$C$26+SQRT(('Ejercicio 3 - TIR'!$E$26-'Ejercicio 3 - TIR'!$C$26)*('Ejercicio 3 - TIR'!$D$26-'Ejercicio 3 - TIR'!$C$26)*X585),'Ejercicio 3 - TIR'!$E$26-SQRT(('Ejercicio 3 - TIR'!$E$26-'Ejercicio 3 - TIR'!$C$26)*('Ejercicio 3 - TIR'!$E$26-'Ejercicio 3 - TIR'!$D$26)*(1-X585)))</f>
        <v>0.240751652003811</v>
      </c>
      <c r="Z585" s="27">
        <f ca="1" t="shared" si="4288"/>
        <v>1.17353638282367</v>
      </c>
      <c r="AA585" s="27">
        <f ca="1" t="shared" si="4289"/>
        <v>1.34096599045106</v>
      </c>
      <c r="AB585" s="27">
        <f ca="1" t="shared" si="4290"/>
        <v>1.58402168901242</v>
      </c>
      <c r="AC585" s="27">
        <f ca="1" t="shared" si="4291"/>
        <v>1.91516375208581</v>
      </c>
      <c r="AD585" s="27">
        <f ca="1" t="shared" si="4292"/>
        <v>2.37624258925828</v>
      </c>
      <c r="AE585" s="26">
        <f ca="1" t="shared" si="4293"/>
        <v>5125.14176947361</v>
      </c>
      <c r="AF585" s="26">
        <f ca="1" t="shared" si="4294"/>
        <v>5856.35086367571</v>
      </c>
      <c r="AG585" s="26">
        <f ca="1" t="shared" si="4295"/>
        <v>6917.83897025497</v>
      </c>
      <c r="AH585" s="26">
        <f ca="1" t="shared" si="4296"/>
        <v>8364.0233782778</v>
      </c>
      <c r="AI585" s="26">
        <f ca="1" t="shared" si="4297"/>
        <v>10377.6758239967</v>
      </c>
      <c r="AJ585" s="28">
        <f ca="1" t="shared" si="4298"/>
        <v>40059.3267259092</v>
      </c>
      <c r="AK585" s="28">
        <f ca="1" t="shared" si="4299"/>
        <v>52635.8733782984</v>
      </c>
      <c r="AL585" s="28">
        <f ca="1" t="shared" si="4300"/>
        <v>69066.8148421369</v>
      </c>
      <c r="AM585" s="28">
        <f ca="1" t="shared" si="4301"/>
        <v>62123.2560535747</v>
      </c>
      <c r="AN585" s="28">
        <f ca="1" t="shared" si="4302"/>
        <v>91074.7785754333</v>
      </c>
      <c r="AO585" s="28">
        <f ca="1">C585/'Ejercicio 3 - TIR'!$D$7</f>
        <v>12787.8410033484</v>
      </c>
      <c r="AP585" s="28">
        <f ca="1" t="shared" si="4303"/>
        <v>27271.4857225608</v>
      </c>
      <c r="AQ585" s="28">
        <f ca="1" t="shared" si="4304"/>
        <v>39848.0323749499</v>
      </c>
      <c r="AR585" s="28">
        <f ca="1" t="shared" si="4305"/>
        <v>56278.9738387885</v>
      </c>
      <c r="AS585" s="28">
        <f ca="1" t="shared" si="4306"/>
        <v>49335.4150502263</v>
      </c>
      <c r="AT585" s="28">
        <f ca="1" t="shared" si="4307"/>
        <v>78286.9375720848</v>
      </c>
      <c r="AU585" s="28">
        <f ca="1">AP585*'Ejercicio 3 - TIR'!$D$5</f>
        <v>13635.7428612804</v>
      </c>
      <c r="AV585" s="28">
        <f ca="1">AQ585*'Ejercicio 3 - TIR'!$D$5</f>
        <v>19924.016187475</v>
      </c>
      <c r="AW585" s="28">
        <f ca="1">AR585*'Ejercicio 3 - TIR'!$D$5</f>
        <v>28139.4869193943</v>
      </c>
      <c r="AX585" s="28">
        <f ca="1">AS585*'Ejercicio 3 - TIR'!$D$5</f>
        <v>24667.7075251131</v>
      </c>
      <c r="AY585" s="28">
        <f ca="1">AT585*'Ejercicio 3 - TIR'!$D$5</f>
        <v>39143.4687860424</v>
      </c>
      <c r="AZ585" s="28">
        <f ca="1" t="shared" ref="AZ585:BD585" si="4365">AJ585-AU585-AE585</f>
        <v>21298.4420951552</v>
      </c>
      <c r="BA585" s="28">
        <f ca="1" t="shared" si="4365"/>
        <v>26855.5063271477</v>
      </c>
      <c r="BB585" s="28">
        <f ca="1" t="shared" si="4365"/>
        <v>34009.4889524877</v>
      </c>
      <c r="BC585" s="28">
        <f ca="1" t="shared" si="4365"/>
        <v>29091.5251501838</v>
      </c>
      <c r="BD585" s="28">
        <f ca="1" t="shared" si="4365"/>
        <v>41553.6339653942</v>
      </c>
      <c r="BE585" s="28">
        <f ca="1" t="shared" ref="BE585:BI585" si="4366">AZ585/Z585</f>
        <v>18148.9405926287</v>
      </c>
      <c r="BF585" s="28">
        <f ca="1" t="shared" si="4366"/>
        <v>20026.985410804</v>
      </c>
      <c r="BG585" s="28">
        <f ca="1" t="shared" si="4366"/>
        <v>21470.3429810305</v>
      </c>
      <c r="BH585" s="28">
        <f ca="1" t="shared" si="4366"/>
        <v>15190.0980365257</v>
      </c>
      <c r="BI585" s="28">
        <f ca="1" t="shared" si="4366"/>
        <v>17487.117751881</v>
      </c>
      <c r="BJ585" s="28">
        <f ca="1" t="shared" si="4310"/>
        <v>70178.8290757686</v>
      </c>
      <c r="BK585" s="28">
        <f ca="1" t="shared" si="4311"/>
        <v>30387.01241682</v>
      </c>
      <c r="BL585" s="28">
        <f ca="1" t="shared" si="4312"/>
        <v>100565.841492589</v>
      </c>
      <c r="BM585" s="28">
        <f ca="1">BK585*'Ejercicio 3 - TIR'!$D$5</f>
        <v>15193.50620841</v>
      </c>
      <c r="BN585" s="28">
        <f ca="1" t="shared" si="4313"/>
        <v>85372.3352841786</v>
      </c>
      <c r="BO585" s="28">
        <f ca="1" t="shared" si="4314"/>
        <v>35927.449356434</v>
      </c>
      <c r="BP585" s="28">
        <f ca="1" t="shared" si="4315"/>
        <v>-93472.733871502</v>
      </c>
      <c r="BQ585" s="28">
        <f ca="1" t="shared" ref="BQ585:BT585" si="4367">BE585</f>
        <v>18148.9405926287</v>
      </c>
      <c r="BR585" s="28">
        <f ca="1" t="shared" si="4367"/>
        <v>20026.985410804</v>
      </c>
      <c r="BS585" s="28">
        <f ca="1" t="shared" si="4367"/>
        <v>21470.3429810305</v>
      </c>
      <c r="BT585" s="28">
        <f ca="1" t="shared" si="4367"/>
        <v>15190.0980365257</v>
      </c>
      <c r="BU585" s="28">
        <f ca="1" t="shared" si="4317"/>
        <v>53414.567108315</v>
      </c>
      <c r="BV585" s="30">
        <f ca="1" t="shared" si="4318"/>
        <v>9.73137591056377</v>
      </c>
    </row>
    <row r="586" ht="15" customHeight="1" spans="1:74">
      <c r="A586" s="26">
        <v>585</v>
      </c>
      <c r="B586" s="27">
        <f ca="1" t="shared" ref="B586:F586" si="4368">RAND()</f>
        <v>0.474599175224711</v>
      </c>
      <c r="C586" s="28">
        <f ca="1">IF(B586&lt;=('Ejercicio 3 - TIR'!$D$13-'Ejercicio 3 - TIR'!$C$13)/('Ejercicio 3 - TIR'!$E$13-'Ejercicio 3 - TIR'!$C$13),'Ejercicio 3 - TIR'!$C$13+SQRT(('Ejercicio 3 - TIR'!$E$13-'Ejercicio 3 - TIR'!$C$13)*('Ejercicio 3 - TIR'!$D$13-'Ejercicio 3 - TIR'!$C$13)*B586),'Ejercicio 3 - TIR'!$E$13-SQRT(('Ejercicio 3 - TIR'!$E$13-'Ejercicio 3 - TIR'!$C$13)*('Ejercicio 3 - TIR'!$E$13-'Ejercicio 3 - TIR'!$D$13)*(1-B586)))</f>
        <v>74890.6194873241</v>
      </c>
      <c r="D586" s="27">
        <f ca="1" t="shared" si="4368"/>
        <v>0.61060753730788</v>
      </c>
      <c r="E586" s="28">
        <f ca="1">IF(D586&lt;=('Ejercicio 3 - TIR'!$D$14-'Ejercicio 3 - TIR'!$C$14)/('Ejercicio 3 - TIR'!$E$14-'Ejercicio 3 - TIR'!$C$14),'Ejercicio 3 - TIR'!$C$14+SQRT(('Ejercicio 3 - TIR'!$E$14-'Ejercicio 3 - TIR'!$C$14)*('Ejercicio 3 - TIR'!$D$14-'Ejercicio 3 - TIR'!$C$14)*D586),'Ejercicio 3 - TIR'!$E$14-SQRT(('Ejercicio 3 - TIR'!$E$14-'Ejercicio 3 - TIR'!$C$14)*('Ejercicio 3 - TIR'!$E$14-'Ejercicio 3 - TIR'!$D$14)*(1-D586)))</f>
        <v>32357.4304449473</v>
      </c>
      <c r="F586" s="27">
        <f ca="1" t="shared" si="4368"/>
        <v>0.602312206215213</v>
      </c>
      <c r="G586" s="28">
        <f ca="1">IF(F586&lt;=('Ejercicio 3 - TIR'!$D$18-'Ejercicio 3 - TIR'!$C$18)/('Ejercicio 3 - TIR'!$E$18-'Ejercicio 3 - TIR'!$C$18),'Ejercicio 3 - TIR'!$C$18+SQRT(('Ejercicio 3 - TIR'!$E$18-'Ejercicio 3 - TIR'!$C$18)*('Ejercicio 3 - TIR'!$D$18-'Ejercicio 3 - TIR'!$C$18)*F586),'Ejercicio 3 - TIR'!$E$18-SQRT(('Ejercicio 3 - TIR'!$E$18-'Ejercicio 3 - TIR'!$C$18)*('Ejercicio 3 - TIR'!$E$18-'Ejercicio 3 - TIR'!$D$18)*(1-F586)))</f>
        <v>39505.0949985932</v>
      </c>
      <c r="H586" s="27">
        <f ca="1" t="shared" ref="H586:L586" si="4369">RAND()</f>
        <v>0.441829589078362</v>
      </c>
      <c r="I586" s="28">
        <f ca="1">IF(H586&lt;=('Ejercicio 3 - TIR'!$D$18-'Ejercicio 3 - TIR'!$C$18)/('Ejercicio 3 - TIR'!$E$18-'Ejercicio 3 - TIR'!$C$18),'Ejercicio 3 - TIR'!$C$18+SQRT(('Ejercicio 3 - TIR'!$E$18-'Ejercicio 3 - TIR'!$C$18)*('Ejercicio 3 - TIR'!$D$18-'Ejercicio 3 - TIR'!$C$18)*H586),'Ejercicio 3 - TIR'!$E$18-SQRT(('Ejercicio 3 - TIR'!$E$18-'Ejercicio 3 - TIR'!$C$18)*('Ejercicio 3 - TIR'!$E$18-'Ejercicio 3 - TIR'!$D$18)*(1-H586)))</f>
        <v>38140.9113962599</v>
      </c>
      <c r="J586" s="27">
        <f ca="1" t="shared" si="4369"/>
        <v>0.150290238292885</v>
      </c>
      <c r="K586" s="28">
        <f ca="1">IF(J586&lt;=('Ejercicio 3 - TIR'!$D$18-'Ejercicio 3 - TIR'!$C$18)/('Ejercicio 3 - TIR'!$E$18-'Ejercicio 3 - TIR'!$C$18),'Ejercicio 3 - TIR'!$C$18+SQRT(('Ejercicio 3 - TIR'!$E$18-'Ejercicio 3 - TIR'!$C$18)*('Ejercicio 3 - TIR'!$D$18-'Ejercicio 3 - TIR'!$C$18)*J586),'Ejercicio 3 - TIR'!$E$18-SQRT(('Ejercicio 3 - TIR'!$E$18-'Ejercicio 3 - TIR'!$C$18)*('Ejercicio 3 - TIR'!$E$18-'Ejercicio 3 - TIR'!$D$18)*(1-J586)))</f>
        <v>34748.003342873</v>
      </c>
      <c r="L586" s="27">
        <f ca="1" t="shared" si="4369"/>
        <v>0.066899010283592</v>
      </c>
      <c r="M586" s="28">
        <f ca="1">IF(L586&lt;=('Ejercicio 3 - TIR'!$D$18-'Ejercicio 3 - TIR'!$C$18)/('Ejercicio 3 - TIR'!$E$18-'Ejercicio 3 - TIR'!$C$18),'Ejercicio 3 - TIR'!$C$18+SQRT(('Ejercicio 3 - TIR'!$E$18-'Ejercicio 3 - TIR'!$C$18)*('Ejercicio 3 - TIR'!$D$18-'Ejercicio 3 - TIR'!$C$18)*L586),'Ejercicio 3 - TIR'!$E$18-SQRT(('Ejercicio 3 - TIR'!$E$18-'Ejercicio 3 - TIR'!$C$18)*('Ejercicio 3 - TIR'!$E$18-'Ejercicio 3 - TIR'!$D$18)*(1-L586)))</f>
        <v>33167.7833799897</v>
      </c>
      <c r="N586" s="27">
        <f ca="1" t="shared" ref="N586:R586" si="4370">RAND()</f>
        <v>0.402984535330197</v>
      </c>
      <c r="O586" s="28">
        <f ca="1">IF(N586&lt;=('Ejercicio 3 - TIR'!$D$18-'Ejercicio 3 - TIR'!$C$18)/('Ejercicio 3 - TIR'!$E$18-'Ejercicio 3 - TIR'!$C$18),'Ejercicio 3 - TIR'!$C$18+SQRT(('Ejercicio 3 - TIR'!$E$18-'Ejercicio 3 - TIR'!$C$18)*('Ejercicio 3 - TIR'!$D$18-'Ejercicio 3 - TIR'!$C$18)*N586),'Ejercicio 3 - TIR'!$E$18-SQRT(('Ejercicio 3 - TIR'!$E$18-'Ejercicio 3 - TIR'!$C$18)*('Ejercicio 3 - TIR'!$E$18-'Ejercicio 3 - TIR'!$D$18)*(1-N586)))</f>
        <v>37774.8106278886</v>
      </c>
      <c r="P586" s="27">
        <f ca="1" t="shared" si="4370"/>
        <v>0.088498342190994</v>
      </c>
      <c r="Q586" s="29">
        <f ca="1">IF(P586&lt;=('Ejercicio 3 - TIR'!$D$22-'Ejercicio 3 - TIR'!$C$22)/('Ejercicio 3 - TIR'!$E$22-'Ejercicio 3 - TIR'!$C$22),'Ejercicio 3 - TIR'!$C$22+SQRT(('Ejercicio 3 - TIR'!$E$22-'Ejercicio 3 - TIR'!$C$22)*('Ejercicio 3 - TIR'!$D$22-'Ejercicio 3 - TIR'!$C$22)*P586),'Ejercicio 3 - TIR'!$E$22-SQRT(('Ejercicio 3 - TIR'!$E$22-'Ejercicio 3 - TIR'!$C$22)*('Ejercicio 3 - TIR'!$E$22-'Ejercicio 3 - TIR'!$D$22)*(1-P586)))</f>
        <v>0.132621292166169</v>
      </c>
      <c r="R586" s="27">
        <f ca="1" t="shared" si="4370"/>
        <v>0.6544208177146</v>
      </c>
      <c r="S586" s="29">
        <f ca="1">IF(R586&lt;=('Ejercicio 3 - TIR'!$D$23-'Ejercicio 3 - TIR'!$C$23)/('Ejercicio 3 - TIR'!$E$23-'Ejercicio 3 - TIR'!$C$23),'Ejercicio 3 - TIR'!$C$23+SQRT(('Ejercicio 3 - TIR'!$E$23-'Ejercicio 3 - TIR'!$C$23)*('Ejercicio 3 - TIR'!$D$23-'Ejercicio 3 - TIR'!$C$23)*R586),'Ejercicio 3 - TIR'!$E$23-SQRT(('Ejercicio 3 - TIR'!$E$23-'Ejercicio 3 - TIR'!$C$23)*('Ejercicio 3 - TIR'!$E$23-'Ejercicio 3 - TIR'!$D$23)*(1-R586)))</f>
        <v>0.155059219576891</v>
      </c>
      <c r="T586" s="27">
        <f ca="1" t="shared" ref="T586:X586" si="4371">RAND()</f>
        <v>0.447439194040329</v>
      </c>
      <c r="U586" s="29">
        <f ca="1">IF(T586&lt;=('Ejercicio 3 - TIR'!$D$24-'Ejercicio 3 - TIR'!$C$24)/('Ejercicio 3 - TIR'!$E$24-'Ejercicio 3 - TIR'!$C$24),'Ejercicio 3 - TIR'!$C$24+SQRT(('Ejercicio 3 - TIR'!$E$24-'Ejercicio 3 - TIR'!$C$24)*('Ejercicio 3 - TIR'!$D$24-'Ejercicio 3 - TIR'!$C$24)*T586),'Ejercicio 3 - TIR'!$E$24-SQRT(('Ejercicio 3 - TIR'!$E$24-'Ejercicio 3 - TIR'!$C$24)*('Ejercicio 3 - TIR'!$E$24-'Ejercicio 3 - TIR'!$D$24)*(1-T586)))</f>
        <v>0.18066591482331</v>
      </c>
      <c r="V586" s="27">
        <f ca="1" t="shared" si="4371"/>
        <v>0.476359809783447</v>
      </c>
      <c r="W586" s="29">
        <f ca="1">IF(V586&lt;=('Ejercicio 3 - TIR'!$D$25-'Ejercicio 3 - TIR'!$C$25)/('Ejercicio 3 - TIR'!$E$25-'Ejercicio 3 - TIR'!$C$25),'Ejercicio 3 - TIR'!$C$25+SQRT(('Ejercicio 3 - TIR'!$E$25-'Ejercicio 3 - TIR'!$C$25)*('Ejercicio 3 - TIR'!$D$25-'Ejercicio 3 - TIR'!$C$25)*V586),'Ejercicio 3 - TIR'!$E$25-SQRT(('Ejercicio 3 - TIR'!$E$25-'Ejercicio 3 - TIR'!$C$25)*('Ejercicio 3 - TIR'!$E$25-'Ejercicio 3 - TIR'!$D$25)*(1-V586)))</f>
        <v>0.207189479496765</v>
      </c>
      <c r="X586" s="27">
        <f ca="1" t="shared" si="4371"/>
        <v>0.0460462205869681</v>
      </c>
      <c r="Y586" s="29">
        <f ca="1">IF(X586&lt;=('Ejercicio 3 - TIR'!$D$26-'Ejercicio 3 - TIR'!$C$26)/('Ejercicio 3 - TIR'!$E$26-'Ejercicio 3 - TIR'!$C$26),'Ejercicio 3 - TIR'!$C$26+SQRT(('Ejercicio 3 - TIR'!$E$26-'Ejercicio 3 - TIR'!$C$26)*('Ejercicio 3 - TIR'!$D$26-'Ejercicio 3 - TIR'!$C$26)*X586),'Ejercicio 3 - TIR'!$E$26-SQRT(('Ejercicio 3 - TIR'!$E$26-'Ejercicio 3 - TIR'!$C$26)*('Ejercicio 3 - TIR'!$E$26-'Ejercicio 3 - TIR'!$D$26)*(1-X586)))</f>
        <v>0.201150102940548</v>
      </c>
      <c r="Z586" s="27">
        <f ca="1" t="shared" si="4288"/>
        <v>1.13262129216617</v>
      </c>
      <c r="AA586" s="27">
        <f ca="1" t="shared" si="4289"/>
        <v>1.30824466580563</v>
      </c>
      <c r="AB586" s="27">
        <f ca="1" t="shared" si="4290"/>
        <v>1.54459988516611</v>
      </c>
      <c r="AC586" s="27">
        <f ca="1" t="shared" si="4291"/>
        <v>1.86462473140444</v>
      </c>
      <c r="AD586" s="27">
        <f ca="1" t="shared" si="4292"/>
        <v>2.23969418807194</v>
      </c>
      <c r="AE586" s="26">
        <f ca="1" t="shared" si="4293"/>
        <v>4291.28423678584</v>
      </c>
      <c r="AF586" s="26">
        <f ca="1" t="shared" si="4294"/>
        <v>4956.68742152447</v>
      </c>
      <c r="AG586" s="26">
        <f ca="1" t="shared" si="4295"/>
        <v>5852.19188902738</v>
      </c>
      <c r="AH586" s="26">
        <f ca="1" t="shared" si="4296"/>
        <v>7064.70448043015</v>
      </c>
      <c r="AI586" s="26">
        <f ca="1" t="shared" si="4297"/>
        <v>8485.77051391322</v>
      </c>
      <c r="AJ586" s="28">
        <f ca="1" t="shared" si="4298"/>
        <v>44744.3117444539</v>
      </c>
      <c r="AK586" s="28">
        <f ca="1" t="shared" si="4299"/>
        <v>49897.643883122</v>
      </c>
      <c r="AL586" s="28">
        <f ca="1" t="shared" si="4300"/>
        <v>53671.7619731533</v>
      </c>
      <c r="AM586" s="28">
        <f ca="1" t="shared" si="4301"/>
        <v>61845.469176194</v>
      </c>
      <c r="AN586" s="28">
        <f ca="1" t="shared" si="4302"/>
        <v>84604.0238188002</v>
      </c>
      <c r="AO586" s="28">
        <f ca="1">C586/'Ejercicio 3 - TIR'!$D$7</f>
        <v>14978.1238974648</v>
      </c>
      <c r="AP586" s="28">
        <f ca="1" t="shared" si="4303"/>
        <v>29766.1878469891</v>
      </c>
      <c r="AQ586" s="28">
        <f ca="1" t="shared" si="4304"/>
        <v>34919.5199856572</v>
      </c>
      <c r="AR586" s="28">
        <f ca="1" t="shared" si="4305"/>
        <v>38693.6380756885</v>
      </c>
      <c r="AS586" s="28">
        <f ca="1" t="shared" si="4306"/>
        <v>46867.3452787292</v>
      </c>
      <c r="AT586" s="28">
        <f ca="1" t="shared" si="4307"/>
        <v>69625.8999213354</v>
      </c>
      <c r="AU586" s="28">
        <f ca="1">AP586*'Ejercicio 3 - TIR'!$D$5</f>
        <v>14883.0939234945</v>
      </c>
      <c r="AV586" s="28">
        <f ca="1">AQ586*'Ejercicio 3 - TIR'!$D$5</f>
        <v>17459.7599928286</v>
      </c>
      <c r="AW586" s="28">
        <f ca="1">AR586*'Ejercicio 3 - TIR'!$D$5</f>
        <v>19346.8190378443</v>
      </c>
      <c r="AX586" s="28">
        <f ca="1">AS586*'Ejercicio 3 - TIR'!$D$5</f>
        <v>23433.6726393646</v>
      </c>
      <c r="AY586" s="28">
        <f ca="1">AT586*'Ejercicio 3 - TIR'!$D$5</f>
        <v>34812.9499606677</v>
      </c>
      <c r="AZ586" s="28">
        <f ca="1" t="shared" ref="AZ586:BD586" si="4372">AJ586-AU586-AE586</f>
        <v>25569.9335841735</v>
      </c>
      <c r="BA586" s="28">
        <f ca="1" t="shared" si="4372"/>
        <v>27481.1964687689</v>
      </c>
      <c r="BB586" s="28">
        <f ca="1" t="shared" si="4372"/>
        <v>28472.7510462817</v>
      </c>
      <c r="BC586" s="28">
        <f ca="1" t="shared" si="4372"/>
        <v>31347.0920563993</v>
      </c>
      <c r="BD586" s="28">
        <f ca="1" t="shared" si="4372"/>
        <v>41305.3033442193</v>
      </c>
      <c r="BE586" s="28">
        <f ca="1" t="shared" ref="BE586:BI586" si="4373">AZ586/Z586</f>
        <v>22575.8898945563</v>
      </c>
      <c r="BF586" s="28">
        <f ca="1" t="shared" si="4373"/>
        <v>21006.159770463</v>
      </c>
      <c r="BG586" s="28">
        <f ca="1" t="shared" si="4373"/>
        <v>18433.7389376535</v>
      </c>
      <c r="BH586" s="28">
        <f ca="1" t="shared" si="4373"/>
        <v>16811.4750000063</v>
      </c>
      <c r="BI586" s="28">
        <f ca="1" t="shared" si="4373"/>
        <v>18442.3853775222</v>
      </c>
      <c r="BJ586" s="28">
        <f ca="1" t="shared" si="4310"/>
        <v>72470.7489084905</v>
      </c>
      <c r="BK586" s="28">
        <f ca="1" t="shared" si="4311"/>
        <v>33546.4170413734</v>
      </c>
      <c r="BL586" s="28">
        <f ca="1" t="shared" si="4312"/>
        <v>106017.165949864</v>
      </c>
      <c r="BM586" s="28">
        <f ca="1">BK586*'Ejercicio 3 - TIR'!$D$5</f>
        <v>16773.2085206867</v>
      </c>
      <c r="BN586" s="28">
        <f ca="1" t="shared" si="4313"/>
        <v>89243.9574291772</v>
      </c>
      <c r="BO586" s="28">
        <f ca="1" t="shared" si="4314"/>
        <v>39846.4923936797</v>
      </c>
      <c r="BP586" s="28">
        <f ca="1" t="shared" si="4315"/>
        <v>-107248.049932271</v>
      </c>
      <c r="BQ586" s="28">
        <f ca="1" t="shared" ref="BQ586:BT586" si="4374">BE586</f>
        <v>22575.8898945563</v>
      </c>
      <c r="BR586" s="28">
        <f ca="1" t="shared" si="4374"/>
        <v>21006.159770463</v>
      </c>
      <c r="BS586" s="28">
        <f ca="1" t="shared" si="4374"/>
        <v>18433.7389376535</v>
      </c>
      <c r="BT586" s="28">
        <f ca="1" t="shared" si="4374"/>
        <v>16811.4750000063</v>
      </c>
      <c r="BU586" s="28">
        <f ca="1" t="shared" si="4317"/>
        <v>58288.8777712019</v>
      </c>
      <c r="BV586" s="30">
        <f ca="1" t="shared" si="4318"/>
        <v>7.48747176083775</v>
      </c>
    </row>
    <row r="587" ht="15" customHeight="1" spans="1:74">
      <c r="A587" s="26">
        <v>586</v>
      </c>
      <c r="B587" s="27">
        <f ca="1" t="shared" ref="B587:F587" si="4375">RAND()</f>
        <v>0.519259808781867</v>
      </c>
      <c r="C587" s="28">
        <f ca="1">IF(B587&lt;=('Ejercicio 3 - TIR'!$D$13-'Ejercicio 3 - TIR'!$C$13)/('Ejercicio 3 - TIR'!$E$13-'Ejercicio 3 - TIR'!$C$13),'Ejercicio 3 - TIR'!$C$13+SQRT(('Ejercicio 3 - TIR'!$E$13-'Ejercicio 3 - TIR'!$C$13)*('Ejercicio 3 - TIR'!$D$13-'Ejercicio 3 - TIR'!$C$13)*B587),'Ejercicio 3 - TIR'!$E$13-SQRT(('Ejercicio 3 - TIR'!$E$13-'Ejercicio 3 - TIR'!$C$13)*('Ejercicio 3 - TIR'!$E$13-'Ejercicio 3 - TIR'!$D$13)*(1-B587)))</f>
        <v>75981.5023479453</v>
      </c>
      <c r="D587" s="27">
        <f ca="1" t="shared" si="4375"/>
        <v>0.189938307973822</v>
      </c>
      <c r="E587" s="28">
        <f ca="1">IF(D587&lt;=('Ejercicio 3 - TIR'!$D$14-'Ejercicio 3 - TIR'!$C$14)/('Ejercicio 3 - TIR'!$E$14-'Ejercicio 3 - TIR'!$C$14),'Ejercicio 3 - TIR'!$C$14+SQRT(('Ejercicio 3 - TIR'!$E$14-'Ejercicio 3 - TIR'!$C$14)*('Ejercicio 3 - TIR'!$D$14-'Ejercicio 3 - TIR'!$C$14)*D587),'Ejercicio 3 - TIR'!$E$14-SQRT(('Ejercicio 3 - TIR'!$E$14-'Ejercicio 3 - TIR'!$C$14)*('Ejercicio 3 - TIR'!$E$14-'Ejercicio 3 - TIR'!$D$14)*(1-D587)))</f>
        <v>28774.3043197438</v>
      </c>
      <c r="F587" s="27">
        <f ca="1" t="shared" si="4375"/>
        <v>0.934065854717574</v>
      </c>
      <c r="G587" s="28">
        <f ca="1">IF(F587&lt;=('Ejercicio 3 - TIR'!$D$18-'Ejercicio 3 - TIR'!$C$18)/('Ejercicio 3 - TIR'!$E$18-'Ejercicio 3 - TIR'!$C$18),'Ejercicio 3 - TIR'!$C$18+SQRT(('Ejercicio 3 - TIR'!$E$18-'Ejercicio 3 - TIR'!$C$18)*('Ejercicio 3 - TIR'!$D$18-'Ejercicio 3 - TIR'!$C$18)*F587),'Ejercicio 3 - TIR'!$E$18-SQRT(('Ejercicio 3 - TIR'!$E$18-'Ejercicio 3 - TIR'!$C$18)*('Ejercicio 3 - TIR'!$E$18-'Ejercicio 3 - TIR'!$D$18)*(1-F587)))</f>
        <v>42776.2507119322</v>
      </c>
      <c r="H587" s="27">
        <f ca="1" t="shared" ref="H587:L587" si="4376">RAND()</f>
        <v>0.731007712622979</v>
      </c>
      <c r="I587" s="28">
        <f ca="1">IF(H587&lt;=('Ejercicio 3 - TIR'!$D$18-'Ejercicio 3 - TIR'!$C$18)/('Ejercicio 3 - TIR'!$E$18-'Ejercicio 3 - TIR'!$C$18),'Ejercicio 3 - TIR'!$C$18+SQRT(('Ejercicio 3 - TIR'!$E$18-'Ejercicio 3 - TIR'!$C$18)*('Ejercicio 3 - TIR'!$D$18-'Ejercicio 3 - TIR'!$C$18)*H587),'Ejercicio 3 - TIR'!$E$18-SQRT(('Ejercicio 3 - TIR'!$E$18-'Ejercicio 3 - TIR'!$C$18)*('Ejercicio 3 - TIR'!$E$18-'Ejercicio 3 - TIR'!$D$18)*(1-H587)))</f>
        <v>40508.4054553782</v>
      </c>
      <c r="J587" s="27">
        <f ca="1" t="shared" si="4376"/>
        <v>0.513457330830198</v>
      </c>
      <c r="K587" s="28">
        <f ca="1">IF(J587&lt;=('Ejercicio 3 - TIR'!$D$18-'Ejercicio 3 - TIR'!$C$18)/('Ejercicio 3 - TIR'!$E$18-'Ejercicio 3 - TIR'!$C$18),'Ejercicio 3 - TIR'!$C$18+SQRT(('Ejercicio 3 - TIR'!$E$18-'Ejercicio 3 - TIR'!$C$18)*('Ejercicio 3 - TIR'!$D$18-'Ejercicio 3 - TIR'!$C$18)*J587),'Ejercicio 3 - TIR'!$E$18-SQRT(('Ejercicio 3 - TIR'!$E$18-'Ejercicio 3 - TIR'!$C$18)*('Ejercicio 3 - TIR'!$E$18-'Ejercicio 3 - TIR'!$D$18)*(1-J587)))</f>
        <v>38776.0241353662</v>
      </c>
      <c r="L587" s="27">
        <f ca="1" t="shared" si="4376"/>
        <v>0.176363673988533</v>
      </c>
      <c r="M587" s="28">
        <f ca="1">IF(L587&lt;=('Ejercicio 3 - TIR'!$D$18-'Ejercicio 3 - TIR'!$C$18)/('Ejercicio 3 - TIR'!$E$18-'Ejercicio 3 - TIR'!$C$18),'Ejercicio 3 - TIR'!$C$18+SQRT(('Ejercicio 3 - TIR'!$E$18-'Ejercicio 3 - TIR'!$C$18)*('Ejercicio 3 - TIR'!$D$18-'Ejercicio 3 - TIR'!$C$18)*L587),'Ejercicio 3 - TIR'!$E$18-SQRT(('Ejercicio 3 - TIR'!$E$18-'Ejercicio 3 - TIR'!$C$18)*('Ejercicio 3 - TIR'!$E$18-'Ejercicio 3 - TIR'!$D$18)*(1-L587)))</f>
        <v>35143.3987885716</v>
      </c>
      <c r="N587" s="27">
        <f ca="1" t="shared" ref="N587:R587" si="4377">RAND()</f>
        <v>0.865846199354646</v>
      </c>
      <c r="O587" s="28">
        <f ca="1">IF(N587&lt;=('Ejercicio 3 - TIR'!$D$18-'Ejercicio 3 - TIR'!$C$18)/('Ejercicio 3 - TIR'!$E$18-'Ejercicio 3 - TIR'!$C$18),'Ejercicio 3 - TIR'!$C$18+SQRT(('Ejercicio 3 - TIR'!$E$18-'Ejercicio 3 - TIR'!$C$18)*('Ejercicio 3 - TIR'!$D$18-'Ejercicio 3 - TIR'!$C$18)*N587),'Ejercicio 3 - TIR'!$E$18-SQRT(('Ejercicio 3 - TIR'!$E$18-'Ejercicio 3 - TIR'!$C$18)*('Ejercicio 3 - TIR'!$E$18-'Ejercicio 3 - TIR'!$D$18)*(1-N587)))</f>
        <v>41828.0077162134</v>
      </c>
      <c r="P587" s="27">
        <f ca="1" t="shared" si="4377"/>
        <v>0.770959599427632</v>
      </c>
      <c r="Q587" s="29">
        <f ca="1">IF(P587&lt;=('Ejercicio 3 - TIR'!$D$22-'Ejercicio 3 - TIR'!$C$22)/('Ejercicio 3 - TIR'!$E$22-'Ejercicio 3 - TIR'!$C$22),'Ejercicio 3 - TIR'!$C$22+SQRT(('Ejercicio 3 - TIR'!$E$22-'Ejercicio 3 - TIR'!$C$22)*('Ejercicio 3 - TIR'!$D$22-'Ejercicio 3 - TIR'!$C$22)*P587),'Ejercicio 3 - TIR'!$E$22-SQRT(('Ejercicio 3 - TIR'!$E$22-'Ejercicio 3 - TIR'!$C$22)*('Ejercicio 3 - TIR'!$E$22-'Ejercicio 3 - TIR'!$D$22)*(1-P587)))</f>
        <v>0.159695499980786</v>
      </c>
      <c r="R587" s="27">
        <f ca="1" t="shared" si="4377"/>
        <v>0.893578100488857</v>
      </c>
      <c r="S587" s="29">
        <f ca="1">IF(R587&lt;=('Ejercicio 3 - TIR'!$D$23-'Ejercicio 3 - TIR'!$C$23)/('Ejercicio 3 - TIR'!$E$23-'Ejercicio 3 - TIR'!$C$23),'Ejercicio 3 - TIR'!$C$23+SQRT(('Ejercicio 3 - TIR'!$E$23-'Ejercicio 3 - TIR'!$C$23)*('Ejercicio 3 - TIR'!$D$23-'Ejercicio 3 - TIR'!$C$23)*R587),'Ejercicio 3 - TIR'!$E$23-SQRT(('Ejercicio 3 - TIR'!$E$23-'Ejercicio 3 - TIR'!$C$23)*('Ejercicio 3 - TIR'!$E$23-'Ejercicio 3 - TIR'!$D$23)*(1-R587)))</f>
        <v>0.166159500763337</v>
      </c>
      <c r="T587" s="27">
        <f ca="1" t="shared" ref="T587:X587" si="4378">RAND()</f>
        <v>0.89433867269287</v>
      </c>
      <c r="U587" s="29">
        <f ca="1">IF(T587&lt;=('Ejercicio 3 - TIR'!$D$24-'Ejercicio 3 - TIR'!$C$24)/('Ejercicio 3 - TIR'!$E$24-'Ejercicio 3 - TIR'!$C$24),'Ejercicio 3 - TIR'!$C$24+SQRT(('Ejercicio 3 - TIR'!$E$24-'Ejercicio 3 - TIR'!$C$24)*('Ejercicio 3 - TIR'!$D$24-'Ejercicio 3 - TIR'!$C$24)*T587),'Ejercicio 3 - TIR'!$E$24-SQRT(('Ejercicio 3 - TIR'!$E$24-'Ejercicio 3 - TIR'!$C$24)*('Ejercicio 3 - TIR'!$E$24-'Ejercicio 3 - TIR'!$D$24)*(1-T587)))</f>
        <v>0.202799659408606</v>
      </c>
      <c r="V587" s="27">
        <f ca="1" t="shared" si="4378"/>
        <v>0.884417232655937</v>
      </c>
      <c r="W587" s="29">
        <f ca="1">IF(V587&lt;=('Ejercicio 3 - TIR'!$D$25-'Ejercicio 3 - TIR'!$C$25)/('Ejercicio 3 - TIR'!$E$25-'Ejercicio 3 - TIR'!$C$25),'Ejercicio 3 - TIR'!$C$25+SQRT(('Ejercicio 3 - TIR'!$E$25-'Ejercicio 3 - TIR'!$C$25)*('Ejercicio 3 - TIR'!$D$25-'Ejercicio 3 - TIR'!$C$25)*V587),'Ejercicio 3 - TIR'!$E$25-SQRT(('Ejercicio 3 - TIR'!$E$25-'Ejercicio 3 - TIR'!$C$25)*('Ejercicio 3 - TIR'!$E$25-'Ejercicio 3 - TIR'!$D$25)*(1-V587)))</f>
        <v>0.229886828054625</v>
      </c>
      <c r="X587" s="27">
        <f ca="1" t="shared" si="4378"/>
        <v>0.512712469736699</v>
      </c>
      <c r="Y587" s="29">
        <f ca="1">IF(X587&lt;=('Ejercicio 3 - TIR'!$D$26-'Ejercicio 3 - TIR'!$C$26)/('Ejercicio 3 - TIR'!$E$26-'Ejercicio 3 - TIR'!$C$26),'Ejercicio 3 - TIR'!$C$26+SQRT(('Ejercicio 3 - TIR'!$E$26-'Ejercicio 3 - TIR'!$C$26)*('Ejercicio 3 - TIR'!$D$26-'Ejercicio 3 - TIR'!$C$26)*X587),'Ejercicio 3 - TIR'!$E$26-SQRT(('Ejercicio 3 - TIR'!$E$26-'Ejercicio 3 - TIR'!$C$26)*('Ejercicio 3 - TIR'!$E$26-'Ejercicio 3 - TIR'!$D$26)*(1-X587)))</f>
        <v>0.228703287986248</v>
      </c>
      <c r="Z587" s="27">
        <f ca="1" t="shared" si="4288"/>
        <v>1.15969549998079</v>
      </c>
      <c r="AA587" s="27">
        <f ca="1" t="shared" si="4289"/>
        <v>1.35238992529508</v>
      </c>
      <c r="AB587" s="27">
        <f ca="1" t="shared" si="4290"/>
        <v>1.62665414153255</v>
      </c>
      <c r="AC587" s="27">
        <f ca="1" t="shared" si="4291"/>
        <v>2.00060050247139</v>
      </c>
      <c r="AD587" s="27">
        <f ca="1" t="shared" si="4292"/>
        <v>2.45814441533354</v>
      </c>
      <c r="AE587" s="26">
        <f ca="1" t="shared" si="4293"/>
        <v>4595.12691494077</v>
      </c>
      <c r="AF587" s="26">
        <f ca="1" t="shared" si="4294"/>
        <v>5358.65090907151</v>
      </c>
      <c r="AG587" s="26">
        <f ca="1" t="shared" si="4295"/>
        <v>6445.38348832082</v>
      </c>
      <c r="AH587" s="26">
        <f ca="1" t="shared" si="4296"/>
        <v>7927.09225404655</v>
      </c>
      <c r="AI587" s="26">
        <f ca="1" t="shared" si="4297"/>
        <v>9740.04431671732</v>
      </c>
      <c r="AJ587" s="28">
        <f ca="1" t="shared" si="4298"/>
        <v>49607.4254566777</v>
      </c>
      <c r="AK587" s="28">
        <f ca="1" t="shared" si="4299"/>
        <v>54783.1594276218</v>
      </c>
      <c r="AL587" s="28">
        <f ca="1" t="shared" si="4300"/>
        <v>63075.1802519597</v>
      </c>
      <c r="AM587" s="28">
        <f ca="1" t="shared" si="4301"/>
        <v>70307.9012749689</v>
      </c>
      <c r="AN587" s="28">
        <f ca="1" t="shared" si="4302"/>
        <v>102819.283572138</v>
      </c>
      <c r="AO587" s="28">
        <f ca="1">C587/'Ejercicio 3 - TIR'!$D$7</f>
        <v>15196.3004695891</v>
      </c>
      <c r="AP587" s="28">
        <f ca="1" t="shared" si="4303"/>
        <v>34411.1249870886</v>
      </c>
      <c r="AQ587" s="28">
        <f ca="1" t="shared" si="4304"/>
        <v>39586.8589580328</v>
      </c>
      <c r="AR587" s="28">
        <f ca="1" t="shared" si="4305"/>
        <v>47878.8797823707</v>
      </c>
      <c r="AS587" s="28">
        <f ca="1" t="shared" si="4306"/>
        <v>55111.6008053799</v>
      </c>
      <c r="AT587" s="28">
        <f ca="1" t="shared" si="4307"/>
        <v>87622.9831025492</v>
      </c>
      <c r="AU587" s="28">
        <f ca="1">AP587*'Ejercicio 3 - TIR'!$D$5</f>
        <v>17205.5624935443</v>
      </c>
      <c r="AV587" s="28">
        <f ca="1">AQ587*'Ejercicio 3 - TIR'!$D$5</f>
        <v>19793.4294790164</v>
      </c>
      <c r="AW587" s="28">
        <f ca="1">AR587*'Ejercicio 3 - TIR'!$D$5</f>
        <v>23939.4398911853</v>
      </c>
      <c r="AX587" s="28">
        <f ca="1">AS587*'Ejercicio 3 - TIR'!$D$5</f>
        <v>27555.8004026899</v>
      </c>
      <c r="AY587" s="28">
        <f ca="1">AT587*'Ejercicio 3 - TIR'!$D$5</f>
        <v>43811.4915512746</v>
      </c>
      <c r="AZ587" s="28">
        <f ca="1" t="shared" ref="AZ587:BD587" si="4379">AJ587-AU587-AE587</f>
        <v>27806.7360481926</v>
      </c>
      <c r="BA587" s="28">
        <f ca="1" t="shared" si="4379"/>
        <v>29631.0790395339</v>
      </c>
      <c r="BB587" s="28">
        <f ca="1" t="shared" si="4379"/>
        <v>32690.3568724536</v>
      </c>
      <c r="BC587" s="28">
        <f ca="1" t="shared" si="4379"/>
        <v>34825.0086182324</v>
      </c>
      <c r="BD587" s="28">
        <f ca="1" t="shared" si="4379"/>
        <v>49267.7477041463</v>
      </c>
      <c r="BE587" s="28">
        <f ca="1" t="shared" ref="BE587:BI587" si="4380">AZ587/Z587</f>
        <v>23977.6183046785</v>
      </c>
      <c r="BF587" s="28">
        <f ca="1" t="shared" si="4380"/>
        <v>21910.1595518531</v>
      </c>
      <c r="BG587" s="28">
        <f ca="1" t="shared" si="4380"/>
        <v>20096.6856062311</v>
      </c>
      <c r="BH587" s="28">
        <f ca="1" t="shared" si="4380"/>
        <v>17407.2777524609</v>
      </c>
      <c r="BI587" s="28">
        <f ca="1" t="shared" si="4380"/>
        <v>20042.6579483375</v>
      </c>
      <c r="BJ587" s="28">
        <f ca="1" t="shared" si="4310"/>
        <v>70731.395468686</v>
      </c>
      <c r="BK587" s="28">
        <f ca="1" t="shared" si="4311"/>
        <v>37354.7011330508</v>
      </c>
      <c r="BL587" s="28">
        <f ca="1" t="shared" si="4312"/>
        <v>108086.096601737</v>
      </c>
      <c r="BM587" s="28">
        <f ca="1">BK587*'Ejercicio 3 - TIR'!$D$5</f>
        <v>18677.3505665254</v>
      </c>
      <c r="BN587" s="28">
        <f ca="1" t="shared" si="4313"/>
        <v>89408.7460352113</v>
      </c>
      <c r="BO587" s="28">
        <f ca="1" t="shared" si="4314"/>
        <v>36372.4545545383</v>
      </c>
      <c r="BP587" s="28">
        <f ca="1" t="shared" si="4315"/>
        <v>-104755.806667689</v>
      </c>
      <c r="BQ587" s="28">
        <f ca="1" t="shared" ref="BQ587:BT587" si="4381">BE587</f>
        <v>23977.6183046785</v>
      </c>
      <c r="BR587" s="28">
        <f ca="1" t="shared" si="4381"/>
        <v>21910.1595518531</v>
      </c>
      <c r="BS587" s="28">
        <f ca="1" t="shared" si="4381"/>
        <v>20096.6856062311</v>
      </c>
      <c r="BT587" s="28">
        <f ca="1" t="shared" si="4381"/>
        <v>17407.2777524609</v>
      </c>
      <c r="BU587" s="28">
        <f ca="1" t="shared" si="4317"/>
        <v>56415.1125028759</v>
      </c>
      <c r="BV587" s="30">
        <f ca="1" t="shared" si="4318"/>
        <v>9.06437643516798</v>
      </c>
    </row>
    <row r="588" ht="15" customHeight="1" spans="1:74">
      <c r="A588" s="26">
        <v>587</v>
      </c>
      <c r="B588" s="27">
        <f ca="1" t="shared" ref="B588:F588" si="4382">RAND()</f>
        <v>0.99092581157457</v>
      </c>
      <c r="C588" s="28">
        <f ca="1">IF(B588&lt;=('Ejercicio 3 - TIR'!$D$13-'Ejercicio 3 - TIR'!$C$13)/('Ejercicio 3 - TIR'!$E$13-'Ejercicio 3 - TIR'!$C$13),'Ejercicio 3 - TIR'!$C$13+SQRT(('Ejercicio 3 - TIR'!$E$13-'Ejercicio 3 - TIR'!$C$13)*('Ejercicio 3 - TIR'!$D$13-'Ejercicio 3 - TIR'!$C$13)*B588),'Ejercicio 3 - TIR'!$E$13-SQRT(('Ejercicio 3 - TIR'!$E$13-'Ejercicio 3 - TIR'!$C$13)*('Ejercicio 3 - TIR'!$E$13-'Ejercicio 3 - TIR'!$D$13)*(1-B588)))</f>
        <v>96700.1475623119</v>
      </c>
      <c r="D588" s="27">
        <f ca="1" t="shared" si="4382"/>
        <v>0.453939772569886</v>
      </c>
      <c r="E588" s="28">
        <f ca="1">IF(D588&lt;=('Ejercicio 3 - TIR'!$D$14-'Ejercicio 3 - TIR'!$C$14)/('Ejercicio 3 - TIR'!$E$14-'Ejercicio 3 - TIR'!$C$14),'Ejercicio 3 - TIR'!$C$14+SQRT(('Ejercicio 3 - TIR'!$E$14-'Ejercicio 3 - TIR'!$C$14)*('Ejercicio 3 - TIR'!$D$14-'Ejercicio 3 - TIR'!$C$14)*D588),'Ejercicio 3 - TIR'!$E$14-SQRT(('Ejercicio 3 - TIR'!$E$14-'Ejercicio 3 - TIR'!$C$14)*('Ejercicio 3 - TIR'!$E$14-'Ejercicio 3 - TIR'!$D$14)*(1-D588)))</f>
        <v>30949.6390063977</v>
      </c>
      <c r="F588" s="27">
        <f ca="1" t="shared" si="4382"/>
        <v>0.848963445154539</v>
      </c>
      <c r="G588" s="28">
        <f ca="1">IF(F588&lt;=('Ejercicio 3 - TIR'!$D$18-'Ejercicio 3 - TIR'!$C$18)/('Ejercicio 3 - TIR'!$E$18-'Ejercicio 3 - TIR'!$C$18),'Ejercicio 3 - TIR'!$C$18+SQRT(('Ejercicio 3 - TIR'!$E$18-'Ejercicio 3 - TIR'!$C$18)*('Ejercicio 3 - TIR'!$D$18-'Ejercicio 3 - TIR'!$C$18)*F588),'Ejercicio 3 - TIR'!$E$18-SQRT(('Ejercicio 3 - TIR'!$E$18-'Ejercicio 3 - TIR'!$C$18)*('Ejercicio 3 - TIR'!$E$18-'Ejercicio 3 - TIR'!$D$18)*(1-F588)))</f>
        <v>41634.3289505049</v>
      </c>
      <c r="H588" s="27">
        <f ca="1" t="shared" ref="H588:L588" si="4383">RAND()</f>
        <v>0.660823712315491</v>
      </c>
      <c r="I588" s="28">
        <f ca="1">IF(H588&lt;=('Ejercicio 3 - TIR'!$D$18-'Ejercicio 3 - TIR'!$C$18)/('Ejercicio 3 - TIR'!$E$18-'Ejercicio 3 - TIR'!$C$18),'Ejercicio 3 - TIR'!$C$18+SQRT(('Ejercicio 3 - TIR'!$E$18-'Ejercicio 3 - TIR'!$C$18)*('Ejercicio 3 - TIR'!$D$18-'Ejercicio 3 - TIR'!$C$18)*H588),'Ejercicio 3 - TIR'!$E$18-SQRT(('Ejercicio 3 - TIR'!$E$18-'Ejercicio 3 - TIR'!$C$18)*('Ejercicio 3 - TIR'!$E$18-'Ejercicio 3 - TIR'!$D$18)*(1-H588)))</f>
        <v>39956.0814001957</v>
      </c>
      <c r="J588" s="27">
        <f ca="1" t="shared" si="4383"/>
        <v>0.950027389833818</v>
      </c>
      <c r="K588" s="28">
        <f ca="1">IF(J588&lt;=('Ejercicio 3 - TIR'!$D$18-'Ejercicio 3 - TIR'!$C$18)/('Ejercicio 3 - TIR'!$E$18-'Ejercicio 3 - TIR'!$C$18),'Ejercicio 3 - TIR'!$C$18+SQRT(('Ejercicio 3 - TIR'!$E$18-'Ejercicio 3 - TIR'!$C$18)*('Ejercicio 3 - TIR'!$D$18-'Ejercicio 3 - TIR'!$C$18)*J588),'Ejercicio 3 - TIR'!$E$18-SQRT(('Ejercicio 3 - TIR'!$E$18-'Ejercicio 3 - TIR'!$C$18)*('Ejercicio 3 - TIR'!$E$18-'Ejercicio 3 - TIR'!$D$18)*(1-J588)))</f>
        <v>43064.0388014054</v>
      </c>
      <c r="L588" s="27">
        <f ca="1" t="shared" si="4383"/>
        <v>0.143148163346897</v>
      </c>
      <c r="M588" s="28">
        <f ca="1">IF(L588&lt;=('Ejercicio 3 - TIR'!$D$18-'Ejercicio 3 - TIR'!$C$18)/('Ejercicio 3 - TIR'!$E$18-'Ejercicio 3 - TIR'!$C$18),'Ejercicio 3 - TIR'!$C$18+SQRT(('Ejercicio 3 - TIR'!$E$18-'Ejercicio 3 - TIR'!$C$18)*('Ejercicio 3 - TIR'!$D$18-'Ejercicio 3 - TIR'!$C$18)*L588),'Ejercicio 3 - TIR'!$E$18-SQRT(('Ejercicio 3 - TIR'!$E$18-'Ejercicio 3 - TIR'!$C$18)*('Ejercicio 3 - TIR'!$E$18-'Ejercicio 3 - TIR'!$D$18)*(1-L588)))</f>
        <v>34633.8131708167</v>
      </c>
      <c r="N588" s="27">
        <f ca="1" t="shared" ref="N588:R588" si="4384">RAND()</f>
        <v>0.408802226207525</v>
      </c>
      <c r="O588" s="28">
        <f ca="1">IF(N588&lt;=('Ejercicio 3 - TIR'!$D$18-'Ejercicio 3 - TIR'!$C$18)/('Ejercicio 3 - TIR'!$E$18-'Ejercicio 3 - TIR'!$C$18),'Ejercicio 3 - TIR'!$C$18+SQRT(('Ejercicio 3 - TIR'!$E$18-'Ejercicio 3 - TIR'!$C$18)*('Ejercicio 3 - TIR'!$D$18-'Ejercicio 3 - TIR'!$C$18)*N588),'Ejercicio 3 - TIR'!$E$18-SQRT(('Ejercicio 3 - TIR'!$E$18-'Ejercicio 3 - TIR'!$C$18)*('Ejercicio 3 - TIR'!$E$18-'Ejercicio 3 - TIR'!$D$18)*(1-N588)))</f>
        <v>37830.7301020485</v>
      </c>
      <c r="P588" s="27">
        <f ca="1" t="shared" si="4384"/>
        <v>0.767413978397392</v>
      </c>
      <c r="Q588" s="29">
        <f ca="1">IF(P588&lt;=('Ejercicio 3 - TIR'!$D$22-'Ejercicio 3 - TIR'!$C$22)/('Ejercicio 3 - TIR'!$E$22-'Ejercicio 3 - TIR'!$C$22),'Ejercicio 3 - TIR'!$C$22+SQRT(('Ejercicio 3 - TIR'!$E$22-'Ejercicio 3 - TIR'!$C$22)*('Ejercicio 3 - TIR'!$D$22-'Ejercicio 3 - TIR'!$C$22)*P588),'Ejercicio 3 - TIR'!$E$22-SQRT(('Ejercicio 3 - TIR'!$E$22-'Ejercicio 3 - TIR'!$C$22)*('Ejercicio 3 - TIR'!$E$22-'Ejercicio 3 - TIR'!$D$22)*(1-P588)))</f>
        <v>0.159538943358548</v>
      </c>
      <c r="R588" s="27">
        <f ca="1" t="shared" si="4384"/>
        <v>0.816046720783217</v>
      </c>
      <c r="S588" s="29">
        <f ca="1">IF(R588&lt;=('Ejercicio 3 - TIR'!$D$23-'Ejercicio 3 - TIR'!$C$23)/('Ejercicio 3 - TIR'!$E$23-'Ejercicio 3 - TIR'!$C$23),'Ejercicio 3 - TIR'!$C$23+SQRT(('Ejercicio 3 - TIR'!$E$23-'Ejercicio 3 - TIR'!$C$23)*('Ejercicio 3 - TIR'!$D$23-'Ejercicio 3 - TIR'!$C$23)*R588),'Ejercicio 3 - TIR'!$E$23-SQRT(('Ejercicio 3 - TIR'!$E$23-'Ejercicio 3 - TIR'!$C$23)*('Ejercicio 3 - TIR'!$E$23-'Ejercicio 3 - TIR'!$D$23)*(1-R588)))</f>
        <v>0.161803409588876</v>
      </c>
      <c r="T588" s="27">
        <f ca="1" t="shared" ref="T588:X588" si="4385">RAND()</f>
        <v>0.869608105562386</v>
      </c>
      <c r="U588" s="29">
        <f ca="1">IF(T588&lt;=('Ejercicio 3 - TIR'!$D$24-'Ejercicio 3 - TIR'!$C$24)/('Ejercicio 3 - TIR'!$E$24-'Ejercicio 3 - TIR'!$C$24),'Ejercicio 3 - TIR'!$C$24+SQRT(('Ejercicio 3 - TIR'!$E$24-'Ejercicio 3 - TIR'!$C$24)*('Ejercicio 3 - TIR'!$D$24-'Ejercicio 3 - TIR'!$C$24)*T588),'Ejercicio 3 - TIR'!$E$24-SQRT(('Ejercicio 3 - TIR'!$E$24-'Ejercicio 3 - TIR'!$C$24)*('Ejercicio 3 - TIR'!$E$24-'Ejercicio 3 - TIR'!$D$24)*(1-T588)))</f>
        <v>0.200892480421956</v>
      </c>
      <c r="V588" s="27">
        <f ca="1" t="shared" si="4385"/>
        <v>0.33289350353733</v>
      </c>
      <c r="W588" s="29">
        <f ca="1">IF(V588&lt;=('Ejercicio 3 - TIR'!$D$25-'Ejercicio 3 - TIR'!$C$25)/('Ejercicio 3 - TIR'!$E$25-'Ejercicio 3 - TIR'!$C$25),'Ejercicio 3 - TIR'!$C$25+SQRT(('Ejercicio 3 - TIR'!$E$25-'Ejercicio 3 - TIR'!$C$25)*('Ejercicio 3 - TIR'!$D$25-'Ejercicio 3 - TIR'!$C$25)*V588),'Ejercicio 3 - TIR'!$E$25-SQRT(('Ejercicio 3 - TIR'!$E$25-'Ejercicio 3 - TIR'!$C$25)*('Ejercicio 3 - TIR'!$E$25-'Ejercicio 3 - TIR'!$D$25)*(1-V588)))</f>
        <v>0.201679479125124</v>
      </c>
      <c r="X588" s="27">
        <f ca="1" t="shared" si="4385"/>
        <v>0.374255141173031</v>
      </c>
      <c r="Y588" s="29">
        <f ca="1">IF(X588&lt;=('Ejercicio 3 - TIR'!$D$26-'Ejercicio 3 - TIR'!$C$26)/('Ejercicio 3 - TIR'!$E$26-'Ejercicio 3 - TIR'!$C$26),'Ejercicio 3 - TIR'!$C$26+SQRT(('Ejercicio 3 - TIR'!$E$26-'Ejercicio 3 - TIR'!$C$26)*('Ejercicio 3 - TIR'!$D$26-'Ejercicio 3 - TIR'!$C$26)*X588),'Ejercicio 3 - TIR'!$E$26-SQRT(('Ejercicio 3 - TIR'!$E$26-'Ejercicio 3 - TIR'!$C$26)*('Ejercicio 3 - TIR'!$E$26-'Ejercicio 3 - TIR'!$D$26)*(1-X588)))</f>
        <v>0.221870642204944</v>
      </c>
      <c r="Z588" s="27">
        <f ca="1" t="shared" si="4288"/>
        <v>1.15953894335855</v>
      </c>
      <c r="AA588" s="27">
        <f ca="1" t="shared" si="4289"/>
        <v>1.34715629794504</v>
      </c>
      <c r="AB588" s="27">
        <f ca="1" t="shared" si="4290"/>
        <v>1.61778986815528</v>
      </c>
      <c r="AC588" s="27">
        <f ca="1" t="shared" si="4291"/>
        <v>1.94406488609874</v>
      </c>
      <c r="AD588" s="27">
        <f ca="1" t="shared" si="4292"/>
        <v>2.37539581086555</v>
      </c>
      <c r="AE588" s="26">
        <f ca="1" t="shared" si="4293"/>
        <v>4937.67270440921</v>
      </c>
      <c r="AF588" s="26">
        <f ca="1" t="shared" si="4294"/>
        <v>5736.60498341654</v>
      </c>
      <c r="AG588" s="26">
        <f ca="1" t="shared" si="4295"/>
        <v>6889.04578773605</v>
      </c>
      <c r="AH588" s="26">
        <f ca="1" t="shared" si="4296"/>
        <v>8278.42495387578</v>
      </c>
      <c r="AI588" s="26">
        <f ca="1" t="shared" si="4297"/>
        <v>10115.1644148376</v>
      </c>
      <c r="AJ588" s="28">
        <f ca="1" t="shared" si="4298"/>
        <v>48276.6257987107</v>
      </c>
      <c r="AK588" s="28">
        <f ca="1" t="shared" si="4299"/>
        <v>53827.0866994785</v>
      </c>
      <c r="AL588" s="28">
        <f ca="1" t="shared" si="4300"/>
        <v>69668.5656547598</v>
      </c>
      <c r="AM588" s="28">
        <f ca="1" t="shared" si="4301"/>
        <v>67330.380057089</v>
      </c>
      <c r="AN588" s="28">
        <f ca="1" t="shared" si="4302"/>
        <v>89862.9578063915</v>
      </c>
      <c r="AO588" s="28">
        <f ca="1">C588/'Ejercicio 3 - TIR'!$D$7</f>
        <v>19340.0295124624</v>
      </c>
      <c r="AP588" s="28">
        <f ca="1" t="shared" si="4303"/>
        <v>28936.5962862483</v>
      </c>
      <c r="AQ588" s="28">
        <f ca="1" t="shared" si="4304"/>
        <v>34487.0571870162</v>
      </c>
      <c r="AR588" s="28">
        <f ca="1" t="shared" si="4305"/>
        <v>50328.5361422974</v>
      </c>
      <c r="AS588" s="28">
        <f ca="1" t="shared" si="4306"/>
        <v>47990.3505446266</v>
      </c>
      <c r="AT588" s="28">
        <f ca="1" t="shared" si="4307"/>
        <v>70522.9282939291</v>
      </c>
      <c r="AU588" s="28">
        <f ca="1">AP588*'Ejercicio 3 - TIR'!$D$5</f>
        <v>14468.2981431241</v>
      </c>
      <c r="AV588" s="28">
        <f ca="1">AQ588*'Ejercicio 3 - TIR'!$D$5</f>
        <v>17243.5285935081</v>
      </c>
      <c r="AW588" s="28">
        <f ca="1">AR588*'Ejercicio 3 - TIR'!$D$5</f>
        <v>25164.2680711487</v>
      </c>
      <c r="AX588" s="28">
        <f ca="1">AS588*'Ejercicio 3 - TIR'!$D$5</f>
        <v>23995.1752723133</v>
      </c>
      <c r="AY588" s="28">
        <f ca="1">AT588*'Ejercicio 3 - TIR'!$D$5</f>
        <v>35261.4641469646</v>
      </c>
      <c r="AZ588" s="28">
        <f ca="1" t="shared" ref="AZ588:BD588" si="4386">AJ588-AU588-AE588</f>
        <v>28870.6549511773</v>
      </c>
      <c r="BA588" s="28">
        <f ca="1" t="shared" si="4386"/>
        <v>30846.9531225539</v>
      </c>
      <c r="BB588" s="28">
        <f ca="1" t="shared" si="4386"/>
        <v>37615.251795875</v>
      </c>
      <c r="BC588" s="28">
        <f ca="1" t="shared" si="4386"/>
        <v>35056.7798308999</v>
      </c>
      <c r="BD588" s="28">
        <f ca="1" t="shared" si="4386"/>
        <v>44486.3292445893</v>
      </c>
      <c r="BE588" s="28">
        <f ca="1" t="shared" ref="BE588:BI588" si="4387">AZ588/Z588</f>
        <v>24898.3918276646</v>
      </c>
      <c r="BF588" s="28">
        <f ca="1" t="shared" si="4387"/>
        <v>22897.8279429105</v>
      </c>
      <c r="BG588" s="28">
        <f ca="1" t="shared" si="4387"/>
        <v>23251.0120976135</v>
      </c>
      <c r="BH588" s="28">
        <f ca="1" t="shared" si="4387"/>
        <v>18032.7210689197</v>
      </c>
      <c r="BI588" s="28">
        <f ca="1" t="shared" si="4387"/>
        <v>18727.964847416</v>
      </c>
      <c r="BJ588" s="28">
        <f ca="1" t="shared" si="4310"/>
        <v>73517.6428435984</v>
      </c>
      <c r="BK588" s="28">
        <f ca="1" t="shared" si="4311"/>
        <v>45940.2250859193</v>
      </c>
      <c r="BL588" s="28">
        <f ca="1" t="shared" si="4312"/>
        <v>119457.867929518</v>
      </c>
      <c r="BM588" s="28">
        <f ca="1">BK588*'Ejercicio 3 - TIR'!$D$5</f>
        <v>22970.1125429597</v>
      </c>
      <c r="BN588" s="28">
        <f ca="1" t="shared" si="4313"/>
        <v>96487.7553865581</v>
      </c>
      <c r="BO588" s="28">
        <f ca="1" t="shared" si="4314"/>
        <v>40619.6537626289</v>
      </c>
      <c r="BP588" s="28">
        <f ca="1" t="shared" si="4315"/>
        <v>-127649.78656871</v>
      </c>
      <c r="BQ588" s="28">
        <f ca="1" t="shared" ref="BQ588:BT588" si="4388">BE588</f>
        <v>24898.3918276646</v>
      </c>
      <c r="BR588" s="28">
        <f ca="1" t="shared" si="4388"/>
        <v>22897.8279429105</v>
      </c>
      <c r="BS588" s="28">
        <f ca="1" t="shared" si="4388"/>
        <v>23251.0120976135</v>
      </c>
      <c r="BT588" s="28">
        <f ca="1" t="shared" si="4388"/>
        <v>18032.7210689197</v>
      </c>
      <c r="BU588" s="28">
        <f ca="1" t="shared" si="4317"/>
        <v>59347.6186100449</v>
      </c>
      <c r="BV588" s="30">
        <f ca="1" t="shared" si="4318"/>
        <v>4.5650721160569</v>
      </c>
    </row>
    <row r="589" ht="15" customHeight="1" spans="1:74">
      <c r="A589" s="26">
        <v>588</v>
      </c>
      <c r="B589" s="27">
        <f ca="1" t="shared" ref="B589:F589" si="4389">RAND()</f>
        <v>0.573228530053271</v>
      </c>
      <c r="C589" s="28">
        <f ca="1">IF(B589&lt;=('Ejercicio 3 - TIR'!$D$13-'Ejercicio 3 - TIR'!$C$13)/('Ejercicio 3 - TIR'!$E$13-'Ejercicio 3 - TIR'!$C$13),'Ejercicio 3 - TIR'!$C$13+SQRT(('Ejercicio 3 - TIR'!$E$13-'Ejercicio 3 - TIR'!$C$13)*('Ejercicio 3 - TIR'!$D$13-'Ejercicio 3 - TIR'!$C$13)*B589),'Ejercicio 3 - TIR'!$E$13-SQRT(('Ejercicio 3 - TIR'!$E$13-'Ejercicio 3 - TIR'!$C$13)*('Ejercicio 3 - TIR'!$E$13-'Ejercicio 3 - TIR'!$D$13)*(1-B589)))</f>
        <v>77369.804156038</v>
      </c>
      <c r="D589" s="27">
        <f ca="1" t="shared" si="4389"/>
        <v>0.862759818017915</v>
      </c>
      <c r="E589" s="28">
        <f ca="1">IF(D589&lt;=('Ejercicio 3 - TIR'!$D$14-'Ejercicio 3 - TIR'!$C$14)/('Ejercicio 3 - TIR'!$E$14-'Ejercicio 3 - TIR'!$C$14),'Ejercicio 3 - TIR'!$C$14+SQRT(('Ejercicio 3 - TIR'!$E$14-'Ejercicio 3 - TIR'!$C$14)*('Ejercicio 3 - TIR'!$D$14-'Ejercicio 3 - TIR'!$C$14)*D589),'Ejercicio 3 - TIR'!$E$14-SQRT(('Ejercicio 3 - TIR'!$E$14-'Ejercicio 3 - TIR'!$C$14)*('Ejercicio 3 - TIR'!$E$14-'Ejercicio 3 - TIR'!$D$14)*(1-D589)))</f>
        <v>35462.8172510563</v>
      </c>
      <c r="F589" s="27">
        <f ca="1" t="shared" si="4389"/>
        <v>0.47447444611208</v>
      </c>
      <c r="G589" s="28">
        <f ca="1">IF(F589&lt;=('Ejercicio 3 - TIR'!$D$18-'Ejercicio 3 - TIR'!$C$18)/('Ejercicio 3 - TIR'!$E$18-'Ejercicio 3 - TIR'!$C$18),'Ejercicio 3 - TIR'!$C$18+SQRT(('Ejercicio 3 - TIR'!$E$18-'Ejercicio 3 - TIR'!$C$18)*('Ejercicio 3 - TIR'!$D$18-'Ejercicio 3 - TIR'!$C$18)*F589),'Ejercicio 3 - TIR'!$E$18-SQRT(('Ejercicio 3 - TIR'!$E$18-'Ejercicio 3 - TIR'!$C$18)*('Ejercicio 3 - TIR'!$E$18-'Ejercicio 3 - TIR'!$D$18)*(1-F589)))</f>
        <v>38436.3005468518</v>
      </c>
      <c r="H589" s="27">
        <f ca="1" t="shared" ref="H589:L589" si="4390">RAND()</f>
        <v>0.990515583924514</v>
      </c>
      <c r="I589" s="28">
        <f ca="1">IF(H589&lt;=('Ejercicio 3 - TIR'!$D$18-'Ejercicio 3 - TIR'!$C$18)/('Ejercicio 3 - TIR'!$E$18-'Ejercicio 3 - TIR'!$C$18),'Ejercicio 3 - TIR'!$C$18+SQRT(('Ejercicio 3 - TIR'!$E$18-'Ejercicio 3 - TIR'!$C$18)*('Ejercicio 3 - TIR'!$D$18-'Ejercicio 3 - TIR'!$C$18)*H589),'Ejercicio 3 - TIR'!$E$18-SQRT(('Ejercicio 3 - TIR'!$E$18-'Ejercicio 3 - TIR'!$C$18)*('Ejercicio 3 - TIR'!$E$18-'Ejercicio 3 - TIR'!$D$18)*(1-H589)))</f>
        <v>44156.5954673696</v>
      </c>
      <c r="J589" s="27">
        <f ca="1" t="shared" si="4390"/>
        <v>0.737135192177593</v>
      </c>
      <c r="K589" s="28">
        <f ca="1">IF(J589&lt;=('Ejercicio 3 - TIR'!$D$18-'Ejercicio 3 - TIR'!$C$18)/('Ejercicio 3 - TIR'!$E$18-'Ejercicio 3 - TIR'!$C$18),'Ejercicio 3 - TIR'!$C$18+SQRT(('Ejercicio 3 - TIR'!$E$18-'Ejercicio 3 - TIR'!$C$18)*('Ejercicio 3 - TIR'!$D$18-'Ejercicio 3 - TIR'!$C$18)*J589),'Ejercicio 3 - TIR'!$E$18-SQRT(('Ejercicio 3 - TIR'!$E$18-'Ejercicio 3 - TIR'!$C$18)*('Ejercicio 3 - TIR'!$E$18-'Ejercicio 3 - TIR'!$D$18)*(1-J589)))</f>
        <v>40559.8580443098</v>
      </c>
      <c r="L589" s="27">
        <f ca="1" t="shared" si="4390"/>
        <v>0.864833422239153</v>
      </c>
      <c r="M589" s="28">
        <f ca="1">IF(L589&lt;=('Ejercicio 3 - TIR'!$D$18-'Ejercicio 3 - TIR'!$C$18)/('Ejercicio 3 - TIR'!$E$18-'Ejercicio 3 - TIR'!$C$18),'Ejercicio 3 - TIR'!$C$18+SQRT(('Ejercicio 3 - TIR'!$E$18-'Ejercicio 3 - TIR'!$C$18)*('Ejercicio 3 - TIR'!$D$18-'Ejercicio 3 - TIR'!$C$18)*L589),'Ejercicio 3 - TIR'!$E$18-SQRT(('Ejercicio 3 - TIR'!$E$18-'Ejercicio 3 - TIR'!$C$18)*('Ejercicio 3 - TIR'!$E$18-'Ejercicio 3 - TIR'!$D$18)*(1-L589)))</f>
        <v>41816.0569521325</v>
      </c>
      <c r="N589" s="27">
        <f ca="1" t="shared" ref="N589:R589" si="4391">RAND()</f>
        <v>0.187654113239009</v>
      </c>
      <c r="O589" s="28">
        <f ca="1">IF(N589&lt;=('Ejercicio 3 - TIR'!$D$18-'Ejercicio 3 - TIR'!$C$18)/('Ejercicio 3 - TIR'!$E$18-'Ejercicio 3 - TIR'!$C$18),'Ejercicio 3 - TIR'!$C$18+SQRT(('Ejercicio 3 - TIR'!$E$18-'Ejercicio 3 - TIR'!$C$18)*('Ejercicio 3 - TIR'!$D$18-'Ejercicio 3 - TIR'!$C$18)*N589),'Ejercicio 3 - TIR'!$E$18-SQRT(('Ejercicio 3 - TIR'!$E$18-'Ejercicio 3 - TIR'!$C$18)*('Ejercicio 3 - TIR'!$E$18-'Ejercicio 3 - TIR'!$D$18)*(1-N589)))</f>
        <v>35305.4799015595</v>
      </c>
      <c r="P589" s="27">
        <f ca="1" t="shared" si="4391"/>
        <v>0.109697892455988</v>
      </c>
      <c r="Q589" s="29">
        <f ca="1">IF(P589&lt;=('Ejercicio 3 - TIR'!$D$22-'Ejercicio 3 - TIR'!$C$22)/('Ejercicio 3 - TIR'!$E$22-'Ejercicio 3 - TIR'!$C$22),'Ejercicio 3 - TIR'!$C$22+SQRT(('Ejercicio 3 - TIR'!$E$22-'Ejercicio 3 - TIR'!$C$22)*('Ejercicio 3 - TIR'!$D$22-'Ejercicio 3 - TIR'!$C$22)*P589),'Ejercicio 3 - TIR'!$E$22-SQRT(('Ejercicio 3 - TIR'!$E$22-'Ejercicio 3 - TIR'!$C$22)*('Ejercicio 3 - TIR'!$E$22-'Ejercicio 3 - TIR'!$D$22)*(1-P589)))</f>
        <v>0.134051911130547</v>
      </c>
      <c r="R589" s="27">
        <f ca="1" t="shared" si="4391"/>
        <v>0.957325896380099</v>
      </c>
      <c r="S589" s="29">
        <f ca="1">IF(R589&lt;=('Ejercicio 3 - TIR'!$D$23-'Ejercicio 3 - TIR'!$C$23)/('Ejercicio 3 - TIR'!$E$23-'Ejercicio 3 - TIR'!$C$23),'Ejercicio 3 - TIR'!$C$23+SQRT(('Ejercicio 3 - TIR'!$E$23-'Ejercicio 3 - TIR'!$C$23)*('Ejercicio 3 - TIR'!$D$23-'Ejercicio 3 - TIR'!$C$23)*R589),'Ejercicio 3 - TIR'!$E$23-SQRT(('Ejercicio 3 - TIR'!$E$23-'Ejercicio 3 - TIR'!$C$23)*('Ejercicio 3 - TIR'!$E$23-'Ejercicio 3 - TIR'!$D$23)*(1-R589)))</f>
        <v>0.171235675353125</v>
      </c>
      <c r="T589" s="27">
        <f ca="1" t="shared" ref="T589:X589" si="4392">RAND()</f>
        <v>0.347542633648838</v>
      </c>
      <c r="U589" s="29">
        <f ca="1">IF(T589&lt;=('Ejercicio 3 - TIR'!$D$24-'Ejercicio 3 - TIR'!$C$24)/('Ejercicio 3 - TIR'!$E$24-'Ejercicio 3 - TIR'!$C$24),'Ejercicio 3 - TIR'!$C$24+SQRT(('Ejercicio 3 - TIR'!$E$24-'Ejercicio 3 - TIR'!$C$24)*('Ejercicio 3 - TIR'!$D$24-'Ejercicio 3 - TIR'!$C$24)*T589),'Ejercicio 3 - TIR'!$E$24-SQRT(('Ejercicio 3 - TIR'!$E$24-'Ejercicio 3 - TIR'!$C$24)*('Ejercicio 3 - TIR'!$E$24-'Ejercicio 3 - TIR'!$D$24)*(1-T589)))</f>
        <v>0.177015542390679</v>
      </c>
      <c r="V589" s="27">
        <f ca="1" t="shared" si="4392"/>
        <v>0.737243300763256</v>
      </c>
      <c r="W589" s="29">
        <f ca="1">IF(V589&lt;=('Ejercicio 3 - TIR'!$D$25-'Ejercicio 3 - TIR'!$C$25)/('Ejercicio 3 - TIR'!$E$25-'Ejercicio 3 - TIR'!$C$25),'Ejercicio 3 - TIR'!$C$25+SQRT(('Ejercicio 3 - TIR'!$E$25-'Ejercicio 3 - TIR'!$C$25)*('Ejercicio 3 - TIR'!$D$25-'Ejercicio 3 - TIR'!$C$25)*V589),'Ejercicio 3 - TIR'!$E$25-SQRT(('Ejercicio 3 - TIR'!$E$25-'Ejercicio 3 - TIR'!$C$25)*('Ejercicio 3 - TIR'!$E$25-'Ejercicio 3 - TIR'!$D$25)*(1-V589)))</f>
        <v>0.219674293951688</v>
      </c>
      <c r="X589" s="27">
        <f ca="1" t="shared" si="4392"/>
        <v>0.632008451994196</v>
      </c>
      <c r="Y589" s="29">
        <f ca="1">IF(X589&lt;=('Ejercicio 3 - TIR'!$D$26-'Ejercicio 3 - TIR'!$C$26)/('Ejercicio 3 - TIR'!$E$26-'Ejercicio 3 - TIR'!$C$26),'Ejercicio 3 - TIR'!$C$26+SQRT(('Ejercicio 3 - TIR'!$E$26-'Ejercicio 3 - TIR'!$C$26)*('Ejercicio 3 - TIR'!$D$26-'Ejercicio 3 - TIR'!$C$26)*X589),'Ejercicio 3 - TIR'!$E$26-SQRT(('Ejercicio 3 - TIR'!$E$26-'Ejercicio 3 - TIR'!$C$26)*('Ejercicio 3 - TIR'!$E$26-'Ejercicio 3 - TIR'!$D$26)*(1-X589)))</f>
        <v>0.235422490432603</v>
      </c>
      <c r="Z589" s="27">
        <f ca="1" t="shared" si="4288"/>
        <v>1.13405191113055</v>
      </c>
      <c r="AA589" s="27">
        <f ca="1" t="shared" si="4289"/>
        <v>1.32824205601849</v>
      </c>
      <c r="AB589" s="27">
        <f ca="1" t="shared" si="4290"/>
        <v>1.56336154399071</v>
      </c>
      <c r="AC589" s="27">
        <f ca="1" t="shared" si="4291"/>
        <v>1.90679188735809</v>
      </c>
      <c r="AD589" s="27">
        <f ca="1" t="shared" si="4292"/>
        <v>2.35569358221662</v>
      </c>
      <c r="AE589" s="26">
        <f ca="1" t="shared" si="4293"/>
        <v>4753.85842657741</v>
      </c>
      <c r="AF589" s="26">
        <f ca="1" t="shared" si="4294"/>
        <v>5567.88858478553</v>
      </c>
      <c r="AG589" s="26">
        <f ca="1" t="shared" si="4295"/>
        <v>6553.49140259221</v>
      </c>
      <c r="AH589" s="26">
        <f ca="1" t="shared" si="4296"/>
        <v>7993.12499937511</v>
      </c>
      <c r="AI589" s="26">
        <f ca="1" t="shared" si="4297"/>
        <v>9874.8863930671</v>
      </c>
      <c r="AJ589" s="28">
        <f ca="1" t="shared" si="4298"/>
        <v>43588.7600919454</v>
      </c>
      <c r="AK589" s="28">
        <f ca="1" t="shared" si="4299"/>
        <v>58650.6471503557</v>
      </c>
      <c r="AL589" s="28">
        <f ca="1" t="shared" si="4300"/>
        <v>63409.7222961962</v>
      </c>
      <c r="AM589" s="28">
        <f ca="1" t="shared" si="4301"/>
        <v>79734.5181576302</v>
      </c>
      <c r="AN589" s="28">
        <f ca="1" t="shared" si="4302"/>
        <v>83168.8924211813</v>
      </c>
      <c r="AO589" s="28">
        <f ca="1">C589/'Ejercicio 3 - TIR'!$D$7</f>
        <v>15473.9608312076</v>
      </c>
      <c r="AP589" s="28">
        <f ca="1" t="shared" si="4303"/>
        <v>28114.7992607378</v>
      </c>
      <c r="AQ589" s="28">
        <f ca="1" t="shared" si="4304"/>
        <v>43176.6863191481</v>
      </c>
      <c r="AR589" s="28">
        <f ca="1" t="shared" si="4305"/>
        <v>47935.7614649886</v>
      </c>
      <c r="AS589" s="28">
        <f ca="1" t="shared" si="4306"/>
        <v>64260.5573264226</v>
      </c>
      <c r="AT589" s="28">
        <f ca="1" t="shared" si="4307"/>
        <v>67694.9315899737</v>
      </c>
      <c r="AU589" s="28">
        <f ca="1">AP589*'Ejercicio 3 - TIR'!$D$5</f>
        <v>14057.3996303689</v>
      </c>
      <c r="AV589" s="28">
        <f ca="1">AQ589*'Ejercicio 3 - TIR'!$D$5</f>
        <v>21588.343159574</v>
      </c>
      <c r="AW589" s="28">
        <f ca="1">AR589*'Ejercicio 3 - TIR'!$D$5</f>
        <v>23967.8807324943</v>
      </c>
      <c r="AX589" s="28">
        <f ca="1">AS589*'Ejercicio 3 - TIR'!$D$5</f>
        <v>32130.2786632113</v>
      </c>
      <c r="AY589" s="28">
        <f ca="1">AT589*'Ejercicio 3 - TIR'!$D$5</f>
        <v>33847.4657949869</v>
      </c>
      <c r="AZ589" s="28">
        <f ca="1" t="shared" ref="AZ589:BD589" si="4393">AJ589-AU589-AE589</f>
        <v>24777.5020349991</v>
      </c>
      <c r="BA589" s="28">
        <f ca="1" t="shared" si="4393"/>
        <v>31494.4154059961</v>
      </c>
      <c r="BB589" s="28">
        <f ca="1" t="shared" si="4393"/>
        <v>32888.3501611097</v>
      </c>
      <c r="BC589" s="28">
        <f ca="1" t="shared" si="4393"/>
        <v>39611.1144950438</v>
      </c>
      <c r="BD589" s="28">
        <f ca="1" t="shared" si="4393"/>
        <v>39446.5402331274</v>
      </c>
      <c r="BE589" s="28">
        <f ca="1" t="shared" ref="BE589:BI589" si="4394">AZ589/Z589</f>
        <v>21848.6488950035</v>
      </c>
      <c r="BF589" s="28">
        <f ca="1" t="shared" si="4394"/>
        <v>23711.3523572677</v>
      </c>
      <c r="BG589" s="28">
        <f ca="1" t="shared" si="4394"/>
        <v>21036.9445810707</v>
      </c>
      <c r="BH589" s="28">
        <f ca="1" t="shared" si="4394"/>
        <v>20773.6957334793</v>
      </c>
      <c r="BI589" s="28">
        <f ca="1" t="shared" si="4394"/>
        <v>16745.1915354839</v>
      </c>
      <c r="BJ589" s="28">
        <f ca="1" t="shared" si="4310"/>
        <v>83539.5310056339</v>
      </c>
      <c r="BK589" s="28">
        <f ca="1" t="shared" si="4311"/>
        <v>36451.910221547</v>
      </c>
      <c r="BL589" s="28">
        <f ca="1" t="shared" si="4312"/>
        <v>119991.441227181</v>
      </c>
      <c r="BM589" s="28">
        <f ca="1">BK589*'Ejercicio 3 - TIR'!$D$5</f>
        <v>18225.9551107735</v>
      </c>
      <c r="BN589" s="28">
        <f ca="1" t="shared" si="4313"/>
        <v>101765.486116407</v>
      </c>
      <c r="BO589" s="28">
        <f ca="1" t="shared" si="4314"/>
        <v>43199.7976666601</v>
      </c>
      <c r="BP589" s="28">
        <f ca="1" t="shared" si="4315"/>
        <v>-112832.621407094</v>
      </c>
      <c r="BQ589" s="28">
        <f ca="1" t="shared" ref="BQ589:BT589" si="4395">BE589</f>
        <v>21848.6488950035</v>
      </c>
      <c r="BR589" s="28">
        <f ca="1" t="shared" si="4395"/>
        <v>23711.3523572677</v>
      </c>
      <c r="BS589" s="28">
        <f ca="1" t="shared" si="4395"/>
        <v>21036.9445810707</v>
      </c>
      <c r="BT589" s="28">
        <f ca="1" t="shared" si="4395"/>
        <v>20773.6957334793</v>
      </c>
      <c r="BU589" s="28">
        <f ca="1" t="shared" si="4317"/>
        <v>59944.9892021439</v>
      </c>
      <c r="BV589" s="30">
        <f ca="1" t="shared" si="4318"/>
        <v>8.14203124390229</v>
      </c>
    </row>
    <row r="590" ht="15" customHeight="1" spans="1:74">
      <c r="A590" s="26">
        <v>589</v>
      </c>
      <c r="B590" s="27">
        <f ca="1" t="shared" ref="B590:F590" si="4396">RAND()</f>
        <v>0.50305873515681</v>
      </c>
      <c r="C590" s="28">
        <f ca="1">IF(B590&lt;=('Ejercicio 3 - TIR'!$D$13-'Ejercicio 3 - TIR'!$C$13)/('Ejercicio 3 - TIR'!$E$13-'Ejercicio 3 - TIR'!$C$13),'Ejercicio 3 - TIR'!$C$13+SQRT(('Ejercicio 3 - TIR'!$E$13-'Ejercicio 3 - TIR'!$C$13)*('Ejercicio 3 - TIR'!$D$13-'Ejercicio 3 - TIR'!$C$13)*B590),'Ejercicio 3 - TIR'!$E$13-SQRT(('Ejercicio 3 - TIR'!$E$13-'Ejercicio 3 - TIR'!$C$13)*('Ejercicio 3 - TIR'!$E$13-'Ejercicio 3 - TIR'!$D$13)*(1-B590)))</f>
        <v>75580.1409133503</v>
      </c>
      <c r="D590" s="27">
        <f ca="1" t="shared" si="4396"/>
        <v>0.144442772250883</v>
      </c>
      <c r="E590" s="28">
        <f ca="1">IF(D590&lt;=('Ejercicio 3 - TIR'!$D$14-'Ejercicio 3 - TIR'!$C$14)/('Ejercicio 3 - TIR'!$E$14-'Ejercicio 3 - TIR'!$C$14),'Ejercicio 3 - TIR'!$C$14+SQRT(('Ejercicio 3 - TIR'!$E$14-'Ejercicio 3 - TIR'!$C$14)*('Ejercicio 3 - TIR'!$D$14-'Ejercicio 3 - TIR'!$C$14)*D590),'Ejercicio 3 - TIR'!$E$14-SQRT(('Ejercicio 3 - TIR'!$E$14-'Ejercicio 3 - TIR'!$C$14)*('Ejercicio 3 - TIR'!$E$14-'Ejercicio 3 - TIR'!$D$14)*(1-D590)))</f>
        <v>28291.383891134</v>
      </c>
      <c r="F590" s="27">
        <f ca="1" t="shared" si="4396"/>
        <v>0.0619564761721525</v>
      </c>
      <c r="G590" s="28">
        <f ca="1">IF(F590&lt;=('Ejercicio 3 - TIR'!$D$18-'Ejercicio 3 - TIR'!$C$18)/('Ejercicio 3 - TIR'!$E$18-'Ejercicio 3 - TIR'!$C$18),'Ejercicio 3 - TIR'!$C$18+SQRT(('Ejercicio 3 - TIR'!$E$18-'Ejercicio 3 - TIR'!$C$18)*('Ejercicio 3 - TIR'!$D$18-'Ejercicio 3 - TIR'!$C$18)*F590),'Ejercicio 3 - TIR'!$E$18-SQRT(('Ejercicio 3 - TIR'!$E$18-'Ejercicio 3 - TIR'!$C$18)*('Ejercicio 3 - TIR'!$E$18-'Ejercicio 3 - TIR'!$D$18)*(1-F590)))</f>
        <v>33048.5195465706</v>
      </c>
      <c r="H590" s="27">
        <f ca="1" t="shared" ref="H590:L590" si="4397">RAND()</f>
        <v>0.146066129758679</v>
      </c>
      <c r="I590" s="28">
        <f ca="1">IF(H590&lt;=('Ejercicio 3 - TIR'!$D$18-'Ejercicio 3 - TIR'!$C$18)/('Ejercicio 3 - TIR'!$E$18-'Ejercicio 3 - TIR'!$C$18),'Ejercicio 3 - TIR'!$C$18+SQRT(('Ejercicio 3 - TIR'!$E$18-'Ejercicio 3 - TIR'!$C$18)*('Ejercicio 3 - TIR'!$D$18-'Ejercicio 3 - TIR'!$C$18)*H590),'Ejercicio 3 - TIR'!$E$18-SQRT(('Ejercicio 3 - TIR'!$E$18-'Ejercicio 3 - TIR'!$C$18)*('Ejercicio 3 - TIR'!$E$18-'Ejercicio 3 - TIR'!$D$18)*(1-H590)))</f>
        <v>34680.8032925772</v>
      </c>
      <c r="J590" s="27">
        <f ca="1" t="shared" si="4397"/>
        <v>0.131195853219491</v>
      </c>
      <c r="K590" s="28">
        <f ca="1">IF(J590&lt;=('Ejercicio 3 - TIR'!$D$18-'Ejercicio 3 - TIR'!$C$18)/('Ejercicio 3 - TIR'!$E$18-'Ejercicio 3 - TIR'!$C$18),'Ejercicio 3 - TIR'!$C$18+SQRT(('Ejercicio 3 - TIR'!$E$18-'Ejercicio 3 - TIR'!$C$18)*('Ejercicio 3 - TIR'!$D$18-'Ejercicio 3 - TIR'!$C$18)*J590),'Ejercicio 3 - TIR'!$E$18-SQRT(('Ejercicio 3 - TIR'!$E$18-'Ejercicio 3 - TIR'!$C$18)*('Ejercicio 3 - TIR'!$E$18-'Ejercicio 3 - TIR'!$D$18)*(1-J590)))</f>
        <v>34436.1444952711</v>
      </c>
      <c r="L590" s="27">
        <f ca="1" t="shared" si="4397"/>
        <v>0.135957161363159</v>
      </c>
      <c r="M590" s="28">
        <f ca="1">IF(L590&lt;=('Ejercicio 3 - TIR'!$D$18-'Ejercicio 3 - TIR'!$C$18)/('Ejercicio 3 - TIR'!$E$18-'Ejercicio 3 - TIR'!$C$18),'Ejercicio 3 - TIR'!$C$18+SQRT(('Ejercicio 3 - TIR'!$E$18-'Ejercicio 3 - TIR'!$C$18)*('Ejercicio 3 - TIR'!$D$18-'Ejercicio 3 - TIR'!$C$18)*L590),'Ejercicio 3 - TIR'!$E$18-SQRT(('Ejercicio 3 - TIR'!$E$18-'Ejercicio 3 - TIR'!$C$18)*('Ejercicio 3 - TIR'!$E$18-'Ejercicio 3 - TIR'!$D$18)*(1-L590)))</f>
        <v>34515.9245127077</v>
      </c>
      <c r="N590" s="27">
        <f ca="1" t="shared" ref="N590:R590" si="4398">RAND()</f>
        <v>0.128221156948621</v>
      </c>
      <c r="O590" s="28">
        <f ca="1">IF(N590&lt;=('Ejercicio 3 - TIR'!$D$18-'Ejercicio 3 - TIR'!$C$18)/('Ejercicio 3 - TIR'!$E$18-'Ejercicio 3 - TIR'!$C$18),'Ejercicio 3 - TIR'!$C$18+SQRT(('Ejercicio 3 - TIR'!$E$18-'Ejercicio 3 - TIR'!$C$18)*('Ejercicio 3 - TIR'!$D$18-'Ejercicio 3 - TIR'!$C$18)*N590),'Ejercicio 3 - TIR'!$E$18-SQRT(('Ejercicio 3 - TIR'!$E$18-'Ejercicio 3 - TIR'!$C$18)*('Ejercicio 3 - TIR'!$E$18-'Ejercicio 3 - TIR'!$D$18)*(1-N590)))</f>
        <v>34385.5642216587</v>
      </c>
      <c r="P590" s="27">
        <f ca="1" t="shared" si="4398"/>
        <v>0.842419173492015</v>
      </c>
      <c r="Q590" s="29">
        <f ca="1">IF(P590&lt;=('Ejercicio 3 - TIR'!$D$22-'Ejercicio 3 - TIR'!$C$22)/('Ejercicio 3 - TIR'!$E$22-'Ejercicio 3 - TIR'!$C$22),'Ejercicio 3 - TIR'!$C$22+SQRT(('Ejercicio 3 - TIR'!$E$22-'Ejercicio 3 - TIR'!$C$22)*('Ejercicio 3 - TIR'!$D$22-'Ejercicio 3 - TIR'!$C$22)*P590),'Ejercicio 3 - TIR'!$E$22-SQRT(('Ejercicio 3 - TIR'!$E$22-'Ejercicio 3 - TIR'!$C$22)*('Ejercicio 3 - TIR'!$E$22-'Ejercicio 3 - TIR'!$D$22)*(1-P590)))</f>
        <v>0.163158221955079</v>
      </c>
      <c r="R590" s="27">
        <f ca="1" t="shared" si="4398"/>
        <v>0.492091223797859</v>
      </c>
      <c r="S590" s="29">
        <f ca="1">IF(R590&lt;=('Ejercicio 3 - TIR'!$D$23-'Ejercicio 3 - TIR'!$C$23)/('Ejercicio 3 - TIR'!$E$23-'Ejercicio 3 - TIR'!$C$23),'Ejercicio 3 - TIR'!$C$23+SQRT(('Ejercicio 3 - TIR'!$E$23-'Ejercicio 3 - TIR'!$C$23)*('Ejercicio 3 - TIR'!$D$23-'Ejercicio 3 - TIR'!$C$23)*R590),'Ejercicio 3 - TIR'!$E$23-SQRT(('Ejercicio 3 - TIR'!$E$23-'Ejercicio 3 - TIR'!$C$23)*('Ejercicio 3 - TIR'!$E$23-'Ejercicio 3 - TIR'!$D$23)*(1-R590)))</f>
        <v>0.149761790988382</v>
      </c>
      <c r="T590" s="27">
        <f ca="1" t="shared" ref="T590:X590" si="4399">RAND()</f>
        <v>0.202318190035804</v>
      </c>
      <c r="U590" s="29">
        <f ca="1">IF(T590&lt;=('Ejercicio 3 - TIR'!$D$24-'Ejercicio 3 - TIR'!$C$24)/('Ejercicio 3 - TIR'!$E$24-'Ejercicio 3 - TIR'!$C$24),'Ejercicio 3 - TIR'!$C$24+SQRT(('Ejercicio 3 - TIR'!$E$24-'Ejercicio 3 - TIR'!$C$24)*('Ejercicio 3 - TIR'!$D$24-'Ejercicio 3 - TIR'!$C$24)*T590),'Ejercicio 3 - TIR'!$E$24-SQRT(('Ejercicio 3 - TIR'!$E$24-'Ejercicio 3 - TIR'!$C$24)*('Ejercicio 3 - TIR'!$E$24-'Ejercicio 3 - TIR'!$D$24)*(1-T590)))</f>
        <v>0.170612331238246</v>
      </c>
      <c r="V590" s="27">
        <f ca="1" t="shared" si="4399"/>
        <v>0.952670986888782</v>
      </c>
      <c r="W590" s="29">
        <f ca="1">IF(V590&lt;=('Ejercicio 3 - TIR'!$D$25-'Ejercicio 3 - TIR'!$C$25)/('Ejercicio 3 - TIR'!$E$25-'Ejercicio 3 - TIR'!$C$25),'Ejercicio 3 - TIR'!$C$25+SQRT(('Ejercicio 3 - TIR'!$E$25-'Ejercicio 3 - TIR'!$C$25)*('Ejercicio 3 - TIR'!$D$25-'Ejercicio 3 - TIR'!$C$25)*V590),'Ejercicio 3 - TIR'!$E$25-SQRT(('Ejercicio 3 - TIR'!$E$25-'Ejercicio 3 - TIR'!$C$25)*('Ejercicio 3 - TIR'!$E$25-'Ejercicio 3 - TIR'!$D$25)*(1-V590)))</f>
        <v>0.23712943101921</v>
      </c>
      <c r="X590" s="27">
        <f ca="1" t="shared" si="4399"/>
        <v>0.946116875779043</v>
      </c>
      <c r="Y590" s="29">
        <f ca="1">IF(X590&lt;=('Ejercicio 3 - TIR'!$D$26-'Ejercicio 3 - TIR'!$C$26)/('Ejercicio 3 - TIR'!$E$26-'Ejercicio 3 - TIR'!$C$26),'Ejercicio 3 - TIR'!$C$26+SQRT(('Ejercicio 3 - TIR'!$E$26-'Ejercicio 3 - TIR'!$C$26)*('Ejercicio 3 - TIR'!$D$26-'Ejercicio 3 - TIR'!$C$26)*X590),'Ejercicio 3 - TIR'!$E$26-SQRT(('Ejercicio 3 - TIR'!$E$26-'Ejercicio 3 - TIR'!$C$26)*('Ejercicio 3 - TIR'!$E$26-'Ejercicio 3 - TIR'!$D$26)*(1-X590)))</f>
        <v>0.262942190328381</v>
      </c>
      <c r="Z590" s="27">
        <f ca="1" t="shared" si="4288"/>
        <v>1.16315822195508</v>
      </c>
      <c r="AA590" s="27">
        <f ca="1" t="shared" si="4289"/>
        <v>1.33735488047793</v>
      </c>
      <c r="AB590" s="27">
        <f ca="1" t="shared" si="4290"/>
        <v>1.56552411432912</v>
      </c>
      <c r="AC590" s="27">
        <f ca="1" t="shared" si="4291"/>
        <v>1.93675595680684</v>
      </c>
      <c r="AD590" s="27">
        <f ca="1" t="shared" si="4292"/>
        <v>2.44601081022117</v>
      </c>
      <c r="AE590" s="26">
        <f ca="1" t="shared" si="4293"/>
        <v>4615.97189232599</v>
      </c>
      <c r="AF590" s="26">
        <f ca="1" t="shared" si="4294"/>
        <v>5307.26811007276</v>
      </c>
      <c r="AG590" s="26">
        <f ca="1" t="shared" si="4295"/>
        <v>6212.75349483868</v>
      </c>
      <c r="AH590" s="26">
        <f ca="1" t="shared" si="4296"/>
        <v>7685.98019613239</v>
      </c>
      <c r="AI590" s="26">
        <f ca="1" t="shared" si="4297"/>
        <v>9706.948663724</v>
      </c>
      <c r="AJ590" s="28">
        <f ca="1" t="shared" si="4298"/>
        <v>38440.6572340367</v>
      </c>
      <c r="AK590" s="28">
        <f ca="1" t="shared" si="4299"/>
        <v>46380.5415422234</v>
      </c>
      <c r="AL590" s="28">
        <f ca="1" t="shared" si="4300"/>
        <v>53910.6146118688</v>
      </c>
      <c r="AM590" s="28">
        <f ca="1" t="shared" si="4301"/>
        <v>66848.9224046817</v>
      </c>
      <c r="AN590" s="28">
        <f ca="1" t="shared" si="4302"/>
        <v>84107.4618017315</v>
      </c>
      <c r="AO590" s="28">
        <f ca="1">C590/'Ejercicio 3 - TIR'!$D$7</f>
        <v>15116.0281826701</v>
      </c>
      <c r="AP590" s="28">
        <f ca="1" t="shared" si="4303"/>
        <v>23324.6290513667</v>
      </c>
      <c r="AQ590" s="28">
        <f ca="1" t="shared" si="4304"/>
        <v>31264.5133595533</v>
      </c>
      <c r="AR590" s="28">
        <f ca="1" t="shared" si="4305"/>
        <v>38794.5864291988</v>
      </c>
      <c r="AS590" s="28">
        <f ca="1" t="shared" si="4306"/>
        <v>51732.8942220117</v>
      </c>
      <c r="AT590" s="28">
        <f ca="1" t="shared" si="4307"/>
        <v>68991.4336190614</v>
      </c>
      <c r="AU590" s="28">
        <f ca="1">AP590*'Ejercicio 3 - TIR'!$D$5</f>
        <v>11662.3145256833</v>
      </c>
      <c r="AV590" s="28">
        <f ca="1">AQ590*'Ejercicio 3 - TIR'!$D$5</f>
        <v>15632.2566797767</v>
      </c>
      <c r="AW590" s="28">
        <f ca="1">AR590*'Ejercicio 3 - TIR'!$D$5</f>
        <v>19397.2932145994</v>
      </c>
      <c r="AX590" s="28">
        <f ca="1">AS590*'Ejercicio 3 - TIR'!$D$5</f>
        <v>25866.4471110058</v>
      </c>
      <c r="AY590" s="28">
        <f ca="1">AT590*'Ejercicio 3 - TIR'!$D$5</f>
        <v>34495.7168095307</v>
      </c>
      <c r="AZ590" s="28">
        <f ca="1" t="shared" ref="AZ590:BD590" si="4400">AJ590-AU590-AE590</f>
        <v>22162.3708160274</v>
      </c>
      <c r="BA590" s="28">
        <f ca="1" t="shared" si="4400"/>
        <v>25441.016752374</v>
      </c>
      <c r="BB590" s="28">
        <f ca="1" t="shared" si="4400"/>
        <v>28300.5679024308</v>
      </c>
      <c r="BC590" s="28">
        <f ca="1" t="shared" si="4400"/>
        <v>33296.4950975435</v>
      </c>
      <c r="BD590" s="28">
        <f ca="1" t="shared" si="4400"/>
        <v>39904.7963284768</v>
      </c>
      <c r="BE590" s="28">
        <f ca="1" t="shared" ref="BE590:BI590" si="4401">AZ590/Z590</f>
        <v>19053.6166083889</v>
      </c>
      <c r="BF590" s="28">
        <f ca="1" t="shared" si="4401"/>
        <v>19023.3849846063</v>
      </c>
      <c r="BG590" s="28">
        <f ca="1" t="shared" si="4401"/>
        <v>18077.3759045919</v>
      </c>
      <c r="BH590" s="28">
        <f ca="1" t="shared" si="4401"/>
        <v>17191.8898612502</v>
      </c>
      <c r="BI590" s="28">
        <f ca="1" t="shared" si="4401"/>
        <v>16314.2354734191</v>
      </c>
      <c r="BJ590" s="28">
        <f ca="1" t="shared" si="4310"/>
        <v>69201.0308338307</v>
      </c>
      <c r="BK590" s="28">
        <f ca="1" t="shared" si="4311"/>
        <v>36973.9683424188</v>
      </c>
      <c r="BL590" s="28">
        <f ca="1" t="shared" si="4312"/>
        <v>106174.99917625</v>
      </c>
      <c r="BM590" s="28">
        <f ca="1">BK590*'Ejercicio 3 - TIR'!$D$5</f>
        <v>18486.9841712094</v>
      </c>
      <c r="BN590" s="28">
        <f ca="1" t="shared" si="4313"/>
        <v>87688.0150050401</v>
      </c>
      <c r="BO590" s="28">
        <f ca="1" t="shared" si="4314"/>
        <v>35849.397982469</v>
      </c>
      <c r="BP590" s="28">
        <f ca="1" t="shared" si="4315"/>
        <v>-103871.524804484</v>
      </c>
      <c r="BQ590" s="28">
        <f ca="1" t="shared" ref="BQ590:BT590" si="4402">BE590</f>
        <v>19053.6166083889</v>
      </c>
      <c r="BR590" s="28">
        <f ca="1" t="shared" si="4402"/>
        <v>19023.3849846063</v>
      </c>
      <c r="BS590" s="28">
        <f ca="1" t="shared" si="4402"/>
        <v>18077.3759045919</v>
      </c>
      <c r="BT590" s="28">
        <f ca="1" t="shared" si="4402"/>
        <v>17191.8898612502</v>
      </c>
      <c r="BU590" s="28">
        <f ca="1" t="shared" si="4317"/>
        <v>52163.6334558881</v>
      </c>
      <c r="BV590" s="30">
        <f ca="1" t="shared" si="4318"/>
        <v>5.63927021173378</v>
      </c>
    </row>
    <row r="591" ht="15" customHeight="1" spans="1:74">
      <c r="A591" s="26">
        <v>590</v>
      </c>
      <c r="B591" s="27">
        <f ca="1" t="shared" ref="B591:F591" si="4403">RAND()</f>
        <v>0.274021926257815</v>
      </c>
      <c r="C591" s="28">
        <f ca="1">IF(B591&lt;=('Ejercicio 3 - TIR'!$D$13-'Ejercicio 3 - TIR'!$C$13)/('Ejercicio 3 - TIR'!$E$13-'Ejercicio 3 - TIR'!$C$13),'Ejercicio 3 - TIR'!$C$13+SQRT(('Ejercicio 3 - TIR'!$E$13-'Ejercicio 3 - TIR'!$C$13)*('Ejercicio 3 - TIR'!$D$13-'Ejercicio 3 - TIR'!$C$13)*B591),'Ejercicio 3 - TIR'!$E$13-SQRT(('Ejercicio 3 - TIR'!$E$13-'Ejercicio 3 - TIR'!$C$13)*('Ejercicio 3 - TIR'!$E$13-'Ejercicio 3 - TIR'!$D$13)*(1-B591)))</f>
        <v>70484.3484149406</v>
      </c>
      <c r="D591" s="27">
        <f ca="1" t="shared" si="4403"/>
        <v>0.713850844596571</v>
      </c>
      <c r="E591" s="28">
        <f ca="1">IF(D591&lt;=('Ejercicio 3 - TIR'!$D$14-'Ejercicio 3 - TIR'!$C$14)/('Ejercicio 3 - TIR'!$E$14-'Ejercicio 3 - TIR'!$C$14),'Ejercicio 3 - TIR'!$C$14+SQRT(('Ejercicio 3 - TIR'!$E$14-'Ejercicio 3 - TIR'!$C$14)*('Ejercicio 3 - TIR'!$D$14-'Ejercicio 3 - TIR'!$C$14)*D591),'Ejercicio 3 - TIR'!$E$14-SQRT(('Ejercicio 3 - TIR'!$E$14-'Ejercicio 3 - TIR'!$C$14)*('Ejercicio 3 - TIR'!$E$14-'Ejercicio 3 - TIR'!$D$14)*(1-D591)))</f>
        <v>33448.4831290369</v>
      </c>
      <c r="F591" s="27">
        <f ca="1" t="shared" si="4403"/>
        <v>0.240711025614302</v>
      </c>
      <c r="G591" s="28">
        <f ca="1">IF(F591&lt;=('Ejercicio 3 - TIR'!$D$18-'Ejercicio 3 - TIR'!$C$18)/('Ejercicio 3 - TIR'!$E$18-'Ejercicio 3 - TIR'!$C$18),'Ejercicio 3 - TIR'!$C$18+SQRT(('Ejercicio 3 - TIR'!$E$18-'Ejercicio 3 - TIR'!$C$18)*('Ejercicio 3 - TIR'!$D$18-'Ejercicio 3 - TIR'!$C$18)*F591),'Ejercicio 3 - TIR'!$E$18-SQRT(('Ejercicio 3 - TIR'!$E$18-'Ejercicio 3 - TIR'!$C$18)*('Ejercicio 3 - TIR'!$E$18-'Ejercicio 3 - TIR'!$D$18)*(1-F591)))</f>
        <v>36008.8812471329</v>
      </c>
      <c r="H591" s="27">
        <f ca="1" t="shared" ref="H591:L591" si="4404">RAND()</f>
        <v>0.948358244897552</v>
      </c>
      <c r="I591" s="28">
        <f ca="1">IF(H591&lt;=('Ejercicio 3 - TIR'!$D$18-'Ejercicio 3 - TIR'!$C$18)/('Ejercicio 3 - TIR'!$E$18-'Ejercicio 3 - TIR'!$C$18),'Ejercicio 3 - TIR'!$C$18+SQRT(('Ejercicio 3 - TIR'!$E$18-'Ejercicio 3 - TIR'!$C$18)*('Ejercicio 3 - TIR'!$D$18-'Ejercicio 3 - TIR'!$C$18)*H591),'Ejercicio 3 - TIR'!$E$18-SQRT(('Ejercicio 3 - TIR'!$E$18-'Ejercicio 3 - TIR'!$C$18)*('Ejercicio 3 - TIR'!$E$18-'Ejercicio 3 - TIR'!$D$18)*(1-H591)))</f>
        <v>43031.9726544879</v>
      </c>
      <c r="J591" s="27">
        <f ca="1" t="shared" si="4404"/>
        <v>0.203313375925974</v>
      </c>
      <c r="K591" s="28">
        <f ca="1">IF(J591&lt;=('Ejercicio 3 - TIR'!$D$18-'Ejercicio 3 - TIR'!$C$18)/('Ejercicio 3 - TIR'!$E$18-'Ejercicio 3 - TIR'!$C$18),'Ejercicio 3 - TIR'!$C$18+SQRT(('Ejercicio 3 - TIR'!$E$18-'Ejercicio 3 - TIR'!$C$18)*('Ejercicio 3 - TIR'!$D$18-'Ejercicio 3 - TIR'!$C$18)*J591),'Ejercicio 3 - TIR'!$E$18-SQRT(('Ejercicio 3 - TIR'!$E$18-'Ejercicio 3 - TIR'!$C$18)*('Ejercicio 3 - TIR'!$E$18-'Ejercicio 3 - TIR'!$D$18)*(1-J591)))</f>
        <v>35522.4094731282</v>
      </c>
      <c r="L591" s="27">
        <f ca="1" t="shared" si="4404"/>
        <v>0.752870376799322</v>
      </c>
      <c r="M591" s="28">
        <f ca="1">IF(L591&lt;=('Ejercicio 3 - TIR'!$D$18-'Ejercicio 3 - TIR'!$C$18)/('Ejercicio 3 - TIR'!$E$18-'Ejercicio 3 - TIR'!$C$18),'Ejercicio 3 - TIR'!$C$18+SQRT(('Ejercicio 3 - TIR'!$E$18-'Ejercicio 3 - TIR'!$C$18)*('Ejercicio 3 - TIR'!$D$18-'Ejercicio 3 - TIR'!$C$18)*L591),'Ejercicio 3 - TIR'!$E$18-SQRT(('Ejercicio 3 - TIR'!$E$18-'Ejercicio 3 - TIR'!$C$18)*('Ejercicio 3 - TIR'!$E$18-'Ejercicio 3 - TIR'!$D$18)*(1-L591)))</f>
        <v>40694.8029383023</v>
      </c>
      <c r="N591" s="27">
        <f ca="1" t="shared" ref="N591:R591" si="4405">RAND()</f>
        <v>0.744722496860977</v>
      </c>
      <c r="O591" s="28">
        <f ca="1">IF(N591&lt;=('Ejercicio 3 - TIR'!$D$18-'Ejercicio 3 - TIR'!$C$18)/('Ejercicio 3 - TIR'!$E$18-'Ejercicio 3 - TIR'!$C$18),'Ejercicio 3 - TIR'!$C$18+SQRT(('Ejercicio 3 - TIR'!$E$18-'Ejercicio 3 - TIR'!$C$18)*('Ejercicio 3 - TIR'!$D$18-'Ejercicio 3 - TIR'!$C$18)*N591),'Ejercicio 3 - TIR'!$E$18-SQRT(('Ejercicio 3 - TIR'!$E$18-'Ejercicio 3 - TIR'!$C$18)*('Ejercicio 3 - TIR'!$E$18-'Ejercicio 3 - TIR'!$D$18)*(1-N591)))</f>
        <v>40624.4071561185</v>
      </c>
      <c r="P591" s="27">
        <f ca="1" t="shared" si="4405"/>
        <v>0.464877916657786</v>
      </c>
      <c r="Q591" s="29">
        <f ca="1">IF(P591&lt;=('Ejercicio 3 - TIR'!$D$22-'Ejercicio 3 - TIR'!$C$22)/('Ejercicio 3 - TIR'!$E$22-'Ejercicio 3 - TIR'!$C$22),'Ejercicio 3 - TIR'!$C$22+SQRT(('Ejercicio 3 - TIR'!$E$22-'Ejercicio 3 - TIR'!$C$22)*('Ejercicio 3 - TIR'!$D$22-'Ejercicio 3 - TIR'!$C$22)*P591),'Ejercicio 3 - TIR'!$E$22-SQRT(('Ejercicio 3 - TIR'!$E$22-'Ejercicio 3 - TIR'!$C$22)*('Ejercicio 3 - TIR'!$E$22-'Ejercicio 3 - TIR'!$D$22)*(1-P591)))</f>
        <v>0.148927154197812</v>
      </c>
      <c r="R591" s="27">
        <f ca="1" t="shared" si="4405"/>
        <v>0.0316095538601013</v>
      </c>
      <c r="S591" s="29">
        <f ca="1">IF(R591&lt;=('Ejercicio 3 - TIR'!$D$23-'Ejercicio 3 - TIR'!$C$23)/('Ejercicio 3 - TIR'!$E$23-'Ejercicio 3 - TIR'!$C$23),'Ejercicio 3 - TIR'!$C$23+SQRT(('Ejercicio 3 - TIR'!$E$23-'Ejercicio 3 - TIR'!$C$23)*('Ejercicio 3 - TIR'!$D$23-'Ejercicio 3 - TIR'!$C$23)*R591),'Ejercicio 3 - TIR'!$E$23-SQRT(('Ejercicio 3 - TIR'!$E$23-'Ejercicio 3 - TIR'!$C$23)*('Ejercicio 3 - TIR'!$E$23-'Ejercicio 3 - TIR'!$D$23)*(1-R591)))</f>
        <v>0.127543023064275</v>
      </c>
      <c r="T591" s="27">
        <f ca="1" t="shared" ref="T591:X591" si="4406">RAND()</f>
        <v>0.478914866514807</v>
      </c>
      <c r="U591" s="29">
        <f ca="1">IF(T591&lt;=('Ejercicio 3 - TIR'!$D$24-'Ejercicio 3 - TIR'!$C$24)/('Ejercicio 3 - TIR'!$E$24-'Ejercicio 3 - TIR'!$C$24),'Ejercicio 3 - TIR'!$C$24+SQRT(('Ejercicio 3 - TIR'!$E$24-'Ejercicio 3 - TIR'!$C$24)*('Ejercicio 3 - TIR'!$D$24-'Ejercicio 3 - TIR'!$C$24)*T591),'Ejercicio 3 - TIR'!$E$24-SQRT(('Ejercicio 3 - TIR'!$E$24-'Ejercicio 3 - TIR'!$C$24)*('Ejercicio 3 - TIR'!$E$24-'Ejercicio 3 - TIR'!$D$24)*(1-T591)))</f>
        <v>0.181802639178098</v>
      </c>
      <c r="V591" s="27">
        <f ca="1" t="shared" si="4406"/>
        <v>0.3943744722668</v>
      </c>
      <c r="W591" s="29">
        <f ca="1">IF(V591&lt;=('Ejercicio 3 - TIR'!$D$25-'Ejercicio 3 - TIR'!$C$25)/('Ejercicio 3 - TIR'!$E$25-'Ejercicio 3 - TIR'!$C$25),'Ejercicio 3 - TIR'!$C$25+SQRT(('Ejercicio 3 - TIR'!$E$25-'Ejercicio 3 - TIR'!$C$25)*('Ejercicio 3 - TIR'!$D$25-'Ejercicio 3 - TIR'!$C$25)*V591),'Ejercicio 3 - TIR'!$E$25-SQRT(('Ejercicio 3 - TIR'!$E$25-'Ejercicio 3 - TIR'!$C$25)*('Ejercicio 3 - TIR'!$E$25-'Ejercicio 3 - TIR'!$D$25)*(1-V591)))</f>
        <v>0.203959915865996</v>
      </c>
      <c r="X591" s="27">
        <f ca="1" t="shared" si="4406"/>
        <v>0.758105829335523</v>
      </c>
      <c r="Y591" s="29">
        <f ca="1">IF(X591&lt;=('Ejercicio 3 - TIR'!$D$26-'Ejercicio 3 - TIR'!$C$26)/('Ejercicio 3 - TIR'!$E$26-'Ejercicio 3 - TIR'!$C$26),'Ejercicio 3 - TIR'!$C$26+SQRT(('Ejercicio 3 - TIR'!$E$26-'Ejercicio 3 - TIR'!$C$26)*('Ejercicio 3 - TIR'!$D$26-'Ejercicio 3 - TIR'!$C$26)*X591),'Ejercicio 3 - TIR'!$E$26-SQRT(('Ejercicio 3 - TIR'!$E$26-'Ejercicio 3 - TIR'!$C$26)*('Ejercicio 3 - TIR'!$E$26-'Ejercicio 3 - TIR'!$D$26)*(1-X591)))</f>
        <v>0.243858216402781</v>
      </c>
      <c r="Z591" s="27">
        <f ca="1" t="shared" si="4288"/>
        <v>1.14892715419781</v>
      </c>
      <c r="AA591" s="27">
        <f ca="1" t="shared" si="4289"/>
        <v>1.29546479672484</v>
      </c>
      <c r="AB591" s="27">
        <f ca="1" t="shared" si="4290"/>
        <v>1.53098371573173</v>
      </c>
      <c r="AC591" s="27">
        <f ca="1" t="shared" si="4291"/>
        <v>1.84324302558458</v>
      </c>
      <c r="AD591" s="27">
        <f ca="1" t="shared" si="4292"/>
        <v>2.29273298220051</v>
      </c>
      <c r="AE591" s="26">
        <f ca="1" t="shared" si="4293"/>
        <v>4981.387404641</v>
      </c>
      <c r="AF591" s="26">
        <f ca="1" t="shared" si="4294"/>
        <v>5616.72861328322</v>
      </c>
      <c r="AG591" s="26">
        <f ca="1" t="shared" si="4295"/>
        <v>6637.86469872525</v>
      </c>
      <c r="AH591" s="26">
        <f ca="1" t="shared" si="4296"/>
        <v>7991.72302420711</v>
      </c>
      <c r="AI591" s="26">
        <f ca="1" t="shared" si="4297"/>
        <v>9940.5703468753</v>
      </c>
      <c r="AJ591" s="28">
        <f ca="1" t="shared" si="4298"/>
        <v>41371.5814571154</v>
      </c>
      <c r="AK591" s="28">
        <f ca="1" t="shared" si="4299"/>
        <v>55746.4057075148</v>
      </c>
      <c r="AL591" s="28">
        <f ca="1" t="shared" si="4300"/>
        <v>54384.2304469138</v>
      </c>
      <c r="AM591" s="28">
        <f ca="1" t="shared" si="4301"/>
        <v>75010.4116935646</v>
      </c>
      <c r="AN591" s="28">
        <f ca="1" t="shared" si="4302"/>
        <v>93140.9181691752</v>
      </c>
      <c r="AO591" s="28">
        <f ca="1">C591/'Ejercicio 3 - TIR'!$D$7</f>
        <v>14096.8696829881</v>
      </c>
      <c r="AP591" s="28">
        <f ca="1" t="shared" si="4303"/>
        <v>27274.7117741272</v>
      </c>
      <c r="AQ591" s="28">
        <f ca="1" t="shared" si="4304"/>
        <v>41649.5360245267</v>
      </c>
      <c r="AR591" s="28">
        <f ca="1" t="shared" si="4305"/>
        <v>40287.3607639257</v>
      </c>
      <c r="AS591" s="28">
        <f ca="1" t="shared" si="4306"/>
        <v>60913.5420105765</v>
      </c>
      <c r="AT591" s="28">
        <f ca="1" t="shared" si="4307"/>
        <v>79044.0484861871</v>
      </c>
      <c r="AU591" s="28">
        <f ca="1">AP591*'Ejercicio 3 - TIR'!$D$5</f>
        <v>13637.3558870636</v>
      </c>
      <c r="AV591" s="28">
        <f ca="1">AQ591*'Ejercicio 3 - TIR'!$D$5</f>
        <v>20824.7680122633</v>
      </c>
      <c r="AW591" s="28">
        <f ca="1">AR591*'Ejercicio 3 - TIR'!$D$5</f>
        <v>20143.6803819629</v>
      </c>
      <c r="AX591" s="28">
        <f ca="1">AS591*'Ejercicio 3 - TIR'!$D$5</f>
        <v>30456.7710052883</v>
      </c>
      <c r="AY591" s="28">
        <f ca="1">AT591*'Ejercicio 3 - TIR'!$D$5</f>
        <v>39522.0242430935</v>
      </c>
      <c r="AZ591" s="28">
        <f ca="1" t="shared" ref="AZ591:BD591" si="4407">AJ591-AU591-AE591</f>
        <v>22752.8381654107</v>
      </c>
      <c r="BA591" s="28">
        <f ca="1" t="shared" si="4407"/>
        <v>29304.9090819682</v>
      </c>
      <c r="BB591" s="28">
        <f ca="1" t="shared" si="4407"/>
        <v>27602.6853662257</v>
      </c>
      <c r="BC591" s="28">
        <f ca="1" t="shared" si="4407"/>
        <v>36561.9176640692</v>
      </c>
      <c r="BD591" s="28">
        <f ca="1" t="shared" si="4407"/>
        <v>43678.3235792063</v>
      </c>
      <c r="BE591" s="28">
        <f ca="1" t="shared" ref="BE591:BI591" si="4408">AZ591/Z591</f>
        <v>19803.5515848669</v>
      </c>
      <c r="BF591" s="28">
        <f ca="1" t="shared" si="4408"/>
        <v>22621.1543193271</v>
      </c>
      <c r="BG591" s="28">
        <f ca="1" t="shared" si="4408"/>
        <v>18029.3788121927</v>
      </c>
      <c r="BH591" s="28">
        <f ca="1" t="shared" si="4408"/>
        <v>19835.6468227914</v>
      </c>
      <c r="BI591" s="28">
        <f ca="1" t="shared" si="4408"/>
        <v>19050.7677598309</v>
      </c>
      <c r="BJ591" s="28">
        <f ca="1" t="shared" si="4310"/>
        <v>76688.44047452</v>
      </c>
      <c r="BK591" s="28">
        <f ca="1" t="shared" si="4311"/>
        <v>32320.3580679692</v>
      </c>
      <c r="BL591" s="28">
        <f ca="1" t="shared" si="4312"/>
        <v>109008.798542489</v>
      </c>
      <c r="BM591" s="28">
        <f ca="1">BK591*'Ejercicio 3 - TIR'!$D$5</f>
        <v>16160.1790339846</v>
      </c>
      <c r="BN591" s="28">
        <f ca="1" t="shared" si="4313"/>
        <v>92848.6195085046</v>
      </c>
      <c r="BO591" s="28">
        <f ca="1" t="shared" si="4314"/>
        <v>40496.9179705309</v>
      </c>
      <c r="BP591" s="28">
        <f ca="1" t="shared" si="4315"/>
        <v>-103932.831543977</v>
      </c>
      <c r="BQ591" s="28">
        <f ca="1" t="shared" ref="BQ591:BT591" si="4409">BE591</f>
        <v>19803.5515848669</v>
      </c>
      <c r="BR591" s="28">
        <f ca="1" t="shared" si="4409"/>
        <v>22621.1543193271</v>
      </c>
      <c r="BS591" s="28">
        <f ca="1" t="shared" si="4409"/>
        <v>18029.3788121927</v>
      </c>
      <c r="BT591" s="28">
        <f ca="1" t="shared" si="4409"/>
        <v>19835.6468227914</v>
      </c>
      <c r="BU591" s="28">
        <f ca="1" t="shared" si="4317"/>
        <v>59547.6857303618</v>
      </c>
      <c r="BV591" s="30">
        <f ca="1" t="shared" si="4318"/>
        <v>8.98474244790264</v>
      </c>
    </row>
    <row r="592" ht="15" customHeight="1" spans="1:74">
      <c r="A592" s="26">
        <v>591</v>
      </c>
      <c r="B592" s="27">
        <f ca="1" t="shared" ref="B592:F592" si="4410">RAND()</f>
        <v>0.751103448464223</v>
      </c>
      <c r="C592" s="28">
        <f ca="1">IF(B592&lt;=('Ejercicio 3 - TIR'!$D$13-'Ejercicio 3 - TIR'!$C$13)/('Ejercicio 3 - TIR'!$E$13-'Ejercicio 3 - TIR'!$C$13),'Ejercicio 3 - TIR'!$C$13+SQRT(('Ejercicio 3 - TIR'!$E$13-'Ejercicio 3 - TIR'!$C$13)*('Ejercicio 3 - TIR'!$D$13-'Ejercicio 3 - TIR'!$C$13)*B592),'Ejercicio 3 - TIR'!$E$13-SQRT(('Ejercicio 3 - TIR'!$E$13-'Ejercicio 3 - TIR'!$C$13)*('Ejercicio 3 - TIR'!$E$13-'Ejercicio 3 - TIR'!$D$13)*(1-B592)))</f>
        <v>82717.7587725743</v>
      </c>
      <c r="D592" s="27">
        <f ca="1" t="shared" si="4410"/>
        <v>0.332122824098189</v>
      </c>
      <c r="E592" s="28">
        <f ca="1">IF(D592&lt;=('Ejercicio 3 - TIR'!$D$14-'Ejercicio 3 - TIR'!$C$14)/('Ejercicio 3 - TIR'!$E$14-'Ejercicio 3 - TIR'!$C$14),'Ejercicio 3 - TIR'!$C$14+SQRT(('Ejercicio 3 - TIR'!$E$14-'Ejercicio 3 - TIR'!$C$14)*('Ejercicio 3 - TIR'!$D$14-'Ejercicio 3 - TIR'!$C$14)*D592),'Ejercicio 3 - TIR'!$E$14-SQRT(('Ejercicio 3 - TIR'!$E$14-'Ejercicio 3 - TIR'!$C$14)*('Ejercicio 3 - TIR'!$E$14-'Ejercicio 3 - TIR'!$D$14)*(1-D592)))</f>
        <v>29990.91292324</v>
      </c>
      <c r="F592" s="27">
        <f ca="1" t="shared" si="4410"/>
        <v>0.559582660612516</v>
      </c>
      <c r="G592" s="28">
        <f ca="1">IF(F592&lt;=('Ejercicio 3 - TIR'!$D$18-'Ejercicio 3 - TIR'!$C$18)/('Ejercicio 3 - TIR'!$E$18-'Ejercicio 3 - TIR'!$C$18),'Ejercicio 3 - TIR'!$C$18+SQRT(('Ejercicio 3 - TIR'!$E$18-'Ejercicio 3 - TIR'!$C$18)*('Ejercicio 3 - TIR'!$D$18-'Ejercicio 3 - TIR'!$C$18)*F592),'Ejercicio 3 - TIR'!$E$18-SQRT(('Ejercicio 3 - TIR'!$E$18-'Ejercicio 3 - TIR'!$C$18)*('Ejercicio 3 - TIR'!$E$18-'Ejercicio 3 - TIR'!$D$18)*(1-F592)))</f>
        <v>39161.7355938642</v>
      </c>
      <c r="H592" s="27">
        <f ca="1" t="shared" ref="H592:L592" si="4411">RAND()</f>
        <v>0.839628660946385</v>
      </c>
      <c r="I592" s="28">
        <f ca="1">IF(H592&lt;=('Ejercicio 3 - TIR'!$D$18-'Ejercicio 3 - TIR'!$C$18)/('Ejercicio 3 - TIR'!$E$18-'Ejercicio 3 - TIR'!$C$18),'Ejercicio 3 - TIR'!$C$18+SQRT(('Ejercicio 3 - TIR'!$E$18-'Ejercicio 3 - TIR'!$C$18)*('Ejercicio 3 - TIR'!$D$18-'Ejercicio 3 - TIR'!$C$18)*H592),'Ejercicio 3 - TIR'!$E$18-SQRT(('Ejercicio 3 - TIR'!$E$18-'Ejercicio 3 - TIR'!$C$18)*('Ejercicio 3 - TIR'!$E$18-'Ejercicio 3 - TIR'!$D$18)*(1-H592)))</f>
        <v>41531.8808513805</v>
      </c>
      <c r="J592" s="27">
        <f ca="1" t="shared" si="4411"/>
        <v>0.0752455072336793</v>
      </c>
      <c r="K592" s="28">
        <f ca="1">IF(J592&lt;=('Ejercicio 3 - TIR'!$D$18-'Ejercicio 3 - TIR'!$C$18)/('Ejercicio 3 - TIR'!$E$18-'Ejercicio 3 - TIR'!$C$18),'Ejercicio 3 - TIR'!$C$18+SQRT(('Ejercicio 3 - TIR'!$E$18-'Ejercicio 3 - TIR'!$C$18)*('Ejercicio 3 - TIR'!$D$18-'Ejercicio 3 - TIR'!$C$18)*J592),'Ejercicio 3 - TIR'!$E$18-SQRT(('Ejercicio 3 - TIR'!$E$18-'Ejercicio 3 - TIR'!$C$18)*('Ejercicio 3 - TIR'!$E$18-'Ejercicio 3 - TIR'!$D$18)*(1-J592)))</f>
        <v>33359.5871896785</v>
      </c>
      <c r="L592" s="27">
        <f ca="1" t="shared" si="4411"/>
        <v>0.48032528575467</v>
      </c>
      <c r="M592" s="28">
        <f ca="1">IF(L592&lt;=('Ejercicio 3 - TIR'!$D$18-'Ejercicio 3 - TIR'!$C$18)/('Ejercicio 3 - TIR'!$E$18-'Ejercicio 3 - TIR'!$C$18),'Ejercicio 3 - TIR'!$C$18+SQRT(('Ejercicio 3 - TIR'!$E$18-'Ejercicio 3 - TIR'!$C$18)*('Ejercicio 3 - TIR'!$D$18-'Ejercicio 3 - TIR'!$C$18)*L592),'Ejercicio 3 - TIR'!$E$18-SQRT(('Ejercicio 3 - TIR'!$E$18-'Ejercicio 3 - TIR'!$C$18)*('Ejercicio 3 - TIR'!$E$18-'Ejercicio 3 - TIR'!$D$18)*(1-L592)))</f>
        <v>38488.156034334</v>
      </c>
      <c r="N592" s="27">
        <f ca="1" t="shared" ref="N592:R592" si="4412">RAND()</f>
        <v>0.263899440500569</v>
      </c>
      <c r="O592" s="28">
        <f ca="1">IF(N592&lt;=('Ejercicio 3 - TIR'!$D$18-'Ejercicio 3 - TIR'!$C$18)/('Ejercicio 3 - TIR'!$E$18-'Ejercicio 3 - TIR'!$C$18),'Ejercicio 3 - TIR'!$C$18+SQRT(('Ejercicio 3 - TIR'!$E$18-'Ejercicio 3 - TIR'!$C$18)*('Ejercicio 3 - TIR'!$D$18-'Ejercicio 3 - TIR'!$C$18)*N592),'Ejercicio 3 - TIR'!$E$18-SQRT(('Ejercicio 3 - TIR'!$E$18-'Ejercicio 3 - TIR'!$C$18)*('Ejercicio 3 - TIR'!$E$18-'Ejercicio 3 - TIR'!$D$18)*(1-N592)))</f>
        <v>36291.6544783614</v>
      </c>
      <c r="P592" s="27">
        <f ca="1" t="shared" si="4412"/>
        <v>0.685208978702772</v>
      </c>
      <c r="Q592" s="29">
        <f ca="1">IF(P592&lt;=('Ejercicio 3 - TIR'!$D$22-'Ejercicio 3 - TIR'!$C$22)/('Ejercicio 3 - TIR'!$E$22-'Ejercicio 3 - TIR'!$C$22),'Ejercicio 3 - TIR'!$C$22+SQRT(('Ejercicio 3 - TIR'!$E$22-'Ejercicio 3 - TIR'!$C$22)*('Ejercicio 3 - TIR'!$D$22-'Ejercicio 3 - TIR'!$C$22)*P592),'Ejercicio 3 - TIR'!$E$22-SQRT(('Ejercicio 3 - TIR'!$E$22-'Ejercicio 3 - TIR'!$C$22)*('Ejercicio 3 - TIR'!$E$22-'Ejercicio 3 - TIR'!$D$22)*(1-P592)))</f>
        <v>0.15619613816342</v>
      </c>
      <c r="R592" s="27">
        <f ca="1" t="shared" si="4412"/>
        <v>0.0957934499293118</v>
      </c>
      <c r="S592" s="29">
        <f ca="1">IF(R592&lt;=('Ejercicio 3 - TIR'!$D$23-'Ejercicio 3 - TIR'!$C$23)/('Ejercicio 3 - TIR'!$E$23-'Ejercicio 3 - TIR'!$C$23),'Ejercicio 3 - TIR'!$C$23+SQRT(('Ejercicio 3 - TIR'!$E$23-'Ejercicio 3 - TIR'!$C$23)*('Ejercicio 3 - TIR'!$D$23-'Ejercicio 3 - TIR'!$C$23)*R592),'Ejercicio 3 - TIR'!$E$23-SQRT(('Ejercicio 3 - TIR'!$E$23-'Ejercicio 3 - TIR'!$C$23)*('Ejercicio 3 - TIR'!$E$23-'Ejercicio 3 - TIR'!$D$23)*(1-R592)))</f>
        <v>0.133131192248717</v>
      </c>
      <c r="T592" s="27">
        <f ca="1" t="shared" ref="T592:X592" si="4413">RAND()</f>
        <v>0.0155256906428491</v>
      </c>
      <c r="U592" s="29">
        <f ca="1">IF(T592&lt;=('Ejercicio 3 - TIR'!$D$24-'Ejercicio 3 - TIR'!$C$24)/('Ejercicio 3 - TIR'!$E$24-'Ejercicio 3 - TIR'!$C$24),'Ejercicio 3 - TIR'!$C$24+SQRT(('Ejercicio 3 - TIR'!$E$24-'Ejercicio 3 - TIR'!$C$24)*('Ejercicio 3 - TIR'!$D$24-'Ejercicio 3 - TIR'!$C$24)*T592),'Ejercicio 3 - TIR'!$E$24-SQRT(('Ejercicio 3 - TIR'!$E$24-'Ejercicio 3 - TIR'!$C$24)*('Ejercicio 3 - TIR'!$E$24-'Ejercicio 3 - TIR'!$D$24)*(1-T592)))</f>
        <v>0.15570998689578</v>
      </c>
      <c r="V592" s="27">
        <f ca="1" t="shared" si="4413"/>
        <v>0.736727625136544</v>
      </c>
      <c r="W592" s="29">
        <f ca="1">IF(V592&lt;=('Ejercicio 3 - TIR'!$D$25-'Ejercicio 3 - TIR'!$C$25)/('Ejercicio 3 - TIR'!$E$25-'Ejercicio 3 - TIR'!$C$25),'Ejercicio 3 - TIR'!$C$25+SQRT(('Ejercicio 3 - TIR'!$E$25-'Ejercicio 3 - TIR'!$C$25)*('Ejercicio 3 - TIR'!$D$25-'Ejercicio 3 - TIR'!$C$25)*V592),'Ejercicio 3 - TIR'!$E$25-SQRT(('Ejercicio 3 - TIR'!$E$25-'Ejercicio 3 - TIR'!$C$25)*('Ejercicio 3 - TIR'!$E$25-'Ejercicio 3 - TIR'!$D$25)*(1-V592)))</f>
        <v>0.219644550538296</v>
      </c>
      <c r="X592" s="27">
        <f ca="1" t="shared" si="4413"/>
        <v>0.603745599100173</v>
      </c>
      <c r="Y592" s="29">
        <f ca="1">IF(X592&lt;=('Ejercicio 3 - TIR'!$D$26-'Ejercicio 3 - TIR'!$C$26)/('Ejercicio 3 - TIR'!$E$26-'Ejercicio 3 - TIR'!$C$26),'Ejercicio 3 - TIR'!$C$26+SQRT(('Ejercicio 3 - TIR'!$E$26-'Ejercicio 3 - TIR'!$C$26)*('Ejercicio 3 - TIR'!$D$26-'Ejercicio 3 - TIR'!$C$26)*X592),'Ejercicio 3 - TIR'!$E$26-SQRT(('Ejercicio 3 - TIR'!$E$26-'Ejercicio 3 - TIR'!$C$26)*('Ejercicio 3 - TIR'!$E$26-'Ejercicio 3 - TIR'!$D$26)*(1-X592)))</f>
        <v>0.233742311289267</v>
      </c>
      <c r="Z592" s="27">
        <f ca="1" t="shared" si="4288"/>
        <v>1.15619613816342</v>
      </c>
      <c r="AA592" s="27">
        <f ca="1" t="shared" si="4289"/>
        <v>1.31012190851048</v>
      </c>
      <c r="AB592" s="27">
        <f ca="1" t="shared" si="4290"/>
        <v>1.51412097371652</v>
      </c>
      <c r="AC592" s="27">
        <f ca="1" t="shared" si="4291"/>
        <v>1.84668939444909</v>
      </c>
      <c r="AD592" s="27">
        <f ca="1" t="shared" si="4292"/>
        <v>2.278338841741</v>
      </c>
      <c r="AE592" s="26">
        <f ca="1" t="shared" si="4293"/>
        <v>4684.46477860548</v>
      </c>
      <c r="AF592" s="26">
        <f ca="1" t="shared" si="4294"/>
        <v>5308.11315962835</v>
      </c>
      <c r="AG592" s="26">
        <f ca="1" t="shared" si="4295"/>
        <v>6134.6393901554</v>
      </c>
      <c r="AH592" s="26">
        <f ca="1" t="shared" si="4296"/>
        <v>7482.07950172061</v>
      </c>
      <c r="AI592" s="26">
        <f ca="1" t="shared" si="4297"/>
        <v>9230.95805770283</v>
      </c>
      <c r="AJ592" s="28">
        <f ca="1" t="shared" si="4298"/>
        <v>45278.6474574027</v>
      </c>
      <c r="AK592" s="28">
        <f ca="1" t="shared" si="4299"/>
        <v>54411.8270050404</v>
      </c>
      <c r="AL592" s="28">
        <f ca="1" t="shared" si="4300"/>
        <v>50510.4506384171</v>
      </c>
      <c r="AM592" s="28">
        <f ca="1" t="shared" si="4301"/>
        <v>71075.6695605063</v>
      </c>
      <c r="AN592" s="28">
        <f ca="1" t="shared" si="4302"/>
        <v>82684.6860290945</v>
      </c>
      <c r="AO592" s="28">
        <f ca="1">C592/'Ejercicio 3 - TIR'!$D$7</f>
        <v>16543.5517545149</v>
      </c>
      <c r="AP592" s="28">
        <f ca="1" t="shared" si="4303"/>
        <v>28735.0957028878</v>
      </c>
      <c r="AQ592" s="28">
        <f ca="1" t="shared" si="4304"/>
        <v>37868.2752505255</v>
      </c>
      <c r="AR592" s="28">
        <f ca="1" t="shared" si="4305"/>
        <v>33966.8988839023</v>
      </c>
      <c r="AS592" s="28">
        <f ca="1" t="shared" si="4306"/>
        <v>54532.1178059915</v>
      </c>
      <c r="AT592" s="28">
        <f ca="1" t="shared" si="4307"/>
        <v>66141.1342745796</v>
      </c>
      <c r="AU592" s="28">
        <f ca="1">AP592*'Ejercicio 3 - TIR'!$D$5</f>
        <v>14367.5478514439</v>
      </c>
      <c r="AV592" s="28">
        <f ca="1">AQ592*'Ejercicio 3 - TIR'!$D$5</f>
        <v>18934.1376252628</v>
      </c>
      <c r="AW592" s="28">
        <f ca="1">AR592*'Ejercicio 3 - TIR'!$D$5</f>
        <v>16983.4494419511</v>
      </c>
      <c r="AX592" s="28">
        <f ca="1">AS592*'Ejercicio 3 - TIR'!$D$5</f>
        <v>27266.0589029957</v>
      </c>
      <c r="AY592" s="28">
        <f ca="1">AT592*'Ejercicio 3 - TIR'!$D$5</f>
        <v>33070.5671372898</v>
      </c>
      <c r="AZ592" s="28">
        <f ca="1" t="shared" ref="AZ592:BD592" si="4414">AJ592-AU592-AE592</f>
        <v>26226.6348273533</v>
      </c>
      <c r="BA592" s="28">
        <f ca="1" t="shared" si="4414"/>
        <v>30169.5762201493</v>
      </c>
      <c r="BB592" s="28">
        <f ca="1" t="shared" si="4414"/>
        <v>27392.3618063106</v>
      </c>
      <c r="BC592" s="28">
        <f ca="1" t="shared" si="4414"/>
        <v>36327.53115579</v>
      </c>
      <c r="BD592" s="28">
        <f ca="1" t="shared" si="4414"/>
        <v>40383.1608341018</v>
      </c>
      <c r="BE592" s="28">
        <f ca="1" t="shared" ref="BE592:BI592" si="4415">AZ592/Z592</f>
        <v>22683.5516584699</v>
      </c>
      <c r="BF592" s="28">
        <f ca="1" t="shared" si="4415"/>
        <v>23028.067864654</v>
      </c>
      <c r="BG592" s="28">
        <f ca="1" t="shared" si="4415"/>
        <v>18091.2636980875</v>
      </c>
      <c r="BH592" s="28">
        <f ca="1" t="shared" si="4415"/>
        <v>19671.7061705048</v>
      </c>
      <c r="BI592" s="28">
        <f ca="1" t="shared" si="4415"/>
        <v>17724.8265684848</v>
      </c>
      <c r="BJ592" s="28">
        <f ca="1" t="shared" si="4310"/>
        <v>68329.4618122898</v>
      </c>
      <c r="BK592" s="28">
        <f ca="1" t="shared" si="4311"/>
        <v>37691.8165426636</v>
      </c>
      <c r="BL592" s="28">
        <f ca="1" t="shared" si="4312"/>
        <v>106021.278354953</v>
      </c>
      <c r="BM592" s="28">
        <f ca="1">BK592*'Ejercicio 3 - TIR'!$D$5</f>
        <v>18845.9082713318</v>
      </c>
      <c r="BN592" s="28">
        <f ca="1" t="shared" si="4313"/>
        <v>87175.3700836216</v>
      </c>
      <c r="BO592" s="28">
        <f ca="1" t="shared" si="4314"/>
        <v>38262.6888004974</v>
      </c>
      <c r="BP592" s="28">
        <f ca="1" t="shared" si="4315"/>
        <v>-112708.671695814</v>
      </c>
      <c r="BQ592" s="28">
        <f ca="1" t="shared" ref="BQ592:BT592" si="4416">BE592</f>
        <v>22683.5516584699</v>
      </c>
      <c r="BR592" s="28">
        <f ca="1" t="shared" si="4416"/>
        <v>23028.067864654</v>
      </c>
      <c r="BS592" s="28">
        <f ca="1" t="shared" si="4416"/>
        <v>18091.2636980875</v>
      </c>
      <c r="BT592" s="28">
        <f ca="1" t="shared" si="4416"/>
        <v>19671.7061705048</v>
      </c>
      <c r="BU592" s="28">
        <f ca="1" t="shared" si="4317"/>
        <v>55987.5153689823</v>
      </c>
      <c r="BV592" s="30">
        <f ca="1" t="shared" si="4318"/>
        <v>6.50734395961954</v>
      </c>
    </row>
    <row r="593" ht="15" customHeight="1" spans="1:74">
      <c r="A593" s="26">
        <v>592</v>
      </c>
      <c r="B593" s="27">
        <f ca="1" t="shared" ref="B593:F593" si="4417">RAND()</f>
        <v>0.0115755211238568</v>
      </c>
      <c r="C593" s="28">
        <f ca="1">IF(B593&lt;=('Ejercicio 3 - TIR'!$D$13-'Ejercicio 3 - TIR'!$C$13)/('Ejercicio 3 - TIR'!$E$13-'Ejercicio 3 - TIR'!$C$13),'Ejercicio 3 - TIR'!$C$13+SQRT(('Ejercicio 3 - TIR'!$E$13-'Ejercicio 3 - TIR'!$C$13)*('Ejercicio 3 - TIR'!$D$13-'Ejercicio 3 - TIR'!$C$13)*B593),'Ejercicio 3 - TIR'!$E$13-SQRT(('Ejercicio 3 - TIR'!$E$13-'Ejercicio 3 - TIR'!$C$13)*('Ejercicio 3 - TIR'!$E$13-'Ejercicio 3 - TIR'!$D$13)*(1-B593)))</f>
        <v>62151.7919159488</v>
      </c>
      <c r="D593" s="27">
        <f ca="1" t="shared" si="4417"/>
        <v>0.741001031661841</v>
      </c>
      <c r="E593" s="28">
        <f ca="1">IF(D593&lt;=('Ejercicio 3 - TIR'!$D$14-'Ejercicio 3 - TIR'!$C$14)/('Ejercicio 3 - TIR'!$E$14-'Ejercicio 3 - TIR'!$C$14),'Ejercicio 3 - TIR'!$C$14+SQRT(('Ejercicio 3 - TIR'!$E$14-'Ejercicio 3 - TIR'!$C$14)*('Ejercicio 3 - TIR'!$D$14-'Ejercicio 3 - TIR'!$C$14)*D593),'Ejercicio 3 - TIR'!$E$14-SQRT(('Ejercicio 3 - TIR'!$E$14-'Ejercicio 3 - TIR'!$C$14)*('Ejercicio 3 - TIR'!$E$14-'Ejercicio 3 - TIR'!$D$14)*(1-D593)))</f>
        <v>33767.0355968669</v>
      </c>
      <c r="F593" s="27">
        <f ca="1" t="shared" si="4417"/>
        <v>0.316886232541279</v>
      </c>
      <c r="G593" s="28">
        <f ca="1">IF(F593&lt;=('Ejercicio 3 - TIR'!$D$18-'Ejercicio 3 - TIR'!$C$18)/('Ejercicio 3 - TIR'!$E$18-'Ejercicio 3 - TIR'!$C$18),'Ejercicio 3 - TIR'!$C$18+SQRT(('Ejercicio 3 - TIR'!$E$18-'Ejercicio 3 - TIR'!$C$18)*('Ejercicio 3 - TIR'!$D$18-'Ejercicio 3 - TIR'!$C$18)*F593),'Ejercicio 3 - TIR'!$E$18-SQRT(('Ejercicio 3 - TIR'!$E$18-'Ejercicio 3 - TIR'!$C$18)*('Ejercicio 3 - TIR'!$E$18-'Ejercicio 3 - TIR'!$D$18)*(1-F593)))</f>
        <v>36894.4133094261</v>
      </c>
      <c r="H593" s="27">
        <f ca="1" t="shared" ref="H593:L593" si="4418">RAND()</f>
        <v>0.805620086138207</v>
      </c>
      <c r="I593" s="28">
        <f ca="1">IF(H593&lt;=('Ejercicio 3 - TIR'!$D$18-'Ejercicio 3 - TIR'!$C$18)/('Ejercicio 3 - TIR'!$E$18-'Ejercicio 3 - TIR'!$C$18),'Ejercicio 3 - TIR'!$C$18+SQRT(('Ejercicio 3 - TIR'!$E$18-'Ejercicio 3 - TIR'!$C$18)*('Ejercicio 3 - TIR'!$D$18-'Ejercicio 3 - TIR'!$C$18)*H593),'Ejercicio 3 - TIR'!$E$18-SQRT(('Ejercicio 3 - TIR'!$E$18-'Ejercicio 3 - TIR'!$C$18)*('Ejercicio 3 - TIR'!$E$18-'Ejercicio 3 - TIR'!$D$18)*(1-H593)))</f>
        <v>41181.8206511959</v>
      </c>
      <c r="J593" s="27">
        <f ca="1" t="shared" si="4418"/>
        <v>0.72767106465519</v>
      </c>
      <c r="K593" s="28">
        <f ca="1">IF(J593&lt;=('Ejercicio 3 - TIR'!$D$18-'Ejercicio 3 - TIR'!$C$18)/('Ejercicio 3 - TIR'!$E$18-'Ejercicio 3 - TIR'!$C$18),'Ejercicio 3 - TIR'!$C$18+SQRT(('Ejercicio 3 - TIR'!$E$18-'Ejercicio 3 - TIR'!$C$18)*('Ejercicio 3 - TIR'!$D$18-'Ejercicio 3 - TIR'!$C$18)*J593),'Ejercicio 3 - TIR'!$E$18-SQRT(('Ejercicio 3 - TIR'!$E$18-'Ejercicio 3 - TIR'!$C$18)*('Ejercicio 3 - TIR'!$E$18-'Ejercicio 3 - TIR'!$D$18)*(1-J593)))</f>
        <v>40480.6338773163</v>
      </c>
      <c r="L593" s="27">
        <f ca="1" t="shared" si="4418"/>
        <v>0.189489234952917</v>
      </c>
      <c r="M593" s="28">
        <f ca="1">IF(L593&lt;=('Ejercicio 3 - TIR'!$D$18-'Ejercicio 3 - TIR'!$C$18)/('Ejercicio 3 - TIR'!$E$18-'Ejercicio 3 - TIR'!$C$18),'Ejercicio 3 - TIR'!$C$18+SQRT(('Ejercicio 3 - TIR'!$E$18-'Ejercicio 3 - TIR'!$C$18)*('Ejercicio 3 - TIR'!$D$18-'Ejercicio 3 - TIR'!$C$18)*L593),'Ejercicio 3 - TIR'!$E$18-SQRT(('Ejercicio 3 - TIR'!$E$18-'Ejercicio 3 - TIR'!$C$18)*('Ejercicio 3 - TIR'!$E$18-'Ejercicio 3 - TIR'!$D$18)*(1-L593)))</f>
        <v>35331.3586676323</v>
      </c>
      <c r="N593" s="27">
        <f ca="1" t="shared" ref="N593:R593" si="4419">RAND()</f>
        <v>0.087797448686981</v>
      </c>
      <c r="O593" s="28">
        <f ca="1">IF(N593&lt;=('Ejercicio 3 - TIR'!$D$18-'Ejercicio 3 - TIR'!$C$18)/('Ejercicio 3 - TIR'!$E$18-'Ejercicio 3 - TIR'!$C$18),'Ejercicio 3 - TIR'!$C$18+SQRT(('Ejercicio 3 - TIR'!$E$18-'Ejercicio 3 - TIR'!$C$18)*('Ejercicio 3 - TIR'!$D$18-'Ejercicio 3 - TIR'!$C$18)*N593),'Ejercicio 3 - TIR'!$E$18-SQRT(('Ejercicio 3 - TIR'!$E$18-'Ejercicio 3 - TIR'!$C$18)*('Ejercicio 3 - TIR'!$E$18-'Ejercicio 3 - TIR'!$D$18)*(1-N593)))</f>
        <v>33628.996735056</v>
      </c>
      <c r="P593" s="27">
        <f ca="1" t="shared" si="4419"/>
        <v>0.459052732988095</v>
      </c>
      <c r="Q593" s="29">
        <f ca="1">IF(P593&lt;=('Ejercicio 3 - TIR'!$D$22-'Ejercicio 3 - TIR'!$C$22)/('Ejercicio 3 - TIR'!$E$22-'Ejercicio 3 - TIR'!$C$22),'Ejercicio 3 - TIR'!$C$22+SQRT(('Ejercicio 3 - TIR'!$E$22-'Ejercicio 3 - TIR'!$C$22)*('Ejercicio 3 - TIR'!$D$22-'Ejercicio 3 - TIR'!$C$22)*P593),'Ejercicio 3 - TIR'!$E$22-SQRT(('Ejercicio 3 - TIR'!$E$22-'Ejercicio 3 - TIR'!$C$22)*('Ejercicio 3 - TIR'!$E$22-'Ejercicio 3 - TIR'!$D$22)*(1-P593)))</f>
        <v>0.148745346047292</v>
      </c>
      <c r="R593" s="27">
        <f ca="1" t="shared" si="4419"/>
        <v>0.567764878107149</v>
      </c>
      <c r="S593" s="29">
        <f ca="1">IF(R593&lt;=('Ejercicio 3 - TIR'!$D$23-'Ejercicio 3 - TIR'!$C$23)/('Ejercicio 3 - TIR'!$E$23-'Ejercicio 3 - TIR'!$C$23),'Ejercicio 3 - TIR'!$C$23+SQRT(('Ejercicio 3 - TIR'!$E$23-'Ejercicio 3 - TIR'!$C$23)*('Ejercicio 3 - TIR'!$D$23-'Ejercicio 3 - TIR'!$C$23)*R593),'Ejercicio 3 - TIR'!$E$23-SQRT(('Ejercicio 3 - TIR'!$E$23-'Ejercicio 3 - TIR'!$C$23)*('Ejercicio 3 - TIR'!$E$23-'Ejercicio 3 - TIR'!$D$23)*(1-R593)))</f>
        <v>0.152106932413104</v>
      </c>
      <c r="T593" s="27">
        <f ca="1" t="shared" ref="T593:X593" si="4420">RAND()</f>
        <v>0.206239726398273</v>
      </c>
      <c r="U593" s="29">
        <f ca="1">IF(T593&lt;=('Ejercicio 3 - TIR'!$D$24-'Ejercicio 3 - TIR'!$C$24)/('Ejercicio 3 - TIR'!$E$24-'Ejercicio 3 - TIR'!$C$24),'Ejercicio 3 - TIR'!$C$24+SQRT(('Ejercicio 3 - TIR'!$E$24-'Ejercicio 3 - TIR'!$C$24)*('Ejercicio 3 - TIR'!$D$24-'Ejercicio 3 - TIR'!$C$24)*T593),'Ejercicio 3 - TIR'!$E$24-SQRT(('Ejercicio 3 - TIR'!$E$24-'Ejercicio 3 - TIR'!$C$24)*('Ejercicio 3 - TIR'!$E$24-'Ejercicio 3 - TIR'!$D$24)*(1-T593)))</f>
        <v>0.170811137052943</v>
      </c>
      <c r="V593" s="27">
        <f ca="1" t="shared" si="4420"/>
        <v>0.704935976643706</v>
      </c>
      <c r="W593" s="29">
        <f ca="1">IF(V593&lt;=('Ejercicio 3 - TIR'!$D$25-'Ejercicio 3 - TIR'!$C$25)/('Ejercicio 3 - TIR'!$E$25-'Ejercicio 3 - TIR'!$C$25),'Ejercicio 3 - TIR'!$C$25+SQRT(('Ejercicio 3 - TIR'!$E$25-'Ejercicio 3 - TIR'!$C$25)*('Ejercicio 3 - TIR'!$D$25-'Ejercicio 3 - TIR'!$C$25)*V593),'Ejercicio 3 - TIR'!$E$25-SQRT(('Ejercicio 3 - TIR'!$E$25-'Ejercicio 3 - TIR'!$C$25)*('Ejercicio 3 - TIR'!$E$25-'Ejercicio 3 - TIR'!$D$25)*(1-V593)))</f>
        <v>0.21786397532757</v>
      </c>
      <c r="X593" s="27">
        <f ca="1" t="shared" si="4420"/>
        <v>0.979522071131105</v>
      </c>
      <c r="Y593" s="29">
        <f ca="1">IF(X593&lt;=('Ejercicio 3 - TIR'!$D$26-'Ejercicio 3 - TIR'!$C$26)/('Ejercicio 3 - TIR'!$E$26-'Ejercicio 3 - TIR'!$C$26),'Ejercicio 3 - TIR'!$C$26+SQRT(('Ejercicio 3 - TIR'!$E$26-'Ejercicio 3 - TIR'!$C$26)*('Ejercicio 3 - TIR'!$D$26-'Ejercicio 3 - TIR'!$C$26)*X593),'Ejercicio 3 - TIR'!$E$26-SQRT(('Ejercicio 3 - TIR'!$E$26-'Ejercicio 3 - TIR'!$C$26)*('Ejercicio 3 - TIR'!$E$26-'Ejercicio 3 - TIR'!$D$26)*(1-X593)))</f>
        <v>0.269484258661795</v>
      </c>
      <c r="Z593" s="27">
        <f ca="1" t="shared" si="4288"/>
        <v>1.14874534604729</v>
      </c>
      <c r="AA593" s="27">
        <f ca="1" t="shared" si="4289"/>
        <v>1.32347747675838</v>
      </c>
      <c r="AB593" s="27">
        <f ca="1" t="shared" si="4290"/>
        <v>1.54954216942743</v>
      </c>
      <c r="AC593" s="27">
        <f ca="1" t="shared" si="4291"/>
        <v>1.8871315863966</v>
      </c>
      <c r="AD593" s="27">
        <f ca="1" t="shared" si="4292"/>
        <v>2.39568384295395</v>
      </c>
      <c r="AE593" s="26">
        <f ca="1" t="shared" si="4293"/>
        <v>5022.6893948472</v>
      </c>
      <c r="AF593" s="26">
        <f ca="1" t="shared" si="4294"/>
        <v>5786.67527116124</v>
      </c>
      <c r="AG593" s="26">
        <f ca="1" t="shared" si="4295"/>
        <v>6775.10385398444</v>
      </c>
      <c r="AH593" s="26">
        <f ca="1" t="shared" si="4296"/>
        <v>8251.15491287063</v>
      </c>
      <c r="AI593" s="26">
        <f ca="1" t="shared" si="4297"/>
        <v>10474.7112776692</v>
      </c>
      <c r="AJ593" s="28">
        <f ca="1" t="shared" si="4298"/>
        <v>42382.2855843485</v>
      </c>
      <c r="AK593" s="28">
        <f ca="1" t="shared" si="4299"/>
        <v>54503.2120837607</v>
      </c>
      <c r="AL593" s="28">
        <f ca="1" t="shared" si="4300"/>
        <v>62726.4492380544</v>
      </c>
      <c r="AM593" s="28">
        <f ca="1" t="shared" si="4301"/>
        <v>66674.9229319962</v>
      </c>
      <c r="AN593" s="28">
        <f ca="1" t="shared" si="4302"/>
        <v>80564.4441329247</v>
      </c>
      <c r="AO593" s="28">
        <f ca="1">C593/'Ejercicio 3 - TIR'!$D$7</f>
        <v>12430.3583831898</v>
      </c>
      <c r="AP593" s="28">
        <f ca="1" t="shared" si="4303"/>
        <v>29951.9272011587</v>
      </c>
      <c r="AQ593" s="28">
        <f ca="1" t="shared" si="4304"/>
        <v>42072.8537005709</v>
      </c>
      <c r="AR593" s="28">
        <f ca="1" t="shared" si="4305"/>
        <v>50296.0908548647</v>
      </c>
      <c r="AS593" s="28">
        <f ca="1" t="shared" si="4306"/>
        <v>54244.5645488064</v>
      </c>
      <c r="AT593" s="28">
        <f ca="1" t="shared" si="4307"/>
        <v>68134.0857497349</v>
      </c>
      <c r="AU593" s="28">
        <f ca="1">AP593*'Ejercicio 3 - TIR'!$D$5</f>
        <v>14975.9636005794</v>
      </c>
      <c r="AV593" s="28">
        <f ca="1">AQ593*'Ejercicio 3 - TIR'!$D$5</f>
        <v>21036.4268502854</v>
      </c>
      <c r="AW593" s="28">
        <f ca="1">AR593*'Ejercicio 3 - TIR'!$D$5</f>
        <v>25148.0454274323</v>
      </c>
      <c r="AX593" s="28">
        <f ca="1">AS593*'Ejercicio 3 - TIR'!$D$5</f>
        <v>27122.2822744032</v>
      </c>
      <c r="AY593" s="28">
        <f ca="1">AT593*'Ejercicio 3 - TIR'!$D$5</f>
        <v>34067.0428748675</v>
      </c>
      <c r="AZ593" s="28">
        <f ca="1" t="shared" ref="AZ593:BD593" si="4421">AJ593-AU593-AE593</f>
        <v>22383.6325889219</v>
      </c>
      <c r="BA593" s="28">
        <f ca="1" t="shared" si="4421"/>
        <v>27680.109962314</v>
      </c>
      <c r="BB593" s="28">
        <f ca="1" t="shared" si="4421"/>
        <v>30803.2999566377</v>
      </c>
      <c r="BC593" s="28">
        <f ca="1" t="shared" si="4421"/>
        <v>31301.4857447223</v>
      </c>
      <c r="BD593" s="28">
        <f ca="1" t="shared" si="4421"/>
        <v>36022.689980388</v>
      </c>
      <c r="BE593" s="28">
        <f ca="1" t="shared" ref="BE593:BI593" si="4422">AZ593/Z593</f>
        <v>19485.2868531234</v>
      </c>
      <c r="BF593" s="28">
        <f ca="1" t="shared" si="4422"/>
        <v>20914.6815479713</v>
      </c>
      <c r="BG593" s="28">
        <f ca="1" t="shared" si="4422"/>
        <v>19878.9684878468</v>
      </c>
      <c r="BH593" s="28">
        <f ca="1" t="shared" si="4422"/>
        <v>16586.8061190641</v>
      </c>
      <c r="BI593" s="28">
        <f ca="1" t="shared" si="4422"/>
        <v>15036.4957739879</v>
      </c>
      <c r="BJ593" s="28">
        <f ca="1" t="shared" si="4310"/>
        <v>80895.1416038649</v>
      </c>
      <c r="BK593" s="28">
        <f ca="1" t="shared" si="4311"/>
        <v>29779.2087407349</v>
      </c>
      <c r="BL593" s="28">
        <f ca="1" t="shared" si="4312"/>
        <v>110674.3503446</v>
      </c>
      <c r="BM593" s="28">
        <f ca="1">BK593*'Ejercicio 3 - TIR'!$D$5</f>
        <v>14889.6043703674</v>
      </c>
      <c r="BN593" s="28">
        <f ca="1" t="shared" si="4313"/>
        <v>95784.7459742323</v>
      </c>
      <c r="BO593" s="28">
        <f ca="1" t="shared" si="4314"/>
        <v>39982.2147884618</v>
      </c>
      <c r="BP593" s="28">
        <f ca="1" t="shared" si="4315"/>
        <v>-95918.8275128158</v>
      </c>
      <c r="BQ593" s="28">
        <f ca="1" t="shared" ref="BQ593:BT593" si="4423">BE593</f>
        <v>19485.2868531234</v>
      </c>
      <c r="BR593" s="28">
        <f ca="1" t="shared" si="4423"/>
        <v>20914.6815479713</v>
      </c>
      <c r="BS593" s="28">
        <f ca="1" t="shared" si="4423"/>
        <v>19878.9684878468</v>
      </c>
      <c r="BT593" s="28">
        <f ca="1" t="shared" si="4423"/>
        <v>16586.8061190641</v>
      </c>
      <c r="BU593" s="28">
        <f ca="1" t="shared" si="4317"/>
        <v>55018.7105624497</v>
      </c>
      <c r="BV593" s="30">
        <f ca="1" t="shared" si="4318"/>
        <v>9.82740040086279</v>
      </c>
    </row>
    <row r="594" ht="15" customHeight="1" spans="1:74">
      <c r="A594" s="26">
        <v>593</v>
      </c>
      <c r="B594" s="27">
        <f ca="1" t="shared" ref="B594:F594" si="4424">RAND()</f>
        <v>0.806746429546992</v>
      </c>
      <c r="C594" s="28">
        <f ca="1">IF(B594&lt;=('Ejercicio 3 - TIR'!$D$13-'Ejercicio 3 - TIR'!$C$13)/('Ejercicio 3 - TIR'!$E$13-'Ejercicio 3 - TIR'!$C$13),'Ejercicio 3 - TIR'!$C$13+SQRT(('Ejercicio 3 - TIR'!$E$13-'Ejercicio 3 - TIR'!$C$13)*('Ejercicio 3 - TIR'!$D$13-'Ejercicio 3 - TIR'!$C$13)*B594),'Ejercicio 3 - TIR'!$E$13-SQRT(('Ejercicio 3 - TIR'!$E$13-'Ejercicio 3 - TIR'!$C$13)*('Ejercicio 3 - TIR'!$E$13-'Ejercicio 3 - TIR'!$D$13)*(1-B594)))</f>
        <v>84771.5961261986</v>
      </c>
      <c r="D594" s="27">
        <f ca="1" t="shared" si="4424"/>
        <v>0.127000957120587</v>
      </c>
      <c r="E594" s="28">
        <f ca="1">IF(D594&lt;=('Ejercicio 3 - TIR'!$D$14-'Ejercicio 3 - TIR'!$C$14)/('Ejercicio 3 - TIR'!$E$14-'Ejercicio 3 - TIR'!$C$14),'Ejercicio 3 - TIR'!$C$14+SQRT(('Ejercicio 3 - TIR'!$E$14-'Ejercicio 3 - TIR'!$C$14)*('Ejercicio 3 - TIR'!$D$14-'Ejercicio 3 - TIR'!$C$14)*D594),'Ejercicio 3 - TIR'!$E$14-SQRT(('Ejercicio 3 - TIR'!$E$14-'Ejercicio 3 - TIR'!$C$14)*('Ejercicio 3 - TIR'!$E$14-'Ejercicio 3 - TIR'!$D$14)*(1-D594)))</f>
        <v>28086.2715019978</v>
      </c>
      <c r="F594" s="27">
        <f ca="1" t="shared" si="4424"/>
        <v>0.620710718503443</v>
      </c>
      <c r="G594" s="28">
        <f ca="1">IF(F594&lt;=('Ejercicio 3 - TIR'!$D$18-'Ejercicio 3 - TIR'!$C$18)/('Ejercicio 3 - TIR'!$E$18-'Ejercicio 3 - TIR'!$C$18),'Ejercicio 3 - TIR'!$C$18+SQRT(('Ejercicio 3 - TIR'!$E$18-'Ejercicio 3 - TIR'!$C$18)*('Ejercicio 3 - TIR'!$D$18-'Ejercicio 3 - TIR'!$C$18)*F594),'Ejercicio 3 - TIR'!$E$18-SQRT(('Ejercicio 3 - TIR'!$E$18-'Ejercicio 3 - TIR'!$C$18)*('Ejercicio 3 - TIR'!$E$18-'Ejercicio 3 - TIR'!$D$18)*(1-F594)))</f>
        <v>39649.176533545</v>
      </c>
      <c r="H594" s="27">
        <f ca="1" t="shared" ref="H594:L594" si="4425">RAND()</f>
        <v>0.0668747581299705</v>
      </c>
      <c r="I594" s="28">
        <f ca="1">IF(H594&lt;=('Ejercicio 3 - TIR'!$D$18-'Ejercicio 3 - TIR'!$C$18)/('Ejercicio 3 - TIR'!$E$18-'Ejercicio 3 - TIR'!$C$18),'Ejercicio 3 - TIR'!$C$18+SQRT(('Ejercicio 3 - TIR'!$E$18-'Ejercicio 3 - TIR'!$C$18)*('Ejercicio 3 - TIR'!$D$18-'Ejercicio 3 - TIR'!$C$18)*H594),'Ejercicio 3 - TIR'!$E$18-SQRT(('Ejercicio 3 - TIR'!$E$18-'Ejercicio 3 - TIR'!$C$18)*('Ejercicio 3 - TIR'!$E$18-'Ejercicio 3 - TIR'!$D$18)*(1-H594)))</f>
        <v>33167.2091373156</v>
      </c>
      <c r="J594" s="27">
        <f ca="1" t="shared" si="4425"/>
        <v>0.780279363068918</v>
      </c>
      <c r="K594" s="28">
        <f ca="1">IF(J594&lt;=('Ejercicio 3 - TIR'!$D$18-'Ejercicio 3 - TIR'!$C$18)/('Ejercicio 3 - TIR'!$E$18-'Ejercicio 3 - TIR'!$C$18),'Ejercicio 3 - TIR'!$C$18+SQRT(('Ejercicio 3 - TIR'!$E$18-'Ejercicio 3 - TIR'!$C$18)*('Ejercicio 3 - TIR'!$D$18-'Ejercicio 3 - TIR'!$C$18)*J594),'Ejercicio 3 - TIR'!$E$18-SQRT(('Ejercicio 3 - TIR'!$E$18-'Ejercicio 3 - TIR'!$C$18)*('Ejercicio 3 - TIR'!$E$18-'Ejercicio 3 - TIR'!$D$18)*(1-J594)))</f>
        <v>40940.5606581904</v>
      </c>
      <c r="L594" s="27">
        <f ca="1" t="shared" si="4425"/>
        <v>0.918956282790266</v>
      </c>
      <c r="M594" s="28">
        <f ca="1">IF(L594&lt;=('Ejercicio 3 - TIR'!$D$18-'Ejercicio 3 - TIR'!$C$18)/('Ejercicio 3 - TIR'!$E$18-'Ejercicio 3 - TIR'!$C$18),'Ejercicio 3 - TIR'!$C$18+SQRT(('Ejercicio 3 - TIR'!$E$18-'Ejercicio 3 - TIR'!$C$18)*('Ejercicio 3 - TIR'!$D$18-'Ejercicio 3 - TIR'!$C$18)*L594),'Ejercicio 3 - TIR'!$E$18-SQRT(('Ejercicio 3 - TIR'!$E$18-'Ejercicio 3 - TIR'!$C$18)*('Ejercicio 3 - TIR'!$E$18-'Ejercicio 3 - TIR'!$D$18)*(1-L594)))</f>
        <v>42534.5834447846</v>
      </c>
      <c r="N594" s="27">
        <f ca="1" t="shared" ref="N594:R594" si="4426">RAND()</f>
        <v>0.318081198963835</v>
      </c>
      <c r="O594" s="28">
        <f ca="1">IF(N594&lt;=('Ejercicio 3 - TIR'!$D$18-'Ejercicio 3 - TIR'!$C$18)/('Ejercicio 3 - TIR'!$E$18-'Ejercicio 3 - TIR'!$C$18),'Ejercicio 3 - TIR'!$C$18+SQRT(('Ejercicio 3 - TIR'!$E$18-'Ejercicio 3 - TIR'!$C$18)*('Ejercicio 3 - TIR'!$D$18-'Ejercicio 3 - TIR'!$C$18)*N594),'Ejercicio 3 - TIR'!$E$18-SQRT(('Ejercicio 3 - TIR'!$E$18-'Ejercicio 3 - TIR'!$C$18)*('Ejercicio 3 - TIR'!$E$18-'Ejercicio 3 - TIR'!$D$18)*(1-N594)))</f>
        <v>36907.4003680528</v>
      </c>
      <c r="P594" s="27">
        <f ca="1" t="shared" si="4426"/>
        <v>0.209866295970503</v>
      </c>
      <c r="Q594" s="29">
        <f ca="1">IF(P594&lt;=('Ejercicio 3 - TIR'!$D$22-'Ejercicio 3 - TIR'!$C$22)/('Ejercicio 3 - TIR'!$E$22-'Ejercicio 3 - TIR'!$C$22),'Ejercicio 3 - TIR'!$C$22+SQRT(('Ejercicio 3 - TIR'!$E$22-'Ejercicio 3 - TIR'!$C$22)*('Ejercicio 3 - TIR'!$D$22-'Ejercicio 3 - TIR'!$C$22)*P594),'Ejercicio 3 - TIR'!$E$22-SQRT(('Ejercicio 3 - TIR'!$E$22-'Ejercicio 3 - TIR'!$C$22)*('Ejercicio 3 - TIR'!$E$22-'Ejercicio 3 - TIR'!$D$22)*(1-P594)))</f>
        <v>0.139436031815854</v>
      </c>
      <c r="R594" s="27">
        <f ca="1" t="shared" si="4426"/>
        <v>0.937409873992639</v>
      </c>
      <c r="S594" s="29">
        <f ca="1">IF(R594&lt;=('Ejercicio 3 - TIR'!$D$23-'Ejercicio 3 - TIR'!$C$23)/('Ejercicio 3 - TIR'!$E$23-'Ejercicio 3 - TIR'!$C$23),'Ejercicio 3 - TIR'!$C$23+SQRT(('Ejercicio 3 - TIR'!$E$23-'Ejercicio 3 - TIR'!$C$23)*('Ejercicio 3 - TIR'!$D$23-'Ejercicio 3 - TIR'!$C$23)*R594),'Ejercicio 3 - TIR'!$E$23-SQRT(('Ejercicio 3 - TIR'!$E$23-'Ejercicio 3 - TIR'!$C$23)*('Ejercicio 3 - TIR'!$E$23-'Ejercicio 3 - TIR'!$D$23)*(1-R594)))</f>
        <v>0.169385753591835</v>
      </c>
      <c r="T594" s="27">
        <f ca="1" t="shared" ref="T594:X594" si="4427">RAND()</f>
        <v>0.469653415377057</v>
      </c>
      <c r="U594" s="29">
        <f ca="1">IF(T594&lt;=('Ejercicio 3 - TIR'!$D$24-'Ejercicio 3 - TIR'!$C$24)/('Ejercicio 3 - TIR'!$E$24-'Ejercicio 3 - TIR'!$C$24),'Ejercicio 3 - TIR'!$C$24+SQRT(('Ejercicio 3 - TIR'!$E$24-'Ejercicio 3 - TIR'!$C$24)*('Ejercicio 3 - TIR'!$D$24-'Ejercicio 3 - TIR'!$C$24)*T594),'Ejercicio 3 - TIR'!$E$24-SQRT(('Ejercicio 3 - TIR'!$E$24-'Ejercicio 3 - TIR'!$C$24)*('Ejercicio 3 - TIR'!$E$24-'Ejercicio 3 - TIR'!$D$24)*(1-T594)))</f>
        <v>0.181464685846042</v>
      </c>
      <c r="V594" s="27">
        <f ca="1" t="shared" si="4427"/>
        <v>0.0249691516989168</v>
      </c>
      <c r="W594" s="29">
        <f ca="1">IF(V594&lt;=('Ejercicio 3 - TIR'!$D$25-'Ejercicio 3 - TIR'!$C$25)/('Ejercicio 3 - TIR'!$E$25-'Ejercicio 3 - TIR'!$C$25),'Ejercicio 3 - TIR'!$C$25+SQRT(('Ejercicio 3 - TIR'!$E$25-'Ejercicio 3 - TIR'!$C$25)*('Ejercicio 3 - TIR'!$D$25-'Ejercicio 3 - TIR'!$C$25)*V594),'Ejercicio 3 - TIR'!$E$25-SQRT(('Ejercicio 3 - TIR'!$E$25-'Ejercicio 3 - TIR'!$C$25)*('Ejercicio 3 - TIR'!$E$25-'Ejercicio 3 - TIR'!$D$25)*(1-V594)))</f>
        <v>0.185912428636228</v>
      </c>
      <c r="X594" s="27">
        <f ca="1" t="shared" si="4427"/>
        <v>0.320133417936529</v>
      </c>
      <c r="Y594" s="29">
        <f ca="1">IF(X594&lt;=('Ejercicio 3 - TIR'!$D$26-'Ejercicio 3 - TIR'!$C$26)/('Ejercicio 3 - TIR'!$E$26-'Ejercicio 3 - TIR'!$C$26),'Ejercicio 3 - TIR'!$C$26+SQRT(('Ejercicio 3 - TIR'!$E$26-'Ejercicio 3 - TIR'!$C$26)*('Ejercicio 3 - TIR'!$D$26-'Ejercicio 3 - TIR'!$C$26)*X594),'Ejercicio 3 - TIR'!$E$26-SQRT(('Ejercicio 3 - TIR'!$E$26-'Ejercicio 3 - TIR'!$C$26)*('Ejercicio 3 - TIR'!$E$26-'Ejercicio 3 - TIR'!$D$26)*(1-X594)))</f>
        <v>0.21940000388484</v>
      </c>
      <c r="Z594" s="27">
        <f ca="1" t="shared" si="4288"/>
        <v>1.13943603181585</v>
      </c>
      <c r="AA594" s="27">
        <f ca="1" t="shared" si="4289"/>
        <v>1.33244026273467</v>
      </c>
      <c r="AB594" s="27">
        <f ca="1" t="shared" si="4290"/>
        <v>1.57423111642044</v>
      </c>
      <c r="AC594" s="27">
        <f ca="1" t="shared" si="4291"/>
        <v>1.86690024650888</v>
      </c>
      <c r="AD594" s="27">
        <f ca="1" t="shared" si="4292"/>
        <v>2.27649816784554</v>
      </c>
      <c r="AE594" s="26">
        <f ca="1" t="shared" si="4293"/>
        <v>3916.2382467413</v>
      </c>
      <c r="AF594" s="26">
        <f ca="1" t="shared" si="4294"/>
        <v>4579.59321341074</v>
      </c>
      <c r="AG594" s="26">
        <f ca="1" t="shared" si="4295"/>
        <v>5410.62765718498</v>
      </c>
      <c r="AH594" s="26">
        <f ca="1" t="shared" si="4296"/>
        <v>6416.53058537858</v>
      </c>
      <c r="AI594" s="26">
        <f ca="1" t="shared" si="4297"/>
        <v>7824.31742073784</v>
      </c>
      <c r="AJ594" s="28">
        <f ca="1" t="shared" si="4298"/>
        <v>45177.7003741489</v>
      </c>
      <c r="AK594" s="28">
        <f ca="1" t="shared" si="4299"/>
        <v>44193.3248571007</v>
      </c>
      <c r="AL594" s="28">
        <f ca="1" t="shared" si="4300"/>
        <v>64449.9045118218</v>
      </c>
      <c r="AM594" s="28">
        <f ca="1" t="shared" si="4301"/>
        <v>79407.824318221</v>
      </c>
      <c r="AN594" s="28">
        <f ca="1" t="shared" si="4302"/>
        <v>84019.6293178138</v>
      </c>
      <c r="AO594" s="28">
        <f ca="1">C594/'Ejercicio 3 - TIR'!$D$7</f>
        <v>16954.3192252397</v>
      </c>
      <c r="AP594" s="28">
        <f ca="1" t="shared" si="4303"/>
        <v>28223.3811489091</v>
      </c>
      <c r="AQ594" s="28">
        <f ca="1" t="shared" si="4304"/>
        <v>27239.0056318609</v>
      </c>
      <c r="AR594" s="28">
        <f ca="1" t="shared" si="4305"/>
        <v>47495.5852865821</v>
      </c>
      <c r="AS594" s="28">
        <f ca="1" t="shared" si="4306"/>
        <v>62453.5050929812</v>
      </c>
      <c r="AT594" s="28">
        <f ca="1" t="shared" si="4307"/>
        <v>67065.3100925741</v>
      </c>
      <c r="AU594" s="28">
        <f ca="1">AP594*'Ejercicio 3 - TIR'!$D$5</f>
        <v>14111.6905744546</v>
      </c>
      <c r="AV594" s="28">
        <f ca="1">AQ594*'Ejercicio 3 - TIR'!$D$5</f>
        <v>13619.5028159305</v>
      </c>
      <c r="AW594" s="28">
        <f ca="1">AR594*'Ejercicio 3 - TIR'!$D$5</f>
        <v>23747.792643291</v>
      </c>
      <c r="AX594" s="28">
        <f ca="1">AS594*'Ejercicio 3 - TIR'!$D$5</f>
        <v>31226.7525464906</v>
      </c>
      <c r="AY594" s="28">
        <f ca="1">AT594*'Ejercicio 3 - TIR'!$D$5</f>
        <v>33532.6550462871</v>
      </c>
      <c r="AZ594" s="28">
        <f ca="1" t="shared" ref="AZ594:BD594" si="4428">AJ594-AU594-AE594</f>
        <v>27149.771552953</v>
      </c>
      <c r="BA594" s="28">
        <f ca="1" t="shared" si="4428"/>
        <v>25994.2288277595</v>
      </c>
      <c r="BB594" s="28">
        <f ca="1" t="shared" si="4428"/>
        <v>35291.4842113458</v>
      </c>
      <c r="BC594" s="28">
        <f ca="1" t="shared" si="4428"/>
        <v>41764.5411863518</v>
      </c>
      <c r="BD594" s="28">
        <f ca="1" t="shared" si="4428"/>
        <v>42662.6568507889</v>
      </c>
      <c r="BE594" s="28">
        <f ca="1" t="shared" ref="BE594:BI594" si="4429">AZ594/Z594</f>
        <v>23827.376697651</v>
      </c>
      <c r="BF594" s="28">
        <f ca="1" t="shared" si="4429"/>
        <v>19508.7386314861</v>
      </c>
      <c r="BG594" s="28">
        <f ca="1" t="shared" si="4429"/>
        <v>22418.2356981948</v>
      </c>
      <c r="BH594" s="28">
        <f ca="1" t="shared" si="4429"/>
        <v>22371.0620127946</v>
      </c>
      <c r="BI594" s="28">
        <f ca="1" t="shared" si="4429"/>
        <v>18740.4749335531</v>
      </c>
      <c r="BJ594" s="28">
        <f ca="1" t="shared" si="4310"/>
        <v>63938.3456159105</v>
      </c>
      <c r="BK594" s="28">
        <f ca="1" t="shared" si="4311"/>
        <v>38596.4766533266</v>
      </c>
      <c r="BL594" s="28">
        <f ca="1" t="shared" si="4312"/>
        <v>102534.822269237</v>
      </c>
      <c r="BM594" s="28">
        <f ca="1">BK594*'Ejercicio 3 - TIR'!$D$5</f>
        <v>19298.2383266633</v>
      </c>
      <c r="BN594" s="28">
        <f ca="1" t="shared" si="4313"/>
        <v>83236.5839425738</v>
      </c>
      <c r="BO594" s="28">
        <f ca="1" t="shared" si="4314"/>
        <v>36563.4311146177</v>
      </c>
      <c r="BP594" s="28">
        <f ca="1" t="shared" si="4315"/>
        <v>-112857.867628196</v>
      </c>
      <c r="BQ594" s="28">
        <f ca="1" t="shared" ref="BQ594:BT594" si="4430">BE594</f>
        <v>23827.376697651</v>
      </c>
      <c r="BR594" s="28">
        <f ca="1" t="shared" si="4430"/>
        <v>19508.7386314861</v>
      </c>
      <c r="BS594" s="28">
        <f ca="1" t="shared" si="4430"/>
        <v>22418.2356981948</v>
      </c>
      <c r="BT594" s="28">
        <f ca="1" t="shared" si="4430"/>
        <v>22371.0620127946</v>
      </c>
      <c r="BU594" s="28">
        <f ca="1" t="shared" si="4317"/>
        <v>55303.9060481708</v>
      </c>
      <c r="BV594" s="30">
        <f ca="1" t="shared" si="4318"/>
        <v>7.35750913879145</v>
      </c>
    </row>
    <row r="595" ht="15" customHeight="1" spans="1:74">
      <c r="A595" s="26">
        <v>594</v>
      </c>
      <c r="B595" s="27">
        <f ca="1" t="shared" ref="B595:F595" si="4431">RAND()</f>
        <v>0.237506003240974</v>
      </c>
      <c r="C595" s="28">
        <f ca="1">IF(B595&lt;=('Ejercicio 3 - TIR'!$D$13-'Ejercicio 3 - TIR'!$C$13)/('Ejercicio 3 - TIR'!$E$13-'Ejercicio 3 - TIR'!$C$13),'Ejercicio 3 - TIR'!$C$13+SQRT(('Ejercicio 3 - TIR'!$E$13-'Ejercicio 3 - TIR'!$C$13)*('Ejercicio 3 - TIR'!$D$13-'Ejercicio 3 - TIR'!$C$13)*B595),'Ejercicio 3 - TIR'!$E$13-SQRT(('Ejercicio 3 - TIR'!$E$13-'Ejercicio 3 - TIR'!$C$13)*('Ejercicio 3 - TIR'!$E$13-'Ejercicio 3 - TIR'!$D$13)*(1-B595)))</f>
        <v>69746.9175279362</v>
      </c>
      <c r="D595" s="27">
        <f ca="1" t="shared" si="4431"/>
        <v>0.666292369969104</v>
      </c>
      <c r="E595" s="28">
        <f ca="1">IF(D595&lt;=('Ejercicio 3 - TIR'!$D$14-'Ejercicio 3 - TIR'!$C$14)/('Ejercicio 3 - TIR'!$E$14-'Ejercicio 3 - TIR'!$C$14),'Ejercicio 3 - TIR'!$C$14+SQRT(('Ejercicio 3 - TIR'!$E$14-'Ejercicio 3 - TIR'!$C$14)*('Ejercicio 3 - TIR'!$D$14-'Ejercicio 3 - TIR'!$C$14)*D595),'Ejercicio 3 - TIR'!$E$14-SQRT(('Ejercicio 3 - TIR'!$E$14-'Ejercicio 3 - TIR'!$C$14)*('Ejercicio 3 - TIR'!$E$14-'Ejercicio 3 - TIR'!$D$14)*(1-D595)))</f>
        <v>32924.9632859868</v>
      </c>
      <c r="F595" s="27">
        <f ca="1" t="shared" si="4431"/>
        <v>0.369847105795377</v>
      </c>
      <c r="G595" s="28">
        <f ca="1">IF(F595&lt;=('Ejercicio 3 - TIR'!$D$18-'Ejercicio 3 - TIR'!$C$18)/('Ejercicio 3 - TIR'!$E$18-'Ejercicio 3 - TIR'!$C$18),'Ejercicio 3 - TIR'!$C$18+SQRT(('Ejercicio 3 - TIR'!$E$18-'Ejercicio 3 - TIR'!$C$18)*('Ejercicio 3 - TIR'!$D$18-'Ejercicio 3 - TIR'!$C$18)*F595),'Ejercicio 3 - TIR'!$E$18-SQRT(('Ejercicio 3 - TIR'!$E$18-'Ejercicio 3 - TIR'!$C$18)*('Ejercicio 3 - TIR'!$E$18-'Ejercicio 3 - TIR'!$D$18)*(1-F595)))</f>
        <v>37448.2928157603</v>
      </c>
      <c r="H595" s="27">
        <f ca="1" t="shared" ref="H595:L595" si="4432">RAND()</f>
        <v>0.123987316918527</v>
      </c>
      <c r="I595" s="28">
        <f ca="1">IF(H595&lt;=('Ejercicio 3 - TIR'!$D$18-'Ejercicio 3 - TIR'!$C$18)/('Ejercicio 3 - TIR'!$E$18-'Ejercicio 3 - TIR'!$C$18),'Ejercicio 3 - TIR'!$C$18+SQRT(('Ejercicio 3 - TIR'!$E$18-'Ejercicio 3 - TIR'!$C$18)*('Ejercicio 3 - TIR'!$D$18-'Ejercicio 3 - TIR'!$C$18)*H595),'Ejercicio 3 - TIR'!$E$18-SQRT(('Ejercicio 3 - TIR'!$E$18-'Ejercicio 3 - TIR'!$C$18)*('Ejercicio 3 - TIR'!$E$18-'Ejercicio 3 - TIR'!$D$18)*(1-H595)))</f>
        <v>34312.551163497</v>
      </c>
      <c r="J595" s="27">
        <f ca="1" t="shared" si="4432"/>
        <v>0.743146038237924</v>
      </c>
      <c r="K595" s="28">
        <f ca="1">IF(J595&lt;=('Ejercicio 3 - TIR'!$D$18-'Ejercicio 3 - TIR'!$C$18)/('Ejercicio 3 - TIR'!$E$18-'Ejercicio 3 - TIR'!$C$18),'Ejercicio 3 - TIR'!$C$18+SQRT(('Ejercicio 3 - TIR'!$E$18-'Ejercicio 3 - TIR'!$C$18)*('Ejercicio 3 - TIR'!$D$18-'Ejercicio 3 - TIR'!$C$18)*J595),'Ejercicio 3 - TIR'!$E$18-SQRT(('Ejercicio 3 - TIR'!$E$18-'Ejercicio 3 - TIR'!$C$18)*('Ejercicio 3 - TIR'!$E$18-'Ejercicio 3 - TIR'!$D$18)*(1-J595)))</f>
        <v>40610.9172789573</v>
      </c>
      <c r="L595" s="27">
        <f ca="1" t="shared" si="4432"/>
        <v>0.255437519054466</v>
      </c>
      <c r="M595" s="28">
        <f ca="1">IF(L595&lt;=('Ejercicio 3 - TIR'!$D$18-'Ejercicio 3 - TIR'!$C$18)/('Ejercicio 3 - TIR'!$E$18-'Ejercicio 3 - TIR'!$C$18),'Ejercicio 3 - TIR'!$C$18+SQRT(('Ejercicio 3 - TIR'!$E$18-'Ejercicio 3 - TIR'!$C$18)*('Ejercicio 3 - TIR'!$D$18-'Ejercicio 3 - TIR'!$C$18)*L595),'Ejercicio 3 - TIR'!$E$18-SQRT(('Ejercicio 3 - TIR'!$E$18-'Ejercicio 3 - TIR'!$C$18)*('Ejercicio 3 - TIR'!$E$18-'Ejercicio 3 - TIR'!$D$18)*(1-L595)))</f>
        <v>36189.9618624164</v>
      </c>
      <c r="N595" s="27">
        <f ca="1" t="shared" ref="N595:R595" si="4433">RAND()</f>
        <v>0.409163580053972</v>
      </c>
      <c r="O595" s="28">
        <f ca="1">IF(N595&lt;=('Ejercicio 3 - TIR'!$D$18-'Ejercicio 3 - TIR'!$C$18)/('Ejercicio 3 - TIR'!$E$18-'Ejercicio 3 - TIR'!$C$18),'Ejercicio 3 - TIR'!$C$18+SQRT(('Ejercicio 3 - TIR'!$E$18-'Ejercicio 3 - TIR'!$C$18)*('Ejercicio 3 - TIR'!$D$18-'Ejercicio 3 - TIR'!$C$18)*N595),'Ejercicio 3 - TIR'!$E$18-SQRT(('Ejercicio 3 - TIR'!$E$18-'Ejercicio 3 - TIR'!$C$18)*('Ejercicio 3 - TIR'!$E$18-'Ejercicio 3 - TIR'!$D$18)*(1-N595)))</f>
        <v>37834.1902586097</v>
      </c>
      <c r="P595" s="27">
        <f ca="1" t="shared" si="4433"/>
        <v>0.395464670883033</v>
      </c>
      <c r="Q595" s="29">
        <f ca="1">IF(P595&lt;=('Ejercicio 3 - TIR'!$D$22-'Ejercicio 3 - TIR'!$C$22)/('Ejercicio 3 - TIR'!$E$22-'Ejercicio 3 - TIR'!$C$22),'Ejercicio 3 - TIR'!$C$22+SQRT(('Ejercicio 3 - TIR'!$E$22-'Ejercicio 3 - TIR'!$C$22)*('Ejercicio 3 - TIR'!$D$22-'Ejercicio 3 - TIR'!$C$22)*P595),'Ejercicio 3 - TIR'!$E$22-SQRT(('Ejercicio 3 - TIR'!$E$22-'Ejercicio 3 - TIR'!$C$22)*('Ejercicio 3 - TIR'!$E$22-'Ejercicio 3 - TIR'!$D$22)*(1-P595)))</f>
        <v>0.146680262509755</v>
      </c>
      <c r="R595" s="27">
        <f ca="1" t="shared" si="4433"/>
        <v>0.458902270082539</v>
      </c>
      <c r="S595" s="29">
        <f ca="1">IF(R595&lt;=('Ejercicio 3 - TIR'!$D$23-'Ejercicio 3 - TIR'!$C$23)/('Ejercicio 3 - TIR'!$E$23-'Ejercicio 3 - TIR'!$C$23),'Ejercicio 3 - TIR'!$C$23+SQRT(('Ejercicio 3 - TIR'!$E$23-'Ejercicio 3 - TIR'!$C$23)*('Ejercicio 3 - TIR'!$D$23-'Ejercicio 3 - TIR'!$C$23)*R595),'Ejercicio 3 - TIR'!$E$23-SQRT(('Ejercicio 3 - TIR'!$E$23-'Ejercicio 3 - TIR'!$C$23)*('Ejercicio 3 - TIR'!$E$23-'Ejercicio 3 - TIR'!$D$23)*(1-R595)))</f>
        <v>0.148740634755492</v>
      </c>
      <c r="T595" s="27">
        <f ca="1" t="shared" ref="T595:X595" si="4434">RAND()</f>
        <v>0.437566069557141</v>
      </c>
      <c r="U595" s="29">
        <f ca="1">IF(T595&lt;=('Ejercicio 3 - TIR'!$D$24-'Ejercicio 3 - TIR'!$C$24)/('Ejercicio 3 - TIR'!$E$24-'Ejercicio 3 - TIR'!$C$24),'Ejercicio 3 - TIR'!$C$24+SQRT(('Ejercicio 3 - TIR'!$E$24-'Ejercicio 3 - TIR'!$C$24)*('Ejercicio 3 - TIR'!$D$24-'Ejercicio 3 - TIR'!$C$24)*T595),'Ejercicio 3 - TIR'!$E$24-SQRT(('Ejercicio 3 - TIR'!$E$24-'Ejercicio 3 - TIR'!$C$24)*('Ejercicio 3 - TIR'!$E$24-'Ejercicio 3 - TIR'!$D$24)*(1-T595)))</f>
        <v>0.180316061117374</v>
      </c>
      <c r="V595" s="27">
        <f ca="1" t="shared" si="4434"/>
        <v>0.711658048842438</v>
      </c>
      <c r="W595" s="29">
        <f ca="1">IF(V595&lt;=('Ejercicio 3 - TIR'!$D$25-'Ejercicio 3 - TIR'!$C$25)/('Ejercicio 3 - TIR'!$E$25-'Ejercicio 3 - TIR'!$C$25),'Ejercicio 3 - TIR'!$C$25+SQRT(('Ejercicio 3 - TIR'!$E$25-'Ejercicio 3 - TIR'!$C$25)*('Ejercicio 3 - TIR'!$D$25-'Ejercicio 3 - TIR'!$C$25)*V595),'Ejercicio 3 - TIR'!$E$25-SQRT(('Ejercicio 3 - TIR'!$E$25-'Ejercicio 3 - TIR'!$C$25)*('Ejercicio 3 - TIR'!$E$25-'Ejercicio 3 - TIR'!$D$25)*(1-V595)))</f>
        <v>0.218232141572787</v>
      </c>
      <c r="X595" s="27">
        <f ca="1" t="shared" si="4434"/>
        <v>0.258822302447594</v>
      </c>
      <c r="Y595" s="29">
        <f ca="1">IF(X595&lt;=('Ejercicio 3 - TIR'!$D$26-'Ejercicio 3 - TIR'!$C$26)/('Ejercicio 3 - TIR'!$E$26-'Ejercicio 3 - TIR'!$C$26),'Ejercicio 3 - TIR'!$C$26+SQRT(('Ejercicio 3 - TIR'!$E$26-'Ejercicio 3 - TIR'!$C$26)*('Ejercicio 3 - TIR'!$D$26-'Ejercicio 3 - TIR'!$C$26)*X595),'Ejercicio 3 - TIR'!$E$26-SQRT(('Ejercicio 3 - TIR'!$E$26-'Ejercicio 3 - TIR'!$C$26)*('Ejercicio 3 - TIR'!$E$26-'Ejercicio 3 - TIR'!$D$26)*(1-X595)))</f>
        <v>0.216435207897963</v>
      </c>
      <c r="Z595" s="27">
        <f ca="1" t="shared" si="4288"/>
        <v>1.14668026250976</v>
      </c>
      <c r="AA595" s="27">
        <f ca="1" t="shared" si="4289"/>
        <v>1.31723821261705</v>
      </c>
      <c r="AB595" s="27">
        <f ca="1" t="shared" si="4290"/>
        <v>1.55475741866945</v>
      </c>
      <c r="AC595" s="27">
        <f ca="1" t="shared" si="4291"/>
        <v>1.89405545977186</v>
      </c>
      <c r="AD595" s="27">
        <f ca="1" t="shared" si="4292"/>
        <v>2.30399574697785</v>
      </c>
      <c r="AE595" s="26">
        <f ca="1" t="shared" si="4293"/>
        <v>4829.4422579126</v>
      </c>
      <c r="AF595" s="26">
        <f ca="1" t="shared" si="4294"/>
        <v>5547.77656486952</v>
      </c>
      <c r="AG595" s="26">
        <f ca="1" t="shared" si="4295"/>
        <v>6548.12978300607</v>
      </c>
      <c r="AH595" s="26">
        <f ca="1" t="shared" si="4296"/>
        <v>7977.14216884803</v>
      </c>
      <c r="AI595" s="26">
        <f ca="1" t="shared" si="4297"/>
        <v>9703.67659259426</v>
      </c>
      <c r="AJ595" s="28">
        <f ca="1" t="shared" si="4298"/>
        <v>42941.2182365182</v>
      </c>
      <c r="AK595" s="28">
        <f ca="1" t="shared" si="4299"/>
        <v>45197.8035649358</v>
      </c>
      <c r="AL595" s="28">
        <f ca="1" t="shared" si="4300"/>
        <v>63140.12491843</v>
      </c>
      <c r="AM595" s="28">
        <f ca="1" t="shared" si="4301"/>
        <v>68545.7948544451</v>
      </c>
      <c r="AN595" s="28">
        <f ca="1" t="shared" si="4302"/>
        <v>87169.8134461877</v>
      </c>
      <c r="AO595" s="28">
        <f ca="1">C595/'Ejercicio 3 - TIR'!$D$7</f>
        <v>13949.3835055872</v>
      </c>
      <c r="AP595" s="28">
        <f ca="1" t="shared" si="4303"/>
        <v>28991.834730931</v>
      </c>
      <c r="AQ595" s="28">
        <f ca="1" t="shared" si="4304"/>
        <v>31248.4200593486</v>
      </c>
      <c r="AR595" s="28">
        <f ca="1" t="shared" si="4305"/>
        <v>49190.7414128428</v>
      </c>
      <c r="AS595" s="28">
        <f ca="1" t="shared" si="4306"/>
        <v>54596.4113488579</v>
      </c>
      <c r="AT595" s="28">
        <f ca="1" t="shared" si="4307"/>
        <v>73220.4299406004</v>
      </c>
      <c r="AU595" s="28">
        <f ca="1">AP595*'Ejercicio 3 - TIR'!$D$5</f>
        <v>14495.9173654655</v>
      </c>
      <c r="AV595" s="28">
        <f ca="1">AQ595*'Ejercicio 3 - TIR'!$D$5</f>
        <v>15624.2100296743</v>
      </c>
      <c r="AW595" s="28">
        <f ca="1">AR595*'Ejercicio 3 - TIR'!$D$5</f>
        <v>24595.3707064214</v>
      </c>
      <c r="AX595" s="28">
        <f ca="1">AS595*'Ejercicio 3 - TIR'!$D$5</f>
        <v>27298.205674429</v>
      </c>
      <c r="AY595" s="28">
        <f ca="1">AT595*'Ejercicio 3 - TIR'!$D$5</f>
        <v>36610.2149703002</v>
      </c>
      <c r="AZ595" s="28">
        <f ca="1" t="shared" ref="AZ595:BD595" si="4435">AJ595-AU595-AE595</f>
        <v>23615.8586131401</v>
      </c>
      <c r="BA595" s="28">
        <f ca="1" t="shared" si="4435"/>
        <v>24025.816970392</v>
      </c>
      <c r="BB595" s="28">
        <f ca="1" t="shared" si="4435"/>
        <v>31996.6244290026</v>
      </c>
      <c r="BC595" s="28">
        <f ca="1" t="shared" si="4435"/>
        <v>33270.4470111682</v>
      </c>
      <c r="BD595" s="28">
        <f ca="1" t="shared" si="4435"/>
        <v>40855.9218832932</v>
      </c>
      <c r="BE595" s="28">
        <f ca="1" t="shared" ref="BE595:BI595" si="4436">AZ595/Z595</f>
        <v>20594.9813433186</v>
      </c>
      <c r="BF595" s="28">
        <f ca="1" t="shared" si="4436"/>
        <v>18239.5384071483</v>
      </c>
      <c r="BG595" s="28">
        <f ca="1" t="shared" si="4436"/>
        <v>20579.81781903</v>
      </c>
      <c r="BH595" s="28">
        <f ca="1" t="shared" si="4436"/>
        <v>17565.7195461297</v>
      </c>
      <c r="BI595" s="28">
        <f ca="1" t="shared" si="4436"/>
        <v>17732.6377172718</v>
      </c>
      <c r="BJ595" s="28">
        <f ca="1" t="shared" si="4310"/>
        <v>75858.9753803155</v>
      </c>
      <c r="BK595" s="28">
        <f ca="1" t="shared" si="4311"/>
        <v>32139.320269836</v>
      </c>
      <c r="BL595" s="28">
        <f ca="1" t="shared" si="4312"/>
        <v>107998.295650151</v>
      </c>
      <c r="BM595" s="28">
        <f ca="1">BK595*'Ejercicio 3 - TIR'!$D$5</f>
        <v>16069.660134918</v>
      </c>
      <c r="BN595" s="28">
        <f ca="1" t="shared" si="4313"/>
        <v>91928.6355152335</v>
      </c>
      <c r="BO595" s="28">
        <f ca="1" t="shared" si="4314"/>
        <v>39899.6550387804</v>
      </c>
      <c r="BP595" s="28">
        <f ca="1" t="shared" si="4315"/>
        <v>-102671.880813923</v>
      </c>
      <c r="BQ595" s="28">
        <f ca="1" t="shared" ref="BQ595:BT595" si="4437">BE595</f>
        <v>20594.9813433186</v>
      </c>
      <c r="BR595" s="28">
        <f ca="1" t="shared" si="4437"/>
        <v>18239.5384071483</v>
      </c>
      <c r="BS595" s="28">
        <f ca="1" t="shared" si="4437"/>
        <v>20579.81781903</v>
      </c>
      <c r="BT595" s="28">
        <f ca="1" t="shared" si="4437"/>
        <v>17565.7195461297</v>
      </c>
      <c r="BU595" s="28">
        <f ca="1" t="shared" si="4317"/>
        <v>57632.2927560522</v>
      </c>
      <c r="BV595" s="30">
        <f ca="1" t="shared" si="4318"/>
        <v>8.15827941962444</v>
      </c>
    </row>
    <row r="596" ht="15" customHeight="1" spans="1:74">
      <c r="A596" s="26">
        <v>595</v>
      </c>
      <c r="B596" s="27">
        <f ca="1" t="shared" ref="B596:F596" si="4438">RAND()</f>
        <v>0.776593778564047</v>
      </c>
      <c r="C596" s="28">
        <f ca="1">IF(B596&lt;=('Ejercicio 3 - TIR'!$D$13-'Ejercicio 3 - TIR'!$C$13)/('Ejercicio 3 - TIR'!$E$13-'Ejercicio 3 - TIR'!$C$13),'Ejercicio 3 - TIR'!$C$13+SQRT(('Ejercicio 3 - TIR'!$E$13-'Ejercicio 3 - TIR'!$C$13)*('Ejercicio 3 - TIR'!$D$13-'Ejercicio 3 - TIR'!$C$13)*B596),'Ejercicio 3 - TIR'!$E$13-SQRT(('Ejercicio 3 - TIR'!$E$13-'Ejercicio 3 - TIR'!$C$13)*('Ejercicio 3 - TIR'!$E$13-'Ejercicio 3 - TIR'!$D$13)*(1-B596)))</f>
        <v>83626.6232644838</v>
      </c>
      <c r="D596" s="27">
        <f ca="1" t="shared" si="4438"/>
        <v>0.882034029729674</v>
      </c>
      <c r="E596" s="28">
        <f ca="1">IF(D596&lt;=('Ejercicio 3 - TIR'!$D$14-'Ejercicio 3 - TIR'!$C$14)/('Ejercicio 3 - TIR'!$E$14-'Ejercicio 3 - TIR'!$C$14),'Ejercicio 3 - TIR'!$C$14+SQRT(('Ejercicio 3 - TIR'!$E$14-'Ejercicio 3 - TIR'!$C$14)*('Ejercicio 3 - TIR'!$D$14-'Ejercicio 3 - TIR'!$C$14)*D596),'Ejercicio 3 - TIR'!$E$14-SQRT(('Ejercicio 3 - TIR'!$E$14-'Ejercicio 3 - TIR'!$C$14)*('Ejercicio 3 - TIR'!$E$14-'Ejercicio 3 - TIR'!$D$14)*(1-D596)))</f>
        <v>35793.4698930652</v>
      </c>
      <c r="F596" s="27">
        <f ca="1" t="shared" si="4438"/>
        <v>0.198096644250494</v>
      </c>
      <c r="G596" s="28">
        <f ca="1">IF(F596&lt;=('Ejercicio 3 - TIR'!$D$18-'Ejercicio 3 - TIR'!$C$18)/('Ejercicio 3 - TIR'!$E$18-'Ejercicio 3 - TIR'!$C$18),'Ejercicio 3 - TIR'!$C$18+SQRT(('Ejercicio 3 - TIR'!$E$18-'Ejercicio 3 - TIR'!$C$18)*('Ejercicio 3 - TIR'!$D$18-'Ejercicio 3 - TIR'!$C$18)*F596),'Ejercicio 3 - TIR'!$E$18-SQRT(('Ejercicio 3 - TIR'!$E$18-'Ejercicio 3 - TIR'!$C$18)*('Ejercicio 3 - TIR'!$E$18-'Ejercicio 3 - TIR'!$D$18)*(1-F596)))</f>
        <v>35451.1004978421</v>
      </c>
      <c r="H596" s="27">
        <f ca="1" t="shared" ref="H596:L596" si="4439">RAND()</f>
        <v>0.542202654971116</v>
      </c>
      <c r="I596" s="28">
        <f ca="1">IF(H596&lt;=('Ejercicio 3 - TIR'!$D$18-'Ejercicio 3 - TIR'!$C$18)/('Ejercicio 3 - TIR'!$E$18-'Ejercicio 3 - TIR'!$C$18),'Ejercicio 3 - TIR'!$C$18+SQRT(('Ejercicio 3 - TIR'!$E$18-'Ejercicio 3 - TIR'!$C$18)*('Ejercicio 3 - TIR'!$D$18-'Ejercicio 3 - TIR'!$C$18)*H596),'Ejercicio 3 - TIR'!$E$18-SQRT(('Ejercicio 3 - TIR'!$E$18-'Ejercicio 3 - TIR'!$C$18)*('Ejercicio 3 - TIR'!$E$18-'Ejercicio 3 - TIR'!$D$18)*(1-H596)))</f>
        <v>39018.3367782351</v>
      </c>
      <c r="J596" s="27">
        <f ca="1" t="shared" si="4439"/>
        <v>0.198878808014646</v>
      </c>
      <c r="K596" s="28">
        <f ca="1">IF(J596&lt;=('Ejercicio 3 - TIR'!$D$18-'Ejercicio 3 - TIR'!$C$18)/('Ejercicio 3 - TIR'!$E$18-'Ejercicio 3 - TIR'!$C$18),'Ejercicio 3 - TIR'!$C$18+SQRT(('Ejercicio 3 - TIR'!$E$18-'Ejercicio 3 - TIR'!$C$18)*('Ejercicio 3 - TIR'!$D$18-'Ejercicio 3 - TIR'!$C$18)*J596),'Ejercicio 3 - TIR'!$E$18-SQRT(('Ejercicio 3 - TIR'!$E$18-'Ejercicio 3 - TIR'!$C$18)*('Ejercicio 3 - TIR'!$E$18-'Ejercicio 3 - TIR'!$D$18)*(1-J596)))</f>
        <v>35461.8514445375</v>
      </c>
      <c r="L596" s="27">
        <f ca="1" t="shared" si="4439"/>
        <v>0.857806082123225</v>
      </c>
      <c r="M596" s="28">
        <f ca="1">IF(L596&lt;=('Ejercicio 3 - TIR'!$D$18-'Ejercicio 3 - TIR'!$C$18)/('Ejercicio 3 - TIR'!$E$18-'Ejercicio 3 - TIR'!$C$18),'Ejercicio 3 - TIR'!$C$18+SQRT(('Ejercicio 3 - TIR'!$E$18-'Ejercicio 3 - TIR'!$C$18)*('Ejercicio 3 - TIR'!$D$18-'Ejercicio 3 - TIR'!$C$18)*L596),'Ejercicio 3 - TIR'!$E$18-SQRT(('Ejercicio 3 - TIR'!$E$18-'Ejercicio 3 - TIR'!$C$18)*('Ejercicio 3 - TIR'!$E$18-'Ejercicio 3 - TIR'!$D$18)*(1-L596)))</f>
        <v>41734.3386824782</v>
      </c>
      <c r="N596" s="27">
        <f ca="1" t="shared" ref="N596:R596" si="4440">RAND()</f>
        <v>0.0101699687431365</v>
      </c>
      <c r="O596" s="28">
        <f ca="1">IF(N596&lt;=('Ejercicio 3 - TIR'!$D$18-'Ejercicio 3 - TIR'!$C$18)/('Ejercicio 3 - TIR'!$E$18-'Ejercicio 3 - TIR'!$C$18),'Ejercicio 3 - TIR'!$C$18+SQRT(('Ejercicio 3 - TIR'!$E$18-'Ejercicio 3 - TIR'!$C$18)*('Ejercicio 3 - TIR'!$D$18-'Ejercicio 3 - TIR'!$C$18)*N596),'Ejercicio 3 - TIR'!$E$18-SQRT(('Ejercicio 3 - TIR'!$E$18-'Ejercicio 3 - TIR'!$C$18)*('Ejercicio 3 - TIR'!$E$18-'Ejercicio 3 - TIR'!$D$18)*(1-N596)))</f>
        <v>31235.1094329939</v>
      </c>
      <c r="P596" s="27">
        <f ca="1" t="shared" si="4440"/>
        <v>0.0122878763794418</v>
      </c>
      <c r="Q596" s="29">
        <f ca="1">IF(P596&lt;=('Ejercicio 3 - TIR'!$D$22-'Ejercicio 3 - TIR'!$C$22)/('Ejercicio 3 - TIR'!$E$22-'Ejercicio 3 - TIR'!$C$22),'Ejercicio 3 - TIR'!$C$22+SQRT(('Ejercicio 3 - TIR'!$E$22-'Ejercicio 3 - TIR'!$C$22)*('Ejercicio 3 - TIR'!$D$22-'Ejercicio 3 - TIR'!$C$22)*P596),'Ejercicio 3 - TIR'!$E$22-SQRT(('Ejercicio 3 - TIR'!$E$22-'Ejercicio 3 - TIR'!$C$22)*('Ejercicio 3 - TIR'!$E$22-'Ejercicio 3 - TIR'!$D$22)*(1-P596)))</f>
        <v>0.124702996649265</v>
      </c>
      <c r="R596" s="27">
        <f ca="1" t="shared" si="4440"/>
        <v>0.600642914731379</v>
      </c>
      <c r="S596" s="29">
        <f ca="1">IF(R596&lt;=('Ejercicio 3 - TIR'!$D$23-'Ejercicio 3 - TIR'!$C$23)/('Ejercicio 3 - TIR'!$E$23-'Ejercicio 3 - TIR'!$C$23),'Ejercicio 3 - TIR'!$C$23+SQRT(('Ejercicio 3 - TIR'!$E$23-'Ejercicio 3 - TIR'!$C$23)*('Ejercicio 3 - TIR'!$D$23-'Ejercicio 3 - TIR'!$C$23)*R596),'Ejercicio 3 - TIR'!$E$23-SQRT(('Ejercicio 3 - TIR'!$E$23-'Ejercicio 3 - TIR'!$C$23)*('Ejercicio 3 - TIR'!$E$23-'Ejercicio 3 - TIR'!$D$23)*(1-R596)))</f>
        <v>0.153188756957509</v>
      </c>
      <c r="T596" s="27">
        <f ca="1" t="shared" ref="T596:X596" si="4441">RAND()</f>
        <v>0.724942512718456</v>
      </c>
      <c r="U596" s="29">
        <f ca="1">IF(T596&lt;=('Ejercicio 3 - TIR'!$D$24-'Ejercicio 3 - TIR'!$C$24)/('Ejercicio 3 - TIR'!$E$24-'Ejercicio 3 - TIR'!$C$24),'Ejercicio 3 - TIR'!$C$24+SQRT(('Ejercicio 3 - TIR'!$E$24-'Ejercicio 3 - TIR'!$C$24)*('Ejercicio 3 - TIR'!$D$24-'Ejercicio 3 - TIR'!$C$24)*T596),'Ejercicio 3 - TIR'!$E$24-SQRT(('Ejercicio 3 - TIR'!$E$24-'Ejercicio 3 - TIR'!$C$24)*('Ejercicio 3 - TIR'!$E$24-'Ejercicio 3 - TIR'!$D$24)*(1-T596)))</f>
        <v>0.192248225923586</v>
      </c>
      <c r="V596" s="27">
        <f ca="1" t="shared" si="4441"/>
        <v>0.171612294412145</v>
      </c>
      <c r="W596" s="29">
        <f ca="1">IF(V596&lt;=('Ejercicio 3 - TIR'!$D$25-'Ejercicio 3 - TIR'!$C$25)/('Ejercicio 3 - TIR'!$E$25-'Ejercicio 3 - TIR'!$C$25),'Ejercicio 3 - TIR'!$C$25+SQRT(('Ejercicio 3 - TIR'!$E$25-'Ejercicio 3 - TIR'!$C$25)*('Ejercicio 3 - TIR'!$D$25-'Ejercicio 3 - TIR'!$C$25)*V596),'Ejercicio 3 - TIR'!$E$25-SQRT(('Ejercicio 3 - TIR'!$E$25-'Ejercicio 3 - TIR'!$C$25)*('Ejercicio 3 - TIR'!$E$25-'Ejercicio 3 - TIR'!$D$25)*(1-V596)))</f>
        <v>0.195500232649125</v>
      </c>
      <c r="X596" s="27">
        <f ca="1" t="shared" si="4441"/>
        <v>0.600873753143845</v>
      </c>
      <c r="Y596" s="29">
        <f ca="1">IF(X596&lt;=('Ejercicio 3 - TIR'!$D$26-'Ejercicio 3 - TIR'!$C$26)/('Ejercicio 3 - TIR'!$E$26-'Ejercicio 3 - TIR'!$C$26),'Ejercicio 3 - TIR'!$C$26+SQRT(('Ejercicio 3 - TIR'!$E$26-'Ejercicio 3 - TIR'!$C$26)*('Ejercicio 3 - TIR'!$D$26-'Ejercicio 3 - TIR'!$C$26)*X596),'Ejercicio 3 - TIR'!$E$26-SQRT(('Ejercicio 3 - TIR'!$E$26-'Ejercicio 3 - TIR'!$C$26)*('Ejercicio 3 - TIR'!$E$26-'Ejercicio 3 - TIR'!$D$26)*(1-X596)))</f>
        <v>0.233574988066526</v>
      </c>
      <c r="Z596" s="27">
        <f ca="1" t="shared" si="4288"/>
        <v>1.12470299664926</v>
      </c>
      <c r="AA596" s="27">
        <f ca="1" t="shared" si="4289"/>
        <v>1.29699485065235</v>
      </c>
      <c r="AB596" s="27">
        <f ca="1" t="shared" si="4290"/>
        <v>1.54633980972229</v>
      </c>
      <c r="AC596" s="27">
        <f ca="1" t="shared" si="4291"/>
        <v>1.8486496022776</v>
      </c>
      <c r="AD596" s="27">
        <f ca="1" t="shared" si="4292"/>
        <v>2.28044791106878</v>
      </c>
      <c r="AE596" s="26">
        <f ca="1" t="shared" si="4293"/>
        <v>4463.55295614047</v>
      </c>
      <c r="AF596" s="26">
        <f ca="1" t="shared" si="4294"/>
        <v>5147.31908510564</v>
      </c>
      <c r="AG596" s="26">
        <f ca="1" t="shared" si="4295"/>
        <v>6136.88204747982</v>
      </c>
      <c r="AH596" s="26">
        <f ca="1" t="shared" si="4296"/>
        <v>7336.64391550236</v>
      </c>
      <c r="AI596" s="26">
        <f ca="1" t="shared" si="4297"/>
        <v>9050.30043051417</v>
      </c>
      <c r="AJ596" s="28">
        <f ca="1" t="shared" si="4298"/>
        <v>39871.9589644372</v>
      </c>
      <c r="AK596" s="28">
        <f ca="1" t="shared" si="4299"/>
        <v>50606.5818823901</v>
      </c>
      <c r="AL596" s="28">
        <f ca="1" t="shared" si="4300"/>
        <v>54836.0726151464</v>
      </c>
      <c r="AM596" s="28">
        <f ca="1" t="shared" si="4301"/>
        <v>77152.1686066821</v>
      </c>
      <c r="AN596" s="28">
        <f ca="1" t="shared" si="4302"/>
        <v>71230.0400584757</v>
      </c>
      <c r="AO596" s="28">
        <f ca="1">C596/'Ejercicio 3 - TIR'!$D$7</f>
        <v>16725.3246528968</v>
      </c>
      <c r="AP596" s="28">
        <f ca="1" t="shared" si="4303"/>
        <v>23146.6343115405</v>
      </c>
      <c r="AQ596" s="28">
        <f ca="1" t="shared" si="4304"/>
        <v>33881.2572294934</v>
      </c>
      <c r="AR596" s="28">
        <f ca="1" t="shared" si="4305"/>
        <v>38110.7479622496</v>
      </c>
      <c r="AS596" s="28">
        <f ca="1" t="shared" si="4306"/>
        <v>60426.8439537854</v>
      </c>
      <c r="AT596" s="28">
        <f ca="1" t="shared" si="4307"/>
        <v>54504.715405579</v>
      </c>
      <c r="AU596" s="28">
        <f ca="1">AP596*'Ejercicio 3 - TIR'!$D$5</f>
        <v>11573.3171557702</v>
      </c>
      <c r="AV596" s="28">
        <f ca="1">AQ596*'Ejercicio 3 - TIR'!$D$5</f>
        <v>16940.6286147467</v>
      </c>
      <c r="AW596" s="28">
        <f ca="1">AR596*'Ejercicio 3 - TIR'!$D$5</f>
        <v>19055.3739811248</v>
      </c>
      <c r="AX596" s="28">
        <f ca="1">AS596*'Ejercicio 3 - TIR'!$D$5</f>
        <v>30213.4219768927</v>
      </c>
      <c r="AY596" s="28">
        <f ca="1">AT596*'Ejercicio 3 - TIR'!$D$5</f>
        <v>27252.3577027895</v>
      </c>
      <c r="AZ596" s="28">
        <f ca="1" t="shared" ref="AZ596:BD596" si="4442">AJ596-AU596-AE596</f>
        <v>23835.0888525265</v>
      </c>
      <c r="BA596" s="28">
        <f ca="1" t="shared" si="4442"/>
        <v>28518.6341825378</v>
      </c>
      <c r="BB596" s="28">
        <f ca="1" t="shared" si="4442"/>
        <v>29643.8165865417</v>
      </c>
      <c r="BC596" s="28">
        <f ca="1" t="shared" si="4442"/>
        <v>39602.1027142871</v>
      </c>
      <c r="BD596" s="28">
        <f ca="1" t="shared" si="4442"/>
        <v>34927.3819251721</v>
      </c>
      <c r="BE596" s="28">
        <f ca="1" t="shared" ref="BE596:BI596" si="4443">AZ596/Z596</f>
        <v>21192.3404876989</v>
      </c>
      <c r="BF596" s="28">
        <f ca="1" t="shared" si="4443"/>
        <v>21988.2400984042</v>
      </c>
      <c r="BG596" s="28">
        <f ca="1" t="shared" si="4443"/>
        <v>19170.3119845731</v>
      </c>
      <c r="BH596" s="28">
        <f ca="1" t="shared" si="4443"/>
        <v>21422.1790140738</v>
      </c>
      <c r="BI596" s="28">
        <f ca="1" t="shared" si="4443"/>
        <v>15316.0182943195</v>
      </c>
      <c r="BJ596" s="28">
        <f ca="1" t="shared" si="4310"/>
        <v>81625.1436475439</v>
      </c>
      <c r="BK596" s="28">
        <f ca="1" t="shared" si="4311"/>
        <v>38141.2316666456</v>
      </c>
      <c r="BL596" s="28">
        <f ca="1" t="shared" si="4312"/>
        <v>119766.375314189</v>
      </c>
      <c r="BM596" s="28">
        <f ca="1">BK596*'Ejercicio 3 - TIR'!$D$5</f>
        <v>19070.6158333228</v>
      </c>
      <c r="BN596" s="28">
        <f ca="1" t="shared" si="4313"/>
        <v>100695.759480867</v>
      </c>
      <c r="BO596" s="28">
        <f ca="1" t="shared" si="4314"/>
        <v>44156.1322195136</v>
      </c>
      <c r="BP596" s="28">
        <f ca="1" t="shared" si="4315"/>
        <v>-119420.093157549</v>
      </c>
      <c r="BQ596" s="28">
        <f ca="1" t="shared" ref="BQ596:BT596" si="4444">BE596</f>
        <v>21192.3404876989</v>
      </c>
      <c r="BR596" s="28">
        <f ca="1" t="shared" si="4444"/>
        <v>21988.2400984042</v>
      </c>
      <c r="BS596" s="28">
        <f ca="1" t="shared" si="4444"/>
        <v>19170.3119845731</v>
      </c>
      <c r="BT596" s="28">
        <f ca="1" t="shared" si="4444"/>
        <v>21422.1790140738</v>
      </c>
      <c r="BU596" s="28">
        <f ca="1" t="shared" si="4317"/>
        <v>59472.150513833</v>
      </c>
      <c r="BV596" s="30">
        <f ca="1" t="shared" si="4318"/>
        <v>5.38190307511111</v>
      </c>
    </row>
    <row r="597" ht="15" customHeight="1" spans="1:74">
      <c r="A597" s="26">
        <v>596</v>
      </c>
      <c r="B597" s="27">
        <f ca="1" t="shared" ref="B597:F597" si="4445">RAND()</f>
        <v>0.426886502821353</v>
      </c>
      <c r="C597" s="28">
        <f ca="1">IF(B597&lt;=('Ejercicio 3 - TIR'!$D$13-'Ejercicio 3 - TIR'!$C$13)/('Ejercicio 3 - TIR'!$E$13-'Ejercicio 3 - TIR'!$C$13),'Ejercicio 3 - TIR'!$C$13+SQRT(('Ejercicio 3 - TIR'!$E$13-'Ejercicio 3 - TIR'!$C$13)*('Ejercicio 3 - TIR'!$D$13-'Ejercicio 3 - TIR'!$C$13)*B597),'Ejercicio 3 - TIR'!$E$13-SQRT(('Ejercicio 3 - TIR'!$E$13-'Ejercicio 3 - TIR'!$C$13)*('Ejercicio 3 - TIR'!$E$13-'Ejercicio 3 - TIR'!$D$13)*(1-B597)))</f>
        <v>73775.2750898245</v>
      </c>
      <c r="D597" s="27">
        <f ca="1" t="shared" si="4445"/>
        <v>0.321501211850592</v>
      </c>
      <c r="E597" s="28">
        <f ca="1">IF(D597&lt;=('Ejercicio 3 - TIR'!$D$14-'Ejercicio 3 - TIR'!$C$14)/('Ejercicio 3 - TIR'!$E$14-'Ejercicio 3 - TIR'!$C$14),'Ejercicio 3 - TIR'!$C$14+SQRT(('Ejercicio 3 - TIR'!$E$14-'Ejercicio 3 - TIR'!$C$14)*('Ejercicio 3 - TIR'!$D$14-'Ejercicio 3 - TIR'!$C$14)*D597),'Ejercicio 3 - TIR'!$E$14-SQRT(('Ejercicio 3 - TIR'!$E$14-'Ejercicio 3 - TIR'!$C$14)*('Ejercicio 3 - TIR'!$E$14-'Ejercicio 3 - TIR'!$D$14)*(1-D597)))</f>
        <v>29910.4572993556</v>
      </c>
      <c r="F597" s="27">
        <f ca="1" t="shared" si="4445"/>
        <v>0.0805647994826308</v>
      </c>
      <c r="G597" s="28">
        <f ca="1">IF(F597&lt;=('Ejercicio 3 - TIR'!$D$18-'Ejercicio 3 - TIR'!$C$18)/('Ejercicio 3 - TIR'!$E$18-'Ejercicio 3 - TIR'!$C$18),'Ejercicio 3 - TIR'!$C$18+SQRT(('Ejercicio 3 - TIR'!$E$18-'Ejercicio 3 - TIR'!$C$18)*('Ejercicio 3 - TIR'!$D$18-'Ejercicio 3 - TIR'!$C$18)*F597),'Ejercicio 3 - TIR'!$E$18-SQRT(('Ejercicio 3 - TIR'!$E$18-'Ejercicio 3 - TIR'!$C$18)*('Ejercicio 3 - TIR'!$E$18-'Ejercicio 3 - TIR'!$D$18)*(1-F597)))</f>
        <v>33476.3083756184</v>
      </c>
      <c r="H597" s="27">
        <f ca="1" t="shared" ref="H597:L597" si="4446">RAND()</f>
        <v>0.863455961306025</v>
      </c>
      <c r="I597" s="28">
        <f ca="1">IF(H597&lt;=('Ejercicio 3 - TIR'!$D$18-'Ejercicio 3 - TIR'!$C$18)/('Ejercicio 3 - TIR'!$E$18-'Ejercicio 3 - TIR'!$C$18),'Ejercicio 3 - TIR'!$C$18+SQRT(('Ejercicio 3 - TIR'!$E$18-'Ejercicio 3 - TIR'!$C$18)*('Ejercicio 3 - TIR'!$D$18-'Ejercicio 3 - TIR'!$C$18)*H597),'Ejercicio 3 - TIR'!$E$18-SQRT(('Ejercicio 3 - TIR'!$E$18-'Ejercicio 3 - TIR'!$C$18)*('Ejercicio 3 - TIR'!$E$18-'Ejercicio 3 - TIR'!$D$18)*(1-H597)))</f>
        <v>41799.874549014</v>
      </c>
      <c r="J597" s="27">
        <f ca="1" t="shared" si="4446"/>
        <v>0.390174934042508</v>
      </c>
      <c r="K597" s="28">
        <f ca="1">IF(J597&lt;=('Ejercicio 3 - TIR'!$D$18-'Ejercicio 3 - TIR'!$C$18)/('Ejercicio 3 - TIR'!$E$18-'Ejercicio 3 - TIR'!$C$18),'Ejercicio 3 - TIR'!$C$18+SQRT(('Ejercicio 3 - TIR'!$E$18-'Ejercicio 3 - TIR'!$C$18)*('Ejercicio 3 - TIR'!$D$18-'Ejercicio 3 - TIR'!$C$18)*J597),'Ejercicio 3 - TIR'!$E$18-SQRT(('Ejercicio 3 - TIR'!$E$18-'Ejercicio 3 - TIR'!$C$18)*('Ejercicio 3 - TIR'!$E$18-'Ejercicio 3 - TIR'!$D$18)*(1-J597)))</f>
        <v>37650.2444474916</v>
      </c>
      <c r="L597" s="27">
        <f ca="1" t="shared" si="4446"/>
        <v>0.675255128182514</v>
      </c>
      <c r="M597" s="28">
        <f ca="1">IF(L597&lt;=('Ejercicio 3 - TIR'!$D$18-'Ejercicio 3 - TIR'!$C$18)/('Ejercicio 3 - TIR'!$E$18-'Ejercicio 3 - TIR'!$C$18),'Ejercicio 3 - TIR'!$C$18+SQRT(('Ejercicio 3 - TIR'!$E$18-'Ejercicio 3 - TIR'!$C$18)*('Ejercicio 3 - TIR'!$D$18-'Ejercicio 3 - TIR'!$C$18)*L597),'Ejercicio 3 - TIR'!$E$18-SQRT(('Ejercicio 3 - TIR'!$E$18-'Ejercicio 3 - TIR'!$C$18)*('Ejercicio 3 - TIR'!$E$18-'Ejercicio 3 - TIR'!$D$18)*(1-L597)))</f>
        <v>40064.8338035775</v>
      </c>
      <c r="N597" s="27">
        <f ca="1" t="shared" ref="N597:R597" si="4447">RAND()</f>
        <v>0.209560573492431</v>
      </c>
      <c r="O597" s="28">
        <f ca="1">IF(N597&lt;=('Ejercicio 3 - TIR'!$D$18-'Ejercicio 3 - TIR'!$C$18)/('Ejercicio 3 - TIR'!$E$18-'Ejercicio 3 - TIR'!$C$18),'Ejercicio 3 - TIR'!$C$18+SQRT(('Ejercicio 3 - TIR'!$E$18-'Ejercicio 3 - TIR'!$C$18)*('Ejercicio 3 - TIR'!$D$18-'Ejercicio 3 - TIR'!$C$18)*N597),'Ejercicio 3 - TIR'!$E$18-SQRT(('Ejercicio 3 - TIR'!$E$18-'Ejercicio 3 - TIR'!$C$18)*('Ejercicio 3 - TIR'!$E$18-'Ejercicio 3 - TIR'!$D$18)*(1-N597)))</f>
        <v>35606.6109213913</v>
      </c>
      <c r="P597" s="27">
        <f ca="1" t="shared" si="4447"/>
        <v>0.880800680618322</v>
      </c>
      <c r="Q597" s="29">
        <f ca="1">IF(P597&lt;=('Ejercicio 3 - TIR'!$D$22-'Ejercicio 3 - TIR'!$C$22)/('Ejercicio 3 - TIR'!$E$22-'Ejercicio 3 - TIR'!$C$22),'Ejercicio 3 - TIR'!$C$22+SQRT(('Ejercicio 3 - TIR'!$E$22-'Ejercicio 3 - TIR'!$C$22)*('Ejercicio 3 - TIR'!$D$22-'Ejercicio 3 - TIR'!$C$22)*P597),'Ejercicio 3 - TIR'!$E$22-SQRT(('Ejercicio 3 - TIR'!$E$22-'Ejercicio 3 - TIR'!$C$22)*('Ejercicio 3 - TIR'!$E$22-'Ejercicio 3 - TIR'!$D$22)*(1-P597)))</f>
        <v>0.165352175079998</v>
      </c>
      <c r="R597" s="27">
        <f ca="1" t="shared" si="4447"/>
        <v>0.399657502473275</v>
      </c>
      <c r="S597" s="29">
        <f ca="1">IF(R597&lt;=('Ejercicio 3 - TIR'!$D$23-'Ejercicio 3 - TIR'!$C$23)/('Ejercicio 3 - TIR'!$E$23-'Ejercicio 3 - TIR'!$C$23),'Ejercicio 3 - TIR'!$C$23+SQRT(('Ejercicio 3 - TIR'!$E$23-'Ejercicio 3 - TIR'!$C$23)*('Ejercicio 3 - TIR'!$D$23-'Ejercicio 3 - TIR'!$C$23)*R597),'Ejercicio 3 - TIR'!$E$23-SQRT(('Ejercicio 3 - TIR'!$E$23-'Ejercicio 3 - TIR'!$C$23)*('Ejercicio 3 - TIR'!$E$23-'Ejercicio 3 - TIR'!$D$23)*(1-R597)))</f>
        <v>0.146821325553594</v>
      </c>
      <c r="T597" s="27">
        <f ca="1" t="shared" ref="T597:X597" si="4448">RAND()</f>
        <v>0.375655259775447</v>
      </c>
      <c r="U597" s="29">
        <f ca="1">IF(T597&lt;=('Ejercicio 3 - TIR'!$D$24-'Ejercicio 3 - TIR'!$C$24)/('Ejercicio 3 - TIR'!$E$24-'Ejercicio 3 - TIR'!$C$24),'Ejercicio 3 - TIR'!$C$24+SQRT(('Ejercicio 3 - TIR'!$E$24-'Ejercicio 3 - TIR'!$C$24)*('Ejercicio 3 - TIR'!$D$24-'Ejercicio 3 - TIR'!$C$24)*T597),'Ejercicio 3 - TIR'!$E$24-SQRT(('Ejercicio 3 - TIR'!$E$24-'Ejercicio 3 - TIR'!$C$24)*('Ejercicio 3 - TIR'!$E$24-'Ejercicio 3 - TIR'!$D$24)*(1-T597)))</f>
        <v>0.178086937275688</v>
      </c>
      <c r="V597" s="27">
        <f ca="1" t="shared" si="4448"/>
        <v>0.256369242249193</v>
      </c>
      <c r="W597" s="29">
        <f ca="1">IF(V597&lt;=('Ejercicio 3 - TIR'!$D$25-'Ejercicio 3 - TIR'!$C$25)/('Ejercicio 3 - TIR'!$E$25-'Ejercicio 3 - TIR'!$C$25),'Ejercicio 3 - TIR'!$C$25+SQRT(('Ejercicio 3 - TIR'!$E$25-'Ejercicio 3 - TIR'!$C$25)*('Ejercicio 3 - TIR'!$D$25-'Ejercicio 3 - TIR'!$C$25)*V597),'Ejercicio 3 - TIR'!$E$25-SQRT(('Ejercicio 3 - TIR'!$E$25-'Ejercicio 3 - TIR'!$C$25)*('Ejercicio 3 - TIR'!$E$25-'Ejercicio 3 - TIR'!$D$25)*(1-V597)))</f>
        <v>0.198945103302671</v>
      </c>
      <c r="X597" s="27">
        <f ca="1" t="shared" si="4448"/>
        <v>0.883738402275321</v>
      </c>
      <c r="Y597" s="29">
        <f ca="1">IF(X597&lt;=('Ejercicio 3 - TIR'!$D$26-'Ejercicio 3 - TIR'!$C$26)/('Ejercicio 3 - TIR'!$E$26-'Ejercicio 3 - TIR'!$C$26),'Ejercicio 3 - TIR'!$C$26+SQRT(('Ejercicio 3 - TIR'!$E$26-'Ejercicio 3 - TIR'!$C$26)*('Ejercicio 3 - TIR'!$D$26-'Ejercicio 3 - TIR'!$C$26)*X597),'Ejercicio 3 - TIR'!$E$26-SQRT(('Ejercicio 3 - TIR'!$E$26-'Ejercicio 3 - TIR'!$C$26)*('Ejercicio 3 - TIR'!$E$26-'Ejercicio 3 - TIR'!$D$26)*(1-X597)))</f>
        <v>0.254943810590729</v>
      </c>
      <c r="Z597" s="27">
        <f ca="1" t="shared" si="4288"/>
        <v>1.16535217508</v>
      </c>
      <c r="AA597" s="27">
        <f ca="1" t="shared" si="4289"/>
        <v>1.33645072616201</v>
      </c>
      <c r="AB597" s="27">
        <f ca="1" t="shared" si="4290"/>
        <v>1.57445514280407</v>
      </c>
      <c r="AC597" s="27">
        <f ca="1" t="shared" si="4291"/>
        <v>1.88768528383465</v>
      </c>
      <c r="AD597" s="27">
        <f ca="1" t="shared" si="4292"/>
        <v>2.36893896329149</v>
      </c>
      <c r="AE597" s="26">
        <f ca="1" t="shared" si="4293"/>
        <v>4945.75917208586</v>
      </c>
      <c r="AF597" s="26">
        <f ca="1" t="shared" si="4294"/>
        <v>5671.90208960035</v>
      </c>
      <c r="AG597" s="26">
        <f ca="1" t="shared" si="4295"/>
        <v>6681.99376126485</v>
      </c>
      <c r="AH597" s="26">
        <f ca="1" t="shared" si="4296"/>
        <v>8011.34370036749</v>
      </c>
      <c r="AI597" s="26">
        <f ca="1" t="shared" si="4297"/>
        <v>10053.7861912912</v>
      </c>
      <c r="AJ597" s="28">
        <f ca="1" t="shared" si="4298"/>
        <v>39011.6887791757</v>
      </c>
      <c r="AK597" s="28">
        <f ca="1" t="shared" si="4299"/>
        <v>55863.4726945107</v>
      </c>
      <c r="AL597" s="28">
        <f ca="1" t="shared" si="4300"/>
        <v>59278.6209981835</v>
      </c>
      <c r="AM597" s="28">
        <f ca="1" t="shared" si="4301"/>
        <v>75629.7971702941</v>
      </c>
      <c r="AN597" s="28">
        <f ca="1" t="shared" si="4302"/>
        <v>84349.8879624444</v>
      </c>
      <c r="AO597" s="28">
        <f ca="1">C597/'Ejercicio 3 - TIR'!$D$7</f>
        <v>14755.0550179649</v>
      </c>
      <c r="AP597" s="28">
        <f ca="1" t="shared" si="4303"/>
        <v>24256.6337612108</v>
      </c>
      <c r="AQ597" s="28">
        <f ca="1" t="shared" si="4304"/>
        <v>41108.4176765457</v>
      </c>
      <c r="AR597" s="28">
        <f ca="1" t="shared" si="4305"/>
        <v>44523.5659802186</v>
      </c>
      <c r="AS597" s="28">
        <f ca="1" t="shared" si="4306"/>
        <v>60874.7421523292</v>
      </c>
      <c r="AT597" s="28">
        <f ca="1" t="shared" si="4307"/>
        <v>69594.8329444794</v>
      </c>
      <c r="AU597" s="28">
        <f ca="1">AP597*'Ejercicio 3 - TIR'!$D$5</f>
        <v>12128.3168806054</v>
      </c>
      <c r="AV597" s="28">
        <f ca="1">AQ597*'Ejercicio 3 - TIR'!$D$5</f>
        <v>20554.2088382729</v>
      </c>
      <c r="AW597" s="28">
        <f ca="1">AR597*'Ejercicio 3 - TIR'!$D$5</f>
        <v>22261.7829901093</v>
      </c>
      <c r="AX597" s="28">
        <f ca="1">AS597*'Ejercicio 3 - TIR'!$D$5</f>
        <v>30437.3710761646</v>
      </c>
      <c r="AY597" s="28">
        <f ca="1">AT597*'Ejercicio 3 - TIR'!$D$5</f>
        <v>34797.4164722397</v>
      </c>
      <c r="AZ597" s="28">
        <f ca="1" t="shared" ref="AZ597:BD597" si="4449">AJ597-AU597-AE597</f>
        <v>21937.6127264844</v>
      </c>
      <c r="BA597" s="28">
        <f ca="1" t="shared" si="4449"/>
        <v>29637.3617666374</v>
      </c>
      <c r="BB597" s="28">
        <f ca="1" t="shared" si="4449"/>
        <v>30334.8442468094</v>
      </c>
      <c r="BC597" s="28">
        <f ca="1" t="shared" si="4449"/>
        <v>37181.082393762</v>
      </c>
      <c r="BD597" s="28">
        <f ca="1" t="shared" si="4449"/>
        <v>39498.6852989134</v>
      </c>
      <c r="BE597" s="28">
        <f ca="1" t="shared" ref="BE597:BI597" si="4450">AZ597/Z597</f>
        <v>18824.8781746844</v>
      </c>
      <c r="BF597" s="28">
        <f ca="1" t="shared" si="4450"/>
        <v>22176.1724442692</v>
      </c>
      <c r="BG597" s="28">
        <f ca="1" t="shared" si="4450"/>
        <v>19266.8837759224</v>
      </c>
      <c r="BH597" s="28">
        <f ca="1" t="shared" si="4450"/>
        <v>19696.6532038817</v>
      </c>
      <c r="BI597" s="28">
        <f ca="1" t="shared" si="4450"/>
        <v>16673.5766142461</v>
      </c>
      <c r="BJ597" s="28">
        <f ca="1" t="shared" si="4310"/>
        <v>70856.0477063099</v>
      </c>
      <c r="BK597" s="28">
        <f ca="1" t="shared" si="4311"/>
        <v>34953.8247375667</v>
      </c>
      <c r="BL597" s="28">
        <f ca="1" t="shared" si="4312"/>
        <v>105809.872443877</v>
      </c>
      <c r="BM597" s="28">
        <f ca="1">BK597*'Ejercicio 3 - TIR'!$D$5</f>
        <v>17476.9123687834</v>
      </c>
      <c r="BN597" s="28">
        <f ca="1" t="shared" si="4313"/>
        <v>88332.9600750932</v>
      </c>
      <c r="BO597" s="28">
        <f ca="1" t="shared" si="4314"/>
        <v>37287.984808338</v>
      </c>
      <c r="BP597" s="28">
        <f ca="1" t="shared" si="4315"/>
        <v>-103685.73238918</v>
      </c>
      <c r="BQ597" s="28">
        <f ca="1" t="shared" ref="BQ597:BT597" si="4451">BE597</f>
        <v>18824.8781746844</v>
      </c>
      <c r="BR597" s="28">
        <f ca="1" t="shared" si="4451"/>
        <v>22176.1724442692</v>
      </c>
      <c r="BS597" s="28">
        <f ca="1" t="shared" si="4451"/>
        <v>19266.8837759224</v>
      </c>
      <c r="BT597" s="28">
        <f ca="1" t="shared" si="4451"/>
        <v>19696.6532038817</v>
      </c>
      <c r="BU597" s="28">
        <f ca="1" t="shared" si="4317"/>
        <v>53961.5614225841</v>
      </c>
      <c r="BV597" s="30">
        <f ca="1" t="shared" si="4318"/>
        <v>7.76656131120796</v>
      </c>
    </row>
    <row r="598" ht="15" customHeight="1" spans="1:74">
      <c r="A598" s="26">
        <v>597</v>
      </c>
      <c r="B598" s="27">
        <f ca="1" t="shared" ref="B598:F598" si="4452">RAND()</f>
        <v>0.364951468443327</v>
      </c>
      <c r="C598" s="28">
        <f ca="1">IF(B598&lt;=('Ejercicio 3 - TIR'!$D$13-'Ejercicio 3 - TIR'!$C$13)/('Ejercicio 3 - TIR'!$E$13-'Ejercicio 3 - TIR'!$C$13),'Ejercicio 3 - TIR'!$C$13+SQRT(('Ejercicio 3 - TIR'!$E$13-'Ejercicio 3 - TIR'!$C$13)*('Ejercicio 3 - TIR'!$D$13-'Ejercicio 3 - TIR'!$C$13)*B598),'Ejercicio 3 - TIR'!$E$13-SQRT(('Ejercicio 3 - TIR'!$E$13-'Ejercicio 3 - TIR'!$C$13)*('Ejercicio 3 - TIR'!$E$13-'Ejercicio 3 - TIR'!$D$13)*(1-B598)))</f>
        <v>72394.5976687894</v>
      </c>
      <c r="D598" s="27">
        <f ca="1" t="shared" si="4452"/>
        <v>0.318535055099641</v>
      </c>
      <c r="E598" s="28">
        <f ca="1">IF(D598&lt;=('Ejercicio 3 - TIR'!$D$14-'Ejercicio 3 - TIR'!$C$14)/('Ejercicio 3 - TIR'!$E$14-'Ejercicio 3 - TIR'!$C$14),'Ejercicio 3 - TIR'!$C$14+SQRT(('Ejercicio 3 - TIR'!$E$14-'Ejercicio 3 - TIR'!$C$14)*('Ejercicio 3 - TIR'!$D$14-'Ejercicio 3 - TIR'!$C$14)*D598),'Ejercicio 3 - TIR'!$E$14-SQRT(('Ejercicio 3 - TIR'!$E$14-'Ejercicio 3 - TIR'!$C$14)*('Ejercicio 3 - TIR'!$E$14-'Ejercicio 3 - TIR'!$D$14)*(1-D598)))</f>
        <v>29887.7529737573</v>
      </c>
      <c r="F598" s="27">
        <f ca="1" t="shared" si="4452"/>
        <v>0.0866792272049919</v>
      </c>
      <c r="G598" s="28">
        <f ca="1">IF(F598&lt;=('Ejercicio 3 - TIR'!$D$18-'Ejercicio 3 - TIR'!$C$18)/('Ejercicio 3 - TIR'!$E$18-'Ejercicio 3 - TIR'!$C$18),'Ejercicio 3 - TIR'!$C$18+SQRT(('Ejercicio 3 - TIR'!$E$18-'Ejercicio 3 - TIR'!$C$18)*('Ejercicio 3 - TIR'!$D$18-'Ejercicio 3 - TIR'!$C$18)*F598),'Ejercicio 3 - TIR'!$E$18-SQRT(('Ejercicio 3 - TIR'!$E$18-'Ejercicio 3 - TIR'!$C$18)*('Ejercicio 3 - TIR'!$E$18-'Ejercicio 3 - TIR'!$D$18)*(1-F598)))</f>
        <v>33605.8125409883</v>
      </c>
      <c r="H598" s="27">
        <f ca="1" t="shared" ref="H598:L598" si="4453">RAND()</f>
        <v>0.810798745630911</v>
      </c>
      <c r="I598" s="28">
        <f ca="1">IF(H598&lt;=('Ejercicio 3 - TIR'!$D$18-'Ejercicio 3 - TIR'!$C$18)/('Ejercicio 3 - TIR'!$E$18-'Ejercicio 3 - TIR'!$C$18),'Ejercicio 3 - TIR'!$C$18+SQRT(('Ejercicio 3 - TIR'!$E$18-'Ejercicio 3 - TIR'!$C$18)*('Ejercicio 3 - TIR'!$D$18-'Ejercicio 3 - TIR'!$C$18)*H598),'Ejercicio 3 - TIR'!$E$18-SQRT(('Ejercicio 3 - TIR'!$E$18-'Ejercicio 3 - TIR'!$C$18)*('Ejercicio 3 - TIR'!$E$18-'Ejercicio 3 - TIR'!$D$18)*(1-H598)))</f>
        <v>41233.0258724433</v>
      </c>
      <c r="J598" s="27">
        <f ca="1" t="shared" si="4453"/>
        <v>0.893045361027754</v>
      </c>
      <c r="K598" s="28">
        <f ca="1">IF(J598&lt;=('Ejercicio 3 - TIR'!$D$18-'Ejercicio 3 - TIR'!$C$18)/('Ejercicio 3 - TIR'!$E$18-'Ejercicio 3 - TIR'!$C$18),'Ejercicio 3 - TIR'!$C$18+SQRT(('Ejercicio 3 - TIR'!$E$18-'Ejercicio 3 - TIR'!$C$18)*('Ejercicio 3 - TIR'!$D$18-'Ejercicio 3 - TIR'!$C$18)*J598),'Ejercicio 3 - TIR'!$E$18-SQRT(('Ejercicio 3 - TIR'!$E$18-'Ejercicio 3 - TIR'!$C$18)*('Ejercicio 3 - TIR'!$E$18-'Ejercicio 3 - TIR'!$D$18)*(1-J598)))</f>
        <v>42167.7574392509</v>
      </c>
      <c r="L598" s="27">
        <f ca="1" t="shared" si="4453"/>
        <v>0.538254528928468</v>
      </c>
      <c r="M598" s="28">
        <f ca="1">IF(L598&lt;=('Ejercicio 3 - TIR'!$D$18-'Ejercicio 3 - TIR'!$C$18)/('Ejercicio 3 - TIR'!$E$18-'Ejercicio 3 - TIR'!$C$18),'Ejercicio 3 - TIR'!$C$18+SQRT(('Ejercicio 3 - TIR'!$E$18-'Ejercicio 3 - TIR'!$C$18)*('Ejercicio 3 - TIR'!$D$18-'Ejercicio 3 - TIR'!$C$18)*L598),'Ejercicio 3 - TIR'!$E$18-SQRT(('Ejercicio 3 - TIR'!$E$18-'Ejercicio 3 - TIR'!$C$18)*('Ejercicio 3 - TIR'!$E$18-'Ejercicio 3 - TIR'!$D$18)*(1-L598)))</f>
        <v>38985.4426345768</v>
      </c>
      <c r="N598" s="27">
        <f ca="1" t="shared" ref="N598:R598" si="4454">RAND()</f>
        <v>0.504757370178398</v>
      </c>
      <c r="O598" s="28">
        <f ca="1">IF(N598&lt;=('Ejercicio 3 - TIR'!$D$18-'Ejercicio 3 - TIR'!$C$18)/('Ejercicio 3 - TIR'!$E$18-'Ejercicio 3 - TIR'!$C$18),'Ejercicio 3 - TIR'!$C$18+SQRT(('Ejercicio 3 - TIR'!$E$18-'Ejercicio 3 - TIR'!$C$18)*('Ejercicio 3 - TIR'!$D$18-'Ejercicio 3 - TIR'!$C$18)*N598),'Ejercicio 3 - TIR'!$E$18-SQRT(('Ejercicio 3 - TIR'!$E$18-'Ejercicio 3 - TIR'!$C$18)*('Ejercicio 3 - TIR'!$E$18-'Ejercicio 3 - TIR'!$D$18)*(1-N598)))</f>
        <v>38701.3565337113</v>
      </c>
      <c r="P598" s="27">
        <f ca="1" t="shared" si="4454"/>
        <v>0.374179811400871</v>
      </c>
      <c r="Q598" s="29">
        <f ca="1">IF(P598&lt;=('Ejercicio 3 - TIR'!$D$22-'Ejercicio 3 - TIR'!$C$22)/('Ejercicio 3 - TIR'!$E$22-'Ejercicio 3 - TIR'!$C$22),'Ejercicio 3 - TIR'!$C$22+SQRT(('Ejercicio 3 - TIR'!$E$22-'Ejercicio 3 - TIR'!$C$22)*('Ejercicio 3 - TIR'!$D$22-'Ejercicio 3 - TIR'!$C$22)*P598),'Ejercicio 3 - TIR'!$E$22-SQRT(('Ejercicio 3 - TIR'!$E$22-'Ejercicio 3 - TIR'!$C$22)*('Ejercicio 3 - TIR'!$E$22-'Ejercicio 3 - TIR'!$D$22)*(1-P598)))</f>
        <v>0.145952334394454</v>
      </c>
      <c r="R598" s="27">
        <f ca="1" t="shared" si="4454"/>
        <v>0.875269736779735</v>
      </c>
      <c r="S598" s="29">
        <f ca="1">IF(R598&lt;=('Ejercicio 3 - TIR'!$D$23-'Ejercicio 3 - TIR'!$C$23)/('Ejercicio 3 - TIR'!$E$23-'Ejercicio 3 - TIR'!$C$23),'Ejercicio 3 - TIR'!$C$23+SQRT(('Ejercicio 3 - TIR'!$E$23-'Ejercicio 3 - TIR'!$C$23)*('Ejercicio 3 - TIR'!$D$23-'Ejercicio 3 - TIR'!$C$23)*R598),'Ejercicio 3 - TIR'!$E$23-SQRT(('Ejercicio 3 - TIR'!$E$23-'Ejercicio 3 - TIR'!$C$23)*('Ejercicio 3 - TIR'!$E$23-'Ejercicio 3 - TIR'!$D$23)*(1-R598)))</f>
        <v>0.165016192947169</v>
      </c>
      <c r="T598" s="27">
        <f ca="1" t="shared" ref="T598:X598" si="4455">RAND()</f>
        <v>0.986219287970507</v>
      </c>
      <c r="U598" s="29">
        <f ca="1">IF(T598&lt;=('Ejercicio 3 - TIR'!$D$24-'Ejercicio 3 - TIR'!$C$24)/('Ejercicio 3 - TIR'!$E$24-'Ejercicio 3 - TIR'!$C$24),'Ejercicio 3 - TIR'!$C$24+SQRT(('Ejercicio 3 - TIR'!$E$24-'Ejercicio 3 - TIR'!$C$24)*('Ejercicio 3 - TIR'!$D$24-'Ejercicio 3 - TIR'!$C$24)*T598),'Ejercicio 3 - TIR'!$E$24-SQRT(('Ejercicio 3 - TIR'!$E$24-'Ejercicio 3 - TIR'!$C$24)*('Ejercicio 3 - TIR'!$E$24-'Ejercicio 3 - TIR'!$D$24)*(1-T598)))</f>
        <v>0.213788237473745</v>
      </c>
      <c r="V598" s="27">
        <f ca="1" t="shared" si="4455"/>
        <v>0.417973119460297</v>
      </c>
      <c r="W598" s="29">
        <f ca="1">IF(V598&lt;=('Ejercicio 3 - TIR'!$D$25-'Ejercicio 3 - TIR'!$C$25)/('Ejercicio 3 - TIR'!$E$25-'Ejercicio 3 - TIR'!$C$25),'Ejercicio 3 - TIR'!$C$25+SQRT(('Ejercicio 3 - TIR'!$E$25-'Ejercicio 3 - TIR'!$C$25)*('Ejercicio 3 - TIR'!$D$25-'Ejercicio 3 - TIR'!$C$25)*V598),'Ejercicio 3 - TIR'!$E$25-SQRT(('Ejercicio 3 - TIR'!$E$25-'Ejercicio 3 - TIR'!$C$25)*('Ejercicio 3 - TIR'!$E$25-'Ejercicio 3 - TIR'!$D$25)*(1-V598)))</f>
        <v>0.204865821355773</v>
      </c>
      <c r="X598" s="27">
        <f ca="1" t="shared" si="4455"/>
        <v>0.616904443953453</v>
      </c>
      <c r="Y598" s="29">
        <f ca="1">IF(X598&lt;=('Ejercicio 3 - TIR'!$D$26-'Ejercicio 3 - TIR'!$C$26)/('Ejercicio 3 - TIR'!$E$26-'Ejercicio 3 - TIR'!$C$26),'Ejercicio 3 - TIR'!$C$26+SQRT(('Ejercicio 3 - TIR'!$E$26-'Ejercicio 3 - TIR'!$C$26)*('Ejercicio 3 - TIR'!$D$26-'Ejercicio 3 - TIR'!$C$26)*X598),'Ejercicio 3 - TIR'!$E$26-SQRT(('Ejercicio 3 - TIR'!$E$26-'Ejercicio 3 - TIR'!$C$26)*('Ejercicio 3 - TIR'!$E$26-'Ejercicio 3 - TIR'!$D$26)*(1-X598)))</f>
        <v>0.234516860237541</v>
      </c>
      <c r="Z598" s="27">
        <f ca="1" t="shared" si="4288"/>
        <v>1.14595233439445</v>
      </c>
      <c r="AA598" s="27">
        <f ca="1" t="shared" si="4289"/>
        <v>1.33505302591515</v>
      </c>
      <c r="AB598" s="27">
        <f ca="1" t="shared" si="4290"/>
        <v>1.62047165925954</v>
      </c>
      <c r="AC598" s="27">
        <f ca="1" t="shared" si="4291"/>
        <v>1.9524509167175</v>
      </c>
      <c r="AD598" s="27">
        <f ca="1" t="shared" si="4292"/>
        <v>2.41033357547399</v>
      </c>
      <c r="AE598" s="26">
        <f ca="1" t="shared" si="4293"/>
        <v>4362.18731632466</v>
      </c>
      <c r="AF598" s="26">
        <f ca="1" t="shared" si="4294"/>
        <v>5082.01886018699</v>
      </c>
      <c r="AG598" s="26">
        <f ca="1" t="shared" si="4295"/>
        <v>6168.49471511469</v>
      </c>
      <c r="AH598" s="26">
        <f ca="1" t="shared" si="4296"/>
        <v>7432.20845145541</v>
      </c>
      <c r="AI598" s="26">
        <f ca="1" t="shared" si="4297"/>
        <v>9175.18664212166</v>
      </c>
      <c r="AJ598" s="28">
        <f ca="1" t="shared" si="4298"/>
        <v>38510.659330568</v>
      </c>
      <c r="AK598" s="28">
        <f ca="1" t="shared" si="4299"/>
        <v>55048.275958643</v>
      </c>
      <c r="AL598" s="28">
        <f ca="1" t="shared" si="4300"/>
        <v>68331.6558648367</v>
      </c>
      <c r="AM598" s="28">
        <f ca="1" t="shared" si="4301"/>
        <v>76117.1632105168</v>
      </c>
      <c r="AN598" s="28">
        <f ca="1" t="shared" si="4302"/>
        <v>93283.179069594</v>
      </c>
      <c r="AO598" s="28">
        <f ca="1">C598/'Ejercicio 3 - TIR'!$D$7</f>
        <v>14478.9195337579</v>
      </c>
      <c r="AP598" s="28">
        <f ca="1" t="shared" si="4303"/>
        <v>24031.7397968101</v>
      </c>
      <c r="AQ598" s="28">
        <f ca="1" t="shared" si="4304"/>
        <v>40569.3564248851</v>
      </c>
      <c r="AR598" s="28">
        <f ca="1" t="shared" si="4305"/>
        <v>53852.7363310788</v>
      </c>
      <c r="AS598" s="28">
        <f ca="1" t="shared" si="4306"/>
        <v>61638.2436767589</v>
      </c>
      <c r="AT598" s="28">
        <f ca="1" t="shared" si="4307"/>
        <v>78804.2595358362</v>
      </c>
      <c r="AU598" s="28">
        <f ca="1">AP598*'Ejercicio 3 - TIR'!$D$5</f>
        <v>12015.8698984051</v>
      </c>
      <c r="AV598" s="28">
        <f ca="1">AQ598*'Ejercicio 3 - TIR'!$D$5</f>
        <v>20284.6782124426</v>
      </c>
      <c r="AW598" s="28">
        <f ca="1">AR598*'Ejercicio 3 - TIR'!$D$5</f>
        <v>26926.3681655394</v>
      </c>
      <c r="AX598" s="28">
        <f ca="1">AS598*'Ejercicio 3 - TIR'!$D$5</f>
        <v>30819.1218383795</v>
      </c>
      <c r="AY598" s="28">
        <f ca="1">AT598*'Ejercicio 3 - TIR'!$D$5</f>
        <v>39402.1297679181</v>
      </c>
      <c r="AZ598" s="28">
        <f ca="1" t="shared" ref="AZ598:BD598" si="4456">AJ598-AU598-AE598</f>
        <v>22132.6021158383</v>
      </c>
      <c r="BA598" s="28">
        <f ca="1" t="shared" si="4456"/>
        <v>29681.5788860135</v>
      </c>
      <c r="BB598" s="28">
        <f ca="1" t="shared" si="4456"/>
        <v>35236.7929841826</v>
      </c>
      <c r="BC598" s="28">
        <f ca="1" t="shared" si="4456"/>
        <v>37865.8329206819</v>
      </c>
      <c r="BD598" s="28">
        <f ca="1" t="shared" si="4456"/>
        <v>44705.8626595543</v>
      </c>
      <c r="BE598" s="28">
        <f ca="1" t="shared" ref="BE598:BI598" si="4457">AZ598/Z598</f>
        <v>19313.7196474525</v>
      </c>
      <c r="BF598" s="28">
        <f ca="1" t="shared" si="4457"/>
        <v>22232.5093534524</v>
      </c>
      <c r="BG598" s="28">
        <f ca="1" t="shared" si="4457"/>
        <v>21744.7758390812</v>
      </c>
      <c r="BH598" s="28">
        <f ca="1" t="shared" si="4457"/>
        <v>19393.9999190058</v>
      </c>
      <c r="BI598" s="28">
        <f ca="1" t="shared" si="4457"/>
        <v>18547.5832533938</v>
      </c>
      <c r="BJ598" s="28">
        <f ca="1" t="shared" si="4310"/>
        <v>72039.4544881198</v>
      </c>
      <c r="BK598" s="28">
        <f ca="1" t="shared" si="4311"/>
        <v>34899.0258888029</v>
      </c>
      <c r="BL598" s="28">
        <f ca="1" t="shared" si="4312"/>
        <v>106938.480376923</v>
      </c>
      <c r="BM598" s="28">
        <f ca="1">BK598*'Ejercicio 3 - TIR'!$D$5</f>
        <v>17449.5129444014</v>
      </c>
      <c r="BN598" s="28">
        <f ca="1" t="shared" si="4313"/>
        <v>89488.9674325213</v>
      </c>
      <c r="BO598" s="28">
        <f ca="1" t="shared" si="4314"/>
        <v>37127.2127406362</v>
      </c>
      <c r="BP598" s="28">
        <f ca="1" t="shared" si="4315"/>
        <v>-102282.350642547</v>
      </c>
      <c r="BQ598" s="28">
        <f ca="1" t="shared" ref="BQ598:BT598" si="4458">BE598</f>
        <v>19313.7196474525</v>
      </c>
      <c r="BR598" s="28">
        <f ca="1" t="shared" si="4458"/>
        <v>22232.5093534524</v>
      </c>
      <c r="BS598" s="28">
        <f ca="1" t="shared" si="4458"/>
        <v>21744.7758390812</v>
      </c>
      <c r="BT598" s="28">
        <f ca="1" t="shared" si="4458"/>
        <v>19393.9999190058</v>
      </c>
      <c r="BU598" s="28">
        <f ca="1" t="shared" si="4317"/>
        <v>55674.79599403</v>
      </c>
      <c r="BV598" s="30">
        <f ca="1" t="shared" si="4318"/>
        <v>9.27770184224297</v>
      </c>
    </row>
    <row r="599" ht="15" customHeight="1" spans="1:74">
      <c r="A599" s="26">
        <v>598</v>
      </c>
      <c r="B599" s="27">
        <f ca="1" t="shared" ref="B599:F599" si="4459">RAND()</f>
        <v>0.314583195134423</v>
      </c>
      <c r="C599" s="28">
        <f ca="1">IF(B599&lt;=('Ejercicio 3 - TIR'!$D$13-'Ejercicio 3 - TIR'!$C$13)/('Ejercicio 3 - TIR'!$E$13-'Ejercicio 3 - TIR'!$C$13),'Ejercicio 3 - TIR'!$C$13+SQRT(('Ejercicio 3 - TIR'!$E$13-'Ejercicio 3 - TIR'!$C$13)*('Ejercicio 3 - TIR'!$D$13-'Ejercicio 3 - TIR'!$C$13)*B599),'Ejercicio 3 - TIR'!$E$13-SQRT(('Ejercicio 3 - TIR'!$E$13-'Ejercicio 3 - TIR'!$C$13)*('Ejercicio 3 - TIR'!$E$13-'Ejercicio 3 - TIR'!$D$13)*(1-B599)))</f>
        <v>71320.7363093351</v>
      </c>
      <c r="D599" s="27">
        <f ca="1" t="shared" si="4459"/>
        <v>0.334988822979025</v>
      </c>
      <c r="E599" s="28">
        <f ca="1">IF(D599&lt;=('Ejercicio 3 - TIR'!$D$14-'Ejercicio 3 - TIR'!$C$14)/('Ejercicio 3 - TIR'!$E$14-'Ejercicio 3 - TIR'!$C$14),'Ejercicio 3 - TIR'!$C$14+SQRT(('Ejercicio 3 - TIR'!$E$14-'Ejercicio 3 - TIR'!$C$14)*('Ejercicio 3 - TIR'!$D$14-'Ejercicio 3 - TIR'!$C$14)*D599),'Ejercicio 3 - TIR'!$E$14-SQRT(('Ejercicio 3 - TIR'!$E$14-'Ejercicio 3 - TIR'!$C$14)*('Ejercicio 3 - TIR'!$E$14-'Ejercicio 3 - TIR'!$D$14)*(1-D599)))</f>
        <v>30012.4238899948</v>
      </c>
      <c r="F599" s="27">
        <f ca="1" t="shared" si="4459"/>
        <v>0.727508326420631</v>
      </c>
      <c r="G599" s="28">
        <f ca="1">IF(F599&lt;=('Ejercicio 3 - TIR'!$D$18-'Ejercicio 3 - TIR'!$C$18)/('Ejercicio 3 - TIR'!$E$18-'Ejercicio 3 - TIR'!$C$18),'Ejercicio 3 - TIR'!$C$18+SQRT(('Ejercicio 3 - TIR'!$E$18-'Ejercicio 3 - TIR'!$C$18)*('Ejercicio 3 - TIR'!$D$18-'Ejercicio 3 - TIR'!$C$18)*F599),'Ejercicio 3 - TIR'!$E$18-SQRT(('Ejercicio 3 - TIR'!$E$18-'Ejercicio 3 - TIR'!$C$18)*('Ejercicio 3 - TIR'!$E$18-'Ejercicio 3 - TIR'!$D$18)*(1-F599)))</f>
        <v>40479.2837383383</v>
      </c>
      <c r="H599" s="27">
        <f ca="1" t="shared" ref="H599:L599" si="4460">RAND()</f>
        <v>0.793379924756096</v>
      </c>
      <c r="I599" s="28">
        <f ca="1">IF(H599&lt;=('Ejercicio 3 - TIR'!$D$18-'Ejercicio 3 - TIR'!$C$18)/('Ejercicio 3 - TIR'!$E$18-'Ejercicio 3 - TIR'!$C$18),'Ejercicio 3 - TIR'!$C$18+SQRT(('Ejercicio 3 - TIR'!$E$18-'Ejercicio 3 - TIR'!$C$18)*('Ejercicio 3 - TIR'!$D$18-'Ejercicio 3 - TIR'!$C$18)*H599),'Ejercicio 3 - TIR'!$E$18-SQRT(('Ejercicio 3 - TIR'!$E$18-'Ejercicio 3 - TIR'!$C$18)*('Ejercicio 3 - TIR'!$E$18-'Ejercicio 3 - TIR'!$D$18)*(1-H599)))</f>
        <v>41063.4398717544</v>
      </c>
      <c r="J599" s="27">
        <f ca="1" t="shared" si="4460"/>
        <v>0.366423904503637</v>
      </c>
      <c r="K599" s="28">
        <f ca="1">IF(J599&lt;=('Ejercicio 3 - TIR'!$D$18-'Ejercicio 3 - TIR'!$C$18)/('Ejercicio 3 - TIR'!$E$18-'Ejercicio 3 - TIR'!$C$18),'Ejercicio 3 - TIR'!$C$18+SQRT(('Ejercicio 3 - TIR'!$E$18-'Ejercicio 3 - TIR'!$C$18)*('Ejercicio 3 - TIR'!$D$18-'Ejercicio 3 - TIR'!$C$18)*J599),'Ejercicio 3 - TIR'!$E$18-SQRT(('Ejercicio 3 - TIR'!$E$18-'Ejercicio 3 - TIR'!$C$18)*('Ejercicio 3 - TIR'!$E$18-'Ejercicio 3 - TIR'!$D$18)*(1-J599)))</f>
        <v>37413.7430273476</v>
      </c>
      <c r="L599" s="27">
        <f ca="1" t="shared" si="4460"/>
        <v>0.820291597845649</v>
      </c>
      <c r="M599" s="28">
        <f ca="1">IF(L599&lt;=('Ejercicio 3 - TIR'!$D$18-'Ejercicio 3 - TIR'!$C$18)/('Ejercicio 3 - TIR'!$E$18-'Ejercicio 3 - TIR'!$C$18),'Ejercicio 3 - TIR'!$C$18+SQRT(('Ejercicio 3 - TIR'!$E$18-'Ejercicio 3 - TIR'!$C$18)*('Ejercicio 3 - TIR'!$D$18-'Ejercicio 3 - TIR'!$C$18)*L599),'Ejercicio 3 - TIR'!$E$18-SQRT(('Ejercicio 3 - TIR'!$E$18-'Ejercicio 3 - TIR'!$C$18)*('Ejercicio 3 - TIR'!$E$18-'Ejercicio 3 - TIR'!$D$18)*(1-L599)))</f>
        <v>41328.7427001671</v>
      </c>
      <c r="N599" s="27">
        <f ca="1" t="shared" ref="N599:R599" si="4461">RAND()</f>
        <v>0.544831920701553</v>
      </c>
      <c r="O599" s="28">
        <f ca="1">IF(N599&lt;=('Ejercicio 3 - TIR'!$D$18-'Ejercicio 3 - TIR'!$C$18)/('Ejercicio 3 - TIR'!$E$18-'Ejercicio 3 - TIR'!$C$18),'Ejercicio 3 - TIR'!$C$18+SQRT(('Ejercicio 3 - TIR'!$E$18-'Ejercicio 3 - TIR'!$C$18)*('Ejercicio 3 - TIR'!$D$18-'Ejercicio 3 - TIR'!$C$18)*N599),'Ejercicio 3 - TIR'!$E$18-SQRT(('Ejercicio 3 - TIR'!$E$18-'Ejercicio 3 - TIR'!$C$18)*('Ejercicio 3 - TIR'!$E$18-'Ejercicio 3 - TIR'!$D$18)*(1-N599)))</f>
        <v>39040.1763315343</v>
      </c>
      <c r="P599" s="27">
        <f ca="1" t="shared" si="4461"/>
        <v>0.0787212186484991</v>
      </c>
      <c r="Q599" s="29">
        <f ca="1">IF(P599&lt;=('Ejercicio 3 - TIR'!$D$22-'Ejercicio 3 - TIR'!$C$22)/('Ejercicio 3 - TIR'!$E$22-'Ejercicio 3 - TIR'!$C$22),'Ejercicio 3 - TIR'!$C$22+SQRT(('Ejercicio 3 - TIR'!$E$22-'Ejercicio 3 - TIR'!$C$22)*('Ejercicio 3 - TIR'!$D$22-'Ejercicio 3 - TIR'!$C$22)*P599),'Ejercicio 3 - TIR'!$E$22-SQRT(('Ejercicio 3 - TIR'!$E$22-'Ejercicio 3 - TIR'!$C$22)*('Ejercicio 3 - TIR'!$E$22-'Ejercicio 3 - TIR'!$D$22)*(1-P599)))</f>
        <v>0.131903705035295</v>
      </c>
      <c r="R599" s="27">
        <f ca="1" t="shared" si="4461"/>
        <v>0.871173038885226</v>
      </c>
      <c r="S599" s="29">
        <f ca="1">IF(R599&lt;=('Ejercicio 3 - TIR'!$D$23-'Ejercicio 3 - TIR'!$C$23)/('Ejercicio 3 - TIR'!$E$23-'Ejercicio 3 - TIR'!$C$23),'Ejercicio 3 - TIR'!$C$23+SQRT(('Ejercicio 3 - TIR'!$E$23-'Ejercicio 3 - TIR'!$C$23)*('Ejercicio 3 - TIR'!$D$23-'Ejercicio 3 - TIR'!$C$23)*R599),'Ejercicio 3 - TIR'!$E$23-SQRT(('Ejercicio 3 - TIR'!$E$23-'Ejercicio 3 - TIR'!$C$23)*('Ejercicio 3 - TIR'!$E$23-'Ejercicio 3 - TIR'!$D$23)*(1-R599)))</f>
        <v>0.164772113409715</v>
      </c>
      <c r="T599" s="27">
        <f ca="1" t="shared" ref="T599:X599" si="4462">RAND()</f>
        <v>0.580959124654022</v>
      </c>
      <c r="U599" s="29">
        <f ca="1">IF(T599&lt;=('Ejercicio 3 - TIR'!$D$24-'Ejercicio 3 - TIR'!$C$24)/('Ejercicio 3 - TIR'!$E$24-'Ejercicio 3 - TIR'!$C$24),'Ejercicio 3 - TIR'!$C$24+SQRT(('Ejercicio 3 - TIR'!$E$24-'Ejercicio 3 - TIR'!$C$24)*('Ejercicio 3 - TIR'!$D$24-'Ejercicio 3 - TIR'!$C$24)*T599),'Ejercicio 3 - TIR'!$E$24-SQRT(('Ejercicio 3 - TIR'!$E$24-'Ejercicio 3 - TIR'!$C$24)*('Ejercicio 3 - TIR'!$E$24-'Ejercicio 3 - TIR'!$D$24)*(1-T599)))</f>
        <v>0.185746322081144</v>
      </c>
      <c r="V599" s="27">
        <f ca="1" t="shared" si="4462"/>
        <v>0.00678620874597091</v>
      </c>
      <c r="W599" s="29">
        <f ca="1">IF(V599&lt;=('Ejercicio 3 - TIR'!$D$25-'Ejercicio 3 - TIR'!$C$25)/('Ejercicio 3 - TIR'!$E$25-'Ejercicio 3 - TIR'!$C$25),'Ejercicio 3 - TIR'!$C$25+SQRT(('Ejercicio 3 - TIR'!$E$25-'Ejercicio 3 - TIR'!$C$25)*('Ejercicio 3 - TIR'!$D$25-'Ejercicio 3 - TIR'!$C$25)*V599),'Ejercicio 3 - TIR'!$E$25-SQRT(('Ejercicio 3 - TIR'!$E$25-'Ejercicio 3 - TIR'!$C$25)*('Ejercicio 3 - TIR'!$E$25-'Ejercicio 3 - TIR'!$D$25)*(1-V599)))</f>
        <v>0.183082319296303</v>
      </c>
      <c r="X599" s="27">
        <f ca="1" t="shared" si="4462"/>
        <v>0.320755308431204</v>
      </c>
      <c r="Y599" s="29">
        <f ca="1">IF(X599&lt;=('Ejercicio 3 - TIR'!$D$26-'Ejercicio 3 - TIR'!$C$26)/('Ejercicio 3 - TIR'!$E$26-'Ejercicio 3 - TIR'!$C$26),'Ejercicio 3 - TIR'!$C$26+SQRT(('Ejercicio 3 - TIR'!$E$26-'Ejercicio 3 - TIR'!$C$26)*('Ejercicio 3 - TIR'!$D$26-'Ejercicio 3 - TIR'!$C$26)*X599),'Ejercicio 3 - TIR'!$E$26-SQRT(('Ejercicio 3 - TIR'!$E$26-'Ejercicio 3 - TIR'!$C$26)*('Ejercicio 3 - TIR'!$E$26-'Ejercicio 3 - TIR'!$D$26)*(1-X599)))</f>
        <v>0.219428546222405</v>
      </c>
      <c r="Z599" s="27">
        <f ca="1" t="shared" si="4288"/>
        <v>1.13190370503529</v>
      </c>
      <c r="AA599" s="27">
        <f ca="1" t="shared" si="4289"/>
        <v>1.31840987069025</v>
      </c>
      <c r="AB599" s="27">
        <f ca="1" t="shared" si="4290"/>
        <v>1.56329965516644</v>
      </c>
      <c r="AC599" s="27">
        <f ca="1" t="shared" si="4291"/>
        <v>1.84951218178942</v>
      </c>
      <c r="AD599" s="27">
        <f ca="1" t="shared" si="4292"/>
        <v>2.2553479510601</v>
      </c>
      <c r="AE599" s="26">
        <f ca="1" t="shared" si="4293"/>
        <v>3958.74990818011</v>
      </c>
      <c r="AF599" s="26">
        <f ca="1" t="shared" si="4294"/>
        <v>4611.04149701146</v>
      </c>
      <c r="AG599" s="26">
        <f ca="1" t="shared" si="4295"/>
        <v>5467.52549604486</v>
      </c>
      <c r="AH599" s="26">
        <f ca="1" t="shared" si="4296"/>
        <v>6468.53274467242</v>
      </c>
      <c r="AI599" s="26">
        <f ca="1" t="shared" si="4297"/>
        <v>7887.91348102792</v>
      </c>
      <c r="AJ599" s="28">
        <f ca="1" t="shared" si="4298"/>
        <v>45818.6512406001</v>
      </c>
      <c r="AK599" s="28">
        <f ca="1" t="shared" si="4299"/>
        <v>54138.4444514165</v>
      </c>
      <c r="AL599" s="28">
        <f ca="1" t="shared" si="4300"/>
        <v>58488.8915731382</v>
      </c>
      <c r="AM599" s="28">
        <f ca="1" t="shared" si="4301"/>
        <v>76438.0130819995</v>
      </c>
      <c r="AN599" s="28">
        <f ca="1" t="shared" si="4302"/>
        <v>88049.1816983508</v>
      </c>
      <c r="AO599" s="28">
        <f ca="1">C599/'Ejercicio 3 - TIR'!$D$7</f>
        <v>14264.147261867</v>
      </c>
      <c r="AP599" s="28">
        <f ca="1" t="shared" si="4303"/>
        <v>31554.503978733</v>
      </c>
      <c r="AQ599" s="28">
        <f ca="1" t="shared" si="4304"/>
        <v>39874.2971895495</v>
      </c>
      <c r="AR599" s="28">
        <f ca="1" t="shared" si="4305"/>
        <v>44224.7443112712</v>
      </c>
      <c r="AS599" s="28">
        <f ca="1" t="shared" si="4306"/>
        <v>62173.8658201325</v>
      </c>
      <c r="AT599" s="28">
        <f ca="1" t="shared" si="4307"/>
        <v>73785.0344364838</v>
      </c>
      <c r="AU599" s="28">
        <f ca="1">AP599*'Ejercicio 3 - TIR'!$D$5</f>
        <v>15777.2519893665</v>
      </c>
      <c r="AV599" s="28">
        <f ca="1">AQ599*'Ejercicio 3 - TIR'!$D$5</f>
        <v>19937.1485947747</v>
      </c>
      <c r="AW599" s="28">
        <f ca="1">AR599*'Ejercicio 3 - TIR'!$D$5</f>
        <v>22112.3721556356</v>
      </c>
      <c r="AX599" s="28">
        <f ca="1">AS599*'Ejercicio 3 - TIR'!$D$5</f>
        <v>31086.9329100663</v>
      </c>
      <c r="AY599" s="28">
        <f ca="1">AT599*'Ejercicio 3 - TIR'!$D$5</f>
        <v>36892.5172182419</v>
      </c>
      <c r="AZ599" s="28">
        <f ca="1" t="shared" ref="AZ599:BD599" si="4463">AJ599-AU599-AE599</f>
        <v>26082.6493430534</v>
      </c>
      <c r="BA599" s="28">
        <f ca="1" t="shared" si="4463"/>
        <v>29590.2543596303</v>
      </c>
      <c r="BB599" s="28">
        <f ca="1" t="shared" si="4463"/>
        <v>30908.9939214577</v>
      </c>
      <c r="BC599" s="28">
        <f ca="1" t="shared" si="4463"/>
        <v>38882.5474272608</v>
      </c>
      <c r="BD599" s="28">
        <f ca="1" t="shared" si="4463"/>
        <v>43268.750999081</v>
      </c>
      <c r="BE599" s="28">
        <f ca="1" t="shared" ref="BE599:BI599" si="4464">AZ599/Z599</f>
        <v>23043.16986244</v>
      </c>
      <c r="BF599" s="28">
        <f ca="1" t="shared" si="4464"/>
        <v>22443.8962552203</v>
      </c>
      <c r="BG599" s="28">
        <f ca="1" t="shared" si="4464"/>
        <v>19771.6373948583</v>
      </c>
      <c r="BH599" s="28">
        <f ca="1" t="shared" si="4464"/>
        <v>21023.1367006416</v>
      </c>
      <c r="BI599" s="28">
        <f ca="1" t="shared" si="4464"/>
        <v>19184.9559083524</v>
      </c>
      <c r="BJ599" s="28">
        <f ca="1" t="shared" si="4310"/>
        <v>67688.4587266469</v>
      </c>
      <c r="BK599" s="28">
        <f ca="1" t="shared" si="4311"/>
        <v>32170.6153006713</v>
      </c>
      <c r="BL599" s="28">
        <f ca="1" t="shared" si="4312"/>
        <v>99859.0740273182</v>
      </c>
      <c r="BM599" s="28">
        <f ca="1">BK599*'Ejercicio 3 - TIR'!$D$5</f>
        <v>16085.3076503356</v>
      </c>
      <c r="BN599" s="28">
        <f ca="1" t="shared" si="4313"/>
        <v>83773.7663769826</v>
      </c>
      <c r="BO599" s="28">
        <f ca="1" t="shared" si="4314"/>
        <v>37144.4975209283</v>
      </c>
      <c r="BP599" s="28">
        <f ca="1" t="shared" si="4315"/>
        <v>-101333.16019933</v>
      </c>
      <c r="BQ599" s="28">
        <f ca="1" t="shared" ref="BQ599:BT599" si="4465">BE599</f>
        <v>23043.16986244</v>
      </c>
      <c r="BR599" s="28">
        <f ca="1" t="shared" si="4465"/>
        <v>22443.8962552203</v>
      </c>
      <c r="BS599" s="28">
        <f ca="1" t="shared" si="4465"/>
        <v>19771.6373948583</v>
      </c>
      <c r="BT599" s="28">
        <f ca="1" t="shared" si="4465"/>
        <v>21023.1367006416</v>
      </c>
      <c r="BU599" s="28">
        <f ca="1" t="shared" si="4317"/>
        <v>56329.4534292808</v>
      </c>
      <c r="BV599" s="30">
        <f ca="1" t="shared" si="4318"/>
        <v>10.7868713586194</v>
      </c>
    </row>
    <row r="600" ht="15" customHeight="1" spans="1:74">
      <c r="A600" s="26">
        <v>599</v>
      </c>
      <c r="B600" s="27">
        <f ca="1" t="shared" ref="B600:F600" si="4466">RAND()</f>
        <v>0.291875716353706</v>
      </c>
      <c r="C600" s="28">
        <f ca="1">IF(B600&lt;=('Ejercicio 3 - TIR'!$D$13-'Ejercicio 3 - TIR'!$C$13)/('Ejercicio 3 - TIR'!$E$13-'Ejercicio 3 - TIR'!$C$13),'Ejercicio 3 - TIR'!$C$13+SQRT(('Ejercicio 3 - TIR'!$E$13-'Ejercicio 3 - TIR'!$C$13)*('Ejercicio 3 - TIR'!$D$13-'Ejercicio 3 - TIR'!$C$13)*B600),'Ejercicio 3 - TIR'!$E$13-SQRT(('Ejercicio 3 - TIR'!$E$13-'Ejercicio 3 - TIR'!$C$13)*('Ejercicio 3 - TIR'!$E$13-'Ejercicio 3 - TIR'!$D$13)*(1-B600)))</f>
        <v>70849.543050313</v>
      </c>
      <c r="D600" s="27">
        <f ca="1" t="shared" si="4466"/>
        <v>0.952556201418223</v>
      </c>
      <c r="E600" s="28">
        <f ca="1">IF(D600&lt;=('Ejercicio 3 - TIR'!$D$14-'Ejercicio 3 - TIR'!$C$14)/('Ejercicio 3 - TIR'!$E$14-'Ejercicio 3 - TIR'!$C$14),'Ejercicio 3 - TIR'!$C$14+SQRT(('Ejercicio 3 - TIR'!$E$14-'Ejercicio 3 - TIR'!$C$14)*('Ejercicio 3 - TIR'!$D$14-'Ejercicio 3 - TIR'!$C$14)*D600),'Ejercicio 3 - TIR'!$E$14-SQRT(('Ejercicio 3 - TIR'!$E$14-'Ejercicio 3 - TIR'!$C$14)*('Ejercicio 3 - TIR'!$E$14-'Ejercicio 3 - TIR'!$D$14)*(1-D600)))</f>
        <v>37332.3100278956</v>
      </c>
      <c r="F600" s="27">
        <f ca="1" t="shared" si="4466"/>
        <v>0.316449517250398</v>
      </c>
      <c r="G600" s="28">
        <f ca="1">IF(F600&lt;=('Ejercicio 3 - TIR'!$D$18-'Ejercicio 3 - TIR'!$C$18)/('Ejercicio 3 - TIR'!$E$18-'Ejercicio 3 - TIR'!$C$18),'Ejercicio 3 - TIR'!$C$18+SQRT(('Ejercicio 3 - TIR'!$E$18-'Ejercicio 3 - TIR'!$C$18)*('Ejercicio 3 - TIR'!$D$18-'Ejercicio 3 - TIR'!$C$18)*F600),'Ejercicio 3 - TIR'!$E$18-SQRT(('Ejercicio 3 - TIR'!$E$18-'Ejercicio 3 - TIR'!$C$18)*('Ejercicio 3 - TIR'!$E$18-'Ejercicio 3 - TIR'!$D$18)*(1-F600)))</f>
        <v>36889.660919636</v>
      </c>
      <c r="H600" s="27">
        <f ca="1" t="shared" ref="H600:L600" si="4467">RAND()</f>
        <v>0.201090979379679</v>
      </c>
      <c r="I600" s="28">
        <f ca="1">IF(H600&lt;=('Ejercicio 3 - TIR'!$D$18-'Ejercicio 3 - TIR'!$C$18)/('Ejercicio 3 - TIR'!$E$18-'Ejercicio 3 - TIR'!$C$18),'Ejercicio 3 - TIR'!$C$18+SQRT(('Ejercicio 3 - TIR'!$E$18-'Ejercicio 3 - TIR'!$C$18)*('Ejercicio 3 - TIR'!$D$18-'Ejercicio 3 - TIR'!$C$18)*H600),'Ejercicio 3 - TIR'!$E$18-SQRT(('Ejercicio 3 - TIR'!$E$18-'Ejercicio 3 - TIR'!$C$18)*('Ejercicio 3 - TIR'!$E$18-'Ejercicio 3 - TIR'!$D$18)*(1-H600)))</f>
        <v>35492.1441083562</v>
      </c>
      <c r="J600" s="27">
        <f ca="1" t="shared" si="4467"/>
        <v>0.014300306543314</v>
      </c>
      <c r="K600" s="28">
        <f ca="1">IF(J600&lt;=('Ejercicio 3 - TIR'!$D$18-'Ejercicio 3 - TIR'!$C$18)/('Ejercicio 3 - TIR'!$E$18-'Ejercicio 3 - TIR'!$C$18),'Ejercicio 3 - TIR'!$C$18+SQRT(('Ejercicio 3 - TIR'!$E$18-'Ejercicio 3 - TIR'!$C$18)*('Ejercicio 3 - TIR'!$D$18-'Ejercicio 3 - TIR'!$C$18)*J600),'Ejercicio 3 - TIR'!$E$18-SQRT(('Ejercicio 3 - TIR'!$E$18-'Ejercicio 3 - TIR'!$C$18)*('Ejercicio 3 - TIR'!$E$18-'Ejercicio 3 - TIR'!$D$18)*(1-J600)))</f>
        <v>31464.5975493278</v>
      </c>
      <c r="L600" s="27">
        <f ca="1" t="shared" si="4467"/>
        <v>0.642777168421504</v>
      </c>
      <c r="M600" s="28">
        <f ca="1">IF(L600&lt;=('Ejercicio 3 - TIR'!$D$18-'Ejercicio 3 - TIR'!$C$18)/('Ejercicio 3 - TIR'!$E$18-'Ejercicio 3 - TIR'!$C$18),'Ejercicio 3 - TIR'!$C$18+SQRT(('Ejercicio 3 - TIR'!$E$18-'Ejercicio 3 - TIR'!$C$18)*('Ejercicio 3 - TIR'!$D$18-'Ejercicio 3 - TIR'!$C$18)*L600),'Ejercicio 3 - TIR'!$E$18-SQRT(('Ejercicio 3 - TIR'!$E$18-'Ejercicio 3 - TIR'!$C$18)*('Ejercicio 3 - TIR'!$E$18-'Ejercicio 3 - TIR'!$D$18)*(1-L600)))</f>
        <v>39819.1942267798</v>
      </c>
      <c r="N600" s="27">
        <f ca="1" t="shared" ref="N600:R600" si="4468">RAND()</f>
        <v>0.872540494288626</v>
      </c>
      <c r="O600" s="28">
        <f ca="1">IF(N600&lt;=('Ejercicio 3 - TIR'!$D$18-'Ejercicio 3 - TIR'!$C$18)/('Ejercicio 3 - TIR'!$E$18-'Ejercicio 3 - TIR'!$C$18),'Ejercicio 3 - TIR'!$C$18+SQRT(('Ejercicio 3 - TIR'!$E$18-'Ejercicio 3 - TIR'!$C$18)*('Ejercicio 3 - TIR'!$D$18-'Ejercicio 3 - TIR'!$C$18)*N600),'Ejercicio 3 - TIR'!$E$18-SQRT(('Ejercicio 3 - TIR'!$E$18-'Ejercicio 3 - TIR'!$C$18)*('Ejercicio 3 - TIR'!$E$18-'Ejercicio 3 - TIR'!$D$18)*(1-N600)))</f>
        <v>41908.1618851639</v>
      </c>
      <c r="P600" s="27">
        <f ca="1" t="shared" si="4468"/>
        <v>0.778857894718469</v>
      </c>
      <c r="Q600" s="29">
        <f ca="1">IF(P600&lt;=('Ejercicio 3 - TIR'!$D$22-'Ejercicio 3 - TIR'!$C$22)/('Ejercicio 3 - TIR'!$E$22-'Ejercicio 3 - TIR'!$C$22),'Ejercicio 3 - TIR'!$C$22+SQRT(('Ejercicio 3 - TIR'!$E$22-'Ejercicio 3 - TIR'!$C$22)*('Ejercicio 3 - TIR'!$D$22-'Ejercicio 3 - TIR'!$C$22)*P600),'Ejercicio 3 - TIR'!$E$22-SQRT(('Ejercicio 3 - TIR'!$E$22-'Ejercicio 3 - TIR'!$C$22)*('Ejercicio 3 - TIR'!$E$22-'Ejercicio 3 - TIR'!$D$22)*(1-P600)))</f>
        <v>0.160048664468092</v>
      </c>
      <c r="R600" s="27">
        <f ca="1" t="shared" si="4468"/>
        <v>0.474681336134425</v>
      </c>
      <c r="S600" s="29">
        <f ca="1">IF(R600&lt;=('Ejercicio 3 - TIR'!$D$23-'Ejercicio 3 - TIR'!$C$23)/('Ejercicio 3 - TIR'!$E$23-'Ejercicio 3 - TIR'!$C$23),'Ejercicio 3 - TIR'!$C$23+SQRT(('Ejercicio 3 - TIR'!$E$23-'Ejercicio 3 - TIR'!$C$23)*('Ejercicio 3 - TIR'!$D$23-'Ejercicio 3 - TIR'!$C$23)*R600),'Ejercicio 3 - TIR'!$E$23-SQRT(('Ejercicio 3 - TIR'!$E$23-'Ejercicio 3 - TIR'!$C$23)*('Ejercicio 3 - TIR'!$E$23-'Ejercicio 3 - TIR'!$D$23)*(1-R600)))</f>
        <v>0.149230573122024</v>
      </c>
      <c r="T600" s="27">
        <f ca="1" t="shared" ref="T600:X600" si="4469">RAND()</f>
        <v>0.0550748185549892</v>
      </c>
      <c r="U600" s="29">
        <f ca="1">IF(T600&lt;=('Ejercicio 3 - TIR'!$D$24-'Ejercicio 3 - TIR'!$C$24)/('Ejercicio 3 - TIR'!$E$24-'Ejercicio 3 - TIR'!$C$24),'Ejercicio 3 - TIR'!$C$24+SQRT(('Ejercicio 3 - TIR'!$E$24-'Ejercicio 3 - TIR'!$C$24)*('Ejercicio 3 - TIR'!$D$24-'Ejercicio 3 - TIR'!$C$24)*T600),'Ejercicio 3 - TIR'!$E$24-SQRT(('Ejercicio 3 - TIR'!$E$24-'Ejercicio 3 - TIR'!$C$24)*('Ejercicio 3 - TIR'!$E$24-'Ejercicio 3 - TIR'!$D$24)*(1-T600)))</f>
        <v>0.160754399981658</v>
      </c>
      <c r="V600" s="27">
        <f ca="1" t="shared" si="4469"/>
        <v>0.287358840496025</v>
      </c>
      <c r="W600" s="29">
        <f ca="1">IF(V600&lt;=('Ejercicio 3 - TIR'!$D$25-'Ejercicio 3 - TIR'!$C$25)/('Ejercicio 3 - TIR'!$E$25-'Ejercicio 3 - TIR'!$C$25),'Ejercicio 3 - TIR'!$C$25+SQRT(('Ejercicio 3 - TIR'!$E$25-'Ejercicio 3 - TIR'!$C$25)*('Ejercicio 3 - TIR'!$D$25-'Ejercicio 3 - TIR'!$C$25)*V600),'Ejercicio 3 - TIR'!$E$25-SQRT(('Ejercicio 3 - TIR'!$E$25-'Ejercicio 3 - TIR'!$C$25)*('Ejercicio 3 - TIR'!$E$25-'Ejercicio 3 - TIR'!$D$25)*(1-V600)))</f>
        <v>0.200057592586421</v>
      </c>
      <c r="X600" s="27">
        <f ca="1" t="shared" si="4469"/>
        <v>0.195290220964797</v>
      </c>
      <c r="Y600" s="29">
        <f ca="1">IF(X600&lt;=('Ejercicio 3 - TIR'!$D$26-'Ejercicio 3 - TIR'!$C$26)/('Ejercicio 3 - TIR'!$E$26-'Ejercicio 3 - TIR'!$C$26),'Ejercicio 3 - TIR'!$C$26+SQRT(('Ejercicio 3 - TIR'!$E$26-'Ejercicio 3 - TIR'!$C$26)*('Ejercicio 3 - TIR'!$D$26-'Ejercicio 3 - TIR'!$C$26)*X600),'Ejercicio 3 - TIR'!$E$26-SQRT(('Ejercicio 3 - TIR'!$E$26-'Ejercicio 3 - TIR'!$C$26)*('Ejercicio 3 - TIR'!$E$26-'Ejercicio 3 - TIR'!$D$26)*(1-X600)))</f>
        <v>0.212962656566803</v>
      </c>
      <c r="Z600" s="27">
        <f ca="1" t="shared" si="4288"/>
        <v>1.16004866446809</v>
      </c>
      <c r="AA600" s="27">
        <f ca="1" t="shared" si="4289"/>
        <v>1.3331633915161</v>
      </c>
      <c r="AB600" s="27">
        <f ca="1" t="shared" si="4290"/>
        <v>1.54747527259679</v>
      </c>
      <c r="AC600" s="27">
        <f ca="1" t="shared" si="4291"/>
        <v>1.85705945021952</v>
      </c>
      <c r="AD600" s="27">
        <f ca="1" t="shared" si="4292"/>
        <v>2.25254376414075</v>
      </c>
      <c r="AE600" s="26">
        <f ca="1" t="shared" si="4293"/>
        <v>5974.98636147346</v>
      </c>
      <c r="AF600" s="26">
        <f ca="1" t="shared" si="4294"/>
        <v>6866.63700059242</v>
      </c>
      <c r="AG600" s="26">
        <f ca="1" t="shared" si="4295"/>
        <v>7970.4791115145</v>
      </c>
      <c r="AH600" s="26">
        <f ca="1" t="shared" si="4296"/>
        <v>9565.03397432445</v>
      </c>
      <c r="AI600" s="26">
        <f ca="1" t="shared" si="4297"/>
        <v>11602.0290196483</v>
      </c>
      <c r="AJ600" s="28">
        <f ca="1" t="shared" si="4298"/>
        <v>42793.8018825045</v>
      </c>
      <c r="AK600" s="28">
        <f ca="1" t="shared" si="4299"/>
        <v>47316.8272116745</v>
      </c>
      <c r="AL600" s="28">
        <f ca="1" t="shared" si="4300"/>
        <v>48690.6866697943</v>
      </c>
      <c r="AM600" s="28">
        <f ca="1" t="shared" si="4301"/>
        <v>73946.6109389678</v>
      </c>
      <c r="AN600" s="28">
        <f ca="1" t="shared" si="4302"/>
        <v>94399.9687210271</v>
      </c>
      <c r="AO600" s="28">
        <f ca="1">C600/'Ejercicio 3 - TIR'!$D$7</f>
        <v>14169.9086100626</v>
      </c>
      <c r="AP600" s="28">
        <f ca="1" t="shared" si="4303"/>
        <v>28623.8932724419</v>
      </c>
      <c r="AQ600" s="28">
        <f ca="1" t="shared" si="4304"/>
        <v>33146.9186016119</v>
      </c>
      <c r="AR600" s="28">
        <f ca="1" t="shared" si="4305"/>
        <v>34520.7780597317</v>
      </c>
      <c r="AS600" s="28">
        <f ca="1" t="shared" si="4306"/>
        <v>59776.7023289052</v>
      </c>
      <c r="AT600" s="28">
        <f ca="1" t="shared" si="4307"/>
        <v>80230.0601109645</v>
      </c>
      <c r="AU600" s="28">
        <f ca="1">AP600*'Ejercicio 3 - TIR'!$D$5</f>
        <v>14311.946636221</v>
      </c>
      <c r="AV600" s="28">
        <f ca="1">AQ600*'Ejercicio 3 - TIR'!$D$5</f>
        <v>16573.4593008059</v>
      </c>
      <c r="AW600" s="28">
        <f ca="1">AR600*'Ejercicio 3 - TIR'!$D$5</f>
        <v>17260.3890298658</v>
      </c>
      <c r="AX600" s="28">
        <f ca="1">AS600*'Ejercicio 3 - TIR'!$D$5</f>
        <v>29888.3511644526</v>
      </c>
      <c r="AY600" s="28">
        <f ca="1">AT600*'Ejercicio 3 - TIR'!$D$5</f>
        <v>40115.0300554823</v>
      </c>
      <c r="AZ600" s="28">
        <f ca="1" t="shared" ref="AZ600:BD600" si="4470">AJ600-AU600-AE600</f>
        <v>22506.8688848101</v>
      </c>
      <c r="BA600" s="28">
        <f ca="1" t="shared" si="4470"/>
        <v>23876.7309102761</v>
      </c>
      <c r="BB600" s="28">
        <f ca="1" t="shared" si="4470"/>
        <v>23459.818528414</v>
      </c>
      <c r="BC600" s="28">
        <f ca="1" t="shared" si="4470"/>
        <v>34493.2258001908</v>
      </c>
      <c r="BD600" s="28">
        <f ca="1" t="shared" si="4470"/>
        <v>42682.9096458966</v>
      </c>
      <c r="BE600" s="28">
        <f ca="1" t="shared" ref="BE600:BI600" si="4471">AZ600/Z600</f>
        <v>19401.6592356753</v>
      </c>
      <c r="BF600" s="28">
        <f ca="1" t="shared" si="4471"/>
        <v>17909.8309046147</v>
      </c>
      <c r="BG600" s="28">
        <f ca="1" t="shared" si="4471"/>
        <v>15160.0603536924</v>
      </c>
      <c r="BH600" s="28">
        <f ca="1" t="shared" si="4471"/>
        <v>18574.1096205151</v>
      </c>
      <c r="BI600" s="28">
        <f ca="1" t="shared" si="4471"/>
        <v>18948.7593206333</v>
      </c>
      <c r="BJ600" s="28">
        <f ca="1" t="shared" si="4310"/>
        <v>84092.6621543054</v>
      </c>
      <c r="BK600" s="28">
        <f ca="1" t="shared" si="4311"/>
        <v>31918.3392780409</v>
      </c>
      <c r="BL600" s="28">
        <f ca="1" t="shared" si="4312"/>
        <v>116011.001432346</v>
      </c>
      <c r="BM600" s="28">
        <f ca="1">BK600*'Ejercicio 3 - TIR'!$D$5</f>
        <v>15959.1696390204</v>
      </c>
      <c r="BN600" s="28">
        <f ca="1" t="shared" si="4313"/>
        <v>100051.831793326</v>
      </c>
      <c r="BO600" s="28">
        <f ca="1" t="shared" si="4314"/>
        <v>44417.2643329269</v>
      </c>
      <c r="BP600" s="28">
        <f ca="1" t="shared" si="4315"/>
        <v>-108181.853078209</v>
      </c>
      <c r="BQ600" s="28">
        <f ca="1" t="shared" ref="BQ600:BT600" si="4472">BE600</f>
        <v>19401.6592356753</v>
      </c>
      <c r="BR600" s="28">
        <f ca="1" t="shared" si="4472"/>
        <v>17909.8309046147</v>
      </c>
      <c r="BS600" s="28">
        <f ca="1" t="shared" si="4472"/>
        <v>15160.0603536924</v>
      </c>
      <c r="BT600" s="28">
        <f ca="1" t="shared" si="4472"/>
        <v>18574.1096205151</v>
      </c>
      <c r="BU600" s="28">
        <f ca="1" t="shared" si="4317"/>
        <v>63366.0236535602</v>
      </c>
      <c r="BV600" s="30">
        <f ca="1" t="shared" si="4318"/>
        <v>6.2369014683294</v>
      </c>
    </row>
    <row r="601" ht="15" customHeight="1" spans="1:74">
      <c r="A601" s="26">
        <v>600</v>
      </c>
      <c r="B601" s="27">
        <f ca="1" t="shared" ref="B601:F601" si="4473">RAND()</f>
        <v>0.356333151935008</v>
      </c>
      <c r="C601" s="28">
        <f ca="1">IF(B601&lt;=('Ejercicio 3 - TIR'!$D$13-'Ejercicio 3 - TIR'!$C$13)/('Ejercicio 3 - TIR'!$E$13-'Ejercicio 3 - TIR'!$C$13),'Ejercicio 3 - TIR'!$C$13+SQRT(('Ejercicio 3 - TIR'!$E$13-'Ejercicio 3 - TIR'!$C$13)*('Ejercicio 3 - TIR'!$D$13-'Ejercicio 3 - TIR'!$C$13)*B601),'Ejercicio 3 - TIR'!$E$13-SQRT(('Ejercicio 3 - TIR'!$E$13-'Ejercicio 3 - TIR'!$C$13)*('Ejercicio 3 - TIR'!$E$13-'Ejercicio 3 - TIR'!$D$13)*(1-B601)))</f>
        <v>72207.9108795688</v>
      </c>
      <c r="D601" s="27">
        <f ca="1" t="shared" si="4473"/>
        <v>0.630969203638377</v>
      </c>
      <c r="E601" s="28">
        <f ca="1">IF(D601&lt;=('Ejercicio 3 - TIR'!$D$14-'Ejercicio 3 - TIR'!$C$14)/('Ejercicio 3 - TIR'!$E$14-'Ejercicio 3 - TIR'!$C$14),'Ejercicio 3 - TIR'!$C$14+SQRT(('Ejercicio 3 - TIR'!$E$14-'Ejercicio 3 - TIR'!$C$14)*('Ejercicio 3 - TIR'!$D$14-'Ejercicio 3 - TIR'!$C$14)*D601),'Ejercicio 3 - TIR'!$E$14-SQRT(('Ejercicio 3 - TIR'!$E$14-'Ejercicio 3 - TIR'!$C$14)*('Ejercicio 3 - TIR'!$E$14-'Ejercicio 3 - TIR'!$D$14)*(1-D601)))</f>
        <v>32559.9314886055</v>
      </c>
      <c r="F601" s="27">
        <f ca="1" t="shared" si="4473"/>
        <v>0.0784494469778987</v>
      </c>
      <c r="G601" s="28">
        <f ca="1">IF(F601&lt;=('Ejercicio 3 - TIR'!$D$18-'Ejercicio 3 - TIR'!$C$18)/('Ejercicio 3 - TIR'!$E$18-'Ejercicio 3 - TIR'!$C$18),'Ejercicio 3 - TIR'!$C$18+SQRT(('Ejercicio 3 - TIR'!$E$18-'Ejercicio 3 - TIR'!$C$18)*('Ejercicio 3 - TIR'!$D$18-'Ejercicio 3 - TIR'!$C$18)*F601),'Ejercicio 3 - TIR'!$E$18-SQRT(('Ejercicio 3 - TIR'!$E$18-'Ejercicio 3 - TIR'!$C$18)*('Ejercicio 3 - TIR'!$E$18-'Ejercicio 3 - TIR'!$D$18)*(1-F601)))</f>
        <v>33430.3668968034</v>
      </c>
      <c r="H601" s="27">
        <f ca="1" t="shared" ref="H601:L601" si="4474">RAND()</f>
        <v>0.953454129286279</v>
      </c>
      <c r="I601" s="28">
        <f ca="1">IF(H601&lt;=('Ejercicio 3 - TIR'!$D$18-'Ejercicio 3 - TIR'!$C$18)/('Ejercicio 3 - TIR'!$E$18-'Ejercicio 3 - TIR'!$C$18),'Ejercicio 3 - TIR'!$C$18+SQRT(('Ejercicio 3 - TIR'!$E$18-'Ejercicio 3 - TIR'!$C$18)*('Ejercicio 3 - TIR'!$D$18-'Ejercicio 3 - TIR'!$C$18)*H601),'Ejercicio 3 - TIR'!$E$18-SQRT(('Ejercicio 3 - TIR'!$E$18-'Ejercicio 3 - TIR'!$C$18)*('Ejercicio 3 - TIR'!$E$18-'Ejercicio 3 - TIR'!$D$18)*(1-H601)))</f>
        <v>43131.5941812526</v>
      </c>
      <c r="J601" s="27">
        <f ca="1" t="shared" si="4474"/>
        <v>0.0260639191815699</v>
      </c>
      <c r="K601" s="28">
        <f ca="1">IF(J601&lt;=('Ejercicio 3 - TIR'!$D$18-'Ejercicio 3 - TIR'!$C$18)/('Ejercicio 3 - TIR'!$E$18-'Ejercicio 3 - TIR'!$C$18),'Ejercicio 3 - TIR'!$C$18+SQRT(('Ejercicio 3 - TIR'!$E$18-'Ejercicio 3 - TIR'!$C$18)*('Ejercicio 3 - TIR'!$D$18-'Ejercicio 3 - TIR'!$C$18)*J601),'Ejercicio 3 - TIR'!$E$18-SQRT(('Ejercicio 3 - TIR'!$E$18-'Ejercicio 3 - TIR'!$C$18)*('Ejercicio 3 - TIR'!$E$18-'Ejercicio 3 - TIR'!$D$18)*(1-J601)))</f>
        <v>31977.2677808621</v>
      </c>
      <c r="L601" s="27">
        <f ca="1" t="shared" si="4474"/>
        <v>0.627532948592719</v>
      </c>
      <c r="M601" s="28">
        <f ca="1">IF(L601&lt;=('Ejercicio 3 - TIR'!$D$18-'Ejercicio 3 - TIR'!$C$18)/('Ejercicio 3 - TIR'!$E$18-'Ejercicio 3 - TIR'!$C$18),'Ejercicio 3 - TIR'!$C$18+SQRT(('Ejercicio 3 - TIR'!$E$18-'Ejercicio 3 - TIR'!$C$18)*('Ejercicio 3 - TIR'!$D$18-'Ejercicio 3 - TIR'!$C$18)*L601),'Ejercicio 3 - TIR'!$E$18-SQRT(('Ejercicio 3 - TIR'!$E$18-'Ejercicio 3 - TIR'!$C$18)*('Ejercicio 3 - TIR'!$E$18-'Ejercicio 3 - TIR'!$D$18)*(1-L601)))</f>
        <v>39702.0586624132</v>
      </c>
      <c r="N601" s="27">
        <f ca="1" t="shared" ref="N601:R601" si="4475">RAND()</f>
        <v>0.0823532230692259</v>
      </c>
      <c r="O601" s="28">
        <f ca="1">IF(N601&lt;=('Ejercicio 3 - TIR'!$D$18-'Ejercicio 3 - TIR'!$C$18)/('Ejercicio 3 - TIR'!$E$18-'Ejercicio 3 - TIR'!$C$18),'Ejercicio 3 - TIR'!$C$18+SQRT(('Ejercicio 3 - TIR'!$E$18-'Ejercicio 3 - TIR'!$C$18)*('Ejercicio 3 - TIR'!$D$18-'Ejercicio 3 - TIR'!$C$18)*N601),'Ejercicio 3 - TIR'!$E$18-SQRT(('Ejercicio 3 - TIR'!$E$18-'Ejercicio 3 - TIR'!$C$18)*('Ejercicio 3 - TIR'!$E$18-'Ejercicio 3 - TIR'!$D$18)*(1-N601)))</f>
        <v>33514.6811321063</v>
      </c>
      <c r="P601" s="27">
        <f ca="1" t="shared" si="4475"/>
        <v>0.68543245666545</v>
      </c>
      <c r="Q601" s="29">
        <f ca="1">IF(P601&lt;=('Ejercicio 3 - TIR'!$D$22-'Ejercicio 3 - TIR'!$C$22)/('Ejercicio 3 - TIR'!$E$22-'Ejercicio 3 - TIR'!$C$22),'Ejercicio 3 - TIR'!$C$22+SQRT(('Ejercicio 3 - TIR'!$E$22-'Ejercicio 3 - TIR'!$C$22)*('Ejercicio 3 - TIR'!$D$22-'Ejercicio 3 - TIR'!$C$22)*P601),'Ejercicio 3 - TIR'!$E$22-SQRT(('Ejercicio 3 - TIR'!$E$22-'Ejercicio 3 - TIR'!$C$22)*('Ejercicio 3 - TIR'!$E$22-'Ejercicio 3 - TIR'!$D$22)*(1-P601)))</f>
        <v>0.156204589139874</v>
      </c>
      <c r="R601" s="27">
        <f ca="1" t="shared" si="4475"/>
        <v>0.516961888116563</v>
      </c>
      <c r="S601" s="29">
        <f ca="1">IF(R601&lt;=('Ejercicio 3 - TIR'!$D$23-'Ejercicio 3 - TIR'!$C$23)/('Ejercicio 3 - TIR'!$E$23-'Ejercicio 3 - TIR'!$C$23),'Ejercicio 3 - TIR'!$C$23+SQRT(('Ejercicio 3 - TIR'!$E$23-'Ejercicio 3 - TIR'!$C$23)*('Ejercicio 3 - TIR'!$D$23-'Ejercicio 3 - TIR'!$C$23)*R601),'Ejercicio 3 - TIR'!$E$23-SQRT(('Ejercicio 3 - TIR'!$E$23-'Ejercicio 3 - TIR'!$C$23)*('Ejercicio 3 - TIR'!$E$23-'Ejercicio 3 - TIR'!$D$23)*(1-R601)))</f>
        <v>0.150513247018531</v>
      </c>
      <c r="T601" s="27">
        <f ca="1" t="shared" ref="T601:X601" si="4476">RAND()</f>
        <v>0.823529148594927</v>
      </c>
      <c r="U601" s="29">
        <f ca="1">IF(T601&lt;=('Ejercicio 3 - TIR'!$D$24-'Ejercicio 3 - TIR'!$C$24)/('Ejercicio 3 - TIR'!$E$24-'Ejercicio 3 - TIR'!$C$24),'Ejercicio 3 - TIR'!$C$24+SQRT(('Ejercicio 3 - TIR'!$E$24-'Ejercicio 3 - TIR'!$C$24)*('Ejercicio 3 - TIR'!$D$24-'Ejercicio 3 - TIR'!$C$24)*T601),'Ejercicio 3 - TIR'!$E$24-SQRT(('Ejercicio 3 - TIR'!$E$24-'Ejercicio 3 - TIR'!$C$24)*('Ejercicio 3 - TIR'!$E$24-'Ejercicio 3 - TIR'!$D$24)*(1-T601)))</f>
        <v>0.197771226216136</v>
      </c>
      <c r="V601" s="27">
        <f ca="1" t="shared" si="4476"/>
        <v>0.836240219377529</v>
      </c>
      <c r="W601" s="29">
        <f ca="1">IF(V601&lt;=('Ejercicio 3 - TIR'!$D$25-'Ejercicio 3 - TIR'!$C$25)/('Ejercicio 3 - TIR'!$E$25-'Ejercicio 3 - TIR'!$C$25),'Ejercicio 3 - TIR'!$C$25+SQRT(('Ejercicio 3 - TIR'!$E$25-'Ejercicio 3 - TIR'!$C$25)*('Ejercicio 3 - TIR'!$D$25-'Ejercicio 3 - TIR'!$C$25)*V601),'Ejercicio 3 - TIR'!$E$25-SQRT(('Ejercicio 3 - TIR'!$E$25-'Ejercicio 3 - TIR'!$C$25)*('Ejercicio 3 - TIR'!$E$25-'Ejercicio 3 - TIR'!$D$25)*(1-V601)))</f>
        <v>0.226059255814018</v>
      </c>
      <c r="X601" s="27">
        <f ca="1" t="shared" si="4476"/>
        <v>0.958206340135616</v>
      </c>
      <c r="Y601" s="29">
        <f ca="1">IF(X601&lt;=('Ejercicio 3 - TIR'!$D$26-'Ejercicio 3 - TIR'!$C$26)/('Ejercicio 3 - TIR'!$E$26-'Ejercicio 3 - TIR'!$C$26),'Ejercicio 3 - TIR'!$C$26+SQRT(('Ejercicio 3 - TIR'!$E$26-'Ejercicio 3 - TIR'!$C$26)*('Ejercicio 3 - TIR'!$D$26-'Ejercicio 3 - TIR'!$C$26)*X601),'Ejercicio 3 - TIR'!$E$26-SQRT(('Ejercicio 3 - TIR'!$E$26-'Ejercicio 3 - TIR'!$C$26)*('Ejercicio 3 - TIR'!$E$26-'Ejercicio 3 - TIR'!$D$26)*(1-X601)))</f>
        <v>0.264977158615373</v>
      </c>
      <c r="Z601" s="27">
        <f ca="1" t="shared" si="4288"/>
        <v>1.15620458913987</v>
      </c>
      <c r="AA601" s="27">
        <f ca="1" t="shared" si="4289"/>
        <v>1.33022869606904</v>
      </c>
      <c r="AB601" s="27">
        <f ca="1" t="shared" si="4290"/>
        <v>1.59330965643851</v>
      </c>
      <c r="AC601" s="27">
        <f ca="1" t="shared" si="4291"/>
        <v>1.95349205165429</v>
      </c>
      <c r="AD601" s="27">
        <f ca="1" t="shared" si="4292"/>
        <v>2.47112282487935</v>
      </c>
      <c r="AE601" s="26">
        <f ca="1" t="shared" si="4293"/>
        <v>5086.01072060008</v>
      </c>
      <c r="AF601" s="26">
        <f ca="1" t="shared" si="4294"/>
        <v>5851.52270852866</v>
      </c>
      <c r="AG601" s="26">
        <f ca="1" t="shared" si="4295"/>
        <v>7008.78552982593</v>
      </c>
      <c r="AH601" s="26">
        <f ca="1" t="shared" si="4296"/>
        <v>8593.18637085844</v>
      </c>
      <c r="AI601" s="26">
        <f ca="1" t="shared" si="4297"/>
        <v>10870.1844788609</v>
      </c>
      <c r="AJ601" s="28">
        <f ca="1" t="shared" si="4298"/>
        <v>38652.3436227139</v>
      </c>
      <c r="AK601" s="28">
        <f ca="1" t="shared" si="4299"/>
        <v>57374.8842871068</v>
      </c>
      <c r="AL601" s="28">
        <f ca="1" t="shared" si="4300"/>
        <v>50949.6895417677</v>
      </c>
      <c r="AM601" s="28">
        <f ca="1" t="shared" si="4301"/>
        <v>77557.6560313365</v>
      </c>
      <c r="AN601" s="28">
        <f ca="1" t="shared" si="4302"/>
        <v>82818.8935141012</v>
      </c>
      <c r="AO601" s="28">
        <f ca="1">C601/'Ejercicio 3 - TIR'!$D$7</f>
        <v>14441.5821759138</v>
      </c>
      <c r="AP601" s="28">
        <f ca="1" t="shared" si="4303"/>
        <v>24210.7614468001</v>
      </c>
      <c r="AQ601" s="28">
        <f ca="1" t="shared" si="4304"/>
        <v>42933.302111193</v>
      </c>
      <c r="AR601" s="28">
        <f ca="1" t="shared" si="4305"/>
        <v>36508.1073658539</v>
      </c>
      <c r="AS601" s="28">
        <f ca="1" t="shared" si="4306"/>
        <v>63116.0738554227</v>
      </c>
      <c r="AT601" s="28">
        <f ca="1" t="shared" si="4307"/>
        <v>68377.3113381875</v>
      </c>
      <c r="AU601" s="28">
        <f ca="1">AP601*'Ejercicio 3 - TIR'!$D$5</f>
        <v>12105.3807234001</v>
      </c>
      <c r="AV601" s="28">
        <f ca="1">AQ601*'Ejercicio 3 - TIR'!$D$5</f>
        <v>21466.6510555965</v>
      </c>
      <c r="AW601" s="28">
        <f ca="1">AR601*'Ejercicio 3 - TIR'!$D$5</f>
        <v>18254.0536829269</v>
      </c>
      <c r="AX601" s="28">
        <f ca="1">AS601*'Ejercicio 3 - TIR'!$D$5</f>
        <v>31558.0369277113</v>
      </c>
      <c r="AY601" s="28">
        <f ca="1">AT601*'Ejercicio 3 - TIR'!$D$5</f>
        <v>34188.6556690937</v>
      </c>
      <c r="AZ601" s="28">
        <f ca="1" t="shared" ref="AZ601:BD601" si="4477">AJ601-AU601-AE601</f>
        <v>21460.9521787137</v>
      </c>
      <c r="BA601" s="28">
        <f ca="1" t="shared" si="4477"/>
        <v>30056.7105229816</v>
      </c>
      <c r="BB601" s="28">
        <f ca="1" t="shared" si="4477"/>
        <v>25686.8503290148</v>
      </c>
      <c r="BC601" s="28">
        <f ca="1" t="shared" si="4477"/>
        <v>37406.4327327667</v>
      </c>
      <c r="BD601" s="28">
        <f ca="1" t="shared" si="4477"/>
        <v>37760.0533661466</v>
      </c>
      <c r="BE601" s="28">
        <f ca="1" t="shared" ref="BE601:BI601" si="4478">AZ601/Z601</f>
        <v>18561.5524971052</v>
      </c>
      <c r="BF601" s="28">
        <f ca="1" t="shared" si="4478"/>
        <v>22595.1451895469</v>
      </c>
      <c r="BG601" s="28">
        <f ca="1" t="shared" si="4478"/>
        <v>16121.6937493695</v>
      </c>
      <c r="BH601" s="28">
        <f ca="1" t="shared" si="4478"/>
        <v>19148.4949739568</v>
      </c>
      <c r="BI601" s="28">
        <f ca="1" t="shared" si="4478"/>
        <v>15280.5247015555</v>
      </c>
      <c r="BJ601" s="28">
        <f ca="1" t="shared" si="4310"/>
        <v>80459.5898780011</v>
      </c>
      <c r="BK601" s="28">
        <f ca="1" t="shared" si="4311"/>
        <v>35686.9233422713</v>
      </c>
      <c r="BL601" s="28">
        <f ca="1" t="shared" si="4312"/>
        <v>116146.513220272</v>
      </c>
      <c r="BM601" s="28">
        <f ca="1">BK601*'Ejercicio 3 - TIR'!$D$5</f>
        <v>17843.4616711357</v>
      </c>
      <c r="BN601" s="28">
        <f ca="1" t="shared" si="4313"/>
        <v>98303.0515491368</v>
      </c>
      <c r="BO601" s="28">
        <f ca="1" t="shared" si="4314"/>
        <v>39780.7225765624</v>
      </c>
      <c r="BP601" s="28">
        <f ca="1" t="shared" si="4315"/>
        <v>-104767.842368174</v>
      </c>
      <c r="BQ601" s="28">
        <f ca="1" t="shared" ref="BQ601:BT601" si="4479">BE601</f>
        <v>18561.5524971052</v>
      </c>
      <c r="BR601" s="28">
        <f ca="1" t="shared" si="4479"/>
        <v>22595.1451895469</v>
      </c>
      <c r="BS601" s="28">
        <f ca="1" t="shared" si="4479"/>
        <v>16121.6937493695</v>
      </c>
      <c r="BT601" s="28">
        <f ca="1" t="shared" si="4479"/>
        <v>19148.4949739568</v>
      </c>
      <c r="BU601" s="28">
        <f ca="1" t="shared" si="4317"/>
        <v>55061.247278118</v>
      </c>
      <c r="BV601" s="30">
        <f ca="1" t="shared" si="4318"/>
        <v>6.80012790850111</v>
      </c>
    </row>
    <row r="602" ht="15" customHeight="1" spans="1:74">
      <c r="A602" s="26">
        <v>601</v>
      </c>
      <c r="B602" s="27">
        <f ca="1" t="shared" ref="B602:F602" si="4480">RAND()</f>
        <v>0.346696032404513</v>
      </c>
      <c r="C602" s="28">
        <f ca="1">IF(B602&lt;=('Ejercicio 3 - TIR'!$D$13-'Ejercicio 3 - TIR'!$C$13)/('Ejercicio 3 - TIR'!$E$13-'Ejercicio 3 - TIR'!$C$13),'Ejercicio 3 - TIR'!$C$13+SQRT(('Ejercicio 3 - TIR'!$E$13-'Ejercicio 3 - TIR'!$C$13)*('Ejercicio 3 - TIR'!$D$13-'Ejercicio 3 - TIR'!$C$13)*B602),'Ejercicio 3 - TIR'!$E$13-SQRT(('Ejercicio 3 - TIR'!$E$13-'Ejercicio 3 - TIR'!$C$13)*('Ejercicio 3 - TIR'!$E$13-'Ejercicio 3 - TIR'!$D$13)*(1-B602)))</f>
        <v>72000.6292728821</v>
      </c>
      <c r="D602" s="27">
        <f ca="1" t="shared" si="4480"/>
        <v>0.519563505685566</v>
      </c>
      <c r="E602" s="28">
        <f ca="1">IF(D602&lt;=('Ejercicio 3 - TIR'!$D$14-'Ejercicio 3 - TIR'!$C$14)/('Ejercicio 3 - TIR'!$E$14-'Ejercicio 3 - TIR'!$C$14),'Ejercicio 3 - TIR'!$C$14+SQRT(('Ejercicio 3 - TIR'!$E$14-'Ejercicio 3 - TIR'!$C$14)*('Ejercicio 3 - TIR'!$D$14-'Ejercicio 3 - TIR'!$C$14)*D602),'Ejercicio 3 - TIR'!$E$14-SQRT(('Ejercicio 3 - TIR'!$E$14-'Ejercicio 3 - TIR'!$C$14)*('Ejercicio 3 - TIR'!$E$14-'Ejercicio 3 - TIR'!$D$14)*(1-D602)))</f>
        <v>31510.8614013455</v>
      </c>
      <c r="F602" s="27">
        <f ca="1" t="shared" si="4480"/>
        <v>0.783334360173877</v>
      </c>
      <c r="G602" s="28">
        <f ca="1">IF(F602&lt;=('Ejercicio 3 - TIR'!$D$18-'Ejercicio 3 - TIR'!$C$18)/('Ejercicio 3 - TIR'!$E$18-'Ejercicio 3 - TIR'!$C$18),'Ejercicio 3 - TIR'!$C$18+SQRT(('Ejercicio 3 - TIR'!$E$18-'Ejercicio 3 - TIR'!$C$18)*('Ejercicio 3 - TIR'!$D$18-'Ejercicio 3 - TIR'!$C$18)*F602),'Ejercicio 3 - TIR'!$E$18-SQRT(('Ejercicio 3 - TIR'!$E$18-'Ejercicio 3 - TIR'!$C$18)*('Ejercicio 3 - TIR'!$E$18-'Ejercicio 3 - TIR'!$D$18)*(1-F602)))</f>
        <v>40968.8806781541</v>
      </c>
      <c r="H602" s="27">
        <f ca="1" t="shared" ref="H602:L602" si="4481">RAND()</f>
        <v>0.669473291505897</v>
      </c>
      <c r="I602" s="28">
        <f ca="1">IF(H602&lt;=('Ejercicio 3 - TIR'!$D$18-'Ejercicio 3 - TIR'!$C$18)/('Ejercicio 3 - TIR'!$E$18-'Ejercicio 3 - TIR'!$C$18),'Ejercicio 3 - TIR'!$C$18+SQRT(('Ejercicio 3 - TIR'!$E$18-'Ejercicio 3 - TIR'!$C$18)*('Ejercicio 3 - TIR'!$D$18-'Ejercicio 3 - TIR'!$C$18)*H602),'Ejercicio 3 - TIR'!$E$18-SQRT(('Ejercicio 3 - TIR'!$E$18-'Ejercicio 3 - TIR'!$C$18)*('Ejercicio 3 - TIR'!$E$18-'Ejercicio 3 - TIR'!$D$18)*(1-H602)))</f>
        <v>40021.0941827488</v>
      </c>
      <c r="J602" s="27">
        <f ca="1" t="shared" si="4481"/>
        <v>0.874829751106919</v>
      </c>
      <c r="K602" s="28">
        <f ca="1">IF(J602&lt;=('Ejercicio 3 - TIR'!$D$18-'Ejercicio 3 - TIR'!$C$18)/('Ejercicio 3 - TIR'!$E$18-'Ejercicio 3 - TIR'!$C$18),'Ejercicio 3 - TIR'!$C$18+SQRT(('Ejercicio 3 - TIR'!$E$18-'Ejercicio 3 - TIR'!$C$18)*('Ejercicio 3 - TIR'!$D$18-'Ejercicio 3 - TIR'!$C$18)*J602),'Ejercicio 3 - TIR'!$E$18-SQRT(('Ejercicio 3 - TIR'!$E$18-'Ejercicio 3 - TIR'!$C$18)*('Ejercicio 3 - TIR'!$E$18-'Ejercicio 3 - TIR'!$D$18)*(1-J602)))</f>
        <v>41936.0534164282</v>
      </c>
      <c r="L602" s="27">
        <f ca="1" t="shared" si="4481"/>
        <v>0.0323466245278448</v>
      </c>
      <c r="M602" s="28">
        <f ca="1">IF(L602&lt;=('Ejercicio 3 - TIR'!$D$18-'Ejercicio 3 - TIR'!$C$18)/('Ejercicio 3 - TIR'!$E$18-'Ejercicio 3 - TIR'!$C$18),'Ejercicio 3 - TIR'!$C$18+SQRT(('Ejercicio 3 - TIR'!$E$18-'Ejercicio 3 - TIR'!$C$18)*('Ejercicio 3 - TIR'!$D$18-'Ejercicio 3 - TIR'!$C$18)*L602),'Ejercicio 3 - TIR'!$E$18-SQRT(('Ejercicio 3 - TIR'!$E$18-'Ejercicio 3 - TIR'!$C$18)*('Ejercicio 3 - TIR'!$E$18-'Ejercicio 3 - TIR'!$D$18)*(1-L602)))</f>
        <v>32202.7241495877</v>
      </c>
      <c r="N602" s="27">
        <f ca="1" t="shared" ref="N602:R602" si="4482">RAND()</f>
        <v>0.734000195598972</v>
      </c>
      <c r="O602" s="28">
        <f ca="1">IF(N602&lt;=('Ejercicio 3 - TIR'!$D$18-'Ejercicio 3 - TIR'!$C$18)/('Ejercicio 3 - TIR'!$E$18-'Ejercicio 3 - TIR'!$C$18),'Ejercicio 3 - TIR'!$C$18+SQRT(('Ejercicio 3 - TIR'!$E$18-'Ejercicio 3 - TIR'!$C$18)*('Ejercicio 3 - TIR'!$D$18-'Ejercicio 3 - TIR'!$C$18)*N602),'Ejercicio 3 - TIR'!$E$18-SQRT(('Ejercicio 3 - TIR'!$E$18-'Ejercicio 3 - TIR'!$C$18)*('Ejercicio 3 - TIR'!$E$18-'Ejercicio 3 - TIR'!$D$18)*(1-N602)))</f>
        <v>40533.4593553761</v>
      </c>
      <c r="P602" s="27">
        <f ca="1" t="shared" si="4482"/>
        <v>0.465301210857312</v>
      </c>
      <c r="Q602" s="29">
        <f ca="1">IF(P602&lt;=('Ejercicio 3 - TIR'!$D$22-'Ejercicio 3 - TIR'!$C$22)/('Ejercicio 3 - TIR'!$E$22-'Ejercicio 3 - TIR'!$C$22),'Ejercicio 3 - TIR'!$C$22+SQRT(('Ejercicio 3 - TIR'!$E$22-'Ejercicio 3 - TIR'!$C$22)*('Ejercicio 3 - TIR'!$D$22-'Ejercicio 3 - TIR'!$C$22)*P602),'Ejercicio 3 - TIR'!$E$22-SQRT(('Ejercicio 3 - TIR'!$E$22-'Ejercicio 3 - TIR'!$C$22)*('Ejercicio 3 - TIR'!$E$22-'Ejercicio 3 - TIR'!$D$22)*(1-P602)))</f>
        <v>0.148940320999311</v>
      </c>
      <c r="R602" s="27">
        <f ca="1" t="shared" si="4482"/>
        <v>0.495352330665698</v>
      </c>
      <c r="S602" s="29">
        <f ca="1">IF(R602&lt;=('Ejercicio 3 - TIR'!$D$23-'Ejercicio 3 - TIR'!$C$23)/('Ejercicio 3 - TIR'!$E$23-'Ejercicio 3 - TIR'!$C$23),'Ejercicio 3 - TIR'!$C$23+SQRT(('Ejercicio 3 - TIR'!$E$23-'Ejercicio 3 - TIR'!$C$23)*('Ejercicio 3 - TIR'!$D$23-'Ejercicio 3 - TIR'!$C$23)*R602),'Ejercicio 3 - TIR'!$E$23-SQRT(('Ejercicio 3 - TIR'!$E$23-'Ejercicio 3 - TIR'!$C$23)*('Ejercicio 3 - TIR'!$E$23-'Ejercicio 3 - TIR'!$D$23)*(1-R602)))</f>
        <v>0.149860244392809</v>
      </c>
      <c r="T602" s="27">
        <f ca="1" t="shared" ref="T602:X602" si="4483">RAND()</f>
        <v>0.438255200845954</v>
      </c>
      <c r="U602" s="29">
        <f ca="1">IF(T602&lt;=('Ejercicio 3 - TIR'!$D$24-'Ejercicio 3 - TIR'!$C$24)/('Ejercicio 3 - TIR'!$E$24-'Ejercicio 3 - TIR'!$C$24),'Ejercicio 3 - TIR'!$C$24+SQRT(('Ejercicio 3 - TIR'!$E$24-'Ejercicio 3 - TIR'!$C$24)*('Ejercicio 3 - TIR'!$D$24-'Ejercicio 3 - TIR'!$C$24)*T602),'Ejercicio 3 - TIR'!$E$24-SQRT(('Ejercicio 3 - TIR'!$E$24-'Ejercicio 3 - TIR'!$C$24)*('Ejercicio 3 - TIR'!$E$24-'Ejercicio 3 - TIR'!$D$24)*(1-T602)))</f>
        <v>0.180340380263657</v>
      </c>
      <c r="V602" s="27">
        <f ca="1" t="shared" si="4483"/>
        <v>0.493394396884917</v>
      </c>
      <c r="W602" s="29">
        <f ca="1">IF(V602&lt;=('Ejercicio 3 - TIR'!$D$25-'Ejercicio 3 - TIR'!$C$25)/('Ejercicio 3 - TIR'!$E$25-'Ejercicio 3 - TIR'!$C$25),'Ejercicio 3 - TIR'!$C$25+SQRT(('Ejercicio 3 - TIR'!$E$25-'Ejercicio 3 - TIR'!$C$25)*('Ejercicio 3 - TIR'!$D$25-'Ejercicio 3 - TIR'!$C$25)*V602),'Ejercicio 3 - TIR'!$E$25-SQRT(('Ejercicio 3 - TIR'!$E$25-'Ejercicio 3 - TIR'!$C$25)*('Ejercicio 3 - TIR'!$E$25-'Ejercicio 3 - TIR'!$D$25)*(1-V602)))</f>
        <v>0.207891573160437</v>
      </c>
      <c r="X602" s="27">
        <f ca="1" t="shared" si="4483"/>
        <v>0.597951955828988</v>
      </c>
      <c r="Y602" s="29">
        <f ca="1">IF(X602&lt;=('Ejercicio 3 - TIR'!$D$26-'Ejercicio 3 - TIR'!$C$26)/('Ejercicio 3 - TIR'!$E$26-'Ejercicio 3 - TIR'!$C$26),'Ejercicio 3 - TIR'!$C$26+SQRT(('Ejercicio 3 - TIR'!$E$26-'Ejercicio 3 - TIR'!$C$26)*('Ejercicio 3 - TIR'!$D$26-'Ejercicio 3 - TIR'!$C$26)*X602),'Ejercicio 3 - TIR'!$E$26-SQRT(('Ejercicio 3 - TIR'!$E$26-'Ejercicio 3 - TIR'!$C$26)*('Ejercicio 3 - TIR'!$E$26-'Ejercicio 3 - TIR'!$D$26)*(1-X602)))</f>
        <v>0.233405371140834</v>
      </c>
      <c r="Z602" s="27">
        <f ca="1" t="shared" si="4288"/>
        <v>1.14894032099931</v>
      </c>
      <c r="AA602" s="27">
        <f ca="1" t="shared" si="4289"/>
        <v>1.32112079829702</v>
      </c>
      <c r="AB602" s="27">
        <f ca="1" t="shared" si="4290"/>
        <v>1.55937222543613</v>
      </c>
      <c r="AC602" s="27">
        <f ca="1" t="shared" si="4291"/>
        <v>1.88355257052474</v>
      </c>
      <c r="AD602" s="27">
        <f ca="1" t="shared" si="4292"/>
        <v>2.32318385731134</v>
      </c>
      <c r="AE602" s="26">
        <f ca="1" t="shared" si="4293"/>
        <v>4693.2378120812</v>
      </c>
      <c r="AF602" s="26">
        <f ca="1" t="shared" si="4294"/>
        <v>5396.56757759326</v>
      </c>
      <c r="AG602" s="26">
        <f ca="1" t="shared" si="4295"/>
        <v>6369.78662665495</v>
      </c>
      <c r="AH602" s="26">
        <f ca="1" t="shared" si="4296"/>
        <v>7694.01158916657</v>
      </c>
      <c r="AI602" s="26">
        <f ca="1" t="shared" si="4297"/>
        <v>9489.83521969786</v>
      </c>
      <c r="AJ602" s="28">
        <f ca="1" t="shared" si="4298"/>
        <v>47070.7989173409</v>
      </c>
      <c r="AK602" s="28">
        <f ca="1" t="shared" si="4299"/>
        <v>52872.6998954333</v>
      </c>
      <c r="AL602" s="28">
        <f ca="1" t="shared" si="4300"/>
        <v>65393.9169419841</v>
      </c>
      <c r="AM602" s="28">
        <f ca="1" t="shared" si="4301"/>
        <v>60655.523849855</v>
      </c>
      <c r="AN602" s="28">
        <f ca="1" t="shared" si="4302"/>
        <v>94166.678455395</v>
      </c>
      <c r="AO602" s="28">
        <f ca="1">C602/'Ejercicio 3 - TIR'!$D$7</f>
        <v>14400.1258545764</v>
      </c>
      <c r="AP602" s="28">
        <f ca="1" t="shared" si="4303"/>
        <v>32670.6730627644</v>
      </c>
      <c r="AQ602" s="28">
        <f ca="1" t="shared" si="4304"/>
        <v>38472.5740408569</v>
      </c>
      <c r="AR602" s="28">
        <f ca="1" t="shared" si="4305"/>
        <v>50993.7910874077</v>
      </c>
      <c r="AS602" s="28">
        <f ca="1" t="shared" si="4306"/>
        <v>46255.3979952785</v>
      </c>
      <c r="AT602" s="28">
        <f ca="1" t="shared" si="4307"/>
        <v>79766.5526008186</v>
      </c>
      <c r="AU602" s="28">
        <f ca="1">AP602*'Ejercicio 3 - TIR'!$D$5</f>
        <v>16335.3365313822</v>
      </c>
      <c r="AV602" s="28">
        <f ca="1">AQ602*'Ejercicio 3 - TIR'!$D$5</f>
        <v>19236.2870204284</v>
      </c>
      <c r="AW602" s="28">
        <f ca="1">AR602*'Ejercicio 3 - TIR'!$D$5</f>
        <v>25496.8955437039</v>
      </c>
      <c r="AX602" s="28">
        <f ca="1">AS602*'Ejercicio 3 - TIR'!$D$5</f>
        <v>23127.6989976393</v>
      </c>
      <c r="AY602" s="28">
        <f ca="1">AT602*'Ejercicio 3 - TIR'!$D$5</f>
        <v>39883.2763004093</v>
      </c>
      <c r="AZ602" s="28">
        <f ca="1" t="shared" ref="AZ602:BD602" si="4484">AJ602-AU602-AE602</f>
        <v>26042.2245738774</v>
      </c>
      <c r="BA602" s="28">
        <f ca="1" t="shared" si="4484"/>
        <v>28239.8452974116</v>
      </c>
      <c r="BB602" s="28">
        <f ca="1" t="shared" si="4484"/>
        <v>33527.2347716253</v>
      </c>
      <c r="BC602" s="28">
        <f ca="1" t="shared" si="4484"/>
        <v>29833.8132630491</v>
      </c>
      <c r="BD602" s="28">
        <f ca="1" t="shared" si="4484"/>
        <v>44793.5669352879</v>
      </c>
      <c r="BE602" s="28">
        <f ca="1" t="shared" ref="BE602:BI602" si="4485">AZ602/Z602</f>
        <v>22666.2987606064</v>
      </c>
      <c r="BF602" s="28">
        <f ca="1" t="shared" si="4485"/>
        <v>21375.6723335322</v>
      </c>
      <c r="BG602" s="28">
        <f ca="1" t="shared" si="4485"/>
        <v>21500.4693714154</v>
      </c>
      <c r="BH602" s="28">
        <f ca="1" t="shared" si="4485"/>
        <v>15839.1189765082</v>
      </c>
      <c r="BI602" s="28">
        <f ca="1" t="shared" si="4485"/>
        <v>19281.1114773879</v>
      </c>
      <c r="BJ602" s="28">
        <f ca="1" t="shared" si="4310"/>
        <v>73205.5245375808</v>
      </c>
      <c r="BK602" s="28">
        <f ca="1" t="shared" si="4311"/>
        <v>33454.1399286036</v>
      </c>
      <c r="BL602" s="28">
        <f ca="1" t="shared" si="4312"/>
        <v>106659.664466184</v>
      </c>
      <c r="BM602" s="28">
        <f ca="1">BK602*'Ejercicio 3 - TIR'!$D$5</f>
        <v>16727.0699643018</v>
      </c>
      <c r="BN602" s="28">
        <f ca="1" t="shared" si="4313"/>
        <v>89932.5945018826</v>
      </c>
      <c r="BO602" s="28">
        <f ca="1" t="shared" si="4314"/>
        <v>38710.9243286337</v>
      </c>
      <c r="BP602" s="28">
        <f ca="1" t="shared" si="4315"/>
        <v>-103511.490674228</v>
      </c>
      <c r="BQ602" s="28">
        <f ca="1" t="shared" ref="BQ602:BT602" si="4486">BE602</f>
        <v>22666.2987606064</v>
      </c>
      <c r="BR602" s="28">
        <f ca="1" t="shared" si="4486"/>
        <v>21375.6723335322</v>
      </c>
      <c r="BS602" s="28">
        <f ca="1" t="shared" si="4486"/>
        <v>21500.4693714154</v>
      </c>
      <c r="BT602" s="28">
        <f ca="1" t="shared" si="4486"/>
        <v>15839.1189765082</v>
      </c>
      <c r="BU602" s="28">
        <f ca="1" t="shared" si="4317"/>
        <v>57992.0358060216</v>
      </c>
      <c r="BV602" s="30">
        <f ca="1" t="shared" si="4318"/>
        <v>9.25439858060702</v>
      </c>
    </row>
    <row r="603" ht="15" customHeight="1" spans="1:74">
      <c r="A603" s="26">
        <v>602</v>
      </c>
      <c r="B603" s="27">
        <f ca="1" t="shared" ref="B603:F603" si="4487">RAND()</f>
        <v>0.992839547096692</v>
      </c>
      <c r="C603" s="28">
        <f ca="1">IF(B603&lt;=('Ejercicio 3 - TIR'!$D$13-'Ejercicio 3 - TIR'!$C$13)/('Ejercicio 3 - TIR'!$E$13-'Ejercicio 3 - TIR'!$C$13),'Ejercicio 3 - TIR'!$C$13+SQRT(('Ejercicio 3 - TIR'!$E$13-'Ejercicio 3 - TIR'!$C$13)*('Ejercicio 3 - TIR'!$D$13-'Ejercicio 3 - TIR'!$C$13)*B603),'Ejercicio 3 - TIR'!$E$13-SQRT(('Ejercicio 3 - TIR'!$E$13-'Ejercicio 3 - TIR'!$C$13)*('Ejercicio 3 - TIR'!$E$13-'Ejercicio 3 - TIR'!$D$13)*(1-B603)))</f>
        <v>97068.6959413992</v>
      </c>
      <c r="D603" s="27">
        <f ca="1" t="shared" si="4487"/>
        <v>0.0762850263899695</v>
      </c>
      <c r="E603" s="28">
        <f ca="1">IF(D603&lt;=('Ejercicio 3 - TIR'!$D$14-'Ejercicio 3 - TIR'!$C$14)/('Ejercicio 3 - TIR'!$E$14-'Ejercicio 3 - TIR'!$C$14),'Ejercicio 3 - TIR'!$C$14+SQRT(('Ejercicio 3 - TIR'!$E$14-'Ejercicio 3 - TIR'!$C$14)*('Ejercicio 3 - TIR'!$D$14-'Ejercicio 3 - TIR'!$C$14)*D603),'Ejercicio 3 - TIR'!$E$14-SQRT(('Ejercicio 3 - TIR'!$E$14-'Ejercicio 3 - TIR'!$C$14)*('Ejercicio 3 - TIR'!$E$14-'Ejercicio 3 - TIR'!$D$14)*(1-D603)))</f>
        <v>27391.9400032709</v>
      </c>
      <c r="F603" s="27">
        <f ca="1" t="shared" si="4487"/>
        <v>0.414202067593212</v>
      </c>
      <c r="G603" s="28">
        <f ca="1">IF(F603&lt;=('Ejercicio 3 - TIR'!$D$18-'Ejercicio 3 - TIR'!$C$18)/('Ejercicio 3 - TIR'!$E$18-'Ejercicio 3 - TIR'!$C$18),'Ejercicio 3 - TIR'!$C$18+SQRT(('Ejercicio 3 - TIR'!$E$18-'Ejercicio 3 - TIR'!$C$18)*('Ejercicio 3 - TIR'!$D$18-'Ejercicio 3 - TIR'!$C$18)*F603),'Ejercicio 3 - TIR'!$E$18-SQRT(('Ejercicio 3 - TIR'!$E$18-'Ejercicio 3 - TIR'!$C$18)*('Ejercicio 3 - TIR'!$E$18-'Ejercicio 3 - TIR'!$D$18)*(1-F603)))</f>
        <v>37882.2782327815</v>
      </c>
      <c r="H603" s="27">
        <f ca="1" t="shared" ref="H603:L603" si="4488">RAND()</f>
        <v>0.0778450830137052</v>
      </c>
      <c r="I603" s="28">
        <f ca="1">IF(H603&lt;=('Ejercicio 3 - TIR'!$D$18-'Ejercicio 3 - TIR'!$C$18)/('Ejercicio 3 - TIR'!$E$18-'Ejercicio 3 - TIR'!$C$18),'Ejercicio 3 - TIR'!$C$18+SQRT(('Ejercicio 3 - TIR'!$E$18-'Ejercicio 3 - TIR'!$C$18)*('Ejercicio 3 - TIR'!$D$18-'Ejercicio 3 - TIR'!$C$18)*H603),'Ejercicio 3 - TIR'!$E$18-SQRT(('Ejercicio 3 - TIR'!$E$18-'Ejercicio 3 - TIR'!$C$18)*('Ejercicio 3 - TIR'!$E$18-'Ejercicio 3 - TIR'!$D$18)*(1-H603)))</f>
        <v>33417.1278073926</v>
      </c>
      <c r="J603" s="27">
        <f ca="1" t="shared" si="4488"/>
        <v>0.413534658365676</v>
      </c>
      <c r="K603" s="28">
        <f ca="1">IF(J603&lt;=('Ejercicio 3 - TIR'!$D$18-'Ejercicio 3 - TIR'!$C$18)/('Ejercicio 3 - TIR'!$E$18-'Ejercicio 3 - TIR'!$C$18),'Ejercicio 3 - TIR'!$C$18+SQRT(('Ejercicio 3 - TIR'!$E$18-'Ejercicio 3 - TIR'!$C$18)*('Ejercicio 3 - TIR'!$D$18-'Ejercicio 3 - TIR'!$C$18)*J603),'Ejercicio 3 - TIR'!$E$18-SQRT(('Ejercicio 3 - TIR'!$E$18-'Ejercicio 3 - TIR'!$C$18)*('Ejercicio 3 - TIR'!$E$18-'Ejercicio 3 - TIR'!$D$18)*(1-J603)))</f>
        <v>37875.925263412</v>
      </c>
      <c r="L603" s="27">
        <f ca="1" t="shared" si="4488"/>
        <v>0.659089509863273</v>
      </c>
      <c r="M603" s="28">
        <f ca="1">IF(L603&lt;=('Ejercicio 3 - TIR'!$D$18-'Ejercicio 3 - TIR'!$C$18)/('Ejercicio 3 - TIR'!$E$18-'Ejercicio 3 - TIR'!$C$18),'Ejercicio 3 - TIR'!$C$18+SQRT(('Ejercicio 3 - TIR'!$E$18-'Ejercicio 3 - TIR'!$C$18)*('Ejercicio 3 - TIR'!$D$18-'Ejercicio 3 - TIR'!$C$18)*L603),'Ejercicio 3 - TIR'!$E$18-SQRT(('Ejercicio 3 - TIR'!$E$18-'Ejercicio 3 - TIR'!$C$18)*('Ejercicio 3 - TIR'!$E$18-'Ejercicio 3 - TIR'!$D$18)*(1-L603)))</f>
        <v>39943.0089248422</v>
      </c>
      <c r="N603" s="27">
        <f ca="1" t="shared" ref="N603:R603" si="4489">RAND()</f>
        <v>0.482374501242314</v>
      </c>
      <c r="O603" s="28">
        <f ca="1">IF(N603&lt;=('Ejercicio 3 - TIR'!$D$18-'Ejercicio 3 - TIR'!$C$18)/('Ejercicio 3 - TIR'!$E$18-'Ejercicio 3 - TIR'!$C$18),'Ejercicio 3 - TIR'!$C$18+SQRT(('Ejercicio 3 - TIR'!$E$18-'Ejercicio 3 - TIR'!$C$18)*('Ejercicio 3 - TIR'!$D$18-'Ejercicio 3 - TIR'!$C$18)*N603),'Ejercicio 3 - TIR'!$E$18-SQRT(('Ejercicio 3 - TIR'!$E$18-'Ejercicio 3 - TIR'!$C$18)*('Ejercicio 3 - TIR'!$E$18-'Ejercicio 3 - TIR'!$D$18)*(1-N603)))</f>
        <v>38506.243306322</v>
      </c>
      <c r="P603" s="27">
        <f ca="1" t="shared" si="4489"/>
        <v>0.967826106167185</v>
      </c>
      <c r="Q603" s="29">
        <f ca="1">IF(P603&lt;=('Ejercicio 3 - TIR'!$D$22-'Ejercicio 3 - TIR'!$C$22)/('Ejercicio 3 - TIR'!$E$22-'Ejercicio 3 - TIR'!$C$22),'Ejercicio 3 - TIR'!$C$22+SQRT(('Ejercicio 3 - TIR'!$E$22-'Ejercicio 3 - TIR'!$C$22)*('Ejercicio 3 - TIR'!$D$22-'Ejercicio 3 - TIR'!$C$22)*P603),'Ejercicio 3 - TIR'!$E$22-SQRT(('Ejercicio 3 - TIR'!$E$22-'Ejercicio 3 - TIR'!$C$22)*('Ejercicio 3 - TIR'!$E$22-'Ejercicio 3 - TIR'!$D$22)*(1-P603)))</f>
        <v>0.172389940282819</v>
      </c>
      <c r="R603" s="27">
        <f ca="1" t="shared" si="4489"/>
        <v>0.895970662974228</v>
      </c>
      <c r="S603" s="29">
        <f ca="1">IF(R603&lt;=('Ejercicio 3 - TIR'!$D$23-'Ejercicio 3 - TIR'!$C$23)/('Ejercicio 3 - TIR'!$E$23-'Ejercicio 3 - TIR'!$C$23),'Ejercicio 3 - TIR'!$C$23+SQRT(('Ejercicio 3 - TIR'!$E$23-'Ejercicio 3 - TIR'!$C$23)*('Ejercicio 3 - TIR'!$D$23-'Ejercicio 3 - TIR'!$C$23)*R603),'Ejercicio 3 - TIR'!$E$23-SQRT(('Ejercicio 3 - TIR'!$E$23-'Ejercicio 3 - TIR'!$C$23)*('Ejercicio 3 - TIR'!$E$23-'Ejercicio 3 - TIR'!$D$23)*(1-R603)))</f>
        <v>0.166315965264353</v>
      </c>
      <c r="T603" s="27">
        <f ca="1" t="shared" ref="T603:X603" si="4490">RAND()</f>
        <v>0.516329583712631</v>
      </c>
      <c r="U603" s="29">
        <f ca="1">IF(T603&lt;=('Ejercicio 3 - TIR'!$D$24-'Ejercicio 3 - TIR'!$C$24)/('Ejercicio 3 - TIR'!$E$24-'Ejercicio 3 - TIR'!$C$24),'Ejercicio 3 - TIR'!$C$24+SQRT(('Ejercicio 3 - TIR'!$E$24-'Ejercicio 3 - TIR'!$C$24)*('Ejercicio 3 - TIR'!$D$24-'Ejercicio 3 - TIR'!$C$24)*T603),'Ejercicio 3 - TIR'!$E$24-SQRT(('Ejercicio 3 - TIR'!$E$24-'Ejercicio 3 - TIR'!$C$24)*('Ejercicio 3 - TIR'!$E$24-'Ejercicio 3 - TIR'!$D$24)*(1-T603)))</f>
        <v>0.18319949503601</v>
      </c>
      <c r="V603" s="27">
        <f ca="1" t="shared" si="4490"/>
        <v>0.390188476715565</v>
      </c>
      <c r="W603" s="29">
        <f ca="1">IF(V603&lt;=('Ejercicio 3 - TIR'!$D$25-'Ejercicio 3 - TIR'!$C$25)/('Ejercicio 3 - TIR'!$E$25-'Ejercicio 3 - TIR'!$C$25),'Ejercicio 3 - TIR'!$C$25+SQRT(('Ejercicio 3 - TIR'!$E$25-'Ejercicio 3 - TIR'!$C$25)*('Ejercicio 3 - TIR'!$D$25-'Ejercicio 3 - TIR'!$C$25)*V603),'Ejercicio 3 - TIR'!$E$25-SQRT(('Ejercicio 3 - TIR'!$E$25-'Ejercicio 3 - TIR'!$C$25)*('Ejercicio 3 - TIR'!$E$25-'Ejercicio 3 - TIR'!$D$25)*(1-V603)))</f>
        <v>0.203801078676061</v>
      </c>
      <c r="X603" s="27">
        <f ca="1" t="shared" si="4490"/>
        <v>0.483451935968903</v>
      </c>
      <c r="Y603" s="29">
        <f ca="1">IF(X603&lt;=('Ejercicio 3 - TIR'!$D$26-'Ejercicio 3 - TIR'!$C$26)/('Ejercicio 3 - TIR'!$E$26-'Ejercicio 3 - TIR'!$C$26),'Ejercicio 3 - TIR'!$C$26+SQRT(('Ejercicio 3 - TIR'!$E$26-'Ejercicio 3 - TIR'!$C$26)*('Ejercicio 3 - TIR'!$D$26-'Ejercicio 3 - TIR'!$C$26)*X603),'Ejercicio 3 - TIR'!$E$26-SQRT(('Ejercicio 3 - TIR'!$E$26-'Ejercicio 3 - TIR'!$C$26)*('Ejercicio 3 - TIR'!$E$26-'Ejercicio 3 - TIR'!$D$26)*(1-X603)))</f>
        <v>0.227185612322323</v>
      </c>
      <c r="Z603" s="27">
        <f ca="1" t="shared" si="4288"/>
        <v>1.17238994028282</v>
      </c>
      <c r="AA603" s="27">
        <f ca="1" t="shared" si="4289"/>
        <v>1.36737710486717</v>
      </c>
      <c r="AB603" s="27">
        <f ca="1" t="shared" si="4290"/>
        <v>1.61787990000264</v>
      </c>
      <c r="AC603" s="27">
        <f ca="1" t="shared" si="4291"/>
        <v>1.9476055687915</v>
      </c>
      <c r="AD603" s="27">
        <f ca="1" t="shared" si="4292"/>
        <v>2.39007353249976</v>
      </c>
      <c r="AE603" s="26">
        <f ca="1" t="shared" si="4293"/>
        <v>4722.09490139442</v>
      </c>
      <c r="AF603" s="26">
        <f ca="1" t="shared" si="4294"/>
        <v>5507.45467298972</v>
      </c>
      <c r="AG603" s="26">
        <f ca="1" t="shared" si="4295"/>
        <v>6516.41758801515</v>
      </c>
      <c r="AH603" s="26">
        <f ca="1" t="shared" si="4296"/>
        <v>7844.47052155629</v>
      </c>
      <c r="AI603" s="26">
        <f ca="1" t="shared" si="4297"/>
        <v>9626.62136034047</v>
      </c>
      <c r="AJ603" s="28">
        <f ca="1" t="shared" si="4298"/>
        <v>44412.8019151079</v>
      </c>
      <c r="AK603" s="28">
        <f ca="1" t="shared" si="4299"/>
        <v>45693.8154742488</v>
      </c>
      <c r="AL603" s="28">
        <f ca="1" t="shared" si="4300"/>
        <v>61278.6981776765</v>
      </c>
      <c r="AM603" s="28">
        <f ca="1" t="shared" si="4301"/>
        <v>77793.226616311</v>
      </c>
      <c r="AN603" s="28">
        <f ca="1" t="shared" si="4302"/>
        <v>92032.7529624361</v>
      </c>
      <c r="AO603" s="28">
        <f ca="1">C603/'Ejercicio 3 - TIR'!$D$7</f>
        <v>19413.7391882798</v>
      </c>
      <c r="AP603" s="28">
        <f ca="1" t="shared" si="4303"/>
        <v>24999.062726828</v>
      </c>
      <c r="AQ603" s="28">
        <f ca="1" t="shared" si="4304"/>
        <v>26280.076285969</v>
      </c>
      <c r="AR603" s="28">
        <f ca="1" t="shared" si="4305"/>
        <v>41864.9589893966</v>
      </c>
      <c r="AS603" s="28">
        <f ca="1" t="shared" si="4306"/>
        <v>58379.4874280312</v>
      </c>
      <c r="AT603" s="28">
        <f ca="1" t="shared" si="4307"/>
        <v>72619.0137741563</v>
      </c>
      <c r="AU603" s="28">
        <f ca="1">AP603*'Ejercicio 3 - TIR'!$D$5</f>
        <v>12499.531363414</v>
      </c>
      <c r="AV603" s="28">
        <f ca="1">AQ603*'Ejercicio 3 - TIR'!$D$5</f>
        <v>13140.0381429845</v>
      </c>
      <c r="AW603" s="28">
        <f ca="1">AR603*'Ejercicio 3 - TIR'!$D$5</f>
        <v>20932.4794946983</v>
      </c>
      <c r="AX603" s="28">
        <f ca="1">AS603*'Ejercicio 3 - TIR'!$D$5</f>
        <v>29189.7437140156</v>
      </c>
      <c r="AY603" s="28">
        <f ca="1">AT603*'Ejercicio 3 - TIR'!$D$5</f>
        <v>36309.5068870781</v>
      </c>
      <c r="AZ603" s="28">
        <f ca="1" t="shared" ref="AZ603:BD603" si="4491">AJ603-AU603-AE603</f>
        <v>27191.1756502994</v>
      </c>
      <c r="BA603" s="28">
        <f ca="1" t="shared" si="4491"/>
        <v>27046.3226582746</v>
      </c>
      <c r="BB603" s="28">
        <f ca="1" t="shared" si="4491"/>
        <v>33829.801094963</v>
      </c>
      <c r="BC603" s="28">
        <f ca="1" t="shared" si="4491"/>
        <v>40759.0123807391</v>
      </c>
      <c r="BD603" s="28">
        <f ca="1" t="shared" si="4491"/>
        <v>46096.6247150175</v>
      </c>
      <c r="BE603" s="28">
        <f ca="1" t="shared" ref="BE603:BI603" si="4492">AZ603/Z603</f>
        <v>23192.9452104818</v>
      </c>
      <c r="BF603" s="28">
        <f ca="1" t="shared" si="4492"/>
        <v>19779.7100463386</v>
      </c>
      <c r="BG603" s="28">
        <f ca="1" t="shared" si="4492"/>
        <v>20909.958208213</v>
      </c>
      <c r="BH603" s="28">
        <f ca="1" t="shared" si="4492"/>
        <v>20927.7551029136</v>
      </c>
      <c r="BI603" s="28">
        <f ca="1" t="shared" si="4492"/>
        <v>19286.69728701</v>
      </c>
      <c r="BJ603" s="28">
        <f ca="1" t="shared" si="4310"/>
        <v>65468.7508056392</v>
      </c>
      <c r="BK603" s="28">
        <f ca="1" t="shared" si="4311"/>
        <v>46400.264200761</v>
      </c>
      <c r="BL603" s="28">
        <f ca="1" t="shared" si="4312"/>
        <v>111869.0150064</v>
      </c>
      <c r="BM603" s="28">
        <f ca="1">BK603*'Ejercicio 3 - TIR'!$D$5</f>
        <v>23200.1321003805</v>
      </c>
      <c r="BN603" s="28">
        <f ca="1" t="shared" si="4313"/>
        <v>88668.8829060197</v>
      </c>
      <c r="BO603" s="28">
        <f ca="1" t="shared" si="4314"/>
        <v>37098.8095974108</v>
      </c>
      <c r="BP603" s="28">
        <f ca="1" t="shared" si="4315"/>
        <v>-124460.63594467</v>
      </c>
      <c r="BQ603" s="28">
        <f ca="1" t="shared" ref="BQ603:BT603" si="4493">BE603</f>
        <v>23192.9452104818</v>
      </c>
      <c r="BR603" s="28">
        <f ca="1" t="shared" si="4493"/>
        <v>19779.7100463386</v>
      </c>
      <c r="BS603" s="28">
        <f ca="1" t="shared" si="4493"/>
        <v>20909.958208213</v>
      </c>
      <c r="BT603" s="28">
        <f ca="1" t="shared" si="4493"/>
        <v>20927.7551029136</v>
      </c>
      <c r="BU603" s="28">
        <f ca="1" t="shared" si="4317"/>
        <v>56385.5068844208</v>
      </c>
      <c r="BV603" s="30">
        <f ca="1" t="shared" si="4318"/>
        <v>3.74049082667351</v>
      </c>
    </row>
    <row r="604" ht="15" customHeight="1" spans="1:74">
      <c r="A604" s="26">
        <v>603</v>
      </c>
      <c r="B604" s="27">
        <f ca="1" t="shared" ref="B604:F604" si="4494">RAND()</f>
        <v>0.272330810106529</v>
      </c>
      <c r="C604" s="28">
        <f ca="1">IF(B604&lt;=('Ejercicio 3 - TIR'!$D$13-'Ejercicio 3 - TIR'!$C$13)/('Ejercicio 3 - TIR'!$E$13-'Ejercicio 3 - TIR'!$C$13),'Ejercicio 3 - TIR'!$C$13+SQRT(('Ejercicio 3 - TIR'!$E$13-'Ejercicio 3 - TIR'!$C$13)*('Ejercicio 3 - TIR'!$D$13-'Ejercicio 3 - TIR'!$C$13)*B604),'Ejercicio 3 - TIR'!$E$13-SQRT(('Ejercicio 3 - TIR'!$E$13-'Ejercicio 3 - TIR'!$C$13)*('Ejercicio 3 - TIR'!$E$13-'Ejercicio 3 - TIR'!$D$13)*(1-B604)))</f>
        <v>70449.9910681542</v>
      </c>
      <c r="D604" s="27">
        <f ca="1" t="shared" si="4494"/>
        <v>0.709231051996625</v>
      </c>
      <c r="E604" s="28">
        <f ca="1">IF(D604&lt;=('Ejercicio 3 - TIR'!$D$14-'Ejercicio 3 - TIR'!$C$14)/('Ejercicio 3 - TIR'!$E$14-'Ejercicio 3 - TIR'!$C$14),'Ejercicio 3 - TIR'!$C$14+SQRT(('Ejercicio 3 - TIR'!$E$14-'Ejercicio 3 - TIR'!$C$14)*('Ejercicio 3 - TIR'!$D$14-'Ejercicio 3 - TIR'!$C$14)*D604),'Ejercicio 3 - TIR'!$E$14-SQRT(('Ejercicio 3 - TIR'!$E$14-'Ejercicio 3 - TIR'!$C$14)*('Ejercicio 3 - TIR'!$E$14-'Ejercicio 3 - TIR'!$D$14)*(1-D604)))</f>
        <v>33395.8087398602</v>
      </c>
      <c r="F604" s="27">
        <f ca="1" t="shared" si="4494"/>
        <v>0.559472250384139</v>
      </c>
      <c r="G604" s="28">
        <f ca="1">IF(F604&lt;=('Ejercicio 3 - TIR'!$D$18-'Ejercicio 3 - TIR'!$C$18)/('Ejercicio 3 - TIR'!$E$18-'Ejercicio 3 - TIR'!$C$18),'Ejercicio 3 - TIR'!$C$18+SQRT(('Ejercicio 3 - TIR'!$E$18-'Ejercicio 3 - TIR'!$C$18)*('Ejercicio 3 - TIR'!$D$18-'Ejercicio 3 - TIR'!$C$18)*F604),'Ejercicio 3 - TIR'!$E$18-SQRT(('Ejercicio 3 - TIR'!$E$18-'Ejercicio 3 - TIR'!$C$18)*('Ejercicio 3 - TIR'!$E$18-'Ejercicio 3 - TIR'!$D$18)*(1-F604)))</f>
        <v>39160.8317066531</v>
      </c>
      <c r="H604" s="27">
        <f ca="1" t="shared" ref="H604:L604" si="4495">RAND()</f>
        <v>0.716466414611547</v>
      </c>
      <c r="I604" s="28">
        <f ca="1">IF(H604&lt;=('Ejercicio 3 - TIR'!$D$18-'Ejercicio 3 - TIR'!$C$18)/('Ejercicio 3 - TIR'!$E$18-'Ejercicio 3 - TIR'!$C$18),'Ejercicio 3 - TIR'!$C$18+SQRT(('Ejercicio 3 - TIR'!$E$18-'Ejercicio 3 - TIR'!$C$18)*('Ejercicio 3 - TIR'!$D$18-'Ejercicio 3 - TIR'!$C$18)*H604),'Ejercicio 3 - TIR'!$E$18-SQRT(('Ejercicio 3 - TIR'!$E$18-'Ejercicio 3 - TIR'!$C$18)*('Ejercicio 3 - TIR'!$E$18-'Ejercicio 3 - TIR'!$D$18)*(1-H604)))</f>
        <v>40388.599030215</v>
      </c>
      <c r="J604" s="27">
        <f ca="1" t="shared" si="4495"/>
        <v>0.792357818651152</v>
      </c>
      <c r="K604" s="28">
        <f ca="1">IF(J604&lt;=('Ejercicio 3 - TIR'!$D$18-'Ejercicio 3 - TIR'!$C$18)/('Ejercicio 3 - TIR'!$E$18-'Ejercicio 3 - TIR'!$C$18),'Ejercicio 3 - TIR'!$C$18+SQRT(('Ejercicio 3 - TIR'!$E$18-'Ejercicio 3 - TIR'!$C$18)*('Ejercicio 3 - TIR'!$D$18-'Ejercicio 3 - TIR'!$C$18)*J604),'Ejercicio 3 - TIR'!$E$18-SQRT(('Ejercicio 3 - TIR'!$E$18-'Ejercicio 3 - TIR'!$C$18)*('Ejercicio 3 - TIR'!$E$18-'Ejercicio 3 - TIR'!$D$18)*(1-J604)))</f>
        <v>41053.7152154002</v>
      </c>
      <c r="L604" s="27">
        <f ca="1" t="shared" si="4495"/>
        <v>0.348015671550395</v>
      </c>
      <c r="M604" s="28">
        <f ca="1">IF(L604&lt;=('Ejercicio 3 - TIR'!$D$18-'Ejercicio 3 - TIR'!$C$18)/('Ejercicio 3 - TIR'!$E$18-'Ejercicio 3 - TIR'!$C$18),'Ejercicio 3 - TIR'!$C$18+SQRT(('Ejercicio 3 - TIR'!$E$18-'Ejercicio 3 - TIR'!$C$18)*('Ejercicio 3 - TIR'!$D$18-'Ejercicio 3 - TIR'!$C$18)*L604),'Ejercicio 3 - TIR'!$E$18-SQRT(('Ejercicio 3 - TIR'!$E$18-'Ejercicio 3 - TIR'!$C$18)*('Ejercicio 3 - TIR'!$E$18-'Ejercicio 3 - TIR'!$D$18)*(1-L604)))</f>
        <v>37225.1194268717</v>
      </c>
      <c r="N604" s="27">
        <f ca="1" t="shared" ref="N604:R604" si="4496">RAND()</f>
        <v>0.45748202390084</v>
      </c>
      <c r="O604" s="28">
        <f ca="1">IF(N604&lt;=('Ejercicio 3 - TIR'!$D$18-'Ejercicio 3 - TIR'!$C$18)/('Ejercicio 3 - TIR'!$E$18-'Ejercicio 3 - TIR'!$C$18),'Ejercicio 3 - TIR'!$C$18+SQRT(('Ejercicio 3 - TIR'!$E$18-'Ejercicio 3 - TIR'!$C$18)*('Ejercicio 3 - TIR'!$D$18-'Ejercicio 3 - TIR'!$C$18)*N604),'Ejercicio 3 - TIR'!$E$18-SQRT(('Ejercicio 3 - TIR'!$E$18-'Ejercicio 3 - TIR'!$C$18)*('Ejercicio 3 - TIR'!$E$18-'Ejercicio 3 - TIR'!$D$18)*(1-N604)))</f>
        <v>38283.8580133369</v>
      </c>
      <c r="P604" s="27">
        <f ca="1" t="shared" si="4496"/>
        <v>0.595147986695364</v>
      </c>
      <c r="Q604" s="29">
        <f ca="1">IF(P604&lt;=('Ejercicio 3 - TIR'!$D$22-'Ejercicio 3 - TIR'!$C$22)/('Ejercicio 3 - TIR'!$E$22-'Ejercicio 3 - TIR'!$C$22),'Ejercicio 3 - TIR'!$C$22+SQRT(('Ejercicio 3 - TIR'!$E$22-'Ejercicio 3 - TIR'!$C$22)*('Ejercicio 3 - TIR'!$D$22-'Ejercicio 3 - TIR'!$C$22)*P604),'Ejercicio 3 - TIR'!$E$22-SQRT(('Ejercicio 3 - TIR'!$E$22-'Ejercicio 3 - TIR'!$C$22)*('Ejercicio 3 - TIR'!$E$22-'Ejercicio 3 - TIR'!$D$22)*(1-P604)))</f>
        <v>0.153004933340546</v>
      </c>
      <c r="R604" s="27">
        <f ca="1" t="shared" si="4496"/>
        <v>0.47216250917323</v>
      </c>
      <c r="S604" s="29">
        <f ca="1">IF(R604&lt;=('Ejercicio 3 - TIR'!$D$23-'Ejercicio 3 - TIR'!$C$23)/('Ejercicio 3 - TIR'!$E$23-'Ejercicio 3 - TIR'!$C$23),'Ejercicio 3 - TIR'!$C$23+SQRT(('Ejercicio 3 - TIR'!$E$23-'Ejercicio 3 - TIR'!$C$23)*('Ejercicio 3 - TIR'!$D$23-'Ejercicio 3 - TIR'!$C$23)*R604),'Ejercicio 3 - TIR'!$E$23-SQRT(('Ejercicio 3 - TIR'!$E$23-'Ejercicio 3 - TIR'!$C$23)*('Ejercicio 3 - TIR'!$E$23-'Ejercicio 3 - TIR'!$D$23)*(1-R604)))</f>
        <v>0.149152916089335</v>
      </c>
      <c r="T604" s="27">
        <f ca="1" t="shared" ref="T604:X604" si="4497">RAND()</f>
        <v>0.509945119031895</v>
      </c>
      <c r="U604" s="29">
        <f ca="1">IF(T604&lt;=('Ejercicio 3 - TIR'!$D$24-'Ejercicio 3 - TIR'!$C$24)/('Ejercicio 3 - TIR'!$E$24-'Ejercicio 3 - TIR'!$C$24),'Ejercicio 3 - TIR'!$C$24+SQRT(('Ejercicio 3 - TIR'!$E$24-'Ejercicio 3 - TIR'!$C$24)*('Ejercicio 3 - TIR'!$D$24-'Ejercicio 3 - TIR'!$C$24)*T604),'Ejercicio 3 - TIR'!$E$24-SQRT(('Ejercicio 3 - TIR'!$E$24-'Ejercicio 3 - TIR'!$C$24)*('Ejercicio 3 - TIR'!$E$24-'Ejercicio 3 - TIR'!$D$24)*(1-T604)))</f>
        <v>0.182957407397555</v>
      </c>
      <c r="V604" s="27">
        <f ca="1" t="shared" si="4497"/>
        <v>0.618936877273437</v>
      </c>
      <c r="W604" s="29">
        <f ca="1">IF(V604&lt;=('Ejercicio 3 - TIR'!$D$25-'Ejercicio 3 - TIR'!$C$25)/('Ejercicio 3 - TIR'!$E$25-'Ejercicio 3 - TIR'!$C$25),'Ejercicio 3 - TIR'!$C$25+SQRT(('Ejercicio 3 - TIR'!$E$25-'Ejercicio 3 - TIR'!$C$25)*('Ejercicio 3 - TIR'!$D$25-'Ejercicio 3 - TIR'!$C$25)*V604),'Ejercicio 3 - TIR'!$E$25-SQRT(('Ejercicio 3 - TIR'!$E$25-'Ejercicio 3 - TIR'!$C$25)*('Ejercicio 3 - TIR'!$E$25-'Ejercicio 3 - TIR'!$D$25)*(1-V604)))</f>
        <v>0.213479855838962</v>
      </c>
      <c r="X604" s="27">
        <f ca="1" t="shared" si="4497"/>
        <v>0.460940220460888</v>
      </c>
      <c r="Y604" s="29">
        <f ca="1">IF(X604&lt;=('Ejercicio 3 - TIR'!$D$26-'Ejercicio 3 - TIR'!$C$26)/('Ejercicio 3 - TIR'!$E$26-'Ejercicio 3 - TIR'!$C$26),'Ejercicio 3 - TIR'!$C$26+SQRT(('Ejercicio 3 - TIR'!$E$26-'Ejercicio 3 - TIR'!$C$26)*('Ejercicio 3 - TIR'!$D$26-'Ejercicio 3 - TIR'!$C$26)*X604),'Ejercicio 3 - TIR'!$E$26-SQRT(('Ejercicio 3 - TIR'!$E$26-'Ejercicio 3 - TIR'!$C$26)*('Ejercicio 3 - TIR'!$E$26-'Ejercicio 3 - TIR'!$D$26)*(1-X604)))</f>
        <v>0.226047031504178</v>
      </c>
      <c r="Z604" s="27">
        <f ca="1" t="shared" si="4288"/>
        <v>1.15300493334055</v>
      </c>
      <c r="AA604" s="27">
        <f ca="1" t="shared" si="4289"/>
        <v>1.32497898141368</v>
      </c>
      <c r="AB604" s="27">
        <f ca="1" t="shared" si="4290"/>
        <v>1.56739370070938</v>
      </c>
      <c r="AC604" s="27">
        <f ca="1" t="shared" si="4291"/>
        <v>1.90200068197971</v>
      </c>
      <c r="AD604" s="27">
        <f ca="1" t="shared" si="4292"/>
        <v>2.33194229006015</v>
      </c>
      <c r="AE604" s="26">
        <f ca="1" t="shared" si="4293"/>
        <v>5109.72349009595</v>
      </c>
      <c r="AF604" s="26">
        <f ca="1" t="shared" si="4294"/>
        <v>5871.85364905394</v>
      </c>
      <c r="AG604" s="26">
        <f ca="1" t="shared" si="4295"/>
        <v>6946.15276930272</v>
      </c>
      <c r="AH604" s="26">
        <f ca="1" t="shared" si="4296"/>
        <v>8429.01646112887</v>
      </c>
      <c r="AI604" s="26">
        <f ca="1" t="shared" si="4297"/>
        <v>10334.3706106669</v>
      </c>
      <c r="AJ604" s="28">
        <f ca="1" t="shared" si="4298"/>
        <v>45152.6321514899</v>
      </c>
      <c r="AK604" s="28">
        <f ca="1" t="shared" si="4299"/>
        <v>53514.0448037797</v>
      </c>
      <c r="AL604" s="28">
        <f ca="1" t="shared" si="4300"/>
        <v>64347.3346193351</v>
      </c>
      <c r="AM604" s="28">
        <f ca="1" t="shared" si="4301"/>
        <v>70802.2025366863</v>
      </c>
      <c r="AN604" s="28">
        <f ca="1" t="shared" si="4302"/>
        <v>89275.7475279585</v>
      </c>
      <c r="AO604" s="28">
        <f ca="1">C604/'Ejercicio 3 - TIR'!$D$7</f>
        <v>14089.9982136308</v>
      </c>
      <c r="AP604" s="28">
        <f ca="1" t="shared" si="4303"/>
        <v>31062.6339378591</v>
      </c>
      <c r="AQ604" s="28">
        <f ca="1" t="shared" si="4304"/>
        <v>39424.0465901489</v>
      </c>
      <c r="AR604" s="28">
        <f ca="1" t="shared" si="4305"/>
        <v>50257.3364057042</v>
      </c>
      <c r="AS604" s="28">
        <f ca="1" t="shared" si="4306"/>
        <v>56712.2043230555</v>
      </c>
      <c r="AT604" s="28">
        <f ca="1" t="shared" si="4307"/>
        <v>75185.7493143276</v>
      </c>
      <c r="AU604" s="28">
        <f ca="1">AP604*'Ejercicio 3 - TIR'!$D$5</f>
        <v>15531.3169689295</v>
      </c>
      <c r="AV604" s="28">
        <f ca="1">AQ604*'Ejercicio 3 - TIR'!$D$5</f>
        <v>19712.0232950745</v>
      </c>
      <c r="AW604" s="28">
        <f ca="1">AR604*'Ejercicio 3 - TIR'!$D$5</f>
        <v>25128.6682028521</v>
      </c>
      <c r="AX604" s="28">
        <f ca="1">AS604*'Ejercicio 3 - TIR'!$D$5</f>
        <v>28356.1021615277</v>
      </c>
      <c r="AY604" s="28">
        <f ca="1">AT604*'Ejercicio 3 - TIR'!$D$5</f>
        <v>37592.8746571638</v>
      </c>
      <c r="AZ604" s="28">
        <f ca="1" t="shared" ref="AZ604:BD604" si="4498">AJ604-AU604-AE604</f>
        <v>24511.5916924644</v>
      </c>
      <c r="BA604" s="28">
        <f ca="1" t="shared" si="4498"/>
        <v>27930.1678596514</v>
      </c>
      <c r="BB604" s="28">
        <f ca="1" t="shared" si="4498"/>
        <v>32272.5136471803</v>
      </c>
      <c r="BC604" s="28">
        <f ca="1" t="shared" si="4498"/>
        <v>34017.0839140297</v>
      </c>
      <c r="BD604" s="28">
        <f ca="1" t="shared" si="4498"/>
        <v>41348.5022601277</v>
      </c>
      <c r="BE604" s="28">
        <f ca="1" t="shared" ref="BE604:BI604" si="4499">AZ604/Z604</f>
        <v>21258.8784173266</v>
      </c>
      <c r="BF604" s="28">
        <f ca="1" t="shared" si="4499"/>
        <v>21079.7063587012</v>
      </c>
      <c r="BG604" s="28">
        <f ca="1" t="shared" si="4499"/>
        <v>20589.9217488077</v>
      </c>
      <c r="BH604" s="28">
        <f ca="1" t="shared" si="4499"/>
        <v>17884.895750207</v>
      </c>
      <c r="BI604" s="28">
        <f ca="1" t="shared" si="4499"/>
        <v>17731.3574338331</v>
      </c>
      <c r="BJ604" s="28">
        <f ca="1" t="shared" si="4310"/>
        <v>77877.0987112405</v>
      </c>
      <c r="BK604" s="28">
        <f ca="1" t="shared" si="4311"/>
        <v>32857.0627012377</v>
      </c>
      <c r="BL604" s="28">
        <f ca="1" t="shared" si="4312"/>
        <v>110734.161412478</v>
      </c>
      <c r="BM604" s="28">
        <f ca="1">BK604*'Ejercicio 3 - TIR'!$D$5</f>
        <v>16428.5313506189</v>
      </c>
      <c r="BN604" s="28">
        <f ca="1" t="shared" si="4313"/>
        <v>94305.6300618593</v>
      </c>
      <c r="BO604" s="28">
        <f ca="1" t="shared" si="4314"/>
        <v>40440.8078466757</v>
      </c>
      <c r="BP604" s="28">
        <f ca="1" t="shared" si="4315"/>
        <v>-103845.799808014</v>
      </c>
      <c r="BQ604" s="28">
        <f ca="1" t="shared" ref="BQ604:BT604" si="4500">BE604</f>
        <v>21258.8784173266</v>
      </c>
      <c r="BR604" s="28">
        <f ca="1" t="shared" si="4500"/>
        <v>21079.7063587012</v>
      </c>
      <c r="BS604" s="28">
        <f ca="1" t="shared" si="4500"/>
        <v>20589.9217488077</v>
      </c>
      <c r="BT604" s="28">
        <f ca="1" t="shared" si="4500"/>
        <v>17884.895750207</v>
      </c>
      <c r="BU604" s="28">
        <f ca="1" t="shared" si="4317"/>
        <v>58172.1652805087</v>
      </c>
      <c r="BV604" s="30">
        <f ca="1" t="shared" si="4318"/>
        <v>8.92923836551791</v>
      </c>
    </row>
    <row r="605" ht="15" customHeight="1" spans="1:74">
      <c r="A605" s="26">
        <v>604</v>
      </c>
      <c r="B605" s="27">
        <f ca="1" t="shared" ref="B605:F605" si="4501">RAND()</f>
        <v>0.287325322197391</v>
      </c>
      <c r="C605" s="28">
        <f ca="1">IF(B605&lt;=('Ejercicio 3 - TIR'!$D$13-'Ejercicio 3 - TIR'!$C$13)/('Ejercicio 3 - TIR'!$E$13-'Ejercicio 3 - TIR'!$C$13),'Ejercicio 3 - TIR'!$C$13+SQRT(('Ejercicio 3 - TIR'!$E$13-'Ejercicio 3 - TIR'!$C$13)*('Ejercicio 3 - TIR'!$D$13-'Ejercicio 3 - TIR'!$C$13)*B605),'Ejercicio 3 - TIR'!$E$13-SQRT(('Ejercicio 3 - TIR'!$E$13-'Ejercicio 3 - TIR'!$C$13)*('Ejercicio 3 - TIR'!$E$13-'Ejercicio 3 - TIR'!$D$13)*(1-B605)))</f>
        <v>70756.032872349</v>
      </c>
      <c r="D605" s="27">
        <f ca="1" t="shared" si="4501"/>
        <v>0.517157279593956</v>
      </c>
      <c r="E605" s="28">
        <f ca="1">IF(D605&lt;=('Ejercicio 3 - TIR'!$D$14-'Ejercicio 3 - TIR'!$C$14)/('Ejercicio 3 - TIR'!$E$14-'Ejercicio 3 - TIR'!$C$14),'Ejercicio 3 - TIR'!$C$14+SQRT(('Ejercicio 3 - TIR'!$E$14-'Ejercicio 3 - TIR'!$C$14)*('Ejercicio 3 - TIR'!$D$14-'Ejercicio 3 - TIR'!$C$14)*D605),'Ejercicio 3 - TIR'!$E$14-SQRT(('Ejercicio 3 - TIR'!$E$14-'Ejercicio 3 - TIR'!$C$14)*('Ejercicio 3 - TIR'!$E$14-'Ejercicio 3 - TIR'!$D$14)*(1-D605)))</f>
        <v>31489.6293816951</v>
      </c>
      <c r="F605" s="27">
        <f ca="1" t="shared" si="4501"/>
        <v>0.327054455230887</v>
      </c>
      <c r="G605" s="28">
        <f ca="1">IF(F605&lt;=('Ejercicio 3 - TIR'!$D$18-'Ejercicio 3 - TIR'!$C$18)/('Ejercicio 3 - TIR'!$E$18-'Ejercicio 3 - TIR'!$C$18),'Ejercicio 3 - TIR'!$C$18+SQRT(('Ejercicio 3 - TIR'!$E$18-'Ejercicio 3 - TIR'!$C$18)*('Ejercicio 3 - TIR'!$D$18-'Ejercicio 3 - TIR'!$C$18)*F605),'Ejercicio 3 - TIR'!$E$18-SQRT(('Ejercicio 3 - TIR'!$E$18-'Ejercicio 3 - TIR'!$C$18)*('Ejercicio 3 - TIR'!$E$18-'Ejercicio 3 - TIR'!$D$18)*(1-F605)))</f>
        <v>37004.1536451332</v>
      </c>
      <c r="H605" s="27">
        <f ca="1" t="shared" ref="H605:L605" si="4502">RAND()</f>
        <v>0.561671013000184</v>
      </c>
      <c r="I605" s="28">
        <f ca="1">IF(H605&lt;=('Ejercicio 3 - TIR'!$D$18-'Ejercicio 3 - TIR'!$C$18)/('Ejercicio 3 - TIR'!$E$18-'Ejercicio 3 - TIR'!$C$18),'Ejercicio 3 - TIR'!$C$18+SQRT(('Ejercicio 3 - TIR'!$E$18-'Ejercicio 3 - TIR'!$C$18)*('Ejercicio 3 - TIR'!$D$18-'Ejercicio 3 - TIR'!$C$18)*H605),'Ejercicio 3 - TIR'!$E$18-SQRT(('Ejercicio 3 - TIR'!$E$18-'Ejercicio 3 - TIR'!$C$18)*('Ejercicio 3 - TIR'!$E$18-'Ejercicio 3 - TIR'!$D$18)*(1-H605)))</f>
        <v>39178.8153892552</v>
      </c>
      <c r="J605" s="27">
        <f ca="1" t="shared" si="4502"/>
        <v>0.894339407487908</v>
      </c>
      <c r="K605" s="28">
        <f ca="1">IF(J605&lt;=('Ejercicio 3 - TIR'!$D$18-'Ejercicio 3 - TIR'!$C$18)/('Ejercicio 3 - TIR'!$E$18-'Ejercicio 3 - TIR'!$C$18),'Ejercicio 3 - TIR'!$C$18+SQRT(('Ejercicio 3 - TIR'!$E$18-'Ejercicio 3 - TIR'!$C$18)*('Ejercicio 3 - TIR'!$D$18-'Ejercicio 3 - TIR'!$C$18)*J605),'Ejercicio 3 - TIR'!$E$18-SQRT(('Ejercicio 3 - TIR'!$E$18-'Ejercicio 3 - TIR'!$C$18)*('Ejercicio 3 - TIR'!$E$18-'Ejercicio 3 - TIR'!$D$18)*(1-J605)))</f>
        <v>42184.943261956</v>
      </c>
      <c r="L605" s="27">
        <f ca="1" t="shared" si="4502"/>
        <v>0.522683790163412</v>
      </c>
      <c r="M605" s="28">
        <f ca="1">IF(L605&lt;=('Ejercicio 3 - TIR'!$D$18-'Ejercicio 3 - TIR'!$C$18)/('Ejercicio 3 - TIR'!$E$18-'Ejercicio 3 - TIR'!$C$18),'Ejercicio 3 - TIR'!$C$18+SQRT(('Ejercicio 3 - TIR'!$E$18-'Ejercicio 3 - TIR'!$C$18)*('Ejercicio 3 - TIR'!$D$18-'Ejercicio 3 - TIR'!$C$18)*L605),'Ejercicio 3 - TIR'!$E$18-SQRT(('Ejercicio 3 - TIR'!$E$18-'Ejercicio 3 - TIR'!$C$18)*('Ejercicio 3 - TIR'!$E$18-'Ejercicio 3 - TIR'!$D$18)*(1-L605)))</f>
        <v>38854.5224899207</v>
      </c>
      <c r="N605" s="27">
        <f ca="1" t="shared" ref="N605:R605" si="4503">RAND()</f>
        <v>0.277062944543421</v>
      </c>
      <c r="O605" s="28">
        <f ca="1">IF(N605&lt;=('Ejercicio 3 - TIR'!$D$18-'Ejercicio 3 - TIR'!$C$18)/('Ejercicio 3 - TIR'!$E$18-'Ejercicio 3 - TIR'!$C$18),'Ejercicio 3 - TIR'!$C$18+SQRT(('Ejercicio 3 - TIR'!$E$18-'Ejercicio 3 - TIR'!$C$18)*('Ejercicio 3 - TIR'!$D$18-'Ejercicio 3 - TIR'!$C$18)*N605),'Ejercicio 3 - TIR'!$E$18-SQRT(('Ejercicio 3 - TIR'!$E$18-'Ejercicio 3 - TIR'!$C$18)*('Ejercicio 3 - TIR'!$E$18-'Ejercicio 3 - TIR'!$D$18)*(1-N605)))</f>
        <v>36446.6612817421</v>
      </c>
      <c r="P605" s="27">
        <f ca="1" t="shared" si="4503"/>
        <v>0.820410620747664</v>
      </c>
      <c r="Q605" s="29">
        <f ca="1">IF(P605&lt;=('Ejercicio 3 - TIR'!$D$22-'Ejercicio 3 - TIR'!$C$22)/('Ejercicio 3 - TIR'!$E$22-'Ejercicio 3 - TIR'!$C$22),'Ejercicio 3 - TIR'!$C$22+SQRT(('Ejercicio 3 - TIR'!$E$22-'Ejercicio 3 - TIR'!$C$22)*('Ejercicio 3 - TIR'!$D$22-'Ejercicio 3 - TIR'!$C$22)*P605),'Ejercicio 3 - TIR'!$E$22-SQRT(('Ejercicio 3 - TIR'!$E$22-'Ejercicio 3 - TIR'!$C$22)*('Ejercicio 3 - TIR'!$E$22-'Ejercicio 3 - TIR'!$D$22)*(1-P605)))</f>
        <v>0.162020542759744</v>
      </c>
      <c r="R605" s="27">
        <f ca="1" t="shared" si="4503"/>
        <v>0.111841586180383</v>
      </c>
      <c r="S605" s="29">
        <f ca="1">IF(R605&lt;=('Ejercicio 3 - TIR'!$D$23-'Ejercicio 3 - TIR'!$C$23)/('Ejercicio 3 - TIR'!$E$23-'Ejercicio 3 - TIR'!$C$23),'Ejercicio 3 - TIR'!$C$23+SQRT(('Ejercicio 3 - TIR'!$E$23-'Ejercicio 3 - TIR'!$C$23)*('Ejercicio 3 - TIR'!$D$23-'Ejercicio 3 - TIR'!$C$23)*R605),'Ejercicio 3 - TIR'!$E$23-SQRT(('Ejercicio 3 - TIR'!$E$23-'Ejercicio 3 - TIR'!$C$23)*('Ejercicio 3 - TIR'!$E$23-'Ejercicio 3 - TIR'!$D$23)*(1-R605)))</f>
        <v>0.134188546617772</v>
      </c>
      <c r="T605" s="27">
        <f ca="1" t="shared" ref="T605:X605" si="4504">RAND()</f>
        <v>0.808965637593622</v>
      </c>
      <c r="U605" s="29">
        <f ca="1">IF(T605&lt;=('Ejercicio 3 - TIR'!$D$24-'Ejercicio 3 - TIR'!$C$24)/('Ejercicio 3 - TIR'!$E$24-'Ejercicio 3 - TIR'!$C$24),'Ejercicio 3 - TIR'!$C$24+SQRT(('Ejercicio 3 - TIR'!$E$24-'Ejercicio 3 - TIR'!$C$24)*('Ejercicio 3 - TIR'!$D$24-'Ejercicio 3 - TIR'!$C$24)*T605),'Ejercicio 3 - TIR'!$E$24-SQRT(('Ejercicio 3 - TIR'!$E$24-'Ejercicio 3 - TIR'!$C$24)*('Ejercicio 3 - TIR'!$E$24-'Ejercicio 3 - TIR'!$D$24)*(1-T605)))</f>
        <v>0.196872176610458</v>
      </c>
      <c r="V605" s="27">
        <f ca="1" t="shared" si="4504"/>
        <v>0.998693240256239</v>
      </c>
      <c r="W605" s="29">
        <f ca="1">IF(V605&lt;=('Ejercicio 3 - TIR'!$D$25-'Ejercicio 3 - TIR'!$C$25)/('Ejercicio 3 - TIR'!$E$25-'Ejercicio 3 - TIR'!$C$25),'Ejercicio 3 - TIR'!$C$25+SQRT(('Ejercicio 3 - TIR'!$E$25-'Ejercicio 3 - TIR'!$C$25)*('Ejercicio 3 - TIR'!$D$25-'Ejercicio 3 - TIR'!$C$25)*V605),'Ejercicio 3 - TIR'!$E$25-SQRT(('Ejercicio 3 - TIR'!$E$25-'Ejercicio 3 - TIR'!$C$25)*('Ejercicio 3 - TIR'!$E$25-'Ejercicio 3 - TIR'!$D$25)*(1-V605)))</f>
        <v>0.247861388510466</v>
      </c>
      <c r="X605" s="27">
        <f ca="1" t="shared" si="4504"/>
        <v>0.0936009469668369</v>
      </c>
      <c r="Y605" s="29">
        <f ca="1">IF(X605&lt;=('Ejercicio 3 - TIR'!$D$26-'Ejercicio 3 - TIR'!$C$26)/('Ejercicio 3 - TIR'!$E$26-'Ejercicio 3 - TIR'!$C$26),'Ejercicio 3 - TIR'!$C$26+SQRT(('Ejercicio 3 - TIR'!$E$26-'Ejercicio 3 - TIR'!$C$26)*('Ejercicio 3 - TIR'!$D$26-'Ejercicio 3 - TIR'!$C$26)*X605),'Ejercicio 3 - TIR'!$E$26-SQRT(('Ejercicio 3 - TIR'!$E$26-'Ejercicio 3 - TIR'!$C$26)*('Ejercicio 3 - TIR'!$E$26-'Ejercicio 3 - TIR'!$D$26)*(1-X605)))</f>
        <v>0.205897249976347</v>
      </c>
      <c r="Z605" s="27">
        <f ca="1" t="shared" si="4288"/>
        <v>1.16202054275974</v>
      </c>
      <c r="AA605" s="27">
        <f ca="1" t="shared" si="4289"/>
        <v>1.31795039053267</v>
      </c>
      <c r="AB605" s="27">
        <f ca="1" t="shared" si="4290"/>
        <v>1.57741815258144</v>
      </c>
      <c r="AC605" s="27">
        <f ca="1" t="shared" si="4291"/>
        <v>1.96839920614189</v>
      </c>
      <c r="AD605" s="27">
        <f ca="1" t="shared" si="4292"/>
        <v>2.37368718954213</v>
      </c>
      <c r="AE605" s="26">
        <f ca="1" t="shared" si="4293"/>
        <v>5101.96684372542</v>
      </c>
      <c r="AF605" s="26">
        <f ca="1" t="shared" si="4294"/>
        <v>5786.59235937699</v>
      </c>
      <c r="AG605" s="26">
        <f ca="1" t="shared" si="4295"/>
        <v>6925.81139232499</v>
      </c>
      <c r="AH605" s="26">
        <f ca="1" t="shared" si="4296"/>
        <v>8642.45262058826</v>
      </c>
      <c r="AI605" s="26">
        <f ca="1" t="shared" si="4297"/>
        <v>10421.9098482183</v>
      </c>
      <c r="AJ605" s="28">
        <f ca="1" t="shared" si="4298"/>
        <v>42999.5867030827</v>
      </c>
      <c r="AK605" s="28">
        <f ca="1" t="shared" si="4299"/>
        <v>51635.7350428762</v>
      </c>
      <c r="AL605" s="28">
        <f ca="1" t="shared" si="4300"/>
        <v>66543.2952670274</v>
      </c>
      <c r="AM605" s="28">
        <f ca="1" t="shared" si="4301"/>
        <v>76481.2112241821</v>
      </c>
      <c r="AN605" s="28">
        <f ca="1" t="shared" si="4302"/>
        <v>86512.9729860523</v>
      </c>
      <c r="AO605" s="28">
        <f ca="1">C605/'Ejercicio 3 - TIR'!$D$7</f>
        <v>14151.2065744698</v>
      </c>
      <c r="AP605" s="28">
        <f ca="1" t="shared" si="4303"/>
        <v>28848.3801286129</v>
      </c>
      <c r="AQ605" s="28">
        <f ca="1" t="shared" si="4304"/>
        <v>37484.5284684064</v>
      </c>
      <c r="AR605" s="28">
        <f ca="1" t="shared" si="4305"/>
        <v>52392.0886925576</v>
      </c>
      <c r="AS605" s="28">
        <f ca="1" t="shared" si="4306"/>
        <v>62330.0046497123</v>
      </c>
      <c r="AT605" s="28">
        <f ca="1" t="shared" si="4307"/>
        <v>72361.7664115825</v>
      </c>
      <c r="AU605" s="28">
        <f ca="1">AP605*'Ejercicio 3 - TIR'!$D$5</f>
        <v>14424.1900643064</v>
      </c>
      <c r="AV605" s="28">
        <f ca="1">AQ605*'Ejercicio 3 - TIR'!$D$5</f>
        <v>18742.2642342032</v>
      </c>
      <c r="AW605" s="28">
        <f ca="1">AR605*'Ejercicio 3 - TIR'!$D$5</f>
        <v>26196.0443462788</v>
      </c>
      <c r="AX605" s="28">
        <f ca="1">AS605*'Ejercicio 3 - TIR'!$D$5</f>
        <v>31165.0023248561</v>
      </c>
      <c r="AY605" s="28">
        <f ca="1">AT605*'Ejercicio 3 - TIR'!$D$5</f>
        <v>36180.8832057913</v>
      </c>
      <c r="AZ605" s="28">
        <f ca="1" t="shared" ref="AZ605:BD605" si="4505">AJ605-AU605-AE605</f>
        <v>23473.4297950508</v>
      </c>
      <c r="BA605" s="28">
        <f ca="1" t="shared" si="4505"/>
        <v>27106.878449296</v>
      </c>
      <c r="BB605" s="28">
        <f ca="1" t="shared" si="4505"/>
        <v>33421.4395284236</v>
      </c>
      <c r="BC605" s="28">
        <f ca="1" t="shared" si="4505"/>
        <v>36673.7562787377</v>
      </c>
      <c r="BD605" s="28">
        <f ca="1" t="shared" si="4505"/>
        <v>39910.1799320428</v>
      </c>
      <c r="BE605" s="28">
        <f ca="1" t="shared" ref="BE605:BI605" si="4506">AZ605/Z605</f>
        <v>20200.5291053655</v>
      </c>
      <c r="BF605" s="28">
        <f ca="1" t="shared" si="4506"/>
        <v>20567.4497644334</v>
      </c>
      <c r="BG605" s="28">
        <f ca="1" t="shared" si="4506"/>
        <v>21187.4318003312</v>
      </c>
      <c r="BH605" s="28">
        <f ca="1" t="shared" si="4506"/>
        <v>18631.2594337097</v>
      </c>
      <c r="BI605" s="28">
        <f ca="1" t="shared" si="4506"/>
        <v>16813.580200406</v>
      </c>
      <c r="BJ605" s="28">
        <f ca="1" t="shared" si="4310"/>
        <v>74746.5298667591</v>
      </c>
      <c r="BK605" s="28">
        <f ca="1" t="shared" si="4311"/>
        <v>33590.5377623833</v>
      </c>
      <c r="BL605" s="28">
        <f ca="1" t="shared" si="4312"/>
        <v>108337.067629142</v>
      </c>
      <c r="BM605" s="28">
        <f ca="1">BK605*'Ejercicio 3 - TIR'!$D$5</f>
        <v>16795.2688811916</v>
      </c>
      <c r="BN605" s="28">
        <f ca="1" t="shared" si="4313"/>
        <v>91541.7987479507</v>
      </c>
      <c r="BO605" s="28">
        <f ca="1" t="shared" si="4314"/>
        <v>38565.23266893</v>
      </c>
      <c r="BP605" s="28">
        <f ca="1" t="shared" si="4315"/>
        <v>-102245.662254044</v>
      </c>
      <c r="BQ605" s="28">
        <f ca="1" t="shared" ref="BQ605:BT605" si="4507">BE605</f>
        <v>20200.5291053655</v>
      </c>
      <c r="BR605" s="28">
        <f ca="1" t="shared" si="4507"/>
        <v>20567.4497644334</v>
      </c>
      <c r="BS605" s="28">
        <f ca="1" t="shared" si="4507"/>
        <v>21187.4318003312</v>
      </c>
      <c r="BT605" s="28">
        <f ca="1" t="shared" si="4507"/>
        <v>18631.2594337097</v>
      </c>
      <c r="BU605" s="28">
        <f ca="1" t="shared" si="4317"/>
        <v>55378.812869336</v>
      </c>
      <c r="BV605" s="30">
        <f ca="1" t="shared" si="4318"/>
        <v>8.7251797180256</v>
      </c>
    </row>
    <row r="606" ht="15" customHeight="1" spans="1:74">
      <c r="A606" s="26">
        <v>605</v>
      </c>
      <c r="B606" s="27">
        <f ca="1" t="shared" ref="B606:F606" si="4508">RAND()</f>
        <v>0.174263564800996</v>
      </c>
      <c r="C606" s="28">
        <f ca="1">IF(B606&lt;=('Ejercicio 3 - TIR'!$D$13-'Ejercicio 3 - TIR'!$C$13)/('Ejercicio 3 - TIR'!$E$13-'Ejercicio 3 - TIR'!$C$13),'Ejercicio 3 - TIR'!$C$13+SQRT(('Ejercicio 3 - TIR'!$E$13-'Ejercicio 3 - TIR'!$C$13)*('Ejercicio 3 - TIR'!$D$13-'Ejercicio 3 - TIR'!$C$13)*B606),'Ejercicio 3 - TIR'!$E$13-SQRT(('Ejercicio 3 - TIR'!$E$13-'Ejercicio 3 - TIR'!$C$13)*('Ejercicio 3 - TIR'!$E$13-'Ejercicio 3 - TIR'!$D$13)*(1-B606)))</f>
        <v>68348.9775374233</v>
      </c>
      <c r="D606" s="27">
        <f ca="1" t="shared" si="4508"/>
        <v>0.482496347734148</v>
      </c>
      <c r="E606" s="28">
        <f ca="1">IF(D606&lt;=('Ejercicio 3 - TIR'!$D$14-'Ejercicio 3 - TIR'!$C$14)/('Ejercicio 3 - TIR'!$E$14-'Ejercicio 3 - TIR'!$C$14),'Ejercicio 3 - TIR'!$C$14+SQRT(('Ejercicio 3 - TIR'!$E$14-'Ejercicio 3 - TIR'!$C$14)*('Ejercicio 3 - TIR'!$D$14-'Ejercicio 3 - TIR'!$C$14)*D606),'Ejercicio 3 - TIR'!$E$14-SQRT(('Ejercicio 3 - TIR'!$E$14-'Ejercicio 3 - TIR'!$C$14)*('Ejercicio 3 - TIR'!$E$14-'Ejercicio 3 - TIR'!$D$14)*(1-D606)))</f>
        <v>31189.4638165502</v>
      </c>
      <c r="F606" s="27">
        <f ca="1" t="shared" si="4508"/>
        <v>0.896654908675791</v>
      </c>
      <c r="G606" s="28">
        <f ca="1">IF(F606&lt;=('Ejercicio 3 - TIR'!$D$18-'Ejercicio 3 - TIR'!$C$18)/('Ejercicio 3 - TIR'!$E$18-'Ejercicio 3 - TIR'!$C$18),'Ejercicio 3 - TIR'!$C$18+SQRT(('Ejercicio 3 - TIR'!$E$18-'Ejercicio 3 - TIR'!$C$18)*('Ejercicio 3 - TIR'!$D$18-'Ejercicio 3 - TIR'!$C$18)*F606),'Ejercicio 3 - TIR'!$E$18-SQRT(('Ejercicio 3 - TIR'!$E$18-'Ejercicio 3 - TIR'!$C$18)*('Ejercicio 3 - TIR'!$E$18-'Ejercicio 3 - TIR'!$D$18)*(1-F606)))</f>
        <v>42215.9594382776</v>
      </c>
      <c r="H606" s="27">
        <f ca="1" t="shared" ref="H606:L606" si="4509">RAND()</f>
        <v>0.872449607739615</v>
      </c>
      <c r="I606" s="28">
        <f ca="1">IF(H606&lt;=('Ejercicio 3 - TIR'!$D$18-'Ejercicio 3 - TIR'!$C$18)/('Ejercicio 3 - TIR'!$E$18-'Ejercicio 3 - TIR'!$C$18),'Ejercicio 3 - TIR'!$C$18+SQRT(('Ejercicio 3 - TIR'!$E$18-'Ejercicio 3 - TIR'!$C$18)*('Ejercicio 3 - TIR'!$D$18-'Ejercicio 3 - TIR'!$C$18)*H606),'Ejercicio 3 - TIR'!$E$18-SQRT(('Ejercicio 3 - TIR'!$E$18-'Ejercicio 3 - TIR'!$C$18)*('Ejercicio 3 - TIR'!$E$18-'Ejercicio 3 - TIR'!$D$18)*(1-H606)))</f>
        <v>41907.0597452377</v>
      </c>
      <c r="J606" s="27">
        <f ca="1" t="shared" si="4509"/>
        <v>0.380996576313788</v>
      </c>
      <c r="K606" s="28">
        <f ca="1">IF(J606&lt;=('Ejercicio 3 - TIR'!$D$18-'Ejercicio 3 - TIR'!$C$18)/('Ejercicio 3 - TIR'!$E$18-'Ejercicio 3 - TIR'!$C$18),'Ejercicio 3 - TIR'!$C$18+SQRT(('Ejercicio 3 - TIR'!$E$18-'Ejercicio 3 - TIR'!$C$18)*('Ejercicio 3 - TIR'!$D$18-'Ejercicio 3 - TIR'!$C$18)*J606),'Ejercicio 3 - TIR'!$E$18-SQRT(('Ejercicio 3 - TIR'!$E$18-'Ejercicio 3 - TIR'!$C$18)*('Ejercicio 3 - TIR'!$E$18-'Ejercicio 3 - TIR'!$D$18)*(1-J606)))</f>
        <v>37559.7279347254</v>
      </c>
      <c r="L606" s="27">
        <f ca="1" t="shared" si="4509"/>
        <v>0.921671765559374</v>
      </c>
      <c r="M606" s="28">
        <f ca="1">IF(L606&lt;=('Ejercicio 3 - TIR'!$D$18-'Ejercicio 3 - TIR'!$C$18)/('Ejercicio 3 - TIR'!$E$18-'Ejercicio 3 - TIR'!$C$18),'Ejercicio 3 - TIR'!$C$18+SQRT(('Ejercicio 3 - TIR'!$E$18-'Ejercicio 3 - TIR'!$C$18)*('Ejercicio 3 - TIR'!$D$18-'Ejercicio 3 - TIR'!$C$18)*L606),'Ejercicio 3 - TIR'!$E$18-SQRT(('Ejercicio 3 - TIR'!$E$18-'Ejercicio 3 - TIR'!$C$18)*('Ejercicio 3 - TIR'!$E$18-'Ejercicio 3 - TIR'!$D$18)*(1-L606)))</f>
        <v>42576.2389591697</v>
      </c>
      <c r="N606" s="27">
        <f ca="1" t="shared" ref="N606:R606" si="4510">RAND()</f>
        <v>0.0798424607140216</v>
      </c>
      <c r="O606" s="28">
        <f ca="1">IF(N606&lt;=('Ejercicio 3 - TIR'!$D$18-'Ejercicio 3 - TIR'!$C$18)/('Ejercicio 3 - TIR'!$E$18-'Ejercicio 3 - TIR'!$C$18),'Ejercicio 3 - TIR'!$C$18+SQRT(('Ejercicio 3 - TIR'!$E$18-'Ejercicio 3 - TIR'!$C$18)*('Ejercicio 3 - TIR'!$D$18-'Ejercicio 3 - TIR'!$C$18)*N606),'Ejercicio 3 - TIR'!$E$18-SQRT(('Ejercicio 3 - TIR'!$E$18-'Ejercicio 3 - TIR'!$C$18)*('Ejercicio 3 - TIR'!$E$18-'Ejercicio 3 - TIR'!$D$18)*(1-N606)))</f>
        <v>33460.6891087041</v>
      </c>
      <c r="P606" s="27">
        <f ca="1" t="shared" si="4510"/>
        <v>0.709617575301168</v>
      </c>
      <c r="Q606" s="29">
        <f ca="1">IF(P606&lt;=('Ejercicio 3 - TIR'!$D$22-'Ejercicio 3 - TIR'!$C$22)/('Ejercicio 3 - TIR'!$E$22-'Ejercicio 3 - TIR'!$C$22),'Ejercicio 3 - TIR'!$C$22+SQRT(('Ejercicio 3 - TIR'!$E$22-'Ejercicio 3 - TIR'!$C$22)*('Ejercicio 3 - TIR'!$D$22-'Ejercicio 3 - TIR'!$C$22)*P606),'Ejercicio 3 - TIR'!$E$22-SQRT(('Ejercicio 3 - TIR'!$E$22-'Ejercicio 3 - TIR'!$C$22)*('Ejercicio 3 - TIR'!$E$22-'Ejercicio 3 - TIR'!$D$22)*(1-P606)))</f>
        <v>0.157137621198618</v>
      </c>
      <c r="R606" s="27">
        <f ca="1" t="shared" si="4510"/>
        <v>0.832434967251223</v>
      </c>
      <c r="S606" s="29">
        <f ca="1">IF(R606&lt;=('Ejercicio 3 - TIR'!$D$23-'Ejercicio 3 - TIR'!$C$23)/('Ejercicio 3 - TIR'!$E$23-'Ejercicio 3 - TIR'!$C$23),'Ejercicio 3 - TIR'!$C$23+SQRT(('Ejercicio 3 - TIR'!$E$23-'Ejercicio 3 - TIR'!$C$23)*('Ejercicio 3 - TIR'!$D$23-'Ejercicio 3 - TIR'!$C$23)*R606),'Ejercicio 3 - TIR'!$E$23-SQRT(('Ejercicio 3 - TIR'!$E$23-'Ejercicio 3 - TIR'!$C$23)*('Ejercicio 3 - TIR'!$E$23-'Ejercicio 3 - TIR'!$D$23)*(1-R606)))</f>
        <v>0.162632874188634</v>
      </c>
      <c r="T606" s="27">
        <f ca="1" t="shared" ref="T606:X606" si="4511">RAND()</f>
        <v>0.571111888779281</v>
      </c>
      <c r="U606" s="29">
        <f ca="1">IF(T606&lt;=('Ejercicio 3 - TIR'!$D$24-'Ejercicio 3 - TIR'!$C$24)/('Ejercicio 3 - TIR'!$E$24-'Ejercicio 3 - TIR'!$C$24),'Ejercicio 3 - TIR'!$C$24+SQRT(('Ejercicio 3 - TIR'!$E$24-'Ejercicio 3 - TIR'!$C$24)*('Ejercicio 3 - TIR'!$D$24-'Ejercicio 3 - TIR'!$C$24)*T606),'Ejercicio 3 - TIR'!$E$24-SQRT(('Ejercicio 3 - TIR'!$E$24-'Ejercicio 3 - TIR'!$C$24)*('Ejercicio 3 - TIR'!$E$24-'Ejercicio 3 - TIR'!$D$24)*(1-T606)))</f>
        <v>0.185346187635153</v>
      </c>
      <c r="V606" s="27">
        <f ca="1" t="shared" si="4511"/>
        <v>0.259887218030723</v>
      </c>
      <c r="W606" s="29">
        <f ca="1">IF(V606&lt;=('Ejercicio 3 - TIR'!$D$25-'Ejercicio 3 - TIR'!$C$25)/('Ejercicio 3 - TIR'!$E$25-'Ejercicio 3 - TIR'!$C$25),'Ejercicio 3 - TIR'!$C$25+SQRT(('Ejercicio 3 - TIR'!$E$25-'Ejercicio 3 - TIR'!$C$25)*('Ejercicio 3 - TIR'!$D$25-'Ejercicio 3 - TIR'!$C$25)*V606),'Ejercicio 3 - TIR'!$E$25-SQRT(('Ejercicio 3 - TIR'!$E$25-'Ejercicio 3 - TIR'!$C$25)*('Ejercicio 3 - TIR'!$E$25-'Ejercicio 3 - TIR'!$D$25)*(1-V606)))</f>
        <v>0.199074645612514</v>
      </c>
      <c r="X606" s="27">
        <f ca="1" t="shared" si="4511"/>
        <v>0.166175611008796</v>
      </c>
      <c r="Y606" s="29">
        <f ca="1">IF(X606&lt;=('Ejercicio 3 - TIR'!$D$26-'Ejercicio 3 - TIR'!$C$26)/('Ejercicio 3 - TIR'!$E$26-'Ejercicio 3 - TIR'!$C$26),'Ejercicio 3 - TIR'!$C$26+SQRT(('Ejercicio 3 - TIR'!$E$26-'Ejercicio 3 - TIR'!$C$26)*('Ejercicio 3 - TIR'!$D$26-'Ejercicio 3 - TIR'!$C$26)*X606),'Ejercicio 3 - TIR'!$E$26-SQRT(('Ejercicio 3 - TIR'!$E$26-'Ejercicio 3 - TIR'!$C$26)*('Ejercicio 3 - TIR'!$E$26-'Ejercicio 3 - TIR'!$D$26)*(1-X606)))</f>
        <v>0.211181929792249</v>
      </c>
      <c r="Z606" s="27">
        <f ca="1" t="shared" si="4288"/>
        <v>1.15713762119862</v>
      </c>
      <c r="AA606" s="27">
        <f ca="1" t="shared" si="4289"/>
        <v>1.34532623836595</v>
      </c>
      <c r="AB606" s="27">
        <f ca="1" t="shared" si="4290"/>
        <v>1.59467732777262</v>
      </c>
      <c r="AC606" s="27">
        <f ca="1" t="shared" si="4291"/>
        <v>1.91213715166526</v>
      </c>
      <c r="AD606" s="27">
        <f ca="1" t="shared" si="4292"/>
        <v>2.31594596538139</v>
      </c>
      <c r="AE606" s="26">
        <f ca="1" t="shared" si="4293"/>
        <v>4901.03815059306</v>
      </c>
      <c r="AF606" s="26">
        <f ca="1" t="shared" si="4294"/>
        <v>5698.10807153216</v>
      </c>
      <c r="AG606" s="26">
        <f ca="1" t="shared" si="4295"/>
        <v>6754.23067932374</v>
      </c>
      <c r="AH606" s="26">
        <f ca="1" t="shared" si="4296"/>
        <v>8098.82675819529</v>
      </c>
      <c r="AI606" s="26">
        <f ca="1" t="shared" si="4297"/>
        <v>9809.15262204407</v>
      </c>
      <c r="AJ606" s="28">
        <f ca="1" t="shared" si="4298"/>
        <v>48849.6748810259</v>
      </c>
      <c r="AK606" s="28">
        <f ca="1" t="shared" si="4299"/>
        <v>56378.6670480377</v>
      </c>
      <c r="AL606" s="28">
        <f ca="1" t="shared" si="4300"/>
        <v>59895.6465748145</v>
      </c>
      <c r="AM606" s="28">
        <f ca="1" t="shared" si="4301"/>
        <v>81411.6082920063</v>
      </c>
      <c r="AN606" s="28">
        <f ca="1" t="shared" si="4302"/>
        <v>77493.1479401842</v>
      </c>
      <c r="AO606" s="28">
        <f ca="1">C606/'Ejercicio 3 - TIR'!$D$7</f>
        <v>13669.7955074847</v>
      </c>
      <c r="AP606" s="28">
        <f ca="1" t="shared" si="4303"/>
        <v>35179.8793735412</v>
      </c>
      <c r="AQ606" s="28">
        <f ca="1" t="shared" si="4304"/>
        <v>42708.8715405531</v>
      </c>
      <c r="AR606" s="28">
        <f ca="1" t="shared" si="4305"/>
        <v>46225.8510673299</v>
      </c>
      <c r="AS606" s="28">
        <f ca="1" t="shared" si="4306"/>
        <v>67741.8127845217</v>
      </c>
      <c r="AT606" s="28">
        <f ca="1" t="shared" si="4307"/>
        <v>63823.3524326996</v>
      </c>
      <c r="AU606" s="28">
        <f ca="1">AP606*'Ejercicio 3 - TIR'!$D$5</f>
        <v>17589.9396867706</v>
      </c>
      <c r="AV606" s="28">
        <f ca="1">AQ606*'Ejercicio 3 - TIR'!$D$5</f>
        <v>21354.4357702765</v>
      </c>
      <c r="AW606" s="28">
        <f ca="1">AR606*'Ejercicio 3 - TIR'!$D$5</f>
        <v>23112.9255336649</v>
      </c>
      <c r="AX606" s="28">
        <f ca="1">AS606*'Ejercicio 3 - TIR'!$D$5</f>
        <v>33870.9063922608</v>
      </c>
      <c r="AY606" s="28">
        <f ca="1">AT606*'Ejercicio 3 - TIR'!$D$5</f>
        <v>31911.6762163498</v>
      </c>
      <c r="AZ606" s="28">
        <f ca="1" t="shared" ref="AZ606:BD606" si="4512">AJ606-AU606-AE606</f>
        <v>26358.6970436622</v>
      </c>
      <c r="BA606" s="28">
        <f ca="1" t="shared" si="4512"/>
        <v>29326.123206229</v>
      </c>
      <c r="BB606" s="28">
        <f ca="1" t="shared" si="4512"/>
        <v>30028.4903618259</v>
      </c>
      <c r="BC606" s="28">
        <f ca="1" t="shared" si="4512"/>
        <v>39441.8751415502</v>
      </c>
      <c r="BD606" s="28">
        <f ca="1" t="shared" si="4512"/>
        <v>35772.3191017904</v>
      </c>
      <c r="BE606" s="28">
        <f ca="1" t="shared" ref="BE606:BI606" si="4513">AZ606/Z606</f>
        <v>22779.223975415</v>
      </c>
      <c r="BF606" s="28">
        <f ca="1" t="shared" si="4513"/>
        <v>21798.5217041845</v>
      </c>
      <c r="BG606" s="28">
        <f ca="1" t="shared" si="4513"/>
        <v>18830.4491691548</v>
      </c>
      <c r="BH606" s="28">
        <f ca="1" t="shared" si="4513"/>
        <v>20627.1161601565</v>
      </c>
      <c r="BI606" s="28">
        <f ca="1" t="shared" si="4513"/>
        <v>15446.0940093218</v>
      </c>
      <c r="BJ606" s="28">
        <f ca="1" t="shared" si="4310"/>
        <v>72233.1128883483</v>
      </c>
      <c r="BK606" s="28">
        <f ca="1" t="shared" si="4311"/>
        <v>31658.5077531477</v>
      </c>
      <c r="BL606" s="28">
        <f ca="1" t="shared" si="4312"/>
        <v>103891.620641496</v>
      </c>
      <c r="BM606" s="28">
        <f ca="1">BK606*'Ejercicio 3 - TIR'!$D$5</f>
        <v>15829.2538765739</v>
      </c>
      <c r="BN606" s="28">
        <f ca="1" t="shared" si="4313"/>
        <v>88062.3667649221</v>
      </c>
      <c r="BO606" s="28">
        <f ca="1" t="shared" si="4314"/>
        <v>38024.3615702926</v>
      </c>
      <c r="BP606" s="28">
        <f ca="1" t="shared" si="4315"/>
        <v>-99538.4413539735</v>
      </c>
      <c r="BQ606" s="28">
        <f ca="1" t="shared" ref="BQ606:BT606" si="4514">BE606</f>
        <v>22779.223975415</v>
      </c>
      <c r="BR606" s="28">
        <f ca="1" t="shared" si="4514"/>
        <v>21798.5217041845</v>
      </c>
      <c r="BS606" s="28">
        <f ca="1" t="shared" si="4514"/>
        <v>18830.4491691548</v>
      </c>
      <c r="BT606" s="28">
        <f ca="1" t="shared" si="4514"/>
        <v>20627.1161601565</v>
      </c>
      <c r="BU606" s="28">
        <f ca="1" t="shared" si="4317"/>
        <v>53470.4555796143</v>
      </c>
      <c r="BV606" s="30">
        <f ca="1" t="shared" si="4318"/>
        <v>10.2139506482254</v>
      </c>
    </row>
    <row r="607" ht="15" customHeight="1" spans="1:74">
      <c r="A607" s="26">
        <v>606</v>
      </c>
      <c r="B607" s="27">
        <f ca="1" t="shared" ref="B607:F607" si="4515">RAND()</f>
        <v>0.396166250389036</v>
      </c>
      <c r="C607" s="28">
        <f ca="1">IF(B607&lt;=('Ejercicio 3 - TIR'!$D$13-'Ejercicio 3 - TIR'!$C$13)/('Ejercicio 3 - TIR'!$E$13-'Ejercicio 3 - TIR'!$C$13),'Ejercicio 3 - TIR'!$C$13+SQRT(('Ejercicio 3 - TIR'!$E$13-'Ejercicio 3 - TIR'!$C$13)*('Ejercicio 3 - TIR'!$D$13-'Ejercicio 3 - TIR'!$C$13)*B607),'Ejercicio 3 - TIR'!$E$13-SQRT(('Ejercicio 3 - TIR'!$E$13-'Ejercicio 3 - TIR'!$C$13)*('Ejercicio 3 - TIR'!$E$13-'Ejercicio 3 - TIR'!$D$13)*(1-B607)))</f>
        <v>73081.595524007</v>
      </c>
      <c r="D607" s="27">
        <f ca="1" t="shared" si="4515"/>
        <v>0.597433089401908</v>
      </c>
      <c r="E607" s="28">
        <f ca="1">IF(D607&lt;=('Ejercicio 3 - TIR'!$D$14-'Ejercicio 3 - TIR'!$C$14)/('Ejercicio 3 - TIR'!$E$14-'Ejercicio 3 - TIR'!$C$14),'Ejercicio 3 - TIR'!$C$14+SQRT(('Ejercicio 3 - TIR'!$E$14-'Ejercicio 3 - TIR'!$C$14)*('Ejercicio 3 - TIR'!$D$14-'Ejercicio 3 - TIR'!$C$14)*D607),'Ejercicio 3 - TIR'!$E$14-SQRT(('Ejercicio 3 - TIR'!$E$14-'Ejercicio 3 - TIR'!$C$14)*('Ejercicio 3 - TIR'!$E$14-'Ejercicio 3 - TIR'!$D$14)*(1-D607)))</f>
        <v>32229.219048917</v>
      </c>
      <c r="F607" s="27">
        <f ca="1" t="shared" si="4515"/>
        <v>0.370980570962276</v>
      </c>
      <c r="G607" s="28">
        <f ca="1">IF(F607&lt;=('Ejercicio 3 - TIR'!$D$18-'Ejercicio 3 - TIR'!$C$18)/('Ejercicio 3 - TIR'!$E$18-'Ejercicio 3 - TIR'!$C$18),'Ejercicio 3 - TIR'!$C$18+SQRT(('Ejercicio 3 - TIR'!$E$18-'Ejercicio 3 - TIR'!$C$18)*('Ejercicio 3 - TIR'!$D$18-'Ejercicio 3 - TIR'!$C$18)*F607),'Ejercicio 3 - TIR'!$E$18-SQRT(('Ejercicio 3 - TIR'!$E$18-'Ejercicio 3 - TIR'!$C$18)*('Ejercicio 3 - TIR'!$E$18-'Ejercicio 3 - TIR'!$D$18)*(1-F607)))</f>
        <v>37459.6974231092</v>
      </c>
      <c r="H607" s="27">
        <f ca="1" t="shared" ref="H607:L607" si="4516">RAND()</f>
        <v>0.0771746975688408</v>
      </c>
      <c r="I607" s="28">
        <f ca="1">IF(H607&lt;=('Ejercicio 3 - TIR'!$D$18-'Ejercicio 3 - TIR'!$C$18)/('Ejercicio 3 - TIR'!$E$18-'Ejercicio 3 - TIR'!$C$18),'Ejercicio 3 - TIR'!$C$18+SQRT(('Ejercicio 3 - TIR'!$E$18-'Ejercicio 3 - TIR'!$C$18)*('Ejercicio 3 - TIR'!$D$18-'Ejercicio 3 - TIR'!$C$18)*H607),'Ejercicio 3 - TIR'!$E$18-SQRT(('Ejercicio 3 - TIR'!$E$18-'Ejercicio 3 - TIR'!$C$18)*('Ejercicio 3 - TIR'!$E$18-'Ejercicio 3 - TIR'!$D$18)*(1-H607)))</f>
        <v>33402.382200066</v>
      </c>
      <c r="J607" s="27">
        <f ca="1" t="shared" si="4516"/>
        <v>0.709860655103242</v>
      </c>
      <c r="K607" s="28">
        <f ca="1">IF(J607&lt;=('Ejercicio 3 - TIR'!$D$18-'Ejercicio 3 - TIR'!$C$18)/('Ejercicio 3 - TIR'!$E$18-'Ejercicio 3 - TIR'!$C$18),'Ejercicio 3 - TIR'!$C$18+SQRT(('Ejercicio 3 - TIR'!$E$18-'Ejercicio 3 - TIR'!$C$18)*('Ejercicio 3 - TIR'!$D$18-'Ejercicio 3 - TIR'!$C$18)*J607),'Ejercicio 3 - TIR'!$E$18-SQRT(('Ejercicio 3 - TIR'!$E$18-'Ejercicio 3 - TIR'!$C$18)*('Ejercicio 3 - TIR'!$E$18-'Ejercicio 3 - TIR'!$D$18)*(1-J607)))</f>
        <v>40335.1901574387</v>
      </c>
      <c r="L607" s="27">
        <f ca="1" t="shared" si="4516"/>
        <v>0.346718415167792</v>
      </c>
      <c r="M607" s="28">
        <f ca="1">IF(L607&lt;=('Ejercicio 3 - TIR'!$D$18-'Ejercicio 3 - TIR'!$C$18)/('Ejercicio 3 - TIR'!$E$18-'Ejercicio 3 - TIR'!$C$18),'Ejercicio 3 - TIR'!$C$18+SQRT(('Ejercicio 3 - TIR'!$E$18-'Ejercicio 3 - TIR'!$C$18)*('Ejercicio 3 - TIR'!$D$18-'Ejercicio 3 - TIR'!$C$18)*L607),'Ejercicio 3 - TIR'!$E$18-SQRT(('Ejercicio 3 - TIR'!$E$18-'Ejercicio 3 - TIR'!$C$18)*('Ejercicio 3 - TIR'!$E$18-'Ejercicio 3 - TIR'!$D$18)*(1-L607)))</f>
        <v>37211.6407477889</v>
      </c>
      <c r="N607" s="27">
        <f ca="1" t="shared" ref="N607:R607" si="4517">RAND()</f>
        <v>0.699752882417123</v>
      </c>
      <c r="O607" s="28">
        <f ca="1">IF(N607&lt;=('Ejercicio 3 - TIR'!$D$18-'Ejercicio 3 - TIR'!$C$18)/('Ejercicio 3 - TIR'!$E$18-'Ejercicio 3 - TIR'!$C$18),'Ejercicio 3 - TIR'!$C$18+SQRT(('Ejercicio 3 - TIR'!$E$18-'Ejercicio 3 - TIR'!$C$18)*('Ejercicio 3 - TIR'!$D$18-'Ejercicio 3 - TIR'!$C$18)*N607),'Ejercicio 3 - TIR'!$E$18-SQRT(('Ejercicio 3 - TIR'!$E$18-'Ejercicio 3 - TIR'!$C$18)*('Ejercicio 3 - TIR'!$E$18-'Ejercicio 3 - TIR'!$D$18)*(1-N607)))</f>
        <v>40254.6302758672</v>
      </c>
      <c r="P607" s="27">
        <f ca="1" t="shared" si="4517"/>
        <v>0.950793320857846</v>
      </c>
      <c r="Q607" s="29">
        <f ca="1">IF(P607&lt;=('Ejercicio 3 - TIR'!$D$22-'Ejercicio 3 - TIR'!$C$22)/('Ejercicio 3 - TIR'!$E$22-'Ejercicio 3 - TIR'!$C$22),'Ejercicio 3 - TIR'!$C$22+SQRT(('Ejercicio 3 - TIR'!$E$22-'Ejercicio 3 - TIR'!$C$22)*('Ejercicio 3 - TIR'!$D$22-'Ejercicio 3 - TIR'!$C$22)*P607),'Ejercicio 3 - TIR'!$E$22-SQRT(('Ejercicio 3 - TIR'!$E$22-'Ejercicio 3 - TIR'!$C$22)*('Ejercicio 3 - TIR'!$E$22-'Ejercicio 3 - TIR'!$D$22)*(1-P607)))</f>
        <v>0.170588728967038</v>
      </c>
      <c r="R607" s="27">
        <f ca="1" t="shared" si="4517"/>
        <v>0.0113483479641399</v>
      </c>
      <c r="S607" s="29">
        <f ca="1">IF(R607&lt;=('Ejercicio 3 - TIR'!$D$23-'Ejercicio 3 - TIR'!$C$23)/('Ejercicio 3 - TIR'!$E$23-'Ejercicio 3 - TIR'!$C$23),'Ejercicio 3 - TIR'!$C$23+SQRT(('Ejercicio 3 - TIR'!$E$23-'Ejercicio 3 - TIR'!$C$23)*('Ejercicio 3 - TIR'!$D$23-'Ejercicio 3 - TIR'!$C$23)*R607),'Ejercicio 3 - TIR'!$E$23-SQRT(('Ejercicio 3 - TIR'!$E$23-'Ejercicio 3 - TIR'!$C$23)*('Ejercicio 3 - TIR'!$E$23-'Ejercicio 3 - TIR'!$D$23)*(1-R607)))</f>
        <v>0.124519626791611</v>
      </c>
      <c r="T607" s="27">
        <f ca="1" t="shared" ref="T607:X607" si="4518">RAND()</f>
        <v>0.6371516797426</v>
      </c>
      <c r="U607" s="29">
        <f ca="1">IF(T607&lt;=('Ejercicio 3 - TIR'!$D$24-'Ejercicio 3 - TIR'!$C$24)/('Ejercicio 3 - TIR'!$E$24-'Ejercicio 3 - TIR'!$C$24),'Ejercicio 3 - TIR'!$C$24+SQRT(('Ejercicio 3 - TIR'!$E$24-'Ejercicio 3 - TIR'!$C$24)*('Ejercicio 3 - TIR'!$D$24-'Ejercicio 3 - TIR'!$C$24)*T607),'Ejercicio 3 - TIR'!$E$24-SQRT(('Ejercicio 3 - TIR'!$E$24-'Ejercicio 3 - TIR'!$C$24)*('Ejercicio 3 - TIR'!$E$24-'Ejercicio 3 - TIR'!$D$24)*(1-T607)))</f>
        <v>0.188125632606737</v>
      </c>
      <c r="V607" s="27">
        <f ca="1" t="shared" si="4518"/>
        <v>0.749748568085403</v>
      </c>
      <c r="W607" s="29">
        <f ca="1">IF(V607&lt;=('Ejercicio 3 - TIR'!$D$25-'Ejercicio 3 - TIR'!$C$25)/('Ejercicio 3 - TIR'!$E$25-'Ejercicio 3 - TIR'!$C$25),'Ejercicio 3 - TIR'!$C$25+SQRT(('Ejercicio 3 - TIR'!$E$25-'Ejercicio 3 - TIR'!$C$25)*('Ejercicio 3 - TIR'!$D$25-'Ejercicio 3 - TIR'!$C$25)*V607),'Ejercicio 3 - TIR'!$E$25-SQRT(('Ejercicio 3 - TIR'!$E$25-'Ejercicio 3 - TIR'!$C$25)*('Ejercicio 3 - TIR'!$E$25-'Ejercicio 3 - TIR'!$D$25)*(1-V607)))</f>
        <v>0.220404729909982</v>
      </c>
      <c r="X607" s="27">
        <f ca="1" t="shared" si="4518"/>
        <v>0.227937910360485</v>
      </c>
      <c r="Y607" s="29">
        <f ca="1">IF(X607&lt;=('Ejercicio 3 - TIR'!$D$26-'Ejercicio 3 - TIR'!$C$26)/('Ejercicio 3 - TIR'!$E$26-'Ejercicio 3 - TIR'!$C$26),'Ejercicio 3 - TIR'!$C$26+SQRT(('Ejercicio 3 - TIR'!$E$26-'Ejercicio 3 - TIR'!$C$26)*('Ejercicio 3 - TIR'!$D$26-'Ejercicio 3 - TIR'!$C$26)*X607),'Ejercicio 3 - TIR'!$E$26-SQRT(('Ejercicio 3 - TIR'!$E$26-'Ejercicio 3 - TIR'!$C$26)*('Ejercicio 3 - TIR'!$E$26-'Ejercicio 3 - TIR'!$D$26)*(1-X607)))</f>
        <v>0.214807909181818</v>
      </c>
      <c r="Z607" s="27">
        <f ca="1" t="shared" si="4288"/>
        <v>1.17058872896704</v>
      </c>
      <c r="AA607" s="27">
        <f ca="1" t="shared" si="4289"/>
        <v>1.31635000062448</v>
      </c>
      <c r="AB607" s="27">
        <f ca="1" t="shared" si="4290"/>
        <v>1.56398917722384</v>
      </c>
      <c r="AC607" s="27">
        <f ca="1" t="shared" si="4291"/>
        <v>1.90869978941199</v>
      </c>
      <c r="AD607" s="27">
        <f ca="1" t="shared" si="4292"/>
        <v>2.31870360043136</v>
      </c>
      <c r="AE607" s="26">
        <f ca="1" t="shared" si="4293"/>
        <v>5497.94151315499</v>
      </c>
      <c r="AF607" s="26">
        <f ca="1" t="shared" si="4294"/>
        <v>6182.54313849516</v>
      </c>
      <c r="AG607" s="26">
        <f ca="1" t="shared" si="4295"/>
        <v>7345.637977543</v>
      </c>
      <c r="AH607" s="26">
        <f ca="1" t="shared" si="4296"/>
        <v>8964.65133199988</v>
      </c>
      <c r="AI607" s="26">
        <f ca="1" t="shared" si="4297"/>
        <v>10890.3293411708</v>
      </c>
      <c r="AJ607" s="28">
        <f ca="1" t="shared" si="4298"/>
        <v>43849.8995940072</v>
      </c>
      <c r="AK607" s="28">
        <f ca="1" t="shared" si="4299"/>
        <v>43969.225829916</v>
      </c>
      <c r="AL607" s="28">
        <f ca="1" t="shared" si="4300"/>
        <v>63083.8008674996</v>
      </c>
      <c r="AM607" s="28">
        <f ca="1" t="shared" si="4301"/>
        <v>71025.8508589794</v>
      </c>
      <c r="AN607" s="28">
        <f ca="1" t="shared" si="4302"/>
        <v>93338.5561546866</v>
      </c>
      <c r="AO607" s="28">
        <f ca="1">C607/'Ejercicio 3 - TIR'!$D$7</f>
        <v>14616.3191048014</v>
      </c>
      <c r="AP607" s="28">
        <f ca="1" t="shared" si="4303"/>
        <v>29233.5804892057</v>
      </c>
      <c r="AQ607" s="28">
        <f ca="1" t="shared" si="4304"/>
        <v>29352.9067251146</v>
      </c>
      <c r="AR607" s="28">
        <f ca="1" t="shared" si="4305"/>
        <v>48467.4817626982</v>
      </c>
      <c r="AS607" s="28">
        <f ca="1" t="shared" si="4306"/>
        <v>56409.531754178</v>
      </c>
      <c r="AT607" s="28">
        <f ca="1" t="shared" si="4307"/>
        <v>78722.2370498852</v>
      </c>
      <c r="AU607" s="28">
        <f ca="1">AP607*'Ejercicio 3 - TIR'!$D$5</f>
        <v>14616.7902446029</v>
      </c>
      <c r="AV607" s="28">
        <f ca="1">AQ607*'Ejercicio 3 - TIR'!$D$5</f>
        <v>14676.4533625573</v>
      </c>
      <c r="AW607" s="28">
        <f ca="1">AR607*'Ejercicio 3 - TIR'!$D$5</f>
        <v>24233.7408813491</v>
      </c>
      <c r="AX607" s="28">
        <f ca="1">AS607*'Ejercicio 3 - TIR'!$D$5</f>
        <v>28204.765877089</v>
      </c>
      <c r="AY607" s="28">
        <f ca="1">AT607*'Ejercicio 3 - TIR'!$D$5</f>
        <v>39361.1185249426</v>
      </c>
      <c r="AZ607" s="28">
        <f ca="1" t="shared" ref="AZ607:BD607" si="4519">AJ607-AU607-AE607</f>
        <v>23735.1678362493</v>
      </c>
      <c r="BA607" s="28">
        <f ca="1" t="shared" si="4519"/>
        <v>23110.2293288636</v>
      </c>
      <c r="BB607" s="28">
        <f ca="1" t="shared" si="4519"/>
        <v>31504.4220086075</v>
      </c>
      <c r="BC607" s="28">
        <f ca="1" t="shared" si="4519"/>
        <v>33856.4336498905</v>
      </c>
      <c r="BD607" s="28">
        <f ca="1" t="shared" si="4519"/>
        <v>43087.1082885732</v>
      </c>
      <c r="BE607" s="28">
        <f ca="1" t="shared" ref="BE607:BI607" si="4520">AZ607/Z607</f>
        <v>20276.2654798444</v>
      </c>
      <c r="BF607" s="28">
        <f ca="1" t="shared" si="4520"/>
        <v>17556.2952998063</v>
      </c>
      <c r="BG607" s="28">
        <f ca="1" t="shared" si="4520"/>
        <v>20143.6317254634</v>
      </c>
      <c r="BH607" s="28">
        <f ca="1" t="shared" si="4520"/>
        <v>17737.956402416</v>
      </c>
      <c r="BI607" s="28">
        <f ca="1" t="shared" si="4520"/>
        <v>18582.4131555916</v>
      </c>
      <c r="BJ607" s="28">
        <f ca="1" t="shared" si="4310"/>
        <v>74730.0062478149</v>
      </c>
      <c r="BK607" s="28">
        <f ca="1" t="shared" si="4311"/>
        <v>33890.9117333567</v>
      </c>
      <c r="BL607" s="28">
        <f ca="1" t="shared" si="4312"/>
        <v>108620.917981172</v>
      </c>
      <c r="BM607" s="28">
        <f ca="1">BK607*'Ejercicio 3 - TIR'!$D$5</f>
        <v>16945.4558666784</v>
      </c>
      <c r="BN607" s="28">
        <f ca="1" t="shared" si="4313"/>
        <v>91675.4621144932</v>
      </c>
      <c r="BO607" s="28">
        <f ca="1" t="shared" si="4314"/>
        <v>39537.3786013177</v>
      </c>
      <c r="BP607" s="28">
        <f ca="1" t="shared" si="4315"/>
        <v>-105310.814572924</v>
      </c>
      <c r="BQ607" s="28">
        <f ca="1" t="shared" ref="BQ607:BT607" si="4521">BE607</f>
        <v>20276.2654798444</v>
      </c>
      <c r="BR607" s="28">
        <f ca="1" t="shared" si="4521"/>
        <v>17556.2952998063</v>
      </c>
      <c r="BS607" s="28">
        <f ca="1" t="shared" si="4521"/>
        <v>20143.6317254634</v>
      </c>
      <c r="BT607" s="28">
        <f ca="1" t="shared" si="4521"/>
        <v>17737.956402416</v>
      </c>
      <c r="BU607" s="28">
        <f ca="1" t="shared" si="4317"/>
        <v>58119.7917569093</v>
      </c>
      <c r="BV607" s="30">
        <f ca="1" t="shared" si="4318"/>
        <v>7.11535342131606</v>
      </c>
    </row>
    <row r="608" ht="15" customHeight="1" spans="1:74">
      <c r="A608" s="26">
        <v>607</v>
      </c>
      <c r="B608" s="27">
        <f ca="1" t="shared" ref="B608:F608" si="4522">RAND()</f>
        <v>0.488996828347549</v>
      </c>
      <c r="C608" s="28">
        <f ca="1">IF(B608&lt;=('Ejercicio 3 - TIR'!$D$13-'Ejercicio 3 - TIR'!$C$13)/('Ejercicio 3 - TIR'!$E$13-'Ejercicio 3 - TIR'!$C$13),'Ejercicio 3 - TIR'!$C$13+SQRT(('Ejercicio 3 - TIR'!$E$13-'Ejercicio 3 - TIR'!$C$13)*('Ejercicio 3 - TIR'!$D$13-'Ejercicio 3 - TIR'!$C$13)*B608),'Ejercicio 3 - TIR'!$E$13-SQRT(('Ejercicio 3 - TIR'!$E$13-'Ejercicio 3 - TIR'!$C$13)*('Ejercicio 3 - TIR'!$E$13-'Ejercicio 3 - TIR'!$D$13)*(1-B608)))</f>
        <v>75237.0477127031</v>
      </c>
      <c r="D608" s="27">
        <f ca="1" t="shared" si="4522"/>
        <v>0.110408828172832</v>
      </c>
      <c r="E608" s="28">
        <f ca="1">IF(D608&lt;=('Ejercicio 3 - TIR'!$D$14-'Ejercicio 3 - TIR'!$C$14)/('Ejercicio 3 - TIR'!$E$14-'Ejercicio 3 - TIR'!$C$14),'Ejercicio 3 - TIR'!$C$14+SQRT(('Ejercicio 3 - TIR'!$E$14-'Ejercicio 3 - TIR'!$C$14)*('Ejercicio 3 - TIR'!$D$14-'Ejercicio 3 - TIR'!$C$14)*D608),'Ejercicio 3 - TIR'!$E$14-SQRT(('Ejercicio 3 - TIR'!$E$14-'Ejercicio 3 - TIR'!$C$14)*('Ejercicio 3 - TIR'!$E$14-'Ejercicio 3 - TIR'!$D$14)*(1-D608)))</f>
        <v>27877.613961768</v>
      </c>
      <c r="F608" s="27">
        <f ca="1" t="shared" si="4522"/>
        <v>0.849129467577512</v>
      </c>
      <c r="G608" s="28">
        <f ca="1">IF(F608&lt;=('Ejercicio 3 - TIR'!$D$18-'Ejercicio 3 - TIR'!$C$18)/('Ejercicio 3 - TIR'!$E$18-'Ejercicio 3 - TIR'!$C$18),'Ejercicio 3 - TIR'!$C$18+SQRT(('Ejercicio 3 - TIR'!$E$18-'Ejercicio 3 - TIR'!$C$18)*('Ejercicio 3 - TIR'!$D$18-'Ejercicio 3 - TIR'!$C$18)*F608),'Ejercicio 3 - TIR'!$E$18-SQRT(('Ejercicio 3 - TIR'!$E$18-'Ejercicio 3 - TIR'!$C$18)*('Ejercicio 3 - TIR'!$E$18-'Ejercicio 3 - TIR'!$D$18)*(1-F608)))</f>
        <v>41636.1792658219</v>
      </c>
      <c r="H608" s="27">
        <f ca="1" t="shared" ref="H608:L608" si="4523">RAND()</f>
        <v>0.223094795080741</v>
      </c>
      <c r="I608" s="28">
        <f ca="1">IF(H608&lt;=('Ejercicio 3 - TIR'!$D$18-'Ejercicio 3 - TIR'!$C$18)/('Ejercicio 3 - TIR'!$E$18-'Ejercicio 3 - TIR'!$C$18),'Ejercicio 3 - TIR'!$C$18+SQRT(('Ejercicio 3 - TIR'!$E$18-'Ejercicio 3 - TIR'!$C$18)*('Ejercicio 3 - TIR'!$D$18-'Ejercicio 3 - TIR'!$C$18)*H608),'Ejercicio 3 - TIR'!$E$18-SQRT(('Ejercicio 3 - TIR'!$E$18-'Ejercicio 3 - TIR'!$C$18)*('Ejercicio 3 - TIR'!$E$18-'Ejercicio 3 - TIR'!$D$18)*(1-H608)))</f>
        <v>35784.8266406273</v>
      </c>
      <c r="J608" s="27">
        <f ca="1" t="shared" si="4523"/>
        <v>0.523625469051349</v>
      </c>
      <c r="K608" s="28">
        <f ca="1">IF(J608&lt;=('Ejercicio 3 - TIR'!$D$18-'Ejercicio 3 - TIR'!$C$18)/('Ejercicio 3 - TIR'!$E$18-'Ejercicio 3 - TIR'!$C$18),'Ejercicio 3 - TIR'!$C$18+SQRT(('Ejercicio 3 - TIR'!$E$18-'Ejercicio 3 - TIR'!$C$18)*('Ejercicio 3 - TIR'!$D$18-'Ejercicio 3 - TIR'!$C$18)*J608),'Ejercicio 3 - TIR'!$E$18-SQRT(('Ejercicio 3 - TIR'!$E$18-'Ejercicio 3 - TIR'!$C$18)*('Ejercicio 3 - TIR'!$E$18-'Ejercicio 3 - TIR'!$D$18)*(1-J608)))</f>
        <v>38862.4951541709</v>
      </c>
      <c r="L608" s="27">
        <f ca="1" t="shared" si="4523"/>
        <v>0.109300628827062</v>
      </c>
      <c r="M608" s="28">
        <f ca="1">IF(L608&lt;=('Ejercicio 3 - TIR'!$D$18-'Ejercicio 3 - TIR'!$C$18)/('Ejercicio 3 - TIR'!$E$18-'Ejercicio 3 - TIR'!$C$18),'Ejercicio 3 - TIR'!$C$18+SQRT(('Ejercicio 3 - TIR'!$E$18-'Ejercicio 3 - TIR'!$C$18)*('Ejercicio 3 - TIR'!$D$18-'Ejercicio 3 - TIR'!$C$18)*L608),'Ejercicio 3 - TIR'!$E$18-SQRT(('Ejercicio 3 - TIR'!$E$18-'Ejercicio 3 - TIR'!$C$18)*('Ejercicio 3 - TIR'!$E$18-'Ejercicio 3 - TIR'!$D$18)*(1-L608)))</f>
        <v>34049.0856157976</v>
      </c>
      <c r="N608" s="27">
        <f ca="1" t="shared" ref="N608:R608" si="4524">RAND()</f>
        <v>0.824261304810527</v>
      </c>
      <c r="O608" s="28">
        <f ca="1">IF(N608&lt;=('Ejercicio 3 - TIR'!$D$18-'Ejercicio 3 - TIR'!$C$18)/('Ejercicio 3 - TIR'!$E$18-'Ejercicio 3 - TIR'!$C$18),'Ejercicio 3 - TIR'!$C$18+SQRT(('Ejercicio 3 - TIR'!$E$18-'Ejercicio 3 - TIR'!$C$18)*('Ejercicio 3 - TIR'!$D$18-'Ejercicio 3 - TIR'!$C$18)*N608),'Ejercicio 3 - TIR'!$E$18-SQRT(('Ejercicio 3 - TIR'!$E$18-'Ejercicio 3 - TIR'!$C$18)*('Ejercicio 3 - TIR'!$E$18-'Ejercicio 3 - TIR'!$D$18)*(1-N608)))</f>
        <v>41369.5176437269</v>
      </c>
      <c r="P608" s="27">
        <f ca="1" t="shared" si="4524"/>
        <v>0.923707745962792</v>
      </c>
      <c r="Q608" s="29">
        <f ca="1">IF(P608&lt;=('Ejercicio 3 - TIR'!$D$22-'Ejercicio 3 - TIR'!$C$22)/('Ejercicio 3 - TIR'!$E$22-'Ejercicio 3 - TIR'!$C$22),'Ejercicio 3 - TIR'!$C$22+SQRT(('Ejercicio 3 - TIR'!$E$22-'Ejercicio 3 - TIR'!$C$22)*('Ejercicio 3 - TIR'!$D$22-'Ejercicio 3 - TIR'!$C$22)*P608),'Ejercicio 3 - TIR'!$E$22-SQRT(('Ejercicio 3 - TIR'!$E$22-'Ejercicio 3 - TIR'!$C$22)*('Ejercicio 3 - TIR'!$E$22-'Ejercicio 3 - TIR'!$D$22)*(1-P608)))</f>
        <v>0.168281379890662</v>
      </c>
      <c r="R608" s="27">
        <f ca="1" t="shared" si="4524"/>
        <v>0.519549141476353</v>
      </c>
      <c r="S608" s="29">
        <f ca="1">IF(R608&lt;=('Ejercicio 3 - TIR'!$D$23-'Ejercicio 3 - TIR'!$C$23)/('Ejercicio 3 - TIR'!$E$23-'Ejercicio 3 - TIR'!$C$23),'Ejercicio 3 - TIR'!$C$23+SQRT(('Ejercicio 3 - TIR'!$E$23-'Ejercicio 3 - TIR'!$C$23)*('Ejercicio 3 - TIR'!$D$23-'Ejercicio 3 - TIR'!$C$23)*R608),'Ejercicio 3 - TIR'!$E$23-SQRT(('Ejercicio 3 - TIR'!$E$23-'Ejercicio 3 - TIR'!$C$23)*('Ejercicio 3 - TIR'!$E$23-'Ejercicio 3 - TIR'!$D$23)*(1-R608)))</f>
        <v>0.150592321660108</v>
      </c>
      <c r="T608" s="27">
        <f ca="1" t="shared" ref="T608:X608" si="4525">RAND()</f>
        <v>0.649118070447404</v>
      </c>
      <c r="U608" s="29">
        <f ca="1">IF(T608&lt;=('Ejercicio 3 - TIR'!$D$24-'Ejercicio 3 - TIR'!$C$24)/('Ejercicio 3 - TIR'!$E$24-'Ejercicio 3 - TIR'!$C$24),'Ejercicio 3 - TIR'!$C$24+SQRT(('Ejercicio 3 - TIR'!$E$24-'Ejercicio 3 - TIR'!$C$24)*('Ejercicio 3 - TIR'!$D$24-'Ejercicio 3 - TIR'!$C$24)*T608),'Ejercicio 3 - TIR'!$E$24-SQRT(('Ejercicio 3 - TIR'!$E$24-'Ejercicio 3 - TIR'!$C$24)*('Ejercicio 3 - TIR'!$E$24-'Ejercicio 3 - TIR'!$D$24)*(1-T608)))</f>
        <v>0.188655632041031</v>
      </c>
      <c r="V608" s="27">
        <f ca="1" t="shared" si="4525"/>
        <v>0.425438150451755</v>
      </c>
      <c r="W608" s="29">
        <f ca="1">IF(V608&lt;=('Ejercicio 3 - TIR'!$D$25-'Ejercicio 3 - TIR'!$C$25)/('Ejercicio 3 - TIR'!$E$25-'Ejercicio 3 - TIR'!$C$25),'Ejercicio 3 - TIR'!$C$25+SQRT(('Ejercicio 3 - TIR'!$E$25-'Ejercicio 3 - TIR'!$C$25)*('Ejercicio 3 - TIR'!$D$25-'Ejercicio 3 - TIR'!$C$25)*V608),'Ejercicio 3 - TIR'!$E$25-SQRT(('Ejercicio 3 - TIR'!$E$25-'Ejercicio 3 - TIR'!$C$25)*('Ejercicio 3 - TIR'!$E$25-'Ejercicio 3 - TIR'!$D$25)*(1-V608)))</f>
        <v>0.205156199164</v>
      </c>
      <c r="X608" s="27">
        <f ca="1" t="shared" si="4525"/>
        <v>0.266751972340679</v>
      </c>
      <c r="Y608" s="29">
        <f ca="1">IF(X608&lt;=('Ejercicio 3 - TIR'!$D$26-'Ejercicio 3 - TIR'!$C$26)/('Ejercicio 3 - TIR'!$E$26-'Ejercicio 3 - TIR'!$C$26),'Ejercicio 3 - TIR'!$C$26+SQRT(('Ejercicio 3 - TIR'!$E$26-'Ejercicio 3 - TIR'!$C$26)*('Ejercicio 3 - TIR'!$D$26-'Ejercicio 3 - TIR'!$C$26)*X608),'Ejercicio 3 - TIR'!$E$26-SQRT(('Ejercicio 3 - TIR'!$E$26-'Ejercicio 3 - TIR'!$C$26)*('Ejercicio 3 - TIR'!$E$26-'Ejercicio 3 - TIR'!$D$26)*(1-X608)))</f>
        <v>0.216837107245749</v>
      </c>
      <c r="Z608" s="27">
        <f ca="1" t="shared" si="4288"/>
        <v>1.16828137989066</v>
      </c>
      <c r="AA608" s="27">
        <f ca="1" t="shared" si="4289"/>
        <v>1.34421558524067</v>
      </c>
      <c r="AB608" s="27">
        <f ca="1" t="shared" si="4290"/>
        <v>1.59780942607365</v>
      </c>
      <c r="AC608" s="27">
        <f ca="1" t="shared" si="4291"/>
        <v>1.92560993491534</v>
      </c>
      <c r="AD608" s="27">
        <f ca="1" t="shared" si="4292"/>
        <v>2.34315362288605</v>
      </c>
      <c r="AE608" s="26">
        <f ca="1" t="shared" si="4293"/>
        <v>4691.28334554552</v>
      </c>
      <c r="AF608" s="26">
        <f ca="1" t="shared" si="4294"/>
        <v>5397.75459611662</v>
      </c>
      <c r="AG608" s="26">
        <f ca="1" t="shared" si="4295"/>
        <v>6416.07140104937</v>
      </c>
      <c r="AH608" s="26">
        <f ca="1" t="shared" si="4296"/>
        <v>7732.3682232535</v>
      </c>
      <c r="AI608" s="26">
        <f ca="1" t="shared" si="4297"/>
        <v>9409.03258094274</v>
      </c>
      <c r="AJ608" s="28">
        <f ca="1" t="shared" si="4298"/>
        <v>48642.7729660494</v>
      </c>
      <c r="AK608" s="28">
        <f ca="1" t="shared" si="4299"/>
        <v>48102.5216854668</v>
      </c>
      <c r="AL608" s="28">
        <f ca="1" t="shared" si="4300"/>
        <v>62094.8610780759</v>
      </c>
      <c r="AM608" s="28">
        <f ca="1" t="shared" si="4301"/>
        <v>65565.2575365628</v>
      </c>
      <c r="AN608" s="28">
        <f ca="1" t="shared" si="4302"/>
        <v>96935.1351439471</v>
      </c>
      <c r="AO608" s="28">
        <f ca="1">C608/'Ejercicio 3 - TIR'!$D$7</f>
        <v>15047.4095425406</v>
      </c>
      <c r="AP608" s="28">
        <f ca="1" t="shared" si="4303"/>
        <v>33595.3634235087</v>
      </c>
      <c r="AQ608" s="28">
        <f ca="1" t="shared" si="4304"/>
        <v>33055.1121429261</v>
      </c>
      <c r="AR608" s="28">
        <f ca="1" t="shared" si="4305"/>
        <v>47047.4515355353</v>
      </c>
      <c r="AS608" s="28">
        <f ca="1" t="shared" si="4306"/>
        <v>50517.8479940222</v>
      </c>
      <c r="AT608" s="28">
        <f ca="1" t="shared" si="4307"/>
        <v>81887.7256014065</v>
      </c>
      <c r="AU608" s="28">
        <f ca="1">AP608*'Ejercicio 3 - TIR'!$D$5</f>
        <v>16797.6817117544</v>
      </c>
      <c r="AV608" s="28">
        <f ca="1">AQ608*'Ejercicio 3 - TIR'!$D$5</f>
        <v>16527.5560714631</v>
      </c>
      <c r="AW608" s="28">
        <f ca="1">AR608*'Ejercicio 3 - TIR'!$D$5</f>
        <v>23523.7257677677</v>
      </c>
      <c r="AX608" s="28">
        <f ca="1">AS608*'Ejercicio 3 - TIR'!$D$5</f>
        <v>25258.9239970111</v>
      </c>
      <c r="AY608" s="28">
        <f ca="1">AT608*'Ejercicio 3 - TIR'!$D$5</f>
        <v>40943.8628007032</v>
      </c>
      <c r="AZ608" s="28">
        <f ca="1" t="shared" ref="AZ608:BD608" si="4526">AJ608-AU608-AE608</f>
        <v>27153.8079087495</v>
      </c>
      <c r="BA608" s="28">
        <f ca="1" t="shared" si="4526"/>
        <v>26177.2110178871</v>
      </c>
      <c r="BB608" s="28">
        <f ca="1" t="shared" si="4526"/>
        <v>32155.0639092589</v>
      </c>
      <c r="BC608" s="28">
        <f ca="1" t="shared" si="4526"/>
        <v>32573.9653162982</v>
      </c>
      <c r="BD608" s="28">
        <f ca="1" t="shared" si="4526"/>
        <v>46582.2397623011</v>
      </c>
      <c r="BE608" s="28">
        <f ca="1" t="shared" ref="BE608:BI608" si="4527">AZ608/Z608</f>
        <v>23242.5239125961</v>
      </c>
      <c r="BF608" s="28">
        <f ca="1" t="shared" si="4527"/>
        <v>19473.9677960215</v>
      </c>
      <c r="BG608" s="28">
        <f ca="1" t="shared" si="4527"/>
        <v>20124.4675269406</v>
      </c>
      <c r="BH608" s="28">
        <f ca="1" t="shared" si="4527"/>
        <v>16916.1805439742</v>
      </c>
      <c r="BI608" s="28">
        <f ca="1" t="shared" si="4527"/>
        <v>19880.1475529914</v>
      </c>
      <c r="BJ608" s="28">
        <f ca="1" t="shared" si="4310"/>
        <v>65321.5321519356</v>
      </c>
      <c r="BK608" s="28">
        <f ca="1" t="shared" si="4311"/>
        <v>35258.3921846542</v>
      </c>
      <c r="BL608" s="28">
        <f ca="1" t="shared" si="4312"/>
        <v>100579.92433659</v>
      </c>
      <c r="BM608" s="28">
        <f ca="1">BK608*'Ejercicio 3 - TIR'!$D$5</f>
        <v>17629.1960923271</v>
      </c>
      <c r="BN608" s="28">
        <f ca="1" t="shared" si="4313"/>
        <v>82950.7282442627</v>
      </c>
      <c r="BO608" s="28">
        <f ca="1" t="shared" si="4314"/>
        <v>35401.3187330384</v>
      </c>
      <c r="BP608" s="28">
        <f ca="1" t="shared" si="4315"/>
        <v>-103114.661674471</v>
      </c>
      <c r="BQ608" s="28">
        <f ca="1" t="shared" ref="BQ608:BT608" si="4528">BE608</f>
        <v>23242.5239125961</v>
      </c>
      <c r="BR608" s="28">
        <f ca="1" t="shared" si="4528"/>
        <v>19473.9677960215</v>
      </c>
      <c r="BS608" s="28">
        <f ca="1" t="shared" si="4528"/>
        <v>20124.4675269406</v>
      </c>
      <c r="BT608" s="28">
        <f ca="1" t="shared" si="4528"/>
        <v>16916.1805439742</v>
      </c>
      <c r="BU608" s="28">
        <f ca="1" t="shared" si="4317"/>
        <v>55281.4662860298</v>
      </c>
      <c r="BV608" s="30">
        <f ca="1" t="shared" si="4318"/>
        <v>8.36282795407812</v>
      </c>
    </row>
    <row r="609" ht="15" customHeight="1" spans="1:74">
      <c r="A609" s="26">
        <v>608</v>
      </c>
      <c r="B609" s="27">
        <f ca="1" t="shared" ref="B609:F609" si="4529">RAND()</f>
        <v>0.249947016884993</v>
      </c>
      <c r="C609" s="28">
        <f ca="1">IF(B609&lt;=('Ejercicio 3 - TIR'!$D$13-'Ejercicio 3 - TIR'!$C$13)/('Ejercicio 3 - TIR'!$E$13-'Ejercicio 3 - TIR'!$C$13),'Ejercicio 3 - TIR'!$C$13+SQRT(('Ejercicio 3 - TIR'!$E$13-'Ejercicio 3 - TIR'!$C$13)*('Ejercicio 3 - TIR'!$D$13-'Ejercicio 3 - TIR'!$C$13)*B609),'Ejercicio 3 - TIR'!$E$13-SQRT(('Ejercicio 3 - TIR'!$E$13-'Ejercicio 3 - TIR'!$C$13)*('Ejercicio 3 - TIR'!$E$13-'Ejercicio 3 - TIR'!$D$13)*(1-B609)))</f>
        <v>69998.9402815497</v>
      </c>
      <c r="D609" s="27">
        <f ca="1" t="shared" si="4529"/>
        <v>0.984699271129406</v>
      </c>
      <c r="E609" s="28">
        <f ca="1">IF(D609&lt;=('Ejercicio 3 - TIR'!$D$14-'Ejercicio 3 - TIR'!$C$14)/('Ejercicio 3 - TIR'!$E$14-'Ejercicio 3 - TIR'!$C$14),'Ejercicio 3 - TIR'!$C$14+SQRT(('Ejercicio 3 - TIR'!$E$14-'Ejercicio 3 - TIR'!$C$14)*('Ejercicio 3 - TIR'!$D$14-'Ejercicio 3 - TIR'!$C$14)*D609),'Ejercicio 3 - TIR'!$E$14-SQRT(('Ejercicio 3 - TIR'!$E$14-'Ejercicio 3 - TIR'!$C$14)*('Ejercicio 3 - TIR'!$E$14-'Ejercicio 3 - TIR'!$D$14)*(1-D609)))</f>
        <v>38485.0381752041</v>
      </c>
      <c r="F609" s="27">
        <f ca="1" t="shared" si="4529"/>
        <v>0.517806519612816</v>
      </c>
      <c r="G609" s="28">
        <f ca="1">IF(F609&lt;=('Ejercicio 3 - TIR'!$D$18-'Ejercicio 3 - TIR'!$C$18)/('Ejercicio 3 - TIR'!$E$18-'Ejercicio 3 - TIR'!$C$18),'Ejercicio 3 - TIR'!$C$18+SQRT(('Ejercicio 3 - TIR'!$E$18-'Ejercicio 3 - TIR'!$C$18)*('Ejercicio 3 - TIR'!$D$18-'Ejercicio 3 - TIR'!$C$18)*F609),'Ejercicio 3 - TIR'!$E$18-SQRT(('Ejercicio 3 - TIR'!$E$18-'Ejercicio 3 - TIR'!$C$18)*('Ejercicio 3 - TIR'!$E$18-'Ejercicio 3 - TIR'!$D$18)*(1-F609)))</f>
        <v>38813.1139753167</v>
      </c>
      <c r="H609" s="27">
        <f ca="1" t="shared" ref="H609:L609" si="4530">RAND()</f>
        <v>0.82652447283699</v>
      </c>
      <c r="I609" s="28">
        <f ca="1">IF(H609&lt;=('Ejercicio 3 - TIR'!$D$18-'Ejercicio 3 - TIR'!$C$18)/('Ejercicio 3 - TIR'!$E$18-'Ejercicio 3 - TIR'!$C$18),'Ejercicio 3 - TIR'!$C$18+SQRT(('Ejercicio 3 - TIR'!$E$18-'Ejercicio 3 - TIR'!$C$18)*('Ejercicio 3 - TIR'!$D$18-'Ejercicio 3 - TIR'!$C$18)*H609),'Ejercicio 3 - TIR'!$E$18-SQRT(('Ejercicio 3 - TIR'!$E$18-'Ejercicio 3 - TIR'!$C$18)*('Ejercicio 3 - TIR'!$E$18-'Ejercicio 3 - TIR'!$D$18)*(1-H609)))</f>
        <v>41392.9701224933</v>
      </c>
      <c r="J609" s="27">
        <f ca="1" t="shared" si="4530"/>
        <v>0.137755276373236</v>
      </c>
      <c r="K609" s="28">
        <f ca="1">IF(J609&lt;=('Ejercicio 3 - TIR'!$D$18-'Ejercicio 3 - TIR'!$C$18)/('Ejercicio 3 - TIR'!$E$18-'Ejercicio 3 - TIR'!$C$18),'Ejercicio 3 - TIR'!$C$18+SQRT(('Ejercicio 3 - TIR'!$E$18-'Ejercicio 3 - TIR'!$C$18)*('Ejercicio 3 - TIR'!$D$18-'Ejercicio 3 - TIR'!$C$18)*J609),'Ejercicio 3 - TIR'!$E$18-SQRT(('Ejercicio 3 - TIR'!$E$18-'Ejercicio 3 - TIR'!$C$18)*('Ejercicio 3 - TIR'!$E$18-'Ejercicio 3 - TIR'!$D$18)*(1-J609)))</f>
        <v>34545.6893268222</v>
      </c>
      <c r="L609" s="27">
        <f ca="1" t="shared" si="4530"/>
        <v>0.0868833490447984</v>
      </c>
      <c r="M609" s="28">
        <f ca="1">IF(L609&lt;=('Ejercicio 3 - TIR'!$D$18-'Ejercicio 3 - TIR'!$C$18)/('Ejercicio 3 - TIR'!$E$18-'Ejercicio 3 - TIR'!$C$18),'Ejercicio 3 - TIR'!$C$18+SQRT(('Ejercicio 3 - TIR'!$E$18-'Ejercicio 3 - TIR'!$C$18)*('Ejercicio 3 - TIR'!$D$18-'Ejercicio 3 - TIR'!$C$18)*L609),'Ejercicio 3 - TIR'!$E$18-SQRT(('Ejercicio 3 - TIR'!$E$18-'Ejercicio 3 - TIR'!$C$18)*('Ejercicio 3 - TIR'!$E$18-'Ejercicio 3 - TIR'!$D$18)*(1-L609)))</f>
        <v>33610.0557276474</v>
      </c>
      <c r="N609" s="27">
        <f ca="1" t="shared" ref="N609:R609" si="4531">RAND()</f>
        <v>0.760595989594556</v>
      </c>
      <c r="O609" s="28">
        <f ca="1">IF(N609&lt;=('Ejercicio 3 - TIR'!$D$18-'Ejercicio 3 - TIR'!$C$18)/('Ejercicio 3 - TIR'!$E$18-'Ejercicio 3 - TIR'!$C$18),'Ejercicio 3 - TIR'!$C$18+SQRT(('Ejercicio 3 - TIR'!$E$18-'Ejercicio 3 - TIR'!$C$18)*('Ejercicio 3 - TIR'!$D$18-'Ejercicio 3 - TIR'!$C$18)*N609),'Ejercicio 3 - TIR'!$E$18-SQRT(('Ejercicio 3 - TIR'!$E$18-'Ejercicio 3 - TIR'!$C$18)*('Ejercicio 3 - TIR'!$E$18-'Ejercicio 3 - TIR'!$D$18)*(1-N609)))</f>
        <v>40762.6304408975</v>
      </c>
      <c r="P609" s="27">
        <f ca="1" t="shared" si="4531"/>
        <v>0.906823385063805</v>
      </c>
      <c r="Q609" s="29">
        <f ca="1">IF(P609&lt;=('Ejercicio 3 - TIR'!$D$22-'Ejercicio 3 - TIR'!$C$22)/('Ejercicio 3 - TIR'!$E$22-'Ejercicio 3 - TIR'!$C$22),'Ejercicio 3 - TIR'!$C$22+SQRT(('Ejercicio 3 - TIR'!$E$22-'Ejercicio 3 - TIR'!$C$22)*('Ejercicio 3 - TIR'!$D$22-'Ejercicio 3 - TIR'!$C$22)*P609),'Ejercicio 3 - TIR'!$E$22-SQRT(('Ejercicio 3 - TIR'!$E$22-'Ejercicio 3 - TIR'!$C$22)*('Ejercicio 3 - TIR'!$E$22-'Ejercicio 3 - TIR'!$D$22)*(1-P609)))</f>
        <v>0.167049405153231</v>
      </c>
      <c r="R609" s="27">
        <f ca="1" t="shared" si="4531"/>
        <v>0.718834590673362</v>
      </c>
      <c r="S609" s="29">
        <f ca="1">IF(R609&lt;=('Ejercicio 3 - TIR'!$D$23-'Ejercicio 3 - TIR'!$C$23)/('Ejercicio 3 - TIR'!$E$23-'Ejercicio 3 - TIR'!$C$23),'Ejercicio 3 - TIR'!$C$23+SQRT(('Ejercicio 3 - TIR'!$E$23-'Ejercicio 3 - TIR'!$C$23)*('Ejercicio 3 - TIR'!$D$23-'Ejercicio 3 - TIR'!$C$23)*R609),'Ejercicio 3 - TIR'!$E$23-SQRT(('Ejercicio 3 - TIR'!$E$23-'Ejercicio 3 - TIR'!$C$23)*('Ejercicio 3 - TIR'!$E$23-'Ejercicio 3 - TIR'!$D$23)*(1-R609)))</f>
        <v>0.157503383881393</v>
      </c>
      <c r="T609" s="27">
        <f ca="1" t="shared" ref="T609:X609" si="4532">RAND()</f>
        <v>0.195412984325255</v>
      </c>
      <c r="U609" s="29">
        <f ca="1">IF(T609&lt;=('Ejercicio 3 - TIR'!$D$24-'Ejercicio 3 - TIR'!$C$24)/('Ejercicio 3 - TIR'!$E$24-'Ejercicio 3 - TIR'!$C$24),'Ejercicio 3 - TIR'!$C$24+SQRT(('Ejercicio 3 - TIR'!$E$24-'Ejercicio 3 - TIR'!$C$24)*('Ejercicio 3 - TIR'!$D$24-'Ejercicio 3 - TIR'!$C$24)*T609),'Ejercicio 3 - TIR'!$E$24-SQRT(('Ejercicio 3 - TIR'!$E$24-'Ejercicio 3 - TIR'!$C$24)*('Ejercicio 3 - TIR'!$E$24-'Ejercicio 3 - TIR'!$D$24)*(1-T609)))</f>
        <v>0.170257523715475</v>
      </c>
      <c r="V609" s="27">
        <f ca="1" t="shared" si="4532"/>
        <v>0.893625374705452</v>
      </c>
      <c r="W609" s="29">
        <f ca="1">IF(V609&lt;=('Ejercicio 3 - TIR'!$D$25-'Ejercicio 3 - TIR'!$C$25)/('Ejercicio 3 - TIR'!$E$25-'Ejercicio 3 - TIR'!$C$25),'Ejercicio 3 - TIR'!$C$25+SQRT(('Ejercicio 3 - TIR'!$E$25-'Ejercicio 3 - TIR'!$C$25)*('Ejercicio 3 - TIR'!$D$25-'Ejercicio 3 - TIR'!$C$25)*V609),'Ejercicio 3 - TIR'!$E$25-SQRT(('Ejercicio 3 - TIR'!$E$25-'Ejercicio 3 - TIR'!$C$25)*('Ejercicio 3 - TIR'!$E$25-'Ejercicio 3 - TIR'!$D$25)*(1-V609)))</f>
        <v>0.230704632977553</v>
      </c>
      <c r="X609" s="27">
        <f ca="1" t="shared" si="4532"/>
        <v>0.23658906639893</v>
      </c>
      <c r="Y609" s="29">
        <f ca="1">IF(X609&lt;=('Ejercicio 3 - TIR'!$D$26-'Ejercicio 3 - TIR'!$C$26)/('Ejercicio 3 - TIR'!$E$26-'Ejercicio 3 - TIR'!$C$26),'Ejercicio 3 - TIR'!$C$26+SQRT(('Ejercicio 3 - TIR'!$E$26-'Ejercicio 3 - TIR'!$C$26)*('Ejercicio 3 - TIR'!$D$26-'Ejercicio 3 - TIR'!$C$26)*X609),'Ejercicio 3 - TIR'!$E$26-SQRT(('Ejercicio 3 - TIR'!$E$26-'Ejercicio 3 - TIR'!$C$26)*('Ejercicio 3 - TIR'!$E$26-'Ejercicio 3 - TIR'!$D$26)*(1-X609)))</f>
        <v>0.215274304723911</v>
      </c>
      <c r="Z609" s="27">
        <f ca="1" t="shared" si="4288"/>
        <v>1.16704940515323</v>
      </c>
      <c r="AA609" s="27">
        <f ca="1" t="shared" si="4289"/>
        <v>1.35086363562163</v>
      </c>
      <c r="AB609" s="27">
        <f ca="1" t="shared" si="4290"/>
        <v>1.58085833309986</v>
      </c>
      <c r="AC609" s="27">
        <f ca="1" t="shared" si="4291"/>
        <v>1.94556967462717</v>
      </c>
      <c r="AD609" s="27">
        <f ca="1" t="shared" si="4292"/>
        <v>2.36440083362445</v>
      </c>
      <c r="AE609" s="26">
        <f ca="1" t="shared" si="4293"/>
        <v>6428.90273446724</v>
      </c>
      <c r="AF609" s="26">
        <f ca="1" t="shared" si="4294"/>
        <v>7441.47666979017</v>
      </c>
      <c r="AG609" s="26">
        <f ca="1" t="shared" si="4295"/>
        <v>8708.44406037513</v>
      </c>
      <c r="AH609" s="26">
        <f ca="1" t="shared" si="4296"/>
        <v>10717.5224511295</v>
      </c>
      <c r="AI609" s="26">
        <f ca="1" t="shared" si="4297"/>
        <v>13024.7296451593</v>
      </c>
      <c r="AJ609" s="28">
        <f ca="1" t="shared" si="4298"/>
        <v>45296.8215770379</v>
      </c>
      <c r="AK609" s="28">
        <f ca="1" t="shared" si="4299"/>
        <v>55916.258108849</v>
      </c>
      <c r="AL609" s="28">
        <f ca="1" t="shared" si="4300"/>
        <v>54611.8408449857</v>
      </c>
      <c r="AM609" s="28">
        <f ca="1" t="shared" si="4301"/>
        <v>65390.7051862398</v>
      </c>
      <c r="AN609" s="28">
        <f ca="1" t="shared" si="4302"/>
        <v>96379.1973951836</v>
      </c>
      <c r="AO609" s="28">
        <f ca="1">C609/'Ejercicio 3 - TIR'!$D$7</f>
        <v>13999.7880563099</v>
      </c>
      <c r="AP609" s="28">
        <f ca="1" t="shared" si="4303"/>
        <v>31297.033520728</v>
      </c>
      <c r="AQ609" s="28">
        <f ca="1" t="shared" si="4304"/>
        <v>41916.470052539</v>
      </c>
      <c r="AR609" s="28">
        <f ca="1" t="shared" si="4305"/>
        <v>40612.0527886757</v>
      </c>
      <c r="AS609" s="28">
        <f ca="1" t="shared" si="4306"/>
        <v>51390.9171299299</v>
      </c>
      <c r="AT609" s="28">
        <f ca="1" t="shared" si="4307"/>
        <v>82379.4093388737</v>
      </c>
      <c r="AU609" s="28">
        <f ca="1">AP609*'Ejercicio 3 - TIR'!$D$5</f>
        <v>15648.516760364</v>
      </c>
      <c r="AV609" s="28">
        <f ca="1">AQ609*'Ejercicio 3 - TIR'!$D$5</f>
        <v>20958.2350262695</v>
      </c>
      <c r="AW609" s="28">
        <f ca="1">AR609*'Ejercicio 3 - TIR'!$D$5</f>
        <v>20306.0263943379</v>
      </c>
      <c r="AX609" s="28">
        <f ca="1">AS609*'Ejercicio 3 - TIR'!$D$5</f>
        <v>25695.4585649649</v>
      </c>
      <c r="AY609" s="28">
        <f ca="1">AT609*'Ejercicio 3 - TIR'!$D$5</f>
        <v>41189.7046694368</v>
      </c>
      <c r="AZ609" s="28">
        <f ca="1" t="shared" ref="AZ609:BD609" si="4533">AJ609-AU609-AE609</f>
        <v>23219.4020822067</v>
      </c>
      <c r="BA609" s="28">
        <f ca="1" t="shared" si="4533"/>
        <v>27516.5464127893</v>
      </c>
      <c r="BB609" s="28">
        <f ca="1" t="shared" si="4533"/>
        <v>25597.3703902727</v>
      </c>
      <c r="BC609" s="28">
        <f ca="1" t="shared" si="4533"/>
        <v>28977.7241701454</v>
      </c>
      <c r="BD609" s="28">
        <f ca="1" t="shared" si="4533"/>
        <v>42164.7630805875</v>
      </c>
      <c r="BE609" s="28">
        <f ca="1" t="shared" ref="BE609:BI609" si="4534">AZ609/Z609</f>
        <v>19895.8175889375</v>
      </c>
      <c r="BF609" s="28">
        <f ca="1" t="shared" si="4534"/>
        <v>20369.5959289976</v>
      </c>
      <c r="BG609" s="28">
        <f ca="1" t="shared" si="4534"/>
        <v>16192.071012511</v>
      </c>
      <c r="BH609" s="28">
        <f ca="1" t="shared" si="4534"/>
        <v>14894.2104454308</v>
      </c>
      <c r="BI609" s="28">
        <f ca="1" t="shared" si="4534"/>
        <v>17833.1704510322</v>
      </c>
      <c r="BJ609" s="28">
        <f ca="1" t="shared" si="4310"/>
        <v>90994.0563435214</v>
      </c>
      <c r="BK609" s="28">
        <f ca="1" t="shared" si="4311"/>
        <v>33101.1105509049</v>
      </c>
      <c r="BL609" s="28">
        <f ca="1" t="shared" si="4312"/>
        <v>124095.166894426</v>
      </c>
      <c r="BM609" s="28">
        <f ca="1">BK609*'Ejercicio 3 - TIR'!$D$5</f>
        <v>16550.5552754524</v>
      </c>
      <c r="BN609" s="28">
        <f ca="1" t="shared" si="4313"/>
        <v>107544.611618974</v>
      </c>
      <c r="BO609" s="28">
        <f ca="1" t="shared" si="4314"/>
        <v>45484.932203359</v>
      </c>
      <c r="BP609" s="28">
        <f ca="1" t="shared" si="4315"/>
        <v>-108483.978456754</v>
      </c>
      <c r="BQ609" s="28">
        <f ca="1" t="shared" ref="BQ609:BT609" si="4535">BE609</f>
        <v>19895.8175889375</v>
      </c>
      <c r="BR609" s="28">
        <f ca="1" t="shared" si="4535"/>
        <v>20369.5959289976</v>
      </c>
      <c r="BS609" s="28">
        <f ca="1" t="shared" si="4535"/>
        <v>16192.071012511</v>
      </c>
      <c r="BT609" s="28">
        <f ca="1" t="shared" si="4535"/>
        <v>14894.2104454308</v>
      </c>
      <c r="BU609" s="28">
        <f ca="1" t="shared" si="4317"/>
        <v>63318.1026543912</v>
      </c>
      <c r="BV609" s="30">
        <f ca="1" t="shared" si="4318"/>
        <v>6.31582574776282</v>
      </c>
    </row>
    <row r="610" ht="15" customHeight="1" spans="1:74">
      <c r="A610" s="26">
        <v>609</v>
      </c>
      <c r="B610" s="27">
        <f ca="1" t="shared" ref="B610:F610" si="4536">RAND()</f>
        <v>0.196095845527687</v>
      </c>
      <c r="C610" s="28">
        <f ca="1">IF(B610&lt;=('Ejercicio 3 - TIR'!$D$13-'Ejercicio 3 - TIR'!$C$13)/('Ejercicio 3 - TIR'!$E$13-'Ejercicio 3 - TIR'!$C$13),'Ejercicio 3 - TIR'!$C$13+SQRT(('Ejercicio 3 - TIR'!$E$13-'Ejercicio 3 - TIR'!$C$13)*('Ejercicio 3 - TIR'!$D$13-'Ejercicio 3 - TIR'!$C$13)*B610),'Ejercicio 3 - TIR'!$E$13-SQRT(('Ejercicio 3 - TIR'!$E$13-'Ejercicio 3 - TIR'!$C$13)*('Ejercicio 3 - TIR'!$E$13-'Ejercicio 3 - TIR'!$D$13)*(1-B610)))</f>
        <v>68856.5421136624</v>
      </c>
      <c r="D610" s="27">
        <f ca="1" t="shared" si="4536"/>
        <v>0.952876234359301</v>
      </c>
      <c r="E610" s="28">
        <f ca="1">IF(D610&lt;=('Ejercicio 3 - TIR'!$D$14-'Ejercicio 3 - TIR'!$C$14)/('Ejercicio 3 - TIR'!$E$14-'Ejercicio 3 - TIR'!$C$14),'Ejercicio 3 - TIR'!$C$14+SQRT(('Ejercicio 3 - TIR'!$E$14-'Ejercicio 3 - TIR'!$C$14)*('Ejercicio 3 - TIR'!$D$14-'Ejercicio 3 - TIR'!$C$14)*D610),'Ejercicio 3 - TIR'!$E$14-SQRT(('Ejercicio 3 - TIR'!$E$14-'Ejercicio 3 - TIR'!$C$14)*('Ejercicio 3 - TIR'!$E$14-'Ejercicio 3 - TIR'!$D$14)*(1-D610)))</f>
        <v>37341.3227262218</v>
      </c>
      <c r="F610" s="27">
        <f ca="1" t="shared" si="4536"/>
        <v>0.241222083616226</v>
      </c>
      <c r="G610" s="28">
        <f ca="1">IF(F610&lt;=('Ejercicio 3 - TIR'!$D$18-'Ejercicio 3 - TIR'!$C$18)/('Ejercicio 3 - TIR'!$E$18-'Ejercicio 3 - TIR'!$C$18),'Ejercicio 3 - TIR'!$C$18+SQRT(('Ejercicio 3 - TIR'!$E$18-'Ejercicio 3 - TIR'!$C$18)*('Ejercicio 3 - TIR'!$D$18-'Ejercicio 3 - TIR'!$C$18)*F610),'Ejercicio 3 - TIR'!$E$18-SQRT(('Ejercicio 3 - TIR'!$E$18-'Ejercicio 3 - TIR'!$C$18)*('Ejercicio 3 - TIR'!$E$18-'Ejercicio 3 - TIR'!$D$18)*(1-F610)))</f>
        <v>36015.2566480936</v>
      </c>
      <c r="H610" s="27">
        <f ca="1" t="shared" ref="H610:L610" si="4537">RAND()</f>
        <v>0.468360792030247</v>
      </c>
      <c r="I610" s="28">
        <f ca="1">IF(H610&lt;=('Ejercicio 3 - TIR'!$D$18-'Ejercicio 3 - TIR'!$C$18)/('Ejercicio 3 - TIR'!$E$18-'Ejercicio 3 - TIR'!$C$18),'Ejercicio 3 - TIR'!$C$18+SQRT(('Ejercicio 3 - TIR'!$E$18-'Ejercicio 3 - TIR'!$C$18)*('Ejercicio 3 - TIR'!$D$18-'Ejercicio 3 - TIR'!$C$18)*H610),'Ejercicio 3 - TIR'!$E$18-SQRT(('Ejercicio 3 - TIR'!$E$18-'Ejercicio 3 - TIR'!$C$18)*('Ejercicio 3 - TIR'!$E$18-'Ejercicio 3 - TIR'!$D$18)*(1-H610)))</f>
        <v>38381.7730107977</v>
      </c>
      <c r="J610" s="27">
        <f ca="1" t="shared" si="4537"/>
        <v>0.528376268147395</v>
      </c>
      <c r="K610" s="28">
        <f ca="1">IF(J610&lt;=('Ejercicio 3 - TIR'!$D$18-'Ejercicio 3 - TIR'!$C$18)/('Ejercicio 3 - TIR'!$E$18-'Ejercicio 3 - TIR'!$C$18),'Ejercicio 3 - TIR'!$C$18+SQRT(('Ejercicio 3 - TIR'!$E$18-'Ejercicio 3 - TIR'!$C$18)*('Ejercicio 3 - TIR'!$D$18-'Ejercicio 3 - TIR'!$C$18)*J610),'Ejercicio 3 - TIR'!$E$18-SQRT(('Ejercicio 3 - TIR'!$E$18-'Ejercicio 3 - TIR'!$C$18)*('Ejercicio 3 - TIR'!$E$18-'Ejercicio 3 - TIR'!$D$18)*(1-J610)))</f>
        <v>38902.6086189447</v>
      </c>
      <c r="L610" s="27">
        <f ca="1" t="shared" si="4537"/>
        <v>0.145543338468618</v>
      </c>
      <c r="M610" s="28">
        <f ca="1">IF(L610&lt;=('Ejercicio 3 - TIR'!$D$18-'Ejercicio 3 - TIR'!$C$18)/('Ejercicio 3 - TIR'!$E$18-'Ejercicio 3 - TIR'!$C$18),'Ejercicio 3 - TIR'!$C$18+SQRT(('Ejercicio 3 - TIR'!$E$18-'Ejercicio 3 - TIR'!$C$18)*('Ejercicio 3 - TIR'!$D$18-'Ejercicio 3 - TIR'!$C$18)*L610),'Ejercicio 3 - TIR'!$E$18-SQRT(('Ejercicio 3 - TIR'!$E$18-'Ejercicio 3 - TIR'!$C$18)*('Ejercicio 3 - TIR'!$E$18-'Ejercicio 3 - TIR'!$D$18)*(1-L610)))</f>
        <v>34672.4191561003</v>
      </c>
      <c r="N610" s="27">
        <f ca="1" t="shared" ref="N610:R610" si="4538">RAND()</f>
        <v>0.994400658059573</v>
      </c>
      <c r="O610" s="28">
        <f ca="1">IF(N610&lt;=('Ejercicio 3 - TIR'!$D$18-'Ejercicio 3 - TIR'!$C$18)/('Ejercicio 3 - TIR'!$E$18-'Ejercicio 3 - TIR'!$C$18),'Ejercicio 3 - TIR'!$C$18+SQRT(('Ejercicio 3 - TIR'!$E$18-'Ejercicio 3 - TIR'!$C$18)*('Ejercicio 3 - TIR'!$D$18-'Ejercicio 3 - TIR'!$C$18)*N610),'Ejercicio 3 - TIR'!$E$18-SQRT(('Ejercicio 3 - TIR'!$E$18-'Ejercicio 3 - TIR'!$C$18)*('Ejercicio 3 - TIR'!$E$18-'Ejercicio 3 - TIR'!$D$18)*(1-N610)))</f>
        <v>44351.9640090766</v>
      </c>
      <c r="P610" s="27">
        <f ca="1" t="shared" si="4538"/>
        <v>0.296780083940631</v>
      </c>
      <c r="Q610" s="29">
        <f ca="1">IF(P610&lt;=('Ejercicio 3 - TIR'!$D$22-'Ejercicio 3 - TIR'!$C$22)/('Ejercicio 3 - TIR'!$E$22-'Ejercicio 3 - TIR'!$C$22),'Ejercicio 3 - TIR'!$C$22+SQRT(('Ejercicio 3 - TIR'!$E$22-'Ejercicio 3 - TIR'!$C$22)*('Ejercicio 3 - TIR'!$D$22-'Ejercicio 3 - TIR'!$C$22)*P610),'Ejercicio 3 - TIR'!$E$22-SQRT(('Ejercicio 3 - TIR'!$E$22-'Ejercicio 3 - TIR'!$C$22)*('Ejercicio 3 - TIR'!$E$22-'Ejercicio 3 - TIR'!$D$22)*(1-P610)))</f>
        <v>0.143112856835388</v>
      </c>
      <c r="R610" s="27">
        <f ca="1" t="shared" si="4538"/>
        <v>0.142219700795858</v>
      </c>
      <c r="S610" s="29">
        <f ca="1">IF(R610&lt;=('Ejercicio 3 - TIR'!$D$23-'Ejercicio 3 - TIR'!$C$23)/('Ejercicio 3 - TIR'!$E$23-'Ejercicio 3 - TIR'!$C$23),'Ejercicio 3 - TIR'!$C$23+SQRT(('Ejercicio 3 - TIR'!$E$23-'Ejercicio 3 - TIR'!$C$23)*('Ejercicio 3 - TIR'!$D$23-'Ejercicio 3 - TIR'!$C$23)*R610),'Ejercicio 3 - TIR'!$E$23-SQRT(('Ejercicio 3 - TIR'!$E$23-'Ejercicio 3 - TIR'!$C$23)*('Ejercicio 3 - TIR'!$E$23-'Ejercicio 3 - TIR'!$D$23)*(1-R610)))</f>
        <v>0.135999858169138</v>
      </c>
      <c r="T610" s="27">
        <f ca="1" t="shared" ref="T610:X610" si="4539">RAND()</f>
        <v>0.535886525917713</v>
      </c>
      <c r="U610" s="29">
        <f ca="1">IF(T610&lt;=('Ejercicio 3 - TIR'!$D$24-'Ejercicio 3 - TIR'!$C$24)/('Ejercicio 3 - TIR'!$E$24-'Ejercicio 3 - TIR'!$C$24),'Ejercicio 3 - TIR'!$C$24+SQRT(('Ejercicio 3 - TIR'!$E$24-'Ejercicio 3 - TIR'!$C$24)*('Ejercicio 3 - TIR'!$D$24-'Ejercicio 3 - TIR'!$C$24)*T610),'Ejercicio 3 - TIR'!$E$24-SQRT(('Ejercicio 3 - TIR'!$E$24-'Ejercicio 3 - TIR'!$C$24)*('Ejercicio 3 - TIR'!$E$24-'Ejercicio 3 - TIR'!$D$24)*(1-T610)))</f>
        <v>0.183951175782969</v>
      </c>
      <c r="V610" s="27">
        <f ca="1" t="shared" si="4539"/>
        <v>0.715324237896852</v>
      </c>
      <c r="W610" s="29">
        <f ca="1">IF(V610&lt;=('Ejercicio 3 - TIR'!$D$25-'Ejercicio 3 - TIR'!$C$25)/('Ejercicio 3 - TIR'!$E$25-'Ejercicio 3 - TIR'!$C$25),'Ejercicio 3 - TIR'!$C$25+SQRT(('Ejercicio 3 - TIR'!$E$25-'Ejercicio 3 - TIR'!$C$25)*('Ejercicio 3 - TIR'!$D$25-'Ejercicio 3 - TIR'!$C$25)*V610),'Ejercicio 3 - TIR'!$E$25-SQRT(('Ejercicio 3 - TIR'!$E$25-'Ejercicio 3 - TIR'!$C$25)*('Ejercicio 3 - TIR'!$E$25-'Ejercicio 3 - TIR'!$D$25)*(1-V610)))</f>
        <v>0.218434747468759</v>
      </c>
      <c r="X610" s="27">
        <f ca="1" t="shared" si="4539"/>
        <v>0.663632971964277</v>
      </c>
      <c r="Y610" s="29">
        <f ca="1">IF(X610&lt;=('Ejercicio 3 - TIR'!$D$26-'Ejercicio 3 - TIR'!$C$26)/('Ejercicio 3 - TIR'!$E$26-'Ejercicio 3 - TIR'!$C$26),'Ejercicio 3 - TIR'!$C$26+SQRT(('Ejercicio 3 - TIR'!$E$26-'Ejercicio 3 - TIR'!$C$26)*('Ejercicio 3 - TIR'!$D$26-'Ejercicio 3 - TIR'!$C$26)*X610),'Ejercicio 3 - TIR'!$E$26-SQRT(('Ejercicio 3 - TIR'!$E$26-'Ejercicio 3 - TIR'!$C$26)*('Ejercicio 3 - TIR'!$E$26-'Ejercicio 3 - TIR'!$D$26)*(1-X610)))</f>
        <v>0.237380967263523</v>
      </c>
      <c r="Z610" s="27">
        <f ca="1" t="shared" si="4288"/>
        <v>1.14311285683539</v>
      </c>
      <c r="AA610" s="27">
        <f ca="1" t="shared" si="4289"/>
        <v>1.29857604323632</v>
      </c>
      <c r="AB610" s="27">
        <f ca="1" t="shared" si="4290"/>
        <v>1.53745063323324</v>
      </c>
      <c r="AC610" s="27">
        <f ca="1" t="shared" si="4291"/>
        <v>1.87328327404922</v>
      </c>
      <c r="AD610" s="27">
        <f ca="1" t="shared" si="4292"/>
        <v>2.3179650696016</v>
      </c>
      <c r="AE610" s="26">
        <f ca="1" t="shared" si="4293"/>
        <v>5344.02337336179</v>
      </c>
      <c r="AF610" s="26">
        <f ca="1" t="shared" si="4294"/>
        <v>6070.80979419155</v>
      </c>
      <c r="AG610" s="26">
        <f ca="1" t="shared" si="4295"/>
        <v>7187.54239378786</v>
      </c>
      <c r="AH610" s="26">
        <f ca="1" t="shared" si="4296"/>
        <v>8757.5514014959</v>
      </c>
      <c r="AI610" s="26">
        <f ca="1" t="shared" si="4297"/>
        <v>10836.427424043</v>
      </c>
      <c r="AJ610" s="28">
        <f ca="1" t="shared" si="4298"/>
        <v>41169.5029166619</v>
      </c>
      <c r="AK610" s="28">
        <f ca="1" t="shared" si="4299"/>
        <v>49841.6509287563</v>
      </c>
      <c r="AL610" s="28">
        <f ca="1" t="shared" si="4300"/>
        <v>59810.8402556213</v>
      </c>
      <c r="AM610" s="28">
        <f ca="1" t="shared" si="4301"/>
        <v>64951.2628759464</v>
      </c>
      <c r="AN610" s="28">
        <f ca="1" t="shared" si="4302"/>
        <v>102806.303341267</v>
      </c>
      <c r="AO610" s="28">
        <f ca="1">C610/'Ejercicio 3 - TIR'!$D$7</f>
        <v>13771.3084227325</v>
      </c>
      <c r="AP610" s="28">
        <f ca="1" t="shared" si="4303"/>
        <v>27398.1944939295</v>
      </c>
      <c r="AQ610" s="28">
        <f ca="1" t="shared" si="4304"/>
        <v>36070.3425060238</v>
      </c>
      <c r="AR610" s="28">
        <f ca="1" t="shared" si="4305"/>
        <v>46039.5318328889</v>
      </c>
      <c r="AS610" s="28">
        <f ca="1" t="shared" si="4306"/>
        <v>51179.9544532139</v>
      </c>
      <c r="AT610" s="28">
        <f ca="1" t="shared" si="4307"/>
        <v>89034.9949185347</v>
      </c>
      <c r="AU610" s="28">
        <f ca="1">AP610*'Ejercicio 3 - TIR'!$D$5</f>
        <v>13699.0972469647</v>
      </c>
      <c r="AV610" s="28">
        <f ca="1">AQ610*'Ejercicio 3 - TIR'!$D$5</f>
        <v>18035.1712530119</v>
      </c>
      <c r="AW610" s="28">
        <f ca="1">AR610*'Ejercicio 3 - TIR'!$D$5</f>
        <v>23019.7659164444</v>
      </c>
      <c r="AX610" s="28">
        <f ca="1">AS610*'Ejercicio 3 - TIR'!$D$5</f>
        <v>25589.977226607</v>
      </c>
      <c r="AY610" s="28">
        <f ca="1">AT610*'Ejercicio 3 - TIR'!$D$5</f>
        <v>44517.4974592674</v>
      </c>
      <c r="AZ610" s="28">
        <f ca="1" t="shared" ref="AZ610:BD610" si="4540">AJ610-AU610-AE610</f>
        <v>22126.3822963354</v>
      </c>
      <c r="BA610" s="28">
        <f ca="1" t="shared" si="4540"/>
        <v>25735.6698815528</v>
      </c>
      <c r="BB610" s="28">
        <f ca="1" t="shared" si="4540"/>
        <v>29603.531945389</v>
      </c>
      <c r="BC610" s="28">
        <f ca="1" t="shared" si="4540"/>
        <v>30603.7342478435</v>
      </c>
      <c r="BD610" s="28">
        <f ca="1" t="shared" si="4540"/>
        <v>47452.3784579568</v>
      </c>
      <c r="BE610" s="28">
        <f ca="1" t="shared" ref="BE610:BI610" si="4541">AZ610/Z610</f>
        <v>19356.2535527686</v>
      </c>
      <c r="BF610" s="28">
        <f ca="1" t="shared" si="4541"/>
        <v>19818.3772260377</v>
      </c>
      <c r="BG610" s="28">
        <f ca="1" t="shared" si="4541"/>
        <v>19254.947967424</v>
      </c>
      <c r="BH610" s="28">
        <f ca="1" t="shared" si="4541"/>
        <v>16336.9495002705</v>
      </c>
      <c r="BI610" s="28">
        <f ca="1" t="shared" si="4541"/>
        <v>20471.5675314782</v>
      </c>
      <c r="BJ610" s="28">
        <f ca="1" t="shared" si="4310"/>
        <v>86555.8817321026</v>
      </c>
      <c r="BK610" s="28">
        <f ca="1" t="shared" si="4311"/>
        <v>31921.4118866042</v>
      </c>
      <c r="BL610" s="28">
        <f ca="1" t="shared" si="4312"/>
        <v>118477.293618707</v>
      </c>
      <c r="BM610" s="28">
        <f ca="1">BK610*'Ejercicio 3 - TIR'!$D$5</f>
        <v>15960.7059433021</v>
      </c>
      <c r="BN610" s="28">
        <f ca="1" t="shared" si="4313"/>
        <v>102516.587675405</v>
      </c>
      <c r="BO610" s="28">
        <f ca="1" t="shared" si="4314"/>
        <v>44226.976937588</v>
      </c>
      <c r="BP610" s="28">
        <f ca="1" t="shared" si="4315"/>
        <v>-106197.864839884</v>
      </c>
      <c r="BQ610" s="28">
        <f ca="1" t="shared" ref="BQ610:BT610" si="4542">BE610</f>
        <v>19356.2535527686</v>
      </c>
      <c r="BR610" s="28">
        <f ca="1" t="shared" si="4542"/>
        <v>19818.3772260377</v>
      </c>
      <c r="BS610" s="28">
        <f ca="1" t="shared" si="4542"/>
        <v>19254.947967424</v>
      </c>
      <c r="BT610" s="28">
        <f ca="1" t="shared" si="4542"/>
        <v>16336.9495002705</v>
      </c>
      <c r="BU610" s="28">
        <f ca="1" t="shared" si="4317"/>
        <v>64698.5444690662</v>
      </c>
      <c r="BV610" s="30">
        <f ca="1" t="shared" si="4318"/>
        <v>8.01232257594102</v>
      </c>
    </row>
    <row r="611" ht="15" customHeight="1" spans="1:74">
      <c r="A611" s="26">
        <v>610</v>
      </c>
      <c r="B611" s="27">
        <f ca="1" t="shared" ref="B611:F611" si="4543">RAND()</f>
        <v>0.931856770574984</v>
      </c>
      <c r="C611" s="28">
        <f ca="1">IF(B611&lt;=('Ejercicio 3 - TIR'!$D$13-'Ejercicio 3 - TIR'!$C$13)/('Ejercicio 3 - TIR'!$E$13-'Ejercicio 3 - TIR'!$C$13),'Ejercicio 3 - TIR'!$C$13+SQRT(('Ejercicio 3 - TIR'!$E$13-'Ejercicio 3 - TIR'!$C$13)*('Ejercicio 3 - TIR'!$D$13-'Ejercicio 3 - TIR'!$C$13)*B611),'Ejercicio 3 - TIR'!$E$13-SQRT(('Ejercicio 3 - TIR'!$E$13-'Ejercicio 3 - TIR'!$C$13)*('Ejercicio 3 - TIR'!$E$13-'Ejercicio 3 - TIR'!$D$13)*(1-B611)))</f>
        <v>90957.2197134941</v>
      </c>
      <c r="D611" s="27">
        <f ca="1" t="shared" si="4543"/>
        <v>0.615681170714864</v>
      </c>
      <c r="E611" s="28">
        <f ca="1">IF(D611&lt;=('Ejercicio 3 - TIR'!$D$14-'Ejercicio 3 - TIR'!$C$14)/('Ejercicio 3 - TIR'!$E$14-'Ejercicio 3 - TIR'!$C$14),'Ejercicio 3 - TIR'!$C$14+SQRT(('Ejercicio 3 - TIR'!$E$14-'Ejercicio 3 - TIR'!$C$14)*('Ejercicio 3 - TIR'!$D$14-'Ejercicio 3 - TIR'!$C$14)*D611),'Ejercicio 3 - TIR'!$E$14-SQRT(('Ejercicio 3 - TIR'!$E$14-'Ejercicio 3 - TIR'!$C$14)*('Ejercicio 3 - TIR'!$E$14-'Ejercicio 3 - TIR'!$D$14)*(1-D611)))</f>
        <v>32407.3835608026</v>
      </c>
      <c r="F611" s="27">
        <f ca="1" t="shared" si="4543"/>
        <v>0.647515841183995</v>
      </c>
      <c r="G611" s="28">
        <f ca="1">IF(F611&lt;=('Ejercicio 3 - TIR'!$D$18-'Ejercicio 3 - TIR'!$C$18)/('Ejercicio 3 - TIR'!$E$18-'Ejercicio 3 - TIR'!$C$18),'Ejercicio 3 - TIR'!$C$18+SQRT(('Ejercicio 3 - TIR'!$E$18-'Ejercicio 3 - TIR'!$C$18)*('Ejercicio 3 - TIR'!$D$18-'Ejercicio 3 - TIR'!$C$18)*F611),'Ejercicio 3 - TIR'!$E$18-SQRT(('Ejercicio 3 - TIR'!$E$18-'Ejercicio 3 - TIR'!$C$18)*('Ejercicio 3 - TIR'!$E$18-'Ejercicio 3 - TIR'!$D$18)*(1-F611)))</f>
        <v>39855.322225965</v>
      </c>
      <c r="H611" s="27">
        <f ca="1" t="shared" ref="H611:L611" si="4544">RAND()</f>
        <v>0.249518842727768</v>
      </c>
      <c r="I611" s="28">
        <f ca="1">IF(H611&lt;=('Ejercicio 3 - TIR'!$D$18-'Ejercicio 3 - TIR'!$C$18)/('Ejercicio 3 - TIR'!$E$18-'Ejercicio 3 - TIR'!$C$18),'Ejercicio 3 - TIR'!$C$18+SQRT(('Ejercicio 3 - TIR'!$E$18-'Ejercicio 3 - TIR'!$C$18)*('Ejercicio 3 - TIR'!$D$18-'Ejercicio 3 - TIR'!$C$18)*H611),'Ejercicio 3 - TIR'!$E$18-SQRT(('Ejercicio 3 - TIR'!$E$18-'Ejercicio 3 - TIR'!$C$18)*('Ejercicio 3 - TIR'!$E$18-'Ejercicio 3 - TIR'!$D$18)*(1-H611)))</f>
        <v>36117.8285697758</v>
      </c>
      <c r="J611" s="27">
        <f ca="1" t="shared" si="4544"/>
        <v>0.99033856587236</v>
      </c>
      <c r="K611" s="28">
        <f ca="1">IF(J611&lt;=('Ejercicio 3 - TIR'!$D$18-'Ejercicio 3 - TIR'!$C$18)/('Ejercicio 3 - TIR'!$E$18-'Ejercicio 3 - TIR'!$C$18),'Ejercicio 3 - TIR'!$C$18+SQRT(('Ejercicio 3 - TIR'!$E$18-'Ejercicio 3 - TIR'!$C$18)*('Ejercicio 3 - TIR'!$D$18-'Ejercicio 3 - TIR'!$C$18)*J611),'Ejercicio 3 - TIR'!$E$18-SQRT(('Ejercicio 3 - TIR'!$E$18-'Ejercicio 3 - TIR'!$C$18)*('Ejercicio 3 - TIR'!$E$18-'Ejercicio 3 - TIR'!$D$18)*(1-J611)))</f>
        <v>44148.7611618511</v>
      </c>
      <c r="L611" s="27">
        <f ca="1" t="shared" si="4544"/>
        <v>0.601640051705228</v>
      </c>
      <c r="M611" s="28">
        <f ca="1">IF(L611&lt;=('Ejercicio 3 - TIR'!$D$18-'Ejercicio 3 - TIR'!$C$18)/('Ejercicio 3 - TIR'!$E$18-'Ejercicio 3 - TIR'!$C$18),'Ejercicio 3 - TIR'!$C$18+SQRT(('Ejercicio 3 - TIR'!$E$18-'Ejercicio 3 - TIR'!$C$18)*('Ejercicio 3 - TIR'!$D$18-'Ejercicio 3 - TIR'!$C$18)*L611),'Ejercicio 3 - TIR'!$E$18-SQRT(('Ejercicio 3 - TIR'!$E$18-'Ejercicio 3 - TIR'!$C$18)*('Ejercicio 3 - TIR'!$E$18-'Ejercicio 3 - TIR'!$D$18)*(1-L611)))</f>
        <v>39499.7898795597</v>
      </c>
      <c r="N611" s="27">
        <f ca="1" t="shared" ref="N611:R611" si="4545">RAND()</f>
        <v>0.369919851193716</v>
      </c>
      <c r="O611" s="28">
        <f ca="1">IF(N611&lt;=('Ejercicio 3 - TIR'!$D$18-'Ejercicio 3 - TIR'!$C$18)/('Ejercicio 3 - TIR'!$E$18-'Ejercicio 3 - TIR'!$C$18),'Ejercicio 3 - TIR'!$C$18+SQRT(('Ejercicio 3 - TIR'!$E$18-'Ejercicio 3 - TIR'!$C$18)*('Ejercicio 3 - TIR'!$D$18-'Ejercicio 3 - TIR'!$C$18)*N611),'Ejercicio 3 - TIR'!$E$18-SQRT(('Ejercicio 3 - TIR'!$E$18-'Ejercicio 3 - TIR'!$C$18)*('Ejercicio 3 - TIR'!$E$18-'Ejercicio 3 - TIR'!$D$18)*(1-N611)))</f>
        <v>37449.0252838246</v>
      </c>
      <c r="P611" s="27">
        <f ca="1" t="shared" si="4545"/>
        <v>0.988439282304072</v>
      </c>
      <c r="Q611" s="29">
        <f ca="1">IF(P611&lt;=('Ejercicio 3 - TIR'!$D$22-'Ejercicio 3 - TIR'!$C$22)/('Ejercicio 3 - TIR'!$E$22-'Ejercicio 3 - TIR'!$C$22),'Ejercicio 3 - TIR'!$C$22+SQRT(('Ejercicio 3 - TIR'!$E$22-'Ejercicio 3 - TIR'!$C$22)*('Ejercicio 3 - TIR'!$D$22-'Ejercicio 3 - TIR'!$C$22)*P611),'Ejercicio 3 - TIR'!$E$22-SQRT(('Ejercicio 3 - TIR'!$E$22-'Ejercicio 3 - TIR'!$C$22)*('Ejercicio 3 - TIR'!$E$22-'Ejercicio 3 - TIR'!$D$22)*(1-P611)))</f>
        <v>0.175438279726609</v>
      </c>
      <c r="R611" s="27">
        <f ca="1" t="shared" si="4545"/>
        <v>0.0791566712163076</v>
      </c>
      <c r="S611" s="29">
        <f ca="1">IF(R611&lt;=('Ejercicio 3 - TIR'!$D$23-'Ejercicio 3 - TIR'!$C$23)/('Ejercicio 3 - TIR'!$E$23-'Ejercicio 3 - TIR'!$C$23),'Ejercicio 3 - TIR'!$C$23+SQRT(('Ejercicio 3 - TIR'!$E$23-'Ejercicio 3 - TIR'!$C$23)*('Ejercicio 3 - TIR'!$D$23-'Ejercicio 3 - TIR'!$C$23)*R611),'Ejercicio 3 - TIR'!$E$23-SQRT(('Ejercicio 3 - TIR'!$E$23-'Ejercicio 3 - TIR'!$C$23)*('Ejercicio 3 - TIR'!$E$23-'Ejercicio 3 - TIR'!$D$23)*(1-R611)))</f>
        <v>0.131936582768504</v>
      </c>
      <c r="T611" s="27">
        <f ca="1" t="shared" ref="T611:X611" si="4546">RAND()</f>
        <v>0.080945289689391</v>
      </c>
      <c r="U611" s="29">
        <f ca="1">IF(T611&lt;=('Ejercicio 3 - TIR'!$D$24-'Ejercicio 3 - TIR'!$C$24)/('Ejercicio 3 - TIR'!$E$24-'Ejercicio 3 - TIR'!$C$24),'Ejercicio 3 - TIR'!$C$24+SQRT(('Ejercicio 3 - TIR'!$E$24-'Ejercicio 3 - TIR'!$C$24)*('Ejercicio 3 - TIR'!$D$24-'Ejercicio 3 - TIR'!$C$24)*T611),'Ejercicio 3 - TIR'!$E$24-SQRT(('Ejercicio 3 - TIR'!$E$24-'Ejercicio 3 - TIR'!$C$24)*('Ejercicio 3 - TIR'!$E$24-'Ejercicio 3 - TIR'!$D$24)*(1-T611)))</f>
        <v>0.163037833729102</v>
      </c>
      <c r="V611" s="27">
        <f ca="1" t="shared" si="4546"/>
        <v>0.370226016856989</v>
      </c>
      <c r="W611" s="29">
        <f ca="1">IF(V611&lt;=('Ejercicio 3 - TIR'!$D$25-'Ejercicio 3 - TIR'!$C$25)/('Ejercicio 3 - TIR'!$E$25-'Ejercicio 3 - TIR'!$C$25),'Ejercicio 3 - TIR'!$C$25+SQRT(('Ejercicio 3 - TIR'!$E$25-'Ejercicio 3 - TIR'!$C$25)*('Ejercicio 3 - TIR'!$D$25-'Ejercicio 3 - TIR'!$C$25)*V611),'Ejercicio 3 - TIR'!$E$25-SQRT(('Ejercicio 3 - TIR'!$E$25-'Ejercicio 3 - TIR'!$C$25)*('Ejercicio 3 - TIR'!$E$25-'Ejercicio 3 - TIR'!$D$25)*(1-V611)))</f>
        <v>0.203050996379044</v>
      </c>
      <c r="X611" s="27">
        <f ca="1" t="shared" si="4546"/>
        <v>0.391557802292593</v>
      </c>
      <c r="Y611" s="29">
        <f ca="1">IF(X611&lt;=('Ejercicio 3 - TIR'!$D$26-'Ejercicio 3 - TIR'!$C$26)/('Ejercicio 3 - TIR'!$E$26-'Ejercicio 3 - TIR'!$C$26),'Ejercicio 3 - TIR'!$C$26+SQRT(('Ejercicio 3 - TIR'!$E$26-'Ejercicio 3 - TIR'!$C$26)*('Ejercicio 3 - TIR'!$D$26-'Ejercicio 3 - TIR'!$C$26)*X611),'Ejercicio 3 - TIR'!$E$26-SQRT(('Ejercicio 3 - TIR'!$E$26-'Ejercicio 3 - TIR'!$C$26)*('Ejercicio 3 - TIR'!$E$26-'Ejercicio 3 - TIR'!$D$26)*(1-X611)))</f>
        <v>0.222679952306196</v>
      </c>
      <c r="Z611" s="27">
        <f ca="1" t="shared" si="4288"/>
        <v>1.17543827972661</v>
      </c>
      <c r="AA611" s="27">
        <f ca="1" t="shared" si="4289"/>
        <v>1.33052158960903</v>
      </c>
      <c r="AB611" s="27">
        <f ca="1" t="shared" si="4290"/>
        <v>1.54744694730868</v>
      </c>
      <c r="AC611" s="27">
        <f ca="1" t="shared" si="4291"/>
        <v>1.86165759180342</v>
      </c>
      <c r="AD611" s="27">
        <f ca="1" t="shared" si="4292"/>
        <v>2.27621141555668</v>
      </c>
      <c r="AE611" s="26">
        <f ca="1" t="shared" si="4293"/>
        <v>5685.49562234759</v>
      </c>
      <c r="AF611" s="26">
        <f ca="1" t="shared" si="4294"/>
        <v>6435.62048610542</v>
      </c>
      <c r="AG611" s="26">
        <f ca="1" t="shared" si="4295"/>
        <v>7484.87010886268</v>
      </c>
      <c r="AH611" s="26">
        <f ca="1" t="shared" si="4296"/>
        <v>9004.68044223497</v>
      </c>
      <c r="AI611" s="26">
        <f ca="1" t="shared" si="4297"/>
        <v>11009.8422536444</v>
      </c>
      <c r="AJ611" s="28">
        <f ca="1" t="shared" si="4298"/>
        <v>46847.4713952379</v>
      </c>
      <c r="AK611" s="28">
        <f ca="1" t="shared" si="4299"/>
        <v>48055.5506818844</v>
      </c>
      <c r="AL611" s="28">
        <f ca="1" t="shared" si="4300"/>
        <v>68317.8656873667</v>
      </c>
      <c r="AM611" s="28">
        <f ca="1" t="shared" si="4301"/>
        <v>73535.0837039223</v>
      </c>
      <c r="AN611" s="28">
        <f ca="1" t="shared" si="4302"/>
        <v>85241.898852512</v>
      </c>
      <c r="AO611" s="28">
        <f ca="1">C611/'Ejercicio 3 - TIR'!$D$7</f>
        <v>18191.4439426988</v>
      </c>
      <c r="AP611" s="28">
        <f ca="1" t="shared" si="4303"/>
        <v>28656.0274525391</v>
      </c>
      <c r="AQ611" s="28">
        <f ca="1" t="shared" si="4304"/>
        <v>29864.1067391856</v>
      </c>
      <c r="AR611" s="28">
        <f ca="1" t="shared" si="4305"/>
        <v>50126.4217446679</v>
      </c>
      <c r="AS611" s="28">
        <f ca="1" t="shared" si="4306"/>
        <v>55343.6397612234</v>
      </c>
      <c r="AT611" s="28">
        <f ca="1" t="shared" si="4307"/>
        <v>67050.4549098132</v>
      </c>
      <c r="AU611" s="28">
        <f ca="1">AP611*'Ejercicio 3 - TIR'!$D$5</f>
        <v>14328.0137262696</v>
      </c>
      <c r="AV611" s="28">
        <f ca="1">AQ611*'Ejercicio 3 - TIR'!$D$5</f>
        <v>14932.0533695928</v>
      </c>
      <c r="AW611" s="28">
        <f ca="1">AR611*'Ejercicio 3 - TIR'!$D$5</f>
        <v>25063.210872334</v>
      </c>
      <c r="AX611" s="28">
        <f ca="1">AS611*'Ejercicio 3 - TIR'!$D$5</f>
        <v>27671.8198806117</v>
      </c>
      <c r="AY611" s="28">
        <f ca="1">AT611*'Ejercicio 3 - TIR'!$D$5</f>
        <v>33525.2274549066</v>
      </c>
      <c r="AZ611" s="28">
        <f ca="1" t="shared" ref="AZ611:BD611" si="4547">AJ611-AU611-AE611</f>
        <v>26833.9620466208</v>
      </c>
      <c r="BA611" s="28">
        <f ca="1" t="shared" si="4547"/>
        <v>26687.8768261862</v>
      </c>
      <c r="BB611" s="28">
        <f ca="1" t="shared" si="4547"/>
        <v>35769.7847061701</v>
      </c>
      <c r="BC611" s="28">
        <f ca="1" t="shared" si="4547"/>
        <v>36858.5833810756</v>
      </c>
      <c r="BD611" s="28">
        <f ca="1" t="shared" si="4547"/>
        <v>40706.829143961</v>
      </c>
      <c r="BE611" s="28">
        <f ca="1" t="shared" ref="BE611:BI611" si="4548">AZ611/Z611</f>
        <v>22828.8992365146</v>
      </c>
      <c r="BF611" s="28">
        <f ca="1" t="shared" si="4548"/>
        <v>20058.2065218712</v>
      </c>
      <c r="BG611" s="28">
        <f ca="1" t="shared" si="4548"/>
        <v>23115.3544671634</v>
      </c>
      <c r="BH611" s="28">
        <f ca="1" t="shared" si="4548"/>
        <v>19798.7984167217</v>
      </c>
      <c r="BI611" s="28">
        <f ca="1" t="shared" si="4548"/>
        <v>17883.588873051</v>
      </c>
      <c r="BJ611" s="28">
        <f ca="1" t="shared" si="4310"/>
        <v>73766.0564094227</v>
      </c>
      <c r="BK611" s="28">
        <f ca="1" t="shared" si="4311"/>
        <v>41407.5723678304</v>
      </c>
      <c r="BL611" s="28">
        <f ca="1" t="shared" si="4312"/>
        <v>115173.628777253</v>
      </c>
      <c r="BM611" s="28">
        <f ca="1">BK611*'Ejercicio 3 - TIR'!$D$5</f>
        <v>20703.7861839152</v>
      </c>
      <c r="BN611" s="28">
        <f ca="1" t="shared" si="4313"/>
        <v>94469.8425933379</v>
      </c>
      <c r="BO611" s="28">
        <f ca="1" t="shared" si="4314"/>
        <v>41503.105532152</v>
      </c>
      <c r="BP611" s="28">
        <f ca="1" t="shared" si="4315"/>
        <v>-123364.603274297</v>
      </c>
      <c r="BQ611" s="28">
        <f ca="1" t="shared" ref="BQ611:BT611" si="4549">BE611</f>
        <v>22828.8992365146</v>
      </c>
      <c r="BR611" s="28">
        <f ca="1" t="shared" si="4549"/>
        <v>20058.2065218712</v>
      </c>
      <c r="BS611" s="28">
        <f ca="1" t="shared" si="4549"/>
        <v>23115.3544671634</v>
      </c>
      <c r="BT611" s="28">
        <f ca="1" t="shared" si="4549"/>
        <v>19798.7984167217</v>
      </c>
      <c r="BU611" s="28">
        <f ca="1" t="shared" si="4317"/>
        <v>59386.694405203</v>
      </c>
      <c r="BV611" s="30">
        <f ca="1" t="shared" si="4318"/>
        <v>4.83854121606173</v>
      </c>
    </row>
    <row r="612" ht="15" customHeight="1" spans="1:74">
      <c r="A612" s="26">
        <v>611</v>
      </c>
      <c r="B612" s="27">
        <f ca="1" t="shared" ref="B612:F612" si="4550">RAND()</f>
        <v>0.810079051017765</v>
      </c>
      <c r="C612" s="28">
        <f ca="1">IF(B612&lt;=('Ejercicio 3 - TIR'!$D$13-'Ejercicio 3 - TIR'!$C$13)/('Ejercicio 3 - TIR'!$E$13-'Ejercicio 3 - TIR'!$C$13),'Ejercicio 3 - TIR'!$C$13+SQRT(('Ejercicio 3 - TIR'!$E$13-'Ejercicio 3 - TIR'!$C$13)*('Ejercicio 3 - TIR'!$D$13-'Ejercicio 3 - TIR'!$C$13)*B612),'Ejercicio 3 - TIR'!$E$13-SQRT(('Ejercicio 3 - TIR'!$E$13-'Ejercicio 3 - TIR'!$C$13)*('Ejercicio 3 - TIR'!$E$13-'Ejercicio 3 - TIR'!$D$13)*(1-B612)))</f>
        <v>84903.4726251802</v>
      </c>
      <c r="D612" s="27">
        <f ca="1" t="shared" si="4550"/>
        <v>0.169915838078333</v>
      </c>
      <c r="E612" s="28">
        <f ca="1">IF(D612&lt;=('Ejercicio 3 - TIR'!$D$14-'Ejercicio 3 - TIR'!$C$14)/('Ejercicio 3 - TIR'!$E$14-'Ejercicio 3 - TIR'!$C$14),'Ejercicio 3 - TIR'!$C$14+SQRT(('Ejercicio 3 - TIR'!$E$14-'Ejercicio 3 - TIR'!$C$14)*('Ejercicio 3 - TIR'!$D$14-'Ejercicio 3 - TIR'!$C$14)*D612),'Ejercicio 3 - TIR'!$E$14-SQRT(('Ejercicio 3 - TIR'!$E$14-'Ejercicio 3 - TIR'!$C$14)*('Ejercicio 3 - TIR'!$E$14-'Ejercicio 3 - TIR'!$D$14)*(1-D612)))</f>
        <v>28569.8302278785</v>
      </c>
      <c r="F612" s="27">
        <f ca="1" t="shared" si="4550"/>
        <v>0.284690728537083</v>
      </c>
      <c r="G612" s="28">
        <f ca="1">IF(F612&lt;=('Ejercicio 3 - TIR'!$D$18-'Ejercicio 3 - TIR'!$C$18)/('Ejercicio 3 - TIR'!$E$18-'Ejercicio 3 - TIR'!$C$18),'Ejercicio 3 - TIR'!$C$18+SQRT(('Ejercicio 3 - TIR'!$E$18-'Ejercicio 3 - TIR'!$C$18)*('Ejercicio 3 - TIR'!$D$18-'Ejercicio 3 - TIR'!$C$18)*F612),'Ejercicio 3 - TIR'!$E$18-SQRT(('Ejercicio 3 - TIR'!$E$18-'Ejercicio 3 - TIR'!$C$18)*('Ejercicio 3 - TIR'!$E$18-'Ejercicio 3 - TIR'!$D$18)*(1-F612)))</f>
        <v>36534.7998653794</v>
      </c>
      <c r="H612" s="27">
        <f ca="1" t="shared" ref="H612:L612" si="4551">RAND()</f>
        <v>0.777270769993843</v>
      </c>
      <c r="I612" s="28">
        <f ca="1">IF(H612&lt;=('Ejercicio 3 - TIR'!$D$18-'Ejercicio 3 - TIR'!$C$18)/('Ejercicio 3 - TIR'!$E$18-'Ejercicio 3 - TIR'!$C$18),'Ejercicio 3 - TIR'!$C$18+SQRT(('Ejercicio 3 - TIR'!$E$18-'Ejercicio 3 - TIR'!$C$18)*('Ejercicio 3 - TIR'!$D$18-'Ejercicio 3 - TIR'!$C$18)*H612),'Ejercicio 3 - TIR'!$E$18-SQRT(('Ejercicio 3 - TIR'!$E$18-'Ejercicio 3 - TIR'!$C$18)*('Ejercicio 3 - TIR'!$E$18-'Ejercicio 3 - TIR'!$D$18)*(1-H612)))</f>
        <v>40912.8625848325</v>
      </c>
      <c r="J612" s="27">
        <f ca="1" t="shared" si="4551"/>
        <v>0.22549023358598</v>
      </c>
      <c r="K612" s="28">
        <f ca="1">IF(J612&lt;=('Ejercicio 3 - TIR'!$D$18-'Ejercicio 3 - TIR'!$C$18)/('Ejercicio 3 - TIR'!$E$18-'Ejercicio 3 - TIR'!$C$18),'Ejercicio 3 - TIR'!$C$18+SQRT(('Ejercicio 3 - TIR'!$E$18-'Ejercicio 3 - TIR'!$C$18)*('Ejercicio 3 - TIR'!$D$18-'Ejercicio 3 - TIR'!$C$18)*J612),'Ejercicio 3 - TIR'!$E$18-SQRT(('Ejercicio 3 - TIR'!$E$18-'Ejercicio 3 - TIR'!$C$18)*('Ejercicio 3 - TIR'!$E$18-'Ejercicio 3 - TIR'!$D$18)*(1-J612)))</f>
        <v>35815.8004640717</v>
      </c>
      <c r="L612" s="27">
        <f ca="1" t="shared" si="4551"/>
        <v>0.866957892286343</v>
      </c>
      <c r="M612" s="28">
        <f ca="1">IF(L612&lt;=('Ejercicio 3 - TIR'!$D$18-'Ejercicio 3 - TIR'!$C$18)/('Ejercicio 3 - TIR'!$E$18-'Ejercicio 3 - TIR'!$C$18),'Ejercicio 3 - TIR'!$C$18+SQRT(('Ejercicio 3 - TIR'!$E$18-'Ejercicio 3 - TIR'!$C$18)*('Ejercicio 3 - TIR'!$D$18-'Ejercicio 3 - TIR'!$C$18)*L612),'Ejercicio 3 - TIR'!$E$18-SQRT(('Ejercicio 3 - TIR'!$E$18-'Ejercicio 3 - TIR'!$C$18)*('Ejercicio 3 - TIR'!$E$18-'Ejercicio 3 - TIR'!$D$18)*(1-L612)))</f>
        <v>41841.1777386937</v>
      </c>
      <c r="N612" s="27">
        <f ca="1" t="shared" ref="N612:R612" si="4552">RAND()</f>
        <v>0.221774660909141</v>
      </c>
      <c r="O612" s="28">
        <f ca="1">IF(N612&lt;=('Ejercicio 3 - TIR'!$D$18-'Ejercicio 3 - TIR'!$C$18)/('Ejercicio 3 - TIR'!$E$18-'Ejercicio 3 - TIR'!$C$18),'Ejercicio 3 - TIR'!$C$18+SQRT(('Ejercicio 3 - TIR'!$E$18-'Ejercicio 3 - TIR'!$C$18)*('Ejercicio 3 - TIR'!$D$18-'Ejercicio 3 - TIR'!$C$18)*N612),'Ejercicio 3 - TIR'!$E$18-SQRT(('Ejercicio 3 - TIR'!$E$18-'Ejercicio 3 - TIR'!$C$18)*('Ejercicio 3 - TIR'!$E$18-'Ejercicio 3 - TIR'!$D$18)*(1-N612)))</f>
        <v>35767.6857695588</v>
      </c>
      <c r="P612" s="27">
        <f ca="1" t="shared" si="4552"/>
        <v>0.759502424500737</v>
      </c>
      <c r="Q612" s="29">
        <f ca="1">IF(P612&lt;=('Ejercicio 3 - TIR'!$D$22-'Ejercicio 3 - TIR'!$C$22)/('Ejercicio 3 - TIR'!$E$22-'Ejercicio 3 - TIR'!$C$22),'Ejercicio 3 - TIR'!$C$22+SQRT(('Ejercicio 3 - TIR'!$E$22-'Ejercicio 3 - TIR'!$C$22)*('Ejercicio 3 - TIR'!$D$22-'Ejercicio 3 - TIR'!$C$22)*P612),'Ejercicio 3 - TIR'!$E$22-SQRT(('Ejercicio 3 - TIR'!$E$22-'Ejercicio 3 - TIR'!$C$22)*('Ejercicio 3 - TIR'!$E$22-'Ejercicio 3 - TIR'!$D$22)*(1-P612)))</f>
        <v>0.159193855813758</v>
      </c>
      <c r="R612" s="27">
        <f ca="1" t="shared" si="4552"/>
        <v>0.554218281826994</v>
      </c>
      <c r="S612" s="29">
        <f ca="1">IF(R612&lt;=('Ejercicio 3 - TIR'!$D$23-'Ejercicio 3 - TIR'!$C$23)/('Ejercicio 3 - TIR'!$E$23-'Ejercicio 3 - TIR'!$C$23),'Ejercicio 3 - TIR'!$C$23+SQRT(('Ejercicio 3 - TIR'!$E$23-'Ejercicio 3 - TIR'!$C$23)*('Ejercicio 3 - TIR'!$D$23-'Ejercicio 3 - TIR'!$C$23)*R612),'Ejercicio 3 - TIR'!$E$23-SQRT(('Ejercicio 3 - TIR'!$E$23-'Ejercicio 3 - TIR'!$C$23)*('Ejercicio 3 - TIR'!$E$23-'Ejercicio 3 - TIR'!$D$23)*(1-R612)))</f>
        <v>0.151673208923152</v>
      </c>
      <c r="T612" s="27">
        <f ca="1" t="shared" ref="T612:X612" si="4553">RAND()</f>
        <v>0.346614907336695</v>
      </c>
      <c r="U612" s="29">
        <f ca="1">IF(T612&lt;=('Ejercicio 3 - TIR'!$D$24-'Ejercicio 3 - TIR'!$C$24)/('Ejercicio 3 - TIR'!$E$24-'Ejercicio 3 - TIR'!$C$24),'Ejercicio 3 - TIR'!$C$24+SQRT(('Ejercicio 3 - TIR'!$E$24-'Ejercicio 3 - TIR'!$C$24)*('Ejercicio 3 - TIR'!$D$24-'Ejercicio 3 - TIR'!$C$24)*T612),'Ejercicio 3 - TIR'!$E$24-SQRT(('Ejercicio 3 - TIR'!$E$24-'Ejercicio 3 - TIR'!$C$24)*('Ejercicio 3 - TIR'!$E$24-'Ejercicio 3 - TIR'!$D$24)*(1-T612)))</f>
        <v>0.176979460806455</v>
      </c>
      <c r="V612" s="27">
        <f ca="1" t="shared" si="4553"/>
        <v>0.377090833972331</v>
      </c>
      <c r="W612" s="29">
        <f ca="1">IF(V612&lt;=('Ejercicio 3 - TIR'!$D$25-'Ejercicio 3 - TIR'!$C$25)/('Ejercicio 3 - TIR'!$E$25-'Ejercicio 3 - TIR'!$C$25),'Ejercicio 3 - TIR'!$C$25+SQRT(('Ejercicio 3 - TIR'!$E$25-'Ejercicio 3 - TIR'!$C$25)*('Ejercicio 3 - TIR'!$D$25-'Ejercicio 3 - TIR'!$C$25)*V612),'Ejercicio 3 - TIR'!$E$25-SQRT(('Ejercicio 3 - TIR'!$E$25-'Ejercicio 3 - TIR'!$C$25)*('Ejercicio 3 - TIR'!$E$25-'Ejercicio 3 - TIR'!$D$25)*(1-V612)))</f>
        <v>0.203307580046684</v>
      </c>
      <c r="X612" s="27">
        <f ca="1" t="shared" si="4553"/>
        <v>0.493601608862156</v>
      </c>
      <c r="Y612" s="29">
        <f ca="1">IF(X612&lt;=('Ejercicio 3 - TIR'!$D$26-'Ejercicio 3 - TIR'!$C$26)/('Ejercicio 3 - TIR'!$E$26-'Ejercicio 3 - TIR'!$C$26),'Ejercicio 3 - TIR'!$C$26+SQRT(('Ejercicio 3 - TIR'!$E$26-'Ejercicio 3 - TIR'!$C$26)*('Ejercicio 3 - TIR'!$D$26-'Ejercicio 3 - TIR'!$C$26)*X612),'Ejercicio 3 - TIR'!$E$26-SQRT(('Ejercicio 3 - TIR'!$E$26-'Ejercicio 3 - TIR'!$C$26)*('Ejercicio 3 - TIR'!$E$26-'Ejercicio 3 - TIR'!$D$26)*(1-X612)))</f>
        <v>0.227707062502243</v>
      </c>
      <c r="Z612" s="27">
        <f ca="1" t="shared" si="4288"/>
        <v>1.15919385581376</v>
      </c>
      <c r="AA612" s="27">
        <f ca="1" t="shared" si="4289"/>
        <v>1.33501250768903</v>
      </c>
      <c r="AB612" s="27">
        <f ca="1" t="shared" si="4290"/>
        <v>1.57128230146971</v>
      </c>
      <c r="AC612" s="27">
        <f ca="1" t="shared" si="4291"/>
        <v>1.8907359037517</v>
      </c>
      <c r="AD612" s="27">
        <f ca="1" t="shared" si="4292"/>
        <v>2.32126982236253</v>
      </c>
      <c r="AE612" s="26">
        <f ca="1" t="shared" si="4293"/>
        <v>4548.14143392045</v>
      </c>
      <c r="AF612" s="26">
        <f ca="1" t="shared" si="4294"/>
        <v>5237.97263983951</v>
      </c>
      <c r="AG612" s="26">
        <f ca="1" t="shared" si="4295"/>
        <v>6164.98621335727</v>
      </c>
      <c r="AH612" s="26">
        <f ca="1" t="shared" si="4296"/>
        <v>7418.3746414161</v>
      </c>
      <c r="AI612" s="26">
        <f ca="1" t="shared" si="4297"/>
        <v>9107.59093955409</v>
      </c>
      <c r="AJ612" s="28">
        <f ca="1" t="shared" si="4298"/>
        <v>42350.9155273331</v>
      </c>
      <c r="AK612" s="28">
        <f ca="1" t="shared" si="4299"/>
        <v>54619.1832761141</v>
      </c>
      <c r="AL612" s="28">
        <f ca="1" t="shared" si="4300"/>
        <v>56276.7333821666</v>
      </c>
      <c r="AM612" s="28">
        <f ca="1" t="shared" si="4301"/>
        <v>79110.6170058047</v>
      </c>
      <c r="AN612" s="28">
        <f ca="1" t="shared" si="4302"/>
        <v>83026.4495926224</v>
      </c>
      <c r="AO612" s="28">
        <f ca="1">C612/'Ejercicio 3 - TIR'!$D$7</f>
        <v>16980.694525036</v>
      </c>
      <c r="AP612" s="28">
        <f ca="1" t="shared" si="4303"/>
        <v>25370.2210022971</v>
      </c>
      <c r="AQ612" s="28">
        <f ca="1" t="shared" si="4304"/>
        <v>37638.488751078</v>
      </c>
      <c r="AR612" s="28">
        <f ca="1" t="shared" si="4305"/>
        <v>39296.0388571306</v>
      </c>
      <c r="AS612" s="28">
        <f ca="1" t="shared" si="4306"/>
        <v>62129.9224807686</v>
      </c>
      <c r="AT612" s="28">
        <f ca="1" t="shared" si="4307"/>
        <v>66045.7550675864</v>
      </c>
      <c r="AU612" s="28">
        <f ca="1">AP612*'Ejercicio 3 - TIR'!$D$5</f>
        <v>12685.1105011485</v>
      </c>
      <c r="AV612" s="28">
        <f ca="1">AQ612*'Ejercicio 3 - TIR'!$D$5</f>
        <v>18819.244375539</v>
      </c>
      <c r="AW612" s="28">
        <f ca="1">AR612*'Ejercicio 3 - TIR'!$D$5</f>
        <v>19648.0194285653</v>
      </c>
      <c r="AX612" s="28">
        <f ca="1">AS612*'Ejercicio 3 - TIR'!$D$5</f>
        <v>31064.9612403843</v>
      </c>
      <c r="AY612" s="28">
        <f ca="1">AT612*'Ejercicio 3 - TIR'!$D$5</f>
        <v>33022.8775337932</v>
      </c>
      <c r="AZ612" s="28">
        <f ca="1" t="shared" ref="AZ612:BD612" si="4554">AJ612-AU612-AE612</f>
        <v>25117.6635922641</v>
      </c>
      <c r="BA612" s="28">
        <f ca="1" t="shared" si="4554"/>
        <v>30561.9662607356</v>
      </c>
      <c r="BB612" s="28">
        <f ca="1" t="shared" si="4554"/>
        <v>30463.7277402441</v>
      </c>
      <c r="BC612" s="28">
        <f ca="1" t="shared" si="4554"/>
        <v>40627.2811240043</v>
      </c>
      <c r="BD612" s="28">
        <f ca="1" t="shared" si="4554"/>
        <v>40895.9811192751</v>
      </c>
      <c r="BE612" s="28">
        <f ca="1" t="shared" ref="BE612:BI612" si="4555">AZ612/Z612</f>
        <v>21668.2166371831</v>
      </c>
      <c r="BF612" s="28">
        <f ca="1" t="shared" si="4555"/>
        <v>22892.6441398214</v>
      </c>
      <c r="BG612" s="28">
        <f ca="1" t="shared" si="4555"/>
        <v>19387.8131967436</v>
      </c>
      <c r="BH612" s="28">
        <f ca="1" t="shared" si="4555"/>
        <v>21487.5493945978</v>
      </c>
      <c r="BI612" s="28">
        <f ca="1" t="shared" si="4555"/>
        <v>17617.935116932</v>
      </c>
      <c r="BJ612" s="28">
        <f ca="1" t="shared" si="4310"/>
        <v>66318.284737995</v>
      </c>
      <c r="BK612" s="28">
        <f ca="1" t="shared" si="4311"/>
        <v>39416.7737637227</v>
      </c>
      <c r="BL612" s="28">
        <f ca="1" t="shared" si="4312"/>
        <v>105735.058501718</v>
      </c>
      <c r="BM612" s="28">
        <f ca="1">BK612*'Ejercicio 3 - TIR'!$D$5</f>
        <v>19708.3868818614</v>
      </c>
      <c r="BN612" s="28">
        <f ca="1" t="shared" si="4313"/>
        <v>86026.6716198564</v>
      </c>
      <c r="BO612" s="28">
        <f ca="1" t="shared" si="4314"/>
        <v>37060.1774903965</v>
      </c>
      <c r="BP612" s="28">
        <f ca="1" t="shared" si="4315"/>
        <v>-113473.302853059</v>
      </c>
      <c r="BQ612" s="28">
        <f ca="1" t="shared" ref="BQ612:BT612" si="4556">BE612</f>
        <v>21668.2166371831</v>
      </c>
      <c r="BR612" s="28">
        <f ca="1" t="shared" si="4556"/>
        <v>22892.6441398214</v>
      </c>
      <c r="BS612" s="28">
        <f ca="1" t="shared" si="4556"/>
        <v>19387.8131967436</v>
      </c>
      <c r="BT612" s="28">
        <f ca="1" t="shared" si="4556"/>
        <v>21487.5493945978</v>
      </c>
      <c r="BU612" s="28">
        <f ca="1" t="shared" si="4317"/>
        <v>54678.1126073285</v>
      </c>
      <c r="BV612" s="30">
        <f ca="1" t="shared" si="4318"/>
        <v>6.4199426153098</v>
      </c>
    </row>
    <row r="613" ht="15" customHeight="1" spans="1:74">
      <c r="A613" s="26">
        <v>612</v>
      </c>
      <c r="B613" s="27">
        <f ca="1" t="shared" ref="B613:F613" si="4557">RAND()</f>
        <v>0.587051657972936</v>
      </c>
      <c r="C613" s="28">
        <f ca="1">IF(B613&lt;=('Ejercicio 3 - TIR'!$D$13-'Ejercicio 3 - TIR'!$C$13)/('Ejercicio 3 - TIR'!$E$13-'Ejercicio 3 - TIR'!$C$13),'Ejercicio 3 - TIR'!$C$13+SQRT(('Ejercicio 3 - TIR'!$E$13-'Ejercicio 3 - TIR'!$C$13)*('Ejercicio 3 - TIR'!$D$13-'Ejercicio 3 - TIR'!$C$13)*B613),'Ejercicio 3 - TIR'!$E$13-SQRT(('Ejercicio 3 - TIR'!$E$13-'Ejercicio 3 - TIR'!$C$13)*('Ejercicio 3 - TIR'!$E$13-'Ejercicio 3 - TIR'!$D$13)*(1-B613)))</f>
        <v>77739.3169369744</v>
      </c>
      <c r="D613" s="27">
        <f ca="1" t="shared" si="4557"/>
        <v>0.41907695276042</v>
      </c>
      <c r="E613" s="28">
        <f ca="1">IF(D613&lt;=('Ejercicio 3 - TIR'!$D$14-'Ejercicio 3 - TIR'!$C$14)/('Ejercicio 3 - TIR'!$E$14-'Ejercicio 3 - TIR'!$C$14),'Ejercicio 3 - TIR'!$C$14+SQRT(('Ejercicio 3 - TIR'!$E$14-'Ejercicio 3 - TIR'!$C$14)*('Ejercicio 3 - TIR'!$D$14-'Ejercicio 3 - TIR'!$C$14)*D613),'Ejercicio 3 - TIR'!$E$14-SQRT(('Ejercicio 3 - TIR'!$E$14-'Ejercicio 3 - TIR'!$C$14)*('Ejercicio 3 - TIR'!$E$14-'Ejercicio 3 - TIR'!$D$14)*(1-D613)))</f>
        <v>30665.201818682</v>
      </c>
      <c r="F613" s="27">
        <f ca="1" t="shared" si="4557"/>
        <v>0.401359160370051</v>
      </c>
      <c r="G613" s="28">
        <f ca="1">IF(F613&lt;=('Ejercicio 3 - TIR'!$D$18-'Ejercicio 3 - TIR'!$C$18)/('Ejercicio 3 - TIR'!$E$18-'Ejercicio 3 - TIR'!$C$18),'Ejercicio 3 - TIR'!$C$18+SQRT(('Ejercicio 3 - TIR'!$E$18-'Ejercicio 3 - TIR'!$C$18)*('Ejercicio 3 - TIR'!$D$18-'Ejercicio 3 - TIR'!$C$18)*F613),'Ejercicio 3 - TIR'!$E$18-SQRT(('Ejercicio 3 - TIR'!$E$18-'Ejercicio 3 - TIR'!$C$18)*('Ejercicio 3 - TIR'!$E$18-'Ejercicio 3 - TIR'!$D$18)*(1-F613)))</f>
        <v>37759.1155459567</v>
      </c>
      <c r="H613" s="27">
        <f ca="1" t="shared" ref="H613:L613" si="4558">RAND()</f>
        <v>0.403303804007472</v>
      </c>
      <c r="I613" s="28">
        <f ca="1">IF(H613&lt;=('Ejercicio 3 - TIR'!$D$18-'Ejercicio 3 - TIR'!$C$18)/('Ejercicio 3 - TIR'!$E$18-'Ejercicio 3 - TIR'!$C$18),'Ejercicio 3 - TIR'!$C$18+SQRT(('Ejercicio 3 - TIR'!$E$18-'Ejercicio 3 - TIR'!$C$18)*('Ejercicio 3 - TIR'!$D$18-'Ejercicio 3 - TIR'!$C$18)*H613),'Ejercicio 3 - TIR'!$E$18-SQRT(('Ejercicio 3 - TIR'!$E$18-'Ejercicio 3 - TIR'!$C$18)*('Ejercicio 3 - TIR'!$E$18-'Ejercicio 3 - TIR'!$D$18)*(1-H613)))</f>
        <v>37777.8898552963</v>
      </c>
      <c r="J613" s="27">
        <f ca="1" t="shared" si="4558"/>
        <v>0.860492326908683</v>
      </c>
      <c r="K613" s="28">
        <f ca="1">IF(J613&lt;=('Ejercicio 3 - TIR'!$D$18-'Ejercicio 3 - TIR'!$C$18)/('Ejercicio 3 - TIR'!$E$18-'Ejercicio 3 - TIR'!$C$18),'Ejercicio 3 - TIR'!$C$18+SQRT(('Ejercicio 3 - TIR'!$E$18-'Ejercicio 3 - TIR'!$C$18)*('Ejercicio 3 - TIR'!$D$18-'Ejercicio 3 - TIR'!$C$18)*J613),'Ejercicio 3 - TIR'!$E$18-SQRT(('Ejercicio 3 - TIR'!$E$18-'Ejercicio 3 - TIR'!$C$18)*('Ejercicio 3 - TIR'!$E$18-'Ejercicio 3 - TIR'!$D$18)*(1-J613)))</f>
        <v>41765.3322455237</v>
      </c>
      <c r="L613" s="27">
        <f ca="1" t="shared" si="4558"/>
        <v>0.45616370281726</v>
      </c>
      <c r="M613" s="28">
        <f ca="1">IF(L613&lt;=('Ejercicio 3 - TIR'!$D$18-'Ejercicio 3 - TIR'!$C$18)/('Ejercicio 3 - TIR'!$E$18-'Ejercicio 3 - TIR'!$C$18),'Ejercicio 3 - TIR'!$C$18+SQRT(('Ejercicio 3 - TIR'!$E$18-'Ejercicio 3 - TIR'!$C$18)*('Ejercicio 3 - TIR'!$D$18-'Ejercicio 3 - TIR'!$C$18)*L613),'Ejercicio 3 - TIR'!$E$18-SQRT(('Ejercicio 3 - TIR'!$E$18-'Ejercicio 3 - TIR'!$C$18)*('Ejercicio 3 - TIR'!$E$18-'Ejercicio 3 - TIR'!$D$18)*(1-L613)))</f>
        <v>38271.9136493673</v>
      </c>
      <c r="N613" s="27">
        <f ca="1" t="shared" ref="N613:R613" si="4559">RAND()</f>
        <v>0.906014160850558</v>
      </c>
      <c r="O613" s="28">
        <f ca="1">IF(N613&lt;=('Ejercicio 3 - TIR'!$D$18-'Ejercicio 3 - TIR'!$C$18)/('Ejercicio 3 - TIR'!$E$18-'Ejercicio 3 - TIR'!$C$18),'Ejercicio 3 - TIR'!$C$18+SQRT(('Ejercicio 3 - TIR'!$E$18-'Ejercicio 3 - TIR'!$C$18)*('Ejercicio 3 - TIR'!$D$18-'Ejercicio 3 - TIR'!$C$18)*N613),'Ejercicio 3 - TIR'!$E$18-SQRT(('Ejercicio 3 - TIR'!$E$18-'Ejercicio 3 - TIR'!$C$18)*('Ejercicio 3 - TIR'!$E$18-'Ejercicio 3 - TIR'!$D$18)*(1-N613)))</f>
        <v>42345.016396245</v>
      </c>
      <c r="P613" s="27">
        <f ca="1" t="shared" si="4559"/>
        <v>0.183739104320846</v>
      </c>
      <c r="Q613" s="29">
        <f ca="1">IF(P613&lt;=('Ejercicio 3 - TIR'!$D$22-'Ejercicio 3 - TIR'!$C$22)/('Ejercicio 3 - TIR'!$E$22-'Ejercicio 3 - TIR'!$C$22),'Ejercicio 3 - TIR'!$C$22+SQRT(('Ejercicio 3 - TIR'!$E$22-'Ejercicio 3 - TIR'!$C$22)*('Ejercicio 3 - TIR'!$D$22-'Ejercicio 3 - TIR'!$C$22)*P613),'Ejercicio 3 - TIR'!$E$22-SQRT(('Ejercicio 3 - TIR'!$E$22-'Ejercicio 3 - TIR'!$C$22)*('Ejercicio 3 - TIR'!$E$22-'Ejercicio 3 - TIR'!$D$22)*(1-P613)))</f>
        <v>0.138185994275198</v>
      </c>
      <c r="R613" s="27">
        <f ca="1" t="shared" si="4559"/>
        <v>0.826523345980469</v>
      </c>
      <c r="S613" s="29">
        <f ca="1">IF(R613&lt;=('Ejercicio 3 - TIR'!$D$23-'Ejercicio 3 - TIR'!$C$23)/('Ejercicio 3 - TIR'!$E$23-'Ejercicio 3 - TIR'!$C$23),'Ejercicio 3 - TIR'!$C$23+SQRT(('Ejercicio 3 - TIR'!$E$23-'Ejercicio 3 - TIR'!$C$23)*('Ejercicio 3 - TIR'!$D$23-'Ejercicio 3 - TIR'!$C$23)*R613),'Ejercicio 3 - TIR'!$E$23-SQRT(('Ejercicio 3 - TIR'!$E$23-'Ejercicio 3 - TIR'!$C$23)*('Ejercicio 3 - TIR'!$E$23-'Ejercicio 3 - TIR'!$D$23)*(1-R613)))</f>
        <v>0.16232917723378</v>
      </c>
      <c r="T613" s="27">
        <f ca="1" t="shared" ref="T613:X613" si="4560">RAND()</f>
        <v>0.711623874993544</v>
      </c>
      <c r="U613" s="29">
        <f ca="1">IF(T613&lt;=('Ejercicio 3 - TIR'!$D$24-'Ejercicio 3 - TIR'!$C$24)/('Ejercicio 3 - TIR'!$E$24-'Ejercicio 3 - TIR'!$C$24),'Ejercicio 3 - TIR'!$C$24+SQRT(('Ejercicio 3 - TIR'!$E$24-'Ejercicio 3 - TIR'!$C$24)*('Ejercicio 3 - TIR'!$D$24-'Ejercicio 3 - TIR'!$C$24)*T613),'Ejercicio 3 - TIR'!$E$24-SQRT(('Ejercicio 3 - TIR'!$E$24-'Ejercicio 3 - TIR'!$C$24)*('Ejercicio 3 - TIR'!$E$24-'Ejercicio 3 - TIR'!$D$24)*(1-T613)))</f>
        <v>0.191584279878594</v>
      </c>
      <c r="V613" s="27">
        <f ca="1" t="shared" si="4560"/>
        <v>0.307243130105074</v>
      </c>
      <c r="W613" s="29">
        <f ca="1">IF(V613&lt;=('Ejercicio 3 - TIR'!$D$25-'Ejercicio 3 - TIR'!$C$25)/('Ejercicio 3 - TIR'!$E$25-'Ejercicio 3 - TIR'!$C$25),'Ejercicio 3 - TIR'!$C$25+SQRT(('Ejercicio 3 - TIR'!$E$25-'Ejercicio 3 - TIR'!$C$25)*('Ejercicio 3 - TIR'!$D$25-'Ejercicio 3 - TIR'!$C$25)*V613),'Ejercicio 3 - TIR'!$E$25-SQRT(('Ejercicio 3 - TIR'!$E$25-'Ejercicio 3 - TIR'!$C$25)*('Ejercicio 3 - TIR'!$E$25-'Ejercicio 3 - TIR'!$D$25)*(1-V613)))</f>
        <v>0.200759274531824</v>
      </c>
      <c r="X613" s="27">
        <f ca="1" t="shared" si="4560"/>
        <v>0.364228722472197</v>
      </c>
      <c r="Y613" s="29">
        <f ca="1">IF(X613&lt;=('Ejercicio 3 - TIR'!$D$26-'Ejercicio 3 - TIR'!$C$26)/('Ejercicio 3 - TIR'!$E$26-'Ejercicio 3 - TIR'!$C$26),'Ejercicio 3 - TIR'!$C$26+SQRT(('Ejercicio 3 - TIR'!$E$26-'Ejercicio 3 - TIR'!$C$26)*('Ejercicio 3 - TIR'!$D$26-'Ejercicio 3 - TIR'!$C$26)*X613),'Ejercicio 3 - TIR'!$E$26-SQRT(('Ejercicio 3 - TIR'!$E$26-'Ejercicio 3 - TIR'!$C$26)*('Ejercicio 3 - TIR'!$E$26-'Ejercicio 3 - TIR'!$D$26)*(1-X613)))</f>
        <v>0.221406784533957</v>
      </c>
      <c r="Z613" s="27">
        <f ca="1" t="shared" si="4288"/>
        <v>1.1381859942752</v>
      </c>
      <c r="AA613" s="27">
        <f ca="1" t="shared" si="4289"/>
        <v>1.3229467902649</v>
      </c>
      <c r="AB613" s="27">
        <f ca="1" t="shared" si="4290"/>
        <v>1.5764025983955</v>
      </c>
      <c r="AC613" s="27">
        <f ca="1" t="shared" si="4291"/>
        <v>1.89288004041946</v>
      </c>
      <c r="AD613" s="27">
        <f ca="1" t="shared" si="4292"/>
        <v>2.31197652367725</v>
      </c>
      <c r="AE613" s="26">
        <f ca="1" t="shared" si="4293"/>
        <v>4237.50140296418</v>
      </c>
      <c r="AF613" s="26">
        <f ca="1" t="shared" si="4294"/>
        <v>4925.37151923434</v>
      </c>
      <c r="AG613" s="26">
        <f ca="1" t="shared" si="4295"/>
        <v>5868.99527488139</v>
      </c>
      <c r="AH613" s="26">
        <f ca="1" t="shared" si="4296"/>
        <v>7047.25050849728</v>
      </c>
      <c r="AI613" s="26">
        <f ca="1" t="shared" si="4297"/>
        <v>8607.55958338896</v>
      </c>
      <c r="AJ613" s="28">
        <f ca="1" t="shared" si="4298"/>
        <v>42976.8964706269</v>
      </c>
      <c r="AK613" s="28">
        <f ca="1" t="shared" si="4299"/>
        <v>49978.1381270452</v>
      </c>
      <c r="AL613" s="28">
        <f ca="1" t="shared" si="4300"/>
        <v>65838.9782746949</v>
      </c>
      <c r="AM613" s="28">
        <f ca="1" t="shared" si="4301"/>
        <v>72444.1414555446</v>
      </c>
      <c r="AN613" s="28">
        <f ca="1" t="shared" si="4302"/>
        <v>97900.6838028464</v>
      </c>
      <c r="AO613" s="28">
        <f ca="1">C613/'Ejercicio 3 - TIR'!$D$7</f>
        <v>15547.8633873949</v>
      </c>
      <c r="AP613" s="28">
        <f ca="1" t="shared" si="4303"/>
        <v>27429.033083232</v>
      </c>
      <c r="AQ613" s="28">
        <f ca="1" t="shared" si="4304"/>
        <v>34430.2747396504</v>
      </c>
      <c r="AR613" s="28">
        <f ca="1" t="shared" si="4305"/>
        <v>50291.1148873001</v>
      </c>
      <c r="AS613" s="28">
        <f ca="1" t="shared" si="4306"/>
        <v>56896.2780681498</v>
      </c>
      <c r="AT613" s="28">
        <f ca="1" t="shared" si="4307"/>
        <v>82352.8204154515</v>
      </c>
      <c r="AU613" s="28">
        <f ca="1">AP613*'Ejercicio 3 - TIR'!$D$5</f>
        <v>13714.516541616</v>
      </c>
      <c r="AV613" s="28">
        <f ca="1">AQ613*'Ejercicio 3 - TIR'!$D$5</f>
        <v>17215.1373698252</v>
      </c>
      <c r="AW613" s="28">
        <f ca="1">AR613*'Ejercicio 3 - TIR'!$D$5</f>
        <v>25145.55744365</v>
      </c>
      <c r="AX613" s="28">
        <f ca="1">AS613*'Ejercicio 3 - TIR'!$D$5</f>
        <v>28448.1390340749</v>
      </c>
      <c r="AY613" s="28">
        <f ca="1">AT613*'Ejercicio 3 - TIR'!$D$5</f>
        <v>41176.4102077257</v>
      </c>
      <c r="AZ613" s="28">
        <f ca="1" t="shared" ref="AZ613:BD613" si="4561">AJ613-AU613-AE613</f>
        <v>25024.8785260467</v>
      </c>
      <c r="BA613" s="28">
        <f ca="1" t="shared" si="4561"/>
        <v>27837.6292379857</v>
      </c>
      <c r="BB613" s="28">
        <f ca="1" t="shared" si="4561"/>
        <v>34824.4255561635</v>
      </c>
      <c r="BC613" s="28">
        <f ca="1" t="shared" si="4561"/>
        <v>36948.7519129725</v>
      </c>
      <c r="BD613" s="28">
        <f ca="1" t="shared" si="4561"/>
        <v>48116.7140117317</v>
      </c>
      <c r="BE613" s="28">
        <f ca="1" t="shared" ref="BE613:BI613" si="4562">AZ613/Z613</f>
        <v>21986.6336889716</v>
      </c>
      <c r="BF613" s="28">
        <f ca="1" t="shared" si="4562"/>
        <v>21042.1382347597</v>
      </c>
      <c r="BG613" s="28">
        <f ca="1" t="shared" si="4562"/>
        <v>22091.0734298514</v>
      </c>
      <c r="BH613" s="28">
        <f ca="1" t="shared" si="4562"/>
        <v>19519.8592219212</v>
      </c>
      <c r="BI613" s="28">
        <f ca="1" t="shared" si="4562"/>
        <v>20811.938840625</v>
      </c>
      <c r="BJ613" s="28">
        <f ca="1" t="shared" si="4310"/>
        <v>70897.2266986177</v>
      </c>
      <c r="BK613" s="28">
        <f ca="1" t="shared" si="4311"/>
        <v>35946.2951449979</v>
      </c>
      <c r="BL613" s="28">
        <f ca="1" t="shared" si="4312"/>
        <v>106843.521843616</v>
      </c>
      <c r="BM613" s="28">
        <f ca="1">BK613*'Ejercicio 3 - TIR'!$D$5</f>
        <v>17973.147572499</v>
      </c>
      <c r="BN613" s="28">
        <f ca="1" t="shared" si="4313"/>
        <v>88870.3742711166</v>
      </c>
      <c r="BO613" s="28">
        <f ca="1" t="shared" si="4314"/>
        <v>38439.1335123795</v>
      </c>
      <c r="BP613" s="28">
        <f ca="1" t="shared" si="4315"/>
        <v>-108404.518755656</v>
      </c>
      <c r="BQ613" s="28">
        <f ca="1" t="shared" ref="BQ613:BT613" si="4563">BE613</f>
        <v>21986.6336889716</v>
      </c>
      <c r="BR613" s="28">
        <f ca="1" t="shared" si="4563"/>
        <v>21042.1382347597</v>
      </c>
      <c r="BS613" s="28">
        <f ca="1" t="shared" si="4563"/>
        <v>22091.0734298514</v>
      </c>
      <c r="BT613" s="28">
        <f ca="1" t="shared" si="4563"/>
        <v>19519.8592219212</v>
      </c>
      <c r="BU613" s="28">
        <f ca="1" t="shared" si="4317"/>
        <v>59251.0723530045</v>
      </c>
      <c r="BV613" s="30">
        <f ca="1" t="shared" si="4318"/>
        <v>8.65643406140189</v>
      </c>
    </row>
    <row r="614" ht="15" customHeight="1" spans="1:74">
      <c r="A614" s="26">
        <v>613</v>
      </c>
      <c r="B614" s="27">
        <f ca="1" t="shared" ref="B614:F614" si="4564">RAND()</f>
        <v>0.88996031426316</v>
      </c>
      <c r="C614" s="28">
        <f ca="1">IF(B614&lt;=('Ejercicio 3 - TIR'!$D$13-'Ejercicio 3 - TIR'!$C$13)/('Ejercicio 3 - TIR'!$E$13-'Ejercicio 3 - TIR'!$C$13),'Ejercicio 3 - TIR'!$C$13+SQRT(('Ejercicio 3 - TIR'!$E$13-'Ejercicio 3 - TIR'!$C$13)*('Ejercicio 3 - TIR'!$D$13-'Ejercicio 3 - TIR'!$C$13)*B614),'Ejercicio 3 - TIR'!$E$13-SQRT(('Ejercicio 3 - TIR'!$E$13-'Ejercicio 3 - TIR'!$C$13)*('Ejercicio 3 - TIR'!$E$13-'Ejercicio 3 - TIR'!$D$13)*(1-B614)))</f>
        <v>88508.8023738077</v>
      </c>
      <c r="D614" s="27">
        <f ca="1" t="shared" si="4564"/>
        <v>0.922952315330233</v>
      </c>
      <c r="E614" s="28">
        <f ca="1">IF(D614&lt;=('Ejercicio 3 - TIR'!$D$14-'Ejercicio 3 - TIR'!$C$14)/('Ejercicio 3 - TIR'!$E$14-'Ejercicio 3 - TIR'!$C$14),'Ejercicio 3 - TIR'!$C$14+SQRT(('Ejercicio 3 - TIR'!$E$14-'Ejercicio 3 - TIR'!$C$14)*('Ejercicio 3 - TIR'!$D$14-'Ejercicio 3 - TIR'!$C$14)*D614),'Ejercicio 3 - TIR'!$E$14-SQRT(('Ejercicio 3 - TIR'!$E$14-'Ejercicio 3 - TIR'!$C$14)*('Ejercicio 3 - TIR'!$E$14-'Ejercicio 3 - TIR'!$D$14)*(1-D614)))</f>
        <v>36600.4187463064</v>
      </c>
      <c r="F614" s="27">
        <f ca="1" t="shared" si="4564"/>
        <v>0.406414432919757</v>
      </c>
      <c r="G614" s="28">
        <f ca="1">IF(F614&lt;=('Ejercicio 3 - TIR'!$D$18-'Ejercicio 3 - TIR'!$C$18)/('Ejercicio 3 - TIR'!$E$18-'Ejercicio 3 - TIR'!$C$18),'Ejercicio 3 - TIR'!$C$18+SQRT(('Ejercicio 3 - TIR'!$E$18-'Ejercicio 3 - TIR'!$C$18)*('Ejercicio 3 - TIR'!$D$18-'Ejercicio 3 - TIR'!$C$18)*F614),'Ejercicio 3 - TIR'!$E$18-SQRT(('Ejercicio 3 - TIR'!$E$18-'Ejercicio 3 - TIR'!$C$18)*('Ejercicio 3 - TIR'!$E$18-'Ejercicio 3 - TIR'!$D$18)*(1-F614)))</f>
        <v>37807.8271585611</v>
      </c>
      <c r="H614" s="27">
        <f ca="1" t="shared" ref="H614:L614" si="4565">RAND()</f>
        <v>0.895197678123364</v>
      </c>
      <c r="I614" s="28">
        <f ca="1">IF(H614&lt;=('Ejercicio 3 - TIR'!$D$18-'Ejercicio 3 - TIR'!$C$18)/('Ejercicio 3 - TIR'!$E$18-'Ejercicio 3 - TIR'!$C$18),'Ejercicio 3 - TIR'!$C$18+SQRT(('Ejercicio 3 - TIR'!$E$18-'Ejercicio 3 - TIR'!$C$18)*('Ejercicio 3 - TIR'!$D$18-'Ejercicio 3 - TIR'!$C$18)*H614),'Ejercicio 3 - TIR'!$E$18-SQRT(('Ejercicio 3 - TIR'!$E$18-'Ejercicio 3 - TIR'!$C$18)*('Ejercicio 3 - TIR'!$E$18-'Ejercicio 3 - TIR'!$D$18)*(1-H614)))</f>
        <v>42196.3997894229</v>
      </c>
      <c r="J614" s="27">
        <f ca="1" t="shared" si="4565"/>
        <v>0.0719201764398358</v>
      </c>
      <c r="K614" s="28">
        <f ca="1">IF(J614&lt;=('Ejercicio 3 - TIR'!$D$18-'Ejercicio 3 - TIR'!$C$18)/('Ejercicio 3 - TIR'!$E$18-'Ejercicio 3 - TIR'!$C$18),'Ejercicio 3 - TIR'!$C$18+SQRT(('Ejercicio 3 - TIR'!$E$18-'Ejercicio 3 - TIR'!$C$18)*('Ejercicio 3 - TIR'!$D$18-'Ejercicio 3 - TIR'!$C$18)*J614),'Ejercicio 3 - TIR'!$E$18-SQRT(('Ejercicio 3 - TIR'!$E$18-'Ejercicio 3 - TIR'!$C$18)*('Ejercicio 3 - TIR'!$E$18-'Ejercicio 3 - TIR'!$D$18)*(1-J614)))</f>
        <v>33284.5131246465</v>
      </c>
      <c r="L614" s="27">
        <f ca="1" t="shared" si="4565"/>
        <v>0.0188926985194178</v>
      </c>
      <c r="M614" s="28">
        <f ca="1">IF(L614&lt;=('Ejercicio 3 - TIR'!$D$18-'Ejercicio 3 - TIR'!$C$18)/('Ejercicio 3 - TIR'!$E$18-'Ejercicio 3 - TIR'!$C$18),'Ejercicio 3 - TIR'!$C$18+SQRT(('Ejercicio 3 - TIR'!$E$18-'Ejercicio 3 - TIR'!$C$18)*('Ejercicio 3 - TIR'!$D$18-'Ejercicio 3 - TIR'!$C$18)*L614),'Ejercicio 3 - TIR'!$E$18-SQRT(('Ejercicio 3 - TIR'!$E$18-'Ejercicio 3 - TIR'!$C$18)*('Ejercicio 3 - TIR'!$E$18-'Ejercicio 3 - TIR'!$D$18)*(1-L614)))</f>
        <v>31683.4205588363</v>
      </c>
      <c r="N614" s="27">
        <f ca="1" t="shared" ref="N614:R614" si="4566">RAND()</f>
        <v>0.852639919920445</v>
      </c>
      <c r="O614" s="28">
        <f ca="1">IF(N614&lt;=('Ejercicio 3 - TIR'!$D$18-'Ejercicio 3 - TIR'!$C$18)/('Ejercicio 3 - TIR'!$E$18-'Ejercicio 3 - TIR'!$C$18),'Ejercicio 3 - TIR'!$C$18+SQRT(('Ejercicio 3 - TIR'!$E$18-'Ejercicio 3 - TIR'!$C$18)*('Ejercicio 3 - TIR'!$D$18-'Ejercicio 3 - TIR'!$C$18)*N614),'Ejercicio 3 - TIR'!$E$18-SQRT(('Ejercicio 3 - TIR'!$E$18-'Ejercicio 3 - TIR'!$C$18)*('Ejercicio 3 - TIR'!$E$18-'Ejercicio 3 - TIR'!$D$18)*(1-N614)))</f>
        <v>41675.5442541723</v>
      </c>
      <c r="P614" s="27">
        <f ca="1" t="shared" si="4566"/>
        <v>0.615954468747649</v>
      </c>
      <c r="Q614" s="29">
        <f ca="1">IF(P614&lt;=('Ejercicio 3 - TIR'!$D$22-'Ejercicio 3 - TIR'!$C$22)/('Ejercicio 3 - TIR'!$E$22-'Ejercicio 3 - TIR'!$C$22),'Ejercicio 3 - TIR'!$C$22+SQRT(('Ejercicio 3 - TIR'!$E$22-'Ejercicio 3 - TIR'!$C$22)*('Ejercicio 3 - TIR'!$D$22-'Ejercicio 3 - TIR'!$C$22)*P614),'Ejercicio 3 - TIR'!$E$22-SQRT(('Ejercicio 3 - TIR'!$E$22-'Ejercicio 3 - TIR'!$C$22)*('Ejercicio 3 - TIR'!$E$22-'Ejercicio 3 - TIR'!$D$22)*(1-P614)))</f>
        <v>0.153707758630078</v>
      </c>
      <c r="R614" s="27">
        <f ca="1" t="shared" si="4566"/>
        <v>0.297927786727678</v>
      </c>
      <c r="S614" s="29">
        <f ca="1">IF(R614&lt;=('Ejercicio 3 - TIR'!$D$23-'Ejercicio 3 - TIR'!$C$23)/('Ejercicio 3 - TIR'!$E$23-'Ejercicio 3 - TIR'!$C$23),'Ejercicio 3 - TIR'!$C$23+SQRT(('Ejercicio 3 - TIR'!$E$23-'Ejercicio 3 - TIR'!$C$23)*('Ejercicio 3 - TIR'!$D$23-'Ejercicio 3 - TIR'!$C$23)*R614),'Ejercicio 3 - TIR'!$E$23-SQRT(('Ejercicio 3 - TIR'!$E$23-'Ejercicio 3 - TIR'!$C$23)*('Ejercicio 3 - TIR'!$E$23-'Ejercicio 3 - TIR'!$D$23)*(1-R614)))</f>
        <v>0.143157504531141</v>
      </c>
      <c r="T614" s="27">
        <f ca="1" t="shared" ref="T614:X614" si="4567">RAND()</f>
        <v>0.35231728216506</v>
      </c>
      <c r="U614" s="29">
        <f ca="1">IF(T614&lt;=('Ejercicio 3 - TIR'!$D$24-'Ejercicio 3 - TIR'!$C$24)/('Ejercicio 3 - TIR'!$E$24-'Ejercicio 3 - TIR'!$C$24),'Ejercicio 3 - TIR'!$C$24+SQRT(('Ejercicio 3 - TIR'!$E$24-'Ejercicio 3 - TIR'!$C$24)*('Ejercicio 3 - TIR'!$D$24-'Ejercicio 3 - TIR'!$C$24)*T614),'Ejercicio 3 - TIR'!$E$24-SQRT(('Ejercicio 3 - TIR'!$E$24-'Ejercicio 3 - TIR'!$C$24)*('Ejercicio 3 - TIR'!$E$24-'Ejercicio 3 - TIR'!$D$24)*(1-T614)))</f>
        <v>0.177200483314578</v>
      </c>
      <c r="V614" s="27">
        <f ca="1" t="shared" si="4567"/>
        <v>0.444409716648377</v>
      </c>
      <c r="W614" s="29">
        <f ca="1">IF(V614&lt;=('Ejercicio 3 - TIR'!$D$25-'Ejercicio 3 - TIR'!$C$25)/('Ejercicio 3 - TIR'!$E$25-'Ejercicio 3 - TIR'!$C$25),'Ejercicio 3 - TIR'!$C$25+SQRT(('Ejercicio 3 - TIR'!$E$25-'Ejercicio 3 - TIR'!$C$25)*('Ejercicio 3 - TIR'!$D$25-'Ejercicio 3 - TIR'!$C$25)*V614),'Ejercicio 3 - TIR'!$E$25-SQRT(('Ejercicio 3 - TIR'!$E$25-'Ejercicio 3 - TIR'!$C$25)*('Ejercicio 3 - TIR'!$E$25-'Ejercicio 3 - TIR'!$D$25)*(1-V614)))</f>
        <v>0.205902766620448</v>
      </c>
      <c r="X614" s="27">
        <f ca="1" t="shared" si="4567"/>
        <v>0.150761834553301</v>
      </c>
      <c r="Y614" s="29">
        <f ca="1">IF(X614&lt;=('Ejercicio 3 - TIR'!$D$26-'Ejercicio 3 - TIR'!$C$26)/('Ejercicio 3 - TIR'!$E$26-'Ejercicio 3 - TIR'!$C$26),'Ejercicio 3 - TIR'!$C$26+SQRT(('Ejercicio 3 - TIR'!$E$26-'Ejercicio 3 - TIR'!$C$26)*('Ejercicio 3 - TIR'!$D$26-'Ejercicio 3 - TIR'!$C$26)*X614),'Ejercicio 3 - TIR'!$E$26-SQRT(('Ejercicio 3 - TIR'!$E$26-'Ejercicio 3 - TIR'!$C$26)*('Ejercicio 3 - TIR'!$E$26-'Ejercicio 3 - TIR'!$D$26)*(1-X614)))</f>
        <v>0.210175652487439</v>
      </c>
      <c r="Z614" s="27">
        <f ca="1" t="shared" si="4288"/>
        <v>1.15370775863008</v>
      </c>
      <c r="AA614" s="27">
        <f ca="1" t="shared" si="4289"/>
        <v>1.31886968231378</v>
      </c>
      <c r="AB614" s="27">
        <f ca="1" t="shared" si="4290"/>
        <v>1.55257402744872</v>
      </c>
      <c r="AC614" s="27">
        <f ca="1" t="shared" si="4291"/>
        <v>1.87225331508346</v>
      </c>
      <c r="AD614" s="27">
        <f ca="1" t="shared" si="4292"/>
        <v>2.2657553772029</v>
      </c>
      <c r="AE614" s="26">
        <f ca="1" t="shared" si="4293"/>
        <v>5625.76833041705</v>
      </c>
      <c r="AF614" s="26">
        <f ca="1" t="shared" si="4294"/>
        <v>6431.13928566988</v>
      </c>
      <c r="AG614" s="26">
        <f ca="1" t="shared" si="4295"/>
        <v>7570.74027535395</v>
      </c>
      <c r="AH614" s="26">
        <f ca="1" t="shared" si="4296"/>
        <v>9129.57664341418</v>
      </c>
      <c r="AI614" s="26">
        <f ca="1" t="shared" si="4297"/>
        <v>11048.3913713778</v>
      </c>
      <c r="AJ614" s="28">
        <f ca="1" t="shared" si="4298"/>
        <v>43619.1835297769</v>
      </c>
      <c r="AK614" s="28">
        <f ca="1" t="shared" si="4299"/>
        <v>55651.5523850613</v>
      </c>
      <c r="AL614" s="28">
        <f ca="1" t="shared" si="4300"/>
        <v>51676.6705936023</v>
      </c>
      <c r="AM614" s="28">
        <f ca="1" t="shared" si="4301"/>
        <v>59319.3891744648</v>
      </c>
      <c r="AN614" s="28">
        <f ca="1" t="shared" si="4302"/>
        <v>94426.5884917485</v>
      </c>
      <c r="AO614" s="28">
        <f ca="1">C614/'Ejercicio 3 - TIR'!$D$7</f>
        <v>17701.7604747615</v>
      </c>
      <c r="AP614" s="28">
        <f ca="1" t="shared" si="4303"/>
        <v>25917.4230550153</v>
      </c>
      <c r="AQ614" s="28">
        <f ca="1" t="shared" si="4304"/>
        <v>37949.7919102998</v>
      </c>
      <c r="AR614" s="28">
        <f ca="1" t="shared" si="4305"/>
        <v>33974.9101188408</v>
      </c>
      <c r="AS614" s="28">
        <f ca="1" t="shared" si="4306"/>
        <v>41617.6286997033</v>
      </c>
      <c r="AT614" s="28">
        <f ca="1" t="shared" si="4307"/>
        <v>76724.8280169869</v>
      </c>
      <c r="AU614" s="28">
        <f ca="1">AP614*'Ejercicio 3 - TIR'!$D$5</f>
        <v>12958.7115275077</v>
      </c>
      <c r="AV614" s="28">
        <f ca="1">AQ614*'Ejercicio 3 - TIR'!$D$5</f>
        <v>18974.8959551499</v>
      </c>
      <c r="AW614" s="28">
        <f ca="1">AR614*'Ejercicio 3 - TIR'!$D$5</f>
        <v>16987.4550594204</v>
      </c>
      <c r="AX614" s="28">
        <f ca="1">AS614*'Ejercicio 3 - TIR'!$D$5</f>
        <v>20808.8143498516</v>
      </c>
      <c r="AY614" s="28">
        <f ca="1">AT614*'Ejercicio 3 - TIR'!$D$5</f>
        <v>38362.4140084935</v>
      </c>
      <c r="AZ614" s="28">
        <f ca="1" t="shared" ref="AZ614:BD614" si="4568">AJ614-AU614-AE614</f>
        <v>25034.7036718522</v>
      </c>
      <c r="BA614" s="28">
        <f ca="1" t="shared" si="4568"/>
        <v>30245.5171442416</v>
      </c>
      <c r="BB614" s="28">
        <f ca="1" t="shared" si="4568"/>
        <v>27118.475258828</v>
      </c>
      <c r="BC614" s="28">
        <f ca="1" t="shared" si="4568"/>
        <v>29380.998181199</v>
      </c>
      <c r="BD614" s="28">
        <f ca="1" t="shared" si="4568"/>
        <v>45015.7831118772</v>
      </c>
      <c r="BE614" s="28">
        <f ca="1" t="shared" ref="BE614:BI614" si="4569">AZ614/Z614</f>
        <v>21699.3458565092</v>
      </c>
      <c r="BF614" s="28">
        <f ca="1" t="shared" si="4569"/>
        <v>22932.9080422714</v>
      </c>
      <c r="BG614" s="28">
        <f ca="1" t="shared" si="4569"/>
        <v>17466.7840498341</v>
      </c>
      <c r="BH614" s="28">
        <f ca="1" t="shared" si="4569"/>
        <v>15692.8541370425</v>
      </c>
      <c r="BI614" s="28">
        <f ca="1" t="shared" si="4569"/>
        <v>19867.8919908157</v>
      </c>
      <c r="BJ614" s="28">
        <f ca="1" t="shared" si="4310"/>
        <v>82927.5955823216</v>
      </c>
      <c r="BK614" s="28">
        <f ca="1" t="shared" si="4311"/>
        <v>40107.8589816488</v>
      </c>
      <c r="BL614" s="28">
        <f ca="1" t="shared" si="4312"/>
        <v>123035.45456397</v>
      </c>
      <c r="BM614" s="28">
        <f ca="1">BK614*'Ejercicio 3 - TIR'!$D$5</f>
        <v>20053.9294908244</v>
      </c>
      <c r="BN614" s="28">
        <f ca="1" t="shared" si="4313"/>
        <v>102981.525073146</v>
      </c>
      <c r="BO614" s="28">
        <f ca="1" t="shared" si="4314"/>
        <v>45451.2989836872</v>
      </c>
      <c r="BP614" s="28">
        <f ca="1" t="shared" si="4315"/>
        <v>-125109.221120114</v>
      </c>
      <c r="BQ614" s="28">
        <f ca="1" t="shared" ref="BQ614:BT614" si="4570">BE614</f>
        <v>21699.3458565092</v>
      </c>
      <c r="BR614" s="28">
        <f ca="1" t="shared" si="4570"/>
        <v>22932.9080422714</v>
      </c>
      <c r="BS614" s="28">
        <f ca="1" t="shared" si="4570"/>
        <v>17466.7840498341</v>
      </c>
      <c r="BT614" s="28">
        <f ca="1" t="shared" si="4570"/>
        <v>15692.8541370425</v>
      </c>
      <c r="BU614" s="28">
        <f ca="1" t="shared" si="4317"/>
        <v>65319.1909745029</v>
      </c>
      <c r="BV614" s="30">
        <f ca="1" t="shared" si="4318"/>
        <v>3.90107968040938</v>
      </c>
    </row>
    <row r="615" ht="15" customHeight="1" spans="1:74">
      <c r="A615" s="26">
        <v>614</v>
      </c>
      <c r="B615" s="27">
        <f ca="1" t="shared" ref="B615:F615" si="4571">RAND()</f>
        <v>0.59682964504172</v>
      </c>
      <c r="C615" s="28">
        <f ca="1">IF(B615&lt;=('Ejercicio 3 - TIR'!$D$13-'Ejercicio 3 - TIR'!$C$13)/('Ejercicio 3 - TIR'!$E$13-'Ejercicio 3 - TIR'!$C$13),'Ejercicio 3 - TIR'!$C$13+SQRT(('Ejercicio 3 - TIR'!$E$13-'Ejercicio 3 - TIR'!$C$13)*('Ejercicio 3 - TIR'!$D$13-'Ejercicio 3 - TIR'!$C$13)*B615),'Ejercicio 3 - TIR'!$E$13-SQRT(('Ejercicio 3 - TIR'!$E$13-'Ejercicio 3 - TIR'!$C$13)*('Ejercicio 3 - TIR'!$E$13-'Ejercicio 3 - TIR'!$D$13)*(1-B615)))</f>
        <v>78004.4453138836</v>
      </c>
      <c r="D615" s="27">
        <f ca="1" t="shared" si="4571"/>
        <v>0.876414066303938</v>
      </c>
      <c r="E615" s="28">
        <f ca="1">IF(D615&lt;=('Ejercicio 3 - TIR'!$D$14-'Ejercicio 3 - TIR'!$C$14)/('Ejercicio 3 - TIR'!$E$14-'Ejercicio 3 - TIR'!$C$14),'Ejercicio 3 - TIR'!$C$14+SQRT(('Ejercicio 3 - TIR'!$E$14-'Ejercicio 3 - TIR'!$C$14)*('Ejercicio 3 - TIR'!$D$14-'Ejercicio 3 - TIR'!$C$14)*D615),'Ejercicio 3 - TIR'!$E$14-SQRT(('Ejercicio 3 - TIR'!$E$14-'Ejercicio 3 - TIR'!$C$14)*('Ejercicio 3 - TIR'!$E$14-'Ejercicio 3 - TIR'!$D$14)*(1-D615)))</f>
        <v>35694.4349901077</v>
      </c>
      <c r="F615" s="27">
        <f ca="1" t="shared" si="4571"/>
        <v>0.820555251900924</v>
      </c>
      <c r="G615" s="28">
        <f ca="1">IF(F615&lt;=('Ejercicio 3 - TIR'!$D$18-'Ejercicio 3 - TIR'!$C$18)/('Ejercicio 3 - TIR'!$E$18-'Ejercicio 3 - TIR'!$C$18),'Ejercicio 3 - TIR'!$C$18+SQRT(('Ejercicio 3 - TIR'!$E$18-'Ejercicio 3 - TIR'!$C$18)*('Ejercicio 3 - TIR'!$D$18-'Ejercicio 3 - TIR'!$C$18)*F615),'Ejercicio 3 - TIR'!$E$18-SQRT(('Ejercicio 3 - TIR'!$E$18-'Ejercicio 3 - TIR'!$C$18)*('Ejercicio 3 - TIR'!$E$18-'Ejercicio 3 - TIR'!$D$18)*(1-F615)))</f>
        <v>41331.4367788696</v>
      </c>
      <c r="H615" s="27">
        <f ca="1" t="shared" ref="H615:L615" si="4572">RAND()</f>
        <v>0.821838286449177</v>
      </c>
      <c r="I615" s="28">
        <f ca="1">IF(H615&lt;=('Ejercicio 3 - TIR'!$D$18-'Ejercicio 3 - TIR'!$C$18)/('Ejercicio 3 - TIR'!$E$18-'Ejercicio 3 - TIR'!$C$18),'Ejercicio 3 - TIR'!$C$18+SQRT(('Ejercicio 3 - TIR'!$E$18-'Ejercicio 3 - TIR'!$C$18)*('Ejercicio 3 - TIR'!$D$18-'Ejercicio 3 - TIR'!$C$18)*H615),'Ejercicio 3 - TIR'!$E$18-SQRT(('Ejercicio 3 - TIR'!$E$18-'Ejercicio 3 - TIR'!$C$18)*('Ejercicio 3 - TIR'!$E$18-'Ejercicio 3 - TIR'!$D$18)*(1-H615)))</f>
        <v>41344.57546702</v>
      </c>
      <c r="J615" s="27">
        <f ca="1" t="shared" si="4572"/>
        <v>0.140185138761392</v>
      </c>
      <c r="K615" s="28">
        <f ca="1">IF(J615&lt;=('Ejercicio 3 - TIR'!$D$18-'Ejercicio 3 - TIR'!$C$18)/('Ejercicio 3 - TIR'!$E$18-'Ejercicio 3 - TIR'!$C$18),'Ejercicio 3 - TIR'!$C$18+SQRT(('Ejercicio 3 - TIR'!$E$18-'Ejercicio 3 - TIR'!$C$18)*('Ejercicio 3 - TIR'!$D$18-'Ejercicio 3 - TIR'!$C$18)*J615),'Ejercicio 3 - TIR'!$E$18-SQRT(('Ejercicio 3 - TIR'!$E$18-'Ejercicio 3 - TIR'!$C$18)*('Ejercicio 3 - TIR'!$E$18-'Ejercicio 3 - TIR'!$D$18)*(1-J615)))</f>
        <v>34585.6047381135</v>
      </c>
      <c r="L615" s="27">
        <f ca="1" t="shared" si="4572"/>
        <v>0.875965004327245</v>
      </c>
      <c r="M615" s="28">
        <f ca="1">IF(L615&lt;=('Ejercicio 3 - TIR'!$D$18-'Ejercicio 3 - TIR'!$C$18)/('Ejercicio 3 - TIR'!$E$18-'Ejercicio 3 - TIR'!$C$18),'Ejercicio 3 - TIR'!$C$18+SQRT(('Ejercicio 3 - TIR'!$E$18-'Ejercicio 3 - TIR'!$C$18)*('Ejercicio 3 - TIR'!$D$18-'Ejercicio 3 - TIR'!$C$18)*L615),'Ejercicio 3 - TIR'!$E$18-SQRT(('Ejercicio 3 - TIR'!$E$18-'Ejercicio 3 - TIR'!$C$18)*('Ejercicio 3 - TIR'!$E$18-'Ejercicio 3 - TIR'!$D$18)*(1-L615)))</f>
        <v>41949.979561469</v>
      </c>
      <c r="N615" s="27">
        <f ca="1" t="shared" ref="N615:R615" si="4573">RAND()</f>
        <v>0.52866371557975</v>
      </c>
      <c r="O615" s="28">
        <f ca="1">IF(N615&lt;=('Ejercicio 3 - TIR'!$D$18-'Ejercicio 3 - TIR'!$C$18)/('Ejercicio 3 - TIR'!$E$18-'Ejercicio 3 - TIR'!$C$18),'Ejercicio 3 - TIR'!$C$18+SQRT(('Ejercicio 3 - TIR'!$E$18-'Ejercicio 3 - TIR'!$C$18)*('Ejercicio 3 - TIR'!$D$18-'Ejercicio 3 - TIR'!$C$18)*N615),'Ejercicio 3 - TIR'!$E$18-SQRT(('Ejercicio 3 - TIR'!$E$18-'Ejercicio 3 - TIR'!$C$18)*('Ejercicio 3 - TIR'!$E$18-'Ejercicio 3 - TIR'!$D$18)*(1-N615)))</f>
        <v>38905.0298897288</v>
      </c>
      <c r="P615" s="27">
        <f ca="1" t="shared" si="4573"/>
        <v>0.687774797557031</v>
      </c>
      <c r="Q615" s="29">
        <f ca="1">IF(P615&lt;=('Ejercicio 3 - TIR'!$D$22-'Ejercicio 3 - TIR'!$C$22)/('Ejercicio 3 - TIR'!$E$22-'Ejercicio 3 - TIR'!$C$22),'Ejercicio 3 - TIR'!$C$22+SQRT(('Ejercicio 3 - TIR'!$E$22-'Ejercicio 3 - TIR'!$C$22)*('Ejercicio 3 - TIR'!$D$22-'Ejercicio 3 - TIR'!$C$22)*P615),'Ejercicio 3 - TIR'!$E$22-SQRT(('Ejercicio 3 - TIR'!$E$22-'Ejercicio 3 - TIR'!$C$22)*('Ejercicio 3 - TIR'!$E$22-'Ejercicio 3 - TIR'!$D$22)*(1-P615)))</f>
        <v>0.156293347676288</v>
      </c>
      <c r="R615" s="27">
        <f ca="1" t="shared" si="4573"/>
        <v>0.827193732539819</v>
      </c>
      <c r="S615" s="29">
        <f ca="1">IF(R615&lt;=('Ejercicio 3 - TIR'!$D$23-'Ejercicio 3 - TIR'!$C$23)/('Ejercicio 3 - TIR'!$E$23-'Ejercicio 3 - TIR'!$C$23),'Ejercicio 3 - TIR'!$C$23+SQRT(('Ejercicio 3 - TIR'!$E$23-'Ejercicio 3 - TIR'!$C$23)*('Ejercicio 3 - TIR'!$D$23-'Ejercicio 3 - TIR'!$C$23)*R615),'Ejercicio 3 - TIR'!$E$23-SQRT(('Ejercicio 3 - TIR'!$E$23-'Ejercicio 3 - TIR'!$C$23)*('Ejercicio 3 - TIR'!$E$23-'Ejercicio 3 - TIR'!$D$23)*(1-R615)))</f>
        <v>0.162363354019873</v>
      </c>
      <c r="T615" s="27">
        <f ca="1" t="shared" ref="T615:X615" si="4574">RAND()</f>
        <v>0.349874055421782</v>
      </c>
      <c r="U615" s="29">
        <f ca="1">IF(T615&lt;=('Ejercicio 3 - TIR'!$D$24-'Ejercicio 3 - TIR'!$C$24)/('Ejercicio 3 - TIR'!$E$24-'Ejercicio 3 - TIR'!$C$24),'Ejercicio 3 - TIR'!$C$24+SQRT(('Ejercicio 3 - TIR'!$E$24-'Ejercicio 3 - TIR'!$C$24)*('Ejercicio 3 - TIR'!$D$24-'Ejercicio 3 - TIR'!$C$24)*T615),'Ejercicio 3 - TIR'!$E$24-SQRT(('Ejercicio 3 - TIR'!$E$24-'Ejercicio 3 - TIR'!$C$24)*('Ejercicio 3 - TIR'!$E$24-'Ejercicio 3 - TIR'!$D$24)*(1-T615)))</f>
        <v>0.177106005172023</v>
      </c>
      <c r="V615" s="27">
        <f ca="1" t="shared" si="4574"/>
        <v>0.91388780013802</v>
      </c>
      <c r="W615" s="29">
        <f ca="1">IF(V615&lt;=('Ejercicio 3 - TIR'!$D$25-'Ejercicio 3 - TIR'!$C$25)/('Ejercicio 3 - TIR'!$E$25-'Ejercicio 3 - TIR'!$C$25),'Ejercicio 3 - TIR'!$C$25+SQRT(('Ejercicio 3 - TIR'!$E$25-'Ejercicio 3 - TIR'!$C$25)*('Ejercicio 3 - TIR'!$D$25-'Ejercicio 3 - TIR'!$C$25)*V615),'Ejercicio 3 - TIR'!$E$25-SQRT(('Ejercicio 3 - TIR'!$E$25-'Ejercicio 3 - TIR'!$C$25)*('Ejercicio 3 - TIR'!$E$25-'Ejercicio 3 - TIR'!$D$25)*(1-V615)))</f>
        <v>0.232639334704081</v>
      </c>
      <c r="X615" s="27">
        <f ca="1" t="shared" si="4574"/>
        <v>0.796067797580741</v>
      </c>
      <c r="Y615" s="29">
        <f ca="1">IF(X615&lt;=('Ejercicio 3 - TIR'!$D$26-'Ejercicio 3 - TIR'!$C$26)/('Ejercicio 3 - TIR'!$E$26-'Ejercicio 3 - TIR'!$C$26),'Ejercicio 3 - TIR'!$C$26+SQRT(('Ejercicio 3 - TIR'!$E$26-'Ejercicio 3 - TIR'!$C$26)*('Ejercicio 3 - TIR'!$D$26-'Ejercicio 3 - TIR'!$C$26)*X615),'Ejercicio 3 - TIR'!$E$26-SQRT(('Ejercicio 3 - TIR'!$E$26-'Ejercicio 3 - TIR'!$C$26)*('Ejercicio 3 - TIR'!$E$26-'Ejercicio 3 - TIR'!$D$26)*(1-X615)))</f>
        <v>0.246815155672145</v>
      </c>
      <c r="Z615" s="27">
        <f ca="1" t="shared" si="4288"/>
        <v>1.15629334767629</v>
      </c>
      <c r="AA615" s="27">
        <f ca="1" t="shared" si="4289"/>
        <v>1.34403301383588</v>
      </c>
      <c r="AB615" s="27">
        <f ca="1" t="shared" si="4290"/>
        <v>1.58206933173566</v>
      </c>
      <c r="AC615" s="27">
        <f ca="1" t="shared" si="4291"/>
        <v>1.95012088852638</v>
      </c>
      <c r="AD615" s="27">
        <f ca="1" t="shared" si="4292"/>
        <v>2.43144027920752</v>
      </c>
      <c r="AE615" s="26">
        <f ca="1" t="shared" si="4293"/>
        <v>5578.80273801757</v>
      </c>
      <c r="AF615" s="26">
        <f ca="1" t="shared" si="4294"/>
        <v>6484.59586197735</v>
      </c>
      <c r="AG615" s="26">
        <f ca="1" t="shared" si="4295"/>
        <v>7633.05673024719</v>
      </c>
      <c r="AH615" s="26">
        <f ca="1" t="shared" si="4296"/>
        <v>9408.8059697304</v>
      </c>
      <c r="AI615" s="26">
        <f ca="1" t="shared" si="4297"/>
        <v>11731.0418798384</v>
      </c>
      <c r="AJ615" s="28">
        <f ca="1" t="shared" si="4298"/>
        <v>47791.26539731</v>
      </c>
      <c r="AK615" s="28">
        <f ca="1" t="shared" si="4299"/>
        <v>55568.4743707038</v>
      </c>
      <c r="AL615" s="28">
        <f ca="1" t="shared" si="4300"/>
        <v>54716.824575701</v>
      </c>
      <c r="AM615" s="28">
        <f ca="1" t="shared" si="4301"/>
        <v>81807.5314160754</v>
      </c>
      <c r="AN615" s="28">
        <f ca="1" t="shared" si="4302"/>
        <v>94595.256737659</v>
      </c>
      <c r="AO615" s="28">
        <f ca="1">C615/'Ejercicio 3 - TIR'!$D$7</f>
        <v>15600.8890627767</v>
      </c>
      <c r="AP615" s="28">
        <f ca="1" t="shared" si="4303"/>
        <v>32190.3763345333</v>
      </c>
      <c r="AQ615" s="28">
        <f ca="1" t="shared" si="4304"/>
        <v>39967.5853079271</v>
      </c>
      <c r="AR615" s="28">
        <f ca="1" t="shared" si="4305"/>
        <v>39115.9355129243</v>
      </c>
      <c r="AS615" s="28">
        <f ca="1" t="shared" si="4306"/>
        <v>66206.6423532987</v>
      </c>
      <c r="AT615" s="28">
        <f ca="1" t="shared" si="4307"/>
        <v>78994.3676748822</v>
      </c>
      <c r="AU615" s="28">
        <f ca="1">AP615*'Ejercicio 3 - TIR'!$D$5</f>
        <v>16095.1881672666</v>
      </c>
      <c r="AV615" s="28">
        <f ca="1">AQ615*'Ejercicio 3 - TIR'!$D$5</f>
        <v>19983.7926539636</v>
      </c>
      <c r="AW615" s="28">
        <f ca="1">AR615*'Ejercicio 3 - TIR'!$D$5</f>
        <v>19557.9677564622</v>
      </c>
      <c r="AX615" s="28">
        <f ca="1">AS615*'Ejercicio 3 - TIR'!$D$5</f>
        <v>33103.3211766494</v>
      </c>
      <c r="AY615" s="28">
        <f ca="1">AT615*'Ejercicio 3 - TIR'!$D$5</f>
        <v>39497.1838374411</v>
      </c>
      <c r="AZ615" s="28">
        <f ca="1" t="shared" ref="AZ615:BD615" si="4575">AJ615-AU615-AE615</f>
        <v>26117.2744920258</v>
      </c>
      <c r="BA615" s="28">
        <f ca="1" t="shared" si="4575"/>
        <v>29100.0858547629</v>
      </c>
      <c r="BB615" s="28">
        <f ca="1" t="shared" si="4575"/>
        <v>27525.8000889917</v>
      </c>
      <c r="BC615" s="28">
        <f ca="1" t="shared" si="4575"/>
        <v>39295.4042696957</v>
      </c>
      <c r="BD615" s="28">
        <f ca="1" t="shared" si="4575"/>
        <v>43367.0310203794</v>
      </c>
      <c r="BE615" s="28">
        <f ca="1" t="shared" ref="BE615:BI615" si="4576">AZ615/Z615</f>
        <v>22587.0662877302</v>
      </c>
      <c r="BF615" s="28">
        <f ca="1" t="shared" si="4576"/>
        <v>21651.31775425</v>
      </c>
      <c r="BG615" s="28">
        <f ca="1" t="shared" si="4576"/>
        <v>17398.6054446764</v>
      </c>
      <c r="BH615" s="28">
        <f ca="1" t="shared" si="4576"/>
        <v>20150.2401727462</v>
      </c>
      <c r="BI615" s="28">
        <f ca="1" t="shared" si="4576"/>
        <v>17835.9433259509</v>
      </c>
      <c r="BJ615" s="28">
        <f ca="1" t="shared" si="4310"/>
        <v>86788.886978502</v>
      </c>
      <c r="BK615" s="28">
        <f ca="1" t="shared" si="4311"/>
        <v>37932.6300586834</v>
      </c>
      <c r="BL615" s="28">
        <f ca="1" t="shared" si="4312"/>
        <v>124721.517037185</v>
      </c>
      <c r="BM615" s="28">
        <f ca="1">BK615*'Ejercicio 3 - TIR'!$D$5</f>
        <v>18966.3150293417</v>
      </c>
      <c r="BN615" s="28">
        <f ca="1" t="shared" si="4313"/>
        <v>105755.202007844</v>
      </c>
      <c r="BO615" s="28">
        <f ca="1" t="shared" si="4314"/>
        <v>43494.879521496</v>
      </c>
      <c r="BP615" s="28">
        <f ca="1" t="shared" si="4315"/>
        <v>-113698.880303991</v>
      </c>
      <c r="BQ615" s="28">
        <f ca="1" t="shared" ref="BQ615:BT615" si="4577">BE615</f>
        <v>22587.0662877302</v>
      </c>
      <c r="BR615" s="28">
        <f ca="1" t="shared" si="4577"/>
        <v>21651.31775425</v>
      </c>
      <c r="BS615" s="28">
        <f ca="1" t="shared" si="4577"/>
        <v>17398.6054446764</v>
      </c>
      <c r="BT615" s="28">
        <f ca="1" t="shared" si="4577"/>
        <v>20150.2401727462</v>
      </c>
      <c r="BU615" s="28">
        <f ca="1" t="shared" si="4317"/>
        <v>61330.8228474469</v>
      </c>
      <c r="BV615" s="30">
        <f ca="1" t="shared" si="4318"/>
        <v>6.89502683580374</v>
      </c>
    </row>
    <row r="616" ht="15" customHeight="1" spans="1:74">
      <c r="A616" s="26">
        <v>615</v>
      </c>
      <c r="B616" s="27">
        <f ca="1" t="shared" ref="B616:F616" si="4578">RAND()</f>
        <v>0.293224590368464</v>
      </c>
      <c r="C616" s="28">
        <f ca="1">IF(B616&lt;=('Ejercicio 3 - TIR'!$D$13-'Ejercicio 3 - TIR'!$C$13)/('Ejercicio 3 - TIR'!$E$13-'Ejercicio 3 - TIR'!$C$13),'Ejercicio 3 - TIR'!$C$13+SQRT(('Ejercicio 3 - TIR'!$E$13-'Ejercicio 3 - TIR'!$C$13)*('Ejercicio 3 - TIR'!$D$13-'Ejercicio 3 - TIR'!$C$13)*B616),'Ejercicio 3 - TIR'!$E$13-SQRT(('Ejercicio 3 - TIR'!$E$13-'Ejercicio 3 - TIR'!$C$13)*('Ejercicio 3 - TIR'!$E$13-'Ejercicio 3 - TIR'!$D$13)*(1-B616)))</f>
        <v>70877.3199798191</v>
      </c>
      <c r="D616" s="27">
        <f ca="1" t="shared" si="4578"/>
        <v>0.740125826898095</v>
      </c>
      <c r="E616" s="28">
        <f ca="1">IF(D616&lt;=('Ejercicio 3 - TIR'!$D$14-'Ejercicio 3 - TIR'!$C$14)/('Ejercicio 3 - TIR'!$E$14-'Ejercicio 3 - TIR'!$C$14),'Ejercicio 3 - TIR'!$C$14+SQRT(('Ejercicio 3 - TIR'!$E$14-'Ejercicio 3 - TIR'!$C$14)*('Ejercicio 3 - TIR'!$D$14-'Ejercicio 3 - TIR'!$C$14)*D616),'Ejercicio 3 - TIR'!$E$14-SQRT(('Ejercicio 3 - TIR'!$E$14-'Ejercicio 3 - TIR'!$C$14)*('Ejercicio 3 - TIR'!$E$14-'Ejercicio 3 - TIR'!$D$14)*(1-D616)))</f>
        <v>33756.5133166406</v>
      </c>
      <c r="F616" s="27">
        <f ca="1" t="shared" si="4578"/>
        <v>0.806266750951402</v>
      </c>
      <c r="G616" s="28">
        <f ca="1">IF(F616&lt;=('Ejercicio 3 - TIR'!$D$18-'Ejercicio 3 - TIR'!$C$18)/('Ejercicio 3 - TIR'!$E$18-'Ejercicio 3 - TIR'!$C$18),'Ejercicio 3 - TIR'!$C$18+SQRT(('Ejercicio 3 - TIR'!$E$18-'Ejercicio 3 - TIR'!$C$18)*('Ejercicio 3 - TIR'!$D$18-'Ejercicio 3 - TIR'!$C$18)*F616),'Ejercicio 3 - TIR'!$E$18-SQRT(('Ejercicio 3 - TIR'!$E$18-'Ejercicio 3 - TIR'!$C$18)*('Ejercicio 3 - TIR'!$E$18-'Ejercicio 3 - TIR'!$D$18)*(1-F616)))</f>
        <v>41188.1771186682</v>
      </c>
      <c r="H616" s="27">
        <f ca="1" t="shared" ref="H616:L616" si="4579">RAND()</f>
        <v>0.699039096012125</v>
      </c>
      <c r="I616" s="28">
        <f ca="1">IF(H616&lt;=('Ejercicio 3 - TIR'!$D$18-'Ejercicio 3 - TIR'!$C$18)/('Ejercicio 3 - TIR'!$E$18-'Ejercicio 3 - TIR'!$C$18),'Ejercicio 3 - TIR'!$C$18+SQRT(('Ejercicio 3 - TIR'!$E$18-'Ejercicio 3 - TIR'!$C$18)*('Ejercicio 3 - TIR'!$D$18-'Ejercicio 3 - TIR'!$C$18)*H616),'Ejercicio 3 - TIR'!$E$18-SQRT(('Ejercicio 3 - TIR'!$E$18-'Ejercicio 3 - TIR'!$C$18)*('Ejercicio 3 - TIR'!$E$18-'Ejercicio 3 - TIR'!$D$18)*(1-H616)))</f>
        <v>40248.992970002</v>
      </c>
      <c r="J616" s="27">
        <f ca="1" t="shared" si="4579"/>
        <v>0.783876485277991</v>
      </c>
      <c r="K616" s="28">
        <f ca="1">IF(J616&lt;=('Ejercicio 3 - TIR'!$D$18-'Ejercicio 3 - TIR'!$C$18)/('Ejercicio 3 - TIR'!$E$18-'Ejercicio 3 - TIR'!$C$18),'Ejercicio 3 - TIR'!$C$18+SQRT(('Ejercicio 3 - TIR'!$E$18-'Ejercicio 3 - TIR'!$C$18)*('Ejercicio 3 - TIR'!$D$18-'Ejercicio 3 - TIR'!$C$18)*J616),'Ejercicio 3 - TIR'!$E$18-SQRT(('Ejercicio 3 - TIR'!$E$18-'Ejercicio 3 - TIR'!$C$18)*('Ejercicio 3 - TIR'!$E$18-'Ejercicio 3 - TIR'!$D$18)*(1-J616)))</f>
        <v>40973.9270244877</v>
      </c>
      <c r="L616" s="27">
        <f ca="1" t="shared" si="4579"/>
        <v>0.816477835736678</v>
      </c>
      <c r="M616" s="28">
        <f ca="1">IF(L616&lt;=('Ejercicio 3 - TIR'!$D$18-'Ejercicio 3 - TIR'!$C$18)/('Ejercicio 3 - TIR'!$E$18-'Ejercicio 3 - TIR'!$C$18),'Ejercicio 3 - TIR'!$C$18+SQRT(('Ejercicio 3 - TIR'!$E$18-'Ejercicio 3 - TIR'!$C$18)*('Ejercicio 3 - TIR'!$D$18-'Ejercicio 3 - TIR'!$C$18)*L616),'Ejercicio 3 - TIR'!$E$18-SQRT(('Ejercicio 3 - TIR'!$E$18-'Ejercicio 3 - TIR'!$C$18)*('Ejercicio 3 - TIR'!$E$18-'Ejercicio 3 - TIR'!$D$18)*(1-L616)))</f>
        <v>41289.9916011215</v>
      </c>
      <c r="N616" s="27">
        <f ca="1" t="shared" ref="N616:R616" si="4580">RAND()</f>
        <v>0.108797253445306</v>
      </c>
      <c r="O616" s="28">
        <f ca="1">IF(N616&lt;=('Ejercicio 3 - TIR'!$D$18-'Ejercicio 3 - TIR'!$C$18)/('Ejercicio 3 - TIR'!$E$18-'Ejercicio 3 - TIR'!$C$18),'Ejercicio 3 - TIR'!$C$18+SQRT(('Ejercicio 3 - TIR'!$E$18-'Ejercicio 3 - TIR'!$C$18)*('Ejercicio 3 - TIR'!$D$18-'Ejercicio 3 - TIR'!$C$18)*N616),'Ejercicio 3 - TIR'!$E$18-SQRT(('Ejercicio 3 - TIR'!$E$18-'Ejercicio 3 - TIR'!$C$18)*('Ejercicio 3 - TIR'!$E$18-'Ejercicio 3 - TIR'!$D$18)*(1-N616)))</f>
        <v>34039.7509845034</v>
      </c>
      <c r="P616" s="27">
        <f ca="1" t="shared" si="4580"/>
        <v>0.445241998234903</v>
      </c>
      <c r="Q616" s="29">
        <f ca="1">IF(P616&lt;=('Ejercicio 3 - TIR'!$D$22-'Ejercicio 3 - TIR'!$C$22)/('Ejercicio 3 - TIR'!$E$22-'Ejercicio 3 - TIR'!$C$22),'Ejercicio 3 - TIR'!$C$22+SQRT(('Ejercicio 3 - TIR'!$E$22-'Ejercicio 3 - TIR'!$C$22)*('Ejercicio 3 - TIR'!$D$22-'Ejercicio 3 - TIR'!$C$22)*P616),'Ejercicio 3 - TIR'!$E$22-SQRT(('Ejercicio 3 - TIR'!$E$22-'Ejercicio 3 - TIR'!$C$22)*('Ejercicio 3 - TIR'!$E$22-'Ejercicio 3 - TIR'!$D$22)*(1-P616)))</f>
        <v>0.148309637878695</v>
      </c>
      <c r="R616" s="27">
        <f ca="1" t="shared" si="4580"/>
        <v>0.617614827650898</v>
      </c>
      <c r="S616" s="29">
        <f ca="1">IF(R616&lt;=('Ejercicio 3 - TIR'!$D$23-'Ejercicio 3 - TIR'!$C$23)/('Ejercicio 3 - TIR'!$E$23-'Ejercicio 3 - TIR'!$C$23),'Ejercicio 3 - TIR'!$C$23+SQRT(('Ejercicio 3 - TIR'!$E$23-'Ejercicio 3 - TIR'!$C$23)*('Ejercicio 3 - TIR'!$D$23-'Ejercicio 3 - TIR'!$C$23)*R616),'Ejercicio 3 - TIR'!$E$23-SQRT(('Ejercicio 3 - TIR'!$E$23-'Ejercicio 3 - TIR'!$C$23)*('Ejercicio 3 - TIR'!$E$23-'Ejercicio 3 - TIR'!$D$23)*(1-R616)))</f>
        <v>0.153764655324765</v>
      </c>
      <c r="T616" s="27">
        <f ca="1" t="shared" ref="T616:X616" si="4581">RAND()</f>
        <v>0.259803953808447</v>
      </c>
      <c r="U616" s="29">
        <f ca="1">IF(T616&lt;=('Ejercicio 3 - TIR'!$D$24-'Ejercicio 3 - TIR'!$C$24)/('Ejercicio 3 - TIR'!$E$24-'Ejercicio 3 - TIR'!$C$24),'Ejercicio 3 - TIR'!$C$24+SQRT(('Ejercicio 3 - TIR'!$E$24-'Ejercicio 3 - TIR'!$C$24)*('Ejercicio 3 - TIR'!$D$24-'Ejercicio 3 - TIR'!$C$24)*T616),'Ejercicio 3 - TIR'!$E$24-SQRT(('Ejercicio 3 - TIR'!$E$24-'Ejercicio 3 - TIR'!$C$24)*('Ejercicio 3 - TIR'!$E$24-'Ejercicio 3 - TIR'!$D$24)*(1-T616)))</f>
        <v>0.173357831727233</v>
      </c>
      <c r="V616" s="27">
        <f ca="1" t="shared" si="4581"/>
        <v>0.238937204556813</v>
      </c>
      <c r="W616" s="29">
        <f ca="1">IF(V616&lt;=('Ejercicio 3 - TIR'!$D$25-'Ejercicio 3 - TIR'!$C$25)/('Ejercicio 3 - TIR'!$E$25-'Ejercicio 3 - TIR'!$C$25),'Ejercicio 3 - TIR'!$C$25+SQRT(('Ejercicio 3 - TIR'!$E$25-'Ejercicio 3 - TIR'!$C$25)*('Ejercicio 3 - TIR'!$D$25-'Ejercicio 3 - TIR'!$C$25)*V616),'Ejercicio 3 - TIR'!$E$25-SQRT(('Ejercicio 3 - TIR'!$E$25-'Ejercicio 3 - TIR'!$C$25)*('Ejercicio 3 - TIR'!$E$25-'Ejercicio 3 - TIR'!$D$25)*(1-V616)))</f>
        <v>0.19828967157659</v>
      </c>
      <c r="X616" s="27">
        <f ca="1" t="shared" si="4581"/>
        <v>0.509060057718784</v>
      </c>
      <c r="Y616" s="29">
        <f ca="1">IF(X616&lt;=('Ejercicio 3 - TIR'!$D$26-'Ejercicio 3 - TIR'!$C$26)/('Ejercicio 3 - TIR'!$E$26-'Ejercicio 3 - TIR'!$C$26),'Ejercicio 3 - TIR'!$C$26+SQRT(('Ejercicio 3 - TIR'!$E$26-'Ejercicio 3 - TIR'!$C$26)*('Ejercicio 3 - TIR'!$D$26-'Ejercicio 3 - TIR'!$C$26)*X616),'Ejercicio 3 - TIR'!$E$26-SQRT(('Ejercicio 3 - TIR'!$E$26-'Ejercicio 3 - TIR'!$C$26)*('Ejercicio 3 - TIR'!$E$26-'Ejercicio 3 - TIR'!$D$26)*(1-X616)))</f>
        <v>0.228511402346553</v>
      </c>
      <c r="Z616" s="27">
        <f ca="1" t="shared" si="4288"/>
        <v>1.14830963787869</v>
      </c>
      <c r="AA616" s="27">
        <f ca="1" t="shared" si="4289"/>
        <v>1.32487907355322</v>
      </c>
      <c r="AB616" s="27">
        <f ca="1" t="shared" si="4290"/>
        <v>1.55455723704519</v>
      </c>
      <c r="AC616" s="27">
        <f ca="1" t="shared" si="4291"/>
        <v>1.86280988102589</v>
      </c>
      <c r="AD616" s="27">
        <f ca="1" t="shared" si="4292"/>
        <v>2.28848317924413</v>
      </c>
      <c r="AE616" s="26">
        <f ca="1" t="shared" si="4293"/>
        <v>5006.41626603831</v>
      </c>
      <c r="AF616" s="26">
        <f ca="1" t="shared" si="4294"/>
        <v>5776.22613759798</v>
      </c>
      <c r="AG616" s="26">
        <f ca="1" t="shared" si="4295"/>
        <v>6777.58017637814</v>
      </c>
      <c r="AH616" s="26">
        <f ca="1" t="shared" si="4296"/>
        <v>8121.50432363617</v>
      </c>
      <c r="AI616" s="26">
        <f ca="1" t="shared" si="4297"/>
        <v>9977.36066579387</v>
      </c>
      <c r="AJ616" s="28">
        <f ca="1" t="shared" si="4298"/>
        <v>47296.7807520214</v>
      </c>
      <c r="AK616" s="28">
        <f ca="1" t="shared" si="4299"/>
        <v>53325.0485175462</v>
      </c>
      <c r="AL616" s="28">
        <f ca="1" t="shared" si="4300"/>
        <v>63696.3147860787</v>
      </c>
      <c r="AM616" s="28">
        <f ca="1" t="shared" si="4301"/>
        <v>76915.4043420452</v>
      </c>
      <c r="AN616" s="28">
        <f ca="1" t="shared" si="4302"/>
        <v>77899.3975536949</v>
      </c>
      <c r="AO616" s="28">
        <f ca="1">C616/'Ejercicio 3 - TIR'!$D$7</f>
        <v>14175.4639959638</v>
      </c>
      <c r="AP616" s="28">
        <f ca="1" t="shared" si="4303"/>
        <v>33121.3167560576</v>
      </c>
      <c r="AQ616" s="28">
        <f ca="1" t="shared" si="4304"/>
        <v>39149.5845215824</v>
      </c>
      <c r="AR616" s="28">
        <f ca="1" t="shared" si="4305"/>
        <v>49520.8507901149</v>
      </c>
      <c r="AS616" s="28">
        <f ca="1" t="shared" si="4306"/>
        <v>62739.9403460813</v>
      </c>
      <c r="AT616" s="28">
        <f ca="1" t="shared" si="4307"/>
        <v>63723.933557731</v>
      </c>
      <c r="AU616" s="28">
        <f ca="1">AP616*'Ejercicio 3 - TIR'!$D$5</f>
        <v>16560.6583780288</v>
      </c>
      <c r="AV616" s="28">
        <f ca="1">AQ616*'Ejercicio 3 - TIR'!$D$5</f>
        <v>19574.7922607912</v>
      </c>
      <c r="AW616" s="28">
        <f ca="1">AR616*'Ejercicio 3 - TIR'!$D$5</f>
        <v>24760.4253950575</v>
      </c>
      <c r="AX616" s="28">
        <f ca="1">AS616*'Ejercicio 3 - TIR'!$D$5</f>
        <v>31369.9701730407</v>
      </c>
      <c r="AY616" s="28">
        <f ca="1">AT616*'Ejercicio 3 - TIR'!$D$5</f>
        <v>31861.9667788655</v>
      </c>
      <c r="AZ616" s="28">
        <f ca="1" t="shared" ref="AZ616:BD616" si="4582">AJ616-AU616-AE616</f>
        <v>25729.7061079543</v>
      </c>
      <c r="BA616" s="28">
        <f ca="1" t="shared" si="4582"/>
        <v>27974.030119157</v>
      </c>
      <c r="BB616" s="28">
        <f ca="1" t="shared" si="4582"/>
        <v>32158.3092146431</v>
      </c>
      <c r="BC616" s="28">
        <f ca="1" t="shared" si="4582"/>
        <v>37423.9298453683</v>
      </c>
      <c r="BD616" s="28">
        <f ca="1" t="shared" si="4582"/>
        <v>36060.0701090355</v>
      </c>
      <c r="BE616" s="28">
        <f ca="1" t="shared" ref="BE616:BI616" si="4583">AZ616/Z616</f>
        <v>22406.5924897099</v>
      </c>
      <c r="BF616" s="28">
        <f ca="1" t="shared" si="4583"/>
        <v>21114.4025727065</v>
      </c>
      <c r="BG616" s="28">
        <f ca="1" t="shared" si="4583"/>
        <v>20686.4748677686</v>
      </c>
      <c r="BH616" s="28">
        <f ca="1" t="shared" si="4583"/>
        <v>20090.0425891869</v>
      </c>
      <c r="BI616" s="28">
        <f ca="1" t="shared" si="4583"/>
        <v>15757.1925527309</v>
      </c>
      <c r="BJ616" s="28">
        <f ca="1" t="shared" si="4310"/>
        <v>77251.2129150627</v>
      </c>
      <c r="BK616" s="28">
        <f ca="1" t="shared" si="4311"/>
        <v>32440.310912744</v>
      </c>
      <c r="BL616" s="28">
        <f ca="1" t="shared" si="4312"/>
        <v>109691.523827807</v>
      </c>
      <c r="BM616" s="28">
        <f ca="1">BK616*'Ejercicio 3 - TIR'!$D$5</f>
        <v>16220.155456372</v>
      </c>
      <c r="BN616" s="28">
        <f ca="1" t="shared" si="4313"/>
        <v>93471.3683714347</v>
      </c>
      <c r="BO616" s="28">
        <f ca="1" t="shared" si="4314"/>
        <v>40844.2453146225</v>
      </c>
      <c r="BP616" s="28">
        <f ca="1" t="shared" si="4315"/>
        <v>-104633.83329646</v>
      </c>
      <c r="BQ616" s="28">
        <f ca="1" t="shared" ref="BQ616:BT616" si="4584">BE616</f>
        <v>22406.5924897099</v>
      </c>
      <c r="BR616" s="28">
        <f ca="1" t="shared" si="4584"/>
        <v>21114.4025727065</v>
      </c>
      <c r="BS616" s="28">
        <f ca="1" t="shared" si="4584"/>
        <v>20686.4748677686</v>
      </c>
      <c r="BT616" s="28">
        <f ca="1" t="shared" si="4584"/>
        <v>20090.0425891869</v>
      </c>
      <c r="BU616" s="28">
        <f ca="1" t="shared" si="4317"/>
        <v>56601.4378673534</v>
      </c>
      <c r="BV616" s="30">
        <f ca="1" t="shared" si="4318"/>
        <v>9.21832297845993</v>
      </c>
    </row>
    <row r="617" ht="15" customHeight="1" spans="1:74">
      <c r="A617" s="26">
        <v>616</v>
      </c>
      <c r="B617" s="27">
        <f ca="1" t="shared" ref="B617:F617" si="4585">RAND()</f>
        <v>0.870638837640118</v>
      </c>
      <c r="C617" s="28">
        <f ca="1">IF(B617&lt;=('Ejercicio 3 - TIR'!$D$13-'Ejercicio 3 - TIR'!$C$13)/('Ejercicio 3 - TIR'!$E$13-'Ejercicio 3 - TIR'!$C$13),'Ejercicio 3 - TIR'!$C$13+SQRT(('Ejercicio 3 - TIR'!$E$13-'Ejercicio 3 - TIR'!$C$13)*('Ejercicio 3 - TIR'!$D$13-'Ejercicio 3 - TIR'!$C$13)*B617),'Ejercicio 3 - TIR'!$E$13-SQRT(('Ejercicio 3 - TIR'!$E$13-'Ejercicio 3 - TIR'!$C$13)*('Ejercicio 3 - TIR'!$E$13-'Ejercicio 3 - TIR'!$D$13)*(1-B617)))</f>
        <v>87540.7305658856</v>
      </c>
      <c r="D617" s="27">
        <f ca="1" t="shared" si="4585"/>
        <v>0.833190388308354</v>
      </c>
      <c r="E617" s="28">
        <f ca="1">IF(D617&lt;=('Ejercicio 3 - TIR'!$D$14-'Ejercicio 3 - TIR'!$C$14)/('Ejercicio 3 - TIR'!$E$14-'Ejercicio 3 - TIR'!$C$14),'Ejercicio 3 - TIR'!$C$14+SQRT(('Ejercicio 3 - TIR'!$E$14-'Ejercicio 3 - TIR'!$C$14)*('Ejercicio 3 - TIR'!$D$14-'Ejercicio 3 - TIR'!$C$14)*D617),'Ejercicio 3 - TIR'!$E$14-SQRT(('Ejercicio 3 - TIR'!$E$14-'Ejercicio 3 - TIR'!$C$14)*('Ejercicio 3 - TIR'!$E$14-'Ejercicio 3 - TIR'!$D$14)*(1-D617)))</f>
        <v>34997.8562841771</v>
      </c>
      <c r="F617" s="27">
        <f ca="1" t="shared" si="4585"/>
        <v>0.667560362508776</v>
      </c>
      <c r="G617" s="28">
        <f ca="1">IF(F617&lt;=('Ejercicio 3 - TIR'!$D$18-'Ejercicio 3 - TIR'!$C$18)/('Ejercicio 3 - TIR'!$E$18-'Ejercicio 3 - TIR'!$C$18),'Ejercicio 3 - TIR'!$C$18+SQRT(('Ejercicio 3 - TIR'!$E$18-'Ejercicio 3 - TIR'!$C$18)*('Ejercicio 3 - TIR'!$D$18-'Ejercicio 3 - TIR'!$C$18)*F617),'Ejercicio 3 - TIR'!$E$18-SQRT(('Ejercicio 3 - TIR'!$E$18-'Ejercicio 3 - TIR'!$C$18)*('Ejercicio 3 - TIR'!$E$18-'Ejercicio 3 - TIR'!$D$18)*(1-F617)))</f>
        <v>40006.7072174925</v>
      </c>
      <c r="H617" s="27">
        <f ca="1" t="shared" ref="H617:L617" si="4586">RAND()</f>
        <v>0.566076128521699</v>
      </c>
      <c r="I617" s="28">
        <f ca="1">IF(H617&lt;=('Ejercicio 3 - TIR'!$D$18-'Ejercicio 3 - TIR'!$C$18)/('Ejercicio 3 - TIR'!$E$18-'Ejercicio 3 - TIR'!$C$18),'Ejercicio 3 - TIR'!$C$18+SQRT(('Ejercicio 3 - TIR'!$E$18-'Ejercicio 3 - TIR'!$C$18)*('Ejercicio 3 - TIR'!$D$18-'Ejercicio 3 - TIR'!$C$18)*H617),'Ejercicio 3 - TIR'!$E$18-SQRT(('Ejercicio 3 - TIR'!$E$18-'Ejercicio 3 - TIR'!$C$18)*('Ejercicio 3 - TIR'!$E$18-'Ejercicio 3 - TIR'!$D$18)*(1-H617)))</f>
        <v>39214.7392409256</v>
      </c>
      <c r="J617" s="27">
        <f ca="1" t="shared" si="4586"/>
        <v>0.354566152008592</v>
      </c>
      <c r="K617" s="28">
        <f ca="1">IF(J617&lt;=('Ejercicio 3 - TIR'!$D$18-'Ejercicio 3 - TIR'!$C$18)/('Ejercicio 3 - TIR'!$E$18-'Ejercicio 3 - TIR'!$C$18),'Ejercicio 3 - TIR'!$C$18+SQRT(('Ejercicio 3 - TIR'!$E$18-'Ejercicio 3 - TIR'!$C$18)*('Ejercicio 3 - TIR'!$D$18-'Ejercicio 3 - TIR'!$C$18)*J617),'Ejercicio 3 - TIR'!$E$18-SQRT(('Ejercicio 3 - TIR'!$E$18-'Ejercicio 3 - TIR'!$C$18)*('Ejercicio 3 - TIR'!$E$18-'Ejercicio 3 - TIR'!$D$18)*(1-J617)))</f>
        <v>37292.799380299</v>
      </c>
      <c r="L617" s="27">
        <f ca="1" t="shared" si="4586"/>
        <v>0.692382212586262</v>
      </c>
      <c r="M617" s="28">
        <f ca="1">IF(L617&lt;=('Ejercicio 3 - TIR'!$D$18-'Ejercicio 3 - TIR'!$C$18)/('Ejercicio 3 - TIR'!$E$18-'Ejercicio 3 - TIR'!$C$18),'Ejercicio 3 - TIR'!$C$18+SQRT(('Ejercicio 3 - TIR'!$E$18-'Ejercicio 3 - TIR'!$C$18)*('Ejercicio 3 - TIR'!$D$18-'Ejercicio 3 - TIR'!$C$18)*L617),'Ejercicio 3 - TIR'!$E$18-SQRT(('Ejercicio 3 - TIR'!$E$18-'Ejercicio 3 - TIR'!$C$18)*('Ejercicio 3 - TIR'!$E$18-'Ejercicio 3 - TIR'!$D$18)*(1-L617)))</f>
        <v>40196.7371448118</v>
      </c>
      <c r="N617" s="27">
        <f ca="1" t="shared" ref="N617:R617" si="4587">RAND()</f>
        <v>0.654142255028016</v>
      </c>
      <c r="O617" s="28">
        <f ca="1">IF(N617&lt;=('Ejercicio 3 - TIR'!$D$18-'Ejercicio 3 - TIR'!$C$18)/('Ejercicio 3 - TIR'!$E$18-'Ejercicio 3 - TIR'!$C$18),'Ejercicio 3 - TIR'!$C$18+SQRT(('Ejercicio 3 - TIR'!$E$18-'Ejercicio 3 - TIR'!$C$18)*('Ejercicio 3 - TIR'!$D$18-'Ejercicio 3 - TIR'!$C$18)*N617),'Ejercicio 3 - TIR'!$E$18-SQRT(('Ejercicio 3 - TIR'!$E$18-'Ejercicio 3 - TIR'!$C$18)*('Ejercicio 3 - TIR'!$E$18-'Ejercicio 3 - TIR'!$D$18)*(1-N617)))</f>
        <v>39905.621548101</v>
      </c>
      <c r="P617" s="27">
        <f ca="1" t="shared" si="4587"/>
        <v>0.861336970949214</v>
      </c>
      <c r="Q617" s="29">
        <f ca="1">IF(P617&lt;=('Ejercicio 3 - TIR'!$D$22-'Ejercicio 3 - TIR'!$C$22)/('Ejercicio 3 - TIR'!$E$22-'Ejercicio 3 - TIR'!$C$22),'Ejercicio 3 - TIR'!$C$22+SQRT(('Ejercicio 3 - TIR'!$E$22-'Ejercicio 3 - TIR'!$C$22)*('Ejercicio 3 - TIR'!$D$22-'Ejercicio 3 - TIR'!$C$22)*P617),'Ejercicio 3 - TIR'!$E$22-SQRT(('Ejercicio 3 - TIR'!$E$22-'Ejercicio 3 - TIR'!$C$22)*('Ejercicio 3 - TIR'!$E$22-'Ejercicio 3 - TIR'!$D$22)*(1-P617)))</f>
        <v>0.164201473097424</v>
      </c>
      <c r="R617" s="27">
        <f ca="1" t="shared" si="4587"/>
        <v>0.473078043049546</v>
      </c>
      <c r="S617" s="29">
        <f ca="1">IF(R617&lt;=('Ejercicio 3 - TIR'!$D$23-'Ejercicio 3 - TIR'!$C$23)/('Ejercicio 3 - TIR'!$E$23-'Ejercicio 3 - TIR'!$C$23),'Ejercicio 3 - TIR'!$C$23+SQRT(('Ejercicio 3 - TIR'!$E$23-'Ejercicio 3 - TIR'!$C$23)*('Ejercicio 3 - TIR'!$D$23-'Ejercicio 3 - TIR'!$C$23)*R617),'Ejercicio 3 - TIR'!$E$23-SQRT(('Ejercicio 3 - TIR'!$E$23-'Ejercicio 3 - TIR'!$C$23)*('Ejercicio 3 - TIR'!$E$23-'Ejercicio 3 - TIR'!$D$23)*(1-R617)))</f>
        <v>0.149181166486095</v>
      </c>
      <c r="T617" s="27">
        <f ca="1" t="shared" ref="T617:X617" si="4588">RAND()</f>
        <v>0.82302596658408</v>
      </c>
      <c r="U617" s="29">
        <f ca="1">IF(T617&lt;=('Ejercicio 3 - TIR'!$D$24-'Ejercicio 3 - TIR'!$C$24)/('Ejercicio 3 - TIR'!$E$24-'Ejercicio 3 - TIR'!$C$24),'Ejercicio 3 - TIR'!$C$24+SQRT(('Ejercicio 3 - TIR'!$E$24-'Ejercicio 3 - TIR'!$C$24)*('Ejercicio 3 - TIR'!$D$24-'Ejercicio 3 - TIR'!$C$24)*T617),'Ejercicio 3 - TIR'!$E$24-SQRT(('Ejercicio 3 - TIR'!$E$24-'Ejercicio 3 - TIR'!$C$24)*('Ejercicio 3 - TIR'!$E$24-'Ejercicio 3 - TIR'!$D$24)*(1-T617)))</f>
        <v>0.197739557651193</v>
      </c>
      <c r="V617" s="27">
        <f ca="1" t="shared" si="4588"/>
        <v>0.379585090225621</v>
      </c>
      <c r="W617" s="29">
        <f ca="1">IF(V617&lt;=('Ejercicio 3 - TIR'!$D$25-'Ejercicio 3 - TIR'!$C$25)/('Ejercicio 3 - TIR'!$E$25-'Ejercicio 3 - TIR'!$C$25),'Ejercicio 3 - TIR'!$C$25+SQRT(('Ejercicio 3 - TIR'!$E$25-'Ejercicio 3 - TIR'!$C$25)*('Ejercicio 3 - TIR'!$D$25-'Ejercicio 3 - TIR'!$C$25)*V617),'Ejercicio 3 - TIR'!$E$25-SQRT(('Ejercicio 3 - TIR'!$E$25-'Ejercicio 3 - TIR'!$C$25)*('Ejercicio 3 - TIR'!$E$25-'Ejercicio 3 - TIR'!$D$25)*(1-V617)))</f>
        <v>0.203401156836137</v>
      </c>
      <c r="X617" s="27">
        <f ca="1" t="shared" si="4588"/>
        <v>0.906231716510004</v>
      </c>
      <c r="Y617" s="29">
        <f ca="1">IF(X617&lt;=('Ejercicio 3 - TIR'!$D$26-'Ejercicio 3 - TIR'!$C$26)/('Ejercicio 3 - TIR'!$E$26-'Ejercicio 3 - TIR'!$C$26),'Ejercicio 3 - TIR'!$C$26+SQRT(('Ejercicio 3 - TIR'!$E$26-'Ejercicio 3 - TIR'!$C$26)*('Ejercicio 3 - TIR'!$D$26-'Ejercicio 3 - TIR'!$C$26)*X617),'Ejercicio 3 - TIR'!$E$26-SQRT(('Ejercicio 3 - TIR'!$E$26-'Ejercicio 3 - TIR'!$C$26)*('Ejercicio 3 - TIR'!$E$26-'Ejercicio 3 - TIR'!$D$26)*(1-X617)))</f>
        <v>0.257497806088162</v>
      </c>
      <c r="Z617" s="27">
        <f ca="1" t="shared" si="4288"/>
        <v>1.16420147309742</v>
      </c>
      <c r="AA617" s="27">
        <f ca="1" t="shared" si="4289"/>
        <v>1.33787840687893</v>
      </c>
      <c r="AB617" s="27">
        <f ca="1" t="shared" si="4290"/>
        <v>1.60242989124625</v>
      </c>
      <c r="AC617" s="27">
        <f ca="1" t="shared" si="4291"/>
        <v>1.92836598487454</v>
      </c>
      <c r="AD617" s="27">
        <f ca="1" t="shared" si="4292"/>
        <v>2.42491599531477</v>
      </c>
      <c r="AE617" s="26">
        <f ca="1" t="shared" si="4293"/>
        <v>5746.69955711381</v>
      </c>
      <c r="AF617" s="26">
        <f ca="1" t="shared" si="4294"/>
        <v>6603.99890048918</v>
      </c>
      <c r="AG617" s="26">
        <f ca="1" t="shared" si="4295"/>
        <v>7909.87072180087</v>
      </c>
      <c r="AH617" s="26">
        <f ca="1" t="shared" si="4296"/>
        <v>9518.74757703945</v>
      </c>
      <c r="AI617" s="26">
        <f ca="1" t="shared" si="4297"/>
        <v>11969.8041948341</v>
      </c>
      <c r="AJ617" s="28">
        <f ca="1" t="shared" si="4298"/>
        <v>46575.8674763821</v>
      </c>
      <c r="AK617" s="28">
        <f ca="1" t="shared" si="4299"/>
        <v>52464.5528618222</v>
      </c>
      <c r="AL617" s="28">
        <f ca="1" t="shared" si="4300"/>
        <v>59759.0964552406</v>
      </c>
      <c r="AM617" s="28">
        <f ca="1" t="shared" si="4301"/>
        <v>77514.0206129981</v>
      </c>
      <c r="AN617" s="28">
        <f ca="1" t="shared" si="4302"/>
        <v>96767.7799949679</v>
      </c>
      <c r="AO617" s="28">
        <f ca="1">C617/'Ejercicio 3 - TIR'!$D$7</f>
        <v>17508.1461131771</v>
      </c>
      <c r="AP617" s="28">
        <f ca="1" t="shared" si="4303"/>
        <v>29067.721363205</v>
      </c>
      <c r="AQ617" s="28">
        <f ca="1" t="shared" si="4304"/>
        <v>34956.4067486451</v>
      </c>
      <c r="AR617" s="28">
        <f ca="1" t="shared" si="4305"/>
        <v>42250.9503420635</v>
      </c>
      <c r="AS617" s="28">
        <f ca="1" t="shared" si="4306"/>
        <v>60005.874499821</v>
      </c>
      <c r="AT617" s="28">
        <f ca="1" t="shared" si="4307"/>
        <v>79259.6338817908</v>
      </c>
      <c r="AU617" s="28">
        <f ca="1">AP617*'Ejercicio 3 - TIR'!$D$5</f>
        <v>14533.8606816025</v>
      </c>
      <c r="AV617" s="28">
        <f ca="1">AQ617*'Ejercicio 3 - TIR'!$D$5</f>
        <v>17478.2033743225</v>
      </c>
      <c r="AW617" s="28">
        <f ca="1">AR617*'Ejercicio 3 - TIR'!$D$5</f>
        <v>21125.4751710318</v>
      </c>
      <c r="AX617" s="28">
        <f ca="1">AS617*'Ejercicio 3 - TIR'!$D$5</f>
        <v>30002.9372499105</v>
      </c>
      <c r="AY617" s="28">
        <f ca="1">AT617*'Ejercicio 3 - TIR'!$D$5</f>
        <v>39629.8169408954</v>
      </c>
      <c r="AZ617" s="28">
        <f ca="1" t="shared" ref="AZ617:BD617" si="4589">AJ617-AU617-AE617</f>
        <v>26295.3072376658</v>
      </c>
      <c r="BA617" s="28">
        <f ca="1" t="shared" si="4589"/>
        <v>28382.3505870105</v>
      </c>
      <c r="BB617" s="28">
        <f ca="1" t="shared" si="4589"/>
        <v>30723.750562408</v>
      </c>
      <c r="BC617" s="28">
        <f ca="1" t="shared" si="4589"/>
        <v>37992.3357860482</v>
      </c>
      <c r="BD617" s="28">
        <f ca="1" t="shared" si="4589"/>
        <v>45168.1588592384</v>
      </c>
      <c r="BE617" s="28">
        <f ca="1" t="shared" ref="BE617:BI617" si="4590">AZ617/Z617</f>
        <v>22586.5606987299</v>
      </c>
      <c r="BF617" s="28">
        <f ca="1" t="shared" si="4590"/>
        <v>21214.4470237937</v>
      </c>
      <c r="BG617" s="28">
        <f ca="1" t="shared" si="4590"/>
        <v>19173.2260676399</v>
      </c>
      <c r="BH617" s="28">
        <f ca="1" t="shared" si="4590"/>
        <v>19701.8284309345</v>
      </c>
      <c r="BI617" s="28">
        <f ca="1" t="shared" si="4590"/>
        <v>18626.6901395795</v>
      </c>
      <c r="BJ617" s="28">
        <f ca="1" t="shared" si="4310"/>
        <v>84866.8615052286</v>
      </c>
      <c r="BK617" s="28">
        <f ca="1" t="shared" si="4311"/>
        <v>42455.7835581513</v>
      </c>
      <c r="BL617" s="28">
        <f ca="1" t="shared" si="4312"/>
        <v>127322.64506338</v>
      </c>
      <c r="BM617" s="28">
        <f ca="1">BK617*'Ejercicio 3 - TIR'!$D$5</f>
        <v>21227.8917790757</v>
      </c>
      <c r="BN617" s="28">
        <f ca="1" t="shared" si="4313"/>
        <v>106094.753284304</v>
      </c>
      <c r="BO617" s="28">
        <f ca="1" t="shared" si="4314"/>
        <v>43751.9293407656</v>
      </c>
      <c r="BP617" s="28">
        <f ca="1" t="shared" si="4315"/>
        <v>-122538.586850063</v>
      </c>
      <c r="BQ617" s="28">
        <f ca="1" t="shared" ref="BQ617:BT617" si="4591">BE617</f>
        <v>22586.5606987299</v>
      </c>
      <c r="BR617" s="28">
        <f ca="1" t="shared" si="4591"/>
        <v>21214.4470237937</v>
      </c>
      <c r="BS617" s="28">
        <f ca="1" t="shared" si="4591"/>
        <v>19173.2260676399</v>
      </c>
      <c r="BT617" s="28">
        <f ca="1" t="shared" si="4591"/>
        <v>19701.8284309345</v>
      </c>
      <c r="BU617" s="28">
        <f ca="1" t="shared" si="4317"/>
        <v>62378.6194803452</v>
      </c>
      <c r="BV617" s="30">
        <f ca="1" t="shared" si="4318"/>
        <v>4.96522024381909</v>
      </c>
    </row>
    <row r="618" ht="15" customHeight="1" spans="1:74">
      <c r="A618" s="26">
        <v>617</v>
      </c>
      <c r="B618" s="27">
        <f ca="1" t="shared" ref="B618:F618" si="4592">RAND()</f>
        <v>0.777077622181785</v>
      </c>
      <c r="C618" s="28">
        <f ca="1">IF(B618&lt;=('Ejercicio 3 - TIR'!$D$13-'Ejercicio 3 - TIR'!$C$13)/('Ejercicio 3 - TIR'!$E$13-'Ejercicio 3 - TIR'!$C$13),'Ejercicio 3 - TIR'!$C$13+SQRT(('Ejercicio 3 - TIR'!$E$13-'Ejercicio 3 - TIR'!$C$13)*('Ejercicio 3 - TIR'!$D$13-'Ejercicio 3 - TIR'!$C$13)*B618),'Ejercicio 3 - TIR'!$E$13-SQRT(('Ejercicio 3 - TIR'!$E$13-'Ejercicio 3 - TIR'!$C$13)*('Ejercicio 3 - TIR'!$E$13-'Ejercicio 3 - TIR'!$D$13)*(1-B618)))</f>
        <v>83644.363253549</v>
      </c>
      <c r="D618" s="27">
        <f ca="1" t="shared" si="4592"/>
        <v>0.998392258777232</v>
      </c>
      <c r="E618" s="28">
        <f ca="1">IF(D618&lt;=('Ejercicio 3 - TIR'!$D$14-'Ejercicio 3 - TIR'!$C$14)/('Ejercicio 3 - TIR'!$E$14-'Ejercicio 3 - TIR'!$C$14),'Ejercicio 3 - TIR'!$C$14+SQRT(('Ejercicio 3 - TIR'!$E$14-'Ejercicio 3 - TIR'!$C$14)*('Ejercicio 3 - TIR'!$D$14-'Ejercicio 3 - TIR'!$C$14)*D618),'Ejercicio 3 - TIR'!$E$14-SQRT(('Ejercicio 3 - TIR'!$E$14-'Ejercicio 3 - TIR'!$C$14)*('Ejercicio 3 - TIR'!$E$14-'Ejercicio 3 - TIR'!$D$14)*(1-D618)))</f>
        <v>39508.9183536161</v>
      </c>
      <c r="F618" s="27">
        <f ca="1" t="shared" si="4592"/>
        <v>0.477926113771173</v>
      </c>
      <c r="G618" s="28">
        <f ca="1">IF(F618&lt;=('Ejercicio 3 - TIR'!$D$18-'Ejercicio 3 - TIR'!$C$18)/('Ejercicio 3 - TIR'!$E$18-'Ejercicio 3 - TIR'!$C$18),'Ejercicio 3 - TIR'!$C$18+SQRT(('Ejercicio 3 - TIR'!$E$18-'Ejercicio 3 - TIR'!$C$18)*('Ejercicio 3 - TIR'!$D$18-'Ejercicio 3 - TIR'!$C$18)*F618),'Ejercicio 3 - TIR'!$E$18-SQRT(('Ejercicio 3 - TIR'!$E$18-'Ejercicio 3 - TIR'!$C$18)*('Ejercicio 3 - TIR'!$E$18-'Ejercicio 3 - TIR'!$D$18)*(1-F618)))</f>
        <v>38466.9307937219</v>
      </c>
      <c r="H618" s="27">
        <f ca="1" t="shared" ref="H618:L618" si="4593">RAND()</f>
        <v>0.734605310534225</v>
      </c>
      <c r="I618" s="28">
        <f ca="1">IF(H618&lt;=('Ejercicio 3 - TIR'!$D$18-'Ejercicio 3 - TIR'!$C$18)/('Ejercicio 3 - TIR'!$E$18-'Ejercicio 3 - TIR'!$C$18),'Ejercicio 3 - TIR'!$C$18+SQRT(('Ejercicio 3 - TIR'!$E$18-'Ejercicio 3 - TIR'!$C$18)*('Ejercicio 3 - TIR'!$D$18-'Ejercicio 3 - TIR'!$C$18)*H618),'Ejercicio 3 - TIR'!$E$18-SQRT(('Ejercicio 3 - TIR'!$E$18-'Ejercicio 3 - TIR'!$C$18)*('Ejercicio 3 - TIR'!$E$18-'Ejercicio 3 - TIR'!$D$18)*(1-H618)))</f>
        <v>40538.5426473031</v>
      </c>
      <c r="J618" s="27">
        <f ca="1" t="shared" si="4593"/>
        <v>0.747298956778008</v>
      </c>
      <c r="K618" s="28">
        <f ca="1">IF(J618&lt;=('Ejercicio 3 - TIR'!$D$18-'Ejercicio 3 - TIR'!$C$18)/('Ejercicio 3 - TIR'!$E$18-'Ejercicio 3 - TIR'!$C$18),'Ejercicio 3 - TIR'!$C$18+SQRT(('Ejercicio 3 - TIR'!$E$18-'Ejercicio 3 - TIR'!$C$18)*('Ejercicio 3 - TIR'!$D$18-'Ejercicio 3 - TIR'!$C$18)*J618),'Ejercicio 3 - TIR'!$E$18-SQRT(('Ejercicio 3 - TIR'!$E$18-'Ejercicio 3 - TIR'!$C$18)*('Ejercicio 3 - TIR'!$E$18-'Ejercicio 3 - TIR'!$D$18)*(1-J618)))</f>
        <v>40646.5441036288</v>
      </c>
      <c r="L618" s="27">
        <f ca="1" t="shared" si="4593"/>
        <v>0.199382313098385</v>
      </c>
      <c r="M618" s="28">
        <f ca="1">IF(L618&lt;=('Ejercicio 3 - TIR'!$D$18-'Ejercicio 3 - TIR'!$C$18)/('Ejercicio 3 - TIR'!$E$18-'Ejercicio 3 - TIR'!$C$18),'Ejercicio 3 - TIR'!$C$18+SQRT(('Ejercicio 3 - TIR'!$E$18-'Ejercicio 3 - TIR'!$C$18)*('Ejercicio 3 - TIR'!$D$18-'Ejercicio 3 - TIR'!$C$18)*L618),'Ejercicio 3 - TIR'!$E$18-SQRT(('Ejercicio 3 - TIR'!$E$18-'Ejercicio 3 - TIR'!$C$18)*('Ejercicio 3 - TIR'!$E$18-'Ejercicio 3 - TIR'!$D$18)*(1-L618)))</f>
        <v>35468.7610081953</v>
      </c>
      <c r="N618" s="27">
        <f ca="1" t="shared" ref="N618:R618" si="4594">RAND()</f>
        <v>0.0217510995277037</v>
      </c>
      <c r="O618" s="28">
        <f ca="1">IF(N618&lt;=('Ejercicio 3 - TIR'!$D$18-'Ejercicio 3 - TIR'!$C$18)/('Ejercicio 3 - TIR'!$E$18-'Ejercicio 3 - TIR'!$C$18),'Ejercicio 3 - TIR'!$C$18+SQRT(('Ejercicio 3 - TIR'!$E$18-'Ejercicio 3 - TIR'!$C$18)*('Ejercicio 3 - TIR'!$D$18-'Ejercicio 3 - TIR'!$C$18)*N618),'Ejercicio 3 - TIR'!$E$18-SQRT(('Ejercicio 3 - TIR'!$E$18-'Ejercicio 3 - TIR'!$C$18)*('Ejercicio 3 - TIR'!$E$18-'Ejercicio 3 - TIR'!$D$18)*(1-N618)))</f>
        <v>31806.2848416447</v>
      </c>
      <c r="P618" s="27">
        <f ca="1" t="shared" si="4594"/>
        <v>0.00708305771080453</v>
      </c>
      <c r="Q618" s="29">
        <f ca="1">IF(P618&lt;=('Ejercicio 3 - TIR'!$D$22-'Ejercicio 3 - TIR'!$C$22)/('Ejercicio 3 - TIR'!$E$22-'Ejercicio 3 - TIR'!$C$22),'Ejercicio 3 - TIR'!$C$22+SQRT(('Ejercicio 3 - TIR'!$E$22-'Ejercicio 3 - TIR'!$C$22)*('Ejercicio 3 - TIR'!$D$22-'Ejercicio 3 - TIR'!$C$22)*P618),'Ejercicio 3 - TIR'!$E$22-SQRT(('Ejercicio 3 - TIR'!$E$22-'Ejercicio 3 - TIR'!$C$22)*('Ejercicio 3 - TIR'!$E$22-'Ejercicio 3 - TIR'!$D$22)*(1-P618)))</f>
        <v>0.123570644742823</v>
      </c>
      <c r="R618" s="27">
        <f ca="1" t="shared" si="4594"/>
        <v>0.827535447546566</v>
      </c>
      <c r="S618" s="29">
        <f ca="1">IF(R618&lt;=('Ejercicio 3 - TIR'!$D$23-'Ejercicio 3 - TIR'!$C$23)/('Ejercicio 3 - TIR'!$E$23-'Ejercicio 3 - TIR'!$C$23),'Ejercicio 3 - TIR'!$C$23+SQRT(('Ejercicio 3 - TIR'!$E$23-'Ejercicio 3 - TIR'!$C$23)*('Ejercicio 3 - TIR'!$D$23-'Ejercicio 3 - TIR'!$C$23)*R618),'Ejercicio 3 - TIR'!$E$23-SQRT(('Ejercicio 3 - TIR'!$E$23-'Ejercicio 3 - TIR'!$C$23)*('Ejercicio 3 - TIR'!$E$23-'Ejercicio 3 - TIR'!$D$23)*(1-R618)))</f>
        <v>0.162380800403645</v>
      </c>
      <c r="T618" s="27">
        <f ca="1" t="shared" ref="T618:X618" si="4595">RAND()</f>
        <v>0.376773234381532</v>
      </c>
      <c r="U618" s="29">
        <f ca="1">IF(T618&lt;=('Ejercicio 3 - TIR'!$D$24-'Ejercicio 3 - TIR'!$C$24)/('Ejercicio 3 - TIR'!$E$24-'Ejercicio 3 - TIR'!$C$24),'Ejercicio 3 - TIR'!$C$24+SQRT(('Ejercicio 3 - TIR'!$E$24-'Ejercicio 3 - TIR'!$C$24)*('Ejercicio 3 - TIR'!$D$24-'Ejercicio 3 - TIR'!$C$24)*T618),'Ejercicio 3 - TIR'!$E$24-SQRT(('Ejercicio 3 - TIR'!$E$24-'Ejercicio 3 - TIR'!$C$24)*('Ejercicio 3 - TIR'!$E$24-'Ejercicio 3 - TIR'!$D$24)*(1-T618)))</f>
        <v>0.178128700506799</v>
      </c>
      <c r="V618" s="27">
        <f ca="1" t="shared" si="4595"/>
        <v>0.892068849896661</v>
      </c>
      <c r="W618" s="29">
        <f ca="1">IF(V618&lt;=('Ejercicio 3 - TIR'!$D$25-'Ejercicio 3 - TIR'!$C$25)/('Ejercicio 3 - TIR'!$E$25-'Ejercicio 3 - TIR'!$C$25),'Ejercicio 3 - TIR'!$C$25+SQRT(('Ejercicio 3 - TIR'!$E$25-'Ejercicio 3 - TIR'!$C$25)*('Ejercicio 3 - TIR'!$D$25-'Ejercicio 3 - TIR'!$C$25)*V618),'Ejercicio 3 - TIR'!$E$25-SQRT(('Ejercicio 3 - TIR'!$E$25-'Ejercicio 3 - TIR'!$C$25)*('Ejercicio 3 - TIR'!$E$25-'Ejercicio 3 - TIR'!$D$25)*(1-V618)))</f>
        <v>0.23056397609176</v>
      </c>
      <c r="X618" s="27">
        <f ca="1" t="shared" si="4595"/>
        <v>0.44372213264034</v>
      </c>
      <c r="Y618" s="29">
        <f ca="1">IF(X618&lt;=('Ejercicio 3 - TIR'!$D$26-'Ejercicio 3 - TIR'!$C$26)/('Ejercicio 3 - TIR'!$E$26-'Ejercicio 3 - TIR'!$C$26),'Ejercicio 3 - TIR'!$C$26+SQRT(('Ejercicio 3 - TIR'!$E$26-'Ejercicio 3 - TIR'!$C$26)*('Ejercicio 3 - TIR'!$D$26-'Ejercicio 3 - TIR'!$C$26)*X618),'Ejercicio 3 - TIR'!$E$26-SQRT(('Ejercicio 3 - TIR'!$E$26-'Ejercicio 3 - TIR'!$C$26)*('Ejercicio 3 - TIR'!$E$26-'Ejercicio 3 - TIR'!$D$26)*(1-X618)))</f>
        <v>0.225192149433296</v>
      </c>
      <c r="Z618" s="27">
        <f ca="1" t="shared" si="4288"/>
        <v>1.12357064474282</v>
      </c>
      <c r="AA618" s="27">
        <f ca="1" t="shared" si="4289"/>
        <v>1.3060169453462</v>
      </c>
      <c r="AB618" s="27">
        <f ca="1" t="shared" si="4290"/>
        <v>1.53865604666058</v>
      </c>
      <c r="AC618" s="27">
        <f ca="1" t="shared" si="4291"/>
        <v>1.89341470261627</v>
      </c>
      <c r="AD618" s="27">
        <f ca="1" t="shared" si="4292"/>
        <v>2.31979682926704</v>
      </c>
      <c r="AE618" s="26">
        <f ca="1" t="shared" si="4293"/>
        <v>4882.14251404788</v>
      </c>
      <c r="AF618" s="26">
        <f ca="1" t="shared" si="4294"/>
        <v>5674.90872316364</v>
      </c>
      <c r="AG618" s="26">
        <f ca="1" t="shared" si="4295"/>
        <v>6685.77283951548</v>
      </c>
      <c r="AH618" s="26">
        <f ca="1" t="shared" si="4296"/>
        <v>8227.27120864046</v>
      </c>
      <c r="AI618" s="26">
        <f ca="1" t="shared" si="4297"/>
        <v>10079.9880960849</v>
      </c>
      <c r="AJ618" s="28">
        <f ca="1" t="shared" si="4298"/>
        <v>43220.3142331797</v>
      </c>
      <c r="AK618" s="28">
        <f ca="1" t="shared" si="4299"/>
        <v>52944.0236370176</v>
      </c>
      <c r="AL618" s="28">
        <f ca="1" t="shared" si="4300"/>
        <v>62541.0508609044</v>
      </c>
      <c r="AM618" s="28">
        <f ca="1" t="shared" si="4301"/>
        <v>67157.0735764998</v>
      </c>
      <c r="AN618" s="28">
        <f ca="1" t="shared" si="4302"/>
        <v>73784.1187264116</v>
      </c>
      <c r="AO618" s="28">
        <f ca="1">C618/'Ejercicio 3 - TIR'!$D$7</f>
        <v>16728.8726507098</v>
      </c>
      <c r="AP618" s="28">
        <f ca="1" t="shared" si="4303"/>
        <v>26491.4415824699</v>
      </c>
      <c r="AQ618" s="28">
        <f ca="1" t="shared" si="4304"/>
        <v>36215.1509863078</v>
      </c>
      <c r="AR618" s="28">
        <f ca="1" t="shared" si="4305"/>
        <v>45812.1782101946</v>
      </c>
      <c r="AS618" s="28">
        <f ca="1" t="shared" si="4306"/>
        <v>50428.20092579</v>
      </c>
      <c r="AT618" s="28">
        <f ca="1" t="shared" si="4307"/>
        <v>57055.2460757018</v>
      </c>
      <c r="AU618" s="28">
        <f ca="1">AP618*'Ejercicio 3 - TIR'!$D$5</f>
        <v>13245.7207912349</v>
      </c>
      <c r="AV618" s="28">
        <f ca="1">AQ618*'Ejercicio 3 - TIR'!$D$5</f>
        <v>18107.5754931539</v>
      </c>
      <c r="AW618" s="28">
        <f ca="1">AR618*'Ejercicio 3 - TIR'!$D$5</f>
        <v>22906.0891050973</v>
      </c>
      <c r="AX618" s="28">
        <f ca="1">AS618*'Ejercicio 3 - TIR'!$D$5</f>
        <v>25214.100462895</v>
      </c>
      <c r="AY618" s="28">
        <f ca="1">AT618*'Ejercicio 3 - TIR'!$D$5</f>
        <v>28527.6230378509</v>
      </c>
      <c r="AZ618" s="28">
        <f ca="1" t="shared" ref="AZ618:BD618" si="4596">AJ618-AU618-AE618</f>
        <v>25092.4509278968</v>
      </c>
      <c r="BA618" s="28">
        <f ca="1" t="shared" si="4596"/>
        <v>29161.5394207</v>
      </c>
      <c r="BB618" s="28">
        <f ca="1" t="shared" si="4596"/>
        <v>32949.1889162916</v>
      </c>
      <c r="BC618" s="28">
        <f ca="1" t="shared" si="4596"/>
        <v>33715.7019049643</v>
      </c>
      <c r="BD618" s="28">
        <f ca="1" t="shared" si="4596"/>
        <v>35176.5075924758</v>
      </c>
      <c r="BE618" s="28">
        <f ca="1" t="shared" ref="BE618:BI618" si="4597">AZ618/Z618</f>
        <v>22332.7754648132</v>
      </c>
      <c r="BF618" s="28">
        <f ca="1" t="shared" si="4597"/>
        <v>22328.6072394488</v>
      </c>
      <c r="BG618" s="28">
        <f ca="1" t="shared" si="4597"/>
        <v>21414.2653829638</v>
      </c>
      <c r="BH618" s="28">
        <f ca="1" t="shared" si="4597"/>
        <v>17806.8237551852</v>
      </c>
      <c r="BI618" s="28">
        <f ca="1" t="shared" si="4597"/>
        <v>15163.6156876679</v>
      </c>
      <c r="BJ618" s="28">
        <f ca="1" t="shared" si="4310"/>
        <v>91652.6635244887</v>
      </c>
      <c r="BK618" s="28">
        <f ca="1" t="shared" si="4311"/>
        <v>38807.5857323286</v>
      </c>
      <c r="BL618" s="28">
        <f ca="1" t="shared" si="4312"/>
        <v>130460.249256817</v>
      </c>
      <c r="BM618" s="28">
        <f ca="1">BK618*'Ejercicio 3 - TIR'!$D$5</f>
        <v>19403.7928661643</v>
      </c>
      <c r="BN618" s="28">
        <f ca="1" t="shared" si="4313"/>
        <v>111056.456390653</v>
      </c>
      <c r="BO618" s="28">
        <f ca="1" t="shared" si="4314"/>
        <v>47873.354678971</v>
      </c>
      <c r="BP618" s="28">
        <f ca="1" t="shared" si="4315"/>
        <v>-123153.281607165</v>
      </c>
      <c r="BQ618" s="28">
        <f ca="1" t="shared" ref="BQ618:BT618" si="4598">BE618</f>
        <v>22332.7754648132</v>
      </c>
      <c r="BR618" s="28">
        <f ca="1" t="shared" si="4598"/>
        <v>22328.6072394488</v>
      </c>
      <c r="BS618" s="28">
        <f ca="1" t="shared" si="4598"/>
        <v>21414.2653829638</v>
      </c>
      <c r="BT618" s="28">
        <f ca="1" t="shared" si="4598"/>
        <v>17806.8237551852</v>
      </c>
      <c r="BU618" s="28">
        <f ca="1" t="shared" si="4317"/>
        <v>63036.9703666388</v>
      </c>
      <c r="BV618" s="30">
        <f ca="1" t="shared" si="4318"/>
        <v>5.22673249348162</v>
      </c>
    </row>
    <row r="619" ht="15" customHeight="1" spans="1:74">
      <c r="A619" s="26">
        <v>618</v>
      </c>
      <c r="B619" s="27">
        <f ca="1" t="shared" ref="B619:F619" si="4599">RAND()</f>
        <v>0.104962270513145</v>
      </c>
      <c r="C619" s="28">
        <f ca="1">IF(B619&lt;=('Ejercicio 3 - TIR'!$D$13-'Ejercicio 3 - TIR'!$C$13)/('Ejercicio 3 - TIR'!$E$13-'Ejercicio 3 - TIR'!$C$13),'Ejercicio 3 - TIR'!$C$13+SQRT(('Ejercicio 3 - TIR'!$E$13-'Ejercicio 3 - TIR'!$C$13)*('Ejercicio 3 - TIR'!$D$13-'Ejercicio 3 - TIR'!$C$13)*B619),'Ejercicio 3 - TIR'!$E$13-SQRT(('Ejercicio 3 - TIR'!$E$13-'Ejercicio 3 - TIR'!$C$13)*('Ejercicio 3 - TIR'!$E$13-'Ejercicio 3 - TIR'!$D$13)*(1-B619)))</f>
        <v>66479.5762365496</v>
      </c>
      <c r="D619" s="27">
        <f ca="1" t="shared" si="4599"/>
        <v>0.22238844347487</v>
      </c>
      <c r="E619" s="28">
        <f ca="1">IF(D619&lt;=('Ejercicio 3 - TIR'!$D$14-'Ejercicio 3 - TIR'!$C$14)/('Ejercicio 3 - TIR'!$E$14-'Ejercicio 3 - TIR'!$C$14),'Ejercicio 3 - TIR'!$C$14+SQRT(('Ejercicio 3 - TIR'!$E$14-'Ejercicio 3 - TIR'!$C$14)*('Ejercicio 3 - TIR'!$D$14-'Ejercicio 3 - TIR'!$C$14)*D619),'Ejercicio 3 - TIR'!$E$14-SQRT(('Ejercicio 3 - TIR'!$E$14-'Ejercicio 3 - TIR'!$C$14)*('Ejercicio 3 - TIR'!$E$14-'Ejercicio 3 - TIR'!$D$14)*(1-D619)))</f>
        <v>29084.0094589282</v>
      </c>
      <c r="F619" s="27">
        <f ca="1" t="shared" si="4599"/>
        <v>0.122262625095996</v>
      </c>
      <c r="G619" s="28">
        <f ca="1">IF(F619&lt;=('Ejercicio 3 - TIR'!$D$18-'Ejercicio 3 - TIR'!$C$18)/('Ejercicio 3 - TIR'!$E$18-'Ejercicio 3 - TIR'!$C$18),'Ejercicio 3 - TIR'!$C$18+SQRT(('Ejercicio 3 - TIR'!$E$18-'Ejercicio 3 - TIR'!$C$18)*('Ejercicio 3 - TIR'!$D$18-'Ejercicio 3 - TIR'!$C$18)*F619),'Ejercicio 3 - TIR'!$E$18-SQRT(('Ejercicio 3 - TIR'!$E$18-'Ejercicio 3 - TIR'!$C$18)*('Ejercicio 3 - TIR'!$E$18-'Ejercicio 3 - TIR'!$D$18)*(1-F619)))</f>
        <v>34282.4518402896</v>
      </c>
      <c r="H619" s="27">
        <f ca="1" t="shared" ref="H619:L619" si="4600">RAND()</f>
        <v>0.340852817224385</v>
      </c>
      <c r="I619" s="28">
        <f ca="1">IF(H619&lt;=('Ejercicio 3 - TIR'!$D$18-'Ejercicio 3 - TIR'!$C$18)/('Ejercicio 3 - TIR'!$E$18-'Ejercicio 3 - TIR'!$C$18),'Ejercicio 3 - TIR'!$C$18+SQRT(('Ejercicio 3 - TIR'!$E$18-'Ejercicio 3 - TIR'!$C$18)*('Ejercicio 3 - TIR'!$D$18-'Ejercicio 3 - TIR'!$C$18)*H619),'Ejercicio 3 - TIR'!$E$18-SQRT(('Ejercicio 3 - TIR'!$E$18-'Ejercicio 3 - TIR'!$C$18)*('Ejercicio 3 - TIR'!$E$18-'Ejercicio 3 - TIR'!$D$18)*(1-H619)))</f>
        <v>37150.3791915994</v>
      </c>
      <c r="J619" s="27">
        <f ca="1" t="shared" si="4600"/>
        <v>0.748599861444414</v>
      </c>
      <c r="K619" s="28">
        <f ca="1">IF(J619&lt;=('Ejercicio 3 - TIR'!$D$18-'Ejercicio 3 - TIR'!$C$18)/('Ejercicio 3 - TIR'!$E$18-'Ejercicio 3 - TIR'!$C$18),'Ejercicio 3 - TIR'!$C$18+SQRT(('Ejercicio 3 - TIR'!$E$18-'Ejercicio 3 - TIR'!$C$18)*('Ejercicio 3 - TIR'!$D$18-'Ejercicio 3 - TIR'!$C$18)*J619),'Ejercicio 3 - TIR'!$E$18-SQRT(('Ejercicio 3 - TIR'!$E$18-'Ejercicio 3 - TIR'!$C$18)*('Ejercicio 3 - TIR'!$E$18-'Ejercicio 3 - TIR'!$D$18)*(1-J619)))</f>
        <v>40657.7643555803</v>
      </c>
      <c r="L619" s="27">
        <f ca="1" t="shared" si="4600"/>
        <v>0.383642657972205</v>
      </c>
      <c r="M619" s="28">
        <f ca="1">IF(L619&lt;=('Ejercicio 3 - TIR'!$D$18-'Ejercicio 3 - TIR'!$C$18)/('Ejercicio 3 - TIR'!$E$18-'Ejercicio 3 - TIR'!$C$18),'Ejercicio 3 - TIR'!$C$18+SQRT(('Ejercicio 3 - TIR'!$E$18-'Ejercicio 3 - TIR'!$C$18)*('Ejercicio 3 - TIR'!$D$18-'Ejercicio 3 - TIR'!$C$18)*L619),'Ejercicio 3 - TIR'!$E$18-SQRT(('Ejercicio 3 - TIR'!$E$18-'Ejercicio 3 - TIR'!$C$18)*('Ejercicio 3 - TIR'!$E$18-'Ejercicio 3 - TIR'!$D$18)*(1-L619)))</f>
        <v>37585.9342665113</v>
      </c>
      <c r="N619" s="27">
        <f ca="1" t="shared" ref="N619:R619" si="4601">RAND()</f>
        <v>0.330463274630652</v>
      </c>
      <c r="O619" s="28">
        <f ca="1">IF(N619&lt;=('Ejercicio 3 - TIR'!$D$18-'Ejercicio 3 - TIR'!$C$18)/('Ejercicio 3 - TIR'!$E$18-'Ejercicio 3 - TIR'!$C$18),'Ejercicio 3 - TIR'!$C$18+SQRT(('Ejercicio 3 - TIR'!$E$18-'Ejercicio 3 - TIR'!$C$18)*('Ejercicio 3 - TIR'!$D$18-'Ejercicio 3 - TIR'!$C$18)*N619),'Ejercicio 3 - TIR'!$E$18-SQRT(('Ejercicio 3 - TIR'!$E$18-'Ejercicio 3 - TIR'!$C$18)*('Ejercicio 3 - TIR'!$E$18-'Ejercicio 3 - TIR'!$D$18)*(1-N619)))</f>
        <v>37040.5604318547</v>
      </c>
      <c r="P619" s="27">
        <f ca="1" t="shared" si="4601"/>
        <v>0.159934811772532</v>
      </c>
      <c r="Q619" s="29">
        <f ca="1">IF(P619&lt;=('Ejercicio 3 - TIR'!$D$22-'Ejercicio 3 - TIR'!$C$22)/('Ejercicio 3 - TIR'!$E$22-'Ejercicio 3 - TIR'!$C$22),'Ejercicio 3 - TIR'!$C$22+SQRT(('Ejercicio 3 - TIR'!$E$22-'Ejercicio 3 - TIR'!$C$22)*('Ejercicio 3 - TIR'!$D$22-'Ejercicio 3 - TIR'!$C$22)*P619),'Ejercicio 3 - TIR'!$E$22-SQRT(('Ejercicio 3 - TIR'!$E$22-'Ejercicio 3 - TIR'!$C$22)*('Ejercicio 3 - TIR'!$E$22-'Ejercicio 3 - TIR'!$D$22)*(1-P619)))</f>
        <v>0.136967105268447</v>
      </c>
      <c r="R619" s="27">
        <f ca="1" t="shared" si="4601"/>
        <v>0.685223527361954</v>
      </c>
      <c r="S619" s="29">
        <f ca="1">IF(R619&lt;=('Ejercicio 3 - TIR'!$D$23-'Ejercicio 3 - TIR'!$C$23)/('Ejercicio 3 - TIR'!$E$23-'Ejercicio 3 - TIR'!$C$23),'Ejercicio 3 - TIR'!$C$23+SQRT(('Ejercicio 3 - TIR'!$E$23-'Ejercicio 3 - TIR'!$C$23)*('Ejercicio 3 - TIR'!$D$23-'Ejercicio 3 - TIR'!$C$23)*R619),'Ejercicio 3 - TIR'!$E$23-SQRT(('Ejercicio 3 - TIR'!$E$23-'Ejercicio 3 - TIR'!$C$23)*('Ejercicio 3 - TIR'!$E$23-'Ejercicio 3 - TIR'!$D$23)*(1-R619)))</f>
        <v>0.156196688239901</v>
      </c>
      <c r="T619" s="27">
        <f ca="1" t="shared" ref="T619:X619" si="4602">RAND()</f>
        <v>0.724473178032242</v>
      </c>
      <c r="U619" s="29">
        <f ca="1">IF(T619&lt;=('Ejercicio 3 - TIR'!$D$24-'Ejercicio 3 - TIR'!$C$24)/('Ejercicio 3 - TIR'!$E$24-'Ejercicio 3 - TIR'!$C$24),'Ejercicio 3 - TIR'!$C$24+SQRT(('Ejercicio 3 - TIR'!$E$24-'Ejercicio 3 - TIR'!$C$24)*('Ejercicio 3 - TIR'!$D$24-'Ejercicio 3 - TIR'!$C$24)*T619),'Ejercicio 3 - TIR'!$E$24-SQRT(('Ejercicio 3 - TIR'!$E$24-'Ejercicio 3 - TIR'!$C$24)*('Ejercicio 3 - TIR'!$E$24-'Ejercicio 3 - TIR'!$D$24)*(1-T619)))</f>
        <v>0.192224559382258</v>
      </c>
      <c r="V619" s="27">
        <f ca="1" t="shared" si="4602"/>
        <v>0.966445663172371</v>
      </c>
      <c r="W619" s="29">
        <f ca="1">IF(V619&lt;=('Ejercicio 3 - TIR'!$D$25-'Ejercicio 3 - TIR'!$C$25)/('Ejercicio 3 - TIR'!$E$25-'Ejercicio 3 - TIR'!$C$25),'Ejercicio 3 - TIR'!$C$25+SQRT(('Ejercicio 3 - TIR'!$E$25-'Ejercicio 3 - TIR'!$C$25)*('Ejercicio 3 - TIR'!$D$25-'Ejercicio 3 - TIR'!$C$25)*V619),'Ejercicio 3 - TIR'!$E$25-SQRT(('Ejercicio 3 - TIR'!$E$25-'Ejercicio 3 - TIR'!$C$25)*('Ejercicio 3 - TIR'!$E$25-'Ejercicio 3 - TIR'!$D$25)*(1-V619)))</f>
        <v>0.239163017998691</v>
      </c>
      <c r="X619" s="27">
        <f ca="1" t="shared" si="4602"/>
        <v>0.902712333202923</v>
      </c>
      <c r="Y619" s="29">
        <f ca="1">IF(X619&lt;=('Ejercicio 3 - TIR'!$D$26-'Ejercicio 3 - TIR'!$C$26)/('Ejercicio 3 - TIR'!$E$26-'Ejercicio 3 - TIR'!$C$26),'Ejercicio 3 - TIR'!$C$26+SQRT(('Ejercicio 3 - TIR'!$E$26-'Ejercicio 3 - TIR'!$C$26)*('Ejercicio 3 - TIR'!$D$26-'Ejercicio 3 - TIR'!$C$26)*X619),'Ejercicio 3 - TIR'!$E$26-SQRT(('Ejercicio 3 - TIR'!$E$26-'Ejercicio 3 - TIR'!$C$26)*('Ejercicio 3 - TIR'!$E$26-'Ejercicio 3 - TIR'!$D$26)*(1-X619)))</f>
        <v>0.25707941098697</v>
      </c>
      <c r="Z619" s="27">
        <f ca="1" t="shared" si="4288"/>
        <v>1.13696710526845</v>
      </c>
      <c r="AA619" s="27">
        <f ca="1" t="shared" si="4289"/>
        <v>1.31455760174908</v>
      </c>
      <c r="AB619" s="27">
        <f ca="1" t="shared" si="4290"/>
        <v>1.5672478575279</v>
      </c>
      <c r="AC619" s="27">
        <f ca="1" t="shared" si="4291"/>
        <v>1.94207558508625</v>
      </c>
      <c r="AD619" s="27">
        <f ca="1" t="shared" si="4292"/>
        <v>2.4413432325924</v>
      </c>
      <c r="AE619" s="26">
        <f ca="1" t="shared" si="4293"/>
        <v>3983.55258518953</v>
      </c>
      <c r="AF619" s="26">
        <f ca="1" t="shared" si="4294"/>
        <v>4605.77030642563</v>
      </c>
      <c r="AG619" s="26">
        <f ca="1" t="shared" si="4295"/>
        <v>5491.11247419418</v>
      </c>
      <c r="AH619" s="26">
        <f ca="1" t="shared" si="4296"/>
        <v>6804.38350569272</v>
      </c>
      <c r="AI619" s="26">
        <f ca="1" t="shared" si="4297"/>
        <v>8553.65040946566</v>
      </c>
      <c r="AJ619" s="28">
        <f ca="1" t="shared" si="4298"/>
        <v>38978.020030359</v>
      </c>
      <c r="AK619" s="28">
        <f ca="1" t="shared" si="4299"/>
        <v>48836.313374178</v>
      </c>
      <c r="AL619" s="28">
        <f ca="1" t="shared" si="4300"/>
        <v>63720.7940781575</v>
      </c>
      <c r="AM619" s="28">
        <f ca="1" t="shared" si="4301"/>
        <v>72994.7252816485</v>
      </c>
      <c r="AN619" s="28">
        <f ca="1" t="shared" si="4302"/>
        <v>90428.7215417384</v>
      </c>
      <c r="AO619" s="28">
        <f ca="1">C619/'Ejercicio 3 - TIR'!$D$7</f>
        <v>13295.9152473099</v>
      </c>
      <c r="AP619" s="28">
        <f ca="1" t="shared" si="4303"/>
        <v>25682.104783049</v>
      </c>
      <c r="AQ619" s="28">
        <f ca="1" t="shared" si="4304"/>
        <v>35540.3981268681</v>
      </c>
      <c r="AR619" s="28">
        <f ca="1" t="shared" si="4305"/>
        <v>50424.8788308475</v>
      </c>
      <c r="AS619" s="28">
        <f ca="1" t="shared" si="4306"/>
        <v>59698.8100343386</v>
      </c>
      <c r="AT619" s="28">
        <f ca="1" t="shared" si="4307"/>
        <v>77132.8062944285</v>
      </c>
      <c r="AU619" s="28">
        <f ca="1">AP619*'Ejercicio 3 - TIR'!$D$5</f>
        <v>12841.0523915245</v>
      </c>
      <c r="AV619" s="28">
        <f ca="1">AQ619*'Ejercicio 3 - TIR'!$D$5</f>
        <v>17770.1990634341</v>
      </c>
      <c r="AW619" s="28">
        <f ca="1">AR619*'Ejercicio 3 - TIR'!$D$5</f>
        <v>25212.4394154238</v>
      </c>
      <c r="AX619" s="28">
        <f ca="1">AS619*'Ejercicio 3 - TIR'!$D$5</f>
        <v>29849.4050171693</v>
      </c>
      <c r="AY619" s="28">
        <f ca="1">AT619*'Ejercicio 3 - TIR'!$D$5</f>
        <v>38566.4031472142</v>
      </c>
      <c r="AZ619" s="28">
        <f ca="1" t="shared" ref="AZ619:BD619" si="4603">AJ619-AU619-AE619</f>
        <v>22153.4150536449</v>
      </c>
      <c r="BA619" s="28">
        <f ca="1" t="shared" si="4603"/>
        <v>26460.3440043183</v>
      </c>
      <c r="BB619" s="28">
        <f ca="1" t="shared" si="4603"/>
        <v>33017.2421885395</v>
      </c>
      <c r="BC619" s="28">
        <f ca="1" t="shared" si="4603"/>
        <v>36340.9367587865</v>
      </c>
      <c r="BD619" s="28">
        <f ca="1" t="shared" si="4603"/>
        <v>43308.6679850585</v>
      </c>
      <c r="BE619" s="28">
        <f ca="1" t="shared" ref="BE619:BI619" si="4604">AZ619/Z619</f>
        <v>19484.6578682805</v>
      </c>
      <c r="BF619" s="28">
        <f ca="1" t="shared" si="4604"/>
        <v>20128.7063945403</v>
      </c>
      <c r="BG619" s="28">
        <f ca="1" t="shared" si="4604"/>
        <v>21067.0201461429</v>
      </c>
      <c r="BH619" s="28">
        <f ca="1" t="shared" si="4604"/>
        <v>18712.4214102987</v>
      </c>
      <c r="BI619" s="28">
        <f ca="1" t="shared" si="4604"/>
        <v>17739.6883022753</v>
      </c>
      <c r="BJ619" s="28">
        <f ca="1" t="shared" si="4310"/>
        <v>71004.0496692079</v>
      </c>
      <c r="BK619" s="28">
        <f ca="1" t="shared" si="4311"/>
        <v>32459.8927101422</v>
      </c>
      <c r="BL619" s="28">
        <f ca="1" t="shared" si="4312"/>
        <v>103463.94237935</v>
      </c>
      <c r="BM619" s="28">
        <f ca="1">BK619*'Ejercicio 3 - TIR'!$D$5</f>
        <v>16229.9463550711</v>
      </c>
      <c r="BN619" s="28">
        <f ca="1" t="shared" si="4313"/>
        <v>87233.996024279</v>
      </c>
      <c r="BO619" s="28">
        <f ca="1" t="shared" si="4314"/>
        <v>35731.9670825832</v>
      </c>
      <c r="BP619" s="28">
        <f ca="1" t="shared" si="4315"/>
        <v>-95563.5856954778</v>
      </c>
      <c r="BQ619" s="28">
        <f ca="1" t="shared" ref="BQ619:BT619" si="4605">BE619</f>
        <v>19484.6578682805</v>
      </c>
      <c r="BR619" s="28">
        <f ca="1" t="shared" si="4605"/>
        <v>20128.7063945403</v>
      </c>
      <c r="BS619" s="28">
        <f ca="1" t="shared" si="4605"/>
        <v>21067.0201461429</v>
      </c>
      <c r="BT619" s="28">
        <f ca="1" t="shared" si="4605"/>
        <v>18712.4214102987</v>
      </c>
      <c r="BU619" s="28">
        <f ca="1" t="shared" si="4317"/>
        <v>53471.6553848585</v>
      </c>
      <c r="BV619" s="30">
        <f ca="1" t="shared" si="4318"/>
        <v>10.2085497761185</v>
      </c>
    </row>
    <row r="620" ht="15" customHeight="1" spans="1:74">
      <c r="A620" s="26">
        <v>619</v>
      </c>
      <c r="B620" s="27">
        <f ca="1" t="shared" ref="B620:F620" si="4606">RAND()</f>
        <v>0.411404462472236</v>
      </c>
      <c r="C620" s="28">
        <f ca="1">IF(B620&lt;=('Ejercicio 3 - TIR'!$D$13-'Ejercicio 3 - TIR'!$C$13)/('Ejercicio 3 - TIR'!$E$13-'Ejercicio 3 - TIR'!$C$13),'Ejercicio 3 - TIR'!$C$13+SQRT(('Ejercicio 3 - TIR'!$E$13-'Ejercicio 3 - TIR'!$C$13)*('Ejercicio 3 - TIR'!$D$13-'Ejercicio 3 - TIR'!$C$13)*B620),'Ejercicio 3 - TIR'!$E$13-SQRT(('Ejercicio 3 - TIR'!$E$13-'Ejercicio 3 - TIR'!$C$13)*('Ejercicio 3 - TIR'!$E$13-'Ejercicio 3 - TIR'!$D$13)*(1-B620)))</f>
        <v>73423.4192373564</v>
      </c>
      <c r="D620" s="27">
        <f ca="1" t="shared" si="4606"/>
        <v>0.00344473782708477</v>
      </c>
      <c r="E620" s="28">
        <f ca="1">IF(D620&lt;=('Ejercicio 3 - TIR'!$D$14-'Ejercicio 3 - TIR'!$C$14)/('Ejercicio 3 - TIR'!$E$14-'Ejercicio 3 - TIR'!$C$14),'Ejercicio 3 - TIR'!$C$14+SQRT(('Ejercicio 3 - TIR'!$E$14-'Ejercicio 3 - TIR'!$C$14)*('Ejercicio 3 - TIR'!$D$14-'Ejercicio 3 - TIR'!$C$14)*D620),'Ejercicio 3 - TIR'!$E$14-SQRT(('Ejercicio 3 - TIR'!$E$14-'Ejercicio 3 - TIR'!$C$14)*('Ejercicio 3 - TIR'!$E$14-'Ejercicio 3 - TIR'!$D$14)*(1-D620)))</f>
        <v>25508.2866681621</v>
      </c>
      <c r="F620" s="27">
        <f ca="1" t="shared" si="4606"/>
        <v>0.66620741782267</v>
      </c>
      <c r="G620" s="28">
        <f ca="1">IF(F620&lt;=('Ejercicio 3 - TIR'!$D$18-'Ejercicio 3 - TIR'!$C$18)/('Ejercicio 3 - TIR'!$E$18-'Ejercicio 3 - TIR'!$C$18),'Ejercicio 3 - TIR'!$C$18+SQRT(('Ejercicio 3 - TIR'!$E$18-'Ejercicio 3 - TIR'!$C$18)*('Ejercicio 3 - TIR'!$D$18-'Ejercicio 3 - TIR'!$C$18)*F620),'Ejercicio 3 - TIR'!$E$18-SQRT(('Ejercicio 3 - TIR'!$E$18-'Ejercicio 3 - TIR'!$C$18)*('Ejercicio 3 - TIR'!$E$18-'Ejercicio 3 - TIR'!$D$18)*(1-F620)))</f>
        <v>39996.5550402826</v>
      </c>
      <c r="H620" s="27">
        <f ca="1" t="shared" ref="H620:L620" si="4607">RAND()</f>
        <v>0.926873611116653</v>
      </c>
      <c r="I620" s="28">
        <f ca="1">IF(H620&lt;=('Ejercicio 3 - TIR'!$D$18-'Ejercicio 3 - TIR'!$C$18)/('Ejercicio 3 - TIR'!$E$18-'Ejercicio 3 - TIR'!$C$18),'Ejercicio 3 - TIR'!$C$18+SQRT(('Ejercicio 3 - TIR'!$E$18-'Ejercicio 3 - TIR'!$C$18)*('Ejercicio 3 - TIR'!$D$18-'Ejercicio 3 - TIR'!$C$18)*H620),'Ejercicio 3 - TIR'!$E$18-SQRT(('Ejercicio 3 - TIR'!$E$18-'Ejercicio 3 - TIR'!$C$18)*('Ejercicio 3 - TIR'!$E$18-'Ejercicio 3 - TIR'!$D$18)*(1-H620)))</f>
        <v>42658.1035107736</v>
      </c>
      <c r="J620" s="27">
        <f ca="1" t="shared" si="4607"/>
        <v>0.61955066779296</v>
      </c>
      <c r="K620" s="28">
        <f ca="1">IF(J620&lt;=('Ejercicio 3 - TIR'!$D$18-'Ejercicio 3 - TIR'!$C$18)/('Ejercicio 3 - TIR'!$E$18-'Ejercicio 3 - TIR'!$C$18),'Ejercicio 3 - TIR'!$C$18+SQRT(('Ejercicio 3 - TIR'!$E$18-'Ejercicio 3 - TIR'!$C$18)*('Ejercicio 3 - TIR'!$D$18-'Ejercicio 3 - TIR'!$C$18)*J620),'Ejercicio 3 - TIR'!$E$18-SQRT(('Ejercicio 3 - TIR'!$E$18-'Ejercicio 3 - TIR'!$C$18)*('Ejercicio 3 - TIR'!$E$18-'Ejercicio 3 - TIR'!$D$18)*(1-J620)))</f>
        <v>39640.1556091665</v>
      </c>
      <c r="L620" s="27">
        <f ca="1" t="shared" si="4607"/>
        <v>0.589921565672469</v>
      </c>
      <c r="M620" s="28">
        <f ca="1">IF(L620&lt;=('Ejercicio 3 - TIR'!$D$18-'Ejercicio 3 - TIR'!$C$18)/('Ejercicio 3 - TIR'!$E$18-'Ejercicio 3 - TIR'!$C$18),'Ejercicio 3 - TIR'!$C$18+SQRT(('Ejercicio 3 - TIR'!$E$18-'Ejercicio 3 - TIR'!$C$18)*('Ejercicio 3 - TIR'!$D$18-'Ejercicio 3 - TIR'!$C$18)*L620),'Ejercicio 3 - TIR'!$E$18-SQRT(('Ejercicio 3 - TIR'!$E$18-'Ejercicio 3 - TIR'!$C$18)*('Ejercicio 3 - TIR'!$E$18-'Ejercicio 3 - TIR'!$D$18)*(1-L620)))</f>
        <v>39406.8185297087</v>
      </c>
      <c r="N620" s="27">
        <f ca="1" t="shared" ref="N620:R620" si="4608">RAND()</f>
        <v>0.363702782594746</v>
      </c>
      <c r="O620" s="28">
        <f ca="1">IF(N620&lt;=('Ejercicio 3 - TIR'!$D$18-'Ejercicio 3 - TIR'!$C$18)/('Ejercicio 3 - TIR'!$E$18-'Ejercicio 3 - TIR'!$C$18),'Ejercicio 3 - TIR'!$C$18+SQRT(('Ejercicio 3 - TIR'!$E$18-'Ejercicio 3 - TIR'!$C$18)*('Ejercicio 3 - TIR'!$D$18-'Ejercicio 3 - TIR'!$C$18)*N620),'Ejercicio 3 - TIR'!$E$18-SQRT(('Ejercicio 3 - TIR'!$E$18-'Ejercicio 3 - TIR'!$C$18)*('Ejercicio 3 - TIR'!$E$18-'Ejercicio 3 - TIR'!$D$18)*(1-N620)))</f>
        <v>37386.1639156745</v>
      </c>
      <c r="P620" s="27">
        <f ca="1" t="shared" si="4608"/>
        <v>0.55750128947781</v>
      </c>
      <c r="Q620" s="29">
        <f ca="1">IF(P620&lt;=('Ejercicio 3 - TIR'!$D$22-'Ejercicio 3 - TIR'!$C$22)/('Ejercicio 3 - TIR'!$E$22-'Ejercicio 3 - TIR'!$C$22),'Ejercicio 3 - TIR'!$C$22+SQRT(('Ejercicio 3 - TIR'!$E$22-'Ejercicio 3 - TIR'!$C$22)*('Ejercicio 3 - TIR'!$D$22-'Ejercicio 3 - TIR'!$C$22)*P620),'Ejercicio 3 - TIR'!$E$22-SQRT(('Ejercicio 3 - TIR'!$E$22-'Ejercicio 3 - TIR'!$C$22)*('Ejercicio 3 - TIR'!$E$22-'Ejercicio 3 - TIR'!$D$22)*(1-P620)))</f>
        <v>0.151777709537673</v>
      </c>
      <c r="R620" s="27">
        <f ca="1" t="shared" si="4608"/>
        <v>0.557268069156481</v>
      </c>
      <c r="S620" s="29">
        <f ca="1">IF(R620&lt;=('Ejercicio 3 - TIR'!$D$23-'Ejercicio 3 - TIR'!$C$23)/('Ejercicio 3 - TIR'!$E$23-'Ejercicio 3 - TIR'!$C$23),'Ejercicio 3 - TIR'!$C$23+SQRT(('Ejercicio 3 - TIR'!$E$23-'Ejercicio 3 - TIR'!$C$23)*('Ejercicio 3 - TIR'!$D$23-'Ejercicio 3 - TIR'!$C$23)*R620),'Ejercicio 3 - TIR'!$E$23-SQRT(('Ejercicio 3 - TIR'!$E$23-'Ejercicio 3 - TIR'!$C$23)*('Ejercicio 3 - TIR'!$E$23-'Ejercicio 3 - TIR'!$D$23)*(1-R620)))</f>
        <v>0.151770273194408</v>
      </c>
      <c r="T620" s="27">
        <f ca="1" t="shared" ref="T620:X620" si="4609">RAND()</f>
        <v>0.139518341709477</v>
      </c>
      <c r="U620" s="29">
        <f ca="1">IF(T620&lt;=('Ejercicio 3 - TIR'!$D$24-'Ejercicio 3 - TIR'!$C$24)/('Ejercicio 3 - TIR'!$E$24-'Ejercicio 3 - TIR'!$C$24),'Ejercicio 3 - TIR'!$C$24+SQRT(('Ejercicio 3 - TIR'!$E$24-'Ejercicio 3 - TIR'!$C$24)*('Ejercicio 3 - TIR'!$D$24-'Ejercicio 3 - TIR'!$C$24)*T620),'Ejercicio 3 - TIR'!$E$24-SQRT(('Ejercicio 3 - TIR'!$E$24-'Ejercicio 3 - TIR'!$C$24)*('Ejercicio 3 - TIR'!$E$24-'Ejercicio 3 - TIR'!$D$24)*(1-T620)))</f>
        <v>0.167116907360557</v>
      </c>
      <c r="V620" s="27">
        <f ca="1" t="shared" si="4609"/>
        <v>0.846397790928913</v>
      </c>
      <c r="W620" s="29">
        <f ca="1">IF(V620&lt;=('Ejercicio 3 - TIR'!$D$25-'Ejercicio 3 - TIR'!$C$25)/('Ejercicio 3 - TIR'!$E$25-'Ejercicio 3 - TIR'!$C$25),'Ejercicio 3 - TIR'!$C$25+SQRT(('Ejercicio 3 - TIR'!$E$25-'Ejercicio 3 - TIR'!$C$25)*('Ejercicio 3 - TIR'!$D$25-'Ejercicio 3 - TIR'!$C$25)*V620),'Ejercicio 3 - TIR'!$E$25-SQRT(('Ejercicio 3 - TIR'!$E$25-'Ejercicio 3 - TIR'!$C$25)*('Ejercicio 3 - TIR'!$E$25-'Ejercicio 3 - TIR'!$D$25)*(1-V620)))</f>
        <v>0.226813630475023</v>
      </c>
      <c r="X620" s="27">
        <f ca="1" t="shared" si="4609"/>
        <v>0.328836570028836</v>
      </c>
      <c r="Y620" s="29">
        <f ca="1">IF(X620&lt;=('Ejercicio 3 - TIR'!$D$26-'Ejercicio 3 - TIR'!$C$26)/('Ejercicio 3 - TIR'!$E$26-'Ejercicio 3 - TIR'!$C$26),'Ejercicio 3 - TIR'!$C$26+SQRT(('Ejercicio 3 - TIR'!$E$26-'Ejercicio 3 - TIR'!$C$26)*('Ejercicio 3 - TIR'!$D$26-'Ejercicio 3 - TIR'!$C$26)*X620),'Ejercicio 3 - TIR'!$E$26-SQRT(('Ejercicio 3 - TIR'!$E$26-'Ejercicio 3 - TIR'!$C$26)*('Ejercicio 3 - TIR'!$E$26-'Ejercicio 3 - TIR'!$D$26)*(1-X620)))</f>
        <v>0.219796958554152</v>
      </c>
      <c r="Z620" s="27">
        <f ca="1" t="shared" si="4288"/>
        <v>1.15177770953767</v>
      </c>
      <c r="AA620" s="27">
        <f ca="1" t="shared" si="4289"/>
        <v>1.32658332717344</v>
      </c>
      <c r="AB620" s="27">
        <f ca="1" t="shared" si="4290"/>
        <v>1.54827783016674</v>
      </c>
      <c r="AC620" s="27">
        <f ca="1" t="shared" si="4291"/>
        <v>1.89944834581085</v>
      </c>
      <c r="AD620" s="27">
        <f ca="1" t="shared" si="4292"/>
        <v>2.31694131515079</v>
      </c>
      <c r="AE620" s="26">
        <f ca="1" t="shared" si="4293"/>
        <v>3871.58932472401</v>
      </c>
      <c r="AF620" s="26">
        <f ca="1" t="shared" si="4294"/>
        <v>4459.18149423393</v>
      </c>
      <c r="AG620" s="26">
        <f ca="1" t="shared" si="4295"/>
        <v>5204.38611490974</v>
      </c>
      <c r="AH620" s="26">
        <f ca="1" t="shared" si="4296"/>
        <v>6384.81182402621</v>
      </c>
      <c r="AI620" s="26">
        <f ca="1" t="shared" si="4297"/>
        <v>7788.17404388776</v>
      </c>
      <c r="AJ620" s="28">
        <f ca="1" t="shared" si="4298"/>
        <v>46067.1405536942</v>
      </c>
      <c r="AK620" s="28">
        <f ca="1" t="shared" si="4299"/>
        <v>56589.5288862308</v>
      </c>
      <c r="AL620" s="28">
        <f ca="1" t="shared" si="4300"/>
        <v>61373.9741140322</v>
      </c>
      <c r="AM620" s="28">
        <f ca="1" t="shared" si="4301"/>
        <v>74851.2162699234</v>
      </c>
      <c r="AN620" s="28">
        <f ca="1" t="shared" si="4302"/>
        <v>86621.5477912257</v>
      </c>
      <c r="AO620" s="28">
        <f ca="1">C620/'Ejercicio 3 - TIR'!$D$7</f>
        <v>14684.6838474713</v>
      </c>
      <c r="AP620" s="28">
        <f ca="1" t="shared" si="4303"/>
        <v>31382.4567062229</v>
      </c>
      <c r="AQ620" s="28">
        <f ca="1" t="shared" si="4304"/>
        <v>41904.8450387596</v>
      </c>
      <c r="AR620" s="28">
        <f ca="1" t="shared" si="4305"/>
        <v>46689.2902665609</v>
      </c>
      <c r="AS620" s="28">
        <f ca="1" t="shared" si="4306"/>
        <v>60166.5324224521</v>
      </c>
      <c r="AT620" s="28">
        <f ca="1" t="shared" si="4307"/>
        <v>71936.8639437545</v>
      </c>
      <c r="AU620" s="28">
        <f ca="1">AP620*'Ejercicio 3 - TIR'!$D$5</f>
        <v>15691.2283531115</v>
      </c>
      <c r="AV620" s="28">
        <f ca="1">AQ620*'Ejercicio 3 - TIR'!$D$5</f>
        <v>20952.4225193798</v>
      </c>
      <c r="AW620" s="28">
        <f ca="1">AR620*'Ejercicio 3 - TIR'!$D$5</f>
        <v>23344.6451332804</v>
      </c>
      <c r="AX620" s="28">
        <f ca="1">AS620*'Ejercicio 3 - TIR'!$D$5</f>
        <v>30083.266211226</v>
      </c>
      <c r="AY620" s="28">
        <f ca="1">AT620*'Ejercicio 3 - TIR'!$D$5</f>
        <v>35968.4319718772</v>
      </c>
      <c r="AZ620" s="28">
        <f ca="1" t="shared" ref="AZ620:BD620" si="4610">AJ620-AU620-AE620</f>
        <v>26504.3228758587</v>
      </c>
      <c r="BA620" s="28">
        <f ca="1" t="shared" si="4610"/>
        <v>31177.9248726171</v>
      </c>
      <c r="BB620" s="28">
        <f ca="1" t="shared" si="4610"/>
        <v>32824.942865842</v>
      </c>
      <c r="BC620" s="28">
        <f ca="1" t="shared" si="4610"/>
        <v>38383.1382346711</v>
      </c>
      <c r="BD620" s="28">
        <f ca="1" t="shared" si="4610"/>
        <v>42864.9417754608</v>
      </c>
      <c r="BE620" s="28">
        <f ca="1" t="shared" ref="BE620:BI620" si="4611">AZ620/Z620</f>
        <v>23011.6650603506</v>
      </c>
      <c r="BF620" s="28">
        <f ca="1" t="shared" si="4611"/>
        <v>23502.4247885342</v>
      </c>
      <c r="BG620" s="28">
        <f ca="1" t="shared" si="4611"/>
        <v>21200.9383757093</v>
      </c>
      <c r="BH620" s="28">
        <f ca="1" t="shared" si="4611"/>
        <v>20207.5188405747</v>
      </c>
      <c r="BI620" s="28">
        <f ca="1" t="shared" si="4611"/>
        <v>18500.6592506945</v>
      </c>
      <c r="BJ620" s="28">
        <f ca="1" t="shared" si="4310"/>
        <v>59101.2032601749</v>
      </c>
      <c r="BK620" s="28">
        <f ca="1" t="shared" si="4311"/>
        <v>34023.5507061336</v>
      </c>
      <c r="BL620" s="28">
        <f ca="1" t="shared" si="4312"/>
        <v>93124.7539663085</v>
      </c>
      <c r="BM620" s="28">
        <f ca="1">BK620*'Ejercicio 3 - TIR'!$D$5</f>
        <v>17011.7753530668</v>
      </c>
      <c r="BN620" s="28">
        <f ca="1" t="shared" si="4313"/>
        <v>76112.9786132417</v>
      </c>
      <c r="BO620" s="28">
        <f ca="1" t="shared" si="4314"/>
        <v>32850.6285918978</v>
      </c>
      <c r="BP620" s="28">
        <f ca="1" t="shared" si="4315"/>
        <v>-98931.7059055186</v>
      </c>
      <c r="BQ620" s="28">
        <f ca="1" t="shared" ref="BQ620:BT620" si="4612">BE620</f>
        <v>23011.6650603506</v>
      </c>
      <c r="BR620" s="28">
        <f ca="1" t="shared" si="4612"/>
        <v>23502.4247885342</v>
      </c>
      <c r="BS620" s="28">
        <f ca="1" t="shared" si="4612"/>
        <v>21200.9383757093</v>
      </c>
      <c r="BT620" s="28">
        <f ca="1" t="shared" si="4612"/>
        <v>20207.5188405747</v>
      </c>
      <c r="BU620" s="28">
        <f ca="1" t="shared" si="4317"/>
        <v>51351.2878425923</v>
      </c>
      <c r="BV620" s="30">
        <f ca="1" t="shared" si="4318"/>
        <v>11.0580255939738</v>
      </c>
    </row>
    <row r="621" ht="15" customHeight="1" spans="1:74">
      <c r="A621" s="26">
        <v>620</v>
      </c>
      <c r="B621" s="27">
        <f ca="1" t="shared" ref="B621:F621" si="4613">RAND()</f>
        <v>0.880568221708167</v>
      </c>
      <c r="C621" s="28">
        <f ca="1">IF(B621&lt;=('Ejercicio 3 - TIR'!$D$13-'Ejercicio 3 - TIR'!$C$13)/('Ejercicio 3 - TIR'!$E$13-'Ejercicio 3 - TIR'!$C$13),'Ejercicio 3 - TIR'!$C$13+SQRT(('Ejercicio 3 - TIR'!$E$13-'Ejercicio 3 - TIR'!$C$13)*('Ejercicio 3 - TIR'!$D$13-'Ejercicio 3 - TIR'!$C$13)*B621),'Ejercicio 3 - TIR'!$E$13-SQRT(('Ejercicio 3 - TIR'!$E$13-'Ejercicio 3 - TIR'!$C$13)*('Ejercicio 3 - TIR'!$E$13-'Ejercicio 3 - TIR'!$D$13)*(1-B621)))</f>
        <v>88028.444798181</v>
      </c>
      <c r="D621" s="27">
        <f ca="1" t="shared" si="4613"/>
        <v>0.33043818405596</v>
      </c>
      <c r="E621" s="28">
        <f ca="1">IF(D621&lt;=('Ejercicio 3 - TIR'!$D$14-'Ejercicio 3 - TIR'!$C$14)/('Ejercicio 3 - TIR'!$E$14-'Ejercicio 3 - TIR'!$C$14),'Ejercicio 3 - TIR'!$C$14+SQRT(('Ejercicio 3 - TIR'!$E$14-'Ejercicio 3 - TIR'!$C$14)*('Ejercicio 3 - TIR'!$D$14-'Ejercicio 3 - TIR'!$C$14)*D621),'Ejercicio 3 - TIR'!$E$14-SQRT(('Ejercicio 3 - TIR'!$E$14-'Ejercicio 3 - TIR'!$C$14)*('Ejercicio 3 - TIR'!$E$14-'Ejercicio 3 - TIR'!$D$14)*(1-D621)))</f>
        <v>29978.2390264226</v>
      </c>
      <c r="F621" s="27">
        <f ca="1" t="shared" si="4613"/>
        <v>0.607876624893217</v>
      </c>
      <c r="G621" s="28">
        <f ca="1">IF(F621&lt;=('Ejercicio 3 - TIR'!$D$18-'Ejercicio 3 - TIR'!$C$18)/('Ejercicio 3 - TIR'!$E$18-'Ejercicio 3 - TIR'!$C$18),'Ejercicio 3 - TIR'!$C$18+SQRT(('Ejercicio 3 - TIR'!$E$18-'Ejercicio 3 - TIR'!$C$18)*('Ejercicio 3 - TIR'!$D$18-'Ejercicio 3 - TIR'!$C$18)*F621),'Ejercicio 3 - TIR'!$E$18-SQRT(('Ejercicio 3 - TIR'!$E$18-'Ejercicio 3 - TIR'!$C$18)*('Ejercicio 3 - TIR'!$E$18-'Ejercicio 3 - TIR'!$D$18)*(1-F621)))</f>
        <v>39548.9001321609</v>
      </c>
      <c r="H621" s="27">
        <f ca="1" t="shared" ref="H621:L621" si="4614">RAND()</f>
        <v>0.198173167471</v>
      </c>
      <c r="I621" s="28">
        <f ca="1">IF(H621&lt;=('Ejercicio 3 - TIR'!$D$18-'Ejercicio 3 - TIR'!$C$18)/('Ejercicio 3 - TIR'!$E$18-'Ejercicio 3 - TIR'!$C$18),'Ejercicio 3 - TIR'!$C$18+SQRT(('Ejercicio 3 - TIR'!$E$18-'Ejercicio 3 - TIR'!$C$18)*('Ejercicio 3 - TIR'!$D$18-'Ejercicio 3 - TIR'!$C$18)*H621),'Ejercicio 3 - TIR'!$E$18-SQRT(('Ejercicio 3 - TIR'!$E$18-'Ejercicio 3 - TIR'!$C$18)*('Ejercicio 3 - TIR'!$E$18-'Ejercicio 3 - TIR'!$D$18)*(1-H621)))</f>
        <v>35452.1532554258</v>
      </c>
      <c r="J621" s="27">
        <f ca="1" t="shared" si="4614"/>
        <v>0.48935597121081</v>
      </c>
      <c r="K621" s="28">
        <f ca="1">IF(J621&lt;=('Ejercicio 3 - TIR'!$D$18-'Ejercicio 3 - TIR'!$C$18)/('Ejercicio 3 - TIR'!$E$18-'Ejercicio 3 - TIR'!$C$18),'Ejercicio 3 - TIR'!$C$18+SQRT(('Ejercicio 3 - TIR'!$E$18-'Ejercicio 3 - TIR'!$C$18)*('Ejercicio 3 - TIR'!$D$18-'Ejercicio 3 - TIR'!$C$18)*J621),'Ejercicio 3 - TIR'!$E$18-SQRT(('Ejercicio 3 - TIR'!$E$18-'Ejercicio 3 - TIR'!$C$18)*('Ejercicio 3 - TIR'!$E$18-'Ejercicio 3 - TIR'!$D$18)*(1-J621)))</f>
        <v>38567.5781689823</v>
      </c>
      <c r="L621" s="27">
        <f ca="1" t="shared" si="4614"/>
        <v>0.163979393540593</v>
      </c>
      <c r="M621" s="28">
        <f ca="1">IF(L621&lt;=('Ejercicio 3 - TIR'!$D$18-'Ejercicio 3 - TIR'!$C$18)/('Ejercicio 3 - TIR'!$E$18-'Ejercicio 3 - TIR'!$C$18),'Ejercicio 3 - TIR'!$C$18+SQRT(('Ejercicio 3 - TIR'!$E$18-'Ejercicio 3 - TIR'!$C$18)*('Ejercicio 3 - TIR'!$D$18-'Ejercicio 3 - TIR'!$C$18)*L621),'Ejercicio 3 - TIR'!$E$18-SQRT(('Ejercicio 3 - TIR'!$E$18-'Ejercicio 3 - TIR'!$C$18)*('Ejercicio 3 - TIR'!$E$18-'Ejercicio 3 - TIR'!$D$18)*(1-L621)))</f>
        <v>34959.5270975254</v>
      </c>
      <c r="N621" s="27">
        <f ca="1" t="shared" ref="N621:R621" si="4615">RAND()</f>
        <v>0.656420653452412</v>
      </c>
      <c r="O621" s="28">
        <f ca="1">IF(N621&lt;=('Ejercicio 3 - TIR'!$D$18-'Ejercicio 3 - TIR'!$C$18)/('Ejercicio 3 - TIR'!$E$18-'Ejercicio 3 - TIR'!$C$18),'Ejercicio 3 - TIR'!$C$18+SQRT(('Ejercicio 3 - TIR'!$E$18-'Ejercicio 3 - TIR'!$C$18)*('Ejercicio 3 - TIR'!$D$18-'Ejercicio 3 - TIR'!$C$18)*N621),'Ejercicio 3 - TIR'!$E$18-SQRT(('Ejercicio 3 - TIR'!$E$18-'Ejercicio 3 - TIR'!$C$18)*('Ejercicio 3 - TIR'!$E$18-'Ejercicio 3 - TIR'!$D$18)*(1-N621)))</f>
        <v>39922.8573514821</v>
      </c>
      <c r="P621" s="27">
        <f ca="1" t="shared" si="4615"/>
        <v>0.228578751220808</v>
      </c>
      <c r="Q621" s="29">
        <f ca="1">IF(P621&lt;=('Ejercicio 3 - TIR'!$D$22-'Ejercicio 3 - TIR'!$C$22)/('Ejercicio 3 - TIR'!$E$22-'Ejercicio 3 - TIR'!$C$22),'Ejercicio 3 - TIR'!$C$22+SQRT(('Ejercicio 3 - TIR'!$E$22-'Ejercicio 3 - TIR'!$C$22)*('Ejercicio 3 - TIR'!$D$22-'Ejercicio 3 - TIR'!$C$22)*P621),'Ejercicio 3 - TIR'!$E$22-SQRT(('Ejercicio 3 - TIR'!$E$22-'Ejercicio 3 - TIR'!$C$22)*('Ejercicio 3 - TIR'!$E$22-'Ejercicio 3 - TIR'!$D$22)*(1-P621)))</f>
        <v>0.140284027021217</v>
      </c>
      <c r="R621" s="27">
        <f ca="1" t="shared" si="4615"/>
        <v>0.944294654205378</v>
      </c>
      <c r="S621" s="29">
        <f ca="1">IF(R621&lt;=('Ejercicio 3 - TIR'!$D$23-'Ejercicio 3 - TIR'!$C$23)/('Ejercicio 3 - TIR'!$E$23-'Ejercicio 3 - TIR'!$C$23),'Ejercicio 3 - TIR'!$C$23+SQRT(('Ejercicio 3 - TIR'!$E$23-'Ejercicio 3 - TIR'!$C$23)*('Ejercicio 3 - TIR'!$D$23-'Ejercicio 3 - TIR'!$C$23)*R621),'Ejercicio 3 - TIR'!$E$23-SQRT(('Ejercicio 3 - TIR'!$E$23-'Ejercicio 3 - TIR'!$C$23)*('Ejercicio 3 - TIR'!$E$23-'Ejercicio 3 - TIR'!$D$23)*(1-R621)))</f>
        <v>0.169986527953286</v>
      </c>
      <c r="T621" s="27">
        <f ca="1" t="shared" ref="T621:X621" si="4616">RAND()</f>
        <v>0.414274910276252</v>
      </c>
      <c r="U621" s="29">
        <f ca="1">IF(T621&lt;=('Ejercicio 3 - TIR'!$D$24-'Ejercicio 3 - TIR'!$C$24)/('Ejercicio 3 - TIR'!$E$24-'Ejercicio 3 - TIR'!$C$24),'Ejercicio 3 - TIR'!$C$24+SQRT(('Ejercicio 3 - TIR'!$E$24-'Ejercicio 3 - TIR'!$C$24)*('Ejercicio 3 - TIR'!$D$24-'Ejercicio 3 - TIR'!$C$24)*T621),'Ejercicio 3 - TIR'!$E$24-SQRT(('Ejercicio 3 - TIR'!$E$24-'Ejercicio 3 - TIR'!$C$24)*('Ejercicio 3 - TIR'!$E$24-'Ejercicio 3 - TIR'!$D$24)*(1-T621)))</f>
        <v>0.179495377800261</v>
      </c>
      <c r="V621" s="27">
        <f ca="1" t="shared" si="4616"/>
        <v>0.83814590008363</v>
      </c>
      <c r="W621" s="29">
        <f ca="1">IF(V621&lt;=('Ejercicio 3 - TIR'!$D$25-'Ejercicio 3 - TIR'!$C$25)/('Ejercicio 3 - TIR'!$E$25-'Ejercicio 3 - TIR'!$C$25),'Ejercicio 3 - TIR'!$C$25+SQRT(('Ejercicio 3 - TIR'!$E$25-'Ejercicio 3 - TIR'!$C$25)*('Ejercicio 3 - TIR'!$D$25-'Ejercicio 3 - TIR'!$C$25)*V621),'Ejercicio 3 - TIR'!$E$25-SQRT(('Ejercicio 3 - TIR'!$E$25-'Ejercicio 3 - TIR'!$C$25)*('Ejercicio 3 - TIR'!$E$25-'Ejercicio 3 - TIR'!$D$25)*(1-V621)))</f>
        <v>0.226198963264024</v>
      </c>
      <c r="X621" s="27">
        <f ca="1" t="shared" si="4616"/>
        <v>0.585449479369959</v>
      </c>
      <c r="Y621" s="29">
        <f ca="1">IF(X621&lt;=('Ejercicio 3 - TIR'!$D$26-'Ejercicio 3 - TIR'!$C$26)/('Ejercicio 3 - TIR'!$E$26-'Ejercicio 3 - TIR'!$C$26),'Ejercicio 3 - TIR'!$C$26+SQRT(('Ejercicio 3 - TIR'!$E$26-'Ejercicio 3 - TIR'!$C$26)*('Ejercicio 3 - TIR'!$D$26-'Ejercicio 3 - TIR'!$C$26)*X621),'Ejercicio 3 - TIR'!$E$26-SQRT(('Ejercicio 3 - TIR'!$E$26-'Ejercicio 3 - TIR'!$C$26)*('Ejercicio 3 - TIR'!$E$26-'Ejercicio 3 - TIR'!$D$26)*(1-X621)))</f>
        <v>0.232686441569015</v>
      </c>
      <c r="Z621" s="27">
        <f ca="1" t="shared" si="4288"/>
        <v>1.14028402702122</v>
      </c>
      <c r="AA621" s="27">
        <f ca="1" t="shared" si="4289"/>
        <v>1.33411694965514</v>
      </c>
      <c r="AB621" s="27">
        <f ca="1" t="shared" si="4290"/>
        <v>1.57358477556323</v>
      </c>
      <c r="AC621" s="27">
        <f ca="1" t="shared" si="4291"/>
        <v>1.92952802040368</v>
      </c>
      <c r="AD621" s="27">
        <f ca="1" t="shared" si="4292"/>
        <v>2.37850302937912</v>
      </c>
      <c r="AE621" s="26">
        <f ca="1" t="shared" si="4293"/>
        <v>4205.46809363116</v>
      </c>
      <c r="AF621" s="26">
        <f ca="1" t="shared" si="4294"/>
        <v>4920.34101328585</v>
      </c>
      <c r="AG621" s="26">
        <f ca="1" t="shared" si="4295"/>
        <v>5803.51948237171</v>
      </c>
      <c r="AH621" s="26">
        <f ca="1" t="shared" si="4296"/>
        <v>7116.26957256676</v>
      </c>
      <c r="AI621" s="26">
        <f ca="1" t="shared" si="4297"/>
        <v>8772.12901665317</v>
      </c>
      <c r="AJ621" s="28">
        <f ca="1" t="shared" si="4298"/>
        <v>45096.9791069604</v>
      </c>
      <c r="AK621" s="28">
        <f ca="1" t="shared" si="4299"/>
        <v>47297.3185598354</v>
      </c>
      <c r="AL621" s="28">
        <f ca="1" t="shared" si="4300"/>
        <v>60689.3538370552</v>
      </c>
      <c r="AM621" s="28">
        <f ca="1" t="shared" si="4301"/>
        <v>67455.387114737</v>
      </c>
      <c r="AN621" s="28">
        <f ca="1" t="shared" si="4302"/>
        <v>94956.6371519705</v>
      </c>
      <c r="AO621" s="28">
        <f ca="1">C621/'Ejercicio 3 - TIR'!$D$7</f>
        <v>17605.6889596362</v>
      </c>
      <c r="AP621" s="28">
        <f ca="1" t="shared" si="4303"/>
        <v>27491.2901473242</v>
      </c>
      <c r="AQ621" s="28">
        <f ca="1" t="shared" si="4304"/>
        <v>29691.6296001992</v>
      </c>
      <c r="AR621" s="28">
        <f ca="1" t="shared" si="4305"/>
        <v>43083.664877419</v>
      </c>
      <c r="AS621" s="28">
        <f ca="1" t="shared" si="4306"/>
        <v>49849.6981551008</v>
      </c>
      <c r="AT621" s="28">
        <f ca="1" t="shared" si="4307"/>
        <v>77350.9481923343</v>
      </c>
      <c r="AU621" s="28">
        <f ca="1">AP621*'Ejercicio 3 - TIR'!$D$5</f>
        <v>13745.6450736621</v>
      </c>
      <c r="AV621" s="28">
        <f ca="1">AQ621*'Ejercicio 3 - TIR'!$D$5</f>
        <v>14845.8148000996</v>
      </c>
      <c r="AW621" s="28">
        <f ca="1">AR621*'Ejercicio 3 - TIR'!$D$5</f>
        <v>21541.8324387095</v>
      </c>
      <c r="AX621" s="28">
        <f ca="1">AS621*'Ejercicio 3 - TIR'!$D$5</f>
        <v>24924.8490775504</v>
      </c>
      <c r="AY621" s="28">
        <f ca="1">AT621*'Ejercicio 3 - TIR'!$D$5</f>
        <v>38675.4740961672</v>
      </c>
      <c r="AZ621" s="28">
        <f ca="1" t="shared" ref="AZ621:BD621" si="4617">AJ621-AU621-AE621</f>
        <v>27145.8659396671</v>
      </c>
      <c r="BA621" s="28">
        <f ca="1" t="shared" si="4617"/>
        <v>27531.1627464499</v>
      </c>
      <c r="BB621" s="28">
        <f ca="1" t="shared" si="4617"/>
        <v>33344.001915974</v>
      </c>
      <c r="BC621" s="28">
        <f ca="1" t="shared" si="4617"/>
        <v>35414.2684646199</v>
      </c>
      <c r="BD621" s="28">
        <f ca="1" t="shared" si="4617"/>
        <v>47509.0340391502</v>
      </c>
      <c r="BE621" s="28">
        <f ca="1" t="shared" ref="BE621:BI621" si="4618">AZ621/Z621</f>
        <v>23806.2318653895</v>
      </c>
      <c r="BF621" s="28">
        <f ca="1" t="shared" si="4618"/>
        <v>20636.2438866896</v>
      </c>
      <c r="BG621" s="28">
        <f ca="1" t="shared" si="4618"/>
        <v>21189.8351037613</v>
      </c>
      <c r="BH621" s="28">
        <f ca="1" t="shared" si="4618"/>
        <v>18353.8503147577</v>
      </c>
      <c r="BI621" s="28">
        <f ca="1" t="shared" si="4618"/>
        <v>19974.3424550323</v>
      </c>
      <c r="BJ621" s="28">
        <f ca="1" t="shared" si="4310"/>
        <v>71303.3323397974</v>
      </c>
      <c r="BK621" s="28">
        <f ca="1" t="shared" si="4311"/>
        <v>41875.1845248012</v>
      </c>
      <c r="BL621" s="28">
        <f ca="1" t="shared" si="4312"/>
        <v>113178.516864599</v>
      </c>
      <c r="BM621" s="28">
        <f ca="1">BK621*'Ejercicio 3 - TIR'!$D$5</f>
        <v>20937.5922624006</v>
      </c>
      <c r="BN621" s="28">
        <f ca="1" t="shared" si="4313"/>
        <v>92240.9246021981</v>
      </c>
      <c r="BO621" s="28">
        <f ca="1" t="shared" si="4314"/>
        <v>38781.0835062407</v>
      </c>
      <c r="BP621" s="28">
        <f ca="1" t="shared" si="4315"/>
        <v>-118006.683824604</v>
      </c>
      <c r="BQ621" s="28">
        <f ca="1" t="shared" ref="BQ621:BT621" si="4619">BE621</f>
        <v>23806.2318653895</v>
      </c>
      <c r="BR621" s="28">
        <f ca="1" t="shared" si="4619"/>
        <v>20636.2438866896</v>
      </c>
      <c r="BS621" s="28">
        <f ca="1" t="shared" si="4619"/>
        <v>21189.8351037613</v>
      </c>
      <c r="BT621" s="28">
        <f ca="1" t="shared" si="4619"/>
        <v>18353.8503147577</v>
      </c>
      <c r="BU621" s="28">
        <f ca="1" t="shared" si="4317"/>
        <v>58755.425961273</v>
      </c>
      <c r="BV621" s="30">
        <f ca="1" t="shared" si="4318"/>
        <v>5.74435291154616</v>
      </c>
    </row>
    <row r="622" ht="15" customHeight="1" spans="1:74">
      <c r="A622" s="26">
        <v>621</v>
      </c>
      <c r="B622" s="27">
        <f ca="1" t="shared" ref="B622:F622" si="4620">RAND()</f>
        <v>0.343750965543078</v>
      </c>
      <c r="C622" s="28">
        <f ca="1">IF(B622&lt;=('Ejercicio 3 - TIR'!$D$13-'Ejercicio 3 - TIR'!$C$13)/('Ejercicio 3 - TIR'!$E$13-'Ejercicio 3 - TIR'!$C$13),'Ejercicio 3 - TIR'!$C$13+SQRT(('Ejercicio 3 - TIR'!$E$13-'Ejercicio 3 - TIR'!$C$13)*('Ejercicio 3 - TIR'!$D$13-'Ejercicio 3 - TIR'!$C$13)*B622),'Ejercicio 3 - TIR'!$E$13-SQRT(('Ejercicio 3 - TIR'!$E$13-'Ejercicio 3 - TIR'!$C$13)*('Ejercicio 3 - TIR'!$E$13-'Ejercicio 3 - TIR'!$D$13)*(1-B622)))</f>
        <v>71937.5902433824</v>
      </c>
      <c r="D622" s="27">
        <f ca="1" t="shared" si="4620"/>
        <v>0.505682048275029</v>
      </c>
      <c r="E622" s="28">
        <f ca="1">IF(D622&lt;=('Ejercicio 3 - TIR'!$D$14-'Ejercicio 3 - TIR'!$C$14)/('Ejercicio 3 - TIR'!$E$14-'Ejercicio 3 - TIR'!$C$14),'Ejercicio 3 - TIR'!$C$14+SQRT(('Ejercicio 3 - TIR'!$E$14-'Ejercicio 3 - TIR'!$C$14)*('Ejercicio 3 - TIR'!$D$14-'Ejercicio 3 - TIR'!$C$14)*D622),'Ejercicio 3 - TIR'!$E$14-SQRT(('Ejercicio 3 - TIR'!$E$14-'Ejercicio 3 - TIR'!$C$14)*('Ejercicio 3 - TIR'!$E$14-'Ejercicio 3 - TIR'!$D$14)*(1-D622)))</f>
        <v>31389.0945447795</v>
      </c>
      <c r="F622" s="27">
        <f ca="1" t="shared" si="4620"/>
        <v>0.713677074390111</v>
      </c>
      <c r="G622" s="28">
        <f ca="1">IF(F622&lt;=('Ejercicio 3 - TIR'!$D$18-'Ejercicio 3 - TIR'!$C$18)/('Ejercicio 3 - TIR'!$E$18-'Ejercicio 3 - TIR'!$C$18),'Ejercicio 3 - TIR'!$C$18+SQRT(('Ejercicio 3 - TIR'!$E$18-'Ejercicio 3 - TIR'!$C$18)*('Ejercicio 3 - TIR'!$D$18-'Ejercicio 3 - TIR'!$C$18)*F622),'Ejercicio 3 - TIR'!$E$18-SQRT(('Ejercicio 3 - TIR'!$E$18-'Ejercicio 3 - TIR'!$C$18)*('Ejercicio 3 - TIR'!$E$18-'Ejercicio 3 - TIR'!$D$18)*(1-F622)))</f>
        <v>40365.971577478</v>
      </c>
      <c r="H622" s="27">
        <f ca="1" t="shared" ref="H622:L622" si="4621">RAND()</f>
        <v>0.328547374971484</v>
      </c>
      <c r="I622" s="28">
        <f ca="1">IF(H622&lt;=('Ejercicio 3 - TIR'!$D$18-'Ejercicio 3 - TIR'!$C$18)/('Ejercicio 3 - TIR'!$E$18-'Ejercicio 3 - TIR'!$C$18),'Ejercicio 3 - TIR'!$C$18+SQRT(('Ejercicio 3 - TIR'!$E$18-'Ejercicio 3 - TIR'!$C$18)*('Ejercicio 3 - TIR'!$D$18-'Ejercicio 3 - TIR'!$C$18)*H622),'Ejercicio 3 - TIR'!$E$18-SQRT(('Ejercicio 3 - TIR'!$E$18-'Ejercicio 3 - TIR'!$C$18)*('Ejercicio 3 - TIR'!$E$18-'Ejercicio 3 - TIR'!$D$18)*(1-H622)))</f>
        <v>37020.1215264212</v>
      </c>
      <c r="J622" s="27">
        <f ca="1" t="shared" si="4621"/>
        <v>0.592760460096213</v>
      </c>
      <c r="K622" s="28">
        <f ca="1">IF(J622&lt;=('Ejercicio 3 - TIR'!$D$18-'Ejercicio 3 - TIR'!$C$18)/('Ejercicio 3 - TIR'!$E$18-'Ejercicio 3 - TIR'!$C$18),'Ejercicio 3 - TIR'!$C$18+SQRT(('Ejercicio 3 - TIR'!$E$18-'Ejercicio 3 - TIR'!$C$18)*('Ejercicio 3 - TIR'!$D$18-'Ejercicio 3 - TIR'!$C$18)*J622),'Ejercicio 3 - TIR'!$E$18-SQRT(('Ejercicio 3 - TIR'!$E$18-'Ejercicio 3 - TIR'!$C$18)*('Ejercicio 3 - TIR'!$E$18-'Ejercicio 3 - TIR'!$D$18)*(1-J622)))</f>
        <v>39429.425699078</v>
      </c>
      <c r="L622" s="27">
        <f ca="1" t="shared" si="4621"/>
        <v>0.322368416885473</v>
      </c>
      <c r="M622" s="28">
        <f ca="1">IF(L622&lt;=('Ejercicio 3 - TIR'!$D$18-'Ejercicio 3 - TIR'!$C$18)/('Ejercicio 3 - TIR'!$E$18-'Ejercicio 3 - TIR'!$C$18),'Ejercicio 3 - TIR'!$C$18+SQRT(('Ejercicio 3 - TIR'!$E$18-'Ejercicio 3 - TIR'!$C$18)*('Ejercicio 3 - TIR'!$D$18-'Ejercicio 3 - TIR'!$C$18)*L622),'Ejercicio 3 - TIR'!$E$18-SQRT(('Ejercicio 3 - TIR'!$E$18-'Ejercicio 3 - TIR'!$C$18)*('Ejercicio 3 - TIR'!$E$18-'Ejercicio 3 - TIR'!$D$18)*(1-L622)))</f>
        <v>36953.7948296467</v>
      </c>
      <c r="N622" s="27">
        <f ca="1" t="shared" ref="N622:R622" si="4622">RAND()</f>
        <v>0.763300662372052</v>
      </c>
      <c r="O622" s="28">
        <f ca="1">IF(N622&lt;=('Ejercicio 3 - TIR'!$D$18-'Ejercicio 3 - TIR'!$C$18)/('Ejercicio 3 - TIR'!$E$18-'Ejercicio 3 - TIR'!$C$18),'Ejercicio 3 - TIR'!$C$18+SQRT(('Ejercicio 3 - TIR'!$E$18-'Ejercicio 3 - TIR'!$C$18)*('Ejercicio 3 - TIR'!$D$18-'Ejercicio 3 - TIR'!$C$18)*N622),'Ejercicio 3 - TIR'!$E$18-SQRT(('Ejercicio 3 - TIR'!$E$18-'Ejercicio 3 - TIR'!$C$18)*('Ejercicio 3 - TIR'!$E$18-'Ejercicio 3 - TIR'!$D$18)*(1-N622)))</f>
        <v>40786.6343237151</v>
      </c>
      <c r="P622" s="27">
        <f ca="1" t="shared" si="4622"/>
        <v>0.498353730016902</v>
      </c>
      <c r="Q622" s="29">
        <f ca="1">IF(P622&lt;=('Ejercicio 3 - TIR'!$D$22-'Ejercicio 3 - TIR'!$C$22)/('Ejercicio 3 - TIR'!$E$22-'Ejercicio 3 - TIR'!$C$22),'Ejercicio 3 - TIR'!$C$22+SQRT(('Ejercicio 3 - TIR'!$E$22-'Ejercicio 3 - TIR'!$C$22)*('Ejercicio 3 - TIR'!$D$22-'Ejercicio 3 - TIR'!$C$22)*P622),'Ejercicio 3 - TIR'!$E$22-SQRT(('Ejercicio 3 - TIR'!$E$22-'Ejercicio 3 - TIR'!$C$22)*('Ejercicio 3 - TIR'!$E$22-'Ejercicio 3 - TIR'!$D$22)*(1-P622)))</f>
        <v>0.14995057118037</v>
      </c>
      <c r="R622" s="27">
        <f ca="1" t="shared" si="4622"/>
        <v>0.103169148228837</v>
      </c>
      <c r="S622" s="29">
        <f ca="1">IF(R622&lt;=('Ejercicio 3 - TIR'!$D$23-'Ejercicio 3 - TIR'!$C$23)/('Ejercicio 3 - TIR'!$E$23-'Ejercicio 3 - TIR'!$C$23),'Ejercicio 3 - TIR'!$C$23+SQRT(('Ejercicio 3 - TIR'!$E$23-'Ejercicio 3 - TIR'!$C$23)*('Ejercicio 3 - TIR'!$D$23-'Ejercicio 3 - TIR'!$C$23)*R622),'Ejercicio 3 - TIR'!$E$23-SQRT(('Ejercicio 3 - TIR'!$E$23-'Ejercicio 3 - TIR'!$C$23)*('Ejercicio 3 - TIR'!$E$23-'Ejercicio 3 - TIR'!$D$23)*(1-R622)))</f>
        <v>0.133627342617396</v>
      </c>
      <c r="T622" s="27">
        <f ca="1" t="shared" ref="T622:X622" si="4623">RAND()</f>
        <v>0.497757386360375</v>
      </c>
      <c r="U622" s="29">
        <f ca="1">IF(T622&lt;=('Ejercicio 3 - TIR'!$D$24-'Ejercicio 3 - TIR'!$C$24)/('Ejercicio 3 - TIR'!$E$24-'Ejercicio 3 - TIR'!$C$24),'Ejercicio 3 - TIR'!$C$24+SQRT(('Ejercicio 3 - TIR'!$E$24-'Ejercicio 3 - TIR'!$C$24)*('Ejercicio 3 - TIR'!$D$24-'Ejercicio 3 - TIR'!$C$24)*T622),'Ejercicio 3 - TIR'!$E$24-SQRT(('Ejercicio 3 - TIR'!$E$24-'Ejercicio 3 - TIR'!$C$24)*('Ejercicio 3 - TIR'!$E$24-'Ejercicio 3 - TIR'!$D$24)*(1-T622)))</f>
        <v>0.182499609092825</v>
      </c>
      <c r="V622" s="27">
        <f ca="1" t="shared" si="4623"/>
        <v>0.730380174240834</v>
      </c>
      <c r="W622" s="29">
        <f ca="1">IF(V622&lt;=('Ejercicio 3 - TIR'!$D$25-'Ejercicio 3 - TIR'!$C$25)/('Ejercicio 3 - TIR'!$E$25-'Ejercicio 3 - TIR'!$C$25),'Ejercicio 3 - TIR'!$C$25+SQRT(('Ejercicio 3 - TIR'!$E$25-'Ejercicio 3 - TIR'!$C$25)*('Ejercicio 3 - TIR'!$D$25-'Ejercicio 3 - TIR'!$C$25)*V622),'Ejercicio 3 - TIR'!$E$25-SQRT(('Ejercicio 3 - TIR'!$E$25-'Ejercicio 3 - TIR'!$C$25)*('Ejercicio 3 - TIR'!$E$25-'Ejercicio 3 - TIR'!$D$25)*(1-V622)))</f>
        <v>0.219280797696602</v>
      </c>
      <c r="X622" s="27">
        <f ca="1" t="shared" si="4623"/>
        <v>0.142165687079979</v>
      </c>
      <c r="Y622" s="29">
        <f ca="1">IF(X622&lt;=('Ejercicio 3 - TIR'!$D$26-'Ejercicio 3 - TIR'!$C$26)/('Ejercicio 3 - TIR'!$E$26-'Ejercicio 3 - TIR'!$C$26),'Ejercicio 3 - TIR'!$C$26+SQRT(('Ejercicio 3 - TIR'!$E$26-'Ejercicio 3 - TIR'!$C$26)*('Ejercicio 3 - TIR'!$D$26-'Ejercicio 3 - TIR'!$C$26)*X622),'Ejercicio 3 - TIR'!$E$26-SQRT(('Ejercicio 3 - TIR'!$E$26-'Ejercicio 3 - TIR'!$C$26)*('Ejercicio 3 - TIR'!$E$26-'Ejercicio 3 - TIR'!$D$26)*(1-X622)))</f>
        <v>0.209592022741819</v>
      </c>
      <c r="Z622" s="27">
        <f ca="1" t="shared" si="4288"/>
        <v>1.14995057118037</v>
      </c>
      <c r="AA622" s="27">
        <f ca="1" t="shared" si="4289"/>
        <v>1.30361541014856</v>
      </c>
      <c r="AB622" s="27">
        <f ca="1" t="shared" si="4290"/>
        <v>1.54152471290805</v>
      </c>
      <c r="AC622" s="27">
        <f ca="1" t="shared" si="4291"/>
        <v>1.87955148162356</v>
      </c>
      <c r="AD622" s="27">
        <f ca="1" t="shared" si="4292"/>
        <v>2.27349047850442</v>
      </c>
      <c r="AE622" s="26">
        <f ca="1" t="shared" si="4293"/>
        <v>4706.81265582433</v>
      </c>
      <c r="AF622" s="26">
        <f ca="1" t="shared" si="4294"/>
        <v>5335.77152322007</v>
      </c>
      <c r="AG622" s="26">
        <f ca="1" t="shared" si="4295"/>
        <v>6309.54774041636</v>
      </c>
      <c r="AH622" s="26">
        <f ca="1" t="shared" si="4296"/>
        <v>7693.11040203965</v>
      </c>
      <c r="AI622" s="26">
        <f ca="1" t="shared" si="4297"/>
        <v>9305.52497237927</v>
      </c>
      <c r="AJ622" s="28">
        <f ca="1" t="shared" si="4298"/>
        <v>46418.8720717714</v>
      </c>
      <c r="AK622" s="28">
        <f ca="1" t="shared" si="4299"/>
        <v>48260.0009074151</v>
      </c>
      <c r="AL622" s="28">
        <f ca="1" t="shared" si="4300"/>
        <v>60781.4341309006</v>
      </c>
      <c r="AM622" s="28">
        <f ca="1" t="shared" si="4301"/>
        <v>69456.5598236754</v>
      </c>
      <c r="AN622" s="28">
        <f ca="1" t="shared" si="4302"/>
        <v>92728.0247852079</v>
      </c>
      <c r="AO622" s="28">
        <f ca="1">C622/'Ejercicio 3 - TIR'!$D$7</f>
        <v>14387.5180486765</v>
      </c>
      <c r="AP622" s="28">
        <f ca="1" t="shared" si="4303"/>
        <v>32031.3540230949</v>
      </c>
      <c r="AQ622" s="28">
        <f ca="1" t="shared" si="4304"/>
        <v>33872.4828587387</v>
      </c>
      <c r="AR622" s="28">
        <f ca="1" t="shared" si="4305"/>
        <v>46393.9160822242</v>
      </c>
      <c r="AS622" s="28">
        <f ca="1" t="shared" si="4306"/>
        <v>55069.041774999</v>
      </c>
      <c r="AT622" s="28">
        <f ca="1" t="shared" si="4307"/>
        <v>78340.5067365314</v>
      </c>
      <c r="AU622" s="28">
        <f ca="1">AP622*'Ejercicio 3 - TIR'!$D$5</f>
        <v>16015.6770115475</v>
      </c>
      <c r="AV622" s="28">
        <f ca="1">AQ622*'Ejercicio 3 - TIR'!$D$5</f>
        <v>16936.2414293693</v>
      </c>
      <c r="AW622" s="28">
        <f ca="1">AR622*'Ejercicio 3 - TIR'!$D$5</f>
        <v>23196.9580411121</v>
      </c>
      <c r="AX622" s="28">
        <f ca="1">AS622*'Ejercicio 3 - TIR'!$D$5</f>
        <v>27534.5208874995</v>
      </c>
      <c r="AY622" s="28">
        <f ca="1">AT622*'Ejercicio 3 - TIR'!$D$5</f>
        <v>39170.2533682657</v>
      </c>
      <c r="AZ622" s="28">
        <f ca="1" t="shared" ref="AZ622:BD622" si="4624">AJ622-AU622-AE622</f>
        <v>25696.3824043996</v>
      </c>
      <c r="BA622" s="28">
        <f ca="1" t="shared" si="4624"/>
        <v>25987.9879548257</v>
      </c>
      <c r="BB622" s="28">
        <f ca="1" t="shared" si="4624"/>
        <v>31274.9283493722</v>
      </c>
      <c r="BC622" s="28">
        <f ca="1" t="shared" si="4624"/>
        <v>34228.9285341363</v>
      </c>
      <c r="BD622" s="28">
        <f ca="1" t="shared" si="4624"/>
        <v>44252.2464445629</v>
      </c>
      <c r="BE622" s="28">
        <f ca="1" t="shared" ref="BE622:BI622" si="4625">AZ622/Z622</f>
        <v>22345.6408026508</v>
      </c>
      <c r="BF622" s="28">
        <f ca="1" t="shared" si="4625"/>
        <v>19935.318156345</v>
      </c>
      <c r="BG622" s="28">
        <f ca="1" t="shared" si="4625"/>
        <v>20288.3081195453</v>
      </c>
      <c r="BH622" s="28">
        <f ca="1" t="shared" si="4625"/>
        <v>18211.2215966382</v>
      </c>
      <c r="BI622" s="28">
        <f ca="1" t="shared" si="4625"/>
        <v>19464.4520674102</v>
      </c>
      <c r="BJ622" s="28">
        <f ca="1" t="shared" si="4310"/>
        <v>71362.8075764314</v>
      </c>
      <c r="BK622" s="28">
        <f ca="1" t="shared" si="4311"/>
        <v>32709.8852929765</v>
      </c>
      <c r="BL622" s="28">
        <f ca="1" t="shared" si="4312"/>
        <v>104072.692869408</v>
      </c>
      <c r="BM622" s="28">
        <f ca="1">BK622*'Ejercicio 3 - TIR'!$D$5</f>
        <v>16354.9426464883</v>
      </c>
      <c r="BN622" s="28">
        <f ca="1" t="shared" si="4313"/>
        <v>87717.7502229197</v>
      </c>
      <c r="BO622" s="28">
        <f ca="1" t="shared" si="4314"/>
        <v>38582.8535691178</v>
      </c>
      <c r="BP622" s="28">
        <f ca="1" t="shared" si="4315"/>
        <v>-103326.684788162</v>
      </c>
      <c r="BQ622" s="28">
        <f ca="1" t="shared" ref="BQ622:BT622" si="4626">BE622</f>
        <v>22345.6408026508</v>
      </c>
      <c r="BR622" s="28">
        <f ca="1" t="shared" si="4626"/>
        <v>19935.318156345</v>
      </c>
      <c r="BS622" s="28">
        <f ca="1" t="shared" si="4626"/>
        <v>20288.3081195453</v>
      </c>
      <c r="BT622" s="28">
        <f ca="1" t="shared" si="4626"/>
        <v>18211.2215966382</v>
      </c>
      <c r="BU622" s="28">
        <f ca="1" t="shared" si="4317"/>
        <v>58047.305636528</v>
      </c>
      <c r="BV622" s="30">
        <f ca="1" t="shared" si="4318"/>
        <v>9.07916068422743</v>
      </c>
    </row>
    <row r="623" ht="15" customHeight="1" spans="1:74">
      <c r="A623" s="26">
        <v>622</v>
      </c>
      <c r="B623" s="27">
        <f ca="1" t="shared" ref="B623:F623" si="4627">RAND()</f>
        <v>0.355003883488018</v>
      </c>
      <c r="C623" s="28">
        <f ca="1">IF(B623&lt;=('Ejercicio 3 - TIR'!$D$13-'Ejercicio 3 - TIR'!$C$13)/('Ejercicio 3 - TIR'!$E$13-'Ejercicio 3 - TIR'!$C$13),'Ejercicio 3 - TIR'!$C$13+SQRT(('Ejercicio 3 - TIR'!$E$13-'Ejercicio 3 - TIR'!$C$13)*('Ejercicio 3 - TIR'!$D$13-'Ejercicio 3 - TIR'!$C$13)*B623),'Ejercicio 3 - TIR'!$E$13-SQRT(('Ejercicio 3 - TIR'!$E$13-'Ejercicio 3 - TIR'!$C$13)*('Ejercicio 3 - TIR'!$E$13-'Ejercicio 3 - TIR'!$D$13)*(1-B623)))</f>
        <v>72179.2282670955</v>
      </c>
      <c r="D623" s="27">
        <f ca="1" t="shared" si="4627"/>
        <v>0.0235098767654509</v>
      </c>
      <c r="E623" s="28">
        <f ca="1">IF(D623&lt;=('Ejercicio 3 - TIR'!$D$14-'Ejercicio 3 - TIR'!$C$14)/('Ejercicio 3 - TIR'!$E$14-'Ejercicio 3 - TIR'!$C$14),'Ejercicio 3 - TIR'!$C$14+SQRT(('Ejercicio 3 - TIR'!$E$14-'Ejercicio 3 - TIR'!$C$14)*('Ejercicio 3 - TIR'!$D$14-'Ejercicio 3 - TIR'!$C$14)*D623),'Ejercicio 3 - TIR'!$E$14-SQRT(('Ejercicio 3 - TIR'!$E$14-'Ejercicio 3 - TIR'!$C$14)*('Ejercicio 3 - TIR'!$E$14-'Ejercicio 3 - TIR'!$D$14)*(1-D623)))</f>
        <v>26327.870760808</v>
      </c>
      <c r="F623" s="27">
        <f ca="1" t="shared" si="4627"/>
        <v>0.488446356620444</v>
      </c>
      <c r="G623" s="28">
        <f ca="1">IF(F623&lt;=('Ejercicio 3 - TIR'!$D$18-'Ejercicio 3 - TIR'!$C$18)/('Ejercicio 3 - TIR'!$E$18-'Ejercicio 3 - TIR'!$C$18),'Ejercicio 3 - TIR'!$C$18+SQRT(('Ejercicio 3 - TIR'!$E$18-'Ejercicio 3 - TIR'!$C$18)*('Ejercicio 3 - TIR'!$D$18-'Ejercicio 3 - TIR'!$C$18)*F623),'Ejercicio 3 - TIR'!$E$18-SQRT(('Ejercicio 3 - TIR'!$E$18-'Ejercicio 3 - TIR'!$C$18)*('Ejercicio 3 - TIR'!$E$18-'Ejercicio 3 - TIR'!$D$18)*(1-F623)))</f>
        <v>38559.6117606505</v>
      </c>
      <c r="H623" s="27">
        <f ca="1" t="shared" ref="H623:L623" si="4628">RAND()</f>
        <v>0.934936398707432</v>
      </c>
      <c r="I623" s="28">
        <f ca="1">IF(H623&lt;=('Ejercicio 3 - TIR'!$D$18-'Ejercicio 3 - TIR'!$C$18)/('Ejercicio 3 - TIR'!$E$18-'Ejercicio 3 - TIR'!$C$18),'Ejercicio 3 - TIR'!$C$18+SQRT(('Ejercicio 3 - TIR'!$E$18-'Ejercicio 3 - TIR'!$C$18)*('Ejercicio 3 - TIR'!$D$18-'Ejercicio 3 - TIR'!$C$18)*H623),'Ejercicio 3 - TIR'!$E$18-SQRT(('Ejercicio 3 - TIR'!$E$18-'Ejercicio 3 - TIR'!$C$18)*('Ejercicio 3 - TIR'!$E$18-'Ejercicio 3 - TIR'!$D$18)*(1-H623)))</f>
        <v>42790.9798332875</v>
      </c>
      <c r="J623" s="27">
        <f ca="1" t="shared" si="4628"/>
        <v>0.615368807605898</v>
      </c>
      <c r="K623" s="28">
        <f ca="1">IF(J623&lt;=('Ejercicio 3 - TIR'!$D$18-'Ejercicio 3 - TIR'!$C$18)/('Ejercicio 3 - TIR'!$E$18-'Ejercicio 3 - TIR'!$C$18),'Ejercicio 3 - TIR'!$C$18+SQRT(('Ejercicio 3 - TIR'!$E$18-'Ejercicio 3 - TIR'!$C$18)*('Ejercicio 3 - TIR'!$D$18-'Ejercicio 3 - TIR'!$C$18)*J623),'Ejercicio 3 - TIR'!$E$18-SQRT(('Ejercicio 3 - TIR'!$E$18-'Ejercicio 3 - TIR'!$C$18)*('Ejercicio 3 - TIR'!$E$18-'Ejercicio 3 - TIR'!$D$18)*(1-J623)))</f>
        <v>39607.5658280797</v>
      </c>
      <c r="L623" s="27">
        <f ca="1" t="shared" si="4628"/>
        <v>0.31815209170864</v>
      </c>
      <c r="M623" s="28">
        <f ca="1">IF(L623&lt;=('Ejercicio 3 - TIR'!$D$18-'Ejercicio 3 - TIR'!$C$18)/('Ejercicio 3 - TIR'!$E$18-'Ejercicio 3 - TIR'!$C$18),'Ejercicio 3 - TIR'!$C$18+SQRT(('Ejercicio 3 - TIR'!$E$18-'Ejercicio 3 - TIR'!$C$18)*('Ejercicio 3 - TIR'!$D$18-'Ejercicio 3 - TIR'!$C$18)*L623),'Ejercicio 3 - TIR'!$E$18-SQRT(('Ejercicio 3 - TIR'!$E$18-'Ejercicio 3 - TIR'!$C$18)*('Ejercicio 3 - TIR'!$E$18-'Ejercicio 3 - TIR'!$D$18)*(1-L623)))</f>
        <v>36908.1700729134</v>
      </c>
      <c r="N623" s="27">
        <f ca="1" t="shared" ref="N623:R623" si="4629">RAND()</f>
        <v>0.816370877349606</v>
      </c>
      <c r="O623" s="28">
        <f ca="1">IF(N623&lt;=('Ejercicio 3 - TIR'!$D$18-'Ejercicio 3 - TIR'!$C$18)/('Ejercicio 3 - TIR'!$E$18-'Ejercicio 3 - TIR'!$C$18),'Ejercicio 3 - TIR'!$C$18+SQRT(('Ejercicio 3 - TIR'!$E$18-'Ejercicio 3 - TIR'!$C$18)*('Ejercicio 3 - TIR'!$D$18-'Ejercicio 3 - TIR'!$C$18)*N623),'Ejercicio 3 - TIR'!$E$18-SQRT(('Ejercicio 3 - TIR'!$E$18-'Ejercicio 3 - TIR'!$C$18)*('Ejercicio 3 - TIR'!$E$18-'Ejercicio 3 - TIR'!$D$18)*(1-N623)))</f>
        <v>41288.9106452714</v>
      </c>
      <c r="P623" s="27">
        <f ca="1" t="shared" si="4629"/>
        <v>0.73139113183793</v>
      </c>
      <c r="Q623" s="29">
        <f ca="1">IF(P623&lt;=('Ejercicio 3 - TIR'!$D$22-'Ejercicio 3 - TIR'!$C$22)/('Ejercicio 3 - TIR'!$E$22-'Ejercicio 3 - TIR'!$C$22),'Ejercicio 3 - TIR'!$C$22+SQRT(('Ejercicio 3 - TIR'!$E$22-'Ejercicio 3 - TIR'!$C$22)*('Ejercicio 3 - TIR'!$D$22-'Ejercicio 3 - TIR'!$C$22)*P623),'Ejercicio 3 - TIR'!$E$22-SQRT(('Ejercicio 3 - TIR'!$E$22-'Ejercicio 3 - TIR'!$C$22)*('Ejercicio 3 - TIR'!$E$22-'Ejercicio 3 - TIR'!$D$22)*(1-P623)))</f>
        <v>0.158011458377334</v>
      </c>
      <c r="R623" s="27">
        <f ca="1" t="shared" si="4629"/>
        <v>0.307151081968745</v>
      </c>
      <c r="S623" s="29">
        <f ca="1">IF(R623&lt;=('Ejercicio 3 - TIR'!$D$23-'Ejercicio 3 - TIR'!$C$23)/('Ejercicio 3 - TIR'!$E$23-'Ejercicio 3 - TIR'!$C$23),'Ejercicio 3 - TIR'!$C$23+SQRT(('Ejercicio 3 - TIR'!$E$23-'Ejercicio 3 - TIR'!$C$23)*('Ejercicio 3 - TIR'!$D$23-'Ejercicio 3 - TIR'!$C$23)*R623),'Ejercicio 3 - TIR'!$E$23-SQRT(('Ejercicio 3 - TIR'!$E$23-'Ejercicio 3 - TIR'!$C$23)*('Ejercicio 3 - TIR'!$E$23-'Ejercicio 3 - TIR'!$D$23)*(1-R623)))</f>
        <v>0.143513229202807</v>
      </c>
      <c r="T623" s="27">
        <f ca="1" t="shared" ref="T623:X623" si="4630">RAND()</f>
        <v>0.593534594654739</v>
      </c>
      <c r="U623" s="29">
        <f ca="1">IF(T623&lt;=('Ejercicio 3 - TIR'!$D$24-'Ejercicio 3 - TIR'!$C$24)/('Ejercicio 3 - TIR'!$E$24-'Ejercicio 3 - TIR'!$C$24),'Ejercicio 3 - TIR'!$C$24+SQRT(('Ejercicio 3 - TIR'!$E$24-'Ejercicio 3 - TIR'!$C$24)*('Ejercicio 3 - TIR'!$D$24-'Ejercicio 3 - TIR'!$C$24)*T623),'Ejercicio 3 - TIR'!$E$24-SQRT(('Ejercicio 3 - TIR'!$E$24-'Ejercicio 3 - TIR'!$C$24)*('Ejercicio 3 - TIR'!$E$24-'Ejercicio 3 - TIR'!$D$24)*(1-T623)))</f>
        <v>0.186264215809222</v>
      </c>
      <c r="V623" s="27">
        <f ca="1" t="shared" si="4630"/>
        <v>0.917064221098067</v>
      </c>
      <c r="W623" s="29">
        <f ca="1">IF(V623&lt;=('Ejercicio 3 - TIR'!$D$25-'Ejercicio 3 - TIR'!$C$25)/('Ejercicio 3 - TIR'!$E$25-'Ejercicio 3 - TIR'!$C$25),'Ejercicio 3 - TIR'!$C$25+SQRT(('Ejercicio 3 - TIR'!$E$25-'Ejercicio 3 - TIR'!$C$25)*('Ejercicio 3 - TIR'!$D$25-'Ejercicio 3 - TIR'!$C$25)*V623),'Ejercicio 3 - TIR'!$E$25-SQRT(('Ejercicio 3 - TIR'!$E$25-'Ejercicio 3 - TIR'!$C$25)*('Ejercicio 3 - TIR'!$E$25-'Ejercicio 3 - TIR'!$D$25)*(1-V623)))</f>
        <v>0.232962534632265</v>
      </c>
      <c r="X623" s="27">
        <f ca="1" t="shared" si="4630"/>
        <v>0.374262428804919</v>
      </c>
      <c r="Y623" s="29">
        <f ca="1">IF(X623&lt;=('Ejercicio 3 - TIR'!$D$26-'Ejercicio 3 - TIR'!$C$26)/('Ejercicio 3 - TIR'!$E$26-'Ejercicio 3 - TIR'!$C$26),'Ejercicio 3 - TIR'!$C$26+SQRT(('Ejercicio 3 - TIR'!$E$26-'Ejercicio 3 - TIR'!$C$26)*('Ejercicio 3 - TIR'!$D$26-'Ejercicio 3 - TIR'!$C$26)*X623),'Ejercicio 3 - TIR'!$E$26-SQRT(('Ejercicio 3 - TIR'!$E$26-'Ejercicio 3 - TIR'!$C$26)*('Ejercicio 3 - TIR'!$E$26-'Ejercicio 3 - TIR'!$D$26)*(1-X623)))</f>
        <v>0.221870980702807</v>
      </c>
      <c r="Z623" s="27">
        <f ca="1" t="shared" si="4288"/>
        <v>1.15801145837733</v>
      </c>
      <c r="AA623" s="27">
        <f ca="1" t="shared" si="4289"/>
        <v>1.32420142222292</v>
      </c>
      <c r="AB623" s="27">
        <f ca="1" t="shared" si="4290"/>
        <v>1.57085276170673</v>
      </c>
      <c r="AC623" s="27">
        <f ca="1" t="shared" si="4291"/>
        <v>1.93680260260802</v>
      </c>
      <c r="AD623" s="27">
        <f ca="1" t="shared" si="4292"/>
        <v>2.36652289547641</v>
      </c>
      <c r="AE623" s="26">
        <f ca="1" t="shared" si="4293"/>
        <v>4160.10525488524</v>
      </c>
      <c r="AF623" s="26">
        <f ca="1" t="shared" si="4294"/>
        <v>4757.13539383738</v>
      </c>
      <c r="AG623" s="26">
        <f ca="1" t="shared" si="4295"/>
        <v>5643.2194874688</v>
      </c>
      <c r="AH623" s="26">
        <f ca="1" t="shared" si="4296"/>
        <v>6957.87820275572</v>
      </c>
      <c r="AI623" s="26">
        <f ca="1" t="shared" si="4297"/>
        <v>8501.62946321182</v>
      </c>
      <c r="AJ623" s="28">
        <f ca="1" t="shared" si="4298"/>
        <v>44652.4722494147</v>
      </c>
      <c r="AK623" s="28">
        <f ca="1" t="shared" si="4299"/>
        <v>56663.8763535514</v>
      </c>
      <c r="AL623" s="28">
        <f ca="1" t="shared" si="4300"/>
        <v>62217.6541655199</v>
      </c>
      <c r="AM623" s="28">
        <f ca="1" t="shared" si="4301"/>
        <v>71483.839854718</v>
      </c>
      <c r="AN623" s="28">
        <f ca="1" t="shared" si="4302"/>
        <v>97711.1523713145</v>
      </c>
      <c r="AO623" s="28">
        <f ca="1">C623/'Ejercicio 3 - TIR'!$D$7</f>
        <v>14435.8456534191</v>
      </c>
      <c r="AP623" s="28">
        <f ca="1" t="shared" si="4303"/>
        <v>30216.6265959956</v>
      </c>
      <c r="AQ623" s="28">
        <f ca="1" t="shared" si="4304"/>
        <v>42228.0307001323</v>
      </c>
      <c r="AR623" s="28">
        <f ca="1" t="shared" si="4305"/>
        <v>47781.8085121008</v>
      </c>
      <c r="AS623" s="28">
        <f ca="1" t="shared" si="4306"/>
        <v>57047.9942012989</v>
      </c>
      <c r="AT623" s="28">
        <f ca="1" t="shared" si="4307"/>
        <v>83275.3067178954</v>
      </c>
      <c r="AU623" s="28">
        <f ca="1">AP623*'Ejercicio 3 - TIR'!$D$5</f>
        <v>15108.3132979978</v>
      </c>
      <c r="AV623" s="28">
        <f ca="1">AQ623*'Ejercicio 3 - TIR'!$D$5</f>
        <v>21114.0153500662</v>
      </c>
      <c r="AW623" s="28">
        <f ca="1">AR623*'Ejercicio 3 - TIR'!$D$5</f>
        <v>23890.9042560504</v>
      </c>
      <c r="AX623" s="28">
        <f ca="1">AS623*'Ejercicio 3 - TIR'!$D$5</f>
        <v>28523.9971006494</v>
      </c>
      <c r="AY623" s="28">
        <f ca="1">AT623*'Ejercicio 3 - TIR'!$D$5</f>
        <v>41637.6533589477</v>
      </c>
      <c r="AZ623" s="28">
        <f ca="1" t="shared" ref="AZ623:BD623" si="4631">AJ623-AU623-AE623</f>
        <v>25384.0536965317</v>
      </c>
      <c r="BA623" s="28">
        <f ca="1" t="shared" si="4631"/>
        <v>30792.7256096479</v>
      </c>
      <c r="BB623" s="28">
        <f ca="1" t="shared" si="4631"/>
        <v>32683.5304220007</v>
      </c>
      <c r="BC623" s="28">
        <f ca="1" t="shared" si="4631"/>
        <v>36001.9645513128</v>
      </c>
      <c r="BD623" s="28">
        <f ca="1" t="shared" si="4631"/>
        <v>47571.869549155</v>
      </c>
      <c r="BE623" s="28">
        <f ca="1" t="shared" ref="BE623:BI623" si="4632">AZ623/Z623</f>
        <v>21920.3821455283</v>
      </c>
      <c r="BF623" s="28">
        <f ca="1" t="shared" si="4632"/>
        <v>23253.8079878789</v>
      </c>
      <c r="BG623" s="28">
        <f ca="1" t="shared" si="4632"/>
        <v>20806.234179765</v>
      </c>
      <c r="BH623" s="28">
        <f ca="1" t="shared" si="4632"/>
        <v>18588.3499448184</v>
      </c>
      <c r="BI623" s="28">
        <f ca="1" t="shared" si="4632"/>
        <v>20102.0111151632</v>
      </c>
      <c r="BJ623" s="28">
        <f ca="1" t="shared" si="4310"/>
        <v>62305.508944596</v>
      </c>
      <c r="BK623" s="28">
        <f ca="1" t="shared" si="4311"/>
        <v>34162.7592543799</v>
      </c>
      <c r="BL623" s="28">
        <f ca="1" t="shared" si="4312"/>
        <v>96468.2681989759</v>
      </c>
      <c r="BM623" s="28">
        <f ca="1">BK623*'Ejercicio 3 - TIR'!$D$5</f>
        <v>17081.3796271899</v>
      </c>
      <c r="BN623" s="28">
        <f ca="1" t="shared" si="4313"/>
        <v>79386.8885717859</v>
      </c>
      <c r="BO623" s="28">
        <f ca="1" t="shared" si="4314"/>
        <v>33545.7935875176</v>
      </c>
      <c r="BP623" s="28">
        <f ca="1" t="shared" si="4315"/>
        <v>-98507.0990279035</v>
      </c>
      <c r="BQ623" s="28">
        <f ca="1" t="shared" ref="BQ623:BT623" si="4633">BE623</f>
        <v>21920.3821455283</v>
      </c>
      <c r="BR623" s="28">
        <f ca="1" t="shared" si="4633"/>
        <v>23253.8079878789</v>
      </c>
      <c r="BS623" s="28">
        <f ca="1" t="shared" si="4633"/>
        <v>20806.234179765</v>
      </c>
      <c r="BT623" s="28">
        <f ca="1" t="shared" si="4633"/>
        <v>18588.3499448184</v>
      </c>
      <c r="BU623" s="28">
        <f ca="1" t="shared" si="4317"/>
        <v>53647.8047026808</v>
      </c>
      <c r="BV623" s="30">
        <f ca="1" t="shared" si="4318"/>
        <v>10.7905060215338</v>
      </c>
    </row>
    <row r="624" ht="15" customHeight="1" spans="1:74">
      <c r="A624" s="26">
        <v>623</v>
      </c>
      <c r="B624" s="27">
        <f ca="1" t="shared" ref="B624:F624" si="4634">RAND()</f>
        <v>0.586215841601119</v>
      </c>
      <c r="C624" s="28">
        <f ca="1">IF(B624&lt;=('Ejercicio 3 - TIR'!$D$13-'Ejercicio 3 - TIR'!$C$13)/('Ejercicio 3 - TIR'!$E$13-'Ejercicio 3 - TIR'!$C$13),'Ejercicio 3 - TIR'!$C$13+SQRT(('Ejercicio 3 - TIR'!$E$13-'Ejercicio 3 - TIR'!$C$13)*('Ejercicio 3 - TIR'!$D$13-'Ejercicio 3 - TIR'!$C$13)*B624),'Ejercicio 3 - TIR'!$E$13-SQRT(('Ejercicio 3 - TIR'!$E$13-'Ejercicio 3 - TIR'!$C$13)*('Ejercicio 3 - TIR'!$E$13-'Ejercicio 3 - TIR'!$D$13)*(1-B624)))</f>
        <v>77716.8002728814</v>
      </c>
      <c r="D624" s="27">
        <f ca="1" t="shared" si="4634"/>
        <v>0.217054665767261</v>
      </c>
      <c r="E624" s="28">
        <f ca="1">IF(D624&lt;=('Ejercicio 3 - TIR'!$D$14-'Ejercicio 3 - TIR'!$C$14)/('Ejercicio 3 - TIR'!$E$14-'Ejercicio 3 - TIR'!$C$14),'Ejercicio 3 - TIR'!$C$14+SQRT(('Ejercicio 3 - TIR'!$E$14-'Ejercicio 3 - TIR'!$C$14)*('Ejercicio 3 - TIR'!$D$14-'Ejercicio 3 - TIR'!$C$14)*D624),'Ejercicio 3 - TIR'!$E$14-SQRT(('Ejercicio 3 - TIR'!$E$14-'Ejercicio 3 - TIR'!$C$14)*('Ejercicio 3 - TIR'!$E$14-'Ejercicio 3 - TIR'!$D$14)*(1-D624)))</f>
        <v>29034.7366621063</v>
      </c>
      <c r="F624" s="27">
        <f ca="1" t="shared" si="4634"/>
        <v>0.117839889484652</v>
      </c>
      <c r="G624" s="28">
        <f ca="1">IF(F624&lt;=('Ejercicio 3 - TIR'!$D$18-'Ejercicio 3 - TIR'!$C$18)/('Ejercicio 3 - TIR'!$E$18-'Ejercicio 3 - TIR'!$C$18),'Ejercicio 3 - TIR'!$C$18+SQRT(('Ejercicio 3 - TIR'!$E$18-'Ejercicio 3 - TIR'!$C$18)*('Ejercicio 3 - TIR'!$D$18-'Ejercicio 3 - TIR'!$C$18)*F624),'Ejercicio 3 - TIR'!$E$18-SQRT(('Ejercicio 3 - TIR'!$E$18-'Ejercicio 3 - TIR'!$C$18)*('Ejercicio 3 - TIR'!$E$18-'Ejercicio 3 - TIR'!$D$18)*(1-F624)))</f>
        <v>34204.281558447</v>
      </c>
      <c r="H624" s="27">
        <f ca="1" t="shared" ref="H624:L624" si="4635">RAND()</f>
        <v>0.399221899851526</v>
      </c>
      <c r="I624" s="28">
        <f ca="1">IF(H624&lt;=('Ejercicio 3 - TIR'!$D$18-'Ejercicio 3 - TIR'!$C$18)/('Ejercicio 3 - TIR'!$E$18-'Ejercicio 3 - TIR'!$C$18),'Ejercicio 3 - TIR'!$C$18+SQRT(('Ejercicio 3 - TIR'!$E$18-'Ejercicio 3 - TIR'!$C$18)*('Ejercicio 3 - TIR'!$D$18-'Ejercicio 3 - TIR'!$C$18)*H624),'Ejercicio 3 - TIR'!$E$18-SQRT(('Ejercicio 3 - TIR'!$E$18-'Ejercicio 3 - TIR'!$C$18)*('Ejercicio 3 - TIR'!$E$18-'Ejercicio 3 - TIR'!$D$18)*(1-H624)))</f>
        <v>37738.4291027139</v>
      </c>
      <c r="J624" s="27">
        <f ca="1" t="shared" si="4635"/>
        <v>0.658833088158764</v>
      </c>
      <c r="K624" s="28">
        <f ca="1">IF(J624&lt;=('Ejercicio 3 - TIR'!$D$18-'Ejercicio 3 - TIR'!$C$18)/('Ejercicio 3 - TIR'!$E$18-'Ejercicio 3 - TIR'!$C$18),'Ejercicio 3 - TIR'!$C$18+SQRT(('Ejercicio 3 - TIR'!$E$18-'Ejercicio 3 - TIR'!$C$18)*('Ejercicio 3 - TIR'!$D$18-'Ejercicio 3 - TIR'!$C$18)*J624),'Ejercicio 3 - TIR'!$E$18-SQRT(('Ejercicio 3 - TIR'!$E$18-'Ejercicio 3 - TIR'!$C$18)*('Ejercicio 3 - TIR'!$E$18-'Ejercicio 3 - TIR'!$D$18)*(1-J624)))</f>
        <v>39941.0745507623</v>
      </c>
      <c r="L624" s="27">
        <f ca="1" t="shared" si="4635"/>
        <v>0.111654073048631</v>
      </c>
      <c r="M624" s="28">
        <f ca="1">IF(L624&lt;=('Ejercicio 3 - TIR'!$D$18-'Ejercicio 3 - TIR'!$C$18)/('Ejercicio 3 - TIR'!$E$18-'Ejercicio 3 - TIR'!$C$18),'Ejercicio 3 - TIR'!$C$18+SQRT(('Ejercicio 3 - TIR'!$E$18-'Ejercicio 3 - TIR'!$C$18)*('Ejercicio 3 - TIR'!$D$18-'Ejercicio 3 - TIR'!$C$18)*L624),'Ejercicio 3 - TIR'!$E$18-SQRT(('Ejercicio 3 - TIR'!$E$18-'Ejercicio 3 - TIR'!$C$18)*('Ejercicio 3 - TIR'!$E$18-'Ejercicio 3 - TIR'!$D$18)*(1-L624)))</f>
        <v>34092.4455961313</v>
      </c>
      <c r="N624" s="27">
        <f ca="1" t="shared" ref="N624:R624" si="4636">RAND()</f>
        <v>0.653210273211469</v>
      </c>
      <c r="O624" s="28">
        <f ca="1">IF(N624&lt;=('Ejercicio 3 - TIR'!$D$18-'Ejercicio 3 - TIR'!$C$18)/('Ejercicio 3 - TIR'!$E$18-'Ejercicio 3 - TIR'!$C$18),'Ejercicio 3 - TIR'!$C$18+SQRT(('Ejercicio 3 - TIR'!$E$18-'Ejercicio 3 - TIR'!$C$18)*('Ejercicio 3 - TIR'!$D$18-'Ejercicio 3 - TIR'!$C$18)*N624),'Ejercicio 3 - TIR'!$E$18-SQRT(('Ejercicio 3 - TIR'!$E$18-'Ejercicio 3 - TIR'!$C$18)*('Ejercicio 3 - TIR'!$E$18-'Ejercicio 3 - TIR'!$D$18)*(1-N624)))</f>
        <v>39898.5625714909</v>
      </c>
      <c r="P624" s="27">
        <f ca="1" t="shared" si="4636"/>
        <v>0.754059391157648</v>
      </c>
      <c r="Q624" s="29">
        <f ca="1">IF(P624&lt;=('Ejercicio 3 - TIR'!$D$22-'Ejercicio 3 - TIR'!$C$22)/('Ejercicio 3 - TIR'!$E$22-'Ejercicio 3 - TIR'!$C$22),'Ejercicio 3 - TIR'!$C$22+SQRT(('Ejercicio 3 - TIR'!$E$22-'Ejercicio 3 - TIR'!$C$22)*('Ejercicio 3 - TIR'!$D$22-'Ejercicio 3 - TIR'!$C$22)*P624),'Ejercicio 3 - TIR'!$E$22-SQRT(('Ejercicio 3 - TIR'!$E$22-'Ejercicio 3 - TIR'!$C$22)*('Ejercicio 3 - TIR'!$E$22-'Ejercicio 3 - TIR'!$D$22)*(1-P624)))</f>
        <v>0.158959726809848</v>
      </c>
      <c r="R624" s="27">
        <f ca="1" t="shared" si="4636"/>
        <v>0.426736241026394</v>
      </c>
      <c r="S624" s="29">
        <f ca="1">IF(R624&lt;=('Ejercicio 3 - TIR'!$D$23-'Ejercicio 3 - TIR'!$C$23)/('Ejercicio 3 - TIR'!$E$23-'Ejercicio 3 - TIR'!$C$23),'Ejercicio 3 - TIR'!$C$23+SQRT(('Ejercicio 3 - TIR'!$E$23-'Ejercicio 3 - TIR'!$C$23)*('Ejercicio 3 - TIR'!$D$23-'Ejercicio 3 - TIR'!$C$23)*R624),'Ejercicio 3 - TIR'!$E$23-SQRT(('Ejercicio 3 - TIR'!$E$23-'Ejercicio 3 - TIR'!$C$23)*('Ejercicio 3 - TIR'!$E$23-'Ejercicio 3 - TIR'!$D$23)*(1-R624)))</f>
        <v>0.14771507232261</v>
      </c>
      <c r="T624" s="27">
        <f ca="1" t="shared" ref="T624:X624" si="4637">RAND()</f>
        <v>0.731803005626277</v>
      </c>
      <c r="U624" s="29">
        <f ca="1">IF(T624&lt;=('Ejercicio 3 - TIR'!$D$24-'Ejercicio 3 - TIR'!$C$24)/('Ejercicio 3 - TIR'!$E$24-'Ejercicio 3 - TIR'!$C$24),'Ejercicio 3 - TIR'!$C$24+SQRT(('Ejercicio 3 - TIR'!$E$24-'Ejercicio 3 - TIR'!$C$24)*('Ejercicio 3 - TIR'!$D$24-'Ejercicio 3 - TIR'!$C$24)*T624),'Ejercicio 3 - TIR'!$E$24-SQRT(('Ejercicio 3 - TIR'!$E$24-'Ejercicio 3 - TIR'!$C$24)*('Ejercicio 3 - TIR'!$E$24-'Ejercicio 3 - TIR'!$D$24)*(1-T624)))</f>
        <v>0.192596504160118</v>
      </c>
      <c r="V624" s="27">
        <f ca="1" t="shared" si="4637"/>
        <v>0.817176122815139</v>
      </c>
      <c r="W624" s="29">
        <f ca="1">IF(V624&lt;=('Ejercicio 3 - TIR'!$D$25-'Ejercicio 3 - TIR'!$C$25)/('Ejercicio 3 - TIR'!$E$25-'Ejercicio 3 - TIR'!$C$25),'Ejercicio 3 - TIR'!$C$25+SQRT(('Ejercicio 3 - TIR'!$E$25-'Ejercicio 3 - TIR'!$C$25)*('Ejercicio 3 - TIR'!$D$25-'Ejercicio 3 - TIR'!$C$25)*V624),'Ejercicio 3 - TIR'!$E$25-SQRT(('Ejercicio 3 - TIR'!$E$25-'Ejercicio 3 - TIR'!$C$25)*('Ejercicio 3 - TIR'!$E$25-'Ejercicio 3 - TIR'!$D$25)*(1-V624)))</f>
        <v>0.224704079970339</v>
      </c>
      <c r="X624" s="27">
        <f ca="1" t="shared" si="4637"/>
        <v>0.331738229193859</v>
      </c>
      <c r="Y624" s="29">
        <f ca="1">IF(X624&lt;=('Ejercicio 3 - TIR'!$D$26-'Ejercicio 3 - TIR'!$C$26)/('Ejercicio 3 - TIR'!$E$26-'Ejercicio 3 - TIR'!$C$26),'Ejercicio 3 - TIR'!$C$26+SQRT(('Ejercicio 3 - TIR'!$E$26-'Ejercicio 3 - TIR'!$C$26)*('Ejercicio 3 - TIR'!$D$26-'Ejercicio 3 - TIR'!$C$26)*X624),'Ejercicio 3 - TIR'!$E$26-SQRT(('Ejercicio 3 - TIR'!$E$26-'Ejercicio 3 - TIR'!$C$26)*('Ejercicio 3 - TIR'!$E$26-'Ejercicio 3 - TIR'!$D$26)*(1-X624)))</f>
        <v>0.219928134235589</v>
      </c>
      <c r="Z624" s="27">
        <f ca="1" t="shared" si="4288"/>
        <v>1.15895972680985</v>
      </c>
      <c r="AA624" s="27">
        <f ca="1" t="shared" si="4289"/>
        <v>1.33015554667456</v>
      </c>
      <c r="AB624" s="27">
        <f ca="1" t="shared" si="4290"/>
        <v>1.58633885495327</v>
      </c>
      <c r="AC624" s="27">
        <f ca="1" t="shared" si="4291"/>
        <v>1.94279566787674</v>
      </c>
      <c r="AD624" s="27">
        <f ca="1" t="shared" si="4292"/>
        <v>2.37007109431386</v>
      </c>
      <c r="AE624" s="26">
        <f ca="1" t="shared" si="4293"/>
        <v>4615.35380780429</v>
      </c>
      <c r="AF624" s="26">
        <f ca="1" t="shared" si="4294"/>
        <v>5297.11112931854</v>
      </c>
      <c r="AG624" s="26">
        <f ca="1" t="shared" si="4295"/>
        <v>6317.31621497294</v>
      </c>
      <c r="AH624" s="26">
        <f ca="1" t="shared" si="4296"/>
        <v>7736.84294294014</v>
      </c>
      <c r="AI624" s="26">
        <f ca="1" t="shared" si="4297"/>
        <v>9438.39237625475</v>
      </c>
      <c r="AJ624" s="28">
        <f ca="1" t="shared" si="4298"/>
        <v>39641.3848107049</v>
      </c>
      <c r="AK624" s="28">
        <f ca="1" t="shared" si="4299"/>
        <v>50197.9807937594</v>
      </c>
      <c r="AL624" s="28">
        <f ca="1" t="shared" si="4300"/>
        <v>63360.0784684594</v>
      </c>
      <c r="AM624" s="28">
        <f ca="1" t="shared" si="4301"/>
        <v>66234.6556114875</v>
      </c>
      <c r="AN624" s="28">
        <f ca="1" t="shared" si="4302"/>
        <v>94562.4298553634</v>
      </c>
      <c r="AO624" s="28">
        <f ca="1">C624/'Ejercicio 3 - TIR'!$D$7</f>
        <v>15543.3600545763</v>
      </c>
      <c r="AP624" s="28">
        <f ca="1" t="shared" si="4303"/>
        <v>24098.0247561286</v>
      </c>
      <c r="AQ624" s="28">
        <f ca="1" t="shared" si="4304"/>
        <v>34654.6207391831</v>
      </c>
      <c r="AR624" s="28">
        <f ca="1" t="shared" si="4305"/>
        <v>47816.7184138831</v>
      </c>
      <c r="AS624" s="28">
        <f ca="1" t="shared" si="4306"/>
        <v>50691.2955569112</v>
      </c>
      <c r="AT624" s="28">
        <f ca="1" t="shared" si="4307"/>
        <v>79019.0698007871</v>
      </c>
      <c r="AU624" s="28">
        <f ca="1">AP624*'Ejercicio 3 - TIR'!$D$5</f>
        <v>12049.0123780643</v>
      </c>
      <c r="AV624" s="28">
        <f ca="1">AQ624*'Ejercicio 3 - TIR'!$D$5</f>
        <v>17327.3103695915</v>
      </c>
      <c r="AW624" s="28">
        <f ca="1">AR624*'Ejercicio 3 - TIR'!$D$5</f>
        <v>23908.3592069416</v>
      </c>
      <c r="AX624" s="28">
        <f ca="1">AS624*'Ejercicio 3 - TIR'!$D$5</f>
        <v>25345.6477784556</v>
      </c>
      <c r="AY624" s="28">
        <f ca="1">AT624*'Ejercicio 3 - TIR'!$D$5</f>
        <v>39509.5349003935</v>
      </c>
      <c r="AZ624" s="28">
        <f ca="1" t="shared" ref="AZ624:BD624" si="4638">AJ624-AU624-AE624</f>
        <v>22977.0186248363</v>
      </c>
      <c r="BA624" s="28">
        <f ca="1" t="shared" si="4638"/>
        <v>27573.5592948493</v>
      </c>
      <c r="BB624" s="28">
        <f ca="1" t="shared" si="4638"/>
        <v>33134.4030465449</v>
      </c>
      <c r="BC624" s="28">
        <f ca="1" t="shared" si="4638"/>
        <v>33152.1648900917</v>
      </c>
      <c r="BD624" s="28">
        <f ca="1" t="shared" si="4638"/>
        <v>45614.5025787151</v>
      </c>
      <c r="BE624" s="28">
        <f ca="1" t="shared" ref="BE624:BI624" si="4639">AZ624/Z624</f>
        <v>19825.5539802775</v>
      </c>
      <c r="BF624" s="28">
        <f ca="1" t="shared" si="4639"/>
        <v>20729.5750965248</v>
      </c>
      <c r="BG624" s="28">
        <f ca="1" t="shared" si="4639"/>
        <v>20887.342539133</v>
      </c>
      <c r="BH624" s="28">
        <f ca="1" t="shared" si="4639"/>
        <v>17064.1542176812</v>
      </c>
      <c r="BI624" s="28">
        <f ca="1" t="shared" si="4639"/>
        <v>19246.0482253679</v>
      </c>
      <c r="BJ624" s="28">
        <f ca="1" t="shared" si="4310"/>
        <v>68814.390093873</v>
      </c>
      <c r="BK624" s="28">
        <f ca="1" t="shared" si="4311"/>
        <v>36838.8683738639</v>
      </c>
      <c r="BL624" s="28">
        <f ca="1" t="shared" si="4312"/>
        <v>105653.258467737</v>
      </c>
      <c r="BM624" s="28">
        <f ca="1">BK624*'Ejercicio 3 - TIR'!$D$5</f>
        <v>18419.434186932</v>
      </c>
      <c r="BN624" s="28">
        <f ca="1" t="shared" si="4313"/>
        <v>87233.8242808049</v>
      </c>
      <c r="BO624" s="28">
        <f ca="1" t="shared" si="4314"/>
        <v>36806.4166893944</v>
      </c>
      <c r="BP624" s="28">
        <f ca="1" t="shared" si="4315"/>
        <v>-106751.536934988</v>
      </c>
      <c r="BQ624" s="28">
        <f ca="1" t="shared" ref="BQ624:BT624" si="4640">BE624</f>
        <v>19825.5539802775</v>
      </c>
      <c r="BR624" s="28">
        <f ca="1" t="shared" si="4640"/>
        <v>20729.5750965248</v>
      </c>
      <c r="BS624" s="28">
        <f ca="1" t="shared" si="4640"/>
        <v>20887.342539133</v>
      </c>
      <c r="BT624" s="28">
        <f ca="1" t="shared" si="4640"/>
        <v>17064.1542176812</v>
      </c>
      <c r="BU624" s="28">
        <f ca="1" t="shared" si="4317"/>
        <v>56052.4649147624</v>
      </c>
      <c r="BV624" s="30">
        <f ca="1" t="shared" si="4318"/>
        <v>6.97492956512153</v>
      </c>
    </row>
    <row r="625" ht="15" customHeight="1" spans="1:74">
      <c r="A625" s="26">
        <v>624</v>
      </c>
      <c r="B625" s="27">
        <f ca="1" t="shared" ref="B625:F625" si="4641">RAND()</f>
        <v>0.124280686532442</v>
      </c>
      <c r="C625" s="28">
        <f ca="1">IF(B625&lt;=('Ejercicio 3 - TIR'!$D$13-'Ejercicio 3 - TIR'!$C$13)/('Ejercicio 3 - TIR'!$E$13-'Ejercicio 3 - TIR'!$C$13),'Ejercicio 3 - TIR'!$C$13+SQRT(('Ejercicio 3 - TIR'!$E$13-'Ejercicio 3 - TIR'!$C$13)*('Ejercicio 3 - TIR'!$D$13-'Ejercicio 3 - TIR'!$C$13)*B625),'Ejercicio 3 - TIR'!$E$13-SQRT(('Ejercicio 3 - TIR'!$E$13-'Ejercicio 3 - TIR'!$C$13)*('Ejercicio 3 - TIR'!$E$13-'Ejercicio 3 - TIR'!$D$13)*(1-B625)))</f>
        <v>67050.6932008829</v>
      </c>
      <c r="D625" s="27">
        <f ca="1" t="shared" si="4641"/>
        <v>0.863491500102468</v>
      </c>
      <c r="E625" s="28">
        <f ca="1">IF(D625&lt;=('Ejercicio 3 - TIR'!$D$14-'Ejercicio 3 - TIR'!$C$14)/('Ejercicio 3 - TIR'!$E$14-'Ejercicio 3 - TIR'!$C$14),'Ejercicio 3 - TIR'!$C$14+SQRT(('Ejercicio 3 - TIR'!$E$14-'Ejercicio 3 - TIR'!$C$14)*('Ejercicio 3 - TIR'!$D$14-'Ejercicio 3 - TIR'!$C$14)*D625),'Ejercicio 3 - TIR'!$E$14-SQRT(('Ejercicio 3 - TIR'!$E$14-'Ejercicio 3 - TIR'!$C$14)*('Ejercicio 3 - TIR'!$E$14-'Ejercicio 3 - TIR'!$D$14)*(1-D625)))</f>
        <v>35474.9281790639</v>
      </c>
      <c r="F625" s="27">
        <f ca="1" t="shared" si="4641"/>
        <v>0.743124444129562</v>
      </c>
      <c r="G625" s="28">
        <f ca="1">IF(F625&lt;=('Ejercicio 3 - TIR'!$D$18-'Ejercicio 3 - TIR'!$C$18)/('Ejercicio 3 - TIR'!$E$18-'Ejercicio 3 - TIR'!$C$18),'Ejercicio 3 - TIR'!$C$18+SQRT(('Ejercicio 3 - TIR'!$E$18-'Ejercicio 3 - TIR'!$C$18)*('Ejercicio 3 - TIR'!$D$18-'Ejercicio 3 - TIR'!$C$18)*F625),'Ejercicio 3 - TIR'!$E$18-SQRT(('Ejercicio 3 - TIR'!$E$18-'Ejercicio 3 - TIR'!$C$18)*('Ejercicio 3 - TIR'!$E$18-'Ejercicio 3 - TIR'!$D$18)*(1-F625)))</f>
        <v>40610.7327843611</v>
      </c>
      <c r="H625" s="27">
        <f ca="1" t="shared" ref="H625:L625" si="4642">RAND()</f>
        <v>0.621627013278088</v>
      </c>
      <c r="I625" s="28">
        <f ca="1">IF(H625&lt;=('Ejercicio 3 - TIR'!$D$18-'Ejercicio 3 - TIR'!$C$18)/('Ejercicio 3 - TIR'!$E$18-'Ejercicio 3 - TIR'!$C$18),'Ejercicio 3 - TIR'!$C$18+SQRT(('Ejercicio 3 - TIR'!$E$18-'Ejercicio 3 - TIR'!$C$18)*('Ejercicio 3 - TIR'!$D$18-'Ejercicio 3 - TIR'!$C$18)*H625),'Ejercicio 3 - TIR'!$E$18-SQRT(('Ejercicio 3 - TIR'!$E$18-'Ejercicio 3 - TIR'!$C$18)*('Ejercicio 3 - TIR'!$E$18-'Ejercicio 3 - TIR'!$D$18)*(1-H625)))</f>
        <v>39656.2959768077</v>
      </c>
      <c r="J625" s="27">
        <f ca="1" t="shared" si="4642"/>
        <v>0.841381603610315</v>
      </c>
      <c r="K625" s="28">
        <f ca="1">IF(J625&lt;=('Ejercicio 3 - TIR'!$D$18-'Ejercicio 3 - TIR'!$C$18)/('Ejercicio 3 - TIR'!$E$18-'Ejercicio 3 - TIR'!$C$18),'Ejercicio 3 - TIR'!$C$18+SQRT(('Ejercicio 3 - TIR'!$E$18-'Ejercicio 3 - TIR'!$C$18)*('Ejercicio 3 - TIR'!$D$18-'Ejercicio 3 - TIR'!$C$18)*J625),'Ejercicio 3 - TIR'!$E$18-SQRT(('Ejercicio 3 - TIR'!$E$18-'Ejercicio 3 - TIR'!$C$18)*('Ejercicio 3 - TIR'!$E$18-'Ejercicio 3 - TIR'!$D$18)*(1-J625)))</f>
        <v>41550.887109817</v>
      </c>
      <c r="L625" s="27">
        <f ca="1" t="shared" si="4642"/>
        <v>0.391840885138799</v>
      </c>
      <c r="M625" s="28">
        <f ca="1">IF(L625&lt;=('Ejercicio 3 - TIR'!$D$18-'Ejercicio 3 - TIR'!$C$18)/('Ejercicio 3 - TIR'!$E$18-'Ejercicio 3 - TIR'!$C$18),'Ejercicio 3 - TIR'!$C$18+SQRT(('Ejercicio 3 - TIR'!$E$18-'Ejercicio 3 - TIR'!$C$18)*('Ejercicio 3 - TIR'!$D$18-'Ejercicio 3 - TIR'!$C$18)*L625),'Ejercicio 3 - TIR'!$E$18-SQRT(('Ejercicio 3 - TIR'!$E$18-'Ejercicio 3 - TIR'!$C$18)*('Ejercicio 3 - TIR'!$E$18-'Ejercicio 3 - TIR'!$D$18)*(1-L625)))</f>
        <v>37666.5593828535</v>
      </c>
      <c r="N625" s="27">
        <f ca="1" t="shared" ref="N625:R625" si="4643">RAND()</f>
        <v>0.644677280668322</v>
      </c>
      <c r="O625" s="28">
        <f ca="1">IF(N625&lt;=('Ejercicio 3 - TIR'!$D$18-'Ejercicio 3 - TIR'!$C$18)/('Ejercicio 3 - TIR'!$E$18-'Ejercicio 3 - TIR'!$C$18),'Ejercicio 3 - TIR'!$C$18+SQRT(('Ejercicio 3 - TIR'!$E$18-'Ejercicio 3 - TIR'!$C$18)*('Ejercicio 3 - TIR'!$D$18-'Ejercicio 3 - TIR'!$C$18)*N625),'Ejercicio 3 - TIR'!$E$18-SQRT(('Ejercicio 3 - TIR'!$E$18-'Ejercicio 3 - TIR'!$C$18)*('Ejercicio 3 - TIR'!$E$18-'Ejercicio 3 - TIR'!$D$18)*(1-N625)))</f>
        <v>39833.6967667428</v>
      </c>
      <c r="P625" s="27">
        <f ca="1" t="shared" si="4643"/>
        <v>0.798628710739585</v>
      </c>
      <c r="Q625" s="29">
        <f ca="1">IF(P625&lt;=('Ejercicio 3 - TIR'!$D$22-'Ejercicio 3 - TIR'!$C$22)/('Ejercicio 3 - TIR'!$E$22-'Ejercicio 3 - TIR'!$C$22),'Ejercicio 3 - TIR'!$C$22+SQRT(('Ejercicio 3 - TIR'!$E$22-'Ejercicio 3 - TIR'!$C$22)*('Ejercicio 3 - TIR'!$D$22-'Ejercicio 3 - TIR'!$C$22)*P625),'Ejercicio 3 - TIR'!$E$22-SQRT(('Ejercicio 3 - TIR'!$E$22-'Ejercicio 3 - TIR'!$C$22)*('Ejercicio 3 - TIR'!$E$22-'Ejercicio 3 - TIR'!$D$22)*(1-P625)))</f>
        <v>0.160961399193514</v>
      </c>
      <c r="R625" s="27">
        <f ca="1" t="shared" si="4643"/>
        <v>0.611172952993428</v>
      </c>
      <c r="S625" s="29">
        <f ca="1">IF(R625&lt;=('Ejercicio 3 - TIR'!$D$23-'Ejercicio 3 - TIR'!$C$23)/('Ejercicio 3 - TIR'!$E$23-'Ejercicio 3 - TIR'!$C$23),'Ejercicio 3 - TIR'!$C$23+SQRT(('Ejercicio 3 - TIR'!$E$23-'Ejercicio 3 - TIR'!$C$23)*('Ejercicio 3 - TIR'!$D$23-'Ejercicio 3 - TIR'!$C$23)*R625),'Ejercicio 3 - TIR'!$E$23-SQRT(('Ejercicio 3 - TIR'!$E$23-'Ejercicio 3 - TIR'!$C$23)*('Ejercicio 3 - TIR'!$E$23-'Ejercicio 3 - TIR'!$D$23)*(1-R625)))</f>
        <v>0.153544590636094</v>
      </c>
      <c r="T625" s="27">
        <f ca="1" t="shared" ref="T625:X625" si="4644">RAND()</f>
        <v>0.427928123005</v>
      </c>
      <c r="U625" s="29">
        <f ca="1">IF(T625&lt;=('Ejercicio 3 - TIR'!$D$24-'Ejercicio 3 - TIR'!$C$24)/('Ejercicio 3 - TIR'!$E$24-'Ejercicio 3 - TIR'!$C$24),'Ejercicio 3 - TIR'!$C$24+SQRT(('Ejercicio 3 - TIR'!$E$24-'Ejercicio 3 - TIR'!$C$24)*('Ejercicio 3 - TIR'!$D$24-'Ejercicio 3 - TIR'!$C$24)*T625),'Ejercicio 3 - TIR'!$E$24-SQRT(('Ejercicio 3 - TIR'!$E$24-'Ejercicio 3 - TIR'!$C$24)*('Ejercicio 3 - TIR'!$E$24-'Ejercicio 3 - TIR'!$D$24)*(1-T625)))</f>
        <v>0.179977475849552</v>
      </c>
      <c r="V625" s="27">
        <f ca="1" t="shared" si="4644"/>
        <v>0.763918451696552</v>
      </c>
      <c r="W625" s="29">
        <f ca="1">IF(V625&lt;=('Ejercicio 3 - TIR'!$D$25-'Ejercicio 3 - TIR'!$C$25)/('Ejercicio 3 - TIR'!$E$25-'Ejercicio 3 - TIR'!$C$25),'Ejercicio 3 - TIR'!$C$25+SQRT(('Ejercicio 3 - TIR'!$E$25-'Ejercicio 3 - TIR'!$C$25)*('Ejercicio 3 - TIR'!$D$25-'Ejercicio 3 - TIR'!$C$25)*V625),'Ejercicio 3 - TIR'!$E$25-SQRT(('Ejercicio 3 - TIR'!$E$25-'Ejercicio 3 - TIR'!$C$25)*('Ejercicio 3 - TIR'!$E$25-'Ejercicio 3 - TIR'!$D$25)*(1-V625)))</f>
        <v>0.221254819202829</v>
      </c>
      <c r="X625" s="27">
        <f ca="1" t="shared" si="4644"/>
        <v>0.904158585625178</v>
      </c>
      <c r="Y625" s="29">
        <f ca="1">IF(X625&lt;=('Ejercicio 3 - TIR'!$D$26-'Ejercicio 3 - TIR'!$C$26)/('Ejercicio 3 - TIR'!$E$26-'Ejercicio 3 - TIR'!$C$26),'Ejercicio 3 - TIR'!$C$26+SQRT(('Ejercicio 3 - TIR'!$E$26-'Ejercicio 3 - TIR'!$C$26)*('Ejercicio 3 - TIR'!$D$26-'Ejercicio 3 - TIR'!$C$26)*X625),'Ejercicio 3 - TIR'!$E$26-SQRT(('Ejercicio 3 - TIR'!$E$26-'Ejercicio 3 - TIR'!$C$26)*('Ejercicio 3 - TIR'!$E$26-'Ejercicio 3 - TIR'!$D$26)*(1-X625)))</f>
        <v>0.257250414561491</v>
      </c>
      <c r="Z625" s="27">
        <f ca="1" t="shared" si="4288"/>
        <v>1.16096139919351</v>
      </c>
      <c r="AA625" s="27">
        <f ca="1" t="shared" si="4289"/>
        <v>1.33922074197699</v>
      </c>
      <c r="AB625" s="27">
        <f ca="1" t="shared" si="4290"/>
        <v>1.58025031072337</v>
      </c>
      <c r="AC625" s="27">
        <f ca="1" t="shared" si="4291"/>
        <v>1.92988830751769</v>
      </c>
      <c r="AD625" s="27">
        <f ca="1" t="shared" si="4292"/>
        <v>2.42635287468398</v>
      </c>
      <c r="AE625" s="26">
        <f ca="1" t="shared" si="4293"/>
        <v>5710.09407599153</v>
      </c>
      <c r="AF625" s="26">
        <f ca="1" t="shared" si="4294"/>
        <v>6586.84813338324</v>
      </c>
      <c r="AG625" s="26">
        <f ca="1" t="shared" si="4295"/>
        <v>7772.33243423389</v>
      </c>
      <c r="AH625" s="26">
        <f ca="1" t="shared" si="4296"/>
        <v>9491.99844175459</v>
      </c>
      <c r="AI625" s="26">
        <f ca="1" t="shared" si="4297"/>
        <v>11933.818975913</v>
      </c>
      <c r="AJ625" s="28">
        <f ca="1" t="shared" si="4298"/>
        <v>47147.4931556057</v>
      </c>
      <c r="AK625" s="28">
        <f ca="1" t="shared" si="4299"/>
        <v>53108.5341221195</v>
      </c>
      <c r="AL625" s="28">
        <f ca="1" t="shared" si="4300"/>
        <v>65660.8022661201</v>
      </c>
      <c r="AM625" s="28">
        <f ca="1" t="shared" si="4301"/>
        <v>72692.2525373896</v>
      </c>
      <c r="AN625" s="28">
        <f ca="1" t="shared" si="4302"/>
        <v>96650.6046592766</v>
      </c>
      <c r="AO625" s="28">
        <f ca="1">C625/'Ejercicio 3 - TIR'!$D$7</f>
        <v>13410.1386401766</v>
      </c>
      <c r="AP625" s="28">
        <f ca="1" t="shared" si="4303"/>
        <v>33737.3545154291</v>
      </c>
      <c r="AQ625" s="28">
        <f ca="1" t="shared" si="4304"/>
        <v>39698.3954819429</v>
      </c>
      <c r="AR625" s="28">
        <f ca="1" t="shared" si="4305"/>
        <v>52250.6636259435</v>
      </c>
      <c r="AS625" s="28">
        <f ca="1" t="shared" si="4306"/>
        <v>59282.1138972131</v>
      </c>
      <c r="AT625" s="28">
        <f ca="1" t="shared" si="4307"/>
        <v>83240.4660191</v>
      </c>
      <c r="AU625" s="28">
        <f ca="1">AP625*'Ejercicio 3 - TIR'!$D$5</f>
        <v>16868.6772577146</v>
      </c>
      <c r="AV625" s="28">
        <f ca="1">AQ625*'Ejercicio 3 - TIR'!$D$5</f>
        <v>19849.1977409715</v>
      </c>
      <c r="AW625" s="28">
        <f ca="1">AR625*'Ejercicio 3 - TIR'!$D$5</f>
        <v>26125.3318129718</v>
      </c>
      <c r="AX625" s="28">
        <f ca="1">AS625*'Ejercicio 3 - TIR'!$D$5</f>
        <v>29641.0569486065</v>
      </c>
      <c r="AY625" s="28">
        <f ca="1">AT625*'Ejercicio 3 - TIR'!$D$5</f>
        <v>41620.23300955</v>
      </c>
      <c r="AZ625" s="28">
        <f ca="1" t="shared" ref="AZ625:BD625" si="4645">AJ625-AU625-AE625</f>
        <v>24568.7218218996</v>
      </c>
      <c r="BA625" s="28">
        <f ca="1" t="shared" si="4645"/>
        <v>26672.4882477648</v>
      </c>
      <c r="BB625" s="28">
        <f ca="1" t="shared" si="4645"/>
        <v>31763.1380189145</v>
      </c>
      <c r="BC625" s="28">
        <f ca="1" t="shared" si="4645"/>
        <v>33559.1971470285</v>
      </c>
      <c r="BD625" s="28">
        <f ca="1" t="shared" si="4645"/>
        <v>43096.5526738136</v>
      </c>
      <c r="BE625" s="28">
        <f ca="1" t="shared" ref="BE625:BI625" si="4646">AZ625/Z625</f>
        <v>21162.393374118</v>
      </c>
      <c r="BF625" s="28">
        <f ca="1" t="shared" si="4646"/>
        <v>19916.4240903186</v>
      </c>
      <c r="BG625" s="28">
        <f ca="1" t="shared" si="4646"/>
        <v>20100.0675673809</v>
      </c>
      <c r="BH625" s="28">
        <f ca="1" t="shared" si="4646"/>
        <v>17389.1913932542</v>
      </c>
      <c r="BI625" s="28">
        <f ca="1" t="shared" si="4646"/>
        <v>17761.8651942482</v>
      </c>
      <c r="BJ625" s="28">
        <f ca="1" t="shared" si="4310"/>
        <v>86074.6939664796</v>
      </c>
      <c r="BK625" s="28">
        <f ca="1" t="shared" si="4311"/>
        <v>32537.7284395032</v>
      </c>
      <c r="BL625" s="28">
        <f ca="1" t="shared" si="4312"/>
        <v>118612.422405983</v>
      </c>
      <c r="BM625" s="28">
        <f ca="1">BK625*'Ejercicio 3 - TIR'!$D$5</f>
        <v>16268.8642197516</v>
      </c>
      <c r="BN625" s="28">
        <f ca="1" t="shared" si="4313"/>
        <v>102343.558186231</v>
      </c>
      <c r="BO625" s="28">
        <f ca="1" t="shared" si="4314"/>
        <v>42179.9974991522</v>
      </c>
      <c r="BP625" s="28">
        <f ca="1" t="shared" si="4315"/>
        <v>-102525.621379947</v>
      </c>
      <c r="BQ625" s="28">
        <f ca="1" t="shared" ref="BQ625:BT625" si="4647">BE625</f>
        <v>21162.393374118</v>
      </c>
      <c r="BR625" s="28">
        <f ca="1" t="shared" si="4647"/>
        <v>19916.4240903186</v>
      </c>
      <c r="BS625" s="28">
        <f ca="1" t="shared" si="4647"/>
        <v>20100.0675673809</v>
      </c>
      <c r="BT625" s="28">
        <f ca="1" t="shared" si="4647"/>
        <v>17389.1913932542</v>
      </c>
      <c r="BU625" s="28">
        <f ca="1" t="shared" si="4317"/>
        <v>59941.8626934004</v>
      </c>
      <c r="BV625" s="30">
        <f ca="1" t="shared" si="4318"/>
        <v>9.14344973872758</v>
      </c>
    </row>
    <row r="626" ht="15" customHeight="1" spans="1:74">
      <c r="A626" s="26">
        <v>625</v>
      </c>
      <c r="B626" s="27">
        <f ca="1" t="shared" ref="B626:F626" si="4648">RAND()</f>
        <v>0.244122531573791</v>
      </c>
      <c r="C626" s="28">
        <f ca="1">IF(B626&lt;=('Ejercicio 3 - TIR'!$D$13-'Ejercicio 3 - TIR'!$C$13)/('Ejercicio 3 - TIR'!$E$13-'Ejercicio 3 - TIR'!$C$13),'Ejercicio 3 - TIR'!$C$13+SQRT(('Ejercicio 3 - TIR'!$E$13-'Ejercicio 3 - TIR'!$C$13)*('Ejercicio 3 - TIR'!$D$13-'Ejercicio 3 - TIR'!$C$13)*B626),'Ejercicio 3 - TIR'!$E$13-SQRT(('Ejercicio 3 - TIR'!$E$13-'Ejercicio 3 - TIR'!$C$13)*('Ejercicio 3 - TIR'!$E$13-'Ejercicio 3 - TIR'!$D$13)*(1-B626)))</f>
        <v>69881.7514960414</v>
      </c>
      <c r="D626" s="27">
        <f ca="1" t="shared" si="4648"/>
        <v>0.647705394878632</v>
      </c>
      <c r="E626" s="28">
        <f ca="1">IF(D626&lt;=('Ejercicio 3 - TIR'!$D$14-'Ejercicio 3 - TIR'!$C$14)/('Ejercicio 3 - TIR'!$E$14-'Ejercicio 3 - TIR'!$C$14),'Ejercicio 3 - TIR'!$C$14+SQRT(('Ejercicio 3 - TIR'!$E$14-'Ejercicio 3 - TIR'!$C$14)*('Ejercicio 3 - TIR'!$D$14-'Ejercicio 3 - TIR'!$C$14)*D626),'Ejercicio 3 - TIR'!$E$14-SQRT(('Ejercicio 3 - TIR'!$E$14-'Ejercicio 3 - TIR'!$C$14)*('Ejercicio 3 - TIR'!$E$14-'Ejercicio 3 - TIR'!$D$14)*(1-D626)))</f>
        <v>32730.5990089826</v>
      </c>
      <c r="F626" s="27">
        <f ca="1" t="shared" si="4648"/>
        <v>0.492295801479624</v>
      </c>
      <c r="G626" s="28">
        <f ca="1">IF(F626&lt;=('Ejercicio 3 - TIR'!$D$18-'Ejercicio 3 - TIR'!$C$18)/('Ejercicio 3 - TIR'!$E$18-'Ejercicio 3 - TIR'!$C$18),'Ejercicio 3 - TIR'!$C$18+SQRT(('Ejercicio 3 - TIR'!$E$18-'Ejercicio 3 - TIR'!$C$18)*('Ejercicio 3 - TIR'!$D$18-'Ejercicio 3 - TIR'!$C$18)*F626),'Ejercicio 3 - TIR'!$E$18-SQRT(('Ejercicio 3 - TIR'!$E$18-'Ejercicio 3 - TIR'!$C$18)*('Ejercicio 3 - TIR'!$E$18-'Ejercicio 3 - TIR'!$D$18)*(1-F626)))</f>
        <v>38593.2747088606</v>
      </c>
      <c r="H626" s="27">
        <f ca="1" t="shared" ref="H626:L626" si="4649">RAND()</f>
        <v>0.498552243822185</v>
      </c>
      <c r="I626" s="28">
        <f ca="1">IF(H626&lt;=('Ejercicio 3 - TIR'!$D$18-'Ejercicio 3 - TIR'!$C$18)/('Ejercicio 3 - TIR'!$E$18-'Ejercicio 3 - TIR'!$C$18),'Ejercicio 3 - TIR'!$C$18+SQRT(('Ejercicio 3 - TIR'!$E$18-'Ejercicio 3 - TIR'!$C$18)*('Ejercicio 3 - TIR'!$D$18-'Ejercicio 3 - TIR'!$C$18)*H626),'Ejercicio 3 - TIR'!$E$18-SQRT(('Ejercicio 3 - TIR'!$E$18-'Ejercicio 3 - TIR'!$C$18)*('Ejercicio 3 - TIR'!$E$18-'Ejercicio 3 - TIR'!$D$18)*(1-H626)))</f>
        <v>38647.7070124587</v>
      </c>
      <c r="J626" s="27">
        <f ca="1" t="shared" si="4649"/>
        <v>0.762268622338714</v>
      </c>
      <c r="K626" s="28">
        <f ca="1">IF(J626&lt;=('Ejercicio 3 - TIR'!$D$18-'Ejercicio 3 - TIR'!$C$18)/('Ejercicio 3 - TIR'!$E$18-'Ejercicio 3 - TIR'!$C$18),'Ejercicio 3 - TIR'!$C$18+SQRT(('Ejercicio 3 - TIR'!$E$18-'Ejercicio 3 - TIR'!$C$18)*('Ejercicio 3 - TIR'!$D$18-'Ejercicio 3 - TIR'!$C$18)*J626),'Ejercicio 3 - TIR'!$E$18-SQRT(('Ejercicio 3 - TIR'!$E$18-'Ejercicio 3 - TIR'!$C$18)*('Ejercicio 3 - TIR'!$E$18-'Ejercicio 3 - TIR'!$D$18)*(1-J626)))</f>
        <v>40777.4589019648</v>
      </c>
      <c r="L626" s="27">
        <f ca="1" t="shared" si="4649"/>
        <v>0.173386210006978</v>
      </c>
      <c r="M626" s="28">
        <f ca="1">IF(L626&lt;=('Ejercicio 3 - TIR'!$D$18-'Ejercicio 3 - TIR'!$C$18)/('Ejercicio 3 - TIR'!$E$18-'Ejercicio 3 - TIR'!$C$18),'Ejercicio 3 - TIR'!$C$18+SQRT(('Ejercicio 3 - TIR'!$E$18-'Ejercicio 3 - TIR'!$C$18)*('Ejercicio 3 - TIR'!$D$18-'Ejercicio 3 - TIR'!$C$18)*L626),'Ejercicio 3 - TIR'!$E$18-SQRT(('Ejercicio 3 - TIR'!$E$18-'Ejercicio 3 - TIR'!$C$18)*('Ejercicio 3 - TIR'!$E$18-'Ejercicio 3 - TIR'!$D$18)*(1-L626)))</f>
        <v>35099.7972019529</v>
      </c>
      <c r="N626" s="27">
        <f ca="1" t="shared" ref="N626:R626" si="4650">RAND()</f>
        <v>0.656119485808627</v>
      </c>
      <c r="O626" s="28">
        <f ca="1">IF(N626&lt;=('Ejercicio 3 - TIR'!$D$18-'Ejercicio 3 - TIR'!$C$18)/('Ejercicio 3 - TIR'!$E$18-'Ejercicio 3 - TIR'!$C$18),'Ejercicio 3 - TIR'!$C$18+SQRT(('Ejercicio 3 - TIR'!$E$18-'Ejercicio 3 - TIR'!$C$18)*('Ejercicio 3 - TIR'!$D$18-'Ejercicio 3 - TIR'!$C$18)*N626),'Ejercicio 3 - TIR'!$E$18-SQRT(('Ejercicio 3 - TIR'!$E$18-'Ejercicio 3 - TIR'!$C$18)*('Ejercicio 3 - TIR'!$E$18-'Ejercicio 3 - TIR'!$D$18)*(1-N626)))</f>
        <v>39920.5807728829</v>
      </c>
      <c r="P626" s="27">
        <f ca="1" t="shared" si="4650"/>
        <v>0.27821176903662</v>
      </c>
      <c r="Q626" s="29">
        <f ca="1">IF(P626&lt;=('Ejercicio 3 - TIR'!$D$22-'Ejercicio 3 - TIR'!$C$22)/('Ejercicio 3 - TIR'!$E$22-'Ejercicio 3 - TIR'!$C$22),'Ejercicio 3 - TIR'!$C$22+SQRT(('Ejercicio 3 - TIR'!$E$22-'Ejercicio 3 - TIR'!$C$22)*('Ejercicio 3 - TIR'!$D$22-'Ejercicio 3 - TIR'!$C$22)*P626),'Ejercicio 3 - TIR'!$E$22-SQRT(('Ejercicio 3 - TIR'!$E$22-'Ejercicio 3 - TIR'!$C$22)*('Ejercicio 3 - TIR'!$E$22-'Ejercicio 3 - TIR'!$D$22)*(1-P626)))</f>
        <v>0.142378140768748</v>
      </c>
      <c r="R626" s="27">
        <f ca="1" t="shared" si="4650"/>
        <v>0.171012784449819</v>
      </c>
      <c r="S626" s="29">
        <f ca="1">IF(R626&lt;=('Ejercicio 3 - TIR'!$D$23-'Ejercicio 3 - TIR'!$C$23)/('Ejercicio 3 - TIR'!$E$23-'Ejercicio 3 - TIR'!$C$23),'Ejercicio 3 - TIR'!$C$23+SQRT(('Ejercicio 3 - TIR'!$E$23-'Ejercicio 3 - TIR'!$C$23)*('Ejercicio 3 - TIR'!$D$23-'Ejercicio 3 - TIR'!$C$23)*R626),'Ejercicio 3 - TIR'!$E$23-SQRT(('Ejercicio 3 - TIR'!$E$23-'Ejercicio 3 - TIR'!$C$23)*('Ejercicio 3 - TIR'!$E$23-'Ejercicio 3 - TIR'!$D$23)*(1-R626)))</f>
        <v>0.137544885636837</v>
      </c>
      <c r="T626" s="27">
        <f ca="1" t="shared" ref="T626:X626" si="4651">RAND()</f>
        <v>0.377922246725976</v>
      </c>
      <c r="U626" s="29">
        <f ca="1">IF(T626&lt;=('Ejercicio 3 - TIR'!$D$24-'Ejercicio 3 - TIR'!$C$24)/('Ejercicio 3 - TIR'!$E$24-'Ejercicio 3 - TIR'!$C$24),'Ejercicio 3 - TIR'!$C$24+SQRT(('Ejercicio 3 - TIR'!$E$24-'Ejercicio 3 - TIR'!$C$24)*('Ejercicio 3 - TIR'!$D$24-'Ejercicio 3 - TIR'!$C$24)*T626),'Ejercicio 3 - TIR'!$E$24-SQRT(('Ejercicio 3 - TIR'!$E$24-'Ejercicio 3 - TIR'!$C$24)*('Ejercicio 3 - TIR'!$E$24-'Ejercicio 3 - TIR'!$D$24)*(1-T626)))</f>
        <v>0.178171558674034</v>
      </c>
      <c r="V626" s="27">
        <f ca="1" t="shared" si="4651"/>
        <v>0.0987377688849151</v>
      </c>
      <c r="W626" s="29">
        <f ca="1">IF(V626&lt;=('Ejercicio 3 - TIR'!$D$25-'Ejercicio 3 - TIR'!$C$25)/('Ejercicio 3 - TIR'!$E$25-'Ejercicio 3 - TIR'!$C$25),'Ejercicio 3 - TIR'!$C$25+SQRT(('Ejercicio 3 - TIR'!$E$25-'Ejercicio 3 - TIR'!$C$25)*('Ejercicio 3 - TIR'!$D$25-'Ejercicio 3 - TIR'!$C$25)*V626),'Ejercicio 3 - TIR'!$E$25-SQRT(('Ejercicio 3 - TIR'!$E$25-'Ejercicio 3 - TIR'!$C$25)*('Ejercicio 3 - TIR'!$E$25-'Ejercicio 3 - TIR'!$D$25)*(1-V626)))</f>
        <v>0.191757247825868</v>
      </c>
      <c r="X626" s="27">
        <f ca="1" t="shared" si="4651"/>
        <v>0.706713638158016</v>
      </c>
      <c r="Y626" s="29">
        <f ca="1">IF(X626&lt;=('Ejercicio 3 - TIR'!$D$26-'Ejercicio 3 - TIR'!$C$26)/('Ejercicio 3 - TIR'!$E$26-'Ejercicio 3 - TIR'!$C$26),'Ejercicio 3 - TIR'!$C$26+SQRT(('Ejercicio 3 - TIR'!$E$26-'Ejercicio 3 - TIR'!$C$26)*('Ejercicio 3 - TIR'!$D$26-'Ejercicio 3 - TIR'!$C$26)*X626),'Ejercicio 3 - TIR'!$E$26-SQRT(('Ejercicio 3 - TIR'!$E$26-'Ejercicio 3 - TIR'!$C$26)*('Ejercicio 3 - TIR'!$E$26-'Ejercicio 3 - TIR'!$D$26)*(1-X626)))</f>
        <v>0.240203689191752</v>
      </c>
      <c r="Z626" s="27">
        <f ca="1" t="shared" si="4288"/>
        <v>1.14237814076875</v>
      </c>
      <c r="AA626" s="27">
        <f ca="1" t="shared" si="4289"/>
        <v>1.29950641149481</v>
      </c>
      <c r="AB626" s="27">
        <f ca="1" t="shared" si="4290"/>
        <v>1.53104149433774</v>
      </c>
      <c r="AC626" s="27">
        <f ca="1" t="shared" si="4291"/>
        <v>1.82462979759915</v>
      </c>
      <c r="AD626" s="27">
        <f ca="1" t="shared" si="4292"/>
        <v>2.26291260639166</v>
      </c>
      <c r="AE626" s="26">
        <f ca="1" t="shared" si="4293"/>
        <v>4660.12183314637</v>
      </c>
      <c r="AF626" s="26">
        <f ca="1" t="shared" si="4294"/>
        <v>5301.09775774022</v>
      </c>
      <c r="AG626" s="26">
        <f ca="1" t="shared" si="4295"/>
        <v>6245.60260792022</v>
      </c>
      <c r="AH626" s="26">
        <f ca="1" t="shared" si="4296"/>
        <v>7443.24217502907</v>
      </c>
      <c r="AI626" s="26">
        <f ca="1" t="shared" si="4297"/>
        <v>9231.13640501869</v>
      </c>
      <c r="AJ626" s="28">
        <f ca="1" t="shared" si="4298"/>
        <v>44088.1134080858</v>
      </c>
      <c r="AK626" s="28">
        <f ca="1" t="shared" si="4299"/>
        <v>50222.9430522629</v>
      </c>
      <c r="AL626" s="28">
        <f ca="1" t="shared" si="4300"/>
        <v>62431.9816125599</v>
      </c>
      <c r="AM626" s="28">
        <f ca="1" t="shared" si="4301"/>
        <v>64044.1358643705</v>
      </c>
      <c r="AN626" s="28">
        <f ca="1" t="shared" si="4302"/>
        <v>90336.7854854333</v>
      </c>
      <c r="AO626" s="28">
        <f ca="1">C626/'Ejercicio 3 - TIR'!$D$7</f>
        <v>13976.3502992083</v>
      </c>
      <c r="AP626" s="28">
        <f ca="1" t="shared" si="4303"/>
        <v>30111.7631088775</v>
      </c>
      <c r="AQ626" s="28">
        <f ca="1" t="shared" si="4304"/>
        <v>36246.5927530547</v>
      </c>
      <c r="AR626" s="28">
        <f ca="1" t="shared" si="4305"/>
        <v>48455.6313133516</v>
      </c>
      <c r="AS626" s="28">
        <f ca="1" t="shared" si="4306"/>
        <v>50067.7855651622</v>
      </c>
      <c r="AT626" s="28">
        <f ca="1" t="shared" si="4307"/>
        <v>76360.4351862251</v>
      </c>
      <c r="AU626" s="28">
        <f ca="1">AP626*'Ejercicio 3 - TIR'!$D$5</f>
        <v>15055.8815544387</v>
      </c>
      <c r="AV626" s="28">
        <f ca="1">AQ626*'Ejercicio 3 - TIR'!$D$5</f>
        <v>18123.2963765273</v>
      </c>
      <c r="AW626" s="28">
        <f ca="1">AR626*'Ejercicio 3 - TIR'!$D$5</f>
        <v>24227.8156566758</v>
      </c>
      <c r="AX626" s="28">
        <f ca="1">AS626*'Ejercicio 3 - TIR'!$D$5</f>
        <v>25033.8927825811</v>
      </c>
      <c r="AY626" s="28">
        <f ca="1">AT626*'Ejercicio 3 - TIR'!$D$5</f>
        <v>38180.2175931125</v>
      </c>
      <c r="AZ626" s="28">
        <f ca="1" t="shared" ref="AZ626:BD626" si="4652">AJ626-AU626-AE626</f>
        <v>24372.1100205006</v>
      </c>
      <c r="BA626" s="28">
        <f ca="1" t="shared" si="4652"/>
        <v>26798.5489179954</v>
      </c>
      <c r="BB626" s="28">
        <f ca="1" t="shared" si="4652"/>
        <v>31958.5633479639</v>
      </c>
      <c r="BC626" s="28">
        <f ca="1" t="shared" si="4652"/>
        <v>31567.0009067603</v>
      </c>
      <c r="BD626" s="28">
        <f ca="1" t="shared" si="4652"/>
        <v>42925.4314873021</v>
      </c>
      <c r="BE626" s="28">
        <f ca="1" t="shared" ref="BE626:BI626" si="4653">AZ626/Z626</f>
        <v>21334.5381452237</v>
      </c>
      <c r="BF626" s="28">
        <f ca="1" t="shared" si="4653"/>
        <v>20622.098268195</v>
      </c>
      <c r="BG626" s="28">
        <f ca="1" t="shared" si="4653"/>
        <v>20873.7408268531</v>
      </c>
      <c r="BH626" s="28">
        <f ca="1" t="shared" si="4653"/>
        <v>17300.4962147918</v>
      </c>
      <c r="BI626" s="28">
        <f ca="1" t="shared" si="4653"/>
        <v>18969.1070552429</v>
      </c>
      <c r="BJ626" s="28">
        <f ca="1" t="shared" si="4310"/>
        <v>74066.4851121771</v>
      </c>
      <c r="BK626" s="28">
        <f ca="1" t="shared" si="4311"/>
        <v>31627.2592834243</v>
      </c>
      <c r="BL626" s="28">
        <f ca="1" t="shared" si="4312"/>
        <v>105693.744395601</v>
      </c>
      <c r="BM626" s="28">
        <f ca="1">BK626*'Ejercicio 3 - TIR'!$D$5</f>
        <v>15813.6296417121</v>
      </c>
      <c r="BN626" s="28">
        <f ca="1" t="shared" si="4313"/>
        <v>89880.1147538893</v>
      </c>
      <c r="BO626" s="28">
        <f ca="1" t="shared" si="4314"/>
        <v>39718.7741585867</v>
      </c>
      <c r="BP626" s="28">
        <f ca="1" t="shared" si="4315"/>
        <v>-102612.350505024</v>
      </c>
      <c r="BQ626" s="28">
        <f ca="1" t="shared" ref="BQ626:BT626" si="4654">BE626</f>
        <v>21334.5381452237</v>
      </c>
      <c r="BR626" s="28">
        <f ca="1" t="shared" si="4654"/>
        <v>20622.098268195</v>
      </c>
      <c r="BS626" s="28">
        <f ca="1" t="shared" si="4654"/>
        <v>20873.7408268531</v>
      </c>
      <c r="BT626" s="28">
        <f ca="1" t="shared" si="4654"/>
        <v>17300.4962147918</v>
      </c>
      <c r="BU626" s="28">
        <f ca="1" t="shared" si="4317"/>
        <v>58687.8812138296</v>
      </c>
      <c r="BV626" s="30">
        <f ca="1" t="shared" si="4318"/>
        <v>9.26759994311326</v>
      </c>
    </row>
    <row r="627" ht="15" customHeight="1" spans="1:74">
      <c r="A627" s="26">
        <v>626</v>
      </c>
      <c r="B627" s="27">
        <f ca="1" t="shared" ref="B627:F627" si="4655">RAND()</f>
        <v>0.0393187725639843</v>
      </c>
      <c r="C627" s="28">
        <f ca="1">IF(B627&lt;=('Ejercicio 3 - TIR'!$D$13-'Ejercicio 3 - TIR'!$C$13)/('Ejercicio 3 - TIR'!$E$13-'Ejercicio 3 - TIR'!$C$13),'Ejercicio 3 - TIR'!$C$13+SQRT(('Ejercicio 3 - TIR'!$E$13-'Ejercicio 3 - TIR'!$C$13)*('Ejercicio 3 - TIR'!$D$13-'Ejercicio 3 - TIR'!$C$13)*B627),'Ejercicio 3 - TIR'!$E$13-SQRT(('Ejercicio 3 - TIR'!$E$13-'Ejercicio 3 - TIR'!$C$13)*('Ejercicio 3 - TIR'!$E$13-'Ejercicio 3 - TIR'!$D$13)*(1-B627)))</f>
        <v>63965.7923578515</v>
      </c>
      <c r="D627" s="27">
        <f ca="1" t="shared" si="4655"/>
        <v>0.0341513956418598</v>
      </c>
      <c r="E627" s="28">
        <f ca="1">IF(D627&lt;=('Ejercicio 3 - TIR'!$D$14-'Ejercicio 3 - TIR'!$C$14)/('Ejercicio 3 - TIR'!$E$14-'Ejercicio 3 - TIR'!$C$14),'Ejercicio 3 - TIR'!$C$14+SQRT(('Ejercicio 3 - TIR'!$E$14-'Ejercicio 3 - TIR'!$C$14)*('Ejercicio 3 - TIR'!$D$14-'Ejercicio 3 - TIR'!$C$14)*D627),'Ejercicio 3 - TIR'!$E$14-SQRT(('Ejercicio 3 - TIR'!$E$14-'Ejercicio 3 - TIR'!$C$14)*('Ejercicio 3 - TIR'!$E$14-'Ejercicio 3 - TIR'!$D$14)*(1-D627)))</f>
        <v>26600.4232793669</v>
      </c>
      <c r="F627" s="27">
        <f ca="1" t="shared" si="4655"/>
        <v>0.366933161919995</v>
      </c>
      <c r="G627" s="28">
        <f ca="1">IF(F627&lt;=('Ejercicio 3 - TIR'!$D$18-'Ejercicio 3 - TIR'!$C$18)/('Ejercicio 3 - TIR'!$E$18-'Ejercicio 3 - TIR'!$C$18),'Ejercicio 3 - TIR'!$C$18+SQRT(('Ejercicio 3 - TIR'!$E$18-'Ejercicio 3 - TIR'!$C$18)*('Ejercicio 3 - TIR'!$D$18-'Ejercicio 3 - TIR'!$C$18)*F627),'Ejercicio 3 - TIR'!$E$18-SQRT(('Ejercicio 3 - TIR'!$E$18-'Ejercicio 3 - TIR'!$C$18)*('Ejercicio 3 - TIR'!$E$18-'Ejercicio 3 - TIR'!$D$18)*(1-F627)))</f>
        <v>37418.8930635236</v>
      </c>
      <c r="H627" s="27">
        <f ca="1" t="shared" ref="H627:L627" si="4656">RAND()</f>
        <v>0.435006641528624</v>
      </c>
      <c r="I627" s="28">
        <f ca="1">IF(H627&lt;=('Ejercicio 3 - TIR'!$D$18-'Ejercicio 3 - TIR'!$C$18)/('Ejercicio 3 - TIR'!$E$18-'Ejercicio 3 - TIR'!$C$18),'Ejercicio 3 - TIR'!$C$18+SQRT(('Ejercicio 3 - TIR'!$E$18-'Ejercicio 3 - TIR'!$C$18)*('Ejercicio 3 - TIR'!$D$18-'Ejercicio 3 - TIR'!$C$18)*H627),'Ejercicio 3 - TIR'!$E$18-SQRT(('Ejercicio 3 - TIR'!$E$18-'Ejercicio 3 - TIR'!$C$18)*('Ejercicio 3 - TIR'!$E$18-'Ejercicio 3 - TIR'!$D$18)*(1-H627)))</f>
        <v>38077.8088755116</v>
      </c>
      <c r="J627" s="27">
        <f ca="1" t="shared" si="4656"/>
        <v>0.557247586814855</v>
      </c>
      <c r="K627" s="28">
        <f ca="1">IF(J627&lt;=('Ejercicio 3 - TIR'!$D$18-'Ejercicio 3 - TIR'!$C$18)/('Ejercicio 3 - TIR'!$E$18-'Ejercicio 3 - TIR'!$C$18),'Ejercicio 3 - TIR'!$C$18+SQRT(('Ejercicio 3 - TIR'!$E$18-'Ejercicio 3 - TIR'!$C$18)*('Ejercicio 3 - TIR'!$D$18-'Ejercicio 3 - TIR'!$C$18)*J627),'Ejercicio 3 - TIR'!$E$18-SQRT(('Ejercicio 3 - TIR'!$E$18-'Ejercicio 3 - TIR'!$C$18)*('Ejercicio 3 - TIR'!$E$18-'Ejercicio 3 - TIR'!$D$18)*(1-J627)))</f>
        <v>39142.6001784081</v>
      </c>
      <c r="L627" s="27">
        <f ca="1" t="shared" si="4656"/>
        <v>0.113588216166709</v>
      </c>
      <c r="M627" s="28">
        <f ca="1">IF(L627&lt;=('Ejercicio 3 - TIR'!$D$18-'Ejercicio 3 - TIR'!$C$18)/('Ejercicio 3 - TIR'!$E$18-'Ejercicio 3 - TIR'!$C$18),'Ejercicio 3 - TIR'!$C$18+SQRT(('Ejercicio 3 - TIR'!$E$18-'Ejercicio 3 - TIR'!$C$18)*('Ejercicio 3 - TIR'!$D$18-'Ejercicio 3 - TIR'!$C$18)*L627),'Ejercicio 3 - TIR'!$E$18-SQRT(('Ejercicio 3 - TIR'!$E$18-'Ejercicio 3 - TIR'!$C$18)*('Ejercicio 3 - TIR'!$E$18-'Ejercicio 3 - TIR'!$D$18)*(1-L627)))</f>
        <v>34127.7393843369</v>
      </c>
      <c r="N627" s="27">
        <f ca="1" t="shared" ref="N627:R627" si="4657">RAND()</f>
        <v>0.696638678075069</v>
      </c>
      <c r="O627" s="28">
        <f ca="1">IF(N627&lt;=('Ejercicio 3 - TIR'!$D$18-'Ejercicio 3 - TIR'!$C$18)/('Ejercicio 3 - TIR'!$E$18-'Ejercicio 3 - TIR'!$C$18),'Ejercicio 3 - TIR'!$C$18+SQRT(('Ejercicio 3 - TIR'!$E$18-'Ejercicio 3 - TIR'!$C$18)*('Ejercicio 3 - TIR'!$D$18-'Ejercicio 3 - TIR'!$C$18)*N627),'Ejercicio 3 - TIR'!$E$18-SQRT(('Ejercicio 3 - TIR'!$E$18-'Ejercicio 3 - TIR'!$C$18)*('Ejercicio 3 - TIR'!$E$18-'Ejercicio 3 - TIR'!$D$18)*(1-N627)))</f>
        <v>40230.0839478697</v>
      </c>
      <c r="P627" s="27">
        <f ca="1" t="shared" si="4657"/>
        <v>0.398550797468777</v>
      </c>
      <c r="Q627" s="29">
        <f ca="1">IF(P627&lt;=('Ejercicio 3 - TIR'!$D$22-'Ejercicio 3 - TIR'!$C$22)/('Ejercicio 3 - TIR'!$E$22-'Ejercicio 3 - TIR'!$C$22),'Ejercicio 3 - TIR'!$C$22+SQRT(('Ejercicio 3 - TIR'!$E$22-'Ejercicio 3 - TIR'!$C$22)*('Ejercicio 3 - TIR'!$D$22-'Ejercicio 3 - TIR'!$C$22)*P627),'Ejercicio 3 - TIR'!$E$22-SQRT(('Ejercicio 3 - TIR'!$E$22-'Ejercicio 3 - TIR'!$C$22)*('Ejercicio 3 - TIR'!$E$22-'Ejercicio 3 - TIR'!$D$22)*(1-P627)))</f>
        <v>0.146784163892939</v>
      </c>
      <c r="R627" s="27">
        <f ca="1" t="shared" si="4657"/>
        <v>0.361900783311529</v>
      </c>
      <c r="S627" s="29">
        <f ca="1">IF(R627&lt;=('Ejercicio 3 - TIR'!$D$23-'Ejercicio 3 - TIR'!$C$23)/('Ejercicio 3 - TIR'!$E$23-'Ejercicio 3 - TIR'!$C$23),'Ejercicio 3 - TIR'!$C$23+SQRT(('Ejercicio 3 - TIR'!$E$23-'Ejercicio 3 - TIR'!$C$23)*('Ejercicio 3 - TIR'!$D$23-'Ejercicio 3 - TIR'!$C$23)*R627),'Ejercicio 3 - TIR'!$E$23-SQRT(('Ejercicio 3 - TIR'!$E$23-'Ejercicio 3 - TIR'!$C$23)*('Ejercicio 3 - TIR'!$E$23-'Ejercicio 3 - TIR'!$D$23)*(1-R627)))</f>
        <v>0.14552295848762</v>
      </c>
      <c r="T627" s="27">
        <f ca="1" t="shared" ref="T627:X627" si="4658">RAND()</f>
        <v>0.0911808612467437</v>
      </c>
      <c r="U627" s="29">
        <f ca="1">IF(T627&lt;=('Ejercicio 3 - TIR'!$D$24-'Ejercicio 3 - TIR'!$C$24)/('Ejercicio 3 - TIR'!$E$24-'Ejercicio 3 - TIR'!$C$24),'Ejercicio 3 - TIR'!$C$24+SQRT(('Ejercicio 3 - TIR'!$E$24-'Ejercicio 3 - TIR'!$C$24)*('Ejercicio 3 - TIR'!$D$24-'Ejercicio 3 - TIR'!$C$24)*T627),'Ejercicio 3 - TIR'!$E$24-SQRT(('Ejercicio 3 - TIR'!$E$24-'Ejercicio 3 - TIR'!$C$24)*('Ejercicio 3 - TIR'!$E$24-'Ejercicio 3 - TIR'!$D$24)*(1-T627)))</f>
        <v>0.163837622939586</v>
      </c>
      <c r="V627" s="27">
        <f ca="1" t="shared" si="4658"/>
        <v>0.071717537829582</v>
      </c>
      <c r="W627" s="29">
        <f ca="1">IF(V627&lt;=('Ejercicio 3 - TIR'!$D$25-'Ejercicio 3 - TIR'!$C$25)/('Ejercicio 3 - TIR'!$E$25-'Ejercicio 3 - TIR'!$C$25),'Ejercicio 3 - TIR'!$C$25+SQRT(('Ejercicio 3 - TIR'!$E$25-'Ejercicio 3 - TIR'!$C$25)*('Ejercicio 3 - TIR'!$D$25-'Ejercicio 3 - TIR'!$C$25)*V627),'Ejercicio 3 - TIR'!$E$25-SQRT(('Ejercicio 3 - TIR'!$E$25-'Ejercicio 3 - TIR'!$C$25)*('Ejercicio 3 - TIR'!$E$25-'Ejercicio 3 - TIR'!$D$25)*(1-V627)))</f>
        <v>0.190020207231461</v>
      </c>
      <c r="X627" s="27">
        <f ca="1" t="shared" si="4658"/>
        <v>0.38010835139977</v>
      </c>
      <c r="Y627" s="29">
        <f ca="1">IF(X627&lt;=('Ejercicio 3 - TIR'!$D$26-'Ejercicio 3 - TIR'!$C$26)/('Ejercicio 3 - TIR'!$E$26-'Ejercicio 3 - TIR'!$C$26),'Ejercicio 3 - TIR'!$C$26+SQRT(('Ejercicio 3 - TIR'!$E$26-'Ejercicio 3 - TIR'!$C$26)*('Ejercicio 3 - TIR'!$D$26-'Ejercicio 3 - TIR'!$C$26)*X627),'Ejercicio 3 - TIR'!$E$26-SQRT(('Ejercicio 3 - TIR'!$E$26-'Ejercicio 3 - TIR'!$C$26)*('Ejercicio 3 - TIR'!$E$26-'Ejercicio 3 - TIR'!$D$26)*(1-X627)))</f>
        <v>0.222143151637501</v>
      </c>
      <c r="Z627" s="27">
        <f ca="1" t="shared" si="4288"/>
        <v>1.14678416389294</v>
      </c>
      <c r="AA627" s="27">
        <f ca="1" t="shared" si="4289"/>
        <v>1.31366758816939</v>
      </c>
      <c r="AB627" s="27">
        <f ca="1" t="shared" si="4290"/>
        <v>1.52889576314784</v>
      </c>
      <c r="AC627" s="27">
        <f ca="1" t="shared" si="4291"/>
        <v>1.8194168528965</v>
      </c>
      <c r="AD627" s="27">
        <f ca="1" t="shared" si="4292"/>
        <v>2.22358784674131</v>
      </c>
      <c r="AE627" s="26">
        <f ca="1" t="shared" si="4293"/>
        <v>3904.52089026013</v>
      </c>
      <c r="AF627" s="26">
        <f ca="1" t="shared" si="4294"/>
        <v>4472.7183216875</v>
      </c>
      <c r="AG627" s="26">
        <f ca="1" t="shared" si="4295"/>
        <v>5205.51785959111</v>
      </c>
      <c r="AH627" s="26">
        <f ca="1" t="shared" si="4296"/>
        <v>6194.67144201769</v>
      </c>
      <c r="AI627" s="26">
        <f ca="1" t="shared" si="4297"/>
        <v>7570.77527950632</v>
      </c>
      <c r="AJ627" s="28">
        <f ca="1" t="shared" si="4298"/>
        <v>42911.3939956522</v>
      </c>
      <c r="AK627" s="28">
        <f ca="1" t="shared" si="4299"/>
        <v>50021.5833482683</v>
      </c>
      <c r="AL627" s="28">
        <f ca="1" t="shared" si="4300"/>
        <v>59844.9555713582</v>
      </c>
      <c r="AM627" s="28">
        <f ca="1" t="shared" si="4301"/>
        <v>62092.5841871222</v>
      </c>
      <c r="AN627" s="28">
        <f ca="1" t="shared" si="4302"/>
        <v>89455.1257398658</v>
      </c>
      <c r="AO627" s="28">
        <f ca="1">C627/'Ejercicio 3 - TIR'!$D$7</f>
        <v>12793.1584715703</v>
      </c>
      <c r="AP627" s="28">
        <f ca="1" t="shared" si="4303"/>
        <v>30118.2355240819</v>
      </c>
      <c r="AQ627" s="28">
        <f ca="1" t="shared" si="4304"/>
        <v>37228.424876698</v>
      </c>
      <c r="AR627" s="28">
        <f ca="1" t="shared" si="4305"/>
        <v>47051.7970997878</v>
      </c>
      <c r="AS627" s="28">
        <f ca="1" t="shared" si="4306"/>
        <v>49299.4257155519</v>
      </c>
      <c r="AT627" s="28">
        <f ca="1" t="shared" si="4307"/>
        <v>76661.9672682955</v>
      </c>
      <c r="AU627" s="28">
        <f ca="1">AP627*'Ejercicio 3 - TIR'!$D$5</f>
        <v>15059.117762041</v>
      </c>
      <c r="AV627" s="28">
        <f ca="1">AQ627*'Ejercicio 3 - TIR'!$D$5</f>
        <v>18614.212438349</v>
      </c>
      <c r="AW627" s="28">
        <f ca="1">AR627*'Ejercicio 3 - TIR'!$D$5</f>
        <v>23525.8985498939</v>
      </c>
      <c r="AX627" s="28">
        <f ca="1">AS627*'Ejercicio 3 - TIR'!$D$5</f>
        <v>24649.7128577759</v>
      </c>
      <c r="AY627" s="28">
        <f ca="1">AT627*'Ejercicio 3 - TIR'!$D$5</f>
        <v>38330.9836341477</v>
      </c>
      <c r="AZ627" s="28">
        <f ca="1" t="shared" ref="AZ627:BD627" si="4659">AJ627-AU627-AE627</f>
        <v>23947.7553433511</v>
      </c>
      <c r="BA627" s="28">
        <f ca="1" t="shared" si="4659"/>
        <v>26934.6525882318</v>
      </c>
      <c r="BB627" s="28">
        <f ca="1" t="shared" si="4659"/>
        <v>31113.5391618731</v>
      </c>
      <c r="BC627" s="28">
        <f ca="1" t="shared" si="4659"/>
        <v>31248.1998873285</v>
      </c>
      <c r="BD627" s="28">
        <f ca="1" t="shared" si="4659"/>
        <v>43553.3668262117</v>
      </c>
      <c r="BE627" s="28">
        <f ca="1" t="shared" ref="BE627:BI627" si="4660">AZ627/Z627</f>
        <v>20882.5305557558</v>
      </c>
      <c r="BF627" s="28">
        <f ca="1" t="shared" si="4660"/>
        <v>20503.4004270179</v>
      </c>
      <c r="BG627" s="28">
        <f ca="1" t="shared" si="4660"/>
        <v>20350.3338238138</v>
      </c>
      <c r="BH627" s="28">
        <f ca="1" t="shared" si="4660"/>
        <v>17174.8435975965</v>
      </c>
      <c r="BI627" s="28">
        <f ca="1" t="shared" si="4660"/>
        <v>19586.9782657967</v>
      </c>
      <c r="BJ627" s="28">
        <f ca="1" t="shared" si="4310"/>
        <v>59148.3779221748</v>
      </c>
      <c r="BK627" s="28">
        <f ca="1" t="shared" si="4311"/>
        <v>28446.7116988194</v>
      </c>
      <c r="BL627" s="28">
        <f ca="1" t="shared" si="4312"/>
        <v>87595.0896209942</v>
      </c>
      <c r="BM627" s="28">
        <f ca="1">BK627*'Ejercicio 3 - TIR'!$D$5</f>
        <v>14223.3558494097</v>
      </c>
      <c r="BN627" s="28">
        <f ca="1" t="shared" si="4313"/>
        <v>73371.7337715845</v>
      </c>
      <c r="BO627" s="28">
        <f ca="1" t="shared" si="4314"/>
        <v>32997.002515152</v>
      </c>
      <c r="BP627" s="28">
        <f ca="1" t="shared" si="4315"/>
        <v>-90566.2156372184</v>
      </c>
      <c r="BQ627" s="28">
        <f ca="1" t="shared" ref="BQ627:BT627" si="4661">BE627</f>
        <v>20882.5305557558</v>
      </c>
      <c r="BR627" s="28">
        <f ca="1" t="shared" si="4661"/>
        <v>20503.4004270179</v>
      </c>
      <c r="BS627" s="28">
        <f ca="1" t="shared" si="4661"/>
        <v>20350.3338238138</v>
      </c>
      <c r="BT627" s="28">
        <f ca="1" t="shared" si="4661"/>
        <v>17174.8435975965</v>
      </c>
      <c r="BU627" s="28">
        <f ca="1" t="shared" si="4317"/>
        <v>52583.9807809488</v>
      </c>
      <c r="BV627" s="30">
        <f ca="1" t="shared" si="4318"/>
        <v>11.8685925311704</v>
      </c>
    </row>
    <row r="628" ht="15" customHeight="1" spans="1:74">
      <c r="A628" s="26">
        <v>627</v>
      </c>
      <c r="B628" s="27">
        <f ca="1" t="shared" ref="B628:F628" si="4662">RAND()</f>
        <v>0.396943255626448</v>
      </c>
      <c r="C628" s="28">
        <f ca="1">IF(B628&lt;=('Ejercicio 3 - TIR'!$D$13-'Ejercicio 3 - TIR'!$C$13)/('Ejercicio 3 - TIR'!$E$13-'Ejercicio 3 - TIR'!$C$13),'Ejercicio 3 - TIR'!$C$13+SQRT(('Ejercicio 3 - TIR'!$E$13-'Ejercicio 3 - TIR'!$C$13)*('Ejercicio 3 - TIR'!$D$13-'Ejercicio 3 - TIR'!$C$13)*B628),'Ejercicio 3 - TIR'!$E$13-SQRT(('Ejercicio 3 - TIR'!$E$13-'Ejercicio 3 - TIR'!$C$13)*('Ejercicio 3 - TIR'!$E$13-'Ejercicio 3 - TIR'!$D$13)*(1-B628)))</f>
        <v>73098.9202215178</v>
      </c>
      <c r="D628" s="27">
        <f ca="1" t="shared" si="4662"/>
        <v>0.984733344257443</v>
      </c>
      <c r="E628" s="28">
        <f ca="1">IF(D628&lt;=('Ejercicio 3 - TIR'!$D$14-'Ejercicio 3 - TIR'!$C$14)/('Ejercicio 3 - TIR'!$E$14-'Ejercicio 3 - TIR'!$C$14),'Ejercicio 3 - TIR'!$C$14+SQRT(('Ejercicio 3 - TIR'!$E$14-'Ejercicio 3 - TIR'!$C$14)*('Ejercicio 3 - TIR'!$D$14-'Ejercicio 3 - TIR'!$C$14)*D628),'Ejercicio 3 - TIR'!$E$14-SQRT(('Ejercicio 3 - TIR'!$E$14-'Ejercicio 3 - TIR'!$C$14)*('Ejercicio 3 - TIR'!$E$14-'Ejercicio 3 - TIR'!$D$14)*(1-D628)))</f>
        <v>38486.7259463721</v>
      </c>
      <c r="F628" s="27">
        <f ca="1" t="shared" si="4662"/>
        <v>0.809414689519676</v>
      </c>
      <c r="G628" s="28">
        <f ca="1">IF(F628&lt;=('Ejercicio 3 - TIR'!$D$18-'Ejercicio 3 - TIR'!$C$18)/('Ejercicio 3 - TIR'!$E$18-'Ejercicio 3 - TIR'!$C$18),'Ejercicio 3 - TIR'!$C$18+SQRT(('Ejercicio 3 - TIR'!$E$18-'Ejercicio 3 - TIR'!$C$18)*('Ejercicio 3 - TIR'!$D$18-'Ejercicio 3 - TIR'!$C$18)*F628),'Ejercicio 3 - TIR'!$E$18-SQRT(('Ejercicio 3 - TIR'!$E$18-'Ejercicio 3 - TIR'!$C$18)*('Ejercicio 3 - TIR'!$E$18-'Ejercicio 3 - TIR'!$D$18)*(1-F628)))</f>
        <v>41219.2727834417</v>
      </c>
      <c r="H628" s="27">
        <f ca="1" t="shared" ref="H628:L628" si="4663">RAND()</f>
        <v>0.468888186469929</v>
      </c>
      <c r="I628" s="28">
        <f ca="1">IF(H628&lt;=('Ejercicio 3 - TIR'!$D$18-'Ejercicio 3 - TIR'!$C$18)/('Ejercicio 3 - TIR'!$E$18-'Ejercicio 3 - TIR'!$C$18),'Ejercicio 3 - TIR'!$C$18+SQRT(('Ejercicio 3 - TIR'!$E$18-'Ejercicio 3 - TIR'!$C$18)*('Ejercicio 3 - TIR'!$D$18-'Ejercicio 3 - TIR'!$C$18)*H628),'Ejercicio 3 - TIR'!$E$18-SQRT(('Ejercicio 3 - TIR'!$E$18-'Ejercicio 3 - TIR'!$C$18)*('Ejercicio 3 - TIR'!$E$18-'Ejercicio 3 - TIR'!$D$18)*(1-H628)))</f>
        <v>38386.4908019081</v>
      </c>
      <c r="J628" s="27">
        <f ca="1" t="shared" si="4663"/>
        <v>0.800670827437897</v>
      </c>
      <c r="K628" s="28">
        <f ca="1">IF(J628&lt;=('Ejercicio 3 - TIR'!$D$18-'Ejercicio 3 - TIR'!$C$18)/('Ejercicio 3 - TIR'!$E$18-'Ejercicio 3 - TIR'!$C$18),'Ejercicio 3 - TIR'!$C$18+SQRT(('Ejercicio 3 - TIR'!$E$18-'Ejercicio 3 - TIR'!$C$18)*('Ejercicio 3 - TIR'!$D$18-'Ejercicio 3 - TIR'!$C$18)*J628),'Ejercicio 3 - TIR'!$E$18-SQRT(('Ejercicio 3 - TIR'!$E$18-'Ejercicio 3 - TIR'!$C$18)*('Ejercicio 3 - TIR'!$E$18-'Ejercicio 3 - TIR'!$D$18)*(1-J628)))</f>
        <v>41133.517368181</v>
      </c>
      <c r="L628" s="27">
        <f ca="1" t="shared" si="4663"/>
        <v>0.867346654648324</v>
      </c>
      <c r="M628" s="28">
        <f ca="1">IF(L628&lt;=('Ejercicio 3 - TIR'!$D$18-'Ejercicio 3 - TIR'!$C$18)/('Ejercicio 3 - TIR'!$E$18-'Ejercicio 3 - TIR'!$C$18),'Ejercicio 3 - TIR'!$C$18+SQRT(('Ejercicio 3 - TIR'!$E$18-'Ejercicio 3 - TIR'!$C$18)*('Ejercicio 3 - TIR'!$D$18-'Ejercicio 3 - TIR'!$C$18)*L628),'Ejercicio 3 - TIR'!$E$18-SQRT(('Ejercicio 3 - TIR'!$E$18-'Ejercicio 3 - TIR'!$C$18)*('Ejercicio 3 - TIR'!$E$18-'Ejercicio 3 - TIR'!$D$18)*(1-L628)))</f>
        <v>41845.7963126368</v>
      </c>
      <c r="N628" s="27">
        <f ca="1" t="shared" ref="N628:R628" si="4664">RAND()</f>
        <v>0.964050378940093</v>
      </c>
      <c r="O628" s="28">
        <f ca="1">IF(N628&lt;=('Ejercicio 3 - TIR'!$D$18-'Ejercicio 3 - TIR'!$C$18)/('Ejercicio 3 - TIR'!$E$18-'Ejercicio 3 - TIR'!$C$18),'Ejercicio 3 - TIR'!$C$18+SQRT(('Ejercicio 3 - TIR'!$E$18-'Ejercicio 3 - TIR'!$C$18)*('Ejercicio 3 - TIR'!$D$18-'Ejercicio 3 - TIR'!$C$18)*N628),'Ejercicio 3 - TIR'!$E$18-SQRT(('Ejercicio 3 - TIR'!$E$18-'Ejercicio 3 - TIR'!$C$18)*('Ejercicio 3 - TIR'!$E$18-'Ejercicio 3 - TIR'!$D$18)*(1-N628)))</f>
        <v>43357.9824667522</v>
      </c>
      <c r="P628" s="27">
        <f ca="1" t="shared" si="4664"/>
        <v>0.523788633868065</v>
      </c>
      <c r="Q628" s="29">
        <f ca="1">IF(P628&lt;=('Ejercicio 3 - TIR'!$D$22-'Ejercicio 3 - TIR'!$C$22)/('Ejercicio 3 - TIR'!$E$22-'Ejercicio 3 - TIR'!$C$22),'Ejercicio 3 - TIR'!$C$22+SQRT(('Ejercicio 3 - TIR'!$E$22-'Ejercicio 3 - TIR'!$C$22)*('Ejercicio 3 - TIR'!$D$22-'Ejercicio 3 - TIR'!$C$22)*P628),'Ejercicio 3 - TIR'!$E$22-SQRT(('Ejercicio 3 - TIR'!$E$22-'Ejercicio 3 - TIR'!$C$22)*('Ejercicio 3 - TIR'!$E$22-'Ejercicio 3 - TIR'!$D$22)*(1-P628)))</f>
        <v>0.150722355643982</v>
      </c>
      <c r="R628" s="27">
        <f ca="1" t="shared" si="4664"/>
        <v>0.705380479886042</v>
      </c>
      <c r="S628" s="29">
        <f ca="1">IF(R628&lt;=('Ejercicio 3 - TIR'!$D$23-'Ejercicio 3 - TIR'!$C$23)/('Ejercicio 3 - TIR'!$E$23-'Ejercicio 3 - TIR'!$C$23),'Ejercicio 3 - TIR'!$C$23+SQRT(('Ejercicio 3 - TIR'!$E$23-'Ejercicio 3 - TIR'!$C$23)*('Ejercicio 3 - TIR'!$D$23-'Ejercicio 3 - TIR'!$C$23)*R628),'Ejercicio 3 - TIR'!$E$23-SQRT(('Ejercicio 3 - TIR'!$E$23-'Ejercicio 3 - TIR'!$C$23)*('Ejercicio 3 - TIR'!$E$23-'Ejercicio 3 - TIR'!$D$23)*(1-R628)))</f>
        <v>0.156971427829648</v>
      </c>
      <c r="T628" s="27">
        <f ca="1" t="shared" ref="T628:X628" si="4665">RAND()</f>
        <v>0.355012341220474</v>
      </c>
      <c r="U628" s="29">
        <f ca="1">IF(T628&lt;=('Ejercicio 3 - TIR'!$D$24-'Ejercicio 3 - TIR'!$C$24)/('Ejercicio 3 - TIR'!$E$24-'Ejercicio 3 - TIR'!$C$24),'Ejercicio 3 - TIR'!$C$24+SQRT(('Ejercicio 3 - TIR'!$E$24-'Ejercicio 3 - TIR'!$C$24)*('Ejercicio 3 - TIR'!$D$24-'Ejercicio 3 - TIR'!$C$24)*T628),'Ejercicio 3 - TIR'!$E$24-SQRT(('Ejercicio 3 - TIR'!$E$24-'Ejercicio 3 - TIR'!$C$24)*('Ejercicio 3 - TIR'!$E$24-'Ejercicio 3 - TIR'!$D$24)*(1-T628)))</f>
        <v>0.177304320474295</v>
      </c>
      <c r="V628" s="27">
        <f ca="1" t="shared" si="4665"/>
        <v>0.879445930035544</v>
      </c>
      <c r="W628" s="29">
        <f ca="1">IF(V628&lt;=('Ejercicio 3 - TIR'!$D$25-'Ejercicio 3 - TIR'!$C$25)/('Ejercicio 3 - TIR'!$E$25-'Ejercicio 3 - TIR'!$C$25),'Ejercicio 3 - TIR'!$C$25+SQRT(('Ejercicio 3 - TIR'!$E$25-'Ejercicio 3 - TIR'!$C$25)*('Ejercicio 3 - TIR'!$D$25-'Ejercicio 3 - TIR'!$C$25)*V628),'Ejercicio 3 - TIR'!$E$25-SQRT(('Ejercicio 3 - TIR'!$E$25-'Ejercicio 3 - TIR'!$C$25)*('Ejercicio 3 - TIR'!$E$25-'Ejercicio 3 - TIR'!$D$25)*(1-V628)))</f>
        <v>0.229458840225645</v>
      </c>
      <c r="X628" s="27">
        <f ca="1" t="shared" si="4665"/>
        <v>0.603730946107341</v>
      </c>
      <c r="Y628" s="29">
        <f ca="1">IF(X628&lt;=('Ejercicio 3 - TIR'!$D$26-'Ejercicio 3 - TIR'!$C$26)/('Ejercicio 3 - TIR'!$E$26-'Ejercicio 3 - TIR'!$C$26),'Ejercicio 3 - TIR'!$C$26+SQRT(('Ejercicio 3 - TIR'!$E$26-'Ejercicio 3 - TIR'!$C$26)*('Ejercicio 3 - TIR'!$D$26-'Ejercicio 3 - TIR'!$C$26)*X628),'Ejercicio 3 - TIR'!$E$26-SQRT(('Ejercicio 3 - TIR'!$E$26-'Ejercicio 3 - TIR'!$C$26)*('Ejercicio 3 - TIR'!$E$26-'Ejercicio 3 - TIR'!$D$26)*(1-X628)))</f>
        <v>0.233741456021397</v>
      </c>
      <c r="Z628" s="27">
        <f ca="1" t="shared" si="4288"/>
        <v>1.15072235564398</v>
      </c>
      <c r="AA628" s="27">
        <f ca="1" t="shared" si="4289"/>
        <v>1.33135288684491</v>
      </c>
      <c r="AB628" s="27">
        <f ca="1" t="shared" si="4290"/>
        <v>1.56740750575844</v>
      </c>
      <c r="AC628" s="27">
        <f ca="1" t="shared" si="4291"/>
        <v>1.92706301419074</v>
      </c>
      <c r="AD628" s="27">
        <f ca="1" t="shared" si="4292"/>
        <v>2.37749752897267</v>
      </c>
      <c r="AE628" s="26">
        <f ca="1" t="shared" si="4293"/>
        <v>5800.80999566155</v>
      </c>
      <c r="AF628" s="26">
        <f ca="1" t="shared" si="4294"/>
        <v>6711.37142324904</v>
      </c>
      <c r="AG628" s="26">
        <f ca="1" t="shared" si="4295"/>
        <v>7901.32657289881</v>
      </c>
      <c r="AH628" s="26">
        <f ca="1" t="shared" si="4296"/>
        <v>9714.35580456024</v>
      </c>
      <c r="AI628" s="26">
        <f ca="1" t="shared" si="4297"/>
        <v>11985.0034746281</v>
      </c>
      <c r="AJ628" s="28">
        <f ca="1" t="shared" si="4298"/>
        <v>47431.938675294</v>
      </c>
      <c r="AK628" s="28">
        <f ca="1" t="shared" si="4299"/>
        <v>51105.9653449661</v>
      </c>
      <c r="AL628" s="28">
        <f ca="1" t="shared" si="4300"/>
        <v>64472.9838611322</v>
      </c>
      <c r="AM628" s="28">
        <f ca="1" t="shared" si="4301"/>
        <v>80639.4863734417</v>
      </c>
      <c r="AN628" s="28">
        <f ca="1" t="shared" si="4302"/>
        <v>103083.496175944</v>
      </c>
      <c r="AO628" s="28">
        <f ca="1">C628/'Ejercicio 3 - TIR'!$D$7</f>
        <v>14619.7840443036</v>
      </c>
      <c r="AP628" s="28">
        <f ca="1" t="shared" si="4303"/>
        <v>32812.1546309904</v>
      </c>
      <c r="AQ628" s="28">
        <f ca="1" t="shared" si="4304"/>
        <v>36486.1813006625</v>
      </c>
      <c r="AR628" s="28">
        <f ca="1" t="shared" si="4305"/>
        <v>49853.1998168286</v>
      </c>
      <c r="AS628" s="28">
        <f ca="1" t="shared" si="4306"/>
        <v>66019.7023291382</v>
      </c>
      <c r="AT628" s="28">
        <f ca="1" t="shared" si="4307"/>
        <v>88463.7121316402</v>
      </c>
      <c r="AU628" s="28">
        <f ca="1">AP628*'Ejercicio 3 - TIR'!$D$5</f>
        <v>16406.0773154952</v>
      </c>
      <c r="AV628" s="28">
        <f ca="1">AQ628*'Ejercicio 3 - TIR'!$D$5</f>
        <v>18243.0906503313</v>
      </c>
      <c r="AW628" s="28">
        <f ca="1">AR628*'Ejercicio 3 - TIR'!$D$5</f>
        <v>24926.5999084143</v>
      </c>
      <c r="AX628" s="28">
        <f ca="1">AS628*'Ejercicio 3 - TIR'!$D$5</f>
        <v>33009.8511645691</v>
      </c>
      <c r="AY628" s="28">
        <f ca="1">AT628*'Ejercicio 3 - TIR'!$D$5</f>
        <v>44231.8560658201</v>
      </c>
      <c r="AZ628" s="28">
        <f ca="1" t="shared" ref="AZ628:BD628" si="4666">AJ628-AU628-AE628</f>
        <v>25225.0513641372</v>
      </c>
      <c r="BA628" s="28">
        <f ca="1" t="shared" si="4666"/>
        <v>26151.5032713858</v>
      </c>
      <c r="BB628" s="28">
        <f ca="1" t="shared" si="4666"/>
        <v>31645.0573798191</v>
      </c>
      <c r="BC628" s="28">
        <f ca="1" t="shared" si="4666"/>
        <v>37915.2794043124</v>
      </c>
      <c r="BD628" s="28">
        <f ca="1" t="shared" si="4666"/>
        <v>46866.6366354956</v>
      </c>
      <c r="BE628" s="28">
        <f ca="1" t="shared" ref="BE628:BI628" si="4667">AZ628/Z628</f>
        <v>21921.0578819601</v>
      </c>
      <c r="BF628" s="28">
        <f ca="1" t="shared" si="4667"/>
        <v>19642.8035945906</v>
      </c>
      <c r="BG628" s="28">
        <f ca="1" t="shared" si="4667"/>
        <v>20189.4257004381</v>
      </c>
      <c r="BH628" s="28">
        <f ca="1" t="shared" si="4667"/>
        <v>19675.1632536701</v>
      </c>
      <c r="BI628" s="28">
        <f ca="1" t="shared" si="4667"/>
        <v>19712.5911023542</v>
      </c>
      <c r="BJ628" s="28">
        <f ca="1" t="shared" si="4310"/>
        <v>91502.0958357479</v>
      </c>
      <c r="BK628" s="28">
        <f ca="1" t="shared" si="4311"/>
        <v>34758.5004394458</v>
      </c>
      <c r="BL628" s="28">
        <f ca="1" t="shared" si="4312"/>
        <v>126260.596275194</v>
      </c>
      <c r="BM628" s="28">
        <f ca="1">BK628*'Ejercicio 3 - TIR'!$D$5</f>
        <v>17379.2502197229</v>
      </c>
      <c r="BN628" s="28">
        <f ca="1" t="shared" si="4313"/>
        <v>108881.346055471</v>
      </c>
      <c r="BO628" s="28">
        <f ca="1" t="shared" si="4314"/>
        <v>45796.6179685239</v>
      </c>
      <c r="BP628" s="28">
        <f ca="1" t="shared" si="4315"/>
        <v>-111585.64616789</v>
      </c>
      <c r="BQ628" s="28">
        <f ca="1" t="shared" ref="BQ628:BT628" si="4668">BE628</f>
        <v>21921.0578819601</v>
      </c>
      <c r="BR628" s="28">
        <f ca="1" t="shared" si="4668"/>
        <v>19642.8035945906</v>
      </c>
      <c r="BS628" s="28">
        <f ca="1" t="shared" si="4668"/>
        <v>20189.4257004381</v>
      </c>
      <c r="BT628" s="28">
        <f ca="1" t="shared" si="4668"/>
        <v>19675.1632536701</v>
      </c>
      <c r="BU628" s="28">
        <f ca="1" t="shared" si="4317"/>
        <v>65509.209070878</v>
      </c>
      <c r="BV628" s="30">
        <f ca="1" t="shared" si="4318"/>
        <v>8.1771973671775</v>
      </c>
    </row>
    <row r="629" ht="15" customHeight="1" spans="1:74">
      <c r="A629" s="26">
        <v>628</v>
      </c>
      <c r="B629" s="27">
        <f ca="1" t="shared" ref="B629:F629" si="4669">RAND()</f>
        <v>0.398421663864878</v>
      </c>
      <c r="C629" s="28">
        <f ca="1">IF(B629&lt;=('Ejercicio 3 - TIR'!$D$13-'Ejercicio 3 - TIR'!$C$13)/('Ejercicio 3 - TIR'!$E$13-'Ejercicio 3 - TIR'!$C$13),'Ejercicio 3 - TIR'!$C$13+SQRT(('Ejercicio 3 - TIR'!$E$13-'Ejercicio 3 - TIR'!$C$13)*('Ejercicio 3 - TIR'!$D$13-'Ejercicio 3 - TIR'!$C$13)*B629),'Ejercicio 3 - TIR'!$E$13-SQRT(('Ejercicio 3 - TIR'!$E$13-'Ejercicio 3 - TIR'!$C$13)*('Ejercicio 3 - TIR'!$E$13-'Ejercicio 3 - TIR'!$D$13)*(1-B629)))</f>
        <v>73131.9147805031</v>
      </c>
      <c r="D629" s="27">
        <f ca="1" t="shared" si="4669"/>
        <v>0.396967238893592</v>
      </c>
      <c r="E629" s="28">
        <f ca="1">IF(D629&lt;=('Ejercicio 3 - TIR'!$D$14-'Ejercicio 3 - TIR'!$C$14)/('Ejercicio 3 - TIR'!$E$14-'Ejercicio 3 - TIR'!$C$14),'Ejercicio 3 - TIR'!$C$14+SQRT(('Ejercicio 3 - TIR'!$E$14-'Ejercicio 3 - TIR'!$C$14)*('Ejercicio 3 - TIR'!$D$14-'Ejercicio 3 - TIR'!$C$14)*D629),'Ejercicio 3 - TIR'!$E$14-SQRT(('Ejercicio 3 - TIR'!$E$14-'Ejercicio 3 - TIR'!$C$14)*('Ejercicio 3 - TIR'!$E$14-'Ejercicio 3 - TIR'!$D$14)*(1-D629)))</f>
        <v>30489.2211588135</v>
      </c>
      <c r="F629" s="27">
        <f ca="1" t="shared" si="4669"/>
        <v>0.855617725529674</v>
      </c>
      <c r="G629" s="28">
        <f ca="1">IF(F629&lt;=('Ejercicio 3 - TIR'!$D$18-'Ejercicio 3 - TIR'!$C$18)/('Ejercicio 3 - TIR'!$E$18-'Ejercicio 3 - TIR'!$C$18),'Ejercicio 3 - TIR'!$C$18+SQRT(('Ejercicio 3 - TIR'!$E$18-'Ejercicio 3 - TIR'!$C$18)*('Ejercicio 3 - TIR'!$D$18-'Ejercicio 3 - TIR'!$C$18)*F629),'Ejercicio 3 - TIR'!$E$18-SQRT(('Ejercicio 3 - TIR'!$E$18-'Ejercicio 3 - TIR'!$C$18)*('Ejercicio 3 - TIR'!$E$18-'Ejercicio 3 - TIR'!$D$18)*(1-F629)))</f>
        <v>41709.305455489</v>
      </c>
      <c r="H629" s="27">
        <f ca="1" t="shared" ref="H629:L629" si="4670">RAND()</f>
        <v>0.0856062746972852</v>
      </c>
      <c r="I629" s="28">
        <f ca="1">IF(H629&lt;=('Ejercicio 3 - TIR'!$D$18-'Ejercicio 3 - TIR'!$C$18)/('Ejercicio 3 - TIR'!$E$18-'Ejercicio 3 - TIR'!$C$18),'Ejercicio 3 - TIR'!$C$18+SQRT(('Ejercicio 3 - TIR'!$E$18-'Ejercicio 3 - TIR'!$C$18)*('Ejercicio 3 - TIR'!$D$18-'Ejercicio 3 - TIR'!$C$18)*H629),'Ejercicio 3 - TIR'!$E$18-SQRT(('Ejercicio 3 - TIR'!$E$18-'Ejercicio 3 - TIR'!$C$18)*('Ejercicio 3 - TIR'!$E$18-'Ejercicio 3 - TIR'!$D$18)*(1-H629)))</f>
        <v>33583.4259033211</v>
      </c>
      <c r="J629" s="27">
        <f ca="1" t="shared" si="4670"/>
        <v>0.473943606306992</v>
      </c>
      <c r="K629" s="28">
        <f ca="1">IF(J629&lt;=('Ejercicio 3 - TIR'!$D$18-'Ejercicio 3 - TIR'!$C$18)/('Ejercicio 3 - TIR'!$E$18-'Ejercicio 3 - TIR'!$C$18),'Ejercicio 3 - TIR'!$C$18+SQRT(('Ejercicio 3 - TIR'!$E$18-'Ejercicio 3 - TIR'!$C$18)*('Ejercicio 3 - TIR'!$D$18-'Ejercicio 3 - TIR'!$C$18)*J629),'Ejercicio 3 - TIR'!$E$18-SQRT(('Ejercicio 3 - TIR'!$E$18-'Ejercicio 3 - TIR'!$C$18)*('Ejercicio 3 - TIR'!$E$18-'Ejercicio 3 - TIR'!$D$18)*(1-J629)))</f>
        <v>38431.5799792239</v>
      </c>
      <c r="L629" s="27">
        <f ca="1" t="shared" si="4670"/>
        <v>0.851312055437516</v>
      </c>
      <c r="M629" s="28">
        <f ca="1">IF(L629&lt;=('Ejercicio 3 - TIR'!$D$18-'Ejercicio 3 - TIR'!$C$18)/('Ejercicio 3 - TIR'!$E$18-'Ejercicio 3 - TIR'!$C$18),'Ejercicio 3 - TIR'!$C$18+SQRT(('Ejercicio 3 - TIR'!$E$18-'Ejercicio 3 - TIR'!$C$18)*('Ejercicio 3 - TIR'!$D$18-'Ejercicio 3 - TIR'!$C$18)*L629),'Ejercicio 3 - TIR'!$E$18-SQRT(('Ejercicio 3 - TIR'!$E$18-'Ejercicio 3 - TIR'!$C$18)*('Ejercicio 3 - TIR'!$E$18-'Ejercicio 3 - TIR'!$D$18)*(1-L629)))</f>
        <v>41660.599478621</v>
      </c>
      <c r="N629" s="27">
        <f ca="1" t="shared" ref="N629:R629" si="4671">RAND()</f>
        <v>0.362510170531824</v>
      </c>
      <c r="O629" s="28">
        <f ca="1">IF(N629&lt;=('Ejercicio 3 - TIR'!$D$18-'Ejercicio 3 - TIR'!$C$18)/('Ejercicio 3 - TIR'!$E$18-'Ejercicio 3 - TIR'!$C$18),'Ejercicio 3 - TIR'!$C$18+SQRT(('Ejercicio 3 - TIR'!$E$18-'Ejercicio 3 - TIR'!$C$18)*('Ejercicio 3 - TIR'!$D$18-'Ejercicio 3 - TIR'!$C$18)*N629),'Ejercicio 3 - TIR'!$E$18-SQRT(('Ejercicio 3 - TIR'!$E$18-'Ejercicio 3 - TIR'!$C$18)*('Ejercicio 3 - TIR'!$E$18-'Ejercicio 3 - TIR'!$D$18)*(1-N629)))</f>
        <v>37374.0440451474</v>
      </c>
      <c r="P629" s="27">
        <f ca="1" t="shared" si="4671"/>
        <v>0.527759305340072</v>
      </c>
      <c r="Q629" s="29">
        <f ca="1">IF(P629&lt;=('Ejercicio 3 - TIR'!$D$22-'Ejercicio 3 - TIR'!$C$22)/('Ejercicio 3 - TIR'!$E$22-'Ejercicio 3 - TIR'!$C$22),'Ejercicio 3 - TIR'!$C$22+SQRT(('Ejercicio 3 - TIR'!$E$22-'Ejercicio 3 - TIR'!$C$22)*('Ejercicio 3 - TIR'!$D$22-'Ejercicio 3 - TIR'!$C$22)*P629),'Ejercicio 3 - TIR'!$E$22-SQRT(('Ejercicio 3 - TIR'!$E$22-'Ejercicio 3 - TIR'!$C$22)*('Ejercicio 3 - TIR'!$E$22-'Ejercicio 3 - TIR'!$D$22)*(1-P629)))</f>
        <v>0.150844670291903</v>
      </c>
      <c r="R629" s="27">
        <f ca="1" t="shared" si="4671"/>
        <v>0.472241921427948</v>
      </c>
      <c r="S629" s="29">
        <f ca="1">IF(R629&lt;=('Ejercicio 3 - TIR'!$D$23-'Ejercicio 3 - TIR'!$C$23)/('Ejercicio 3 - TIR'!$E$23-'Ejercicio 3 - TIR'!$C$23),'Ejercicio 3 - TIR'!$C$23+SQRT(('Ejercicio 3 - TIR'!$E$23-'Ejercicio 3 - TIR'!$C$23)*('Ejercicio 3 - TIR'!$D$23-'Ejercicio 3 - TIR'!$C$23)*R629),'Ejercicio 3 - TIR'!$E$23-SQRT(('Ejercicio 3 - TIR'!$E$23-'Ejercicio 3 - TIR'!$C$23)*('Ejercicio 3 - TIR'!$E$23-'Ejercicio 3 - TIR'!$D$23)*(1-R629)))</f>
        <v>0.149155367577349</v>
      </c>
      <c r="T629" s="27">
        <f ca="1" t="shared" ref="T629:X629" si="4672">RAND()</f>
        <v>0.648450774288303</v>
      </c>
      <c r="U629" s="29">
        <f ca="1">IF(T629&lt;=('Ejercicio 3 - TIR'!$D$24-'Ejercicio 3 - TIR'!$C$24)/('Ejercicio 3 - TIR'!$E$24-'Ejercicio 3 - TIR'!$C$24),'Ejercicio 3 - TIR'!$C$24+SQRT(('Ejercicio 3 - TIR'!$E$24-'Ejercicio 3 - TIR'!$C$24)*('Ejercicio 3 - TIR'!$D$24-'Ejercicio 3 - TIR'!$C$24)*T629),'Ejercicio 3 - TIR'!$E$24-SQRT(('Ejercicio 3 - TIR'!$E$24-'Ejercicio 3 - TIR'!$C$24)*('Ejercicio 3 - TIR'!$E$24-'Ejercicio 3 - TIR'!$D$24)*(1-T629)))</f>
        <v>0.188625841334105</v>
      </c>
      <c r="V629" s="27">
        <f ca="1" t="shared" si="4672"/>
        <v>0.413516383645076</v>
      </c>
      <c r="W629" s="29">
        <f ca="1">IF(V629&lt;=('Ejercicio 3 - TIR'!$D$25-'Ejercicio 3 - TIR'!$C$25)/('Ejercicio 3 - TIR'!$E$25-'Ejercicio 3 - TIR'!$C$25),'Ejercicio 3 - TIR'!$C$25+SQRT(('Ejercicio 3 - TIR'!$E$25-'Ejercicio 3 - TIR'!$C$25)*('Ejercicio 3 - TIR'!$D$25-'Ejercicio 3 - TIR'!$C$25)*V629),'Ejercicio 3 - TIR'!$E$25-SQRT(('Ejercicio 3 - TIR'!$E$25-'Ejercicio 3 - TIR'!$C$25)*('Ejercicio 3 - TIR'!$E$25-'Ejercicio 3 - TIR'!$D$25)*(1-V629)))</f>
        <v>0.204693348642366</v>
      </c>
      <c r="X629" s="27">
        <f ca="1" t="shared" si="4672"/>
        <v>0.979495244850005</v>
      </c>
      <c r="Y629" s="29">
        <f ca="1">IF(X629&lt;=('Ejercicio 3 - TIR'!$D$26-'Ejercicio 3 - TIR'!$C$26)/('Ejercicio 3 - TIR'!$E$26-'Ejercicio 3 - TIR'!$C$26),'Ejercicio 3 - TIR'!$C$26+SQRT(('Ejercicio 3 - TIR'!$E$26-'Ejercicio 3 - TIR'!$C$26)*('Ejercicio 3 - TIR'!$D$26-'Ejercicio 3 - TIR'!$C$26)*X629),'Ejercicio 3 - TIR'!$E$26-SQRT(('Ejercicio 3 - TIR'!$E$26-'Ejercicio 3 - TIR'!$C$26)*('Ejercicio 3 - TIR'!$E$26-'Ejercicio 3 - TIR'!$D$26)*(1-X629)))</f>
        <v>0.269477373055649</v>
      </c>
      <c r="Z629" s="27">
        <f ca="1" t="shared" si="4288"/>
        <v>1.1508446702919</v>
      </c>
      <c r="AA629" s="27">
        <f ca="1" t="shared" si="4289"/>
        <v>1.32249933011372</v>
      </c>
      <c r="AB629" s="27">
        <f ca="1" t="shared" si="4290"/>
        <v>1.57195687892022</v>
      </c>
      <c r="AC629" s="27">
        <f ca="1" t="shared" si="4291"/>
        <v>1.8937259963878</v>
      </c>
      <c r="AD629" s="27">
        <f ca="1" t="shared" si="4292"/>
        <v>2.40404230318157</v>
      </c>
      <c r="AE629" s="26">
        <f ca="1" t="shared" si="4293"/>
        <v>4599.13651315812</v>
      </c>
      <c r="AF629" s="26">
        <f ca="1" t="shared" si="4294"/>
        <v>5285.12241031662</v>
      </c>
      <c r="AG629" s="26">
        <f ca="1" t="shared" si="4295"/>
        <v>6282.03307151633</v>
      </c>
      <c r="AH629" s="26">
        <f ca="1" t="shared" si="4296"/>
        <v>7567.92345720709</v>
      </c>
      <c r="AI629" s="26">
        <f ca="1" t="shared" si="4297"/>
        <v>9607.30758994149</v>
      </c>
      <c r="AJ629" s="28">
        <f ca="1" t="shared" si="4298"/>
        <v>48000.9318850265</v>
      </c>
      <c r="AK629" s="28">
        <f ca="1" t="shared" si="4299"/>
        <v>44414.0582600661</v>
      </c>
      <c r="AL629" s="28">
        <f ca="1" t="shared" si="4300"/>
        <v>60412.7865161134</v>
      </c>
      <c r="AM629" s="28">
        <f ca="1" t="shared" si="4301"/>
        <v>78893.7602577645</v>
      </c>
      <c r="AN629" s="28">
        <f ca="1" t="shared" si="4302"/>
        <v>89848.7829255056</v>
      </c>
      <c r="AO629" s="28">
        <f ca="1">C629/'Ejercicio 3 - TIR'!$D$7</f>
        <v>14626.3829561006</v>
      </c>
      <c r="AP629" s="28">
        <f ca="1" t="shared" si="4303"/>
        <v>33374.5489289259</v>
      </c>
      <c r="AQ629" s="28">
        <f ca="1" t="shared" si="4304"/>
        <v>29787.6753039654</v>
      </c>
      <c r="AR629" s="28">
        <f ca="1" t="shared" si="4305"/>
        <v>45786.4035600128</v>
      </c>
      <c r="AS629" s="28">
        <f ca="1" t="shared" si="4306"/>
        <v>64267.3773016638</v>
      </c>
      <c r="AT629" s="28">
        <f ca="1" t="shared" si="4307"/>
        <v>75222.399969405</v>
      </c>
      <c r="AU629" s="28">
        <f ca="1">AP629*'Ejercicio 3 - TIR'!$D$5</f>
        <v>16687.2744644629</v>
      </c>
      <c r="AV629" s="28">
        <f ca="1">AQ629*'Ejercicio 3 - TIR'!$D$5</f>
        <v>14893.8376519827</v>
      </c>
      <c r="AW629" s="28">
        <f ca="1">AR629*'Ejercicio 3 - TIR'!$D$5</f>
        <v>22893.2017800064</v>
      </c>
      <c r="AX629" s="28">
        <f ca="1">AS629*'Ejercicio 3 - TIR'!$D$5</f>
        <v>32133.6886508319</v>
      </c>
      <c r="AY629" s="28">
        <f ca="1">AT629*'Ejercicio 3 - TIR'!$D$5</f>
        <v>37611.1999847025</v>
      </c>
      <c r="AZ629" s="28">
        <f ca="1" t="shared" ref="AZ629:BD629" si="4673">AJ629-AU629-AE629</f>
        <v>26714.5209074054</v>
      </c>
      <c r="BA629" s="28">
        <f ca="1" t="shared" si="4673"/>
        <v>24235.0981977667</v>
      </c>
      <c r="BB629" s="28">
        <f ca="1" t="shared" si="4673"/>
        <v>31237.5516645907</v>
      </c>
      <c r="BC629" s="28">
        <f ca="1" t="shared" si="4673"/>
        <v>39192.1481497254</v>
      </c>
      <c r="BD629" s="28">
        <f ca="1" t="shared" si="4673"/>
        <v>42630.2753508616</v>
      </c>
      <c r="BE629" s="28">
        <f ca="1" t="shared" ref="BE629:BI629" si="4674">AZ629/Z629</f>
        <v>23212.9683501332</v>
      </c>
      <c r="BF629" s="28">
        <f ca="1" t="shared" si="4674"/>
        <v>18325.2253108383</v>
      </c>
      <c r="BG629" s="28">
        <f ca="1" t="shared" si="4674"/>
        <v>19871.7611681867</v>
      </c>
      <c r="BH629" s="28">
        <f ca="1" t="shared" si="4674"/>
        <v>20695.7860981382</v>
      </c>
      <c r="BI629" s="28">
        <f ca="1" t="shared" si="4674"/>
        <v>17732.7475870302</v>
      </c>
      <c r="BJ629" s="28">
        <f ca="1" t="shared" si="4310"/>
        <v>73297.3774568463</v>
      </c>
      <c r="BK629" s="28">
        <f ca="1" t="shared" si="4311"/>
        <v>35162.4433689998</v>
      </c>
      <c r="BL629" s="28">
        <f ca="1" t="shared" si="4312"/>
        <v>108459.820825846</v>
      </c>
      <c r="BM629" s="28">
        <f ca="1">BK629*'Ejercicio 3 - TIR'!$D$5</f>
        <v>17581.2216844999</v>
      </c>
      <c r="BN629" s="28">
        <f ca="1" t="shared" si="4313"/>
        <v>90878.5991413462</v>
      </c>
      <c r="BO629" s="28">
        <f ca="1" t="shared" si="4314"/>
        <v>37802.4126368638</v>
      </c>
      <c r="BP629" s="28">
        <f ca="1" t="shared" si="4315"/>
        <v>-103621.135939317</v>
      </c>
      <c r="BQ629" s="28">
        <f ca="1" t="shared" ref="BQ629:BT629" si="4675">BE629</f>
        <v>23212.9683501332</v>
      </c>
      <c r="BR629" s="28">
        <f ca="1" t="shared" si="4675"/>
        <v>18325.2253108383</v>
      </c>
      <c r="BS629" s="28">
        <f ca="1" t="shared" si="4675"/>
        <v>19871.7611681867</v>
      </c>
      <c r="BT629" s="28">
        <f ca="1" t="shared" si="4675"/>
        <v>20695.7860981382</v>
      </c>
      <c r="BU629" s="28">
        <f ca="1" t="shared" si="4317"/>
        <v>55535.160223894</v>
      </c>
      <c r="BV629" s="30">
        <f ca="1" t="shared" si="4318"/>
        <v>8.74276179990146</v>
      </c>
    </row>
    <row r="630" ht="15" customHeight="1" spans="1:74">
      <c r="A630" s="26">
        <v>629</v>
      </c>
      <c r="B630" s="27">
        <f ca="1" t="shared" ref="B630:F630" si="4676">RAND()</f>
        <v>0.649242886712034</v>
      </c>
      <c r="C630" s="28">
        <f ca="1">IF(B630&lt;=('Ejercicio 3 - TIR'!$D$13-'Ejercicio 3 - TIR'!$C$13)/('Ejercicio 3 - TIR'!$E$13-'Ejercicio 3 - TIR'!$C$13),'Ejercicio 3 - TIR'!$C$13+SQRT(('Ejercicio 3 - TIR'!$E$13-'Ejercicio 3 - TIR'!$C$13)*('Ejercicio 3 - TIR'!$D$13-'Ejercicio 3 - TIR'!$C$13)*B630),'Ejercicio 3 - TIR'!$E$13-SQRT(('Ejercicio 3 - TIR'!$E$13-'Ejercicio 3 - TIR'!$C$13)*('Ejercicio 3 - TIR'!$E$13-'Ejercicio 3 - TIR'!$D$13)*(1-B630)))</f>
        <v>79483.9444350148</v>
      </c>
      <c r="D630" s="27">
        <f ca="1" t="shared" si="4676"/>
        <v>0.541911274111899</v>
      </c>
      <c r="E630" s="28">
        <f ca="1">IF(D630&lt;=('Ejercicio 3 - TIR'!$D$14-'Ejercicio 3 - TIR'!$C$14)/('Ejercicio 3 - TIR'!$E$14-'Ejercicio 3 - TIR'!$C$14),'Ejercicio 3 - TIR'!$C$14+SQRT(('Ejercicio 3 - TIR'!$E$14-'Ejercicio 3 - TIR'!$C$14)*('Ejercicio 3 - TIR'!$D$14-'Ejercicio 3 - TIR'!$C$14)*D630),'Ejercicio 3 - TIR'!$E$14-SQRT(('Ejercicio 3 - TIR'!$E$14-'Ejercicio 3 - TIR'!$C$14)*('Ejercicio 3 - TIR'!$E$14-'Ejercicio 3 - TIR'!$D$14)*(1-D630)))</f>
        <v>31710.6508769859</v>
      </c>
      <c r="F630" s="27">
        <f ca="1" t="shared" si="4676"/>
        <v>0.924385943137536</v>
      </c>
      <c r="G630" s="28">
        <f ca="1">IF(F630&lt;=('Ejercicio 3 - TIR'!$D$18-'Ejercicio 3 - TIR'!$C$18)/('Ejercicio 3 - TIR'!$E$18-'Ejercicio 3 - TIR'!$C$18),'Ejercicio 3 - TIR'!$C$18+SQRT(('Ejercicio 3 - TIR'!$E$18-'Ejercicio 3 - TIR'!$C$18)*('Ejercicio 3 - TIR'!$D$18-'Ejercicio 3 - TIR'!$C$18)*F630),'Ejercicio 3 - TIR'!$E$18-SQRT(('Ejercicio 3 - TIR'!$E$18-'Ejercicio 3 - TIR'!$C$18)*('Ejercicio 3 - TIR'!$E$18-'Ejercicio 3 - TIR'!$D$18)*(1-F630)))</f>
        <v>42618.6024555558</v>
      </c>
      <c r="H630" s="27">
        <f ca="1" t="shared" ref="H630:L630" si="4677">RAND()</f>
        <v>0.857938228694245</v>
      </c>
      <c r="I630" s="28">
        <f ca="1">IF(H630&lt;=('Ejercicio 3 - TIR'!$D$18-'Ejercicio 3 - TIR'!$C$18)/('Ejercicio 3 - TIR'!$E$18-'Ejercicio 3 - TIR'!$C$18),'Ejercicio 3 - TIR'!$C$18+SQRT(('Ejercicio 3 - TIR'!$E$18-'Ejercicio 3 - TIR'!$C$18)*('Ejercicio 3 - TIR'!$D$18-'Ejercicio 3 - TIR'!$C$18)*H630),'Ejercicio 3 - TIR'!$E$18-SQRT(('Ejercicio 3 - TIR'!$E$18-'Ejercicio 3 - TIR'!$C$18)*('Ejercicio 3 - TIR'!$E$18-'Ejercicio 3 - TIR'!$D$18)*(1-H630)))</f>
        <v>41735.8564909104</v>
      </c>
      <c r="J630" s="27">
        <f ca="1" t="shared" si="4677"/>
        <v>0.230088874868011</v>
      </c>
      <c r="K630" s="28">
        <f ca="1">IF(J630&lt;=('Ejercicio 3 - TIR'!$D$18-'Ejercicio 3 - TIR'!$C$18)/('Ejercicio 3 - TIR'!$E$18-'Ejercicio 3 - TIR'!$C$18),'Ejercicio 3 - TIR'!$C$18+SQRT(('Ejercicio 3 - TIR'!$E$18-'Ejercicio 3 - TIR'!$C$18)*('Ejercicio 3 - TIR'!$D$18-'Ejercicio 3 - TIR'!$C$18)*J630),'Ejercicio 3 - TIR'!$E$18-SQRT(('Ejercicio 3 - TIR'!$E$18-'Ejercicio 3 - TIR'!$C$18)*('Ejercicio 3 - TIR'!$E$18-'Ejercicio 3 - TIR'!$D$18)*(1-J630)))</f>
        <v>35874.8047823057</v>
      </c>
      <c r="L630" s="27">
        <f ca="1" t="shared" si="4677"/>
        <v>0.806854124148049</v>
      </c>
      <c r="M630" s="28">
        <f ca="1">IF(L630&lt;=('Ejercicio 3 - TIR'!$D$18-'Ejercicio 3 - TIR'!$C$18)/('Ejercicio 3 - TIR'!$E$18-'Ejercicio 3 - TIR'!$C$18),'Ejercicio 3 - TIR'!$C$18+SQRT(('Ejercicio 3 - TIR'!$E$18-'Ejercicio 3 - TIR'!$C$18)*('Ejercicio 3 - TIR'!$D$18-'Ejercicio 3 - TIR'!$C$18)*L630),'Ejercicio 3 - TIR'!$E$18-SQRT(('Ejercicio 3 - TIR'!$E$18-'Ejercicio 3 - TIR'!$C$18)*('Ejercicio 3 - TIR'!$E$18-'Ejercicio 3 - TIR'!$D$18)*(1-L630)))</f>
        <v>41193.9599727675</v>
      </c>
      <c r="N630" s="27">
        <f ca="1" t="shared" ref="N630:R630" si="4678">RAND()</f>
        <v>0.548050728173751</v>
      </c>
      <c r="O630" s="28">
        <f ca="1">IF(N630&lt;=('Ejercicio 3 - TIR'!$D$18-'Ejercicio 3 - TIR'!$C$18)/('Ejercicio 3 - TIR'!$E$18-'Ejercicio 3 - TIR'!$C$18),'Ejercicio 3 - TIR'!$C$18+SQRT(('Ejercicio 3 - TIR'!$E$18-'Ejercicio 3 - TIR'!$C$18)*('Ejercicio 3 - TIR'!$D$18-'Ejercicio 3 - TIR'!$C$18)*N630),'Ejercicio 3 - TIR'!$E$18-SQRT(('Ejercicio 3 - TIR'!$E$18-'Ejercicio 3 - TIR'!$C$18)*('Ejercicio 3 - TIR'!$E$18-'Ejercicio 3 - TIR'!$D$18)*(1-N630)))</f>
        <v>39066.841193385</v>
      </c>
      <c r="P630" s="27">
        <f ca="1" t="shared" si="4678"/>
        <v>0.856637194702318</v>
      </c>
      <c r="Q630" s="29">
        <f ca="1">IF(P630&lt;=('Ejercicio 3 - TIR'!$D$22-'Ejercicio 3 - TIR'!$C$22)/('Ejercicio 3 - TIR'!$E$22-'Ejercicio 3 - TIR'!$C$22),'Ejercicio 3 - TIR'!$C$22+SQRT(('Ejercicio 3 - TIR'!$E$22-'Ejercicio 3 - TIR'!$C$22)*('Ejercicio 3 - TIR'!$D$22-'Ejercicio 3 - TIR'!$C$22)*P630),'Ejercicio 3 - TIR'!$E$22-SQRT(('Ejercicio 3 - TIR'!$E$22-'Ejercicio 3 - TIR'!$C$22)*('Ejercicio 3 - TIR'!$E$22-'Ejercicio 3 - TIR'!$D$22)*(1-P630)))</f>
        <v>0.16393597032075</v>
      </c>
      <c r="R630" s="27">
        <f ca="1" t="shared" si="4678"/>
        <v>0.603174290275529</v>
      </c>
      <c r="S630" s="29">
        <f ca="1">IF(R630&lt;=('Ejercicio 3 - TIR'!$D$23-'Ejercicio 3 - TIR'!$C$23)/('Ejercicio 3 - TIR'!$E$23-'Ejercicio 3 - TIR'!$C$23),'Ejercicio 3 - TIR'!$C$23+SQRT(('Ejercicio 3 - TIR'!$E$23-'Ejercicio 3 - TIR'!$C$23)*('Ejercicio 3 - TIR'!$D$23-'Ejercicio 3 - TIR'!$C$23)*R630),'Ejercicio 3 - TIR'!$E$23-SQRT(('Ejercicio 3 - TIR'!$E$23-'Ejercicio 3 - TIR'!$C$23)*('Ejercicio 3 - TIR'!$E$23-'Ejercicio 3 - TIR'!$D$23)*(1-R630)))</f>
        <v>0.153273865271909</v>
      </c>
      <c r="T630" s="27">
        <f ca="1" t="shared" ref="T630:X630" si="4679">RAND()</f>
        <v>0.597711339690116</v>
      </c>
      <c r="U630" s="29">
        <f ca="1">IF(T630&lt;=('Ejercicio 3 - TIR'!$D$24-'Ejercicio 3 - TIR'!$C$24)/('Ejercicio 3 - TIR'!$E$24-'Ejercicio 3 - TIR'!$C$24),'Ejercicio 3 - TIR'!$C$24+SQRT(('Ejercicio 3 - TIR'!$E$24-'Ejercicio 3 - TIR'!$C$24)*('Ejercicio 3 - TIR'!$D$24-'Ejercicio 3 - TIR'!$C$24)*T630),'Ejercicio 3 - TIR'!$E$24-SQRT(('Ejercicio 3 - TIR'!$E$24-'Ejercicio 3 - TIR'!$C$24)*('Ejercicio 3 - TIR'!$E$24-'Ejercicio 3 - TIR'!$D$24)*(1-T630)))</f>
        <v>0.186437993968362</v>
      </c>
      <c r="V630" s="27">
        <f ca="1" t="shared" si="4679"/>
        <v>0.152346031292663</v>
      </c>
      <c r="W630" s="29">
        <f ca="1">IF(V630&lt;=('Ejercicio 3 - TIR'!$D$25-'Ejercicio 3 - TIR'!$C$25)/('Ejercicio 3 - TIR'!$E$25-'Ejercicio 3 - TIR'!$C$25),'Ejercicio 3 - TIR'!$C$25+SQRT(('Ejercicio 3 - TIR'!$E$25-'Ejercicio 3 - TIR'!$C$25)*('Ejercicio 3 - TIR'!$D$25-'Ejercicio 3 - TIR'!$C$25)*V630),'Ejercicio 3 - TIR'!$E$25-SQRT(('Ejercicio 3 - TIR'!$E$25-'Ejercicio 3 - TIR'!$C$25)*('Ejercicio 3 - TIR'!$E$25-'Ejercicio 3 - TIR'!$D$25)*(1-V630)))</f>
        <v>0.194604261152476</v>
      </c>
      <c r="X630" s="27">
        <f ca="1" t="shared" si="4679"/>
        <v>0.00639557335465946</v>
      </c>
      <c r="Y630" s="29">
        <f ca="1">IF(X630&lt;=('Ejercicio 3 - TIR'!$D$26-'Ejercicio 3 - TIR'!$C$26)/('Ejercicio 3 - TIR'!$E$26-'Ejercicio 3 - TIR'!$C$26),'Ejercicio 3 - TIR'!$C$26+SQRT(('Ejercicio 3 - TIR'!$E$26-'Ejercicio 3 - TIR'!$C$26)*('Ejercicio 3 - TIR'!$D$26-'Ejercicio 3 - TIR'!$C$26)*X630),'Ejercicio 3 - TIR'!$E$26-SQRT(('Ejercicio 3 - TIR'!$E$26-'Ejercicio 3 - TIR'!$C$26)*('Ejercicio 3 - TIR'!$E$26-'Ejercicio 3 - TIR'!$D$26)*(1-X630)))</f>
        <v>0.194155484094252</v>
      </c>
      <c r="Z630" s="27">
        <f ca="1" t="shared" si="4288"/>
        <v>1.16393597032075</v>
      </c>
      <c r="AA630" s="27">
        <f ca="1" t="shared" si="4289"/>
        <v>1.34233693542082</v>
      </c>
      <c r="AB630" s="27">
        <f ca="1" t="shared" si="4290"/>
        <v>1.59259954089032</v>
      </c>
      <c r="AC630" s="27">
        <f ca="1" t="shared" si="4291"/>
        <v>1.90252619785705</v>
      </c>
      <c r="AD630" s="27">
        <f ca="1" t="shared" si="4292"/>
        <v>2.27191209280399</v>
      </c>
      <c r="AE630" s="26">
        <f ca="1" t="shared" si="4293"/>
        <v>5198.51632102122</v>
      </c>
      <c r="AF630" s="26">
        <f ca="1" t="shared" si="4294"/>
        <v>5995.31301122324</v>
      </c>
      <c r="AG630" s="26">
        <f ca="1" t="shared" si="4295"/>
        <v>7113.06714224813</v>
      </c>
      <c r="AH630" s="26">
        <f ca="1" t="shared" si="4296"/>
        <v>8497.30031799328</v>
      </c>
      <c r="AI630" s="26">
        <f ca="1" t="shared" si="4297"/>
        <v>10147.0977747275</v>
      </c>
      <c r="AJ630" s="28">
        <f ca="1" t="shared" si="4298"/>
        <v>49605.3244028217</v>
      </c>
      <c r="AK630" s="28">
        <f ca="1" t="shared" si="4299"/>
        <v>56023.5816991719</v>
      </c>
      <c r="AL630" s="28">
        <f ca="1" t="shared" si="4300"/>
        <v>57134.1976258298</v>
      </c>
      <c r="AM630" s="28">
        <f ca="1" t="shared" si="4301"/>
        <v>78372.5880416649</v>
      </c>
      <c r="AN630" s="28">
        <f ca="1" t="shared" si="4302"/>
        <v>88756.4289349042</v>
      </c>
      <c r="AO630" s="28">
        <f ca="1">C630/'Ejercicio 3 - TIR'!$D$7</f>
        <v>15896.788887003</v>
      </c>
      <c r="AP630" s="28">
        <f ca="1" t="shared" si="4303"/>
        <v>33708.5355158187</v>
      </c>
      <c r="AQ630" s="28">
        <f ca="1" t="shared" si="4304"/>
        <v>40126.7928121689</v>
      </c>
      <c r="AR630" s="28">
        <f ca="1" t="shared" si="4305"/>
        <v>41237.4087388269</v>
      </c>
      <c r="AS630" s="28">
        <f ca="1" t="shared" si="4306"/>
        <v>62475.7991546619</v>
      </c>
      <c r="AT630" s="28">
        <f ca="1" t="shared" si="4307"/>
        <v>72859.6400479012</v>
      </c>
      <c r="AU630" s="28">
        <f ca="1">AP630*'Ejercicio 3 - TIR'!$D$5</f>
        <v>16854.2677579093</v>
      </c>
      <c r="AV630" s="28">
        <f ca="1">AQ630*'Ejercicio 3 - TIR'!$D$5</f>
        <v>20063.3964060845</v>
      </c>
      <c r="AW630" s="28">
        <f ca="1">AR630*'Ejercicio 3 - TIR'!$D$5</f>
        <v>20618.7043694134</v>
      </c>
      <c r="AX630" s="28">
        <f ca="1">AS630*'Ejercicio 3 - TIR'!$D$5</f>
        <v>31237.899577331</v>
      </c>
      <c r="AY630" s="28">
        <f ca="1">AT630*'Ejercicio 3 - TIR'!$D$5</f>
        <v>36429.8200239506</v>
      </c>
      <c r="AZ630" s="28">
        <f ca="1" t="shared" ref="AZ630:BD630" si="4680">AJ630-AU630-AE630</f>
        <v>27552.5403238911</v>
      </c>
      <c r="BA630" s="28">
        <f ca="1" t="shared" si="4680"/>
        <v>29964.8722818642</v>
      </c>
      <c r="BB630" s="28">
        <f ca="1" t="shared" si="4680"/>
        <v>29402.4261141683</v>
      </c>
      <c r="BC630" s="28">
        <f ca="1" t="shared" si="4680"/>
        <v>38637.3881463406</v>
      </c>
      <c r="BD630" s="28">
        <f ca="1" t="shared" si="4680"/>
        <v>42179.5111362261</v>
      </c>
      <c r="BE630" s="28">
        <f ca="1" t="shared" ref="BE630:BI630" si="4681">AZ630/Z630</f>
        <v>23671.8694382289</v>
      </c>
      <c r="BF630" s="28">
        <f ca="1" t="shared" si="4681"/>
        <v>22322.9142335044</v>
      </c>
      <c r="BG630" s="28">
        <f ca="1" t="shared" si="4681"/>
        <v>18461.9079431175</v>
      </c>
      <c r="BH630" s="28">
        <f ca="1" t="shared" si="4681"/>
        <v>20308.4657598201</v>
      </c>
      <c r="BI630" s="28">
        <f ca="1" t="shared" si="4681"/>
        <v>18565.6440096537</v>
      </c>
      <c r="BJ630" s="28">
        <f ca="1" t="shared" si="4310"/>
        <v>72043.8111981095</v>
      </c>
      <c r="BK630" s="28">
        <f ca="1" t="shared" si="4311"/>
        <v>36116.106909134</v>
      </c>
      <c r="BL630" s="28">
        <f ca="1" t="shared" si="4312"/>
        <v>108159.918107244</v>
      </c>
      <c r="BM630" s="28">
        <f ca="1">BK630*'Ejercicio 3 - TIR'!$D$5</f>
        <v>18058.053454567</v>
      </c>
      <c r="BN630" s="28">
        <f ca="1" t="shared" si="4313"/>
        <v>90101.8646526765</v>
      </c>
      <c r="BO630" s="28">
        <f ca="1" t="shared" si="4314"/>
        <v>39659.0453204874</v>
      </c>
      <c r="BP630" s="28">
        <f ca="1" t="shared" si="4315"/>
        <v>-111194.595312001</v>
      </c>
      <c r="BQ630" s="28">
        <f ca="1" t="shared" ref="BQ630:BT630" si="4682">BE630</f>
        <v>23671.8694382289</v>
      </c>
      <c r="BR630" s="28">
        <f ca="1" t="shared" si="4682"/>
        <v>22322.9142335044</v>
      </c>
      <c r="BS630" s="28">
        <f ca="1" t="shared" si="4682"/>
        <v>18461.9079431175</v>
      </c>
      <c r="BT630" s="28">
        <f ca="1" t="shared" si="4682"/>
        <v>20308.4657598201</v>
      </c>
      <c r="BU630" s="28">
        <f ca="1" t="shared" si="4317"/>
        <v>58224.689330141</v>
      </c>
      <c r="BV630" s="30">
        <f ca="1" t="shared" si="4318"/>
        <v>7.72486601390132</v>
      </c>
    </row>
    <row r="631" ht="15" customHeight="1" spans="1:74">
      <c r="A631" s="26">
        <v>630</v>
      </c>
      <c r="B631" s="27">
        <f ca="1" t="shared" ref="B631:F631" si="4683">RAND()</f>
        <v>0.804805899861491</v>
      </c>
      <c r="C631" s="28">
        <f ca="1">IF(B631&lt;=('Ejercicio 3 - TIR'!$D$13-'Ejercicio 3 - TIR'!$C$13)/('Ejercicio 3 - TIR'!$E$13-'Ejercicio 3 - TIR'!$C$13),'Ejercicio 3 - TIR'!$C$13+SQRT(('Ejercicio 3 - TIR'!$E$13-'Ejercicio 3 - TIR'!$C$13)*('Ejercicio 3 - TIR'!$D$13-'Ejercicio 3 - TIR'!$C$13)*B631),'Ejercicio 3 - TIR'!$E$13-SQRT(('Ejercicio 3 - TIR'!$E$13-'Ejercicio 3 - TIR'!$C$13)*('Ejercicio 3 - TIR'!$E$13-'Ejercicio 3 - TIR'!$D$13)*(1-B631)))</f>
        <v>84695.3301190058</v>
      </c>
      <c r="D631" s="27">
        <f ca="1" t="shared" si="4683"/>
        <v>0.417044015524178</v>
      </c>
      <c r="E631" s="28">
        <f ca="1">IF(D631&lt;=('Ejercicio 3 - TIR'!$D$14-'Ejercicio 3 - TIR'!$C$14)/('Ejercicio 3 - TIR'!$E$14-'Ejercicio 3 - TIR'!$C$14),'Ejercicio 3 - TIR'!$C$14+SQRT(('Ejercicio 3 - TIR'!$E$14-'Ejercicio 3 - TIR'!$C$14)*('Ejercicio 3 - TIR'!$D$14-'Ejercicio 3 - TIR'!$C$14)*D631),'Ejercicio 3 - TIR'!$E$14-SQRT(('Ejercicio 3 - TIR'!$E$14-'Ejercicio 3 - TIR'!$C$14)*('Ejercicio 3 - TIR'!$E$14-'Ejercicio 3 - TIR'!$D$14)*(1-D631)))</f>
        <v>30648.8825442425</v>
      </c>
      <c r="F631" s="27">
        <f ca="1" t="shared" si="4683"/>
        <v>0.238283471263656</v>
      </c>
      <c r="G631" s="28">
        <f ca="1">IF(F631&lt;=('Ejercicio 3 - TIR'!$D$18-'Ejercicio 3 - TIR'!$C$18)/('Ejercicio 3 - TIR'!$E$18-'Ejercicio 3 - TIR'!$C$18),'Ejercicio 3 - TIR'!$C$18+SQRT(('Ejercicio 3 - TIR'!$E$18-'Ejercicio 3 - TIR'!$C$18)*('Ejercicio 3 - TIR'!$D$18-'Ejercicio 3 - TIR'!$C$18)*F631),'Ejercicio 3 - TIR'!$E$18-SQRT(('Ejercicio 3 - TIR'!$E$18-'Ejercicio 3 - TIR'!$C$18)*('Ejercicio 3 - TIR'!$E$18-'Ejercicio 3 - TIR'!$D$18)*(1-F631)))</f>
        <v>35978.5048874738</v>
      </c>
      <c r="H631" s="27">
        <f ca="1" t="shared" ref="H631:L631" si="4684">RAND()</f>
        <v>0.172112320211219</v>
      </c>
      <c r="I631" s="28">
        <f ca="1">IF(H631&lt;=('Ejercicio 3 - TIR'!$D$18-'Ejercicio 3 - TIR'!$C$18)/('Ejercicio 3 - TIR'!$E$18-'Ejercicio 3 - TIR'!$C$18),'Ejercicio 3 - TIR'!$C$18+SQRT(('Ejercicio 3 - TIR'!$E$18-'Ejercicio 3 - TIR'!$C$18)*('Ejercicio 3 - TIR'!$D$18-'Ejercicio 3 - TIR'!$C$18)*H631),'Ejercicio 3 - TIR'!$E$18-SQRT(('Ejercicio 3 - TIR'!$E$18-'Ejercicio 3 - TIR'!$C$18)*('Ejercicio 3 - TIR'!$E$18-'Ejercicio 3 - TIR'!$D$18)*(1-H631)))</f>
        <v>35081.0282455112</v>
      </c>
      <c r="J631" s="27">
        <f ca="1" t="shared" si="4684"/>
        <v>0.285822641091929</v>
      </c>
      <c r="K631" s="28">
        <f ca="1">IF(J631&lt;=('Ejercicio 3 - TIR'!$D$18-'Ejercicio 3 - TIR'!$C$18)/('Ejercicio 3 - TIR'!$E$18-'Ejercicio 3 - TIR'!$C$18),'Ejercicio 3 - TIR'!$C$18+SQRT(('Ejercicio 3 - TIR'!$E$18-'Ejercicio 3 - TIR'!$C$18)*('Ejercicio 3 - TIR'!$D$18-'Ejercicio 3 - TIR'!$C$18)*J631),'Ejercicio 3 - TIR'!$E$18-SQRT(('Ejercicio 3 - TIR'!$E$18-'Ejercicio 3 - TIR'!$C$18)*('Ejercicio 3 - TIR'!$E$18-'Ejercicio 3 - TIR'!$D$18)*(1-J631)))</f>
        <v>36547.7779562069</v>
      </c>
      <c r="L631" s="27">
        <f ca="1" t="shared" si="4684"/>
        <v>0.946409133606339</v>
      </c>
      <c r="M631" s="28">
        <f ca="1">IF(L631&lt;=('Ejercicio 3 - TIR'!$D$18-'Ejercicio 3 - TIR'!$C$18)/('Ejercicio 3 - TIR'!$E$18-'Ejercicio 3 - TIR'!$C$18),'Ejercicio 3 - TIR'!$C$18+SQRT(('Ejercicio 3 - TIR'!$E$18-'Ejercicio 3 - TIR'!$C$18)*('Ejercicio 3 - TIR'!$D$18-'Ejercicio 3 - TIR'!$C$18)*L631),'Ejercicio 3 - TIR'!$E$18-SQRT(('Ejercicio 3 - TIR'!$E$18-'Ejercicio 3 - TIR'!$C$18)*('Ejercicio 3 - TIR'!$E$18-'Ejercicio 3 - TIR'!$D$18)*(1-L631)))</f>
        <v>42995.1770702816</v>
      </c>
      <c r="N631" s="27">
        <f ca="1" t="shared" ref="N631:R631" si="4685">RAND()</f>
        <v>0.181068294390075</v>
      </c>
      <c r="O631" s="28">
        <f ca="1">IF(N631&lt;=('Ejercicio 3 - TIR'!$D$18-'Ejercicio 3 - TIR'!$C$18)/('Ejercicio 3 - TIR'!$E$18-'Ejercicio 3 - TIR'!$C$18),'Ejercicio 3 - TIR'!$C$18+SQRT(('Ejercicio 3 - TIR'!$E$18-'Ejercicio 3 - TIR'!$C$18)*('Ejercicio 3 - TIR'!$D$18-'Ejercicio 3 - TIR'!$C$18)*N631),'Ejercicio 3 - TIR'!$E$18-SQRT(('Ejercicio 3 - TIR'!$E$18-'Ejercicio 3 - TIR'!$C$18)*('Ejercicio 3 - TIR'!$E$18-'Ejercicio 3 - TIR'!$D$18)*(1-N631)))</f>
        <v>35211.5491131247</v>
      </c>
      <c r="P631" s="27">
        <f ca="1" t="shared" si="4685"/>
        <v>0.337220307505028</v>
      </c>
      <c r="Q631" s="29">
        <f ca="1">IF(P631&lt;=('Ejercicio 3 - TIR'!$D$22-'Ejercicio 3 - TIR'!$C$22)/('Ejercicio 3 - TIR'!$E$22-'Ejercicio 3 - TIR'!$C$22),'Ejercicio 3 - TIR'!$C$22+SQRT(('Ejercicio 3 - TIR'!$E$22-'Ejercicio 3 - TIR'!$C$22)*('Ejercicio 3 - TIR'!$D$22-'Ejercicio 3 - TIR'!$C$22)*P631),'Ejercicio 3 - TIR'!$E$22-SQRT(('Ejercicio 3 - TIR'!$E$22-'Ejercicio 3 - TIR'!$C$22)*('Ejercicio 3 - TIR'!$E$22-'Ejercicio 3 - TIR'!$D$22)*(1-P631)))</f>
        <v>0.144637300045034</v>
      </c>
      <c r="R631" s="27">
        <f ca="1" t="shared" si="4685"/>
        <v>0.720158653886394</v>
      </c>
      <c r="S631" s="29">
        <f ca="1">IF(R631&lt;=('Ejercicio 3 - TIR'!$D$23-'Ejercicio 3 - TIR'!$C$23)/('Ejercicio 3 - TIR'!$E$23-'Ejercicio 3 - TIR'!$C$23),'Ejercicio 3 - TIR'!$C$23+SQRT(('Ejercicio 3 - TIR'!$E$23-'Ejercicio 3 - TIR'!$C$23)*('Ejercicio 3 - TIR'!$D$23-'Ejercicio 3 - TIR'!$C$23)*R631),'Ejercicio 3 - TIR'!$E$23-SQRT(('Ejercicio 3 - TIR'!$E$23-'Ejercicio 3 - TIR'!$C$23)*('Ejercicio 3 - TIR'!$E$23-'Ejercicio 3 - TIR'!$D$23)*(1-R631)))</f>
        <v>0.157556416885789</v>
      </c>
      <c r="T631" s="27">
        <f ca="1" t="shared" ref="T631:X631" si="4686">RAND()</f>
        <v>0.000862535980506784</v>
      </c>
      <c r="U631" s="29">
        <f ca="1">IF(T631&lt;=('Ejercicio 3 - TIR'!$D$24-'Ejercicio 3 - TIR'!$C$24)/('Ejercicio 3 - TIR'!$E$24-'Ejercicio 3 - TIR'!$C$24),'Ejercicio 3 - TIR'!$C$24+SQRT(('Ejercicio 3 - TIR'!$E$24-'Ejercicio 3 - TIR'!$C$24)*('Ejercicio 3 - TIR'!$D$24-'Ejercicio 3 - TIR'!$C$24)*T631),'Ejercicio 3 - TIR'!$E$24-SQRT(('Ejercicio 3 - TIR'!$E$24-'Ejercicio 3 - TIR'!$C$24)*('Ejercicio 3 - TIR'!$E$24-'Ejercicio 3 - TIR'!$D$24)*(1-T631)))</f>
        <v>0.15134585495469</v>
      </c>
      <c r="V631" s="27">
        <f ca="1" t="shared" si="4686"/>
        <v>0.383390352894013</v>
      </c>
      <c r="W631" s="29">
        <f ca="1">IF(V631&lt;=('Ejercicio 3 - TIR'!$D$25-'Ejercicio 3 - TIR'!$C$25)/('Ejercicio 3 - TIR'!$E$25-'Ejercicio 3 - TIR'!$C$25),'Ejercicio 3 - TIR'!$C$25+SQRT(('Ejercicio 3 - TIR'!$E$25-'Ejercicio 3 - TIR'!$C$25)*('Ejercicio 3 - TIR'!$D$25-'Ejercicio 3 - TIR'!$C$25)*V631),'Ejercicio 3 - TIR'!$E$25-SQRT(('Ejercicio 3 - TIR'!$E$25-'Ejercicio 3 - TIR'!$C$25)*('Ejercicio 3 - TIR'!$E$25-'Ejercicio 3 - TIR'!$D$25)*(1-V631)))</f>
        <v>0.203544281677376</v>
      </c>
      <c r="X631" s="27">
        <f ca="1" t="shared" si="4686"/>
        <v>0.68478010009856</v>
      </c>
      <c r="Y631" s="29">
        <f ca="1">IF(X631&lt;=('Ejercicio 3 - TIR'!$D$26-'Ejercicio 3 - TIR'!$C$26)/('Ejercicio 3 - TIR'!$E$26-'Ejercicio 3 - TIR'!$C$26),'Ejercicio 3 - TIR'!$C$26+SQRT(('Ejercicio 3 - TIR'!$E$26-'Ejercicio 3 - TIR'!$C$26)*('Ejercicio 3 - TIR'!$D$26-'Ejercicio 3 - TIR'!$C$26)*X631),'Ejercicio 3 - TIR'!$E$26-SQRT(('Ejercicio 3 - TIR'!$E$26-'Ejercicio 3 - TIR'!$C$26)*('Ejercicio 3 - TIR'!$E$26-'Ejercicio 3 - TIR'!$D$26)*(1-X631)))</f>
        <v>0.238742425429168</v>
      </c>
      <c r="Z631" s="27">
        <f ca="1" t="shared" si="4288"/>
        <v>1.14463730004503</v>
      </c>
      <c r="AA631" s="27">
        <f ca="1" t="shared" si="4289"/>
        <v>1.32498225167395</v>
      </c>
      <c r="AB631" s="27">
        <f ca="1" t="shared" si="4290"/>
        <v>1.52551282335334</v>
      </c>
      <c r="AC631" s="27">
        <f ca="1" t="shared" si="4291"/>
        <v>1.83602223517242</v>
      </c>
      <c r="AD631" s="27">
        <f ca="1" t="shared" si="4292"/>
        <v>2.27435863673937</v>
      </c>
      <c r="AE631" s="26">
        <f ca="1" t="shared" si="4293"/>
        <v>4432.97162059661</v>
      </c>
      <c r="AF631" s="26">
        <f ca="1" t="shared" si="4294"/>
        <v>5131.4147452942</v>
      </c>
      <c r="AG631" s="26">
        <f ca="1" t="shared" si="4295"/>
        <v>5908.03309704786</v>
      </c>
      <c r="AH631" s="26">
        <f ca="1" t="shared" si="4296"/>
        <v>7110.57944991263</v>
      </c>
      <c r="AI631" s="26">
        <f ca="1" t="shared" si="4297"/>
        <v>8808.17643399157</v>
      </c>
      <c r="AJ631" s="28">
        <f ca="1" t="shared" si="4298"/>
        <v>41182.3386940551</v>
      </c>
      <c r="AK631" s="28">
        <f ca="1" t="shared" si="4299"/>
        <v>46481.739795775</v>
      </c>
      <c r="AL631" s="28">
        <f ca="1" t="shared" si="4300"/>
        <v>55754.1039372642</v>
      </c>
      <c r="AM631" s="28">
        <f ca="1" t="shared" si="4301"/>
        <v>78940.1011062125</v>
      </c>
      <c r="AN631" s="28">
        <f ca="1" t="shared" si="4302"/>
        <v>80083.6908384076</v>
      </c>
      <c r="AO631" s="28">
        <f ca="1">C631/'Ejercicio 3 - TIR'!$D$7</f>
        <v>16939.0660238012</v>
      </c>
      <c r="AP631" s="28">
        <f ca="1" t="shared" si="4303"/>
        <v>24243.272670254</v>
      </c>
      <c r="AQ631" s="28">
        <f ca="1" t="shared" si="4304"/>
        <v>29542.6737719739</v>
      </c>
      <c r="AR631" s="28">
        <f ca="1" t="shared" si="4305"/>
        <v>38815.037913463</v>
      </c>
      <c r="AS631" s="28">
        <f ca="1" t="shared" si="4306"/>
        <v>62001.0350824113</v>
      </c>
      <c r="AT631" s="28">
        <f ca="1" t="shared" si="4307"/>
        <v>63144.6248146065</v>
      </c>
      <c r="AU631" s="28">
        <f ca="1">AP631*'Ejercicio 3 - TIR'!$D$5</f>
        <v>12121.636335127</v>
      </c>
      <c r="AV631" s="28">
        <f ca="1">AQ631*'Ejercicio 3 - TIR'!$D$5</f>
        <v>14771.3368859869</v>
      </c>
      <c r="AW631" s="28">
        <f ca="1">AR631*'Ejercicio 3 - TIR'!$D$5</f>
        <v>19407.5189567315</v>
      </c>
      <c r="AX631" s="28">
        <f ca="1">AS631*'Ejercicio 3 - TIR'!$D$5</f>
        <v>31000.5175412056</v>
      </c>
      <c r="AY631" s="28">
        <f ca="1">AT631*'Ejercicio 3 - TIR'!$D$5</f>
        <v>31572.3124073032</v>
      </c>
      <c r="AZ631" s="28">
        <f ca="1" t="shared" ref="AZ631:BD631" si="4687">AJ631-AU631-AE631</f>
        <v>24627.7307383315</v>
      </c>
      <c r="BA631" s="28">
        <f ca="1" t="shared" si="4687"/>
        <v>26578.9881644939</v>
      </c>
      <c r="BB631" s="28">
        <f ca="1" t="shared" si="4687"/>
        <v>30438.5518834848</v>
      </c>
      <c r="BC631" s="28">
        <f ca="1" t="shared" si="4687"/>
        <v>40829.0041150942</v>
      </c>
      <c r="BD631" s="28">
        <f ca="1" t="shared" si="4687"/>
        <v>39703.2019971128</v>
      </c>
      <c r="BE631" s="28">
        <f ca="1" t="shared" ref="BE631:BI631" si="4688">AZ631/Z631</f>
        <v>21515.7506551312</v>
      </c>
      <c r="BF631" s="28">
        <f ca="1" t="shared" si="4688"/>
        <v>20059.8824104357</v>
      </c>
      <c r="BG631" s="28">
        <f ca="1" t="shared" si="4688"/>
        <v>19952.9964071856</v>
      </c>
      <c r="BH631" s="28">
        <f ca="1" t="shared" si="4688"/>
        <v>22237.7503566889</v>
      </c>
      <c r="BI631" s="28">
        <f ca="1" t="shared" si="4688"/>
        <v>17456.8783285794</v>
      </c>
      <c r="BJ631" s="28">
        <f ca="1" t="shared" si="4310"/>
        <v>69706.5507209082</v>
      </c>
      <c r="BK631" s="28">
        <f ca="1" t="shared" si="4311"/>
        <v>38525.5111095305</v>
      </c>
      <c r="BL631" s="28">
        <f ca="1" t="shared" si="4312"/>
        <v>108232.061830439</v>
      </c>
      <c r="BM631" s="28">
        <f ca="1">BK631*'Ejercicio 3 - TIR'!$D$5</f>
        <v>19262.7555547653</v>
      </c>
      <c r="BN631" s="28">
        <f ca="1" t="shared" si="4313"/>
        <v>88969.3062756735</v>
      </c>
      <c r="BO631" s="28">
        <f ca="1" t="shared" si="4314"/>
        <v>39118.415556143</v>
      </c>
      <c r="BP631" s="28">
        <f ca="1" t="shared" si="4315"/>
        <v>-115344.212663248</v>
      </c>
      <c r="BQ631" s="28">
        <f ca="1" t="shared" ref="BQ631:BT631" si="4689">BE631</f>
        <v>21515.7506551312</v>
      </c>
      <c r="BR631" s="28">
        <f ca="1" t="shared" si="4689"/>
        <v>20059.8824104357</v>
      </c>
      <c r="BS631" s="28">
        <f ca="1" t="shared" si="4689"/>
        <v>19952.9964071856</v>
      </c>
      <c r="BT631" s="28">
        <f ca="1" t="shared" si="4689"/>
        <v>22237.7503566889</v>
      </c>
      <c r="BU631" s="28">
        <f ca="1" t="shared" si="4317"/>
        <v>56575.2938847224</v>
      </c>
      <c r="BV631" s="30">
        <f ca="1" t="shared" si="4318"/>
        <v>5.85046664390854</v>
      </c>
    </row>
    <row r="632" ht="15" customHeight="1" spans="1:74">
      <c r="A632" s="26">
        <v>631</v>
      </c>
      <c r="B632" s="27">
        <f ca="1" t="shared" ref="B632:F632" si="4690">RAND()</f>
        <v>0.319889378278428</v>
      </c>
      <c r="C632" s="28">
        <f ca="1">IF(B632&lt;=('Ejercicio 3 - TIR'!$D$13-'Ejercicio 3 - TIR'!$C$13)/('Ejercicio 3 - TIR'!$E$13-'Ejercicio 3 - TIR'!$C$13),'Ejercicio 3 - TIR'!$C$13+SQRT(('Ejercicio 3 - TIR'!$E$13-'Ejercicio 3 - TIR'!$C$13)*('Ejercicio 3 - TIR'!$D$13-'Ejercicio 3 - TIR'!$C$13)*B632),'Ejercicio 3 - TIR'!$E$13-SQRT(('Ejercicio 3 - TIR'!$E$13-'Ejercicio 3 - TIR'!$C$13)*('Ejercicio 3 - TIR'!$E$13-'Ejercicio 3 - TIR'!$D$13)*(1-B632)))</f>
        <v>71431.9628594143</v>
      </c>
      <c r="D632" s="27">
        <f ca="1" t="shared" si="4690"/>
        <v>0.928840554408858</v>
      </c>
      <c r="E632" s="28">
        <f ca="1">IF(D632&lt;=('Ejercicio 3 - TIR'!$D$14-'Ejercicio 3 - TIR'!$C$14)/('Ejercicio 3 - TIR'!$E$14-'Ejercicio 3 - TIR'!$C$14),'Ejercicio 3 - TIR'!$C$14+SQRT(('Ejercicio 3 - TIR'!$E$14-'Ejercicio 3 - TIR'!$C$14)*('Ejercicio 3 - TIR'!$D$14-'Ejercicio 3 - TIR'!$C$14)*D632),'Ejercicio 3 - TIR'!$E$14-SQRT(('Ejercicio 3 - TIR'!$E$14-'Ejercicio 3 - TIR'!$C$14)*('Ejercicio 3 - TIR'!$E$14-'Ejercicio 3 - TIR'!$D$14)*(1-D632)))</f>
        <v>36732.9039134621</v>
      </c>
      <c r="F632" s="27">
        <f ca="1" t="shared" si="4690"/>
        <v>0.914693292207727</v>
      </c>
      <c r="G632" s="28">
        <f ca="1">IF(F632&lt;=('Ejercicio 3 - TIR'!$D$18-'Ejercicio 3 - TIR'!$C$18)/('Ejercicio 3 - TIR'!$E$18-'Ejercicio 3 - TIR'!$C$18),'Ejercicio 3 - TIR'!$C$18+SQRT(('Ejercicio 3 - TIR'!$E$18-'Ejercicio 3 - TIR'!$C$18)*('Ejercicio 3 - TIR'!$D$18-'Ejercicio 3 - TIR'!$C$18)*F632),'Ejercicio 3 - TIR'!$E$18-SQRT(('Ejercicio 3 - TIR'!$E$18-'Ejercicio 3 - TIR'!$C$18)*('Ejercicio 3 - TIR'!$E$18-'Ejercicio 3 - TIR'!$D$18)*(1-F632)))</f>
        <v>42470.5725777519</v>
      </c>
      <c r="H632" s="27">
        <f ca="1" t="shared" ref="H632:L632" si="4691">RAND()</f>
        <v>0.105212885178932</v>
      </c>
      <c r="I632" s="28">
        <f ca="1">IF(H632&lt;=('Ejercicio 3 - TIR'!$D$18-'Ejercicio 3 - TIR'!$C$18)/('Ejercicio 3 - TIR'!$E$18-'Ejercicio 3 - TIR'!$C$18),'Ejercicio 3 - TIR'!$C$18+SQRT(('Ejercicio 3 - TIR'!$E$18-'Ejercicio 3 - TIR'!$C$18)*('Ejercicio 3 - TIR'!$D$18-'Ejercicio 3 - TIR'!$C$18)*H632),'Ejercicio 3 - TIR'!$E$18-SQRT(('Ejercicio 3 - TIR'!$E$18-'Ejercicio 3 - TIR'!$C$18)*('Ejercicio 3 - TIR'!$E$18-'Ejercicio 3 - TIR'!$D$18)*(1-H632)))</f>
        <v>33972.648081172</v>
      </c>
      <c r="J632" s="27">
        <f ca="1" t="shared" si="4691"/>
        <v>0.288466514898723</v>
      </c>
      <c r="K632" s="28">
        <f ca="1">IF(J632&lt;=('Ejercicio 3 - TIR'!$D$18-'Ejercicio 3 - TIR'!$C$18)/('Ejercicio 3 - TIR'!$E$18-'Ejercicio 3 - TIR'!$C$18),'Ejercicio 3 - TIR'!$C$18+SQRT(('Ejercicio 3 - TIR'!$E$18-'Ejercicio 3 - TIR'!$C$18)*('Ejercicio 3 - TIR'!$D$18-'Ejercicio 3 - TIR'!$C$18)*J632),'Ejercicio 3 - TIR'!$E$18-SQRT(('Ejercicio 3 - TIR'!$E$18-'Ejercicio 3 - TIR'!$C$18)*('Ejercicio 3 - TIR'!$E$18-'Ejercicio 3 - TIR'!$D$18)*(1-J632)))</f>
        <v>36577.9918846718</v>
      </c>
      <c r="L632" s="27">
        <f ca="1" t="shared" si="4691"/>
        <v>0.138200728689937</v>
      </c>
      <c r="M632" s="28">
        <f ca="1">IF(L632&lt;=('Ejercicio 3 - TIR'!$D$18-'Ejercicio 3 - TIR'!$C$18)/('Ejercicio 3 - TIR'!$E$18-'Ejercicio 3 - TIR'!$C$18),'Ejercicio 3 - TIR'!$C$18+SQRT(('Ejercicio 3 - TIR'!$E$18-'Ejercicio 3 - TIR'!$C$18)*('Ejercicio 3 - TIR'!$D$18-'Ejercicio 3 - TIR'!$C$18)*L632),'Ejercicio 3 - TIR'!$E$18-SQRT(('Ejercicio 3 - TIR'!$E$18-'Ejercicio 3 - TIR'!$C$18)*('Ejercicio 3 - TIR'!$E$18-'Ejercicio 3 - TIR'!$D$18)*(1-L632)))</f>
        <v>34553.03297852</v>
      </c>
      <c r="N632" s="27">
        <f ca="1" t="shared" ref="N632:R632" si="4692">RAND()</f>
        <v>0.0678468189316443</v>
      </c>
      <c r="O632" s="28">
        <f ca="1">IF(N632&lt;=('Ejercicio 3 - TIR'!$D$18-'Ejercicio 3 - TIR'!$C$18)/('Ejercicio 3 - TIR'!$E$18-'Ejercicio 3 - TIR'!$C$18),'Ejercicio 3 - TIR'!$C$18+SQRT(('Ejercicio 3 - TIR'!$E$18-'Ejercicio 3 - TIR'!$C$18)*('Ejercicio 3 - TIR'!$D$18-'Ejercicio 3 - TIR'!$C$18)*N632),'Ejercicio 3 - TIR'!$E$18-SQRT(('Ejercicio 3 - TIR'!$E$18-'Ejercicio 3 - TIR'!$C$18)*('Ejercicio 3 - TIR'!$E$18-'Ejercicio 3 - TIR'!$D$18)*(1-N632)))</f>
        <v>33190.1446424491</v>
      </c>
      <c r="P632" s="27">
        <f ca="1" t="shared" si="4692"/>
        <v>0.00639052035829835</v>
      </c>
      <c r="Q632" s="29">
        <f ca="1">IF(P632&lt;=('Ejercicio 3 - TIR'!$D$22-'Ejercicio 3 - TIR'!$C$22)/('Ejercicio 3 - TIR'!$E$22-'Ejercicio 3 - TIR'!$C$22),'Ejercicio 3 - TIR'!$C$22+SQRT(('Ejercicio 3 - TIR'!$E$22-'Ejercicio 3 - TIR'!$C$22)*('Ejercicio 3 - TIR'!$D$22-'Ejercicio 3 - TIR'!$C$22)*P632),'Ejercicio 3 - TIR'!$E$22-SQRT(('Ejercicio 3 - TIR'!$E$22-'Ejercicio 3 - TIR'!$C$22)*('Ejercicio 3 - TIR'!$E$22-'Ejercicio 3 - TIR'!$D$22)*(1-P632)))</f>
        <v>0.123391597948598</v>
      </c>
      <c r="R632" s="27">
        <f ca="1" t="shared" si="4692"/>
        <v>0.646095371304843</v>
      </c>
      <c r="S632" s="29">
        <f ca="1">IF(R632&lt;=('Ejercicio 3 - TIR'!$D$23-'Ejercicio 3 - TIR'!$C$23)/('Ejercicio 3 - TIR'!$E$23-'Ejercicio 3 - TIR'!$C$23),'Ejercicio 3 - TIR'!$C$23+SQRT(('Ejercicio 3 - TIR'!$E$23-'Ejercicio 3 - TIR'!$C$23)*('Ejercicio 3 - TIR'!$D$23-'Ejercicio 3 - TIR'!$C$23)*R632),'Ejercicio 3 - TIR'!$E$23-SQRT(('Ejercicio 3 - TIR'!$E$23-'Ejercicio 3 - TIR'!$C$23)*('Ejercicio 3 - TIR'!$E$23-'Ejercicio 3 - TIR'!$D$23)*(1-R632)))</f>
        <v>0.154760579807545</v>
      </c>
      <c r="T632" s="27">
        <f ca="1" t="shared" ref="T632:X632" si="4693">RAND()</f>
        <v>0.5839858409709</v>
      </c>
      <c r="U632" s="29">
        <f ca="1">IF(T632&lt;=('Ejercicio 3 - TIR'!$D$24-'Ejercicio 3 - TIR'!$C$24)/('Ejercicio 3 - TIR'!$E$24-'Ejercicio 3 - TIR'!$C$24),'Ejercicio 3 - TIR'!$C$24+SQRT(('Ejercicio 3 - TIR'!$E$24-'Ejercicio 3 - TIR'!$C$24)*('Ejercicio 3 - TIR'!$D$24-'Ejercicio 3 - TIR'!$C$24)*T632),'Ejercicio 3 - TIR'!$E$24-SQRT(('Ejercicio 3 - TIR'!$E$24-'Ejercicio 3 - TIR'!$C$24)*('Ejercicio 3 - TIR'!$E$24-'Ejercicio 3 - TIR'!$D$24)*(1-T632)))</f>
        <v>0.185870252780287</v>
      </c>
      <c r="V632" s="27">
        <f ca="1" t="shared" si="4693"/>
        <v>0.0734814047501613</v>
      </c>
      <c r="W632" s="29">
        <f ca="1">IF(V632&lt;=('Ejercicio 3 - TIR'!$D$25-'Ejercicio 3 - TIR'!$C$25)/('Ejercicio 3 - TIR'!$E$25-'Ejercicio 3 - TIR'!$C$25),'Ejercicio 3 - TIR'!$C$25+SQRT(('Ejercicio 3 - TIR'!$E$25-'Ejercicio 3 - TIR'!$C$25)*('Ejercicio 3 - TIR'!$D$25-'Ejercicio 3 - TIR'!$C$25)*V632),'Ejercicio 3 - TIR'!$E$25-SQRT(('Ejercicio 3 - TIR'!$E$25-'Ejercicio 3 - TIR'!$C$25)*('Ejercicio 3 - TIR'!$E$25-'Ejercicio 3 - TIR'!$D$25)*(1-V632)))</f>
        <v>0.190142680447013</v>
      </c>
      <c r="X632" s="27">
        <f ca="1" t="shared" si="4693"/>
        <v>0.203709481602392</v>
      </c>
      <c r="Y632" s="29">
        <f ca="1">IF(X632&lt;=('Ejercicio 3 - TIR'!$D$26-'Ejercicio 3 - TIR'!$C$26)/('Ejercicio 3 - TIR'!$E$26-'Ejercicio 3 - TIR'!$C$26),'Ejercicio 3 - TIR'!$C$26+SQRT(('Ejercicio 3 - TIR'!$E$26-'Ejercicio 3 - TIR'!$C$26)*('Ejercicio 3 - TIR'!$D$26-'Ejercicio 3 - TIR'!$C$26)*X632),'Ejercicio 3 - TIR'!$E$26-SQRT(('Ejercicio 3 - TIR'!$E$26-'Ejercicio 3 - TIR'!$C$26)*('Ejercicio 3 - TIR'!$E$26-'Ejercicio 3 - TIR'!$D$26)*(1-X632)))</f>
        <v>0.213452411396836</v>
      </c>
      <c r="Z632" s="27">
        <f ca="1" t="shared" si="4288"/>
        <v>1.1233915979486</v>
      </c>
      <c r="AA632" s="27">
        <f ca="1" t="shared" si="4289"/>
        <v>1.29724833299805</v>
      </c>
      <c r="AB632" s="27">
        <f ca="1" t="shared" si="4290"/>
        <v>1.5383682085712</v>
      </c>
      <c r="AC632" s="27">
        <f ca="1" t="shared" si="4291"/>
        <v>1.8308776632634</v>
      </c>
      <c r="AD632" s="27">
        <f ca="1" t="shared" si="4292"/>
        <v>2.22168291545958</v>
      </c>
      <c r="AE632" s="26">
        <f ca="1" t="shared" si="4293"/>
        <v>4532.53171117441</v>
      </c>
      <c r="AF632" s="26">
        <f ca="1" t="shared" si="4294"/>
        <v>5233.98894679185</v>
      </c>
      <c r="AG632" s="26">
        <f ca="1" t="shared" si="4295"/>
        <v>6206.83179538128</v>
      </c>
      <c r="AH632" s="26">
        <f ca="1" t="shared" si="4296"/>
        <v>7387.01543003883</v>
      </c>
      <c r="AI632" s="26">
        <f ca="1" t="shared" si="4297"/>
        <v>8963.79168660625</v>
      </c>
      <c r="AJ632" s="28">
        <f ca="1" t="shared" si="4298"/>
        <v>47711.0843939127</v>
      </c>
      <c r="AK632" s="28">
        <f ca="1" t="shared" si="4299"/>
        <v>44070.9610908298</v>
      </c>
      <c r="AL632" s="28">
        <f ca="1" t="shared" si="4300"/>
        <v>56270.4198487546</v>
      </c>
      <c r="AM632" s="28">
        <f ca="1" t="shared" si="4301"/>
        <v>63262.3762783759</v>
      </c>
      <c r="AN632" s="28">
        <f ca="1" t="shared" si="4302"/>
        <v>73737.9773137614</v>
      </c>
      <c r="AO632" s="28">
        <f ca="1">C632/'Ejercicio 3 - TIR'!$D$7</f>
        <v>14286.3925718829</v>
      </c>
      <c r="AP632" s="28">
        <f ca="1" t="shared" si="4303"/>
        <v>33424.6918220298</v>
      </c>
      <c r="AQ632" s="28">
        <f ca="1" t="shared" si="4304"/>
        <v>29784.5685189469</v>
      </c>
      <c r="AR632" s="28">
        <f ca="1" t="shared" si="4305"/>
        <v>41984.0272768717</v>
      </c>
      <c r="AS632" s="28">
        <f ca="1" t="shared" si="4306"/>
        <v>48975.983706493</v>
      </c>
      <c r="AT632" s="28">
        <f ca="1" t="shared" si="4307"/>
        <v>59451.5847418786</v>
      </c>
      <c r="AU632" s="28">
        <f ca="1">AP632*'Ejercicio 3 - TIR'!$D$5</f>
        <v>16712.3459110149</v>
      </c>
      <c r="AV632" s="28">
        <f ca="1">AQ632*'Ejercicio 3 - TIR'!$D$5</f>
        <v>14892.2842594735</v>
      </c>
      <c r="AW632" s="28">
        <f ca="1">AR632*'Ejercicio 3 - TIR'!$D$5</f>
        <v>20992.0136384359</v>
      </c>
      <c r="AX632" s="28">
        <f ca="1">AS632*'Ejercicio 3 - TIR'!$D$5</f>
        <v>24487.9918532465</v>
      </c>
      <c r="AY632" s="28">
        <f ca="1">AT632*'Ejercicio 3 - TIR'!$D$5</f>
        <v>29725.7923709393</v>
      </c>
      <c r="AZ632" s="28">
        <f ca="1" t="shared" ref="AZ632:BD632" si="4694">AJ632-AU632-AE632</f>
        <v>26466.2067717234</v>
      </c>
      <c r="BA632" s="28">
        <f ca="1" t="shared" si="4694"/>
        <v>23944.6878845645</v>
      </c>
      <c r="BB632" s="28">
        <f ca="1" t="shared" si="4694"/>
        <v>29071.5744149374</v>
      </c>
      <c r="BC632" s="28">
        <f ca="1" t="shared" si="4694"/>
        <v>31387.3689950905</v>
      </c>
      <c r="BD632" s="28">
        <f ca="1" t="shared" si="4694"/>
        <v>35048.3932562159</v>
      </c>
      <c r="BE632" s="28">
        <f ca="1" t="shared" ref="BE632:BI632" si="4695">AZ632/Z632</f>
        <v>23559.1994991352</v>
      </c>
      <c r="BF632" s="28">
        <f ca="1" t="shared" si="4695"/>
        <v>18458.0602460489</v>
      </c>
      <c r="BG632" s="28">
        <f ca="1" t="shared" si="4695"/>
        <v>18897.669786051</v>
      </c>
      <c r="BH632" s="28">
        <f ca="1" t="shared" si="4695"/>
        <v>17143.3458525814</v>
      </c>
      <c r="BI632" s="28">
        <f ca="1" t="shared" si="4695"/>
        <v>15775.60551613</v>
      </c>
      <c r="BJ632" s="28">
        <f ca="1" t="shared" si="4310"/>
        <v>81608.865059757</v>
      </c>
      <c r="BK632" s="28">
        <f ca="1" t="shared" si="4311"/>
        <v>31739.8343005008</v>
      </c>
      <c r="BL632" s="28">
        <f ca="1" t="shared" si="4312"/>
        <v>113348.699360258</v>
      </c>
      <c r="BM632" s="28">
        <f ca="1">BK632*'Ejercicio 3 - TIR'!$D$5</f>
        <v>15869.9171502504</v>
      </c>
      <c r="BN632" s="28">
        <f ca="1" t="shared" si="4313"/>
        <v>97478.7822100074</v>
      </c>
      <c r="BO632" s="28">
        <f ca="1" t="shared" si="4314"/>
        <v>43876.1001994035</v>
      </c>
      <c r="BP632" s="28">
        <f ca="1" t="shared" si="4315"/>
        <v>-108164.866772876</v>
      </c>
      <c r="BQ632" s="28">
        <f ca="1" t="shared" ref="BQ632:BT632" si="4696">BE632</f>
        <v>23559.1994991352</v>
      </c>
      <c r="BR632" s="28">
        <f ca="1" t="shared" si="4696"/>
        <v>18458.0602460489</v>
      </c>
      <c r="BS632" s="28">
        <f ca="1" t="shared" si="4696"/>
        <v>18897.669786051</v>
      </c>
      <c r="BT632" s="28">
        <f ca="1" t="shared" si="4696"/>
        <v>17143.3458525814</v>
      </c>
      <c r="BU632" s="28">
        <f ca="1" t="shared" si="4317"/>
        <v>59651.7057155335</v>
      </c>
      <c r="BV632" s="30">
        <f ca="1" t="shared" si="4318"/>
        <v>7.29795012807628</v>
      </c>
    </row>
    <row r="633" ht="15" customHeight="1" spans="1:74">
      <c r="A633" s="26">
        <v>632</v>
      </c>
      <c r="B633" s="27">
        <f ca="1" t="shared" ref="B633:F633" si="4697">RAND()</f>
        <v>0.12222065675812</v>
      </c>
      <c r="C633" s="28">
        <f ca="1">IF(B633&lt;=('Ejercicio 3 - TIR'!$D$13-'Ejercicio 3 - TIR'!$C$13)/('Ejercicio 3 - TIR'!$E$13-'Ejercicio 3 - TIR'!$C$13),'Ejercicio 3 - TIR'!$C$13+SQRT(('Ejercicio 3 - TIR'!$E$13-'Ejercicio 3 - TIR'!$C$13)*('Ejercicio 3 - TIR'!$D$13-'Ejercicio 3 - TIR'!$C$13)*B633),'Ejercicio 3 - TIR'!$E$13-SQRT(('Ejercicio 3 - TIR'!$E$13-'Ejercicio 3 - TIR'!$C$13)*('Ejercicio 3 - TIR'!$E$13-'Ejercicio 3 - TIR'!$D$13)*(1-B633)))</f>
        <v>66992.0142093139</v>
      </c>
      <c r="D633" s="27">
        <f ca="1" t="shared" si="4697"/>
        <v>0.809698087456158</v>
      </c>
      <c r="E633" s="28">
        <f ca="1">IF(D633&lt;=('Ejercicio 3 - TIR'!$D$14-'Ejercicio 3 - TIR'!$C$14)/('Ejercicio 3 - TIR'!$E$14-'Ejercicio 3 - TIR'!$C$14),'Ejercicio 3 - TIR'!$C$14+SQRT(('Ejercicio 3 - TIR'!$E$14-'Ejercicio 3 - TIR'!$C$14)*('Ejercicio 3 - TIR'!$D$14-'Ejercicio 3 - TIR'!$C$14)*D633),'Ejercicio 3 - TIR'!$E$14-SQRT(('Ejercicio 3 - TIR'!$E$14-'Ejercicio 3 - TIR'!$C$14)*('Ejercicio 3 - TIR'!$E$14-'Ejercicio 3 - TIR'!$D$14)*(1-D633)))</f>
        <v>34657.2210525255</v>
      </c>
      <c r="F633" s="27">
        <f ca="1" t="shared" si="4697"/>
        <v>0.566004299234786</v>
      </c>
      <c r="G633" s="28">
        <f ca="1">IF(F633&lt;=('Ejercicio 3 - TIR'!$D$18-'Ejercicio 3 - TIR'!$C$18)/('Ejercicio 3 - TIR'!$E$18-'Ejercicio 3 - TIR'!$C$18),'Ejercicio 3 - TIR'!$C$18+SQRT(('Ejercicio 3 - TIR'!$E$18-'Ejercicio 3 - TIR'!$C$18)*('Ejercicio 3 - TIR'!$D$18-'Ejercicio 3 - TIR'!$C$18)*F633),'Ejercicio 3 - TIR'!$E$18-SQRT(('Ejercicio 3 - TIR'!$E$18-'Ejercicio 3 - TIR'!$C$18)*('Ejercicio 3 - TIR'!$E$18-'Ejercicio 3 - TIR'!$D$18)*(1-F633)))</f>
        <v>39214.1545941675</v>
      </c>
      <c r="H633" s="27">
        <f ca="1" t="shared" ref="H633:L633" si="4698">RAND()</f>
        <v>0.980570730001227</v>
      </c>
      <c r="I633" s="28">
        <f ca="1">IF(H633&lt;=('Ejercicio 3 - TIR'!$D$18-'Ejercicio 3 - TIR'!$C$18)/('Ejercicio 3 - TIR'!$E$18-'Ejercicio 3 - TIR'!$C$18),'Ejercicio 3 - TIR'!$C$18+SQRT(('Ejercicio 3 - TIR'!$E$18-'Ejercicio 3 - TIR'!$C$18)*('Ejercicio 3 - TIR'!$D$18-'Ejercicio 3 - TIR'!$C$18)*H633),'Ejercicio 3 - TIR'!$E$18-SQRT(('Ejercicio 3 - TIR'!$E$18-'Ejercicio 3 - TIR'!$C$18)*('Ejercicio 3 - TIR'!$E$18-'Ejercicio 3 - TIR'!$D$18)*(1-H633)))</f>
        <v>43792.8565744254</v>
      </c>
      <c r="J633" s="27">
        <f ca="1" t="shared" si="4698"/>
        <v>0.318286862325895</v>
      </c>
      <c r="K633" s="28">
        <f ca="1">IF(J633&lt;=('Ejercicio 3 - TIR'!$D$18-'Ejercicio 3 - TIR'!$C$18)/('Ejercicio 3 - TIR'!$E$18-'Ejercicio 3 - TIR'!$C$18),'Ejercicio 3 - TIR'!$C$18+SQRT(('Ejercicio 3 - TIR'!$E$18-'Ejercicio 3 - TIR'!$C$18)*('Ejercicio 3 - TIR'!$D$18-'Ejercicio 3 - TIR'!$C$18)*J633),'Ejercicio 3 - TIR'!$E$18-SQRT(('Ejercicio 3 - TIR'!$E$18-'Ejercicio 3 - TIR'!$C$18)*('Ejercicio 3 - TIR'!$E$18-'Ejercicio 3 - TIR'!$D$18)*(1-J633)))</f>
        <v>36909.6330835207</v>
      </c>
      <c r="L633" s="27">
        <f ca="1" t="shared" si="4698"/>
        <v>0.30662882575509</v>
      </c>
      <c r="M633" s="28">
        <f ca="1">IF(L633&lt;=('Ejercicio 3 - TIR'!$D$18-'Ejercicio 3 - TIR'!$C$18)/('Ejercicio 3 - TIR'!$E$18-'Ejercicio 3 - TIR'!$C$18),'Ejercicio 3 - TIR'!$C$18+SQRT(('Ejercicio 3 - TIR'!$E$18-'Ejercicio 3 - TIR'!$C$18)*('Ejercicio 3 - TIR'!$D$18-'Ejercicio 3 - TIR'!$C$18)*L633),'Ejercicio 3 - TIR'!$E$18-SQRT(('Ejercicio 3 - TIR'!$E$18-'Ejercicio 3 - TIR'!$C$18)*('Ejercicio 3 - TIR'!$E$18-'Ejercicio 3 - TIR'!$D$18)*(1-L633)))</f>
        <v>36781.911519864</v>
      </c>
      <c r="N633" s="27">
        <f ca="1" t="shared" ref="N633:R633" si="4699">RAND()</f>
        <v>0.950013841643142</v>
      </c>
      <c r="O633" s="28">
        <f ca="1">IF(N633&lt;=('Ejercicio 3 - TIR'!$D$18-'Ejercicio 3 - TIR'!$C$18)/('Ejercicio 3 - TIR'!$E$18-'Ejercicio 3 - TIR'!$C$18),'Ejercicio 3 - TIR'!$C$18+SQRT(('Ejercicio 3 - TIR'!$E$18-'Ejercicio 3 - TIR'!$C$18)*('Ejercicio 3 - TIR'!$D$18-'Ejercicio 3 - TIR'!$C$18)*N633),'Ejercicio 3 - TIR'!$E$18-SQRT(('Ejercicio 3 - TIR'!$E$18-'Ejercicio 3 - TIR'!$C$18)*('Ejercicio 3 - TIR'!$E$18-'Ejercicio 3 - TIR'!$D$18)*(1-N633)))</f>
        <v>43063.7763877164</v>
      </c>
      <c r="P633" s="27">
        <f ca="1" t="shared" si="4699"/>
        <v>0.142723996557877</v>
      </c>
      <c r="Q633" s="29">
        <f ca="1">IF(P633&lt;=('Ejercicio 3 - TIR'!$D$22-'Ejercicio 3 - TIR'!$C$22)/('Ejercicio 3 - TIR'!$E$22-'Ejercicio 3 - TIR'!$C$22),'Ejercicio 3 - TIR'!$C$22+SQRT(('Ejercicio 3 - TIR'!$E$22-'Ejercicio 3 - TIR'!$C$22)*('Ejercicio 3 - TIR'!$D$22-'Ejercicio 3 - TIR'!$C$22)*P633),'Ejercicio 3 - TIR'!$E$22-SQRT(('Ejercicio 3 - TIR'!$E$22-'Ejercicio 3 - TIR'!$C$22)*('Ejercicio 3 - TIR'!$E$22-'Ejercicio 3 - TIR'!$D$22)*(1-P633)))</f>
        <v>0.13602819995521</v>
      </c>
      <c r="R633" s="27">
        <f ca="1" t="shared" si="4699"/>
        <v>0.68854801697134</v>
      </c>
      <c r="S633" s="29">
        <f ca="1">IF(R633&lt;=('Ejercicio 3 - TIR'!$D$23-'Ejercicio 3 - TIR'!$C$23)/('Ejercicio 3 - TIR'!$E$23-'Ejercicio 3 - TIR'!$C$23),'Ejercicio 3 - TIR'!$C$23+SQRT(('Ejercicio 3 - TIR'!$E$23-'Ejercicio 3 - TIR'!$C$23)*('Ejercicio 3 - TIR'!$D$23-'Ejercicio 3 - TIR'!$C$23)*R633),'Ejercicio 3 - TIR'!$E$23-SQRT(('Ejercicio 3 - TIR'!$E$23-'Ejercicio 3 - TIR'!$C$23)*('Ejercicio 3 - TIR'!$E$23-'Ejercicio 3 - TIR'!$D$23)*(1-R633)))</f>
        <v>0.156322720395882</v>
      </c>
      <c r="T633" s="27">
        <f ca="1" t="shared" ref="T633:X633" si="4700">RAND()</f>
        <v>0.292325398470479</v>
      </c>
      <c r="U633" s="29">
        <f ca="1">IF(T633&lt;=('Ejercicio 3 - TIR'!$D$24-'Ejercicio 3 - TIR'!$C$24)/('Ejercicio 3 - TIR'!$E$24-'Ejercicio 3 - TIR'!$C$24),'Ejercicio 3 - TIR'!$C$24+SQRT(('Ejercicio 3 - TIR'!$E$24-'Ejercicio 3 - TIR'!$C$24)*('Ejercicio 3 - TIR'!$D$24-'Ejercicio 3 - TIR'!$C$24)*T633),'Ejercicio 3 - TIR'!$E$24-SQRT(('Ejercicio 3 - TIR'!$E$24-'Ejercicio 3 - TIR'!$C$24)*('Ejercicio 3 - TIR'!$E$24-'Ejercicio 3 - TIR'!$D$24)*(1-T633)))</f>
        <v>0.174776669202861</v>
      </c>
      <c r="V633" s="27">
        <f ca="1" t="shared" si="4700"/>
        <v>0.493345168140723</v>
      </c>
      <c r="W633" s="29">
        <f ca="1">IF(V633&lt;=('Ejercicio 3 - TIR'!$D$25-'Ejercicio 3 - TIR'!$C$25)/('Ejercicio 3 - TIR'!$E$25-'Ejercicio 3 - TIR'!$C$25),'Ejercicio 3 - TIR'!$C$25+SQRT(('Ejercicio 3 - TIR'!$E$25-'Ejercicio 3 - TIR'!$C$25)*('Ejercicio 3 - TIR'!$D$25-'Ejercicio 3 - TIR'!$C$25)*V633),'Ejercicio 3 - TIR'!$E$25-SQRT(('Ejercicio 3 - TIR'!$E$25-'Ejercicio 3 - TIR'!$C$25)*('Ejercicio 3 - TIR'!$E$25-'Ejercicio 3 - TIR'!$D$25)*(1-V633)))</f>
        <v>0.207889527294182</v>
      </c>
      <c r="X633" s="27">
        <f ca="1" t="shared" si="4700"/>
        <v>0.260236017431171</v>
      </c>
      <c r="Y633" s="29">
        <f ca="1">IF(X633&lt;=('Ejercicio 3 - TIR'!$D$26-'Ejercicio 3 - TIR'!$C$26)/('Ejercicio 3 - TIR'!$E$26-'Ejercicio 3 - TIR'!$C$26),'Ejercicio 3 - TIR'!$C$26+SQRT(('Ejercicio 3 - TIR'!$E$26-'Ejercicio 3 - TIR'!$C$26)*('Ejercicio 3 - TIR'!$D$26-'Ejercicio 3 - TIR'!$C$26)*X633),'Ejercicio 3 - TIR'!$E$26-SQRT(('Ejercicio 3 - TIR'!$E$26-'Ejercicio 3 - TIR'!$C$26)*('Ejercicio 3 - TIR'!$E$26-'Ejercicio 3 - TIR'!$D$26)*(1-X633)))</f>
        <v>0.216507305541382</v>
      </c>
      <c r="Z633" s="27">
        <f ca="1" t="shared" si="4288"/>
        <v>1.13602819995521</v>
      </c>
      <c r="AA633" s="27">
        <f ca="1" t="shared" si="4289"/>
        <v>1.31361521861864</v>
      </c>
      <c r="AB633" s="27">
        <f ca="1" t="shared" si="4290"/>
        <v>1.543204511143</v>
      </c>
      <c r="AC633" s="27">
        <f ca="1" t="shared" si="4291"/>
        <v>1.86402056748277</v>
      </c>
      <c r="AD633" s="27">
        <f ca="1" t="shared" si="4292"/>
        <v>2.26759463802218</v>
      </c>
      <c r="AE633" s="26">
        <f ca="1" t="shared" si="4293"/>
        <v>4714.35939522484</v>
      </c>
      <c r="AF633" s="26">
        <f ca="1" t="shared" si="4294"/>
        <v>5451.32088081027</v>
      </c>
      <c r="AG633" s="26">
        <f ca="1" t="shared" si="4295"/>
        <v>6404.0845871143</v>
      </c>
      <c r="AH633" s="26">
        <f ca="1" t="shared" si="4296"/>
        <v>7735.42670468144</v>
      </c>
      <c r="AI633" s="26">
        <f ca="1" t="shared" si="4297"/>
        <v>9410.20309772487</v>
      </c>
      <c r="AJ633" s="28">
        <f ca="1" t="shared" si="4298"/>
        <v>44548.3854563774</v>
      </c>
      <c r="AK633" s="28">
        <f ca="1" t="shared" si="4299"/>
        <v>57526.9628629488</v>
      </c>
      <c r="AL633" s="28">
        <f ca="1" t="shared" si="4300"/>
        <v>56959.1122791221</v>
      </c>
      <c r="AM633" s="28">
        <f ca="1" t="shared" si="4301"/>
        <v>68562.2395843577</v>
      </c>
      <c r="AN633" s="28">
        <f ca="1" t="shared" si="4302"/>
        <v>97651.1884297719</v>
      </c>
      <c r="AO633" s="28">
        <f ca="1">C633/'Ejercicio 3 - TIR'!$D$7</f>
        <v>13398.4028418628</v>
      </c>
      <c r="AP633" s="28">
        <f ca="1" t="shared" si="4303"/>
        <v>31149.9826145146</v>
      </c>
      <c r="AQ633" s="28">
        <f ca="1" t="shared" si="4304"/>
        <v>44128.560021086</v>
      </c>
      <c r="AR633" s="28">
        <f ca="1" t="shared" si="4305"/>
        <v>43560.7094372593</v>
      </c>
      <c r="AS633" s="28">
        <f ca="1" t="shared" si="4306"/>
        <v>55163.836742495</v>
      </c>
      <c r="AT633" s="28">
        <f ca="1" t="shared" si="4307"/>
        <v>84252.7855879091</v>
      </c>
      <c r="AU633" s="28">
        <f ca="1">AP633*'Ejercicio 3 - TIR'!$D$5</f>
        <v>15574.9913072573</v>
      </c>
      <c r="AV633" s="28">
        <f ca="1">AQ633*'Ejercicio 3 - TIR'!$D$5</f>
        <v>22064.280010543</v>
      </c>
      <c r="AW633" s="28">
        <f ca="1">AR633*'Ejercicio 3 - TIR'!$D$5</f>
        <v>21780.3547186297</v>
      </c>
      <c r="AX633" s="28">
        <f ca="1">AS633*'Ejercicio 3 - TIR'!$D$5</f>
        <v>27581.9183712475</v>
      </c>
      <c r="AY633" s="28">
        <f ca="1">AT633*'Ejercicio 3 - TIR'!$D$5</f>
        <v>42126.3927939545</v>
      </c>
      <c r="AZ633" s="28">
        <f ca="1" t="shared" ref="AZ633:BD633" si="4701">AJ633-AU633-AE633</f>
        <v>24259.0347538953</v>
      </c>
      <c r="BA633" s="28">
        <f ca="1" t="shared" si="4701"/>
        <v>30011.3619715955</v>
      </c>
      <c r="BB633" s="28">
        <f ca="1" t="shared" si="4701"/>
        <v>28774.6729733782</v>
      </c>
      <c r="BC633" s="28">
        <f ca="1" t="shared" si="4701"/>
        <v>33244.8945084288</v>
      </c>
      <c r="BD633" s="28">
        <f ca="1" t="shared" si="4701"/>
        <v>46114.5925380925</v>
      </c>
      <c r="BE633" s="28">
        <f ca="1" t="shared" ref="BE633:BI633" si="4702">AZ633/Z633</f>
        <v>21354.2540183877</v>
      </c>
      <c r="BF633" s="28">
        <f ca="1" t="shared" si="4702"/>
        <v>22846.3872420377</v>
      </c>
      <c r="BG633" s="28">
        <f ca="1" t="shared" si="4702"/>
        <v>18646.0529149605</v>
      </c>
      <c r="BH633" s="28">
        <f ca="1" t="shared" si="4702"/>
        <v>17835.0470420634</v>
      </c>
      <c r="BI633" s="28">
        <f ca="1" t="shared" si="4702"/>
        <v>20336.3474956503</v>
      </c>
      <c r="BJ633" s="28">
        <f ca="1" t="shared" si="4310"/>
        <v>78588.5286274562</v>
      </c>
      <c r="BK633" s="28">
        <f ca="1" t="shared" si="4311"/>
        <v>30382.1464422692</v>
      </c>
      <c r="BL633" s="28">
        <f ca="1" t="shared" si="4312"/>
        <v>108970.675069725</v>
      </c>
      <c r="BM633" s="28">
        <f ca="1">BK633*'Ejercicio 3 - TIR'!$D$5</f>
        <v>15191.0732211346</v>
      </c>
      <c r="BN633" s="28">
        <f ca="1" t="shared" si="4313"/>
        <v>93779.6018485908</v>
      </c>
      <c r="BO633" s="28">
        <f ca="1" t="shared" si="4314"/>
        <v>41356.4224734569</v>
      </c>
      <c r="BP633" s="28">
        <f ca="1" t="shared" si="4315"/>
        <v>-101649.235261839</v>
      </c>
      <c r="BQ633" s="28">
        <f ca="1" t="shared" ref="BQ633:BT633" si="4703">BE633</f>
        <v>21354.2540183877</v>
      </c>
      <c r="BR633" s="28">
        <f ca="1" t="shared" si="4703"/>
        <v>22846.3872420377</v>
      </c>
      <c r="BS633" s="28">
        <f ca="1" t="shared" si="4703"/>
        <v>18646.0529149605</v>
      </c>
      <c r="BT633" s="28">
        <f ca="1" t="shared" si="4703"/>
        <v>17835.0470420634</v>
      </c>
      <c r="BU633" s="28">
        <f ca="1" t="shared" si="4317"/>
        <v>61692.7699691073</v>
      </c>
      <c r="BV633" s="30">
        <f ca="1" t="shared" si="4318"/>
        <v>10.3732376236632</v>
      </c>
    </row>
    <row r="634" ht="15" customHeight="1" spans="1:74">
      <c r="A634" s="26">
        <v>633</v>
      </c>
      <c r="B634" s="27">
        <f ca="1" t="shared" ref="B634:F634" si="4704">RAND()</f>
        <v>0.228309947567488</v>
      </c>
      <c r="C634" s="28">
        <f ca="1">IF(B634&lt;=('Ejercicio 3 - TIR'!$D$13-'Ejercicio 3 - TIR'!$C$13)/('Ejercicio 3 - TIR'!$E$13-'Ejercicio 3 - TIR'!$C$13),'Ejercicio 3 - TIR'!$C$13+SQRT(('Ejercicio 3 - TIR'!$E$13-'Ejercicio 3 - TIR'!$C$13)*('Ejercicio 3 - TIR'!$D$13-'Ejercicio 3 - TIR'!$C$13)*B634),'Ejercicio 3 - TIR'!$E$13-SQRT(('Ejercicio 3 - TIR'!$E$13-'Ejercicio 3 - TIR'!$C$13)*('Ejercicio 3 - TIR'!$E$13-'Ejercicio 3 - TIR'!$D$13)*(1-B634)))</f>
        <v>69556.3580420051</v>
      </c>
      <c r="D634" s="27">
        <f ca="1" t="shared" si="4704"/>
        <v>0.172119818100226</v>
      </c>
      <c r="E634" s="28">
        <f ca="1">IF(D634&lt;=('Ejercicio 3 - TIR'!$D$14-'Ejercicio 3 - TIR'!$C$14)/('Ejercicio 3 - TIR'!$E$14-'Ejercicio 3 - TIR'!$C$14),'Ejercicio 3 - TIR'!$C$14+SQRT(('Ejercicio 3 - TIR'!$E$14-'Ejercicio 3 - TIR'!$C$14)*('Ejercicio 3 - TIR'!$D$14-'Ejercicio 3 - TIR'!$C$14)*D634),'Ejercicio 3 - TIR'!$E$14-SQRT(('Ejercicio 3 - TIR'!$E$14-'Ejercicio 3 - TIR'!$C$14)*('Ejercicio 3 - TIR'!$E$14-'Ejercicio 3 - TIR'!$D$14)*(1-D634)))</f>
        <v>28592.9077858354</v>
      </c>
      <c r="F634" s="27">
        <f ca="1" t="shared" si="4704"/>
        <v>0.465595800769095</v>
      </c>
      <c r="G634" s="28">
        <f ca="1">IF(F634&lt;=('Ejercicio 3 - TIR'!$D$18-'Ejercicio 3 - TIR'!$C$18)/('Ejercicio 3 - TIR'!$E$18-'Ejercicio 3 - TIR'!$C$18),'Ejercicio 3 - TIR'!$C$18+SQRT(('Ejercicio 3 - TIR'!$E$18-'Ejercicio 3 - TIR'!$C$18)*('Ejercicio 3 - TIR'!$D$18-'Ejercicio 3 - TIR'!$C$18)*F634),'Ejercicio 3 - TIR'!$E$18-SQRT(('Ejercicio 3 - TIR'!$E$18-'Ejercicio 3 - TIR'!$C$18)*('Ejercicio 3 - TIR'!$E$18-'Ejercicio 3 - TIR'!$D$18)*(1-F634)))</f>
        <v>38356.9952803244</v>
      </c>
      <c r="H634" s="27">
        <f ca="1" t="shared" ref="H634:L634" si="4705">RAND()</f>
        <v>0.79172661132997</v>
      </c>
      <c r="I634" s="28">
        <f ca="1">IF(H634&lt;=('Ejercicio 3 - TIR'!$D$18-'Ejercicio 3 - TIR'!$C$18)/('Ejercicio 3 - TIR'!$E$18-'Ejercicio 3 - TIR'!$C$18),'Ejercicio 3 - TIR'!$C$18+SQRT(('Ejercicio 3 - TIR'!$E$18-'Ejercicio 3 - TIR'!$C$18)*('Ejercicio 3 - TIR'!$D$18-'Ejercicio 3 - TIR'!$C$18)*H634),'Ejercicio 3 - TIR'!$E$18-SQRT(('Ejercicio 3 - TIR'!$E$18-'Ejercicio 3 - TIR'!$C$18)*('Ejercicio 3 - TIR'!$E$18-'Ejercicio 3 - TIR'!$D$18)*(1-H634)))</f>
        <v>41047.7216507118</v>
      </c>
      <c r="J634" s="27">
        <f ca="1" t="shared" si="4705"/>
        <v>0.976572840699717</v>
      </c>
      <c r="K634" s="28">
        <f ca="1">IF(J634&lt;=('Ejercicio 3 - TIR'!$D$18-'Ejercicio 3 - TIR'!$C$18)/('Ejercicio 3 - TIR'!$E$18-'Ejercicio 3 - TIR'!$C$18),'Ejercicio 3 - TIR'!$C$18+SQRT(('Ejercicio 3 - TIR'!$E$18-'Ejercicio 3 - TIR'!$C$18)*('Ejercicio 3 - TIR'!$D$18-'Ejercicio 3 - TIR'!$C$18)*J634),'Ejercicio 3 - TIR'!$E$18-SQRT(('Ejercicio 3 - TIR'!$E$18-'Ejercicio 3 - TIR'!$C$18)*('Ejercicio 3 - TIR'!$E$18-'Ejercicio 3 - TIR'!$D$18)*(1-J634)))</f>
        <v>43674.4672966987</v>
      </c>
      <c r="L634" s="27">
        <f ca="1" t="shared" si="4705"/>
        <v>0.910736265189452</v>
      </c>
      <c r="M634" s="28">
        <f ca="1">IF(L634&lt;=('Ejercicio 3 - TIR'!$D$18-'Ejercicio 3 - TIR'!$C$18)/('Ejercicio 3 - TIR'!$E$18-'Ejercicio 3 - TIR'!$C$18),'Ejercicio 3 - TIR'!$C$18+SQRT(('Ejercicio 3 - TIR'!$E$18-'Ejercicio 3 - TIR'!$C$18)*('Ejercicio 3 - TIR'!$D$18-'Ejercicio 3 - TIR'!$C$18)*L634),'Ejercicio 3 - TIR'!$E$18-SQRT(('Ejercicio 3 - TIR'!$E$18-'Ejercicio 3 - TIR'!$C$18)*('Ejercicio 3 - TIR'!$E$18-'Ejercicio 3 - TIR'!$D$18)*(1-L634)))</f>
        <v>42412.572684926</v>
      </c>
      <c r="N634" s="27">
        <f ca="1" t="shared" ref="N634:R634" si="4706">RAND()</f>
        <v>0.652825778275667</v>
      </c>
      <c r="O634" s="28">
        <f ca="1">IF(N634&lt;=('Ejercicio 3 - TIR'!$D$18-'Ejercicio 3 - TIR'!$C$18)/('Ejercicio 3 - TIR'!$E$18-'Ejercicio 3 - TIR'!$C$18),'Ejercicio 3 - TIR'!$C$18+SQRT(('Ejercicio 3 - TIR'!$E$18-'Ejercicio 3 - TIR'!$C$18)*('Ejercicio 3 - TIR'!$D$18-'Ejercicio 3 - TIR'!$C$18)*N634),'Ejercicio 3 - TIR'!$E$18-SQRT(('Ejercicio 3 - TIR'!$E$18-'Ejercicio 3 - TIR'!$C$18)*('Ejercicio 3 - TIR'!$E$18-'Ejercicio 3 - TIR'!$D$18)*(1-N634)))</f>
        <v>39895.6488792474</v>
      </c>
      <c r="P634" s="27">
        <f ca="1" t="shared" si="4706"/>
        <v>0.829237368716505</v>
      </c>
      <c r="Q634" s="29">
        <f ca="1">IF(P634&lt;=('Ejercicio 3 - TIR'!$D$22-'Ejercicio 3 - TIR'!$C$22)/('Ejercicio 3 - TIR'!$E$22-'Ejercicio 3 - TIR'!$C$22),'Ejercicio 3 - TIR'!$C$22+SQRT(('Ejercicio 3 - TIR'!$E$22-'Ejercicio 3 - TIR'!$C$22)*('Ejercicio 3 - TIR'!$D$22-'Ejercicio 3 - TIR'!$C$22)*P634),'Ejercicio 3 - TIR'!$E$22-SQRT(('Ejercicio 3 - TIR'!$E$22-'Ejercicio 3 - TIR'!$C$22)*('Ejercicio 3 - TIR'!$E$22-'Ejercicio 3 - TIR'!$D$22)*(1-P634)))</f>
        <v>0.162467951166213</v>
      </c>
      <c r="R634" s="27">
        <f ca="1" t="shared" si="4706"/>
        <v>0.0534587351011442</v>
      </c>
      <c r="S634" s="29">
        <f ca="1">IF(R634&lt;=('Ejercicio 3 - TIR'!$D$23-'Ejercicio 3 - TIR'!$C$23)/('Ejercicio 3 - TIR'!$E$23-'Ejercicio 3 - TIR'!$C$23),'Ejercicio 3 - TIR'!$C$23+SQRT(('Ejercicio 3 - TIR'!$E$23-'Ejercicio 3 - TIR'!$C$23)*('Ejercicio 3 - TIR'!$D$23-'Ejercicio 3 - TIR'!$C$23)*R634),'Ejercicio 3 - TIR'!$E$23-SQRT(('Ejercicio 3 - TIR'!$E$23-'Ejercicio 3 - TIR'!$C$23)*('Ejercicio 3 - TIR'!$E$23-'Ejercicio 3 - TIR'!$D$23)*(1-R634)))</f>
        <v>0.129809471095939</v>
      </c>
      <c r="T634" s="27">
        <f ca="1" t="shared" ref="T634:X634" si="4707">RAND()</f>
        <v>0.0981676294989653</v>
      </c>
      <c r="U634" s="29">
        <f ca="1">IF(T634&lt;=('Ejercicio 3 - TIR'!$D$24-'Ejercicio 3 - TIR'!$C$24)/('Ejercicio 3 - TIR'!$E$24-'Ejercicio 3 - TIR'!$C$24),'Ejercicio 3 - TIR'!$C$24+SQRT(('Ejercicio 3 - TIR'!$E$24-'Ejercicio 3 - TIR'!$C$24)*('Ejercicio 3 - TIR'!$D$24-'Ejercicio 3 - TIR'!$C$24)*T634),'Ejercicio 3 - TIR'!$E$24-SQRT(('Ejercicio 3 - TIR'!$E$24-'Ejercicio 3 - TIR'!$C$24)*('Ejercicio 3 - TIR'!$E$24-'Ejercicio 3 - TIR'!$D$24)*(1-T634)))</f>
        <v>0.164357995053204</v>
      </c>
      <c r="V634" s="27">
        <f ca="1" t="shared" si="4707"/>
        <v>0.254682470657059</v>
      </c>
      <c r="W634" s="29">
        <f ca="1">IF(V634&lt;=('Ejercicio 3 - TIR'!$D$25-'Ejercicio 3 - TIR'!$C$25)/('Ejercicio 3 - TIR'!$E$25-'Ejercicio 3 - TIR'!$C$25),'Ejercicio 3 - TIR'!$C$25+SQRT(('Ejercicio 3 - TIR'!$E$25-'Ejercicio 3 - TIR'!$C$25)*('Ejercicio 3 - TIR'!$D$25-'Ejercicio 3 - TIR'!$C$25)*V634),'Ejercicio 3 - TIR'!$E$25-SQRT(('Ejercicio 3 - TIR'!$E$25-'Ejercicio 3 - TIR'!$C$25)*('Ejercicio 3 - TIR'!$E$25-'Ejercicio 3 - TIR'!$D$25)*(1-V634)))</f>
        <v>0.198882676158847</v>
      </c>
      <c r="X634" s="27">
        <f ca="1" t="shared" si="4707"/>
        <v>0.160076526704583</v>
      </c>
      <c r="Y634" s="29">
        <f ca="1">IF(X634&lt;=('Ejercicio 3 - TIR'!$D$26-'Ejercicio 3 - TIR'!$C$26)/('Ejercicio 3 - TIR'!$E$26-'Ejercicio 3 - TIR'!$C$26),'Ejercicio 3 - TIR'!$C$26+SQRT(('Ejercicio 3 - TIR'!$E$26-'Ejercicio 3 - TIR'!$C$26)*('Ejercicio 3 - TIR'!$D$26-'Ejercicio 3 - TIR'!$C$26)*X634),'Ejercicio 3 - TIR'!$E$26-SQRT(('Ejercicio 3 - TIR'!$E$26-'Ejercicio 3 - TIR'!$C$26)*('Ejercicio 3 - TIR'!$E$26-'Ejercicio 3 - TIR'!$D$26)*(1-X634)))</f>
        <v>0.210789579651892</v>
      </c>
      <c r="Z634" s="27">
        <f ca="1" t="shared" si="4288"/>
        <v>1.16246795116621</v>
      </c>
      <c r="AA634" s="27">
        <f ca="1" t="shared" si="4289"/>
        <v>1.31336730107308</v>
      </c>
      <c r="AB634" s="27">
        <f ca="1" t="shared" si="4290"/>
        <v>1.52922971744589</v>
      </c>
      <c r="AC634" s="27">
        <f ca="1" t="shared" si="4291"/>
        <v>1.83336701611316</v>
      </c>
      <c r="AD634" s="27">
        <f ca="1" t="shared" si="4292"/>
        <v>2.2198216787873</v>
      </c>
      <c r="AE634" s="26">
        <f ca="1" t="shared" si="4293"/>
        <v>4645.43114584914</v>
      </c>
      <c r="AF634" s="26">
        <f ca="1" t="shared" si="4294"/>
        <v>5248.45210590442</v>
      </c>
      <c r="AG634" s="26">
        <f ca="1" t="shared" si="4295"/>
        <v>6111.07717116364</v>
      </c>
      <c r="AH634" s="26">
        <f ca="1" t="shared" si="4296"/>
        <v>7326.4645531779</v>
      </c>
      <c r="AI634" s="26">
        <f ca="1" t="shared" si="4297"/>
        <v>8870.80693667676</v>
      </c>
      <c r="AJ634" s="28">
        <f ca="1" t="shared" si="4298"/>
        <v>44588.7777164108</v>
      </c>
      <c r="AK634" s="28">
        <f ca="1" t="shared" si="4299"/>
        <v>53910.7353995943</v>
      </c>
      <c r="AL634" s="28">
        <f ca="1" t="shared" si="4300"/>
        <v>66788.2932837302</v>
      </c>
      <c r="AM634" s="28">
        <f ca="1" t="shared" si="4301"/>
        <v>77757.8118290454</v>
      </c>
      <c r="AN634" s="28">
        <f ca="1" t="shared" si="4302"/>
        <v>88561.2262714396</v>
      </c>
      <c r="AO634" s="28">
        <f ca="1">C634/'Ejercicio 3 - TIR'!$D$7</f>
        <v>13911.271608401</v>
      </c>
      <c r="AP634" s="28">
        <f ca="1" t="shared" si="4303"/>
        <v>30677.5061080098</v>
      </c>
      <c r="AQ634" s="28">
        <f ca="1" t="shared" si="4304"/>
        <v>39999.4637911933</v>
      </c>
      <c r="AR634" s="28">
        <f ca="1" t="shared" si="4305"/>
        <v>52877.0216753292</v>
      </c>
      <c r="AS634" s="28">
        <f ca="1" t="shared" si="4306"/>
        <v>63846.5402206444</v>
      </c>
      <c r="AT634" s="28">
        <f ca="1" t="shared" si="4307"/>
        <v>74649.9546630386</v>
      </c>
      <c r="AU634" s="28">
        <f ca="1">AP634*'Ejercicio 3 - TIR'!$D$5</f>
        <v>15338.7530540049</v>
      </c>
      <c r="AV634" s="28">
        <f ca="1">AQ634*'Ejercicio 3 - TIR'!$D$5</f>
        <v>19999.7318955967</v>
      </c>
      <c r="AW634" s="28">
        <f ca="1">AR634*'Ejercicio 3 - TIR'!$D$5</f>
        <v>26438.5108376646</v>
      </c>
      <c r="AX634" s="28">
        <f ca="1">AS634*'Ejercicio 3 - TIR'!$D$5</f>
        <v>31923.2701103222</v>
      </c>
      <c r="AY634" s="28">
        <f ca="1">AT634*'Ejercicio 3 - TIR'!$D$5</f>
        <v>37324.9773315193</v>
      </c>
      <c r="AZ634" s="28">
        <f ca="1" t="shared" ref="AZ634:BD634" si="4708">AJ634-AU634-AE634</f>
        <v>24604.5935165568</v>
      </c>
      <c r="BA634" s="28">
        <f ca="1" t="shared" si="4708"/>
        <v>28662.5513980933</v>
      </c>
      <c r="BB634" s="28">
        <f ca="1" t="shared" si="4708"/>
        <v>34238.705274902</v>
      </c>
      <c r="BC634" s="28">
        <f ca="1" t="shared" si="4708"/>
        <v>38508.0771655453</v>
      </c>
      <c r="BD634" s="28">
        <f ca="1" t="shared" si="4708"/>
        <v>42365.4420032436</v>
      </c>
      <c r="BE634" s="28">
        <f ca="1" t="shared" ref="BE634:BI634" si="4709">AZ634/Z634</f>
        <v>21165.8252529654</v>
      </c>
      <c r="BF634" s="28">
        <f ca="1" t="shared" si="4709"/>
        <v>21823.7132709751</v>
      </c>
      <c r="BG634" s="28">
        <f ca="1" t="shared" si="4709"/>
        <v>22389.5108003049</v>
      </c>
      <c r="BH634" s="28">
        <f ca="1" t="shared" si="4709"/>
        <v>21004.0198318744</v>
      </c>
      <c r="BI634" s="28">
        <f ca="1" t="shared" si="4709"/>
        <v>19085.065439305</v>
      </c>
      <c r="BJ634" s="28">
        <f ca="1" t="shared" si="4310"/>
        <v>63471.1565625637</v>
      </c>
      <c r="BK634" s="28">
        <f ca="1" t="shared" si="4311"/>
        <v>30880.5422958269</v>
      </c>
      <c r="BL634" s="28">
        <f ca="1" t="shared" si="4312"/>
        <v>94351.6988583906</v>
      </c>
      <c r="BM634" s="28">
        <f ca="1">BK634*'Ejercicio 3 - TIR'!$D$5</f>
        <v>15440.2711479134</v>
      </c>
      <c r="BN634" s="28">
        <f ca="1" t="shared" si="4313"/>
        <v>78911.4277104771</v>
      </c>
      <c r="BO634" s="28">
        <f ca="1" t="shared" si="4314"/>
        <v>35548.5435900359</v>
      </c>
      <c r="BP634" s="28">
        <f ca="1" t="shared" si="4315"/>
        <v>-98149.2658278405</v>
      </c>
      <c r="BQ634" s="28">
        <f ca="1" t="shared" ref="BQ634:BT634" si="4710">BE634</f>
        <v>21165.8252529654</v>
      </c>
      <c r="BR634" s="28">
        <f ca="1" t="shared" si="4710"/>
        <v>21823.7132709751</v>
      </c>
      <c r="BS634" s="28">
        <f ca="1" t="shared" si="4710"/>
        <v>22389.5108003049</v>
      </c>
      <c r="BT634" s="28">
        <f ca="1" t="shared" si="4710"/>
        <v>21004.0198318744</v>
      </c>
      <c r="BU634" s="28">
        <f ca="1" t="shared" si="4317"/>
        <v>54633.609029341</v>
      </c>
      <c r="BV634" s="30">
        <f ca="1" t="shared" si="4318"/>
        <v>11.440273134643</v>
      </c>
    </row>
    <row r="635" ht="15" customHeight="1" spans="1:74">
      <c r="A635" s="26">
        <v>634</v>
      </c>
      <c r="B635" s="27">
        <f ca="1" t="shared" ref="B635:F635" si="4711">RAND()</f>
        <v>0.0523311961338389</v>
      </c>
      <c r="C635" s="28">
        <f ca="1">IF(B635&lt;=('Ejercicio 3 - TIR'!$D$13-'Ejercicio 3 - TIR'!$C$13)/('Ejercicio 3 - TIR'!$E$13-'Ejercicio 3 - TIR'!$C$13),'Ejercicio 3 - TIR'!$C$13+SQRT(('Ejercicio 3 - TIR'!$E$13-'Ejercicio 3 - TIR'!$C$13)*('Ejercicio 3 - TIR'!$D$13-'Ejercicio 3 - TIR'!$C$13)*B635),'Ejercicio 3 - TIR'!$E$13-SQRT(('Ejercicio 3 - TIR'!$E$13-'Ejercicio 3 - TIR'!$C$13)*('Ejercicio 3 - TIR'!$E$13-'Ejercicio 3 - TIR'!$D$13)*(1-B635)))</f>
        <v>64575.2025587438</v>
      </c>
      <c r="D635" s="27">
        <f ca="1" t="shared" si="4711"/>
        <v>0.0512767648393995</v>
      </c>
      <c r="E635" s="28">
        <f ca="1">IF(D635&lt;=('Ejercicio 3 - TIR'!$D$14-'Ejercicio 3 - TIR'!$C$14)/('Ejercicio 3 - TIR'!$E$14-'Ejercicio 3 - TIR'!$C$14),'Ejercicio 3 - TIR'!$C$14+SQRT(('Ejercicio 3 - TIR'!$E$14-'Ejercicio 3 - TIR'!$C$14)*('Ejercicio 3 - TIR'!$D$14-'Ejercicio 3 - TIR'!$C$14)*D635),'Ejercicio 3 - TIR'!$E$14-SQRT(('Ejercicio 3 - TIR'!$E$14-'Ejercicio 3 - TIR'!$C$14)*('Ejercicio 3 - TIR'!$E$14-'Ejercicio 3 - TIR'!$D$14)*(1-D635)))</f>
        <v>26961.0602649982</v>
      </c>
      <c r="F635" s="27">
        <f ca="1" t="shared" si="4711"/>
        <v>0.237382423746844</v>
      </c>
      <c r="G635" s="28">
        <f ca="1">IF(F635&lt;=('Ejercicio 3 - TIR'!$D$18-'Ejercicio 3 - TIR'!$C$18)/('Ejercicio 3 - TIR'!$E$18-'Ejercicio 3 - TIR'!$C$18),'Ejercicio 3 - TIR'!$C$18+SQRT(('Ejercicio 3 - TIR'!$E$18-'Ejercicio 3 - TIR'!$C$18)*('Ejercicio 3 - TIR'!$D$18-'Ejercicio 3 - TIR'!$C$18)*F635),'Ejercicio 3 - TIR'!$E$18-SQRT(('Ejercicio 3 - TIR'!$E$18-'Ejercicio 3 - TIR'!$C$18)*('Ejercicio 3 - TIR'!$E$18-'Ejercicio 3 - TIR'!$D$18)*(1-F635)))</f>
        <v>35967.1905920648</v>
      </c>
      <c r="H635" s="27">
        <f ca="1" t="shared" ref="H635:L635" si="4712">RAND()</f>
        <v>0.655455313747738</v>
      </c>
      <c r="I635" s="28">
        <f ca="1">IF(H635&lt;=('Ejercicio 3 - TIR'!$D$18-'Ejercicio 3 - TIR'!$C$18)/('Ejercicio 3 - TIR'!$E$18-'Ejercicio 3 - TIR'!$C$18),'Ejercicio 3 - TIR'!$C$18+SQRT(('Ejercicio 3 - TIR'!$E$18-'Ejercicio 3 - TIR'!$C$18)*('Ejercicio 3 - TIR'!$D$18-'Ejercicio 3 - TIR'!$C$18)*H635),'Ejercicio 3 - TIR'!$E$18-SQRT(('Ejercicio 3 - TIR'!$E$18-'Ejercicio 3 - TIR'!$C$18)*('Ejercicio 3 - TIR'!$E$18-'Ejercicio 3 - TIR'!$D$18)*(1-H635)))</f>
        <v>39915.5583333547</v>
      </c>
      <c r="J635" s="27">
        <f ca="1" t="shared" si="4712"/>
        <v>0.145418783896393</v>
      </c>
      <c r="K635" s="28">
        <f ca="1">IF(J635&lt;=('Ejercicio 3 - TIR'!$D$18-'Ejercicio 3 - TIR'!$C$18)/('Ejercicio 3 - TIR'!$E$18-'Ejercicio 3 - TIR'!$C$18),'Ejercicio 3 - TIR'!$C$18+SQRT(('Ejercicio 3 - TIR'!$E$18-'Ejercicio 3 - TIR'!$C$18)*('Ejercicio 3 - TIR'!$D$18-'Ejercicio 3 - TIR'!$C$18)*J635),'Ejercicio 3 - TIR'!$E$18-SQRT(('Ejercicio 3 - TIR'!$E$18-'Ejercicio 3 - TIR'!$C$18)*('Ejercicio 3 - TIR'!$E$18-'Ejercicio 3 - TIR'!$D$18)*(1-J635)))</f>
        <v>34670.4194227563</v>
      </c>
      <c r="L635" s="27">
        <f ca="1" t="shared" si="4712"/>
        <v>0.346949368536347</v>
      </c>
      <c r="M635" s="28">
        <f ca="1">IF(L635&lt;=('Ejercicio 3 - TIR'!$D$18-'Ejercicio 3 - TIR'!$C$18)/('Ejercicio 3 - TIR'!$E$18-'Ejercicio 3 - TIR'!$C$18),'Ejercicio 3 - TIR'!$C$18+SQRT(('Ejercicio 3 - TIR'!$E$18-'Ejercicio 3 - TIR'!$C$18)*('Ejercicio 3 - TIR'!$D$18-'Ejercicio 3 - TIR'!$C$18)*L635),'Ejercicio 3 - TIR'!$E$18-SQRT(('Ejercicio 3 - TIR'!$E$18-'Ejercicio 3 - TIR'!$C$18)*('Ejercicio 3 - TIR'!$E$18-'Ejercicio 3 - TIR'!$D$18)*(1-L635)))</f>
        <v>37214.0422289069</v>
      </c>
      <c r="N635" s="27">
        <f ca="1" t="shared" ref="N635:R635" si="4713">RAND()</f>
        <v>0.795901836393459</v>
      </c>
      <c r="O635" s="28">
        <f ca="1">IF(N635&lt;=('Ejercicio 3 - TIR'!$D$18-'Ejercicio 3 - TIR'!$C$18)/('Ejercicio 3 - TIR'!$E$18-'Ejercicio 3 - TIR'!$C$18),'Ejercicio 3 - TIR'!$C$18+SQRT(('Ejercicio 3 - TIR'!$E$18-'Ejercicio 3 - TIR'!$C$18)*('Ejercicio 3 - TIR'!$D$18-'Ejercicio 3 - TIR'!$C$18)*N635),'Ejercicio 3 - TIR'!$E$18-SQRT(('Ejercicio 3 - TIR'!$E$18-'Ejercicio 3 - TIR'!$C$18)*('Ejercicio 3 - TIR'!$E$18-'Ejercicio 3 - TIR'!$D$18)*(1-N635)))</f>
        <v>41087.5375694468</v>
      </c>
      <c r="P635" s="27">
        <f ca="1" t="shared" si="4713"/>
        <v>0.718456580600264</v>
      </c>
      <c r="Q635" s="29">
        <f ca="1">IF(P635&lt;=('Ejercicio 3 - TIR'!$D$22-'Ejercicio 3 - TIR'!$C$22)/('Ejercicio 3 - TIR'!$E$22-'Ejercicio 3 - TIR'!$C$22),'Ejercicio 3 - TIR'!$C$22+SQRT(('Ejercicio 3 - TIR'!$E$22-'Ejercicio 3 - TIR'!$C$22)*('Ejercicio 3 - TIR'!$D$22-'Ejercicio 3 - TIR'!$C$22)*P635),'Ejercicio 3 - TIR'!$E$22-SQRT(('Ejercicio 3 - TIR'!$E$22-'Ejercicio 3 - TIR'!$C$22)*('Ejercicio 3 - TIR'!$E$22-'Ejercicio 3 - TIR'!$D$22)*(1-P635)))</f>
        <v>0.157488266283568</v>
      </c>
      <c r="R635" s="27">
        <f ca="1" t="shared" si="4713"/>
        <v>0.512722706001342</v>
      </c>
      <c r="S635" s="29">
        <f ca="1">IF(R635&lt;=('Ejercicio 3 - TIR'!$D$23-'Ejercicio 3 - TIR'!$C$23)/('Ejercicio 3 - TIR'!$E$23-'Ejercicio 3 - TIR'!$C$23),'Ejercicio 3 - TIR'!$C$23+SQRT(('Ejercicio 3 - TIR'!$E$23-'Ejercicio 3 - TIR'!$C$23)*('Ejercicio 3 - TIR'!$D$23-'Ejercicio 3 - TIR'!$C$23)*R635),'Ejercicio 3 - TIR'!$E$23-SQRT(('Ejercicio 3 - TIR'!$E$23-'Ejercicio 3 - TIR'!$C$23)*('Ejercicio 3 - TIR'!$E$23-'Ejercicio 3 - TIR'!$D$23)*(1-R635)))</f>
        <v>0.150384140579791</v>
      </c>
      <c r="T635" s="27">
        <f ca="1" t="shared" ref="T635:X635" si="4714">RAND()</f>
        <v>0.481265617176812</v>
      </c>
      <c r="U635" s="29">
        <f ca="1">IF(T635&lt;=('Ejercicio 3 - TIR'!$D$24-'Ejercicio 3 - TIR'!$C$24)/('Ejercicio 3 - TIR'!$E$24-'Ejercicio 3 - TIR'!$C$24),'Ejercicio 3 - TIR'!$C$24+SQRT(('Ejercicio 3 - TIR'!$E$24-'Ejercicio 3 - TIR'!$C$24)*('Ejercicio 3 - TIR'!$D$24-'Ejercicio 3 - TIR'!$C$24)*T635),'Ejercicio 3 - TIR'!$E$24-SQRT(('Ejercicio 3 - TIR'!$E$24-'Ejercicio 3 - TIR'!$C$24)*('Ejercicio 3 - TIR'!$E$24-'Ejercicio 3 - TIR'!$D$24)*(1-T635)))</f>
        <v>0.181888895687675</v>
      </c>
      <c r="V635" s="27">
        <f ca="1" t="shared" si="4714"/>
        <v>0.950992969570996</v>
      </c>
      <c r="W635" s="29">
        <f ca="1">IF(V635&lt;=('Ejercicio 3 - TIR'!$D$25-'Ejercicio 3 - TIR'!$C$25)/('Ejercicio 3 - TIR'!$E$25-'Ejercicio 3 - TIR'!$C$25),'Ejercicio 3 - TIR'!$C$25+SQRT(('Ejercicio 3 - TIR'!$E$25-'Ejercicio 3 - TIR'!$C$25)*('Ejercicio 3 - TIR'!$D$25-'Ejercicio 3 - TIR'!$C$25)*V635),'Ejercicio 3 - TIR'!$E$25-SQRT(('Ejercicio 3 - TIR'!$E$25-'Ejercicio 3 - TIR'!$C$25)*('Ejercicio 3 - TIR'!$E$25-'Ejercicio 3 - TIR'!$D$25)*(1-V635)))</f>
        <v>0.236903259699394</v>
      </c>
      <c r="X635" s="27">
        <f ca="1" t="shared" si="4714"/>
        <v>0.586100322221693</v>
      </c>
      <c r="Y635" s="29">
        <f ca="1">IF(X635&lt;=('Ejercicio 3 - TIR'!$D$26-'Ejercicio 3 - TIR'!$C$26)/('Ejercicio 3 - TIR'!$E$26-'Ejercicio 3 - TIR'!$C$26),'Ejercicio 3 - TIR'!$C$26+SQRT(('Ejercicio 3 - TIR'!$E$26-'Ejercicio 3 - TIR'!$C$26)*('Ejercicio 3 - TIR'!$D$26-'Ejercicio 3 - TIR'!$C$26)*X635),'Ejercicio 3 - TIR'!$E$26-SQRT(('Ejercicio 3 - TIR'!$E$26-'Ejercicio 3 - TIR'!$C$26)*('Ejercicio 3 - TIR'!$E$26-'Ejercicio 3 - TIR'!$D$26)*(1-X635)))</f>
        <v>0.232723597218032</v>
      </c>
      <c r="Z635" s="27">
        <f ca="1" t="shared" si="4288"/>
        <v>1.15748826628357</v>
      </c>
      <c r="AA635" s="27">
        <f ca="1" t="shared" si="4289"/>
        <v>1.33155614443982</v>
      </c>
      <c r="AB635" s="27">
        <f ca="1" t="shared" si="4290"/>
        <v>1.57375142109811</v>
      </c>
      <c r="AC635" s="27">
        <f ca="1" t="shared" si="4291"/>
        <v>1.94657826271281</v>
      </c>
      <c r="AD635" s="27">
        <f ca="1" t="shared" si="4292"/>
        <v>2.39959295827776</v>
      </c>
      <c r="AE635" s="26">
        <f ca="1" t="shared" si="4293"/>
        <v>4246.05063830138</v>
      </c>
      <c r="AF635" s="26">
        <f ca="1" t="shared" si="4294"/>
        <v>4884.5893144006</v>
      </c>
      <c r="AG635" s="26">
        <f ca="1" t="shared" si="4295"/>
        <v>5773.04187068475</v>
      </c>
      <c r="AH635" s="26">
        <f ca="1" t="shared" si="4296"/>
        <v>7140.69430823105</v>
      </c>
      <c r="AI635" s="26">
        <f ca="1" t="shared" si="4297"/>
        <v>8802.50237427691</v>
      </c>
      <c r="AJ635" s="28">
        <f ca="1" t="shared" si="4298"/>
        <v>41631.6010814998</v>
      </c>
      <c r="AK635" s="28">
        <f ca="1" t="shared" si="4299"/>
        <v>53149.8069575244</v>
      </c>
      <c r="AL635" s="28">
        <f ca="1" t="shared" si="4300"/>
        <v>54562.6218366302</v>
      </c>
      <c r="AM635" s="28">
        <f ca="1" t="shared" si="4301"/>
        <v>72440.0456704667</v>
      </c>
      <c r="AN635" s="28">
        <f ca="1" t="shared" si="4302"/>
        <v>98593.3658246174</v>
      </c>
      <c r="AO635" s="28">
        <f ca="1">C635/'Ejercicio 3 - TIR'!$D$7</f>
        <v>12915.0405117488</v>
      </c>
      <c r="AP635" s="28">
        <f ca="1" t="shared" si="4303"/>
        <v>28716.560569751</v>
      </c>
      <c r="AQ635" s="28">
        <f ca="1" t="shared" si="4304"/>
        <v>40234.7664457756</v>
      </c>
      <c r="AR635" s="28">
        <f ca="1" t="shared" si="4305"/>
        <v>41647.5813248815</v>
      </c>
      <c r="AS635" s="28">
        <f ca="1" t="shared" si="4306"/>
        <v>59525.0051587179</v>
      </c>
      <c r="AT635" s="28">
        <f ca="1" t="shared" si="4307"/>
        <v>85678.3253128686</v>
      </c>
      <c r="AU635" s="28">
        <f ca="1">AP635*'Ejercicio 3 - TIR'!$D$5</f>
        <v>14358.2802848755</v>
      </c>
      <c r="AV635" s="28">
        <f ca="1">AQ635*'Ejercicio 3 - TIR'!$D$5</f>
        <v>20117.3832228878</v>
      </c>
      <c r="AW635" s="28">
        <f ca="1">AR635*'Ejercicio 3 - TIR'!$D$5</f>
        <v>20823.7906624407</v>
      </c>
      <c r="AX635" s="28">
        <f ca="1">AS635*'Ejercicio 3 - TIR'!$D$5</f>
        <v>29762.502579359</v>
      </c>
      <c r="AY635" s="28">
        <f ca="1">AT635*'Ejercicio 3 - TIR'!$D$5</f>
        <v>42839.1626564343</v>
      </c>
      <c r="AZ635" s="28">
        <f ca="1" t="shared" ref="AZ635:BD635" si="4715">AJ635-AU635-AE635</f>
        <v>23027.2701583229</v>
      </c>
      <c r="BA635" s="28">
        <f ca="1" t="shared" si="4715"/>
        <v>28147.834420236</v>
      </c>
      <c r="BB635" s="28">
        <f ca="1" t="shared" si="4715"/>
        <v>27965.7893035047</v>
      </c>
      <c r="BC635" s="28">
        <f ca="1" t="shared" si="4715"/>
        <v>35536.8487828767</v>
      </c>
      <c r="BD635" s="28">
        <f ca="1" t="shared" si="4715"/>
        <v>46951.7007939061</v>
      </c>
      <c r="BE635" s="28">
        <f ca="1" t="shared" ref="BE635:BI635" si="4716">AZ635/Z635</f>
        <v>19894.1715688041</v>
      </c>
      <c r="BF635" s="28">
        <f ca="1" t="shared" si="4716"/>
        <v>21139.0518813442</v>
      </c>
      <c r="BG635" s="28">
        <f ca="1" t="shared" si="4716"/>
        <v>17770.143955766</v>
      </c>
      <c r="BH635" s="28">
        <f ca="1" t="shared" si="4716"/>
        <v>18256.059601401</v>
      </c>
      <c r="BI635" s="28">
        <f ca="1" t="shared" si="4716"/>
        <v>19566.527161175</v>
      </c>
      <c r="BJ635" s="28">
        <f ca="1" t="shared" si="4310"/>
        <v>64695.5703595921</v>
      </c>
      <c r="BK635" s="28">
        <f ca="1" t="shared" si="4311"/>
        <v>30990.8402678643</v>
      </c>
      <c r="BL635" s="28">
        <f ca="1" t="shared" si="4312"/>
        <v>95686.4106274564</v>
      </c>
      <c r="BM635" s="28">
        <f ca="1">BK635*'Ejercicio 3 - TIR'!$D$5</f>
        <v>15495.4201339322</v>
      </c>
      <c r="BN635" s="28">
        <f ca="1" t="shared" si="4313"/>
        <v>80190.9904935242</v>
      </c>
      <c r="BO635" s="28">
        <f ca="1" t="shared" si="4314"/>
        <v>33418.5805208726</v>
      </c>
      <c r="BP635" s="28">
        <f ca="1" t="shared" si="4315"/>
        <v>-91536.262823742</v>
      </c>
      <c r="BQ635" s="28">
        <f ca="1" t="shared" ref="BQ635:BT635" si="4717">BE635</f>
        <v>19894.1715688041</v>
      </c>
      <c r="BR635" s="28">
        <f ca="1" t="shared" si="4717"/>
        <v>21139.0518813442</v>
      </c>
      <c r="BS635" s="28">
        <f ca="1" t="shared" si="4717"/>
        <v>17770.143955766</v>
      </c>
      <c r="BT635" s="28">
        <f ca="1" t="shared" si="4717"/>
        <v>18256.059601401</v>
      </c>
      <c r="BU635" s="28">
        <f ca="1" t="shared" si="4317"/>
        <v>52985.1076820477</v>
      </c>
      <c r="BV635" s="30">
        <f ca="1" t="shared" si="4318"/>
        <v>11.0024831831455</v>
      </c>
    </row>
    <row r="636" ht="15" customHeight="1" spans="1:74">
      <c r="A636" s="26">
        <v>635</v>
      </c>
      <c r="B636" s="27">
        <f ca="1" t="shared" ref="B636:F636" si="4718">RAND()</f>
        <v>0.638447365171815</v>
      </c>
      <c r="C636" s="28">
        <f ca="1">IF(B636&lt;=('Ejercicio 3 - TIR'!$D$13-'Ejercicio 3 - TIR'!$C$13)/('Ejercicio 3 - TIR'!$E$13-'Ejercicio 3 - TIR'!$C$13),'Ejercicio 3 - TIR'!$C$13+SQRT(('Ejercicio 3 - TIR'!$E$13-'Ejercicio 3 - TIR'!$C$13)*('Ejercicio 3 - TIR'!$D$13-'Ejercicio 3 - TIR'!$C$13)*B636),'Ejercicio 3 - TIR'!$E$13-SQRT(('Ejercicio 3 - TIR'!$E$13-'Ejercicio 3 - TIR'!$C$13)*('Ejercicio 3 - TIR'!$E$13-'Ejercicio 3 - TIR'!$D$13)*(1-B636)))</f>
        <v>79170.6178249613</v>
      </c>
      <c r="D636" s="27">
        <f ca="1" t="shared" si="4718"/>
        <v>0.601871093105382</v>
      </c>
      <c r="E636" s="28">
        <f ca="1">IF(D636&lt;=('Ejercicio 3 - TIR'!$D$14-'Ejercicio 3 - TIR'!$C$14)/('Ejercicio 3 - TIR'!$E$14-'Ejercicio 3 - TIR'!$C$14),'Ejercicio 3 - TIR'!$C$14+SQRT(('Ejercicio 3 - TIR'!$E$14-'Ejercicio 3 - TIR'!$C$14)*('Ejercicio 3 - TIR'!$D$14-'Ejercicio 3 - TIR'!$C$14)*D636),'Ejercicio 3 - TIR'!$E$14-SQRT(('Ejercicio 3 - TIR'!$E$14-'Ejercicio 3 - TIR'!$C$14)*('Ejercicio 3 - TIR'!$E$14-'Ejercicio 3 - TIR'!$D$14)*(1-D636)))</f>
        <v>32272.1713247386</v>
      </c>
      <c r="F636" s="27">
        <f ca="1" t="shared" si="4718"/>
        <v>0.102743342980575</v>
      </c>
      <c r="G636" s="28">
        <f ca="1">IF(F636&lt;=('Ejercicio 3 - TIR'!$D$18-'Ejercicio 3 - TIR'!$C$18)/('Ejercicio 3 - TIR'!$E$18-'Ejercicio 3 - TIR'!$C$18),'Ejercicio 3 - TIR'!$C$18+SQRT(('Ejercicio 3 - TIR'!$E$18-'Ejercicio 3 - TIR'!$C$18)*('Ejercicio 3 - TIR'!$D$18-'Ejercicio 3 - TIR'!$C$18)*F636),'Ejercicio 3 - TIR'!$E$18-SQRT(('Ejercicio 3 - TIR'!$E$18-'Ejercicio 3 - TIR'!$C$18)*('Ejercicio 3 - TIR'!$E$18-'Ejercicio 3 - TIR'!$D$18)*(1-F636)))</f>
        <v>33925.7485206119</v>
      </c>
      <c r="H636" s="27">
        <f ca="1" t="shared" ref="H636:L636" si="4719">RAND()</f>
        <v>0.613993785863639</v>
      </c>
      <c r="I636" s="28">
        <f ca="1">IF(H636&lt;=('Ejercicio 3 - TIR'!$D$18-'Ejercicio 3 - TIR'!$C$18)/('Ejercicio 3 - TIR'!$E$18-'Ejercicio 3 - TIR'!$C$18),'Ejercicio 3 - TIR'!$C$18+SQRT(('Ejercicio 3 - TIR'!$E$18-'Ejercicio 3 - TIR'!$C$18)*('Ejercicio 3 - TIR'!$D$18-'Ejercicio 3 - TIR'!$C$18)*H636),'Ejercicio 3 - TIR'!$E$18-SQRT(('Ejercicio 3 - TIR'!$E$18-'Ejercicio 3 - TIR'!$C$18)*('Ejercicio 3 - TIR'!$E$18-'Ejercicio 3 - TIR'!$D$18)*(1-H636)))</f>
        <v>39596.8259273338</v>
      </c>
      <c r="J636" s="27">
        <f ca="1" t="shared" si="4719"/>
        <v>0.265971866571737</v>
      </c>
      <c r="K636" s="28">
        <f ca="1">IF(J636&lt;=('Ejercicio 3 - TIR'!$D$18-'Ejercicio 3 - TIR'!$C$18)/('Ejercicio 3 - TIR'!$E$18-'Ejercicio 3 - TIR'!$C$18),'Ejercicio 3 - TIR'!$C$18+SQRT(('Ejercicio 3 - TIR'!$E$18-'Ejercicio 3 - TIR'!$C$18)*('Ejercicio 3 - TIR'!$D$18-'Ejercicio 3 - TIR'!$C$18)*J636),'Ejercicio 3 - TIR'!$E$18-SQRT(('Ejercicio 3 - TIR'!$E$18-'Ejercicio 3 - TIR'!$C$18)*('Ejercicio 3 - TIR'!$E$18-'Ejercicio 3 - TIR'!$D$18)*(1-J636)))</f>
        <v>36316.3106308794</v>
      </c>
      <c r="L636" s="27">
        <f ca="1" t="shared" si="4719"/>
        <v>0.0267061201932359</v>
      </c>
      <c r="M636" s="28">
        <f ca="1">IF(L636&lt;=('Ejercicio 3 - TIR'!$D$18-'Ejercicio 3 - TIR'!$C$18)/('Ejercicio 3 - TIR'!$E$18-'Ejercicio 3 - TIR'!$C$18),'Ejercicio 3 - TIR'!$C$18+SQRT(('Ejercicio 3 - TIR'!$E$18-'Ejercicio 3 - TIR'!$C$18)*('Ejercicio 3 - TIR'!$D$18-'Ejercicio 3 - TIR'!$C$18)*L636),'Ejercicio 3 - TIR'!$E$18-SQRT(('Ejercicio 3 - TIR'!$E$18-'Ejercicio 3 - TIR'!$C$18)*('Ejercicio 3 - TIR'!$E$18-'Ejercicio 3 - TIR'!$D$18)*(1-L636)))</f>
        <v>32001.4789604154</v>
      </c>
      <c r="N636" s="27">
        <f ca="1" t="shared" ref="N636:R636" si="4720">RAND()</f>
        <v>0.37585622311845</v>
      </c>
      <c r="O636" s="28">
        <f ca="1">IF(N636&lt;=('Ejercicio 3 - TIR'!$D$18-'Ejercicio 3 - TIR'!$C$18)/('Ejercicio 3 - TIR'!$E$18-'Ejercicio 3 - TIR'!$C$18),'Ejercicio 3 - TIR'!$C$18+SQRT(('Ejercicio 3 - TIR'!$E$18-'Ejercicio 3 - TIR'!$C$18)*('Ejercicio 3 - TIR'!$D$18-'Ejercicio 3 - TIR'!$C$18)*N636),'Ejercicio 3 - TIR'!$E$18-SQRT(('Ejercicio 3 - TIR'!$E$18-'Ejercicio 3 - TIR'!$C$18)*('Ejercicio 3 - TIR'!$E$18-'Ejercicio 3 - TIR'!$D$18)*(1-N636)))</f>
        <v>37508.5573493027</v>
      </c>
      <c r="P636" s="27">
        <f ca="1" t="shared" si="4720"/>
        <v>0.814312735587254</v>
      </c>
      <c r="Q636" s="29">
        <f ca="1">IF(P636&lt;=('Ejercicio 3 - TIR'!$D$22-'Ejercicio 3 - TIR'!$C$22)/('Ejercicio 3 - TIR'!$E$22-'Ejercicio 3 - TIR'!$C$22),'Ejercicio 3 - TIR'!$C$22+SQRT(('Ejercicio 3 - TIR'!$E$22-'Ejercicio 3 - TIR'!$C$22)*('Ejercicio 3 - TIR'!$D$22-'Ejercicio 3 - TIR'!$C$22)*P636),'Ejercicio 3 - TIR'!$E$22-SQRT(('Ejercicio 3 - TIR'!$E$22-'Ejercicio 3 - TIR'!$C$22)*('Ejercicio 3 - TIR'!$E$22-'Ejercicio 3 - TIR'!$D$22)*(1-P636)))</f>
        <v>0.161717848158848</v>
      </c>
      <c r="R636" s="27">
        <f ca="1" t="shared" si="4720"/>
        <v>0.108815450339258</v>
      </c>
      <c r="S636" s="29">
        <f ca="1">IF(R636&lt;=('Ejercicio 3 - TIR'!$D$23-'Ejercicio 3 - TIR'!$C$23)/('Ejercicio 3 - TIR'!$E$23-'Ejercicio 3 - TIR'!$C$23),'Ejercicio 3 - TIR'!$C$23+SQRT(('Ejercicio 3 - TIR'!$E$23-'Ejercicio 3 - TIR'!$C$23)*('Ejercicio 3 - TIR'!$D$23-'Ejercicio 3 - TIR'!$C$23)*R636),'Ejercicio 3 - TIR'!$E$23-SQRT(('Ejercicio 3 - TIR'!$E$23-'Ejercicio 3 - TIR'!$C$23)*('Ejercicio 3 - TIR'!$E$23-'Ejercicio 3 - TIR'!$D$23)*(1-R636)))</f>
        <v>0.133995278154101</v>
      </c>
      <c r="T636" s="27">
        <f ca="1" t="shared" ref="T636:X636" si="4721">RAND()</f>
        <v>0.454834545664381</v>
      </c>
      <c r="U636" s="29">
        <f ca="1">IF(T636&lt;=('Ejercicio 3 - TIR'!$D$24-'Ejercicio 3 - TIR'!$C$24)/('Ejercicio 3 - TIR'!$E$24-'Ejercicio 3 - TIR'!$C$24),'Ejercicio 3 - TIR'!$C$24+SQRT(('Ejercicio 3 - TIR'!$E$24-'Ejercicio 3 - TIR'!$C$24)*('Ejercicio 3 - TIR'!$D$24-'Ejercicio 3 - TIR'!$C$24)*T636),'Ejercicio 3 - TIR'!$E$24-SQRT(('Ejercicio 3 - TIR'!$E$24-'Ejercicio 3 - TIR'!$C$24)*('Ejercicio 3 - TIR'!$E$24-'Ejercicio 3 - TIR'!$D$24)*(1-T636)))</f>
        <v>0.180930020832617</v>
      </c>
      <c r="V636" s="27">
        <f ca="1" t="shared" si="4721"/>
        <v>0.783815200196098</v>
      </c>
      <c r="W636" s="29">
        <f ca="1">IF(V636&lt;=('Ejercicio 3 - TIR'!$D$25-'Ejercicio 3 - TIR'!$C$25)/('Ejercicio 3 - TIR'!$E$25-'Ejercicio 3 - TIR'!$C$25),'Ejercicio 3 - TIR'!$C$25+SQRT(('Ejercicio 3 - TIR'!$E$25-'Ejercicio 3 - TIR'!$C$25)*('Ejercicio 3 - TIR'!$D$25-'Ejercicio 3 - TIR'!$C$25)*V636),'Ejercicio 3 - TIR'!$E$25-SQRT(('Ejercicio 3 - TIR'!$E$25-'Ejercicio 3 - TIR'!$C$25)*('Ejercicio 3 - TIR'!$E$25-'Ejercicio 3 - TIR'!$D$25)*(1-V636)))</f>
        <v>0.222492786413131</v>
      </c>
      <c r="X636" s="27">
        <f ca="1" t="shared" si="4721"/>
        <v>0.403919506611222</v>
      </c>
      <c r="Y636" s="29">
        <f ca="1">IF(X636&lt;=('Ejercicio 3 - TIR'!$D$26-'Ejercicio 3 - TIR'!$C$26)/('Ejercicio 3 - TIR'!$E$26-'Ejercicio 3 - TIR'!$C$26),'Ejercicio 3 - TIR'!$C$26+SQRT(('Ejercicio 3 - TIR'!$E$26-'Ejercicio 3 - TIR'!$C$26)*('Ejercicio 3 - TIR'!$D$26-'Ejercicio 3 - TIR'!$C$26)*X636),'Ejercicio 3 - TIR'!$E$26-SQRT(('Ejercicio 3 - TIR'!$E$26-'Ejercicio 3 - TIR'!$C$26)*('Ejercicio 3 - TIR'!$E$26-'Ejercicio 3 - TIR'!$D$26)*(1-X636)))</f>
        <v>0.223265225264399</v>
      </c>
      <c r="Z636" s="27">
        <f ca="1" t="shared" si="4288"/>
        <v>1.16171784815885</v>
      </c>
      <c r="AA636" s="27">
        <f ca="1" t="shared" si="4289"/>
        <v>1.31738255435948</v>
      </c>
      <c r="AB636" s="27">
        <f ca="1" t="shared" si="4290"/>
        <v>1.55573660736426</v>
      </c>
      <c r="AC636" s="27">
        <f ca="1" t="shared" si="4291"/>
        <v>1.90187678006165</v>
      </c>
      <c r="AD636" s="27">
        <f ca="1" t="shared" si="4292"/>
        <v>2.32649972778724</v>
      </c>
      <c r="AE636" s="26">
        <f ca="1" t="shared" si="4293"/>
        <v>5218.9861020504</v>
      </c>
      <c r="AF636" s="26">
        <f ca="1" t="shared" si="4294"/>
        <v>5918.30559647703</v>
      </c>
      <c r="AG636" s="26">
        <f ca="1" t="shared" si="4295"/>
        <v>6989.10475134141</v>
      </c>
      <c r="AH636" s="26">
        <f ca="1" t="shared" si="4296"/>
        <v>8544.13014200061</v>
      </c>
      <c r="AI636" s="26">
        <f ca="1" t="shared" si="4297"/>
        <v>10451.7372828427</v>
      </c>
      <c r="AJ636" s="28">
        <f ca="1" t="shared" si="4298"/>
        <v>39412.1475685434</v>
      </c>
      <c r="AK636" s="28">
        <f ca="1" t="shared" si="4299"/>
        <v>52164.1676846785</v>
      </c>
      <c r="AL636" s="28">
        <f ca="1" t="shared" si="4300"/>
        <v>56498.6138928711</v>
      </c>
      <c r="AM636" s="28">
        <f ca="1" t="shared" si="4301"/>
        <v>60862.8697624454</v>
      </c>
      <c r="AN636" s="28">
        <f ca="1" t="shared" si="4302"/>
        <v>87263.6484628449</v>
      </c>
      <c r="AO636" s="28">
        <f ca="1">C636/'Ejercicio 3 - TIR'!$D$7</f>
        <v>15834.1235649923</v>
      </c>
      <c r="AP636" s="28">
        <f ca="1" t="shared" si="4303"/>
        <v>23578.0240035512</v>
      </c>
      <c r="AQ636" s="28">
        <f ca="1" t="shared" si="4304"/>
        <v>36330.0441196863</v>
      </c>
      <c r="AR636" s="28">
        <f ca="1" t="shared" si="4305"/>
        <v>40664.4903278788</v>
      </c>
      <c r="AS636" s="28">
        <f ca="1" t="shared" si="4306"/>
        <v>45028.7461974531</v>
      </c>
      <c r="AT636" s="28">
        <f ca="1" t="shared" si="4307"/>
        <v>71429.5248978526</v>
      </c>
      <c r="AU636" s="28">
        <f ca="1">AP636*'Ejercicio 3 - TIR'!$D$5</f>
        <v>11789.0120017756</v>
      </c>
      <c r="AV636" s="28">
        <f ca="1">AQ636*'Ejercicio 3 - TIR'!$D$5</f>
        <v>18165.0220598431</v>
      </c>
      <c r="AW636" s="28">
        <f ca="1">AR636*'Ejercicio 3 - TIR'!$D$5</f>
        <v>20332.2451639394</v>
      </c>
      <c r="AX636" s="28">
        <f ca="1">AS636*'Ejercicio 3 - TIR'!$D$5</f>
        <v>22514.3730987266</v>
      </c>
      <c r="AY636" s="28">
        <f ca="1">AT636*'Ejercicio 3 - TIR'!$D$5</f>
        <v>35714.7624489263</v>
      </c>
      <c r="AZ636" s="28">
        <f ca="1" t="shared" ref="AZ636:BD636" si="4722">AJ636-AU636-AE636</f>
        <v>22404.1494647174</v>
      </c>
      <c r="BA636" s="28">
        <f ca="1" t="shared" si="4722"/>
        <v>28080.8400283584</v>
      </c>
      <c r="BB636" s="28">
        <f ca="1" t="shared" si="4722"/>
        <v>29177.2639775903</v>
      </c>
      <c r="BC636" s="28">
        <f ca="1" t="shared" si="4722"/>
        <v>29804.3665217182</v>
      </c>
      <c r="BD636" s="28">
        <f ca="1" t="shared" si="4722"/>
        <v>41097.1487310758</v>
      </c>
      <c r="BE636" s="28">
        <f ca="1" t="shared" ref="BE636:BI636" si="4723">AZ636/Z636</f>
        <v>19285.3621903328</v>
      </c>
      <c r="BF636" s="28">
        <f ca="1" t="shared" si="4723"/>
        <v>21315.6307068386</v>
      </c>
      <c r="BG636" s="28">
        <f ca="1" t="shared" si="4723"/>
        <v>18754.6296972612</v>
      </c>
      <c r="BH636" s="28">
        <f ca="1" t="shared" si="4723"/>
        <v>15671.0291824227</v>
      </c>
      <c r="BI636" s="28">
        <f ca="1" t="shared" si="4723"/>
        <v>17664.798426675</v>
      </c>
      <c r="BJ636" s="28">
        <f ca="1" t="shared" si="4310"/>
        <v>75081.1978021075</v>
      </c>
      <c r="BK636" s="28">
        <f ca="1" t="shared" si="4311"/>
        <v>36838.084163704</v>
      </c>
      <c r="BL636" s="28">
        <f ca="1" t="shared" si="4312"/>
        <v>111919.281965812</v>
      </c>
      <c r="BM636" s="28">
        <f ca="1">BK636*'Ejercicio 3 - TIR'!$D$5</f>
        <v>18419.042081852</v>
      </c>
      <c r="BN636" s="28">
        <f ca="1" t="shared" si="4313"/>
        <v>93500.2398839596</v>
      </c>
      <c r="BO636" s="28">
        <f ca="1" t="shared" si="4314"/>
        <v>40189.2331072347</v>
      </c>
      <c r="BP636" s="28">
        <f ca="1" t="shared" si="4315"/>
        <v>-111442.7891497</v>
      </c>
      <c r="BQ636" s="28">
        <f ca="1" t="shared" ref="BQ636:BT636" si="4724">BE636</f>
        <v>19285.3621903328</v>
      </c>
      <c r="BR636" s="28">
        <f ca="1" t="shared" si="4724"/>
        <v>21315.6307068386</v>
      </c>
      <c r="BS636" s="28">
        <f ca="1" t="shared" si="4724"/>
        <v>18754.6296972612</v>
      </c>
      <c r="BT636" s="28">
        <f ca="1" t="shared" si="4724"/>
        <v>15671.0291824227</v>
      </c>
      <c r="BU636" s="28">
        <f ca="1" t="shared" si="4317"/>
        <v>57854.0315339097</v>
      </c>
      <c r="BV636" s="30">
        <f ca="1" t="shared" si="4318"/>
        <v>5.18735726277455</v>
      </c>
    </row>
    <row r="637" ht="15" customHeight="1" spans="1:74">
      <c r="A637" s="26">
        <v>636</v>
      </c>
      <c r="B637" s="27">
        <f ca="1" t="shared" ref="B637:F637" si="4725">RAND()</f>
        <v>0.385653414143326</v>
      </c>
      <c r="C637" s="28">
        <f ca="1">IF(B637&lt;=('Ejercicio 3 - TIR'!$D$13-'Ejercicio 3 - TIR'!$C$13)/('Ejercicio 3 - TIR'!$E$13-'Ejercicio 3 - TIR'!$C$13),'Ejercicio 3 - TIR'!$C$13+SQRT(('Ejercicio 3 - TIR'!$E$13-'Ejercicio 3 - TIR'!$C$13)*('Ejercicio 3 - TIR'!$D$13-'Ejercicio 3 - TIR'!$C$13)*B637),'Ejercicio 3 - TIR'!$E$13-SQRT(('Ejercicio 3 - TIR'!$E$13-'Ejercicio 3 - TIR'!$C$13)*('Ejercicio 3 - TIR'!$E$13-'Ejercicio 3 - TIR'!$D$13)*(1-B637)))</f>
        <v>72848.279925058</v>
      </c>
      <c r="D637" s="27">
        <f ca="1" t="shared" si="4725"/>
        <v>0.915076434797636</v>
      </c>
      <c r="E637" s="28">
        <f ca="1">IF(D637&lt;=('Ejercicio 3 - TIR'!$D$14-'Ejercicio 3 - TIR'!$C$14)/('Ejercicio 3 - TIR'!$E$14-'Ejercicio 3 - TIR'!$C$14),'Ejercicio 3 - TIR'!$C$14+SQRT(('Ejercicio 3 - TIR'!$E$14-'Ejercicio 3 - TIR'!$C$14)*('Ejercicio 3 - TIR'!$D$14-'Ejercicio 3 - TIR'!$C$14)*D637),'Ejercicio 3 - TIR'!$E$14-SQRT(('Ejercicio 3 - TIR'!$E$14-'Ejercicio 3 - TIR'!$C$14)*('Ejercicio 3 - TIR'!$E$14-'Ejercicio 3 - TIR'!$D$14)*(1-D637)))</f>
        <v>36430.8915986826</v>
      </c>
      <c r="F637" s="27">
        <f ca="1" t="shared" si="4725"/>
        <v>0.69363004352958</v>
      </c>
      <c r="G637" s="28">
        <f ca="1">IF(F637&lt;=('Ejercicio 3 - TIR'!$D$18-'Ejercicio 3 - TIR'!$C$18)/('Ejercicio 3 - TIR'!$E$18-'Ejercicio 3 - TIR'!$C$18),'Ejercicio 3 - TIR'!$C$18+SQRT(('Ejercicio 3 - TIR'!$E$18-'Ejercicio 3 - TIR'!$C$18)*('Ejercicio 3 - TIR'!$D$18-'Ejercicio 3 - TIR'!$C$18)*F637),'Ejercicio 3 - TIR'!$E$18-SQRT(('Ejercicio 3 - TIR'!$E$18-'Ejercicio 3 - TIR'!$C$18)*('Ejercicio 3 - TIR'!$E$18-'Ejercicio 3 - TIR'!$D$18)*(1-F637)))</f>
        <v>40206.4891013703</v>
      </c>
      <c r="H637" s="27">
        <f ca="1" t="shared" ref="H637:L637" si="4726">RAND()</f>
        <v>0.782192949883279</v>
      </c>
      <c r="I637" s="28">
        <f ca="1">IF(H637&lt;=('Ejercicio 3 - TIR'!$D$18-'Ejercicio 3 - TIR'!$C$18)/('Ejercicio 3 - TIR'!$E$18-'Ejercicio 3 - TIR'!$C$18),'Ejercicio 3 - TIR'!$C$18+SQRT(('Ejercicio 3 - TIR'!$E$18-'Ejercicio 3 - TIR'!$C$18)*('Ejercicio 3 - TIR'!$D$18-'Ejercicio 3 - TIR'!$C$18)*H637),'Ejercicio 3 - TIR'!$E$18-SQRT(('Ejercicio 3 - TIR'!$E$18-'Ejercicio 3 - TIR'!$C$18)*('Ejercicio 3 - TIR'!$E$18-'Ejercicio 3 - TIR'!$D$18)*(1-H637)))</f>
        <v>40958.2765113439</v>
      </c>
      <c r="J637" s="27">
        <f ca="1" t="shared" si="4726"/>
        <v>0.840311386957502</v>
      </c>
      <c r="K637" s="28">
        <f ca="1">IF(J637&lt;=('Ejercicio 3 - TIR'!$D$18-'Ejercicio 3 - TIR'!$C$18)/('Ejercicio 3 - TIR'!$E$18-'Ejercicio 3 - TIR'!$C$18),'Ejercicio 3 - TIR'!$C$18+SQRT(('Ejercicio 3 - TIR'!$E$18-'Ejercicio 3 - TIR'!$C$18)*('Ejercicio 3 - TIR'!$D$18-'Ejercicio 3 - TIR'!$C$18)*J637),'Ejercicio 3 - TIR'!$E$18-SQRT(('Ejercicio 3 - TIR'!$E$18-'Ejercicio 3 - TIR'!$C$18)*('Ejercicio 3 - TIR'!$E$18-'Ejercicio 3 - TIR'!$D$18)*(1-J637)))</f>
        <v>41539.2708892219</v>
      </c>
      <c r="L637" s="27">
        <f ca="1" t="shared" si="4726"/>
        <v>0.221310086909166</v>
      </c>
      <c r="M637" s="28">
        <f ca="1">IF(L637&lt;=('Ejercicio 3 - TIR'!$D$18-'Ejercicio 3 - TIR'!$C$18)/('Ejercicio 3 - TIR'!$E$18-'Ejercicio 3 - TIR'!$C$18),'Ejercicio 3 - TIR'!$C$18+SQRT(('Ejercicio 3 - TIR'!$E$18-'Ejercicio 3 - TIR'!$C$18)*('Ejercicio 3 - TIR'!$D$18-'Ejercicio 3 - TIR'!$C$18)*L637),'Ejercicio 3 - TIR'!$E$18-SQRT(('Ejercicio 3 - TIR'!$E$18-'Ejercicio 3 - TIR'!$C$18)*('Ejercicio 3 - TIR'!$E$18-'Ejercicio 3 - TIR'!$D$18)*(1-L637)))</f>
        <v>35761.6415227238</v>
      </c>
      <c r="N637" s="27">
        <f ca="1" t="shared" ref="N637:R637" si="4727">RAND()</f>
        <v>0.562570330852103</v>
      </c>
      <c r="O637" s="28">
        <f ca="1">IF(N637&lt;=('Ejercicio 3 - TIR'!$D$18-'Ejercicio 3 - TIR'!$C$18)/('Ejercicio 3 - TIR'!$E$18-'Ejercicio 3 - TIR'!$C$18),'Ejercicio 3 - TIR'!$C$18+SQRT(('Ejercicio 3 - TIR'!$E$18-'Ejercicio 3 - TIR'!$C$18)*('Ejercicio 3 - TIR'!$D$18-'Ejercicio 3 - TIR'!$C$18)*N637),'Ejercicio 3 - TIR'!$E$18-SQRT(('Ejercicio 3 - TIR'!$E$18-'Ejercicio 3 - TIR'!$C$18)*('Ejercicio 3 - TIR'!$E$18-'Ejercicio 3 - TIR'!$D$18)*(1-N637)))</f>
        <v>39186.1607664908</v>
      </c>
      <c r="P637" s="27">
        <f ca="1" t="shared" si="4727"/>
        <v>0.414974741981017</v>
      </c>
      <c r="Q637" s="29">
        <f ca="1">IF(P637&lt;=('Ejercicio 3 - TIR'!$D$22-'Ejercicio 3 - TIR'!$C$22)/('Ejercicio 3 - TIR'!$E$22-'Ejercicio 3 - TIR'!$C$22),'Ejercicio 3 - TIR'!$C$22+SQRT(('Ejercicio 3 - TIR'!$E$22-'Ejercicio 3 - TIR'!$C$22)*('Ejercicio 3 - TIR'!$D$22-'Ejercicio 3 - TIR'!$C$22)*P637),'Ejercicio 3 - TIR'!$E$22-SQRT(('Ejercicio 3 - TIR'!$E$22-'Ejercicio 3 - TIR'!$C$22)*('Ejercicio 3 - TIR'!$E$22-'Ejercicio 3 - TIR'!$D$22)*(1-P637)))</f>
        <v>0.147330468996448</v>
      </c>
      <c r="R637" s="27">
        <f ca="1" t="shared" si="4727"/>
        <v>0.998941682808422</v>
      </c>
      <c r="S637" s="29">
        <f ca="1">IF(R637&lt;=('Ejercicio 3 - TIR'!$D$23-'Ejercicio 3 - TIR'!$C$23)/('Ejercicio 3 - TIR'!$E$23-'Ejercicio 3 - TIR'!$C$23),'Ejercicio 3 - TIR'!$C$23+SQRT(('Ejercicio 3 - TIR'!$E$23-'Ejercicio 3 - TIR'!$C$23)*('Ejercicio 3 - TIR'!$D$23-'Ejercicio 3 - TIR'!$C$23)*R637),'Ejercicio 3 - TIR'!$E$23-SQRT(('Ejercicio 3 - TIR'!$E$23-'Ejercicio 3 - TIR'!$C$23)*('Ejercicio 3 - TIR'!$E$23-'Ejercicio 3 - TIR'!$D$23)*(1-R637)))</f>
        <v>0.17861979315143</v>
      </c>
      <c r="T637" s="27">
        <f ca="1" t="shared" ref="T637:X637" si="4728">RAND()</f>
        <v>0.129678913599365</v>
      </c>
      <c r="U637" s="29">
        <f ca="1">IF(T637&lt;=('Ejercicio 3 - TIR'!$D$24-'Ejercicio 3 - TIR'!$C$24)/('Ejercicio 3 - TIR'!$E$24-'Ejercicio 3 - TIR'!$C$24),'Ejercicio 3 - TIR'!$C$24+SQRT(('Ejercicio 3 - TIR'!$E$24-'Ejercicio 3 - TIR'!$C$24)*('Ejercicio 3 - TIR'!$D$24-'Ejercicio 3 - TIR'!$C$24)*T637),'Ejercicio 3 - TIR'!$E$24-SQRT(('Ejercicio 3 - TIR'!$E$24-'Ejercicio 3 - TIR'!$C$24)*('Ejercicio 3 - TIR'!$E$24-'Ejercicio 3 - TIR'!$D$24)*(1-T637)))</f>
        <v>0.166502294342262</v>
      </c>
      <c r="V637" s="27">
        <f ca="1" t="shared" si="4728"/>
        <v>0.477798708163239</v>
      </c>
      <c r="W637" s="29">
        <f ca="1">IF(V637&lt;=('Ejercicio 3 - TIR'!$D$25-'Ejercicio 3 - TIR'!$C$25)/('Ejercicio 3 - TIR'!$E$25-'Ejercicio 3 - TIR'!$C$25),'Ejercicio 3 - TIR'!$C$25+SQRT(('Ejercicio 3 - TIR'!$E$25-'Ejercicio 3 - TIR'!$C$25)*('Ejercicio 3 - TIR'!$D$25-'Ejercicio 3 - TIR'!$C$25)*V637),'Ejercicio 3 - TIR'!$E$25-SQRT(('Ejercicio 3 - TIR'!$E$25-'Ejercicio 3 - TIR'!$C$25)*('Ejercicio 3 - TIR'!$E$25-'Ejercicio 3 - TIR'!$D$25)*(1-V637)))</f>
        <v>0.207248338962928</v>
      </c>
      <c r="X637" s="27">
        <f ca="1" t="shared" si="4728"/>
        <v>0.616895748860324</v>
      </c>
      <c r="Y637" s="29">
        <f ca="1">IF(X637&lt;=('Ejercicio 3 - TIR'!$D$26-'Ejercicio 3 - TIR'!$C$26)/('Ejercicio 3 - TIR'!$E$26-'Ejercicio 3 - TIR'!$C$26),'Ejercicio 3 - TIR'!$C$26+SQRT(('Ejercicio 3 - TIR'!$E$26-'Ejercicio 3 - TIR'!$C$26)*('Ejercicio 3 - TIR'!$D$26-'Ejercicio 3 - TIR'!$C$26)*X637),'Ejercicio 3 - TIR'!$E$26-SQRT(('Ejercicio 3 - TIR'!$E$26-'Ejercicio 3 - TIR'!$C$26)*('Ejercicio 3 - TIR'!$E$26-'Ejercicio 3 - TIR'!$D$26)*(1-X637)))</f>
        <v>0.234516344076644</v>
      </c>
      <c r="Z637" s="27">
        <f ca="1" t="shared" si="4288"/>
        <v>1.14733046899645</v>
      </c>
      <c r="AA637" s="27">
        <f ca="1" t="shared" si="4289"/>
        <v>1.35226640004493</v>
      </c>
      <c r="AB637" s="27">
        <f ca="1" t="shared" si="4290"/>
        <v>1.57742185821436</v>
      </c>
      <c r="AC637" s="27">
        <f ca="1" t="shared" si="4291"/>
        <v>1.9043399181731</v>
      </c>
      <c r="AD637" s="27">
        <f ca="1" t="shared" si="4292"/>
        <v>2.35093875366227</v>
      </c>
      <c r="AE637" s="26">
        <f ca="1" t="shared" si="4293"/>
        <v>5367.38034519268</v>
      </c>
      <c r="AF637" s="26">
        <f ca="1" t="shared" si="4294"/>
        <v>6326.10071221605</v>
      </c>
      <c r="AG637" s="26">
        <f ca="1" t="shared" si="4295"/>
        <v>7379.41099504024</v>
      </c>
      <c r="AH637" s="26">
        <f ca="1" t="shared" si="4296"/>
        <v>8908.7816662871</v>
      </c>
      <c r="AI637" s="26">
        <f ca="1" t="shared" si="4297"/>
        <v>10998.0365728418</v>
      </c>
      <c r="AJ637" s="28">
        <f ca="1" t="shared" si="4298"/>
        <v>46130.1299973758</v>
      </c>
      <c r="AK637" s="28">
        <f ca="1" t="shared" si="4299"/>
        <v>55386.5011300398</v>
      </c>
      <c r="AL637" s="28">
        <f ca="1" t="shared" si="4300"/>
        <v>65524.953874946</v>
      </c>
      <c r="AM637" s="28">
        <f ca="1" t="shared" si="4301"/>
        <v>68102.3214911196</v>
      </c>
      <c r="AN637" s="28">
        <f ca="1" t="shared" si="4302"/>
        <v>92124.2639531834</v>
      </c>
      <c r="AO637" s="28">
        <f ca="1">C637/'Ejercicio 3 - TIR'!$D$7</f>
        <v>14569.6559850116</v>
      </c>
      <c r="AP637" s="28">
        <f ca="1" t="shared" si="4303"/>
        <v>31560.4740123642</v>
      </c>
      <c r="AQ637" s="28">
        <f ca="1" t="shared" si="4304"/>
        <v>40816.8451450282</v>
      </c>
      <c r="AR637" s="28">
        <f ca="1" t="shared" si="4305"/>
        <v>50955.2978899344</v>
      </c>
      <c r="AS637" s="28">
        <f ca="1" t="shared" si="4306"/>
        <v>53532.665506108</v>
      </c>
      <c r="AT637" s="28">
        <f ca="1" t="shared" si="4307"/>
        <v>77554.6079681718</v>
      </c>
      <c r="AU637" s="28">
        <f ca="1">AP637*'Ejercicio 3 - TIR'!$D$5</f>
        <v>15780.2370061821</v>
      </c>
      <c r="AV637" s="28">
        <f ca="1">AQ637*'Ejercicio 3 - TIR'!$D$5</f>
        <v>20408.4225725141</v>
      </c>
      <c r="AW637" s="28">
        <f ca="1">AR637*'Ejercicio 3 - TIR'!$D$5</f>
        <v>25477.6489449672</v>
      </c>
      <c r="AX637" s="28">
        <f ca="1">AS637*'Ejercicio 3 - TIR'!$D$5</f>
        <v>26766.332753054</v>
      </c>
      <c r="AY637" s="28">
        <f ca="1">AT637*'Ejercicio 3 - TIR'!$D$5</f>
        <v>38777.3039840859</v>
      </c>
      <c r="AZ637" s="28">
        <f ca="1" t="shared" ref="AZ637:BD637" si="4729">AJ637-AU637-AE637</f>
        <v>24982.512646001</v>
      </c>
      <c r="BA637" s="28">
        <f ca="1" t="shared" si="4729"/>
        <v>28651.9778453096</v>
      </c>
      <c r="BB637" s="28">
        <f ca="1" t="shared" si="4729"/>
        <v>32667.8939349385</v>
      </c>
      <c r="BC637" s="28">
        <f ca="1" t="shared" si="4729"/>
        <v>32427.2070717785</v>
      </c>
      <c r="BD637" s="28">
        <f ca="1" t="shared" si="4729"/>
        <v>42348.9233962557</v>
      </c>
      <c r="BE637" s="28">
        <f ca="1" t="shared" ref="BE637:BI637" si="4730">AZ637/Z637</f>
        <v>21774.4697984468</v>
      </c>
      <c r="BF637" s="28">
        <f ca="1" t="shared" si="4730"/>
        <v>21188.1163684594</v>
      </c>
      <c r="BG637" s="28">
        <f ca="1" t="shared" si="4730"/>
        <v>20709.6749451149</v>
      </c>
      <c r="BH637" s="28">
        <f ca="1" t="shared" si="4730"/>
        <v>17028.0561586332</v>
      </c>
      <c r="BI637" s="28">
        <f ca="1" t="shared" si="4730"/>
        <v>18013.6225711048</v>
      </c>
      <c r="BJ637" s="28">
        <f ca="1" t="shared" si="4310"/>
        <v>85646.7948898122</v>
      </c>
      <c r="BK637" s="28">
        <f ca="1" t="shared" si="4311"/>
        <v>34252.3688826912</v>
      </c>
      <c r="BL637" s="28">
        <f ca="1" t="shared" si="4312"/>
        <v>119899.163772503</v>
      </c>
      <c r="BM637" s="28">
        <f ca="1">BK637*'Ejercicio 3 - TIR'!$D$5</f>
        <v>17126.1844413456</v>
      </c>
      <c r="BN637" s="28">
        <f ca="1" t="shared" si="4313"/>
        <v>102772.979331158</v>
      </c>
      <c r="BO637" s="28">
        <f ca="1" t="shared" si="4314"/>
        <v>43715.7195911884</v>
      </c>
      <c r="BP637" s="28">
        <f ca="1" t="shared" si="4315"/>
        <v>-109279.171523741</v>
      </c>
      <c r="BQ637" s="28">
        <f ca="1" t="shared" ref="BQ637:BT637" si="4731">BE637</f>
        <v>21774.4697984468</v>
      </c>
      <c r="BR637" s="28">
        <f ca="1" t="shared" si="4731"/>
        <v>21188.1163684594</v>
      </c>
      <c r="BS637" s="28">
        <f ca="1" t="shared" si="4731"/>
        <v>20709.6749451149</v>
      </c>
      <c r="BT637" s="28">
        <f ca="1" t="shared" si="4731"/>
        <v>17028.0561586332</v>
      </c>
      <c r="BU637" s="28">
        <f ca="1" t="shared" si="4317"/>
        <v>61729.3421622932</v>
      </c>
      <c r="BV637" s="30">
        <f ca="1" t="shared" si="4318"/>
        <v>8.00468120753102</v>
      </c>
    </row>
    <row r="638" ht="15" customHeight="1" spans="1:74">
      <c r="A638" s="26">
        <v>637</v>
      </c>
      <c r="B638" s="27">
        <f ca="1" t="shared" ref="B638:F638" si="4732">RAND()</f>
        <v>0.902353562221381</v>
      </c>
      <c r="C638" s="28">
        <f ca="1">IF(B638&lt;=('Ejercicio 3 - TIR'!$D$13-'Ejercicio 3 - TIR'!$C$13)/('Ejercicio 3 - TIR'!$E$13-'Ejercicio 3 - TIR'!$C$13),'Ejercicio 3 - TIR'!$C$13+SQRT(('Ejercicio 3 - TIR'!$E$13-'Ejercicio 3 - TIR'!$C$13)*('Ejercicio 3 - TIR'!$D$13-'Ejercicio 3 - TIR'!$C$13)*B638),'Ejercicio 3 - TIR'!$E$13-SQRT(('Ejercicio 3 - TIR'!$E$13-'Ejercicio 3 - TIR'!$C$13)*('Ejercicio 3 - TIR'!$E$13-'Ejercicio 3 - TIR'!$D$13)*(1-B638)))</f>
        <v>89175.2263148672</v>
      </c>
      <c r="D638" s="27">
        <f ca="1" t="shared" si="4732"/>
        <v>0.207107418475415</v>
      </c>
      <c r="E638" s="28">
        <f ca="1">IF(D638&lt;=('Ejercicio 3 - TIR'!$D$14-'Ejercicio 3 - TIR'!$C$14)/('Ejercicio 3 - TIR'!$E$14-'Ejercicio 3 - TIR'!$C$14),'Ejercicio 3 - TIR'!$C$14+SQRT(('Ejercicio 3 - TIR'!$E$14-'Ejercicio 3 - TIR'!$C$14)*('Ejercicio 3 - TIR'!$D$14-'Ejercicio 3 - TIR'!$C$14)*D638),'Ejercicio 3 - TIR'!$E$14-SQRT(('Ejercicio 3 - TIR'!$E$14-'Ejercicio 3 - TIR'!$C$14)*('Ejercicio 3 - TIR'!$E$14-'Ejercicio 3 - TIR'!$D$14)*(1-D638)))</f>
        <v>28941.1998662407</v>
      </c>
      <c r="F638" s="27">
        <f ca="1" t="shared" si="4732"/>
        <v>0.688945987876141</v>
      </c>
      <c r="G638" s="28">
        <f ca="1">IF(F638&lt;=('Ejercicio 3 - TIR'!$D$18-'Ejercicio 3 - TIR'!$C$18)/('Ejercicio 3 - TIR'!$E$18-'Ejercicio 3 - TIR'!$C$18),'Ejercicio 3 - TIR'!$C$18+SQRT(('Ejercicio 3 - TIR'!$E$18-'Ejercicio 3 - TIR'!$C$18)*('Ejercicio 3 - TIR'!$D$18-'Ejercicio 3 - TIR'!$C$18)*F638),'Ejercicio 3 - TIR'!$E$18-SQRT(('Ejercicio 3 - TIR'!$E$18-'Ejercicio 3 - TIR'!$C$18)*('Ejercicio 3 - TIR'!$E$18-'Ejercicio 3 - TIR'!$D$18)*(1-F638)))</f>
        <v>40169.9843779456</v>
      </c>
      <c r="H638" s="27">
        <f ca="1" t="shared" ref="H638:L638" si="4733">RAND()</f>
        <v>0.834561327833422</v>
      </c>
      <c r="I638" s="28">
        <f ca="1">IF(H638&lt;=('Ejercicio 3 - TIR'!$D$18-'Ejercicio 3 - TIR'!$C$18)/('Ejercicio 3 - TIR'!$E$18-'Ejercicio 3 - TIR'!$C$18),'Ejercicio 3 - TIR'!$C$18+SQRT(('Ejercicio 3 - TIR'!$E$18-'Ejercicio 3 - TIR'!$C$18)*('Ejercicio 3 - TIR'!$D$18-'Ejercicio 3 - TIR'!$C$18)*H638),'Ejercicio 3 - TIR'!$E$18-SQRT(('Ejercicio 3 - TIR'!$E$18-'Ejercicio 3 - TIR'!$C$18)*('Ejercicio 3 - TIR'!$E$18-'Ejercicio 3 - TIR'!$D$18)*(1-H638)))</f>
        <v>41477.515023099</v>
      </c>
      <c r="J638" s="27">
        <f ca="1" t="shared" si="4733"/>
        <v>0.70992146399827</v>
      </c>
      <c r="K638" s="28">
        <f ca="1">IF(J638&lt;=('Ejercicio 3 - TIR'!$D$18-'Ejercicio 3 - TIR'!$C$18)/('Ejercicio 3 - TIR'!$E$18-'Ejercicio 3 - TIR'!$C$18),'Ejercicio 3 - TIR'!$C$18+SQRT(('Ejercicio 3 - TIR'!$E$18-'Ejercicio 3 - TIR'!$C$18)*('Ejercicio 3 - TIR'!$D$18-'Ejercicio 3 - TIR'!$C$18)*J638),'Ejercicio 3 - TIR'!$E$18-SQRT(('Ejercicio 3 - TIR'!$E$18-'Ejercicio 3 - TIR'!$C$18)*('Ejercicio 3 - TIR'!$E$18-'Ejercicio 3 - TIR'!$D$18)*(1-J638)))</f>
        <v>40335.6790204651</v>
      </c>
      <c r="L638" s="27">
        <f ca="1" t="shared" si="4733"/>
        <v>0.283571707367401</v>
      </c>
      <c r="M638" s="28">
        <f ca="1">IF(L638&lt;=('Ejercicio 3 - TIR'!$D$18-'Ejercicio 3 - TIR'!$C$18)/('Ejercicio 3 - TIR'!$E$18-'Ejercicio 3 - TIR'!$C$18),'Ejercicio 3 - TIR'!$C$18+SQRT(('Ejercicio 3 - TIR'!$E$18-'Ejercicio 3 - TIR'!$C$18)*('Ejercicio 3 - TIR'!$D$18-'Ejercicio 3 - TIR'!$C$18)*L638),'Ejercicio 3 - TIR'!$E$18-SQRT(('Ejercicio 3 - TIR'!$E$18-'Ejercicio 3 - TIR'!$C$18)*('Ejercicio 3 - TIR'!$E$18-'Ejercicio 3 - TIR'!$D$18)*(1-L638)))</f>
        <v>36521.9441967185</v>
      </c>
      <c r="N638" s="27">
        <f ca="1" t="shared" ref="N638:R638" si="4734">RAND()</f>
        <v>0.418528438010579</v>
      </c>
      <c r="O638" s="28">
        <f ca="1">IF(N638&lt;=('Ejercicio 3 - TIR'!$D$18-'Ejercicio 3 - TIR'!$C$18)/('Ejercicio 3 - TIR'!$E$18-'Ejercicio 3 - TIR'!$C$18),'Ejercicio 3 - TIR'!$C$18+SQRT(('Ejercicio 3 - TIR'!$E$18-'Ejercicio 3 - TIR'!$C$18)*('Ejercicio 3 - TIR'!$D$18-'Ejercicio 3 - TIR'!$C$18)*N638),'Ejercicio 3 - TIR'!$E$18-SQRT(('Ejercicio 3 - TIR'!$E$18-'Ejercicio 3 - TIR'!$C$18)*('Ejercicio 3 - TIR'!$E$18-'Ejercicio 3 - TIR'!$D$18)*(1-N638)))</f>
        <v>37923.3367782511</v>
      </c>
      <c r="P638" s="27">
        <f ca="1" t="shared" si="4734"/>
        <v>0.801043136538033</v>
      </c>
      <c r="Q638" s="29">
        <f ca="1">IF(P638&lt;=('Ejercicio 3 - TIR'!$D$22-'Ejercicio 3 - TIR'!$C$22)/('Ejercicio 3 - TIR'!$E$22-'Ejercicio 3 - TIR'!$C$22),'Ejercicio 3 - TIR'!$C$22+SQRT(('Ejercicio 3 - TIR'!$E$22-'Ejercicio 3 - TIR'!$C$22)*('Ejercicio 3 - TIR'!$D$22-'Ejercicio 3 - TIR'!$C$22)*P638),'Ejercicio 3 - TIR'!$E$22-SQRT(('Ejercicio 3 - TIR'!$E$22-'Ejercicio 3 - TIR'!$C$22)*('Ejercicio 3 - TIR'!$E$22-'Ejercicio 3 - TIR'!$D$22)*(1-P638)))</f>
        <v>0.161075879036755</v>
      </c>
      <c r="R638" s="27">
        <f ca="1" t="shared" si="4734"/>
        <v>0.632800505528448</v>
      </c>
      <c r="S638" s="29">
        <f ca="1">IF(R638&lt;=('Ejercicio 3 - TIR'!$D$23-'Ejercicio 3 - TIR'!$C$23)/('Ejercicio 3 - TIR'!$E$23-'Ejercicio 3 - TIR'!$C$23),'Ejercicio 3 - TIR'!$C$23+SQRT(('Ejercicio 3 - TIR'!$E$23-'Ejercicio 3 - TIR'!$C$23)*('Ejercicio 3 - TIR'!$D$23-'Ejercicio 3 - TIR'!$C$23)*R638),'Ejercicio 3 - TIR'!$E$23-SQRT(('Ejercicio 3 - TIR'!$E$23-'Ejercicio 3 - TIR'!$C$23)*('Ejercicio 3 - TIR'!$E$23-'Ejercicio 3 - TIR'!$D$23)*(1-R638)))</f>
        <v>0.154290875354287</v>
      </c>
      <c r="T638" s="27">
        <f ca="1" t="shared" ref="T638:X638" si="4735">RAND()</f>
        <v>0.405011453033035</v>
      </c>
      <c r="U638" s="29">
        <f ca="1">IF(T638&lt;=('Ejercicio 3 - TIR'!$D$24-'Ejercicio 3 - TIR'!$C$24)/('Ejercicio 3 - TIR'!$E$24-'Ejercicio 3 - TIR'!$C$24),'Ejercicio 3 - TIR'!$C$24+SQRT(('Ejercicio 3 - TIR'!$E$24-'Ejercicio 3 - TIR'!$C$24)*('Ejercicio 3 - TIR'!$D$24-'Ejercicio 3 - TIR'!$C$24)*T638),'Ejercicio 3 - TIR'!$E$24-SQRT(('Ejercicio 3 - TIR'!$E$24-'Ejercicio 3 - TIR'!$C$24)*('Ejercicio 3 - TIR'!$E$24-'Ejercicio 3 - TIR'!$D$24)*(1-T638)))</f>
        <v>0.179163745496239</v>
      </c>
      <c r="V638" s="27">
        <f ca="1" t="shared" si="4735"/>
        <v>0.304856861067712</v>
      </c>
      <c r="W638" s="29">
        <f ca="1">IF(V638&lt;=('Ejercicio 3 - TIR'!$D$25-'Ejercicio 3 - TIR'!$C$25)/('Ejercicio 3 - TIR'!$E$25-'Ejercicio 3 - TIR'!$C$25),'Ejercicio 3 - TIR'!$C$25+SQRT(('Ejercicio 3 - TIR'!$E$25-'Ejercicio 3 - TIR'!$C$25)*('Ejercicio 3 - TIR'!$D$25-'Ejercicio 3 - TIR'!$C$25)*V638),'Ejercicio 3 - TIR'!$E$25-SQRT(('Ejercicio 3 - TIR'!$E$25-'Ejercicio 3 - TIR'!$C$25)*('Ejercicio 3 - TIR'!$E$25-'Ejercicio 3 - TIR'!$D$25)*(1-V638)))</f>
        <v>0.20067454018194</v>
      </c>
      <c r="X638" s="27">
        <f ca="1" t="shared" si="4735"/>
        <v>0.0875067628345503</v>
      </c>
      <c r="Y638" s="29">
        <f ca="1">IF(X638&lt;=('Ejercicio 3 - TIR'!$D$26-'Ejercicio 3 - TIR'!$C$26)/('Ejercicio 3 - TIR'!$E$26-'Ejercicio 3 - TIR'!$C$26),'Ejercicio 3 - TIR'!$C$26+SQRT(('Ejercicio 3 - TIR'!$E$26-'Ejercicio 3 - TIR'!$C$26)*('Ejercicio 3 - TIR'!$D$26-'Ejercicio 3 - TIR'!$C$26)*X638),'Ejercicio 3 - TIR'!$E$26-SQRT(('Ejercicio 3 - TIR'!$E$26-'Ejercicio 3 - TIR'!$C$26)*('Ejercicio 3 - TIR'!$E$26-'Ejercicio 3 - TIR'!$D$26)*(1-X638)))</f>
        <v>0.205371020124028</v>
      </c>
      <c r="Z638" s="27">
        <f ca="1" t="shared" si="4288"/>
        <v>1.16107587903675</v>
      </c>
      <c r="AA638" s="27">
        <f ca="1" t="shared" si="4289"/>
        <v>1.34021929276608</v>
      </c>
      <c r="AB638" s="27">
        <f ca="1" t="shared" si="4290"/>
        <v>1.58033800104438</v>
      </c>
      <c r="AC638" s="27">
        <f ca="1" t="shared" si="4291"/>
        <v>1.897471602736</v>
      </c>
      <c r="AD638" s="27">
        <f ca="1" t="shared" si="4292"/>
        <v>2.28715728144627</v>
      </c>
      <c r="AE638" s="26">
        <f ca="1" t="shared" si="4293"/>
        <v>4661.72920883314</v>
      </c>
      <c r="AF638" s="26">
        <f ca="1" t="shared" si="4294"/>
        <v>5380.99148912865</v>
      </c>
      <c r="AG638" s="26">
        <f ca="1" t="shared" si="4295"/>
        <v>6345.07007880432</v>
      </c>
      <c r="AH638" s="26">
        <f ca="1" t="shared" si="4296"/>
        <v>7618.36409929057</v>
      </c>
      <c r="AI638" s="26">
        <f ca="1" t="shared" si="4297"/>
        <v>9182.95530603815</v>
      </c>
      <c r="AJ638" s="28">
        <f ca="1" t="shared" si="4298"/>
        <v>46640.3999225159</v>
      </c>
      <c r="AK638" s="28">
        <f ca="1" t="shared" si="4299"/>
        <v>55588.9658499524</v>
      </c>
      <c r="AL638" s="28">
        <f ca="1" t="shared" si="4300"/>
        <v>63744.0063539693</v>
      </c>
      <c r="AM638" s="28">
        <f ca="1" t="shared" si="4301"/>
        <v>69299.3519899823</v>
      </c>
      <c r="AN638" s="28">
        <f ca="1" t="shared" si="4302"/>
        <v>86736.6358491162</v>
      </c>
      <c r="AO638" s="28">
        <f ca="1">C638/'Ejercicio 3 - TIR'!$D$7</f>
        <v>17835.0452629734</v>
      </c>
      <c r="AP638" s="28">
        <f ca="1" t="shared" si="4303"/>
        <v>28805.3546595425</v>
      </c>
      <c r="AQ638" s="28">
        <f ca="1" t="shared" si="4304"/>
        <v>37753.9205869789</v>
      </c>
      <c r="AR638" s="28">
        <f ca="1" t="shared" si="4305"/>
        <v>45908.9610909959</v>
      </c>
      <c r="AS638" s="28">
        <f ca="1" t="shared" si="4306"/>
        <v>51464.3067270089</v>
      </c>
      <c r="AT638" s="28">
        <f ca="1" t="shared" si="4307"/>
        <v>68901.5905861428</v>
      </c>
      <c r="AU638" s="28">
        <f ca="1">AP638*'Ejercicio 3 - TIR'!$D$5</f>
        <v>14402.6773297712</v>
      </c>
      <c r="AV638" s="28">
        <f ca="1">AQ638*'Ejercicio 3 - TIR'!$D$5</f>
        <v>18876.9602934895</v>
      </c>
      <c r="AW638" s="28">
        <f ca="1">AR638*'Ejercicio 3 - TIR'!$D$5</f>
        <v>22954.4805454979</v>
      </c>
      <c r="AX638" s="28">
        <f ca="1">AS638*'Ejercicio 3 - TIR'!$D$5</f>
        <v>25732.1533635044</v>
      </c>
      <c r="AY638" s="28">
        <f ca="1">AT638*'Ejercicio 3 - TIR'!$D$5</f>
        <v>34450.7952930714</v>
      </c>
      <c r="AZ638" s="28">
        <f ca="1" t="shared" ref="AZ638:BD638" si="4736">AJ638-AU638-AE638</f>
        <v>27575.9933839115</v>
      </c>
      <c r="BA638" s="28">
        <f ca="1" t="shared" si="4736"/>
        <v>31331.0140673343</v>
      </c>
      <c r="BB638" s="28">
        <f ca="1" t="shared" si="4736"/>
        <v>34444.4557296671</v>
      </c>
      <c r="BC638" s="28">
        <f ca="1" t="shared" si="4736"/>
        <v>35948.8345271873</v>
      </c>
      <c r="BD638" s="28">
        <f ca="1" t="shared" si="4736"/>
        <v>43102.8852500067</v>
      </c>
      <c r="BE638" s="28">
        <f ca="1" t="shared" ref="BE638:BI638" si="4737">AZ638/Z638</f>
        <v>23750.3800413018</v>
      </c>
      <c r="BF638" s="28">
        <f ca="1" t="shared" si="4737"/>
        <v>23377.5280183216</v>
      </c>
      <c r="BG638" s="28">
        <f ca="1" t="shared" si="4737"/>
        <v>21795.6258135312</v>
      </c>
      <c r="BH638" s="28">
        <f ca="1" t="shared" si="4737"/>
        <v>18945.6508731683</v>
      </c>
      <c r="BI638" s="28">
        <f ca="1" t="shared" si="4737"/>
        <v>18845.6148598363</v>
      </c>
      <c r="BJ638" s="28">
        <f ca="1" t="shared" si="4310"/>
        <v>66193.0760078644</v>
      </c>
      <c r="BK638" s="28">
        <f ca="1" t="shared" si="4311"/>
        <v>40791.5536381335</v>
      </c>
      <c r="BL638" s="28">
        <f ca="1" t="shared" si="4312"/>
        <v>106984.629645998</v>
      </c>
      <c r="BM638" s="28">
        <f ca="1">BK638*'Ejercicio 3 - TIR'!$D$5</f>
        <v>20395.7768190668</v>
      </c>
      <c r="BN638" s="28">
        <f ca="1" t="shared" si="4313"/>
        <v>86588.8528269311</v>
      </c>
      <c r="BO638" s="28">
        <f ca="1" t="shared" si="4314"/>
        <v>37858.7224977275</v>
      </c>
      <c r="BP638" s="28">
        <f ca="1" t="shared" si="4315"/>
        <v>-118116.426181108</v>
      </c>
      <c r="BQ638" s="28">
        <f ca="1" t="shared" ref="BQ638:BT638" si="4738">BE638</f>
        <v>23750.3800413018</v>
      </c>
      <c r="BR638" s="28">
        <f ca="1" t="shared" si="4738"/>
        <v>23377.5280183216</v>
      </c>
      <c r="BS638" s="28">
        <f ca="1" t="shared" si="4738"/>
        <v>21795.6258135312</v>
      </c>
      <c r="BT638" s="28">
        <f ca="1" t="shared" si="4738"/>
        <v>18945.6508731683</v>
      </c>
      <c r="BU638" s="28">
        <f ca="1" t="shared" si="4317"/>
        <v>56704.3373575638</v>
      </c>
      <c r="BV638" s="30">
        <f ca="1" t="shared" si="4318"/>
        <v>6.21126957022022</v>
      </c>
    </row>
    <row r="639" ht="15" customHeight="1" spans="1:74">
      <c r="A639" s="26">
        <v>638</v>
      </c>
      <c r="B639" s="27">
        <f ca="1" t="shared" ref="B639:F639" si="4739">RAND()</f>
        <v>0.736899160318785</v>
      </c>
      <c r="C639" s="28">
        <f ca="1">IF(B639&lt;=('Ejercicio 3 - TIR'!$D$13-'Ejercicio 3 - TIR'!$C$13)/('Ejercicio 3 - TIR'!$E$13-'Ejercicio 3 - TIR'!$C$13),'Ejercicio 3 - TIR'!$C$13+SQRT(('Ejercicio 3 - TIR'!$E$13-'Ejercicio 3 - TIR'!$C$13)*('Ejercicio 3 - TIR'!$D$13-'Ejercicio 3 - TIR'!$C$13)*B639),'Ejercicio 3 - TIR'!$E$13-SQRT(('Ejercicio 3 - TIR'!$E$13-'Ejercicio 3 - TIR'!$C$13)*('Ejercicio 3 - TIR'!$E$13-'Ejercicio 3 - TIR'!$D$13)*(1-B639)))</f>
        <v>82231.4601720496</v>
      </c>
      <c r="D639" s="27">
        <f ca="1" t="shared" si="4739"/>
        <v>0.62939049043636</v>
      </c>
      <c r="E639" s="28">
        <f ca="1">IF(D639&lt;=('Ejercicio 3 - TIR'!$D$14-'Ejercicio 3 - TIR'!$C$14)/('Ejercicio 3 - TIR'!$E$14-'Ejercicio 3 - TIR'!$C$14),'Ejercicio 3 - TIR'!$C$14+SQRT(('Ejercicio 3 - TIR'!$E$14-'Ejercicio 3 - TIR'!$C$14)*('Ejercicio 3 - TIR'!$D$14-'Ejercicio 3 - TIR'!$C$14)*D639),'Ejercicio 3 - TIR'!$E$14-SQRT(('Ejercicio 3 - TIR'!$E$14-'Ejercicio 3 - TIR'!$C$14)*('Ejercicio 3 - TIR'!$E$14-'Ejercicio 3 - TIR'!$D$14)*(1-D639)))</f>
        <v>32544.0341715814</v>
      </c>
      <c r="F639" s="27">
        <f ca="1" t="shared" si="4739"/>
        <v>0.0161696611639626</v>
      </c>
      <c r="G639" s="28">
        <f ca="1">IF(F639&lt;=('Ejercicio 3 - TIR'!$D$18-'Ejercicio 3 - TIR'!$C$18)/('Ejercicio 3 - TIR'!$E$18-'Ejercicio 3 - TIR'!$C$18),'Ejercicio 3 - TIR'!$C$18+SQRT(('Ejercicio 3 - TIR'!$E$18-'Ejercicio 3 - TIR'!$C$18)*('Ejercicio 3 - TIR'!$D$18-'Ejercicio 3 - TIR'!$C$18)*F639),'Ejercicio 3 - TIR'!$E$18-SQRT(('Ejercicio 3 - TIR'!$E$18-'Ejercicio 3 - TIR'!$C$18)*('Ejercicio 3 - TIR'!$E$18-'Ejercicio 3 - TIR'!$D$18)*(1-F639)))</f>
        <v>31557.3853648325</v>
      </c>
      <c r="H639" s="27">
        <f ca="1" t="shared" ref="H639:L639" si="4740">RAND()</f>
        <v>0.523075568775996</v>
      </c>
      <c r="I639" s="28">
        <f ca="1">IF(H639&lt;=('Ejercicio 3 - TIR'!$D$18-'Ejercicio 3 - TIR'!$C$18)/('Ejercicio 3 - TIR'!$E$18-'Ejercicio 3 - TIR'!$C$18),'Ejercicio 3 - TIR'!$C$18+SQRT(('Ejercicio 3 - TIR'!$E$18-'Ejercicio 3 - TIR'!$C$18)*('Ejercicio 3 - TIR'!$D$18-'Ejercicio 3 - TIR'!$C$18)*H639),'Ejercicio 3 - TIR'!$E$18-SQRT(('Ejercicio 3 - TIR'!$E$18-'Ejercicio 3 - TIR'!$C$18)*('Ejercicio 3 - TIR'!$E$18-'Ejercicio 3 - TIR'!$D$18)*(1-H639)))</f>
        <v>38857.8403302611</v>
      </c>
      <c r="J639" s="27">
        <f ca="1" t="shared" si="4740"/>
        <v>0.452719894992937</v>
      </c>
      <c r="K639" s="28">
        <f ca="1">IF(J639&lt;=('Ejercicio 3 - TIR'!$D$18-'Ejercicio 3 - TIR'!$C$18)/('Ejercicio 3 - TIR'!$E$18-'Ejercicio 3 - TIR'!$C$18),'Ejercicio 3 - TIR'!$C$18+SQRT(('Ejercicio 3 - TIR'!$E$18-'Ejercicio 3 - TIR'!$C$18)*('Ejercicio 3 - TIR'!$D$18-'Ejercicio 3 - TIR'!$C$18)*J639),'Ejercicio 3 - TIR'!$E$18-SQRT(('Ejercicio 3 - TIR'!$E$18-'Ejercicio 3 - TIR'!$C$18)*('Ejercicio 3 - TIR'!$E$18-'Ejercicio 3 - TIR'!$D$18)*(1-J639)))</f>
        <v>38240.6300881025</v>
      </c>
      <c r="L639" s="27">
        <f ca="1" t="shared" si="4740"/>
        <v>0.435280677328681</v>
      </c>
      <c r="M639" s="28">
        <f ca="1">IF(L639&lt;=('Ejercicio 3 - TIR'!$D$18-'Ejercicio 3 - TIR'!$C$18)/('Ejercicio 3 - TIR'!$E$18-'Ejercicio 3 - TIR'!$C$18),'Ejercicio 3 - TIR'!$C$18+SQRT(('Ejercicio 3 - TIR'!$E$18-'Ejercicio 3 - TIR'!$C$18)*('Ejercicio 3 - TIR'!$D$18-'Ejercicio 3 - TIR'!$C$18)*L639),'Ejercicio 3 - TIR'!$E$18-SQRT(('Ejercicio 3 - TIR'!$E$18-'Ejercicio 3 - TIR'!$C$18)*('Ejercicio 3 - TIR'!$E$18-'Ejercicio 3 - TIR'!$D$18)*(1-L639)))</f>
        <v>38080.3528140362</v>
      </c>
      <c r="N639" s="27">
        <f ca="1" t="shared" ref="N639:R639" si="4741">RAND()</f>
        <v>0.023996281846641</v>
      </c>
      <c r="O639" s="28">
        <f ca="1">IF(N639&lt;=('Ejercicio 3 - TIR'!$D$18-'Ejercicio 3 - TIR'!$C$18)/('Ejercicio 3 - TIR'!$E$18-'Ejercicio 3 - TIR'!$C$18),'Ejercicio 3 - TIR'!$C$18+SQRT(('Ejercicio 3 - TIR'!$E$18-'Ejercicio 3 - TIR'!$C$18)*('Ejercicio 3 - TIR'!$D$18-'Ejercicio 3 - TIR'!$C$18)*N639),'Ejercicio 3 - TIR'!$E$18-SQRT(('Ejercicio 3 - TIR'!$E$18-'Ejercicio 3 - TIR'!$C$18)*('Ejercicio 3 - TIR'!$E$18-'Ejercicio 3 - TIR'!$D$18)*(1-N639)))</f>
        <v>31897.2196174919</v>
      </c>
      <c r="P639" s="27">
        <f ca="1" t="shared" si="4741"/>
        <v>0.580678913429353</v>
      </c>
      <c r="Q639" s="29">
        <f ca="1">IF(P639&lt;=('Ejercicio 3 - TIR'!$D$22-'Ejercicio 3 - TIR'!$C$22)/('Ejercicio 3 - TIR'!$E$22-'Ejercicio 3 - TIR'!$C$22),'Ejercicio 3 - TIR'!$C$22+SQRT(('Ejercicio 3 - TIR'!$E$22-'Ejercicio 3 - TIR'!$C$22)*('Ejercicio 3 - TIR'!$D$22-'Ejercicio 3 - TIR'!$C$22)*P639),'Ejercicio 3 - TIR'!$E$22-SQRT(('Ejercicio 3 - TIR'!$E$22-'Ejercicio 3 - TIR'!$C$22)*('Ejercicio 3 - TIR'!$E$22-'Ejercicio 3 - TIR'!$D$22)*(1-P639)))</f>
        <v>0.152526777476474</v>
      </c>
      <c r="R639" s="27">
        <f ca="1" t="shared" si="4741"/>
        <v>0.245512342827268</v>
      </c>
      <c r="S639" s="29">
        <f ca="1">IF(R639&lt;=('Ejercicio 3 - TIR'!$D$23-'Ejercicio 3 - TIR'!$C$23)/('Ejercicio 3 - TIR'!$E$23-'Ejercicio 3 - TIR'!$C$23),'Ejercicio 3 - TIR'!$C$23+SQRT(('Ejercicio 3 - TIR'!$E$23-'Ejercicio 3 - TIR'!$C$23)*('Ejercicio 3 - TIR'!$D$23-'Ejercicio 3 - TIR'!$C$23)*R639),'Ejercicio 3 - TIR'!$E$23-SQRT(('Ejercicio 3 - TIR'!$E$23-'Ejercicio 3 - TIR'!$C$23)*('Ejercicio 3 - TIR'!$E$23-'Ejercicio 3 - TIR'!$D$23)*(1-R639)))</f>
        <v>0.141021946082346</v>
      </c>
      <c r="T639" s="27">
        <f ca="1" t="shared" ref="T639:X639" si="4742">RAND()</f>
        <v>0.243198755405677</v>
      </c>
      <c r="U639" s="29">
        <f ca="1">IF(T639&lt;=('Ejercicio 3 - TIR'!$D$24-'Ejercicio 3 - TIR'!$C$24)/('Ejercicio 3 - TIR'!$E$24-'Ejercicio 3 - TIR'!$C$24),'Ejercicio 3 - TIR'!$C$24+SQRT(('Ejercicio 3 - TIR'!$E$24-'Ejercicio 3 - TIR'!$C$24)*('Ejercicio 3 - TIR'!$D$24-'Ejercicio 3 - TIR'!$C$24)*T639),'Ejercicio 3 - TIR'!$E$24-SQRT(('Ejercicio 3 - TIR'!$E$24-'Ejercicio 3 - TIR'!$C$24)*('Ejercicio 3 - TIR'!$E$24-'Ejercicio 3 - TIR'!$D$24)*(1-T639)))</f>
        <v>0.17259905720051</v>
      </c>
      <c r="V639" s="27">
        <f ca="1" t="shared" si="4742"/>
        <v>0.615106095696581</v>
      </c>
      <c r="W639" s="29">
        <f ca="1">IF(V639&lt;=('Ejercicio 3 - TIR'!$D$25-'Ejercicio 3 - TIR'!$C$25)/('Ejercicio 3 - TIR'!$E$25-'Ejercicio 3 - TIR'!$C$25),'Ejercicio 3 - TIR'!$C$25+SQRT(('Ejercicio 3 - TIR'!$E$25-'Ejercicio 3 - TIR'!$C$25)*('Ejercicio 3 - TIR'!$D$25-'Ejercicio 3 - TIR'!$C$25)*V639),'Ejercicio 3 - TIR'!$E$25-SQRT(('Ejercicio 3 - TIR'!$E$25-'Ejercicio 3 - TIR'!$C$25)*('Ejercicio 3 - TIR'!$E$25-'Ejercicio 3 - TIR'!$D$25)*(1-V639)))</f>
        <v>0.213296748576428</v>
      </c>
      <c r="X639" s="27">
        <f ca="1" t="shared" si="4742"/>
        <v>0.320360868161786</v>
      </c>
      <c r="Y639" s="29">
        <f ca="1">IF(X639&lt;=('Ejercicio 3 - TIR'!$D$26-'Ejercicio 3 - TIR'!$C$26)/('Ejercicio 3 - TIR'!$E$26-'Ejercicio 3 - TIR'!$C$26),'Ejercicio 3 - TIR'!$C$26+SQRT(('Ejercicio 3 - TIR'!$E$26-'Ejercicio 3 - TIR'!$C$26)*('Ejercicio 3 - TIR'!$D$26-'Ejercicio 3 - TIR'!$C$26)*X639),'Ejercicio 3 - TIR'!$E$26-SQRT(('Ejercicio 3 - TIR'!$E$26-'Ejercicio 3 - TIR'!$C$26)*('Ejercicio 3 - TIR'!$E$26-'Ejercicio 3 - TIR'!$D$26)*(1-X639)))</f>
        <v>0.219410446172012</v>
      </c>
      <c r="Z639" s="27">
        <f ca="1" t="shared" si="4288"/>
        <v>1.15252677747647</v>
      </c>
      <c r="AA639" s="27">
        <f ca="1" t="shared" si="4289"/>
        <v>1.31505834654822</v>
      </c>
      <c r="AB639" s="27">
        <f ca="1" t="shared" si="4290"/>
        <v>1.54203617732611</v>
      </c>
      <c r="AC639" s="27">
        <f ca="1" t="shared" si="4291"/>
        <v>1.87094748013699</v>
      </c>
      <c r="AD639" s="27">
        <f ca="1" t="shared" si="4292"/>
        <v>2.28145290151825</v>
      </c>
      <c r="AE639" s="26">
        <f ca="1" t="shared" si="4293"/>
        <v>4963.83665827557</v>
      </c>
      <c r="AF639" s="26">
        <f ca="1" t="shared" si="4294"/>
        <v>5663.84656386048</v>
      </c>
      <c r="AG639" s="26">
        <f ca="1" t="shared" si="4295"/>
        <v>6641.42114091115</v>
      </c>
      <c r="AH639" s="26">
        <f ca="1" t="shared" si="4296"/>
        <v>8058.01467619424</v>
      </c>
      <c r="AI639" s="26">
        <f ca="1" t="shared" si="4297"/>
        <v>9826.02727155864</v>
      </c>
      <c r="AJ639" s="28">
        <f ca="1" t="shared" si="4298"/>
        <v>36370.7316601136</v>
      </c>
      <c r="AK639" s="28">
        <f ca="1" t="shared" si="4299"/>
        <v>51100.3272551479</v>
      </c>
      <c r="AL639" s="28">
        <f ca="1" t="shared" si="4300"/>
        <v>58968.4350395993</v>
      </c>
      <c r="AM639" s="28">
        <f ca="1" t="shared" si="4301"/>
        <v>71246.3401401485</v>
      </c>
      <c r="AN639" s="28">
        <f ca="1" t="shared" si="4302"/>
        <v>72772.0042466917</v>
      </c>
      <c r="AO639" s="28">
        <f ca="1">C639/'Ejercicio 3 - TIR'!$D$7</f>
        <v>16446.2920344099</v>
      </c>
      <c r="AP639" s="28">
        <f ca="1" t="shared" si="4303"/>
        <v>19924.4396257037</v>
      </c>
      <c r="AQ639" s="28">
        <f ca="1" t="shared" si="4304"/>
        <v>34654.035220738</v>
      </c>
      <c r="AR639" s="28">
        <f ca="1" t="shared" si="4305"/>
        <v>42522.1430051894</v>
      </c>
      <c r="AS639" s="28">
        <f ca="1" t="shared" si="4306"/>
        <v>54800.0481057385</v>
      </c>
      <c r="AT639" s="28">
        <f ca="1" t="shared" si="4307"/>
        <v>56325.7122122818</v>
      </c>
      <c r="AU639" s="28">
        <f ca="1">AP639*'Ejercicio 3 - TIR'!$D$5</f>
        <v>9962.21981285185</v>
      </c>
      <c r="AV639" s="28">
        <f ca="1">AQ639*'Ejercicio 3 - TIR'!$D$5</f>
        <v>17327.017610369</v>
      </c>
      <c r="AW639" s="28">
        <f ca="1">AR639*'Ejercicio 3 - TIR'!$D$5</f>
        <v>21261.0715025947</v>
      </c>
      <c r="AX639" s="28">
        <f ca="1">AS639*'Ejercicio 3 - TIR'!$D$5</f>
        <v>27400.0240528693</v>
      </c>
      <c r="AY639" s="28">
        <f ca="1">AT639*'Ejercicio 3 - TIR'!$D$5</f>
        <v>28162.8561061409</v>
      </c>
      <c r="AZ639" s="28">
        <f ca="1" t="shared" ref="AZ639:BD639" si="4743">AJ639-AU639-AE639</f>
        <v>21444.6751889862</v>
      </c>
      <c r="BA639" s="28">
        <f ca="1" t="shared" si="4743"/>
        <v>28109.4630809184</v>
      </c>
      <c r="BB639" s="28">
        <f ca="1" t="shared" si="4743"/>
        <v>31065.9423960935</v>
      </c>
      <c r="BC639" s="28">
        <f ca="1" t="shared" si="4743"/>
        <v>35788.3014110849</v>
      </c>
      <c r="BD639" s="28">
        <f ca="1" t="shared" si="4743"/>
        <v>34783.1208689922</v>
      </c>
      <c r="BE639" s="28">
        <f ca="1" t="shared" ref="BE639:BI639" si="4744">AZ639/Z639</f>
        <v>18606.661127597</v>
      </c>
      <c r="BF639" s="28">
        <f ca="1" t="shared" si="4744"/>
        <v>21375.0691402404</v>
      </c>
      <c r="BG639" s="28">
        <f ca="1" t="shared" si="4744"/>
        <v>20146.0528960883</v>
      </c>
      <c r="BH639" s="28">
        <f ca="1" t="shared" si="4744"/>
        <v>19128.4372175239</v>
      </c>
      <c r="BI639" s="28">
        <f ca="1" t="shared" si="4744"/>
        <v>15246.0394189356</v>
      </c>
      <c r="BJ639" s="28">
        <f ca="1" t="shared" si="4310"/>
        <v>74247.6811878634</v>
      </c>
      <c r="BK639" s="28">
        <f ca="1" t="shared" si="4311"/>
        <v>37521.440681121</v>
      </c>
      <c r="BL639" s="28">
        <f ca="1" t="shared" si="4312"/>
        <v>111769.121868984</v>
      </c>
      <c r="BM639" s="28">
        <f ca="1">BK639*'Ejercicio 3 - TIR'!$D$5</f>
        <v>18760.7203405605</v>
      </c>
      <c r="BN639" s="28">
        <f ca="1" t="shared" si="4313"/>
        <v>93008.4015284239</v>
      </c>
      <c r="BO639" s="28">
        <f ca="1" t="shared" si="4314"/>
        <v>40767.1801887864</v>
      </c>
      <c r="BP639" s="28">
        <f ca="1" t="shared" si="4315"/>
        <v>-114775.494343631</v>
      </c>
      <c r="BQ639" s="28">
        <f ca="1" t="shared" ref="BQ639:BT639" si="4745">BE639</f>
        <v>18606.661127597</v>
      </c>
      <c r="BR639" s="28">
        <f ca="1" t="shared" si="4745"/>
        <v>21375.0691402404</v>
      </c>
      <c r="BS639" s="28">
        <f ca="1" t="shared" si="4745"/>
        <v>20146.0528960883</v>
      </c>
      <c r="BT639" s="28">
        <f ca="1" t="shared" si="4745"/>
        <v>19128.4372175239</v>
      </c>
      <c r="BU639" s="28">
        <f ca="1" t="shared" si="4317"/>
        <v>56013.2196077219</v>
      </c>
      <c r="BV639" s="30">
        <f ca="1" t="shared" si="4318"/>
        <v>4.82907436372226</v>
      </c>
    </row>
    <row r="640" ht="15" customHeight="1" spans="1:74">
      <c r="A640" s="26">
        <v>639</v>
      </c>
      <c r="B640" s="27">
        <f ca="1" t="shared" ref="B640:F640" si="4746">RAND()</f>
        <v>0.29501945275276</v>
      </c>
      <c r="C640" s="28">
        <f ca="1">IF(B640&lt;=('Ejercicio 3 - TIR'!$D$13-'Ejercicio 3 - TIR'!$C$13)/('Ejercicio 3 - TIR'!$E$13-'Ejercicio 3 - TIR'!$C$13),'Ejercicio 3 - TIR'!$C$13+SQRT(('Ejercicio 3 - TIR'!$E$13-'Ejercicio 3 - TIR'!$C$13)*('Ejercicio 3 - TIR'!$D$13-'Ejercicio 3 - TIR'!$C$13)*B640),'Ejercicio 3 - TIR'!$E$13-SQRT(('Ejercicio 3 - TIR'!$E$13-'Ejercicio 3 - TIR'!$C$13)*('Ejercicio 3 - TIR'!$E$13-'Ejercicio 3 - TIR'!$D$13)*(1-B640)))</f>
        <v>70914.32213792</v>
      </c>
      <c r="D640" s="27">
        <f ca="1" t="shared" si="4746"/>
        <v>0.0379590073692808</v>
      </c>
      <c r="E640" s="28">
        <f ca="1">IF(D640&lt;=('Ejercicio 3 - TIR'!$D$14-'Ejercicio 3 - TIR'!$C$14)/('Ejercicio 3 - TIR'!$E$14-'Ejercicio 3 - TIR'!$C$14),'Ejercicio 3 - TIR'!$C$14+SQRT(('Ejercicio 3 - TIR'!$E$14-'Ejercicio 3 - TIR'!$C$14)*('Ejercicio 3 - TIR'!$D$14-'Ejercicio 3 - TIR'!$C$14)*D640),'Ejercicio 3 - TIR'!$E$14-SQRT(('Ejercicio 3 - TIR'!$E$14-'Ejercicio 3 - TIR'!$C$14)*('Ejercicio 3 - TIR'!$E$14-'Ejercicio 3 - TIR'!$D$14)*(1-D640)))</f>
        <v>26687.2834832049</v>
      </c>
      <c r="F640" s="27">
        <f ca="1" t="shared" si="4746"/>
        <v>0.600123967602243</v>
      </c>
      <c r="G640" s="28">
        <f ca="1">IF(F640&lt;=('Ejercicio 3 - TIR'!$D$18-'Ejercicio 3 - TIR'!$C$18)/('Ejercicio 3 - TIR'!$E$18-'Ejercicio 3 - TIR'!$C$18),'Ejercicio 3 - TIR'!$C$18+SQRT(('Ejercicio 3 - TIR'!$E$18-'Ejercicio 3 - TIR'!$C$18)*('Ejercicio 3 - TIR'!$D$18-'Ejercicio 3 - TIR'!$C$18)*F640),'Ejercicio 3 - TIR'!$E$18-SQRT(('Ejercicio 3 - TIR'!$E$18-'Ejercicio 3 - TIR'!$C$18)*('Ejercicio 3 - TIR'!$E$18-'Ejercicio 3 - TIR'!$D$18)*(1-F640)))</f>
        <v>39487.8129798356</v>
      </c>
      <c r="H640" s="27">
        <f ca="1" t="shared" ref="H640:L640" si="4747">RAND()</f>
        <v>0.737289079225713</v>
      </c>
      <c r="I640" s="28">
        <f ca="1">IF(H640&lt;=('Ejercicio 3 - TIR'!$D$18-'Ejercicio 3 - TIR'!$C$18)/('Ejercicio 3 - TIR'!$E$18-'Ejercicio 3 - TIR'!$C$18),'Ejercicio 3 - TIR'!$C$18+SQRT(('Ejercicio 3 - TIR'!$E$18-'Ejercicio 3 - TIR'!$C$18)*('Ejercicio 3 - TIR'!$D$18-'Ejercicio 3 - TIR'!$C$18)*H640),'Ejercicio 3 - TIR'!$E$18-SQRT(('Ejercicio 3 - TIR'!$E$18-'Ejercicio 3 - TIR'!$C$18)*('Ejercicio 3 - TIR'!$E$18-'Ejercicio 3 - TIR'!$D$18)*(1-H640)))</f>
        <v>40561.1579147179</v>
      </c>
      <c r="J640" s="27">
        <f ca="1" t="shared" si="4747"/>
        <v>0.759726767248786</v>
      </c>
      <c r="K640" s="28">
        <f ca="1">IF(J640&lt;=('Ejercicio 3 - TIR'!$D$18-'Ejercicio 3 - TIR'!$C$18)/('Ejercicio 3 - TIR'!$E$18-'Ejercicio 3 - TIR'!$C$18),'Ejercicio 3 - TIR'!$C$18+SQRT(('Ejercicio 3 - TIR'!$E$18-'Ejercicio 3 - TIR'!$C$18)*('Ejercicio 3 - TIR'!$D$18-'Ejercicio 3 - TIR'!$C$18)*J640),'Ejercicio 3 - TIR'!$E$18-SQRT(('Ejercicio 3 - TIR'!$E$18-'Ejercicio 3 - TIR'!$C$18)*('Ejercicio 3 - TIR'!$E$18-'Ejercicio 3 - TIR'!$D$18)*(1-J640)))</f>
        <v>40754.9449407174</v>
      </c>
      <c r="L640" s="27">
        <f ca="1" t="shared" si="4747"/>
        <v>0.259977754785563</v>
      </c>
      <c r="M640" s="28">
        <f ca="1">IF(L640&lt;=('Ejercicio 3 - TIR'!$D$18-'Ejercicio 3 - TIR'!$C$18)/('Ejercicio 3 - TIR'!$E$18-'Ejercicio 3 - TIR'!$C$18),'Ejercicio 3 - TIR'!$C$18+SQRT(('Ejercicio 3 - TIR'!$E$18-'Ejercicio 3 - TIR'!$C$18)*('Ejercicio 3 - TIR'!$D$18-'Ejercicio 3 - TIR'!$C$18)*L640),'Ejercicio 3 - TIR'!$E$18-SQRT(('Ejercicio 3 - TIR'!$E$18-'Ejercicio 3 - TIR'!$C$18)*('Ejercicio 3 - TIR'!$E$18-'Ejercicio 3 - TIR'!$D$18)*(1-L640)))</f>
        <v>36244.7308362999</v>
      </c>
      <c r="N640" s="27">
        <f ca="1" t="shared" ref="N640:R640" si="4748">RAND()</f>
        <v>0.104218102407677</v>
      </c>
      <c r="O640" s="28">
        <f ca="1">IF(N640&lt;=('Ejercicio 3 - TIR'!$D$18-'Ejercicio 3 - TIR'!$C$18)/('Ejercicio 3 - TIR'!$E$18-'Ejercicio 3 - TIR'!$C$18),'Ejercicio 3 - TIR'!$C$18+SQRT(('Ejercicio 3 - TIR'!$E$18-'Ejercicio 3 - TIR'!$C$18)*('Ejercicio 3 - TIR'!$D$18-'Ejercicio 3 - TIR'!$C$18)*N640),'Ejercicio 3 - TIR'!$E$18-SQRT(('Ejercicio 3 - TIR'!$E$18-'Ejercicio 3 - TIR'!$C$18)*('Ejercicio 3 - TIR'!$E$18-'Ejercicio 3 - TIR'!$D$18)*(1-N640)))</f>
        <v>33953.8228793348</v>
      </c>
      <c r="P640" s="27">
        <f ca="1" t="shared" si="4748"/>
        <v>0.401697068401176</v>
      </c>
      <c r="Q640" s="29">
        <f ca="1">IF(P640&lt;=('Ejercicio 3 - TIR'!$D$22-'Ejercicio 3 - TIR'!$C$22)/('Ejercicio 3 - TIR'!$E$22-'Ejercicio 3 - TIR'!$C$22),'Ejercicio 3 - TIR'!$C$22+SQRT(('Ejercicio 3 - TIR'!$E$22-'Ejercicio 3 - TIR'!$C$22)*('Ejercicio 3 - TIR'!$D$22-'Ejercicio 3 - TIR'!$C$22)*P640),'Ejercicio 3 - TIR'!$E$22-SQRT(('Ejercicio 3 - TIR'!$E$22-'Ejercicio 3 - TIR'!$C$22)*('Ejercicio 3 - TIR'!$E$22-'Ejercicio 3 - TIR'!$D$22)*(1-P640)))</f>
        <v>0.146889676887648</v>
      </c>
      <c r="R640" s="27">
        <f ca="1" t="shared" si="4748"/>
        <v>0.400212946532785</v>
      </c>
      <c r="S640" s="29">
        <f ca="1">IF(R640&lt;=('Ejercicio 3 - TIR'!$D$23-'Ejercicio 3 - TIR'!$C$23)/('Ejercicio 3 - TIR'!$E$23-'Ejercicio 3 - TIR'!$C$23),'Ejercicio 3 - TIR'!$C$23+SQRT(('Ejercicio 3 - TIR'!$E$23-'Ejercicio 3 - TIR'!$C$23)*('Ejercicio 3 - TIR'!$D$23-'Ejercicio 3 - TIR'!$C$23)*R640),'Ejercicio 3 - TIR'!$E$23-SQRT(('Ejercicio 3 - TIR'!$E$23-'Ejercicio 3 - TIR'!$C$23)*('Ejercicio 3 - TIR'!$E$23-'Ejercicio 3 - TIR'!$D$23)*(1-R640)))</f>
        <v>0.146839957223494</v>
      </c>
      <c r="T640" s="27">
        <f ca="1" t="shared" ref="T640:X640" si="4749">RAND()</f>
        <v>0.819308544082484</v>
      </c>
      <c r="U640" s="29">
        <f ca="1">IF(T640&lt;=('Ejercicio 3 - TIR'!$D$24-'Ejercicio 3 - TIR'!$C$24)/('Ejercicio 3 - TIR'!$E$24-'Ejercicio 3 - TIR'!$C$24),'Ejercicio 3 - TIR'!$C$24+SQRT(('Ejercicio 3 - TIR'!$E$24-'Ejercicio 3 - TIR'!$C$24)*('Ejercicio 3 - TIR'!$D$24-'Ejercicio 3 - TIR'!$C$24)*T640),'Ejercicio 3 - TIR'!$E$24-SQRT(('Ejercicio 3 - TIR'!$E$24-'Ejercicio 3 - TIR'!$C$24)*('Ejercicio 3 - TIR'!$E$24-'Ejercicio 3 - TIR'!$D$24)*(1-T640)))</f>
        <v>0.197506977158038</v>
      </c>
      <c r="V640" s="27">
        <f ca="1" t="shared" si="4749"/>
        <v>0.878997858279887</v>
      </c>
      <c r="W640" s="29">
        <f ca="1">IF(V640&lt;=('Ejercicio 3 - TIR'!$D$25-'Ejercicio 3 - TIR'!$C$25)/('Ejercicio 3 - TIR'!$E$25-'Ejercicio 3 - TIR'!$C$25),'Ejercicio 3 - TIR'!$C$25+SQRT(('Ejercicio 3 - TIR'!$E$25-'Ejercicio 3 - TIR'!$C$25)*('Ejercicio 3 - TIR'!$D$25-'Ejercicio 3 - TIR'!$C$25)*V640),'Ejercicio 3 - TIR'!$E$25-SQRT(('Ejercicio 3 - TIR'!$E$25-'Ejercicio 3 - TIR'!$C$25)*('Ejercicio 3 - TIR'!$E$25-'Ejercicio 3 - TIR'!$D$25)*(1-V640)))</f>
        <v>0.229420702246666</v>
      </c>
      <c r="X640" s="27">
        <f ca="1" t="shared" si="4749"/>
        <v>0.873569334595428</v>
      </c>
      <c r="Y640" s="29">
        <f ca="1">IF(X640&lt;=('Ejercicio 3 - TIR'!$D$26-'Ejercicio 3 - TIR'!$C$26)/('Ejercicio 3 - TIR'!$E$26-'Ejercicio 3 - TIR'!$C$26),'Ejercicio 3 - TIR'!$C$26+SQRT(('Ejercicio 3 - TIR'!$E$26-'Ejercicio 3 - TIR'!$C$26)*('Ejercicio 3 - TIR'!$D$26-'Ejercicio 3 - TIR'!$C$26)*X640),'Ejercicio 3 - TIR'!$E$26-SQRT(('Ejercicio 3 - TIR'!$E$26-'Ejercicio 3 - TIR'!$C$26)*('Ejercicio 3 - TIR'!$E$26-'Ejercicio 3 - TIR'!$D$26)*(1-X640)))</f>
        <v>0.253870981779166</v>
      </c>
      <c r="Z640" s="27">
        <f ca="1" t="shared" si="4288"/>
        <v>1.14688967688765</v>
      </c>
      <c r="AA640" s="27">
        <f ca="1" t="shared" si="4289"/>
        <v>1.3152989079819</v>
      </c>
      <c r="AB640" s="27">
        <f ca="1" t="shared" si="4290"/>
        <v>1.57507961935667</v>
      </c>
      <c r="AC640" s="27">
        <f ca="1" t="shared" si="4291"/>
        <v>1.93643549172389</v>
      </c>
      <c r="AD640" s="27">
        <f ca="1" t="shared" si="4292"/>
        <v>2.42804027115985</v>
      </c>
      <c r="AE640" s="26">
        <f ca="1" t="shared" si="4293"/>
        <v>3920.08644785704</v>
      </c>
      <c r="AF640" s="26">
        <f ca="1" t="shared" si="4294"/>
        <v>4495.71177417276</v>
      </c>
      <c r="AG640" s="26">
        <f ca="1" t="shared" si="4295"/>
        <v>5383.64621686342</v>
      </c>
      <c r="AH640" s="26">
        <f ca="1" t="shared" si="4296"/>
        <v>6618.76611258383</v>
      </c>
      <c r="AI640" s="26">
        <f ca="1" t="shared" si="4297"/>
        <v>8299.07876375216</v>
      </c>
      <c r="AJ640" s="28">
        <f ca="1" t="shared" si="4298"/>
        <v>45288.1650694435</v>
      </c>
      <c r="AK640" s="28">
        <f ca="1" t="shared" si="4299"/>
        <v>53350.0467117098</v>
      </c>
      <c r="AL640" s="28">
        <f ca="1" t="shared" si="4300"/>
        <v>64192.2831641272</v>
      </c>
      <c r="AM640" s="28">
        <f ca="1" t="shared" si="4301"/>
        <v>70185.5831793903</v>
      </c>
      <c r="AN640" s="28">
        <f ca="1" t="shared" si="4302"/>
        <v>82441.2493108537</v>
      </c>
      <c r="AO640" s="28">
        <f ca="1">C640/'Ejercicio 3 - TIR'!$D$7</f>
        <v>14182.864427584</v>
      </c>
      <c r="AP640" s="28">
        <f ca="1" t="shared" si="4303"/>
        <v>31105.3006418595</v>
      </c>
      <c r="AQ640" s="28">
        <f ca="1" t="shared" si="4304"/>
        <v>39167.1822841257</v>
      </c>
      <c r="AR640" s="28">
        <f ca="1" t="shared" si="4305"/>
        <v>50009.4187365432</v>
      </c>
      <c r="AS640" s="28">
        <f ca="1" t="shared" si="4306"/>
        <v>56002.7187518063</v>
      </c>
      <c r="AT640" s="28">
        <f ca="1" t="shared" si="4307"/>
        <v>68258.3848832697</v>
      </c>
      <c r="AU640" s="28">
        <f ca="1">AP640*'Ejercicio 3 - TIR'!$D$5</f>
        <v>15552.6503209297</v>
      </c>
      <c r="AV640" s="28">
        <f ca="1">AQ640*'Ejercicio 3 - TIR'!$D$5</f>
        <v>19583.5911420629</v>
      </c>
      <c r="AW640" s="28">
        <f ca="1">AR640*'Ejercicio 3 - TIR'!$D$5</f>
        <v>25004.7093682716</v>
      </c>
      <c r="AX640" s="28">
        <f ca="1">AS640*'Ejercicio 3 - TIR'!$D$5</f>
        <v>28001.3593759031</v>
      </c>
      <c r="AY640" s="28">
        <f ca="1">AT640*'Ejercicio 3 - TIR'!$D$5</f>
        <v>34129.1924416349</v>
      </c>
      <c r="AZ640" s="28">
        <f ca="1" t="shared" ref="AZ640:BD640" si="4750">AJ640-AU640-AE640</f>
        <v>25815.4283006567</v>
      </c>
      <c r="BA640" s="28">
        <f ca="1" t="shared" si="4750"/>
        <v>29270.7437954741</v>
      </c>
      <c r="BB640" s="28">
        <f ca="1" t="shared" si="4750"/>
        <v>33803.9275789922</v>
      </c>
      <c r="BC640" s="28">
        <f ca="1" t="shared" si="4750"/>
        <v>35565.4576909033</v>
      </c>
      <c r="BD640" s="28">
        <f ca="1" t="shared" si="4750"/>
        <v>40012.9781054667</v>
      </c>
      <c r="BE640" s="28">
        <f ca="1" t="shared" ref="BE640:BI640" si="4751">AZ640/Z640</f>
        <v>22509.077220673</v>
      </c>
      <c r="BF640" s="28">
        <f ca="1" t="shared" si="4751"/>
        <v>22254.0622651205</v>
      </c>
      <c r="BG640" s="28">
        <f ca="1" t="shared" si="4751"/>
        <v>21461.726228671</v>
      </c>
      <c r="BH640" s="28">
        <f ca="1" t="shared" si="4751"/>
        <v>18366.4562248039</v>
      </c>
      <c r="BI640" s="28">
        <f ca="1" t="shared" si="4751"/>
        <v>16479.5364313924</v>
      </c>
      <c r="BJ640" s="28">
        <f ca="1" t="shared" si="4310"/>
        <v>64797.7990250807</v>
      </c>
      <c r="BK640" s="28">
        <f ca="1" t="shared" si="4311"/>
        <v>34436.5659905745</v>
      </c>
      <c r="BL640" s="28">
        <f ca="1" t="shared" si="4312"/>
        <v>99234.3650156552</v>
      </c>
      <c r="BM640" s="28">
        <f ca="1">BK640*'Ejercicio 3 - TIR'!$D$5</f>
        <v>17218.2829952873</v>
      </c>
      <c r="BN640" s="28">
        <f ca="1" t="shared" si="4313"/>
        <v>82016.0820203679</v>
      </c>
      <c r="BO640" s="28">
        <f ca="1" t="shared" si="4314"/>
        <v>33778.7156969969</v>
      </c>
      <c r="BP640" s="28">
        <f ca="1" t="shared" si="4315"/>
        <v>-97601.6056211249</v>
      </c>
      <c r="BQ640" s="28">
        <f ca="1" t="shared" ref="BQ640:BT640" si="4752">BE640</f>
        <v>22509.077220673</v>
      </c>
      <c r="BR640" s="28">
        <f ca="1" t="shared" si="4752"/>
        <v>22254.0622651205</v>
      </c>
      <c r="BS640" s="28">
        <f ca="1" t="shared" si="4752"/>
        <v>21461.726228671</v>
      </c>
      <c r="BT640" s="28">
        <f ca="1" t="shared" si="4752"/>
        <v>18366.4562248039</v>
      </c>
      <c r="BU640" s="28">
        <f ca="1" t="shared" si="4317"/>
        <v>50258.2521283893</v>
      </c>
      <c r="BV640" s="30">
        <f ca="1" t="shared" si="4318"/>
        <v>10.4016419744818</v>
      </c>
    </row>
    <row r="641" ht="15" customHeight="1" spans="1:74">
      <c r="A641" s="26">
        <v>640</v>
      </c>
      <c r="B641" s="27">
        <f ca="1" t="shared" ref="B641:F641" si="4753">RAND()</f>
        <v>0.033873576652212</v>
      </c>
      <c r="C641" s="28">
        <f ca="1">IF(B641&lt;=('Ejercicio 3 - TIR'!$D$13-'Ejercicio 3 - TIR'!$C$13)/('Ejercicio 3 - TIR'!$E$13-'Ejercicio 3 - TIR'!$C$13),'Ejercicio 3 - TIR'!$C$13+SQRT(('Ejercicio 3 - TIR'!$E$13-'Ejercicio 3 - TIR'!$C$13)*('Ejercicio 3 - TIR'!$D$13-'Ejercicio 3 - TIR'!$C$13)*B641),'Ejercicio 3 - TIR'!$E$13-SQRT(('Ejercicio 3 - TIR'!$E$13-'Ejercicio 3 - TIR'!$C$13)*('Ejercicio 3 - TIR'!$E$13-'Ejercicio 3 - TIR'!$D$13)*(1-B641)))</f>
        <v>63680.9551288877</v>
      </c>
      <c r="D641" s="27">
        <f ca="1" t="shared" si="4753"/>
        <v>0.0156743461794062</v>
      </c>
      <c r="E641" s="28">
        <f ca="1">IF(D641&lt;=('Ejercicio 3 - TIR'!$D$14-'Ejercicio 3 - TIR'!$C$14)/('Ejercicio 3 - TIR'!$E$14-'Ejercicio 3 - TIR'!$C$14),'Ejercicio 3 - TIR'!$C$14+SQRT(('Ejercicio 3 - TIR'!$E$14-'Ejercicio 3 - TIR'!$C$14)*('Ejercicio 3 - TIR'!$D$14-'Ejercicio 3 - TIR'!$C$14)*D641),'Ejercicio 3 - TIR'!$E$14-SQRT(('Ejercicio 3 - TIR'!$E$14-'Ejercicio 3 - TIR'!$C$14)*('Ejercicio 3 - TIR'!$E$14-'Ejercicio 3 - TIR'!$D$14)*(1-D641)))</f>
        <v>26084.2398090162</v>
      </c>
      <c r="F641" s="27">
        <f ca="1" t="shared" si="4753"/>
        <v>0.267293794389885</v>
      </c>
      <c r="G641" s="28">
        <f ca="1">IF(F641&lt;=('Ejercicio 3 - TIR'!$D$18-'Ejercicio 3 - TIR'!$C$18)/('Ejercicio 3 - TIR'!$E$18-'Ejercicio 3 - TIR'!$C$18),'Ejercicio 3 - TIR'!$C$18+SQRT(('Ejercicio 3 - TIR'!$E$18-'Ejercicio 3 - TIR'!$C$18)*('Ejercicio 3 - TIR'!$D$18-'Ejercicio 3 - TIR'!$C$18)*F641),'Ejercicio 3 - TIR'!$E$18-SQRT(('Ejercicio 3 - TIR'!$E$18-'Ejercicio 3 - TIR'!$C$18)*('Ejercicio 3 - TIR'!$E$18-'Ejercicio 3 - TIR'!$D$18)*(1-F641)))</f>
        <v>36331.9877730838</v>
      </c>
      <c r="H641" s="27">
        <f ca="1" t="shared" ref="H641:L641" si="4754">RAND()</f>
        <v>0.0776348910757176</v>
      </c>
      <c r="I641" s="28">
        <f ca="1">IF(H641&lt;=('Ejercicio 3 - TIR'!$D$18-'Ejercicio 3 - TIR'!$C$18)/('Ejercicio 3 - TIR'!$E$18-'Ejercicio 3 - TIR'!$C$18),'Ejercicio 3 - TIR'!$C$18+SQRT(('Ejercicio 3 - TIR'!$E$18-'Ejercicio 3 - TIR'!$C$18)*('Ejercicio 3 - TIR'!$D$18-'Ejercicio 3 - TIR'!$C$18)*H641),'Ejercicio 3 - TIR'!$E$18-SQRT(('Ejercicio 3 - TIR'!$E$18-'Ejercicio 3 - TIR'!$C$18)*('Ejercicio 3 - TIR'!$E$18-'Ejercicio 3 - TIR'!$D$18)*(1-H641)))</f>
        <v>33412.5113423046</v>
      </c>
      <c r="J641" s="27">
        <f ca="1" t="shared" si="4754"/>
        <v>0.647341096597451</v>
      </c>
      <c r="K641" s="28">
        <f ca="1">IF(J641&lt;=('Ejercicio 3 - TIR'!$D$18-'Ejercicio 3 - TIR'!$C$18)/('Ejercicio 3 - TIR'!$E$18-'Ejercicio 3 - TIR'!$C$18),'Ejercicio 3 - TIR'!$C$18+SQRT(('Ejercicio 3 - TIR'!$E$18-'Ejercicio 3 - TIR'!$C$18)*('Ejercicio 3 - TIR'!$D$18-'Ejercicio 3 - TIR'!$C$18)*J641),'Ejercicio 3 - TIR'!$E$18-SQRT(('Ejercicio 3 - TIR'!$E$18-'Ejercicio 3 - TIR'!$C$18)*('Ejercicio 3 - TIR'!$E$18-'Ejercicio 3 - TIR'!$D$18)*(1-J641)))</f>
        <v>39853.9923122366</v>
      </c>
      <c r="L641" s="27">
        <f ca="1" t="shared" si="4754"/>
        <v>0.512449294864705</v>
      </c>
      <c r="M641" s="28">
        <f ca="1">IF(L641&lt;=('Ejercicio 3 - TIR'!$D$18-'Ejercicio 3 - TIR'!$C$18)/('Ejercicio 3 - TIR'!$E$18-'Ejercicio 3 - TIR'!$C$18),'Ejercicio 3 - TIR'!$C$18+SQRT(('Ejercicio 3 - TIR'!$E$18-'Ejercicio 3 - TIR'!$C$18)*('Ejercicio 3 - TIR'!$D$18-'Ejercicio 3 - TIR'!$C$18)*L641),'Ejercicio 3 - TIR'!$E$18-SQRT(('Ejercicio 3 - TIR'!$E$18-'Ejercicio 3 - TIR'!$C$18)*('Ejercicio 3 - TIR'!$E$18-'Ejercicio 3 - TIR'!$D$18)*(1-L641)))</f>
        <v>38767.4052164655</v>
      </c>
      <c r="N641" s="27">
        <f ca="1" t="shared" ref="N641:R641" si="4755">RAND()</f>
        <v>0.306205650444084</v>
      </c>
      <c r="O641" s="28">
        <f ca="1">IF(N641&lt;=('Ejercicio 3 - TIR'!$D$18-'Ejercicio 3 - TIR'!$C$18)/('Ejercicio 3 - TIR'!$E$18-'Ejercicio 3 - TIR'!$C$18),'Ejercicio 3 - TIR'!$C$18+SQRT(('Ejercicio 3 - TIR'!$E$18-'Ejercicio 3 - TIR'!$C$18)*('Ejercicio 3 - TIR'!$D$18-'Ejercicio 3 - TIR'!$C$18)*N641),'Ejercicio 3 - TIR'!$E$18-SQRT(('Ejercicio 3 - TIR'!$E$18-'Ejercicio 3 - TIR'!$C$18)*('Ejercicio 3 - TIR'!$E$18-'Ejercicio 3 - TIR'!$D$18)*(1-N641)))</f>
        <v>36777.2300806902</v>
      </c>
      <c r="P641" s="27">
        <f ca="1" t="shared" si="4755"/>
        <v>0.16661057368472</v>
      </c>
      <c r="Q641" s="29">
        <f ca="1">IF(P641&lt;=('Ejercicio 3 - TIR'!$D$22-'Ejercicio 3 - TIR'!$C$22)/('Ejercicio 3 - TIR'!$E$22-'Ejercicio 3 - TIR'!$C$22),'Ejercicio 3 - TIR'!$C$22+SQRT(('Ejercicio 3 - TIR'!$E$22-'Ejercicio 3 - TIR'!$C$22)*('Ejercicio 3 - TIR'!$D$22-'Ejercicio 3 - TIR'!$C$22)*P641),'Ejercicio 3 - TIR'!$E$22-SQRT(('Ejercicio 3 - TIR'!$E$22-'Ejercicio 3 - TIR'!$C$22)*('Ejercicio 3 - TIR'!$E$22-'Ejercicio 3 - TIR'!$D$22)*(1-P641)))</f>
        <v>0.137317593153568</v>
      </c>
      <c r="R641" s="27">
        <f ca="1" t="shared" si="4755"/>
        <v>0.0253856815589169</v>
      </c>
      <c r="S641" s="29">
        <f ca="1">IF(R641&lt;=('Ejercicio 3 - TIR'!$D$23-'Ejercicio 3 - TIR'!$C$23)/('Ejercicio 3 - TIR'!$E$23-'Ejercicio 3 - TIR'!$C$23),'Ejercicio 3 - TIR'!$C$23+SQRT(('Ejercicio 3 - TIR'!$E$23-'Ejercicio 3 - TIR'!$C$23)*('Ejercicio 3 - TIR'!$D$23-'Ejercicio 3 - TIR'!$C$23)*R641),'Ejercicio 3 - TIR'!$E$23-SQRT(('Ejercicio 3 - TIR'!$E$23-'Ejercicio 3 - TIR'!$C$23)*('Ejercicio 3 - TIR'!$E$23-'Ejercicio 3 - TIR'!$D$23)*(1-R641)))</f>
        <v>0.126759750498802</v>
      </c>
      <c r="T641" s="27">
        <f ca="1" t="shared" ref="T641:X641" si="4756">RAND()</f>
        <v>0.913101977528876</v>
      </c>
      <c r="U641" s="29">
        <f ca="1">IF(T641&lt;=('Ejercicio 3 - TIR'!$D$24-'Ejercicio 3 - TIR'!$C$24)/('Ejercicio 3 - TIR'!$E$24-'Ejercicio 3 - TIR'!$C$24),'Ejercicio 3 - TIR'!$C$24+SQRT(('Ejercicio 3 - TIR'!$E$24-'Ejercicio 3 - TIR'!$C$24)*('Ejercicio 3 - TIR'!$D$24-'Ejercicio 3 - TIR'!$C$24)*T641),'Ejercicio 3 - TIR'!$E$24-SQRT(('Ejercicio 3 - TIR'!$E$24-'Ejercicio 3 - TIR'!$C$24)*('Ejercicio 3 - TIR'!$E$24-'Ejercicio 3 - TIR'!$D$24)*(1-T641)))</f>
        <v>0.204401459590104</v>
      </c>
      <c r="V641" s="27">
        <f ca="1" t="shared" si="4756"/>
        <v>0.524499337403967</v>
      </c>
      <c r="W641" s="29">
        <f ca="1">IF(V641&lt;=('Ejercicio 3 - TIR'!$D$25-'Ejercicio 3 - TIR'!$C$25)/('Ejercicio 3 - TIR'!$E$25-'Ejercicio 3 - TIR'!$C$25),'Ejercicio 3 - TIR'!$C$25+SQRT(('Ejercicio 3 - TIR'!$E$25-'Ejercicio 3 - TIR'!$C$25)*('Ejercicio 3 - TIR'!$D$25-'Ejercicio 3 - TIR'!$C$25)*V641),'Ejercicio 3 - TIR'!$E$25-SQRT(('Ejercicio 3 - TIR'!$E$25-'Ejercicio 3 - TIR'!$C$25)*('Ejercicio 3 - TIR'!$E$25-'Ejercicio 3 - TIR'!$D$25)*(1-V641)))</f>
        <v>0.209204751268241</v>
      </c>
      <c r="X641" s="27">
        <f ca="1" t="shared" si="4756"/>
        <v>0.34389347440706</v>
      </c>
      <c r="Y641" s="29">
        <f ca="1">IF(X641&lt;=('Ejercicio 3 - TIR'!$D$26-'Ejercicio 3 - TIR'!$C$26)/('Ejercicio 3 - TIR'!$E$26-'Ejercicio 3 - TIR'!$C$26),'Ejercicio 3 - TIR'!$C$26+SQRT(('Ejercicio 3 - TIR'!$E$26-'Ejercicio 3 - TIR'!$C$26)*('Ejercicio 3 - TIR'!$D$26-'Ejercicio 3 - TIR'!$C$26)*X641),'Ejercicio 3 - TIR'!$E$26-SQRT(('Ejercicio 3 - TIR'!$E$26-'Ejercicio 3 - TIR'!$C$26)*('Ejercicio 3 - TIR'!$E$26-'Ejercicio 3 - TIR'!$D$26)*(1-X641)))</f>
        <v>0.220477103244198</v>
      </c>
      <c r="Z641" s="27">
        <f ca="1" t="shared" si="4288"/>
        <v>1.13731759315357</v>
      </c>
      <c r="AA641" s="27">
        <f ca="1" t="shared" si="4289"/>
        <v>1.28148368749961</v>
      </c>
      <c r="AB641" s="27">
        <f ca="1" t="shared" si="4290"/>
        <v>1.54342082366544</v>
      </c>
      <c r="AC641" s="27">
        <f ca="1" t="shared" si="4291"/>
        <v>1.86631179318259</v>
      </c>
      <c r="AD641" s="27">
        <f ca="1" t="shared" si="4292"/>
        <v>2.27779081109398</v>
      </c>
      <c r="AE641" s="26">
        <f ca="1" t="shared" si="4293"/>
        <v>3581.82502981458</v>
      </c>
      <c r="AF641" s="26">
        <f ca="1" t="shared" si="4294"/>
        <v>4035.85627692424</v>
      </c>
      <c r="AG641" s="26">
        <f ca="1" t="shared" si="4295"/>
        <v>4860.79119062344</v>
      </c>
      <c r="AH641" s="26">
        <f ca="1" t="shared" si="4296"/>
        <v>5877.69180262467</v>
      </c>
      <c r="AI641" s="26">
        <f ca="1" t="shared" si="4297"/>
        <v>7173.58826502953</v>
      </c>
      <c r="AJ641" s="28">
        <f ca="1" t="shared" si="4298"/>
        <v>41321.0088885685</v>
      </c>
      <c r="AK641" s="28">
        <f ca="1" t="shared" si="4299"/>
        <v>42817.5882435591</v>
      </c>
      <c r="AL641" s="28">
        <f ca="1" t="shared" si="4300"/>
        <v>61511.4816409084</v>
      </c>
      <c r="AM641" s="28">
        <f ca="1" t="shared" si="4301"/>
        <v>72352.0655465779</v>
      </c>
      <c r="AN641" s="28">
        <f ca="1" t="shared" si="4302"/>
        <v>83770.8367352852</v>
      </c>
      <c r="AO641" s="28">
        <f ca="1">C641/'Ejercicio 3 - TIR'!$D$7</f>
        <v>12736.1910257775</v>
      </c>
      <c r="AP641" s="28">
        <f ca="1" t="shared" si="4303"/>
        <v>28584.817862791</v>
      </c>
      <c r="AQ641" s="28">
        <f ca="1" t="shared" si="4304"/>
        <v>30081.3972177816</v>
      </c>
      <c r="AR641" s="28">
        <f ca="1" t="shared" si="4305"/>
        <v>48775.2906151308</v>
      </c>
      <c r="AS641" s="28">
        <f ca="1" t="shared" si="4306"/>
        <v>59615.8745208003</v>
      </c>
      <c r="AT641" s="28">
        <f ca="1" t="shared" si="4307"/>
        <v>71034.6457095076</v>
      </c>
      <c r="AU641" s="28">
        <f ca="1">AP641*'Ejercicio 3 - TIR'!$D$5</f>
        <v>14292.4089313955</v>
      </c>
      <c r="AV641" s="28">
        <f ca="1">AQ641*'Ejercicio 3 - TIR'!$D$5</f>
        <v>15040.6986088908</v>
      </c>
      <c r="AW641" s="28">
        <f ca="1">AR641*'Ejercicio 3 - TIR'!$D$5</f>
        <v>24387.6453075654</v>
      </c>
      <c r="AX641" s="28">
        <f ca="1">AS641*'Ejercicio 3 - TIR'!$D$5</f>
        <v>29807.9372604002</v>
      </c>
      <c r="AY641" s="28">
        <f ca="1">AT641*'Ejercicio 3 - TIR'!$D$5</f>
        <v>35517.3228547538</v>
      </c>
      <c r="AZ641" s="28">
        <f ca="1" t="shared" ref="AZ641:BD641" si="4757">AJ641-AU641-AE641</f>
        <v>23446.7749273585</v>
      </c>
      <c r="BA641" s="28">
        <f ca="1" t="shared" si="4757"/>
        <v>23741.0333577441</v>
      </c>
      <c r="BB641" s="28">
        <f ca="1" t="shared" si="4757"/>
        <v>32263.0451427195</v>
      </c>
      <c r="BC641" s="28">
        <f ca="1" t="shared" si="4757"/>
        <v>36666.436483553</v>
      </c>
      <c r="BD641" s="28">
        <f ca="1" t="shared" si="4757"/>
        <v>41079.9256155018</v>
      </c>
      <c r="BE641" s="28">
        <f ca="1" t="shared" ref="BE641:BI641" si="4758">AZ641/Z641</f>
        <v>20615.8552971514</v>
      </c>
      <c r="BF641" s="28">
        <f ca="1" t="shared" si="4758"/>
        <v>18526.2080113301</v>
      </c>
      <c r="BG641" s="28">
        <f ca="1" t="shared" si="4758"/>
        <v>20903.5958618846</v>
      </c>
      <c r="BH641" s="28">
        <f ca="1" t="shared" si="4758"/>
        <v>19646.468836285</v>
      </c>
      <c r="BI641" s="28">
        <f ca="1" t="shared" si="4758"/>
        <v>18034.9860994355</v>
      </c>
      <c r="BJ641" s="28">
        <f ca="1" t="shared" si="4310"/>
        <v>59414.4417513488</v>
      </c>
      <c r="BK641" s="28">
        <f ca="1" t="shared" si="4311"/>
        <v>29010.3788868537</v>
      </c>
      <c r="BL641" s="28">
        <f ca="1" t="shared" si="4312"/>
        <v>88424.8206382024</v>
      </c>
      <c r="BM641" s="28">
        <f ca="1">BK641*'Ejercicio 3 - TIR'!$D$5</f>
        <v>14505.1894434268</v>
      </c>
      <c r="BN641" s="28">
        <f ca="1" t="shared" si="4313"/>
        <v>73919.6311947756</v>
      </c>
      <c r="BO641" s="28">
        <f ca="1" t="shared" si="4314"/>
        <v>32452.335321905</v>
      </c>
      <c r="BP641" s="28">
        <f ca="1" t="shared" si="4315"/>
        <v>-89765.1949379039</v>
      </c>
      <c r="BQ641" s="28">
        <f ca="1" t="shared" ref="BQ641:BT641" si="4759">BE641</f>
        <v>20615.8552971514</v>
      </c>
      <c r="BR641" s="28">
        <f ca="1" t="shared" si="4759"/>
        <v>18526.2080113301</v>
      </c>
      <c r="BS641" s="28">
        <f ca="1" t="shared" si="4759"/>
        <v>20903.5958618846</v>
      </c>
      <c r="BT641" s="28">
        <f ca="1" t="shared" si="4759"/>
        <v>19646.468836285</v>
      </c>
      <c r="BU641" s="28">
        <f ca="1" t="shared" si="4317"/>
        <v>50487.3214213405</v>
      </c>
      <c r="BV641" s="30">
        <f ca="1" t="shared" si="4318"/>
        <v>11.7750212718387</v>
      </c>
    </row>
    <row r="642" ht="15" customHeight="1" spans="1:74">
      <c r="A642" s="26">
        <v>641</v>
      </c>
      <c r="B642" s="27">
        <f ca="1" t="shared" ref="B642:F642" si="4760">RAND()</f>
        <v>0.49455765033682</v>
      </c>
      <c r="C642" s="28">
        <f ca="1">IF(B642&lt;=('Ejercicio 3 - TIR'!$D$13-'Ejercicio 3 - TIR'!$C$13)/('Ejercicio 3 - TIR'!$E$13-'Ejercicio 3 - TIR'!$C$13),'Ejercicio 3 - TIR'!$C$13+SQRT(('Ejercicio 3 - TIR'!$E$13-'Ejercicio 3 - TIR'!$C$13)*('Ejercicio 3 - TIR'!$D$13-'Ejercicio 3 - TIR'!$C$13)*B642),'Ejercicio 3 - TIR'!$E$13-SQRT(('Ejercicio 3 - TIR'!$E$13-'Ejercicio 3 - TIR'!$C$13)*('Ejercicio 3 - TIR'!$E$13-'Ejercicio 3 - TIR'!$D$13)*(1-B642)))</f>
        <v>75372.1535737325</v>
      </c>
      <c r="D642" s="27">
        <f ca="1" t="shared" si="4760"/>
        <v>0.243743469507583</v>
      </c>
      <c r="E642" s="28">
        <f ca="1">IF(D642&lt;=('Ejercicio 3 - TIR'!$D$14-'Ejercicio 3 - TIR'!$C$14)/('Ejercicio 3 - TIR'!$E$14-'Ejercicio 3 - TIR'!$C$14),'Ejercicio 3 - TIR'!$C$14+SQRT(('Ejercicio 3 - TIR'!$E$14-'Ejercicio 3 - TIR'!$C$14)*('Ejercicio 3 - TIR'!$D$14-'Ejercicio 3 - TIR'!$C$14)*D642),'Ejercicio 3 - TIR'!$E$14-SQRT(('Ejercicio 3 - TIR'!$E$14-'Ejercicio 3 - TIR'!$C$14)*('Ejercicio 3 - TIR'!$E$14-'Ejercicio 3 - TIR'!$D$14)*(1-D642)))</f>
        <v>29275.6005675307</v>
      </c>
      <c r="F642" s="27">
        <f ca="1" t="shared" si="4760"/>
        <v>0.359998577019766</v>
      </c>
      <c r="G642" s="28">
        <f ca="1">IF(F642&lt;=('Ejercicio 3 - TIR'!$D$18-'Ejercicio 3 - TIR'!$C$18)/('Ejercicio 3 - TIR'!$E$18-'Ejercicio 3 - TIR'!$C$18),'Ejercicio 3 - TIR'!$C$18+SQRT(('Ejercicio 3 - TIR'!$E$18-'Ejercicio 3 - TIR'!$C$18)*('Ejercicio 3 - TIR'!$D$18-'Ejercicio 3 - TIR'!$C$18)*F642),'Ejercicio 3 - TIR'!$E$18-SQRT(('Ejercicio 3 - TIR'!$E$18-'Ejercicio 3 - TIR'!$C$18)*('Ejercicio 3 - TIR'!$E$18-'Ejercicio 3 - TIR'!$D$18)*(1-F642)))</f>
        <v>37348.454705104</v>
      </c>
      <c r="H642" s="27">
        <f ca="1" t="shared" ref="H642:L642" si="4761">RAND()</f>
        <v>0.11951459296425</v>
      </c>
      <c r="I642" s="28">
        <f ca="1">IF(H642&lt;=('Ejercicio 3 - TIR'!$D$18-'Ejercicio 3 - TIR'!$C$18)/('Ejercicio 3 - TIR'!$E$18-'Ejercicio 3 - TIR'!$C$18),'Ejercicio 3 - TIR'!$C$18+SQRT(('Ejercicio 3 - TIR'!$E$18-'Ejercicio 3 - TIR'!$C$18)*('Ejercicio 3 - TIR'!$D$18-'Ejercicio 3 - TIR'!$C$18)*H642),'Ejercicio 3 - TIR'!$E$18-SQRT(('Ejercicio 3 - TIR'!$E$18-'Ejercicio 3 - TIR'!$C$18)*('Ejercicio 3 - TIR'!$E$18-'Ejercicio 3 - TIR'!$D$18)*(1-H642)))</f>
        <v>34234.0511268332</v>
      </c>
      <c r="J642" s="27">
        <f ca="1" t="shared" si="4761"/>
        <v>0.0278386953135628</v>
      </c>
      <c r="K642" s="28">
        <f ca="1">IF(J642&lt;=('Ejercicio 3 - TIR'!$D$18-'Ejercicio 3 - TIR'!$C$18)/('Ejercicio 3 - TIR'!$E$18-'Ejercicio 3 - TIR'!$C$18),'Ejercicio 3 - TIR'!$C$18+SQRT(('Ejercicio 3 - TIR'!$E$18-'Ejercicio 3 - TIR'!$C$18)*('Ejercicio 3 - TIR'!$D$18-'Ejercicio 3 - TIR'!$C$18)*J642),'Ejercicio 3 - TIR'!$E$18-SQRT(('Ejercicio 3 - TIR'!$E$18-'Ejercicio 3 - TIR'!$C$18)*('Ejercicio 3 - TIR'!$E$18-'Ejercicio 3 - TIR'!$D$18)*(1-J642)))</f>
        <v>32043.4784797091</v>
      </c>
      <c r="L642" s="27">
        <f ca="1" t="shared" si="4761"/>
        <v>0.175291969844385</v>
      </c>
      <c r="M642" s="28">
        <f ca="1">IF(L642&lt;=('Ejercicio 3 - TIR'!$D$18-'Ejercicio 3 - TIR'!$C$18)/('Ejercicio 3 - TIR'!$E$18-'Ejercicio 3 - TIR'!$C$18),'Ejercicio 3 - TIR'!$C$18+SQRT(('Ejercicio 3 - TIR'!$E$18-'Ejercicio 3 - TIR'!$C$18)*('Ejercicio 3 - TIR'!$D$18-'Ejercicio 3 - TIR'!$C$18)*L642),'Ejercicio 3 - TIR'!$E$18-SQRT(('Ejercicio 3 - TIR'!$E$18-'Ejercicio 3 - TIR'!$C$18)*('Ejercicio 3 - TIR'!$E$18-'Ejercicio 3 - TIR'!$D$18)*(1-L642)))</f>
        <v>35127.747602667</v>
      </c>
      <c r="N642" s="27">
        <f ca="1" t="shared" ref="N642:R642" si="4762">RAND()</f>
        <v>0.458949831097226</v>
      </c>
      <c r="O642" s="28">
        <f ca="1">IF(N642&lt;=('Ejercicio 3 - TIR'!$D$18-'Ejercicio 3 - TIR'!$C$18)/('Ejercicio 3 - TIR'!$E$18-'Ejercicio 3 - TIR'!$C$18),'Ejercicio 3 - TIR'!$C$18+SQRT(('Ejercicio 3 - TIR'!$E$18-'Ejercicio 3 - TIR'!$C$18)*('Ejercicio 3 - TIR'!$D$18-'Ejercicio 3 - TIR'!$C$18)*N642),'Ejercicio 3 - TIR'!$E$18-SQRT(('Ejercicio 3 - TIR'!$E$18-'Ejercicio 3 - TIR'!$C$18)*('Ejercicio 3 - TIR'!$E$18-'Ejercicio 3 - TIR'!$D$18)*(1-N642)))</f>
        <v>38297.136534045</v>
      </c>
      <c r="P642" s="27">
        <f ca="1" t="shared" si="4762"/>
        <v>0.91274036832943</v>
      </c>
      <c r="Q642" s="29">
        <f ca="1">IF(P642&lt;=('Ejercicio 3 - TIR'!$D$22-'Ejercicio 3 - TIR'!$C$22)/('Ejercicio 3 - TIR'!$E$22-'Ejercicio 3 - TIR'!$C$22),'Ejercicio 3 - TIR'!$C$22+SQRT(('Ejercicio 3 - TIR'!$E$22-'Ejercicio 3 - TIR'!$C$22)*('Ejercicio 3 - TIR'!$D$22-'Ejercicio 3 - TIR'!$C$22)*P642),'Ejercicio 3 - TIR'!$E$22-SQRT(('Ejercicio 3 - TIR'!$E$22-'Ejercicio 3 - TIR'!$C$22)*('Ejercicio 3 - TIR'!$E$22-'Ejercicio 3 - TIR'!$D$22)*(1-P642)))</f>
        <v>0.167467349162806</v>
      </c>
      <c r="R642" s="27">
        <f ca="1" t="shared" si="4762"/>
        <v>0.394516562610813</v>
      </c>
      <c r="S642" s="29">
        <f ca="1">IF(R642&lt;=('Ejercicio 3 - TIR'!$D$23-'Ejercicio 3 - TIR'!$C$23)/('Ejercicio 3 - TIR'!$E$23-'Ejercicio 3 - TIR'!$C$23),'Ejercicio 3 - TIR'!$C$23+SQRT(('Ejercicio 3 - TIR'!$E$23-'Ejercicio 3 - TIR'!$C$23)*('Ejercicio 3 - TIR'!$D$23-'Ejercicio 3 - TIR'!$C$23)*R642),'Ejercicio 3 - TIR'!$E$23-SQRT(('Ejercicio 3 - TIR'!$E$23-'Ejercicio 3 - TIR'!$C$23)*('Ejercicio 3 - TIR'!$E$23-'Ejercicio 3 - TIR'!$D$23)*(1-R642)))</f>
        <v>0.146648260969517</v>
      </c>
      <c r="T642" s="27">
        <f ca="1" t="shared" ref="T642:X642" si="4763">RAND()</f>
        <v>0.762311697163435</v>
      </c>
      <c r="U642" s="29">
        <f ca="1">IF(T642&lt;=('Ejercicio 3 - TIR'!$D$24-'Ejercicio 3 - TIR'!$C$24)/('Ejercicio 3 - TIR'!$E$24-'Ejercicio 3 - TIR'!$C$24),'Ejercicio 3 - TIR'!$C$24+SQRT(('Ejercicio 3 - TIR'!$E$24-'Ejercicio 3 - TIR'!$C$24)*('Ejercicio 3 - TIR'!$D$24-'Ejercicio 3 - TIR'!$C$24)*T642),'Ejercicio 3 - TIR'!$E$24-SQRT(('Ejercicio 3 - TIR'!$E$24-'Ejercicio 3 - TIR'!$C$24)*('Ejercicio 3 - TIR'!$E$24-'Ejercicio 3 - TIR'!$D$24)*(1-T642)))</f>
        <v>0.194202185209937</v>
      </c>
      <c r="V642" s="27">
        <f ca="1" t="shared" si="4763"/>
        <v>0.0514129842404796</v>
      </c>
      <c r="W642" s="29">
        <f ca="1">IF(V642&lt;=('Ejercicio 3 - TIR'!$D$25-'Ejercicio 3 - TIR'!$C$25)/('Ejercicio 3 - TIR'!$E$25-'Ejercicio 3 - TIR'!$C$25),'Ejercicio 3 - TIR'!$C$25+SQRT(('Ejercicio 3 - TIR'!$E$25-'Ejercicio 3 - TIR'!$C$25)*('Ejercicio 3 - TIR'!$D$25-'Ejercicio 3 - TIR'!$C$25)*V642),'Ejercicio 3 - TIR'!$E$25-SQRT(('Ejercicio 3 - TIR'!$E$25-'Ejercicio 3 - TIR'!$C$25)*('Ejercicio 3 - TIR'!$E$25-'Ejercicio 3 - TIR'!$D$25)*(1-V642)))</f>
        <v>0.188483995399378</v>
      </c>
      <c r="X642" s="27">
        <f ca="1" t="shared" si="4763"/>
        <v>0.460958247047874</v>
      </c>
      <c r="Y642" s="29">
        <f ca="1">IF(X642&lt;=('Ejercicio 3 - TIR'!$D$26-'Ejercicio 3 - TIR'!$C$26)/('Ejercicio 3 - TIR'!$E$26-'Ejercicio 3 - TIR'!$C$26),'Ejercicio 3 - TIR'!$C$26+SQRT(('Ejercicio 3 - TIR'!$E$26-'Ejercicio 3 - TIR'!$C$26)*('Ejercicio 3 - TIR'!$D$26-'Ejercicio 3 - TIR'!$C$26)*X642),'Ejercicio 3 - TIR'!$E$26-SQRT(('Ejercicio 3 - TIR'!$E$26-'Ejercicio 3 - TIR'!$C$26)*('Ejercicio 3 - TIR'!$E$26-'Ejercicio 3 - TIR'!$D$26)*(1-X642)))</f>
        <v>0.226047933626769</v>
      </c>
      <c r="Z642" s="27">
        <f ca="1" t="shared" ref="Z642:Z705" si="4764">(1+Q642)</f>
        <v>1.16746734916281</v>
      </c>
      <c r="AA642" s="27">
        <f ca="1" t="shared" ref="AA642:AA705" si="4765">Z642*(1+S642)</f>
        <v>1.33867440565622</v>
      </c>
      <c r="AB642" s="27">
        <f ca="1" t="shared" ref="AB642:AB705" si="4766">AA642*(1+U642)</f>
        <v>1.59864790051928</v>
      </c>
      <c r="AC642" s="27">
        <f ca="1" t="shared" ref="AC642:AC705" si="4767">AB642*(1+W642)</f>
        <v>1.89996744404598</v>
      </c>
      <c r="AD642" s="27">
        <f ca="1" t="shared" ref="AD642:AD705" si="4768">AC642*(1+Y642)</f>
        <v>2.3294511587307</v>
      </c>
      <c r="AE642" s="26">
        <f ca="1" t="shared" ref="AE642:AE705" si="4769">E642*Q642</f>
        <v>4902.7072221935</v>
      </c>
      <c r="AF642" s="26">
        <f ca="1" t="shared" ref="AF642:AF705" si="4770">AE642*(1+S642)</f>
        <v>5621.68071037086</v>
      </c>
      <c r="AG642" s="26">
        <f ca="1" t="shared" ref="AG642:AG705" si="4771">AF642*(1+U642)</f>
        <v>6713.42338887743</v>
      </c>
      <c r="AH642" s="26">
        <f ca="1" t="shared" ref="AH642:AH705" si="4772">AG642*(1+W642)</f>
        <v>7978.79625202069</v>
      </c>
      <c r="AI642" s="26">
        <f ca="1" t="shared" ref="AI642:AI705" si="4773">AH642*(1+Y642)</f>
        <v>9782.38665761897</v>
      </c>
      <c r="AJ642" s="28">
        <f ca="1" t="shared" ref="AJ642:AJ705" si="4774">G642*Z642</f>
        <v>43603.1014098949</v>
      </c>
      <c r="AK642" s="28">
        <f ca="1" t="shared" ref="AK642:AK705" si="4775">I642*AA642</f>
        <v>45828.2480454182</v>
      </c>
      <c r="AL642" s="28">
        <f ca="1" t="shared" ref="AL642:AL705" si="4776">K642*AB642</f>
        <v>51226.2395969216</v>
      </c>
      <c r="AM642" s="28">
        <f ca="1" t="shared" ref="AM642:AM705" si="4777">M642*AC642</f>
        <v>66741.5768277315</v>
      </c>
      <c r="AN642" s="28">
        <f ca="1" t="shared" ref="AN642:AN705" si="4778">O642*AD642</f>
        <v>89211.309075299</v>
      </c>
      <c r="AO642" s="28">
        <f ca="1">C642/'Ejercicio 3 - TIR'!$D$7</f>
        <v>15074.4307147465</v>
      </c>
      <c r="AP642" s="28">
        <f ca="1" t="shared" ref="AP642:AP705" si="4779">AJ642-AO642</f>
        <v>28528.6706951484</v>
      </c>
      <c r="AQ642" s="28">
        <f ca="1" t="shared" ref="AQ642:AQ705" si="4780">AK642-AO642</f>
        <v>30753.8173306717</v>
      </c>
      <c r="AR642" s="28">
        <f ca="1" t="shared" ref="AR642:AR705" si="4781">AL642-AO642</f>
        <v>36151.8088821751</v>
      </c>
      <c r="AS642" s="28">
        <f ca="1" t="shared" ref="AS642:AS705" si="4782">AM642-AO642</f>
        <v>51667.146112985</v>
      </c>
      <c r="AT642" s="28">
        <f ca="1" t="shared" ref="AT642:AT705" si="4783">AN642-AO642</f>
        <v>74136.8783605525</v>
      </c>
      <c r="AU642" s="28">
        <f ca="1">AP642*'Ejercicio 3 - TIR'!$D$5</f>
        <v>14264.3353475742</v>
      </c>
      <c r="AV642" s="28">
        <f ca="1">AQ642*'Ejercicio 3 - TIR'!$D$5</f>
        <v>15376.9086653358</v>
      </c>
      <c r="AW642" s="28">
        <f ca="1">AR642*'Ejercicio 3 - TIR'!$D$5</f>
        <v>18075.9044410875</v>
      </c>
      <c r="AX642" s="28">
        <f ca="1">AS642*'Ejercicio 3 - TIR'!$D$5</f>
        <v>25833.5730564925</v>
      </c>
      <c r="AY642" s="28">
        <f ca="1">AT642*'Ejercicio 3 - TIR'!$D$5</f>
        <v>37068.4391802763</v>
      </c>
      <c r="AZ642" s="28">
        <f ca="1" t="shared" ref="AZ642:BD642" si="4784">AJ642-AU642-AE642</f>
        <v>24436.0588401272</v>
      </c>
      <c r="BA642" s="28">
        <f ca="1" t="shared" si="4784"/>
        <v>24829.6586697115</v>
      </c>
      <c r="BB642" s="28">
        <f ca="1" t="shared" si="4784"/>
        <v>26436.9117669566</v>
      </c>
      <c r="BC642" s="28">
        <f ca="1" t="shared" si="4784"/>
        <v>32929.2075192183</v>
      </c>
      <c r="BD642" s="28">
        <f ca="1" t="shared" si="4784"/>
        <v>42360.4832374038</v>
      </c>
      <c r="BE642" s="28">
        <f ca="1" t="shared" ref="BE642:BI642" si="4785">AZ642/Z642</f>
        <v>20930.8284789723</v>
      </c>
      <c r="BF642" s="28">
        <f ca="1" t="shared" si="4785"/>
        <v>18547.9445672526</v>
      </c>
      <c r="BG642" s="28">
        <f ca="1" t="shared" si="4785"/>
        <v>16537.0446853052</v>
      </c>
      <c r="BH642" s="28">
        <f ca="1" t="shared" si="4785"/>
        <v>17331.4588217868</v>
      </c>
      <c r="BI642" s="28">
        <f ca="1" t="shared" si="4785"/>
        <v>18184.7484024888</v>
      </c>
      <c r="BJ642" s="28">
        <f ca="1" t="shared" ref="BJ642:BJ705" si="4786">E642*AD642</f>
        <v>68196.0816645716</v>
      </c>
      <c r="BK642" s="28">
        <f ca="1" t="shared" ref="BK642:BK705" si="4787">0.2*C642*AD642</f>
        <v>35115.150095672</v>
      </c>
      <c r="BL642" s="28">
        <f ca="1" t="shared" ref="BL642:BL705" si="4788">BJ642+BK642</f>
        <v>103311.231760244</v>
      </c>
      <c r="BM642" s="28">
        <f ca="1">BK642*'Ejercicio 3 - TIR'!$D$5</f>
        <v>17557.575047836</v>
      </c>
      <c r="BN642" s="28">
        <f ca="1" t="shared" ref="BN642:BN705" si="4789">BL642-BM642</f>
        <v>85753.6567124076</v>
      </c>
      <c r="BO642" s="28">
        <f ca="1" t="shared" ref="BO642:BO705" si="4790">BN642/AD642</f>
        <v>36812.8159249039</v>
      </c>
      <c r="BP642" s="28">
        <f ca="1" t="shared" ref="BP642:BP705" si="4791">-(C642+E642)</f>
        <v>-104647.754141263</v>
      </c>
      <c r="BQ642" s="28">
        <f ca="1" t="shared" ref="BQ642:BT642" si="4792">BE642</f>
        <v>20930.8284789723</v>
      </c>
      <c r="BR642" s="28">
        <f ca="1" t="shared" si="4792"/>
        <v>18547.9445672526</v>
      </c>
      <c r="BS642" s="28">
        <f ca="1" t="shared" si="4792"/>
        <v>16537.0446853052</v>
      </c>
      <c r="BT642" s="28">
        <f ca="1" t="shared" si="4792"/>
        <v>17331.4588217868</v>
      </c>
      <c r="BU642" s="28">
        <f ca="1" t="shared" ref="BU642:BU705" si="4793">BI642+BO642</f>
        <v>54997.5643273927</v>
      </c>
      <c r="BV642" s="30">
        <f ca="1" t="shared" ref="BV642:BV705" si="4794">IFERROR(IRR(BP642:BU642,0.1),NA())*100</f>
        <v>6.09469588562603</v>
      </c>
    </row>
    <row r="643" ht="15" customHeight="1" spans="1:74">
      <c r="A643" s="26">
        <v>642</v>
      </c>
      <c r="B643" s="27">
        <f ca="1" t="shared" ref="B643:F643" si="4795">RAND()</f>
        <v>0.305285243462694</v>
      </c>
      <c r="C643" s="28">
        <f ca="1">IF(B643&lt;=('Ejercicio 3 - TIR'!$D$13-'Ejercicio 3 - TIR'!$C$13)/('Ejercicio 3 - TIR'!$E$13-'Ejercicio 3 - TIR'!$C$13),'Ejercicio 3 - TIR'!$C$13+SQRT(('Ejercicio 3 - TIR'!$E$13-'Ejercicio 3 - TIR'!$C$13)*('Ejercicio 3 - TIR'!$D$13-'Ejercicio 3 - TIR'!$C$13)*B643),'Ejercicio 3 - TIR'!$E$13-SQRT(('Ejercicio 3 - TIR'!$E$13-'Ejercicio 3 - TIR'!$C$13)*('Ejercicio 3 - TIR'!$E$13-'Ejercicio 3 - TIR'!$D$13)*(1-B643)))</f>
        <v>71126.8687558005</v>
      </c>
      <c r="D643" s="27">
        <f ca="1" t="shared" si="4795"/>
        <v>0.0414465319208048</v>
      </c>
      <c r="E643" s="28">
        <f ca="1">IF(D643&lt;=('Ejercicio 3 - TIR'!$D$14-'Ejercicio 3 - TIR'!$C$14)/('Ejercicio 3 - TIR'!$E$14-'Ejercicio 3 - TIR'!$C$14),'Ejercicio 3 - TIR'!$C$14+SQRT(('Ejercicio 3 - TIR'!$E$14-'Ejercicio 3 - TIR'!$C$14)*('Ejercicio 3 - TIR'!$D$14-'Ejercicio 3 - TIR'!$C$14)*D643),'Ejercicio 3 - TIR'!$E$14-SQRT(('Ejercicio 3 - TIR'!$E$14-'Ejercicio 3 - TIR'!$C$14)*('Ejercicio 3 - TIR'!$E$14-'Ejercicio 3 - TIR'!$D$14)*(1-D643)))</f>
        <v>26763.0910056093</v>
      </c>
      <c r="F643" s="27">
        <f ca="1" t="shared" si="4795"/>
        <v>0.579191059564947</v>
      </c>
      <c r="G643" s="28">
        <f ca="1">IF(F643&lt;=('Ejercicio 3 - TIR'!$D$18-'Ejercicio 3 - TIR'!$C$18)/('Ejercicio 3 - TIR'!$E$18-'Ejercicio 3 - TIR'!$C$18),'Ejercicio 3 - TIR'!$C$18+SQRT(('Ejercicio 3 - TIR'!$E$18-'Ejercicio 3 - TIR'!$C$18)*('Ejercicio 3 - TIR'!$D$18-'Ejercicio 3 - TIR'!$C$18)*F643),'Ejercicio 3 - TIR'!$E$18-SQRT(('Ejercicio 3 - TIR'!$E$18-'Ejercicio 3 - TIR'!$C$18)*('Ejercicio 3 - TIR'!$E$18-'Ejercicio 3 - TIR'!$D$18)*(1-F643)))</f>
        <v>39320.8722196338</v>
      </c>
      <c r="H643" s="27">
        <f ca="1" t="shared" ref="H643:L643" si="4796">RAND()</f>
        <v>0.0586054395499827</v>
      </c>
      <c r="I643" s="28">
        <f ca="1">IF(H643&lt;=('Ejercicio 3 - TIR'!$D$18-'Ejercicio 3 - TIR'!$C$18)/('Ejercicio 3 - TIR'!$E$18-'Ejercicio 3 - TIR'!$C$18),'Ejercicio 3 - TIR'!$C$18+SQRT(('Ejercicio 3 - TIR'!$E$18-'Ejercicio 3 - TIR'!$C$18)*('Ejercicio 3 - TIR'!$D$18-'Ejercicio 3 - TIR'!$C$18)*H643),'Ejercicio 3 - TIR'!$E$18-SQRT(('Ejercicio 3 - TIR'!$E$18-'Ejercicio 3 - TIR'!$C$18)*('Ejercicio 3 - TIR'!$E$18-'Ejercicio 3 - TIR'!$D$18)*(1-H643)))</f>
        <v>32964.9310164821</v>
      </c>
      <c r="J643" s="27">
        <f ca="1" t="shared" si="4796"/>
        <v>0.927964372872091</v>
      </c>
      <c r="K643" s="28">
        <f ca="1">IF(J643&lt;=('Ejercicio 3 - TIR'!$D$18-'Ejercicio 3 - TIR'!$C$18)/('Ejercicio 3 - TIR'!$E$18-'Ejercicio 3 - TIR'!$C$18),'Ejercicio 3 - TIR'!$C$18+SQRT(('Ejercicio 3 - TIR'!$E$18-'Ejercicio 3 - TIR'!$C$18)*('Ejercicio 3 - TIR'!$D$18-'Ejercicio 3 - TIR'!$C$18)*J643),'Ejercicio 3 - TIR'!$E$18-SQRT(('Ejercicio 3 - TIR'!$E$18-'Ejercicio 3 - TIR'!$C$18)*('Ejercicio 3 - TIR'!$E$18-'Ejercicio 3 - TIR'!$D$18)*(1-J643)))</f>
        <v>42675.6351330755</v>
      </c>
      <c r="L643" s="27">
        <f ca="1" t="shared" si="4796"/>
        <v>0.332783354400161</v>
      </c>
      <c r="M643" s="28">
        <f ca="1">IF(L643&lt;=('Ejercicio 3 - TIR'!$D$18-'Ejercicio 3 - TIR'!$C$18)/('Ejercicio 3 - TIR'!$E$18-'Ejercicio 3 - TIR'!$C$18),'Ejercicio 3 - TIR'!$C$18+SQRT(('Ejercicio 3 - TIR'!$E$18-'Ejercicio 3 - TIR'!$C$18)*('Ejercicio 3 - TIR'!$D$18-'Ejercicio 3 - TIR'!$C$18)*L643),'Ejercicio 3 - TIR'!$E$18-SQRT(('Ejercicio 3 - TIR'!$E$18-'Ejercicio 3 - TIR'!$C$18)*('Ejercicio 3 - TIR'!$E$18-'Ejercicio 3 - TIR'!$D$18)*(1-L643)))</f>
        <v>37065.2319961926</v>
      </c>
      <c r="N643" s="27">
        <f ca="1" t="shared" ref="N643:R643" si="4797">RAND()</f>
        <v>0.232692096216506</v>
      </c>
      <c r="O643" s="28">
        <f ca="1">IF(N643&lt;=('Ejercicio 3 - TIR'!$D$18-'Ejercicio 3 - TIR'!$C$18)/('Ejercicio 3 - TIR'!$E$18-'Ejercicio 3 - TIR'!$C$18),'Ejercicio 3 - TIR'!$C$18+SQRT(('Ejercicio 3 - TIR'!$E$18-'Ejercicio 3 - TIR'!$C$18)*('Ejercicio 3 - TIR'!$D$18-'Ejercicio 3 - TIR'!$C$18)*N643),'Ejercicio 3 - TIR'!$E$18-SQRT(('Ejercicio 3 - TIR'!$E$18-'Ejercicio 3 - TIR'!$C$18)*('Ejercicio 3 - TIR'!$E$18-'Ejercicio 3 - TIR'!$D$18)*(1-N643)))</f>
        <v>35907.9450261894</v>
      </c>
      <c r="P643" s="27">
        <f ca="1" t="shared" si="4797"/>
        <v>0.385857226355848</v>
      </c>
      <c r="Q643" s="29">
        <f ca="1">IF(P643&lt;=('Ejercicio 3 - TIR'!$D$22-'Ejercicio 3 - TIR'!$C$22)/('Ejercicio 3 - TIR'!$E$22-'Ejercicio 3 - TIR'!$C$22),'Ejercicio 3 - TIR'!$C$22+SQRT(('Ejercicio 3 - TIR'!$E$22-'Ejercicio 3 - TIR'!$C$22)*('Ejercicio 3 - TIR'!$D$22-'Ejercicio 3 - TIR'!$C$22)*P643),'Ejercicio 3 - TIR'!$E$22-SQRT(('Ejercicio 3 - TIR'!$E$22-'Ejercicio 3 - TIR'!$C$22)*('Ejercicio 3 - TIR'!$E$22-'Ejercicio 3 - TIR'!$D$22)*(1-P643)))</f>
        <v>0.146354183869749</v>
      </c>
      <c r="R643" s="27">
        <f ca="1" t="shared" si="4797"/>
        <v>0.0327278345991062</v>
      </c>
      <c r="S643" s="29">
        <f ca="1">IF(R643&lt;=('Ejercicio 3 - TIR'!$D$23-'Ejercicio 3 - TIR'!$C$23)/('Ejercicio 3 - TIR'!$E$23-'Ejercicio 3 - TIR'!$C$23),'Ejercicio 3 - TIR'!$C$23+SQRT(('Ejercicio 3 - TIR'!$E$23-'Ejercicio 3 - TIR'!$C$23)*('Ejercicio 3 - TIR'!$D$23-'Ejercicio 3 - TIR'!$C$23)*R643),'Ejercicio 3 - TIR'!$E$23-SQRT(('Ejercicio 3 - TIR'!$E$23-'Ejercicio 3 - TIR'!$C$23)*('Ejercicio 3 - TIR'!$E$23-'Ejercicio 3 - TIR'!$D$23)*(1-R643)))</f>
        <v>0.127675291673832</v>
      </c>
      <c r="T643" s="27">
        <f ca="1" t="shared" ref="T643:X643" si="4798">RAND()</f>
        <v>0.385560469346609</v>
      </c>
      <c r="U643" s="29">
        <f ca="1">IF(T643&lt;=('Ejercicio 3 - TIR'!$D$24-'Ejercicio 3 - TIR'!$C$24)/('Ejercicio 3 - TIR'!$E$24-'Ejercicio 3 - TIR'!$C$24),'Ejercicio 3 - TIR'!$C$24+SQRT(('Ejercicio 3 - TIR'!$E$24-'Ejercicio 3 - TIR'!$C$24)*('Ejercicio 3 - TIR'!$D$24-'Ejercicio 3 - TIR'!$C$24)*T643),'Ejercicio 3 - TIR'!$E$24-SQRT(('Ejercicio 3 - TIR'!$E$24-'Ejercicio 3 - TIR'!$C$24)*('Ejercicio 3 - TIR'!$E$24-'Ejercicio 3 - TIR'!$D$24)*(1-T643)))</f>
        <v>0.178454823591579</v>
      </c>
      <c r="V643" s="27">
        <f ca="1" t="shared" si="4798"/>
        <v>0.523707173543454</v>
      </c>
      <c r="W643" s="29">
        <f ca="1">IF(V643&lt;=('Ejercicio 3 - TIR'!$D$25-'Ejercicio 3 - TIR'!$C$25)/('Ejercicio 3 - TIR'!$E$25-'Ejercicio 3 - TIR'!$C$25),'Ejercicio 3 - TIR'!$C$25+SQRT(('Ejercicio 3 - TIR'!$E$25-'Ejercicio 3 - TIR'!$C$25)*('Ejercicio 3 - TIR'!$D$25-'Ejercicio 3 - TIR'!$C$25)*V643),'Ejercicio 3 - TIR'!$E$25-SQRT(('Ejercicio 3 - TIR'!$E$25-'Ejercicio 3 - TIR'!$C$25)*('Ejercicio 3 - TIR'!$E$25-'Ejercicio 3 - TIR'!$D$25)*(1-V643)))</f>
        <v>0.209170783835617</v>
      </c>
      <c r="X643" s="27">
        <f ca="1" t="shared" si="4798"/>
        <v>0.58087663481516</v>
      </c>
      <c r="Y643" s="29">
        <f ca="1">IF(X643&lt;=('Ejercicio 3 - TIR'!$D$26-'Ejercicio 3 - TIR'!$C$26)/('Ejercicio 3 - TIR'!$E$26-'Ejercicio 3 - TIR'!$C$26),'Ejercicio 3 - TIR'!$C$26+SQRT(('Ejercicio 3 - TIR'!$E$26-'Ejercicio 3 - TIR'!$C$26)*('Ejercicio 3 - TIR'!$D$26-'Ejercicio 3 - TIR'!$C$26)*X643),'Ejercicio 3 - TIR'!$E$26-SQRT(('Ejercicio 3 - TIR'!$E$26-'Ejercicio 3 - TIR'!$C$26)*('Ejercicio 3 - TIR'!$E$26-'Ejercicio 3 - TIR'!$D$26)*(1-X643)))</f>
        <v>0.23242620288438</v>
      </c>
      <c r="Z643" s="27">
        <f ca="1" t="shared" si="4764"/>
        <v>1.14635418386975</v>
      </c>
      <c r="AA643" s="27">
        <f ca="1" t="shared" si="4765"/>
        <v>1.29271528865684</v>
      </c>
      <c r="AB643" s="27">
        <f ca="1" t="shared" si="4766"/>
        <v>1.52340656744823</v>
      </c>
      <c r="AC643" s="27">
        <f ca="1" t="shared" si="4767"/>
        <v>1.8420587132617</v>
      </c>
      <c r="AD643" s="27">
        <f ca="1" t="shared" si="4768"/>
        <v>2.27020142547521</v>
      </c>
      <c r="AE643" s="26">
        <f ca="1" t="shared" si="4769"/>
        <v>3916.89034195776</v>
      </c>
      <c r="AF643" s="26">
        <f ca="1" t="shared" si="4770"/>
        <v>4416.98045882163</v>
      </c>
      <c r="AG643" s="26">
        <f ca="1" t="shared" si="4771"/>
        <v>5205.2119274081</v>
      </c>
      <c r="AH643" s="26">
        <f ca="1" t="shared" si="4772"/>
        <v>6293.99018629455</v>
      </c>
      <c r="AI643" s="26">
        <f ca="1" t="shared" si="4773"/>
        <v>7756.87842628655</v>
      </c>
      <c r="AJ643" s="28">
        <f ca="1" t="shared" si="4774"/>
        <v>45075.646382385</v>
      </c>
      <c r="AK643" s="28">
        <f ca="1" t="shared" si="4775"/>
        <v>42614.2703145243</v>
      </c>
      <c r="AL643" s="28">
        <f ca="1" t="shared" si="4776"/>
        <v>65012.3428317515</v>
      </c>
      <c r="AM643" s="28">
        <f ca="1" t="shared" si="4777"/>
        <v>68276.3335576531</v>
      </c>
      <c r="AN643" s="28">
        <f ca="1" t="shared" si="4778"/>
        <v>81518.2679843405</v>
      </c>
      <c r="AO643" s="28">
        <f ca="1">C643/'Ejercicio 3 - TIR'!$D$7</f>
        <v>14225.3737511601</v>
      </c>
      <c r="AP643" s="28">
        <f ca="1" t="shared" si="4779"/>
        <v>30850.2726312249</v>
      </c>
      <c r="AQ643" s="28">
        <f ca="1" t="shared" si="4780"/>
        <v>28388.8965633642</v>
      </c>
      <c r="AR643" s="28">
        <f ca="1" t="shared" si="4781"/>
        <v>50786.9690805914</v>
      </c>
      <c r="AS643" s="28">
        <f ca="1" t="shared" si="4782"/>
        <v>54050.959806493</v>
      </c>
      <c r="AT643" s="28">
        <f ca="1" t="shared" si="4783"/>
        <v>67292.8942331804</v>
      </c>
      <c r="AU643" s="28">
        <f ca="1">AP643*'Ejercicio 3 - TIR'!$D$5</f>
        <v>15425.1363156125</v>
      </c>
      <c r="AV643" s="28">
        <f ca="1">AQ643*'Ejercicio 3 - TIR'!$D$5</f>
        <v>14194.4482816821</v>
      </c>
      <c r="AW643" s="28">
        <f ca="1">AR643*'Ejercicio 3 - TIR'!$D$5</f>
        <v>25393.4845402957</v>
      </c>
      <c r="AX643" s="28">
        <f ca="1">AS643*'Ejercicio 3 - TIR'!$D$5</f>
        <v>27025.4799032465</v>
      </c>
      <c r="AY643" s="28">
        <f ca="1">AT643*'Ejercicio 3 - TIR'!$D$5</f>
        <v>33646.4471165902</v>
      </c>
      <c r="AZ643" s="28">
        <f ca="1" t="shared" ref="AZ643:BD643" si="4799">AJ643-AU643-AE643</f>
        <v>25733.6197248148</v>
      </c>
      <c r="BA643" s="28">
        <f ca="1" t="shared" si="4799"/>
        <v>24002.8415740206</v>
      </c>
      <c r="BB643" s="28">
        <f ca="1" t="shared" si="4799"/>
        <v>34413.6463640477</v>
      </c>
      <c r="BC643" s="28">
        <f ca="1" t="shared" si="4799"/>
        <v>34956.863468112</v>
      </c>
      <c r="BD643" s="28">
        <f ca="1" t="shared" si="4799"/>
        <v>40114.9424414638</v>
      </c>
      <c r="BE643" s="28">
        <f ca="1" t="shared" ref="BE643:BI643" si="4800">AZ643/Z643</f>
        <v>22448.2276829538</v>
      </c>
      <c r="BF643" s="28">
        <f ca="1" t="shared" si="4800"/>
        <v>18567.7710975014</v>
      </c>
      <c r="BG643" s="28">
        <f ca="1" t="shared" si="4800"/>
        <v>22589.9291097924</v>
      </c>
      <c r="BH643" s="28">
        <f ca="1" t="shared" si="4800"/>
        <v>18977.0625748484</v>
      </c>
      <c r="BI643" s="28">
        <f ca="1" t="shared" si="4800"/>
        <v>17670.2128680352</v>
      </c>
      <c r="BJ643" s="28">
        <f ca="1" t="shared" si="4786"/>
        <v>60757.6073510569</v>
      </c>
      <c r="BK643" s="28">
        <f ca="1" t="shared" si="4787"/>
        <v>32294.4637678013</v>
      </c>
      <c r="BL643" s="28">
        <f ca="1" t="shared" si="4788"/>
        <v>93052.0711188582</v>
      </c>
      <c r="BM643" s="28">
        <f ca="1">BK643*'Ejercicio 3 - TIR'!$D$5</f>
        <v>16147.2318839006</v>
      </c>
      <c r="BN643" s="28">
        <f ca="1" t="shared" si="4789"/>
        <v>76904.8392349575</v>
      </c>
      <c r="BO643" s="28">
        <f ca="1" t="shared" si="4790"/>
        <v>33875.7778811893</v>
      </c>
      <c r="BP643" s="28">
        <f ca="1" t="shared" si="4791"/>
        <v>-97889.9597614098</v>
      </c>
      <c r="BQ643" s="28">
        <f ca="1" t="shared" ref="BQ643:BT643" si="4801">BE643</f>
        <v>22448.2276829538</v>
      </c>
      <c r="BR643" s="28">
        <f ca="1" t="shared" si="4801"/>
        <v>18567.7710975014</v>
      </c>
      <c r="BS643" s="28">
        <f ca="1" t="shared" si="4801"/>
        <v>22589.9291097924</v>
      </c>
      <c r="BT643" s="28">
        <f ca="1" t="shared" si="4801"/>
        <v>18977.0625748484</v>
      </c>
      <c r="BU643" s="28">
        <f ca="1" t="shared" si="4793"/>
        <v>51545.9907492245</v>
      </c>
      <c r="BV643" s="30">
        <f ca="1" t="shared" si="4794"/>
        <v>9.93090530648897</v>
      </c>
    </row>
    <row r="644" ht="15" customHeight="1" spans="1:74">
      <c r="A644" s="26">
        <v>643</v>
      </c>
      <c r="B644" s="27">
        <f ca="1" t="shared" ref="B644:F644" si="4802">RAND()</f>
        <v>0.267297822486034</v>
      </c>
      <c r="C644" s="28">
        <f ca="1">IF(B644&lt;=('Ejercicio 3 - TIR'!$D$13-'Ejercicio 3 - TIR'!$C$13)/('Ejercicio 3 - TIR'!$E$13-'Ejercicio 3 - TIR'!$C$13),'Ejercicio 3 - TIR'!$C$13+SQRT(('Ejercicio 3 - TIR'!$E$13-'Ejercicio 3 - TIR'!$C$13)*('Ejercicio 3 - TIR'!$D$13-'Ejercicio 3 - TIR'!$C$13)*B644),'Ejercicio 3 - TIR'!$E$13-SQRT(('Ejercicio 3 - TIR'!$E$13-'Ejercicio 3 - TIR'!$C$13)*('Ejercicio 3 - TIR'!$E$13-'Ejercicio 3 - TIR'!$D$13)*(1-B644)))</f>
        <v>70347.9745545644</v>
      </c>
      <c r="D644" s="27">
        <f ca="1" t="shared" si="4802"/>
        <v>0.278982688141959</v>
      </c>
      <c r="E644" s="28">
        <f ca="1">IF(D644&lt;=('Ejercicio 3 - TIR'!$D$14-'Ejercicio 3 - TIR'!$C$14)/('Ejercicio 3 - TIR'!$E$14-'Ejercicio 3 - TIR'!$C$14),'Ejercicio 3 - TIR'!$C$14+SQRT(('Ejercicio 3 - TIR'!$E$14-'Ejercicio 3 - TIR'!$C$14)*('Ejercicio 3 - TIR'!$D$14-'Ejercicio 3 - TIR'!$C$14)*D644),'Ejercicio 3 - TIR'!$E$14-SQRT(('Ejercicio 3 - TIR'!$E$14-'Ejercicio 3 - TIR'!$C$14)*('Ejercicio 3 - TIR'!$E$14-'Ejercicio 3 - TIR'!$D$14)*(1-D644)))</f>
        <v>29574.2432828444</v>
      </c>
      <c r="F644" s="27">
        <f ca="1" t="shared" si="4802"/>
        <v>0.185115048045737</v>
      </c>
      <c r="G644" s="28">
        <f ca="1">IF(F644&lt;=('Ejercicio 3 - TIR'!$D$18-'Ejercicio 3 - TIR'!$C$18)/('Ejercicio 3 - TIR'!$E$18-'Ejercicio 3 - TIR'!$C$18),'Ejercicio 3 - TIR'!$C$18+SQRT(('Ejercicio 3 - TIR'!$E$18-'Ejercicio 3 - TIR'!$C$18)*('Ejercicio 3 - TIR'!$D$18-'Ejercicio 3 - TIR'!$C$18)*F644),'Ejercicio 3 - TIR'!$E$18-SQRT(('Ejercicio 3 - TIR'!$E$18-'Ejercicio 3 - TIR'!$C$18)*('Ejercicio 3 - TIR'!$E$18-'Ejercicio 3 - TIR'!$D$18)*(1-F644)))</f>
        <v>35269.4646034356</v>
      </c>
      <c r="H644" s="27">
        <f ca="1" t="shared" ref="H644:L644" si="4803">RAND()</f>
        <v>0.776216262500959</v>
      </c>
      <c r="I644" s="28">
        <f ca="1">IF(H644&lt;=('Ejercicio 3 - TIR'!$D$18-'Ejercicio 3 - TIR'!$C$18)/('Ejercicio 3 - TIR'!$E$18-'Ejercicio 3 - TIR'!$C$18),'Ejercicio 3 - TIR'!$C$18+SQRT(('Ejercicio 3 - TIR'!$E$18-'Ejercicio 3 - TIR'!$C$18)*('Ejercicio 3 - TIR'!$D$18-'Ejercicio 3 - TIR'!$C$18)*H644),'Ejercicio 3 - TIR'!$E$18-SQRT(('Ejercicio 3 - TIR'!$E$18-'Ejercicio 3 - TIR'!$C$18)*('Ejercicio 3 - TIR'!$E$18-'Ejercicio 3 - TIR'!$D$18)*(1-H644)))</f>
        <v>40903.1987706958</v>
      </c>
      <c r="J644" s="27">
        <f ca="1" t="shared" si="4803"/>
        <v>0.352426028427018</v>
      </c>
      <c r="K644" s="28">
        <f ca="1">IF(J644&lt;=('Ejercicio 3 - TIR'!$D$18-'Ejercicio 3 - TIR'!$C$18)/('Ejercicio 3 - TIR'!$E$18-'Ejercicio 3 - TIR'!$C$18),'Ejercicio 3 - TIR'!$C$18+SQRT(('Ejercicio 3 - TIR'!$E$18-'Ejercicio 3 - TIR'!$C$18)*('Ejercicio 3 - TIR'!$D$18-'Ejercicio 3 - TIR'!$C$18)*J644),'Ejercicio 3 - TIR'!$E$18-SQRT(('Ejercicio 3 - TIR'!$E$18-'Ejercicio 3 - TIR'!$C$18)*('Ejercicio 3 - TIR'!$E$18-'Ejercicio 3 - TIR'!$D$18)*(1-J644)))</f>
        <v>37270.756787574</v>
      </c>
      <c r="L644" s="27">
        <f ca="1" t="shared" si="4803"/>
        <v>0.398663935657429</v>
      </c>
      <c r="M644" s="28">
        <f ca="1">IF(L644&lt;=('Ejercicio 3 - TIR'!$D$18-'Ejercicio 3 - TIR'!$C$18)/('Ejercicio 3 - TIR'!$E$18-'Ejercicio 3 - TIR'!$C$18),'Ejercicio 3 - TIR'!$C$18+SQRT(('Ejercicio 3 - TIR'!$E$18-'Ejercicio 3 - TIR'!$C$18)*('Ejercicio 3 - TIR'!$D$18-'Ejercicio 3 - TIR'!$C$18)*L644),'Ejercicio 3 - TIR'!$E$18-SQRT(('Ejercicio 3 - TIR'!$E$18-'Ejercicio 3 - TIR'!$C$18)*('Ejercicio 3 - TIR'!$E$18-'Ejercicio 3 - TIR'!$D$18)*(1-L644)))</f>
        <v>37733.0194845619</v>
      </c>
      <c r="N644" s="27">
        <f ca="1" t="shared" ref="N644:R644" si="4804">RAND()</f>
        <v>0.41991493308012</v>
      </c>
      <c r="O644" s="28">
        <f ca="1">IF(N644&lt;=('Ejercicio 3 - TIR'!$D$18-'Ejercicio 3 - TIR'!$C$18)/('Ejercicio 3 - TIR'!$E$18-'Ejercicio 3 - TIR'!$C$18),'Ejercicio 3 - TIR'!$C$18+SQRT(('Ejercicio 3 - TIR'!$E$18-'Ejercicio 3 - TIR'!$C$18)*('Ejercicio 3 - TIR'!$D$18-'Ejercicio 3 - TIR'!$C$18)*N644),'Ejercicio 3 - TIR'!$E$18-SQRT(('Ejercicio 3 - TIR'!$E$18-'Ejercicio 3 - TIR'!$C$18)*('Ejercicio 3 - TIR'!$E$18-'Ejercicio 3 - TIR'!$D$18)*(1-N644)))</f>
        <v>37936.4500856503</v>
      </c>
      <c r="P644" s="27">
        <f ca="1" t="shared" si="4804"/>
        <v>0.391511550237422</v>
      </c>
      <c r="Q644" s="29">
        <f ca="1">IF(P644&lt;=('Ejercicio 3 - TIR'!$D$22-'Ejercicio 3 - TIR'!$C$22)/('Ejercicio 3 - TIR'!$E$22-'Ejercicio 3 - TIR'!$C$22),'Ejercicio 3 - TIR'!$C$22+SQRT(('Ejercicio 3 - TIR'!$E$22-'Ejercicio 3 - TIR'!$C$22)*('Ejercicio 3 - TIR'!$D$22-'Ejercicio 3 - TIR'!$C$22)*P644),'Ejercicio 3 - TIR'!$E$22-SQRT(('Ejercicio 3 - TIR'!$E$22-'Ejercicio 3 - TIR'!$C$22)*('Ejercicio 3 - TIR'!$E$22-'Ejercicio 3 - TIR'!$D$22)*(1-P644)))</f>
        <v>0.146546577753589</v>
      </c>
      <c r="R644" s="27">
        <f ca="1" t="shared" si="4804"/>
        <v>0.331750446909125</v>
      </c>
      <c r="S644" s="29">
        <f ca="1">IF(R644&lt;=('Ejercicio 3 - TIR'!$D$23-'Ejercicio 3 - TIR'!$C$23)/('Ejercicio 3 - TIR'!$E$23-'Ejercicio 3 - TIR'!$C$23),'Ejercicio 3 - TIR'!$C$23+SQRT(('Ejercicio 3 - TIR'!$E$23-'Ejercicio 3 - TIR'!$C$23)*('Ejercicio 3 - TIR'!$D$23-'Ejercicio 3 - TIR'!$C$23)*R644),'Ejercicio 3 - TIR'!$E$23-SQRT(('Ejercicio 3 - TIR'!$E$23-'Ejercicio 3 - TIR'!$C$23)*('Ejercicio 3 - TIR'!$E$23-'Ejercicio 3 - TIR'!$D$23)*(1-R644)))</f>
        <v>0.144436669258236</v>
      </c>
      <c r="T644" s="27">
        <f ca="1" t="shared" ref="T644:X644" si="4805">RAND()</f>
        <v>0.0892566529132779</v>
      </c>
      <c r="U644" s="29">
        <f ca="1">IF(T644&lt;=('Ejercicio 3 - TIR'!$D$24-'Ejercicio 3 - TIR'!$C$24)/('Ejercicio 3 - TIR'!$E$24-'Ejercicio 3 - TIR'!$C$24),'Ejercicio 3 - TIR'!$C$24+SQRT(('Ejercicio 3 - TIR'!$E$24-'Ejercicio 3 - TIR'!$C$24)*('Ejercicio 3 - TIR'!$D$24-'Ejercicio 3 - TIR'!$C$24)*T644),'Ejercicio 3 - TIR'!$E$24-SQRT(('Ejercicio 3 - TIR'!$E$24-'Ejercicio 3 - TIR'!$C$24)*('Ejercicio 3 - TIR'!$E$24-'Ejercicio 3 - TIR'!$D$24)*(1-T644)))</f>
        <v>0.163690835296573</v>
      </c>
      <c r="V644" s="27">
        <f ca="1" t="shared" si="4805"/>
        <v>0.0387926269366898</v>
      </c>
      <c r="W644" s="29">
        <f ca="1">IF(V644&lt;=('Ejercicio 3 - TIR'!$D$25-'Ejercicio 3 - TIR'!$C$25)/('Ejercicio 3 - TIR'!$E$25-'Ejercicio 3 - TIR'!$C$25),'Ejercicio 3 - TIR'!$C$25+SQRT(('Ejercicio 3 - TIR'!$E$25-'Ejercicio 3 - TIR'!$C$25)*('Ejercicio 3 - TIR'!$D$25-'Ejercicio 3 - TIR'!$C$25)*V644),'Ejercicio 3 - TIR'!$E$25-SQRT(('Ejercicio 3 - TIR'!$E$25-'Ejercicio 3 - TIR'!$C$25)*('Ejercicio 3 - TIR'!$E$25-'Ejercicio 3 - TIR'!$D$25)*(1-V644)))</f>
        <v>0.187369510004835</v>
      </c>
      <c r="X644" s="27">
        <f ca="1" t="shared" si="4805"/>
        <v>0.975465466745962</v>
      </c>
      <c r="Y644" s="29">
        <f ca="1">IF(X644&lt;=('Ejercicio 3 - TIR'!$D$26-'Ejercicio 3 - TIR'!$C$26)/('Ejercicio 3 - TIR'!$E$26-'Ejercicio 3 - TIR'!$C$26),'Ejercicio 3 - TIR'!$C$26+SQRT(('Ejercicio 3 - TIR'!$E$26-'Ejercicio 3 - TIR'!$C$26)*('Ejercicio 3 - TIR'!$D$26-'Ejercicio 3 - TIR'!$C$26)*X644),'Ejercicio 3 - TIR'!$E$26-SQRT(('Ejercicio 3 - TIR'!$E$26-'Ejercicio 3 - TIR'!$C$26)*('Ejercicio 3 - TIR'!$E$26-'Ejercicio 3 - TIR'!$D$26)*(1-X644)))</f>
        <v>0.268489722871633</v>
      </c>
      <c r="Z644" s="27">
        <f ca="1" t="shared" si="4764"/>
        <v>1.14654657775359</v>
      </c>
      <c r="AA644" s="27">
        <f ca="1" t="shared" si="4765"/>
        <v>1.31214994659375</v>
      </c>
      <c r="AB644" s="27">
        <f ca="1" t="shared" si="4766"/>
        <v>1.52693686738603</v>
      </c>
      <c r="AC644" s="27">
        <f ca="1" t="shared" si="4767"/>
        <v>1.81303828003647</v>
      </c>
      <c r="AD644" s="27">
        <f ca="1" t="shared" si="4768"/>
        <v>2.29982042539912</v>
      </c>
      <c r="AE644" s="26">
        <f ca="1" t="shared" si="4769"/>
        <v>4334.00414275292</v>
      </c>
      <c r="AF644" s="26">
        <f ca="1" t="shared" si="4770"/>
        <v>4959.99326568355</v>
      </c>
      <c r="AG644" s="26">
        <f ca="1" t="shared" si="4771"/>
        <v>5771.89870640866</v>
      </c>
      <c r="AH644" s="26">
        <f ca="1" t="shared" si="4772"/>
        <v>6853.376538826</v>
      </c>
      <c r="AI644" s="26">
        <f ca="1" t="shared" si="4773"/>
        <v>8693.43770647034</v>
      </c>
      <c r="AJ644" s="28">
        <f ca="1" t="shared" si="4774"/>
        <v>40438.0839402704</v>
      </c>
      <c r="AK644" s="28">
        <f ca="1" t="shared" si="4775"/>
        <v>53671.130082482</v>
      </c>
      <c r="AL644" s="28">
        <f ca="1" t="shared" si="4776"/>
        <v>56910.0926143248</v>
      </c>
      <c r="AM644" s="28">
        <f ca="1" t="shared" si="4777"/>
        <v>68411.4087468727</v>
      </c>
      <c r="AN644" s="28">
        <f ca="1" t="shared" si="4778"/>
        <v>87247.0227741127</v>
      </c>
      <c r="AO644" s="28">
        <f ca="1">C644/'Ejercicio 3 - TIR'!$D$7</f>
        <v>14069.5949109129</v>
      </c>
      <c r="AP644" s="28">
        <f ca="1" t="shared" si="4779"/>
        <v>26368.4890293575</v>
      </c>
      <c r="AQ644" s="28">
        <f ca="1" t="shared" si="4780"/>
        <v>39601.5351715691</v>
      </c>
      <c r="AR644" s="28">
        <f ca="1" t="shared" si="4781"/>
        <v>42840.4977034119</v>
      </c>
      <c r="AS644" s="28">
        <f ca="1" t="shared" si="4782"/>
        <v>54341.8138359598</v>
      </c>
      <c r="AT644" s="28">
        <f ca="1" t="shared" si="4783"/>
        <v>73177.4278631999</v>
      </c>
      <c r="AU644" s="28">
        <f ca="1">AP644*'Ejercicio 3 - TIR'!$D$5</f>
        <v>13184.2445146788</v>
      </c>
      <c r="AV644" s="28">
        <f ca="1">AQ644*'Ejercicio 3 - TIR'!$D$5</f>
        <v>19800.7675857845</v>
      </c>
      <c r="AW644" s="28">
        <f ca="1">AR644*'Ejercicio 3 - TIR'!$D$5</f>
        <v>21420.248851706</v>
      </c>
      <c r="AX644" s="28">
        <f ca="1">AS644*'Ejercicio 3 - TIR'!$D$5</f>
        <v>27170.9069179799</v>
      </c>
      <c r="AY644" s="28">
        <f ca="1">AT644*'Ejercicio 3 - TIR'!$D$5</f>
        <v>36588.7139315999</v>
      </c>
      <c r="AZ644" s="28">
        <f ca="1" t="shared" ref="AZ644:BD644" si="4806">AJ644-AU644-AE644</f>
        <v>22919.8352828387</v>
      </c>
      <c r="BA644" s="28">
        <f ca="1" t="shared" si="4806"/>
        <v>28910.3692310139</v>
      </c>
      <c r="BB644" s="28">
        <f ca="1" t="shared" si="4806"/>
        <v>29717.9450562102</v>
      </c>
      <c r="BC644" s="28">
        <f ca="1" t="shared" si="4806"/>
        <v>34387.1252900668</v>
      </c>
      <c r="BD644" s="28">
        <f ca="1" t="shared" si="4806"/>
        <v>41964.8711360425</v>
      </c>
      <c r="BE644" s="28">
        <f ca="1" t="shared" ref="BE644:BI644" si="4807">AZ644/Z644</f>
        <v>19990.3220048375</v>
      </c>
      <c r="BF644" s="28">
        <f ca="1" t="shared" si="4807"/>
        <v>22032.8243018744</v>
      </c>
      <c r="BG644" s="28">
        <f ca="1" t="shared" si="4807"/>
        <v>19462.4582659298</v>
      </c>
      <c r="BH644" s="28">
        <f ca="1" t="shared" si="4807"/>
        <v>18966.5743237231</v>
      </c>
      <c r="BI644" s="28">
        <f ca="1" t="shared" si="4807"/>
        <v>18247.0207989216</v>
      </c>
      <c r="BJ644" s="28">
        <f ca="1" t="shared" si="4786"/>
        <v>68015.4487676083</v>
      </c>
      <c r="BK644" s="28">
        <f ca="1" t="shared" si="4787"/>
        <v>32357.541753209</v>
      </c>
      <c r="BL644" s="28">
        <f ca="1" t="shared" si="4788"/>
        <v>100372.990520817</v>
      </c>
      <c r="BM644" s="28">
        <f ca="1">BK644*'Ejercicio 3 - TIR'!$D$5</f>
        <v>16178.7708766045</v>
      </c>
      <c r="BN644" s="28">
        <f ca="1" t="shared" si="4789"/>
        <v>84194.2196442128</v>
      </c>
      <c r="BO644" s="28">
        <f ca="1" t="shared" si="4790"/>
        <v>36609.0407383008</v>
      </c>
      <c r="BP644" s="28">
        <f ca="1" t="shared" si="4791"/>
        <v>-99922.2178374088</v>
      </c>
      <c r="BQ644" s="28">
        <f ca="1" t="shared" ref="BQ644:BT644" si="4808">BE644</f>
        <v>19990.3220048375</v>
      </c>
      <c r="BR644" s="28">
        <f ca="1" t="shared" si="4808"/>
        <v>22032.8243018744</v>
      </c>
      <c r="BS644" s="28">
        <f ca="1" t="shared" si="4808"/>
        <v>19462.4582659298</v>
      </c>
      <c r="BT644" s="28">
        <f ca="1" t="shared" si="4808"/>
        <v>18966.5743237231</v>
      </c>
      <c r="BU644" s="28">
        <f ca="1" t="shared" si="4793"/>
        <v>54856.0615372224</v>
      </c>
      <c r="BV644" s="30">
        <f ca="1" t="shared" si="4794"/>
        <v>9.35685506389159</v>
      </c>
    </row>
    <row r="645" ht="15" customHeight="1" spans="1:74">
      <c r="A645" s="26">
        <v>644</v>
      </c>
      <c r="B645" s="27">
        <f ca="1" t="shared" ref="B645:F645" si="4809">RAND()</f>
        <v>0.881628957808255</v>
      </c>
      <c r="C645" s="28">
        <f ca="1">IF(B645&lt;=('Ejercicio 3 - TIR'!$D$13-'Ejercicio 3 - TIR'!$C$13)/('Ejercicio 3 - TIR'!$E$13-'Ejercicio 3 - TIR'!$C$13),'Ejercicio 3 - TIR'!$C$13+SQRT(('Ejercicio 3 - TIR'!$E$13-'Ejercicio 3 - TIR'!$C$13)*('Ejercicio 3 - TIR'!$D$13-'Ejercicio 3 - TIR'!$C$13)*B645),'Ejercicio 3 - TIR'!$E$13-SQRT(('Ejercicio 3 - TIR'!$E$13-'Ejercicio 3 - TIR'!$C$13)*('Ejercicio 3 - TIR'!$E$13-'Ejercicio 3 - TIR'!$D$13)*(1-B645)))</f>
        <v>88081.7261891625</v>
      </c>
      <c r="D645" s="27">
        <f ca="1" t="shared" si="4809"/>
        <v>0.816997217750409</v>
      </c>
      <c r="E645" s="28">
        <f ca="1">IF(D645&lt;=('Ejercicio 3 - TIR'!$D$14-'Ejercicio 3 - TIR'!$C$14)/('Ejercicio 3 - TIR'!$E$14-'Ejercicio 3 - TIR'!$C$14),'Ejercicio 3 - TIR'!$C$14+SQRT(('Ejercicio 3 - TIR'!$E$14-'Ejercicio 3 - TIR'!$C$14)*('Ejercicio 3 - TIR'!$D$14-'Ejercicio 3 - TIR'!$C$14)*D645),'Ejercicio 3 - TIR'!$E$14-SQRT(('Ejercicio 3 - TIR'!$E$14-'Ejercicio 3 - TIR'!$C$14)*('Ejercicio 3 - TIR'!$E$14-'Ejercicio 3 - TIR'!$D$14)*(1-D645)))</f>
        <v>34760.6854133925</v>
      </c>
      <c r="F645" s="27">
        <f ca="1" t="shared" si="4809"/>
        <v>0.728286162293661</v>
      </c>
      <c r="G645" s="28">
        <f ca="1">IF(F645&lt;=('Ejercicio 3 - TIR'!$D$18-'Ejercicio 3 - TIR'!$C$18)/('Ejercicio 3 - TIR'!$E$18-'Ejercicio 3 - TIR'!$C$18),'Ejercicio 3 - TIR'!$C$18+SQRT(('Ejercicio 3 - TIR'!$E$18-'Ejercicio 3 - TIR'!$C$18)*('Ejercicio 3 - TIR'!$D$18-'Ejercicio 3 - TIR'!$C$18)*F645),'Ejercicio 3 - TIR'!$E$18-SQRT(('Ejercicio 3 - TIR'!$E$18-'Ejercicio 3 - TIR'!$C$18)*('Ejercicio 3 - TIR'!$E$18-'Ejercicio 3 - TIR'!$D$18)*(1-F645)))</f>
        <v>40485.7406113543</v>
      </c>
      <c r="H645" s="27">
        <f ca="1" t="shared" ref="H645:L645" si="4810">RAND()</f>
        <v>0.344000067070308</v>
      </c>
      <c r="I645" s="28">
        <f ca="1">IF(H645&lt;=('Ejercicio 3 - TIR'!$D$18-'Ejercicio 3 - TIR'!$C$18)/('Ejercicio 3 - TIR'!$E$18-'Ejercicio 3 - TIR'!$C$18),'Ejercicio 3 - TIR'!$C$18+SQRT(('Ejercicio 3 - TIR'!$E$18-'Ejercicio 3 - TIR'!$C$18)*('Ejercicio 3 - TIR'!$D$18-'Ejercicio 3 - TIR'!$C$18)*H645),'Ejercicio 3 - TIR'!$E$18-SQRT(('Ejercicio 3 - TIR'!$E$18-'Ejercicio 3 - TIR'!$C$18)*('Ejercicio 3 - TIR'!$E$18-'Ejercicio 3 - TIR'!$D$18)*(1-H645)))</f>
        <v>37183.3146986991</v>
      </c>
      <c r="J645" s="27">
        <f ca="1" t="shared" si="4810"/>
        <v>0.645357229013547</v>
      </c>
      <c r="K645" s="28">
        <f ca="1">IF(J645&lt;=('Ejercicio 3 - TIR'!$D$18-'Ejercicio 3 - TIR'!$C$18)/('Ejercicio 3 - TIR'!$E$18-'Ejercicio 3 - TIR'!$C$18),'Ejercicio 3 - TIR'!$C$18+SQRT(('Ejercicio 3 - TIR'!$E$18-'Ejercicio 3 - TIR'!$C$18)*('Ejercicio 3 - TIR'!$D$18-'Ejercicio 3 - TIR'!$C$18)*J645),'Ejercicio 3 - TIR'!$E$18-SQRT(('Ejercicio 3 - TIR'!$E$18-'Ejercicio 3 - TIR'!$C$18)*('Ejercicio 3 - TIR'!$E$18-'Ejercicio 3 - TIR'!$D$18)*(1-J645)))</f>
        <v>39838.8812551038</v>
      </c>
      <c r="L645" s="27">
        <f ca="1" t="shared" si="4810"/>
        <v>0.637699597323275</v>
      </c>
      <c r="M645" s="28">
        <f ca="1">IF(L645&lt;=('Ejercicio 3 - TIR'!$D$18-'Ejercicio 3 - TIR'!$C$18)/('Ejercicio 3 - TIR'!$E$18-'Ejercicio 3 - TIR'!$C$18),'Ejercicio 3 - TIR'!$C$18+SQRT(('Ejercicio 3 - TIR'!$E$18-'Ejercicio 3 - TIR'!$C$18)*('Ejercicio 3 - TIR'!$D$18-'Ejercicio 3 - TIR'!$C$18)*L645),'Ejercicio 3 - TIR'!$E$18-SQRT(('Ejercicio 3 - TIR'!$E$18-'Ejercicio 3 - TIR'!$C$18)*('Ejercicio 3 - TIR'!$E$18-'Ejercicio 3 - TIR'!$D$18)*(1-L645)))</f>
        <v>39780.3343295867</v>
      </c>
      <c r="N645" s="27">
        <f ca="1" t="shared" ref="N645:R645" si="4811">RAND()</f>
        <v>0.674264520845413</v>
      </c>
      <c r="O645" s="28">
        <f ca="1">IF(N645&lt;=('Ejercicio 3 - TIR'!$D$18-'Ejercicio 3 - TIR'!$C$18)/('Ejercicio 3 - TIR'!$E$18-'Ejercicio 3 - TIR'!$C$18),'Ejercicio 3 - TIR'!$C$18+SQRT(('Ejercicio 3 - TIR'!$E$18-'Ejercicio 3 - TIR'!$C$18)*('Ejercicio 3 - TIR'!$D$18-'Ejercicio 3 - TIR'!$C$18)*N645),'Ejercicio 3 - TIR'!$E$18-SQRT(('Ejercicio 3 - TIR'!$E$18-'Ejercicio 3 - TIR'!$C$18)*('Ejercicio 3 - TIR'!$E$18-'Ejercicio 3 - TIR'!$D$18)*(1-N645)))</f>
        <v>40057.3123771986</v>
      </c>
      <c r="P645" s="27">
        <f ca="1" t="shared" si="4811"/>
        <v>0.397711344350598</v>
      </c>
      <c r="Q645" s="29">
        <f ca="1">IF(P645&lt;=('Ejercicio 3 - TIR'!$D$22-'Ejercicio 3 - TIR'!$C$22)/('Ejercicio 3 - TIR'!$E$22-'Ejercicio 3 - TIR'!$C$22),'Ejercicio 3 - TIR'!$C$22+SQRT(('Ejercicio 3 - TIR'!$E$22-'Ejercicio 3 - TIR'!$C$22)*('Ejercicio 3 - TIR'!$D$22-'Ejercicio 3 - TIR'!$C$22)*P645),'Ejercicio 3 - TIR'!$E$22-SQRT(('Ejercicio 3 - TIR'!$E$22-'Ejercicio 3 - TIR'!$C$22)*('Ejercicio 3 - TIR'!$E$22-'Ejercicio 3 - TIR'!$D$22)*(1-P645)))</f>
        <v>0.14675594176685</v>
      </c>
      <c r="R645" s="27">
        <f ca="1" t="shared" si="4811"/>
        <v>0.315875251844611</v>
      </c>
      <c r="S645" s="29">
        <f ca="1">IF(R645&lt;=('Ejercicio 3 - TIR'!$D$23-'Ejercicio 3 - TIR'!$C$23)/('Ejercicio 3 - TIR'!$E$23-'Ejercicio 3 - TIR'!$C$23),'Ejercicio 3 - TIR'!$C$23+SQRT(('Ejercicio 3 - TIR'!$E$23-'Ejercicio 3 - TIR'!$C$23)*('Ejercicio 3 - TIR'!$D$23-'Ejercicio 3 - TIR'!$C$23)*R645),'Ejercicio 3 - TIR'!$E$23-SQRT(('Ejercicio 3 - TIR'!$E$23-'Ejercicio 3 - TIR'!$C$23)*('Ejercicio 3 - TIR'!$E$23-'Ejercicio 3 - TIR'!$D$23)*(1-R645)))</f>
        <v>0.143844820261858</v>
      </c>
      <c r="T645" s="27">
        <f ca="1" t="shared" ref="T645:X645" si="4812">RAND()</f>
        <v>0.994608931319958</v>
      </c>
      <c r="U645" s="29">
        <f ca="1">IF(T645&lt;=('Ejercicio 3 - TIR'!$D$24-'Ejercicio 3 - TIR'!$C$24)/('Ejercicio 3 - TIR'!$E$24-'Ejercicio 3 - TIR'!$C$24),'Ejercicio 3 - TIR'!$C$24+SQRT(('Ejercicio 3 - TIR'!$E$24-'Ejercicio 3 - TIR'!$C$24)*('Ejercicio 3 - TIR'!$D$24-'Ejercicio 3 - TIR'!$C$24)*T645),'Ejercicio 3 - TIR'!$E$24-SQRT(('Ejercicio 3 - TIR'!$E$24-'Ejercicio 3 - TIR'!$C$24)*('Ejercicio 3 - TIR'!$E$24-'Ejercicio 3 - TIR'!$D$24)*(1-T645)))</f>
        <v>0.21611477255439</v>
      </c>
      <c r="V645" s="27">
        <f ca="1" t="shared" si="4812"/>
        <v>0.378196146669447</v>
      </c>
      <c r="W645" s="29">
        <f ca="1">IF(V645&lt;=('Ejercicio 3 - TIR'!$D$25-'Ejercicio 3 - TIR'!$C$25)/('Ejercicio 3 - TIR'!$E$25-'Ejercicio 3 - TIR'!$C$25),'Ejercicio 3 - TIR'!$C$25+SQRT(('Ejercicio 3 - TIR'!$E$25-'Ejercicio 3 - TIR'!$C$25)*('Ejercicio 3 - TIR'!$D$25-'Ejercicio 3 - TIR'!$C$25)*V645),'Ejercicio 3 - TIR'!$E$25-SQRT(('Ejercicio 3 - TIR'!$E$25-'Ejercicio 3 - TIR'!$C$25)*('Ejercicio 3 - TIR'!$E$25-'Ejercicio 3 - TIR'!$D$25)*(1-V645)))</f>
        <v>0.203349024804867</v>
      </c>
      <c r="X645" s="27">
        <f ca="1" t="shared" si="4812"/>
        <v>0.798048181746062</v>
      </c>
      <c r="Y645" s="29">
        <f ca="1">IF(X645&lt;=('Ejercicio 3 - TIR'!$D$26-'Ejercicio 3 - TIR'!$C$26)/('Ejercicio 3 - TIR'!$E$26-'Ejercicio 3 - TIR'!$C$26),'Ejercicio 3 - TIR'!$C$26+SQRT(('Ejercicio 3 - TIR'!$E$26-'Ejercicio 3 - TIR'!$C$26)*('Ejercicio 3 - TIR'!$D$26-'Ejercicio 3 - TIR'!$C$26)*X645),'Ejercicio 3 - TIR'!$E$26-SQRT(('Ejercicio 3 - TIR'!$E$26-'Ejercicio 3 - TIR'!$C$26)*('Ejercicio 3 - TIR'!$E$26-'Ejercicio 3 - TIR'!$D$26)*(1-X645)))</f>
        <v>0.246976677656976</v>
      </c>
      <c r="Z645" s="27">
        <f ca="1" t="shared" si="4764"/>
        <v>1.14675594176685</v>
      </c>
      <c r="AA645" s="27">
        <f ca="1" t="shared" si="4765"/>
        <v>1.31171084409452</v>
      </c>
      <c r="AB645" s="27">
        <f ca="1" t="shared" si="4766"/>
        <v>1.59519093482313</v>
      </c>
      <c r="AC645" s="27">
        <f ca="1" t="shared" si="4767"/>
        <v>1.91957145579698</v>
      </c>
      <c r="AD645" s="27">
        <f ca="1" t="shared" si="4768"/>
        <v>2.39366083647489</v>
      </c>
      <c r="AE645" s="26">
        <f ca="1" t="shared" si="4769"/>
        <v>5101.33712430362</v>
      </c>
      <c r="AF645" s="26">
        <f ca="1" t="shared" si="4770"/>
        <v>5835.13804604422</v>
      </c>
      <c r="AG645" s="26">
        <f ca="1" t="shared" si="4771"/>
        <v>7096.19757768853</v>
      </c>
      <c r="AH645" s="26">
        <f ca="1" t="shared" si="4772"/>
        <v>8539.20243493415</v>
      </c>
      <c r="AI645" s="26">
        <f ca="1" t="shared" si="4773"/>
        <v>10648.1862821546</v>
      </c>
      <c r="AJ645" s="28">
        <f ca="1" t="shared" si="4774"/>
        <v>46427.2636029021</v>
      </c>
      <c r="AK645" s="28">
        <f ca="1" t="shared" si="4775"/>
        <v>48773.7571096627</v>
      </c>
      <c r="AL645" s="28">
        <f ca="1" t="shared" si="4776"/>
        <v>63550.6222316368</v>
      </c>
      <c r="AM645" s="28">
        <f ca="1" t="shared" si="4777"/>
        <v>76361.1942811353</v>
      </c>
      <c r="AN645" s="28">
        <f ca="1" t="shared" si="4778"/>
        <v>95883.619851741</v>
      </c>
      <c r="AO645" s="28">
        <f ca="1">C645/'Ejercicio 3 - TIR'!$D$7</f>
        <v>17616.3452378325</v>
      </c>
      <c r="AP645" s="28">
        <f ca="1" t="shared" si="4779"/>
        <v>28810.9183650696</v>
      </c>
      <c r="AQ645" s="28">
        <f ca="1" t="shared" si="4780"/>
        <v>31157.4118718302</v>
      </c>
      <c r="AR645" s="28">
        <f ca="1" t="shared" si="4781"/>
        <v>45934.2769938043</v>
      </c>
      <c r="AS645" s="28">
        <f ca="1" t="shared" si="4782"/>
        <v>58744.8490433028</v>
      </c>
      <c r="AT645" s="28">
        <f ca="1" t="shared" si="4783"/>
        <v>78267.2746139085</v>
      </c>
      <c r="AU645" s="28">
        <f ca="1">AP645*'Ejercicio 3 - TIR'!$D$5</f>
        <v>14405.4591825348</v>
      </c>
      <c r="AV645" s="28">
        <f ca="1">AQ645*'Ejercicio 3 - TIR'!$D$5</f>
        <v>15578.7059359151</v>
      </c>
      <c r="AW645" s="28">
        <f ca="1">AR645*'Ejercicio 3 - TIR'!$D$5</f>
        <v>22967.1384969021</v>
      </c>
      <c r="AX645" s="28">
        <f ca="1">AS645*'Ejercicio 3 - TIR'!$D$5</f>
        <v>29372.4245216514</v>
      </c>
      <c r="AY645" s="28">
        <f ca="1">AT645*'Ejercicio 3 - TIR'!$D$5</f>
        <v>39133.6373069543</v>
      </c>
      <c r="AZ645" s="28">
        <f ca="1" t="shared" ref="AZ645:BD645" si="4813">AJ645-AU645-AE645</f>
        <v>26920.4672960637</v>
      </c>
      <c r="BA645" s="28">
        <f ca="1" t="shared" si="4813"/>
        <v>27359.9131277034</v>
      </c>
      <c r="BB645" s="28">
        <f ca="1" t="shared" si="4813"/>
        <v>33487.2861570461</v>
      </c>
      <c r="BC645" s="28">
        <f ca="1" t="shared" si="4813"/>
        <v>38449.5673245498</v>
      </c>
      <c r="BD645" s="28">
        <f ca="1" t="shared" si="4813"/>
        <v>46101.7962626322</v>
      </c>
      <c r="BE645" s="28">
        <f ca="1" t="shared" ref="BE645:BI645" si="4814">AZ645/Z645</f>
        <v>23475.3240123494</v>
      </c>
      <c r="BF645" s="28">
        <f ca="1" t="shared" si="4814"/>
        <v>20858.1893264671</v>
      </c>
      <c r="BG645" s="28">
        <f ca="1" t="shared" si="4814"/>
        <v>20992.6507391788</v>
      </c>
      <c r="BH645" s="28">
        <f ca="1" t="shared" si="4814"/>
        <v>20030.2870770632</v>
      </c>
      <c r="BI645" s="28">
        <f ca="1" t="shared" si="4814"/>
        <v>19259.9534404071</v>
      </c>
      <c r="BJ645" s="28">
        <f ca="1" t="shared" si="4786"/>
        <v>83205.2913230613</v>
      </c>
      <c r="BK645" s="28">
        <f ca="1" t="shared" si="4787"/>
        <v>42167.5556776205</v>
      </c>
      <c r="BL645" s="28">
        <f ca="1" t="shared" si="4788"/>
        <v>125372.847000682</v>
      </c>
      <c r="BM645" s="28">
        <f ca="1">BK645*'Ejercicio 3 - TIR'!$D$5</f>
        <v>21083.7778388103</v>
      </c>
      <c r="BN645" s="28">
        <f ca="1" t="shared" si="4789"/>
        <v>104289.069161872</v>
      </c>
      <c r="BO645" s="28">
        <f ca="1" t="shared" si="4790"/>
        <v>43568.8580323087</v>
      </c>
      <c r="BP645" s="28">
        <f ca="1" t="shared" si="4791"/>
        <v>-122842.411602555</v>
      </c>
      <c r="BQ645" s="28">
        <f ca="1" t="shared" ref="BQ645:BT645" si="4815">BE645</f>
        <v>23475.3240123494</v>
      </c>
      <c r="BR645" s="28">
        <f ca="1" t="shared" si="4815"/>
        <v>20858.1893264671</v>
      </c>
      <c r="BS645" s="28">
        <f ca="1" t="shared" si="4815"/>
        <v>20992.6507391788</v>
      </c>
      <c r="BT645" s="28">
        <f ca="1" t="shared" si="4815"/>
        <v>20030.2870770632</v>
      </c>
      <c r="BU645" s="28">
        <f ca="1" t="shared" si="4793"/>
        <v>62828.8114727158</v>
      </c>
      <c r="BV645" s="30">
        <f ca="1" t="shared" si="4794"/>
        <v>5.56770316699533</v>
      </c>
    </row>
    <row r="646" ht="15" customHeight="1" spans="1:74">
      <c r="A646" s="26">
        <v>645</v>
      </c>
      <c r="B646" s="27">
        <f ca="1" t="shared" ref="B646:F646" si="4816">RAND()</f>
        <v>0.0654640799856514</v>
      </c>
      <c r="C646" s="28">
        <f ca="1">IF(B646&lt;=('Ejercicio 3 - TIR'!$D$13-'Ejercicio 3 - TIR'!$C$13)/('Ejercicio 3 - TIR'!$E$13-'Ejercicio 3 - TIR'!$C$13),'Ejercicio 3 - TIR'!$C$13+SQRT(('Ejercicio 3 - TIR'!$E$13-'Ejercicio 3 - TIR'!$C$13)*('Ejercicio 3 - TIR'!$D$13-'Ejercicio 3 - TIR'!$C$13)*B646),'Ejercicio 3 - TIR'!$E$13-SQRT(('Ejercicio 3 - TIR'!$E$13-'Ejercicio 3 - TIR'!$C$13)*('Ejercicio 3 - TIR'!$E$13-'Ejercicio 3 - TIR'!$D$13)*(1-B646)))</f>
        <v>65117.1898532555</v>
      </c>
      <c r="D646" s="27">
        <f ca="1" t="shared" si="4816"/>
        <v>0.110261753506085</v>
      </c>
      <c r="E646" s="28">
        <f ca="1">IF(D646&lt;=('Ejercicio 3 - TIR'!$D$14-'Ejercicio 3 - TIR'!$C$14)/('Ejercicio 3 - TIR'!$E$14-'Ejercicio 3 - TIR'!$C$14),'Ejercicio 3 - TIR'!$C$14+SQRT(('Ejercicio 3 - TIR'!$E$14-'Ejercicio 3 - TIR'!$C$14)*('Ejercicio 3 - TIR'!$D$14-'Ejercicio 3 - TIR'!$C$14)*D646),'Ejercicio 3 - TIR'!$E$14-SQRT(('Ejercicio 3 - TIR'!$E$14-'Ejercicio 3 - TIR'!$C$14)*('Ejercicio 3 - TIR'!$E$14-'Ejercicio 3 - TIR'!$D$14)*(1-D646)))</f>
        <v>27875.6967004461</v>
      </c>
      <c r="F646" s="27">
        <f ca="1" t="shared" si="4816"/>
        <v>0.986240541380531</v>
      </c>
      <c r="G646" s="28">
        <f ca="1">IF(F646&lt;=('Ejercicio 3 - TIR'!$D$18-'Ejercicio 3 - TIR'!$C$18)/('Ejercicio 3 - TIR'!$E$18-'Ejercicio 3 - TIR'!$C$18),'Ejercicio 3 - TIR'!$C$18+SQRT(('Ejercicio 3 - TIR'!$E$18-'Ejercicio 3 - TIR'!$C$18)*('Ejercicio 3 - TIR'!$D$18-'Ejercicio 3 - TIR'!$C$18)*F646),'Ejercicio 3 - TIR'!$E$18-SQRT(('Ejercicio 3 - TIR'!$E$18-'Ejercicio 3 - TIR'!$C$18)*('Ejercicio 3 - TIR'!$E$18-'Ejercicio 3 - TIR'!$D$18)*(1-F646)))</f>
        <v>43984.1459767958</v>
      </c>
      <c r="H646" s="27">
        <f ca="1" t="shared" ref="H646:L646" si="4817">RAND()</f>
        <v>0.383522654440274</v>
      </c>
      <c r="I646" s="28">
        <f ca="1">IF(H646&lt;=('Ejercicio 3 - TIR'!$D$18-'Ejercicio 3 - TIR'!$C$18)/('Ejercicio 3 - TIR'!$E$18-'Ejercicio 3 - TIR'!$C$18),'Ejercicio 3 - TIR'!$C$18+SQRT(('Ejercicio 3 - TIR'!$E$18-'Ejercicio 3 - TIR'!$C$18)*('Ejercicio 3 - TIR'!$D$18-'Ejercicio 3 - TIR'!$C$18)*H646),'Ejercicio 3 - TIR'!$E$18-SQRT(('Ejercicio 3 - TIR'!$E$18-'Ejercicio 3 - TIR'!$C$18)*('Ejercicio 3 - TIR'!$E$18-'Ejercicio 3 - TIR'!$D$18)*(1-H646)))</f>
        <v>37584.7477325249</v>
      </c>
      <c r="J646" s="27">
        <f ca="1" t="shared" si="4817"/>
        <v>0.114048895899847</v>
      </c>
      <c r="K646" s="28">
        <f ca="1">IF(J646&lt;=('Ejercicio 3 - TIR'!$D$18-'Ejercicio 3 - TIR'!$C$18)/('Ejercicio 3 - TIR'!$E$18-'Ejercicio 3 - TIR'!$C$18),'Ejercicio 3 - TIR'!$C$18+SQRT(('Ejercicio 3 - TIR'!$E$18-'Ejercicio 3 - TIR'!$C$18)*('Ejercicio 3 - TIR'!$D$18-'Ejercicio 3 - TIR'!$C$18)*J646),'Ejercicio 3 - TIR'!$E$18-SQRT(('Ejercicio 3 - TIR'!$E$18-'Ejercicio 3 - TIR'!$C$18)*('Ejercicio 3 - TIR'!$E$18-'Ejercicio 3 - TIR'!$D$18)*(1-J646)))</f>
        <v>34136.1013509073</v>
      </c>
      <c r="L646" s="27">
        <f ca="1" t="shared" si="4817"/>
        <v>0.453311027722415</v>
      </c>
      <c r="M646" s="28">
        <f ca="1">IF(L646&lt;=('Ejercicio 3 - TIR'!$D$18-'Ejercicio 3 - TIR'!$C$18)/('Ejercicio 3 - TIR'!$E$18-'Ejercicio 3 - TIR'!$C$18),'Ejercicio 3 - TIR'!$C$18+SQRT(('Ejercicio 3 - TIR'!$E$18-'Ejercicio 3 - TIR'!$C$18)*('Ejercicio 3 - TIR'!$D$18-'Ejercicio 3 - TIR'!$C$18)*L646),'Ejercicio 3 - TIR'!$E$18-SQRT(('Ejercicio 3 - TIR'!$E$18-'Ejercicio 3 - TIR'!$C$18)*('Ejercicio 3 - TIR'!$E$18-'Ejercicio 3 - TIR'!$D$18)*(1-L646)))</f>
        <v>38246.0083772915</v>
      </c>
      <c r="N646" s="27">
        <f ca="1" t="shared" ref="N646:R646" si="4818">RAND()</f>
        <v>0.708288022852283</v>
      </c>
      <c r="O646" s="28">
        <f ca="1">IF(N646&lt;=('Ejercicio 3 - TIR'!$D$18-'Ejercicio 3 - TIR'!$C$18)/('Ejercicio 3 - TIR'!$E$18-'Ejercicio 3 - TIR'!$C$18),'Ejercicio 3 - TIR'!$C$18+SQRT(('Ejercicio 3 - TIR'!$E$18-'Ejercicio 3 - TIR'!$C$18)*('Ejercicio 3 - TIR'!$D$18-'Ejercicio 3 - TIR'!$C$18)*N646),'Ejercicio 3 - TIR'!$E$18-SQRT(('Ejercicio 3 - TIR'!$E$18-'Ejercicio 3 - TIR'!$C$18)*('Ejercicio 3 - TIR'!$E$18-'Ejercicio 3 - TIR'!$D$18)*(1-N646)))</f>
        <v>40322.5649885777</v>
      </c>
      <c r="P646" s="27">
        <f ca="1" t="shared" si="4818"/>
        <v>0.908742096677373</v>
      </c>
      <c r="Q646" s="29">
        <f ca="1">IF(P646&lt;=('Ejercicio 3 - TIR'!$D$22-'Ejercicio 3 - TIR'!$C$22)/('Ejercicio 3 - TIR'!$E$22-'Ejercicio 3 - TIR'!$C$22),'Ejercicio 3 - TIR'!$C$22+SQRT(('Ejercicio 3 - TIR'!$E$22-'Ejercicio 3 - TIR'!$C$22)*('Ejercicio 3 - TIR'!$D$22-'Ejercicio 3 - TIR'!$C$22)*P646),'Ejercicio 3 - TIR'!$E$22-SQRT(('Ejercicio 3 - TIR'!$E$22-'Ejercicio 3 - TIR'!$C$22)*('Ejercicio 3 - TIR'!$E$22-'Ejercicio 3 - TIR'!$D$22)*(1-P646)))</f>
        <v>0.167183439385673</v>
      </c>
      <c r="R646" s="27">
        <f ca="1" t="shared" si="4818"/>
        <v>0.405516304972484</v>
      </c>
      <c r="S646" s="29">
        <f ca="1">IF(R646&lt;=('Ejercicio 3 - TIR'!$D$23-'Ejercicio 3 - TIR'!$C$23)/('Ejercicio 3 - TIR'!$E$23-'Ejercicio 3 - TIR'!$C$23),'Ejercicio 3 - TIR'!$C$23+SQRT(('Ejercicio 3 - TIR'!$E$23-'Ejercicio 3 - TIR'!$C$23)*('Ejercicio 3 - TIR'!$D$23-'Ejercicio 3 - TIR'!$C$23)*R646),'Ejercicio 3 - TIR'!$E$23-SQRT(('Ejercicio 3 - TIR'!$E$23-'Ejercicio 3 - TIR'!$C$23)*('Ejercicio 3 - TIR'!$E$23-'Ejercicio 3 - TIR'!$D$23)*(1-R646)))</f>
        <v>0.147017204684247</v>
      </c>
      <c r="T646" s="27">
        <f ca="1" t="shared" ref="T646:X646" si="4819">RAND()</f>
        <v>0.0877210728762314</v>
      </c>
      <c r="U646" s="29">
        <f ca="1">IF(T646&lt;=('Ejercicio 3 - TIR'!$D$24-'Ejercicio 3 - TIR'!$C$24)/('Ejercicio 3 - TIR'!$E$24-'Ejercicio 3 - TIR'!$C$24),'Ejercicio 3 - TIR'!$C$24+SQRT(('Ejercicio 3 - TIR'!$E$24-'Ejercicio 3 - TIR'!$C$24)*('Ejercicio 3 - TIR'!$D$24-'Ejercicio 3 - TIR'!$C$24)*T646),'Ejercicio 3 - TIR'!$E$24-SQRT(('Ejercicio 3 - TIR'!$E$24-'Ejercicio 3 - TIR'!$C$24)*('Ejercicio 3 - TIR'!$E$24-'Ejercicio 3 - TIR'!$D$24)*(1-T646)))</f>
        <v>0.163572555140433</v>
      </c>
      <c r="V646" s="27">
        <f ca="1" t="shared" si="4819"/>
        <v>0.863975839541222</v>
      </c>
      <c r="W646" s="29">
        <f ca="1">IF(V646&lt;=('Ejercicio 3 - TIR'!$D$25-'Ejercicio 3 - TIR'!$C$25)/('Ejercicio 3 - TIR'!$E$25-'Ejercicio 3 - TIR'!$C$25),'Ejercicio 3 - TIR'!$C$25+SQRT(('Ejercicio 3 - TIR'!$E$25-'Ejercicio 3 - TIR'!$C$25)*('Ejercicio 3 - TIR'!$D$25-'Ejercicio 3 - TIR'!$C$25)*V646),'Ejercicio 3 - TIR'!$E$25-SQRT(('Ejercicio 3 - TIR'!$E$25-'Ejercicio 3 - TIR'!$C$25)*('Ejercicio 3 - TIR'!$E$25-'Ejercicio 3 - TIR'!$D$25)*(1-V646)))</f>
        <v>0.228180637919368</v>
      </c>
      <c r="X646" s="27">
        <f ca="1" t="shared" si="4819"/>
        <v>0.577181679970489</v>
      </c>
      <c r="Y646" s="29">
        <f ca="1">IF(X646&lt;=('Ejercicio 3 - TIR'!$D$26-'Ejercicio 3 - TIR'!$C$26)/('Ejercicio 3 - TIR'!$E$26-'Ejercicio 3 - TIR'!$C$26),'Ejercicio 3 - TIR'!$C$26+SQRT(('Ejercicio 3 - TIR'!$E$26-'Ejercicio 3 - TIR'!$C$26)*('Ejercicio 3 - TIR'!$D$26-'Ejercicio 3 - TIR'!$C$26)*X646),'Ejercicio 3 - TIR'!$E$26-SQRT(('Ejercicio 3 - TIR'!$E$26-'Ejercicio 3 - TIR'!$C$26)*('Ejercicio 3 - TIR'!$E$26-'Ejercicio 3 - TIR'!$D$26)*(1-X646)))</f>
        <v>0.232216959827159</v>
      </c>
      <c r="Z646" s="27">
        <f ca="1" t="shared" si="4764"/>
        <v>1.16718343938567</v>
      </c>
      <c r="AA646" s="27">
        <f ca="1" t="shared" si="4765"/>
        <v>1.3387794859979</v>
      </c>
      <c r="AB646" s="27">
        <f ca="1" t="shared" si="4766"/>
        <v>1.55776706729217</v>
      </c>
      <c r="AC646" s="27">
        <f ca="1" t="shared" si="4767"/>
        <v>1.91321935043668</v>
      </c>
      <c r="AD646" s="27">
        <f ca="1" t="shared" si="4768"/>
        <v>2.35750133147758</v>
      </c>
      <c r="AE646" s="26">
        <f ca="1" t="shared" si="4769"/>
        <v>4660.35484965242</v>
      </c>
      <c r="AF646" s="26">
        <f ca="1" t="shared" si="4770"/>
        <v>5345.50719248499</v>
      </c>
      <c r="AG646" s="26">
        <f ca="1" t="shared" si="4771"/>
        <v>6219.88546248132</v>
      </c>
      <c r="AH646" s="26">
        <f ca="1" t="shared" si="4772"/>
        <v>7639.14289509571</v>
      </c>
      <c r="AI646" s="26">
        <f ca="1" t="shared" si="4773"/>
        <v>9413.08143388007</v>
      </c>
      <c r="AJ646" s="28">
        <f ca="1" t="shared" si="4774"/>
        <v>51337.566779638</v>
      </c>
      <c r="AK646" s="28">
        <f ca="1" t="shared" si="4775"/>
        <v>50317.6892507103</v>
      </c>
      <c r="AL646" s="28">
        <f ca="1" t="shared" si="4776"/>
        <v>53176.0944901911</v>
      </c>
      <c r="AM646" s="28">
        <f ca="1" t="shared" si="4777"/>
        <v>73173.0033043976</v>
      </c>
      <c r="AN646" s="28">
        <f ca="1" t="shared" si="4778"/>
        <v>95060.5006491632</v>
      </c>
      <c r="AO646" s="28">
        <f ca="1">C646/'Ejercicio 3 - TIR'!$D$7</f>
        <v>13023.4379706511</v>
      </c>
      <c r="AP646" s="28">
        <f ca="1" t="shared" si="4779"/>
        <v>38314.1288089869</v>
      </c>
      <c r="AQ646" s="28">
        <f ca="1" t="shared" si="4780"/>
        <v>37294.2512800592</v>
      </c>
      <c r="AR646" s="28">
        <f ca="1" t="shared" si="4781"/>
        <v>40152.65651954</v>
      </c>
      <c r="AS646" s="28">
        <f ca="1" t="shared" si="4782"/>
        <v>60149.5653337465</v>
      </c>
      <c r="AT646" s="28">
        <f ca="1" t="shared" si="4783"/>
        <v>82037.0626785121</v>
      </c>
      <c r="AU646" s="28">
        <f ca="1">AP646*'Ejercicio 3 - TIR'!$D$5</f>
        <v>19157.0644044935</v>
      </c>
      <c r="AV646" s="28">
        <f ca="1">AQ646*'Ejercicio 3 - TIR'!$D$5</f>
        <v>18647.1256400296</v>
      </c>
      <c r="AW646" s="28">
        <f ca="1">AR646*'Ejercicio 3 - TIR'!$D$5</f>
        <v>20076.32825977</v>
      </c>
      <c r="AX646" s="28">
        <f ca="1">AS646*'Ejercicio 3 - TIR'!$D$5</f>
        <v>30074.7826668732</v>
      </c>
      <c r="AY646" s="28">
        <f ca="1">AT646*'Ejercicio 3 - TIR'!$D$5</f>
        <v>41018.5313392561</v>
      </c>
      <c r="AZ646" s="28">
        <f ca="1" t="shared" ref="AZ646:BD646" si="4820">AJ646-AU646-AE646</f>
        <v>27520.1475254921</v>
      </c>
      <c r="BA646" s="28">
        <f ca="1" t="shared" si="4820"/>
        <v>26325.0564181957</v>
      </c>
      <c r="BB646" s="28">
        <f ca="1" t="shared" si="4820"/>
        <v>26879.8807679398</v>
      </c>
      <c r="BC646" s="28">
        <f ca="1" t="shared" si="4820"/>
        <v>35459.0777424286</v>
      </c>
      <c r="BD646" s="28">
        <f ca="1" t="shared" si="4820"/>
        <v>44628.8878760271</v>
      </c>
      <c r="BE646" s="28">
        <f ca="1" t="shared" ref="BE646:BI646" si="4821">AZ646/Z646</f>
        <v>23578.2539375104</v>
      </c>
      <c r="BF646" s="28">
        <f ca="1" t="shared" si="4821"/>
        <v>19663.4746002054</v>
      </c>
      <c r="BG646" s="28">
        <f ca="1" t="shared" si="4821"/>
        <v>17255.3916001476</v>
      </c>
      <c r="BH646" s="28">
        <f ca="1" t="shared" si="4821"/>
        <v>18533.7231375667</v>
      </c>
      <c r="BI646" s="28">
        <f ca="1" t="shared" si="4821"/>
        <v>18930.5886194582</v>
      </c>
      <c r="BJ646" s="28">
        <f ca="1" t="shared" si="4786"/>
        <v>65716.9920871667</v>
      </c>
      <c r="BK646" s="28">
        <f ca="1" t="shared" si="4787"/>
        <v>30702.7723562256</v>
      </c>
      <c r="BL646" s="28">
        <f ca="1" t="shared" si="4788"/>
        <v>96419.7644433923</v>
      </c>
      <c r="BM646" s="28">
        <f ca="1">BK646*'Ejercicio 3 - TIR'!$D$5</f>
        <v>15351.3861781128</v>
      </c>
      <c r="BN646" s="28">
        <f ca="1" t="shared" si="4789"/>
        <v>81068.3782652795</v>
      </c>
      <c r="BO646" s="28">
        <f ca="1" t="shared" si="4790"/>
        <v>34387.4156857716</v>
      </c>
      <c r="BP646" s="28">
        <f ca="1" t="shared" si="4791"/>
        <v>-92992.8865537015</v>
      </c>
      <c r="BQ646" s="28">
        <f ca="1" t="shared" ref="BQ646:BT646" si="4822">BE646</f>
        <v>23578.2539375104</v>
      </c>
      <c r="BR646" s="28">
        <f ca="1" t="shared" si="4822"/>
        <v>19663.4746002054</v>
      </c>
      <c r="BS646" s="28">
        <f ca="1" t="shared" si="4822"/>
        <v>17255.3916001476</v>
      </c>
      <c r="BT646" s="28">
        <f ca="1" t="shared" si="4822"/>
        <v>18533.7231375667</v>
      </c>
      <c r="BU646" s="28">
        <f ca="1" t="shared" si="4793"/>
        <v>53318.0043052298</v>
      </c>
      <c r="BV646" s="30">
        <f ca="1" t="shared" si="4794"/>
        <v>11.2529837894582</v>
      </c>
    </row>
    <row r="647" ht="15" customHeight="1" spans="1:74">
      <c r="A647" s="26">
        <v>646</v>
      </c>
      <c r="B647" s="27">
        <f ca="1" t="shared" ref="B647:F647" si="4823">RAND()</f>
        <v>0.0859448034427968</v>
      </c>
      <c r="C647" s="28">
        <f ca="1">IF(B647&lt;=('Ejercicio 3 - TIR'!$D$13-'Ejercicio 3 - TIR'!$C$13)/('Ejercicio 3 - TIR'!$E$13-'Ejercicio 3 - TIR'!$C$13),'Ejercicio 3 - TIR'!$C$13+SQRT(('Ejercicio 3 - TIR'!$E$13-'Ejercicio 3 - TIR'!$C$13)*('Ejercicio 3 - TIR'!$D$13-'Ejercicio 3 - TIR'!$C$13)*B647),'Ejercicio 3 - TIR'!$E$13-SQRT(('Ejercicio 3 - TIR'!$E$13-'Ejercicio 3 - TIR'!$C$13)*('Ejercicio 3 - TIR'!$E$13-'Ejercicio 3 - TIR'!$D$13)*(1-B647)))</f>
        <v>65863.2688303641</v>
      </c>
      <c r="D647" s="27">
        <f ca="1" t="shared" si="4823"/>
        <v>0.790643006657032</v>
      </c>
      <c r="E647" s="28">
        <f ca="1">IF(D647&lt;=('Ejercicio 3 - TIR'!$D$14-'Ejercicio 3 - TIR'!$C$14)/('Ejercicio 3 - TIR'!$E$14-'Ejercicio 3 - TIR'!$C$14),'Ejercicio 3 - TIR'!$C$14+SQRT(('Ejercicio 3 - TIR'!$E$14-'Ejercicio 3 - TIR'!$C$14)*('Ejercicio 3 - TIR'!$D$14-'Ejercicio 3 - TIR'!$C$14)*D647),'Ejercicio 3 - TIR'!$E$14-SQRT(('Ejercicio 3 - TIR'!$E$14-'Ejercicio 3 - TIR'!$C$14)*('Ejercicio 3 - TIR'!$E$14-'Ejercicio 3 - TIR'!$D$14)*(1-D647)))</f>
        <v>34396.1130452654</v>
      </c>
      <c r="F647" s="27">
        <f ca="1" t="shared" si="4823"/>
        <v>0.433423363243532</v>
      </c>
      <c r="G647" s="28">
        <f ca="1">IF(F647&lt;=('Ejercicio 3 - TIR'!$D$18-'Ejercicio 3 - TIR'!$C$18)/('Ejercicio 3 - TIR'!$E$18-'Ejercicio 3 - TIR'!$C$18),'Ejercicio 3 - TIR'!$C$18+SQRT(('Ejercicio 3 - TIR'!$E$18-'Ejercicio 3 - TIR'!$C$18)*('Ejercicio 3 - TIR'!$D$18-'Ejercicio 3 - TIR'!$C$18)*F647),'Ejercicio 3 - TIR'!$E$18-SQRT(('Ejercicio 3 - TIR'!$E$18-'Ejercicio 3 - TIR'!$C$18)*('Ejercicio 3 - TIR'!$E$18-'Ejercicio 3 - TIR'!$D$18)*(1-F647)))</f>
        <v>38063.0952175036</v>
      </c>
      <c r="H647" s="27">
        <f ca="1" t="shared" ref="H647:L647" si="4824">RAND()</f>
        <v>0.726777407853467</v>
      </c>
      <c r="I647" s="28">
        <f ca="1">IF(H647&lt;=('Ejercicio 3 - TIR'!$D$18-'Ejercicio 3 - TIR'!$C$18)/('Ejercicio 3 - TIR'!$E$18-'Ejercicio 3 - TIR'!$C$18),'Ejercicio 3 - TIR'!$C$18+SQRT(('Ejercicio 3 - TIR'!$E$18-'Ejercicio 3 - TIR'!$C$18)*('Ejercicio 3 - TIR'!$D$18-'Ejercicio 3 - TIR'!$C$18)*H647),'Ejercicio 3 - TIR'!$E$18-SQRT(('Ejercicio 3 - TIR'!$E$18-'Ejercicio 3 - TIR'!$C$18)*('Ejercicio 3 - TIR'!$E$18-'Ejercicio 3 - TIR'!$D$18)*(1-H647)))</f>
        <v>40473.2247227204</v>
      </c>
      <c r="J647" s="27">
        <f ca="1" t="shared" si="4824"/>
        <v>0.738305804216671</v>
      </c>
      <c r="K647" s="28">
        <f ca="1">IF(J647&lt;=('Ejercicio 3 - TIR'!$D$18-'Ejercicio 3 - TIR'!$C$18)/('Ejercicio 3 - TIR'!$E$18-'Ejercicio 3 - TIR'!$C$18),'Ejercicio 3 - TIR'!$C$18+SQRT(('Ejercicio 3 - TIR'!$E$18-'Ejercicio 3 - TIR'!$C$18)*('Ejercicio 3 - TIR'!$D$18-'Ejercicio 3 - TIR'!$C$18)*J647),'Ejercicio 3 - TIR'!$E$18-SQRT(('Ejercicio 3 - TIR'!$E$18-'Ejercicio 3 - TIR'!$C$18)*('Ejercicio 3 - TIR'!$E$18-'Ejercicio 3 - TIR'!$D$18)*(1-J647)))</f>
        <v>40569.755685772</v>
      </c>
      <c r="L647" s="27">
        <f ca="1" t="shared" si="4824"/>
        <v>0.770932305017761</v>
      </c>
      <c r="M647" s="28">
        <f ca="1">IF(L647&lt;=('Ejercicio 3 - TIR'!$D$18-'Ejercicio 3 - TIR'!$C$18)/('Ejercicio 3 - TIR'!$E$18-'Ejercicio 3 - TIR'!$C$18),'Ejercicio 3 - TIR'!$C$18+SQRT(('Ejercicio 3 - TIR'!$E$18-'Ejercicio 3 - TIR'!$C$18)*('Ejercicio 3 - TIR'!$D$18-'Ejercicio 3 - TIR'!$C$18)*L647),'Ejercicio 3 - TIR'!$E$18-SQRT(('Ejercicio 3 - TIR'!$E$18-'Ejercicio 3 - TIR'!$C$18)*('Ejercicio 3 - TIR'!$E$18-'Ejercicio 3 - TIR'!$D$18)*(1-L647)))</f>
        <v>40855.1143413035</v>
      </c>
      <c r="N647" s="27">
        <f ca="1" t="shared" ref="N647:R647" si="4825">RAND()</f>
        <v>0.364458817682872</v>
      </c>
      <c r="O647" s="28">
        <f ca="1">IF(N647&lt;=('Ejercicio 3 - TIR'!$D$18-'Ejercicio 3 - TIR'!$C$18)/('Ejercicio 3 - TIR'!$E$18-'Ejercicio 3 - TIR'!$C$18),'Ejercicio 3 - TIR'!$C$18+SQRT(('Ejercicio 3 - TIR'!$E$18-'Ejercicio 3 - TIR'!$C$18)*('Ejercicio 3 - TIR'!$D$18-'Ejercicio 3 - TIR'!$C$18)*N647),'Ejercicio 3 - TIR'!$E$18-SQRT(('Ejercicio 3 - TIR'!$E$18-'Ejercicio 3 - TIR'!$C$18)*('Ejercicio 3 - TIR'!$E$18-'Ejercicio 3 - TIR'!$D$18)*(1-N647)))</f>
        <v>37393.8368018527</v>
      </c>
      <c r="P647" s="27">
        <f ca="1" t="shared" si="4825"/>
        <v>0.887638440030232</v>
      </c>
      <c r="Q647" s="29">
        <f ca="1">IF(P647&lt;=('Ejercicio 3 - TIR'!$D$22-'Ejercicio 3 - TIR'!$C$22)/('Ejercicio 3 - TIR'!$E$22-'Ejercicio 3 - TIR'!$C$22),'Ejercicio 3 - TIR'!$C$22+SQRT(('Ejercicio 3 - TIR'!$E$22-'Ejercicio 3 - TIR'!$C$22)*('Ejercicio 3 - TIR'!$D$22-'Ejercicio 3 - TIR'!$C$22)*P647),'Ejercicio 3 - TIR'!$E$22-SQRT(('Ejercicio 3 - TIR'!$E$22-'Ejercicio 3 - TIR'!$C$22)*('Ejercicio 3 - TIR'!$E$22-'Ejercicio 3 - TIR'!$D$22)*(1-P647)))</f>
        <v>0.165778508940847</v>
      </c>
      <c r="R647" s="27">
        <f ca="1" t="shared" si="4825"/>
        <v>0.439267812769711</v>
      </c>
      <c r="S647" s="29">
        <f ca="1">IF(R647&lt;=('Ejercicio 3 - TIR'!$D$23-'Ejercicio 3 - TIR'!$C$23)/('Ejercicio 3 - TIR'!$E$23-'Ejercicio 3 - TIR'!$C$23),'Ejercicio 3 - TIR'!$C$23+SQRT(('Ejercicio 3 - TIR'!$E$23-'Ejercicio 3 - TIR'!$C$23)*('Ejercicio 3 - TIR'!$D$23-'Ejercicio 3 - TIR'!$C$23)*R647),'Ejercicio 3 - TIR'!$E$23-SQRT(('Ejercicio 3 - TIR'!$E$23-'Ejercicio 3 - TIR'!$C$23)*('Ejercicio 3 - TIR'!$E$23-'Ejercicio 3 - TIR'!$D$23)*(1-R647)))</f>
        <v>0.148119069383347</v>
      </c>
      <c r="T647" s="27">
        <f ca="1" t="shared" ref="T647:X647" si="4826">RAND()</f>
        <v>0.601724538053805</v>
      </c>
      <c r="U647" s="29">
        <f ca="1">IF(T647&lt;=('Ejercicio 3 - TIR'!$D$24-'Ejercicio 3 - TIR'!$C$24)/('Ejercicio 3 - TIR'!$E$24-'Ejercicio 3 - TIR'!$C$24),'Ejercicio 3 - TIR'!$C$24+SQRT(('Ejercicio 3 - TIR'!$E$24-'Ejercicio 3 - TIR'!$C$24)*('Ejercicio 3 - TIR'!$D$24-'Ejercicio 3 - TIR'!$C$24)*T647),'Ejercicio 3 - TIR'!$E$24-SQRT(('Ejercicio 3 - TIR'!$E$24-'Ejercicio 3 - TIR'!$C$24)*('Ejercicio 3 - TIR'!$E$24-'Ejercicio 3 - TIR'!$D$24)*(1-T647)))</f>
        <v>0.186605819467318</v>
      </c>
      <c r="V647" s="27">
        <f ca="1" t="shared" si="4826"/>
        <v>0.646950996617412</v>
      </c>
      <c r="W647" s="29">
        <f ca="1">IF(V647&lt;=('Ejercicio 3 - TIR'!$D$25-'Ejercicio 3 - TIR'!$C$25)/('Ejercicio 3 - TIR'!$E$25-'Ejercicio 3 - TIR'!$C$25),'Ejercicio 3 - TIR'!$C$25+SQRT(('Ejercicio 3 - TIR'!$E$25-'Ejercicio 3 - TIR'!$C$25)*('Ejercicio 3 - TIR'!$D$25-'Ejercicio 3 - TIR'!$C$25)*V647),'Ejercicio 3 - TIR'!$E$25-SQRT(('Ejercicio 3 - TIR'!$E$25-'Ejercicio 3 - TIR'!$C$25)*('Ejercicio 3 - TIR'!$E$25-'Ejercicio 3 - TIR'!$D$25)*(1-V647)))</f>
        <v>0.214847880407591</v>
      </c>
      <c r="X647" s="27">
        <f ca="1" t="shared" si="4826"/>
        <v>0.546489337959045</v>
      </c>
      <c r="Y647" s="29">
        <f ca="1">IF(X647&lt;=('Ejercicio 3 - TIR'!$D$26-'Ejercicio 3 - TIR'!$C$26)/('Ejercicio 3 - TIR'!$E$26-'Ejercicio 3 - TIR'!$C$26),'Ejercicio 3 - TIR'!$C$26+SQRT(('Ejercicio 3 - TIR'!$E$26-'Ejercicio 3 - TIR'!$C$26)*('Ejercicio 3 - TIR'!$D$26-'Ejercicio 3 - TIR'!$C$26)*X647),'Ejercicio 3 - TIR'!$E$26-SQRT(('Ejercicio 3 - TIR'!$E$26-'Ejercicio 3 - TIR'!$C$26)*('Ejercicio 3 - TIR'!$E$26-'Ejercicio 3 - TIR'!$D$26)*(1-X647)))</f>
        <v>0.230513056519713</v>
      </c>
      <c r="Z647" s="27">
        <f ca="1" t="shared" si="4764"/>
        <v>1.16577850894085</v>
      </c>
      <c r="AA647" s="27">
        <f ca="1" t="shared" si="4765"/>
        <v>1.33845253679227</v>
      </c>
      <c r="AB647" s="27">
        <f ca="1" t="shared" si="4766"/>
        <v>1.5882155692385</v>
      </c>
      <c r="AC647" s="27">
        <f ca="1" t="shared" si="4767"/>
        <v>1.92944031791973</v>
      </c>
      <c r="AD647" s="27">
        <f ca="1" t="shared" si="4768"/>
        <v>2.37420150297577</v>
      </c>
      <c r="AE647" s="26">
        <f ca="1" t="shared" si="4769"/>
        <v>5702.13633400489</v>
      </c>
      <c r="AF647" s="26">
        <f ca="1" t="shared" si="4770"/>
        <v>6546.73146129466</v>
      </c>
      <c r="AG647" s="26">
        <f ca="1" t="shared" si="4771"/>
        <v>7768.38965046203</v>
      </c>
      <c r="AH647" s="26">
        <f ca="1" t="shared" si="4772"/>
        <v>9437.41170104406</v>
      </c>
      <c r="AI647" s="26">
        <f ca="1" t="shared" si="4773"/>
        <v>11612.8583178866</v>
      </c>
      <c r="AJ647" s="28">
        <f ca="1" t="shared" si="4774"/>
        <v>44373.1383883348</v>
      </c>
      <c r="AK647" s="28">
        <f ca="1" t="shared" si="4775"/>
        <v>54171.4903022887</v>
      </c>
      <c r="AL647" s="28">
        <f ca="1" t="shared" si="4776"/>
        <v>64433.5176203453</v>
      </c>
      <c r="AM647" s="28">
        <f ca="1" t="shared" si="4777"/>
        <v>78827.5048033316</v>
      </c>
      <c r="AN647" s="28">
        <f ca="1" t="shared" si="4778"/>
        <v>88780.5035369894</v>
      </c>
      <c r="AO647" s="28">
        <f ca="1">C647/'Ejercicio 3 - TIR'!$D$7</f>
        <v>13172.6537660728</v>
      </c>
      <c r="AP647" s="28">
        <f ca="1" t="shared" si="4779"/>
        <v>31200.484622262</v>
      </c>
      <c r="AQ647" s="28">
        <f ca="1" t="shared" si="4780"/>
        <v>40998.8365362159</v>
      </c>
      <c r="AR647" s="28">
        <f ca="1" t="shared" si="4781"/>
        <v>51260.8638542725</v>
      </c>
      <c r="AS647" s="28">
        <f ca="1" t="shared" si="4782"/>
        <v>65654.8510372588</v>
      </c>
      <c r="AT647" s="28">
        <f ca="1" t="shared" si="4783"/>
        <v>75607.8497709166</v>
      </c>
      <c r="AU647" s="28">
        <f ca="1">AP647*'Ejercicio 3 - TIR'!$D$5</f>
        <v>15600.242311131</v>
      </c>
      <c r="AV647" s="28">
        <f ca="1">AQ647*'Ejercicio 3 - TIR'!$D$5</f>
        <v>20499.418268108</v>
      </c>
      <c r="AW647" s="28">
        <f ca="1">AR647*'Ejercicio 3 - TIR'!$D$5</f>
        <v>25630.4319271363</v>
      </c>
      <c r="AX647" s="28">
        <f ca="1">AS647*'Ejercicio 3 - TIR'!$D$5</f>
        <v>32827.4255186294</v>
      </c>
      <c r="AY647" s="28">
        <f ca="1">AT647*'Ejercicio 3 - TIR'!$D$5</f>
        <v>37803.9248854583</v>
      </c>
      <c r="AZ647" s="28">
        <f ca="1" t="shared" ref="AZ647:BD647" si="4827">AJ647-AU647-AE647</f>
        <v>23070.7597431989</v>
      </c>
      <c r="BA647" s="28">
        <f ca="1" t="shared" si="4827"/>
        <v>27125.3405728861</v>
      </c>
      <c r="BB647" s="28">
        <f ca="1" t="shared" si="4827"/>
        <v>31034.696042747</v>
      </c>
      <c r="BC647" s="28">
        <f ca="1" t="shared" si="4827"/>
        <v>36562.6675836581</v>
      </c>
      <c r="BD647" s="28">
        <f ca="1" t="shared" si="4827"/>
        <v>39363.7203336445</v>
      </c>
      <c r="BE647" s="28">
        <f ca="1" t="shared" ref="BE647:BI647" si="4828">AZ647/Z647</f>
        <v>19790.0026173579</v>
      </c>
      <c r="BF647" s="28">
        <f ca="1" t="shared" si="4828"/>
        <v>20266.1953466759</v>
      </c>
      <c r="BG647" s="28">
        <f ca="1" t="shared" si="4828"/>
        <v>19540.6068570573</v>
      </c>
      <c r="BH647" s="28">
        <f ca="1" t="shared" si="4828"/>
        <v>18949.8826390645</v>
      </c>
      <c r="BI647" s="28">
        <f ca="1" t="shared" si="4828"/>
        <v>16579.772308419</v>
      </c>
      <c r="BJ647" s="28">
        <f ca="1" t="shared" si="4786"/>
        <v>81663.3032885936</v>
      </c>
      <c r="BK647" s="28">
        <f ca="1" t="shared" si="4787"/>
        <v>31274.5343695896</v>
      </c>
      <c r="BL647" s="28">
        <f ca="1" t="shared" si="4788"/>
        <v>112937.837658183</v>
      </c>
      <c r="BM647" s="28">
        <f ca="1">BK647*'Ejercicio 3 - TIR'!$D$5</f>
        <v>15637.2671847948</v>
      </c>
      <c r="BN647" s="28">
        <f ca="1" t="shared" si="4789"/>
        <v>97300.5704733884</v>
      </c>
      <c r="BO647" s="28">
        <f ca="1" t="shared" si="4790"/>
        <v>40982.4399283018</v>
      </c>
      <c r="BP647" s="28">
        <f ca="1" t="shared" si="4791"/>
        <v>-100259.381875629</v>
      </c>
      <c r="BQ647" s="28">
        <f ca="1" t="shared" ref="BQ647:BT647" si="4829">BE647</f>
        <v>19790.0026173579</v>
      </c>
      <c r="BR647" s="28">
        <f ca="1" t="shared" si="4829"/>
        <v>20266.1953466759</v>
      </c>
      <c r="BS647" s="28">
        <f ca="1" t="shared" si="4829"/>
        <v>19540.6068570573</v>
      </c>
      <c r="BT647" s="28">
        <f ca="1" t="shared" si="4829"/>
        <v>18949.8826390645</v>
      </c>
      <c r="BU647" s="28">
        <f ca="1" t="shared" si="4793"/>
        <v>57562.2122367207</v>
      </c>
      <c r="BV647" s="30">
        <f ca="1" t="shared" si="4794"/>
        <v>9.285168791617</v>
      </c>
    </row>
    <row r="648" ht="15" customHeight="1" spans="1:74">
      <c r="A648" s="26">
        <v>647</v>
      </c>
      <c r="B648" s="27">
        <f ca="1" t="shared" ref="B648:F648" si="4830">RAND()</f>
        <v>0.0101215768449983</v>
      </c>
      <c r="C648" s="28">
        <f ca="1">IF(B648&lt;=('Ejercicio 3 - TIR'!$D$13-'Ejercicio 3 - TIR'!$C$13)/('Ejercicio 3 - TIR'!$E$13-'Ejercicio 3 - TIR'!$C$13),'Ejercicio 3 - TIR'!$C$13+SQRT(('Ejercicio 3 - TIR'!$E$13-'Ejercicio 3 - TIR'!$C$13)*('Ejercicio 3 - TIR'!$D$13-'Ejercicio 3 - TIR'!$C$13)*B648),'Ejercicio 3 - TIR'!$E$13-SQRT(('Ejercicio 3 - TIR'!$E$13-'Ejercicio 3 - TIR'!$C$13)*('Ejercicio 3 - TIR'!$E$13-'Ejercicio 3 - TIR'!$D$13)*(1-B648)))</f>
        <v>62012.1209551116</v>
      </c>
      <c r="D648" s="27">
        <f ca="1" t="shared" si="4830"/>
        <v>0.899046099237122</v>
      </c>
      <c r="E648" s="28">
        <f ca="1">IF(D648&lt;=('Ejercicio 3 - TIR'!$D$14-'Ejercicio 3 - TIR'!$C$14)/('Ejercicio 3 - TIR'!$E$14-'Ejercicio 3 - TIR'!$C$14),'Ejercicio 3 - TIR'!$C$14+SQRT(('Ejercicio 3 - TIR'!$E$14-'Ejercicio 3 - TIR'!$C$14)*('Ejercicio 3 - TIR'!$D$14-'Ejercicio 3 - TIR'!$C$14)*D648),'Ejercicio 3 - TIR'!$E$14-SQRT(('Ejercicio 3 - TIR'!$E$14-'Ejercicio 3 - TIR'!$C$14)*('Ejercicio 3 - TIR'!$E$14-'Ejercicio 3 - TIR'!$D$14)*(1-D648)))</f>
        <v>36108.5882877249</v>
      </c>
      <c r="F648" s="27">
        <f ca="1" t="shared" si="4830"/>
        <v>0.435520660709466</v>
      </c>
      <c r="G648" s="28">
        <f ca="1">IF(F648&lt;=('Ejercicio 3 - TIR'!$D$18-'Ejercicio 3 - TIR'!$C$18)/('Ejercicio 3 - TIR'!$E$18-'Ejercicio 3 - TIR'!$C$18),'Ejercicio 3 - TIR'!$C$18+SQRT(('Ejercicio 3 - TIR'!$E$18-'Ejercicio 3 - TIR'!$C$18)*('Ejercicio 3 - TIR'!$D$18-'Ejercicio 3 - TIR'!$C$18)*F648),'Ejercicio 3 - TIR'!$E$18-SQRT(('Ejercicio 3 - TIR'!$E$18-'Ejercicio 3 - TIR'!$C$18)*('Ejercicio 3 - TIR'!$E$18-'Ejercicio 3 - TIR'!$D$18)*(1-F648)))</f>
        <v>38082.5799783497</v>
      </c>
      <c r="H648" s="27">
        <f ca="1" t="shared" ref="H648:L648" si="4831">RAND()</f>
        <v>0.786409840900637</v>
      </c>
      <c r="I648" s="28">
        <f ca="1">IF(H648&lt;=('Ejercicio 3 - TIR'!$D$18-'Ejercicio 3 - TIR'!$C$18)/('Ejercicio 3 - TIR'!$E$18-'Ejercicio 3 - TIR'!$C$18),'Ejercicio 3 - TIR'!$C$18+SQRT(('Ejercicio 3 - TIR'!$E$18-'Ejercicio 3 - TIR'!$C$18)*('Ejercicio 3 - TIR'!$D$18-'Ejercicio 3 - TIR'!$C$18)*H648),'Ejercicio 3 - TIR'!$E$18-SQRT(('Ejercicio 3 - TIR'!$E$18-'Ejercicio 3 - TIR'!$C$18)*('Ejercicio 3 - TIR'!$E$18-'Ejercicio 3 - TIR'!$D$18)*(1-H648)))</f>
        <v>40997.59298266</v>
      </c>
      <c r="J648" s="27">
        <f ca="1" t="shared" si="4831"/>
        <v>0.240823687451083</v>
      </c>
      <c r="K648" s="28">
        <f ca="1">IF(J648&lt;=('Ejercicio 3 - TIR'!$D$18-'Ejercicio 3 - TIR'!$C$18)/('Ejercicio 3 - TIR'!$E$18-'Ejercicio 3 - TIR'!$C$18),'Ejercicio 3 - TIR'!$C$18+SQRT(('Ejercicio 3 - TIR'!$E$18-'Ejercicio 3 - TIR'!$C$18)*('Ejercicio 3 - TIR'!$D$18-'Ejercicio 3 - TIR'!$C$18)*J648),'Ejercicio 3 - TIR'!$E$18-SQRT(('Ejercicio 3 - TIR'!$E$18-'Ejercicio 3 - TIR'!$C$18)*('Ejercicio 3 - TIR'!$E$18-'Ejercicio 3 - TIR'!$D$18)*(1-J648)))</f>
        <v>36010.2872741378</v>
      </c>
      <c r="L648" s="27">
        <f ca="1" t="shared" si="4831"/>
        <v>0.200879906979305</v>
      </c>
      <c r="M648" s="28">
        <f ca="1">IF(L648&lt;=('Ejercicio 3 - TIR'!$D$18-'Ejercicio 3 - TIR'!$C$18)/('Ejercicio 3 - TIR'!$E$18-'Ejercicio 3 - TIR'!$C$18),'Ejercicio 3 - TIR'!$C$18+SQRT(('Ejercicio 3 - TIR'!$E$18-'Ejercicio 3 - TIR'!$C$18)*('Ejercicio 3 - TIR'!$D$18-'Ejercicio 3 - TIR'!$C$18)*L648),'Ejercicio 3 - TIR'!$E$18-SQRT(('Ejercicio 3 - TIR'!$E$18-'Ejercicio 3 - TIR'!$C$18)*('Ejercicio 3 - TIR'!$E$18-'Ejercicio 3 - TIR'!$D$18)*(1-L648)))</f>
        <v>35489.2609745662</v>
      </c>
      <c r="N648" s="27">
        <f ca="1" t="shared" ref="N648:R648" si="4832">RAND()</f>
        <v>0.794973408519363</v>
      </c>
      <c r="O648" s="28">
        <f ca="1">IF(N648&lt;=('Ejercicio 3 - TIR'!$D$18-'Ejercicio 3 - TIR'!$C$18)/('Ejercicio 3 - TIR'!$E$18-'Ejercicio 3 - TIR'!$C$18),'Ejercicio 3 - TIR'!$C$18+SQRT(('Ejercicio 3 - TIR'!$E$18-'Ejercicio 3 - TIR'!$C$18)*('Ejercicio 3 - TIR'!$D$18-'Ejercicio 3 - TIR'!$C$18)*N648),'Ejercicio 3 - TIR'!$E$18-SQRT(('Ejercicio 3 - TIR'!$E$18-'Ejercicio 3 - TIR'!$C$18)*('Ejercicio 3 - TIR'!$E$18-'Ejercicio 3 - TIR'!$D$18)*(1-N648)))</f>
        <v>41078.6489112746</v>
      </c>
      <c r="P648" s="27">
        <f ca="1" t="shared" si="4832"/>
        <v>0.775741576488948</v>
      </c>
      <c r="Q648" s="29">
        <f ca="1">IF(P648&lt;=('Ejercicio 3 - TIR'!$D$22-'Ejercicio 3 - TIR'!$C$22)/('Ejercicio 3 - TIR'!$E$22-'Ejercicio 3 - TIR'!$C$22),'Ejercicio 3 - TIR'!$C$22+SQRT(('Ejercicio 3 - TIR'!$E$22-'Ejercicio 3 - TIR'!$C$22)*('Ejercicio 3 - TIR'!$D$22-'Ejercicio 3 - TIR'!$C$22)*P648),'Ejercicio 3 - TIR'!$E$22-SQRT(('Ejercicio 3 - TIR'!$E$22-'Ejercicio 3 - TIR'!$C$22)*('Ejercicio 3 - TIR'!$E$22-'Ejercicio 3 - TIR'!$D$22)*(1-P648)))</f>
        <v>0.159908579882948</v>
      </c>
      <c r="R648" s="27">
        <f ca="1" t="shared" si="4832"/>
        <v>0.967966359126994</v>
      </c>
      <c r="S648" s="29">
        <f ca="1">IF(R648&lt;=('Ejercicio 3 - TIR'!$D$23-'Ejercicio 3 - TIR'!$C$23)/('Ejercicio 3 - TIR'!$E$23-'Ejercicio 3 - TIR'!$C$23),'Ejercicio 3 - TIR'!$C$23+SQRT(('Ejercicio 3 - TIR'!$E$23-'Ejercicio 3 - TIR'!$C$23)*('Ejercicio 3 - TIR'!$D$23-'Ejercicio 3 - TIR'!$C$23)*R648),'Ejercicio 3 - TIR'!$E$23-SQRT(('Ejercicio 3 - TIR'!$E$23-'Ejercicio 3 - TIR'!$C$23)*('Ejercicio 3 - TIR'!$E$23-'Ejercicio 3 - TIR'!$D$23)*(1-R648)))</f>
        <v>0.172406545346721</v>
      </c>
      <c r="T648" s="27">
        <f ca="1" t="shared" ref="T648:X648" si="4833">RAND()</f>
        <v>0.648899237407785</v>
      </c>
      <c r="U648" s="29">
        <f ca="1">IF(T648&lt;=('Ejercicio 3 - TIR'!$D$24-'Ejercicio 3 - TIR'!$C$24)/('Ejercicio 3 - TIR'!$E$24-'Ejercicio 3 - TIR'!$C$24),'Ejercicio 3 - TIR'!$C$24+SQRT(('Ejercicio 3 - TIR'!$E$24-'Ejercicio 3 - TIR'!$C$24)*('Ejercicio 3 - TIR'!$D$24-'Ejercicio 3 - TIR'!$C$24)*T648),'Ejercicio 3 - TIR'!$E$24-SQRT(('Ejercicio 3 - TIR'!$E$24-'Ejercicio 3 - TIR'!$C$24)*('Ejercicio 3 - TIR'!$E$24-'Ejercicio 3 - TIR'!$D$24)*(1-T648)))</f>
        <v>0.188645859360234</v>
      </c>
      <c r="V648" s="27">
        <f ca="1" t="shared" si="4833"/>
        <v>0.532418153127689</v>
      </c>
      <c r="W648" s="29">
        <f ca="1">IF(V648&lt;=('Ejercicio 3 - TIR'!$D$25-'Ejercicio 3 - TIR'!$C$25)/('Ejercicio 3 - TIR'!$E$25-'Ejercicio 3 - TIR'!$C$25),'Ejercicio 3 - TIR'!$C$25+SQRT(('Ejercicio 3 - TIR'!$E$25-'Ejercicio 3 - TIR'!$C$25)*('Ejercicio 3 - TIR'!$D$25-'Ejercicio 3 - TIR'!$C$25)*V648),'Ejercicio 3 - TIR'!$E$25-SQRT(('Ejercicio 3 - TIR'!$E$25-'Ejercicio 3 - TIR'!$C$25)*('Ejercicio 3 - TIR'!$E$25-'Ejercicio 3 - TIR'!$D$25)*(1-V648)))</f>
        <v>0.209545872101192</v>
      </c>
      <c r="X648" s="27">
        <f ca="1" t="shared" si="4833"/>
        <v>0.166190553613845</v>
      </c>
      <c r="Y648" s="29">
        <f ca="1">IF(X648&lt;=('Ejercicio 3 - TIR'!$D$26-'Ejercicio 3 - TIR'!$C$26)/('Ejercicio 3 - TIR'!$E$26-'Ejercicio 3 - TIR'!$C$26),'Ejercicio 3 - TIR'!$C$26+SQRT(('Ejercicio 3 - TIR'!$E$26-'Ejercicio 3 - TIR'!$C$26)*('Ejercicio 3 - TIR'!$D$26-'Ejercicio 3 - TIR'!$C$26)*X648),'Ejercicio 3 - TIR'!$E$26-SQRT(('Ejercicio 3 - TIR'!$E$26-'Ejercicio 3 - TIR'!$C$26)*('Ejercicio 3 - TIR'!$E$26-'Ejercicio 3 - TIR'!$D$26)*(1-X648)))</f>
        <v>0.211182882116402</v>
      </c>
      <c r="Z648" s="27">
        <f ca="1" t="shared" si="4764"/>
        <v>1.15990857988295</v>
      </c>
      <c r="AA648" s="27">
        <f ca="1" t="shared" si="4765"/>
        <v>1.35988441105859</v>
      </c>
      <c r="AB648" s="27">
        <f ca="1" t="shared" si="4766"/>
        <v>1.61642097441332</v>
      </c>
      <c r="AC648" s="27">
        <f ca="1" t="shared" si="4767"/>
        <v>1.95513531717942</v>
      </c>
      <c r="AD648" s="27">
        <f ca="1" t="shared" si="4768"/>
        <v>2.36802642838893</v>
      </c>
      <c r="AE648" s="26">
        <f ca="1" t="shared" si="4769"/>
        <v>5774.07307466813</v>
      </c>
      <c r="AF648" s="26">
        <f ca="1" t="shared" si="4770"/>
        <v>6769.56106605118</v>
      </c>
      <c r="AG648" s="26">
        <f ca="1" t="shared" si="4771"/>
        <v>8046.61073084798</v>
      </c>
      <c r="AH648" s="26">
        <f ca="1" t="shared" si="4772"/>
        <v>9732.74479390233</v>
      </c>
      <c r="AI648" s="26">
        <f ca="1" t="shared" si="4773"/>
        <v>11788.133890382</v>
      </c>
      <c r="AJ648" s="28">
        <f ca="1" t="shared" si="4774"/>
        <v>44172.3112609664</v>
      </c>
      <c r="AK648" s="28">
        <f ca="1" t="shared" si="4775"/>
        <v>55751.9875880443</v>
      </c>
      <c r="AL648" s="28">
        <f ca="1" t="shared" si="4776"/>
        <v>58207.7836445654</v>
      </c>
      <c r="AM648" s="28">
        <f ca="1" t="shared" si="4777"/>
        <v>69386.3075119717</v>
      </c>
      <c r="AN648" s="28">
        <f ca="1" t="shared" si="4778"/>
        <v>97275.3262644086</v>
      </c>
      <c r="AO648" s="28">
        <f ca="1">C648/'Ejercicio 3 - TIR'!$D$7</f>
        <v>12402.4241910223</v>
      </c>
      <c r="AP648" s="28">
        <f ca="1" t="shared" si="4779"/>
        <v>31769.8870699441</v>
      </c>
      <c r="AQ648" s="28">
        <f ca="1" t="shared" si="4780"/>
        <v>43349.563397022</v>
      </c>
      <c r="AR648" s="28">
        <f ca="1" t="shared" si="4781"/>
        <v>45805.359453543</v>
      </c>
      <c r="AS648" s="28">
        <f ca="1" t="shared" si="4782"/>
        <v>56983.8833209494</v>
      </c>
      <c r="AT648" s="28">
        <f ca="1" t="shared" si="4783"/>
        <v>84872.9020733863</v>
      </c>
      <c r="AU648" s="28">
        <f ca="1">AP648*'Ejercicio 3 - TIR'!$D$5</f>
        <v>15884.943534972</v>
      </c>
      <c r="AV648" s="28">
        <f ca="1">AQ648*'Ejercicio 3 - TIR'!$D$5</f>
        <v>21674.781698511</v>
      </c>
      <c r="AW648" s="28">
        <f ca="1">AR648*'Ejercicio 3 - TIR'!$D$5</f>
        <v>22902.6797267715</v>
      </c>
      <c r="AX648" s="28">
        <f ca="1">AS648*'Ejercicio 3 - TIR'!$D$5</f>
        <v>28491.9416604747</v>
      </c>
      <c r="AY648" s="28">
        <f ca="1">AT648*'Ejercicio 3 - TIR'!$D$5</f>
        <v>42436.4510366931</v>
      </c>
      <c r="AZ648" s="28">
        <f ca="1" t="shared" ref="AZ648:BD648" si="4834">AJ648-AU648-AE648</f>
        <v>22513.2946513262</v>
      </c>
      <c r="BA648" s="28">
        <f ca="1" t="shared" si="4834"/>
        <v>27307.6448234821</v>
      </c>
      <c r="BB648" s="28">
        <f ca="1" t="shared" si="4834"/>
        <v>27258.4931869459</v>
      </c>
      <c r="BC648" s="28">
        <f ca="1" t="shared" si="4834"/>
        <v>31161.6210575947</v>
      </c>
      <c r="BD648" s="28">
        <f ca="1" t="shared" si="4834"/>
        <v>43050.7413373334</v>
      </c>
      <c r="BE648" s="28">
        <f ca="1" t="shared" ref="BE648:BI648" si="4835">AZ648/Z648</f>
        <v>19409.5423051342</v>
      </c>
      <c r="BF648" s="28">
        <f ca="1" t="shared" si="4835"/>
        <v>20080.8573150896</v>
      </c>
      <c r="BG648" s="28">
        <f ca="1" t="shared" si="4835"/>
        <v>16863.4864422242</v>
      </c>
      <c r="BH648" s="28">
        <f ca="1" t="shared" si="4835"/>
        <v>15938.3449236394</v>
      </c>
      <c r="BI648" s="28">
        <f ca="1" t="shared" si="4835"/>
        <v>18180.0088129179</v>
      </c>
      <c r="BJ648" s="28">
        <f ca="1" t="shared" si="4786"/>
        <v>85506.0913571477</v>
      </c>
      <c r="BK648" s="28">
        <f ca="1" t="shared" si="4787"/>
        <v>29369.2682604311</v>
      </c>
      <c r="BL648" s="28">
        <f ca="1" t="shared" si="4788"/>
        <v>114875.359617579</v>
      </c>
      <c r="BM648" s="28">
        <f ca="1">BK648*'Ejercicio 3 - TIR'!$D$5</f>
        <v>14684.6341302156</v>
      </c>
      <c r="BN648" s="28">
        <f ca="1" t="shared" si="4789"/>
        <v>100190.725487363</v>
      </c>
      <c r="BO648" s="28">
        <f ca="1" t="shared" si="4790"/>
        <v>42309.8003832361</v>
      </c>
      <c r="BP648" s="28">
        <f ca="1" t="shared" si="4791"/>
        <v>-98120.7092428365</v>
      </c>
      <c r="BQ648" s="28">
        <f ca="1" t="shared" ref="BQ648:BT648" si="4836">BE648</f>
        <v>19409.5423051342</v>
      </c>
      <c r="BR648" s="28">
        <f ca="1" t="shared" si="4836"/>
        <v>20080.8573150896</v>
      </c>
      <c r="BS648" s="28">
        <f ca="1" t="shared" si="4836"/>
        <v>16863.4864422242</v>
      </c>
      <c r="BT648" s="28">
        <f ca="1" t="shared" si="4836"/>
        <v>15938.3449236394</v>
      </c>
      <c r="BU648" s="28">
        <f ca="1" t="shared" si="4793"/>
        <v>60489.809196154</v>
      </c>
      <c r="BV648" s="30">
        <f ca="1" t="shared" si="4794"/>
        <v>9.07059137495536</v>
      </c>
    </row>
    <row r="649" ht="15" customHeight="1" spans="1:74">
      <c r="A649" s="26">
        <v>648</v>
      </c>
      <c r="B649" s="27">
        <f ca="1" t="shared" ref="B649:F649" si="4837">RAND()</f>
        <v>0.65597280059955</v>
      </c>
      <c r="C649" s="28">
        <f ca="1">IF(B649&lt;=('Ejercicio 3 - TIR'!$D$13-'Ejercicio 3 - TIR'!$C$13)/('Ejercicio 3 - TIR'!$E$13-'Ejercicio 3 - TIR'!$C$13),'Ejercicio 3 - TIR'!$C$13+SQRT(('Ejercicio 3 - TIR'!$E$13-'Ejercicio 3 - TIR'!$C$13)*('Ejercicio 3 - TIR'!$D$13-'Ejercicio 3 - TIR'!$C$13)*B649),'Ejercicio 3 - TIR'!$E$13-SQRT(('Ejercicio 3 - TIR'!$E$13-'Ejercicio 3 - TIR'!$C$13)*('Ejercicio 3 - TIR'!$E$13-'Ejercicio 3 - TIR'!$D$13)*(1-B649)))</f>
        <v>79681.7166256463</v>
      </c>
      <c r="D649" s="27">
        <f ca="1" t="shared" si="4837"/>
        <v>0.950601121377837</v>
      </c>
      <c r="E649" s="28">
        <f ca="1">IF(D649&lt;=('Ejercicio 3 - TIR'!$D$14-'Ejercicio 3 - TIR'!$C$14)/('Ejercicio 3 - TIR'!$E$14-'Ejercicio 3 - TIR'!$C$14),'Ejercicio 3 - TIR'!$C$14+SQRT(('Ejercicio 3 - TIR'!$E$14-'Ejercicio 3 - TIR'!$C$14)*('Ejercicio 3 - TIR'!$D$14-'Ejercicio 3 - TIR'!$C$14)*D649),'Ejercicio 3 - TIR'!$E$14-SQRT(('Ejercicio 3 - TIR'!$E$14-'Ejercicio 3 - TIR'!$C$14)*('Ejercicio 3 - TIR'!$E$14-'Ejercicio 3 - TIR'!$D$14)*(1-D649)))</f>
        <v>37277.8993785452</v>
      </c>
      <c r="F649" s="27">
        <f ca="1" t="shared" si="4837"/>
        <v>0.680533495850871</v>
      </c>
      <c r="G649" s="28">
        <f ca="1">IF(F649&lt;=('Ejercicio 3 - TIR'!$D$18-'Ejercicio 3 - TIR'!$C$18)/('Ejercicio 3 - TIR'!$E$18-'Ejercicio 3 - TIR'!$C$18),'Ejercicio 3 - TIR'!$C$18+SQRT(('Ejercicio 3 - TIR'!$E$18-'Ejercicio 3 - TIR'!$C$18)*('Ejercicio 3 - TIR'!$D$18-'Ejercicio 3 - TIR'!$C$18)*F649),'Ejercicio 3 - TIR'!$E$18-SQRT(('Ejercicio 3 - TIR'!$E$18-'Ejercicio 3 - TIR'!$C$18)*('Ejercicio 3 - TIR'!$E$18-'Ejercicio 3 - TIR'!$D$18)*(1-F649)))</f>
        <v>40105.1059448457</v>
      </c>
      <c r="H649" s="27">
        <f ca="1" t="shared" ref="H649:L649" si="4838">RAND()</f>
        <v>0.996558266052417</v>
      </c>
      <c r="I649" s="28">
        <f ca="1">IF(H649&lt;=('Ejercicio 3 - TIR'!$D$18-'Ejercicio 3 - TIR'!$C$18)/('Ejercicio 3 - TIR'!$E$18-'Ejercicio 3 - TIR'!$C$18),'Ejercicio 3 - TIR'!$C$18+SQRT(('Ejercicio 3 - TIR'!$E$18-'Ejercicio 3 - TIR'!$C$18)*('Ejercicio 3 - TIR'!$D$18-'Ejercicio 3 - TIR'!$C$18)*H649),'Ejercicio 3 - TIR'!$E$18-SQRT(('Ejercicio 3 - TIR'!$E$18-'Ejercicio 3 - TIR'!$C$18)*('Ejercicio 3 - TIR'!$E$18-'Ejercicio 3 - TIR'!$D$18)*(1-H649)))</f>
        <v>44491.9349981856</v>
      </c>
      <c r="J649" s="27">
        <f ca="1" t="shared" si="4838"/>
        <v>0.0627647667782525</v>
      </c>
      <c r="K649" s="28">
        <f ca="1">IF(J649&lt;=('Ejercicio 3 - TIR'!$D$18-'Ejercicio 3 - TIR'!$C$18)/('Ejercicio 3 - TIR'!$E$18-'Ejercicio 3 - TIR'!$C$18),'Ejercicio 3 - TIR'!$C$18+SQRT(('Ejercicio 3 - TIR'!$E$18-'Ejercicio 3 - TIR'!$C$18)*('Ejercicio 3 - TIR'!$D$18-'Ejercicio 3 - TIR'!$C$18)*J649),'Ejercicio 3 - TIR'!$E$18-SQRT(('Ejercicio 3 - TIR'!$E$18-'Ejercicio 3 - TIR'!$C$18)*('Ejercicio 3 - TIR'!$E$18-'Ejercicio 3 - TIR'!$D$18)*(1-J649)))</f>
        <v>33068.3407595536</v>
      </c>
      <c r="L649" s="27">
        <f ca="1" t="shared" si="4838"/>
        <v>0.678160143551477</v>
      </c>
      <c r="M649" s="28">
        <f ca="1">IF(L649&lt;=('Ejercicio 3 - TIR'!$D$18-'Ejercicio 3 - TIR'!$C$18)/('Ejercicio 3 - TIR'!$E$18-'Ejercicio 3 - TIR'!$C$18),'Ejercicio 3 - TIR'!$C$18+SQRT(('Ejercicio 3 - TIR'!$E$18-'Ejercicio 3 - TIR'!$C$18)*('Ejercicio 3 - TIR'!$D$18-'Ejercicio 3 - TIR'!$C$18)*L649),'Ejercicio 3 - TIR'!$E$18-SQRT(('Ejercicio 3 - TIR'!$E$18-'Ejercicio 3 - TIR'!$C$18)*('Ejercicio 3 - TIR'!$E$18-'Ejercicio 3 - TIR'!$D$18)*(1-L649)))</f>
        <v>40086.9572326674</v>
      </c>
      <c r="N649" s="27">
        <f ca="1" t="shared" ref="N649:R649" si="4839">RAND()</f>
        <v>0.134160270052549</v>
      </c>
      <c r="O649" s="28">
        <f ca="1">IF(N649&lt;=('Ejercicio 3 - TIR'!$D$18-'Ejercicio 3 - TIR'!$C$18)/('Ejercicio 3 - TIR'!$E$18-'Ejercicio 3 - TIR'!$C$18),'Ejercicio 3 - TIR'!$C$18+SQRT(('Ejercicio 3 - TIR'!$E$18-'Ejercicio 3 - TIR'!$C$18)*('Ejercicio 3 - TIR'!$D$18-'Ejercicio 3 - TIR'!$C$18)*N649),'Ejercicio 3 - TIR'!$E$18-SQRT(('Ejercicio 3 - TIR'!$E$18-'Ejercicio 3 - TIR'!$C$18)*('Ejercicio 3 - TIR'!$E$18-'Ejercicio 3 - TIR'!$D$18)*(1-N649)))</f>
        <v>34485.9826691464</v>
      </c>
      <c r="P649" s="27">
        <f ca="1" t="shared" si="4839"/>
        <v>0.999476435179892</v>
      </c>
      <c r="Q649" s="29">
        <f ca="1">IF(P649&lt;=('Ejercicio 3 - TIR'!$D$22-'Ejercicio 3 - TIR'!$C$22)/('Ejercicio 3 - TIR'!$E$22-'Ejercicio 3 - TIR'!$C$22),'Ejercicio 3 - TIR'!$C$22+SQRT(('Ejercicio 3 - TIR'!$E$22-'Ejercicio 3 - TIR'!$C$22)*('Ejercicio 3 - TIR'!$D$22-'Ejercicio 3 - TIR'!$C$22)*P649),'Ejercicio 3 - TIR'!$E$22-SQRT(('Ejercicio 3 - TIR'!$E$22-'Ejercicio 3 - TIR'!$C$22)*('Ejercicio 3 - TIR'!$E$22-'Ejercicio 3 - TIR'!$D$22)*(1-P649)))</f>
        <v>0.179029218522945</v>
      </c>
      <c r="R649" s="27">
        <f ca="1" t="shared" si="4839"/>
        <v>0.53565182039138</v>
      </c>
      <c r="S649" s="29">
        <f ca="1">IF(R649&lt;=('Ejercicio 3 - TIR'!$D$23-'Ejercicio 3 - TIR'!$C$23)/('Ejercicio 3 - TIR'!$E$23-'Ejercicio 3 - TIR'!$C$23),'Ejercicio 3 - TIR'!$C$23+SQRT(('Ejercicio 3 - TIR'!$E$23-'Ejercicio 3 - TIR'!$C$23)*('Ejercicio 3 - TIR'!$D$23-'Ejercicio 3 - TIR'!$C$23)*R649),'Ejercicio 3 - TIR'!$E$23-SQRT(('Ejercicio 3 - TIR'!$E$23-'Ejercicio 3 - TIR'!$C$23)*('Ejercicio 3 - TIR'!$E$23-'Ejercicio 3 - TIR'!$D$23)*(1-R649)))</f>
        <v>0.15108933201575</v>
      </c>
      <c r="T649" s="27">
        <f ca="1" t="shared" ref="T649:X649" si="4840">RAND()</f>
        <v>0.845839573645248</v>
      </c>
      <c r="U649" s="29">
        <f ca="1">IF(T649&lt;=('Ejercicio 3 - TIR'!$D$24-'Ejercicio 3 - TIR'!$C$24)/('Ejercicio 3 - TIR'!$E$24-'Ejercicio 3 - TIR'!$C$24),'Ejercicio 3 - TIR'!$C$24+SQRT(('Ejercicio 3 - TIR'!$E$24-'Ejercicio 3 - TIR'!$C$24)*('Ejercicio 3 - TIR'!$D$24-'Ejercicio 3 - TIR'!$C$24)*T649),'Ejercicio 3 - TIR'!$E$24-SQRT(('Ejercicio 3 - TIR'!$E$24-'Ejercicio 3 - TIR'!$C$24)*('Ejercicio 3 - TIR'!$E$24-'Ejercicio 3 - TIR'!$D$24)*(1-T649)))</f>
        <v>0.199223831108857</v>
      </c>
      <c r="V649" s="27">
        <f ca="1" t="shared" si="4840"/>
        <v>0.0723050023605245</v>
      </c>
      <c r="W649" s="29">
        <f ca="1">IF(V649&lt;=('Ejercicio 3 - TIR'!$D$25-'Ejercicio 3 - TIR'!$C$25)/('Ejercicio 3 - TIR'!$E$25-'Ejercicio 3 - TIR'!$C$25),'Ejercicio 3 - TIR'!$C$25+SQRT(('Ejercicio 3 - TIR'!$E$25-'Ejercicio 3 - TIR'!$C$25)*('Ejercicio 3 - TIR'!$D$25-'Ejercicio 3 - TIR'!$C$25)*V649),'Ejercicio 3 - TIR'!$E$25-SQRT(('Ejercicio 3 - TIR'!$E$25-'Ejercicio 3 - TIR'!$C$25)*('Ejercicio 3 - TIR'!$E$25-'Ejercicio 3 - TIR'!$D$25)*(1-V649)))</f>
        <v>0.190061163118881</v>
      </c>
      <c r="X649" s="27">
        <f ca="1" t="shared" si="4840"/>
        <v>0.596228268083986</v>
      </c>
      <c r="Y649" s="29">
        <f ca="1">IF(X649&lt;=('Ejercicio 3 - TIR'!$D$26-'Ejercicio 3 - TIR'!$C$26)/('Ejercicio 3 - TIR'!$E$26-'Ejercicio 3 - TIR'!$C$26),'Ejercicio 3 - TIR'!$C$26+SQRT(('Ejercicio 3 - TIR'!$E$26-'Ejercicio 3 - TIR'!$C$26)*('Ejercicio 3 - TIR'!$D$26-'Ejercicio 3 - TIR'!$C$26)*X649),'Ejercicio 3 - TIR'!$E$26-SQRT(('Ejercicio 3 - TIR'!$E$26-'Ejercicio 3 - TIR'!$C$26)*('Ejercicio 3 - TIR'!$E$26-'Ejercicio 3 - TIR'!$D$26)*(1-X649)))</f>
        <v>0.233305596134585</v>
      </c>
      <c r="Z649" s="27">
        <f ca="1" t="shared" si="4764"/>
        <v>1.17902921852294</v>
      </c>
      <c r="AA649" s="27">
        <f ca="1" t="shared" si="4765"/>
        <v>1.35716795557663</v>
      </c>
      <c r="AB649" s="27">
        <f ca="1" t="shared" si="4766"/>
        <v>1.62754815514478</v>
      </c>
      <c r="AC649" s="27">
        <f ca="1" t="shared" si="4767"/>
        <v>1.93688185054359</v>
      </c>
      <c r="AD649" s="27">
        <f ca="1" t="shared" si="4768"/>
        <v>2.38876722532691</v>
      </c>
      <c r="AE649" s="26">
        <f ca="1" t="shared" si="4769"/>
        <v>6673.83319391792</v>
      </c>
      <c r="AF649" s="26">
        <f ca="1" t="shared" si="4770"/>
        <v>7682.17819317151</v>
      </c>
      <c r="AG649" s="26">
        <f ca="1" t="shared" si="4771"/>
        <v>9212.65116407606</v>
      </c>
      <c r="AH649" s="26">
        <f ca="1" t="shared" si="4772"/>
        <v>10963.6183597289</v>
      </c>
      <c r="AI649" s="26">
        <f ca="1" t="shared" si="4773"/>
        <v>13521.4918769375</v>
      </c>
      <c r="AJ649" s="28">
        <f ca="1" t="shared" si="4774"/>
        <v>47285.0917209314</v>
      </c>
      <c r="AK649" s="28">
        <f ca="1" t="shared" si="4775"/>
        <v>60383.0284611358</v>
      </c>
      <c r="AL649" s="28">
        <f ca="1" t="shared" si="4776"/>
        <v>53820.3169969103</v>
      </c>
      <c r="AM649" s="28">
        <f ca="1" t="shared" si="4777"/>
        <v>77643.6999074704</v>
      </c>
      <c r="AN649" s="28">
        <f ca="1" t="shared" si="4778"/>
        <v>82378.985133249</v>
      </c>
      <c r="AO649" s="28">
        <f ca="1">C649/'Ejercicio 3 - TIR'!$D$7</f>
        <v>15936.3433251292</v>
      </c>
      <c r="AP649" s="28">
        <f ca="1" t="shared" si="4779"/>
        <v>31348.7483958021</v>
      </c>
      <c r="AQ649" s="28">
        <f ca="1" t="shared" si="4780"/>
        <v>44446.6851360065</v>
      </c>
      <c r="AR649" s="28">
        <f ca="1" t="shared" si="4781"/>
        <v>37883.9736717811</v>
      </c>
      <c r="AS649" s="28">
        <f ca="1" t="shared" si="4782"/>
        <v>61707.3565823411</v>
      </c>
      <c r="AT649" s="28">
        <f ca="1" t="shared" si="4783"/>
        <v>66442.6418081198</v>
      </c>
      <c r="AU649" s="28">
        <f ca="1">AP649*'Ejercicio 3 - TIR'!$D$5</f>
        <v>15674.3741979011</v>
      </c>
      <c r="AV649" s="28">
        <f ca="1">AQ649*'Ejercicio 3 - TIR'!$D$5</f>
        <v>22223.3425680033</v>
      </c>
      <c r="AW649" s="28">
        <f ca="1">AR649*'Ejercicio 3 - TIR'!$D$5</f>
        <v>18941.9868358905</v>
      </c>
      <c r="AX649" s="28">
        <f ca="1">AS649*'Ejercicio 3 - TIR'!$D$5</f>
        <v>30853.6782911706</v>
      </c>
      <c r="AY649" s="28">
        <f ca="1">AT649*'Ejercicio 3 - TIR'!$D$5</f>
        <v>33221.3209040599</v>
      </c>
      <c r="AZ649" s="28">
        <f ca="1" t="shared" ref="AZ649:BD649" si="4841">AJ649-AU649-AE649</f>
        <v>24936.8843291124</v>
      </c>
      <c r="BA649" s="28">
        <f ca="1" t="shared" si="4841"/>
        <v>30477.507699961</v>
      </c>
      <c r="BB649" s="28">
        <f ca="1" t="shared" si="4841"/>
        <v>25665.6789969437</v>
      </c>
      <c r="BC649" s="28">
        <f ca="1" t="shared" si="4841"/>
        <v>35826.4032565709</v>
      </c>
      <c r="BD649" s="28">
        <f ca="1" t="shared" si="4841"/>
        <v>35636.1723522516</v>
      </c>
      <c r="BE649" s="28">
        <f ca="1" t="shared" ref="BE649:BI649" si="4842">AZ649/Z649</f>
        <v>21150.3531357371</v>
      </c>
      <c r="BF649" s="28">
        <f ca="1" t="shared" si="4842"/>
        <v>22456.6956320538</v>
      </c>
      <c r="BG649" s="28">
        <f ca="1" t="shared" si="4842"/>
        <v>15769.5358603142</v>
      </c>
      <c r="BH649" s="28">
        <f ca="1" t="shared" si="4842"/>
        <v>18496.9481987331</v>
      </c>
      <c r="BI649" s="28">
        <f ca="1" t="shared" si="4842"/>
        <v>14918.2272656871</v>
      </c>
      <c r="BJ649" s="28">
        <f ca="1" t="shared" si="4786"/>
        <v>89048.2242645034</v>
      </c>
      <c r="BK649" s="28">
        <f ca="1" t="shared" si="4787"/>
        <v>38068.2146266261</v>
      </c>
      <c r="BL649" s="28">
        <f ca="1" t="shared" si="4788"/>
        <v>127116.438891129</v>
      </c>
      <c r="BM649" s="28">
        <f ca="1">BK649*'Ejercicio 3 - TIR'!$D$5</f>
        <v>19034.107313313</v>
      </c>
      <c r="BN649" s="28">
        <f ca="1" t="shared" si="4789"/>
        <v>108082.331577816</v>
      </c>
      <c r="BO649" s="28">
        <f ca="1" t="shared" si="4790"/>
        <v>45246.0710411098</v>
      </c>
      <c r="BP649" s="28">
        <f ca="1" t="shared" si="4791"/>
        <v>-116959.616004191</v>
      </c>
      <c r="BQ649" s="28">
        <f ca="1" t="shared" ref="BQ649:BT649" si="4843">BE649</f>
        <v>21150.3531357371</v>
      </c>
      <c r="BR649" s="28">
        <f ca="1" t="shared" si="4843"/>
        <v>22456.6956320538</v>
      </c>
      <c r="BS649" s="28">
        <f ca="1" t="shared" si="4843"/>
        <v>15769.5358603142</v>
      </c>
      <c r="BT649" s="28">
        <f ca="1" t="shared" si="4843"/>
        <v>18496.9481987331</v>
      </c>
      <c r="BU649" s="28">
        <f ca="1" t="shared" si="4793"/>
        <v>60164.2983067969</v>
      </c>
      <c r="BV649" s="30">
        <f ca="1" t="shared" si="4794"/>
        <v>4.87715104746607</v>
      </c>
    </row>
    <row r="650" ht="15" customHeight="1" spans="1:74">
      <c r="A650" s="26">
        <v>649</v>
      </c>
      <c r="B650" s="27">
        <f ca="1" t="shared" ref="B650:F650" si="4844">RAND()</f>
        <v>0.262771584346682</v>
      </c>
      <c r="C650" s="28">
        <f ca="1">IF(B650&lt;=('Ejercicio 3 - TIR'!$D$13-'Ejercicio 3 - TIR'!$C$13)/('Ejercicio 3 - TIR'!$E$13-'Ejercicio 3 - TIR'!$C$13),'Ejercicio 3 - TIR'!$C$13+SQRT(('Ejercicio 3 - TIR'!$E$13-'Ejercicio 3 - TIR'!$C$13)*('Ejercicio 3 - TIR'!$D$13-'Ejercicio 3 - TIR'!$C$13)*B650),'Ejercicio 3 - TIR'!$E$13-SQRT(('Ejercicio 3 - TIR'!$E$13-'Ejercicio 3 - TIR'!$C$13)*('Ejercicio 3 - TIR'!$E$13-'Ejercicio 3 - TIR'!$D$13)*(1-B650)))</f>
        <v>70256.5284678472</v>
      </c>
      <c r="D650" s="27">
        <f ca="1" t="shared" si="4844"/>
        <v>0.547852072374668</v>
      </c>
      <c r="E650" s="28">
        <f ca="1">IF(D650&lt;=('Ejercicio 3 - TIR'!$D$14-'Ejercicio 3 - TIR'!$C$14)/('Ejercicio 3 - TIR'!$E$14-'Ejercicio 3 - TIR'!$C$14),'Ejercicio 3 - TIR'!$C$14+SQRT(('Ejercicio 3 - TIR'!$E$14-'Ejercicio 3 - TIR'!$C$14)*('Ejercicio 3 - TIR'!$D$14-'Ejercicio 3 - TIR'!$C$14)*D650),'Ejercicio 3 - TIR'!$E$14-SQRT(('Ejercicio 3 - TIR'!$E$14-'Ejercicio 3 - TIR'!$C$14)*('Ejercicio 3 - TIR'!$E$14-'Ejercicio 3 - TIR'!$D$14)*(1-D650)))</f>
        <v>31764.5771727373</v>
      </c>
      <c r="F650" s="27">
        <f ca="1" t="shared" si="4844"/>
        <v>0.504449182085374</v>
      </c>
      <c r="G650" s="28">
        <f ca="1">IF(F650&lt;=('Ejercicio 3 - TIR'!$D$18-'Ejercicio 3 - TIR'!$C$18)/('Ejercicio 3 - TIR'!$E$18-'Ejercicio 3 - TIR'!$C$18),'Ejercicio 3 - TIR'!$C$18+SQRT(('Ejercicio 3 - TIR'!$E$18-'Ejercicio 3 - TIR'!$C$18)*('Ejercicio 3 - TIR'!$D$18-'Ejercicio 3 - TIR'!$C$18)*F650),'Ejercicio 3 - TIR'!$E$18-SQRT(('Ejercicio 3 - TIR'!$E$18-'Ejercicio 3 - TIR'!$C$18)*('Ejercicio 3 - TIR'!$E$18-'Ejercicio 3 - TIR'!$D$18)*(1-F650)))</f>
        <v>38698.6997483995</v>
      </c>
      <c r="H650" s="27">
        <f ca="1" t="shared" ref="H650:L650" si="4845">RAND()</f>
        <v>0.134319290660519</v>
      </c>
      <c r="I650" s="28">
        <f ca="1">IF(H650&lt;=('Ejercicio 3 - TIR'!$D$18-'Ejercicio 3 - TIR'!$C$18)/('Ejercicio 3 - TIR'!$E$18-'Ejercicio 3 - TIR'!$C$18),'Ejercicio 3 - TIR'!$C$18+SQRT(('Ejercicio 3 - TIR'!$E$18-'Ejercicio 3 - TIR'!$C$18)*('Ejercicio 3 - TIR'!$D$18-'Ejercicio 3 - TIR'!$C$18)*H650),'Ejercicio 3 - TIR'!$E$18-SQRT(('Ejercicio 3 - TIR'!$E$18-'Ejercicio 3 - TIR'!$C$18)*('Ejercicio 3 - TIR'!$E$18-'Ejercicio 3 - TIR'!$D$18)*(1-H650)))</f>
        <v>34488.6405067768</v>
      </c>
      <c r="J650" s="27">
        <f ca="1" t="shared" si="4845"/>
        <v>0.982665820001753</v>
      </c>
      <c r="K650" s="28">
        <f ca="1">IF(J650&lt;=('Ejercicio 3 - TIR'!$D$18-'Ejercicio 3 - TIR'!$C$18)/('Ejercicio 3 - TIR'!$E$18-'Ejercicio 3 - TIR'!$C$18),'Ejercicio 3 - TIR'!$C$18+SQRT(('Ejercicio 3 - TIR'!$E$18-'Ejercicio 3 - TIR'!$C$18)*('Ejercicio 3 - TIR'!$D$18-'Ejercicio 3 - TIR'!$C$18)*J650),'Ejercicio 3 - TIR'!$E$18-SQRT(('Ejercicio 3 - TIR'!$E$18-'Ejercicio 3 - TIR'!$C$18)*('Ejercicio 3 - TIR'!$E$18-'Ejercicio 3 - TIR'!$D$18)*(1-J650)))</f>
        <v>43859.7967287064</v>
      </c>
      <c r="L650" s="27">
        <f ca="1" t="shared" si="4845"/>
        <v>0.526212246179021</v>
      </c>
      <c r="M650" s="28">
        <f ca="1">IF(L650&lt;=('Ejercicio 3 - TIR'!$D$18-'Ejercicio 3 - TIR'!$C$18)/('Ejercicio 3 - TIR'!$E$18-'Ejercicio 3 - TIR'!$C$18),'Ejercicio 3 - TIR'!$C$18+SQRT(('Ejercicio 3 - TIR'!$E$18-'Ejercicio 3 - TIR'!$C$18)*('Ejercicio 3 - TIR'!$D$18-'Ejercicio 3 - TIR'!$C$18)*L650),'Ejercicio 3 - TIR'!$E$18-SQRT(('Ejercicio 3 - TIR'!$E$18-'Ejercicio 3 - TIR'!$C$18)*('Ejercicio 3 - TIR'!$E$18-'Ejercicio 3 - TIR'!$D$18)*(1-L650)))</f>
        <v>38884.3591173958</v>
      </c>
      <c r="N650" s="27">
        <f ca="1" t="shared" ref="N650:R650" si="4846">RAND()</f>
        <v>0.0762890754669687</v>
      </c>
      <c r="O650" s="28">
        <f ca="1">IF(N650&lt;=('Ejercicio 3 - TIR'!$D$18-'Ejercicio 3 - TIR'!$C$18)/('Ejercicio 3 - TIR'!$E$18-'Ejercicio 3 - TIR'!$C$18),'Ejercicio 3 - TIR'!$C$18+SQRT(('Ejercicio 3 - TIR'!$E$18-'Ejercicio 3 - TIR'!$C$18)*('Ejercicio 3 - TIR'!$D$18-'Ejercicio 3 - TIR'!$C$18)*N650),'Ejercicio 3 - TIR'!$E$18-SQRT(('Ejercicio 3 - TIR'!$E$18-'Ejercicio 3 - TIR'!$C$18)*('Ejercicio 3 - TIR'!$E$18-'Ejercicio 3 - TIR'!$D$18)*(1-N650)))</f>
        <v>33382.8037661155</v>
      </c>
      <c r="P650" s="27">
        <f ca="1" t="shared" si="4846"/>
        <v>0.0831691332563038</v>
      </c>
      <c r="Q650" s="29">
        <f ca="1">IF(P650&lt;=('Ejercicio 3 - TIR'!$D$22-'Ejercicio 3 - TIR'!$C$22)/('Ejercicio 3 - TIR'!$E$22-'Ejercicio 3 - TIR'!$C$22),'Ejercicio 3 - TIR'!$C$22+SQRT(('Ejercicio 3 - TIR'!$E$22-'Ejercicio 3 - TIR'!$C$22)*('Ejercicio 3 - TIR'!$D$22-'Ejercicio 3 - TIR'!$C$22)*P650),'Ejercicio 3 - TIR'!$E$22-SQRT(('Ejercicio 3 - TIR'!$E$22-'Ejercicio 3 - TIR'!$C$22)*('Ejercicio 3 - TIR'!$E$22-'Ejercicio 3 - TIR'!$D$22)*(1-P650)))</f>
        <v>0.13223537657211</v>
      </c>
      <c r="R650" s="27">
        <f ca="1" t="shared" si="4846"/>
        <v>0.212977319803295</v>
      </c>
      <c r="S650" s="29">
        <f ca="1">IF(R650&lt;=('Ejercicio 3 - TIR'!$D$23-'Ejercicio 3 - TIR'!$C$23)/('Ejercicio 3 - TIR'!$E$23-'Ejercicio 3 - TIR'!$C$23),'Ejercicio 3 - TIR'!$C$23+SQRT(('Ejercicio 3 - TIR'!$E$23-'Ejercicio 3 - TIR'!$C$23)*('Ejercicio 3 - TIR'!$D$23-'Ejercicio 3 - TIR'!$C$23)*R650),'Ejercicio 3 - TIR'!$E$23-SQRT(('Ejercicio 3 - TIR'!$E$23-'Ejercicio 3 - TIR'!$C$23)*('Ejercicio 3 - TIR'!$E$23-'Ejercicio 3 - TIR'!$D$23)*(1-R650)))</f>
        <v>0.13957956014945</v>
      </c>
      <c r="T650" s="27">
        <f ca="1" t="shared" ref="T650:X650" si="4847">RAND()</f>
        <v>0.372797268118883</v>
      </c>
      <c r="U650" s="29">
        <f ca="1">IF(T650&lt;=('Ejercicio 3 - TIR'!$D$24-'Ejercicio 3 - TIR'!$C$24)/('Ejercicio 3 - TIR'!$E$24-'Ejercicio 3 - TIR'!$C$24),'Ejercicio 3 - TIR'!$C$24+SQRT(('Ejercicio 3 - TIR'!$E$24-'Ejercicio 3 - TIR'!$C$24)*('Ejercicio 3 - TIR'!$D$24-'Ejercicio 3 - TIR'!$C$24)*T650),'Ejercicio 3 - TIR'!$E$24-SQRT(('Ejercicio 3 - TIR'!$E$24-'Ejercicio 3 - TIR'!$C$24)*('Ejercicio 3 - TIR'!$E$24-'Ejercicio 3 - TIR'!$D$24)*(1-T650)))</f>
        <v>0.177979890333053</v>
      </c>
      <c r="V650" s="27">
        <f ca="1" t="shared" si="4847"/>
        <v>0.657900942845571</v>
      </c>
      <c r="W650" s="29">
        <f ca="1">IF(V650&lt;=('Ejercicio 3 - TIR'!$D$25-'Ejercicio 3 - TIR'!$C$25)/('Ejercicio 3 - TIR'!$E$25-'Ejercicio 3 - TIR'!$C$25),'Ejercicio 3 - TIR'!$C$25+SQRT(('Ejercicio 3 - TIR'!$E$25-'Ejercicio 3 - TIR'!$C$25)*('Ejercicio 3 - TIR'!$D$25-'Ejercicio 3 - TIR'!$C$25)*V650),'Ejercicio 3 - TIR'!$E$25-SQRT(('Ejercicio 3 - TIR'!$E$25-'Ejercicio 3 - TIR'!$C$25)*('Ejercicio 3 - TIR'!$E$25-'Ejercicio 3 - TIR'!$D$25)*(1-V650)))</f>
        <v>0.215397302127717</v>
      </c>
      <c r="X650" s="27">
        <f ca="1" t="shared" si="4847"/>
        <v>0.485953555311525</v>
      </c>
      <c r="Y650" s="29">
        <f ca="1">IF(X650&lt;=('Ejercicio 3 - TIR'!$D$26-'Ejercicio 3 - TIR'!$C$26)/('Ejercicio 3 - TIR'!$E$26-'Ejercicio 3 - TIR'!$C$26),'Ejercicio 3 - TIR'!$C$26+SQRT(('Ejercicio 3 - TIR'!$E$26-'Ejercicio 3 - TIR'!$C$26)*('Ejercicio 3 - TIR'!$D$26-'Ejercicio 3 - TIR'!$C$26)*X650),'Ejercicio 3 - TIR'!$E$26-SQRT(('Ejercicio 3 - TIR'!$E$26-'Ejercicio 3 - TIR'!$C$26)*('Ejercicio 3 - TIR'!$E$26-'Ejercicio 3 - TIR'!$D$26)*(1-X650)))</f>
        <v>0.227313656405879</v>
      </c>
      <c r="Z650" s="27">
        <f ca="1" t="shared" si="4764"/>
        <v>1.13223537657211</v>
      </c>
      <c r="AA650" s="27">
        <f ca="1" t="shared" si="4765"/>
        <v>1.29027229241969</v>
      </c>
      <c r="AB650" s="27">
        <f ca="1" t="shared" si="4766"/>
        <v>1.51991481352433</v>
      </c>
      <c r="AC650" s="27">
        <f ca="1" t="shared" si="4767"/>
        <v>1.84730036382142</v>
      </c>
      <c r="AD650" s="27">
        <f ca="1" t="shared" si="4768"/>
        <v>2.26721696400157</v>
      </c>
      <c r="AE650" s="26">
        <f ca="1" t="shared" si="4769"/>
        <v>4200.40082409078</v>
      </c>
      <c r="AF650" s="26">
        <f ca="1" t="shared" si="4770"/>
        <v>4786.69092356875</v>
      </c>
      <c r="AG650" s="26">
        <f ca="1" t="shared" si="4771"/>
        <v>5638.62564920374</v>
      </c>
      <c r="AH650" s="26">
        <f ca="1" t="shared" si="4772"/>
        <v>6853.17040175037</v>
      </c>
      <c r="AI650" s="26">
        <f ca="1" t="shared" si="4773"/>
        <v>8410.98962374479</v>
      </c>
      <c r="AJ650" s="28">
        <f ca="1" t="shared" si="4774"/>
        <v>43816.0368824802</v>
      </c>
      <c r="AK650" s="28">
        <f ca="1" t="shared" si="4775"/>
        <v>44499.7372491176</v>
      </c>
      <c r="AL650" s="28">
        <f ca="1" t="shared" si="4776"/>
        <v>66663.1547661267</v>
      </c>
      <c r="AM650" s="28">
        <f ca="1" t="shared" si="4777"/>
        <v>71831.0907445278</v>
      </c>
      <c r="AN650" s="28">
        <f ca="1" t="shared" si="4778"/>
        <v>75686.0590044727</v>
      </c>
      <c r="AO650" s="28">
        <f ca="1">C650/'Ejercicio 3 - TIR'!$D$7</f>
        <v>14051.3056935694</v>
      </c>
      <c r="AP650" s="28">
        <f ca="1" t="shared" si="4779"/>
        <v>29764.7311889107</v>
      </c>
      <c r="AQ650" s="28">
        <f ca="1" t="shared" si="4780"/>
        <v>30448.4315555482</v>
      </c>
      <c r="AR650" s="28">
        <f ca="1" t="shared" si="4781"/>
        <v>52611.8490725572</v>
      </c>
      <c r="AS650" s="28">
        <f ca="1" t="shared" si="4782"/>
        <v>57779.7850509584</v>
      </c>
      <c r="AT650" s="28">
        <f ca="1" t="shared" si="4783"/>
        <v>61634.7533109033</v>
      </c>
      <c r="AU650" s="28">
        <f ca="1">AP650*'Ejercicio 3 - TIR'!$D$5</f>
        <v>14882.3655944554</v>
      </c>
      <c r="AV650" s="28">
        <f ca="1">AQ650*'Ejercicio 3 - TIR'!$D$5</f>
        <v>15224.2157777741</v>
      </c>
      <c r="AW650" s="28">
        <f ca="1">AR650*'Ejercicio 3 - TIR'!$D$5</f>
        <v>26305.9245362786</v>
      </c>
      <c r="AX650" s="28">
        <f ca="1">AS650*'Ejercicio 3 - TIR'!$D$5</f>
        <v>28889.8925254792</v>
      </c>
      <c r="AY650" s="28">
        <f ca="1">AT650*'Ejercicio 3 - TIR'!$D$5</f>
        <v>30817.3766554516</v>
      </c>
      <c r="AZ650" s="28">
        <f ca="1" t="shared" ref="AZ650:BD650" si="4848">AJ650-AU650-AE650</f>
        <v>24733.270463934</v>
      </c>
      <c r="BA650" s="28">
        <f ca="1" t="shared" si="4848"/>
        <v>24488.8305477748</v>
      </c>
      <c r="BB650" s="28">
        <f ca="1" t="shared" si="4848"/>
        <v>34718.6045806443</v>
      </c>
      <c r="BC650" s="28">
        <f ca="1" t="shared" si="4848"/>
        <v>36088.0278172983</v>
      </c>
      <c r="BD650" s="28">
        <f ca="1" t="shared" si="4848"/>
        <v>36457.6927252763</v>
      </c>
      <c r="BE650" s="28">
        <f ca="1" t="shared" ref="BE650:BI650" si="4849">AZ650/Z650</f>
        <v>21844.6367033814</v>
      </c>
      <c r="BF650" s="28">
        <f ca="1" t="shared" si="4849"/>
        <v>18979.5833729406</v>
      </c>
      <c r="BG650" s="28">
        <f ca="1" t="shared" si="4849"/>
        <v>22842.467401275</v>
      </c>
      <c r="BH650" s="28">
        <f ca="1" t="shared" si="4849"/>
        <v>19535.549564146</v>
      </c>
      <c r="BI650" s="28">
        <f ca="1" t="shared" si="4849"/>
        <v>16080.3722379218</v>
      </c>
      <c r="BJ650" s="28">
        <f ca="1" t="shared" si="4786"/>
        <v>72017.1882203671</v>
      </c>
      <c r="BK650" s="28">
        <f ca="1" t="shared" si="4787"/>
        <v>31857.3586348326</v>
      </c>
      <c r="BL650" s="28">
        <f ca="1" t="shared" si="4788"/>
        <v>103874.5468552</v>
      </c>
      <c r="BM650" s="28">
        <f ca="1">BK650*'Ejercicio 3 - TIR'!$D$5</f>
        <v>15928.6793174163</v>
      </c>
      <c r="BN650" s="28">
        <f ca="1" t="shared" si="4789"/>
        <v>87945.8675377834</v>
      </c>
      <c r="BO650" s="28">
        <f ca="1" t="shared" si="4790"/>
        <v>38790.230019522</v>
      </c>
      <c r="BP650" s="28">
        <f ca="1" t="shared" si="4791"/>
        <v>-102021.105640585</v>
      </c>
      <c r="BQ650" s="28">
        <f ca="1" t="shared" ref="BQ650:BT650" si="4850">BE650</f>
        <v>21844.6367033814</v>
      </c>
      <c r="BR650" s="28">
        <f ca="1" t="shared" si="4850"/>
        <v>18979.5833729406</v>
      </c>
      <c r="BS650" s="28">
        <f ca="1" t="shared" si="4850"/>
        <v>22842.467401275</v>
      </c>
      <c r="BT650" s="28">
        <f ca="1" t="shared" si="4850"/>
        <v>19535.549564146</v>
      </c>
      <c r="BU650" s="28">
        <f ca="1" t="shared" si="4793"/>
        <v>54870.6022574438</v>
      </c>
      <c r="BV650" s="30">
        <f ca="1" t="shared" si="4794"/>
        <v>9.36841554267169</v>
      </c>
    </row>
    <row r="651" ht="15" customHeight="1" spans="1:74">
      <c r="A651" s="26">
        <v>650</v>
      </c>
      <c r="B651" s="27">
        <f ca="1" t="shared" ref="B651:F651" si="4851">RAND()</f>
        <v>0.0342446769765028</v>
      </c>
      <c r="C651" s="28">
        <f ca="1">IF(B651&lt;=('Ejercicio 3 - TIR'!$D$13-'Ejercicio 3 - TIR'!$C$13)/('Ejercicio 3 - TIR'!$E$13-'Ejercicio 3 - TIR'!$C$13),'Ejercicio 3 - TIR'!$C$13+SQRT(('Ejercicio 3 - TIR'!$E$13-'Ejercicio 3 - TIR'!$C$13)*('Ejercicio 3 - TIR'!$D$13-'Ejercicio 3 - TIR'!$C$13)*B651),'Ejercicio 3 - TIR'!$E$13-SQRT(('Ejercicio 3 - TIR'!$E$13-'Ejercicio 3 - TIR'!$C$13)*('Ejercicio 3 - TIR'!$E$13-'Ejercicio 3 - TIR'!$D$13)*(1-B651)))</f>
        <v>63701.0634675186</v>
      </c>
      <c r="D651" s="27">
        <f ca="1" t="shared" si="4851"/>
        <v>0.973957322363447</v>
      </c>
      <c r="E651" s="28">
        <f ca="1">IF(D651&lt;=('Ejercicio 3 - TIR'!$D$14-'Ejercicio 3 - TIR'!$C$14)/('Ejercicio 3 - TIR'!$E$14-'Ejercicio 3 - TIR'!$C$14),'Ejercicio 3 - TIR'!$C$14+SQRT(('Ejercicio 3 - TIR'!$E$14-'Ejercicio 3 - TIR'!$C$14)*('Ejercicio 3 - TIR'!$D$14-'Ejercicio 3 - TIR'!$C$14)*D651),'Ejercicio 3 - TIR'!$E$14-SQRT(('Ejercicio 3 - TIR'!$E$14-'Ejercicio 3 - TIR'!$C$14)*('Ejercicio 3 - TIR'!$E$14-'Ejercicio 3 - TIR'!$D$14)*(1-D651)))</f>
        <v>38023.5380991572</v>
      </c>
      <c r="F651" s="27">
        <f ca="1" t="shared" si="4851"/>
        <v>0.553046702532615</v>
      </c>
      <c r="G651" s="28">
        <f ca="1">IF(F651&lt;=('Ejercicio 3 - TIR'!$D$18-'Ejercicio 3 - TIR'!$C$18)/('Ejercicio 3 - TIR'!$E$18-'Ejercicio 3 - TIR'!$C$18),'Ejercicio 3 - TIR'!$C$18+SQRT(('Ejercicio 3 - TIR'!$E$18-'Ejercicio 3 - TIR'!$C$18)*('Ejercicio 3 - TIR'!$D$18-'Ejercicio 3 - TIR'!$C$18)*F651),'Ejercicio 3 - TIR'!$E$18-SQRT(('Ejercicio 3 - TIR'!$E$18-'Ejercicio 3 - TIR'!$C$18)*('Ejercicio 3 - TIR'!$E$18-'Ejercicio 3 - TIR'!$D$18)*(1-F651)))</f>
        <v>39108.073637158</v>
      </c>
      <c r="H651" s="27">
        <f ca="1" t="shared" ref="H651:L651" si="4852">RAND()</f>
        <v>0.254286508957497</v>
      </c>
      <c r="I651" s="28">
        <f ca="1">IF(H651&lt;=('Ejercicio 3 - TIR'!$D$18-'Ejercicio 3 - TIR'!$C$18)/('Ejercicio 3 - TIR'!$E$18-'Ejercicio 3 - TIR'!$C$18),'Ejercicio 3 - TIR'!$C$18+SQRT(('Ejercicio 3 - TIR'!$E$18-'Ejercicio 3 - TIR'!$C$18)*('Ejercicio 3 - TIR'!$D$18-'Ejercicio 3 - TIR'!$C$18)*H651),'Ejercicio 3 - TIR'!$E$18-SQRT(('Ejercicio 3 - TIR'!$E$18-'Ejercicio 3 - TIR'!$C$18)*('Ejercicio 3 - TIR'!$E$18-'Ejercicio 3 - TIR'!$D$18)*(1-H651)))</f>
        <v>36176.0000278193</v>
      </c>
      <c r="J651" s="27">
        <f ca="1" t="shared" si="4852"/>
        <v>0.299263044880965</v>
      </c>
      <c r="K651" s="28">
        <f ca="1">IF(J651&lt;=('Ejercicio 3 - TIR'!$D$18-'Ejercicio 3 - TIR'!$C$18)/('Ejercicio 3 - TIR'!$E$18-'Ejercicio 3 - TIR'!$C$18),'Ejercicio 3 - TIR'!$C$18+SQRT(('Ejercicio 3 - TIR'!$E$18-'Ejercicio 3 - TIR'!$C$18)*('Ejercicio 3 - TIR'!$D$18-'Ejercicio 3 - TIR'!$C$18)*J651),'Ejercicio 3 - TIR'!$E$18-SQRT(('Ejercicio 3 - TIR'!$E$18-'Ejercicio 3 - TIR'!$C$18)*('Ejercicio 3 - TIR'!$E$18-'Ejercicio 3 - TIR'!$D$18)*(1-J651)))</f>
        <v>36699.9594575001</v>
      </c>
      <c r="L651" s="27">
        <f ca="1" t="shared" si="4852"/>
        <v>0.988264045355255</v>
      </c>
      <c r="M651" s="28">
        <f ca="1">IF(L651&lt;=('Ejercicio 3 - TIR'!$D$18-'Ejercicio 3 - TIR'!$C$18)/('Ejercicio 3 - TIR'!$E$18-'Ejercicio 3 - TIR'!$C$18),'Ejercicio 3 - TIR'!$C$18+SQRT(('Ejercicio 3 - TIR'!$E$18-'Ejercicio 3 - TIR'!$C$18)*('Ejercicio 3 - TIR'!$D$18-'Ejercicio 3 - TIR'!$C$18)*L651),'Ejercicio 3 - TIR'!$E$18-SQRT(('Ejercicio 3 - TIR'!$E$18-'Ejercicio 3 - TIR'!$C$18)*('Ejercicio 3 - TIR'!$E$18-'Ejercicio 3 - TIR'!$D$18)*(1-L651)))</f>
        <v>44061.8120666115</v>
      </c>
      <c r="N651" s="27">
        <f ca="1" t="shared" ref="N651:R651" si="4853">RAND()</f>
        <v>0.536337932353555</v>
      </c>
      <c r="O651" s="28">
        <f ca="1">IF(N651&lt;=('Ejercicio 3 - TIR'!$D$18-'Ejercicio 3 - TIR'!$C$18)/('Ejercicio 3 - TIR'!$E$18-'Ejercicio 3 - TIR'!$C$18),'Ejercicio 3 - TIR'!$C$18+SQRT(('Ejercicio 3 - TIR'!$E$18-'Ejercicio 3 - TIR'!$C$18)*('Ejercicio 3 - TIR'!$D$18-'Ejercicio 3 - TIR'!$C$18)*N651),'Ejercicio 3 - TIR'!$E$18-SQRT(('Ejercicio 3 - TIR'!$E$18-'Ejercicio 3 - TIR'!$C$18)*('Ejercicio 3 - TIR'!$E$18-'Ejercicio 3 - TIR'!$D$18)*(1-N651)))</f>
        <v>38969.4308544653</v>
      </c>
      <c r="P651" s="27">
        <f ca="1" t="shared" si="4853"/>
        <v>0.314084382615796</v>
      </c>
      <c r="Q651" s="29">
        <f ca="1">IF(P651&lt;=('Ejercicio 3 - TIR'!$D$22-'Ejercicio 3 - TIR'!$C$22)/('Ejercicio 3 - TIR'!$E$22-'Ejercicio 3 - TIR'!$C$22),'Ejercicio 3 - TIR'!$C$22+SQRT(('Ejercicio 3 - TIR'!$E$22-'Ejercicio 3 - TIR'!$C$22)*('Ejercicio 3 - TIR'!$D$22-'Ejercicio 3 - TIR'!$C$22)*P651),'Ejercicio 3 - TIR'!$E$22-SQRT(('Ejercicio 3 - TIR'!$E$22-'Ejercicio 3 - TIR'!$C$22)*('Ejercicio 3 - TIR'!$E$22-'Ejercicio 3 - TIR'!$D$22)*(1-P651)))</f>
        <v>0.143777129530463</v>
      </c>
      <c r="R651" s="27">
        <f ca="1" t="shared" si="4853"/>
        <v>0.472411712446707</v>
      </c>
      <c r="S651" s="29">
        <f ca="1">IF(R651&lt;=('Ejercicio 3 - TIR'!$D$23-'Ejercicio 3 - TIR'!$C$23)/('Ejercicio 3 - TIR'!$E$23-'Ejercicio 3 - TIR'!$C$23),'Ejercicio 3 - TIR'!$C$23+SQRT(('Ejercicio 3 - TIR'!$E$23-'Ejercicio 3 - TIR'!$C$23)*('Ejercicio 3 - TIR'!$D$23-'Ejercicio 3 - TIR'!$C$23)*R651),'Ejercicio 3 - TIR'!$E$23-SQRT(('Ejercicio 3 - TIR'!$E$23-'Ejercicio 3 - TIR'!$C$23)*('Ejercicio 3 - TIR'!$E$23-'Ejercicio 3 - TIR'!$D$23)*(1-R651)))</f>
        <v>0.149160608402502</v>
      </c>
      <c r="T651" s="27">
        <f ca="1" t="shared" ref="T651:X651" si="4854">RAND()</f>
        <v>0.338676922674943</v>
      </c>
      <c r="U651" s="29">
        <f ca="1">IF(T651&lt;=('Ejercicio 3 - TIR'!$D$24-'Ejercicio 3 - TIR'!$C$24)/('Ejercicio 3 - TIR'!$E$24-'Ejercicio 3 - TIR'!$C$24),'Ejercicio 3 - TIR'!$C$24+SQRT(('Ejercicio 3 - TIR'!$E$24-'Ejercicio 3 - TIR'!$C$24)*('Ejercicio 3 - TIR'!$D$24-'Ejercicio 3 - TIR'!$C$24)*T651),'Ejercicio 3 - TIR'!$E$24-SQRT(('Ejercicio 3 - TIR'!$E$24-'Ejercicio 3 - TIR'!$C$24)*('Ejercicio 3 - TIR'!$E$24-'Ejercicio 3 - TIR'!$D$24)*(1-T651)))</f>
        <v>0.176668737083285</v>
      </c>
      <c r="V651" s="27">
        <f ca="1" t="shared" si="4854"/>
        <v>0.474608330536711</v>
      </c>
      <c r="W651" s="29">
        <f ca="1">IF(V651&lt;=('Ejercicio 3 - TIR'!$D$25-'Ejercicio 3 - TIR'!$C$25)/('Ejercicio 3 - TIR'!$E$25-'Ejercicio 3 - TIR'!$C$25),'Ejercicio 3 - TIR'!$C$25+SQRT(('Ejercicio 3 - TIR'!$E$25-'Ejercicio 3 - TIR'!$C$25)*('Ejercicio 3 - TIR'!$D$25-'Ejercicio 3 - TIR'!$C$25)*V651),'Ejercicio 3 - TIR'!$E$25-SQRT(('Ejercicio 3 - TIR'!$E$25-'Ejercicio 3 - TIR'!$C$25)*('Ejercicio 3 - TIR'!$E$25-'Ejercicio 3 - TIR'!$D$25)*(1-V651)))</f>
        <v>0.207117942643554</v>
      </c>
      <c r="X651" s="27">
        <f ca="1" t="shared" si="4854"/>
        <v>0.469426897526205</v>
      </c>
      <c r="Y651" s="29">
        <f ca="1">IF(X651&lt;=('Ejercicio 3 - TIR'!$D$26-'Ejercicio 3 - TIR'!$C$26)/('Ejercicio 3 - TIR'!$E$26-'Ejercicio 3 - TIR'!$C$26),'Ejercicio 3 - TIR'!$C$26+SQRT(('Ejercicio 3 - TIR'!$E$26-'Ejercicio 3 - TIR'!$C$26)*('Ejercicio 3 - TIR'!$D$26-'Ejercicio 3 - TIR'!$C$26)*X651),'Ejercicio 3 - TIR'!$E$26-SQRT(('Ejercicio 3 - TIR'!$E$26-'Ejercicio 3 - TIR'!$C$26)*('Ejercicio 3 - TIR'!$E$26-'Ejercicio 3 - TIR'!$D$26)*(1-X651)))</f>
        <v>0.226473420122723</v>
      </c>
      <c r="Z651" s="27">
        <f ca="1" t="shared" si="4764"/>
        <v>1.14377712953046</v>
      </c>
      <c r="AA651" s="27">
        <f ca="1" t="shared" si="4765"/>
        <v>1.31438362204809</v>
      </c>
      <c r="AB651" s="27">
        <f ca="1" t="shared" si="4766"/>
        <v>1.54659411659829</v>
      </c>
      <c r="AC651" s="27">
        <f ca="1" t="shared" si="4767"/>
        <v>1.86692150813275</v>
      </c>
      <c r="AD651" s="27">
        <f ca="1" t="shared" si="4768"/>
        <v>2.28972960718024</v>
      </c>
      <c r="AE651" s="26">
        <f ca="1" t="shared" si="4769"/>
        <v>5466.91516248904</v>
      </c>
      <c r="AF651" s="26">
        <f ca="1" t="shared" si="4770"/>
        <v>6282.36355421077</v>
      </c>
      <c r="AG651" s="26">
        <f ca="1" t="shared" si="4771"/>
        <v>7392.26078923124</v>
      </c>
      <c r="AH651" s="26">
        <f ca="1" t="shared" si="4772"/>
        <v>8923.33063538143</v>
      </c>
      <c r="AI651" s="26">
        <f ca="1" t="shared" si="4773"/>
        <v>10944.2278432621</v>
      </c>
      <c r="AJ651" s="28">
        <f ca="1" t="shared" si="4774"/>
        <v>44730.9202061745</v>
      </c>
      <c r="AK651" s="28">
        <f ca="1" t="shared" si="4775"/>
        <v>47549.1419477772</v>
      </c>
      <c r="AL651" s="28">
        <f ca="1" t="shared" si="4776"/>
        <v>56759.9413763652</v>
      </c>
      <c r="AM651" s="28">
        <f ca="1" t="shared" si="4777"/>
        <v>82259.9446344599</v>
      </c>
      <c r="AN651" s="28">
        <f ca="1" t="shared" si="4778"/>
        <v>89229.4596024324</v>
      </c>
      <c r="AO651" s="28">
        <f ca="1">C651/'Ejercicio 3 - TIR'!$D$7</f>
        <v>12740.2126935037</v>
      </c>
      <c r="AP651" s="28">
        <f ca="1" t="shared" si="4779"/>
        <v>31990.7075126708</v>
      </c>
      <c r="AQ651" s="28">
        <f ca="1" t="shared" si="4780"/>
        <v>34808.9292542734</v>
      </c>
      <c r="AR651" s="28">
        <f ca="1" t="shared" si="4781"/>
        <v>44019.7286828615</v>
      </c>
      <c r="AS651" s="28">
        <f ca="1" t="shared" si="4782"/>
        <v>69519.7319409562</v>
      </c>
      <c r="AT651" s="28">
        <f ca="1" t="shared" si="4783"/>
        <v>76489.2469089286</v>
      </c>
      <c r="AU651" s="28">
        <f ca="1">AP651*'Ejercicio 3 - TIR'!$D$5</f>
        <v>15995.3537563354</v>
      </c>
      <c r="AV651" s="28">
        <f ca="1">AQ651*'Ejercicio 3 - TIR'!$D$5</f>
        <v>17404.4646271367</v>
      </c>
      <c r="AW651" s="28">
        <f ca="1">AR651*'Ejercicio 3 - TIR'!$D$5</f>
        <v>22009.8643414307</v>
      </c>
      <c r="AX651" s="28">
        <f ca="1">AS651*'Ejercicio 3 - TIR'!$D$5</f>
        <v>34759.8659704781</v>
      </c>
      <c r="AY651" s="28">
        <f ca="1">AT651*'Ejercicio 3 - TIR'!$D$5</f>
        <v>38244.6234544643</v>
      </c>
      <c r="AZ651" s="28">
        <f ca="1" t="shared" ref="AZ651:BD651" si="4855">AJ651-AU651-AE651</f>
        <v>23268.6512873501</v>
      </c>
      <c r="BA651" s="28">
        <f ca="1" t="shared" si="4855"/>
        <v>23862.3137664297</v>
      </c>
      <c r="BB651" s="28">
        <f ca="1" t="shared" si="4855"/>
        <v>27357.8162457032</v>
      </c>
      <c r="BC651" s="28">
        <f ca="1" t="shared" si="4855"/>
        <v>38576.7480286004</v>
      </c>
      <c r="BD651" s="28">
        <f ca="1" t="shared" si="4855"/>
        <v>40040.6083047059</v>
      </c>
      <c r="BE651" s="28">
        <f ca="1" t="shared" ref="BE651:BI651" si="4856">AZ651/Z651</f>
        <v>20343.6934404364</v>
      </c>
      <c r="BF651" s="28">
        <f ca="1" t="shared" si="4856"/>
        <v>18154.7558613421</v>
      </c>
      <c r="BG651" s="28">
        <f ca="1" t="shared" si="4856"/>
        <v>17689.0730102326</v>
      </c>
      <c r="BH651" s="28">
        <f ca="1" t="shared" si="4856"/>
        <v>20663.2940166745</v>
      </c>
      <c r="BI651" s="28">
        <f ca="1" t="shared" si="4856"/>
        <v>17487.0465836423</v>
      </c>
      <c r="BJ651" s="28">
        <f ca="1" t="shared" si="4786"/>
        <v>87063.6209553863</v>
      </c>
      <c r="BK651" s="28">
        <f ca="1" t="shared" si="4787"/>
        <v>29171.642206089</v>
      </c>
      <c r="BL651" s="28">
        <f ca="1" t="shared" si="4788"/>
        <v>116235.263161475</v>
      </c>
      <c r="BM651" s="28">
        <f ca="1">BK651*'Ejercicio 3 - TIR'!$D$5</f>
        <v>14585.8211030445</v>
      </c>
      <c r="BN651" s="28">
        <f ca="1" t="shared" si="4789"/>
        <v>101649.442058431</v>
      </c>
      <c r="BO651" s="28">
        <f ca="1" t="shared" si="4790"/>
        <v>44393.6444459091</v>
      </c>
      <c r="BP651" s="28">
        <f ca="1" t="shared" si="4791"/>
        <v>-101724.601566676</v>
      </c>
      <c r="BQ651" s="28">
        <f ca="1" t="shared" ref="BQ651:BT651" si="4857">BE651</f>
        <v>20343.6934404364</v>
      </c>
      <c r="BR651" s="28">
        <f ca="1" t="shared" si="4857"/>
        <v>18154.7558613421</v>
      </c>
      <c r="BS651" s="28">
        <f ca="1" t="shared" si="4857"/>
        <v>17689.0730102326</v>
      </c>
      <c r="BT651" s="28">
        <f ca="1" t="shared" si="4857"/>
        <v>20663.2940166745</v>
      </c>
      <c r="BU651" s="28">
        <f ca="1" t="shared" si="4793"/>
        <v>61880.6910295514</v>
      </c>
      <c r="BV651" s="30">
        <f ca="1" t="shared" si="4794"/>
        <v>9.23044289507431</v>
      </c>
    </row>
    <row r="652" ht="15" customHeight="1" spans="1:74">
      <c r="A652" s="26">
        <v>651</v>
      </c>
      <c r="B652" s="27">
        <f ca="1" t="shared" ref="B652:F652" si="4858">RAND()</f>
        <v>0.117175626885011</v>
      </c>
      <c r="C652" s="28">
        <f ca="1">IF(B652&lt;=('Ejercicio 3 - TIR'!$D$13-'Ejercicio 3 - TIR'!$C$13)/('Ejercicio 3 - TIR'!$E$13-'Ejercicio 3 - TIR'!$C$13),'Ejercicio 3 - TIR'!$C$13+SQRT(('Ejercicio 3 - TIR'!$E$13-'Ejercicio 3 - TIR'!$C$13)*('Ejercicio 3 - TIR'!$D$13-'Ejercicio 3 - TIR'!$C$13)*B652),'Ejercicio 3 - TIR'!$E$13-SQRT(('Ejercicio 3 - TIR'!$E$13-'Ejercicio 3 - TIR'!$C$13)*('Ejercicio 3 - TIR'!$E$13-'Ejercicio 3 - TIR'!$D$13)*(1-B652)))</f>
        <v>66846.1851241406</v>
      </c>
      <c r="D652" s="27">
        <f ca="1" t="shared" si="4858"/>
        <v>0.402958560950955</v>
      </c>
      <c r="E652" s="28">
        <f ca="1">IF(D652&lt;=('Ejercicio 3 - TIR'!$D$14-'Ejercicio 3 - TIR'!$C$14)/('Ejercicio 3 - TIR'!$E$14-'Ejercicio 3 - TIR'!$C$14),'Ejercicio 3 - TIR'!$C$14+SQRT(('Ejercicio 3 - TIR'!$E$14-'Ejercicio 3 - TIR'!$C$14)*('Ejercicio 3 - TIR'!$D$14-'Ejercicio 3 - TIR'!$C$14)*D652),'Ejercicio 3 - TIR'!$E$14-SQRT(('Ejercicio 3 - TIR'!$E$14-'Ejercicio 3 - TIR'!$C$14)*('Ejercicio 3 - TIR'!$E$14-'Ejercicio 3 - TIR'!$D$14)*(1-D652)))</f>
        <v>30536.5854018036</v>
      </c>
      <c r="F652" s="27">
        <f ca="1" t="shared" si="4858"/>
        <v>0.414233315848898</v>
      </c>
      <c r="G652" s="28">
        <f ca="1">IF(F652&lt;=('Ejercicio 3 - TIR'!$D$18-'Ejercicio 3 - TIR'!$C$18)/('Ejercicio 3 - TIR'!$E$18-'Ejercicio 3 - TIR'!$C$18),'Ejercicio 3 - TIR'!$C$18+SQRT(('Ejercicio 3 - TIR'!$E$18-'Ejercicio 3 - TIR'!$C$18)*('Ejercicio 3 - TIR'!$D$18-'Ejercicio 3 - TIR'!$C$18)*F652),'Ejercicio 3 - TIR'!$E$18-SQRT(('Ejercicio 3 - TIR'!$E$18-'Ejercicio 3 - TIR'!$C$18)*('Ejercicio 3 - TIR'!$E$18-'Ejercicio 3 - TIR'!$D$18)*(1-F652)))</f>
        <v>37882.575554813</v>
      </c>
      <c r="H652" s="27">
        <f ca="1" t="shared" ref="H652:L652" si="4859">RAND()</f>
        <v>0.304281987074128</v>
      </c>
      <c r="I652" s="28">
        <f ca="1">IF(H652&lt;=('Ejercicio 3 - TIR'!$D$18-'Ejercicio 3 - TIR'!$C$18)/('Ejercicio 3 - TIR'!$E$18-'Ejercicio 3 - TIR'!$C$18),'Ejercicio 3 - TIR'!$C$18+SQRT(('Ejercicio 3 - TIR'!$E$18-'Ejercicio 3 - TIR'!$C$18)*('Ejercicio 3 - TIR'!$D$18-'Ejercicio 3 - TIR'!$C$18)*H652),'Ejercicio 3 - TIR'!$E$18-SQRT(('Ejercicio 3 - TIR'!$E$18-'Ejercicio 3 - TIR'!$C$18)*('Ejercicio 3 - TIR'!$E$18-'Ejercicio 3 - TIR'!$D$18)*(1-H652)))</f>
        <v>36755.9083816404</v>
      </c>
      <c r="J652" s="27">
        <f ca="1" t="shared" si="4859"/>
        <v>0.804665322232337</v>
      </c>
      <c r="K652" s="28">
        <f ca="1">IF(J652&lt;=('Ejercicio 3 - TIR'!$D$18-'Ejercicio 3 - TIR'!$C$18)/('Ejercicio 3 - TIR'!$E$18-'Ejercicio 3 - TIR'!$C$18),'Ejercicio 3 - TIR'!$C$18+SQRT(('Ejercicio 3 - TIR'!$E$18-'Ejercicio 3 - TIR'!$C$18)*('Ejercicio 3 - TIR'!$D$18-'Ejercicio 3 - TIR'!$C$18)*J652),'Ejercicio 3 - TIR'!$E$18-SQRT(('Ejercicio 3 - TIR'!$E$18-'Ejercicio 3 - TIR'!$C$18)*('Ejercicio 3 - TIR'!$E$18-'Ejercicio 3 - TIR'!$D$18)*(1-J652)))</f>
        <v>41172.4549862118</v>
      </c>
      <c r="L652" s="27">
        <f ca="1" t="shared" si="4859"/>
        <v>0.792893607597526</v>
      </c>
      <c r="M652" s="28">
        <f ca="1">IF(L652&lt;=('Ejercicio 3 - TIR'!$D$18-'Ejercicio 3 - TIR'!$C$18)/('Ejercicio 3 - TIR'!$E$18-'Ejercicio 3 - TIR'!$C$18),'Ejercicio 3 - TIR'!$C$18+SQRT(('Ejercicio 3 - TIR'!$E$18-'Ejercicio 3 - TIR'!$C$18)*('Ejercicio 3 - TIR'!$D$18-'Ejercicio 3 - TIR'!$C$18)*L652),'Ejercicio 3 - TIR'!$E$18-SQRT(('Ejercicio 3 - TIR'!$E$18-'Ejercicio 3 - TIR'!$C$18)*('Ejercicio 3 - TIR'!$E$18-'Ejercicio 3 - TIR'!$D$18)*(1-L652)))</f>
        <v>41058.8098967208</v>
      </c>
      <c r="N652" s="27">
        <f ca="1" t="shared" ref="N652:R652" si="4860">RAND()</f>
        <v>0.466247291737552</v>
      </c>
      <c r="O652" s="28">
        <f ca="1">IF(N652&lt;=('Ejercicio 3 - TIR'!$D$18-'Ejercicio 3 - TIR'!$C$18)/('Ejercicio 3 - TIR'!$E$18-'Ejercicio 3 - TIR'!$C$18),'Ejercicio 3 - TIR'!$C$18+SQRT(('Ejercicio 3 - TIR'!$E$18-'Ejercicio 3 - TIR'!$C$18)*('Ejercicio 3 - TIR'!$D$18-'Ejercicio 3 - TIR'!$C$18)*N652),'Ejercicio 3 - TIR'!$E$18-SQRT(('Ejercicio 3 - TIR'!$E$18-'Ejercicio 3 - TIR'!$C$18)*('Ejercicio 3 - TIR'!$E$18-'Ejercicio 3 - TIR'!$D$18)*(1-N652)))</f>
        <v>38362.8400535125</v>
      </c>
      <c r="P652" s="27">
        <f ca="1" t="shared" si="4860"/>
        <v>0.507233562752823</v>
      </c>
      <c r="Q652" s="29">
        <f ca="1">IF(P652&lt;=('Ejercicio 3 - TIR'!$D$22-'Ejercicio 3 - TIR'!$C$22)/('Ejercicio 3 - TIR'!$E$22-'Ejercicio 3 - TIR'!$C$22),'Ejercicio 3 - TIR'!$C$22+SQRT(('Ejercicio 3 - TIR'!$E$22-'Ejercicio 3 - TIR'!$C$22)*('Ejercicio 3 - TIR'!$D$22-'Ejercicio 3 - TIR'!$C$22)*P652),'Ejercicio 3 - TIR'!$E$22-SQRT(('Ejercicio 3 - TIR'!$E$22-'Ejercicio 3 - TIR'!$C$22)*('Ejercicio 3 - TIR'!$E$22-'Ejercicio 3 - TIR'!$D$22)*(1-P652)))</f>
        <v>0.150217797478277</v>
      </c>
      <c r="R652" s="27">
        <f ca="1" t="shared" si="4860"/>
        <v>0.160075658679202</v>
      </c>
      <c r="S652" s="29">
        <f ca="1">IF(R652&lt;=('Ejercicio 3 - TIR'!$D$23-'Ejercicio 3 - TIR'!$C$23)/('Ejercicio 3 - TIR'!$E$23-'Ejercicio 3 - TIR'!$C$23),'Ejercicio 3 - TIR'!$C$23+SQRT(('Ejercicio 3 - TIR'!$E$23-'Ejercicio 3 - TIR'!$C$23)*('Ejercicio 3 - TIR'!$D$23-'Ejercicio 3 - TIR'!$C$23)*R652),'Ejercicio 3 - TIR'!$E$23-SQRT(('Ejercicio 3 - TIR'!$E$23-'Ejercicio 3 - TIR'!$C$23)*('Ejercicio 3 - TIR'!$E$23-'Ejercicio 3 - TIR'!$D$23)*(1-R652)))</f>
        <v>0.13697457468164</v>
      </c>
      <c r="T652" s="27">
        <f ca="1" t="shared" ref="T652:X652" si="4861">RAND()</f>
        <v>0.960630086441578</v>
      </c>
      <c r="U652" s="29">
        <f ca="1">IF(T652&lt;=('Ejercicio 3 - TIR'!$D$24-'Ejercicio 3 - TIR'!$C$24)/('Ejercicio 3 - TIR'!$E$24-'Ejercicio 3 - TIR'!$C$24),'Ejercicio 3 - TIR'!$C$24+SQRT(('Ejercicio 3 - TIR'!$E$24-'Ejercicio 3 - TIR'!$C$24)*('Ejercicio 3 - TIR'!$D$24-'Ejercicio 3 - TIR'!$C$24)*T652),'Ejercicio 3 - TIR'!$E$24-SQRT(('Ejercicio 3 - TIR'!$E$24-'Ejercicio 3 - TIR'!$C$24)*('Ejercicio 3 - TIR'!$E$24-'Ejercicio 3 - TIR'!$D$24)*(1-T652)))</f>
        <v>0.209500678214114</v>
      </c>
      <c r="V652" s="27">
        <f ca="1" t="shared" si="4861"/>
        <v>0.672914617965175</v>
      </c>
      <c r="W652" s="29">
        <f ca="1">IF(V652&lt;=('Ejercicio 3 - TIR'!$D$25-'Ejercicio 3 - TIR'!$C$25)/('Ejercicio 3 - TIR'!$E$25-'Ejercicio 3 - TIR'!$C$25),'Ejercicio 3 - TIR'!$C$25+SQRT(('Ejercicio 3 - TIR'!$E$25-'Ejercicio 3 - TIR'!$C$25)*('Ejercicio 3 - TIR'!$D$25-'Ejercicio 3 - TIR'!$C$25)*V652),'Ejercicio 3 - TIR'!$E$25-SQRT(('Ejercicio 3 - TIR'!$E$25-'Ejercicio 3 - TIR'!$C$25)*('Ejercicio 3 - TIR'!$E$25-'Ejercicio 3 - TIR'!$D$25)*(1-V652)))</f>
        <v>0.216165123952911</v>
      </c>
      <c r="X652" s="27">
        <f ca="1" t="shared" si="4861"/>
        <v>0.641622361016996</v>
      </c>
      <c r="Y652" s="29">
        <f ca="1">IF(X652&lt;=('Ejercicio 3 - TIR'!$D$26-'Ejercicio 3 - TIR'!$C$26)/('Ejercicio 3 - TIR'!$E$26-'Ejercicio 3 - TIR'!$C$26),'Ejercicio 3 - TIR'!$C$26+SQRT(('Ejercicio 3 - TIR'!$E$26-'Ejercicio 3 - TIR'!$C$26)*('Ejercicio 3 - TIR'!$D$26-'Ejercicio 3 - TIR'!$C$26)*X652),'Ejercicio 3 - TIR'!$E$26-SQRT(('Ejercicio 3 - TIR'!$E$26-'Ejercicio 3 - TIR'!$C$26)*('Ejercicio 3 - TIR'!$E$26-'Ejercicio 3 - TIR'!$D$26)*(1-X652)))</f>
        <v>0.236008645730005</v>
      </c>
      <c r="Z652" s="27">
        <f ca="1" t="shared" si="4764"/>
        <v>1.15021779747828</v>
      </c>
      <c r="AA652" s="27">
        <f ca="1" t="shared" si="4765"/>
        <v>1.30776839107912</v>
      </c>
      <c r="AB652" s="27">
        <f ca="1" t="shared" si="4766"/>
        <v>1.58174675595717</v>
      </c>
      <c r="AC652" s="27">
        <f ca="1" t="shared" si="4767"/>
        <v>1.92366523952077</v>
      </c>
      <c r="AD652" s="27">
        <f ca="1" t="shared" si="4768"/>
        <v>2.37766686753795</v>
      </c>
      <c r="AE652" s="26">
        <f ca="1" t="shared" si="4769"/>
        <v>4587.13860156625</v>
      </c>
      <c r="AF652" s="26">
        <f ca="1" t="shared" si="4770"/>
        <v>5215.45996052151</v>
      </c>
      <c r="AG652" s="26">
        <f ca="1" t="shared" si="4771"/>
        <v>6308.10235944933</v>
      </c>
      <c r="AH652" s="26">
        <f ca="1" t="shared" si="4772"/>
        <v>7671.69408788734</v>
      </c>
      <c r="AI652" s="26">
        <f ca="1" t="shared" si="4773"/>
        <v>9482.28022002452</v>
      </c>
      <c r="AJ652" s="28">
        <f ca="1" t="shared" si="4774"/>
        <v>43573.2126174614</v>
      </c>
      <c r="AK652" s="28">
        <f ca="1" t="shared" si="4775"/>
        <v>48068.2151669093</v>
      </c>
      <c r="AL652" s="28">
        <f ca="1" t="shared" si="4776"/>
        <v>65124.3971092332</v>
      </c>
      <c r="AM652" s="28">
        <f ca="1" t="shared" si="4777"/>
        <v>78983.4053744132</v>
      </c>
      <c r="AN652" s="28">
        <f ca="1" t="shared" si="4778"/>
        <v>91214.0537398945</v>
      </c>
      <c r="AO652" s="28">
        <f ca="1">C652/'Ejercicio 3 - TIR'!$D$7</f>
        <v>13369.2370248281</v>
      </c>
      <c r="AP652" s="28">
        <f ca="1" t="shared" si="4779"/>
        <v>30203.9755926332</v>
      </c>
      <c r="AQ652" s="28">
        <f ca="1" t="shared" si="4780"/>
        <v>34698.9781420812</v>
      </c>
      <c r="AR652" s="28">
        <f ca="1" t="shared" si="4781"/>
        <v>51755.1600844051</v>
      </c>
      <c r="AS652" s="28">
        <f ca="1" t="shared" si="4782"/>
        <v>65614.1683495851</v>
      </c>
      <c r="AT652" s="28">
        <f ca="1" t="shared" si="4783"/>
        <v>77844.8167150664</v>
      </c>
      <c r="AU652" s="28">
        <f ca="1">AP652*'Ejercicio 3 - TIR'!$D$5</f>
        <v>15101.9877963166</v>
      </c>
      <c r="AV652" s="28">
        <f ca="1">AQ652*'Ejercicio 3 - TIR'!$D$5</f>
        <v>17349.4890710406</v>
      </c>
      <c r="AW652" s="28">
        <f ca="1">AR652*'Ejercicio 3 - TIR'!$D$5</f>
        <v>25877.5800422026</v>
      </c>
      <c r="AX652" s="28">
        <f ca="1">AS652*'Ejercicio 3 - TIR'!$D$5</f>
        <v>32807.0841747926</v>
      </c>
      <c r="AY652" s="28">
        <f ca="1">AT652*'Ejercicio 3 - TIR'!$D$5</f>
        <v>38922.4083575332</v>
      </c>
      <c r="AZ652" s="28">
        <f ca="1" t="shared" ref="AZ652:BD652" si="4862">AJ652-AU652-AE652</f>
        <v>23884.0862195785</v>
      </c>
      <c r="BA652" s="28">
        <f ca="1" t="shared" si="4862"/>
        <v>25503.2661353472</v>
      </c>
      <c r="BB652" s="28">
        <f ca="1" t="shared" si="4862"/>
        <v>32938.7147075814</v>
      </c>
      <c r="BC652" s="28">
        <f ca="1" t="shared" si="4862"/>
        <v>38504.6271117333</v>
      </c>
      <c r="BD652" s="28">
        <f ca="1" t="shared" si="4862"/>
        <v>42809.3651623368</v>
      </c>
      <c r="BE652" s="28">
        <f ca="1" t="shared" ref="BE652:BI652" si="4863">AZ652/Z652</f>
        <v>20764.8379915018</v>
      </c>
      <c r="BF652" s="28">
        <f ca="1" t="shared" si="4863"/>
        <v>19501.3630160482</v>
      </c>
      <c r="BG652" s="28">
        <f ca="1" t="shared" si="4863"/>
        <v>20824.2656945732</v>
      </c>
      <c r="BH652" s="28">
        <f ca="1" t="shared" si="4863"/>
        <v>20016.2826258303</v>
      </c>
      <c r="BI652" s="28">
        <f ca="1" t="shared" si="4863"/>
        <v>18004.7784434434</v>
      </c>
      <c r="BJ652" s="28">
        <f ca="1" t="shared" si="4786"/>
        <v>72605.8273576115</v>
      </c>
      <c r="BK652" s="28">
        <f ca="1" t="shared" si="4787"/>
        <v>31787.5919181955</v>
      </c>
      <c r="BL652" s="28">
        <f ca="1" t="shared" si="4788"/>
        <v>104393.419275807</v>
      </c>
      <c r="BM652" s="28">
        <f ca="1">BK652*'Ejercicio 3 - TIR'!$D$5</f>
        <v>15893.7959590977</v>
      </c>
      <c r="BN652" s="28">
        <f ca="1" t="shared" si="4789"/>
        <v>88499.6233167092</v>
      </c>
      <c r="BO652" s="28">
        <f ca="1" t="shared" si="4790"/>
        <v>37221.2039142177</v>
      </c>
      <c r="BP652" s="28">
        <f ca="1" t="shared" si="4791"/>
        <v>-97382.7705259442</v>
      </c>
      <c r="BQ652" s="28">
        <f ca="1" t="shared" ref="BQ652:BT652" si="4864">BE652</f>
        <v>20764.8379915018</v>
      </c>
      <c r="BR652" s="28">
        <f ca="1" t="shared" si="4864"/>
        <v>19501.3630160482</v>
      </c>
      <c r="BS652" s="28">
        <f ca="1" t="shared" si="4864"/>
        <v>20824.2656945732</v>
      </c>
      <c r="BT652" s="28">
        <f ca="1" t="shared" si="4864"/>
        <v>20016.2826258303</v>
      </c>
      <c r="BU652" s="28">
        <f ca="1" t="shared" si="4793"/>
        <v>55225.982357661</v>
      </c>
      <c r="BV652" s="30">
        <f ca="1" t="shared" si="4794"/>
        <v>10.417606911586</v>
      </c>
    </row>
    <row r="653" ht="15" customHeight="1" spans="1:74">
      <c r="A653" s="26">
        <v>652</v>
      </c>
      <c r="B653" s="27">
        <f ca="1" t="shared" ref="B653:F653" si="4865">RAND()</f>
        <v>0.72059645575512</v>
      </c>
      <c r="C653" s="28">
        <f ca="1">IF(B653&lt;=('Ejercicio 3 - TIR'!$D$13-'Ejercicio 3 - TIR'!$C$13)/('Ejercicio 3 - TIR'!$E$13-'Ejercicio 3 - TIR'!$C$13),'Ejercicio 3 - TIR'!$C$13+SQRT(('Ejercicio 3 - TIR'!$E$13-'Ejercicio 3 - TIR'!$C$13)*('Ejercicio 3 - TIR'!$D$13-'Ejercicio 3 - TIR'!$C$13)*B653),'Ejercicio 3 - TIR'!$E$13-SQRT(('Ejercicio 3 - TIR'!$E$13-'Ejercicio 3 - TIR'!$C$13)*('Ejercicio 3 - TIR'!$E$13-'Ejercicio 3 - TIR'!$D$13)*(1-B653)))</f>
        <v>81689.2312260283</v>
      </c>
      <c r="D653" s="27">
        <f ca="1" t="shared" si="4865"/>
        <v>0.934067097103707</v>
      </c>
      <c r="E653" s="28">
        <f ca="1">IF(D653&lt;=('Ejercicio 3 - TIR'!$D$14-'Ejercicio 3 - TIR'!$C$14)/('Ejercicio 3 - TIR'!$E$14-'Ejercicio 3 - TIR'!$C$14),'Ejercicio 3 - TIR'!$C$14+SQRT(('Ejercicio 3 - TIR'!$E$14-'Ejercicio 3 - TIR'!$C$14)*('Ejercicio 3 - TIR'!$D$14-'Ejercicio 3 - TIR'!$C$14)*D653),'Ejercicio 3 - TIR'!$E$14-SQRT(('Ejercicio 3 - TIR'!$E$14-'Ejercicio 3 - TIR'!$C$14)*('Ejercicio 3 - TIR'!$E$14-'Ejercicio 3 - TIR'!$D$14)*(1-D653)))</f>
        <v>36855.1732266397</v>
      </c>
      <c r="F653" s="27">
        <f ca="1" t="shared" si="4865"/>
        <v>0.441817813495755</v>
      </c>
      <c r="G653" s="28">
        <f ca="1">IF(F653&lt;=('Ejercicio 3 - TIR'!$D$18-'Ejercicio 3 - TIR'!$C$18)/('Ejercicio 3 - TIR'!$E$18-'Ejercicio 3 - TIR'!$C$18),'Ejercicio 3 - TIR'!$C$18+SQRT(('Ejercicio 3 - TIR'!$E$18-'Ejercicio 3 - TIR'!$C$18)*('Ejercicio 3 - TIR'!$D$18-'Ejercicio 3 - TIR'!$C$18)*F653),'Ejercicio 3 - TIR'!$E$18-SQRT(('Ejercicio 3 - TIR'!$E$18-'Ejercicio 3 - TIR'!$C$18)*('Ejercicio 3 - TIR'!$E$18-'Ejercicio 3 - TIR'!$D$18)*(1-F653)))</f>
        <v>38140.8029103009</v>
      </c>
      <c r="H653" s="27">
        <f ca="1" t="shared" ref="H653:L653" si="4866">RAND()</f>
        <v>0.916991708464078</v>
      </c>
      <c r="I653" s="28">
        <f ca="1">IF(H653&lt;=('Ejercicio 3 - TIR'!$D$18-'Ejercicio 3 - TIR'!$C$18)/('Ejercicio 3 - TIR'!$E$18-'Ejercicio 3 - TIR'!$C$18),'Ejercicio 3 - TIR'!$C$18+SQRT(('Ejercicio 3 - TIR'!$E$18-'Ejercicio 3 - TIR'!$C$18)*('Ejercicio 3 - TIR'!$D$18-'Ejercicio 3 - TIR'!$C$18)*H653),'Ejercicio 3 - TIR'!$E$18-SQRT(('Ejercicio 3 - TIR'!$E$18-'Ejercicio 3 - TIR'!$C$18)*('Ejercicio 3 - TIR'!$E$18-'Ejercicio 3 - TIR'!$D$18)*(1-H653)))</f>
        <v>42504.8803906037</v>
      </c>
      <c r="J653" s="27">
        <f ca="1" t="shared" si="4866"/>
        <v>0.862548939974072</v>
      </c>
      <c r="K653" s="28">
        <f ca="1">IF(J653&lt;=('Ejercicio 3 - TIR'!$D$18-'Ejercicio 3 - TIR'!$C$18)/('Ejercicio 3 - TIR'!$E$18-'Ejercicio 3 - TIR'!$C$18),'Ejercicio 3 - TIR'!$C$18+SQRT(('Ejercicio 3 - TIR'!$E$18-'Ejercicio 3 - TIR'!$C$18)*('Ejercicio 3 - TIR'!$D$18-'Ejercicio 3 - TIR'!$C$18)*J653),'Ejercicio 3 - TIR'!$E$18-SQRT(('Ejercicio 3 - TIR'!$E$18-'Ejercicio 3 - TIR'!$C$18)*('Ejercicio 3 - TIR'!$E$18-'Ejercicio 3 - TIR'!$D$18)*(1-J653)))</f>
        <v>41789.2634019676</v>
      </c>
      <c r="L653" s="27">
        <f ca="1" t="shared" si="4866"/>
        <v>0.990532487016333</v>
      </c>
      <c r="M653" s="28">
        <f ca="1">IF(L653&lt;=('Ejercicio 3 - TIR'!$D$18-'Ejercicio 3 - TIR'!$C$18)/('Ejercicio 3 - TIR'!$E$18-'Ejercicio 3 - TIR'!$C$18),'Ejercicio 3 - TIR'!$C$18+SQRT(('Ejercicio 3 - TIR'!$E$18-'Ejercicio 3 - TIR'!$C$18)*('Ejercicio 3 - TIR'!$D$18-'Ejercicio 3 - TIR'!$C$18)*L653),'Ejercicio 3 - TIR'!$E$18-SQRT(('Ejercicio 3 - TIR'!$E$18-'Ejercicio 3 - TIR'!$C$18)*('Ejercicio 3 - TIR'!$E$18-'Ejercicio 3 - TIR'!$D$18)*(1-L653)))</f>
        <v>44157.3473587681</v>
      </c>
      <c r="N653" s="27">
        <f ca="1" t="shared" ref="N653:R653" si="4867">RAND()</f>
        <v>0.246268701233322</v>
      </c>
      <c r="O653" s="28">
        <f ca="1">IF(N653&lt;=('Ejercicio 3 - TIR'!$D$18-'Ejercicio 3 - TIR'!$C$18)/('Ejercicio 3 - TIR'!$E$18-'Ejercicio 3 - TIR'!$C$18),'Ejercicio 3 - TIR'!$C$18+SQRT(('Ejercicio 3 - TIR'!$E$18-'Ejercicio 3 - TIR'!$C$18)*('Ejercicio 3 - TIR'!$D$18-'Ejercicio 3 - TIR'!$C$18)*N653),'Ejercicio 3 - TIR'!$E$18-SQRT(('Ejercicio 3 - TIR'!$E$18-'Ejercicio 3 - TIR'!$C$18)*('Ejercicio 3 - TIR'!$E$18-'Ejercicio 3 - TIR'!$D$18)*(1-N653)))</f>
        <v>36077.8536659744</v>
      </c>
      <c r="P653" s="27">
        <f ca="1" t="shared" si="4867"/>
        <v>0.337619699398359</v>
      </c>
      <c r="Q653" s="29">
        <f ca="1">IF(P653&lt;=('Ejercicio 3 - TIR'!$D$22-'Ejercicio 3 - TIR'!$C$22)/('Ejercicio 3 - TIR'!$E$22-'Ejercicio 3 - TIR'!$C$22),'Ejercicio 3 - TIR'!$C$22+SQRT(('Ejercicio 3 - TIR'!$E$22-'Ejercicio 3 - TIR'!$C$22)*('Ejercicio 3 - TIR'!$D$22-'Ejercicio 3 - TIR'!$C$22)*P653),'Ejercicio 3 - TIR'!$E$22-SQRT(('Ejercicio 3 - TIR'!$E$22-'Ejercicio 3 - TIR'!$C$22)*('Ejercicio 3 - TIR'!$E$22-'Ejercicio 3 - TIR'!$D$22)*(1-P653)))</f>
        <v>0.144651885504299</v>
      </c>
      <c r="R653" s="27">
        <f ca="1" t="shared" si="4867"/>
        <v>0.873590113187871</v>
      </c>
      <c r="S653" s="29">
        <f ca="1">IF(R653&lt;=('Ejercicio 3 - TIR'!$D$23-'Ejercicio 3 - TIR'!$C$23)/('Ejercicio 3 - TIR'!$E$23-'Ejercicio 3 - TIR'!$C$23),'Ejercicio 3 - TIR'!$C$23+SQRT(('Ejercicio 3 - TIR'!$E$23-'Ejercicio 3 - TIR'!$C$23)*('Ejercicio 3 - TIR'!$D$23-'Ejercicio 3 - TIR'!$C$23)*R653),'Ejercicio 3 - TIR'!$E$23-SQRT(('Ejercicio 3 - TIR'!$E$23-'Ejercicio 3 - TIR'!$C$23)*('Ejercicio 3 - TIR'!$E$23-'Ejercicio 3 - TIR'!$D$23)*(1-R653)))</f>
        <v>0.164915643989158</v>
      </c>
      <c r="T653" s="27">
        <f ca="1" t="shared" ref="T653:X653" si="4868">RAND()</f>
        <v>0.149673476913786</v>
      </c>
      <c r="U653" s="29">
        <f ca="1">IF(T653&lt;=('Ejercicio 3 - TIR'!$D$24-'Ejercicio 3 - TIR'!$C$24)/('Ejercicio 3 - TIR'!$E$24-'Ejercicio 3 - TIR'!$C$24),'Ejercicio 3 - TIR'!$C$24+SQRT(('Ejercicio 3 - TIR'!$E$24-'Ejercicio 3 - TIR'!$C$24)*('Ejercicio 3 - TIR'!$D$24-'Ejercicio 3 - TIR'!$C$24)*T653),'Ejercicio 3 - TIR'!$E$24-SQRT(('Ejercicio 3 - TIR'!$E$24-'Ejercicio 3 - TIR'!$C$24)*('Ejercicio 3 - TIR'!$E$24-'Ejercicio 3 - TIR'!$D$24)*(1-T653)))</f>
        <v>0.16772891145894</v>
      </c>
      <c r="V653" s="27">
        <f ca="1" t="shared" si="4868"/>
        <v>0.232191116704923</v>
      </c>
      <c r="W653" s="29">
        <f ca="1">IF(V653&lt;=('Ejercicio 3 - TIR'!$D$25-'Ejercicio 3 - TIR'!$C$25)/('Ejercicio 3 - TIR'!$E$25-'Ejercicio 3 - TIR'!$C$25),'Ejercicio 3 - TIR'!$C$25+SQRT(('Ejercicio 3 - TIR'!$E$25-'Ejercicio 3 - TIR'!$C$25)*('Ejercicio 3 - TIR'!$D$25-'Ejercicio 3 - TIR'!$C$25)*V653),'Ejercicio 3 - TIR'!$E$25-SQRT(('Ejercicio 3 - TIR'!$E$25-'Ejercicio 3 - TIR'!$C$25)*('Ejercicio 3 - TIR'!$E$25-'Ejercicio 3 - TIR'!$D$25)*(1-V653)))</f>
        <v>0.19802963015114</v>
      </c>
      <c r="X653" s="27">
        <f ca="1" t="shared" si="4868"/>
        <v>0.92773935500222</v>
      </c>
      <c r="Y653" s="29">
        <f ca="1">IF(X653&lt;=('Ejercicio 3 - TIR'!$D$26-'Ejercicio 3 - TIR'!$C$26)/('Ejercicio 3 - TIR'!$E$26-'Ejercicio 3 - TIR'!$C$26),'Ejercicio 3 - TIR'!$C$26+SQRT(('Ejercicio 3 - TIR'!$E$26-'Ejercicio 3 - TIR'!$C$26)*('Ejercicio 3 - TIR'!$D$26-'Ejercicio 3 - TIR'!$C$26)*X653),'Ejercicio 3 - TIR'!$E$26-SQRT(('Ejercicio 3 - TIR'!$E$26-'Ejercicio 3 - TIR'!$C$26)*('Ejercicio 3 - TIR'!$E$26-'Ejercicio 3 - TIR'!$D$26)*(1-X653)))</f>
        <v>0.260246329885613</v>
      </c>
      <c r="Z653" s="27">
        <f ca="1" t="shared" si="4764"/>
        <v>1.1446518855043</v>
      </c>
      <c r="AA653" s="27">
        <f ca="1" t="shared" si="4765"/>
        <v>1.33342288834564</v>
      </c>
      <c r="AB653" s="27">
        <f ca="1" t="shared" si="4766"/>
        <v>1.55707645792229</v>
      </c>
      <c r="AC653" s="27">
        <f ca="1" t="shared" si="4767"/>
        <v>1.86542373300169</v>
      </c>
      <c r="AD653" s="27">
        <f ca="1" t="shared" si="4768"/>
        <v>2.3508934131969</v>
      </c>
      <c r="AE653" s="26">
        <f ca="1" t="shared" si="4769"/>
        <v>5331.17029782097</v>
      </c>
      <c r="AF653" s="26">
        <f ca="1" t="shared" si="4770"/>
        <v>6210.36368070199</v>
      </c>
      <c r="AG653" s="26">
        <f ca="1" t="shared" si="4771"/>
        <v>7252.02122063027</v>
      </c>
      <c r="AH653" s="26">
        <f ca="1" t="shared" si="4772"/>
        <v>8688.1363007999</v>
      </c>
      <c r="AI653" s="26">
        <f ca="1" t="shared" si="4773"/>
        <v>10949.191886629</v>
      </c>
      <c r="AJ653" s="28">
        <f ca="1" t="shared" si="4774"/>
        <v>43657.9419659237</v>
      </c>
      <c r="AK653" s="28">
        <f ca="1" t="shared" si="4775"/>
        <v>56676.9803792248</v>
      </c>
      <c r="AL653" s="28">
        <f ca="1" t="shared" si="4776"/>
        <v>65069.0782371175</v>
      </c>
      <c r="AM653" s="28">
        <f ca="1" t="shared" si="4777"/>
        <v>82372.1637494457</v>
      </c>
      <c r="AN653" s="28">
        <f ca="1" t="shared" si="4778"/>
        <v>84815.188545621</v>
      </c>
      <c r="AO653" s="28">
        <f ca="1">C653/'Ejercicio 3 - TIR'!$D$7</f>
        <v>16337.8462452057</v>
      </c>
      <c r="AP653" s="28">
        <f ca="1" t="shared" si="4779"/>
        <v>27320.0957207181</v>
      </c>
      <c r="AQ653" s="28">
        <f ca="1" t="shared" si="4780"/>
        <v>40339.1341340192</v>
      </c>
      <c r="AR653" s="28">
        <f ca="1" t="shared" si="4781"/>
        <v>48731.2319919118</v>
      </c>
      <c r="AS653" s="28">
        <f ca="1" t="shared" si="4782"/>
        <v>66034.3175042401</v>
      </c>
      <c r="AT653" s="28">
        <f ca="1" t="shared" si="4783"/>
        <v>68477.3423004153</v>
      </c>
      <c r="AU653" s="28">
        <f ca="1">AP653*'Ejercicio 3 - TIR'!$D$5</f>
        <v>13660.047860359</v>
      </c>
      <c r="AV653" s="28">
        <f ca="1">AQ653*'Ejercicio 3 - TIR'!$D$5</f>
        <v>20169.5670670096</v>
      </c>
      <c r="AW653" s="28">
        <f ca="1">AR653*'Ejercicio 3 - TIR'!$D$5</f>
        <v>24365.6159959559</v>
      </c>
      <c r="AX653" s="28">
        <f ca="1">AS653*'Ejercicio 3 - TIR'!$D$5</f>
        <v>33017.15875212</v>
      </c>
      <c r="AY653" s="28">
        <f ca="1">AT653*'Ejercicio 3 - TIR'!$D$5</f>
        <v>34238.6711502077</v>
      </c>
      <c r="AZ653" s="28">
        <f ca="1" t="shared" ref="AZ653:BD653" si="4869">AJ653-AU653-AE653</f>
        <v>24666.7238077437</v>
      </c>
      <c r="BA653" s="28">
        <f ca="1" t="shared" si="4869"/>
        <v>30297.0496315133</v>
      </c>
      <c r="BB653" s="28">
        <f ca="1" t="shared" si="4869"/>
        <v>33451.4410205313</v>
      </c>
      <c r="BC653" s="28">
        <f ca="1" t="shared" si="4869"/>
        <v>40666.8686965258</v>
      </c>
      <c r="BD653" s="28">
        <f ca="1" t="shared" si="4869"/>
        <v>39627.3255087843</v>
      </c>
      <c r="BE653" s="28">
        <f ca="1" t="shared" ref="BE653:BI653" si="4870">AZ653/Z653</f>
        <v>21549.5419350804</v>
      </c>
      <c r="BF653" s="28">
        <f ca="1" t="shared" si="4870"/>
        <v>22721.2611215204</v>
      </c>
      <c r="BG653" s="28">
        <f ca="1" t="shared" si="4870"/>
        <v>21483.4928948625</v>
      </c>
      <c r="BH653" s="28">
        <f ca="1" t="shared" si="4870"/>
        <v>21800.33843093</v>
      </c>
      <c r="BI653" s="28">
        <f ca="1" t="shared" si="4870"/>
        <v>16856.2833543765</v>
      </c>
      <c r="BJ653" s="28">
        <f ca="1" t="shared" si="4786"/>
        <v>86642.5839807381</v>
      </c>
      <c r="BK653" s="28">
        <f ca="1" t="shared" si="4787"/>
        <v>38408.5351236778</v>
      </c>
      <c r="BL653" s="28">
        <f ca="1" t="shared" si="4788"/>
        <v>125051.119104416</v>
      </c>
      <c r="BM653" s="28">
        <f ca="1">BK653*'Ejercicio 3 - TIR'!$D$5</f>
        <v>19204.2675618389</v>
      </c>
      <c r="BN653" s="28">
        <f ca="1" t="shared" si="4789"/>
        <v>105846.851542577</v>
      </c>
      <c r="BO653" s="28">
        <f ca="1" t="shared" si="4790"/>
        <v>45024.0963492425</v>
      </c>
      <c r="BP653" s="28">
        <f ca="1" t="shared" si="4791"/>
        <v>-118544.404452668</v>
      </c>
      <c r="BQ653" s="28">
        <f ca="1" t="shared" ref="BQ653:BT653" si="4871">BE653</f>
        <v>21549.5419350804</v>
      </c>
      <c r="BR653" s="28">
        <f ca="1" t="shared" si="4871"/>
        <v>22721.2611215204</v>
      </c>
      <c r="BS653" s="28">
        <f ca="1" t="shared" si="4871"/>
        <v>21483.4928948625</v>
      </c>
      <c r="BT653" s="28">
        <f ca="1" t="shared" si="4871"/>
        <v>21800.33843093</v>
      </c>
      <c r="BU653" s="28">
        <f ca="1" t="shared" si="4793"/>
        <v>61880.379703619</v>
      </c>
      <c r="BV653" s="30">
        <f ca="1" t="shared" si="4794"/>
        <v>6.92759149723883</v>
      </c>
    </row>
    <row r="654" ht="15" customHeight="1" spans="1:74">
      <c r="A654" s="26">
        <v>653</v>
      </c>
      <c r="B654" s="27">
        <f ca="1" t="shared" ref="B654:F654" si="4872">RAND()</f>
        <v>0.807181331013921</v>
      </c>
      <c r="C654" s="28">
        <f ca="1">IF(B654&lt;=('Ejercicio 3 - TIR'!$D$13-'Ejercicio 3 - TIR'!$C$13)/('Ejercicio 3 - TIR'!$E$13-'Ejercicio 3 - TIR'!$C$13),'Ejercicio 3 - TIR'!$C$13+SQRT(('Ejercicio 3 - TIR'!$E$13-'Ejercicio 3 - TIR'!$C$13)*('Ejercicio 3 - TIR'!$D$13-'Ejercicio 3 - TIR'!$C$13)*B654),'Ejercicio 3 - TIR'!$E$13-SQRT(('Ejercicio 3 - TIR'!$E$13-'Ejercicio 3 - TIR'!$C$13)*('Ejercicio 3 - TIR'!$E$13-'Ejercicio 3 - TIR'!$D$13)*(1-B654)))</f>
        <v>84788.7409205124</v>
      </c>
      <c r="D654" s="27">
        <f ca="1" t="shared" si="4872"/>
        <v>0.178406712452055</v>
      </c>
      <c r="E654" s="28">
        <f ca="1">IF(D654&lt;=('Ejercicio 3 - TIR'!$D$14-'Ejercicio 3 - TIR'!$C$14)/('Ejercicio 3 - TIR'!$E$14-'Ejercicio 3 - TIR'!$C$14),'Ejercicio 3 - TIR'!$C$14+SQRT(('Ejercicio 3 - TIR'!$E$14-'Ejercicio 3 - TIR'!$C$14)*('Ejercicio 3 - TIR'!$D$14-'Ejercicio 3 - TIR'!$C$14)*D654),'Ejercicio 3 - TIR'!$E$14-SQRT(('Ejercicio 3 - TIR'!$E$14-'Ejercicio 3 - TIR'!$C$14)*('Ejercicio 3 - TIR'!$E$14-'Ejercicio 3 - TIR'!$D$14)*(1-D654)))</f>
        <v>28657.937046192</v>
      </c>
      <c r="F654" s="27">
        <f ca="1" t="shared" si="4872"/>
        <v>0.1359719229824</v>
      </c>
      <c r="G654" s="28">
        <f ca="1">IF(F654&lt;=('Ejercicio 3 - TIR'!$D$18-'Ejercicio 3 - TIR'!$C$18)/('Ejercicio 3 - TIR'!$E$18-'Ejercicio 3 - TIR'!$C$18),'Ejercicio 3 - TIR'!$C$18+SQRT(('Ejercicio 3 - TIR'!$E$18-'Ejercicio 3 - TIR'!$C$18)*('Ejercicio 3 - TIR'!$D$18-'Ejercicio 3 - TIR'!$C$18)*F654),'Ejercicio 3 - TIR'!$E$18-SQRT(('Ejercicio 3 - TIR'!$E$18-'Ejercicio 3 - TIR'!$C$18)*('Ejercicio 3 - TIR'!$E$18-'Ejercicio 3 - TIR'!$D$18)*(1-F654)))</f>
        <v>34516.1696654754</v>
      </c>
      <c r="H654" s="27">
        <f ca="1" t="shared" ref="H654:L654" si="4873">RAND()</f>
        <v>0.172774730125032</v>
      </c>
      <c r="I654" s="28">
        <f ca="1">IF(H654&lt;=('Ejercicio 3 - TIR'!$D$18-'Ejercicio 3 - TIR'!$C$18)/('Ejercicio 3 - TIR'!$E$18-'Ejercicio 3 - TIR'!$C$18),'Ejercicio 3 - TIR'!$C$18+SQRT(('Ejercicio 3 - TIR'!$E$18-'Ejercicio 3 - TIR'!$C$18)*('Ejercicio 3 - TIR'!$D$18-'Ejercicio 3 - TIR'!$C$18)*H654),'Ejercicio 3 - TIR'!$E$18-SQRT(('Ejercicio 3 - TIR'!$E$18-'Ejercicio 3 - TIR'!$C$18)*('Ejercicio 3 - TIR'!$E$18-'Ejercicio 3 - TIR'!$D$18)*(1-H654)))</f>
        <v>35090.7965505169</v>
      </c>
      <c r="J654" s="27">
        <f ca="1" t="shared" si="4873"/>
        <v>0.274042115237576</v>
      </c>
      <c r="K654" s="28">
        <f ca="1">IF(J654&lt;=('Ejercicio 3 - TIR'!$D$18-'Ejercicio 3 - TIR'!$C$18)/('Ejercicio 3 - TIR'!$E$18-'Ejercicio 3 - TIR'!$C$18),'Ejercicio 3 - TIR'!$C$18+SQRT(('Ejercicio 3 - TIR'!$E$18-'Ejercicio 3 - TIR'!$C$18)*('Ejercicio 3 - TIR'!$D$18-'Ejercicio 3 - TIR'!$C$18)*J654),'Ejercicio 3 - TIR'!$E$18-SQRT(('Ejercicio 3 - TIR'!$E$18-'Ejercicio 3 - TIR'!$C$18)*('Ejercicio 3 - TIR'!$E$18-'Ejercicio 3 - TIR'!$D$18)*(1-J654)))</f>
        <v>36411.4208476465</v>
      </c>
      <c r="L654" s="27">
        <f ca="1" t="shared" si="4873"/>
        <v>0.158663119248306</v>
      </c>
      <c r="M654" s="28">
        <f ca="1">IF(L654&lt;=('Ejercicio 3 - TIR'!$D$18-'Ejercicio 3 - TIR'!$C$18)/('Ejercicio 3 - TIR'!$E$18-'Ejercicio 3 - TIR'!$C$18),'Ejercicio 3 - TIR'!$C$18+SQRT(('Ejercicio 3 - TIR'!$E$18-'Ejercicio 3 - TIR'!$C$18)*('Ejercicio 3 - TIR'!$D$18-'Ejercicio 3 - TIR'!$C$18)*L654),'Ejercicio 3 - TIR'!$E$18-SQRT(('Ejercicio 3 - TIR'!$E$18-'Ejercicio 3 - TIR'!$C$18)*('Ejercicio 3 - TIR'!$E$18-'Ejercicio 3 - TIR'!$D$18)*(1-L654)))</f>
        <v>34878.4698305151</v>
      </c>
      <c r="N654" s="27">
        <f ca="1" t="shared" ref="N654:R654" si="4874">RAND()</f>
        <v>0.302786184598348</v>
      </c>
      <c r="O654" s="28">
        <f ca="1">IF(N654&lt;=('Ejercicio 3 - TIR'!$D$18-'Ejercicio 3 - TIR'!$C$18)/('Ejercicio 3 - TIR'!$E$18-'Ejercicio 3 - TIR'!$C$18),'Ejercicio 3 - TIR'!$C$18+SQRT(('Ejercicio 3 - TIR'!$E$18-'Ejercicio 3 - TIR'!$C$18)*('Ejercicio 3 - TIR'!$D$18-'Ejercicio 3 - TIR'!$C$18)*N654),'Ejercicio 3 - TIR'!$E$18-SQRT(('Ejercicio 3 - TIR'!$E$18-'Ejercicio 3 - TIR'!$C$18)*('Ejercicio 3 - TIR'!$E$18-'Ejercicio 3 - TIR'!$D$18)*(1-N654)))</f>
        <v>36739.2824313685</v>
      </c>
      <c r="P654" s="27">
        <f ca="1" t="shared" si="4874"/>
        <v>0.439590788288337</v>
      </c>
      <c r="Q654" s="29">
        <f ca="1">IF(P654&lt;=('Ejercicio 3 - TIR'!$D$22-'Ejercicio 3 - TIR'!$C$22)/('Ejercicio 3 - TIR'!$E$22-'Ejercicio 3 - TIR'!$C$22),'Ejercicio 3 - TIR'!$C$22+SQRT(('Ejercicio 3 - TIR'!$E$22-'Ejercicio 3 - TIR'!$C$22)*('Ejercicio 3 - TIR'!$D$22-'Ejercicio 3 - TIR'!$C$22)*P654),'Ejercicio 3 - TIR'!$E$22-SQRT(('Ejercicio 3 - TIR'!$E$22-'Ejercicio 3 - TIR'!$C$22)*('Ejercicio 3 - TIR'!$E$22-'Ejercicio 3 - TIR'!$D$22)*(1-P654)))</f>
        <v>0.148129404880285</v>
      </c>
      <c r="R654" s="27">
        <f ca="1" t="shared" si="4874"/>
        <v>0.367285109048321</v>
      </c>
      <c r="S654" s="29">
        <f ca="1">IF(R654&lt;=('Ejercicio 3 - TIR'!$D$23-'Ejercicio 3 - TIR'!$C$23)/('Ejercicio 3 - TIR'!$E$23-'Ejercicio 3 - TIR'!$C$23),'Ejercicio 3 - TIR'!$C$23+SQRT(('Ejercicio 3 - TIR'!$E$23-'Ejercicio 3 - TIR'!$C$23)*('Ejercicio 3 - TIR'!$D$23-'Ejercicio 3 - TIR'!$C$23)*R654),'Ejercicio 3 - TIR'!$E$23-SQRT(('Ejercicio 3 - TIR'!$E$23-'Ejercicio 3 - TIR'!$C$23)*('Ejercicio 3 - TIR'!$E$23-'Ejercicio 3 - TIR'!$D$23)*(1-R654)))</f>
        <v>0.145712121582767</v>
      </c>
      <c r="T654" s="27">
        <f ca="1" t="shared" ref="T654:X654" si="4875">RAND()</f>
        <v>0.476973406832182</v>
      </c>
      <c r="U654" s="29">
        <f ca="1">IF(T654&lt;=('Ejercicio 3 - TIR'!$D$24-'Ejercicio 3 - TIR'!$C$24)/('Ejercicio 3 - TIR'!$E$24-'Ejercicio 3 - TIR'!$C$24),'Ejercicio 3 - TIR'!$C$24+SQRT(('Ejercicio 3 - TIR'!$E$24-'Ejercicio 3 - TIR'!$C$24)*('Ejercicio 3 - TIR'!$D$24-'Ejercicio 3 - TIR'!$C$24)*T654),'Ejercicio 3 - TIR'!$E$24-SQRT(('Ejercicio 3 - TIR'!$E$24-'Ejercicio 3 - TIR'!$C$24)*('Ejercicio 3 - TIR'!$E$24-'Ejercicio 3 - TIR'!$D$24)*(1-T654)))</f>
        <v>0.181731547446103</v>
      </c>
      <c r="V654" s="27">
        <f ca="1" t="shared" si="4875"/>
        <v>0.947533029896591</v>
      </c>
      <c r="W654" s="29">
        <f ca="1">IF(V654&lt;=('Ejercicio 3 - TIR'!$D$25-'Ejercicio 3 - TIR'!$C$25)/('Ejercicio 3 - TIR'!$E$25-'Ejercicio 3 - TIR'!$C$25),'Ejercicio 3 - TIR'!$C$25+SQRT(('Ejercicio 3 - TIR'!$E$25-'Ejercicio 3 - TIR'!$C$25)*('Ejercicio 3 - TIR'!$D$25-'Ejercicio 3 - TIR'!$C$25)*V654),'Ejercicio 3 - TIR'!$E$25-SQRT(('Ejercicio 3 - TIR'!$E$25-'Ejercicio 3 - TIR'!$C$25)*('Ejercicio 3 - TIR'!$E$25-'Ejercicio 3 - TIR'!$D$25)*(1-V654)))</f>
        <v>0.236448823100486</v>
      </c>
      <c r="X654" s="27">
        <f ca="1" t="shared" si="4875"/>
        <v>0.0450060434279944</v>
      </c>
      <c r="Y654" s="29">
        <f ca="1">IF(X654&lt;=('Ejercicio 3 - TIR'!$D$26-'Ejercicio 3 - TIR'!$C$26)/('Ejercicio 3 - TIR'!$E$26-'Ejercicio 3 - TIR'!$C$26),'Ejercicio 3 - TIR'!$C$26+SQRT(('Ejercicio 3 - TIR'!$E$26-'Ejercicio 3 - TIR'!$C$26)*('Ejercicio 3 - TIR'!$D$26-'Ejercicio 3 - TIR'!$C$26)*X654),'Ejercicio 3 - TIR'!$E$26-SQRT(('Ejercicio 3 - TIR'!$E$26-'Ejercicio 3 - TIR'!$C$26)*('Ejercicio 3 - TIR'!$E$26-'Ejercicio 3 - TIR'!$D$26)*(1-X654)))</f>
        <v>0.201023443983419</v>
      </c>
      <c r="Z654" s="27">
        <f ca="1" t="shared" si="4764"/>
        <v>1.14812940488029</v>
      </c>
      <c r="AA654" s="27">
        <f ca="1" t="shared" si="4765"/>
        <v>1.31542577631695</v>
      </c>
      <c r="AB654" s="27">
        <f ca="1" t="shared" si="4766"/>
        <v>1.55448013819752</v>
      </c>
      <c r="AC654" s="27">
        <f ca="1" t="shared" si="4767"/>
        <v>1.92203513740741</v>
      </c>
      <c r="AD654" s="27">
        <f ca="1" t="shared" si="4768"/>
        <v>2.30840926018619</v>
      </c>
      <c r="AE654" s="26">
        <f ca="1" t="shared" si="4769"/>
        <v>4245.0831597491</v>
      </c>
      <c r="AF654" s="26">
        <f ca="1" t="shared" si="4770"/>
        <v>4863.64323325142</v>
      </c>
      <c r="AG654" s="26">
        <f ca="1" t="shared" si="4771"/>
        <v>5747.52064425596</v>
      </c>
      <c r="AH654" s="26">
        <f ca="1" t="shared" si="4772"/>
        <v>7106.51513633603</v>
      </c>
      <c r="AI654" s="26">
        <f ca="1" t="shared" si="4773"/>
        <v>8535.0912837626</v>
      </c>
      <c r="AJ654" s="28">
        <f ca="1" t="shared" si="4774"/>
        <v>39629.0293367692</v>
      </c>
      <c r="AK654" s="28">
        <f ca="1" t="shared" si="4775"/>
        <v>46159.3382940439</v>
      </c>
      <c r="AL654" s="28">
        <f ca="1" t="shared" si="4776"/>
        <v>56600.8305112177</v>
      </c>
      <c r="AM654" s="28">
        <f ca="1" t="shared" si="4777"/>
        <v>67037.6445532541</v>
      </c>
      <c r="AN654" s="28">
        <f ca="1" t="shared" si="4778"/>
        <v>84809.2997771667</v>
      </c>
      <c r="AO654" s="28">
        <f ca="1">C654/'Ejercicio 3 - TIR'!$D$7</f>
        <v>16957.7481841025</v>
      </c>
      <c r="AP654" s="28">
        <f ca="1" t="shared" si="4779"/>
        <v>22671.2811526667</v>
      </c>
      <c r="AQ654" s="28">
        <f ca="1" t="shared" si="4780"/>
        <v>29201.5901099414</v>
      </c>
      <c r="AR654" s="28">
        <f ca="1" t="shared" si="4781"/>
        <v>39643.0823271152</v>
      </c>
      <c r="AS654" s="28">
        <f ca="1" t="shared" si="4782"/>
        <v>50079.8963691517</v>
      </c>
      <c r="AT654" s="28">
        <f ca="1" t="shared" si="4783"/>
        <v>67851.5515930643</v>
      </c>
      <c r="AU654" s="28">
        <f ca="1">AP654*'Ejercicio 3 - TIR'!$D$5</f>
        <v>11335.6405763334</v>
      </c>
      <c r="AV654" s="28">
        <f ca="1">AQ654*'Ejercicio 3 - TIR'!$D$5</f>
        <v>14600.7950549707</v>
      </c>
      <c r="AW654" s="28">
        <f ca="1">AR654*'Ejercicio 3 - TIR'!$D$5</f>
        <v>19821.5411635576</v>
      </c>
      <c r="AX654" s="28">
        <f ca="1">AS654*'Ejercicio 3 - TIR'!$D$5</f>
        <v>25039.9481845758</v>
      </c>
      <c r="AY654" s="28">
        <f ca="1">AT654*'Ejercicio 3 - TIR'!$D$5</f>
        <v>33925.7757965321</v>
      </c>
      <c r="AZ654" s="28">
        <f ca="1" t="shared" ref="AZ654:BD654" si="4876">AJ654-AU654-AE654</f>
        <v>24048.3056006867</v>
      </c>
      <c r="BA654" s="28">
        <f ca="1" t="shared" si="4876"/>
        <v>26694.9000058218</v>
      </c>
      <c r="BB654" s="28">
        <f ca="1" t="shared" si="4876"/>
        <v>31031.7687034041</v>
      </c>
      <c r="BC654" s="28">
        <f ca="1" t="shared" si="4876"/>
        <v>34891.1812323423</v>
      </c>
      <c r="BD654" s="28">
        <f ca="1" t="shared" si="4876"/>
        <v>42348.432696872</v>
      </c>
      <c r="BE654" s="28">
        <f ca="1" t="shared" ref="BE654:BI654" si="4877">AZ654/Z654</f>
        <v>20945.6403594107</v>
      </c>
      <c r="BF654" s="28">
        <f ca="1" t="shared" si="4877"/>
        <v>20293.7333952544</v>
      </c>
      <c r="BG654" s="28">
        <f ca="1" t="shared" si="4877"/>
        <v>19962.7952399486</v>
      </c>
      <c r="BH654" s="28">
        <f ca="1" t="shared" si="4877"/>
        <v>18153.2483737037</v>
      </c>
      <c r="BI654" s="28">
        <f ca="1" t="shared" si="4877"/>
        <v>18345.2879986525</v>
      </c>
      <c r="BJ654" s="28">
        <f ca="1" t="shared" si="4786"/>
        <v>66154.2472552625</v>
      </c>
      <c r="BK654" s="28">
        <f ca="1" t="shared" si="4787"/>
        <v>39145.4229400876</v>
      </c>
      <c r="BL654" s="28">
        <f ca="1" t="shared" si="4788"/>
        <v>105299.67019535</v>
      </c>
      <c r="BM654" s="28">
        <f ca="1">BK654*'Ejercicio 3 - TIR'!$D$5</f>
        <v>19572.7114700438</v>
      </c>
      <c r="BN654" s="28">
        <f ca="1" t="shared" si="4789"/>
        <v>85726.9587253063</v>
      </c>
      <c r="BO654" s="28">
        <f ca="1" t="shared" si="4790"/>
        <v>37136.8111382433</v>
      </c>
      <c r="BP654" s="28">
        <f ca="1" t="shared" si="4791"/>
        <v>-113446.677966704</v>
      </c>
      <c r="BQ654" s="28">
        <f ca="1" t="shared" ref="BQ654:BT654" si="4878">BE654</f>
        <v>20945.6403594107</v>
      </c>
      <c r="BR654" s="28">
        <f ca="1" t="shared" si="4878"/>
        <v>20293.7333952544</v>
      </c>
      <c r="BS654" s="28">
        <f ca="1" t="shared" si="4878"/>
        <v>19962.7952399486</v>
      </c>
      <c r="BT654" s="28">
        <f ca="1" t="shared" si="4878"/>
        <v>18153.2483737037</v>
      </c>
      <c r="BU654" s="28">
        <f ca="1" t="shared" si="4793"/>
        <v>55482.0991368958</v>
      </c>
      <c r="BV654" s="30">
        <f ca="1" t="shared" si="4794"/>
        <v>5.15294160548256</v>
      </c>
    </row>
    <row r="655" ht="15" customHeight="1" spans="1:74">
      <c r="A655" s="26">
        <v>654</v>
      </c>
      <c r="B655" s="27">
        <f ca="1" t="shared" ref="B655:F655" si="4879">RAND()</f>
        <v>0.0983409373859518</v>
      </c>
      <c r="C655" s="28">
        <f ca="1">IF(B655&lt;=('Ejercicio 3 - TIR'!$D$13-'Ejercicio 3 - TIR'!$C$13)/('Ejercicio 3 - TIR'!$E$13-'Ejercicio 3 - TIR'!$C$13),'Ejercicio 3 - TIR'!$C$13+SQRT(('Ejercicio 3 - TIR'!$E$13-'Ejercicio 3 - TIR'!$C$13)*('Ejercicio 3 - TIR'!$D$13-'Ejercicio 3 - TIR'!$C$13)*B655),'Ejercicio 3 - TIR'!$E$13-SQRT(('Ejercicio 3 - TIR'!$E$13-'Ejercicio 3 - TIR'!$C$13)*('Ejercicio 3 - TIR'!$E$13-'Ejercicio 3 - TIR'!$D$13)*(1-B655)))</f>
        <v>66271.8717265567</v>
      </c>
      <c r="D655" s="27">
        <f ca="1" t="shared" si="4879"/>
        <v>0.862882249623556</v>
      </c>
      <c r="E655" s="28">
        <f ca="1">IF(D655&lt;=('Ejercicio 3 - TIR'!$D$14-'Ejercicio 3 - TIR'!$C$14)/('Ejercicio 3 - TIR'!$E$14-'Ejercicio 3 - TIR'!$C$14),'Ejercicio 3 - TIR'!$C$14+SQRT(('Ejercicio 3 - TIR'!$E$14-'Ejercicio 3 - TIR'!$C$14)*('Ejercicio 3 - TIR'!$D$14-'Ejercicio 3 - TIR'!$C$14)*D655),'Ejercicio 3 - TIR'!$E$14-SQRT(('Ejercicio 3 - TIR'!$E$14-'Ejercicio 3 - TIR'!$C$14)*('Ejercicio 3 - TIR'!$E$14-'Ejercicio 3 - TIR'!$D$14)*(1-D655)))</f>
        <v>35464.841507018</v>
      </c>
      <c r="F655" s="27">
        <f ca="1" t="shared" si="4879"/>
        <v>0.240714172507807</v>
      </c>
      <c r="G655" s="28">
        <f ca="1">IF(F655&lt;=('Ejercicio 3 - TIR'!$D$18-'Ejercicio 3 - TIR'!$C$18)/('Ejercicio 3 - TIR'!$E$18-'Ejercicio 3 - TIR'!$C$18),'Ejercicio 3 - TIR'!$C$18+SQRT(('Ejercicio 3 - TIR'!$E$18-'Ejercicio 3 - TIR'!$C$18)*('Ejercicio 3 - TIR'!$D$18-'Ejercicio 3 - TIR'!$C$18)*F655),'Ejercicio 3 - TIR'!$E$18-SQRT(('Ejercicio 3 - TIR'!$E$18-'Ejercicio 3 - TIR'!$C$18)*('Ejercicio 3 - TIR'!$E$18-'Ejercicio 3 - TIR'!$D$18)*(1-F655)))</f>
        <v>36008.9205250337</v>
      </c>
      <c r="H655" s="27">
        <f ca="1" t="shared" ref="H655:L655" si="4880">RAND()</f>
        <v>0.266140900418579</v>
      </c>
      <c r="I655" s="28">
        <f ca="1">IF(H655&lt;=('Ejercicio 3 - TIR'!$D$18-'Ejercicio 3 - TIR'!$C$18)/('Ejercicio 3 - TIR'!$E$18-'Ejercicio 3 - TIR'!$C$18),'Ejercicio 3 - TIR'!$C$18+SQRT(('Ejercicio 3 - TIR'!$E$18-'Ejercicio 3 - TIR'!$C$18)*('Ejercicio 3 - TIR'!$D$18-'Ejercicio 3 - TIR'!$C$18)*H655),'Ejercicio 3 - TIR'!$E$18-SQRT(('Ejercicio 3 - TIR'!$E$18-'Ejercicio 3 - TIR'!$C$18)*('Ejercicio 3 - TIR'!$E$18-'Ejercicio 3 - TIR'!$D$18)*(1-H655)))</f>
        <v>36318.3174233958</v>
      </c>
      <c r="J655" s="27">
        <f ca="1" t="shared" si="4880"/>
        <v>0.770216008392406</v>
      </c>
      <c r="K655" s="28">
        <f ca="1">IF(J655&lt;=('Ejercicio 3 - TIR'!$D$18-'Ejercicio 3 - TIR'!$C$18)/('Ejercicio 3 - TIR'!$E$18-'Ejercicio 3 - TIR'!$C$18),'Ejercicio 3 - TIR'!$C$18+SQRT(('Ejercicio 3 - TIR'!$E$18-'Ejercicio 3 - TIR'!$C$18)*('Ejercicio 3 - TIR'!$D$18-'Ejercicio 3 - TIR'!$C$18)*J655),'Ejercicio 3 - TIR'!$E$18-SQRT(('Ejercicio 3 - TIR'!$E$18-'Ejercicio 3 - TIR'!$C$18)*('Ejercicio 3 - TIR'!$E$18-'Ejercicio 3 - TIR'!$D$18)*(1-J655)))</f>
        <v>40848.6388532712</v>
      </c>
      <c r="L655" s="27">
        <f ca="1" t="shared" si="4880"/>
        <v>0.462115552439208</v>
      </c>
      <c r="M655" s="28">
        <f ca="1">IF(L655&lt;=('Ejercicio 3 - TIR'!$D$18-'Ejercicio 3 - TIR'!$C$18)/('Ejercicio 3 - TIR'!$E$18-'Ejercicio 3 - TIR'!$C$18),'Ejercicio 3 - TIR'!$C$18+SQRT(('Ejercicio 3 - TIR'!$E$18-'Ejercicio 3 - TIR'!$C$18)*('Ejercicio 3 - TIR'!$D$18-'Ejercicio 3 - TIR'!$C$18)*L655),'Ejercicio 3 - TIR'!$E$18-SQRT(('Ejercicio 3 - TIR'!$E$18-'Ejercicio 3 - TIR'!$C$18)*('Ejercicio 3 - TIR'!$E$18-'Ejercicio 3 - TIR'!$D$18)*(1-L655)))</f>
        <v>38325.7031454335</v>
      </c>
      <c r="N655" s="27">
        <f ca="1" t="shared" ref="N655:R655" si="4881">RAND()</f>
        <v>0.752889070062295</v>
      </c>
      <c r="O655" s="28">
        <f ca="1">IF(N655&lt;=('Ejercicio 3 - TIR'!$D$18-'Ejercicio 3 - TIR'!$C$18)/('Ejercicio 3 - TIR'!$E$18-'Ejercicio 3 - TIR'!$C$18),'Ejercicio 3 - TIR'!$C$18+SQRT(('Ejercicio 3 - TIR'!$E$18-'Ejercicio 3 - TIR'!$C$18)*('Ejercicio 3 - TIR'!$D$18-'Ejercicio 3 - TIR'!$C$18)*N655),'Ejercicio 3 - TIR'!$E$18-SQRT(('Ejercicio 3 - TIR'!$E$18-'Ejercicio 3 - TIR'!$C$18)*('Ejercicio 3 - TIR'!$E$18-'Ejercicio 3 - TIR'!$D$18)*(1-N655)))</f>
        <v>40694.9657672293</v>
      </c>
      <c r="P655" s="27">
        <f ca="1" t="shared" si="4881"/>
        <v>0.813943539900994</v>
      </c>
      <c r="Q655" s="29">
        <f ca="1">IF(P655&lt;=('Ejercicio 3 - TIR'!$D$22-'Ejercicio 3 - TIR'!$C$22)/('Ejercicio 3 - TIR'!$E$22-'Ejercicio 3 - TIR'!$C$22),'Ejercicio 3 - TIR'!$C$22+SQRT(('Ejercicio 3 - TIR'!$E$22-'Ejercicio 3 - TIR'!$C$22)*('Ejercicio 3 - TIR'!$D$22-'Ejercicio 3 - TIR'!$C$22)*P655),'Ejercicio 3 - TIR'!$E$22-SQRT(('Ejercicio 3 - TIR'!$E$22-'Ejercicio 3 - TIR'!$C$22)*('Ejercicio 3 - TIR'!$E$22-'Ejercicio 3 - TIR'!$D$22)*(1-P655)))</f>
        <v>0.161699682292971</v>
      </c>
      <c r="R655" s="27">
        <f ca="1" t="shared" si="4881"/>
        <v>0.370666292927981</v>
      </c>
      <c r="S655" s="29">
        <f ca="1">IF(R655&lt;=('Ejercicio 3 - TIR'!$D$23-'Ejercicio 3 - TIR'!$C$23)/('Ejercicio 3 - TIR'!$E$23-'Ejercicio 3 - TIR'!$C$23),'Ejercicio 3 - TIR'!$C$23+SQRT(('Ejercicio 3 - TIR'!$E$23-'Ejercicio 3 - TIR'!$C$23)*('Ejercicio 3 - TIR'!$D$23-'Ejercicio 3 - TIR'!$C$23)*R655),'Ejercicio 3 - TIR'!$E$23-SQRT(('Ejercicio 3 - TIR'!$E$23-'Ejercicio 3 - TIR'!$C$23)*('Ejercicio 3 - TIR'!$E$23-'Ejercicio 3 - TIR'!$D$23)*(1-R655)))</f>
        <v>0.145830201843392</v>
      </c>
      <c r="T655" s="27">
        <f ca="1" t="shared" ref="T655:X655" si="4882">RAND()</f>
        <v>0.292242436683609</v>
      </c>
      <c r="U655" s="29">
        <f ca="1">IF(T655&lt;=('Ejercicio 3 - TIR'!$D$24-'Ejercicio 3 - TIR'!$C$24)/('Ejercicio 3 - TIR'!$E$24-'Ejercicio 3 - TIR'!$C$24),'Ejercicio 3 - TIR'!$C$24+SQRT(('Ejercicio 3 - TIR'!$E$24-'Ejercicio 3 - TIR'!$C$24)*('Ejercicio 3 - TIR'!$D$24-'Ejercicio 3 - TIR'!$C$24)*T655),'Ejercicio 3 - TIR'!$E$24-SQRT(('Ejercicio 3 - TIR'!$E$24-'Ejercicio 3 - TIR'!$C$24)*('Ejercicio 3 - TIR'!$E$24-'Ejercicio 3 - TIR'!$D$24)*(1-T655)))</f>
        <v>0.174773153150852</v>
      </c>
      <c r="V655" s="27">
        <f ca="1" t="shared" si="4882"/>
        <v>0.263164961676278</v>
      </c>
      <c r="W655" s="29">
        <f ca="1">IF(V655&lt;=('Ejercicio 3 - TIR'!$D$25-'Ejercicio 3 - TIR'!$C$25)/('Ejercicio 3 - TIR'!$E$25-'Ejercicio 3 - TIR'!$C$25),'Ejercicio 3 - TIR'!$C$25+SQRT(('Ejercicio 3 - TIR'!$E$25-'Ejercicio 3 - TIR'!$C$25)*('Ejercicio 3 - TIR'!$D$25-'Ejercicio 3 - TIR'!$C$25)*V655),'Ejercicio 3 - TIR'!$E$25-SQRT(('Ejercicio 3 - TIR'!$E$25-'Ejercicio 3 - TIR'!$C$25)*('Ejercicio 3 - TIR'!$E$25-'Ejercicio 3 - TIR'!$D$25)*(1-V655)))</f>
        <v>0.199194555122398</v>
      </c>
      <c r="X655" s="27">
        <f ca="1" t="shared" si="4882"/>
        <v>0.706308307550362</v>
      </c>
      <c r="Y655" s="29">
        <f ca="1">IF(X655&lt;=('Ejercicio 3 - TIR'!$D$26-'Ejercicio 3 - TIR'!$C$26)/('Ejercicio 3 - TIR'!$E$26-'Ejercicio 3 - TIR'!$C$26),'Ejercicio 3 - TIR'!$C$26+SQRT(('Ejercicio 3 - TIR'!$E$26-'Ejercicio 3 - TIR'!$C$26)*('Ejercicio 3 - TIR'!$D$26-'Ejercicio 3 - TIR'!$C$26)*X655),'Ejercicio 3 - TIR'!$E$26-SQRT(('Ejercicio 3 - TIR'!$E$26-'Ejercicio 3 - TIR'!$C$26)*('Ejercicio 3 - TIR'!$E$26-'Ejercicio 3 - TIR'!$D$26)*(1-X655)))</f>
        <v>0.240176198835018</v>
      </c>
      <c r="Z655" s="27">
        <f ca="1" t="shared" si="4764"/>
        <v>1.16169968229297</v>
      </c>
      <c r="AA655" s="27">
        <f ca="1" t="shared" si="4765"/>
        <v>1.33111058144316</v>
      </c>
      <c r="AB655" s="27">
        <f ca="1" t="shared" si="4766"/>
        <v>1.56375297495444</v>
      </c>
      <c r="AC655" s="27">
        <f ca="1" t="shared" si="4767"/>
        <v>1.87524405312182</v>
      </c>
      <c r="AD655" s="27">
        <f ca="1" t="shared" si="4768"/>
        <v>2.32563304168859</v>
      </c>
      <c r="AE655" s="26">
        <f ca="1" t="shared" si="4769"/>
        <v>5734.65360425537</v>
      </c>
      <c r="AF655" s="26">
        <f ca="1" t="shared" si="4770"/>
        <v>6570.93929686587</v>
      </c>
      <c r="AG655" s="26">
        <f ca="1" t="shared" si="4771"/>
        <v>7719.36307694196</v>
      </c>
      <c r="AH655" s="26">
        <f ca="1" t="shared" si="4772"/>
        <v>9257.01817088168</v>
      </c>
      <c r="AI655" s="26">
        <f ca="1" t="shared" si="4773"/>
        <v>11480.3336077107</v>
      </c>
      <c r="AJ655" s="28">
        <f ca="1" t="shared" si="4774"/>
        <v>41831.5515336445</v>
      </c>
      <c r="AK655" s="28">
        <f ca="1" t="shared" si="4775"/>
        <v>48343.6966224936</v>
      </c>
      <c r="AL655" s="28">
        <f ca="1" t="shared" si="4776"/>
        <v>63877.1805296425</v>
      </c>
      <c r="AM655" s="28">
        <f ca="1" t="shared" si="4777"/>
        <v>71870.0469051864</v>
      </c>
      <c r="AN655" s="28">
        <f ca="1" t="shared" si="4778"/>
        <v>94641.5570186545</v>
      </c>
      <c r="AO655" s="28">
        <f ca="1">C655/'Ejercicio 3 - TIR'!$D$7</f>
        <v>13254.3743453113</v>
      </c>
      <c r="AP655" s="28">
        <f ca="1" t="shared" si="4779"/>
        <v>28577.1771883331</v>
      </c>
      <c r="AQ655" s="28">
        <f ca="1" t="shared" si="4780"/>
        <v>35089.3222771822</v>
      </c>
      <c r="AR655" s="28">
        <f ca="1" t="shared" si="4781"/>
        <v>50622.8061843312</v>
      </c>
      <c r="AS655" s="28">
        <f ca="1" t="shared" si="4782"/>
        <v>58615.6725598751</v>
      </c>
      <c r="AT655" s="28">
        <f ca="1" t="shared" si="4783"/>
        <v>81387.1826733432</v>
      </c>
      <c r="AU655" s="28">
        <f ca="1">AP655*'Ejercicio 3 - TIR'!$D$5</f>
        <v>14288.5885941666</v>
      </c>
      <c r="AV655" s="28">
        <f ca="1">AQ655*'Ejercicio 3 - TIR'!$D$5</f>
        <v>17544.6611385911</v>
      </c>
      <c r="AW655" s="28">
        <f ca="1">AR655*'Ejercicio 3 - TIR'!$D$5</f>
        <v>25311.4030921656</v>
      </c>
      <c r="AX655" s="28">
        <f ca="1">AS655*'Ejercicio 3 - TIR'!$D$5</f>
        <v>29307.8362799376</v>
      </c>
      <c r="AY655" s="28">
        <f ca="1">AT655*'Ejercicio 3 - TIR'!$D$5</f>
        <v>40693.5913366716</v>
      </c>
      <c r="AZ655" s="28">
        <f ca="1" t="shared" ref="AZ655:BD655" si="4883">AJ655-AU655-AE655</f>
        <v>21808.3093352225</v>
      </c>
      <c r="BA655" s="28">
        <f ca="1" t="shared" si="4883"/>
        <v>24228.0961870366</v>
      </c>
      <c r="BB655" s="28">
        <f ca="1" t="shared" si="4883"/>
        <v>30846.414360535</v>
      </c>
      <c r="BC655" s="28">
        <f ca="1" t="shared" si="4883"/>
        <v>33305.1924543672</v>
      </c>
      <c r="BD655" s="28">
        <f ca="1" t="shared" si="4883"/>
        <v>42467.6320742722</v>
      </c>
      <c r="BE655" s="28">
        <f ca="1" t="shared" ref="BE655:BI655" si="4884">AZ655/Z655</f>
        <v>18772.7600064219</v>
      </c>
      <c r="BF655" s="28">
        <f ca="1" t="shared" si="4884"/>
        <v>18201.4150625781</v>
      </c>
      <c r="BG655" s="28">
        <f ca="1" t="shared" si="4884"/>
        <v>19725.8869236898</v>
      </c>
      <c r="BH655" s="28">
        <f ca="1" t="shared" si="4884"/>
        <v>17760.4575782668</v>
      </c>
      <c r="BI655" s="28">
        <f ca="1" t="shared" si="4884"/>
        <v>18260.6762601882</v>
      </c>
      <c r="BJ655" s="28">
        <f ca="1" t="shared" si="4786"/>
        <v>82478.2072269701</v>
      </c>
      <c r="BK655" s="28">
        <f ca="1" t="shared" si="4787"/>
        <v>30824.8109243656</v>
      </c>
      <c r="BL655" s="28">
        <f ca="1" t="shared" si="4788"/>
        <v>113303.018151336</v>
      </c>
      <c r="BM655" s="28">
        <f ca="1">BK655*'Ejercicio 3 - TIR'!$D$5</f>
        <v>15412.4054621828</v>
      </c>
      <c r="BN655" s="28">
        <f ca="1" t="shared" si="4789"/>
        <v>97890.612689153</v>
      </c>
      <c r="BO655" s="28">
        <f ca="1" t="shared" si="4790"/>
        <v>42092.0286796737</v>
      </c>
      <c r="BP655" s="28">
        <f ca="1" t="shared" si="4791"/>
        <v>-101736.713233575</v>
      </c>
      <c r="BQ655" s="28">
        <f ca="1" t="shared" ref="BQ655:BT655" si="4885">BE655</f>
        <v>18772.7600064219</v>
      </c>
      <c r="BR655" s="28">
        <f ca="1" t="shared" si="4885"/>
        <v>18201.4150625781</v>
      </c>
      <c r="BS655" s="28">
        <f ca="1" t="shared" si="4885"/>
        <v>19725.8869236898</v>
      </c>
      <c r="BT655" s="28">
        <f ca="1" t="shared" si="4885"/>
        <v>17760.4575782668</v>
      </c>
      <c r="BU655" s="28">
        <f ca="1" t="shared" si="4793"/>
        <v>60352.7049398619</v>
      </c>
      <c r="BV655" s="30">
        <f ca="1" t="shared" si="4794"/>
        <v>8.32008938033109</v>
      </c>
    </row>
    <row r="656" ht="15" customHeight="1" spans="1:74">
      <c r="A656" s="26">
        <v>655</v>
      </c>
      <c r="B656" s="27">
        <f ca="1" t="shared" ref="B656:F656" si="4886">RAND()</f>
        <v>0.660355625798163</v>
      </c>
      <c r="C656" s="28">
        <f ca="1">IF(B656&lt;=('Ejercicio 3 - TIR'!$D$13-'Ejercicio 3 - TIR'!$C$13)/('Ejercicio 3 - TIR'!$E$13-'Ejercicio 3 - TIR'!$C$13),'Ejercicio 3 - TIR'!$C$13+SQRT(('Ejercicio 3 - TIR'!$E$13-'Ejercicio 3 - TIR'!$C$13)*('Ejercicio 3 - TIR'!$D$13-'Ejercicio 3 - TIR'!$C$13)*B656),'Ejercicio 3 - TIR'!$E$13-SQRT(('Ejercicio 3 - TIR'!$E$13-'Ejercicio 3 - TIR'!$C$13)*('Ejercicio 3 - TIR'!$E$13-'Ejercicio 3 - TIR'!$D$13)*(1-B656)))</f>
        <v>79811.5565473164</v>
      </c>
      <c r="D656" s="27">
        <f ca="1" t="shared" si="4886"/>
        <v>0.504582922008255</v>
      </c>
      <c r="E656" s="28">
        <f ca="1">IF(D656&lt;=('Ejercicio 3 - TIR'!$D$14-'Ejercicio 3 - TIR'!$C$14)/('Ejercicio 3 - TIR'!$E$14-'Ejercicio 3 - TIR'!$C$14),'Ejercicio 3 - TIR'!$C$14+SQRT(('Ejercicio 3 - TIR'!$E$14-'Ejercicio 3 - TIR'!$C$14)*('Ejercicio 3 - TIR'!$D$14-'Ejercicio 3 - TIR'!$C$14)*D656),'Ejercicio 3 - TIR'!$E$14-SQRT(('Ejercicio 3 - TIR'!$E$14-'Ejercicio 3 - TIR'!$C$14)*('Ejercicio 3 - TIR'!$E$14-'Ejercicio 3 - TIR'!$D$14)*(1-D656)))</f>
        <v>31379.526596598</v>
      </c>
      <c r="F656" s="27">
        <f ca="1" t="shared" si="4886"/>
        <v>0.438410708474932</v>
      </c>
      <c r="G656" s="28">
        <f ca="1">IF(F656&lt;=('Ejercicio 3 - TIR'!$D$18-'Ejercicio 3 - TIR'!$C$18)/('Ejercicio 3 - TIR'!$E$18-'Ejercicio 3 - TIR'!$C$18),'Ejercicio 3 - TIR'!$C$18+SQRT(('Ejercicio 3 - TIR'!$E$18-'Ejercicio 3 - TIR'!$C$18)*('Ejercicio 3 - TIR'!$D$18-'Ejercicio 3 - TIR'!$C$18)*F656),'Ejercicio 3 - TIR'!$E$18-SQRT(('Ejercicio 3 - TIR'!$E$18-'Ejercicio 3 - TIR'!$C$18)*('Ejercicio 3 - TIR'!$E$18-'Ejercicio 3 - TIR'!$D$18)*(1-F656)))</f>
        <v>38109.3530118771</v>
      </c>
      <c r="H656" s="27">
        <f ca="1" t="shared" ref="H656:L656" si="4887">RAND()</f>
        <v>0.951050700981337</v>
      </c>
      <c r="I656" s="28">
        <f ca="1">IF(H656&lt;=('Ejercicio 3 - TIR'!$D$18-'Ejercicio 3 - TIR'!$C$18)/('Ejercicio 3 - TIR'!$E$18-'Ejercicio 3 - TIR'!$C$18),'Ejercicio 3 - TIR'!$C$18+SQRT(('Ejercicio 3 - TIR'!$E$18-'Ejercicio 3 - TIR'!$C$18)*('Ejercicio 3 - TIR'!$D$18-'Ejercicio 3 - TIR'!$C$18)*H656),'Ejercicio 3 - TIR'!$E$18-SQRT(('Ejercicio 3 - TIR'!$E$18-'Ejercicio 3 - TIR'!$C$18)*('Ejercicio 3 - TIR'!$E$18-'Ejercicio 3 - TIR'!$D$18)*(1-H656)))</f>
        <v>43083.9630936749</v>
      </c>
      <c r="J656" s="27">
        <f ca="1" t="shared" si="4887"/>
        <v>0.83961730682908</v>
      </c>
      <c r="K656" s="28">
        <f ca="1">IF(J656&lt;=('Ejercicio 3 - TIR'!$D$18-'Ejercicio 3 - TIR'!$C$18)/('Ejercicio 3 - TIR'!$E$18-'Ejercicio 3 - TIR'!$C$18),'Ejercicio 3 - TIR'!$C$18+SQRT(('Ejercicio 3 - TIR'!$E$18-'Ejercicio 3 - TIR'!$C$18)*('Ejercicio 3 - TIR'!$D$18-'Ejercicio 3 - TIR'!$C$18)*J656),'Ejercicio 3 - TIR'!$E$18-SQRT(('Ejercicio 3 - TIR'!$E$18-'Ejercicio 3 - TIR'!$C$18)*('Ejercicio 3 - TIR'!$E$18-'Ejercicio 3 - TIR'!$D$18)*(1-J656)))</f>
        <v>41531.7580840116</v>
      </c>
      <c r="L656" s="27">
        <f ca="1" t="shared" si="4887"/>
        <v>0.535680289002306</v>
      </c>
      <c r="M656" s="28">
        <f ca="1">IF(L656&lt;=('Ejercicio 3 - TIR'!$D$18-'Ejercicio 3 - TIR'!$C$18)/('Ejercicio 3 - TIR'!$E$18-'Ejercicio 3 - TIR'!$C$18),'Ejercicio 3 - TIR'!$C$18+SQRT(('Ejercicio 3 - TIR'!$E$18-'Ejercicio 3 - TIR'!$C$18)*('Ejercicio 3 - TIR'!$D$18-'Ejercicio 3 - TIR'!$C$18)*L656),'Ejercicio 3 - TIR'!$E$18-SQRT(('Ejercicio 3 - TIR'!$E$18-'Ejercicio 3 - TIR'!$C$18)*('Ejercicio 3 - TIR'!$E$18-'Ejercicio 3 - TIR'!$D$18)*(1-L656)))</f>
        <v>38963.9301285957</v>
      </c>
      <c r="N656" s="27">
        <f ca="1" t="shared" ref="N656:R656" si="4888">RAND()</f>
        <v>0.853774378423661</v>
      </c>
      <c r="O656" s="28">
        <f ca="1">IF(N656&lt;=('Ejercicio 3 - TIR'!$D$18-'Ejercicio 3 - TIR'!$C$18)/('Ejercicio 3 - TIR'!$E$18-'Ejercicio 3 - TIR'!$C$18),'Ejercicio 3 - TIR'!$C$18+SQRT(('Ejercicio 3 - TIR'!$E$18-'Ejercicio 3 - TIR'!$C$18)*('Ejercicio 3 - TIR'!$D$18-'Ejercicio 3 - TIR'!$C$18)*N656),'Ejercicio 3 - TIR'!$E$18-SQRT(('Ejercicio 3 - TIR'!$E$18-'Ejercicio 3 - TIR'!$C$18)*('Ejercicio 3 - TIR'!$E$18-'Ejercicio 3 - TIR'!$D$18)*(1-N656)))</f>
        <v>41688.3657179233</v>
      </c>
      <c r="P656" s="27">
        <f ca="1" t="shared" si="4888"/>
        <v>0.718748839301406</v>
      </c>
      <c r="Q656" s="29">
        <f ca="1">IF(P656&lt;=('Ejercicio 3 - TIR'!$D$22-'Ejercicio 3 - TIR'!$C$22)/('Ejercicio 3 - TIR'!$E$22-'Ejercicio 3 - TIR'!$C$22),'Ejercicio 3 - TIR'!$C$22+SQRT(('Ejercicio 3 - TIR'!$E$22-'Ejercicio 3 - TIR'!$C$22)*('Ejercicio 3 - TIR'!$D$22-'Ejercicio 3 - TIR'!$C$22)*P656),'Ejercicio 3 - TIR'!$E$22-SQRT(('Ejercicio 3 - TIR'!$E$22-'Ejercicio 3 - TIR'!$C$22)*('Ejercicio 3 - TIR'!$E$22-'Ejercicio 3 - TIR'!$D$22)*(1-P656)))</f>
        <v>0.157499953572104</v>
      </c>
      <c r="R656" s="27">
        <f ca="1" t="shared" si="4888"/>
        <v>0.197595745677082</v>
      </c>
      <c r="S656" s="29">
        <f ca="1">IF(R656&lt;=('Ejercicio 3 - TIR'!$D$23-'Ejercicio 3 - TIR'!$C$23)/('Ejercicio 3 - TIR'!$E$23-'Ejercicio 3 - TIR'!$C$23),'Ejercicio 3 - TIR'!$C$23+SQRT(('Ejercicio 3 - TIR'!$E$23-'Ejercicio 3 - TIR'!$C$23)*('Ejercicio 3 - TIR'!$D$23-'Ejercicio 3 - TIR'!$C$23)*R656),'Ejercicio 3 - TIR'!$E$23-SQRT(('Ejercicio 3 - TIR'!$E$23-'Ejercicio 3 - TIR'!$C$23)*('Ejercicio 3 - TIR'!$E$23-'Ejercicio 3 - TIR'!$D$23)*(1-R656)))</f>
        <v>0.138859277351446</v>
      </c>
      <c r="T656" s="27">
        <f ca="1" t="shared" ref="T656:X656" si="4889">RAND()</f>
        <v>0.491281490290923</v>
      </c>
      <c r="U656" s="29">
        <f ca="1">IF(T656&lt;=('Ejercicio 3 - TIR'!$D$24-'Ejercicio 3 - TIR'!$C$24)/('Ejercicio 3 - TIR'!$E$24-'Ejercicio 3 - TIR'!$C$24),'Ejercicio 3 - TIR'!$C$24+SQRT(('Ejercicio 3 - TIR'!$E$24-'Ejercicio 3 - TIR'!$C$24)*('Ejercicio 3 - TIR'!$D$24-'Ejercicio 3 - TIR'!$C$24)*T656),'Ejercicio 3 - TIR'!$E$24-SQRT(('Ejercicio 3 - TIR'!$E$24-'Ejercicio 3 - TIR'!$C$24)*('Ejercicio 3 - TIR'!$E$24-'Ejercicio 3 - TIR'!$D$24)*(1-T656)))</f>
        <v>0.182258619166949</v>
      </c>
      <c r="V656" s="27">
        <f ca="1" t="shared" si="4889"/>
        <v>0.36729078357907</v>
      </c>
      <c r="W656" s="29">
        <f ca="1">IF(V656&lt;=('Ejercicio 3 - TIR'!$D$25-'Ejercicio 3 - TIR'!$C$25)/('Ejercicio 3 - TIR'!$E$25-'Ejercicio 3 - TIR'!$C$25),'Ejercicio 3 - TIR'!$C$25+SQRT(('Ejercicio 3 - TIR'!$E$25-'Ejercicio 3 - TIR'!$C$25)*('Ejercicio 3 - TIR'!$D$25-'Ejercicio 3 - TIR'!$C$25)*V656),'Ejercicio 3 - TIR'!$E$25-SQRT(('Ejercicio 3 - TIR'!$E$25-'Ejercicio 3 - TIR'!$C$25)*('Ejercicio 3 - TIR'!$E$25-'Ejercicio 3 - TIR'!$D$25)*(1-V656)))</f>
        <v>0.202941714252714</v>
      </c>
      <c r="X656" s="27">
        <f ca="1" t="shared" si="4889"/>
        <v>0.877323427263309</v>
      </c>
      <c r="Y656" s="29">
        <f ca="1">IF(X656&lt;=('Ejercicio 3 - TIR'!$D$26-'Ejercicio 3 - TIR'!$C$26)/('Ejercicio 3 - TIR'!$E$26-'Ejercicio 3 - TIR'!$C$26),'Ejercicio 3 - TIR'!$C$26+SQRT(('Ejercicio 3 - TIR'!$E$26-'Ejercicio 3 - TIR'!$C$26)*('Ejercicio 3 - TIR'!$D$26-'Ejercicio 3 - TIR'!$C$26)*X656),'Ejercicio 3 - TIR'!$E$26-SQRT(('Ejercicio 3 - TIR'!$E$26-'Ejercicio 3 - TIR'!$C$26)*('Ejercicio 3 - TIR'!$E$26-'Ejercicio 3 - TIR'!$D$26)*(1-X656)))</f>
        <v>0.25426182809953</v>
      </c>
      <c r="Z656" s="27">
        <f ca="1" t="shared" si="4764"/>
        <v>1.1574999535721</v>
      </c>
      <c r="AA656" s="27">
        <f ca="1" t="shared" si="4765"/>
        <v>1.31822956065946</v>
      </c>
      <c r="AB656" s="27">
        <f ca="1" t="shared" si="4766"/>
        <v>1.5584882601303</v>
      </c>
      <c r="AC656" s="27">
        <f ca="1" t="shared" si="4767"/>
        <v>1.87477053928388</v>
      </c>
      <c r="AD656" s="27">
        <f ca="1" t="shared" si="4768"/>
        <v>2.35145312386934</v>
      </c>
      <c r="AE656" s="26">
        <f ca="1" t="shared" si="4769"/>
        <v>4942.27398207879</v>
      </c>
      <c r="AF656" s="26">
        <f ca="1" t="shared" si="4770"/>
        <v>5628.5545757031</v>
      </c>
      <c r="AG656" s="26">
        <f ca="1" t="shared" si="4771"/>
        <v>6654.40716057656</v>
      </c>
      <c r="AH656" s="26">
        <f ca="1" t="shared" si="4772"/>
        <v>8004.86395707949</v>
      </c>
      <c r="AI656" s="26">
        <f ca="1" t="shared" si="4773"/>
        <v>10040.1953004946</v>
      </c>
      <c r="AJ656" s="28">
        <f ca="1" t="shared" si="4774"/>
        <v>44111.5743419106</v>
      </c>
      <c r="AK656" s="28">
        <f ca="1" t="shared" si="4775"/>
        <v>56794.5537404434</v>
      </c>
      <c r="AL656" s="28">
        <f ca="1" t="shared" si="4776"/>
        <v>64726.7573965039</v>
      </c>
      <c r="AM656" s="28">
        <f ca="1" t="shared" si="4777"/>
        <v>73048.4282998067</v>
      </c>
      <c r="AN656" s="28">
        <f ca="1" t="shared" si="4778"/>
        <v>98028.2377964183</v>
      </c>
      <c r="AO656" s="28">
        <f ca="1">C656/'Ejercicio 3 - TIR'!$D$7</f>
        <v>15962.3113094633</v>
      </c>
      <c r="AP656" s="28">
        <f ca="1" t="shared" si="4779"/>
        <v>28149.2630324474</v>
      </c>
      <c r="AQ656" s="28">
        <f ca="1" t="shared" si="4780"/>
        <v>40832.2424309802</v>
      </c>
      <c r="AR656" s="28">
        <f ca="1" t="shared" si="4781"/>
        <v>48764.4460870406</v>
      </c>
      <c r="AS656" s="28">
        <f ca="1" t="shared" si="4782"/>
        <v>57086.1169903434</v>
      </c>
      <c r="AT656" s="28">
        <f ca="1" t="shared" si="4783"/>
        <v>82065.926486955</v>
      </c>
      <c r="AU656" s="28">
        <f ca="1">AP656*'Ejercicio 3 - TIR'!$D$5</f>
        <v>14074.6315162237</v>
      </c>
      <c r="AV656" s="28">
        <f ca="1">AQ656*'Ejercicio 3 - TIR'!$D$5</f>
        <v>20416.1212154901</v>
      </c>
      <c r="AW656" s="28">
        <f ca="1">AR656*'Ejercicio 3 - TIR'!$D$5</f>
        <v>24382.2230435203</v>
      </c>
      <c r="AX656" s="28">
        <f ca="1">AS656*'Ejercicio 3 - TIR'!$D$5</f>
        <v>28543.0584951717</v>
      </c>
      <c r="AY656" s="28">
        <f ca="1">AT656*'Ejercicio 3 - TIR'!$D$5</f>
        <v>41032.9632434775</v>
      </c>
      <c r="AZ656" s="28">
        <f ca="1" t="shared" ref="AZ656:BD656" si="4890">AJ656-AU656-AE656</f>
        <v>25094.6688436082</v>
      </c>
      <c r="BA656" s="28">
        <f ca="1" t="shared" si="4890"/>
        <v>30749.8779492503</v>
      </c>
      <c r="BB656" s="28">
        <f ca="1" t="shared" si="4890"/>
        <v>33690.127192407</v>
      </c>
      <c r="BC656" s="28">
        <f ca="1" t="shared" si="4890"/>
        <v>36500.5058475555</v>
      </c>
      <c r="BD656" s="28">
        <f ca="1" t="shared" si="4890"/>
        <v>46955.0792524462</v>
      </c>
      <c r="BE656" s="28">
        <f ca="1" t="shared" ref="BE656:BI656" si="4891">AZ656/Z656</f>
        <v>21680.0603457173</v>
      </c>
      <c r="BF656" s="28">
        <f ca="1" t="shared" si="4891"/>
        <v>23326.6487620467</v>
      </c>
      <c r="BG656" s="28">
        <f ca="1" t="shared" si="4891"/>
        <v>21617.1838147759</v>
      </c>
      <c r="BH656" s="28">
        <f ca="1" t="shared" si="4891"/>
        <v>19469.3190887765</v>
      </c>
      <c r="BI656" s="28">
        <f ca="1" t="shared" si="4891"/>
        <v>19968.5372316422</v>
      </c>
      <c r="BJ656" s="28">
        <f ca="1" t="shared" si="4786"/>
        <v>73787.4858411113</v>
      </c>
      <c r="BK656" s="28">
        <f ca="1" t="shared" si="4787"/>
        <v>37534.6267928123</v>
      </c>
      <c r="BL656" s="28">
        <f ca="1" t="shared" si="4788"/>
        <v>111322.112633924</v>
      </c>
      <c r="BM656" s="28">
        <f ca="1">BK656*'Ejercicio 3 - TIR'!$D$5</f>
        <v>18767.3133964061</v>
      </c>
      <c r="BN656" s="28">
        <f ca="1" t="shared" si="4789"/>
        <v>92554.7992375174</v>
      </c>
      <c r="BO656" s="28">
        <f ca="1" t="shared" si="4790"/>
        <v>39360.6822513296</v>
      </c>
      <c r="BP656" s="28">
        <f ca="1" t="shared" si="4791"/>
        <v>-111191.083143914</v>
      </c>
      <c r="BQ656" s="28">
        <f ca="1" t="shared" ref="BQ656:BT656" si="4892">BE656</f>
        <v>21680.0603457173</v>
      </c>
      <c r="BR656" s="28">
        <f ca="1" t="shared" si="4892"/>
        <v>23326.6487620467</v>
      </c>
      <c r="BS656" s="28">
        <f ca="1" t="shared" si="4892"/>
        <v>21617.1838147759</v>
      </c>
      <c r="BT656" s="28">
        <f ca="1" t="shared" si="4892"/>
        <v>19469.3190887765</v>
      </c>
      <c r="BU656" s="28">
        <f ca="1" t="shared" si="4793"/>
        <v>59329.2194829718</v>
      </c>
      <c r="BV656" s="30">
        <f ca="1" t="shared" si="4794"/>
        <v>8.21412924536762</v>
      </c>
    </row>
    <row r="657" ht="15" customHeight="1" spans="1:74">
      <c r="A657" s="26">
        <v>656</v>
      </c>
      <c r="B657" s="27">
        <f ca="1" t="shared" ref="B657:F657" si="4893">RAND()</f>
        <v>0.168217249767961</v>
      </c>
      <c r="C657" s="28">
        <f ca="1">IF(B657&lt;=('Ejercicio 3 - TIR'!$D$13-'Ejercicio 3 - TIR'!$C$13)/('Ejercicio 3 - TIR'!$E$13-'Ejercicio 3 - TIR'!$C$13),'Ejercicio 3 - TIR'!$C$13+SQRT(('Ejercicio 3 - TIR'!$E$13-'Ejercicio 3 - TIR'!$C$13)*('Ejercicio 3 - TIR'!$D$13-'Ejercicio 3 - TIR'!$C$13)*B657),'Ejercicio 3 - TIR'!$E$13-SQRT(('Ejercicio 3 - TIR'!$E$13-'Ejercicio 3 - TIR'!$C$13)*('Ejercicio 3 - TIR'!$E$13-'Ejercicio 3 - TIR'!$D$13)*(1-B657)))</f>
        <v>68202.8592519429</v>
      </c>
      <c r="D657" s="27">
        <f ca="1" t="shared" si="4893"/>
        <v>0.956538728001932</v>
      </c>
      <c r="E657" s="28">
        <f ca="1">IF(D657&lt;=('Ejercicio 3 - TIR'!$D$14-'Ejercicio 3 - TIR'!$C$14)/('Ejercicio 3 - TIR'!$E$14-'Ejercicio 3 - TIR'!$C$14),'Ejercicio 3 - TIR'!$C$14+SQRT(('Ejercicio 3 - TIR'!$E$14-'Ejercicio 3 - TIR'!$C$14)*('Ejercicio 3 - TIR'!$D$14-'Ejercicio 3 - TIR'!$C$14)*D657),'Ejercicio 3 - TIR'!$E$14-SQRT(('Ejercicio 3 - TIR'!$E$14-'Ejercicio 3 - TIR'!$C$14)*('Ejercicio 3 - TIR'!$E$14-'Ejercicio 3 - TIR'!$D$14)*(1-D657)))</f>
        <v>37446.7293916018</v>
      </c>
      <c r="F657" s="27">
        <f ca="1" t="shared" si="4893"/>
        <v>0.334708469455259</v>
      </c>
      <c r="G657" s="28">
        <f ca="1">IF(F657&lt;=('Ejercicio 3 - TIR'!$D$18-'Ejercicio 3 - TIR'!$C$18)/('Ejercicio 3 - TIR'!$E$18-'Ejercicio 3 - TIR'!$C$18),'Ejercicio 3 - TIR'!$C$18+SQRT(('Ejercicio 3 - TIR'!$E$18-'Ejercicio 3 - TIR'!$C$18)*('Ejercicio 3 - TIR'!$D$18-'Ejercicio 3 - TIR'!$C$18)*F657),'Ejercicio 3 - TIR'!$E$18-SQRT(('Ejercicio 3 - TIR'!$E$18-'Ejercicio 3 - TIR'!$C$18)*('Ejercicio 3 - TIR'!$E$18-'Ejercicio 3 - TIR'!$D$18)*(1-F657)))</f>
        <v>37085.6383211598</v>
      </c>
      <c r="H657" s="27">
        <f ca="1" t="shared" ref="H657:L657" si="4894">RAND()</f>
        <v>0.536681390346924</v>
      </c>
      <c r="I657" s="28">
        <f ca="1">IF(H657&lt;=('Ejercicio 3 - TIR'!$D$18-'Ejercicio 3 - TIR'!$C$18)/('Ejercicio 3 - TIR'!$E$18-'Ejercicio 3 - TIR'!$C$18),'Ejercicio 3 - TIR'!$C$18+SQRT(('Ejercicio 3 - TIR'!$E$18-'Ejercicio 3 - TIR'!$C$18)*('Ejercicio 3 - TIR'!$D$18-'Ejercicio 3 - TIR'!$C$18)*H657),'Ejercicio 3 - TIR'!$E$18-SQRT(('Ejercicio 3 - TIR'!$E$18-'Ejercicio 3 - TIR'!$C$18)*('Ejercicio 3 - TIR'!$E$18-'Ejercicio 3 - TIR'!$D$18)*(1-H657)))</f>
        <v>38972.3022994123</v>
      </c>
      <c r="J657" s="27">
        <f ca="1" t="shared" si="4894"/>
        <v>0.92463516429041</v>
      </c>
      <c r="K657" s="28">
        <f ca="1">IF(J657&lt;=('Ejercicio 3 - TIR'!$D$18-'Ejercicio 3 - TIR'!$C$18)/('Ejercicio 3 - TIR'!$E$18-'Ejercicio 3 - TIR'!$C$18),'Ejercicio 3 - TIR'!$C$18+SQRT(('Ejercicio 3 - TIR'!$E$18-'Ejercicio 3 - TIR'!$C$18)*('Ejercicio 3 - TIR'!$D$18-'Ejercicio 3 - TIR'!$C$18)*J657),'Ejercicio 3 - TIR'!$E$18-SQRT(('Ejercicio 3 - TIR'!$E$18-'Ejercicio 3 - TIR'!$C$18)*('Ejercicio 3 - TIR'!$E$18-'Ejercicio 3 - TIR'!$D$18)*(1-J657)))</f>
        <v>42622.5301940468</v>
      </c>
      <c r="L657" s="27">
        <f ca="1" t="shared" si="4894"/>
        <v>0.392801498434062</v>
      </c>
      <c r="M657" s="28">
        <f ca="1">IF(L657&lt;=('Ejercicio 3 - TIR'!$D$18-'Ejercicio 3 - TIR'!$C$18)/('Ejercicio 3 - TIR'!$E$18-'Ejercicio 3 - TIR'!$C$18),'Ejercicio 3 - TIR'!$C$18+SQRT(('Ejercicio 3 - TIR'!$E$18-'Ejercicio 3 - TIR'!$C$18)*('Ejercicio 3 - TIR'!$D$18-'Ejercicio 3 - TIR'!$C$18)*L657),'Ejercicio 3 - TIR'!$E$18-SQRT(('Ejercicio 3 - TIR'!$E$18-'Ejercicio 3 - TIR'!$C$18)*('Ejercicio 3 - TIR'!$E$18-'Ejercicio 3 - TIR'!$D$18)*(1-L657)))</f>
        <v>37675.951065836</v>
      </c>
      <c r="N657" s="27">
        <f ca="1" t="shared" ref="N657:R657" si="4895">RAND()</f>
        <v>0.805607485631173</v>
      </c>
      <c r="O657" s="28">
        <f ca="1">IF(N657&lt;=('Ejercicio 3 - TIR'!$D$18-'Ejercicio 3 - TIR'!$C$18)/('Ejercicio 3 - TIR'!$E$18-'Ejercicio 3 - TIR'!$C$18),'Ejercicio 3 - TIR'!$C$18+SQRT(('Ejercicio 3 - TIR'!$E$18-'Ejercicio 3 - TIR'!$C$18)*('Ejercicio 3 - TIR'!$D$18-'Ejercicio 3 - TIR'!$C$18)*N657),'Ejercicio 3 - TIR'!$E$18-SQRT(('Ejercicio 3 - TIR'!$E$18-'Ejercicio 3 - TIR'!$C$18)*('Ejercicio 3 - TIR'!$E$18-'Ejercicio 3 - TIR'!$D$18)*(1-N657)))</f>
        <v>41181.6968981415</v>
      </c>
      <c r="P657" s="27">
        <f ca="1" t="shared" si="4895"/>
        <v>0.388701451360521</v>
      </c>
      <c r="Q657" s="29">
        <f ca="1">IF(P657&lt;=('Ejercicio 3 - TIR'!$D$22-'Ejercicio 3 - TIR'!$C$22)/('Ejercicio 3 - TIR'!$E$22-'Ejercicio 3 - TIR'!$C$22),'Ejercicio 3 - TIR'!$C$22+SQRT(('Ejercicio 3 - TIR'!$E$22-'Ejercicio 3 - TIR'!$C$22)*('Ejercicio 3 - TIR'!$D$22-'Ejercicio 3 - TIR'!$C$22)*P657),'Ejercicio 3 - TIR'!$E$22-SQRT(('Ejercicio 3 - TIR'!$E$22-'Ejercicio 3 - TIR'!$C$22)*('Ejercicio 3 - TIR'!$E$22-'Ejercicio 3 - TIR'!$D$22)*(1-P657)))</f>
        <v>0.146451136316781</v>
      </c>
      <c r="R657" s="27">
        <f ca="1" t="shared" si="4895"/>
        <v>0.115994434958364</v>
      </c>
      <c r="S657" s="29">
        <f ca="1">IF(R657&lt;=('Ejercicio 3 - TIR'!$D$23-'Ejercicio 3 - TIR'!$C$23)/('Ejercicio 3 - TIR'!$E$23-'Ejercicio 3 - TIR'!$C$23),'Ejercicio 3 - TIR'!$C$23+SQRT(('Ejercicio 3 - TIR'!$E$23-'Ejercicio 3 - TIR'!$C$23)*('Ejercicio 3 - TIR'!$D$23-'Ejercicio 3 - TIR'!$C$23)*R657),'Ejercicio 3 - TIR'!$E$23-SQRT(('Ejercicio 3 - TIR'!$E$23-'Ejercicio 3 - TIR'!$C$23)*('Ejercicio 3 - TIR'!$E$23-'Ejercicio 3 - TIR'!$D$23)*(1-R657)))</f>
        <v>0.134449566876729</v>
      </c>
      <c r="T657" s="27">
        <f ca="1" t="shared" ref="T657:X657" si="4896">RAND()</f>
        <v>0.733637972214783</v>
      </c>
      <c r="U657" s="29">
        <f ca="1">IF(T657&lt;=('Ejercicio 3 - TIR'!$D$24-'Ejercicio 3 - TIR'!$C$24)/('Ejercicio 3 - TIR'!$E$24-'Ejercicio 3 - TIR'!$C$24),'Ejercicio 3 - TIR'!$C$24+SQRT(('Ejercicio 3 - TIR'!$E$24-'Ejercicio 3 - TIR'!$C$24)*('Ejercicio 3 - TIR'!$D$24-'Ejercicio 3 - TIR'!$C$24)*T657),'Ejercicio 3 - TIR'!$E$24-SQRT(('Ejercicio 3 - TIR'!$E$24-'Ejercicio 3 - TIR'!$C$24)*('Ejercicio 3 - TIR'!$E$24-'Ejercicio 3 - TIR'!$D$24)*(1-T657)))</f>
        <v>0.192690410515744</v>
      </c>
      <c r="V657" s="27">
        <f ca="1" t="shared" si="4896"/>
        <v>0.641347334652882</v>
      </c>
      <c r="W657" s="29">
        <f ca="1">IF(V657&lt;=('Ejercicio 3 - TIR'!$D$25-'Ejercicio 3 - TIR'!$C$25)/('Ejercicio 3 - TIR'!$E$25-'Ejercicio 3 - TIR'!$C$25),'Ejercicio 3 - TIR'!$C$25+SQRT(('Ejercicio 3 - TIR'!$E$25-'Ejercicio 3 - TIR'!$C$25)*('Ejercicio 3 - TIR'!$D$25-'Ejercicio 3 - TIR'!$C$25)*V657),'Ejercicio 3 - TIR'!$E$25-SQRT(('Ejercicio 3 - TIR'!$E$25-'Ejercicio 3 - TIR'!$C$25)*('Ejercicio 3 - TIR'!$E$25-'Ejercicio 3 - TIR'!$D$25)*(1-V657)))</f>
        <v>0.214570008062167</v>
      </c>
      <c r="X657" s="27">
        <f ca="1" t="shared" si="4896"/>
        <v>0.0635642137901675</v>
      </c>
      <c r="Y657" s="29">
        <f ca="1">IF(X657&lt;=('Ejercicio 3 - TIR'!$D$26-'Ejercicio 3 - TIR'!$C$26)/('Ejercicio 3 - TIR'!$E$26-'Ejercicio 3 - TIR'!$C$26),'Ejercicio 3 - TIR'!$C$26+SQRT(('Ejercicio 3 - TIR'!$E$26-'Ejercicio 3 - TIR'!$C$26)*('Ejercicio 3 - TIR'!$D$26-'Ejercicio 3 - TIR'!$C$26)*X657),'Ejercicio 3 - TIR'!$E$26-SQRT(('Ejercicio 3 - TIR'!$E$26-'Ejercicio 3 - TIR'!$C$26)*('Ejercicio 3 - TIR'!$E$26-'Ejercicio 3 - TIR'!$D$26)*(1-X657)))</f>
        <v>0.20310051057148</v>
      </c>
      <c r="Z657" s="27">
        <f ca="1" t="shared" si="4764"/>
        <v>1.14645113631678</v>
      </c>
      <c r="AA657" s="27">
        <f ca="1" t="shared" si="4765"/>
        <v>1.30059099503991</v>
      </c>
      <c r="AB657" s="27">
        <f ca="1" t="shared" si="4766"/>
        <v>1.55120240778722</v>
      </c>
      <c r="AC657" s="27">
        <f ca="1" t="shared" si="4767"/>
        <v>1.88404392093218</v>
      </c>
      <c r="AD657" s="27">
        <f ca="1" t="shared" si="4768"/>
        <v>2.2666942032126</v>
      </c>
      <c r="AE657" s="26">
        <f ca="1" t="shared" si="4769"/>
        <v>5484.11607074709</v>
      </c>
      <c r="AF657" s="26">
        <f ca="1" t="shared" si="4770"/>
        <v>6221.45310116074</v>
      </c>
      <c r="AG657" s="26">
        <f ca="1" t="shared" si="4771"/>
        <v>7420.26745322785</v>
      </c>
      <c r="AH657" s="26">
        <f ca="1" t="shared" si="4772"/>
        <v>9012.43430049038</v>
      </c>
      <c r="AI657" s="26">
        <f ca="1" t="shared" si="4773"/>
        <v>10842.8643084119</v>
      </c>
      <c r="AJ657" s="28">
        <f ca="1" t="shared" si="4774"/>
        <v>42516.8721943269</v>
      </c>
      <c r="AK657" s="28">
        <f ca="1" t="shared" si="4775"/>
        <v>50687.0254265886</v>
      </c>
      <c r="AL657" s="28">
        <f ca="1" t="shared" si="4776"/>
        <v>66116.171462989</v>
      </c>
      <c r="AM657" s="28">
        <f ca="1" t="shared" si="4777"/>
        <v>70983.1465709267</v>
      </c>
      <c r="AN657" s="28">
        <f ca="1" t="shared" si="4778"/>
        <v>93346.3136374758</v>
      </c>
      <c r="AO657" s="28">
        <f ca="1">C657/'Ejercicio 3 - TIR'!$D$7</f>
        <v>13640.5718503886</v>
      </c>
      <c r="AP657" s="28">
        <f ca="1" t="shared" si="4779"/>
        <v>28876.3003439383</v>
      </c>
      <c r="AQ657" s="28">
        <f ca="1" t="shared" si="4780"/>
        <v>37046.4535762</v>
      </c>
      <c r="AR657" s="28">
        <f ca="1" t="shared" si="4781"/>
        <v>52475.5996126005</v>
      </c>
      <c r="AS657" s="28">
        <f ca="1" t="shared" si="4782"/>
        <v>57342.5747205382</v>
      </c>
      <c r="AT657" s="28">
        <f ca="1" t="shared" si="4783"/>
        <v>79705.7417870872</v>
      </c>
      <c r="AU657" s="28">
        <f ca="1">AP657*'Ejercicio 3 - TIR'!$D$5</f>
        <v>14438.1501719691</v>
      </c>
      <c r="AV657" s="28">
        <f ca="1">AQ657*'Ejercicio 3 - TIR'!$D$5</f>
        <v>18523.2267881</v>
      </c>
      <c r="AW657" s="28">
        <f ca="1">AR657*'Ejercicio 3 - TIR'!$D$5</f>
        <v>26237.7998063002</v>
      </c>
      <c r="AX657" s="28">
        <f ca="1">AS657*'Ejercicio 3 - TIR'!$D$5</f>
        <v>28671.2873602691</v>
      </c>
      <c r="AY657" s="28">
        <f ca="1">AT657*'Ejercicio 3 - TIR'!$D$5</f>
        <v>39852.8708935436</v>
      </c>
      <c r="AZ657" s="28">
        <f ca="1" t="shared" ref="AZ657:BD657" si="4897">AJ657-AU657-AE657</f>
        <v>22594.6059516106</v>
      </c>
      <c r="BA657" s="28">
        <f ca="1" t="shared" si="4897"/>
        <v>25942.3455373278</v>
      </c>
      <c r="BB657" s="28">
        <f ca="1" t="shared" si="4897"/>
        <v>32458.104203461</v>
      </c>
      <c r="BC657" s="28">
        <f ca="1" t="shared" si="4897"/>
        <v>33299.4249101673</v>
      </c>
      <c r="BD657" s="28">
        <f ca="1" t="shared" si="4897"/>
        <v>42650.5784355203</v>
      </c>
      <c r="BE657" s="28">
        <f ca="1" t="shared" ref="BE657:BI657" si="4898">AZ657/Z657</f>
        <v>19708.3026357326</v>
      </c>
      <c r="BF657" s="28">
        <f ca="1" t="shared" si="4898"/>
        <v>19946.5824661748</v>
      </c>
      <c r="BG657" s="28">
        <f ca="1" t="shared" si="4898"/>
        <v>20924.4802873676</v>
      </c>
      <c r="BH657" s="28">
        <f ca="1" t="shared" si="4898"/>
        <v>17674.4419491513</v>
      </c>
      <c r="BI657" s="28">
        <f ca="1" t="shared" si="4898"/>
        <v>18816.2030745353</v>
      </c>
      <c r="BJ657" s="28">
        <f ca="1" t="shared" si="4786"/>
        <v>84880.2844412147</v>
      </c>
      <c r="BK657" s="28">
        <f ca="1" t="shared" si="4787"/>
        <v>30919.0051417808</v>
      </c>
      <c r="BL657" s="28">
        <f ca="1" t="shared" si="4788"/>
        <v>115799.289582995</v>
      </c>
      <c r="BM657" s="28">
        <f ca="1">BK657*'Ejercicio 3 - TIR'!$D$5</f>
        <v>15459.5025708904</v>
      </c>
      <c r="BN657" s="28">
        <f ca="1" t="shared" si="4789"/>
        <v>100339.787012105</v>
      </c>
      <c r="BO657" s="28">
        <f ca="1" t="shared" si="4790"/>
        <v>44267.0153167961</v>
      </c>
      <c r="BP657" s="28">
        <f ca="1" t="shared" si="4791"/>
        <v>-105649.588643545</v>
      </c>
      <c r="BQ657" s="28">
        <f ca="1" t="shared" ref="BQ657:BT657" si="4899">BE657</f>
        <v>19708.3026357326</v>
      </c>
      <c r="BR657" s="28">
        <f ca="1" t="shared" si="4899"/>
        <v>19946.5824661748</v>
      </c>
      <c r="BS657" s="28">
        <f ca="1" t="shared" si="4899"/>
        <v>20924.4802873676</v>
      </c>
      <c r="BT657" s="28">
        <f ca="1" t="shared" si="4899"/>
        <v>17674.4419491513</v>
      </c>
      <c r="BU657" s="28">
        <f ca="1" t="shared" si="4793"/>
        <v>63083.2183913314</v>
      </c>
      <c r="BV657" s="30">
        <f ca="1" t="shared" si="4794"/>
        <v>8.66460936810343</v>
      </c>
    </row>
    <row r="658" ht="15" customHeight="1" spans="1:74">
      <c r="A658" s="26">
        <v>657</v>
      </c>
      <c r="B658" s="27">
        <f ca="1" t="shared" ref="B658:F658" si="4900">RAND()</f>
        <v>0.472063635305037</v>
      </c>
      <c r="C658" s="28">
        <f ca="1">IF(B658&lt;=('Ejercicio 3 - TIR'!$D$13-'Ejercicio 3 - TIR'!$C$13)/('Ejercicio 3 - TIR'!$E$13-'Ejercicio 3 - TIR'!$C$13),'Ejercicio 3 - TIR'!$C$13+SQRT(('Ejercicio 3 - TIR'!$E$13-'Ejercicio 3 - TIR'!$C$13)*('Ejercicio 3 - TIR'!$D$13-'Ejercicio 3 - TIR'!$C$13)*B658),'Ejercicio 3 - TIR'!$E$13-SQRT(('Ejercicio 3 - TIR'!$E$13-'Ejercicio 3 - TIR'!$C$13)*('Ejercicio 3 - TIR'!$E$13-'Ejercicio 3 - TIR'!$D$13)*(1-B658)))</f>
        <v>74830.10453669</v>
      </c>
      <c r="D658" s="27">
        <f ca="1" t="shared" si="4900"/>
        <v>0.057655113674792</v>
      </c>
      <c r="E658" s="28">
        <f ca="1">IF(D658&lt;=('Ejercicio 3 - TIR'!$D$14-'Ejercicio 3 - TIR'!$C$14)/('Ejercicio 3 - TIR'!$E$14-'Ejercicio 3 - TIR'!$C$14),'Ejercicio 3 - TIR'!$C$14+SQRT(('Ejercicio 3 - TIR'!$E$14-'Ejercicio 3 - TIR'!$C$14)*('Ejercicio 3 - TIR'!$D$14-'Ejercicio 3 - TIR'!$C$14)*D658),'Ejercicio 3 - TIR'!$E$14-SQRT(('Ejercicio 3 - TIR'!$E$14-'Ejercicio 3 - TIR'!$C$14)*('Ejercicio 3 - TIR'!$E$14-'Ejercicio 3 - TIR'!$D$14)*(1-D658)))</f>
        <v>27079.4551030521</v>
      </c>
      <c r="F658" s="27">
        <f ca="1" t="shared" si="4900"/>
        <v>0.438497787772917</v>
      </c>
      <c r="G658" s="28">
        <f ca="1">IF(F658&lt;=('Ejercicio 3 - TIR'!$D$18-'Ejercicio 3 - TIR'!$C$18)/('Ejercicio 3 - TIR'!$E$18-'Ejercicio 3 - TIR'!$C$18),'Ejercicio 3 - TIR'!$C$18+SQRT(('Ejercicio 3 - TIR'!$E$18-'Ejercicio 3 - TIR'!$C$18)*('Ejercicio 3 - TIR'!$D$18-'Ejercicio 3 - TIR'!$C$18)*F658),'Ejercicio 3 - TIR'!$E$18-SQRT(('Ejercicio 3 - TIR'!$E$18-'Ejercicio 3 - TIR'!$C$18)*('Ejercicio 3 - TIR'!$E$18-'Ejercicio 3 - TIR'!$D$18)*(1-F658)))</f>
        <v>38110.1583317428</v>
      </c>
      <c r="H658" s="27">
        <f ca="1" t="shared" ref="H658:L658" si="4901">RAND()</f>
        <v>0.195019322524266</v>
      </c>
      <c r="I658" s="28">
        <f ca="1">IF(H658&lt;=('Ejercicio 3 - TIR'!$D$18-'Ejercicio 3 - TIR'!$C$18)/('Ejercicio 3 - TIR'!$E$18-'Ejercicio 3 - TIR'!$C$18),'Ejercicio 3 - TIR'!$C$18+SQRT(('Ejercicio 3 - TIR'!$E$18-'Ejercicio 3 - TIR'!$C$18)*('Ejercicio 3 - TIR'!$D$18-'Ejercicio 3 - TIR'!$C$18)*H658),'Ejercicio 3 - TIR'!$E$18-SQRT(('Ejercicio 3 - TIR'!$E$18-'Ejercicio 3 - TIR'!$C$18)*('Ejercicio 3 - TIR'!$E$18-'Ejercicio 3 - TIR'!$D$18)*(1-H658)))</f>
        <v>35408.5948617585</v>
      </c>
      <c r="J658" s="27">
        <f ca="1" t="shared" si="4901"/>
        <v>0.940414231740178</v>
      </c>
      <c r="K658" s="28">
        <f ca="1">IF(J658&lt;=('Ejercicio 3 - TIR'!$D$18-'Ejercicio 3 - TIR'!$C$18)/('Ejercicio 3 - TIR'!$E$18-'Ejercicio 3 - TIR'!$C$18),'Ejercicio 3 - TIR'!$C$18+SQRT(('Ejercicio 3 - TIR'!$E$18-'Ejercicio 3 - TIR'!$C$18)*('Ejercicio 3 - TIR'!$D$18-'Ejercicio 3 - TIR'!$C$18)*J658),'Ejercicio 3 - TIR'!$E$18-SQRT(('Ejercicio 3 - TIR'!$E$18-'Ejercicio 3 - TIR'!$C$18)*('Ejercicio 3 - TIR'!$E$18-'Ejercicio 3 - TIR'!$D$18)*(1-J658)))</f>
        <v>42886.0149907138</v>
      </c>
      <c r="L658" s="27">
        <f ca="1" t="shared" si="4901"/>
        <v>0.505159623970199</v>
      </c>
      <c r="M658" s="28">
        <f ca="1">IF(L658&lt;=('Ejercicio 3 - TIR'!$D$18-'Ejercicio 3 - TIR'!$C$18)/('Ejercicio 3 - TIR'!$E$18-'Ejercicio 3 - TIR'!$C$18),'Ejercicio 3 - TIR'!$C$18+SQRT(('Ejercicio 3 - TIR'!$E$18-'Ejercicio 3 - TIR'!$C$18)*('Ejercicio 3 - TIR'!$D$18-'Ejercicio 3 - TIR'!$C$18)*L658),'Ejercicio 3 - TIR'!$E$18-SQRT(('Ejercicio 3 - TIR'!$E$18-'Ejercicio 3 - TIR'!$C$18)*('Ejercicio 3 - TIR'!$E$18-'Ejercicio 3 - TIR'!$D$18)*(1-L658)))</f>
        <v>38704.8230077084</v>
      </c>
      <c r="N658" s="27">
        <f ca="1" t="shared" ref="N658:R658" si="4902">RAND()</f>
        <v>0.575211879243537</v>
      </c>
      <c r="O658" s="28">
        <f ca="1">IF(N658&lt;=('Ejercicio 3 - TIR'!$D$18-'Ejercicio 3 - TIR'!$C$18)/('Ejercicio 3 - TIR'!$E$18-'Ejercicio 3 - TIR'!$C$18),'Ejercicio 3 - TIR'!$C$18+SQRT(('Ejercicio 3 - TIR'!$E$18-'Ejercicio 3 - TIR'!$C$18)*('Ejercicio 3 - TIR'!$D$18-'Ejercicio 3 - TIR'!$C$18)*N658),'Ejercicio 3 - TIR'!$E$18-SQRT(('Ejercicio 3 - TIR'!$E$18-'Ejercicio 3 - TIR'!$C$18)*('Ejercicio 3 - TIR'!$E$18-'Ejercicio 3 - TIR'!$D$18)*(1-N658)))</f>
        <v>39288.7987321575</v>
      </c>
      <c r="P658" s="27">
        <f ca="1" t="shared" si="4902"/>
        <v>0.243195607209123</v>
      </c>
      <c r="Q658" s="29">
        <f ca="1">IF(P658&lt;=('Ejercicio 3 - TIR'!$D$22-'Ejercicio 3 - TIR'!$C$22)/('Ejercicio 3 - TIR'!$E$22-'Ejercicio 3 - TIR'!$C$22),'Ejercicio 3 - TIR'!$C$22+SQRT(('Ejercicio 3 - TIR'!$E$22-'Ejercicio 3 - TIR'!$C$22)*('Ejercicio 3 - TIR'!$D$22-'Ejercicio 3 - TIR'!$C$22)*P658),'Ejercicio 3 - TIR'!$E$22-SQRT(('Ejercicio 3 - TIR'!$E$22-'Ejercicio 3 - TIR'!$C$22)*('Ejercicio 3 - TIR'!$E$22-'Ejercicio 3 - TIR'!$D$22)*(1-P658)))</f>
        <v>0.140922525970265</v>
      </c>
      <c r="R658" s="27">
        <f ca="1" t="shared" si="4902"/>
        <v>0.790703436715061</v>
      </c>
      <c r="S658" s="29">
        <f ca="1">IF(R658&lt;=('Ejercicio 3 - TIR'!$D$23-'Ejercicio 3 - TIR'!$C$23)/('Ejercicio 3 - TIR'!$E$23-'Ejercicio 3 - TIR'!$C$23),'Ejercicio 3 - TIR'!$C$23+SQRT(('Ejercicio 3 - TIR'!$E$23-'Ejercicio 3 - TIR'!$C$23)*('Ejercicio 3 - TIR'!$D$23-'Ejercicio 3 - TIR'!$C$23)*R658),'Ejercicio 3 - TIR'!$E$23-SQRT(('Ejercicio 3 - TIR'!$E$23-'Ejercicio 3 - TIR'!$C$23)*('Ejercicio 3 - TIR'!$E$23-'Ejercicio 3 - TIR'!$D$23)*(1-R658)))</f>
        <v>0.160590368011915</v>
      </c>
      <c r="T658" s="27">
        <f ca="1" t="shared" ref="T658:X658" si="4903">RAND()</f>
        <v>0.253861373664015</v>
      </c>
      <c r="U658" s="29">
        <f ca="1">IF(T658&lt;=('Ejercicio 3 - TIR'!$D$24-'Ejercicio 3 - TIR'!$C$24)/('Ejercicio 3 - TIR'!$E$24-'Ejercicio 3 - TIR'!$C$24),'Ejercicio 3 - TIR'!$C$24+SQRT(('Ejercicio 3 - TIR'!$E$24-'Ejercicio 3 - TIR'!$C$24)*('Ejercicio 3 - TIR'!$D$24-'Ejercicio 3 - TIR'!$C$24)*T658),'Ejercicio 3 - TIR'!$E$24-SQRT(('Ejercicio 3 - TIR'!$E$24-'Ejercicio 3 - TIR'!$C$24)*('Ejercicio 3 - TIR'!$E$24-'Ejercicio 3 - TIR'!$D$24)*(1-T658)))</f>
        <v>0.173089150800634</v>
      </c>
      <c r="V658" s="27">
        <f ca="1" t="shared" si="4903"/>
        <v>0.326764821034294</v>
      </c>
      <c r="W658" s="29">
        <f ca="1">IF(V658&lt;=('Ejercicio 3 - TIR'!$D$25-'Ejercicio 3 - TIR'!$C$25)/('Ejercicio 3 - TIR'!$E$25-'Ejercicio 3 - TIR'!$C$25),'Ejercicio 3 - TIR'!$C$25+SQRT(('Ejercicio 3 - TIR'!$E$25-'Ejercicio 3 - TIR'!$C$25)*('Ejercicio 3 - TIR'!$D$25-'Ejercicio 3 - TIR'!$C$25)*V658),'Ejercicio 3 - TIR'!$E$25-SQRT(('Ejercicio 3 - TIR'!$E$25-'Ejercicio 3 - TIR'!$C$25)*('Ejercicio 3 - TIR'!$E$25-'Ejercicio 3 - TIR'!$D$25)*(1-V658)))</f>
        <v>0.201458027168439</v>
      </c>
      <c r="X658" s="27">
        <f ca="1" t="shared" si="4903"/>
        <v>0.159913909665437</v>
      </c>
      <c r="Y658" s="29">
        <f ca="1">IF(X658&lt;=('Ejercicio 3 - TIR'!$D$26-'Ejercicio 3 - TIR'!$C$26)/('Ejercicio 3 - TIR'!$E$26-'Ejercicio 3 - TIR'!$C$26),'Ejercicio 3 - TIR'!$C$26+SQRT(('Ejercicio 3 - TIR'!$E$26-'Ejercicio 3 - TIR'!$C$26)*('Ejercicio 3 - TIR'!$D$26-'Ejercicio 3 - TIR'!$C$26)*X658),'Ejercicio 3 - TIR'!$E$26-SQRT(('Ejercicio 3 - TIR'!$E$26-'Ejercicio 3 - TIR'!$C$26)*('Ejercicio 3 - TIR'!$E$26-'Ejercicio 3 - TIR'!$D$26)*(1-X658)))</f>
        <v>0.21077901720719</v>
      </c>
      <c r="Z658" s="27">
        <f ca="1" t="shared" si="4764"/>
        <v>1.14092252597027</v>
      </c>
      <c r="AA658" s="27">
        <f ca="1" t="shared" si="4765"/>
        <v>1.32414369428891</v>
      </c>
      <c r="AB658" s="27">
        <f ca="1" t="shared" si="4766"/>
        <v>1.5533386018714</v>
      </c>
      <c r="AC658" s="27">
        <f ca="1" t="shared" si="4767"/>
        <v>1.86627113212899</v>
      </c>
      <c r="AD658" s="27">
        <f ca="1" t="shared" si="4768"/>
        <v>2.25964192720129</v>
      </c>
      <c r="AE658" s="26">
        <f ca="1" t="shared" si="4769"/>
        <v>3816.10521502049</v>
      </c>
      <c r="AF658" s="26">
        <f ca="1" t="shared" si="4770"/>
        <v>4428.93495587282</v>
      </c>
      <c r="AG658" s="26">
        <f ca="1" t="shared" si="4771"/>
        <v>5195.53554633609</v>
      </c>
      <c r="AH658" s="26">
        <f ca="1" t="shared" si="4772"/>
        <v>6242.21788758446</v>
      </c>
      <c r="AI658" s="26">
        <f ca="1" t="shared" si="4773"/>
        <v>7557.94643912265</v>
      </c>
      <c r="AJ658" s="28">
        <f ca="1" t="shared" si="4774"/>
        <v>43480.7381089788</v>
      </c>
      <c r="AK658" s="28">
        <f ca="1" t="shared" si="4775"/>
        <v>46886.0676098283</v>
      </c>
      <c r="AL658" s="28">
        <f ca="1" t="shared" si="4776"/>
        <v>66616.5025655112</v>
      </c>
      <c r="AM658" s="28">
        <f ca="1" t="shared" si="4777"/>
        <v>72233.6938534482</v>
      </c>
      <c r="AN658" s="28">
        <f ca="1" t="shared" si="4778"/>
        <v>88778.6168845559</v>
      </c>
      <c r="AO658" s="28">
        <f ca="1">C658/'Ejercicio 3 - TIR'!$D$7</f>
        <v>14966.020907338</v>
      </c>
      <c r="AP658" s="28">
        <f ca="1" t="shared" si="4779"/>
        <v>28514.7172016408</v>
      </c>
      <c r="AQ658" s="28">
        <f ca="1" t="shared" si="4780"/>
        <v>31920.0467024903</v>
      </c>
      <c r="AR658" s="28">
        <f ca="1" t="shared" si="4781"/>
        <v>51650.4816581732</v>
      </c>
      <c r="AS658" s="28">
        <f ca="1" t="shared" si="4782"/>
        <v>57267.6729461102</v>
      </c>
      <c r="AT658" s="28">
        <f ca="1" t="shared" si="4783"/>
        <v>73812.5959772179</v>
      </c>
      <c r="AU658" s="28">
        <f ca="1">AP658*'Ejercicio 3 - TIR'!$D$5</f>
        <v>14257.3586008204</v>
      </c>
      <c r="AV658" s="28">
        <f ca="1">AQ658*'Ejercicio 3 - TIR'!$D$5</f>
        <v>15960.0233512451</v>
      </c>
      <c r="AW658" s="28">
        <f ca="1">AR658*'Ejercicio 3 - TIR'!$D$5</f>
        <v>25825.2408290866</v>
      </c>
      <c r="AX658" s="28">
        <f ca="1">AS658*'Ejercicio 3 - TIR'!$D$5</f>
        <v>28633.8364730551</v>
      </c>
      <c r="AY658" s="28">
        <f ca="1">AT658*'Ejercicio 3 - TIR'!$D$5</f>
        <v>36906.2979886089</v>
      </c>
      <c r="AZ658" s="28">
        <f ca="1" t="shared" ref="AZ658:BD658" si="4904">AJ658-AU658-AE658</f>
        <v>25407.2742931379</v>
      </c>
      <c r="BA658" s="28">
        <f ca="1" t="shared" si="4904"/>
        <v>26497.1093027103</v>
      </c>
      <c r="BB658" s="28">
        <f ca="1" t="shared" si="4904"/>
        <v>35595.7261900885</v>
      </c>
      <c r="BC658" s="28">
        <f ca="1" t="shared" si="4904"/>
        <v>37357.6394928086</v>
      </c>
      <c r="BD658" s="28">
        <f ca="1" t="shared" si="4904"/>
        <v>44314.3724568243</v>
      </c>
      <c r="BE658" s="28">
        <f ca="1" t="shared" ref="BE658:BI658" si="4905">AZ658/Z658</f>
        <v>22269.0618467113</v>
      </c>
      <c r="BF658" s="28">
        <f ca="1" t="shared" si="4905"/>
        <v>20010.7506587038</v>
      </c>
      <c r="BG658" s="28">
        <f ca="1" t="shared" si="4905"/>
        <v>22915.625831486</v>
      </c>
      <c r="BH658" s="28">
        <f ca="1" t="shared" si="4905"/>
        <v>20017.262684759</v>
      </c>
      <c r="BI658" s="28">
        <f ca="1" t="shared" si="4905"/>
        <v>19611.2365961055</v>
      </c>
      <c r="BJ658" s="28">
        <f ca="1" t="shared" si="4786"/>
        <v>61189.8721166214</v>
      </c>
      <c r="BK658" s="28">
        <f ca="1" t="shared" si="4787"/>
        <v>33817.848325592</v>
      </c>
      <c r="BL658" s="28">
        <f ca="1" t="shared" si="4788"/>
        <v>95007.7204422134</v>
      </c>
      <c r="BM658" s="28">
        <f ca="1">BK658*'Ejercicio 3 - TIR'!$D$5</f>
        <v>16908.924162796</v>
      </c>
      <c r="BN658" s="28">
        <f ca="1" t="shared" si="4789"/>
        <v>78098.7962794174</v>
      </c>
      <c r="BO658" s="28">
        <f ca="1" t="shared" si="4790"/>
        <v>34562.4655567211</v>
      </c>
      <c r="BP658" s="28">
        <f ca="1" t="shared" si="4791"/>
        <v>-101909.559639742</v>
      </c>
      <c r="BQ658" s="28">
        <f ca="1" t="shared" ref="BQ658:BT658" si="4906">BE658</f>
        <v>22269.0618467113</v>
      </c>
      <c r="BR658" s="28">
        <f ca="1" t="shared" si="4906"/>
        <v>20010.7506587038</v>
      </c>
      <c r="BS658" s="28">
        <f ca="1" t="shared" si="4906"/>
        <v>22915.625831486</v>
      </c>
      <c r="BT658" s="28">
        <f ca="1" t="shared" si="4906"/>
        <v>20017.262684759</v>
      </c>
      <c r="BU658" s="28">
        <f ca="1" t="shared" si="4793"/>
        <v>54173.7021528266</v>
      </c>
      <c r="BV658" s="30">
        <f ca="1" t="shared" si="4794"/>
        <v>9.79938692434943</v>
      </c>
    </row>
    <row r="659" ht="15" customHeight="1" spans="1:74">
      <c r="A659" s="26">
        <v>658</v>
      </c>
      <c r="B659" s="27">
        <f ca="1" t="shared" ref="B659:F659" si="4907">RAND()</f>
        <v>0.394008009512834</v>
      </c>
      <c r="C659" s="28">
        <f ca="1">IF(B659&lt;=('Ejercicio 3 - TIR'!$D$13-'Ejercicio 3 - TIR'!$C$13)/('Ejercicio 3 - TIR'!$E$13-'Ejercicio 3 - TIR'!$C$13),'Ejercicio 3 - TIR'!$C$13+SQRT(('Ejercicio 3 - TIR'!$E$13-'Ejercicio 3 - TIR'!$C$13)*('Ejercicio 3 - TIR'!$D$13-'Ejercicio 3 - TIR'!$C$13)*B659),'Ejercicio 3 - TIR'!$E$13-SQRT(('Ejercicio 3 - TIR'!$E$13-'Ejercicio 3 - TIR'!$C$13)*('Ejercicio 3 - TIR'!$E$13-'Ejercicio 3 - TIR'!$D$13)*(1-B659)))</f>
        <v>73033.5321448173</v>
      </c>
      <c r="D659" s="27">
        <f ca="1" t="shared" si="4907"/>
        <v>0.864863359440455</v>
      </c>
      <c r="E659" s="28">
        <f ca="1">IF(D659&lt;=('Ejercicio 3 - TIR'!$D$14-'Ejercicio 3 - TIR'!$C$14)/('Ejercicio 3 - TIR'!$E$14-'Ejercicio 3 - TIR'!$C$14),'Ejercicio 3 - TIR'!$C$14+SQRT(('Ejercicio 3 - TIR'!$E$14-'Ejercicio 3 - TIR'!$C$14)*('Ejercicio 3 - TIR'!$D$14-'Ejercicio 3 - TIR'!$C$14)*D659),'Ejercicio 3 - TIR'!$E$14-SQRT(('Ejercicio 3 - TIR'!$E$14-'Ejercicio 3 - TIR'!$C$14)*('Ejercicio 3 - TIR'!$E$14-'Ejercicio 3 - TIR'!$D$14)*(1-D659)))</f>
        <v>35497.7232333039</v>
      </c>
      <c r="F659" s="27">
        <f ca="1" t="shared" si="4907"/>
        <v>0.352067716794441</v>
      </c>
      <c r="G659" s="28">
        <f ca="1">IF(F659&lt;=('Ejercicio 3 - TIR'!$D$18-'Ejercicio 3 - TIR'!$C$18)/('Ejercicio 3 - TIR'!$E$18-'Ejercicio 3 - TIR'!$C$18),'Ejercicio 3 - TIR'!$C$18+SQRT(('Ejercicio 3 - TIR'!$E$18-'Ejercicio 3 - TIR'!$C$18)*('Ejercicio 3 - TIR'!$D$18-'Ejercicio 3 - TIR'!$C$18)*F659),'Ejercicio 3 - TIR'!$E$18-SQRT(('Ejercicio 3 - TIR'!$E$18-'Ejercicio 3 - TIR'!$C$18)*('Ejercicio 3 - TIR'!$E$18-'Ejercicio 3 - TIR'!$D$18)*(1-F659)))</f>
        <v>37267.0597575062</v>
      </c>
      <c r="H659" s="27">
        <f ca="1" t="shared" ref="H659:L659" si="4908">RAND()</f>
        <v>0.659505917989716</v>
      </c>
      <c r="I659" s="28">
        <f ca="1">IF(H659&lt;=('Ejercicio 3 - TIR'!$D$18-'Ejercicio 3 - TIR'!$C$18)/('Ejercicio 3 - TIR'!$E$18-'Ejercicio 3 - TIR'!$C$18),'Ejercicio 3 - TIR'!$C$18+SQRT(('Ejercicio 3 - TIR'!$E$18-'Ejercicio 3 - TIR'!$C$18)*('Ejercicio 3 - TIR'!$D$18-'Ejercicio 3 - TIR'!$C$18)*H659),'Ejercicio 3 - TIR'!$E$18-SQRT(('Ejercicio 3 - TIR'!$E$18-'Ejercicio 3 - TIR'!$C$18)*('Ejercicio 3 - TIR'!$E$18-'Ejercicio 3 - TIR'!$D$18)*(1-H659)))</f>
        <v>39946.1493905158</v>
      </c>
      <c r="J659" s="27">
        <f ca="1" t="shared" si="4908"/>
        <v>0.109062863662544</v>
      </c>
      <c r="K659" s="28">
        <f ca="1">IF(J659&lt;=('Ejercicio 3 - TIR'!$D$18-'Ejercicio 3 - TIR'!$C$18)/('Ejercicio 3 - TIR'!$E$18-'Ejercicio 3 - TIR'!$C$18),'Ejercicio 3 - TIR'!$C$18+SQRT(('Ejercicio 3 - TIR'!$E$18-'Ejercicio 3 - TIR'!$C$18)*('Ejercicio 3 - TIR'!$D$18-'Ejercicio 3 - TIR'!$C$18)*J659),'Ejercicio 3 - TIR'!$E$18-SQRT(('Ejercicio 3 - TIR'!$E$18-'Ejercicio 3 - TIR'!$C$18)*('Ejercicio 3 - TIR'!$E$18-'Ejercicio 3 - TIR'!$D$18)*(1-J659)))</f>
        <v>34044.6791651974</v>
      </c>
      <c r="L659" s="27">
        <f ca="1" t="shared" si="4908"/>
        <v>0.711230630599017</v>
      </c>
      <c r="M659" s="28">
        <f ca="1">IF(L659&lt;=('Ejercicio 3 - TIR'!$D$18-'Ejercicio 3 - TIR'!$C$18)/('Ejercicio 3 - TIR'!$E$18-'Ejercicio 3 - TIR'!$C$18),'Ejercicio 3 - TIR'!$C$18+SQRT(('Ejercicio 3 - TIR'!$E$18-'Ejercicio 3 - TIR'!$C$18)*('Ejercicio 3 - TIR'!$D$18-'Ejercicio 3 - TIR'!$C$18)*L659),'Ejercicio 3 - TIR'!$E$18-SQRT(('Ejercicio 3 - TIR'!$E$18-'Ejercicio 3 - TIR'!$C$18)*('Ejercicio 3 - TIR'!$E$18-'Ejercicio 3 - TIR'!$D$18)*(1-L659)))</f>
        <v>40346.2163022897</v>
      </c>
      <c r="N659" s="27">
        <f ca="1" t="shared" ref="N659:R659" si="4909">RAND()</f>
        <v>0.0733014900042119</v>
      </c>
      <c r="O659" s="28">
        <f ca="1">IF(N659&lt;=('Ejercicio 3 - TIR'!$D$18-'Ejercicio 3 - TIR'!$C$18)/('Ejercicio 3 - TIR'!$E$18-'Ejercicio 3 - TIR'!$C$18),'Ejercicio 3 - TIR'!$C$18+SQRT(('Ejercicio 3 - TIR'!$E$18-'Ejercicio 3 - TIR'!$C$18)*('Ejercicio 3 - TIR'!$D$18-'Ejercicio 3 - TIR'!$C$18)*N659),'Ejercicio 3 - TIR'!$E$18-SQRT(('Ejercicio 3 - TIR'!$E$18-'Ejercicio 3 - TIR'!$C$18)*('Ejercicio 3 - TIR'!$E$18-'Ejercicio 3 - TIR'!$D$18)*(1-N659)))</f>
        <v>33315.9046277949</v>
      </c>
      <c r="P659" s="27">
        <f ca="1" t="shared" si="4909"/>
        <v>0.0921994063851874</v>
      </c>
      <c r="Q659" s="29">
        <f ca="1">IF(P659&lt;=('Ejercicio 3 - TIR'!$D$22-'Ejercicio 3 - TIR'!$C$22)/('Ejercicio 3 - TIR'!$E$22-'Ejercicio 3 - TIR'!$C$22),'Ejercicio 3 - TIR'!$C$22+SQRT(('Ejercicio 3 - TIR'!$E$22-'Ejercicio 3 - TIR'!$C$22)*('Ejercicio 3 - TIR'!$D$22-'Ejercicio 3 - TIR'!$C$22)*P659),'Ejercicio 3 - TIR'!$E$22-SQRT(('Ejercicio 3 - TIR'!$E$22-'Ejercicio 3 - TIR'!$C$22)*('Ejercicio 3 - TIR'!$E$22-'Ejercicio 3 - TIR'!$D$22)*(1-P659)))</f>
        <v>0.132882504860986</v>
      </c>
      <c r="R659" s="27">
        <f ca="1" t="shared" si="4909"/>
        <v>0.955087582488729</v>
      </c>
      <c r="S659" s="29">
        <f ca="1">IF(R659&lt;=('Ejercicio 3 - TIR'!$D$23-'Ejercicio 3 - TIR'!$C$23)/('Ejercicio 3 - TIR'!$E$23-'Ejercicio 3 - TIR'!$C$23),'Ejercicio 3 - TIR'!$C$23+SQRT(('Ejercicio 3 - TIR'!$E$23-'Ejercicio 3 - TIR'!$C$23)*('Ejercicio 3 - TIR'!$D$23-'Ejercicio 3 - TIR'!$C$23)*R659),'Ejercicio 3 - TIR'!$E$23-SQRT(('Ejercicio 3 - TIR'!$E$23-'Ejercicio 3 - TIR'!$C$23)*('Ejercicio 3 - TIR'!$E$23-'Ejercicio 3 - TIR'!$D$23)*(1-R659)))</f>
        <v>0.171008762514521</v>
      </c>
      <c r="T659" s="27">
        <f ca="1" t="shared" ref="T659:X659" si="4910">RAND()</f>
        <v>0.5660690703262</v>
      </c>
      <c r="U659" s="29">
        <f ca="1">IF(T659&lt;=('Ejercicio 3 - TIR'!$D$24-'Ejercicio 3 - TIR'!$C$24)/('Ejercicio 3 - TIR'!$E$24-'Ejercicio 3 - TIR'!$C$24),'Ejercicio 3 - TIR'!$C$24+SQRT(('Ejercicio 3 - TIR'!$E$24-'Ejercicio 3 - TIR'!$C$24)*('Ejercicio 3 - TIR'!$D$24-'Ejercicio 3 - TIR'!$C$24)*T659),'Ejercicio 3 - TIR'!$E$24-SQRT(('Ejercicio 3 - TIR'!$E$24-'Ejercicio 3 - TIR'!$C$24)*('Ejercicio 3 - TIR'!$E$24-'Ejercicio 3 - TIR'!$D$24)*(1-T659)))</f>
        <v>0.18514305516706</v>
      </c>
      <c r="V659" s="27">
        <f ca="1" t="shared" si="4910"/>
        <v>0.518945062422604</v>
      </c>
      <c r="W659" s="29">
        <f ca="1">IF(V659&lt;=('Ejercicio 3 - TIR'!$D$25-'Ejercicio 3 - TIR'!$C$25)/('Ejercicio 3 - TIR'!$E$25-'Ejercicio 3 - TIR'!$C$25),'Ejercicio 3 - TIR'!$C$25+SQRT(('Ejercicio 3 - TIR'!$E$25-'Ejercicio 3 - TIR'!$C$25)*('Ejercicio 3 - TIR'!$D$25-'Ejercicio 3 - TIR'!$C$25)*V659),'Ejercicio 3 - TIR'!$E$25-SQRT(('Ejercicio 3 - TIR'!$E$25-'Ejercicio 3 - TIR'!$C$25)*('Ejercicio 3 - TIR'!$E$25-'Ejercicio 3 - TIR'!$D$25)*(1-V659)))</f>
        <v>0.208967180434183</v>
      </c>
      <c r="X659" s="27">
        <f ca="1" t="shared" si="4910"/>
        <v>0.788471367929271</v>
      </c>
      <c r="Y659" s="29">
        <f ca="1">IF(X659&lt;=('Ejercicio 3 - TIR'!$D$26-'Ejercicio 3 - TIR'!$C$26)/('Ejercicio 3 - TIR'!$E$26-'Ejercicio 3 - TIR'!$C$26),'Ejercicio 3 - TIR'!$C$26+SQRT(('Ejercicio 3 - TIR'!$E$26-'Ejercicio 3 - TIR'!$C$26)*('Ejercicio 3 - TIR'!$D$26-'Ejercicio 3 - TIR'!$C$26)*X659),'Ejercicio 3 - TIR'!$E$26-SQRT(('Ejercicio 3 - TIR'!$E$26-'Ejercicio 3 - TIR'!$C$26)*('Ejercicio 3 - TIR'!$E$26-'Ejercicio 3 - TIR'!$D$26)*(1-X659)))</f>
        <v>0.246202742519815</v>
      </c>
      <c r="Z659" s="27">
        <f ca="1" t="shared" si="4764"/>
        <v>1.13288250486099</v>
      </c>
      <c r="AA659" s="27">
        <f ca="1" t="shared" si="4765"/>
        <v>1.32661534009161</v>
      </c>
      <c r="AB659" s="27">
        <f ca="1" t="shared" si="4766"/>
        <v>1.57222895718766</v>
      </c>
      <c r="AC659" s="27">
        <f ca="1" t="shared" si="4767"/>
        <v>1.90077320936815</v>
      </c>
      <c r="AD659" s="27">
        <f ca="1" t="shared" si="4768"/>
        <v>2.36874878642277</v>
      </c>
      <c r="AE659" s="26">
        <f ca="1" t="shared" si="4769"/>
        <v>4717.02638010345</v>
      </c>
      <c r="AF659" s="26">
        <f ca="1" t="shared" si="4770"/>
        <v>5523.67922411329</v>
      </c>
      <c r="AG659" s="26">
        <f ca="1" t="shared" si="4771"/>
        <v>6546.35007142844</v>
      </c>
      <c r="AH659" s="26">
        <f ca="1" t="shared" si="4772"/>
        <v>7914.32238798995</v>
      </c>
      <c r="AI659" s="26">
        <f ca="1" t="shared" si="4773"/>
        <v>9862.85026509905</v>
      </c>
      <c r="AJ659" s="28">
        <f ca="1" t="shared" si="4774"/>
        <v>42219.2000068877</v>
      </c>
      <c r="AK659" s="28">
        <f ca="1" t="shared" si="4775"/>
        <v>52993.1745590495</v>
      </c>
      <c r="AL659" s="28">
        <f ca="1" t="shared" si="4776"/>
        <v>53526.0304216868</v>
      </c>
      <c r="AM659" s="28">
        <f ca="1" t="shared" si="4777"/>
        <v>76689.0070467647</v>
      </c>
      <c r="AN659" s="28">
        <f ca="1" t="shared" si="4778"/>
        <v>78917.0086556661</v>
      </c>
      <c r="AO659" s="28">
        <f ca="1">C659/'Ejercicio 3 - TIR'!$D$7</f>
        <v>14606.7064289635</v>
      </c>
      <c r="AP659" s="28">
        <f ca="1" t="shared" si="4779"/>
        <v>27612.4935779242</v>
      </c>
      <c r="AQ659" s="28">
        <f ca="1" t="shared" si="4780"/>
        <v>38386.4681300861</v>
      </c>
      <c r="AR659" s="28">
        <f ca="1" t="shared" si="4781"/>
        <v>38919.3239927234</v>
      </c>
      <c r="AS659" s="28">
        <f ca="1" t="shared" si="4782"/>
        <v>62082.3006178012</v>
      </c>
      <c r="AT659" s="28">
        <f ca="1" t="shared" si="4783"/>
        <v>64310.3022267026</v>
      </c>
      <c r="AU659" s="28">
        <f ca="1">AP659*'Ejercicio 3 - TIR'!$D$5</f>
        <v>13806.2467889621</v>
      </c>
      <c r="AV659" s="28">
        <f ca="1">AQ659*'Ejercicio 3 - TIR'!$D$5</f>
        <v>19193.234065043</v>
      </c>
      <c r="AW659" s="28">
        <f ca="1">AR659*'Ejercicio 3 - TIR'!$D$5</f>
        <v>19459.6619963617</v>
      </c>
      <c r="AX659" s="28">
        <f ca="1">AS659*'Ejercicio 3 - TIR'!$D$5</f>
        <v>31041.1503089006</v>
      </c>
      <c r="AY659" s="28">
        <f ca="1">AT659*'Ejercicio 3 - TIR'!$D$5</f>
        <v>32155.1511133513</v>
      </c>
      <c r="AZ659" s="28">
        <f ca="1" t="shared" ref="AZ659:BD659" si="4911">AJ659-AU659-AE659</f>
        <v>23695.9268378221</v>
      </c>
      <c r="BA659" s="28">
        <f ca="1" t="shared" si="4911"/>
        <v>28276.2612698932</v>
      </c>
      <c r="BB659" s="28">
        <f ca="1" t="shared" si="4911"/>
        <v>27520.0183538967</v>
      </c>
      <c r="BC659" s="28">
        <f ca="1" t="shared" si="4911"/>
        <v>37733.5343498741</v>
      </c>
      <c r="BD659" s="28">
        <f ca="1" t="shared" si="4911"/>
        <v>36899.0072772157</v>
      </c>
      <c r="BE659" s="28">
        <f ca="1" t="shared" ref="BE659:BI659" si="4912">AZ659/Z659</f>
        <v>20916.4911066658</v>
      </c>
      <c r="BF659" s="28">
        <f ca="1" t="shared" si="4912"/>
        <v>21314.5894030899</v>
      </c>
      <c r="BG659" s="28">
        <f ca="1" t="shared" si="4912"/>
        <v>17503.8236181093</v>
      </c>
      <c r="BH659" s="28">
        <f ca="1" t="shared" si="4912"/>
        <v>19851.6762357028</v>
      </c>
      <c r="BI659" s="28">
        <f ca="1" t="shared" si="4912"/>
        <v>15577.4253009496</v>
      </c>
      <c r="BJ659" s="28">
        <f ca="1" t="shared" si="4786"/>
        <v>84085.18882966</v>
      </c>
      <c r="BK659" s="28">
        <f ca="1" t="shared" si="4787"/>
        <v>34599.6181272409</v>
      </c>
      <c r="BL659" s="28">
        <f ca="1" t="shared" si="4788"/>
        <v>118684.806956901</v>
      </c>
      <c r="BM659" s="28">
        <f ca="1">BK659*'Ejercicio 3 - TIR'!$D$5</f>
        <v>17299.8090636205</v>
      </c>
      <c r="BN659" s="28">
        <f ca="1" t="shared" si="4789"/>
        <v>101384.99789328</v>
      </c>
      <c r="BO659" s="28">
        <f ca="1" t="shared" si="4790"/>
        <v>42801.0764477856</v>
      </c>
      <c r="BP659" s="28">
        <f ca="1" t="shared" si="4791"/>
        <v>-108531.255378121</v>
      </c>
      <c r="BQ659" s="28">
        <f ca="1" t="shared" ref="BQ659:BT659" si="4913">BE659</f>
        <v>20916.4911066658</v>
      </c>
      <c r="BR659" s="28">
        <f ca="1" t="shared" si="4913"/>
        <v>21314.5894030899</v>
      </c>
      <c r="BS659" s="28">
        <f ca="1" t="shared" si="4913"/>
        <v>17503.8236181093</v>
      </c>
      <c r="BT659" s="28">
        <f ca="1" t="shared" si="4913"/>
        <v>19851.6762357028</v>
      </c>
      <c r="BU659" s="28">
        <f ca="1" t="shared" si="4793"/>
        <v>58378.5017487352</v>
      </c>
      <c r="BV659" s="30">
        <f ca="1" t="shared" si="4794"/>
        <v>7.20140023160674</v>
      </c>
    </row>
    <row r="660" ht="15" customHeight="1" spans="1:74">
      <c r="A660" s="26">
        <v>659</v>
      </c>
      <c r="B660" s="27">
        <f ca="1" t="shared" ref="B660:F660" si="4914">RAND()</f>
        <v>0.224073254086637</v>
      </c>
      <c r="C660" s="28">
        <f ca="1">IF(B660&lt;=('Ejercicio 3 - TIR'!$D$13-'Ejercicio 3 - TIR'!$C$13)/('Ejercicio 3 - TIR'!$E$13-'Ejercicio 3 - TIR'!$C$13),'Ejercicio 3 - TIR'!$C$13+SQRT(('Ejercicio 3 - TIR'!$E$13-'Ejercicio 3 - TIR'!$C$13)*('Ejercicio 3 - TIR'!$D$13-'Ejercicio 3 - TIR'!$C$13)*B660),'Ejercicio 3 - TIR'!$E$13-SQRT(('Ejercicio 3 - TIR'!$E$13-'Ejercicio 3 - TIR'!$C$13)*('Ejercicio 3 - TIR'!$E$13-'Ejercicio 3 - TIR'!$D$13)*(1-B660)))</f>
        <v>69467.2753015139</v>
      </c>
      <c r="D660" s="27">
        <f ca="1" t="shared" si="4914"/>
        <v>0.187920337616173</v>
      </c>
      <c r="E660" s="28">
        <f ca="1">IF(D660&lt;=('Ejercicio 3 - TIR'!$D$14-'Ejercicio 3 - TIR'!$C$14)/('Ejercicio 3 - TIR'!$E$14-'Ejercicio 3 - TIR'!$C$14),'Ejercicio 3 - TIR'!$C$14+SQRT(('Ejercicio 3 - TIR'!$E$14-'Ejercicio 3 - TIR'!$C$14)*('Ejercicio 3 - TIR'!$D$14-'Ejercicio 3 - TIR'!$C$14)*D660),'Ejercicio 3 - TIR'!$E$14-SQRT(('Ejercicio 3 - TIR'!$E$14-'Ejercicio 3 - TIR'!$C$14)*('Ejercicio 3 - TIR'!$E$14-'Ejercicio 3 - TIR'!$D$14)*(1-D660)))</f>
        <v>28754.2010230158</v>
      </c>
      <c r="F660" s="27">
        <f ca="1" t="shared" si="4914"/>
        <v>0.258545081159873</v>
      </c>
      <c r="G660" s="28">
        <f ca="1">IF(F660&lt;=('Ejercicio 3 - TIR'!$D$18-'Ejercicio 3 - TIR'!$C$18)/('Ejercicio 3 - TIR'!$E$18-'Ejercicio 3 - TIR'!$C$18),'Ejercicio 3 - TIR'!$C$18+SQRT(('Ejercicio 3 - TIR'!$E$18-'Ejercicio 3 - TIR'!$C$18)*('Ejercicio 3 - TIR'!$D$18-'Ejercicio 3 - TIR'!$C$18)*F660),'Ejercicio 3 - TIR'!$E$18-SQRT(('Ejercicio 3 - TIR'!$E$18-'Ejercicio 3 - TIR'!$C$18)*('Ejercicio 3 - TIR'!$E$18-'Ejercicio 3 - TIR'!$D$18)*(1-F660)))</f>
        <v>36227.5004756307</v>
      </c>
      <c r="H660" s="27">
        <f ca="1" t="shared" ref="H660:L660" si="4915">RAND()</f>
        <v>0.07658839984574</v>
      </c>
      <c r="I660" s="28">
        <f ca="1">IF(H660&lt;=('Ejercicio 3 - TIR'!$D$18-'Ejercicio 3 - TIR'!$C$18)/('Ejercicio 3 - TIR'!$E$18-'Ejercicio 3 - TIR'!$C$18),'Ejercicio 3 - TIR'!$C$18+SQRT(('Ejercicio 3 - TIR'!$E$18-'Ejercicio 3 - TIR'!$C$18)*('Ejercicio 3 - TIR'!$D$18-'Ejercicio 3 - TIR'!$C$18)*H660),'Ejercicio 3 - TIR'!$E$18-SQRT(('Ejercicio 3 - TIR'!$E$18-'Ejercicio 3 - TIR'!$C$18)*('Ejercicio 3 - TIR'!$E$18-'Ejercicio 3 - TIR'!$D$18)*(1-H660)))</f>
        <v>33389.433577585</v>
      </c>
      <c r="J660" s="27">
        <f ca="1" t="shared" si="4915"/>
        <v>0.706616932274955</v>
      </c>
      <c r="K660" s="28">
        <f ca="1">IF(J660&lt;=('Ejercicio 3 - TIR'!$D$18-'Ejercicio 3 - TIR'!$C$18)/('Ejercicio 3 - TIR'!$E$18-'Ejercicio 3 - TIR'!$C$18),'Ejercicio 3 - TIR'!$C$18+SQRT(('Ejercicio 3 - TIR'!$E$18-'Ejercicio 3 - TIR'!$C$18)*('Ejercicio 3 - TIR'!$D$18-'Ejercicio 3 - TIR'!$C$18)*J660),'Ejercicio 3 - TIR'!$E$18-SQRT(('Ejercicio 3 - TIR'!$E$18-'Ejercicio 3 - TIR'!$C$18)*('Ejercicio 3 - TIR'!$E$18-'Ejercicio 3 - TIR'!$D$18)*(1-J660)))</f>
        <v>40309.1866292317</v>
      </c>
      <c r="L660" s="27">
        <f ca="1" t="shared" si="4915"/>
        <v>0.38366140038637</v>
      </c>
      <c r="M660" s="28">
        <f ca="1">IF(L660&lt;=('Ejercicio 3 - TIR'!$D$18-'Ejercicio 3 - TIR'!$C$18)/('Ejercicio 3 - TIR'!$E$18-'Ejercicio 3 - TIR'!$C$18),'Ejercicio 3 - TIR'!$C$18+SQRT(('Ejercicio 3 - TIR'!$E$18-'Ejercicio 3 - TIR'!$C$18)*('Ejercicio 3 - TIR'!$D$18-'Ejercicio 3 - TIR'!$C$18)*L660),'Ejercicio 3 - TIR'!$E$18-SQRT(('Ejercicio 3 - TIR'!$E$18-'Ejercicio 3 - TIR'!$C$18)*('Ejercicio 3 - TIR'!$E$18-'Ejercicio 3 - TIR'!$D$18)*(1-L660)))</f>
        <v>37586.1195652293</v>
      </c>
      <c r="N660" s="27">
        <f ca="1" t="shared" ref="N660:R660" si="4916">RAND()</f>
        <v>0.20302110732882</v>
      </c>
      <c r="O660" s="28">
        <f ca="1">IF(N660&lt;=('Ejercicio 3 - TIR'!$D$18-'Ejercicio 3 - TIR'!$C$18)/('Ejercicio 3 - TIR'!$E$18-'Ejercicio 3 - TIR'!$C$18),'Ejercicio 3 - TIR'!$C$18+SQRT(('Ejercicio 3 - TIR'!$E$18-'Ejercicio 3 - TIR'!$C$18)*('Ejercicio 3 - TIR'!$D$18-'Ejercicio 3 - TIR'!$C$18)*N660),'Ejercicio 3 - TIR'!$E$18-SQRT(('Ejercicio 3 - TIR'!$E$18-'Ejercicio 3 - TIR'!$C$18)*('Ejercicio 3 - TIR'!$E$18-'Ejercicio 3 - TIR'!$D$18)*(1-N660)))</f>
        <v>35518.4387374803</v>
      </c>
      <c r="P660" s="27">
        <f ca="1" t="shared" si="4916"/>
        <v>0.515975007148912</v>
      </c>
      <c r="Q660" s="29">
        <f ca="1">IF(P660&lt;=('Ejercicio 3 - TIR'!$D$22-'Ejercicio 3 - TIR'!$C$22)/('Ejercicio 3 - TIR'!$E$22-'Ejercicio 3 - TIR'!$C$22),'Ejercicio 3 - TIR'!$C$22+SQRT(('Ejercicio 3 - TIR'!$E$22-'Ejercicio 3 - TIR'!$C$22)*('Ejercicio 3 - TIR'!$D$22-'Ejercicio 3 - TIR'!$C$22)*P660),'Ejercicio 3 - TIR'!$E$22-SQRT(('Ejercicio 3 - TIR'!$E$22-'Ejercicio 3 - TIR'!$C$22)*('Ejercicio 3 - TIR'!$E$22-'Ejercicio 3 - TIR'!$D$22)*(1-P660)))</f>
        <v>0.150483140628923</v>
      </c>
      <c r="R660" s="27">
        <f ca="1" t="shared" si="4916"/>
        <v>0.769992925678037</v>
      </c>
      <c r="S660" s="29">
        <f ca="1">IF(R660&lt;=('Ejercicio 3 - TIR'!$D$23-'Ejercicio 3 - TIR'!$C$23)/('Ejercicio 3 - TIR'!$E$23-'Ejercicio 3 - TIR'!$C$23),'Ejercicio 3 - TIR'!$C$23+SQRT(('Ejercicio 3 - TIR'!$E$23-'Ejercicio 3 - TIR'!$C$23)*('Ejercicio 3 - TIR'!$D$23-'Ejercicio 3 - TIR'!$C$23)*R660),'Ejercicio 3 - TIR'!$E$23-SQRT(('Ejercicio 3 - TIR'!$E$23-'Ejercicio 3 - TIR'!$C$23)*('Ejercicio 3 - TIR'!$E$23-'Ejercicio 3 - TIR'!$D$23)*(1-R660)))</f>
        <v>0.15965269713747</v>
      </c>
      <c r="T660" s="27">
        <f ca="1" t="shared" ref="T660:X660" si="4917">RAND()</f>
        <v>0.287999474927789</v>
      </c>
      <c r="U660" s="29">
        <f ca="1">IF(T660&lt;=('Ejercicio 3 - TIR'!$D$24-'Ejercicio 3 - TIR'!$C$24)/('Ejercicio 3 - TIR'!$E$24-'Ejercicio 3 - TIR'!$C$24),'Ejercicio 3 - TIR'!$C$24+SQRT(('Ejercicio 3 - TIR'!$E$24-'Ejercicio 3 - TIR'!$C$24)*('Ejercicio 3 - TIR'!$D$24-'Ejercicio 3 - TIR'!$C$24)*T660),'Ejercicio 3 - TIR'!$E$24-SQRT(('Ejercicio 3 - TIR'!$E$24-'Ejercicio 3 - TIR'!$C$24)*('Ejercicio 3 - TIR'!$E$24-'Ejercicio 3 - TIR'!$D$24)*(1-T660)))</f>
        <v>0.174592659420005</v>
      </c>
      <c r="V660" s="27">
        <f ca="1" t="shared" si="4917"/>
        <v>0.540043190813375</v>
      </c>
      <c r="W660" s="29">
        <f ca="1">IF(V660&lt;=('Ejercicio 3 - TIR'!$D$25-'Ejercicio 3 - TIR'!$C$25)/('Ejercicio 3 - TIR'!$E$25-'Ejercicio 3 - TIR'!$C$25),'Ejercicio 3 - TIR'!$C$25+SQRT(('Ejercicio 3 - TIR'!$E$25-'Ejercicio 3 - TIR'!$C$25)*('Ejercicio 3 - TIR'!$D$25-'Ejercicio 3 - TIR'!$C$25)*V660),'Ejercicio 3 - TIR'!$E$25-SQRT(('Ejercicio 3 - TIR'!$E$25-'Ejercicio 3 - TIR'!$C$25)*('Ejercicio 3 - TIR'!$E$25-'Ejercicio 3 - TIR'!$D$25)*(1-V660)))</f>
        <v>0.209877078469369</v>
      </c>
      <c r="X660" s="27">
        <f ca="1" t="shared" si="4917"/>
        <v>0.328855793667283</v>
      </c>
      <c r="Y660" s="29">
        <f ca="1">IF(X660&lt;=('Ejercicio 3 - TIR'!$D$26-'Ejercicio 3 - TIR'!$C$26)/('Ejercicio 3 - TIR'!$E$26-'Ejercicio 3 - TIR'!$C$26),'Ejercicio 3 - TIR'!$C$26+SQRT(('Ejercicio 3 - TIR'!$E$26-'Ejercicio 3 - TIR'!$C$26)*('Ejercicio 3 - TIR'!$D$26-'Ejercicio 3 - TIR'!$C$26)*X660),'Ejercicio 3 - TIR'!$E$26-SQRT(('Ejercicio 3 - TIR'!$E$26-'Ejercicio 3 - TIR'!$C$26)*('Ejercicio 3 - TIR'!$E$26-'Ejercicio 3 - TIR'!$D$26)*(1-X660)))</f>
        <v>0.219797829499842</v>
      </c>
      <c r="Z660" s="27">
        <f ca="1" t="shared" si="4764"/>
        <v>1.15048314062892</v>
      </c>
      <c r="AA660" s="27">
        <f ca="1" t="shared" si="4765"/>
        <v>1.33416087704152</v>
      </c>
      <c r="AB660" s="27">
        <f ca="1" t="shared" si="4766"/>
        <v>1.56709557265832</v>
      </c>
      <c r="AC660" s="27">
        <f ca="1" t="shared" si="4767"/>
        <v>1.89599301313013</v>
      </c>
      <c r="AD660" s="27">
        <f ca="1" t="shared" si="4768"/>
        <v>2.312728162163</v>
      </c>
      <c r="AE660" s="26">
        <f ca="1" t="shared" si="4769"/>
        <v>4327.0224762188</v>
      </c>
      <c r="AF660" s="26">
        <f ca="1" t="shared" si="4770"/>
        <v>5017.84328512158</v>
      </c>
      <c r="AG660" s="26">
        <f ca="1" t="shared" si="4771"/>
        <v>5893.92188882377</v>
      </c>
      <c r="AH660" s="26">
        <f ca="1" t="shared" si="4772"/>
        <v>7130.92099557677</v>
      </c>
      <c r="AI660" s="26">
        <f ca="1" t="shared" si="4773"/>
        <v>8698.2819527394</v>
      </c>
      <c r="AJ660" s="28">
        <f ca="1" t="shared" si="4774"/>
        <v>41679.1285243394</v>
      </c>
      <c r="AK660" s="28">
        <f ca="1" t="shared" si="4775"/>
        <v>44546.8759857903</v>
      </c>
      <c r="AL660" s="28">
        <f ca="1" t="shared" si="4776"/>
        <v>63168.3479041271</v>
      </c>
      <c r="AM660" s="28">
        <f ca="1" t="shared" si="4777"/>
        <v>71263.0200863486</v>
      </c>
      <c r="AN660" s="28">
        <f ca="1" t="shared" si="4778"/>
        <v>82144.493544232</v>
      </c>
      <c r="AO660" s="28">
        <f ca="1">C660/'Ejercicio 3 - TIR'!$D$7</f>
        <v>13893.4550603028</v>
      </c>
      <c r="AP660" s="28">
        <f ca="1" t="shared" si="4779"/>
        <v>27785.6734640366</v>
      </c>
      <c r="AQ660" s="28">
        <f ca="1" t="shared" si="4780"/>
        <v>30653.4209254876</v>
      </c>
      <c r="AR660" s="28">
        <f ca="1" t="shared" si="4781"/>
        <v>49274.8928438243</v>
      </c>
      <c r="AS660" s="28">
        <f ca="1" t="shared" si="4782"/>
        <v>57369.5650260458</v>
      </c>
      <c r="AT660" s="28">
        <f ca="1" t="shared" si="4783"/>
        <v>68251.0384839292</v>
      </c>
      <c r="AU660" s="28">
        <f ca="1">AP660*'Ejercicio 3 - TIR'!$D$5</f>
        <v>13892.8367320183</v>
      </c>
      <c r="AV660" s="28">
        <f ca="1">AQ660*'Ejercicio 3 - TIR'!$D$5</f>
        <v>15326.7104627438</v>
      </c>
      <c r="AW660" s="28">
        <f ca="1">AR660*'Ejercicio 3 - TIR'!$D$5</f>
        <v>24637.4464219121</v>
      </c>
      <c r="AX660" s="28">
        <f ca="1">AS660*'Ejercicio 3 - TIR'!$D$5</f>
        <v>28684.7825130229</v>
      </c>
      <c r="AY660" s="28">
        <f ca="1">AT660*'Ejercicio 3 - TIR'!$D$5</f>
        <v>34125.5192419646</v>
      </c>
      <c r="AZ660" s="28">
        <f ca="1" t="shared" ref="AZ660:BD660" si="4918">AJ660-AU660-AE660</f>
        <v>23459.2693161023</v>
      </c>
      <c r="BA660" s="28">
        <f ca="1" t="shared" si="4918"/>
        <v>24202.322237925</v>
      </c>
      <c r="BB660" s="28">
        <f ca="1" t="shared" si="4918"/>
        <v>32636.9795933911</v>
      </c>
      <c r="BC660" s="28">
        <f ca="1" t="shared" si="4918"/>
        <v>35447.3165777489</v>
      </c>
      <c r="BD660" s="28">
        <f ca="1" t="shared" si="4918"/>
        <v>39320.692349528</v>
      </c>
      <c r="BE660" s="28">
        <f ca="1" t="shared" ref="BE660:BI660" si="4919">AZ660/Z660</f>
        <v>20390.7979940306</v>
      </c>
      <c r="BF660" s="28">
        <f ca="1" t="shared" si="4919"/>
        <v>18140.4826467354</v>
      </c>
      <c r="BG660" s="28">
        <f ca="1" t="shared" si="4919"/>
        <v>20826.4129915368</v>
      </c>
      <c r="BH660" s="28">
        <f ca="1" t="shared" si="4919"/>
        <v>18695.9109723871</v>
      </c>
      <c r="BI660" s="28">
        <f ca="1" t="shared" si="4919"/>
        <v>17001.8651533836</v>
      </c>
      <c r="BJ660" s="28">
        <f ca="1" t="shared" si="4786"/>
        <v>66500.6504864249</v>
      </c>
      <c r="BK660" s="28">
        <f ca="1" t="shared" si="4787"/>
        <v>32131.7847877083</v>
      </c>
      <c r="BL660" s="28">
        <f ca="1" t="shared" si="4788"/>
        <v>98632.4352741332</v>
      </c>
      <c r="BM660" s="28">
        <f ca="1">BK660*'Ejercicio 3 - TIR'!$D$5</f>
        <v>16065.8923938542</v>
      </c>
      <c r="BN660" s="28">
        <f ca="1" t="shared" si="4789"/>
        <v>82566.542880279</v>
      </c>
      <c r="BO660" s="28">
        <f ca="1" t="shared" si="4790"/>
        <v>35700.9285531672</v>
      </c>
      <c r="BP660" s="28">
        <f ca="1" t="shared" si="4791"/>
        <v>-98221.4763245297</v>
      </c>
      <c r="BQ660" s="28">
        <f ca="1" t="shared" ref="BQ660:BT660" si="4920">BE660</f>
        <v>20390.7979940306</v>
      </c>
      <c r="BR660" s="28">
        <f ca="1" t="shared" si="4920"/>
        <v>18140.4826467354</v>
      </c>
      <c r="BS660" s="28">
        <f ca="1" t="shared" si="4920"/>
        <v>20826.4129915368</v>
      </c>
      <c r="BT660" s="28">
        <f ca="1" t="shared" si="4920"/>
        <v>18695.9109723871</v>
      </c>
      <c r="BU660" s="28">
        <f ca="1" t="shared" si="4793"/>
        <v>52702.7937065508</v>
      </c>
      <c r="BV660" s="30">
        <f ca="1" t="shared" si="4794"/>
        <v>8.77547294574836</v>
      </c>
    </row>
    <row r="661" ht="15" customHeight="1" spans="1:74">
      <c r="A661" s="26">
        <v>660</v>
      </c>
      <c r="B661" s="27">
        <f ca="1" t="shared" ref="B661:F661" si="4921">RAND()</f>
        <v>0.215257417578669</v>
      </c>
      <c r="C661" s="28">
        <f ca="1">IF(B661&lt;=('Ejercicio 3 - TIR'!$D$13-'Ejercicio 3 - TIR'!$C$13)/('Ejercicio 3 - TIR'!$E$13-'Ejercicio 3 - TIR'!$C$13),'Ejercicio 3 - TIR'!$C$13+SQRT(('Ejercicio 3 - TIR'!$E$13-'Ejercicio 3 - TIR'!$C$13)*('Ejercicio 3 - TIR'!$D$13-'Ejercicio 3 - TIR'!$C$13)*B661),'Ejercicio 3 - TIR'!$E$13-SQRT(('Ejercicio 3 - TIR'!$E$13-'Ejercicio 3 - TIR'!$C$13)*('Ejercicio 3 - TIR'!$E$13-'Ejercicio 3 - TIR'!$D$13)*(1-B661)))</f>
        <v>69279.1684450422</v>
      </c>
      <c r="D661" s="27">
        <f ca="1" t="shared" si="4921"/>
        <v>0.868731888281638</v>
      </c>
      <c r="E661" s="28">
        <f ca="1">IF(D661&lt;=('Ejercicio 3 - TIR'!$D$14-'Ejercicio 3 - TIR'!$C$14)/('Ejercicio 3 - TIR'!$E$14-'Ejercicio 3 - TIR'!$C$14),'Ejercicio 3 - TIR'!$C$14+SQRT(('Ejercicio 3 - TIR'!$E$14-'Ejercicio 3 - TIR'!$C$14)*('Ejercicio 3 - TIR'!$D$14-'Ejercicio 3 - TIR'!$C$14)*D661),'Ejercicio 3 - TIR'!$E$14-SQRT(('Ejercicio 3 - TIR'!$E$14-'Ejercicio 3 - TIR'!$C$14)*('Ejercicio 3 - TIR'!$E$14-'Ejercicio 3 - TIR'!$D$14)*(1-D661)))</f>
        <v>35562.6340293194</v>
      </c>
      <c r="F661" s="27">
        <f ca="1" t="shared" si="4921"/>
        <v>0.606971560374734</v>
      </c>
      <c r="G661" s="28">
        <f ca="1">IF(F661&lt;=('Ejercicio 3 - TIR'!$D$18-'Ejercicio 3 - TIR'!$C$18)/('Ejercicio 3 - TIR'!$E$18-'Ejercicio 3 - TIR'!$C$18),'Ejercicio 3 - TIR'!$C$18+SQRT(('Ejercicio 3 - TIR'!$E$18-'Ejercicio 3 - TIR'!$C$18)*('Ejercicio 3 - TIR'!$D$18-'Ejercicio 3 - TIR'!$C$18)*F661),'Ejercicio 3 - TIR'!$E$18-SQRT(('Ejercicio 3 - TIR'!$E$18-'Ejercicio 3 - TIR'!$C$18)*('Ejercicio 3 - TIR'!$E$18-'Ejercicio 3 - TIR'!$D$18)*(1-F661)))</f>
        <v>39541.7888289466</v>
      </c>
      <c r="H661" s="27">
        <f ca="1" t="shared" ref="H661:L661" si="4922">RAND()</f>
        <v>0.87769970379381</v>
      </c>
      <c r="I661" s="28">
        <f ca="1">IF(H661&lt;=('Ejercicio 3 - TIR'!$D$18-'Ejercicio 3 - TIR'!$C$18)/('Ejercicio 3 - TIR'!$E$18-'Ejercicio 3 - TIR'!$C$18),'Ejercicio 3 - TIR'!$C$18+SQRT(('Ejercicio 3 - TIR'!$E$18-'Ejercicio 3 - TIR'!$C$18)*('Ejercicio 3 - TIR'!$D$18-'Ejercicio 3 - TIR'!$C$18)*H661),'Ejercicio 3 - TIR'!$E$18-SQRT(('Ejercicio 3 - TIR'!$E$18-'Ejercicio 3 - TIR'!$C$18)*('Ejercicio 3 - TIR'!$E$18-'Ejercicio 3 - TIR'!$D$18)*(1-H661)))</f>
        <v>41971.3827882243</v>
      </c>
      <c r="J661" s="27">
        <f ca="1" t="shared" si="4922"/>
        <v>0.618446649387373</v>
      </c>
      <c r="K661" s="28">
        <f ca="1">IF(J661&lt;=('Ejercicio 3 - TIR'!$D$18-'Ejercicio 3 - TIR'!$C$18)/('Ejercicio 3 - TIR'!$E$18-'Ejercicio 3 - TIR'!$C$18),'Ejercicio 3 - TIR'!$C$18+SQRT(('Ejercicio 3 - TIR'!$E$18-'Ejercicio 3 - TIR'!$C$18)*('Ejercicio 3 - TIR'!$D$18-'Ejercicio 3 - TIR'!$C$18)*J661),'Ejercicio 3 - TIR'!$E$18-SQRT(('Ejercicio 3 - TIR'!$E$18-'Ejercicio 3 - TIR'!$C$18)*('Ejercicio 3 - TIR'!$E$18-'Ejercicio 3 - TIR'!$D$18)*(1-J661)))</f>
        <v>39631.5625631621</v>
      </c>
      <c r="L661" s="27">
        <f ca="1" t="shared" si="4922"/>
        <v>0.56726316737944</v>
      </c>
      <c r="M661" s="28">
        <f ca="1">IF(L661&lt;=('Ejercicio 3 - TIR'!$D$18-'Ejercicio 3 - TIR'!$C$18)/('Ejercicio 3 - TIR'!$E$18-'Ejercicio 3 - TIR'!$C$18),'Ejercicio 3 - TIR'!$C$18+SQRT(('Ejercicio 3 - TIR'!$E$18-'Ejercicio 3 - TIR'!$C$18)*('Ejercicio 3 - TIR'!$D$18-'Ejercicio 3 - TIR'!$C$18)*L661),'Ejercicio 3 - TIR'!$E$18-SQRT(('Ejercicio 3 - TIR'!$E$18-'Ejercicio 3 - TIR'!$C$18)*('Ejercicio 3 - TIR'!$E$18-'Ejercicio 3 - TIR'!$D$18)*(1-L661)))</f>
        <v>39224.3956499554</v>
      </c>
      <c r="N661" s="27">
        <f ca="1" t="shared" ref="N661:R661" si="4923">RAND()</f>
        <v>0.522879266936866</v>
      </c>
      <c r="O661" s="28">
        <f ca="1">IF(N661&lt;=('Ejercicio 3 - TIR'!$D$18-'Ejercicio 3 - TIR'!$C$18)/('Ejercicio 3 - TIR'!$E$18-'Ejercicio 3 - TIR'!$C$18),'Ejercicio 3 - TIR'!$C$18+SQRT(('Ejercicio 3 - TIR'!$E$18-'Ejercicio 3 - TIR'!$C$18)*('Ejercicio 3 - TIR'!$D$18-'Ejercicio 3 - TIR'!$C$18)*N661),'Ejercicio 3 - TIR'!$E$18-SQRT(('Ejercicio 3 - TIR'!$E$18-'Ejercicio 3 - TIR'!$C$18)*('Ejercicio 3 - TIR'!$E$18-'Ejercicio 3 - TIR'!$D$18)*(1-N661)))</f>
        <v>38856.178071862</v>
      </c>
      <c r="P661" s="27">
        <f ca="1" t="shared" si="4923"/>
        <v>0.616065134424264</v>
      </c>
      <c r="Q661" s="29">
        <f ca="1">IF(P661&lt;=('Ejercicio 3 - TIR'!$D$22-'Ejercicio 3 - TIR'!$C$22)/('Ejercicio 3 - TIR'!$E$22-'Ejercicio 3 - TIR'!$C$22),'Ejercicio 3 - TIR'!$C$22+SQRT(('Ejercicio 3 - TIR'!$E$22-'Ejercicio 3 - TIR'!$C$22)*('Ejercicio 3 - TIR'!$D$22-'Ejercicio 3 - TIR'!$C$22)*P661),'Ejercicio 3 - TIR'!$E$22-SQRT(('Ejercicio 3 - TIR'!$E$22-'Ejercicio 3 - TIR'!$C$22)*('Ejercicio 3 - TIR'!$E$22-'Ejercicio 3 - TIR'!$D$22)*(1-P661)))</f>
        <v>0.153711547058902</v>
      </c>
      <c r="R661" s="27">
        <f ca="1" t="shared" si="4923"/>
        <v>0.546497282202452</v>
      </c>
      <c r="S661" s="29">
        <f ca="1">IF(R661&lt;=('Ejercicio 3 - TIR'!$D$23-'Ejercicio 3 - TIR'!$C$23)/('Ejercicio 3 - TIR'!$E$23-'Ejercicio 3 - TIR'!$C$23),'Ejercicio 3 - TIR'!$C$23+SQRT(('Ejercicio 3 - TIR'!$E$23-'Ejercicio 3 - TIR'!$C$23)*('Ejercicio 3 - TIR'!$D$23-'Ejercicio 3 - TIR'!$C$23)*R661),'Ejercicio 3 - TIR'!$E$23-SQRT(('Ejercicio 3 - TIR'!$E$23-'Ejercicio 3 - TIR'!$C$23)*('Ejercicio 3 - TIR'!$E$23-'Ejercicio 3 - TIR'!$D$23)*(1-R661)))</f>
        <v>0.151428950106172</v>
      </c>
      <c r="T661" s="27">
        <f ca="1" t="shared" ref="T661:X661" si="4924">RAND()</f>
        <v>0.135386554559213</v>
      </c>
      <c r="U661" s="29">
        <f ca="1">IF(T661&lt;=('Ejercicio 3 - TIR'!$D$24-'Ejercicio 3 - TIR'!$C$24)/('Ejercicio 3 - TIR'!$E$24-'Ejercicio 3 - TIR'!$C$24),'Ejercicio 3 - TIR'!$C$24+SQRT(('Ejercicio 3 - TIR'!$E$24-'Ejercicio 3 - TIR'!$C$24)*('Ejercicio 3 - TIR'!$D$24-'Ejercicio 3 - TIR'!$C$24)*T661),'Ejercicio 3 - TIR'!$E$24-SQRT(('Ejercicio 3 - TIR'!$E$24-'Ejercicio 3 - TIR'!$C$24)*('Ejercicio 3 - TIR'!$E$24-'Ejercicio 3 - TIR'!$D$24)*(1-T661)))</f>
        <v>0.166861546921156</v>
      </c>
      <c r="V661" s="27">
        <f ca="1" t="shared" si="4924"/>
        <v>0.616284792861322</v>
      </c>
      <c r="W661" s="29">
        <f ca="1">IF(V661&lt;=('Ejercicio 3 - TIR'!$D$25-'Ejercicio 3 - TIR'!$C$25)/('Ejercicio 3 - TIR'!$E$25-'Ejercicio 3 - TIR'!$C$25),'Ejercicio 3 - TIR'!$C$25+SQRT(('Ejercicio 3 - TIR'!$E$25-'Ejercicio 3 - TIR'!$C$25)*('Ejercicio 3 - TIR'!$D$25-'Ejercicio 3 - TIR'!$C$25)*V661),'Ejercicio 3 - TIR'!$E$25-SQRT(('Ejercicio 3 - TIR'!$E$25-'Ejercicio 3 - TIR'!$C$25)*('Ejercicio 3 - TIR'!$E$25-'Ejercicio 3 - TIR'!$D$25)*(1-V661)))</f>
        <v>0.213352991595693</v>
      </c>
      <c r="X661" s="27">
        <f ca="1" t="shared" si="4924"/>
        <v>0.996268219626895</v>
      </c>
      <c r="Y661" s="29">
        <f ca="1">IF(X661&lt;=('Ejercicio 3 - TIR'!$D$26-'Ejercicio 3 - TIR'!$C$26)/('Ejercicio 3 - TIR'!$E$26-'Ejercicio 3 - TIR'!$C$26),'Ejercicio 3 - TIR'!$C$26+SQRT(('Ejercicio 3 - TIR'!$E$26-'Ejercicio 3 - TIR'!$C$26)*('Ejercicio 3 - TIR'!$D$26-'Ejercicio 3 - TIR'!$C$26)*X661),'Ejercicio 3 - TIR'!$E$26-SQRT(('Ejercicio 3 - TIR'!$E$26-'Ejercicio 3 - TIR'!$C$26)*('Ejercicio 3 - TIR'!$E$26-'Ejercicio 3 - TIR'!$D$26)*(1-X661)))</f>
        <v>0.275510945086684</v>
      </c>
      <c r="Z661" s="27">
        <f ca="1" t="shared" si="4764"/>
        <v>1.1537115470589</v>
      </c>
      <c r="AA661" s="27">
        <f ca="1" t="shared" si="4765"/>
        <v>1.3284168753554</v>
      </c>
      <c r="AB661" s="27">
        <f ca="1" t="shared" si="4766"/>
        <v>1.55007857013337</v>
      </c>
      <c r="AC661" s="27">
        <f ca="1" t="shared" si="4767"/>
        <v>1.8807924702797</v>
      </c>
      <c r="AD661" s="27">
        <f ca="1" t="shared" si="4768"/>
        <v>2.39897138127838</v>
      </c>
      <c r="AE661" s="26">
        <f ca="1" t="shared" si="4769"/>
        <v>5466.38749413624</v>
      </c>
      <c r="AF661" s="26">
        <f ca="1" t="shared" si="4770"/>
        <v>6294.1568132468</v>
      </c>
      <c r="AG661" s="26">
        <f ca="1" t="shared" si="4771"/>
        <v>7344.40955566949</v>
      </c>
      <c r="AH661" s="26">
        <f ca="1" t="shared" si="4772"/>
        <v>8911.36130587557</v>
      </c>
      <c r="AI661" s="26">
        <f ca="1" t="shared" si="4773"/>
        <v>11366.5388812663</v>
      </c>
      <c r="AJ661" s="28">
        <f ca="1" t="shared" si="4774"/>
        <v>45619.8183633204</v>
      </c>
      <c r="AK661" s="28">
        <f ca="1" t="shared" si="4775"/>
        <v>55755.4931778783</v>
      </c>
      <c r="AL661" s="28">
        <f ca="1" t="shared" si="4776"/>
        <v>61432.0358300575</v>
      </c>
      <c r="AM661" s="28">
        <f ca="1" t="shared" si="4777"/>
        <v>73772.9479897079</v>
      </c>
      <c r="AN661" s="28">
        <f ca="1" t="shared" si="4778"/>
        <v>93214.8591802534</v>
      </c>
      <c r="AO661" s="28">
        <f ca="1">C661/'Ejercicio 3 - TIR'!$D$7</f>
        <v>13855.8336890085</v>
      </c>
      <c r="AP661" s="28">
        <f ca="1" t="shared" si="4779"/>
        <v>31763.9846743119</v>
      </c>
      <c r="AQ661" s="28">
        <f ca="1" t="shared" si="4780"/>
        <v>41899.6594888698</v>
      </c>
      <c r="AR661" s="28">
        <f ca="1" t="shared" si="4781"/>
        <v>47576.2021410491</v>
      </c>
      <c r="AS661" s="28">
        <f ca="1" t="shared" si="4782"/>
        <v>59917.1143006994</v>
      </c>
      <c r="AT661" s="28">
        <f ca="1" t="shared" si="4783"/>
        <v>79359.025491245</v>
      </c>
      <c r="AU661" s="28">
        <f ca="1">AP661*'Ejercicio 3 - TIR'!$D$5</f>
        <v>15881.992337156</v>
      </c>
      <c r="AV661" s="28">
        <f ca="1">AQ661*'Ejercicio 3 - TIR'!$D$5</f>
        <v>20949.8297444349</v>
      </c>
      <c r="AW661" s="28">
        <f ca="1">AR661*'Ejercicio 3 - TIR'!$D$5</f>
        <v>23788.1010705245</v>
      </c>
      <c r="AX661" s="28">
        <f ca="1">AS661*'Ejercicio 3 - TIR'!$D$5</f>
        <v>29958.5571503497</v>
      </c>
      <c r="AY661" s="28">
        <f ca="1">AT661*'Ejercicio 3 - TIR'!$D$5</f>
        <v>39679.5127456225</v>
      </c>
      <c r="AZ661" s="28">
        <f ca="1" t="shared" ref="AZ661:BD661" si="4925">AJ661-AU661-AE661</f>
        <v>24271.4385320282</v>
      </c>
      <c r="BA661" s="28">
        <f ca="1" t="shared" si="4925"/>
        <v>28511.5066201966</v>
      </c>
      <c r="BB661" s="28">
        <f ca="1" t="shared" si="4925"/>
        <v>30299.5252038635</v>
      </c>
      <c r="BC661" s="28">
        <f ca="1" t="shared" si="4925"/>
        <v>34903.0295334826</v>
      </c>
      <c r="BD661" s="28">
        <f ca="1" t="shared" si="4925"/>
        <v>42168.8075533647</v>
      </c>
      <c r="BE661" s="28">
        <f ca="1" t="shared" ref="BE661:BI661" si="4926">AZ661/Z661</f>
        <v>21037.7009694513</v>
      </c>
      <c r="BF661" s="28">
        <f ca="1" t="shared" si="4926"/>
        <v>21462.7705723542</v>
      </c>
      <c r="BG661" s="28">
        <f ca="1" t="shared" si="4926"/>
        <v>19547.0899267103</v>
      </c>
      <c r="BH661" s="28">
        <f ca="1" t="shared" si="4926"/>
        <v>18557.6187086139</v>
      </c>
      <c r="BI661" s="28">
        <f ca="1" t="shared" si="4926"/>
        <v>17577.8701998911</v>
      </c>
      <c r="BJ661" s="28">
        <f ca="1" t="shared" si="4786"/>
        <v>85313.7412792137</v>
      </c>
      <c r="BK661" s="28">
        <f ca="1" t="shared" si="4787"/>
        <v>33239.7484836841</v>
      </c>
      <c r="BL661" s="28">
        <f ca="1" t="shared" si="4788"/>
        <v>118553.489762898</v>
      </c>
      <c r="BM661" s="28">
        <f ca="1">BK661*'Ejercicio 3 - TIR'!$D$5</f>
        <v>16619.874241842</v>
      </c>
      <c r="BN661" s="28">
        <f ca="1" t="shared" si="4789"/>
        <v>101933.615521056</v>
      </c>
      <c r="BO661" s="28">
        <f ca="1" t="shared" si="4790"/>
        <v>42490.5508738236</v>
      </c>
      <c r="BP661" s="28">
        <f ca="1" t="shared" si="4791"/>
        <v>-104841.802474362</v>
      </c>
      <c r="BQ661" s="28">
        <f ca="1" t="shared" ref="BQ661:BT661" si="4927">BE661</f>
        <v>21037.7009694513</v>
      </c>
      <c r="BR661" s="28">
        <f ca="1" t="shared" si="4927"/>
        <v>21462.7705723542</v>
      </c>
      <c r="BS661" s="28">
        <f ca="1" t="shared" si="4927"/>
        <v>19547.0899267103</v>
      </c>
      <c r="BT661" s="28">
        <f ca="1" t="shared" si="4927"/>
        <v>18557.6187086139</v>
      </c>
      <c r="BU661" s="28">
        <f ca="1" t="shared" si="4793"/>
        <v>60068.4210737147</v>
      </c>
      <c r="BV661" s="30">
        <f ca="1" t="shared" si="4794"/>
        <v>8.93897223024729</v>
      </c>
    </row>
    <row r="662" ht="15" customHeight="1" spans="1:74">
      <c r="A662" s="26">
        <v>661</v>
      </c>
      <c r="B662" s="27">
        <f ca="1" t="shared" ref="B662:F662" si="4928">RAND()</f>
        <v>0.638936187509332</v>
      </c>
      <c r="C662" s="28">
        <f ca="1">IF(B662&lt;=('Ejercicio 3 - TIR'!$D$13-'Ejercicio 3 - TIR'!$C$13)/('Ejercicio 3 - TIR'!$E$13-'Ejercicio 3 - TIR'!$C$13),'Ejercicio 3 - TIR'!$C$13+SQRT(('Ejercicio 3 - TIR'!$E$13-'Ejercicio 3 - TIR'!$C$13)*('Ejercicio 3 - TIR'!$D$13-'Ejercicio 3 - TIR'!$C$13)*B662),'Ejercicio 3 - TIR'!$E$13-SQRT(('Ejercicio 3 - TIR'!$E$13-'Ejercicio 3 - TIR'!$C$13)*('Ejercicio 3 - TIR'!$E$13-'Ejercicio 3 - TIR'!$D$13)*(1-B662)))</f>
        <v>79184.7033413213</v>
      </c>
      <c r="D662" s="27">
        <f ca="1" t="shared" si="4928"/>
        <v>0.490811407339769</v>
      </c>
      <c r="E662" s="28">
        <f ca="1">IF(D662&lt;=('Ejercicio 3 - TIR'!$D$14-'Ejercicio 3 - TIR'!$C$14)/('Ejercicio 3 - TIR'!$E$14-'Ejercicio 3 - TIR'!$C$14),'Ejercicio 3 - TIR'!$C$14+SQRT(('Ejercicio 3 - TIR'!$E$14-'Ejercicio 3 - TIR'!$C$14)*('Ejercicio 3 - TIR'!$D$14-'Ejercicio 3 - TIR'!$C$14)*D662),'Ejercicio 3 - TIR'!$E$14-SQRT(('Ejercicio 3 - TIR'!$E$14-'Ejercicio 3 - TIR'!$C$14)*('Ejercicio 3 - TIR'!$E$14-'Ejercicio 3 - TIR'!$D$14)*(1-D662)))</f>
        <v>31260.5326879131</v>
      </c>
      <c r="F662" s="27">
        <f ca="1" t="shared" si="4928"/>
        <v>0.806761968182117</v>
      </c>
      <c r="G662" s="28">
        <f ca="1">IF(F662&lt;=('Ejercicio 3 - TIR'!$D$18-'Ejercicio 3 - TIR'!$C$18)/('Ejercicio 3 - TIR'!$E$18-'Ejercicio 3 - TIR'!$C$18),'Ejercicio 3 - TIR'!$C$18+SQRT(('Ejercicio 3 - TIR'!$E$18-'Ejercicio 3 - TIR'!$C$18)*('Ejercicio 3 - TIR'!$D$18-'Ejercicio 3 - TIR'!$C$18)*F662),'Ejercicio 3 - TIR'!$E$18-SQRT(('Ejercicio 3 - TIR'!$E$18-'Ejercicio 3 - TIR'!$C$18)*('Ejercicio 3 - TIR'!$E$18-'Ejercicio 3 - TIR'!$D$18)*(1-F662)))</f>
        <v>41193.0520904087</v>
      </c>
      <c r="H662" s="27">
        <f ca="1" t="shared" ref="H662:L662" si="4929">RAND()</f>
        <v>0.602846557215671</v>
      </c>
      <c r="I662" s="28">
        <f ca="1">IF(H662&lt;=('Ejercicio 3 - TIR'!$D$18-'Ejercicio 3 - TIR'!$C$18)/('Ejercicio 3 - TIR'!$E$18-'Ejercicio 3 - TIR'!$C$18),'Ejercicio 3 - TIR'!$C$18+SQRT(('Ejercicio 3 - TIR'!$E$18-'Ejercicio 3 - TIR'!$C$18)*('Ejercicio 3 - TIR'!$D$18-'Ejercicio 3 - TIR'!$C$18)*H662),'Ejercicio 3 - TIR'!$E$18-SQRT(('Ejercicio 3 - TIR'!$E$18-'Ejercicio 3 - TIR'!$C$18)*('Ejercicio 3 - TIR'!$E$18-'Ejercicio 3 - TIR'!$D$18)*(1-H662)))</f>
        <v>39509.310363131</v>
      </c>
      <c r="J662" s="27">
        <f ca="1" t="shared" si="4929"/>
        <v>0.0961900933592368</v>
      </c>
      <c r="K662" s="28">
        <f ca="1">IF(J662&lt;=('Ejercicio 3 - TIR'!$D$18-'Ejercicio 3 - TIR'!$C$18)/('Ejercicio 3 - TIR'!$E$18-'Ejercicio 3 - TIR'!$C$18),'Ejercicio 3 - TIR'!$C$18+SQRT(('Ejercicio 3 - TIR'!$E$18-'Ejercicio 3 - TIR'!$C$18)*('Ejercicio 3 - TIR'!$D$18-'Ejercicio 3 - TIR'!$C$18)*J662),'Ejercicio 3 - TIR'!$E$18-SQRT(('Ejercicio 3 - TIR'!$E$18-'Ejercicio 3 - TIR'!$C$18)*('Ejercicio 3 - TIR'!$E$18-'Ejercicio 3 - TIR'!$D$18)*(1-J662)))</f>
        <v>33798.4883840662</v>
      </c>
      <c r="L662" s="27">
        <f ca="1" t="shared" si="4929"/>
        <v>0.527130172192012</v>
      </c>
      <c r="M662" s="28">
        <f ca="1">IF(L662&lt;=('Ejercicio 3 - TIR'!$D$18-'Ejercicio 3 - TIR'!$C$18)/('Ejercicio 3 - TIR'!$E$18-'Ejercicio 3 - TIR'!$C$18),'Ejercicio 3 - TIR'!$C$18+SQRT(('Ejercicio 3 - TIR'!$E$18-'Ejercicio 3 - TIR'!$C$18)*('Ejercicio 3 - TIR'!$D$18-'Ejercicio 3 - TIR'!$C$18)*L662),'Ejercicio 3 - TIR'!$E$18-SQRT(('Ejercicio 3 - TIR'!$E$18-'Ejercicio 3 - TIR'!$C$18)*('Ejercicio 3 - TIR'!$E$18-'Ejercicio 3 - TIR'!$D$18)*(1-L662)))</f>
        <v>38892.1046906119</v>
      </c>
      <c r="N662" s="27">
        <f ca="1" t="shared" ref="N662:R662" si="4930">RAND()</f>
        <v>0.780283970847382</v>
      </c>
      <c r="O662" s="28">
        <f ca="1">IF(N662&lt;=('Ejercicio 3 - TIR'!$D$18-'Ejercicio 3 - TIR'!$C$18)/('Ejercicio 3 - TIR'!$E$18-'Ejercicio 3 - TIR'!$C$18),'Ejercicio 3 - TIR'!$C$18+SQRT(('Ejercicio 3 - TIR'!$E$18-'Ejercicio 3 - TIR'!$C$18)*('Ejercicio 3 - TIR'!$D$18-'Ejercicio 3 - TIR'!$C$18)*N662),'Ejercicio 3 - TIR'!$E$18-SQRT(('Ejercicio 3 - TIR'!$E$18-'Ejercicio 3 - TIR'!$C$18)*('Ejercicio 3 - TIR'!$E$18-'Ejercicio 3 - TIR'!$D$18)*(1-N662)))</f>
        <v>40940.6032238218</v>
      </c>
      <c r="P662" s="27">
        <f ca="1" t="shared" si="4930"/>
        <v>0.551594973294434</v>
      </c>
      <c r="Q662" s="29">
        <f ca="1">IF(P662&lt;=('Ejercicio 3 - TIR'!$D$22-'Ejercicio 3 - TIR'!$C$22)/('Ejercicio 3 - TIR'!$E$22-'Ejercicio 3 - TIR'!$C$22),'Ejercicio 3 - TIR'!$C$22+SQRT(('Ejercicio 3 - TIR'!$E$22-'Ejercicio 3 - TIR'!$C$22)*('Ejercicio 3 - TIR'!$D$22-'Ejercicio 3 - TIR'!$C$22)*P662),'Ejercicio 3 - TIR'!$E$22-SQRT(('Ejercicio 3 - TIR'!$E$22-'Ejercicio 3 - TIR'!$C$22)*('Ejercicio 3 - TIR'!$E$22-'Ejercicio 3 - TIR'!$D$22)*(1-P662)))</f>
        <v>0.151589983314507</v>
      </c>
      <c r="R662" s="27">
        <f ca="1" t="shared" si="4930"/>
        <v>0.375623868278232</v>
      </c>
      <c r="S662" s="29">
        <f ca="1">IF(R662&lt;=('Ejercicio 3 - TIR'!$D$23-'Ejercicio 3 - TIR'!$C$23)/('Ejercicio 3 - TIR'!$E$23-'Ejercicio 3 - TIR'!$C$23),'Ejercicio 3 - TIR'!$C$23+SQRT(('Ejercicio 3 - TIR'!$E$23-'Ejercicio 3 - TIR'!$C$23)*('Ejercicio 3 - TIR'!$D$23-'Ejercicio 3 - TIR'!$C$23)*R662),'Ejercicio 3 - TIR'!$E$23-SQRT(('Ejercicio 3 - TIR'!$E$23-'Ejercicio 3 - TIR'!$C$23)*('Ejercicio 3 - TIR'!$E$23-'Ejercicio 3 - TIR'!$D$23)*(1-R662)))</f>
        <v>0.146002364563647</v>
      </c>
      <c r="T662" s="27">
        <f ca="1" t="shared" ref="T662:X662" si="4931">RAND()</f>
        <v>0.872820393210702</v>
      </c>
      <c r="U662" s="29">
        <f ca="1">IF(T662&lt;=('Ejercicio 3 - TIR'!$D$24-'Ejercicio 3 - TIR'!$C$24)/('Ejercicio 3 - TIR'!$E$24-'Ejercicio 3 - TIR'!$C$24),'Ejercicio 3 - TIR'!$C$24+SQRT(('Ejercicio 3 - TIR'!$E$24-'Ejercicio 3 - TIR'!$C$24)*('Ejercicio 3 - TIR'!$D$24-'Ejercicio 3 - TIR'!$C$24)*T662),'Ejercicio 3 - TIR'!$E$24-SQRT(('Ejercicio 3 - TIR'!$E$24-'Ejercicio 3 - TIR'!$C$24)*('Ejercicio 3 - TIR'!$E$24-'Ejercicio 3 - TIR'!$D$24)*(1-T662)))</f>
        <v>0.201129311114587</v>
      </c>
      <c r="V662" s="27">
        <f ca="1" t="shared" si="4931"/>
        <v>0.0295476860735568</v>
      </c>
      <c r="W662" s="29">
        <f ca="1">IF(V662&lt;=('Ejercicio 3 - TIR'!$D$25-'Ejercicio 3 - TIR'!$C$25)/('Ejercicio 3 - TIR'!$E$25-'Ejercicio 3 - TIR'!$C$25),'Ejercicio 3 - TIR'!$C$25+SQRT(('Ejercicio 3 - TIR'!$E$25-'Ejercicio 3 - TIR'!$C$25)*('Ejercicio 3 - TIR'!$D$25-'Ejercicio 3 - TIR'!$C$25)*V662),'Ejercicio 3 - TIR'!$E$25-SQRT(('Ejercicio 3 - TIR'!$E$25-'Ejercicio 3 - TIR'!$C$25)*('Ejercicio 3 - TIR'!$E$25-'Ejercicio 3 - TIR'!$D$25)*(1-V662)))</f>
        <v>0.186431699658953</v>
      </c>
      <c r="X662" s="27">
        <f ca="1" t="shared" si="4931"/>
        <v>0.992063113957426</v>
      </c>
      <c r="Y662" s="29">
        <f ca="1">IF(X662&lt;=('Ejercicio 3 - TIR'!$D$26-'Ejercicio 3 - TIR'!$C$26)/('Ejercicio 3 - TIR'!$E$26-'Ejercicio 3 - TIR'!$C$26),'Ejercicio 3 - TIR'!$C$26+SQRT(('Ejercicio 3 - TIR'!$E$26-'Ejercicio 3 - TIR'!$C$26)*('Ejercicio 3 - TIR'!$D$26-'Ejercicio 3 - TIR'!$C$26)*X662),'Ejercicio 3 - TIR'!$E$26-SQRT(('Ejercicio 3 - TIR'!$E$26-'Ejercicio 3 - TIR'!$C$26)*('Ejercicio 3 - TIR'!$E$26-'Ejercicio 3 - TIR'!$D$26)*(1-X662)))</f>
        <v>0.273453307351807</v>
      </c>
      <c r="Z662" s="27">
        <f ca="1" t="shared" si="4764"/>
        <v>1.15158998331451</v>
      </c>
      <c r="AA662" s="27">
        <f ca="1" t="shared" si="4765"/>
        <v>1.31972484388624</v>
      </c>
      <c r="AB662" s="27">
        <f ca="1" t="shared" si="4766"/>
        <v>1.58516019259788</v>
      </c>
      <c r="AC662" s="27">
        <f ca="1" t="shared" si="4767"/>
        <v>1.88068430153562</v>
      </c>
      <c r="AD662" s="27">
        <f ca="1" t="shared" si="4768"/>
        <v>2.39496364387516</v>
      </c>
      <c r="AE662" s="26">
        <f ca="1" t="shared" si="4769"/>
        <v>4738.78362856334</v>
      </c>
      <c r="AF662" s="26">
        <f ca="1" t="shared" si="4770"/>
        <v>5430.65724348909</v>
      </c>
      <c r="AG662" s="26">
        <f ca="1" t="shared" si="4771"/>
        <v>6522.92159377149</v>
      </c>
      <c r="AH662" s="26">
        <f ca="1" t="shared" si="4772"/>
        <v>7739.0009532404</v>
      </c>
      <c r="AI662" s="26">
        <f ca="1" t="shared" si="4773"/>
        <v>9855.25635950277</v>
      </c>
      <c r="AJ662" s="28">
        <f ca="1" t="shared" si="4774"/>
        <v>47437.5061694674</v>
      </c>
      <c r="AK662" s="28">
        <f ca="1" t="shared" si="4775"/>
        <v>52141.4184510359</v>
      </c>
      <c r="AL662" s="28">
        <f ca="1" t="shared" si="4776"/>
        <v>53576.0183564035</v>
      </c>
      <c r="AM662" s="28">
        <f ca="1" t="shared" si="4777"/>
        <v>73143.7707453135</v>
      </c>
      <c r="AN662" s="28">
        <f ca="1" t="shared" si="4778"/>
        <v>98051.2562793711</v>
      </c>
      <c r="AO662" s="28">
        <f ca="1">C662/'Ejercicio 3 - TIR'!$D$7</f>
        <v>15836.9406682643</v>
      </c>
      <c r="AP662" s="28">
        <f ca="1" t="shared" si="4779"/>
        <v>31600.5655012031</v>
      </c>
      <c r="AQ662" s="28">
        <f ca="1" t="shared" si="4780"/>
        <v>36304.4777827716</v>
      </c>
      <c r="AR662" s="28">
        <f ca="1" t="shared" si="4781"/>
        <v>37739.0776881393</v>
      </c>
      <c r="AS662" s="28">
        <f ca="1" t="shared" si="4782"/>
        <v>57306.8300770492</v>
      </c>
      <c r="AT662" s="28">
        <f ca="1" t="shared" si="4783"/>
        <v>82214.3156111068</v>
      </c>
      <c r="AU662" s="28">
        <f ca="1">AP662*'Ejercicio 3 - TIR'!$D$5</f>
        <v>15800.2827506016</v>
      </c>
      <c r="AV662" s="28">
        <f ca="1">AQ662*'Ejercicio 3 - TIR'!$D$5</f>
        <v>18152.2388913858</v>
      </c>
      <c r="AW662" s="28">
        <f ca="1">AR662*'Ejercicio 3 - TIR'!$D$5</f>
        <v>18869.5388440696</v>
      </c>
      <c r="AX662" s="28">
        <f ca="1">AS662*'Ejercicio 3 - TIR'!$D$5</f>
        <v>28653.4150385246</v>
      </c>
      <c r="AY662" s="28">
        <f ca="1">AT662*'Ejercicio 3 - TIR'!$D$5</f>
        <v>41107.1578055534</v>
      </c>
      <c r="AZ662" s="28">
        <f ca="1" t="shared" ref="AZ662:BD662" si="4932">AJ662-AU662-AE662</f>
        <v>26898.4397903025</v>
      </c>
      <c r="BA662" s="28">
        <f ca="1" t="shared" si="4932"/>
        <v>28558.522316161</v>
      </c>
      <c r="BB662" s="28">
        <f ca="1" t="shared" si="4932"/>
        <v>28183.5579185624</v>
      </c>
      <c r="BC662" s="28">
        <f ca="1" t="shared" si="4932"/>
        <v>36751.3547535485</v>
      </c>
      <c r="BD662" s="28">
        <f ca="1" t="shared" si="4932"/>
        <v>47088.8421143149</v>
      </c>
      <c r="BE662" s="28">
        <f ca="1" t="shared" ref="BE662:BI662" si="4933">AZ662/Z662</f>
        <v>23357.6534878181</v>
      </c>
      <c r="BF662" s="28">
        <f ca="1" t="shared" si="4933"/>
        <v>21639.7550204964</v>
      </c>
      <c r="BG662" s="28">
        <f ca="1" t="shared" si="4933"/>
        <v>17779.6276049382</v>
      </c>
      <c r="BH662" s="28">
        <f ca="1" t="shared" si="4933"/>
        <v>19541.4800472042</v>
      </c>
      <c r="BI662" s="28">
        <f ca="1" t="shared" si="4933"/>
        <v>19661.6104109719</v>
      </c>
      <c r="BJ662" s="28">
        <f ca="1" t="shared" si="4786"/>
        <v>74867.8392757229</v>
      </c>
      <c r="BK662" s="28">
        <f ca="1" t="shared" si="4787"/>
        <v>37928.8971307008</v>
      </c>
      <c r="BL662" s="28">
        <f ca="1" t="shared" si="4788"/>
        <v>112796.736406424</v>
      </c>
      <c r="BM662" s="28">
        <f ca="1">BK662*'Ejercicio 3 - TIR'!$D$5</f>
        <v>18964.4485653504</v>
      </c>
      <c r="BN662" s="28">
        <f ca="1" t="shared" si="4789"/>
        <v>93832.2878410733</v>
      </c>
      <c r="BO662" s="28">
        <f ca="1" t="shared" si="4790"/>
        <v>39179.0030220453</v>
      </c>
      <c r="BP662" s="28">
        <f ca="1" t="shared" si="4791"/>
        <v>-110445.236029234</v>
      </c>
      <c r="BQ662" s="28">
        <f ca="1" t="shared" ref="BQ662:BT662" si="4934">BE662</f>
        <v>23357.6534878181</v>
      </c>
      <c r="BR662" s="28">
        <f ca="1" t="shared" si="4934"/>
        <v>21639.7550204964</v>
      </c>
      <c r="BS662" s="28">
        <f ca="1" t="shared" si="4934"/>
        <v>17779.6276049382</v>
      </c>
      <c r="BT662" s="28">
        <f ca="1" t="shared" si="4934"/>
        <v>19541.4800472042</v>
      </c>
      <c r="BU662" s="28">
        <f ca="1" t="shared" si="4793"/>
        <v>58840.6134330171</v>
      </c>
      <c r="BV662" s="30">
        <f ca="1" t="shared" si="4794"/>
        <v>7.48204260430136</v>
      </c>
    </row>
    <row r="663" ht="15" customHeight="1" spans="1:74">
      <c r="A663" s="26">
        <v>662</v>
      </c>
      <c r="B663" s="27">
        <f ca="1" t="shared" ref="B663:F663" si="4935">RAND()</f>
        <v>0.387497389335836</v>
      </c>
      <c r="C663" s="28">
        <f ca="1">IF(B663&lt;=('Ejercicio 3 - TIR'!$D$13-'Ejercicio 3 - TIR'!$C$13)/('Ejercicio 3 - TIR'!$E$13-'Ejercicio 3 - TIR'!$C$13),'Ejercicio 3 - TIR'!$C$13+SQRT(('Ejercicio 3 - TIR'!$E$13-'Ejercicio 3 - TIR'!$C$13)*('Ejercicio 3 - TIR'!$D$13-'Ejercicio 3 - TIR'!$C$13)*B663),'Ejercicio 3 - TIR'!$E$13-SQRT(('Ejercicio 3 - TIR'!$E$13-'Ejercicio 3 - TIR'!$C$13)*('Ejercicio 3 - TIR'!$E$13-'Ejercicio 3 - TIR'!$D$13)*(1-B663)))</f>
        <v>72889.0587991306</v>
      </c>
      <c r="D663" s="27">
        <f ca="1" t="shared" si="4935"/>
        <v>0.79348799986938</v>
      </c>
      <c r="E663" s="28">
        <f ca="1">IF(D663&lt;=('Ejercicio 3 - TIR'!$D$14-'Ejercicio 3 - TIR'!$C$14)/('Ejercicio 3 - TIR'!$E$14-'Ejercicio 3 - TIR'!$C$14),'Ejercicio 3 - TIR'!$C$14+SQRT(('Ejercicio 3 - TIR'!$E$14-'Ejercicio 3 - TIR'!$C$14)*('Ejercicio 3 - TIR'!$D$14-'Ejercicio 3 - TIR'!$C$14)*D663),'Ejercicio 3 - TIR'!$E$14-SQRT(('Ejercicio 3 - TIR'!$E$14-'Ejercicio 3 - TIR'!$C$14)*('Ejercicio 3 - TIR'!$E$14-'Ejercicio 3 - TIR'!$D$14)*(1-D663)))</f>
        <v>34434.3194468607</v>
      </c>
      <c r="F663" s="27">
        <f ca="1" t="shared" si="4935"/>
        <v>0.123975976601895</v>
      </c>
      <c r="G663" s="28">
        <f ca="1">IF(F663&lt;=('Ejercicio 3 - TIR'!$D$18-'Ejercicio 3 - TIR'!$C$18)/('Ejercicio 3 - TIR'!$E$18-'Ejercicio 3 - TIR'!$C$18),'Ejercicio 3 - TIR'!$C$18+SQRT(('Ejercicio 3 - TIR'!$E$18-'Ejercicio 3 - TIR'!$C$18)*('Ejercicio 3 - TIR'!$D$18-'Ejercicio 3 - TIR'!$C$18)*F663),'Ejercicio 3 - TIR'!$E$18-SQRT(('Ejercicio 3 - TIR'!$E$18-'Ejercicio 3 - TIR'!$C$18)*('Ejercicio 3 - TIR'!$E$18-'Ejercicio 3 - TIR'!$D$18)*(1-F663)))</f>
        <v>34312.353938429</v>
      </c>
      <c r="H663" s="27">
        <f ca="1" t="shared" ref="H663:L663" si="4936">RAND()</f>
        <v>0.0866927863139848</v>
      </c>
      <c r="I663" s="28">
        <f ca="1">IF(H663&lt;=('Ejercicio 3 - TIR'!$D$18-'Ejercicio 3 - TIR'!$C$18)/('Ejercicio 3 - TIR'!$E$18-'Ejercicio 3 - TIR'!$C$18),'Ejercicio 3 - TIR'!$C$18+SQRT(('Ejercicio 3 - TIR'!$E$18-'Ejercicio 3 - TIR'!$C$18)*('Ejercicio 3 - TIR'!$D$18-'Ejercicio 3 - TIR'!$C$18)*H663),'Ejercicio 3 - TIR'!$E$18-SQRT(('Ejercicio 3 - TIR'!$E$18-'Ejercicio 3 - TIR'!$C$18)*('Ejercicio 3 - TIR'!$E$18-'Ejercicio 3 - TIR'!$D$18)*(1-H663)))</f>
        <v>33606.0945560395</v>
      </c>
      <c r="J663" s="27">
        <f ca="1" t="shared" si="4936"/>
        <v>0.152382110324295</v>
      </c>
      <c r="K663" s="28">
        <f ca="1">IF(J663&lt;=('Ejercicio 3 - TIR'!$D$18-'Ejercicio 3 - TIR'!$C$18)/('Ejercicio 3 - TIR'!$E$18-'Ejercicio 3 - TIR'!$C$18),'Ejercicio 3 - TIR'!$C$18+SQRT(('Ejercicio 3 - TIR'!$E$18-'Ejercicio 3 - TIR'!$C$18)*('Ejercicio 3 - TIR'!$D$18-'Ejercicio 3 - TIR'!$C$18)*J663),'Ejercicio 3 - TIR'!$E$18-SQRT(('Ejercicio 3 - TIR'!$E$18-'Ejercicio 3 - TIR'!$C$18)*('Ejercicio 3 - TIR'!$E$18-'Ejercicio 3 - TIR'!$D$18)*(1-J663)))</f>
        <v>34780.9326023951</v>
      </c>
      <c r="L663" s="27">
        <f ca="1" t="shared" si="4936"/>
        <v>0.959084866077418</v>
      </c>
      <c r="M663" s="28">
        <f ca="1">IF(L663&lt;=('Ejercicio 3 - TIR'!$D$18-'Ejercicio 3 - TIR'!$C$18)/('Ejercicio 3 - TIR'!$E$18-'Ejercicio 3 - TIR'!$C$18),'Ejercicio 3 - TIR'!$C$18+SQRT(('Ejercicio 3 - TIR'!$E$18-'Ejercicio 3 - TIR'!$C$18)*('Ejercicio 3 - TIR'!$D$18-'Ejercicio 3 - TIR'!$C$18)*L663),'Ejercicio 3 - TIR'!$E$18-SQRT(('Ejercicio 3 - TIR'!$E$18-'Ejercicio 3 - TIR'!$C$18)*('Ejercicio 3 - TIR'!$E$18-'Ejercicio 3 - TIR'!$D$18)*(1-L663)))</f>
        <v>43248.2480072243</v>
      </c>
      <c r="N663" s="27">
        <f ca="1" t="shared" ref="N663:R663" si="4937">RAND()</f>
        <v>0.062829683383725</v>
      </c>
      <c r="O663" s="28">
        <f ca="1">IF(N663&lt;=('Ejercicio 3 - TIR'!$D$18-'Ejercicio 3 - TIR'!$C$18)/('Ejercicio 3 - TIR'!$E$18-'Ejercicio 3 - TIR'!$C$18),'Ejercicio 3 - TIR'!$C$18+SQRT(('Ejercicio 3 - TIR'!$E$18-'Ejercicio 3 - TIR'!$C$18)*('Ejercicio 3 - TIR'!$D$18-'Ejercicio 3 - TIR'!$C$18)*N663),'Ejercicio 3 - TIR'!$E$18-SQRT(('Ejercicio 3 - TIR'!$E$18-'Ejercicio 3 - TIR'!$C$18)*('Ejercicio 3 - TIR'!$E$18-'Ejercicio 3 - TIR'!$D$18)*(1-N663)))</f>
        <v>33069.9271176298</v>
      </c>
      <c r="P663" s="27">
        <f ca="1" t="shared" si="4937"/>
        <v>0.758281361166678</v>
      </c>
      <c r="Q663" s="29">
        <f ca="1">IF(P663&lt;=('Ejercicio 3 - TIR'!$D$22-'Ejercicio 3 - TIR'!$C$22)/('Ejercicio 3 - TIR'!$E$22-'Ejercicio 3 - TIR'!$C$22),'Ejercicio 3 - TIR'!$C$22+SQRT(('Ejercicio 3 - TIR'!$E$22-'Ejercicio 3 - TIR'!$C$22)*('Ejercicio 3 - TIR'!$D$22-'Ejercicio 3 - TIR'!$C$22)*P663),'Ejercicio 3 - TIR'!$E$22-SQRT(('Ejercicio 3 - TIR'!$E$22-'Ejercicio 3 - TIR'!$C$22)*('Ejercicio 3 - TIR'!$E$22-'Ejercicio 3 - TIR'!$D$22)*(1-P663)))</f>
        <v>0.159141103818754</v>
      </c>
      <c r="R663" s="27">
        <f ca="1" t="shared" si="4937"/>
        <v>0.931557204791885</v>
      </c>
      <c r="S663" s="29">
        <f ca="1">IF(R663&lt;=('Ejercicio 3 - TIR'!$D$23-'Ejercicio 3 - TIR'!$C$23)/('Ejercicio 3 - TIR'!$E$23-'Ejercicio 3 - TIR'!$C$23),'Ejercicio 3 - TIR'!$C$23+SQRT(('Ejercicio 3 - TIR'!$E$23-'Ejercicio 3 - TIR'!$C$23)*('Ejercicio 3 - TIR'!$D$23-'Ejercicio 3 - TIR'!$C$23)*R663),'Ejercicio 3 - TIR'!$E$23-SQRT(('Ejercicio 3 - TIR'!$E$23-'Ejercicio 3 - TIR'!$C$23)*('Ejercicio 3 - TIR'!$E$23-'Ejercicio 3 - TIR'!$D$23)*(1-R663)))</f>
        <v>0.168900584187688</v>
      </c>
      <c r="T663" s="27">
        <f ca="1" t="shared" ref="T663:X663" si="4938">RAND()</f>
        <v>0.550269090296236</v>
      </c>
      <c r="U663" s="29">
        <f ca="1">IF(T663&lt;=('Ejercicio 3 - TIR'!$D$24-'Ejercicio 3 - TIR'!$C$24)/('Ejercicio 3 - TIR'!$E$24-'Ejercicio 3 - TIR'!$C$24),'Ejercicio 3 - TIR'!$C$24+SQRT(('Ejercicio 3 - TIR'!$E$24-'Ejercicio 3 - TIR'!$C$24)*('Ejercicio 3 - TIR'!$D$24-'Ejercicio 3 - TIR'!$C$24)*T663),'Ejercicio 3 - TIR'!$E$24-SQRT(('Ejercicio 3 - TIR'!$E$24-'Ejercicio 3 - TIR'!$C$24)*('Ejercicio 3 - TIR'!$E$24-'Ejercicio 3 - TIR'!$D$24)*(1-T663)))</f>
        <v>0.184514135952882</v>
      </c>
      <c r="V663" s="27">
        <f ca="1" t="shared" si="4938"/>
        <v>0.80940328098588</v>
      </c>
      <c r="W663" s="29">
        <f ca="1">IF(V663&lt;=('Ejercicio 3 - TIR'!$D$25-'Ejercicio 3 - TIR'!$C$25)/('Ejercicio 3 - TIR'!$E$25-'Ejercicio 3 - TIR'!$C$25),'Ejercicio 3 - TIR'!$C$25+SQRT(('Ejercicio 3 - TIR'!$E$25-'Ejercicio 3 - TIR'!$C$25)*('Ejercicio 3 - TIR'!$D$25-'Ejercicio 3 - TIR'!$C$25)*V663),'Ejercicio 3 - TIR'!$E$25-SQRT(('Ejercicio 3 - TIR'!$E$25-'Ejercicio 3 - TIR'!$C$25)*('Ejercicio 3 - TIR'!$E$25-'Ejercicio 3 - TIR'!$D$25)*(1-V663)))</f>
        <v>0.224171943229321</v>
      </c>
      <c r="X663" s="27">
        <f ca="1" t="shared" si="4938"/>
        <v>0.198534212376697</v>
      </c>
      <c r="Y663" s="29">
        <f ca="1">IF(X663&lt;=('Ejercicio 3 - TIR'!$D$26-'Ejercicio 3 - TIR'!$C$26)/('Ejercicio 3 - TIR'!$E$26-'Ejercicio 3 - TIR'!$C$26),'Ejercicio 3 - TIR'!$C$26+SQRT(('Ejercicio 3 - TIR'!$E$26-'Ejercicio 3 - TIR'!$C$26)*('Ejercicio 3 - TIR'!$D$26-'Ejercicio 3 - TIR'!$C$26)*X663),'Ejercicio 3 - TIR'!$E$26-SQRT(('Ejercicio 3 - TIR'!$E$26-'Ejercicio 3 - TIR'!$C$26)*('Ejercicio 3 - TIR'!$E$26-'Ejercicio 3 - TIR'!$D$26)*(1-X663)))</f>
        <v>0.213152588913922</v>
      </c>
      <c r="Z663" s="27">
        <f ca="1" t="shared" si="4764"/>
        <v>1.15914110381875</v>
      </c>
      <c r="AA663" s="27">
        <f ca="1" t="shared" si="4765"/>
        <v>1.3549207134097</v>
      </c>
      <c r="AB663" s="27">
        <f ca="1" t="shared" si="4766"/>
        <v>1.60492273812916</v>
      </c>
      <c r="AC663" s="27">
        <f ca="1" t="shared" si="4767"/>
        <v>1.96470138706849</v>
      </c>
      <c r="AD663" s="27">
        <f ca="1" t="shared" si="4768"/>
        <v>2.38348257416492</v>
      </c>
      <c r="AE663" s="26">
        <f ca="1" t="shared" si="4769"/>
        <v>5479.91560602102</v>
      </c>
      <c r="AF663" s="26">
        <f ca="1" t="shared" si="4770"/>
        <v>6405.47655317719</v>
      </c>
      <c r="AG663" s="26">
        <f ca="1" t="shared" si="4771"/>
        <v>7587.37752475313</v>
      </c>
      <c r="AH663" s="26">
        <f ca="1" t="shared" si="4772"/>
        <v>9288.25468849151</v>
      </c>
      <c r="AI663" s="26">
        <f ca="1" t="shared" si="4773"/>
        <v>11268.0702218354</v>
      </c>
      <c r="AJ663" s="28">
        <f ca="1" t="shared" si="4774"/>
        <v>39772.8598188104</v>
      </c>
      <c r="AK663" s="28">
        <f ca="1" t="shared" si="4775"/>
        <v>45533.593610783</v>
      </c>
      <c r="AL663" s="28">
        <f ca="1" t="shared" si="4776"/>
        <v>55820.7095869216</v>
      </c>
      <c r="AM663" s="28">
        <f ca="1" t="shared" si="4777"/>
        <v>84969.8928480758</v>
      </c>
      <c r="AN663" s="28">
        <f ca="1" t="shared" si="4778"/>
        <v>78821.5950137744</v>
      </c>
      <c r="AO663" s="28">
        <f ca="1">C663/'Ejercicio 3 - TIR'!$D$7</f>
        <v>14577.8117598261</v>
      </c>
      <c r="AP663" s="28">
        <f ca="1" t="shared" si="4779"/>
        <v>25195.0480589843</v>
      </c>
      <c r="AQ663" s="28">
        <f ca="1" t="shared" si="4780"/>
        <v>30955.7818509569</v>
      </c>
      <c r="AR663" s="28">
        <f ca="1" t="shared" si="4781"/>
        <v>41242.8978270955</v>
      </c>
      <c r="AS663" s="28">
        <f ca="1" t="shared" si="4782"/>
        <v>70392.0810882497</v>
      </c>
      <c r="AT663" s="28">
        <f ca="1" t="shared" si="4783"/>
        <v>64243.7832539483</v>
      </c>
      <c r="AU663" s="28">
        <f ca="1">AP663*'Ejercicio 3 - TIR'!$D$5</f>
        <v>12597.5240294921</v>
      </c>
      <c r="AV663" s="28">
        <f ca="1">AQ663*'Ejercicio 3 - TIR'!$D$5</f>
        <v>15477.8909254784</v>
      </c>
      <c r="AW663" s="28">
        <f ca="1">AR663*'Ejercicio 3 - TIR'!$D$5</f>
        <v>20621.4489135477</v>
      </c>
      <c r="AX663" s="28">
        <f ca="1">AS663*'Ejercicio 3 - TIR'!$D$5</f>
        <v>35196.0405441248</v>
      </c>
      <c r="AY663" s="28">
        <f ca="1">AT663*'Ejercicio 3 - TIR'!$D$5</f>
        <v>32121.8916269742</v>
      </c>
      <c r="AZ663" s="28">
        <f ca="1" t="shared" ref="AZ663:BD663" si="4939">AJ663-AU663-AE663</f>
        <v>21695.4201832972</v>
      </c>
      <c r="BA663" s="28">
        <f ca="1" t="shared" si="4939"/>
        <v>23650.2261321274</v>
      </c>
      <c r="BB663" s="28">
        <f ca="1" t="shared" si="4939"/>
        <v>27611.8831486207</v>
      </c>
      <c r="BC663" s="28">
        <f ca="1" t="shared" si="4939"/>
        <v>40485.5976154595</v>
      </c>
      <c r="BD663" s="28">
        <f ca="1" t="shared" si="4939"/>
        <v>35431.6331649649</v>
      </c>
      <c r="BE663" s="28">
        <f ca="1" t="shared" ref="BE663:BI663" si="4940">AZ663/Z663</f>
        <v>18716.8068769388</v>
      </c>
      <c r="BF663" s="28">
        <f ca="1" t="shared" si="4940"/>
        <v>17455.0627930182</v>
      </c>
      <c r="BG663" s="28">
        <f ca="1" t="shared" si="4940"/>
        <v>17204.4937071598</v>
      </c>
      <c r="BH663" s="28">
        <f ca="1" t="shared" si="4940"/>
        <v>20606.4890481232</v>
      </c>
      <c r="BI663" s="28">
        <f ca="1" t="shared" si="4940"/>
        <v>14865.4886547173</v>
      </c>
      <c r="BJ663" s="28">
        <f ca="1" t="shared" si="4786"/>
        <v>82073.6003548206</v>
      </c>
      <c r="BK663" s="28">
        <f ca="1" t="shared" si="4787"/>
        <v>34745.960299002</v>
      </c>
      <c r="BL663" s="28">
        <f ca="1" t="shared" si="4788"/>
        <v>116819.560653823</v>
      </c>
      <c r="BM663" s="28">
        <f ca="1">BK663*'Ejercicio 3 - TIR'!$D$5</f>
        <v>17372.980149501</v>
      </c>
      <c r="BN663" s="28">
        <f ca="1" t="shared" si="4789"/>
        <v>99446.5805043216</v>
      </c>
      <c r="BO663" s="28">
        <f ca="1" t="shared" si="4790"/>
        <v>41723.2253267738</v>
      </c>
      <c r="BP663" s="28">
        <f ca="1" t="shared" si="4791"/>
        <v>-107323.378245991</v>
      </c>
      <c r="BQ663" s="28">
        <f ca="1" t="shared" ref="BQ663:BT663" si="4941">BE663</f>
        <v>18716.8068769388</v>
      </c>
      <c r="BR663" s="28">
        <f ca="1" t="shared" si="4941"/>
        <v>17455.0627930182</v>
      </c>
      <c r="BS663" s="28">
        <f ca="1" t="shared" si="4941"/>
        <v>17204.4937071598</v>
      </c>
      <c r="BT663" s="28">
        <f ca="1" t="shared" si="4941"/>
        <v>20606.4890481232</v>
      </c>
      <c r="BU663" s="28">
        <f ca="1" t="shared" si="4793"/>
        <v>56588.7139814911</v>
      </c>
      <c r="BV663" s="30">
        <f ca="1" t="shared" si="4794"/>
        <v>5.69268584229519</v>
      </c>
    </row>
    <row r="664" ht="15" customHeight="1" spans="1:74">
      <c r="A664" s="26">
        <v>663</v>
      </c>
      <c r="B664" s="27">
        <f ca="1" t="shared" ref="B664:F664" si="4942">RAND()</f>
        <v>0.504754276648585</v>
      </c>
      <c r="C664" s="28">
        <f ca="1">IF(B664&lt;=('Ejercicio 3 - TIR'!$D$13-'Ejercicio 3 - TIR'!$C$13)/('Ejercicio 3 - TIR'!$E$13-'Ejercicio 3 - TIR'!$C$13),'Ejercicio 3 - TIR'!$C$13+SQRT(('Ejercicio 3 - TIR'!$E$13-'Ejercicio 3 - TIR'!$C$13)*('Ejercicio 3 - TIR'!$D$13-'Ejercicio 3 - TIR'!$C$13)*B664),'Ejercicio 3 - TIR'!$E$13-SQRT(('Ejercicio 3 - TIR'!$E$13-'Ejercicio 3 - TIR'!$C$13)*('Ejercicio 3 - TIR'!$E$13-'Ejercicio 3 - TIR'!$D$13)*(1-B664)))</f>
        <v>75621.8362459004</v>
      </c>
      <c r="D664" s="27">
        <f ca="1" t="shared" si="4942"/>
        <v>0.816217476573089</v>
      </c>
      <c r="E664" s="28">
        <f ca="1">IF(D664&lt;=('Ejercicio 3 - TIR'!$D$14-'Ejercicio 3 - TIR'!$C$14)/('Ejercicio 3 - TIR'!$E$14-'Ejercicio 3 - TIR'!$C$14),'Ejercicio 3 - TIR'!$C$14+SQRT(('Ejercicio 3 - TIR'!$E$14-'Ejercicio 3 - TIR'!$C$14)*('Ejercicio 3 - TIR'!$D$14-'Ejercicio 3 - TIR'!$C$14)*D664),'Ejercicio 3 - TIR'!$E$14-SQRT(('Ejercicio 3 - TIR'!$E$14-'Ejercicio 3 - TIR'!$C$14)*('Ejercicio 3 - TIR'!$E$14-'Ejercicio 3 - TIR'!$D$14)*(1-D664)))</f>
        <v>34749.535400173</v>
      </c>
      <c r="F664" s="27">
        <f ca="1" t="shared" si="4942"/>
        <v>0.0176960149897951</v>
      </c>
      <c r="G664" s="28">
        <f ca="1">IF(F664&lt;=('Ejercicio 3 - TIR'!$D$18-'Ejercicio 3 - TIR'!$C$18)/('Ejercicio 3 - TIR'!$E$18-'Ejercicio 3 - TIR'!$C$18),'Ejercicio 3 - TIR'!$C$18+SQRT(('Ejercicio 3 - TIR'!$E$18-'Ejercicio 3 - TIR'!$C$18)*('Ejercicio 3 - TIR'!$D$18-'Ejercicio 3 - TIR'!$C$18)*F664),'Ejercicio 3 - TIR'!$E$18-SQRT(('Ejercicio 3 - TIR'!$E$18-'Ejercicio 3 - TIR'!$C$18)*('Ejercicio 3 - TIR'!$E$18-'Ejercicio 3 - TIR'!$D$18)*(1-F664)))</f>
        <v>31629.2336383924</v>
      </c>
      <c r="H664" s="27">
        <f ca="1" t="shared" ref="H664:L664" si="4943">RAND()</f>
        <v>0.314598381858763</v>
      </c>
      <c r="I664" s="28">
        <f ca="1">IF(H664&lt;=('Ejercicio 3 - TIR'!$D$18-'Ejercicio 3 - TIR'!$C$18)/('Ejercicio 3 - TIR'!$E$18-'Ejercicio 3 - TIR'!$C$18),'Ejercicio 3 - TIR'!$C$18+SQRT(('Ejercicio 3 - TIR'!$E$18-'Ejercicio 3 - TIR'!$C$18)*('Ejercicio 3 - TIR'!$D$18-'Ejercicio 3 - TIR'!$C$18)*H664),'Ejercicio 3 - TIR'!$E$18-SQRT(('Ejercicio 3 - TIR'!$E$18-'Ejercicio 3 - TIR'!$C$18)*('Ejercicio 3 - TIR'!$E$18-'Ejercicio 3 - TIR'!$D$18)*(1-H664)))</f>
        <v>36869.4801316267</v>
      </c>
      <c r="J664" s="27">
        <f ca="1" t="shared" si="4943"/>
        <v>0.958088314722471</v>
      </c>
      <c r="K664" s="28">
        <f ca="1">IF(J664&lt;=('Ejercicio 3 - TIR'!$D$18-'Ejercicio 3 - TIR'!$C$18)/('Ejercicio 3 - TIR'!$E$18-'Ejercicio 3 - TIR'!$C$18),'Ejercicio 3 - TIR'!$C$18+SQRT(('Ejercicio 3 - TIR'!$E$18-'Ejercicio 3 - TIR'!$C$18)*('Ejercicio 3 - TIR'!$D$18-'Ejercicio 3 - TIR'!$C$18)*J664),'Ejercicio 3 - TIR'!$E$18-SQRT(('Ejercicio 3 - TIR'!$E$18-'Ejercicio 3 - TIR'!$C$18)*('Ejercicio 3 - TIR'!$E$18-'Ejercicio 3 - TIR'!$D$18)*(1-J664)))</f>
        <v>43227.0430361076</v>
      </c>
      <c r="L664" s="27">
        <f ca="1" t="shared" si="4943"/>
        <v>0.78383576374796</v>
      </c>
      <c r="M664" s="28">
        <f ca="1">IF(L664&lt;=('Ejercicio 3 - TIR'!$D$18-'Ejercicio 3 - TIR'!$C$18)/('Ejercicio 3 - TIR'!$E$18-'Ejercicio 3 - TIR'!$C$18),'Ejercicio 3 - TIR'!$C$18+SQRT(('Ejercicio 3 - TIR'!$E$18-'Ejercicio 3 - TIR'!$C$18)*('Ejercicio 3 - TIR'!$D$18-'Ejercicio 3 - TIR'!$C$18)*L664),'Ejercicio 3 - TIR'!$E$18-SQRT(('Ejercicio 3 - TIR'!$E$18-'Ejercicio 3 - TIR'!$C$18)*('Ejercicio 3 - TIR'!$E$18-'Ejercicio 3 - TIR'!$D$18)*(1-L664)))</f>
        <v>40973.5477503262</v>
      </c>
      <c r="N664" s="27">
        <f ca="1" t="shared" ref="N664:R664" si="4944">RAND()</f>
        <v>0.3160999865166</v>
      </c>
      <c r="O664" s="28">
        <f ca="1">IF(N664&lt;=('Ejercicio 3 - TIR'!$D$18-'Ejercicio 3 - TIR'!$C$18)/('Ejercicio 3 - TIR'!$E$18-'Ejercicio 3 - TIR'!$C$18),'Ejercicio 3 - TIR'!$C$18+SQRT(('Ejercicio 3 - TIR'!$E$18-'Ejercicio 3 - TIR'!$C$18)*('Ejercicio 3 - TIR'!$D$18-'Ejercicio 3 - TIR'!$C$18)*N664),'Ejercicio 3 - TIR'!$E$18-SQRT(('Ejercicio 3 - TIR'!$E$18-'Ejercicio 3 - TIR'!$C$18)*('Ejercicio 3 - TIR'!$E$18-'Ejercicio 3 - TIR'!$D$18)*(1-N664)))</f>
        <v>36885.8549198694</v>
      </c>
      <c r="P664" s="27">
        <f ca="1" t="shared" si="4944"/>
        <v>0.291433161133889</v>
      </c>
      <c r="Q664" s="29">
        <f ca="1">IF(P664&lt;=('Ejercicio 3 - TIR'!$D$22-'Ejercicio 3 - TIR'!$C$22)/('Ejercicio 3 - TIR'!$E$22-'Ejercicio 3 - TIR'!$C$22),'Ejercicio 3 - TIR'!$C$22+SQRT(('Ejercicio 3 - TIR'!$E$22-'Ejercicio 3 - TIR'!$C$22)*('Ejercicio 3 - TIR'!$D$22-'Ejercicio 3 - TIR'!$C$22)*P664),'Ejercicio 3 - TIR'!$E$22-SQRT(('Ejercicio 3 - TIR'!$E$22-'Ejercicio 3 - TIR'!$C$22)*('Ejercicio 3 - TIR'!$E$22-'Ejercicio 3 - TIR'!$D$22)*(1-P664)))</f>
        <v>0.142903704723057</v>
      </c>
      <c r="R664" s="27">
        <f ca="1" t="shared" si="4944"/>
        <v>0.70365538970105</v>
      </c>
      <c r="S664" s="29">
        <f ca="1">IF(R664&lt;=('Ejercicio 3 - TIR'!$D$23-'Ejercicio 3 - TIR'!$C$23)/('Ejercicio 3 - TIR'!$E$23-'Ejercicio 3 - TIR'!$C$23),'Ejercicio 3 - TIR'!$C$23+SQRT(('Ejercicio 3 - TIR'!$E$23-'Ejercicio 3 - TIR'!$C$23)*('Ejercicio 3 - TIR'!$D$23-'Ejercicio 3 - TIR'!$C$23)*R664),'Ejercicio 3 - TIR'!$E$23-SQRT(('Ejercicio 3 - TIR'!$E$23-'Ejercicio 3 - TIR'!$C$23)*('Ejercicio 3 - TIR'!$E$23-'Ejercicio 3 - TIR'!$D$23)*(1-R664)))</f>
        <v>0.156904106457249</v>
      </c>
      <c r="T664" s="27">
        <f ca="1" t="shared" ref="T664:X664" si="4945">RAND()</f>
        <v>0.121456040762182</v>
      </c>
      <c r="U664" s="29">
        <f ca="1">IF(T664&lt;=('Ejercicio 3 - TIR'!$D$24-'Ejercicio 3 - TIR'!$C$24)/('Ejercicio 3 - TIR'!$E$24-'Ejercicio 3 - TIR'!$C$24),'Ejercicio 3 - TIR'!$C$24+SQRT(('Ejercicio 3 - TIR'!$E$24-'Ejercicio 3 - TIR'!$C$24)*('Ejercicio 3 - TIR'!$D$24-'Ejercicio 3 - TIR'!$C$24)*T664),'Ejercicio 3 - TIR'!$E$24-SQRT(('Ejercicio 3 - TIR'!$E$24-'Ejercicio 3 - TIR'!$C$24)*('Ejercicio 3 - TIR'!$E$24-'Ejercicio 3 - TIR'!$D$24)*(1-T664)))</f>
        <v>0.16597052552675</v>
      </c>
      <c r="V664" s="27">
        <f ca="1" t="shared" si="4945"/>
        <v>0.570556826895176</v>
      </c>
      <c r="W664" s="29">
        <f ca="1">IF(V664&lt;=('Ejercicio 3 - TIR'!$D$25-'Ejercicio 3 - TIR'!$C$25)/('Ejercicio 3 - TIR'!$E$25-'Ejercicio 3 - TIR'!$C$25),'Ejercicio 3 - TIR'!$C$25+SQRT(('Ejercicio 3 - TIR'!$E$25-'Ejercicio 3 - TIR'!$C$25)*('Ejercicio 3 - TIR'!$D$25-'Ejercicio 3 - TIR'!$C$25)*V664),'Ejercicio 3 - TIR'!$E$25-SQRT(('Ejercicio 3 - TIR'!$E$25-'Ejercicio 3 - TIR'!$C$25)*('Ejercicio 3 - TIR'!$E$25-'Ejercicio 3 - TIR'!$D$25)*(1-V664)))</f>
        <v>0.211230796940524</v>
      </c>
      <c r="X664" s="27">
        <f ca="1" t="shared" si="4945"/>
        <v>0.620141271560994</v>
      </c>
      <c r="Y664" s="29">
        <f ca="1">IF(X664&lt;=('Ejercicio 3 - TIR'!$D$26-'Ejercicio 3 - TIR'!$C$26)/('Ejercicio 3 - TIR'!$E$26-'Ejercicio 3 - TIR'!$C$26),'Ejercicio 3 - TIR'!$C$26+SQRT(('Ejercicio 3 - TIR'!$E$26-'Ejercicio 3 - TIR'!$C$26)*('Ejercicio 3 - TIR'!$D$26-'Ejercicio 3 - TIR'!$C$26)*X664),'Ejercicio 3 - TIR'!$E$26-SQRT(('Ejercicio 3 - TIR'!$E$26-'Ejercicio 3 - TIR'!$C$26)*('Ejercicio 3 - TIR'!$E$26-'Ejercicio 3 - TIR'!$D$26)*(1-X664)))</f>
        <v>0.234709414515038</v>
      </c>
      <c r="Z664" s="27">
        <f ca="1" t="shared" si="4764"/>
        <v>1.14290370472306</v>
      </c>
      <c r="AA664" s="27">
        <f ca="1" t="shared" si="4765"/>
        <v>1.32222998927931</v>
      </c>
      <c r="AB664" s="27">
        <f ca="1" t="shared" si="4766"/>
        <v>1.54168119546722</v>
      </c>
      <c r="AC664" s="27">
        <f ca="1" t="shared" si="4767"/>
        <v>1.86733174301399</v>
      </c>
      <c r="AD664" s="27">
        <f ca="1" t="shared" si="4768"/>
        <v>2.30561208312214</v>
      </c>
      <c r="AE664" s="26">
        <f ca="1" t="shared" si="4769"/>
        <v>4965.83734608975</v>
      </c>
      <c r="AF664" s="26">
        <f ca="1" t="shared" si="4770"/>
        <v>5744.99761769</v>
      </c>
      <c r="AG664" s="26">
        <f ca="1" t="shared" si="4771"/>
        <v>6698.49789144793</v>
      </c>
      <c r="AH664" s="26">
        <f ca="1" t="shared" si="4772"/>
        <v>8113.4269393629</v>
      </c>
      <c r="AI664" s="26">
        <f ca="1" t="shared" si="4773"/>
        <v>10017.7246260113</v>
      </c>
      <c r="AJ664" s="28">
        <f ca="1" t="shared" si="4774"/>
        <v>36149.1683028698</v>
      </c>
      <c r="AK664" s="28">
        <f ca="1" t="shared" si="4775"/>
        <v>48749.9323191745</v>
      </c>
      <c r="AL664" s="28">
        <f ca="1" t="shared" si="4776"/>
        <v>66642.3193844195</v>
      </c>
      <c r="AM664" s="28">
        <f ca="1" t="shared" si="4777"/>
        <v>76511.2063380834</v>
      </c>
      <c r="AN664" s="28">
        <f ca="1" t="shared" si="4778"/>
        <v>85044.4727995413</v>
      </c>
      <c r="AO664" s="28">
        <f ca="1">C664/'Ejercicio 3 - TIR'!$D$7</f>
        <v>15124.3672491801</v>
      </c>
      <c r="AP664" s="28">
        <f ca="1" t="shared" si="4779"/>
        <v>21024.8010536897</v>
      </c>
      <c r="AQ664" s="28">
        <f ca="1" t="shared" si="4780"/>
        <v>33625.5650699944</v>
      </c>
      <c r="AR664" s="28">
        <f ca="1" t="shared" si="4781"/>
        <v>51517.9521352394</v>
      </c>
      <c r="AS664" s="28">
        <f ca="1" t="shared" si="4782"/>
        <v>61386.8390889033</v>
      </c>
      <c r="AT664" s="28">
        <f ca="1" t="shared" si="4783"/>
        <v>69920.1055503613</v>
      </c>
      <c r="AU664" s="28">
        <f ca="1">AP664*'Ejercicio 3 - TIR'!$D$5</f>
        <v>10512.4005268449</v>
      </c>
      <c r="AV664" s="28">
        <f ca="1">AQ664*'Ejercicio 3 - TIR'!$D$5</f>
        <v>16812.7825349972</v>
      </c>
      <c r="AW664" s="28">
        <f ca="1">AR664*'Ejercicio 3 - TIR'!$D$5</f>
        <v>25758.9760676197</v>
      </c>
      <c r="AX664" s="28">
        <f ca="1">AS664*'Ejercicio 3 - TIR'!$D$5</f>
        <v>30693.4195444517</v>
      </c>
      <c r="AY664" s="28">
        <f ca="1">AT664*'Ejercicio 3 - TIR'!$D$5</f>
        <v>34960.0527751806</v>
      </c>
      <c r="AZ664" s="28">
        <f ca="1" t="shared" ref="AZ664:BD664" si="4946">AJ664-AU664-AE664</f>
        <v>20670.9304299352</v>
      </c>
      <c r="BA664" s="28">
        <f ca="1" t="shared" si="4946"/>
        <v>26192.1521664873</v>
      </c>
      <c r="BB664" s="28">
        <f ca="1" t="shared" si="4946"/>
        <v>34184.8454253518</v>
      </c>
      <c r="BC664" s="28">
        <f ca="1" t="shared" si="4946"/>
        <v>37704.3598542688</v>
      </c>
      <c r="BD664" s="28">
        <f ca="1" t="shared" si="4946"/>
        <v>40066.6953983494</v>
      </c>
      <c r="BE664" s="28">
        <f ca="1" t="shared" ref="BE664:BI664" si="4947">AZ664/Z664</f>
        <v>18086.3272596916</v>
      </c>
      <c r="BF664" s="28">
        <f ca="1" t="shared" si="4947"/>
        <v>19809.074350797</v>
      </c>
      <c r="BG664" s="28">
        <f ca="1" t="shared" si="4947"/>
        <v>22173.7448221205</v>
      </c>
      <c r="BH664" s="28">
        <f ca="1" t="shared" si="4947"/>
        <v>20191.5701349412</v>
      </c>
      <c r="BI664" s="28">
        <f ca="1" t="shared" si="4947"/>
        <v>17377.8996439388</v>
      </c>
      <c r="BJ664" s="28">
        <f ca="1" t="shared" si="4786"/>
        <v>80118.9487015195</v>
      </c>
      <c r="BK664" s="28">
        <f ca="1" t="shared" si="4787"/>
        <v>34870.9238792864</v>
      </c>
      <c r="BL664" s="28">
        <f ca="1" t="shared" si="4788"/>
        <v>114989.872580806</v>
      </c>
      <c r="BM664" s="28">
        <f ca="1">BK664*'Ejercicio 3 - TIR'!$D$5</f>
        <v>17435.4619396432</v>
      </c>
      <c r="BN664" s="28">
        <f ca="1" t="shared" si="4789"/>
        <v>97554.4106411627</v>
      </c>
      <c r="BO664" s="28">
        <f ca="1" t="shared" si="4790"/>
        <v>42311.719024763</v>
      </c>
      <c r="BP664" s="28">
        <f ca="1" t="shared" si="4791"/>
        <v>-110371.371646073</v>
      </c>
      <c r="BQ664" s="28">
        <f ca="1" t="shared" ref="BQ664:BT664" si="4948">BE664</f>
        <v>18086.3272596916</v>
      </c>
      <c r="BR664" s="28">
        <f ca="1" t="shared" si="4948"/>
        <v>19809.074350797</v>
      </c>
      <c r="BS664" s="28">
        <f ca="1" t="shared" si="4948"/>
        <v>22173.7448221205</v>
      </c>
      <c r="BT664" s="28">
        <f ca="1" t="shared" si="4948"/>
        <v>20191.5701349412</v>
      </c>
      <c r="BU664" s="28">
        <f ca="1" t="shared" si="4793"/>
        <v>59689.6186687019</v>
      </c>
      <c r="BV664" s="30">
        <f ca="1" t="shared" si="4794"/>
        <v>6.97076863248054</v>
      </c>
    </row>
    <row r="665" ht="15" customHeight="1" spans="1:74">
      <c r="A665" s="26">
        <v>664</v>
      </c>
      <c r="B665" s="27">
        <f ca="1" t="shared" ref="B665:F665" si="4949">RAND()</f>
        <v>0.516751802993889</v>
      </c>
      <c r="C665" s="28">
        <f ca="1">IF(B665&lt;=('Ejercicio 3 - TIR'!$D$13-'Ejercicio 3 - TIR'!$C$13)/('Ejercicio 3 - TIR'!$E$13-'Ejercicio 3 - TIR'!$C$13),'Ejercicio 3 - TIR'!$C$13+SQRT(('Ejercicio 3 - TIR'!$E$13-'Ejercicio 3 - TIR'!$C$13)*('Ejercicio 3 - TIR'!$D$13-'Ejercicio 3 - TIR'!$C$13)*B665),'Ejercicio 3 - TIR'!$E$13-SQRT(('Ejercicio 3 - TIR'!$E$13-'Ejercicio 3 - TIR'!$C$13)*('Ejercicio 3 - TIR'!$E$13-'Ejercicio 3 - TIR'!$D$13)*(1-B665)))</f>
        <v>75918.9319919707</v>
      </c>
      <c r="D665" s="27">
        <f ca="1" t="shared" si="4949"/>
        <v>0.925159020789697</v>
      </c>
      <c r="E665" s="28">
        <f ca="1">IF(D665&lt;=('Ejercicio 3 - TIR'!$D$14-'Ejercicio 3 - TIR'!$C$14)/('Ejercicio 3 - TIR'!$E$14-'Ejercicio 3 - TIR'!$C$14),'Ejercicio 3 - TIR'!$C$14+SQRT(('Ejercicio 3 - TIR'!$E$14-'Ejercicio 3 - TIR'!$C$14)*('Ejercicio 3 - TIR'!$D$14-'Ejercicio 3 - TIR'!$C$14)*D665),'Ejercicio 3 - TIR'!$E$14-SQRT(('Ejercicio 3 - TIR'!$E$14-'Ejercicio 3 - TIR'!$C$14)*('Ejercicio 3 - TIR'!$E$14-'Ejercicio 3 - TIR'!$D$14)*(1-D665)))</f>
        <v>36649.4557335344</v>
      </c>
      <c r="F665" s="27">
        <f ca="1" t="shared" si="4949"/>
        <v>0.146404256617662</v>
      </c>
      <c r="G665" s="28">
        <f ca="1">IF(F665&lt;=('Ejercicio 3 - TIR'!$D$18-'Ejercicio 3 - TIR'!$C$18)/('Ejercicio 3 - TIR'!$E$18-'Ejercicio 3 - TIR'!$C$18),'Ejercicio 3 - TIR'!$C$18+SQRT(('Ejercicio 3 - TIR'!$E$18-'Ejercicio 3 - TIR'!$C$18)*('Ejercicio 3 - TIR'!$D$18-'Ejercicio 3 - TIR'!$C$18)*F665),'Ejercicio 3 - TIR'!$E$18-SQRT(('Ejercicio 3 - TIR'!$E$18-'Ejercicio 3 - TIR'!$C$18)*('Ejercicio 3 - TIR'!$E$18-'Ejercicio 3 - TIR'!$D$18)*(1-F665)))</f>
        <v>34686.2179305544</v>
      </c>
      <c r="H665" s="27">
        <f ca="1" t="shared" ref="H665:L665" si="4950">RAND()</f>
        <v>0.268313864387638</v>
      </c>
      <c r="I665" s="28">
        <f ca="1">IF(H665&lt;=('Ejercicio 3 - TIR'!$D$18-'Ejercicio 3 - TIR'!$C$18)/('Ejercicio 3 - TIR'!$E$18-'Ejercicio 3 - TIR'!$C$18),'Ejercicio 3 - TIR'!$C$18+SQRT(('Ejercicio 3 - TIR'!$E$18-'Ejercicio 3 - TIR'!$C$18)*('Ejercicio 3 - TIR'!$D$18-'Ejercicio 3 - TIR'!$C$18)*H665),'Ejercicio 3 - TIR'!$E$18-SQRT(('Ejercicio 3 - TIR'!$E$18-'Ejercicio 3 - TIR'!$C$18)*('Ejercicio 3 - TIR'!$E$18-'Ejercicio 3 - TIR'!$D$18)*(1-H665)))</f>
        <v>36344.0586108694</v>
      </c>
      <c r="J665" s="27">
        <f ca="1" t="shared" si="4950"/>
        <v>0.857968565651347</v>
      </c>
      <c r="K665" s="28">
        <f ca="1">IF(J665&lt;=('Ejercicio 3 - TIR'!$D$18-'Ejercicio 3 - TIR'!$C$18)/('Ejercicio 3 - TIR'!$E$18-'Ejercicio 3 - TIR'!$C$18),'Ejercicio 3 - TIR'!$C$18+SQRT(('Ejercicio 3 - TIR'!$E$18-'Ejercicio 3 - TIR'!$C$18)*('Ejercicio 3 - TIR'!$D$18-'Ejercicio 3 - TIR'!$C$18)*J665),'Ejercicio 3 - TIR'!$E$18-SQRT(('Ejercicio 3 - TIR'!$E$18-'Ejercicio 3 - TIR'!$C$18)*('Ejercicio 3 - TIR'!$E$18-'Ejercicio 3 - TIR'!$D$18)*(1-J665)))</f>
        <v>41736.2050346033</v>
      </c>
      <c r="L665" s="27">
        <f ca="1" t="shared" si="4950"/>
        <v>0.181192339393816</v>
      </c>
      <c r="M665" s="28">
        <f ca="1">IF(L665&lt;=('Ejercicio 3 - TIR'!$D$18-'Ejercicio 3 - TIR'!$C$18)/('Ejercicio 3 - TIR'!$E$18-'Ejercicio 3 - TIR'!$C$18),'Ejercicio 3 - TIR'!$C$18+SQRT(('Ejercicio 3 - TIR'!$E$18-'Ejercicio 3 - TIR'!$C$18)*('Ejercicio 3 - TIR'!$D$18-'Ejercicio 3 - TIR'!$C$18)*L665),'Ejercicio 3 - TIR'!$E$18-SQRT(('Ejercicio 3 - TIR'!$E$18-'Ejercicio 3 - TIR'!$C$18)*('Ejercicio 3 - TIR'!$E$18-'Ejercicio 3 - TIR'!$D$18)*(1-L665)))</f>
        <v>35213.3339533424</v>
      </c>
      <c r="N665" s="27">
        <f ca="1" t="shared" ref="N665:R665" si="4951">RAND()</f>
        <v>0.793379953034105</v>
      </c>
      <c r="O665" s="28">
        <f ca="1">IF(N665&lt;=('Ejercicio 3 - TIR'!$D$18-'Ejercicio 3 - TIR'!$C$18)/('Ejercicio 3 - TIR'!$E$18-'Ejercicio 3 - TIR'!$C$18),'Ejercicio 3 - TIR'!$C$18+SQRT(('Ejercicio 3 - TIR'!$E$18-'Ejercicio 3 - TIR'!$C$18)*('Ejercicio 3 - TIR'!$D$18-'Ejercicio 3 - TIR'!$C$18)*N665),'Ejercicio 3 - TIR'!$E$18-SQRT(('Ejercicio 3 - TIR'!$E$18-'Ejercicio 3 - TIR'!$C$18)*('Ejercicio 3 - TIR'!$E$18-'Ejercicio 3 - TIR'!$D$18)*(1-N665)))</f>
        <v>41063.4401411331</v>
      </c>
      <c r="P665" s="27">
        <f ca="1" t="shared" si="4951"/>
        <v>0.791982166392565</v>
      </c>
      <c r="Q665" s="29">
        <f ca="1">IF(P665&lt;=('Ejercicio 3 - TIR'!$D$22-'Ejercicio 3 - TIR'!$C$22)/('Ejercicio 3 - TIR'!$E$22-'Ejercicio 3 - TIR'!$C$22),'Ejercicio 3 - TIR'!$C$22+SQRT(('Ejercicio 3 - TIR'!$E$22-'Ejercicio 3 - TIR'!$C$22)*('Ejercicio 3 - TIR'!$D$22-'Ejercicio 3 - TIR'!$C$22)*P665),'Ejercicio 3 - TIR'!$E$22-SQRT(('Ejercicio 3 - TIR'!$E$22-'Ejercicio 3 - TIR'!$C$22)*('Ejercicio 3 - TIR'!$E$22-'Ejercicio 3 - TIR'!$D$22)*(1-P665)))</f>
        <v>0.160649751926826</v>
      </c>
      <c r="R665" s="27">
        <f ca="1" t="shared" si="4951"/>
        <v>0.0722867696776073</v>
      </c>
      <c r="S665" s="29">
        <f ca="1">IF(R665&lt;=('Ejercicio 3 - TIR'!$D$23-'Ejercicio 3 - TIR'!$C$23)/('Ejercicio 3 - TIR'!$E$23-'Ejercicio 3 - TIR'!$C$23),'Ejercicio 3 - TIR'!$C$23+SQRT(('Ejercicio 3 - TIR'!$E$23-'Ejercicio 3 - TIR'!$C$23)*('Ejercicio 3 - TIR'!$D$23-'Ejercicio 3 - TIR'!$C$23)*R665),'Ejercicio 3 - TIR'!$E$23-SQRT(('Ejercicio 3 - TIR'!$E$23-'Ejercicio 3 - TIR'!$C$23)*('Ejercicio 3 - TIR'!$E$23-'Ejercicio 3 - TIR'!$D$23)*(1-R665)))</f>
        <v>0.131406848180794</v>
      </c>
      <c r="T665" s="27">
        <f ca="1" t="shared" ref="T665:X665" si="4952">RAND()</f>
        <v>0.737803488529568</v>
      </c>
      <c r="U665" s="29">
        <f ca="1">IF(T665&lt;=('Ejercicio 3 - TIR'!$D$24-'Ejercicio 3 - TIR'!$C$24)/('Ejercicio 3 - TIR'!$E$24-'Ejercicio 3 - TIR'!$C$24),'Ejercicio 3 - TIR'!$C$24+SQRT(('Ejercicio 3 - TIR'!$E$24-'Ejercicio 3 - TIR'!$C$24)*('Ejercicio 3 - TIR'!$D$24-'Ejercicio 3 - TIR'!$C$24)*T665),'Ejercicio 3 - TIR'!$E$24-SQRT(('Ejercicio 3 - TIR'!$E$24-'Ejercicio 3 - TIR'!$C$24)*('Ejercicio 3 - TIR'!$E$24-'Ejercicio 3 - TIR'!$D$24)*(1-T665)))</f>
        <v>0.192904793189252</v>
      </c>
      <c r="V665" s="27">
        <f ca="1" t="shared" si="4952"/>
        <v>0.724809045534081</v>
      </c>
      <c r="W665" s="29">
        <f ca="1">IF(V665&lt;=('Ejercicio 3 - TIR'!$D$25-'Ejercicio 3 - TIR'!$C$25)/('Ejercicio 3 - TIR'!$E$25-'Ejercicio 3 - TIR'!$C$25),'Ejercicio 3 - TIR'!$C$25+SQRT(('Ejercicio 3 - TIR'!$E$25-'Ejercicio 3 - TIR'!$C$25)*('Ejercicio 3 - TIR'!$D$25-'Ejercicio 3 - TIR'!$C$25)*V665),'Ejercicio 3 - TIR'!$E$25-SQRT(('Ejercicio 3 - TIR'!$E$25-'Ejercicio 3 - TIR'!$C$25)*('Ejercicio 3 - TIR'!$E$25-'Ejercicio 3 - TIR'!$D$25)*(1-V665)))</f>
        <v>0.218965046469654</v>
      </c>
      <c r="X665" s="27">
        <f ca="1" t="shared" si="4952"/>
        <v>0.850797640047486</v>
      </c>
      <c r="Y665" s="29">
        <f ca="1">IF(X665&lt;=('Ejercicio 3 - TIR'!$D$26-'Ejercicio 3 - TIR'!$C$26)/('Ejercicio 3 - TIR'!$E$26-'Ejercicio 3 - TIR'!$C$26),'Ejercicio 3 - TIR'!$C$26+SQRT(('Ejercicio 3 - TIR'!$E$26-'Ejercicio 3 - TIR'!$C$26)*('Ejercicio 3 - TIR'!$D$26-'Ejercicio 3 - TIR'!$C$26)*X665),'Ejercicio 3 - TIR'!$E$26-SQRT(('Ejercicio 3 - TIR'!$E$26-'Ejercicio 3 - TIR'!$C$26)*('Ejercicio 3 - TIR'!$E$26-'Ejercicio 3 - TIR'!$D$26)*(1-X665)))</f>
        <v>0.251615272702674</v>
      </c>
      <c r="Z665" s="27">
        <f ca="1" t="shared" si="4764"/>
        <v>1.16064975192683</v>
      </c>
      <c r="AA665" s="27">
        <f ca="1" t="shared" si="4765"/>
        <v>1.31316707766935</v>
      </c>
      <c r="AB665" s="27">
        <f ca="1" t="shared" si="4766"/>
        <v>1.56648330121009</v>
      </c>
      <c r="AC665" s="27">
        <f ca="1" t="shared" si="4767"/>
        <v>1.9094883900535</v>
      </c>
      <c r="AD665" s="27">
        <f ca="1" t="shared" si="4768"/>
        <v>2.3899448320394</v>
      </c>
      <c r="AE665" s="26">
        <f ca="1" t="shared" si="4769"/>
        <v>5887.72597184549</v>
      </c>
      <c r="AF665" s="26">
        <f ca="1" t="shared" si="4770"/>
        <v>6661.41348475791</v>
      </c>
      <c r="AG665" s="26">
        <f ca="1" t="shared" si="4771"/>
        <v>7946.43207538323</v>
      </c>
      <c r="AH665" s="26">
        <f ca="1" t="shared" si="4772"/>
        <v>9686.42294403747</v>
      </c>
      <c r="AI665" s="26">
        <f ca="1" t="shared" si="4773"/>
        <v>12123.6748946149</v>
      </c>
      <c r="AJ665" s="28">
        <f ca="1" t="shared" si="4774"/>
        <v>40258.5502363777</v>
      </c>
      <c r="AK665" s="28">
        <f ca="1" t="shared" si="4775"/>
        <v>47725.8212366789</v>
      </c>
      <c r="AL665" s="28">
        <f ca="1" t="shared" si="4776"/>
        <v>65379.0682425866</v>
      </c>
      <c r="AM665" s="28">
        <f ca="1" t="shared" si="4777"/>
        <v>67239.4523589838</v>
      </c>
      <c r="AN665" s="28">
        <f ca="1" t="shared" si="4778"/>
        <v>98139.3565510602</v>
      </c>
      <c r="AO665" s="28">
        <f ca="1">C665/'Ejercicio 3 - TIR'!$D$7</f>
        <v>15183.7863983941</v>
      </c>
      <c r="AP665" s="28">
        <f ca="1" t="shared" si="4779"/>
        <v>25074.7638379836</v>
      </c>
      <c r="AQ665" s="28">
        <f ca="1" t="shared" si="4780"/>
        <v>32542.0348382848</v>
      </c>
      <c r="AR665" s="28">
        <f ca="1" t="shared" si="4781"/>
        <v>50195.2818441924</v>
      </c>
      <c r="AS665" s="28">
        <f ca="1" t="shared" si="4782"/>
        <v>52055.6659605897</v>
      </c>
      <c r="AT665" s="28">
        <f ca="1" t="shared" si="4783"/>
        <v>82955.570152666</v>
      </c>
      <c r="AU665" s="28">
        <f ca="1">AP665*'Ejercicio 3 - TIR'!$D$5</f>
        <v>12537.3819189918</v>
      </c>
      <c r="AV665" s="28">
        <f ca="1">AQ665*'Ejercicio 3 - TIR'!$D$5</f>
        <v>16271.0174191424</v>
      </c>
      <c r="AW665" s="28">
        <f ca="1">AR665*'Ejercicio 3 - TIR'!$D$5</f>
        <v>25097.6409220962</v>
      </c>
      <c r="AX665" s="28">
        <f ca="1">AS665*'Ejercicio 3 - TIR'!$D$5</f>
        <v>26027.8329802949</v>
      </c>
      <c r="AY665" s="28">
        <f ca="1">AT665*'Ejercicio 3 - TIR'!$D$5</f>
        <v>41477.785076333</v>
      </c>
      <c r="AZ665" s="28">
        <f ca="1" t="shared" ref="AZ665:BD665" si="4953">AJ665-AU665-AE665</f>
        <v>21833.4423455405</v>
      </c>
      <c r="BA665" s="28">
        <f ca="1" t="shared" si="4953"/>
        <v>24793.3903327786</v>
      </c>
      <c r="BB665" s="28">
        <f ca="1" t="shared" si="4953"/>
        <v>32334.9952451071</v>
      </c>
      <c r="BC665" s="28">
        <f ca="1" t="shared" si="4953"/>
        <v>31525.1964346515</v>
      </c>
      <c r="BD665" s="28">
        <f ca="1" t="shared" si="4953"/>
        <v>44537.8965801123</v>
      </c>
      <c r="BE665" s="28">
        <f ca="1" t="shared" ref="BE665:BI665" si="4954">AZ665/Z665</f>
        <v>18811.3962108674</v>
      </c>
      <c r="BF665" s="28">
        <f ca="1" t="shared" si="4954"/>
        <v>18880.6060968134</v>
      </c>
      <c r="BG665" s="28">
        <f ca="1" t="shared" si="4954"/>
        <v>20641.7746171496</v>
      </c>
      <c r="BH665" s="28">
        <f ca="1" t="shared" si="4954"/>
        <v>16509.760729034</v>
      </c>
      <c r="BI665" s="28">
        <f ca="1" t="shared" si="4954"/>
        <v>18635.5333324188</v>
      </c>
      <c r="BJ665" s="28">
        <f ca="1" t="shared" si="4786"/>
        <v>87590.1773274172</v>
      </c>
      <c r="BK665" s="28">
        <f ca="1" t="shared" si="4787"/>
        <v>36288.4118336321</v>
      </c>
      <c r="BL665" s="28">
        <f ca="1" t="shared" si="4788"/>
        <v>123878.589161049</v>
      </c>
      <c r="BM665" s="28">
        <f ca="1">BK665*'Ejercicio 3 - TIR'!$D$5</f>
        <v>18144.2059168161</v>
      </c>
      <c r="BN665" s="28">
        <f ca="1" t="shared" si="4789"/>
        <v>105734.383244233</v>
      </c>
      <c r="BO665" s="28">
        <f ca="1" t="shared" si="4790"/>
        <v>44241.3489327315</v>
      </c>
      <c r="BP665" s="28">
        <f ca="1" t="shared" si="4791"/>
        <v>-112568.387725505</v>
      </c>
      <c r="BQ665" s="28">
        <f ca="1" t="shared" ref="BQ665:BT665" si="4955">BE665</f>
        <v>18811.3962108674</v>
      </c>
      <c r="BR665" s="28">
        <f ca="1" t="shared" si="4955"/>
        <v>18880.6060968134</v>
      </c>
      <c r="BS665" s="28">
        <f ca="1" t="shared" si="4955"/>
        <v>20641.7746171496</v>
      </c>
      <c r="BT665" s="28">
        <f ca="1" t="shared" si="4955"/>
        <v>16509.760729034</v>
      </c>
      <c r="BU665" s="28">
        <f ca="1" t="shared" si="4793"/>
        <v>62876.8822651503</v>
      </c>
      <c r="BV665" s="30">
        <f ca="1" t="shared" si="4794"/>
        <v>5.83125571898031</v>
      </c>
    </row>
    <row r="666" ht="15" customHeight="1" spans="1:74">
      <c r="A666" s="26">
        <v>665</v>
      </c>
      <c r="B666" s="27">
        <f ca="1" t="shared" ref="B666:F666" si="4956">RAND()</f>
        <v>0.953445662199834</v>
      </c>
      <c r="C666" s="28">
        <f ca="1">IF(B666&lt;=('Ejercicio 3 - TIR'!$D$13-'Ejercicio 3 - TIR'!$C$13)/('Ejercicio 3 - TIR'!$E$13-'Ejercicio 3 - TIR'!$C$13),'Ejercicio 3 - TIR'!$C$13+SQRT(('Ejercicio 3 - TIR'!$E$13-'Ejercicio 3 - TIR'!$C$13)*('Ejercicio 3 - TIR'!$D$13-'Ejercicio 3 - TIR'!$C$13)*B666),'Ejercicio 3 - TIR'!$E$13-SQRT(('Ejercicio 3 - TIR'!$E$13-'Ejercicio 3 - TIR'!$C$13)*('Ejercicio 3 - TIR'!$E$13-'Ejercicio 3 - TIR'!$D$13)*(1-B666)))</f>
        <v>92525.6969983684</v>
      </c>
      <c r="D666" s="27">
        <f ca="1" t="shared" si="4956"/>
        <v>0.0442278829576788</v>
      </c>
      <c r="E666" s="28">
        <f ca="1">IF(D666&lt;=('Ejercicio 3 - TIR'!$D$14-'Ejercicio 3 - TIR'!$C$14)/('Ejercicio 3 - TIR'!$E$14-'Ejercicio 3 - TIR'!$C$14),'Ejercicio 3 - TIR'!$C$14+SQRT(('Ejercicio 3 - TIR'!$E$14-'Ejercicio 3 - TIR'!$C$14)*('Ejercicio 3 - TIR'!$D$14-'Ejercicio 3 - TIR'!$C$14)*D666),'Ejercicio 3 - TIR'!$E$14-SQRT(('Ejercicio 3 - TIR'!$E$14-'Ejercicio 3 - TIR'!$C$14)*('Ejercicio 3 - TIR'!$E$14-'Ejercicio 3 - TIR'!$D$14)*(1-D666)))</f>
        <v>26821.2883412096</v>
      </c>
      <c r="F666" s="27">
        <f ca="1" t="shared" si="4956"/>
        <v>0.852933136530159</v>
      </c>
      <c r="G666" s="28">
        <f ca="1">IF(F666&lt;=('Ejercicio 3 - TIR'!$D$18-'Ejercicio 3 - TIR'!$C$18)/('Ejercicio 3 - TIR'!$E$18-'Ejercicio 3 - TIR'!$C$18),'Ejercicio 3 - TIR'!$C$18+SQRT(('Ejercicio 3 - TIR'!$E$18-'Ejercicio 3 - TIR'!$C$18)*('Ejercicio 3 - TIR'!$D$18-'Ejercicio 3 - TIR'!$C$18)*F666),'Ejercicio 3 - TIR'!$E$18-SQRT(('Ejercicio 3 - TIR'!$E$18-'Ejercicio 3 - TIR'!$C$18)*('Ejercicio 3 - TIR'!$E$18-'Ejercicio 3 - TIR'!$D$18)*(1-F666)))</f>
        <v>41678.8533967562</v>
      </c>
      <c r="H666" s="27">
        <f ca="1" t="shared" ref="H666:L666" si="4957">RAND()</f>
        <v>0.607815051429425</v>
      </c>
      <c r="I666" s="28">
        <f ca="1">IF(H666&lt;=('Ejercicio 3 - TIR'!$D$18-'Ejercicio 3 - TIR'!$C$18)/('Ejercicio 3 - TIR'!$E$18-'Ejercicio 3 - TIR'!$C$18),'Ejercicio 3 - TIR'!$C$18+SQRT(('Ejercicio 3 - TIR'!$E$18-'Ejercicio 3 - TIR'!$C$18)*('Ejercicio 3 - TIR'!$D$18-'Ejercicio 3 - TIR'!$C$18)*H666),'Ejercicio 3 - TIR'!$E$18-SQRT(('Ejercicio 3 - TIR'!$E$18-'Ejercicio 3 - TIR'!$C$18)*('Ejercicio 3 - TIR'!$E$18-'Ejercicio 3 - TIR'!$D$18)*(1-H666)))</f>
        <v>39548.4165029817</v>
      </c>
      <c r="J666" s="27">
        <f ca="1" t="shared" si="4957"/>
        <v>0.735518487273601</v>
      </c>
      <c r="K666" s="28">
        <f ca="1">IF(J666&lt;=('Ejercicio 3 - TIR'!$D$18-'Ejercicio 3 - TIR'!$C$18)/('Ejercicio 3 - TIR'!$E$18-'Ejercicio 3 - TIR'!$C$18),'Ejercicio 3 - TIR'!$C$18+SQRT(('Ejercicio 3 - TIR'!$E$18-'Ejercicio 3 - TIR'!$C$18)*('Ejercicio 3 - TIR'!$D$18-'Ejercicio 3 - TIR'!$C$18)*J666),'Ejercicio 3 - TIR'!$E$18-SQRT(('Ejercicio 3 - TIR'!$E$18-'Ejercicio 3 - TIR'!$C$18)*('Ejercicio 3 - TIR'!$E$18-'Ejercicio 3 - TIR'!$D$18)*(1-J666)))</f>
        <v>40546.2248087179</v>
      </c>
      <c r="L666" s="27">
        <f ca="1" t="shared" si="4957"/>
        <v>0.733990540719722</v>
      </c>
      <c r="M666" s="28">
        <f ca="1">IF(L666&lt;=('Ejercicio 3 - TIR'!$D$18-'Ejercicio 3 - TIR'!$C$18)/('Ejercicio 3 - TIR'!$E$18-'Ejercicio 3 - TIR'!$C$18),'Ejercicio 3 - TIR'!$C$18+SQRT(('Ejercicio 3 - TIR'!$E$18-'Ejercicio 3 - TIR'!$C$18)*('Ejercicio 3 - TIR'!$D$18-'Ejercicio 3 - TIR'!$C$18)*L666),'Ejercicio 3 - TIR'!$E$18-SQRT(('Ejercicio 3 - TIR'!$E$18-'Ejercicio 3 - TIR'!$C$18)*('Ejercicio 3 - TIR'!$E$18-'Ejercicio 3 - TIR'!$D$18)*(1-L666)))</f>
        <v>40533.3782960697</v>
      </c>
      <c r="N666" s="27">
        <f ca="1" t="shared" ref="N666:R666" si="4958">RAND()</f>
        <v>0.894339698375033</v>
      </c>
      <c r="O666" s="28">
        <f ca="1">IF(N666&lt;=('Ejercicio 3 - TIR'!$D$18-'Ejercicio 3 - TIR'!$C$18)/('Ejercicio 3 - TIR'!$E$18-'Ejercicio 3 - TIR'!$C$18),'Ejercicio 3 - TIR'!$C$18+SQRT(('Ejercicio 3 - TIR'!$E$18-'Ejercicio 3 - TIR'!$C$18)*('Ejercicio 3 - TIR'!$D$18-'Ejercicio 3 - TIR'!$C$18)*N666),'Ejercicio 3 - TIR'!$E$18-SQRT(('Ejercicio 3 - TIR'!$E$18-'Ejercicio 3 - TIR'!$C$18)*('Ejercicio 3 - TIR'!$E$18-'Ejercicio 3 - TIR'!$D$18)*(1-N666)))</f>
        <v>42184.9471369311</v>
      </c>
      <c r="P666" s="27">
        <f ca="1" t="shared" si="4958"/>
        <v>0.518059315469459</v>
      </c>
      <c r="Q666" s="29">
        <f ca="1">IF(P666&lt;=('Ejercicio 3 - TIR'!$D$22-'Ejercicio 3 - TIR'!$C$22)/('Ejercicio 3 - TIR'!$E$22-'Ejercicio 3 - TIR'!$C$22),'Ejercicio 3 - TIR'!$C$22+SQRT(('Ejercicio 3 - TIR'!$E$22-'Ejercicio 3 - TIR'!$C$22)*('Ejercicio 3 - TIR'!$D$22-'Ejercicio 3 - TIR'!$C$22)*P666),'Ejercicio 3 - TIR'!$E$22-SQRT(('Ejercicio 3 - TIR'!$E$22-'Ejercicio 3 - TIR'!$C$22)*('Ejercicio 3 - TIR'!$E$22-'Ejercicio 3 - TIR'!$D$22)*(1-P666)))</f>
        <v>0.150546761941087</v>
      </c>
      <c r="R666" s="27">
        <f ca="1" t="shared" si="4958"/>
        <v>0.989292844626891</v>
      </c>
      <c r="S666" s="29">
        <f ca="1">IF(R666&lt;=('Ejercicio 3 - TIR'!$D$23-'Ejercicio 3 - TIR'!$C$23)/('Ejercicio 3 - TIR'!$E$23-'Ejercicio 3 - TIR'!$C$23),'Ejercicio 3 - TIR'!$C$23+SQRT(('Ejercicio 3 - TIR'!$E$23-'Ejercicio 3 - TIR'!$C$23)*('Ejercicio 3 - TIR'!$D$23-'Ejercicio 3 - TIR'!$C$23)*R666),'Ejercicio 3 - TIR'!$E$23-SQRT(('Ejercicio 3 - TIR'!$E$23-'Ejercicio 3 - TIR'!$C$23)*('Ejercicio 3 - TIR'!$E$23-'Ejercicio 3 - TIR'!$D$23)*(1-R666)))</f>
        <v>0.175609911200033</v>
      </c>
      <c r="T666" s="27">
        <f ca="1" t="shared" ref="T666:X666" si="4959">RAND()</f>
        <v>0.381701015811016</v>
      </c>
      <c r="U666" s="29">
        <f ca="1">IF(T666&lt;=('Ejercicio 3 - TIR'!$D$24-'Ejercicio 3 - TIR'!$C$24)/('Ejercicio 3 - TIR'!$E$24-'Ejercicio 3 - TIR'!$C$24),'Ejercicio 3 - TIR'!$C$24+SQRT(('Ejercicio 3 - TIR'!$E$24-'Ejercicio 3 - TIR'!$C$24)*('Ejercicio 3 - TIR'!$D$24-'Ejercicio 3 - TIR'!$C$24)*T666),'Ejercicio 3 - TIR'!$E$24-SQRT(('Ejercicio 3 - TIR'!$E$24-'Ejercicio 3 - TIR'!$C$24)*('Ejercicio 3 - TIR'!$E$24-'Ejercicio 3 - TIR'!$D$24)*(1-T666)))</f>
        <v>0.178312049258278</v>
      </c>
      <c r="V666" s="27">
        <f ca="1" t="shared" si="4959"/>
        <v>0.127394693424541</v>
      </c>
      <c r="W666" s="29">
        <f ca="1">IF(V666&lt;=('Ejercicio 3 - TIR'!$D$25-'Ejercicio 3 - TIR'!$C$25)/('Ejercicio 3 - TIR'!$E$25-'Ejercicio 3 - TIR'!$C$25),'Ejercicio 3 - TIR'!$C$25+SQRT(('Ejercicio 3 - TIR'!$E$25-'Ejercicio 3 - TIR'!$C$25)*('Ejercicio 3 - TIR'!$D$25-'Ejercicio 3 - TIR'!$C$25)*V666),'Ejercicio 3 - TIR'!$E$25-SQRT(('Ejercicio 3 - TIR'!$E$25-'Ejercicio 3 - TIR'!$C$25)*('Ejercicio 3 - TIR'!$E$25-'Ejercicio 3 - TIR'!$D$25)*(1-V666)))</f>
        <v>0.193354870676811</v>
      </c>
      <c r="X666" s="27">
        <f ca="1" t="shared" si="4959"/>
        <v>0.0766479794235033</v>
      </c>
      <c r="Y666" s="29">
        <f ca="1">IF(X666&lt;=('Ejercicio 3 - TIR'!$D$26-'Ejercicio 3 - TIR'!$C$26)/('Ejercicio 3 - TIR'!$E$26-'Ejercicio 3 - TIR'!$C$26),'Ejercicio 3 - TIR'!$C$26+SQRT(('Ejercicio 3 - TIR'!$E$26-'Ejercicio 3 - TIR'!$C$26)*('Ejercicio 3 - TIR'!$D$26-'Ejercicio 3 - TIR'!$C$26)*X666),'Ejercicio 3 - TIR'!$E$26-SQRT(('Ejercicio 3 - TIR'!$E$26-'Ejercicio 3 - TIR'!$C$26)*('Ejercicio 3 - TIR'!$E$26-'Ejercicio 3 - TIR'!$D$26)*(1-X666)))</f>
        <v>0.204385741011274</v>
      </c>
      <c r="Z666" s="27">
        <f ca="1" t="shared" si="4764"/>
        <v>1.15054676194109</v>
      </c>
      <c r="AA666" s="27">
        <f ca="1" t="shared" si="4765"/>
        <v>1.35259417663705</v>
      </c>
      <c r="AB666" s="27">
        <f ca="1" t="shared" si="4766"/>
        <v>1.59377801608801</v>
      </c>
      <c r="AC666" s="27">
        <f ca="1" t="shared" si="4767"/>
        <v>1.90194275827625</v>
      </c>
      <c r="AD666" s="27">
        <f ca="1" t="shared" si="4768"/>
        <v>2.29067273828757</v>
      </c>
      <c r="AE666" s="26">
        <f ca="1" t="shared" si="4769"/>
        <v>4037.85811085734</v>
      </c>
      <c r="AF666" s="26">
        <f ca="1" t="shared" si="4770"/>
        <v>4746.94601514333</v>
      </c>
      <c r="AG666" s="26">
        <f ca="1" t="shared" si="4771"/>
        <v>5593.38368682196</v>
      </c>
      <c r="AH666" s="26">
        <f ca="1" t="shared" si="4772"/>
        <v>6674.8916662332</v>
      </c>
      <c r="AI666" s="26">
        <f ca="1" t="shared" si="4773"/>
        <v>8039.14434560625</v>
      </c>
      <c r="AJ666" s="28">
        <f ca="1" t="shared" si="4774"/>
        <v>47953.4698170551</v>
      </c>
      <c r="AK666" s="28">
        <f ca="1" t="shared" si="4775"/>
        <v>53492.9578571496</v>
      </c>
      <c r="AL666" s="28">
        <f ca="1" t="shared" si="4776"/>
        <v>64621.6817354969</v>
      </c>
      <c r="AM666" s="28">
        <f ca="1" t="shared" si="4777"/>
        <v>77092.1653186817</v>
      </c>
      <c r="AN666" s="28">
        <f ca="1" t="shared" si="4778"/>
        <v>96631.9083726705</v>
      </c>
      <c r="AO666" s="28">
        <f ca="1">C666/'Ejercicio 3 - TIR'!$D$7</f>
        <v>18505.1393996737</v>
      </c>
      <c r="AP666" s="28">
        <f ca="1" t="shared" si="4779"/>
        <v>29448.3304173814</v>
      </c>
      <c r="AQ666" s="28">
        <f ca="1" t="shared" si="4780"/>
        <v>34987.8184574759</v>
      </c>
      <c r="AR666" s="28">
        <f ca="1" t="shared" si="4781"/>
        <v>46116.5423358233</v>
      </c>
      <c r="AS666" s="28">
        <f ca="1" t="shared" si="4782"/>
        <v>58587.0259190081</v>
      </c>
      <c r="AT666" s="28">
        <f ca="1" t="shared" si="4783"/>
        <v>78126.7689729968</v>
      </c>
      <c r="AU666" s="28">
        <f ca="1">AP666*'Ejercicio 3 - TIR'!$D$5</f>
        <v>14724.1652086907</v>
      </c>
      <c r="AV666" s="28">
        <f ca="1">AQ666*'Ejercicio 3 - TIR'!$D$5</f>
        <v>17493.909228738</v>
      </c>
      <c r="AW666" s="28">
        <f ca="1">AR666*'Ejercicio 3 - TIR'!$D$5</f>
        <v>23058.2711679116</v>
      </c>
      <c r="AX666" s="28">
        <f ca="1">AS666*'Ejercicio 3 - TIR'!$D$5</f>
        <v>29293.512959504</v>
      </c>
      <c r="AY666" s="28">
        <f ca="1">AT666*'Ejercicio 3 - TIR'!$D$5</f>
        <v>39063.3844864984</v>
      </c>
      <c r="AZ666" s="28">
        <f ca="1" t="shared" ref="AZ666:BD666" si="4960">AJ666-AU666-AE666</f>
        <v>29191.446497507</v>
      </c>
      <c r="BA666" s="28">
        <f ca="1" t="shared" si="4960"/>
        <v>31252.1026132683</v>
      </c>
      <c r="BB666" s="28">
        <f ca="1" t="shared" si="4960"/>
        <v>35970.0268807634</v>
      </c>
      <c r="BC666" s="28">
        <f ca="1" t="shared" si="4960"/>
        <v>41123.7606929445</v>
      </c>
      <c r="BD666" s="28">
        <f ca="1" t="shared" si="4960"/>
        <v>49529.3795405658</v>
      </c>
      <c r="BE666" s="28">
        <f ca="1" t="shared" ref="BE666:BI666" si="4961">AZ666/Z666</f>
        <v>25371.8036181842</v>
      </c>
      <c r="BF666" s="28">
        <f ca="1" t="shared" si="4961"/>
        <v>23105.3061983235</v>
      </c>
      <c r="BG666" s="28">
        <f ca="1" t="shared" si="4961"/>
        <v>22569.0318963322</v>
      </c>
      <c r="BH666" s="28">
        <f ca="1" t="shared" si="4961"/>
        <v>21621.9760105795</v>
      </c>
      <c r="BI666" s="28">
        <f ca="1" t="shared" si="4961"/>
        <v>21622.19801751</v>
      </c>
      <c r="BJ666" s="28">
        <f ca="1" t="shared" si="4786"/>
        <v>61438.7940089591</v>
      </c>
      <c r="BK666" s="28">
        <f ca="1" t="shared" si="4787"/>
        <v>42389.2183410438</v>
      </c>
      <c r="BL666" s="28">
        <f ca="1" t="shared" si="4788"/>
        <v>103828.012350003</v>
      </c>
      <c r="BM666" s="28">
        <f ca="1">BK666*'Ejercicio 3 - TIR'!$D$5</f>
        <v>21194.6091705219</v>
      </c>
      <c r="BN666" s="28">
        <f ca="1" t="shared" si="4789"/>
        <v>82633.403179481</v>
      </c>
      <c r="BO666" s="28">
        <f ca="1" t="shared" si="4790"/>
        <v>36073.8580410464</v>
      </c>
      <c r="BP666" s="28">
        <f ca="1" t="shared" si="4791"/>
        <v>-119346.985339578</v>
      </c>
      <c r="BQ666" s="28">
        <f ca="1" t="shared" ref="BQ666:BT666" si="4962">BE666</f>
        <v>25371.8036181842</v>
      </c>
      <c r="BR666" s="28">
        <f ca="1" t="shared" si="4962"/>
        <v>23105.3061983235</v>
      </c>
      <c r="BS666" s="28">
        <f ca="1" t="shared" si="4962"/>
        <v>22569.0318963322</v>
      </c>
      <c r="BT666" s="28">
        <f ca="1" t="shared" si="4962"/>
        <v>21621.9760105795</v>
      </c>
      <c r="BU666" s="28">
        <f ca="1" t="shared" si="4793"/>
        <v>57696.0560585564</v>
      </c>
      <c r="BV666" s="30">
        <f ca="1" t="shared" si="4794"/>
        <v>7.16507057475406</v>
      </c>
    </row>
    <row r="667" ht="15" customHeight="1" spans="1:74">
      <c r="A667" s="26">
        <v>666</v>
      </c>
      <c r="B667" s="27">
        <f ca="1" t="shared" ref="B667:F667" si="4963">RAND()</f>
        <v>0.767399158272176</v>
      </c>
      <c r="C667" s="28">
        <f ca="1">IF(B667&lt;=('Ejercicio 3 - TIR'!$D$13-'Ejercicio 3 - TIR'!$C$13)/('Ejercicio 3 - TIR'!$E$13-'Ejercicio 3 - TIR'!$C$13),'Ejercicio 3 - TIR'!$C$13+SQRT(('Ejercicio 3 - TIR'!$E$13-'Ejercicio 3 - TIR'!$C$13)*('Ejercicio 3 - TIR'!$D$13-'Ejercicio 3 - TIR'!$C$13)*B667),'Ejercicio 3 - TIR'!$E$13-SQRT(('Ejercicio 3 - TIR'!$E$13-'Ejercicio 3 - TIR'!$C$13)*('Ejercicio 3 - TIR'!$E$13-'Ejercicio 3 - TIR'!$D$13)*(1-B667)))</f>
        <v>83293.0849624059</v>
      </c>
      <c r="D667" s="27">
        <f ca="1" t="shared" si="4963"/>
        <v>0.244772744500294</v>
      </c>
      <c r="E667" s="28">
        <f ca="1">IF(D667&lt;=('Ejercicio 3 - TIR'!$D$14-'Ejercicio 3 - TIR'!$C$14)/('Ejercicio 3 - TIR'!$E$14-'Ejercicio 3 - TIR'!$C$14),'Ejercicio 3 - TIR'!$C$14+SQRT(('Ejercicio 3 - TIR'!$E$14-'Ejercicio 3 - TIR'!$C$14)*('Ejercicio 3 - TIR'!$D$14-'Ejercicio 3 - TIR'!$C$14)*D667),'Ejercicio 3 - TIR'!$E$14-SQRT(('Ejercicio 3 - TIR'!$E$14-'Ejercicio 3 - TIR'!$C$14)*('Ejercicio 3 - TIR'!$E$14-'Ejercicio 3 - TIR'!$D$14)*(1-D667)))</f>
        <v>29284.618517152</v>
      </c>
      <c r="F667" s="27">
        <f ca="1" t="shared" si="4963"/>
        <v>0.795494630628557</v>
      </c>
      <c r="G667" s="28">
        <f ca="1">IF(F667&lt;=('Ejercicio 3 - TIR'!$D$18-'Ejercicio 3 - TIR'!$C$18)/('Ejercicio 3 - TIR'!$E$18-'Ejercicio 3 - TIR'!$C$18),'Ejercicio 3 - TIR'!$C$18+SQRT(('Ejercicio 3 - TIR'!$E$18-'Ejercicio 3 - TIR'!$C$18)*('Ejercicio 3 - TIR'!$D$18-'Ejercicio 3 - TIR'!$C$18)*F667),'Ejercicio 3 - TIR'!$E$18-SQRT(('Ejercicio 3 - TIR'!$E$18-'Ejercicio 3 - TIR'!$C$18)*('Ejercicio 3 - TIR'!$E$18-'Ejercicio 3 - TIR'!$D$18)*(1-F667)))</f>
        <v>41083.6365461237</v>
      </c>
      <c r="H667" s="27">
        <f ca="1" t="shared" ref="H667:L667" si="4964">RAND()</f>
        <v>0.209849232007262</v>
      </c>
      <c r="I667" s="28">
        <f ca="1">IF(H667&lt;=('Ejercicio 3 - TIR'!$D$18-'Ejercicio 3 - TIR'!$C$18)/('Ejercicio 3 - TIR'!$E$18-'Ejercicio 3 - TIR'!$C$18),'Ejercicio 3 - TIR'!$C$18+SQRT(('Ejercicio 3 - TIR'!$E$18-'Ejercicio 3 - TIR'!$C$18)*('Ejercicio 3 - TIR'!$D$18-'Ejercicio 3 - TIR'!$C$18)*H667),'Ejercicio 3 - TIR'!$E$18-SQRT(('Ejercicio 3 - TIR'!$E$18-'Ejercicio 3 - TIR'!$C$18)*('Ejercicio 3 - TIR'!$E$18-'Ejercicio 3 - TIR'!$D$18)*(1-H667)))</f>
        <v>35610.4709963682</v>
      </c>
      <c r="J667" s="27">
        <f ca="1" t="shared" si="4964"/>
        <v>0.416545339763428</v>
      </c>
      <c r="K667" s="28">
        <f ca="1">IF(J667&lt;=('Ejercicio 3 - TIR'!$D$18-'Ejercicio 3 - TIR'!$C$18)/('Ejercicio 3 - TIR'!$E$18-'Ejercicio 3 - TIR'!$C$18),'Ejercicio 3 - TIR'!$C$18+SQRT(('Ejercicio 3 - TIR'!$E$18-'Ejercicio 3 - TIR'!$C$18)*('Ejercicio 3 - TIR'!$D$18-'Ejercicio 3 - TIR'!$C$18)*J667),'Ejercicio 3 - TIR'!$E$18-SQRT(('Ejercicio 3 - TIR'!$E$18-'Ejercicio 3 - TIR'!$C$18)*('Ejercicio 3 - TIR'!$E$18-'Ejercicio 3 - TIR'!$D$18)*(1-J667)))</f>
        <v>37904.5430585527</v>
      </c>
      <c r="L667" s="27">
        <f ca="1" t="shared" si="4964"/>
        <v>0.664278500485418</v>
      </c>
      <c r="M667" s="28">
        <f ca="1">IF(L667&lt;=('Ejercicio 3 - TIR'!$D$18-'Ejercicio 3 - TIR'!$C$18)/('Ejercicio 3 - TIR'!$E$18-'Ejercicio 3 - TIR'!$C$18),'Ejercicio 3 - TIR'!$C$18+SQRT(('Ejercicio 3 - TIR'!$E$18-'Ejercicio 3 - TIR'!$C$18)*('Ejercicio 3 - TIR'!$D$18-'Ejercicio 3 - TIR'!$C$18)*L667),'Ejercicio 3 - TIR'!$E$18-SQRT(('Ejercicio 3 - TIR'!$E$18-'Ejercicio 3 - TIR'!$C$18)*('Ejercicio 3 - TIR'!$E$18-'Ejercicio 3 - TIR'!$D$18)*(1-L667)))</f>
        <v>39982.0726842081</v>
      </c>
      <c r="N667" s="27">
        <f ca="1" t="shared" ref="N667:R667" si="4965">RAND()</f>
        <v>0.334975940146669</v>
      </c>
      <c r="O667" s="28">
        <f ca="1">IF(N667&lt;=('Ejercicio 3 - TIR'!$D$18-'Ejercicio 3 - TIR'!$C$18)/('Ejercicio 3 - TIR'!$E$18-'Ejercicio 3 - TIR'!$C$18),'Ejercicio 3 - TIR'!$C$18+SQRT(('Ejercicio 3 - TIR'!$E$18-'Ejercicio 3 - TIR'!$C$18)*('Ejercicio 3 - TIR'!$D$18-'Ejercicio 3 - TIR'!$C$18)*N667),'Ejercicio 3 - TIR'!$E$18-SQRT(('Ejercicio 3 - TIR'!$E$18-'Ejercicio 3 - TIR'!$C$18)*('Ejercicio 3 - TIR'!$E$18-'Ejercicio 3 - TIR'!$D$18)*(1-N667)))</f>
        <v>37088.4688771272</v>
      </c>
      <c r="P667" s="27">
        <f ca="1" t="shared" si="4965"/>
        <v>0.376041628678996</v>
      </c>
      <c r="Q667" s="29">
        <f ca="1">IF(P667&lt;=('Ejercicio 3 - TIR'!$D$22-'Ejercicio 3 - TIR'!$C$22)/('Ejercicio 3 - TIR'!$E$22-'Ejercicio 3 - TIR'!$C$22),'Ejercicio 3 - TIR'!$C$22+SQRT(('Ejercicio 3 - TIR'!$E$22-'Ejercicio 3 - TIR'!$C$22)*('Ejercicio 3 - TIR'!$D$22-'Ejercicio 3 - TIR'!$C$22)*P667),'Ejercicio 3 - TIR'!$E$22-SQRT(('Ejercicio 3 - TIR'!$E$22-'Ejercicio 3 - TIR'!$C$22)*('Ejercicio 3 - TIR'!$E$22-'Ejercicio 3 - TIR'!$D$22)*(1-P667)))</f>
        <v>0.146016820167388</v>
      </c>
      <c r="R667" s="27">
        <f ca="1" t="shared" si="4965"/>
        <v>0.60922526017684</v>
      </c>
      <c r="S667" s="29">
        <f ca="1">IF(R667&lt;=('Ejercicio 3 - TIR'!$D$23-'Ejercicio 3 - TIR'!$C$23)/('Ejercicio 3 - TIR'!$E$23-'Ejercicio 3 - TIR'!$C$23),'Ejercicio 3 - TIR'!$C$23+SQRT(('Ejercicio 3 - TIR'!$E$23-'Ejercicio 3 - TIR'!$C$23)*('Ejercicio 3 - TIR'!$D$23-'Ejercicio 3 - TIR'!$C$23)*R667),'Ejercicio 3 - TIR'!$E$23-SQRT(('Ejercicio 3 - TIR'!$E$23-'Ejercicio 3 - TIR'!$C$23)*('Ejercicio 3 - TIR'!$E$23-'Ejercicio 3 - TIR'!$D$23)*(1-R667)))</f>
        <v>0.15347841385434</v>
      </c>
      <c r="T667" s="27">
        <f ca="1" t="shared" ref="T667:X667" si="4966">RAND()</f>
        <v>0.593236581404926</v>
      </c>
      <c r="U667" s="29">
        <f ca="1">IF(T667&lt;=('Ejercicio 3 - TIR'!$D$24-'Ejercicio 3 - TIR'!$C$24)/('Ejercicio 3 - TIR'!$E$24-'Ejercicio 3 - TIR'!$C$24),'Ejercicio 3 - TIR'!$C$24+SQRT(('Ejercicio 3 - TIR'!$E$24-'Ejercicio 3 - TIR'!$C$24)*('Ejercicio 3 - TIR'!$D$24-'Ejercicio 3 - TIR'!$C$24)*T667),'Ejercicio 3 - TIR'!$E$24-SQRT(('Ejercicio 3 - TIR'!$E$24-'Ejercicio 3 - TIR'!$C$24)*('Ejercicio 3 - TIR'!$E$24-'Ejercicio 3 - TIR'!$D$24)*(1-T667)))</f>
        <v>0.186251850834954</v>
      </c>
      <c r="V667" s="27">
        <f ca="1" t="shared" si="4966"/>
        <v>0.688902577714082</v>
      </c>
      <c r="W667" s="29">
        <f ca="1">IF(V667&lt;=('Ejercicio 3 - TIR'!$D$25-'Ejercicio 3 - TIR'!$C$25)/('Ejercicio 3 - TIR'!$E$25-'Ejercicio 3 - TIR'!$C$25),'Ejercicio 3 - TIR'!$C$25+SQRT(('Ejercicio 3 - TIR'!$E$25-'Ejercicio 3 - TIR'!$C$25)*('Ejercicio 3 - TIR'!$D$25-'Ejercicio 3 - TIR'!$C$25)*V667),'Ejercicio 3 - TIR'!$E$25-SQRT(('Ejercicio 3 - TIR'!$E$25-'Ejercicio 3 - TIR'!$C$25)*('Ejercicio 3 - TIR'!$E$25-'Ejercicio 3 - TIR'!$D$25)*(1-V667)))</f>
        <v>0.217002409512198</v>
      </c>
      <c r="X667" s="27">
        <f ca="1" t="shared" si="4966"/>
        <v>0.0487005594994618</v>
      </c>
      <c r="Y667" s="29">
        <f ca="1">IF(X667&lt;=('Ejercicio 3 - TIR'!$D$26-'Ejercicio 3 - TIR'!$C$26)/('Ejercicio 3 - TIR'!$E$26-'Ejercicio 3 - TIR'!$C$26),'Ejercicio 3 - TIR'!$C$26+SQRT(('Ejercicio 3 - TIR'!$E$26-'Ejercicio 3 - TIR'!$C$26)*('Ejercicio 3 - TIR'!$D$26-'Ejercicio 3 - TIR'!$C$26)*X667),'Ejercicio 3 - TIR'!$E$26-SQRT(('Ejercicio 3 - TIR'!$E$26-'Ejercicio 3 - TIR'!$C$26)*('Ejercicio 3 - TIR'!$E$26-'Ejercicio 3 - TIR'!$D$26)*(1-X667)))</f>
        <v>0.201466974781892</v>
      </c>
      <c r="Z667" s="27">
        <f ca="1" t="shared" si="4764"/>
        <v>1.14601682016739</v>
      </c>
      <c r="AA667" s="27">
        <f ca="1" t="shared" si="4765"/>
        <v>1.32190566397707</v>
      </c>
      <c r="AB667" s="27">
        <f ca="1" t="shared" si="4766"/>
        <v>1.56811304052201</v>
      </c>
      <c r="AC667" s="27">
        <f ca="1" t="shared" si="4767"/>
        <v>1.90839734870278</v>
      </c>
      <c r="AD667" s="27">
        <f ca="1" t="shared" si="4768"/>
        <v>2.29287638922772</v>
      </c>
      <c r="AE667" s="26">
        <f ca="1" t="shared" si="4769"/>
        <v>4276.04687568954</v>
      </c>
      <c r="AF667" s="26">
        <f ca="1" t="shared" si="4770"/>
        <v>4932.32776773718</v>
      </c>
      <c r="AG667" s="26">
        <f ca="1" t="shared" si="4771"/>
        <v>5850.98294340286</v>
      </c>
      <c r="AH667" s="26">
        <f ca="1" t="shared" si="4772"/>
        <v>7120.66034013605</v>
      </c>
      <c r="AI667" s="26">
        <f ca="1" t="shared" si="4773"/>
        <v>8555.23823731266</v>
      </c>
      <c r="AJ667" s="28">
        <f ca="1" t="shared" si="4774"/>
        <v>47082.5385155013</v>
      </c>
      <c r="AK667" s="28">
        <f ca="1" t="shared" si="4775"/>
        <v>47073.6833069904</v>
      </c>
      <c r="AL667" s="28">
        <f ca="1" t="shared" si="4776"/>
        <v>59438.6082651446</v>
      </c>
      <c r="AM667" s="28">
        <f ca="1" t="shared" si="4777"/>
        <v>76301.6815061847</v>
      </c>
      <c r="AN667" s="28">
        <f ca="1" t="shared" si="4778"/>
        <v>85039.2746009719</v>
      </c>
      <c r="AO667" s="28">
        <f ca="1">C667/'Ejercicio 3 - TIR'!$D$7</f>
        <v>16658.6169924812</v>
      </c>
      <c r="AP667" s="28">
        <f ca="1" t="shared" si="4779"/>
        <v>30423.9215230201</v>
      </c>
      <c r="AQ667" s="28">
        <f ca="1" t="shared" si="4780"/>
        <v>30415.0663145092</v>
      </c>
      <c r="AR667" s="28">
        <f ca="1" t="shared" si="4781"/>
        <v>42779.9912726634</v>
      </c>
      <c r="AS667" s="28">
        <f ca="1" t="shared" si="4782"/>
        <v>59643.0645137035</v>
      </c>
      <c r="AT667" s="28">
        <f ca="1" t="shared" si="4783"/>
        <v>68380.6576084908</v>
      </c>
      <c r="AU667" s="28">
        <f ca="1">AP667*'Ejercicio 3 - TIR'!$D$5</f>
        <v>15211.9607615101</v>
      </c>
      <c r="AV667" s="28">
        <f ca="1">AQ667*'Ejercicio 3 - TIR'!$D$5</f>
        <v>15207.5331572546</v>
      </c>
      <c r="AW667" s="28">
        <f ca="1">AR667*'Ejercicio 3 - TIR'!$D$5</f>
        <v>21389.9956363317</v>
      </c>
      <c r="AX667" s="28">
        <f ca="1">AS667*'Ejercicio 3 - TIR'!$D$5</f>
        <v>29821.5322568518</v>
      </c>
      <c r="AY667" s="28">
        <f ca="1">AT667*'Ejercicio 3 - TIR'!$D$5</f>
        <v>34190.3288042454</v>
      </c>
      <c r="AZ667" s="28">
        <f ca="1" t="shared" ref="AZ667:BD667" si="4967">AJ667-AU667-AE667</f>
        <v>27594.5308783017</v>
      </c>
      <c r="BA667" s="28">
        <f ca="1" t="shared" si="4967"/>
        <v>26933.8223819986</v>
      </c>
      <c r="BB667" s="28">
        <f ca="1" t="shared" si="4967"/>
        <v>32197.62968541</v>
      </c>
      <c r="BC667" s="28">
        <f ca="1" t="shared" si="4967"/>
        <v>39359.4889091969</v>
      </c>
      <c r="BD667" s="28">
        <f ca="1" t="shared" si="4967"/>
        <v>42293.7075594139</v>
      </c>
      <c r="BE667" s="28">
        <f ca="1" t="shared" ref="BE667:BI667" si="4968">AZ667/Z667</f>
        <v>24078.6438669122</v>
      </c>
      <c r="BF667" s="28">
        <f ca="1" t="shared" si="4968"/>
        <v>20374.9958230497</v>
      </c>
      <c r="BG667" s="28">
        <f ca="1" t="shared" si="4968"/>
        <v>20532.7223569876</v>
      </c>
      <c r="BH667" s="28">
        <f ca="1" t="shared" si="4968"/>
        <v>20624.367842447</v>
      </c>
      <c r="BI667" s="28">
        <f ca="1" t="shared" si="4968"/>
        <v>18445.6989300061</v>
      </c>
      <c r="BJ667" s="28">
        <f ca="1" t="shared" si="4786"/>
        <v>67146.0103655187</v>
      </c>
      <c r="BK667" s="28">
        <f ca="1" t="shared" si="4787"/>
        <v>38196.1495792478</v>
      </c>
      <c r="BL667" s="28">
        <f ca="1" t="shared" si="4788"/>
        <v>105342.159944766</v>
      </c>
      <c r="BM667" s="28">
        <f ca="1">BK667*'Ejercicio 3 - TIR'!$D$5</f>
        <v>19098.0747896239</v>
      </c>
      <c r="BN667" s="28">
        <f ca="1" t="shared" si="4789"/>
        <v>86244.0851551426</v>
      </c>
      <c r="BO667" s="28">
        <f ca="1" t="shared" si="4790"/>
        <v>37613.9270133926</v>
      </c>
      <c r="BP667" s="28">
        <f ca="1" t="shared" si="4791"/>
        <v>-112577.703479558</v>
      </c>
      <c r="BQ667" s="28">
        <f ca="1" t="shared" ref="BQ667:BT667" si="4969">BE667</f>
        <v>24078.6438669122</v>
      </c>
      <c r="BR667" s="28">
        <f ca="1" t="shared" si="4969"/>
        <v>20374.9958230497</v>
      </c>
      <c r="BS667" s="28">
        <f ca="1" t="shared" si="4969"/>
        <v>20532.7223569876</v>
      </c>
      <c r="BT667" s="28">
        <f ca="1" t="shared" si="4969"/>
        <v>20624.367842447</v>
      </c>
      <c r="BU667" s="28">
        <f ca="1" t="shared" si="4793"/>
        <v>56059.6259433987</v>
      </c>
      <c r="BV667" s="30">
        <f ca="1" t="shared" si="4794"/>
        <v>7.05391939911701</v>
      </c>
    </row>
    <row r="668" ht="15" customHeight="1" spans="1:74">
      <c r="A668" s="26">
        <v>667</v>
      </c>
      <c r="B668" s="27">
        <f ca="1" t="shared" ref="B668:F668" si="4970">RAND()</f>
        <v>0.445447482563452</v>
      </c>
      <c r="C668" s="28">
        <f ca="1">IF(B668&lt;=('Ejercicio 3 - TIR'!$D$13-'Ejercicio 3 - TIR'!$C$13)/('Ejercicio 3 - TIR'!$E$13-'Ejercicio 3 - TIR'!$C$13),'Ejercicio 3 - TIR'!$C$13+SQRT(('Ejercicio 3 - TIR'!$E$13-'Ejercicio 3 - TIR'!$C$13)*('Ejercicio 3 - TIR'!$D$13-'Ejercicio 3 - TIR'!$C$13)*B668),'Ejercicio 3 - TIR'!$E$13-SQRT(('Ejercicio 3 - TIR'!$E$13-'Ejercicio 3 - TIR'!$C$13)*('Ejercicio 3 - TIR'!$E$13-'Ejercicio 3 - TIR'!$D$13)*(1-B668)))</f>
        <v>74203.4300550663</v>
      </c>
      <c r="D668" s="27">
        <f ca="1" t="shared" si="4970"/>
        <v>0.41999788428838</v>
      </c>
      <c r="E668" s="28">
        <f ca="1">IF(D668&lt;=('Ejercicio 3 - TIR'!$D$14-'Ejercicio 3 - TIR'!$C$14)/('Ejercicio 3 - TIR'!$E$14-'Ejercicio 3 - TIR'!$C$14),'Ejercicio 3 - TIR'!$C$14+SQRT(('Ejercicio 3 - TIR'!$E$14-'Ejercicio 3 - TIR'!$C$14)*('Ejercicio 3 - TIR'!$D$14-'Ejercicio 3 - TIR'!$C$14)*D668),'Ejercicio 3 - TIR'!$E$14-SQRT(('Ejercicio 3 - TIR'!$E$14-'Ejercicio 3 - TIR'!$C$14)*('Ejercicio 3 - TIR'!$E$14-'Ejercicio 3 - TIR'!$D$14)*(1-D668)))</f>
        <v>30672.6039348196</v>
      </c>
      <c r="F668" s="27">
        <f ca="1" t="shared" si="4970"/>
        <v>0.168046323140982</v>
      </c>
      <c r="G668" s="28">
        <f ca="1">IF(F668&lt;=('Ejercicio 3 - TIR'!$D$18-'Ejercicio 3 - TIR'!$C$18)/('Ejercicio 3 - TIR'!$E$18-'Ejercicio 3 - TIR'!$C$18),'Ejercicio 3 - TIR'!$C$18+SQRT(('Ejercicio 3 - TIR'!$E$18-'Ejercicio 3 - TIR'!$C$18)*('Ejercicio 3 - TIR'!$D$18-'Ejercicio 3 - TIR'!$C$18)*F668),'Ejercicio 3 - TIR'!$E$18-SQRT(('Ejercicio 3 - TIR'!$E$18-'Ejercicio 3 - TIR'!$C$18)*('Ejercicio 3 - TIR'!$E$18-'Ejercicio 3 - TIR'!$D$18)*(1-F668)))</f>
        <v>35020.6521957956</v>
      </c>
      <c r="H668" s="27">
        <f ca="1" t="shared" ref="H668:L668" si="4971">RAND()</f>
        <v>0.119052133631582</v>
      </c>
      <c r="I668" s="28">
        <f ca="1">IF(H668&lt;=('Ejercicio 3 - TIR'!$D$18-'Ejercicio 3 - TIR'!$C$18)/('Ejercicio 3 - TIR'!$E$18-'Ejercicio 3 - TIR'!$C$18),'Ejercicio 3 - TIR'!$C$18+SQRT(('Ejercicio 3 - TIR'!$E$18-'Ejercicio 3 - TIR'!$C$18)*('Ejercicio 3 - TIR'!$D$18-'Ejercicio 3 - TIR'!$C$18)*H668),'Ejercicio 3 - TIR'!$E$18-SQRT(('Ejercicio 3 - TIR'!$E$18-'Ejercicio 3 - TIR'!$C$18)*('Ejercicio 3 - TIR'!$E$18-'Ejercicio 3 - TIR'!$D$18)*(1-H668)))</f>
        <v>34225.8513987997</v>
      </c>
      <c r="J668" s="27">
        <f ca="1" t="shared" si="4971"/>
        <v>0.52401314748072</v>
      </c>
      <c r="K668" s="28">
        <f ca="1">IF(J668&lt;=('Ejercicio 3 - TIR'!$D$18-'Ejercicio 3 - TIR'!$C$18)/('Ejercicio 3 - TIR'!$E$18-'Ejercicio 3 - TIR'!$C$18),'Ejercicio 3 - TIR'!$C$18+SQRT(('Ejercicio 3 - TIR'!$E$18-'Ejercicio 3 - TIR'!$C$18)*('Ejercicio 3 - TIR'!$D$18-'Ejercicio 3 - TIR'!$C$18)*J668),'Ejercicio 3 - TIR'!$E$18-SQRT(('Ejercicio 3 - TIR'!$E$18-'Ejercicio 3 - TIR'!$C$18)*('Ejercicio 3 - TIR'!$E$18-'Ejercicio 3 - TIR'!$D$18)*(1-J668)))</f>
        <v>38865.7753254923</v>
      </c>
      <c r="L668" s="27">
        <f ca="1" t="shared" si="4971"/>
        <v>0.580359953033835</v>
      </c>
      <c r="M668" s="28">
        <f ca="1">IF(L668&lt;=('Ejercicio 3 - TIR'!$D$18-'Ejercicio 3 - TIR'!$C$18)/('Ejercicio 3 - TIR'!$E$18-'Ejercicio 3 - TIR'!$C$18),'Ejercicio 3 - TIR'!$C$18+SQRT(('Ejercicio 3 - TIR'!$E$18-'Ejercicio 3 - TIR'!$C$18)*('Ejercicio 3 - TIR'!$D$18-'Ejercicio 3 - TIR'!$C$18)*L668),'Ejercicio 3 - TIR'!$E$18-SQRT(('Ejercicio 3 - TIR'!$E$18-'Ejercicio 3 - TIR'!$C$18)*('Ejercicio 3 - TIR'!$E$18-'Ejercicio 3 - TIR'!$D$18)*(1-L668)))</f>
        <v>39330.2729303636</v>
      </c>
      <c r="N668" s="27">
        <f ca="1" t="shared" ref="N668:R668" si="4972">RAND()</f>
        <v>0.695788221614182</v>
      </c>
      <c r="O668" s="28">
        <f ca="1">IF(N668&lt;=('Ejercicio 3 - TIR'!$D$18-'Ejercicio 3 - TIR'!$C$18)/('Ejercicio 3 - TIR'!$E$18-'Ejercicio 3 - TIR'!$C$18),'Ejercicio 3 - TIR'!$C$18+SQRT(('Ejercicio 3 - TIR'!$E$18-'Ejercicio 3 - TIR'!$C$18)*('Ejercicio 3 - TIR'!$D$18-'Ejercicio 3 - TIR'!$C$18)*N668),'Ejercicio 3 - TIR'!$E$18-SQRT(('Ejercicio 3 - TIR'!$E$18-'Ejercicio 3 - TIR'!$C$18)*('Ejercicio 3 - TIR'!$E$18-'Ejercicio 3 - TIR'!$D$18)*(1-N668)))</f>
        <v>40223.4025312011</v>
      </c>
      <c r="P668" s="27">
        <f ca="1" t="shared" si="4972"/>
        <v>0.335819746401124</v>
      </c>
      <c r="Q668" s="29">
        <f ca="1">IF(P668&lt;=('Ejercicio 3 - TIR'!$D$22-'Ejercicio 3 - TIR'!$C$22)/('Ejercicio 3 - TIR'!$E$22-'Ejercicio 3 - TIR'!$C$22),'Ejercicio 3 - TIR'!$C$22+SQRT(('Ejercicio 3 - TIR'!$E$22-'Ejercicio 3 - TIR'!$C$22)*('Ejercicio 3 - TIR'!$D$22-'Ejercicio 3 - TIR'!$C$22)*P668),'Ejercicio 3 - TIR'!$E$22-SQRT(('Ejercicio 3 - TIR'!$E$22-'Ejercicio 3 - TIR'!$C$22)*('Ejercicio 3 - TIR'!$E$22-'Ejercicio 3 - TIR'!$D$22)*(1-P668)))</f>
        <v>0.144586084347086</v>
      </c>
      <c r="R668" s="27">
        <f ca="1" t="shared" si="4972"/>
        <v>0.940461568343824</v>
      </c>
      <c r="S668" s="29">
        <f ca="1">IF(R668&lt;=('Ejercicio 3 - TIR'!$D$23-'Ejercicio 3 - TIR'!$C$23)/('Ejercicio 3 - TIR'!$E$23-'Ejercicio 3 - TIR'!$C$23),'Ejercicio 3 - TIR'!$C$23+SQRT(('Ejercicio 3 - TIR'!$E$23-'Ejercicio 3 - TIR'!$C$23)*('Ejercicio 3 - TIR'!$D$23-'Ejercicio 3 - TIR'!$C$23)*R668),'Ejercicio 3 - TIR'!$E$23-SQRT(('Ejercicio 3 - TIR'!$E$23-'Ejercicio 3 - TIR'!$C$23)*('Ejercicio 3 - TIR'!$E$23-'Ejercicio 3 - TIR'!$D$23)*(1-R668)))</f>
        <v>0.16964774531896</v>
      </c>
      <c r="T668" s="27">
        <f ca="1" t="shared" ref="T668:X668" si="4973">RAND()</f>
        <v>0.365232206814753</v>
      </c>
      <c r="U668" s="29">
        <f ca="1">IF(T668&lt;=('Ejercicio 3 - TIR'!$D$24-'Ejercicio 3 - TIR'!$C$24)/('Ejercicio 3 - TIR'!$E$24-'Ejercicio 3 - TIR'!$C$24),'Ejercicio 3 - TIR'!$C$24+SQRT(('Ejercicio 3 - TIR'!$E$24-'Ejercicio 3 - TIR'!$C$24)*('Ejercicio 3 - TIR'!$D$24-'Ejercicio 3 - TIR'!$C$24)*T668),'Ejercicio 3 - TIR'!$E$24-SQRT(('Ejercicio 3 - TIR'!$E$24-'Ejercicio 3 - TIR'!$C$24)*('Ejercicio 3 - TIR'!$E$24-'Ejercicio 3 - TIR'!$D$24)*(1-T668)))</f>
        <v>0.177694541597777</v>
      </c>
      <c r="V668" s="27">
        <f ca="1" t="shared" si="4973"/>
        <v>0.703556350847465</v>
      </c>
      <c r="W668" s="29">
        <f ca="1">IF(V668&lt;=('Ejercicio 3 - TIR'!$D$25-'Ejercicio 3 - TIR'!$C$25)/('Ejercicio 3 - TIR'!$E$25-'Ejercicio 3 - TIR'!$C$25),'Ejercicio 3 - TIR'!$C$25+SQRT(('Ejercicio 3 - TIR'!$E$25-'Ejercicio 3 - TIR'!$C$25)*('Ejercicio 3 - TIR'!$D$25-'Ejercicio 3 - TIR'!$C$25)*V668),'Ejercicio 3 - TIR'!$E$25-SQRT(('Ejercicio 3 - TIR'!$E$25-'Ejercicio 3 - TIR'!$C$25)*('Ejercicio 3 - TIR'!$E$25-'Ejercicio 3 - TIR'!$D$25)*(1-V668)))</f>
        <v>0.217788934012767</v>
      </c>
      <c r="X668" s="27">
        <f ca="1" t="shared" si="4973"/>
        <v>0.871316399863229</v>
      </c>
      <c r="Y668" s="29">
        <f ca="1">IF(X668&lt;=('Ejercicio 3 - TIR'!$D$26-'Ejercicio 3 - TIR'!$C$26)/('Ejercicio 3 - TIR'!$E$26-'Ejercicio 3 - TIR'!$C$26),'Ejercicio 3 - TIR'!$C$26+SQRT(('Ejercicio 3 - TIR'!$E$26-'Ejercicio 3 - TIR'!$C$26)*('Ejercicio 3 - TIR'!$D$26-'Ejercicio 3 - TIR'!$C$26)*X668),'Ejercicio 3 - TIR'!$E$26-SQRT(('Ejercicio 3 - TIR'!$E$26-'Ejercicio 3 - TIR'!$C$26)*('Ejercicio 3 - TIR'!$E$26-'Ejercicio 3 - TIR'!$D$26)*(1-X668)))</f>
        <v>0.253639206371231</v>
      </c>
      <c r="Z668" s="27">
        <f ca="1" t="shared" si="4764"/>
        <v>1.14458608434709</v>
      </c>
      <c r="AA668" s="27">
        <f ca="1" t="shared" si="4765"/>
        <v>1.33876253288003</v>
      </c>
      <c r="AB668" s="27">
        <f ca="1" t="shared" si="4766"/>
        <v>1.57665332746842</v>
      </c>
      <c r="AC668" s="27">
        <f ca="1" t="shared" si="4767"/>
        <v>1.92003097496545</v>
      </c>
      <c r="AD668" s="27">
        <f ca="1" t="shared" si="4768"/>
        <v>2.40702610766387</v>
      </c>
      <c r="AE668" s="26">
        <f ca="1" t="shared" si="4769"/>
        <v>4434.83169966459</v>
      </c>
      <c r="AF668" s="26">
        <f ca="1" t="shared" si="4770"/>
        <v>5187.19089838173</v>
      </c>
      <c r="AG668" s="26">
        <f ca="1" t="shared" si="4771"/>
        <v>6108.92640724983</v>
      </c>
      <c r="AH668" s="26">
        <f ca="1" t="shared" si="4772"/>
        <v>7439.38297744722</v>
      </c>
      <c r="AI668" s="26">
        <f ca="1" t="shared" si="4773"/>
        <v>9326.30217173857</v>
      </c>
      <c r="AJ668" s="28">
        <f ca="1" t="shared" si="4774"/>
        <v>40084.1511680669</v>
      </c>
      <c r="AK668" s="28">
        <f ca="1" t="shared" si="4775"/>
        <v>45820.2875086325</v>
      </c>
      <c r="AL668" s="28">
        <f ca="1" t="shared" si="4776"/>
        <v>61277.8539915774</v>
      </c>
      <c r="AM668" s="28">
        <f ca="1" t="shared" si="4777"/>
        <v>75515.3422801432</v>
      </c>
      <c r="AN668" s="28">
        <f ca="1" t="shared" si="4778"/>
        <v>96818.7800316738</v>
      </c>
      <c r="AO668" s="28">
        <f ca="1">C668/'Ejercicio 3 - TIR'!$D$7</f>
        <v>14840.6860110133</v>
      </c>
      <c r="AP668" s="28">
        <f ca="1" t="shared" si="4779"/>
        <v>25243.4651570536</v>
      </c>
      <c r="AQ668" s="28">
        <f ca="1" t="shared" si="4780"/>
        <v>30979.6014976192</v>
      </c>
      <c r="AR668" s="28">
        <f ca="1" t="shared" si="4781"/>
        <v>46437.1679805642</v>
      </c>
      <c r="AS668" s="28">
        <f ca="1" t="shared" si="4782"/>
        <v>60674.6562691299</v>
      </c>
      <c r="AT668" s="28">
        <f ca="1" t="shared" si="4783"/>
        <v>81978.0940206606</v>
      </c>
      <c r="AU668" s="28">
        <f ca="1">AP668*'Ejercicio 3 - TIR'!$D$5</f>
        <v>12621.7325785268</v>
      </c>
      <c r="AV668" s="28">
        <f ca="1">AQ668*'Ejercicio 3 - TIR'!$D$5</f>
        <v>15489.8007488096</v>
      </c>
      <c r="AW668" s="28">
        <f ca="1">AR668*'Ejercicio 3 - TIR'!$D$5</f>
        <v>23218.5839902821</v>
      </c>
      <c r="AX668" s="28">
        <f ca="1">AS668*'Ejercicio 3 - TIR'!$D$5</f>
        <v>30337.328134565</v>
      </c>
      <c r="AY668" s="28">
        <f ca="1">AT668*'Ejercicio 3 - TIR'!$D$5</f>
        <v>40989.0470103303</v>
      </c>
      <c r="AZ668" s="28">
        <f ca="1" t="shared" ref="AZ668:BD668" si="4974">AJ668-AU668-AE668</f>
        <v>23027.5868898755</v>
      </c>
      <c r="BA668" s="28">
        <f ca="1" t="shared" si="4974"/>
        <v>25143.2958614411</v>
      </c>
      <c r="BB668" s="28">
        <f ca="1" t="shared" si="4974"/>
        <v>31950.3435940455</v>
      </c>
      <c r="BC668" s="28">
        <f ca="1" t="shared" si="4974"/>
        <v>37738.631168131</v>
      </c>
      <c r="BD668" s="28">
        <f ca="1" t="shared" si="4974"/>
        <v>46503.430849605</v>
      </c>
      <c r="BE668" s="28">
        <f ca="1" t="shared" ref="BE668:BI668" si="4975">AZ668/Z668</f>
        <v>20118.7024766348</v>
      </c>
      <c r="BF668" s="28">
        <f ca="1" t="shared" si="4975"/>
        <v>18780.9975585075</v>
      </c>
      <c r="BG668" s="28">
        <f ca="1" t="shared" si="4975"/>
        <v>20264.6599841622</v>
      </c>
      <c r="BH668" s="28">
        <f ca="1" t="shared" si="4975"/>
        <v>19655.2199731101</v>
      </c>
      <c r="BI668" s="28">
        <f ca="1" t="shared" si="4975"/>
        <v>19319.8697353303</v>
      </c>
      <c r="BJ668" s="28">
        <f ca="1" t="shared" si="4786"/>
        <v>73829.7584611442</v>
      </c>
      <c r="BK668" s="28">
        <f ca="1" t="shared" si="4787"/>
        <v>35721.9186841508</v>
      </c>
      <c r="BL668" s="28">
        <f ca="1" t="shared" si="4788"/>
        <v>109551.677145295</v>
      </c>
      <c r="BM668" s="28">
        <f ca="1">BK668*'Ejercicio 3 - TIR'!$D$5</f>
        <v>17860.9593420754</v>
      </c>
      <c r="BN668" s="28">
        <f ca="1" t="shared" si="4789"/>
        <v>91690.7178032196</v>
      </c>
      <c r="BO668" s="28">
        <f ca="1" t="shared" si="4790"/>
        <v>38092.9469403262</v>
      </c>
      <c r="BP668" s="28">
        <f ca="1" t="shared" si="4791"/>
        <v>-104876.033989886</v>
      </c>
      <c r="BQ668" s="28">
        <f ca="1" t="shared" ref="BQ668:BT668" si="4976">BE668</f>
        <v>20118.7024766348</v>
      </c>
      <c r="BR668" s="28">
        <f ca="1" t="shared" si="4976"/>
        <v>18780.9975585075</v>
      </c>
      <c r="BS668" s="28">
        <f ca="1" t="shared" si="4976"/>
        <v>20264.6599841622</v>
      </c>
      <c r="BT668" s="28">
        <f ca="1" t="shared" si="4976"/>
        <v>19655.2199731101</v>
      </c>
      <c r="BU668" s="28">
        <f ca="1" t="shared" si="4793"/>
        <v>57412.8166756565</v>
      </c>
      <c r="BV668" s="30">
        <f ca="1" t="shared" si="4794"/>
        <v>7.83574251783945</v>
      </c>
    </row>
    <row r="669" ht="15" customHeight="1" spans="1:74">
      <c r="A669" s="26">
        <v>668</v>
      </c>
      <c r="B669" s="27">
        <f ca="1" t="shared" ref="B669:F669" si="4977">RAND()</f>
        <v>0.121972663292823</v>
      </c>
      <c r="C669" s="28">
        <f ca="1">IF(B669&lt;=('Ejercicio 3 - TIR'!$D$13-'Ejercicio 3 - TIR'!$C$13)/('Ejercicio 3 - TIR'!$E$13-'Ejercicio 3 - TIR'!$C$13),'Ejercicio 3 - TIR'!$C$13+SQRT(('Ejercicio 3 - TIR'!$E$13-'Ejercicio 3 - TIR'!$C$13)*('Ejercicio 3 - TIR'!$D$13-'Ejercicio 3 - TIR'!$C$13)*B669),'Ejercicio 3 - TIR'!$E$13-SQRT(('Ejercicio 3 - TIR'!$E$13-'Ejercicio 3 - TIR'!$C$13)*('Ejercicio 3 - TIR'!$E$13-'Ejercicio 3 - TIR'!$D$13)*(1-B669)))</f>
        <v>66984.9169871323</v>
      </c>
      <c r="D669" s="27">
        <f ca="1" t="shared" si="4977"/>
        <v>0.829224955448531</v>
      </c>
      <c r="E669" s="28">
        <f ca="1">IF(D669&lt;=('Ejercicio 3 - TIR'!$D$14-'Ejercicio 3 - TIR'!$C$14)/('Ejercicio 3 - TIR'!$E$14-'Ejercicio 3 - TIR'!$C$14),'Ejercicio 3 - TIR'!$C$14+SQRT(('Ejercicio 3 - TIR'!$E$14-'Ejercicio 3 - TIR'!$C$14)*('Ejercicio 3 - TIR'!$D$14-'Ejercicio 3 - TIR'!$C$14)*D669),'Ejercicio 3 - TIR'!$E$14-SQRT(('Ejercicio 3 - TIR'!$E$14-'Ejercicio 3 - TIR'!$C$14)*('Ejercicio 3 - TIR'!$E$14-'Ejercicio 3 - TIR'!$D$14)*(1-D669)))</f>
        <v>34938.7494941744</v>
      </c>
      <c r="F669" s="27">
        <f ca="1" t="shared" si="4977"/>
        <v>0.709598366345604</v>
      </c>
      <c r="G669" s="28">
        <f ca="1">IF(F669&lt;=('Ejercicio 3 - TIR'!$D$18-'Ejercicio 3 - TIR'!$C$18)/('Ejercicio 3 - TIR'!$E$18-'Ejercicio 3 - TIR'!$C$18),'Ejercicio 3 - TIR'!$C$18+SQRT(('Ejercicio 3 - TIR'!$E$18-'Ejercicio 3 - TIR'!$C$18)*('Ejercicio 3 - TIR'!$D$18-'Ejercicio 3 - TIR'!$C$18)*F669),'Ejercicio 3 - TIR'!$E$18-SQRT(('Ejercicio 3 - TIR'!$E$18-'Ejercicio 3 - TIR'!$C$18)*('Ejercicio 3 - TIR'!$E$18-'Ejercicio 3 - TIR'!$D$18)*(1-F669)))</f>
        <v>40333.082117277</v>
      </c>
      <c r="H669" s="27">
        <f ca="1" t="shared" ref="H669:L669" si="4978">RAND()</f>
        <v>0.225213656399595</v>
      </c>
      <c r="I669" s="28">
        <f ca="1">IF(H669&lt;=('Ejercicio 3 - TIR'!$D$18-'Ejercicio 3 - TIR'!$C$18)/('Ejercicio 3 - TIR'!$E$18-'Ejercicio 3 - TIR'!$C$18),'Ejercicio 3 - TIR'!$C$18+SQRT(('Ejercicio 3 - TIR'!$E$18-'Ejercicio 3 - TIR'!$C$18)*('Ejercicio 3 - TIR'!$D$18-'Ejercicio 3 - TIR'!$C$18)*H669),'Ejercicio 3 - TIR'!$E$18-SQRT(('Ejercicio 3 - TIR'!$E$18-'Ejercicio 3 - TIR'!$C$18)*('Ejercicio 3 - TIR'!$E$18-'Ejercicio 3 - TIR'!$D$18)*(1-H669)))</f>
        <v>35812.2326570724</v>
      </c>
      <c r="J669" s="27">
        <f ca="1" t="shared" si="4978"/>
        <v>0.991333853255522</v>
      </c>
      <c r="K669" s="28">
        <f ca="1">IF(J669&lt;=('Ejercicio 3 - TIR'!$D$18-'Ejercicio 3 - TIR'!$C$18)/('Ejercicio 3 - TIR'!$E$18-'Ejercicio 3 - TIR'!$C$18),'Ejercicio 3 - TIR'!$C$18+SQRT(('Ejercicio 3 - TIR'!$E$18-'Ejercicio 3 - TIR'!$C$18)*('Ejercicio 3 - TIR'!$D$18-'Ejercicio 3 - TIR'!$C$18)*J669),'Ejercicio 3 - TIR'!$E$18-SQRT(('Ejercicio 3 - TIR'!$E$18-'Ejercicio 3 - TIR'!$C$18)*('Ejercicio 3 - TIR'!$E$18-'Ejercicio 3 - TIR'!$D$18)*(1-J669)))</f>
        <v>44193.7984086869</v>
      </c>
      <c r="L669" s="27">
        <f ca="1" t="shared" si="4978"/>
        <v>0.693709145315479</v>
      </c>
      <c r="M669" s="28">
        <f ca="1">IF(L669&lt;=('Ejercicio 3 - TIR'!$D$18-'Ejercicio 3 - TIR'!$C$18)/('Ejercicio 3 - TIR'!$E$18-'Ejercicio 3 - TIR'!$C$18),'Ejercicio 3 - TIR'!$C$18+SQRT(('Ejercicio 3 - TIR'!$E$18-'Ejercicio 3 - TIR'!$C$18)*('Ejercicio 3 - TIR'!$D$18-'Ejercicio 3 - TIR'!$C$18)*L669),'Ejercicio 3 - TIR'!$E$18-SQRT(('Ejercicio 3 - TIR'!$E$18-'Ejercicio 3 - TIR'!$C$18)*('Ejercicio 3 - TIR'!$E$18-'Ejercicio 3 - TIR'!$D$18)*(1-L669)))</f>
        <v>40207.1079606005</v>
      </c>
      <c r="N669" s="27">
        <f ca="1" t="shared" ref="N669:R669" si="4979">RAND()</f>
        <v>0.999451294276148</v>
      </c>
      <c r="O669" s="28">
        <f ca="1">IF(N669&lt;=('Ejercicio 3 - TIR'!$D$18-'Ejercicio 3 - TIR'!$C$18)/('Ejercicio 3 - TIR'!$E$18-'Ejercicio 3 - TIR'!$C$18),'Ejercicio 3 - TIR'!$C$18+SQRT(('Ejercicio 3 - TIR'!$E$18-'Ejercicio 3 - TIR'!$C$18)*('Ejercicio 3 - TIR'!$D$18-'Ejercicio 3 - TIR'!$C$18)*N669),'Ejercicio 3 - TIR'!$E$18-SQRT(('Ejercicio 3 - TIR'!$E$18-'Ejercicio 3 - TIR'!$C$18)*('Ejercicio 3 - TIR'!$E$18-'Ejercicio 3 - TIR'!$D$18)*(1-N669)))</f>
        <v>44797.1381522096</v>
      </c>
      <c r="P669" s="27">
        <f ca="1" t="shared" si="4979"/>
        <v>0.582726801657435</v>
      </c>
      <c r="Q669" s="29">
        <f ca="1">IF(P669&lt;=('Ejercicio 3 - TIR'!$D$22-'Ejercicio 3 - TIR'!$C$22)/('Ejercicio 3 - TIR'!$E$22-'Ejercicio 3 - TIR'!$C$22),'Ejercicio 3 - TIR'!$C$22+SQRT(('Ejercicio 3 - TIR'!$E$22-'Ejercicio 3 - TIR'!$C$22)*('Ejercicio 3 - TIR'!$D$22-'Ejercicio 3 - TIR'!$C$22)*P669),'Ejercicio 3 - TIR'!$E$22-SQRT(('Ejercicio 3 - TIR'!$E$22-'Ejercicio 3 - TIR'!$C$22)*('Ejercicio 3 - TIR'!$E$22-'Ejercicio 3 - TIR'!$D$22)*(1-P669)))</f>
        <v>0.152593946708499</v>
      </c>
      <c r="R669" s="27">
        <f ca="1" t="shared" si="4979"/>
        <v>0.485936506127572</v>
      </c>
      <c r="S669" s="29">
        <f ca="1">IF(R669&lt;=('Ejercicio 3 - TIR'!$D$23-'Ejercicio 3 - TIR'!$C$23)/('Ejercicio 3 - TIR'!$E$23-'Ejercicio 3 - TIR'!$C$23),'Ejercicio 3 - TIR'!$C$23+SQRT(('Ejercicio 3 - TIR'!$E$23-'Ejercicio 3 - TIR'!$C$23)*('Ejercicio 3 - TIR'!$D$23-'Ejercicio 3 - TIR'!$C$23)*R669),'Ejercicio 3 - TIR'!$E$23-SQRT(('Ejercicio 3 - TIR'!$E$23-'Ejercicio 3 - TIR'!$C$23)*('Ejercicio 3 - TIR'!$E$23-'Ejercicio 3 - TIR'!$D$23)*(1-R669)))</f>
        <v>0.14957508598516</v>
      </c>
      <c r="T669" s="27">
        <f ca="1" t="shared" ref="T669:X669" si="4980">RAND()</f>
        <v>0.362077449762411</v>
      </c>
      <c r="U669" s="29">
        <f ca="1">IF(T669&lt;=('Ejercicio 3 - TIR'!$D$24-'Ejercicio 3 - TIR'!$C$24)/('Ejercicio 3 - TIR'!$E$24-'Ejercicio 3 - TIR'!$C$24),'Ejercicio 3 - TIR'!$C$24+SQRT(('Ejercicio 3 - TIR'!$E$24-'Ejercicio 3 - TIR'!$C$24)*('Ejercicio 3 - TIR'!$D$24-'Ejercicio 3 - TIR'!$C$24)*T669),'Ejercicio 3 - TIR'!$E$24-SQRT(('Ejercicio 3 - TIR'!$E$24-'Ejercicio 3 - TIR'!$C$24)*('Ejercicio 3 - TIR'!$E$24-'Ejercicio 3 - TIR'!$D$24)*(1-T669)))</f>
        <v>0.17757467396908</v>
      </c>
      <c r="V669" s="27">
        <f ca="1" t="shared" si="4980"/>
        <v>0.439710795378087</v>
      </c>
      <c r="W669" s="29">
        <f ca="1">IF(V669&lt;=('Ejercicio 3 - TIR'!$D$25-'Ejercicio 3 - TIR'!$C$25)/('Ejercicio 3 - TIR'!$E$25-'Ejercicio 3 - TIR'!$C$25),'Ejercicio 3 - TIR'!$C$25+SQRT(('Ejercicio 3 - TIR'!$E$25-'Ejercicio 3 - TIR'!$C$25)*('Ejercicio 3 - TIR'!$D$25-'Ejercicio 3 - TIR'!$C$25)*V669),'Ejercicio 3 - TIR'!$E$25-SQRT(('Ejercicio 3 - TIR'!$E$25-'Ejercicio 3 - TIR'!$C$25)*('Ejercicio 3 - TIR'!$E$25-'Ejercicio 3 - TIR'!$D$25)*(1-V669)))</f>
        <v>0.205716682416776</v>
      </c>
      <c r="X669" s="27">
        <f ca="1" t="shared" si="4980"/>
        <v>0.722879801798661</v>
      </c>
      <c r="Y669" s="29">
        <f ca="1">IF(X669&lt;=('Ejercicio 3 - TIR'!$D$26-'Ejercicio 3 - TIR'!$C$26)/('Ejercicio 3 - TIR'!$E$26-'Ejercicio 3 - TIR'!$C$26),'Ejercicio 3 - TIR'!$C$26+SQRT(('Ejercicio 3 - TIR'!$E$26-'Ejercicio 3 - TIR'!$C$26)*('Ejercicio 3 - TIR'!$D$26-'Ejercicio 3 - TIR'!$C$26)*X669),'Ejercicio 3 - TIR'!$E$26-SQRT(('Ejercicio 3 - TIR'!$E$26-'Ejercicio 3 - TIR'!$C$26)*('Ejercicio 3 - TIR'!$E$26-'Ejercicio 3 - TIR'!$D$26)*(1-X669)))</f>
        <v>0.241316036006024</v>
      </c>
      <c r="Z669" s="27">
        <f ca="1" t="shared" si="4764"/>
        <v>1.1525939467085</v>
      </c>
      <c r="AA669" s="27">
        <f ca="1" t="shared" si="4765"/>
        <v>1.3249932853934</v>
      </c>
      <c r="AB669" s="27">
        <f ca="1" t="shared" si="4766"/>
        <v>1.56027853605835</v>
      </c>
      <c r="AC669" s="27">
        <f ca="1" t="shared" si="4767"/>
        <v>1.88125386014238</v>
      </c>
      <c r="AD669" s="27">
        <f ca="1" t="shared" si="4768"/>
        <v>2.33523058439297</v>
      </c>
      <c r="AE669" s="26">
        <f ca="1" t="shared" si="4769"/>
        <v>5331.44167837562</v>
      </c>
      <c r="AF669" s="26">
        <f ca="1" t="shared" si="4770"/>
        <v>6128.89252584352</v>
      </c>
      <c r="AG669" s="26">
        <f ca="1" t="shared" si="4771"/>
        <v>7217.22861791172</v>
      </c>
      <c r="AH669" s="26">
        <f ca="1" t="shared" si="4772"/>
        <v>8701.93294543193</v>
      </c>
      <c r="AI669" s="26">
        <f ca="1" t="shared" si="4773"/>
        <v>10801.8489094138</v>
      </c>
      <c r="AJ669" s="28">
        <f ca="1" t="shared" si="4774"/>
        <v>46487.6663004703</v>
      </c>
      <c r="AK669" s="28">
        <f ca="1" t="shared" si="4775"/>
        <v>47450.9678055671</v>
      </c>
      <c r="AL669" s="28">
        <f ca="1" t="shared" si="4776"/>
        <v>68954.6350839638</v>
      </c>
      <c r="AM669" s="28">
        <f ca="1" t="shared" si="4777"/>
        <v>75639.777056041</v>
      </c>
      <c r="AN669" s="28">
        <f ca="1" t="shared" si="4778"/>
        <v>104611.647106317</v>
      </c>
      <c r="AO669" s="28">
        <f ca="1">C669/'Ejercicio 3 - TIR'!$D$7</f>
        <v>13396.9833974265</v>
      </c>
      <c r="AP669" s="28">
        <f ca="1" t="shared" si="4779"/>
        <v>33090.6829030438</v>
      </c>
      <c r="AQ669" s="28">
        <f ca="1" t="shared" si="4780"/>
        <v>34053.9844081407</v>
      </c>
      <c r="AR669" s="28">
        <f ca="1" t="shared" si="4781"/>
        <v>55557.6516865373</v>
      </c>
      <c r="AS669" s="28">
        <f ca="1" t="shared" si="4782"/>
        <v>62242.7936586146</v>
      </c>
      <c r="AT669" s="28">
        <f ca="1" t="shared" si="4783"/>
        <v>91214.6637088906</v>
      </c>
      <c r="AU669" s="28">
        <f ca="1">AP669*'Ejercicio 3 - TIR'!$D$5</f>
        <v>16545.3414515219</v>
      </c>
      <c r="AV669" s="28">
        <f ca="1">AQ669*'Ejercicio 3 - TIR'!$D$5</f>
        <v>17026.9922040703</v>
      </c>
      <c r="AW669" s="28">
        <f ca="1">AR669*'Ejercicio 3 - TIR'!$D$5</f>
        <v>27778.8258432687</v>
      </c>
      <c r="AX669" s="28">
        <f ca="1">AS669*'Ejercicio 3 - TIR'!$D$5</f>
        <v>31121.3968293073</v>
      </c>
      <c r="AY669" s="28">
        <f ca="1">AT669*'Ejercicio 3 - TIR'!$D$5</f>
        <v>45607.3318544453</v>
      </c>
      <c r="AZ669" s="28">
        <f ca="1" t="shared" ref="AZ669:BD669" si="4981">AJ669-AU669-AE669</f>
        <v>24610.8831705727</v>
      </c>
      <c r="BA669" s="28">
        <f ca="1" t="shared" si="4981"/>
        <v>24295.0830756533</v>
      </c>
      <c r="BB669" s="28">
        <f ca="1" t="shared" si="4981"/>
        <v>33958.5806227834</v>
      </c>
      <c r="BC669" s="28">
        <f ca="1" t="shared" si="4981"/>
        <v>35816.4472813018</v>
      </c>
      <c r="BD669" s="28">
        <f ca="1" t="shared" si="4981"/>
        <v>48202.4663424579</v>
      </c>
      <c r="BE669" s="28">
        <f ca="1" t="shared" ref="BE669:BI669" si="4982">AZ669/Z669</f>
        <v>21352.6049142067</v>
      </c>
      <c r="BF669" s="28">
        <f ca="1" t="shared" si="4982"/>
        <v>18336.0046752538</v>
      </c>
      <c r="BG669" s="28">
        <f ca="1" t="shared" si="4982"/>
        <v>21764.4348992784</v>
      </c>
      <c r="BH669" s="28">
        <f ca="1" t="shared" si="4982"/>
        <v>19038.60400775</v>
      </c>
      <c r="BI669" s="28">
        <f ca="1" t="shared" si="4982"/>
        <v>20641.416168754</v>
      </c>
      <c r="BJ669" s="28">
        <f ca="1" t="shared" si="4786"/>
        <v>81590.0363992403</v>
      </c>
      <c r="BK669" s="28">
        <f ca="1" t="shared" si="4787"/>
        <v>31285.0453682751</v>
      </c>
      <c r="BL669" s="28">
        <f ca="1" t="shared" si="4788"/>
        <v>112875.081767515</v>
      </c>
      <c r="BM669" s="28">
        <f ca="1">BK669*'Ejercicio 3 - TIR'!$D$5</f>
        <v>15642.5226841375</v>
      </c>
      <c r="BN669" s="28">
        <f ca="1" t="shared" si="4789"/>
        <v>97232.5590833778</v>
      </c>
      <c r="BO669" s="28">
        <f ca="1" t="shared" si="4790"/>
        <v>41637.2411928876</v>
      </c>
      <c r="BP669" s="28">
        <f ca="1" t="shared" si="4791"/>
        <v>-101923.666481307</v>
      </c>
      <c r="BQ669" s="28">
        <f ca="1" t="shared" ref="BQ669:BT669" si="4983">BE669</f>
        <v>21352.6049142067</v>
      </c>
      <c r="BR669" s="28">
        <f ca="1" t="shared" si="4983"/>
        <v>18336.0046752538</v>
      </c>
      <c r="BS669" s="28">
        <f ca="1" t="shared" si="4983"/>
        <v>21764.4348992784</v>
      </c>
      <c r="BT669" s="28">
        <f ca="1" t="shared" si="4983"/>
        <v>19038.60400775</v>
      </c>
      <c r="BU669" s="28">
        <f ca="1" t="shared" si="4793"/>
        <v>62278.6573616416</v>
      </c>
      <c r="BV669" s="30">
        <f ca="1" t="shared" si="4794"/>
        <v>10.2143255994946</v>
      </c>
    </row>
    <row r="670" ht="15" customHeight="1" spans="1:74">
      <c r="A670" s="26">
        <v>669</v>
      </c>
      <c r="B670" s="27">
        <f ca="1" t="shared" ref="B670:F670" si="4984">RAND()</f>
        <v>0.260009545851943</v>
      </c>
      <c r="C670" s="28">
        <f ca="1">IF(B670&lt;=('Ejercicio 3 - TIR'!$D$13-'Ejercicio 3 - TIR'!$C$13)/('Ejercicio 3 - TIR'!$E$13-'Ejercicio 3 - TIR'!$C$13),'Ejercicio 3 - TIR'!$C$13+SQRT(('Ejercicio 3 - TIR'!$E$13-'Ejercicio 3 - TIR'!$C$13)*('Ejercicio 3 - TIR'!$D$13-'Ejercicio 3 - TIR'!$C$13)*B670),'Ejercicio 3 - TIR'!$E$13-SQRT(('Ejercicio 3 - TIR'!$E$13-'Ejercicio 3 - TIR'!$C$13)*('Ejercicio 3 - TIR'!$E$13-'Ejercicio 3 - TIR'!$D$13)*(1-B670)))</f>
        <v>70200.8633518072</v>
      </c>
      <c r="D670" s="27">
        <f ca="1" t="shared" si="4984"/>
        <v>0.911653698769686</v>
      </c>
      <c r="E670" s="28">
        <f ca="1">IF(D670&lt;=('Ejercicio 3 - TIR'!$D$14-'Ejercicio 3 - TIR'!$C$14)/('Ejercicio 3 - TIR'!$E$14-'Ejercicio 3 - TIR'!$C$14),'Ejercicio 3 - TIR'!$C$14+SQRT(('Ejercicio 3 - TIR'!$E$14-'Ejercicio 3 - TIR'!$C$14)*('Ejercicio 3 - TIR'!$D$14-'Ejercicio 3 - TIR'!$C$14)*D670),'Ejercicio 3 - TIR'!$E$14-SQRT(('Ejercicio 3 - TIR'!$E$14-'Ejercicio 3 - TIR'!$C$14)*('Ejercicio 3 - TIR'!$E$14-'Ejercicio 3 - TIR'!$D$14)*(1-D670)))</f>
        <v>36359.677873519</v>
      </c>
      <c r="F670" s="27">
        <f ca="1" t="shared" si="4984"/>
        <v>0.388674546655511</v>
      </c>
      <c r="G670" s="28">
        <f ca="1">IF(F670&lt;=('Ejercicio 3 - TIR'!$D$18-'Ejercicio 3 - TIR'!$C$18)/('Ejercicio 3 - TIR'!$E$18-'Ejercicio 3 - TIR'!$C$18),'Ejercicio 3 - TIR'!$C$18+SQRT(('Ejercicio 3 - TIR'!$E$18-'Ejercicio 3 - TIR'!$C$18)*('Ejercicio 3 - TIR'!$D$18-'Ejercicio 3 - TIR'!$C$18)*F670),'Ejercicio 3 - TIR'!$E$18-SQRT(('Ejercicio 3 - TIR'!$E$18-'Ejercicio 3 - TIR'!$C$18)*('Ejercicio 3 - TIR'!$E$18-'Ejercicio 3 - TIR'!$D$18)*(1-F670)))</f>
        <v>37635.5210692085</v>
      </c>
      <c r="H670" s="27">
        <f ca="1" t="shared" ref="H670:L670" si="4985">RAND()</f>
        <v>0.804853308174884</v>
      </c>
      <c r="I670" s="28">
        <f ca="1">IF(H670&lt;=('Ejercicio 3 - TIR'!$D$18-'Ejercicio 3 - TIR'!$C$18)/('Ejercicio 3 - TIR'!$E$18-'Ejercicio 3 - TIR'!$C$18),'Ejercicio 3 - TIR'!$C$18+SQRT(('Ejercicio 3 - TIR'!$E$18-'Ejercicio 3 - TIR'!$C$18)*('Ejercicio 3 - TIR'!$D$18-'Ejercicio 3 - TIR'!$C$18)*H670),'Ejercicio 3 - TIR'!$E$18-SQRT(('Ejercicio 3 - TIR'!$E$18-'Ejercicio 3 - TIR'!$C$18)*('Ejercicio 3 - TIR'!$E$18-'Ejercicio 3 - TIR'!$D$18)*(1-H670)))</f>
        <v>41174.2972035345</v>
      </c>
      <c r="J670" s="27">
        <f ca="1" t="shared" si="4985"/>
        <v>0.818326379059079</v>
      </c>
      <c r="K670" s="28">
        <f ca="1">IF(J670&lt;=('Ejercicio 3 - TIR'!$D$18-'Ejercicio 3 - TIR'!$C$18)/('Ejercicio 3 - TIR'!$E$18-'Ejercicio 3 - TIR'!$C$18),'Ejercicio 3 - TIR'!$C$18+SQRT(('Ejercicio 3 - TIR'!$E$18-'Ejercicio 3 - TIR'!$C$18)*('Ejercicio 3 - TIR'!$D$18-'Ejercicio 3 - TIR'!$C$18)*J670),'Ejercicio 3 - TIR'!$E$18-SQRT(('Ejercicio 3 - TIR'!$E$18-'Ejercicio 3 - TIR'!$C$18)*('Ejercicio 3 - TIR'!$E$18-'Ejercicio 3 - TIR'!$D$18)*(1-J670)))</f>
        <v>41308.723585185</v>
      </c>
      <c r="L670" s="27">
        <f ca="1" t="shared" si="4985"/>
        <v>0.68312795515112</v>
      </c>
      <c r="M670" s="28">
        <f ca="1">IF(L670&lt;=('Ejercicio 3 - TIR'!$D$18-'Ejercicio 3 - TIR'!$C$18)/('Ejercicio 3 - TIR'!$E$18-'Ejercicio 3 - TIR'!$C$18),'Ejercicio 3 - TIR'!$C$18+SQRT(('Ejercicio 3 - TIR'!$E$18-'Ejercicio 3 - TIR'!$C$18)*('Ejercicio 3 - TIR'!$D$18-'Ejercicio 3 - TIR'!$C$18)*L670),'Ejercicio 3 - TIR'!$E$18-SQRT(('Ejercicio 3 - TIR'!$E$18-'Ejercicio 3 - TIR'!$C$18)*('Ejercicio 3 - TIR'!$E$18-'Ejercicio 3 - TIR'!$D$18)*(1-L670)))</f>
        <v>40125.0227319847</v>
      </c>
      <c r="N670" s="27">
        <f ca="1" t="shared" ref="N670:R670" si="4986">RAND()</f>
        <v>0.551591711957392</v>
      </c>
      <c r="O670" s="28">
        <f ca="1">IF(N670&lt;=('Ejercicio 3 - TIR'!$D$18-'Ejercicio 3 - TIR'!$C$18)/('Ejercicio 3 - TIR'!$E$18-'Ejercicio 3 - TIR'!$C$18),'Ejercicio 3 - TIR'!$C$18+SQRT(('Ejercicio 3 - TIR'!$E$18-'Ejercicio 3 - TIR'!$C$18)*('Ejercicio 3 - TIR'!$D$18-'Ejercicio 3 - TIR'!$C$18)*N670),'Ejercicio 3 - TIR'!$E$18-SQRT(('Ejercicio 3 - TIR'!$E$18-'Ejercicio 3 - TIR'!$C$18)*('Ejercicio 3 - TIR'!$E$18-'Ejercicio 3 - TIR'!$D$18)*(1-N670)))</f>
        <v>39096.0846958243</v>
      </c>
      <c r="P670" s="27">
        <f ca="1" t="shared" si="4986"/>
        <v>0.359660083853662</v>
      </c>
      <c r="Q670" s="29">
        <f ca="1">IF(P670&lt;=('Ejercicio 3 - TIR'!$D$22-'Ejercicio 3 - TIR'!$C$22)/('Ejercicio 3 - TIR'!$E$22-'Ejercicio 3 - TIR'!$C$22),'Ejercicio 3 - TIR'!$C$22+SQRT(('Ejercicio 3 - TIR'!$E$22-'Ejercicio 3 - TIR'!$C$22)*('Ejercicio 3 - TIR'!$D$22-'Ejercicio 3 - TIR'!$C$22)*P670),'Ejercicio 3 - TIR'!$E$22-SQRT(('Ejercicio 3 - TIR'!$E$22-'Ejercicio 3 - TIR'!$C$22)*('Ejercicio 3 - TIR'!$E$22-'Ejercicio 3 - TIR'!$D$22)*(1-P670)))</f>
        <v>0.145443823433922</v>
      </c>
      <c r="R670" s="27">
        <f ca="1" t="shared" si="4986"/>
        <v>0.459304768115149</v>
      </c>
      <c r="S670" s="29">
        <f ca="1">IF(R670&lt;=('Ejercicio 3 - TIR'!$D$23-'Ejercicio 3 - TIR'!$C$23)/('Ejercicio 3 - TIR'!$E$23-'Ejercicio 3 - TIR'!$C$23),'Ejercicio 3 - TIR'!$C$23+SQRT(('Ejercicio 3 - TIR'!$E$23-'Ejercicio 3 - TIR'!$C$23)*('Ejercicio 3 - TIR'!$D$23-'Ejercicio 3 - TIR'!$C$23)*R670),'Ejercicio 3 - TIR'!$E$23-SQRT(('Ejercicio 3 - TIR'!$E$23-'Ejercicio 3 - TIR'!$C$23)*('Ejercicio 3 - TIR'!$E$23-'Ejercicio 3 - TIR'!$D$23)*(1-R670)))</f>
        <v>0.148753236037136</v>
      </c>
      <c r="T670" s="27">
        <f ca="1" t="shared" ref="T670:X670" si="4987">RAND()</f>
        <v>0.10855522485573</v>
      </c>
      <c r="U670" s="29">
        <f ca="1">IF(T670&lt;=('Ejercicio 3 - TIR'!$D$24-'Ejercicio 3 - TIR'!$C$24)/('Ejercicio 3 - TIR'!$E$24-'Ejercicio 3 - TIR'!$C$24),'Ejercicio 3 - TIR'!$C$24+SQRT(('Ejercicio 3 - TIR'!$E$24-'Ejercicio 3 - TIR'!$C$24)*('Ejercicio 3 - TIR'!$D$24-'Ejercicio 3 - TIR'!$C$24)*T670),'Ejercicio 3 - TIR'!$E$24-SQRT(('Ejercicio 3 - TIR'!$E$24-'Ejercicio 3 - TIR'!$C$24)*('Ejercicio 3 - TIR'!$E$24-'Ejercicio 3 - TIR'!$D$24)*(1-T670)))</f>
        <v>0.165098542055345</v>
      </c>
      <c r="V670" s="27">
        <f ca="1" t="shared" si="4987"/>
        <v>0.231236733382034</v>
      </c>
      <c r="W670" s="29">
        <f ca="1">IF(V670&lt;=('Ejercicio 3 - TIR'!$D$25-'Ejercicio 3 - TIR'!$C$25)/('Ejercicio 3 - TIR'!$E$25-'Ejercicio 3 - TIR'!$C$25),'Ejercicio 3 - TIR'!$C$25+SQRT(('Ejercicio 3 - TIR'!$E$25-'Ejercicio 3 - TIR'!$C$25)*('Ejercicio 3 - TIR'!$D$25-'Ejercicio 3 - TIR'!$C$25)*V670),'Ejercicio 3 - TIR'!$E$25-SQRT(('Ejercicio 3 - TIR'!$E$25-'Ejercicio 3 - TIR'!$C$25)*('Ejercicio 3 - TIR'!$E$25-'Ejercicio 3 - TIR'!$D$25)*(1-V670)))</f>
        <v>0.197992538084852</v>
      </c>
      <c r="X670" s="27">
        <f ca="1" t="shared" si="4987"/>
        <v>0.340479216735144</v>
      </c>
      <c r="Y670" s="29">
        <f ca="1">IF(X670&lt;=('Ejercicio 3 - TIR'!$D$26-'Ejercicio 3 - TIR'!$C$26)/('Ejercicio 3 - TIR'!$E$26-'Ejercicio 3 - TIR'!$C$26),'Ejercicio 3 - TIR'!$C$26+SQRT(('Ejercicio 3 - TIR'!$E$26-'Ejercicio 3 - TIR'!$C$26)*('Ejercicio 3 - TIR'!$D$26-'Ejercicio 3 - TIR'!$C$26)*X670),'Ejercicio 3 - TIR'!$E$26-SQRT(('Ejercicio 3 - TIR'!$E$26-'Ejercicio 3 - TIR'!$C$26)*('Ejercicio 3 - TIR'!$E$26-'Ejercicio 3 - TIR'!$D$26)*(1-X670)))</f>
        <v>0.220322431101542</v>
      </c>
      <c r="Z670" s="27">
        <f ca="1" t="shared" si="4764"/>
        <v>1.14544382343392</v>
      </c>
      <c r="AA670" s="27">
        <f ca="1" t="shared" si="4765"/>
        <v>1.31583229886847</v>
      </c>
      <c r="AB670" s="27">
        <f ca="1" t="shared" si="4766"/>
        <v>1.53307429300099</v>
      </c>
      <c r="AC670" s="27">
        <f ca="1" t="shared" si="4767"/>
        <v>1.83661156334489</v>
      </c>
      <c r="AD670" s="27">
        <f ca="1" t="shared" si="4768"/>
        <v>2.24125828797024</v>
      </c>
      <c r="AE670" s="26">
        <f ca="1" t="shared" si="4769"/>
        <v>5288.29056875037</v>
      </c>
      <c r="AF670" s="26">
        <f ca="1" t="shared" si="4770"/>
        <v>6074.94090395666</v>
      </c>
      <c r="AG670" s="26">
        <f ca="1" t="shared" si="4771"/>
        <v>7077.90479027229</v>
      </c>
      <c r="AH670" s="26">
        <f ca="1" t="shared" si="4772"/>
        <v>8479.27712402123</v>
      </c>
      <c r="AI670" s="26">
        <f ca="1" t="shared" si="4773"/>
        <v>10347.4520739693</v>
      </c>
      <c r="AJ670" s="28">
        <f ca="1" t="shared" si="4774"/>
        <v>43109.3751504421</v>
      </c>
      <c r="AK670" s="28">
        <f ca="1" t="shared" si="4775"/>
        <v>54178.4701436204</v>
      </c>
      <c r="AL670" s="28">
        <f ca="1" t="shared" si="4776"/>
        <v>63329.3422051307</v>
      </c>
      <c r="AM670" s="28">
        <f ca="1" t="shared" si="4777"/>
        <v>73694.0807290397</v>
      </c>
      <c r="AN670" s="28">
        <f ca="1" t="shared" si="4778"/>
        <v>87624.4238517027</v>
      </c>
      <c r="AO670" s="28">
        <f ca="1">C670/'Ejercicio 3 - TIR'!$D$7</f>
        <v>14040.1726703614</v>
      </c>
      <c r="AP670" s="28">
        <f ca="1" t="shared" si="4779"/>
        <v>29069.2024800807</v>
      </c>
      <c r="AQ670" s="28">
        <f ca="1" t="shared" si="4780"/>
        <v>40138.2974732589</v>
      </c>
      <c r="AR670" s="28">
        <f ca="1" t="shared" si="4781"/>
        <v>49289.1695347693</v>
      </c>
      <c r="AS670" s="28">
        <f ca="1" t="shared" si="4782"/>
        <v>59653.9080586782</v>
      </c>
      <c r="AT670" s="28">
        <f ca="1" t="shared" si="4783"/>
        <v>73584.2511813412</v>
      </c>
      <c r="AU670" s="28">
        <f ca="1">AP670*'Ejercicio 3 - TIR'!$D$5</f>
        <v>14534.6012400403</v>
      </c>
      <c r="AV670" s="28">
        <f ca="1">AQ670*'Ejercicio 3 - TIR'!$D$5</f>
        <v>20069.1487366295</v>
      </c>
      <c r="AW670" s="28">
        <f ca="1">AR670*'Ejercicio 3 - TIR'!$D$5</f>
        <v>24644.5847673846</v>
      </c>
      <c r="AX670" s="28">
        <f ca="1">AS670*'Ejercicio 3 - TIR'!$D$5</f>
        <v>29826.9540293391</v>
      </c>
      <c r="AY670" s="28">
        <f ca="1">AT670*'Ejercicio 3 - TIR'!$D$5</f>
        <v>36792.1255906706</v>
      </c>
      <c r="AZ670" s="28">
        <f ca="1" t="shared" ref="AZ670:BD670" si="4988">AJ670-AU670-AE670</f>
        <v>23286.4833416514</v>
      </c>
      <c r="BA670" s="28">
        <f ca="1" t="shared" si="4988"/>
        <v>28034.3805030342</v>
      </c>
      <c r="BB670" s="28">
        <f ca="1" t="shared" si="4988"/>
        <v>31606.8526474738</v>
      </c>
      <c r="BC670" s="28">
        <f ca="1" t="shared" si="4988"/>
        <v>35387.8495756793</v>
      </c>
      <c r="BD670" s="28">
        <f ca="1" t="shared" si="4988"/>
        <v>40484.8461870628</v>
      </c>
      <c r="BE670" s="28">
        <f ca="1" t="shared" ref="BE670:BI670" si="4989">AZ670/Z670</f>
        <v>20329.6598796447</v>
      </c>
      <c r="BF670" s="28">
        <f ca="1" t="shared" si="4989"/>
        <v>21305.4357513051</v>
      </c>
      <c r="BG670" s="28">
        <f ca="1" t="shared" si="4989"/>
        <v>20616.6477331007</v>
      </c>
      <c r="BH670" s="28">
        <f ca="1" t="shared" si="4989"/>
        <v>19268.0097860377</v>
      </c>
      <c r="BI670" s="28">
        <f ca="1" t="shared" si="4989"/>
        <v>18063.4451657632</v>
      </c>
      <c r="BJ670" s="28">
        <f ca="1" t="shared" si="4786"/>
        <v>81491.4293819527</v>
      </c>
      <c r="BK670" s="28">
        <f ca="1" t="shared" si="4787"/>
        <v>31467.6533619808</v>
      </c>
      <c r="BL670" s="28">
        <f ca="1" t="shared" si="4788"/>
        <v>112959.082743933</v>
      </c>
      <c r="BM670" s="28">
        <f ca="1">BK670*'Ejercicio 3 - TIR'!$D$5</f>
        <v>15733.8266809904</v>
      </c>
      <c r="BN670" s="28">
        <f ca="1" t="shared" si="4789"/>
        <v>97225.2560629431</v>
      </c>
      <c r="BO670" s="28">
        <f ca="1" t="shared" si="4790"/>
        <v>43379.7642086997</v>
      </c>
      <c r="BP670" s="28">
        <f ca="1" t="shared" si="4791"/>
        <v>-106560.541225326</v>
      </c>
      <c r="BQ670" s="28">
        <f ca="1" t="shared" ref="BQ670:BT670" si="4990">BE670</f>
        <v>20329.6598796447</v>
      </c>
      <c r="BR670" s="28">
        <f ca="1" t="shared" si="4990"/>
        <v>21305.4357513051</v>
      </c>
      <c r="BS670" s="28">
        <f ca="1" t="shared" si="4990"/>
        <v>20616.6477331007</v>
      </c>
      <c r="BT670" s="28">
        <f ca="1" t="shared" si="4990"/>
        <v>19268.0097860377</v>
      </c>
      <c r="BU670" s="28">
        <f ca="1" t="shared" si="4793"/>
        <v>61443.2093744629</v>
      </c>
      <c r="BV670" s="30">
        <f ca="1" t="shared" si="4794"/>
        <v>8.85573983980949</v>
      </c>
    </row>
    <row r="671" ht="15" customHeight="1" spans="1:74">
      <c r="A671" s="26">
        <v>670</v>
      </c>
      <c r="B671" s="27">
        <f ca="1" t="shared" ref="B671:F671" si="4991">RAND()</f>
        <v>0.244206269535707</v>
      </c>
      <c r="C671" s="28">
        <f ca="1">IF(B671&lt;=('Ejercicio 3 - TIR'!$D$13-'Ejercicio 3 - TIR'!$C$13)/('Ejercicio 3 - TIR'!$E$13-'Ejercicio 3 - TIR'!$C$13),'Ejercicio 3 - TIR'!$C$13+SQRT(('Ejercicio 3 - TIR'!$E$13-'Ejercicio 3 - TIR'!$C$13)*('Ejercicio 3 - TIR'!$D$13-'Ejercicio 3 - TIR'!$C$13)*B671),'Ejercicio 3 - TIR'!$E$13-SQRT(('Ejercicio 3 - TIR'!$E$13-'Ejercicio 3 - TIR'!$C$13)*('Ejercicio 3 - TIR'!$E$13-'Ejercicio 3 - TIR'!$D$13)*(1-B671)))</f>
        <v>69883.4461507251</v>
      </c>
      <c r="D671" s="27">
        <f ca="1" t="shared" si="4991"/>
        <v>0.997595438756452</v>
      </c>
      <c r="E671" s="28">
        <f ca="1">IF(D671&lt;=('Ejercicio 3 - TIR'!$D$14-'Ejercicio 3 - TIR'!$C$14)/('Ejercicio 3 - TIR'!$E$14-'Ejercicio 3 - TIR'!$C$14),'Ejercicio 3 - TIR'!$C$14+SQRT(('Ejercicio 3 - TIR'!$E$14-'Ejercicio 3 - TIR'!$C$14)*('Ejercicio 3 - TIR'!$D$14-'Ejercicio 3 - TIR'!$C$14)*D671),'Ejercicio 3 - TIR'!$E$14-SQRT(('Ejercicio 3 - TIR'!$E$14-'Ejercicio 3 - TIR'!$C$14)*('Ejercicio 3 - TIR'!$E$14-'Ejercicio 3 - TIR'!$D$14)*(1-D671)))</f>
        <v>39399.430115197</v>
      </c>
      <c r="F671" s="27">
        <f ca="1" t="shared" si="4991"/>
        <v>0.0721026510760467</v>
      </c>
      <c r="G671" s="28">
        <f ca="1">IF(F671&lt;=('Ejercicio 3 - TIR'!$D$18-'Ejercicio 3 - TIR'!$C$18)/('Ejercicio 3 - TIR'!$E$18-'Ejercicio 3 - TIR'!$C$18),'Ejercicio 3 - TIR'!$C$18+SQRT(('Ejercicio 3 - TIR'!$E$18-'Ejercicio 3 - TIR'!$C$18)*('Ejercicio 3 - TIR'!$D$18-'Ejercicio 3 - TIR'!$C$18)*F671),'Ejercicio 3 - TIR'!$E$18-SQRT(('Ejercicio 3 - TIR'!$E$18-'Ejercicio 3 - TIR'!$C$18)*('Ejercicio 3 - TIR'!$E$18-'Ejercicio 3 - TIR'!$D$18)*(1-F671)))</f>
        <v>33288.6771902099</v>
      </c>
      <c r="H671" s="27">
        <f ca="1" t="shared" ref="H671:L671" si="4992">RAND()</f>
        <v>0.788108906718261</v>
      </c>
      <c r="I671" s="28">
        <f ca="1">IF(H671&lt;=('Ejercicio 3 - TIR'!$D$18-'Ejercicio 3 - TIR'!$C$18)/('Ejercicio 3 - TIR'!$E$18-'Ejercicio 3 - TIR'!$C$18),'Ejercicio 3 - TIR'!$C$18+SQRT(('Ejercicio 3 - TIR'!$E$18-'Ejercicio 3 - TIR'!$C$18)*('Ejercicio 3 - TIR'!$D$18-'Ejercicio 3 - TIR'!$C$18)*H671),'Ejercicio 3 - TIR'!$E$18-SQRT(('Ejercicio 3 - TIR'!$E$18-'Ejercicio 3 - TIR'!$C$18)*('Ejercicio 3 - TIR'!$E$18-'Ejercicio 3 - TIR'!$D$18)*(1-H671)))</f>
        <v>41013.5439302395</v>
      </c>
      <c r="J671" s="27">
        <f ca="1" t="shared" si="4992"/>
        <v>0.464478187386855</v>
      </c>
      <c r="K671" s="28">
        <f ca="1">IF(J671&lt;=('Ejercicio 3 - TIR'!$D$18-'Ejercicio 3 - TIR'!$C$18)/('Ejercicio 3 - TIR'!$E$18-'Ejercicio 3 - TIR'!$C$18),'Ejercicio 3 - TIR'!$C$18+SQRT(('Ejercicio 3 - TIR'!$E$18-'Ejercicio 3 - TIR'!$C$18)*('Ejercicio 3 - TIR'!$D$18-'Ejercicio 3 - TIR'!$C$18)*J671),'Ejercicio 3 - TIR'!$E$18-SQRT(('Ejercicio 3 - TIR'!$E$18-'Ejercicio 3 - TIR'!$C$18)*('Ejercicio 3 - TIR'!$E$18-'Ejercicio 3 - TIR'!$D$18)*(1-J671)))</f>
        <v>38346.9592132721</v>
      </c>
      <c r="L671" s="27">
        <f ca="1" t="shared" si="4992"/>
        <v>0.410001665141307</v>
      </c>
      <c r="M671" s="28">
        <f ca="1">IF(L671&lt;=('Ejercicio 3 - TIR'!$D$18-'Ejercicio 3 - TIR'!$C$18)/('Ejercicio 3 - TIR'!$E$18-'Ejercicio 3 - TIR'!$C$18),'Ejercicio 3 - TIR'!$C$18+SQRT(('Ejercicio 3 - TIR'!$E$18-'Ejercicio 3 - TIR'!$C$18)*('Ejercicio 3 - TIR'!$D$18-'Ejercicio 3 - TIR'!$C$18)*L671),'Ejercicio 3 - TIR'!$E$18-SQRT(('Ejercicio 3 - TIR'!$E$18-'Ejercicio 3 - TIR'!$C$18)*('Ejercicio 3 - TIR'!$E$18-'Ejercicio 3 - TIR'!$D$18)*(1-L671)))</f>
        <v>37842.2094954927</v>
      </c>
      <c r="N671" s="27">
        <f ca="1" t="shared" ref="N671:R671" si="4993">RAND()</f>
        <v>0.847296075705891</v>
      </c>
      <c r="O671" s="28">
        <f ca="1">IF(N671&lt;=('Ejercicio 3 - TIR'!$D$18-'Ejercicio 3 - TIR'!$C$18)/('Ejercicio 3 - TIR'!$E$18-'Ejercicio 3 - TIR'!$C$18),'Ejercicio 3 - TIR'!$C$18+SQRT(('Ejercicio 3 - TIR'!$E$18-'Ejercicio 3 - TIR'!$C$18)*('Ejercicio 3 - TIR'!$D$18-'Ejercicio 3 - TIR'!$C$18)*N671),'Ejercicio 3 - TIR'!$E$18-SQRT(('Ejercicio 3 - TIR'!$E$18-'Ejercicio 3 - TIR'!$C$18)*('Ejercicio 3 - TIR'!$E$18-'Ejercicio 3 - TIR'!$D$18)*(1-N671)))</f>
        <v>41615.8022631563</v>
      </c>
      <c r="P671" s="27">
        <f ca="1" t="shared" si="4993"/>
        <v>0.974010569101201</v>
      </c>
      <c r="Q671" s="29">
        <f ca="1">IF(P671&lt;=('Ejercicio 3 - TIR'!$D$22-'Ejercicio 3 - TIR'!$C$22)/('Ejercicio 3 - TIR'!$E$22-'Ejercicio 3 - TIR'!$C$22),'Ejercicio 3 - TIR'!$C$22+SQRT(('Ejercicio 3 - TIR'!$E$22-'Ejercicio 3 - TIR'!$C$22)*('Ejercicio 3 - TIR'!$D$22-'Ejercicio 3 - TIR'!$C$22)*P671),'Ejercicio 3 - TIR'!$E$22-SQRT(('Ejercicio 3 - TIR'!$E$22-'Ejercicio 3 - TIR'!$C$22)*('Ejercicio 3 - TIR'!$E$22-'Ejercicio 3 - TIR'!$D$22)*(1-P671)))</f>
        <v>0.173160338047985</v>
      </c>
      <c r="R671" s="27">
        <f ca="1" t="shared" si="4993"/>
        <v>0.611825281273527</v>
      </c>
      <c r="S671" s="29">
        <f ca="1">IF(R671&lt;=('Ejercicio 3 - TIR'!$D$23-'Ejercicio 3 - TIR'!$C$23)/('Ejercicio 3 - TIR'!$E$23-'Ejercicio 3 - TIR'!$C$23),'Ejercicio 3 - TIR'!$C$23+SQRT(('Ejercicio 3 - TIR'!$E$23-'Ejercicio 3 - TIR'!$C$23)*('Ejercicio 3 - TIR'!$D$23-'Ejercicio 3 - TIR'!$C$23)*R671),'Ejercicio 3 - TIR'!$E$23-SQRT(('Ejercicio 3 - TIR'!$E$23-'Ejercicio 3 - TIR'!$C$23)*('Ejercicio 3 - TIR'!$E$23-'Ejercicio 3 - TIR'!$D$23)*(1-R671)))</f>
        <v>0.153566791838529</v>
      </c>
      <c r="T671" s="27">
        <f ca="1" t="shared" ref="T671:X671" si="4994">RAND()</f>
        <v>0.0395944947970657</v>
      </c>
      <c r="U671" s="29">
        <f ca="1">IF(T671&lt;=('Ejercicio 3 - TIR'!$D$24-'Ejercicio 3 - TIR'!$C$24)/('Ejercicio 3 - TIR'!$E$24-'Ejercicio 3 - TIR'!$C$24),'Ejercicio 3 - TIR'!$C$24+SQRT(('Ejercicio 3 - TIR'!$E$24-'Ejercicio 3 - TIR'!$C$24)*('Ejercicio 3 - TIR'!$D$24-'Ejercicio 3 - TIR'!$C$24)*T671),'Ejercicio 3 - TIR'!$E$24-SQRT(('Ejercicio 3 - TIR'!$E$24-'Ejercicio 3 - TIR'!$C$24)*('Ejercicio 3 - TIR'!$E$24-'Ejercicio 3 - TIR'!$D$24)*(1-T671)))</f>
        <v>0.15911857659253</v>
      </c>
      <c r="V671" s="27">
        <f ca="1" t="shared" si="4994"/>
        <v>0.539452107113389</v>
      </c>
      <c r="W671" s="29">
        <f ca="1">IF(V671&lt;=('Ejercicio 3 - TIR'!$D$25-'Ejercicio 3 - TIR'!$C$25)/('Ejercicio 3 - TIR'!$E$25-'Ejercicio 3 - TIR'!$C$25),'Ejercicio 3 - TIR'!$C$25+SQRT(('Ejercicio 3 - TIR'!$E$25-'Ejercicio 3 - TIR'!$C$25)*('Ejercicio 3 - TIR'!$D$25-'Ejercicio 3 - TIR'!$C$25)*V671),'Ejercicio 3 - TIR'!$E$25-SQRT(('Ejercicio 3 - TIR'!$E$25-'Ejercicio 3 - TIR'!$C$25)*('Ejercicio 3 - TIR'!$E$25-'Ejercicio 3 - TIR'!$D$25)*(1-V671)))</f>
        <v>0.209851306059809</v>
      </c>
      <c r="X671" s="27">
        <f ca="1" t="shared" si="4994"/>
        <v>0.834439829435523</v>
      </c>
      <c r="Y671" s="29">
        <f ca="1">IF(X671&lt;=('Ejercicio 3 - TIR'!$D$26-'Ejercicio 3 - TIR'!$C$26)/('Ejercicio 3 - TIR'!$E$26-'Ejercicio 3 - TIR'!$C$26),'Ejercicio 3 - TIR'!$C$26+SQRT(('Ejercicio 3 - TIR'!$E$26-'Ejercicio 3 - TIR'!$C$26)*('Ejercicio 3 - TIR'!$D$26-'Ejercicio 3 - TIR'!$C$26)*X671),'Ejercicio 3 - TIR'!$E$26-SQRT(('Ejercicio 3 - TIR'!$E$26-'Ejercicio 3 - TIR'!$C$26)*('Ejercicio 3 - TIR'!$E$26-'Ejercicio 3 - TIR'!$D$26)*(1-X671)))</f>
        <v>0.250099750485185</v>
      </c>
      <c r="Z671" s="27">
        <f ca="1" t="shared" si="4764"/>
        <v>1.17316033804799</v>
      </c>
      <c r="AA671" s="27">
        <f ca="1" t="shared" si="4765"/>
        <v>1.35331880747422</v>
      </c>
      <c r="AB671" s="27">
        <f ca="1" t="shared" si="4766"/>
        <v>1.56865696979542</v>
      </c>
      <c r="AC671" s="27">
        <f ca="1" t="shared" si="4767"/>
        <v>1.89784168366681</v>
      </c>
      <c r="AD671" s="27">
        <f ca="1" t="shared" si="4768"/>
        <v>2.37249141521226</v>
      </c>
      <c r="AE671" s="26">
        <f ca="1" t="shared" si="4769"/>
        <v>6822.41863764549</v>
      </c>
      <c r="AF671" s="26">
        <f ca="1" t="shared" si="4770"/>
        <v>7870.11558040809</v>
      </c>
      <c r="AG671" s="26">
        <f ca="1" t="shared" si="4771"/>
        <v>9122.39716918132</v>
      </c>
      <c r="AH671" s="26">
        <f ca="1" t="shared" si="4772"/>
        <v>11036.7441295303</v>
      </c>
      <c r="AI671" s="26">
        <f ca="1" t="shared" si="4773"/>
        <v>13797.0310824947</v>
      </c>
      <c r="AJ671" s="28">
        <f ca="1" t="shared" si="4774"/>
        <v>39052.9557856369</v>
      </c>
      <c r="AK671" s="28">
        <f ca="1" t="shared" si="4775"/>
        <v>55504.4003619632</v>
      </c>
      <c r="AL671" s="28">
        <f ca="1" t="shared" si="4776"/>
        <v>60153.2248403599</v>
      </c>
      <c r="AM671" s="28">
        <f ca="1" t="shared" si="4777"/>
        <v>71818.5225825979</v>
      </c>
      <c r="AN671" s="28">
        <f ca="1" t="shared" si="4778"/>
        <v>98733.1336065091</v>
      </c>
      <c r="AO671" s="28">
        <f ca="1">C671/'Ejercicio 3 - TIR'!$D$7</f>
        <v>13976.689230145</v>
      </c>
      <c r="AP671" s="28">
        <f ca="1" t="shared" si="4779"/>
        <v>25076.2665554919</v>
      </c>
      <c r="AQ671" s="28">
        <f ca="1" t="shared" si="4780"/>
        <v>41527.7111318181</v>
      </c>
      <c r="AR671" s="28">
        <f ca="1" t="shared" si="4781"/>
        <v>46176.5356102148</v>
      </c>
      <c r="AS671" s="28">
        <f ca="1" t="shared" si="4782"/>
        <v>57841.8333524529</v>
      </c>
      <c r="AT671" s="28">
        <f ca="1" t="shared" si="4783"/>
        <v>84756.4443763641</v>
      </c>
      <c r="AU671" s="28">
        <f ca="1">AP671*'Ejercicio 3 - TIR'!$D$5</f>
        <v>12538.133277746</v>
      </c>
      <c r="AV671" s="28">
        <f ca="1">AQ671*'Ejercicio 3 - TIR'!$D$5</f>
        <v>20763.8555659091</v>
      </c>
      <c r="AW671" s="28">
        <f ca="1">AR671*'Ejercicio 3 - TIR'!$D$5</f>
        <v>23088.2678051074</v>
      </c>
      <c r="AX671" s="28">
        <f ca="1">AS671*'Ejercicio 3 - TIR'!$D$5</f>
        <v>28920.9166762264</v>
      </c>
      <c r="AY671" s="28">
        <f ca="1">AT671*'Ejercicio 3 - TIR'!$D$5</f>
        <v>42378.2221881821</v>
      </c>
      <c r="AZ671" s="28">
        <f ca="1" t="shared" ref="AZ671:BD671" si="4995">AJ671-AU671-AE671</f>
        <v>19692.4038702455</v>
      </c>
      <c r="BA671" s="28">
        <f ca="1" t="shared" si="4995"/>
        <v>26870.429215646</v>
      </c>
      <c r="BB671" s="28">
        <f ca="1" t="shared" si="4995"/>
        <v>27942.5598660711</v>
      </c>
      <c r="BC671" s="28">
        <f ca="1" t="shared" si="4995"/>
        <v>31860.8617768411</v>
      </c>
      <c r="BD671" s="28">
        <f ca="1" t="shared" si="4995"/>
        <v>42557.8803358324</v>
      </c>
      <c r="BE671" s="28">
        <f ca="1" t="shared" ref="BE671:BI671" si="4996">AZ671/Z671</f>
        <v>16785.7736334759</v>
      </c>
      <c r="BF671" s="28">
        <f ca="1" t="shared" si="4996"/>
        <v>19855.2100711553</v>
      </c>
      <c r="BG671" s="28">
        <f ca="1" t="shared" si="4996"/>
        <v>17813.0467043508</v>
      </c>
      <c r="BH671" s="28">
        <f ca="1" t="shared" si="4996"/>
        <v>16787.9449856339</v>
      </c>
      <c r="BI671" s="28">
        <f ca="1" t="shared" si="4996"/>
        <v>17938.054512212</v>
      </c>
      <c r="BJ671" s="28">
        <f ca="1" t="shared" si="4786"/>
        <v>93474.8097125603</v>
      </c>
      <c r="BK671" s="28">
        <f ca="1" t="shared" si="4787"/>
        <v>33159.5752116087</v>
      </c>
      <c r="BL671" s="28">
        <f ca="1" t="shared" si="4788"/>
        <v>126634.384924169</v>
      </c>
      <c r="BM671" s="28">
        <f ca="1">BK671*'Ejercicio 3 - TIR'!$D$5</f>
        <v>16579.7876058043</v>
      </c>
      <c r="BN671" s="28">
        <f ca="1" t="shared" si="4789"/>
        <v>110054.597318365</v>
      </c>
      <c r="BO671" s="28">
        <f ca="1" t="shared" si="4790"/>
        <v>46387.7747302695</v>
      </c>
      <c r="BP671" s="28">
        <f ca="1" t="shared" si="4791"/>
        <v>-109282.876265922</v>
      </c>
      <c r="BQ671" s="28">
        <f ca="1" t="shared" ref="BQ671:BT671" si="4997">BE671</f>
        <v>16785.7736334759</v>
      </c>
      <c r="BR671" s="28">
        <f ca="1" t="shared" si="4997"/>
        <v>19855.2100711553</v>
      </c>
      <c r="BS671" s="28">
        <f ca="1" t="shared" si="4997"/>
        <v>17813.0467043508</v>
      </c>
      <c r="BT671" s="28">
        <f ca="1" t="shared" si="4997"/>
        <v>16787.9449856339</v>
      </c>
      <c r="BU671" s="28">
        <f ca="1" t="shared" si="4793"/>
        <v>64325.8292424815</v>
      </c>
      <c r="BV671" s="30">
        <f ca="1" t="shared" si="4794"/>
        <v>6.14900315108045</v>
      </c>
    </row>
    <row r="672" ht="15" customHeight="1" spans="1:74">
      <c r="A672" s="26">
        <v>671</v>
      </c>
      <c r="B672" s="27">
        <f ca="1" t="shared" ref="B672:F672" si="4998">RAND()</f>
        <v>0.979461993132994</v>
      </c>
      <c r="C672" s="28">
        <f ca="1">IF(B672&lt;=('Ejercicio 3 - TIR'!$D$13-'Ejercicio 3 - TIR'!$C$13)/('Ejercicio 3 - TIR'!$E$13-'Ejercicio 3 - TIR'!$C$13),'Ejercicio 3 - TIR'!$C$13+SQRT(('Ejercicio 3 - TIR'!$E$13-'Ejercicio 3 - TIR'!$C$13)*('Ejercicio 3 - TIR'!$D$13-'Ejercicio 3 - TIR'!$C$13)*B672),'Ejercicio 3 - TIR'!$E$13-SQRT(('Ejercicio 3 - TIR'!$E$13-'Ejercicio 3 - TIR'!$C$13)*('Ejercicio 3 - TIR'!$E$13-'Ejercicio 3 - TIR'!$D$13)*(1-B672)))</f>
        <v>95035.5656676307</v>
      </c>
      <c r="D672" s="27">
        <f ca="1" t="shared" si="4998"/>
        <v>0.708501298507011</v>
      </c>
      <c r="E672" s="28">
        <f ca="1">IF(D672&lt;=('Ejercicio 3 - TIR'!$D$14-'Ejercicio 3 - TIR'!$C$14)/('Ejercicio 3 - TIR'!$E$14-'Ejercicio 3 - TIR'!$C$14),'Ejercicio 3 - TIR'!$C$14+SQRT(('Ejercicio 3 - TIR'!$E$14-'Ejercicio 3 - TIR'!$C$14)*('Ejercicio 3 - TIR'!$D$14-'Ejercicio 3 - TIR'!$C$14)*D672),'Ejercicio 3 - TIR'!$E$14-SQRT(('Ejercicio 3 - TIR'!$E$14-'Ejercicio 3 - TIR'!$C$14)*('Ejercicio 3 - TIR'!$E$14-'Ejercicio 3 - TIR'!$D$14)*(1-D672)))</f>
        <v>33387.5265426659</v>
      </c>
      <c r="F672" s="27">
        <f ca="1" t="shared" si="4998"/>
        <v>0.857156474545596</v>
      </c>
      <c r="G672" s="28">
        <f ca="1">IF(F672&lt;=('Ejercicio 3 - TIR'!$D$18-'Ejercicio 3 - TIR'!$C$18)/('Ejercicio 3 - TIR'!$E$18-'Ejercicio 3 - TIR'!$C$18),'Ejercicio 3 - TIR'!$C$18+SQRT(('Ejercicio 3 - TIR'!$E$18-'Ejercicio 3 - TIR'!$C$18)*('Ejercicio 3 - TIR'!$D$18-'Ejercicio 3 - TIR'!$C$18)*F672),'Ejercicio 3 - TIR'!$E$18-SQRT(('Ejercicio 3 - TIR'!$E$18-'Ejercicio 3 - TIR'!$C$18)*('Ejercicio 3 - TIR'!$E$18-'Ejercicio 3 - TIR'!$D$18)*(1-F672)))</f>
        <v>41726.8876571251</v>
      </c>
      <c r="H672" s="27">
        <f ca="1" t="shared" ref="H672:L672" si="4999">RAND()</f>
        <v>0.917626231209237</v>
      </c>
      <c r="I672" s="28">
        <f ca="1">IF(H672&lt;=('Ejercicio 3 - TIR'!$D$18-'Ejercicio 3 - TIR'!$C$18)/('Ejercicio 3 - TIR'!$E$18-'Ejercicio 3 - TIR'!$C$18),'Ejercicio 3 - TIR'!$C$18+SQRT(('Ejercicio 3 - TIR'!$E$18-'Ejercicio 3 - TIR'!$C$18)*('Ejercicio 3 - TIR'!$D$18-'Ejercicio 3 - TIR'!$C$18)*H672),'Ejercicio 3 - TIR'!$E$18-SQRT(('Ejercicio 3 - TIR'!$E$18-'Ejercicio 3 - TIR'!$C$18)*('Ejercicio 3 - TIR'!$E$18-'Ejercicio 3 - TIR'!$D$18)*(1-H672)))</f>
        <v>42514.4351428081</v>
      </c>
      <c r="J672" s="27">
        <f ca="1" t="shared" si="4999"/>
        <v>0.979684449712844</v>
      </c>
      <c r="K672" s="28">
        <f ca="1">IF(J672&lt;=('Ejercicio 3 - TIR'!$D$18-'Ejercicio 3 - TIR'!$C$18)/('Ejercicio 3 - TIR'!$E$18-'Ejercicio 3 - TIR'!$C$18),'Ejercicio 3 - TIR'!$C$18+SQRT(('Ejercicio 3 - TIR'!$E$18-'Ejercicio 3 - TIR'!$C$18)*('Ejercicio 3 - TIR'!$D$18-'Ejercicio 3 - TIR'!$C$18)*J672),'Ejercicio 3 - TIR'!$E$18-SQRT(('Ejercicio 3 - TIR'!$E$18-'Ejercicio 3 - TIR'!$C$18)*('Ejercicio 3 - TIR'!$E$18-'Ejercicio 3 - TIR'!$D$18)*(1-J672)))</f>
        <v>43765.6312254692</v>
      </c>
      <c r="L672" s="27">
        <f ca="1" t="shared" si="4999"/>
        <v>0.0753885215279475</v>
      </c>
      <c r="M672" s="28">
        <f ca="1">IF(L672&lt;=('Ejercicio 3 - TIR'!$D$18-'Ejercicio 3 - TIR'!$C$18)/('Ejercicio 3 - TIR'!$E$18-'Ejercicio 3 - TIR'!$C$18),'Ejercicio 3 - TIR'!$C$18+SQRT(('Ejercicio 3 - TIR'!$E$18-'Ejercicio 3 - TIR'!$C$18)*('Ejercicio 3 - TIR'!$D$18-'Ejercicio 3 - TIR'!$C$18)*L672),'Ejercicio 3 - TIR'!$E$18-SQRT(('Ejercicio 3 - TIR'!$E$18-'Ejercicio 3 - TIR'!$C$18)*('Ejercicio 3 - TIR'!$E$18-'Ejercicio 3 - TIR'!$D$18)*(1-L672)))</f>
        <v>33362.7783496972</v>
      </c>
      <c r="N672" s="27">
        <f ca="1" t="shared" ref="N672:R672" si="5000">RAND()</f>
        <v>0.262985060952547</v>
      </c>
      <c r="O672" s="28">
        <f ca="1">IF(N672&lt;=('Ejercicio 3 - TIR'!$D$18-'Ejercicio 3 - TIR'!$C$18)/('Ejercicio 3 - TIR'!$E$18-'Ejercicio 3 - TIR'!$C$18),'Ejercicio 3 - TIR'!$C$18+SQRT(('Ejercicio 3 - TIR'!$E$18-'Ejercicio 3 - TIR'!$C$18)*('Ejercicio 3 - TIR'!$D$18-'Ejercicio 3 - TIR'!$C$18)*N672),'Ejercicio 3 - TIR'!$E$18-SQRT(('Ejercicio 3 - TIR'!$E$18-'Ejercicio 3 - TIR'!$C$18)*('Ejercicio 3 - TIR'!$E$18-'Ejercicio 3 - TIR'!$D$18)*(1-N672)))</f>
        <v>36280.7451104851</v>
      </c>
      <c r="P672" s="27">
        <f ca="1" t="shared" si="5000"/>
        <v>0.543756202328069</v>
      </c>
      <c r="Q672" s="29">
        <f ca="1">IF(P672&lt;=('Ejercicio 3 - TIR'!$D$22-'Ejercicio 3 - TIR'!$C$22)/('Ejercicio 3 - TIR'!$E$22-'Ejercicio 3 - TIR'!$C$22),'Ejercicio 3 - TIR'!$C$22+SQRT(('Ejercicio 3 - TIR'!$E$22-'Ejercicio 3 - TIR'!$C$22)*('Ejercicio 3 - TIR'!$D$22-'Ejercicio 3 - TIR'!$C$22)*P672),'Ejercicio 3 - TIR'!$E$22-SQRT(('Ejercicio 3 - TIR'!$E$22-'Ejercicio 3 - TIR'!$C$22)*('Ejercicio 3 - TIR'!$E$22-'Ejercicio 3 - TIR'!$D$22)*(1-P672)))</f>
        <v>0.151342735025661</v>
      </c>
      <c r="R672" s="27">
        <f ca="1" t="shared" si="5000"/>
        <v>0.914204126720403</v>
      </c>
      <c r="S672" s="29">
        <f ca="1">IF(R672&lt;=('Ejercicio 3 - TIR'!$D$23-'Ejercicio 3 - TIR'!$C$23)/('Ejercicio 3 - TIR'!$E$23-'Ejercicio 3 - TIR'!$C$23),'Ejercicio 3 - TIR'!$C$23+SQRT(('Ejercicio 3 - TIR'!$E$23-'Ejercicio 3 - TIR'!$C$23)*('Ejercicio 3 - TIR'!$D$23-'Ejercicio 3 - TIR'!$C$23)*R672),'Ejercicio 3 - TIR'!$E$23-SQRT(('Ejercicio 3 - TIR'!$E$23-'Ejercicio 3 - TIR'!$C$23)*('Ejercicio 3 - TIR'!$E$23-'Ejercicio 3 - TIR'!$D$23)*(1-R672)))</f>
        <v>0.167572909757177</v>
      </c>
      <c r="T672" s="27">
        <f ca="1" t="shared" ref="T672:X672" si="5001">RAND()</f>
        <v>0.712922875614671</v>
      </c>
      <c r="U672" s="29">
        <f ca="1">IF(T672&lt;=('Ejercicio 3 - TIR'!$D$24-'Ejercicio 3 - TIR'!$C$24)/('Ejercicio 3 - TIR'!$E$24-'Ejercicio 3 - TIR'!$C$24),'Ejercicio 3 - TIR'!$C$24+SQRT(('Ejercicio 3 - TIR'!$E$24-'Ejercicio 3 - TIR'!$C$24)*('Ejercicio 3 - TIR'!$D$24-'Ejercicio 3 - TIR'!$C$24)*T672),'Ejercicio 3 - TIR'!$E$24-SQRT(('Ejercicio 3 - TIR'!$E$24-'Ejercicio 3 - TIR'!$C$24)*('Ejercicio 3 - TIR'!$E$24-'Ejercicio 3 - TIR'!$D$24)*(1-T672)))</f>
        <v>0.19164835193011</v>
      </c>
      <c r="V672" s="27">
        <f ca="1" t="shared" si="5001"/>
        <v>0.872249860347691</v>
      </c>
      <c r="W672" s="29">
        <f ca="1">IF(V672&lt;=('Ejercicio 3 - TIR'!$D$25-'Ejercicio 3 - TIR'!$C$25)/('Ejercicio 3 - TIR'!$E$25-'Ejercicio 3 - TIR'!$C$25),'Ejercicio 3 - TIR'!$C$25+SQRT(('Ejercicio 3 - TIR'!$E$25-'Ejercicio 3 - TIR'!$C$25)*('Ejercicio 3 - TIR'!$D$25-'Ejercicio 3 - TIR'!$C$25)*V672),'Ejercicio 3 - TIR'!$E$25-SQRT(('Ejercicio 3 - TIR'!$E$25-'Ejercicio 3 - TIR'!$C$25)*('Ejercicio 3 - TIR'!$E$25-'Ejercicio 3 - TIR'!$D$25)*(1-V672)))</f>
        <v>0.228854657988505</v>
      </c>
      <c r="X672" s="27">
        <f ca="1" t="shared" si="5001"/>
        <v>0.272463142419139</v>
      </c>
      <c r="Y672" s="29">
        <f ca="1">IF(X672&lt;=('Ejercicio 3 - TIR'!$D$26-'Ejercicio 3 - TIR'!$C$26)/('Ejercicio 3 - TIR'!$E$26-'Ejercicio 3 - TIR'!$C$26),'Ejercicio 3 - TIR'!$C$26+SQRT(('Ejercicio 3 - TIR'!$E$26-'Ejercicio 3 - TIR'!$C$26)*('Ejercicio 3 - TIR'!$D$26-'Ejercicio 3 - TIR'!$C$26)*X672),'Ejercicio 3 - TIR'!$E$26-SQRT(('Ejercicio 3 - TIR'!$E$26-'Ejercicio 3 - TIR'!$C$26)*('Ejercicio 3 - TIR'!$E$26-'Ejercicio 3 - TIR'!$D$26)*(1-X672)))</f>
        <v>0.217122877512013</v>
      </c>
      <c r="Z672" s="27">
        <f ca="1" t="shared" si="4764"/>
        <v>1.15134273502566</v>
      </c>
      <c r="AA672" s="27">
        <f ca="1" t="shared" si="4765"/>
        <v>1.3442765872617</v>
      </c>
      <c r="AB672" s="27">
        <f ca="1" t="shared" si="4766"/>
        <v>1.60190497974863</v>
      </c>
      <c r="AC672" s="27">
        <f ca="1" t="shared" si="4767"/>
        <v>1.96850839601909</v>
      </c>
      <c r="AD672" s="27">
        <f ca="1" t="shared" si="4768"/>
        <v>2.39591660336931</v>
      </c>
      <c r="AE672" s="26">
        <f ca="1" t="shared" si="4769"/>
        <v>5052.95958270891</v>
      </c>
      <c r="AF672" s="26">
        <f ca="1" t="shared" si="4770"/>
        <v>5899.69872286885</v>
      </c>
      <c r="AG672" s="26">
        <f ca="1" t="shared" si="4771"/>
        <v>7030.36625999083</v>
      </c>
      <c r="AH672" s="26">
        <f ca="1" t="shared" si="4772"/>
        <v>8639.29832595496</v>
      </c>
      <c r="AI672" s="26">
        <f ca="1" t="shared" si="4773"/>
        <v>10515.087638171</v>
      </c>
      <c r="AJ672" s="28">
        <f ca="1" t="shared" si="4774"/>
        <v>48041.9489592629</v>
      </c>
      <c r="AK672" s="28">
        <f ca="1" t="shared" si="4775"/>
        <v>57151.1597831329</v>
      </c>
      <c r="AL672" s="28">
        <f ca="1" t="shared" si="4776"/>
        <v>70108.3826019214</v>
      </c>
      <c r="AM672" s="28">
        <f ca="1" t="shared" si="4777"/>
        <v>65674.9092959028</v>
      </c>
      <c r="AN672" s="28">
        <f ca="1" t="shared" si="4778"/>
        <v>86925.6395928212</v>
      </c>
      <c r="AO672" s="28">
        <f ca="1">C672/'Ejercicio 3 - TIR'!$D$7</f>
        <v>19007.1131335261</v>
      </c>
      <c r="AP672" s="28">
        <f ca="1" t="shared" si="4779"/>
        <v>29034.8358257367</v>
      </c>
      <c r="AQ672" s="28">
        <f ca="1" t="shared" si="4780"/>
        <v>38144.0466496068</v>
      </c>
      <c r="AR672" s="28">
        <f ca="1" t="shared" si="4781"/>
        <v>51101.2694683953</v>
      </c>
      <c r="AS672" s="28">
        <f ca="1" t="shared" si="4782"/>
        <v>46667.7961623767</v>
      </c>
      <c r="AT672" s="28">
        <f ca="1" t="shared" si="4783"/>
        <v>67918.5264592951</v>
      </c>
      <c r="AU672" s="28">
        <f ca="1">AP672*'Ejercicio 3 - TIR'!$D$5</f>
        <v>14517.4179128684</v>
      </c>
      <c r="AV672" s="28">
        <f ca="1">AQ672*'Ejercicio 3 - TIR'!$D$5</f>
        <v>19072.0233248034</v>
      </c>
      <c r="AW672" s="28">
        <f ca="1">AR672*'Ejercicio 3 - TIR'!$D$5</f>
        <v>25550.6347341976</v>
      </c>
      <c r="AX672" s="28">
        <f ca="1">AS672*'Ejercicio 3 - TIR'!$D$5</f>
        <v>23333.8980811884</v>
      </c>
      <c r="AY672" s="28">
        <f ca="1">AT672*'Ejercicio 3 - TIR'!$D$5</f>
        <v>33959.2632296475</v>
      </c>
      <c r="AZ672" s="28">
        <f ca="1" t="shared" ref="AZ672:BD672" si="5002">AJ672-AU672-AE672</f>
        <v>28471.5714636856</v>
      </c>
      <c r="BA672" s="28">
        <f ca="1" t="shared" si="5002"/>
        <v>32179.4377354607</v>
      </c>
      <c r="BB672" s="28">
        <f ca="1" t="shared" si="5002"/>
        <v>37527.3816077329</v>
      </c>
      <c r="BC672" s="28">
        <f ca="1" t="shared" si="5002"/>
        <v>33701.7128887595</v>
      </c>
      <c r="BD672" s="28">
        <f ca="1" t="shared" si="5002"/>
        <v>42451.2887250027</v>
      </c>
      <c r="BE672" s="28">
        <f ca="1" t="shared" ref="BE672:BI672" si="5003">AZ672/Z672</f>
        <v>24729.0147386486</v>
      </c>
      <c r="BF672" s="28">
        <f ca="1" t="shared" si="5003"/>
        <v>23938.1077081841</v>
      </c>
      <c r="BG672" s="28">
        <f ca="1" t="shared" si="5003"/>
        <v>23426.7213612268</v>
      </c>
      <c r="BH672" s="28">
        <f ca="1" t="shared" si="5003"/>
        <v>17120.4313666705</v>
      </c>
      <c r="BI672" s="28">
        <f ca="1" t="shared" si="5003"/>
        <v>17718.1829556607</v>
      </c>
      <c r="BJ672" s="28">
        <f ca="1" t="shared" si="4786"/>
        <v>79993.7291890068</v>
      </c>
      <c r="BK672" s="28">
        <f ca="1" t="shared" si="4787"/>
        <v>45539.4579387342</v>
      </c>
      <c r="BL672" s="28">
        <f ca="1" t="shared" si="4788"/>
        <v>125533.187127741</v>
      </c>
      <c r="BM672" s="28">
        <f ca="1">BK672*'Ejercicio 3 - TIR'!$D$5</f>
        <v>22769.7289693671</v>
      </c>
      <c r="BN672" s="28">
        <f ca="1" t="shared" si="4789"/>
        <v>102763.458158374</v>
      </c>
      <c r="BO672" s="28">
        <f ca="1" t="shared" si="4790"/>
        <v>42891.0831094289</v>
      </c>
      <c r="BP672" s="28">
        <f ca="1" t="shared" si="4791"/>
        <v>-128423.092210297</v>
      </c>
      <c r="BQ672" s="28">
        <f ca="1" t="shared" ref="BQ672:BT672" si="5004">BE672</f>
        <v>24729.0147386486</v>
      </c>
      <c r="BR672" s="28">
        <f ca="1" t="shared" si="5004"/>
        <v>23938.1077081841</v>
      </c>
      <c r="BS672" s="28">
        <f ca="1" t="shared" si="5004"/>
        <v>23426.7213612268</v>
      </c>
      <c r="BT672" s="28">
        <f ca="1" t="shared" si="5004"/>
        <v>17120.4313666705</v>
      </c>
      <c r="BU672" s="28">
        <f ca="1" t="shared" si="4793"/>
        <v>60609.2660650896</v>
      </c>
      <c r="BV672" s="30">
        <f ca="1" t="shared" si="4794"/>
        <v>4.66680511748059</v>
      </c>
    </row>
    <row r="673" ht="15" customHeight="1" spans="1:74">
      <c r="A673" s="26">
        <v>672</v>
      </c>
      <c r="B673" s="27">
        <f ca="1" t="shared" ref="B673:F673" si="5005">RAND()</f>
        <v>0.643487031289262</v>
      </c>
      <c r="C673" s="28">
        <f ca="1">IF(B673&lt;=('Ejercicio 3 - TIR'!$D$13-'Ejercicio 3 - TIR'!$C$13)/('Ejercicio 3 - TIR'!$E$13-'Ejercicio 3 - TIR'!$C$13),'Ejercicio 3 - TIR'!$C$13+SQRT(('Ejercicio 3 - TIR'!$E$13-'Ejercicio 3 - TIR'!$C$13)*('Ejercicio 3 - TIR'!$D$13-'Ejercicio 3 - TIR'!$C$13)*B673),'Ejercicio 3 - TIR'!$E$13-SQRT(('Ejercicio 3 - TIR'!$E$13-'Ejercicio 3 - TIR'!$C$13)*('Ejercicio 3 - TIR'!$E$13-'Ejercicio 3 - TIR'!$D$13)*(1-B673)))</f>
        <v>79316.297177418</v>
      </c>
      <c r="D673" s="27">
        <f ca="1" t="shared" si="5005"/>
        <v>0.0469710692557956</v>
      </c>
      <c r="E673" s="28">
        <f ca="1">IF(D673&lt;=('Ejercicio 3 - TIR'!$D$14-'Ejercicio 3 - TIR'!$C$14)/('Ejercicio 3 - TIR'!$E$14-'Ejercicio 3 - TIR'!$C$14),'Ejercicio 3 - TIR'!$C$14+SQRT(('Ejercicio 3 - TIR'!$E$14-'Ejercicio 3 - TIR'!$C$14)*('Ejercicio 3 - TIR'!$D$14-'Ejercicio 3 - TIR'!$C$14)*D673),'Ejercicio 3 - TIR'!$E$14-SQRT(('Ejercicio 3 - TIR'!$E$14-'Ejercicio 3 - TIR'!$C$14)*('Ejercicio 3 - TIR'!$E$14-'Ejercicio 3 - TIR'!$D$14)*(1-D673)))</f>
        <v>26876.9204016646</v>
      </c>
      <c r="F673" s="27">
        <f ca="1" t="shared" si="5005"/>
        <v>0.62093209719631</v>
      </c>
      <c r="G673" s="28">
        <f ca="1">IF(F673&lt;=('Ejercicio 3 - TIR'!$D$18-'Ejercicio 3 - TIR'!$C$18)/('Ejercicio 3 - TIR'!$E$18-'Ejercicio 3 - TIR'!$C$18),'Ejercicio 3 - TIR'!$C$18+SQRT(('Ejercicio 3 - TIR'!$E$18-'Ejercicio 3 - TIR'!$C$18)*('Ejercicio 3 - TIR'!$D$18-'Ejercicio 3 - TIR'!$C$18)*F673),'Ejercicio 3 - TIR'!$E$18-SQRT(('Ejercicio 3 - TIR'!$E$18-'Ejercicio 3 - TIR'!$C$18)*('Ejercicio 3 - TIR'!$E$18-'Ejercicio 3 - TIR'!$D$18)*(1-F673)))</f>
        <v>39650.8970867711</v>
      </c>
      <c r="H673" s="27">
        <f ca="1" t="shared" ref="H673:L673" si="5006">RAND()</f>
        <v>0.079095148844309</v>
      </c>
      <c r="I673" s="28">
        <f ca="1">IF(H673&lt;=('Ejercicio 3 - TIR'!$D$18-'Ejercicio 3 - TIR'!$C$18)/('Ejercicio 3 - TIR'!$E$18-'Ejercicio 3 - TIR'!$C$18),'Ejercicio 3 - TIR'!$C$18+SQRT(('Ejercicio 3 - TIR'!$E$18-'Ejercicio 3 - TIR'!$C$18)*('Ejercicio 3 - TIR'!$D$18-'Ejercicio 3 - TIR'!$C$18)*H673),'Ejercicio 3 - TIR'!$E$18-SQRT(('Ejercicio 3 - TIR'!$E$18-'Ejercicio 3 - TIR'!$C$18)*('Ejercicio 3 - TIR'!$E$18-'Ejercicio 3 - TIR'!$D$18)*(1-H673)))</f>
        <v>33444.4553018796</v>
      </c>
      <c r="J673" s="27">
        <f ca="1" t="shared" si="5006"/>
        <v>0.30944494278078</v>
      </c>
      <c r="K673" s="28">
        <f ca="1">IF(J673&lt;=('Ejercicio 3 - TIR'!$D$18-'Ejercicio 3 - TIR'!$C$18)/('Ejercicio 3 - TIR'!$E$18-'Ejercicio 3 - TIR'!$C$18),'Ejercicio 3 - TIR'!$C$18+SQRT(('Ejercicio 3 - TIR'!$E$18-'Ejercicio 3 - TIR'!$C$18)*('Ejercicio 3 - TIR'!$D$18-'Ejercicio 3 - TIR'!$C$18)*J673),'Ejercicio 3 - TIR'!$E$18-SQRT(('Ejercicio 3 - TIR'!$E$18-'Ejercicio 3 - TIR'!$C$18)*('Ejercicio 3 - TIR'!$E$18-'Ejercicio 3 - TIR'!$D$18)*(1-J673)))</f>
        <v>36812.9832978745</v>
      </c>
      <c r="L673" s="27">
        <f ca="1" t="shared" si="5006"/>
        <v>0.51677586821598</v>
      </c>
      <c r="M673" s="28">
        <f ca="1">IF(L673&lt;=('Ejercicio 3 - TIR'!$D$18-'Ejercicio 3 - TIR'!$C$18)/('Ejercicio 3 - TIR'!$E$18-'Ejercicio 3 - TIR'!$C$18),'Ejercicio 3 - TIR'!$C$18+SQRT(('Ejercicio 3 - TIR'!$E$18-'Ejercicio 3 - TIR'!$C$18)*('Ejercicio 3 - TIR'!$D$18-'Ejercicio 3 - TIR'!$C$18)*L673),'Ejercicio 3 - TIR'!$E$18-SQRT(('Ejercicio 3 - TIR'!$E$18-'Ejercicio 3 - TIR'!$C$18)*('Ejercicio 3 - TIR'!$E$18-'Ejercicio 3 - TIR'!$D$18)*(1-L673)))</f>
        <v>38804.3387163601</v>
      </c>
      <c r="N673" s="27">
        <f ca="1" t="shared" ref="N673:R673" si="5007">RAND()</f>
        <v>0.0146347843766768</v>
      </c>
      <c r="O673" s="28">
        <f ca="1">IF(N673&lt;=('Ejercicio 3 - TIR'!$D$18-'Ejercicio 3 - TIR'!$C$18)/('Ejercicio 3 - TIR'!$E$18-'Ejercicio 3 - TIR'!$C$18),'Ejercicio 3 - TIR'!$C$18+SQRT(('Ejercicio 3 - TIR'!$E$18-'Ejercicio 3 - TIR'!$C$18)*('Ejercicio 3 - TIR'!$D$18-'Ejercicio 3 - TIR'!$C$18)*N673),'Ejercicio 3 - TIR'!$E$18-SQRT(('Ejercicio 3 - TIR'!$E$18-'Ejercicio 3 - TIR'!$C$18)*('Ejercicio 3 - TIR'!$E$18-'Ejercicio 3 - TIR'!$D$18)*(1-N673)))</f>
        <v>31481.6266926934</v>
      </c>
      <c r="P673" s="27">
        <f ca="1" t="shared" si="5007"/>
        <v>0.63428122660964</v>
      </c>
      <c r="Q673" s="29">
        <f ca="1">IF(P673&lt;=('Ejercicio 3 - TIR'!$D$22-'Ejercicio 3 - TIR'!$C$22)/('Ejercicio 3 - TIR'!$E$22-'Ejercicio 3 - TIR'!$C$22),'Ejercicio 3 - TIR'!$C$22+SQRT(('Ejercicio 3 - TIR'!$E$22-'Ejercicio 3 - TIR'!$C$22)*('Ejercicio 3 - TIR'!$D$22-'Ejercicio 3 - TIR'!$C$22)*P673),'Ejercicio 3 - TIR'!$E$22-SQRT(('Ejercicio 3 - TIR'!$E$22-'Ejercicio 3 - TIR'!$C$22)*('Ejercicio 3 - TIR'!$E$22-'Ejercicio 3 - TIR'!$D$22)*(1-P673)))</f>
        <v>0.154342763358018</v>
      </c>
      <c r="R673" s="27">
        <f ca="1" t="shared" si="5007"/>
        <v>0.386381578120593</v>
      </c>
      <c r="S673" s="29">
        <f ca="1">IF(R673&lt;=('Ejercicio 3 - TIR'!$D$23-'Ejercicio 3 - TIR'!$C$23)/('Ejercicio 3 - TIR'!$E$23-'Ejercicio 3 - TIR'!$C$23),'Ejercicio 3 - TIR'!$C$23+SQRT(('Ejercicio 3 - TIR'!$E$23-'Ejercicio 3 - TIR'!$C$23)*('Ejercicio 3 - TIR'!$D$23-'Ejercicio 3 - TIR'!$C$23)*R673),'Ejercicio 3 - TIR'!$E$23-SQRT(('Ejercicio 3 - TIR'!$E$23-'Ejercicio 3 - TIR'!$C$23)*('Ejercicio 3 - TIR'!$E$23-'Ejercicio 3 - TIR'!$D$23)*(1-R673)))</f>
        <v>0.146372084495107</v>
      </c>
      <c r="T673" s="27">
        <f ca="1" t="shared" ref="T673:X673" si="5008">RAND()</f>
        <v>0.197358423919399</v>
      </c>
      <c r="U673" s="29">
        <f ca="1">IF(T673&lt;=('Ejercicio 3 - TIR'!$D$24-'Ejercicio 3 - TIR'!$C$24)/('Ejercicio 3 - TIR'!$E$24-'Ejercicio 3 - TIR'!$C$24),'Ejercicio 3 - TIR'!$C$24+SQRT(('Ejercicio 3 - TIR'!$E$24-'Ejercicio 3 - TIR'!$C$24)*('Ejercicio 3 - TIR'!$D$24-'Ejercicio 3 - TIR'!$C$24)*T673),'Ejercicio 3 - TIR'!$E$24-SQRT(('Ejercicio 3 - TIR'!$E$24-'Ejercicio 3 - TIR'!$C$24)*('Ejercicio 3 - TIR'!$E$24-'Ejercicio 3 - TIR'!$D$24)*(1-T673)))</f>
        <v>0.170358111165595</v>
      </c>
      <c r="V673" s="27">
        <f ca="1" t="shared" si="5008"/>
        <v>0.327591593886811</v>
      </c>
      <c r="W673" s="29">
        <f ca="1">IF(V673&lt;=('Ejercicio 3 - TIR'!$D$25-'Ejercicio 3 - TIR'!$C$25)/('Ejercicio 3 - TIR'!$E$25-'Ejercicio 3 - TIR'!$C$25),'Ejercicio 3 - TIR'!$C$25+SQRT(('Ejercicio 3 - TIR'!$E$25-'Ejercicio 3 - TIR'!$C$25)*('Ejercicio 3 - TIR'!$D$25-'Ejercicio 3 - TIR'!$C$25)*V673),'Ejercicio 3 - TIR'!$E$25-SQRT(('Ejercicio 3 - TIR'!$E$25-'Ejercicio 3 - TIR'!$C$25)*('Ejercicio 3 - TIR'!$E$25-'Ejercicio 3 - TIR'!$D$25)*(1-V673)))</f>
        <v>0.201487842540285</v>
      </c>
      <c r="X673" s="27">
        <f ca="1" t="shared" si="5008"/>
        <v>0.0490967560258975</v>
      </c>
      <c r="Y673" s="29">
        <f ca="1">IF(X673&lt;=('Ejercicio 3 - TIR'!$D$26-'Ejercicio 3 - TIR'!$C$26)/('Ejercicio 3 - TIR'!$E$26-'Ejercicio 3 - TIR'!$C$26),'Ejercicio 3 - TIR'!$C$26+SQRT(('Ejercicio 3 - TIR'!$E$26-'Ejercicio 3 - TIR'!$C$26)*('Ejercicio 3 - TIR'!$D$26-'Ejercicio 3 - TIR'!$C$26)*X673),'Ejercicio 3 - TIR'!$E$26-SQRT(('Ejercicio 3 - TIR'!$E$26-'Ejercicio 3 - TIR'!$C$26)*('Ejercicio 3 - TIR'!$E$26-'Ejercicio 3 - TIR'!$D$26)*(1-X673)))</f>
        <v>0.20151352427669</v>
      </c>
      <c r="Z673" s="27">
        <f ca="1" t="shared" si="4764"/>
        <v>1.15434276335802</v>
      </c>
      <c r="AA673" s="27">
        <f ca="1" t="shared" si="4765"/>
        <v>1.32330631985257</v>
      </c>
      <c r="AB673" s="27">
        <f ca="1" t="shared" si="4766"/>
        <v>1.54874228499615</v>
      </c>
      <c r="AC673" s="27">
        <f ca="1" t="shared" si="4767"/>
        <v>1.86079502665094</v>
      </c>
      <c r="AD673" s="27">
        <f ca="1" t="shared" si="4768"/>
        <v>2.23577039042791</v>
      </c>
      <c r="AE673" s="26">
        <f ca="1" t="shared" si="4769"/>
        <v>4148.25816534641</v>
      </c>
      <c r="AF673" s="26">
        <f ca="1" t="shared" si="4770"/>
        <v>4755.44736003201</v>
      </c>
      <c r="AG673" s="26">
        <f ca="1" t="shared" si="4771"/>
        <v>5565.57639003448</v>
      </c>
      <c r="AH673" s="26">
        <f ca="1" t="shared" si="4772"/>
        <v>6686.97236935568</v>
      </c>
      <c r="AI673" s="26">
        <f ca="1" t="shared" si="4773"/>
        <v>8034.48773824539</v>
      </c>
      <c r="AJ673" s="28">
        <f ca="1" t="shared" si="4774"/>
        <v>45770.7261127677</v>
      </c>
      <c r="AK673" s="28">
        <f ca="1" t="shared" si="4775"/>
        <v>44257.2590650042</v>
      </c>
      <c r="AL673" s="28">
        <f ca="1" t="shared" si="4776"/>
        <v>57013.8238702754</v>
      </c>
      <c r="AM673" s="28">
        <f ca="1" t="shared" si="4777"/>
        <v>72206.9204958814</v>
      </c>
      <c r="AN673" s="28">
        <f ca="1" t="shared" si="4778"/>
        <v>70385.6888020287</v>
      </c>
      <c r="AO673" s="28">
        <f ca="1">C673/'Ejercicio 3 - TIR'!$D$7</f>
        <v>15863.2594354836</v>
      </c>
      <c r="AP673" s="28">
        <f ca="1" t="shared" si="4779"/>
        <v>29907.4666772841</v>
      </c>
      <c r="AQ673" s="28">
        <f ca="1" t="shared" si="4780"/>
        <v>28393.9996295206</v>
      </c>
      <c r="AR673" s="28">
        <f ca="1" t="shared" si="4781"/>
        <v>41150.5644347918</v>
      </c>
      <c r="AS673" s="28">
        <f ca="1" t="shared" si="4782"/>
        <v>56343.6610603978</v>
      </c>
      <c r="AT673" s="28">
        <f ca="1" t="shared" si="4783"/>
        <v>54522.4293665451</v>
      </c>
      <c r="AU673" s="28">
        <f ca="1">AP673*'Ejercicio 3 - TIR'!$D$5</f>
        <v>14953.7333386421</v>
      </c>
      <c r="AV673" s="28">
        <f ca="1">AQ673*'Ejercicio 3 - TIR'!$D$5</f>
        <v>14196.9998147603</v>
      </c>
      <c r="AW673" s="28">
        <f ca="1">AR673*'Ejercicio 3 - TIR'!$D$5</f>
        <v>20575.2822173959</v>
      </c>
      <c r="AX673" s="28">
        <f ca="1">AS673*'Ejercicio 3 - TIR'!$D$5</f>
        <v>28171.8305301989</v>
      </c>
      <c r="AY673" s="28">
        <f ca="1">AT673*'Ejercicio 3 - TIR'!$D$5</f>
        <v>27261.2146832726</v>
      </c>
      <c r="AZ673" s="28">
        <f ca="1" t="shared" ref="AZ673:BD673" si="5009">AJ673-AU673-AE673</f>
        <v>26668.7346087793</v>
      </c>
      <c r="BA673" s="28">
        <f ca="1" t="shared" si="5009"/>
        <v>25304.8118902119</v>
      </c>
      <c r="BB673" s="28">
        <f ca="1" t="shared" si="5009"/>
        <v>30872.965262845</v>
      </c>
      <c r="BC673" s="28">
        <f ca="1" t="shared" si="5009"/>
        <v>37348.1175963268</v>
      </c>
      <c r="BD673" s="28">
        <f ca="1" t="shared" si="5009"/>
        <v>35089.9863805108</v>
      </c>
      <c r="BE673" s="28">
        <f ca="1" t="shared" ref="BE673:BI673" si="5010">AZ673/Z673</f>
        <v>23102.9599312418</v>
      </c>
      <c r="BF673" s="28">
        <f ca="1" t="shared" si="5010"/>
        <v>19122.4144482519</v>
      </c>
      <c r="BG673" s="28">
        <f ca="1" t="shared" si="5010"/>
        <v>19934.2173077696</v>
      </c>
      <c r="BH673" s="28">
        <f ca="1" t="shared" si="5010"/>
        <v>20071.0540717351</v>
      </c>
      <c r="BI673" s="28">
        <f ca="1" t="shared" si="5010"/>
        <v>15694.807718513</v>
      </c>
      <c r="BJ673" s="28">
        <f ca="1" t="shared" si="4786"/>
        <v>60090.6228199294</v>
      </c>
      <c r="BK673" s="28">
        <f ca="1" t="shared" si="4787"/>
        <v>35466.6057415304</v>
      </c>
      <c r="BL673" s="28">
        <f ca="1" t="shared" si="4788"/>
        <v>95557.2285614597</v>
      </c>
      <c r="BM673" s="28">
        <f ca="1">BK673*'Ejercicio 3 - TIR'!$D$5</f>
        <v>17733.3028707652</v>
      </c>
      <c r="BN673" s="28">
        <f ca="1" t="shared" si="4789"/>
        <v>77823.9256906946</v>
      </c>
      <c r="BO673" s="28">
        <f ca="1" t="shared" si="4790"/>
        <v>34808.5501194064</v>
      </c>
      <c r="BP673" s="28">
        <f ca="1" t="shared" si="4791"/>
        <v>-106193.217579083</v>
      </c>
      <c r="BQ673" s="28">
        <f ca="1" t="shared" ref="BQ673:BT673" si="5011">BE673</f>
        <v>23102.9599312418</v>
      </c>
      <c r="BR673" s="28">
        <f ca="1" t="shared" si="5011"/>
        <v>19122.4144482519</v>
      </c>
      <c r="BS673" s="28">
        <f ca="1" t="shared" si="5011"/>
        <v>19934.2173077696</v>
      </c>
      <c r="BT673" s="28">
        <f ca="1" t="shared" si="5011"/>
        <v>20071.0540717351</v>
      </c>
      <c r="BU673" s="28">
        <f ca="1" t="shared" si="4793"/>
        <v>50503.3578379194</v>
      </c>
      <c r="BV673" s="30">
        <f ca="1" t="shared" si="4794"/>
        <v>6.90507347331912</v>
      </c>
    </row>
    <row r="674" ht="15" customHeight="1" spans="1:74">
      <c r="A674" s="26">
        <v>673</v>
      </c>
      <c r="B674" s="27">
        <f ca="1" t="shared" ref="B674:F674" si="5012">RAND()</f>
        <v>0.819534583519864</v>
      </c>
      <c r="C674" s="28">
        <f ca="1">IF(B674&lt;=('Ejercicio 3 - TIR'!$D$13-'Ejercicio 3 - TIR'!$C$13)/('Ejercicio 3 - TIR'!$E$13-'Ejercicio 3 - TIR'!$C$13),'Ejercicio 3 - TIR'!$C$13+SQRT(('Ejercicio 3 - TIR'!$E$13-'Ejercicio 3 - TIR'!$C$13)*('Ejercicio 3 - TIR'!$D$13-'Ejercicio 3 - TIR'!$C$13)*B674),'Ejercicio 3 - TIR'!$E$13-SQRT(('Ejercicio 3 - TIR'!$E$13-'Ejercicio 3 - TIR'!$C$13)*('Ejercicio 3 - TIR'!$E$13-'Ejercicio 3 - TIR'!$D$13)*(1-B674)))</f>
        <v>85284.0732613891</v>
      </c>
      <c r="D674" s="27">
        <f ca="1" t="shared" si="5012"/>
        <v>0.73313416615772</v>
      </c>
      <c r="E674" s="28">
        <f ca="1">IF(D674&lt;=('Ejercicio 3 - TIR'!$D$14-'Ejercicio 3 - TIR'!$C$14)/('Ejercicio 3 - TIR'!$E$14-'Ejercicio 3 - TIR'!$C$14),'Ejercicio 3 - TIR'!$C$14+SQRT(('Ejercicio 3 - TIR'!$E$14-'Ejercicio 3 - TIR'!$C$14)*('Ejercicio 3 - TIR'!$D$14-'Ejercicio 3 - TIR'!$C$14)*D674),'Ejercicio 3 - TIR'!$E$14-SQRT(('Ejercicio 3 - TIR'!$E$14-'Ejercicio 3 - TIR'!$C$14)*('Ejercicio 3 - TIR'!$E$14-'Ejercicio 3 - TIR'!$D$14)*(1-D674)))</f>
        <v>33673.0832883353</v>
      </c>
      <c r="F674" s="27">
        <f ca="1" t="shared" si="5012"/>
        <v>0.386674714630697</v>
      </c>
      <c r="G674" s="28">
        <f ca="1">IF(F674&lt;=('Ejercicio 3 - TIR'!$D$18-'Ejercicio 3 - TIR'!$C$18)/('Ejercicio 3 - TIR'!$E$18-'Ejercicio 3 - TIR'!$C$18),'Ejercicio 3 - TIR'!$C$18+SQRT(('Ejercicio 3 - TIR'!$E$18-'Ejercicio 3 - TIR'!$C$18)*('Ejercicio 3 - TIR'!$D$18-'Ejercicio 3 - TIR'!$C$18)*F674),'Ejercicio 3 - TIR'!$E$18-SQRT(('Ejercicio 3 - TIR'!$E$18-'Ejercicio 3 - TIR'!$C$18)*('Ejercicio 3 - TIR'!$E$18-'Ejercicio 3 - TIR'!$D$18)*(1-F674)))</f>
        <v>37615.8523616602</v>
      </c>
      <c r="H674" s="27">
        <f ca="1" t="shared" ref="H674:L674" si="5013">RAND()</f>
        <v>0.814474590137271</v>
      </c>
      <c r="I674" s="28">
        <f ca="1">IF(H674&lt;=('Ejercicio 3 - TIR'!$D$18-'Ejercicio 3 - TIR'!$C$18)/('Ejercicio 3 - TIR'!$E$18-'Ejercicio 3 - TIR'!$C$18),'Ejercicio 3 - TIR'!$C$18+SQRT(('Ejercicio 3 - TIR'!$E$18-'Ejercicio 3 - TIR'!$C$18)*('Ejercicio 3 - TIR'!$D$18-'Ejercicio 3 - TIR'!$C$18)*H674),'Ejercicio 3 - TIR'!$E$18-SQRT(('Ejercicio 3 - TIR'!$E$18-'Ejercicio 3 - TIR'!$C$18)*('Ejercicio 3 - TIR'!$E$18-'Ejercicio 3 - TIR'!$D$18)*(1-H674)))</f>
        <v>41269.7981636774</v>
      </c>
      <c r="J674" s="27">
        <f ca="1" t="shared" si="5013"/>
        <v>0.659105829104968</v>
      </c>
      <c r="K674" s="28">
        <f ca="1">IF(J674&lt;=('Ejercicio 3 - TIR'!$D$18-'Ejercicio 3 - TIR'!$C$18)/('Ejercicio 3 - TIR'!$E$18-'Ejercicio 3 - TIR'!$C$18),'Ejercicio 3 - TIR'!$C$18+SQRT(('Ejercicio 3 - TIR'!$E$18-'Ejercicio 3 - TIR'!$C$18)*('Ejercicio 3 - TIR'!$D$18-'Ejercicio 3 - TIR'!$C$18)*J674),'Ejercicio 3 - TIR'!$E$18-SQRT(('Ejercicio 3 - TIR'!$E$18-'Ejercicio 3 - TIR'!$C$18)*('Ejercicio 3 - TIR'!$E$18-'Ejercicio 3 - TIR'!$D$18)*(1-J674)))</f>
        <v>39943.1320199294</v>
      </c>
      <c r="L674" s="27">
        <f ca="1" t="shared" si="5013"/>
        <v>0.811704278264758</v>
      </c>
      <c r="M674" s="28">
        <f ca="1">IF(L674&lt;=('Ejercicio 3 - TIR'!$D$18-'Ejercicio 3 - TIR'!$C$18)/('Ejercicio 3 - TIR'!$E$18-'Ejercicio 3 - TIR'!$C$18),'Ejercicio 3 - TIR'!$C$18+SQRT(('Ejercicio 3 - TIR'!$E$18-'Ejercicio 3 - TIR'!$C$18)*('Ejercicio 3 - TIR'!$D$18-'Ejercicio 3 - TIR'!$C$18)*L674),'Ejercicio 3 - TIR'!$E$18-SQRT(('Ejercicio 3 - TIR'!$E$18-'Ejercicio 3 - TIR'!$C$18)*('Ejercicio 3 - TIR'!$E$18-'Ejercicio 3 - TIR'!$D$18)*(1-L674)))</f>
        <v>41242.0512070887</v>
      </c>
      <c r="N674" s="27">
        <f ca="1" t="shared" ref="N674:R674" si="5014">RAND()</f>
        <v>0.250577385227509</v>
      </c>
      <c r="O674" s="28">
        <f ca="1">IF(N674&lt;=('Ejercicio 3 - TIR'!$D$18-'Ejercicio 3 - TIR'!$C$18)/('Ejercicio 3 - TIR'!$E$18-'Ejercicio 3 - TIR'!$C$18),'Ejercicio 3 - TIR'!$C$18+SQRT(('Ejercicio 3 - TIR'!$E$18-'Ejercicio 3 - TIR'!$C$18)*('Ejercicio 3 - TIR'!$D$18-'Ejercicio 3 - TIR'!$C$18)*N674),'Ejercicio 3 - TIR'!$E$18-SQRT(('Ejercicio 3 - TIR'!$E$18-'Ejercicio 3 - TIR'!$C$18)*('Ejercicio 3 - TIR'!$E$18-'Ejercicio 3 - TIR'!$D$18)*(1-N674)))</f>
        <v>36130.7917746508</v>
      </c>
      <c r="P674" s="27">
        <f ca="1" t="shared" si="5014"/>
        <v>0.715146814137542</v>
      </c>
      <c r="Q674" s="29">
        <f ca="1">IF(P674&lt;=('Ejercicio 3 - TIR'!$D$22-'Ejercicio 3 - TIR'!$C$22)/('Ejercicio 3 - TIR'!$E$22-'Ejercicio 3 - TIR'!$C$22),'Ejercicio 3 - TIR'!$C$22+SQRT(('Ejercicio 3 - TIR'!$E$22-'Ejercicio 3 - TIR'!$C$22)*('Ejercicio 3 - TIR'!$D$22-'Ejercicio 3 - TIR'!$C$22)*P674),'Ejercicio 3 - TIR'!$E$22-SQRT(('Ejercicio 3 - TIR'!$E$22-'Ejercicio 3 - TIR'!$C$22)*('Ejercicio 3 - TIR'!$E$22-'Ejercicio 3 - TIR'!$D$22)*(1-P674)))</f>
        <v>0.157356331247953</v>
      </c>
      <c r="R674" s="27">
        <f ca="1" t="shared" si="5014"/>
        <v>0.0164801052357895</v>
      </c>
      <c r="S674" s="29">
        <f ca="1">IF(R674&lt;=('Ejercicio 3 - TIR'!$D$23-'Ejercicio 3 - TIR'!$C$23)/('Ejercicio 3 - TIR'!$E$23-'Ejercicio 3 - TIR'!$C$23),'Ejercicio 3 - TIR'!$C$23+SQRT(('Ejercicio 3 - TIR'!$E$23-'Ejercicio 3 - TIR'!$C$23)*('Ejercicio 3 - TIR'!$D$23-'Ejercicio 3 - TIR'!$C$23)*R674),'Ejercicio 3 - TIR'!$E$23-SQRT(('Ejercicio 3 - TIR'!$E$23-'Ejercicio 3 - TIR'!$C$23)*('Ejercicio 3 - TIR'!$E$23-'Ejercicio 3 - TIR'!$D$23)*(1-R674)))</f>
        <v>0.12544648413423</v>
      </c>
      <c r="T674" s="27">
        <f ca="1" t="shared" ref="T674:X674" si="5015">RAND()</f>
        <v>0.539612238262114</v>
      </c>
      <c r="U674" s="29">
        <f ca="1">IF(T674&lt;=('Ejercicio 3 - TIR'!$D$24-'Ejercicio 3 - TIR'!$C$24)/('Ejercicio 3 - TIR'!$E$24-'Ejercicio 3 - TIR'!$C$24),'Ejercicio 3 - TIR'!$C$24+SQRT(('Ejercicio 3 - TIR'!$E$24-'Ejercicio 3 - TIR'!$C$24)*('Ejercicio 3 - TIR'!$D$24-'Ejercicio 3 - TIR'!$C$24)*T674),'Ejercicio 3 - TIR'!$E$24-SQRT(('Ejercicio 3 - TIR'!$E$24-'Ejercicio 3 - TIR'!$C$24)*('Ejercicio 3 - TIR'!$E$24-'Ejercicio 3 - TIR'!$D$24)*(1-T674)))</f>
        <v>0.184096159914766</v>
      </c>
      <c r="V674" s="27">
        <f ca="1" t="shared" si="5015"/>
        <v>0.165944656045803</v>
      </c>
      <c r="W674" s="29">
        <f ca="1">IF(V674&lt;=('Ejercicio 3 - TIR'!$D$25-'Ejercicio 3 - TIR'!$C$25)/('Ejercicio 3 - TIR'!$E$25-'Ejercicio 3 - TIR'!$C$25),'Ejercicio 3 - TIR'!$C$25+SQRT(('Ejercicio 3 - TIR'!$E$25-'Ejercicio 3 - TIR'!$C$25)*('Ejercicio 3 - TIR'!$D$25-'Ejercicio 3 - TIR'!$C$25)*V674),'Ejercicio 3 - TIR'!$E$25-SQRT(('Ejercicio 3 - TIR'!$E$25-'Ejercicio 3 - TIR'!$C$25)*('Ejercicio 3 - TIR'!$E$25-'Ejercicio 3 - TIR'!$D$25)*(1-V674)))</f>
        <v>0.195242129722061</v>
      </c>
      <c r="X674" s="27">
        <f ca="1" t="shared" si="5015"/>
        <v>0.331114541394302</v>
      </c>
      <c r="Y674" s="29">
        <f ca="1">IF(X674&lt;=('Ejercicio 3 - TIR'!$D$26-'Ejercicio 3 - TIR'!$C$26)/('Ejercicio 3 - TIR'!$E$26-'Ejercicio 3 - TIR'!$C$26),'Ejercicio 3 - TIR'!$C$26+SQRT(('Ejercicio 3 - TIR'!$E$26-'Ejercicio 3 - TIR'!$C$26)*('Ejercicio 3 - TIR'!$D$26-'Ejercicio 3 - TIR'!$C$26)*X674),'Ejercicio 3 - TIR'!$E$26-SQRT(('Ejercicio 3 - TIR'!$E$26-'Ejercicio 3 - TIR'!$C$26)*('Ejercicio 3 - TIR'!$E$26-'Ejercicio 3 - TIR'!$D$26)*(1-X674)))</f>
        <v>0.219899987654924</v>
      </c>
      <c r="Z674" s="27">
        <f ca="1" t="shared" si="4764"/>
        <v>1.15735633124795</v>
      </c>
      <c r="AA674" s="27">
        <f ca="1" t="shared" si="4765"/>
        <v>1.3025426138935</v>
      </c>
      <c r="AB674" s="27">
        <f ca="1" t="shared" si="4766"/>
        <v>1.54233570723664</v>
      </c>
      <c r="AC674" s="27">
        <f ca="1" t="shared" si="4767"/>
        <v>1.8434646154639</v>
      </c>
      <c r="AD674" s="27">
        <f ca="1" t="shared" si="4768"/>
        <v>2.2488424616467</v>
      </c>
      <c r="AE674" s="26">
        <f ca="1" t="shared" si="4769"/>
        <v>5298.6728480592</v>
      </c>
      <c r="AF674" s="26">
        <f ca="1" t="shared" si="4770"/>
        <v>5963.37272742574</v>
      </c>
      <c r="AG674" s="26">
        <f ca="1" t="shared" si="4771"/>
        <v>7061.20674668526</v>
      </c>
      <c r="AH674" s="26">
        <f ca="1" t="shared" si="4772"/>
        <v>8439.85179031587</v>
      </c>
      <c r="AI674" s="26">
        <f ca="1" t="shared" si="4773"/>
        <v>10295.7750948157</v>
      </c>
      <c r="AJ674" s="28">
        <f ca="1" t="shared" si="4774"/>
        <v>43534.9448860557</v>
      </c>
      <c r="AK674" s="28">
        <f ca="1" t="shared" si="4775"/>
        <v>53755.6707749735</v>
      </c>
      <c r="AL674" s="28">
        <f ca="1" t="shared" si="4776"/>
        <v>61605.7187732041</v>
      </c>
      <c r="AM674" s="28">
        <f ca="1" t="shared" si="4777"/>
        <v>76028.2620694182</v>
      </c>
      <c r="AN674" s="28">
        <f ca="1" t="shared" si="4778"/>
        <v>81252.45871575</v>
      </c>
      <c r="AO674" s="28">
        <f ca="1">C674/'Ejercicio 3 - TIR'!$D$7</f>
        <v>17056.8146522778</v>
      </c>
      <c r="AP674" s="28">
        <f ca="1" t="shared" si="4779"/>
        <v>26478.1302337778</v>
      </c>
      <c r="AQ674" s="28">
        <f ca="1" t="shared" si="4780"/>
        <v>36698.8561226957</v>
      </c>
      <c r="AR674" s="28">
        <f ca="1" t="shared" si="4781"/>
        <v>44548.9041209263</v>
      </c>
      <c r="AS674" s="28">
        <f ca="1" t="shared" si="4782"/>
        <v>58971.4474171403</v>
      </c>
      <c r="AT674" s="28">
        <f ca="1" t="shared" si="4783"/>
        <v>64195.6440634722</v>
      </c>
      <c r="AU674" s="28">
        <f ca="1">AP674*'Ejercicio 3 - TIR'!$D$5</f>
        <v>13239.0651168889</v>
      </c>
      <c r="AV674" s="28">
        <f ca="1">AQ674*'Ejercicio 3 - TIR'!$D$5</f>
        <v>18349.4280613478</v>
      </c>
      <c r="AW674" s="28">
        <f ca="1">AR674*'Ejercicio 3 - TIR'!$D$5</f>
        <v>22274.4520604631</v>
      </c>
      <c r="AX674" s="28">
        <f ca="1">AS674*'Ejercicio 3 - TIR'!$D$5</f>
        <v>29485.7237085702</v>
      </c>
      <c r="AY674" s="28">
        <f ca="1">AT674*'Ejercicio 3 - TIR'!$D$5</f>
        <v>32097.8220317361</v>
      </c>
      <c r="AZ674" s="28">
        <f ca="1" t="shared" ref="AZ674:BD674" si="5016">AJ674-AU674-AE674</f>
        <v>24997.2069211075</v>
      </c>
      <c r="BA674" s="28">
        <f ca="1" t="shared" si="5016"/>
        <v>29442.8699861999</v>
      </c>
      <c r="BB674" s="28">
        <f ca="1" t="shared" si="5016"/>
        <v>32270.0599660557</v>
      </c>
      <c r="BC674" s="28">
        <f ca="1" t="shared" si="5016"/>
        <v>38102.6865705321</v>
      </c>
      <c r="BD674" s="28">
        <f ca="1" t="shared" si="5016"/>
        <v>38858.8615891982</v>
      </c>
      <c r="BE674" s="28">
        <f ca="1" t="shared" ref="BE674:BI674" si="5017">AZ674/Z674</f>
        <v>21598.539919122</v>
      </c>
      <c r="BF674" s="28">
        <f ca="1" t="shared" si="5017"/>
        <v>22604.1510443875</v>
      </c>
      <c r="BG674" s="28">
        <f ca="1" t="shared" si="5017"/>
        <v>20922.8508518895</v>
      </c>
      <c r="BH674" s="28">
        <f ca="1" t="shared" si="5017"/>
        <v>20669.0631601539</v>
      </c>
      <c r="BI674" s="28">
        <f ca="1" t="shared" si="5017"/>
        <v>17279.4947853947</v>
      </c>
      <c r="BJ674" s="28">
        <f ca="1" t="shared" si="4786"/>
        <v>75725.4595133742</v>
      </c>
      <c r="BK674" s="28">
        <f ca="1" t="shared" si="4787"/>
        <v>38358.0890504799</v>
      </c>
      <c r="BL674" s="28">
        <f ca="1" t="shared" si="4788"/>
        <v>114083.548563854</v>
      </c>
      <c r="BM674" s="28">
        <f ca="1">BK674*'Ejercicio 3 - TIR'!$D$5</f>
        <v>19179.0445252399</v>
      </c>
      <c r="BN674" s="28">
        <f ca="1" t="shared" si="4789"/>
        <v>94904.5040386141</v>
      </c>
      <c r="BO674" s="28">
        <f ca="1" t="shared" si="4790"/>
        <v>42201.4906144742</v>
      </c>
      <c r="BP674" s="28">
        <f ca="1" t="shared" si="4791"/>
        <v>-118957.156549724</v>
      </c>
      <c r="BQ674" s="28">
        <f ca="1" t="shared" ref="BQ674:BT674" si="5018">BE674</f>
        <v>21598.539919122</v>
      </c>
      <c r="BR674" s="28">
        <f ca="1" t="shared" si="5018"/>
        <v>22604.1510443875</v>
      </c>
      <c r="BS674" s="28">
        <f ca="1" t="shared" si="5018"/>
        <v>20922.8508518895</v>
      </c>
      <c r="BT674" s="28">
        <f ca="1" t="shared" si="5018"/>
        <v>20669.0631601539</v>
      </c>
      <c r="BU674" s="28">
        <f ca="1" t="shared" si="4793"/>
        <v>59480.9853998689</v>
      </c>
      <c r="BV674" s="30">
        <f ca="1" t="shared" si="4794"/>
        <v>5.97969838248342</v>
      </c>
    </row>
    <row r="675" ht="15" customHeight="1" spans="1:74">
      <c r="A675" s="26">
        <v>674</v>
      </c>
      <c r="B675" s="27">
        <f ca="1" t="shared" ref="B675:F675" si="5019">RAND()</f>
        <v>0.346713330779542</v>
      </c>
      <c r="C675" s="28">
        <f ca="1">IF(B675&lt;=('Ejercicio 3 - TIR'!$D$13-'Ejercicio 3 - TIR'!$C$13)/('Ejercicio 3 - TIR'!$E$13-'Ejercicio 3 - TIR'!$C$13),'Ejercicio 3 - TIR'!$C$13+SQRT(('Ejercicio 3 - TIR'!$E$13-'Ejercicio 3 - TIR'!$C$13)*('Ejercicio 3 - TIR'!$D$13-'Ejercicio 3 - TIR'!$C$13)*B675),'Ejercicio 3 - TIR'!$E$13-SQRT(('Ejercicio 3 - TIR'!$E$13-'Ejercicio 3 - TIR'!$C$13)*('Ejercicio 3 - TIR'!$E$13-'Ejercicio 3 - TIR'!$D$13)*(1-B675)))</f>
        <v>72000.9999631317</v>
      </c>
      <c r="D675" s="27">
        <f ca="1" t="shared" si="5019"/>
        <v>0.506987125271756</v>
      </c>
      <c r="E675" s="28">
        <f ca="1">IF(D675&lt;=('Ejercicio 3 - TIR'!$D$14-'Ejercicio 3 - TIR'!$C$14)/('Ejercicio 3 - TIR'!$E$14-'Ejercicio 3 - TIR'!$C$14),'Ejercicio 3 - TIR'!$C$14+SQRT(('Ejercicio 3 - TIR'!$E$14-'Ejercicio 3 - TIR'!$C$14)*('Ejercicio 3 - TIR'!$D$14-'Ejercicio 3 - TIR'!$C$14)*D675),'Ejercicio 3 - TIR'!$E$14-SQRT(('Ejercicio 3 - TIR'!$E$14-'Ejercicio 3 - TIR'!$C$14)*('Ejercicio 3 - TIR'!$E$14-'Ejercicio 3 - TIR'!$D$14)*(1-D675)))</f>
        <v>31400.4691285375</v>
      </c>
      <c r="F675" s="27">
        <f ca="1" t="shared" si="5019"/>
        <v>0.945316575167133</v>
      </c>
      <c r="G675" s="28">
        <f ca="1">IF(F675&lt;=('Ejercicio 3 - TIR'!$D$18-'Ejercicio 3 - TIR'!$C$18)/('Ejercicio 3 - TIR'!$E$18-'Ejercicio 3 - TIR'!$C$18),'Ejercicio 3 - TIR'!$C$18+SQRT(('Ejercicio 3 - TIR'!$E$18-'Ejercicio 3 - TIR'!$C$18)*('Ejercicio 3 - TIR'!$D$18-'Ejercicio 3 - TIR'!$C$18)*F675),'Ejercicio 3 - TIR'!$E$18-SQRT(('Ejercicio 3 - TIR'!$E$18-'Ejercicio 3 - TIR'!$C$18)*('Ejercicio 3 - TIR'!$E$18-'Ejercicio 3 - TIR'!$D$18)*(1-F675)))</f>
        <v>42974.8439905861</v>
      </c>
      <c r="H675" s="27">
        <f ca="1" t="shared" ref="H675:L675" si="5020">RAND()</f>
        <v>0.217173696428738</v>
      </c>
      <c r="I675" s="28">
        <f ca="1">IF(H675&lt;=('Ejercicio 3 - TIR'!$D$18-'Ejercicio 3 - TIR'!$C$18)/('Ejercicio 3 - TIR'!$E$18-'Ejercicio 3 - TIR'!$C$18),'Ejercicio 3 - TIR'!$C$18+SQRT(('Ejercicio 3 - TIR'!$E$18-'Ejercicio 3 - TIR'!$C$18)*('Ejercicio 3 - TIR'!$D$18-'Ejercicio 3 - TIR'!$C$18)*H675),'Ejercicio 3 - TIR'!$E$18-SQRT(('Ejercicio 3 - TIR'!$E$18-'Ejercicio 3 - TIR'!$C$18)*('Ejercicio 3 - TIR'!$E$18-'Ejercicio 3 - TIR'!$D$18)*(1-H675)))</f>
        <v>35707.5436454144</v>
      </c>
      <c r="J675" s="27">
        <f ca="1" t="shared" si="5020"/>
        <v>0.00814286668555209</v>
      </c>
      <c r="K675" s="28">
        <f ca="1">IF(J675&lt;=('Ejercicio 3 - TIR'!$D$18-'Ejercicio 3 - TIR'!$C$18)/('Ejercicio 3 - TIR'!$E$18-'Ejercicio 3 - TIR'!$C$18),'Ejercicio 3 - TIR'!$C$18+SQRT(('Ejercicio 3 - TIR'!$E$18-'Ejercicio 3 - TIR'!$C$18)*('Ejercicio 3 - TIR'!$D$18-'Ejercicio 3 - TIR'!$C$18)*J675),'Ejercicio 3 - TIR'!$E$18-SQRT(('Ejercicio 3 - TIR'!$E$18-'Ejercicio 3 - TIR'!$C$18)*('Ejercicio 3 - TIR'!$E$18-'Ejercicio 3 - TIR'!$D$18)*(1-J675)))</f>
        <v>31105.1832440065</v>
      </c>
      <c r="L675" s="27">
        <f ca="1" t="shared" si="5020"/>
        <v>0.990339672230828</v>
      </c>
      <c r="M675" s="28">
        <f ca="1">IF(L675&lt;=('Ejercicio 3 - TIR'!$D$18-'Ejercicio 3 - TIR'!$C$18)/('Ejercicio 3 - TIR'!$E$18-'Ejercicio 3 - TIR'!$C$18),'Ejercicio 3 - TIR'!$C$18+SQRT(('Ejercicio 3 - TIR'!$E$18-'Ejercicio 3 - TIR'!$C$18)*('Ejercicio 3 - TIR'!$D$18-'Ejercicio 3 - TIR'!$C$18)*L675),'Ejercicio 3 - TIR'!$E$18-SQRT(('Ejercicio 3 - TIR'!$E$18-'Ejercicio 3 - TIR'!$C$18)*('Ejercicio 3 - TIR'!$E$18-'Ejercicio 3 - TIR'!$D$18)*(1-L675)))</f>
        <v>44148.8099021441</v>
      </c>
      <c r="N675" s="27">
        <f ca="1" t="shared" ref="N675:R675" si="5021">RAND()</f>
        <v>0.88527867784342</v>
      </c>
      <c r="O675" s="28">
        <f ca="1">IF(N675&lt;=('Ejercicio 3 - TIR'!$D$18-'Ejercicio 3 - TIR'!$C$18)/('Ejercicio 3 - TIR'!$E$18-'Ejercicio 3 - TIR'!$C$18),'Ejercicio 3 - TIR'!$C$18+SQRT(('Ejercicio 3 - TIR'!$E$18-'Ejercicio 3 - TIR'!$C$18)*('Ejercicio 3 - TIR'!$D$18-'Ejercicio 3 - TIR'!$C$18)*N675),'Ejercicio 3 - TIR'!$E$18-SQRT(('Ejercicio 3 - TIR'!$E$18-'Ejercicio 3 - TIR'!$C$18)*('Ejercicio 3 - TIR'!$E$18-'Ejercicio 3 - TIR'!$D$18)*(1-N675)))</f>
        <v>42066.725522263</v>
      </c>
      <c r="P675" s="27">
        <f ca="1" t="shared" si="5021"/>
        <v>0.166270097657036</v>
      </c>
      <c r="Q675" s="29">
        <f ca="1">IF(P675&lt;=('Ejercicio 3 - TIR'!$D$22-'Ejercicio 3 - TIR'!$C$22)/('Ejercicio 3 - TIR'!$E$22-'Ejercicio 3 - TIR'!$C$22),'Ejercicio 3 - TIR'!$C$22+SQRT(('Ejercicio 3 - TIR'!$E$22-'Ejercicio 3 - TIR'!$C$22)*('Ejercicio 3 - TIR'!$D$22-'Ejercicio 3 - TIR'!$C$22)*P675),'Ejercicio 3 - TIR'!$E$22-SQRT(('Ejercicio 3 - TIR'!$E$22-'Ejercicio 3 - TIR'!$C$22)*('Ejercicio 3 - TIR'!$E$22-'Ejercicio 3 - TIR'!$D$22)*(1-P675)))</f>
        <v>0.137299889473134</v>
      </c>
      <c r="R675" s="27">
        <f ca="1" t="shared" si="5021"/>
        <v>0.721771630183752</v>
      </c>
      <c r="S675" s="29">
        <f ca="1">IF(R675&lt;=('Ejercicio 3 - TIR'!$D$23-'Ejercicio 3 - TIR'!$C$23)/('Ejercicio 3 - TIR'!$E$23-'Ejercicio 3 - TIR'!$C$23),'Ejercicio 3 - TIR'!$C$23+SQRT(('Ejercicio 3 - TIR'!$E$23-'Ejercicio 3 - TIR'!$C$23)*('Ejercicio 3 - TIR'!$D$23-'Ejercicio 3 - TIR'!$C$23)*R675),'Ejercicio 3 - TIR'!$E$23-SQRT(('Ejercicio 3 - TIR'!$E$23-'Ejercicio 3 - TIR'!$C$23)*('Ejercicio 3 - TIR'!$E$23-'Ejercicio 3 - TIR'!$D$23)*(1-R675)))</f>
        <v>0.157621191594072</v>
      </c>
      <c r="T675" s="27">
        <f ca="1" t="shared" ref="T675:X675" si="5022">RAND()</f>
        <v>0.910034421302101</v>
      </c>
      <c r="U675" s="29">
        <f ca="1">IF(T675&lt;=('Ejercicio 3 - TIR'!$D$24-'Ejercicio 3 - TIR'!$C$24)/('Ejercicio 3 - TIR'!$E$24-'Ejercicio 3 - TIR'!$C$24),'Ejercicio 3 - TIR'!$C$24+SQRT(('Ejercicio 3 - TIR'!$E$24-'Ejercicio 3 - TIR'!$C$24)*('Ejercicio 3 - TIR'!$D$24-'Ejercicio 3 - TIR'!$C$24)*T675),'Ejercicio 3 - TIR'!$E$24-SQRT(('Ejercicio 3 - TIR'!$E$24-'Ejercicio 3 - TIR'!$C$24)*('Ejercicio 3 - TIR'!$E$24-'Ejercicio 3 - TIR'!$D$24)*(1-T675)))</f>
        <v>0.204128528097428</v>
      </c>
      <c r="V675" s="27">
        <f ca="1" t="shared" si="5022"/>
        <v>0.513431661508213</v>
      </c>
      <c r="W675" s="29">
        <f ca="1">IF(V675&lt;=('Ejercicio 3 - TIR'!$D$25-'Ejercicio 3 - TIR'!$C$25)/('Ejercicio 3 - TIR'!$E$25-'Ejercicio 3 - TIR'!$C$25),'Ejercicio 3 - TIR'!$C$25+SQRT(('Ejercicio 3 - TIR'!$E$25-'Ejercicio 3 - TIR'!$C$25)*('Ejercicio 3 - TIR'!$D$25-'Ejercicio 3 - TIR'!$C$25)*V675),'Ejercicio 3 - TIR'!$E$25-SQRT(('Ejercicio 3 - TIR'!$E$25-'Ejercicio 3 - TIR'!$C$25)*('Ejercicio 3 - TIR'!$E$25-'Ejercicio 3 - TIR'!$D$25)*(1-V675)))</f>
        <v>0.208732710475229</v>
      </c>
      <c r="X675" s="27">
        <f ca="1" t="shared" si="5022"/>
        <v>0.78977501686259</v>
      </c>
      <c r="Y675" s="29">
        <f ca="1">IF(X675&lt;=('Ejercicio 3 - TIR'!$D$26-'Ejercicio 3 - TIR'!$C$26)/('Ejercicio 3 - TIR'!$E$26-'Ejercicio 3 - TIR'!$C$26),'Ejercicio 3 - TIR'!$C$26+SQRT(('Ejercicio 3 - TIR'!$E$26-'Ejercicio 3 - TIR'!$C$26)*('Ejercicio 3 - TIR'!$D$26-'Ejercicio 3 - TIR'!$C$26)*X675),'Ejercicio 3 - TIR'!$E$26-SQRT(('Ejercicio 3 - TIR'!$E$26-'Ejercicio 3 - TIR'!$C$26)*('Ejercicio 3 - TIR'!$E$26-'Ejercicio 3 - TIR'!$D$26)*(1-X675)))</f>
        <v>0.246307049566089</v>
      </c>
      <c r="Z675" s="27">
        <f ca="1" t="shared" si="4764"/>
        <v>1.13729988947313</v>
      </c>
      <c r="AA675" s="27">
        <f ca="1" t="shared" si="4765"/>
        <v>1.3165624532517</v>
      </c>
      <c r="AB675" s="27">
        <f ca="1" t="shared" si="4766"/>
        <v>1.5853104089823</v>
      </c>
      <c r="AC675" s="27">
        <f ca="1" t="shared" si="4767"/>
        <v>1.91621654759377</v>
      </c>
      <c r="AD675" s="27">
        <f ca="1" t="shared" si="4768"/>
        <v>2.38819419176131</v>
      </c>
      <c r="AE675" s="26">
        <f ca="1" t="shared" si="4769"/>
        <v>4311.28094075277</v>
      </c>
      <c r="AF675" s="26">
        <f ca="1" t="shared" si="4770"/>
        <v>4990.83017993103</v>
      </c>
      <c r="AG675" s="26">
        <f ca="1" t="shared" si="4771"/>
        <v>6009.60099854457</v>
      </c>
      <c r="AH675" s="26">
        <f ca="1" t="shared" si="4772"/>
        <v>7264.00130384542</v>
      </c>
      <c r="AI675" s="26">
        <f ca="1" t="shared" si="4773"/>
        <v>9053.17603303981</v>
      </c>
      <c r="AJ675" s="28">
        <f ca="1" t="shared" si="4774"/>
        <v>48875.2853206188</v>
      </c>
      <c r="AK675" s="28">
        <f ca="1" t="shared" si="4775"/>
        <v>47011.2112613988</v>
      </c>
      <c r="AL675" s="28">
        <f ca="1" t="shared" si="4776"/>
        <v>49311.3707700255</v>
      </c>
      <c r="AM675" s="28">
        <f ca="1" t="shared" si="4777"/>
        <v>84598.6800910604</v>
      </c>
      <c r="AN675" s="28">
        <f ca="1" t="shared" si="4778"/>
        <v>100463.509558686</v>
      </c>
      <c r="AO675" s="28">
        <f ca="1">C675/'Ejercicio 3 - TIR'!$D$7</f>
        <v>14400.1999926263</v>
      </c>
      <c r="AP675" s="28">
        <f ca="1" t="shared" si="4779"/>
        <v>34475.0853279925</v>
      </c>
      <c r="AQ675" s="28">
        <f ca="1" t="shared" si="4780"/>
        <v>32611.0112687725</v>
      </c>
      <c r="AR675" s="28">
        <f ca="1" t="shared" si="4781"/>
        <v>34911.1707773992</v>
      </c>
      <c r="AS675" s="28">
        <f ca="1" t="shared" si="4782"/>
        <v>70198.480098434</v>
      </c>
      <c r="AT675" s="28">
        <f ca="1" t="shared" si="4783"/>
        <v>86063.3095660594</v>
      </c>
      <c r="AU675" s="28">
        <f ca="1">AP675*'Ejercicio 3 - TIR'!$D$5</f>
        <v>17237.5426639962</v>
      </c>
      <c r="AV675" s="28">
        <f ca="1">AQ675*'Ejercicio 3 - TIR'!$D$5</f>
        <v>16305.5056343862</v>
      </c>
      <c r="AW675" s="28">
        <f ca="1">AR675*'Ejercicio 3 - TIR'!$D$5</f>
        <v>17455.5853886996</v>
      </c>
      <c r="AX675" s="28">
        <f ca="1">AS675*'Ejercicio 3 - TIR'!$D$5</f>
        <v>35099.240049217</v>
      </c>
      <c r="AY675" s="28">
        <f ca="1">AT675*'Ejercicio 3 - TIR'!$D$5</f>
        <v>43031.6547830297</v>
      </c>
      <c r="AZ675" s="28">
        <f ca="1" t="shared" ref="AZ675:BD675" si="5023">AJ675-AU675-AE675</f>
        <v>27326.4617158698</v>
      </c>
      <c r="BA675" s="28">
        <f ca="1" t="shared" si="5023"/>
        <v>25714.8754470816</v>
      </c>
      <c r="BB675" s="28">
        <f ca="1" t="shared" si="5023"/>
        <v>25846.1843827813</v>
      </c>
      <c r="BC675" s="28">
        <f ca="1" t="shared" si="5023"/>
        <v>42235.4387379979</v>
      </c>
      <c r="BD675" s="28">
        <f ca="1" t="shared" si="5023"/>
        <v>48378.6787426163</v>
      </c>
      <c r="BE675" s="28">
        <f ca="1" t="shared" ref="BE675:BI675" si="5024">AZ675/Z675</f>
        <v>24027.4899952106</v>
      </c>
      <c r="BF675" s="28">
        <f ca="1" t="shared" si="5024"/>
        <v>19531.8310829615</v>
      </c>
      <c r="BG675" s="28">
        <f ca="1" t="shared" si="5024"/>
        <v>16303.5480221021</v>
      </c>
      <c r="BH675" s="28">
        <f ca="1" t="shared" si="5024"/>
        <v>22041.0573069279</v>
      </c>
      <c r="BI675" s="28">
        <f ca="1" t="shared" si="5024"/>
        <v>20257.4308695293</v>
      </c>
      <c r="BJ675" s="28">
        <f ca="1" t="shared" si="4786"/>
        <v>74990.4179913537</v>
      </c>
      <c r="BK675" s="28">
        <f ca="1" t="shared" si="4787"/>
        <v>34390.4739825915</v>
      </c>
      <c r="BL675" s="28">
        <f ca="1" t="shared" si="4788"/>
        <v>109380.891973945</v>
      </c>
      <c r="BM675" s="28">
        <f ca="1">BK675*'Ejercicio 3 - TIR'!$D$5</f>
        <v>17195.2369912958</v>
      </c>
      <c r="BN675" s="28">
        <f ca="1" t="shared" si="4789"/>
        <v>92185.6549826495</v>
      </c>
      <c r="BO675" s="28">
        <f ca="1" t="shared" si="4790"/>
        <v>38600.5691248507</v>
      </c>
      <c r="BP675" s="28">
        <f ca="1" t="shared" si="4791"/>
        <v>-103401.469091669</v>
      </c>
      <c r="BQ675" s="28">
        <f ca="1" t="shared" ref="BQ675:BT675" si="5025">BE675</f>
        <v>24027.4899952106</v>
      </c>
      <c r="BR675" s="28">
        <f ca="1" t="shared" si="5025"/>
        <v>19531.8310829615</v>
      </c>
      <c r="BS675" s="28">
        <f ca="1" t="shared" si="5025"/>
        <v>16303.5480221021</v>
      </c>
      <c r="BT675" s="28">
        <f ca="1" t="shared" si="5025"/>
        <v>22041.0573069279</v>
      </c>
      <c r="BU675" s="28">
        <f ca="1" t="shared" si="4793"/>
        <v>58857.99999438</v>
      </c>
      <c r="BV675" s="30">
        <f ca="1" t="shared" si="4794"/>
        <v>9.48979064890676</v>
      </c>
    </row>
    <row r="676" ht="15" customHeight="1" spans="1:74">
      <c r="A676" s="26">
        <v>675</v>
      </c>
      <c r="B676" s="27">
        <f ca="1" t="shared" ref="B676:F676" si="5026">RAND()</f>
        <v>0.284670732804937</v>
      </c>
      <c r="C676" s="28">
        <f ca="1">IF(B676&lt;=('Ejercicio 3 - TIR'!$D$13-'Ejercicio 3 - TIR'!$C$13)/('Ejercicio 3 - TIR'!$E$13-'Ejercicio 3 - TIR'!$C$13),'Ejercicio 3 - TIR'!$C$13+SQRT(('Ejercicio 3 - TIR'!$E$13-'Ejercicio 3 - TIR'!$C$13)*('Ejercicio 3 - TIR'!$D$13-'Ejercicio 3 - TIR'!$C$13)*B676),'Ejercicio 3 - TIR'!$E$13-SQRT(('Ejercicio 3 - TIR'!$E$13-'Ejercicio 3 - TIR'!$C$13)*('Ejercicio 3 - TIR'!$E$13-'Ejercicio 3 - TIR'!$D$13)*(1-B676)))</f>
        <v>70701.6191465454</v>
      </c>
      <c r="D676" s="27">
        <f ca="1" t="shared" si="5026"/>
        <v>0.793865083197919</v>
      </c>
      <c r="E676" s="28">
        <f ca="1">IF(D676&lt;=('Ejercicio 3 - TIR'!$D$14-'Ejercicio 3 - TIR'!$C$14)/('Ejercicio 3 - TIR'!$E$14-'Ejercicio 3 - TIR'!$C$14),'Ejercicio 3 - TIR'!$C$14+SQRT(('Ejercicio 3 - TIR'!$E$14-'Ejercicio 3 - TIR'!$C$14)*('Ejercicio 3 - TIR'!$D$14-'Ejercicio 3 - TIR'!$C$14)*D676),'Ejercicio 3 - TIR'!$E$14-SQRT(('Ejercicio 3 - TIR'!$E$14-'Ejercicio 3 - TIR'!$C$14)*('Ejercicio 3 - TIR'!$E$14-'Ejercicio 3 - TIR'!$D$14)*(1-D676)))</f>
        <v>34439.4031327283</v>
      </c>
      <c r="F676" s="27">
        <f ca="1" t="shared" si="5026"/>
        <v>0.115516560251343</v>
      </c>
      <c r="G676" s="28">
        <f ca="1">IF(F676&lt;=('Ejercicio 3 - TIR'!$D$18-'Ejercicio 3 - TIR'!$C$18)/('Ejercicio 3 - TIR'!$E$18-'Ejercicio 3 - TIR'!$C$18),'Ejercicio 3 - TIR'!$C$18+SQRT(('Ejercicio 3 - TIR'!$E$18-'Ejercicio 3 - TIR'!$C$18)*('Ejercicio 3 - TIR'!$D$18-'Ejercicio 3 - TIR'!$C$18)*F676),'Ejercicio 3 - TIR'!$E$18-SQRT(('Ejercicio 3 - TIR'!$E$18-'Ejercicio 3 - TIR'!$C$18)*('Ejercicio 3 - TIR'!$E$18-'Ejercicio 3 - TIR'!$D$18)*(1-F676)))</f>
        <v>34162.6294619749</v>
      </c>
      <c r="H676" s="27">
        <f ca="1" t="shared" ref="H676:L676" si="5027">RAND()</f>
        <v>0.866959989788491</v>
      </c>
      <c r="I676" s="28">
        <f ca="1">IF(H676&lt;=('Ejercicio 3 - TIR'!$D$18-'Ejercicio 3 - TIR'!$C$18)/('Ejercicio 3 - TIR'!$E$18-'Ejercicio 3 - TIR'!$C$18),'Ejercicio 3 - TIR'!$C$18+SQRT(('Ejercicio 3 - TIR'!$E$18-'Ejercicio 3 - TIR'!$C$18)*('Ejercicio 3 - TIR'!$D$18-'Ejercicio 3 - TIR'!$C$18)*H676),'Ejercicio 3 - TIR'!$E$18-SQRT(('Ejercicio 3 - TIR'!$E$18-'Ejercicio 3 - TIR'!$C$18)*('Ejercicio 3 - TIR'!$E$18-'Ejercicio 3 - TIR'!$D$18)*(1-H676)))</f>
        <v>41841.2026393162</v>
      </c>
      <c r="J676" s="27">
        <f ca="1" t="shared" si="5027"/>
        <v>0.457112335705039</v>
      </c>
      <c r="K676" s="28">
        <f ca="1">IF(J676&lt;=('Ejercicio 3 - TIR'!$D$18-'Ejercicio 3 - TIR'!$C$18)/('Ejercicio 3 - TIR'!$E$18-'Ejercicio 3 - TIR'!$C$18),'Ejercicio 3 - TIR'!$C$18+SQRT(('Ejercicio 3 - TIR'!$E$18-'Ejercicio 3 - TIR'!$C$18)*('Ejercicio 3 - TIR'!$D$18-'Ejercicio 3 - TIR'!$C$18)*J676),'Ejercicio 3 - TIR'!$E$18-SQRT(('Ejercicio 3 - TIR'!$E$18-'Ejercicio 3 - TIR'!$C$18)*('Ejercicio 3 - TIR'!$E$18-'Ejercicio 3 - TIR'!$D$18)*(1-J676)))</f>
        <v>38280.5102714601</v>
      </c>
      <c r="L676" s="27">
        <f ca="1" t="shared" si="5027"/>
        <v>0.754030078207822</v>
      </c>
      <c r="M676" s="28">
        <f ca="1">IF(L676&lt;=('Ejercicio 3 - TIR'!$D$18-'Ejercicio 3 - TIR'!$C$18)/('Ejercicio 3 - TIR'!$E$18-'Ejercicio 3 - TIR'!$C$18),'Ejercicio 3 - TIR'!$C$18+SQRT(('Ejercicio 3 - TIR'!$E$18-'Ejercicio 3 - TIR'!$C$18)*('Ejercicio 3 - TIR'!$D$18-'Ejercicio 3 - TIR'!$C$18)*L676),'Ejercicio 3 - TIR'!$E$18-SQRT(('Ejercicio 3 - TIR'!$E$18-'Ejercicio 3 - TIR'!$C$18)*('Ejercicio 3 - TIR'!$E$18-'Ejercicio 3 - TIR'!$D$18)*(1-L676)))</f>
        <v>40704.9162831892</v>
      </c>
      <c r="N676" s="27">
        <f ca="1" t="shared" ref="N676:R676" si="5028">RAND()</f>
        <v>0.856088986379666</v>
      </c>
      <c r="O676" s="28">
        <f ca="1">IF(N676&lt;=('Ejercicio 3 - TIR'!$D$18-'Ejercicio 3 - TIR'!$C$18)/('Ejercicio 3 - TIR'!$E$18-'Ejercicio 3 - TIR'!$C$18),'Ejercicio 3 - TIR'!$C$18+SQRT(('Ejercicio 3 - TIR'!$E$18-'Ejercicio 3 - TIR'!$C$18)*('Ejercicio 3 - TIR'!$D$18-'Ejercicio 3 - TIR'!$C$18)*N676),'Ejercicio 3 - TIR'!$E$18-SQRT(('Ejercicio 3 - TIR'!$E$18-'Ejercicio 3 - TIR'!$C$18)*('Ejercicio 3 - TIR'!$E$18-'Ejercicio 3 - TIR'!$D$18)*(1-N676)))</f>
        <v>41714.6802253776</v>
      </c>
      <c r="P676" s="27">
        <f ca="1" t="shared" si="5028"/>
        <v>0.928448527678431</v>
      </c>
      <c r="Q676" s="29">
        <f ca="1">IF(P676&lt;=('Ejercicio 3 - TIR'!$D$22-'Ejercicio 3 - TIR'!$C$22)/('Ejercicio 3 - TIR'!$E$22-'Ejercicio 3 - TIR'!$C$22),'Ejercicio 3 - TIR'!$C$22+SQRT(('Ejercicio 3 - TIR'!$E$22-'Ejercicio 3 - TIR'!$C$22)*('Ejercicio 3 - TIR'!$D$22-'Ejercicio 3 - TIR'!$C$22)*P676),'Ejercicio 3 - TIR'!$E$22-SQRT(('Ejercicio 3 - TIR'!$E$22-'Ejercicio 3 - TIR'!$C$22)*('Ejercicio 3 - TIR'!$E$22-'Ejercicio 3 - TIR'!$D$22)*(1-P676)))</f>
        <v>0.168651315046279</v>
      </c>
      <c r="R676" s="27">
        <f ca="1" t="shared" si="5028"/>
        <v>0.700237295394263</v>
      </c>
      <c r="S676" s="29">
        <f ca="1">IF(R676&lt;=('Ejercicio 3 - TIR'!$D$23-'Ejercicio 3 - TIR'!$C$23)/('Ejercicio 3 - TIR'!$E$23-'Ejercicio 3 - TIR'!$C$23),'Ejercicio 3 - TIR'!$C$23+SQRT(('Ejercicio 3 - TIR'!$E$23-'Ejercicio 3 - TIR'!$C$23)*('Ejercicio 3 - TIR'!$D$23-'Ejercicio 3 - TIR'!$C$23)*R676),'Ejercicio 3 - TIR'!$E$23-SQRT(('Ejercicio 3 - TIR'!$E$23-'Ejercicio 3 - TIR'!$C$23)*('Ejercicio 3 - TIR'!$E$23-'Ejercicio 3 - TIR'!$D$23)*(1-R676)))</f>
        <v>0.156771292151944</v>
      </c>
      <c r="T676" s="27">
        <f ca="1" t="shared" ref="T676:X676" si="5029">RAND()</f>
        <v>0.965761509886546</v>
      </c>
      <c r="U676" s="29">
        <f ca="1">IF(T676&lt;=('Ejercicio 3 - TIR'!$D$24-'Ejercicio 3 - TIR'!$C$24)/('Ejercicio 3 - TIR'!$E$24-'Ejercicio 3 - TIR'!$C$24),'Ejercicio 3 - TIR'!$C$24+SQRT(('Ejercicio 3 - TIR'!$E$24-'Ejercicio 3 - TIR'!$C$24)*('Ejercicio 3 - TIR'!$D$24-'Ejercicio 3 - TIR'!$C$24)*T676),'Ejercicio 3 - TIR'!$E$24-SQRT(('Ejercicio 3 - TIR'!$E$24-'Ejercicio 3 - TIR'!$C$24)*('Ejercicio 3 - TIR'!$E$24-'Ejercicio 3 - TIR'!$D$24)*(1-T676)))</f>
        <v>0.210208791069655</v>
      </c>
      <c r="V676" s="27">
        <f ca="1" t="shared" si="5029"/>
        <v>0.0714864084504121</v>
      </c>
      <c r="W676" s="29">
        <f ca="1">IF(V676&lt;=('Ejercicio 3 - TIR'!$D$25-'Ejercicio 3 - TIR'!$C$25)/('Ejercicio 3 - TIR'!$E$25-'Ejercicio 3 - TIR'!$C$25),'Ejercicio 3 - TIR'!$C$25+SQRT(('Ejercicio 3 - TIR'!$E$25-'Ejercicio 3 - TIR'!$C$25)*('Ejercicio 3 - TIR'!$D$25-'Ejercicio 3 - TIR'!$C$25)*V676),'Ejercicio 3 - TIR'!$E$25-SQRT(('Ejercicio 3 - TIR'!$E$25-'Ejercicio 3 - TIR'!$C$25)*('Ejercicio 3 - TIR'!$E$25-'Ejercicio 3 - TIR'!$D$25)*(1-V676)))</f>
        <v>0.190004047772306</v>
      </c>
      <c r="X676" s="27">
        <f ca="1" t="shared" si="5029"/>
        <v>0.497477142030937</v>
      </c>
      <c r="Y676" s="29">
        <f ca="1">IF(X676&lt;=('Ejercicio 3 - TIR'!$D$26-'Ejercicio 3 - TIR'!$C$26)/('Ejercicio 3 - TIR'!$E$26-'Ejercicio 3 - TIR'!$C$26),'Ejercicio 3 - TIR'!$C$26+SQRT(('Ejercicio 3 - TIR'!$E$26-'Ejercicio 3 - TIR'!$C$26)*('Ejercicio 3 - TIR'!$D$26-'Ejercicio 3 - TIR'!$C$26)*X676),'Ejercicio 3 - TIR'!$E$26-SQRT(('Ejercicio 3 - TIR'!$E$26-'Ejercicio 3 - TIR'!$C$26)*('Ejercicio 3 - TIR'!$E$26-'Ejercicio 3 - TIR'!$D$26)*(1-X676)))</f>
        <v>0.227907549174252</v>
      </c>
      <c r="Z676" s="27">
        <f ca="1" t="shared" si="4764"/>
        <v>1.16865131504628</v>
      </c>
      <c r="AA676" s="27">
        <f ca="1" t="shared" si="4765"/>
        <v>1.35186229178115</v>
      </c>
      <c r="AB676" s="27">
        <f ca="1" t="shared" si="4766"/>
        <v>1.63603562982912</v>
      </c>
      <c r="AC676" s="27">
        <f ca="1" t="shared" si="4767"/>
        <v>1.94688902179637</v>
      </c>
      <c r="AD676" s="27">
        <f ca="1" t="shared" si="4768"/>
        <v>2.39059972726824</v>
      </c>
      <c r="AE676" s="26">
        <f ca="1" t="shared" si="4769"/>
        <v>5808.25062774355</v>
      </c>
      <c r="AF676" s="26">
        <f ca="1" t="shared" si="4770"/>
        <v>6718.81758379724</v>
      </c>
      <c r="AG676" s="26">
        <f ca="1" t="shared" si="4771"/>
        <v>8131.1721055048</v>
      </c>
      <c r="AH676" s="26">
        <f ca="1" t="shared" si="4772"/>
        <v>9676.12771868398</v>
      </c>
      <c r="AI676" s="26">
        <f ca="1" t="shared" si="4773"/>
        <v>11881.3902725463</v>
      </c>
      <c r="AJ676" s="28">
        <f ca="1" t="shared" si="4774"/>
        <v>39924.2018461757</v>
      </c>
      <c r="AK676" s="28">
        <f ca="1" t="shared" si="4775"/>
        <v>56563.5440908655</v>
      </c>
      <c r="AL676" s="28">
        <f ca="1" t="shared" si="4776"/>
        <v>62628.2787321483</v>
      </c>
      <c r="AM676" s="28">
        <f ca="1" t="shared" si="4777"/>
        <v>79247.9546448813</v>
      </c>
      <c r="AN676" s="28">
        <f ca="1" t="shared" si="4778"/>
        <v>99723.1031698694</v>
      </c>
      <c r="AO676" s="28">
        <f ca="1">C676/'Ejercicio 3 - TIR'!$D$7</f>
        <v>14140.3238293091</v>
      </c>
      <c r="AP676" s="28">
        <f ca="1" t="shared" si="4779"/>
        <v>25783.8780168666</v>
      </c>
      <c r="AQ676" s="28">
        <f ca="1" t="shared" si="4780"/>
        <v>42423.2202615565</v>
      </c>
      <c r="AR676" s="28">
        <f ca="1" t="shared" si="4781"/>
        <v>48487.9549028393</v>
      </c>
      <c r="AS676" s="28">
        <f ca="1" t="shared" si="4782"/>
        <v>65107.6308155722</v>
      </c>
      <c r="AT676" s="28">
        <f ca="1" t="shared" si="4783"/>
        <v>85582.7793405603</v>
      </c>
      <c r="AU676" s="28">
        <f ca="1">AP676*'Ejercicio 3 - TIR'!$D$5</f>
        <v>12891.9390084333</v>
      </c>
      <c r="AV676" s="28">
        <f ca="1">AQ676*'Ejercicio 3 - TIR'!$D$5</f>
        <v>21211.6101307782</v>
      </c>
      <c r="AW676" s="28">
        <f ca="1">AR676*'Ejercicio 3 - TIR'!$D$5</f>
        <v>24243.9774514196</v>
      </c>
      <c r="AX676" s="28">
        <f ca="1">AS676*'Ejercicio 3 - TIR'!$D$5</f>
        <v>32553.8154077861</v>
      </c>
      <c r="AY676" s="28">
        <f ca="1">AT676*'Ejercicio 3 - TIR'!$D$5</f>
        <v>42791.3896702801</v>
      </c>
      <c r="AZ676" s="28">
        <f ca="1" t="shared" ref="AZ676:BD676" si="5030">AJ676-AU676-AE676</f>
        <v>21224.0122099989</v>
      </c>
      <c r="BA676" s="28">
        <f ca="1" t="shared" si="5030"/>
        <v>28633.1163762901</v>
      </c>
      <c r="BB676" s="28">
        <f ca="1" t="shared" si="5030"/>
        <v>30253.1291752239</v>
      </c>
      <c r="BC676" s="28">
        <f ca="1" t="shared" si="5030"/>
        <v>37018.0115184112</v>
      </c>
      <c r="BD676" s="28">
        <f ca="1" t="shared" si="5030"/>
        <v>45050.3232270429</v>
      </c>
      <c r="BE676" s="28">
        <f ca="1" t="shared" ref="BE676:BI676" si="5031">AZ676/Z676</f>
        <v>18161.1160974549</v>
      </c>
      <c r="BF676" s="28">
        <f ca="1" t="shared" si="5031"/>
        <v>21180.497858672</v>
      </c>
      <c r="BG676" s="28">
        <f ca="1" t="shared" si="5031"/>
        <v>18491.7300232537</v>
      </c>
      <c r="BH676" s="28">
        <f ca="1" t="shared" si="5031"/>
        <v>19013.9299692877</v>
      </c>
      <c r="BI676" s="28">
        <f ca="1" t="shared" si="5031"/>
        <v>18844.7788699961</v>
      </c>
      <c r="BJ676" s="28">
        <f ca="1" t="shared" si="4786"/>
        <v>82330.827736381</v>
      </c>
      <c r="BK676" s="28">
        <f ca="1" t="shared" si="4787"/>
        <v>33803.8542898308</v>
      </c>
      <c r="BL676" s="28">
        <f ca="1" t="shared" si="4788"/>
        <v>116134.682026212</v>
      </c>
      <c r="BM676" s="28">
        <f ca="1">BK676*'Ejercicio 3 - TIR'!$D$5</f>
        <v>16901.9271449154</v>
      </c>
      <c r="BN676" s="28">
        <f ca="1" t="shared" si="4789"/>
        <v>99232.7548812965</v>
      </c>
      <c r="BO676" s="28">
        <f ca="1" t="shared" si="4790"/>
        <v>41509.5650473828</v>
      </c>
      <c r="BP676" s="28">
        <f ca="1" t="shared" si="4791"/>
        <v>-105141.022279274</v>
      </c>
      <c r="BQ676" s="28">
        <f ca="1" t="shared" ref="BQ676:BT676" si="5032">BE676</f>
        <v>18161.1160974549</v>
      </c>
      <c r="BR676" s="28">
        <f ca="1" t="shared" si="5032"/>
        <v>21180.497858672</v>
      </c>
      <c r="BS676" s="28">
        <f ca="1" t="shared" si="5032"/>
        <v>18491.7300232537</v>
      </c>
      <c r="BT676" s="28">
        <f ca="1" t="shared" si="5032"/>
        <v>19013.9299692877</v>
      </c>
      <c r="BU676" s="28">
        <f ca="1" t="shared" si="4793"/>
        <v>60354.3439173789</v>
      </c>
      <c r="BV676" s="30">
        <f ca="1" t="shared" si="4794"/>
        <v>7.86933608300366</v>
      </c>
    </row>
    <row r="677" ht="15" customHeight="1" spans="1:74">
      <c r="A677" s="26">
        <v>676</v>
      </c>
      <c r="B677" s="27">
        <f ca="1" t="shared" ref="B677:F677" si="5033">RAND()</f>
        <v>0.572919976739947</v>
      </c>
      <c r="C677" s="28">
        <f ca="1">IF(B677&lt;=('Ejercicio 3 - TIR'!$D$13-'Ejercicio 3 - TIR'!$C$13)/('Ejercicio 3 - TIR'!$E$13-'Ejercicio 3 - TIR'!$C$13),'Ejercicio 3 - TIR'!$C$13+SQRT(('Ejercicio 3 - TIR'!$E$13-'Ejercicio 3 - TIR'!$C$13)*('Ejercicio 3 - TIR'!$D$13-'Ejercicio 3 - TIR'!$C$13)*B677),'Ejercicio 3 - TIR'!$E$13-SQRT(('Ejercicio 3 - TIR'!$E$13-'Ejercicio 3 - TIR'!$C$13)*('Ejercicio 3 - TIR'!$E$13-'Ejercicio 3 - TIR'!$D$13)*(1-B677)))</f>
        <v>77361.6248835729</v>
      </c>
      <c r="D677" s="27">
        <f ca="1" t="shared" si="5033"/>
        <v>0.212270305825285</v>
      </c>
      <c r="E677" s="28">
        <f ca="1">IF(D677&lt;=('Ejercicio 3 - TIR'!$D$14-'Ejercicio 3 - TIR'!$C$14)/('Ejercicio 3 - TIR'!$E$14-'Ejercicio 3 - TIR'!$C$14),'Ejercicio 3 - TIR'!$C$14+SQRT(('Ejercicio 3 - TIR'!$E$14-'Ejercicio 3 - TIR'!$C$14)*('Ejercicio 3 - TIR'!$D$14-'Ejercicio 3 - TIR'!$C$14)*D677),'Ejercicio 3 - TIR'!$E$14-SQRT(('Ejercicio 3 - TIR'!$E$14-'Ejercicio 3 - TIR'!$C$14)*('Ejercicio 3 - TIR'!$E$14-'Ejercicio 3 - TIR'!$D$14)*(1-D677)))</f>
        <v>28990.0216712314</v>
      </c>
      <c r="F677" s="27">
        <f ca="1" t="shared" si="5033"/>
        <v>0.628565440746501</v>
      </c>
      <c r="G677" s="28">
        <f ca="1">IF(F677&lt;=('Ejercicio 3 - TIR'!$D$18-'Ejercicio 3 - TIR'!$C$18)/('Ejercicio 3 - TIR'!$E$18-'Ejercicio 3 - TIR'!$C$18),'Ejercicio 3 - TIR'!$C$18+SQRT(('Ejercicio 3 - TIR'!$E$18-'Ejercicio 3 - TIR'!$C$18)*('Ejercicio 3 - TIR'!$D$18-'Ejercicio 3 - TIR'!$C$18)*F677),'Ejercicio 3 - TIR'!$E$18-SQRT(('Ejercicio 3 - TIR'!$E$18-'Ejercicio 3 - TIR'!$C$18)*('Ejercicio 3 - TIR'!$E$18-'Ejercicio 3 - TIR'!$D$18)*(1-F677)))</f>
        <v>39710.036874903</v>
      </c>
      <c r="H677" s="27">
        <f ca="1" t="shared" ref="H677:L677" si="5034">RAND()</f>
        <v>0.505878463475112</v>
      </c>
      <c r="I677" s="28">
        <f ca="1">IF(H677&lt;=('Ejercicio 3 - TIR'!$D$18-'Ejercicio 3 - TIR'!$C$18)/('Ejercicio 3 - TIR'!$E$18-'Ejercicio 3 - TIR'!$C$18),'Ejercicio 3 - TIR'!$C$18+SQRT(('Ejercicio 3 - TIR'!$E$18-'Ejercicio 3 - TIR'!$C$18)*('Ejercicio 3 - TIR'!$D$18-'Ejercicio 3 - TIR'!$C$18)*H677),'Ejercicio 3 - TIR'!$E$18-SQRT(('Ejercicio 3 - TIR'!$E$18-'Ejercicio 3 - TIR'!$C$18)*('Ejercicio 3 - TIR'!$E$18-'Ejercicio 3 - TIR'!$D$18)*(1-H677)))</f>
        <v>38711.0142647838</v>
      </c>
      <c r="J677" s="27">
        <f ca="1" t="shared" si="5034"/>
        <v>0.381771001378366</v>
      </c>
      <c r="K677" s="28">
        <f ca="1">IF(J677&lt;=('Ejercicio 3 - TIR'!$D$18-'Ejercicio 3 - TIR'!$C$18)/('Ejercicio 3 - TIR'!$E$18-'Ejercicio 3 - TIR'!$C$18),'Ejercicio 3 - TIR'!$C$18+SQRT(('Ejercicio 3 - TIR'!$E$18-'Ejercicio 3 - TIR'!$C$18)*('Ejercicio 3 - TIR'!$D$18-'Ejercicio 3 - TIR'!$C$18)*J677),'Ejercicio 3 - TIR'!$E$18-SQRT(('Ejercicio 3 - TIR'!$E$18-'Ejercicio 3 - TIR'!$C$18)*('Ejercicio 3 - TIR'!$E$18-'Ejercicio 3 - TIR'!$D$18)*(1-J677)))</f>
        <v>37567.4070993145</v>
      </c>
      <c r="L677" s="27">
        <f ca="1" t="shared" si="5034"/>
        <v>0.261884614914865</v>
      </c>
      <c r="M677" s="28">
        <f ca="1">IF(L677&lt;=('Ejercicio 3 - TIR'!$D$18-'Ejercicio 3 - TIR'!$C$18)/('Ejercicio 3 - TIR'!$E$18-'Ejercicio 3 - TIR'!$C$18),'Ejercicio 3 - TIR'!$C$18+SQRT(('Ejercicio 3 - TIR'!$E$18-'Ejercicio 3 - TIR'!$C$18)*('Ejercicio 3 - TIR'!$D$18-'Ejercicio 3 - TIR'!$C$18)*L677),'Ejercicio 3 - TIR'!$E$18-SQRT(('Ejercicio 3 - TIR'!$E$18-'Ejercicio 3 - TIR'!$C$18)*('Ejercicio 3 - TIR'!$E$18-'Ejercicio 3 - TIR'!$D$18)*(1-L677)))</f>
        <v>36267.5906245725</v>
      </c>
      <c r="N677" s="27">
        <f ca="1" t="shared" ref="N677:R677" si="5035">RAND()</f>
        <v>0.857149885169277</v>
      </c>
      <c r="O677" s="28">
        <f ca="1">IF(N677&lt;=('Ejercicio 3 - TIR'!$D$18-'Ejercicio 3 - TIR'!$C$18)/('Ejercicio 3 - TIR'!$E$18-'Ejercicio 3 - TIR'!$C$18),'Ejercicio 3 - TIR'!$C$18+SQRT(('Ejercicio 3 - TIR'!$E$18-'Ejercicio 3 - TIR'!$C$18)*('Ejercicio 3 - TIR'!$D$18-'Ejercicio 3 - TIR'!$C$18)*N677),'Ejercicio 3 - TIR'!$E$18-SQRT(('Ejercicio 3 - TIR'!$E$18-'Ejercicio 3 - TIR'!$C$18)*('Ejercicio 3 - TIR'!$E$18-'Ejercicio 3 - TIR'!$D$18)*(1-N677)))</f>
        <v>41726.812163608</v>
      </c>
      <c r="P677" s="27">
        <f ca="1" t="shared" si="5035"/>
        <v>0.0720921576463198</v>
      </c>
      <c r="Q677" s="29">
        <f ca="1">IF(P677&lt;=('Ejercicio 3 - TIR'!$D$22-'Ejercicio 3 - TIR'!$C$22)/('Ejercicio 3 - TIR'!$E$22-'Ejercicio 3 - TIR'!$C$22),'Ejercicio 3 - TIR'!$C$22+SQRT(('Ejercicio 3 - TIR'!$E$22-'Ejercicio 3 - TIR'!$C$22)*('Ejercicio 3 - TIR'!$D$22-'Ejercicio 3 - TIR'!$C$22)*P677),'Ejercicio 3 - TIR'!$E$22-SQRT(('Ejercicio 3 - TIR'!$E$22-'Ejercicio 3 - TIR'!$C$22)*('Ejercicio 3 - TIR'!$E$22-'Ejercicio 3 - TIR'!$D$22)*(1-P677)))</f>
        <v>0.131391482948386</v>
      </c>
      <c r="R677" s="27">
        <f ca="1" t="shared" si="5035"/>
        <v>0.227315934036728</v>
      </c>
      <c r="S677" s="29">
        <f ca="1">IF(R677&lt;=('Ejercicio 3 - TIR'!$D$23-'Ejercicio 3 - TIR'!$C$23)/('Ejercicio 3 - TIR'!$E$23-'Ejercicio 3 - TIR'!$C$23),'Ejercicio 3 - TIR'!$C$23+SQRT(('Ejercicio 3 - TIR'!$E$23-'Ejercicio 3 - TIR'!$C$23)*('Ejercicio 3 - TIR'!$D$23-'Ejercicio 3 - TIR'!$C$23)*R677),'Ejercicio 3 - TIR'!$E$23-SQRT(('Ejercicio 3 - TIR'!$E$23-'Ejercicio 3 - TIR'!$C$23)*('Ejercicio 3 - TIR'!$E$23-'Ejercicio 3 - TIR'!$D$23)*(1-R677)))</f>
        <v>0.140227918362158</v>
      </c>
      <c r="T677" s="27">
        <f ca="1" t="shared" ref="T677:X677" si="5036">RAND()</f>
        <v>0.824287121718876</v>
      </c>
      <c r="U677" s="29">
        <f ca="1">IF(T677&lt;=('Ejercicio 3 - TIR'!$D$24-'Ejercicio 3 - TIR'!$C$24)/('Ejercicio 3 - TIR'!$E$24-'Ejercicio 3 - TIR'!$C$24),'Ejercicio 3 - TIR'!$C$24+SQRT(('Ejercicio 3 - TIR'!$E$24-'Ejercicio 3 - TIR'!$C$24)*('Ejercicio 3 - TIR'!$D$24-'Ejercicio 3 - TIR'!$C$24)*T677),'Ejercicio 3 - TIR'!$E$24-SQRT(('Ejercicio 3 - TIR'!$E$24-'Ejercicio 3 - TIR'!$C$24)*('Ejercicio 3 - TIR'!$E$24-'Ejercicio 3 - TIR'!$D$24)*(1-T677)))</f>
        <v>0.197819015820141</v>
      </c>
      <c r="V677" s="27">
        <f ca="1" t="shared" si="5036"/>
        <v>0.666269686516706</v>
      </c>
      <c r="W677" s="29">
        <f ca="1">IF(V677&lt;=('Ejercicio 3 - TIR'!$D$25-'Ejercicio 3 - TIR'!$C$25)/('Ejercicio 3 - TIR'!$E$25-'Ejercicio 3 - TIR'!$C$25),'Ejercicio 3 - TIR'!$C$25+SQRT(('Ejercicio 3 - TIR'!$E$25-'Ejercicio 3 - TIR'!$C$25)*('Ejercicio 3 - TIR'!$D$25-'Ejercicio 3 - TIR'!$C$25)*V677),'Ejercicio 3 - TIR'!$E$25-SQRT(('Ejercicio 3 - TIR'!$E$25-'Ejercicio 3 - TIR'!$C$25)*('Ejercicio 3 - TIR'!$E$25-'Ejercicio 3 - TIR'!$D$25)*(1-V677)))</f>
        <v>0.215823164318628</v>
      </c>
      <c r="X677" s="27">
        <f ca="1" t="shared" si="5036"/>
        <v>0.141908880552617</v>
      </c>
      <c r="Y677" s="29">
        <f ca="1">IF(X677&lt;=('Ejercicio 3 - TIR'!$D$26-'Ejercicio 3 - TIR'!$C$26)/('Ejercicio 3 - TIR'!$E$26-'Ejercicio 3 - TIR'!$C$26),'Ejercicio 3 - TIR'!$C$26+SQRT(('Ejercicio 3 - TIR'!$E$26-'Ejercicio 3 - TIR'!$C$26)*('Ejercicio 3 - TIR'!$D$26-'Ejercicio 3 - TIR'!$C$26)*X677),'Ejercicio 3 - TIR'!$E$26-SQRT(('Ejercicio 3 - TIR'!$E$26-'Ejercicio 3 - TIR'!$C$26)*('Ejercicio 3 - TIR'!$E$26-'Ejercicio 3 - TIR'!$D$26)*(1-X677)))</f>
        <v>0.209574319336622</v>
      </c>
      <c r="Z677" s="27">
        <f ca="1" t="shared" si="4764"/>
        <v>1.13139148294839</v>
      </c>
      <c r="AA677" s="27">
        <f ca="1" t="shared" si="4765"/>
        <v>1.29004415545491</v>
      </c>
      <c r="AB677" s="27">
        <f ca="1" t="shared" si="4766"/>
        <v>1.54523942065153</v>
      </c>
      <c r="AC677" s="27">
        <f ca="1" t="shared" si="4767"/>
        <v>1.87873788204642</v>
      </c>
      <c r="AD677" s="27">
        <f ca="1" t="shared" si="4768"/>
        <v>2.27247309488823</v>
      </c>
      <c r="AE677" s="26">
        <f ca="1" t="shared" si="4769"/>
        <v>3809.04193808895</v>
      </c>
      <c r="AF677" s="26">
        <f ca="1" t="shared" si="4770"/>
        <v>4343.17596002132</v>
      </c>
      <c r="AG677" s="26">
        <f ca="1" t="shared" si="4771"/>
        <v>5202.33875396644</v>
      </c>
      <c r="AH677" s="26">
        <f ca="1" t="shared" si="4772"/>
        <v>6325.1239657049</v>
      </c>
      <c r="AI677" s="26">
        <f ca="1" t="shared" si="4773"/>
        <v>7650.70751553726</v>
      </c>
      <c r="AJ677" s="28">
        <f ca="1" t="shared" si="4774"/>
        <v>44927.5975078316</v>
      </c>
      <c r="AK677" s="28">
        <f ca="1" t="shared" si="4775"/>
        <v>49938.9177040161</v>
      </c>
      <c r="AL677" s="28">
        <f ca="1" t="shared" si="4776"/>
        <v>58050.6383815248</v>
      </c>
      <c r="AM677" s="28">
        <f ca="1" t="shared" si="4777"/>
        <v>68137.2963969362</v>
      </c>
      <c r="AN677" s="28">
        <f ca="1" t="shared" si="4778"/>
        <v>94823.0579772543</v>
      </c>
      <c r="AO677" s="28">
        <f ca="1">C677/'Ejercicio 3 - TIR'!$D$7</f>
        <v>15472.3249767146</v>
      </c>
      <c r="AP677" s="28">
        <f ca="1" t="shared" si="4779"/>
        <v>29455.272531117</v>
      </c>
      <c r="AQ677" s="28">
        <f ca="1" t="shared" si="4780"/>
        <v>34466.5927273015</v>
      </c>
      <c r="AR677" s="28">
        <f ca="1" t="shared" si="4781"/>
        <v>42578.3134048102</v>
      </c>
      <c r="AS677" s="28">
        <f ca="1" t="shared" si="4782"/>
        <v>52664.9714202216</v>
      </c>
      <c r="AT677" s="28">
        <f ca="1" t="shared" si="4783"/>
        <v>79350.7330005397</v>
      </c>
      <c r="AU677" s="28">
        <f ca="1">AP677*'Ejercicio 3 - TIR'!$D$5</f>
        <v>14727.6362655585</v>
      </c>
      <c r="AV677" s="28">
        <f ca="1">AQ677*'Ejercicio 3 - TIR'!$D$5</f>
        <v>17233.2963636508</v>
      </c>
      <c r="AW677" s="28">
        <f ca="1">AR677*'Ejercicio 3 - TIR'!$D$5</f>
        <v>21289.1567024051</v>
      </c>
      <c r="AX677" s="28">
        <f ca="1">AS677*'Ejercicio 3 - TIR'!$D$5</f>
        <v>26332.4857101108</v>
      </c>
      <c r="AY677" s="28">
        <f ca="1">AT677*'Ejercicio 3 - TIR'!$D$5</f>
        <v>39675.3665002698</v>
      </c>
      <c r="AZ677" s="28">
        <f ca="1" t="shared" ref="AZ677:BD677" si="5037">AJ677-AU677-AE677</f>
        <v>26390.9193041841</v>
      </c>
      <c r="BA677" s="28">
        <f ca="1" t="shared" si="5037"/>
        <v>28362.445380344</v>
      </c>
      <c r="BB677" s="28">
        <f ca="1" t="shared" si="5037"/>
        <v>31559.1429251533</v>
      </c>
      <c r="BC677" s="28">
        <f ca="1" t="shared" si="5037"/>
        <v>35479.6867211205</v>
      </c>
      <c r="BD677" s="28">
        <f ca="1" t="shared" si="5037"/>
        <v>47496.9839614472</v>
      </c>
      <c r="BE677" s="28">
        <f ca="1" t="shared" ref="BE677:BI677" si="5038">AZ677/Z677</f>
        <v>23326.0720996501</v>
      </c>
      <c r="BF677" s="28">
        <f ca="1" t="shared" si="5038"/>
        <v>21985.6392204982</v>
      </c>
      <c r="BG677" s="28">
        <f ca="1" t="shared" si="5038"/>
        <v>20423.4648064096</v>
      </c>
      <c r="BH677" s="28">
        <f ca="1" t="shared" si="5038"/>
        <v>18884.8519318054</v>
      </c>
      <c r="BI677" s="28">
        <f ca="1" t="shared" si="5038"/>
        <v>20901.0104754544</v>
      </c>
      <c r="BJ677" s="28">
        <f ca="1" t="shared" si="4786"/>
        <v>65879.0442681002</v>
      </c>
      <c r="BK677" s="28">
        <f ca="1" t="shared" si="4787"/>
        <v>35160.4422249511</v>
      </c>
      <c r="BL677" s="28">
        <f ca="1" t="shared" si="4788"/>
        <v>101039.486493051</v>
      </c>
      <c r="BM677" s="28">
        <f ca="1">BK677*'Ejercicio 3 - TIR'!$D$5</f>
        <v>17580.2211124755</v>
      </c>
      <c r="BN677" s="28">
        <f ca="1" t="shared" si="4789"/>
        <v>83459.2653805757</v>
      </c>
      <c r="BO677" s="28">
        <f ca="1" t="shared" si="4790"/>
        <v>36726.1841595887</v>
      </c>
      <c r="BP677" s="28">
        <f ca="1" t="shared" si="4791"/>
        <v>-106351.646554804</v>
      </c>
      <c r="BQ677" s="28">
        <f ca="1" t="shared" ref="BQ677:BT677" si="5039">BE677</f>
        <v>23326.0720996501</v>
      </c>
      <c r="BR677" s="28">
        <f ca="1" t="shared" si="5039"/>
        <v>21985.6392204982</v>
      </c>
      <c r="BS677" s="28">
        <f ca="1" t="shared" si="5039"/>
        <v>20423.4648064096</v>
      </c>
      <c r="BT677" s="28">
        <f ca="1" t="shared" si="5039"/>
        <v>18884.8519318054</v>
      </c>
      <c r="BU677" s="28">
        <f ca="1" t="shared" si="4793"/>
        <v>57627.1946350431</v>
      </c>
      <c r="BV677" s="30">
        <f ca="1" t="shared" si="4794"/>
        <v>9.04918574021436</v>
      </c>
    </row>
    <row r="678" ht="15" customHeight="1" spans="1:74">
      <c r="A678" s="26">
        <v>677</v>
      </c>
      <c r="B678" s="27">
        <f ca="1" t="shared" ref="B678:F678" si="5040">RAND()</f>
        <v>0.642232976237108</v>
      </c>
      <c r="C678" s="28">
        <f ca="1">IF(B678&lt;=('Ejercicio 3 - TIR'!$D$13-'Ejercicio 3 - TIR'!$C$13)/('Ejercicio 3 - TIR'!$E$13-'Ejercicio 3 - TIR'!$C$13),'Ejercicio 3 - TIR'!$C$13+SQRT(('Ejercicio 3 - TIR'!$E$13-'Ejercicio 3 - TIR'!$C$13)*('Ejercicio 3 - TIR'!$D$13-'Ejercicio 3 - TIR'!$C$13)*B678),'Ejercicio 3 - TIR'!$E$13-SQRT(('Ejercicio 3 - TIR'!$E$13-'Ejercicio 3 - TIR'!$C$13)*('Ejercicio 3 - TIR'!$E$13-'Ejercicio 3 - TIR'!$D$13)*(1-B678)))</f>
        <v>79279.9510493949</v>
      </c>
      <c r="D678" s="27">
        <f ca="1" t="shared" si="5040"/>
        <v>0.744730543176975</v>
      </c>
      <c r="E678" s="28">
        <f ca="1">IF(D678&lt;=('Ejercicio 3 - TIR'!$D$14-'Ejercicio 3 - TIR'!$C$14)/('Ejercicio 3 - TIR'!$E$14-'Ejercicio 3 - TIR'!$C$14),'Ejercicio 3 - TIR'!$C$14+SQRT(('Ejercicio 3 - TIR'!$E$14-'Ejercicio 3 - TIR'!$C$14)*('Ejercicio 3 - TIR'!$D$14-'Ejercicio 3 - TIR'!$C$14)*D678),'Ejercicio 3 - TIR'!$E$14-SQRT(('Ejercicio 3 - TIR'!$E$14-'Ejercicio 3 - TIR'!$C$14)*('Ejercicio 3 - TIR'!$E$14-'Ejercicio 3 - TIR'!$D$14)*(1-D678)))</f>
        <v>33812.0747803926</v>
      </c>
      <c r="F678" s="27">
        <f ca="1" t="shared" si="5040"/>
        <v>0.555255703552779</v>
      </c>
      <c r="G678" s="28">
        <f ca="1">IF(F678&lt;=('Ejercicio 3 - TIR'!$D$18-'Ejercicio 3 - TIR'!$C$18)/('Ejercicio 3 - TIR'!$E$18-'Ejercicio 3 - TIR'!$C$18),'Ejercicio 3 - TIR'!$C$18+SQRT(('Ejercicio 3 - TIR'!$E$18-'Ejercicio 3 - TIR'!$C$18)*('Ejercicio 3 - TIR'!$D$18-'Ejercicio 3 - TIR'!$C$18)*F678),'Ejercicio 3 - TIR'!$E$18-SQRT(('Ejercicio 3 - TIR'!$E$18-'Ejercicio 3 - TIR'!$C$18)*('Ejercicio 3 - TIR'!$E$18-'Ejercicio 3 - TIR'!$D$18)*(1-F678)))</f>
        <v>39126.2454236623</v>
      </c>
      <c r="H678" s="27">
        <f ca="1" t="shared" ref="H678:L678" si="5041">RAND()</f>
        <v>0.792483289011751</v>
      </c>
      <c r="I678" s="28">
        <f ca="1">IF(H678&lt;=('Ejercicio 3 - TIR'!$D$18-'Ejercicio 3 - TIR'!$C$18)/('Ejercicio 3 - TIR'!$E$18-'Ejercicio 3 - TIR'!$C$18),'Ejercicio 3 - TIR'!$C$18+SQRT(('Ejercicio 3 - TIR'!$E$18-'Ejercicio 3 - TIR'!$C$18)*('Ejercicio 3 - TIR'!$D$18-'Ejercicio 3 - TIR'!$C$18)*H678),'Ejercicio 3 - TIR'!$E$18-SQRT(('Ejercicio 3 - TIR'!$E$18-'Ejercicio 3 - TIR'!$C$18)*('Ejercicio 3 - TIR'!$E$18-'Ejercicio 3 - TIR'!$D$18)*(1-H678)))</f>
        <v>41054.9076913057</v>
      </c>
      <c r="J678" s="27">
        <f ca="1" t="shared" si="5041"/>
        <v>0.332308302955177</v>
      </c>
      <c r="K678" s="28">
        <f ca="1">IF(J678&lt;=('Ejercicio 3 - TIR'!$D$18-'Ejercicio 3 - TIR'!$C$18)/('Ejercicio 3 - TIR'!$E$18-'Ejercicio 3 - TIR'!$C$18),'Ejercicio 3 - TIR'!$C$18+SQRT(('Ejercicio 3 - TIR'!$E$18-'Ejercicio 3 - TIR'!$C$18)*('Ejercicio 3 - TIR'!$D$18-'Ejercicio 3 - TIR'!$C$18)*J678),'Ejercicio 3 - TIR'!$E$18-SQRT(('Ejercicio 3 - TIR'!$E$18-'Ejercicio 3 - TIR'!$C$18)*('Ejercicio 3 - TIR'!$E$18-'Ejercicio 3 - TIR'!$D$18)*(1-J678)))</f>
        <v>37060.1873518538</v>
      </c>
      <c r="L678" s="27">
        <f ca="1" t="shared" si="5041"/>
        <v>0.400826176322167</v>
      </c>
      <c r="M678" s="28">
        <f ca="1">IF(L678&lt;=('Ejercicio 3 - TIR'!$D$18-'Ejercicio 3 - TIR'!$C$18)/('Ejercicio 3 - TIR'!$E$18-'Ejercicio 3 - TIR'!$C$18),'Ejercicio 3 - TIR'!$C$18+SQRT(('Ejercicio 3 - TIR'!$E$18-'Ejercicio 3 - TIR'!$C$18)*('Ejercicio 3 - TIR'!$D$18-'Ejercicio 3 - TIR'!$C$18)*L678),'Ejercicio 3 - TIR'!$E$18-SQRT(('Ejercicio 3 - TIR'!$E$18-'Ejercicio 3 - TIR'!$C$18)*('Ejercicio 3 - TIR'!$E$18-'Ejercicio 3 - TIR'!$D$18)*(1-L678)))</f>
        <v>37753.961983936</v>
      </c>
      <c r="N678" s="27">
        <f ca="1" t="shared" ref="N678:R678" si="5042">RAND()</f>
        <v>0.512398239210601</v>
      </c>
      <c r="O678" s="28">
        <f ca="1">IF(N678&lt;=('Ejercicio 3 - TIR'!$D$18-'Ejercicio 3 - TIR'!$C$18)/('Ejercicio 3 - TIR'!$E$18-'Ejercicio 3 - TIR'!$C$18),'Ejercicio 3 - TIR'!$C$18+SQRT(('Ejercicio 3 - TIR'!$E$18-'Ejercicio 3 - TIR'!$C$18)*('Ejercicio 3 - TIR'!$D$18-'Ejercicio 3 - TIR'!$C$18)*N678),'Ejercicio 3 - TIR'!$E$18-SQRT(('Ejercicio 3 - TIR'!$E$18-'Ejercicio 3 - TIR'!$C$18)*('Ejercicio 3 - TIR'!$E$18-'Ejercicio 3 - TIR'!$D$18)*(1-N678)))</f>
        <v>38766.9684544653</v>
      </c>
      <c r="P678" s="27">
        <f ca="1" t="shared" si="5042"/>
        <v>0.539173648666175</v>
      </c>
      <c r="Q678" s="29">
        <f ca="1">IF(P678&lt;=('Ejercicio 3 - TIR'!$D$22-'Ejercicio 3 - TIR'!$C$22)/('Ejercicio 3 - TIR'!$E$22-'Ejercicio 3 - TIR'!$C$22),'Ejercicio 3 - TIR'!$C$22+SQRT(('Ejercicio 3 - TIR'!$E$22-'Ejercicio 3 - TIR'!$C$22)*('Ejercicio 3 - TIR'!$D$22-'Ejercicio 3 - TIR'!$C$22)*P678),'Ejercicio 3 - TIR'!$E$22-SQRT(('Ejercicio 3 - TIR'!$E$22-'Ejercicio 3 - TIR'!$C$22)*('Ejercicio 3 - TIR'!$E$22-'Ejercicio 3 - TIR'!$D$22)*(1-P678)))</f>
        <v>0.151199176532591</v>
      </c>
      <c r="R678" s="27">
        <f ca="1" t="shared" si="5042"/>
        <v>0.364924160893596</v>
      </c>
      <c r="S678" s="29">
        <f ca="1">IF(R678&lt;=('Ejercicio 3 - TIR'!$D$23-'Ejercicio 3 - TIR'!$C$23)/('Ejercicio 3 - TIR'!$E$23-'Ejercicio 3 - TIR'!$C$23),'Ejercicio 3 - TIR'!$C$23+SQRT(('Ejercicio 3 - TIR'!$E$23-'Ejercicio 3 - TIR'!$C$23)*('Ejercicio 3 - TIR'!$D$23-'Ejercicio 3 - TIR'!$C$23)*R678),'Ejercicio 3 - TIR'!$E$23-SQRT(('Ejercicio 3 - TIR'!$E$23-'Ejercicio 3 - TIR'!$C$23)*('Ejercicio 3 - TIR'!$E$23-'Ejercicio 3 - TIR'!$D$23)*(1-R678)))</f>
        <v>0.145629348208811</v>
      </c>
      <c r="T678" s="27">
        <f ca="1" t="shared" ref="T678:X678" si="5043">RAND()</f>
        <v>0.314650447967712</v>
      </c>
      <c r="U678" s="29">
        <f ca="1">IF(T678&lt;=('Ejercicio 3 - TIR'!$D$24-'Ejercicio 3 - TIR'!$C$24)/('Ejercicio 3 - TIR'!$E$24-'Ejercicio 3 - TIR'!$C$24),'Ejercicio 3 - TIR'!$C$24+SQRT(('Ejercicio 3 - TIR'!$E$24-'Ejercicio 3 - TIR'!$C$24)*('Ejercicio 3 - TIR'!$D$24-'Ejercicio 3 - TIR'!$C$24)*T678),'Ejercicio 3 - TIR'!$E$24-SQRT(('Ejercicio 3 - TIR'!$E$24-'Ejercicio 3 - TIR'!$C$24)*('Ejercicio 3 - TIR'!$E$24-'Ejercicio 3 - TIR'!$D$24)*(1-T678)))</f>
        <v>0.175705367936137</v>
      </c>
      <c r="V678" s="27">
        <f ca="1" t="shared" si="5043"/>
        <v>0.2802051983322</v>
      </c>
      <c r="W678" s="29">
        <f ca="1">IF(V678&lt;=('Ejercicio 3 - TIR'!$D$25-'Ejercicio 3 - TIR'!$C$25)/('Ejercicio 3 - TIR'!$E$25-'Ejercicio 3 - TIR'!$C$25),'Ejercicio 3 - TIR'!$C$25+SQRT(('Ejercicio 3 - TIR'!$E$25-'Ejercicio 3 - TIR'!$C$25)*('Ejercicio 3 - TIR'!$D$25-'Ejercicio 3 - TIR'!$C$25)*V678),'Ejercicio 3 - TIR'!$E$25-SQRT(('Ejercicio 3 - TIR'!$E$25-'Ejercicio 3 - TIR'!$C$25)*('Ejercicio 3 - TIR'!$E$25-'Ejercicio 3 - TIR'!$D$25)*(1-V678)))</f>
        <v>0.199806243401137</v>
      </c>
      <c r="X678" s="27">
        <f ca="1" t="shared" si="5043"/>
        <v>0.262083832090561</v>
      </c>
      <c r="Y678" s="29">
        <f ca="1">IF(X678&lt;=('Ejercicio 3 - TIR'!$D$26-'Ejercicio 3 - TIR'!$C$26)/('Ejercicio 3 - TIR'!$E$26-'Ejercicio 3 - TIR'!$C$26),'Ejercicio 3 - TIR'!$C$26+SQRT(('Ejercicio 3 - TIR'!$E$26-'Ejercicio 3 - TIR'!$C$26)*('Ejercicio 3 - TIR'!$D$26-'Ejercicio 3 - TIR'!$C$26)*X678),'Ejercicio 3 - TIR'!$E$26-SQRT(('Ejercicio 3 - TIR'!$E$26-'Ejercicio 3 - TIR'!$C$26)*('Ejercicio 3 - TIR'!$E$26-'Ejercicio 3 - TIR'!$D$26)*(1-X678)))</f>
        <v>0.216601247088144</v>
      </c>
      <c r="Z678" s="27">
        <f ca="1" t="shared" si="4764"/>
        <v>1.15119917653259</v>
      </c>
      <c r="AA678" s="27">
        <f ca="1" t="shared" si="4765"/>
        <v>1.31884756226955</v>
      </c>
      <c r="AB678" s="27">
        <f ca="1" t="shared" si="4766"/>
        <v>1.5505761584498</v>
      </c>
      <c r="AC678" s="27">
        <f ca="1" t="shared" si="4767"/>
        <v>1.86039095577702</v>
      </c>
      <c r="AD678" s="27">
        <f ca="1" t="shared" si="4768"/>
        <v>2.26335395686983</v>
      </c>
      <c r="AE678" s="26">
        <f ca="1" t="shared" si="4769"/>
        <v>5112.35786365373</v>
      </c>
      <c r="AF678" s="26">
        <f ca="1" t="shared" si="4770"/>
        <v>5856.86720714781</v>
      </c>
      <c r="AG678" s="26">
        <f ca="1" t="shared" si="4771"/>
        <v>6885.95021473281</v>
      </c>
      <c r="AH678" s="26">
        <f ca="1" t="shared" si="4772"/>
        <v>8261.80605938582</v>
      </c>
      <c r="AI678" s="26">
        <f ca="1" t="shared" si="4773"/>
        <v>10051.3235550492</v>
      </c>
      <c r="AJ678" s="28">
        <f ca="1" t="shared" si="4774"/>
        <v>45042.1015125321</v>
      </c>
      <c r="AK678" s="28">
        <f ca="1" t="shared" si="4775"/>
        <v>54145.16492788</v>
      </c>
      <c r="AL678" s="28">
        <f ca="1" t="shared" si="4776"/>
        <v>57464.6429354674</v>
      </c>
      <c r="AM678" s="28">
        <f ca="1" t="shared" si="4777"/>
        <v>70237.1294196641</v>
      </c>
      <c r="AN678" s="28">
        <f ca="1" t="shared" si="4778"/>
        <v>87743.3714472619</v>
      </c>
      <c r="AO678" s="28">
        <f ca="1">C678/'Ejercicio 3 - TIR'!$D$7</f>
        <v>15855.990209879</v>
      </c>
      <c r="AP678" s="28">
        <f ca="1" t="shared" si="4779"/>
        <v>29186.1113026531</v>
      </c>
      <c r="AQ678" s="28">
        <f ca="1" t="shared" si="4780"/>
        <v>38289.174718001</v>
      </c>
      <c r="AR678" s="28">
        <f ca="1" t="shared" si="4781"/>
        <v>41608.6527255884</v>
      </c>
      <c r="AS678" s="28">
        <f ca="1" t="shared" si="4782"/>
        <v>54381.1392097851</v>
      </c>
      <c r="AT678" s="28">
        <f ca="1" t="shared" si="4783"/>
        <v>71887.381237383</v>
      </c>
      <c r="AU678" s="28">
        <f ca="1">AP678*'Ejercicio 3 - TIR'!$D$5</f>
        <v>14593.0556513265</v>
      </c>
      <c r="AV678" s="28">
        <f ca="1">AQ678*'Ejercicio 3 - TIR'!$D$5</f>
        <v>19144.5873590005</v>
      </c>
      <c r="AW678" s="28">
        <f ca="1">AR678*'Ejercicio 3 - TIR'!$D$5</f>
        <v>20804.3263627942</v>
      </c>
      <c r="AX678" s="28">
        <f ca="1">AS678*'Ejercicio 3 - TIR'!$D$5</f>
        <v>27190.5696048925</v>
      </c>
      <c r="AY678" s="28">
        <f ca="1">AT678*'Ejercicio 3 - TIR'!$D$5</f>
        <v>35943.6906186915</v>
      </c>
      <c r="AZ678" s="28">
        <f ca="1" t="shared" ref="AZ678:BD678" si="5044">AJ678-AU678-AE678</f>
        <v>25336.6879975518</v>
      </c>
      <c r="BA678" s="28">
        <f ca="1" t="shared" si="5044"/>
        <v>29143.7103617317</v>
      </c>
      <c r="BB678" s="28">
        <f ca="1" t="shared" si="5044"/>
        <v>29774.3663579404</v>
      </c>
      <c r="BC678" s="28">
        <f ca="1" t="shared" si="5044"/>
        <v>34784.7537553857</v>
      </c>
      <c r="BD678" s="28">
        <f ca="1" t="shared" si="5044"/>
        <v>41748.3572735213</v>
      </c>
      <c r="BE678" s="28">
        <f ca="1" t="shared" ref="BE678:BI678" si="5045">AZ678/Z678</f>
        <v>22008.9525027857</v>
      </c>
      <c r="BF678" s="28">
        <f ca="1" t="shared" si="5045"/>
        <v>22097.8611899464</v>
      </c>
      <c r="BG678" s="28">
        <f ca="1" t="shared" si="5045"/>
        <v>19202.130895465</v>
      </c>
      <c r="BH678" s="28">
        <f ca="1" t="shared" si="5045"/>
        <v>18697.5504516239</v>
      </c>
      <c r="BI678" s="28">
        <f ca="1" t="shared" si="5045"/>
        <v>18445.3506031635</v>
      </c>
      <c r="BJ678" s="28">
        <f ca="1" t="shared" si="4786"/>
        <v>76528.6932441801</v>
      </c>
      <c r="BK678" s="28">
        <f ca="1" t="shared" si="4787"/>
        <v>35887.7181816189</v>
      </c>
      <c r="BL678" s="28">
        <f ca="1" t="shared" si="4788"/>
        <v>112416.411425799</v>
      </c>
      <c r="BM678" s="28">
        <f ca="1">BK678*'Ejercicio 3 - TIR'!$D$5</f>
        <v>17943.8590908094</v>
      </c>
      <c r="BN678" s="28">
        <f ca="1" t="shared" si="4789"/>
        <v>94472.5523349895</v>
      </c>
      <c r="BO678" s="28">
        <f ca="1" t="shared" si="4790"/>
        <v>41740.0698853321</v>
      </c>
      <c r="BP678" s="28">
        <f ca="1" t="shared" si="4791"/>
        <v>-113092.025829787</v>
      </c>
      <c r="BQ678" s="28">
        <f ca="1" t="shared" ref="BQ678:BT678" si="5046">BE678</f>
        <v>22008.9525027857</v>
      </c>
      <c r="BR678" s="28">
        <f ca="1" t="shared" si="5046"/>
        <v>22097.8611899464</v>
      </c>
      <c r="BS678" s="28">
        <f ca="1" t="shared" si="5046"/>
        <v>19202.130895465</v>
      </c>
      <c r="BT678" s="28">
        <f ca="1" t="shared" si="5046"/>
        <v>18697.5504516239</v>
      </c>
      <c r="BU678" s="28">
        <f ca="1" t="shared" si="4793"/>
        <v>60185.4204884955</v>
      </c>
      <c r="BV678" s="30">
        <f ca="1" t="shared" si="4794"/>
        <v>6.89505426038086</v>
      </c>
    </row>
    <row r="679" ht="15" customHeight="1" spans="1:74">
      <c r="A679" s="26">
        <v>678</v>
      </c>
      <c r="B679" s="27">
        <f ca="1" t="shared" ref="B679:F679" si="5047">RAND()</f>
        <v>0.7888863483305</v>
      </c>
      <c r="C679" s="28">
        <f ca="1">IF(B679&lt;=('Ejercicio 3 - TIR'!$D$13-'Ejercicio 3 - TIR'!$C$13)/('Ejercicio 3 - TIR'!$E$13-'Ejercicio 3 - TIR'!$C$13),'Ejercicio 3 - TIR'!$C$13+SQRT(('Ejercicio 3 - TIR'!$E$13-'Ejercicio 3 - TIR'!$C$13)*('Ejercicio 3 - TIR'!$D$13-'Ejercicio 3 - TIR'!$C$13)*B679),'Ejercicio 3 - TIR'!$E$13-SQRT(('Ejercicio 3 - TIR'!$E$13-'Ejercicio 3 - TIR'!$C$13)*('Ejercicio 3 - TIR'!$E$13-'Ejercicio 3 - TIR'!$D$13)*(1-B679)))</f>
        <v>84083.4557141507</v>
      </c>
      <c r="D679" s="27">
        <f ca="1" t="shared" si="5047"/>
        <v>0.588451292784103</v>
      </c>
      <c r="E679" s="28">
        <f ca="1">IF(D679&lt;=('Ejercicio 3 - TIR'!$D$14-'Ejercicio 3 - TIR'!$C$14)/('Ejercicio 3 - TIR'!$E$14-'Ejercicio 3 - TIR'!$C$14),'Ejercicio 3 - TIR'!$C$14+SQRT(('Ejercicio 3 - TIR'!$E$14-'Ejercicio 3 - TIR'!$C$14)*('Ejercicio 3 - TIR'!$D$14-'Ejercicio 3 - TIR'!$C$14)*D679),'Ejercicio 3 - TIR'!$E$14-SQRT(('Ejercicio 3 - TIR'!$E$14-'Ejercicio 3 - TIR'!$C$14)*('Ejercicio 3 - TIR'!$E$14-'Ejercicio 3 - TIR'!$D$14)*(1-D679)))</f>
        <v>32143.009094928</v>
      </c>
      <c r="F679" s="27">
        <f ca="1" t="shared" si="5047"/>
        <v>0.261576238610127</v>
      </c>
      <c r="G679" s="28">
        <f ca="1">IF(F679&lt;=('Ejercicio 3 - TIR'!$D$18-'Ejercicio 3 - TIR'!$C$18)/('Ejercicio 3 - TIR'!$E$18-'Ejercicio 3 - TIR'!$C$18),'Ejercicio 3 - TIR'!$C$18+SQRT(('Ejercicio 3 - TIR'!$E$18-'Ejercicio 3 - TIR'!$C$18)*('Ejercicio 3 - TIR'!$D$18-'Ejercicio 3 - TIR'!$C$18)*F679),'Ejercicio 3 - TIR'!$E$18-SQRT(('Ejercicio 3 - TIR'!$E$18-'Ejercicio 3 - TIR'!$C$18)*('Ejercicio 3 - TIR'!$E$18-'Ejercicio 3 - TIR'!$D$18)*(1-F679)))</f>
        <v>36263.8994078385</v>
      </c>
      <c r="H679" s="27">
        <f ca="1" t="shared" ref="H679:L679" si="5048">RAND()</f>
        <v>0.28878189190829</v>
      </c>
      <c r="I679" s="28">
        <f ca="1">IF(H679&lt;=('Ejercicio 3 - TIR'!$D$18-'Ejercicio 3 - TIR'!$C$18)/('Ejercicio 3 - TIR'!$E$18-'Ejercicio 3 - TIR'!$C$18),'Ejercicio 3 - TIR'!$C$18+SQRT(('Ejercicio 3 - TIR'!$E$18-'Ejercicio 3 - TIR'!$C$18)*('Ejercicio 3 - TIR'!$D$18-'Ejercicio 3 - TIR'!$C$18)*H679),'Ejercicio 3 - TIR'!$E$18-SQRT(('Ejercicio 3 - TIR'!$E$18-'Ejercicio 3 - TIR'!$C$18)*('Ejercicio 3 - TIR'!$E$18-'Ejercicio 3 - TIR'!$D$18)*(1-H679)))</f>
        <v>36581.5867225346</v>
      </c>
      <c r="J679" s="27">
        <f ca="1" t="shared" si="5048"/>
        <v>0.974506161747869</v>
      </c>
      <c r="K679" s="28">
        <f ca="1">IF(J679&lt;=('Ejercicio 3 - TIR'!$D$18-'Ejercicio 3 - TIR'!$C$18)/('Ejercicio 3 - TIR'!$E$18-'Ejercicio 3 - TIR'!$C$18),'Ejercicio 3 - TIR'!$C$18+SQRT(('Ejercicio 3 - TIR'!$E$18-'Ejercicio 3 - TIR'!$C$18)*('Ejercicio 3 - TIR'!$D$18-'Ejercicio 3 - TIR'!$C$18)*J679),'Ejercicio 3 - TIR'!$E$18-SQRT(('Ejercicio 3 - TIR'!$E$18-'Ejercicio 3 - TIR'!$C$18)*('Ejercicio 3 - TIR'!$E$18-'Ejercicio 3 - TIR'!$D$18)*(1-J679)))</f>
        <v>43617.235425349</v>
      </c>
      <c r="L679" s="27">
        <f ca="1" t="shared" si="5048"/>
        <v>0.0367562500795828</v>
      </c>
      <c r="M679" s="28">
        <f ca="1">IF(L679&lt;=('Ejercicio 3 - TIR'!$D$18-'Ejercicio 3 - TIR'!$C$18)/('Ejercicio 3 - TIR'!$E$18-'Ejercicio 3 - TIR'!$C$18),'Ejercicio 3 - TIR'!$C$18+SQRT(('Ejercicio 3 - TIR'!$E$18-'Ejercicio 3 - TIR'!$C$18)*('Ejercicio 3 - TIR'!$D$18-'Ejercicio 3 - TIR'!$C$18)*L679),'Ejercicio 3 - TIR'!$E$18-SQRT(('Ejercicio 3 - TIR'!$E$18-'Ejercicio 3 - TIR'!$C$18)*('Ejercicio 3 - TIR'!$E$18-'Ejercicio 3 - TIR'!$D$18)*(1-L679)))</f>
        <v>32348.0710193556</v>
      </c>
      <c r="N679" s="27">
        <f ca="1" t="shared" ref="N679:R679" si="5049">RAND()</f>
        <v>0.365518092179514</v>
      </c>
      <c r="O679" s="28">
        <f ca="1">IF(N679&lt;=('Ejercicio 3 - TIR'!$D$18-'Ejercicio 3 - TIR'!$C$18)/('Ejercicio 3 - TIR'!$E$18-'Ejercicio 3 - TIR'!$C$18),'Ejercicio 3 - TIR'!$C$18+SQRT(('Ejercicio 3 - TIR'!$E$18-'Ejercicio 3 - TIR'!$C$18)*('Ejercicio 3 - TIR'!$D$18-'Ejercicio 3 - TIR'!$C$18)*N679),'Ejercicio 3 - TIR'!$E$18-SQRT(('Ejercicio 3 - TIR'!$E$18-'Ejercicio 3 - TIR'!$C$18)*('Ejercicio 3 - TIR'!$E$18-'Ejercicio 3 - TIR'!$D$18)*(1-N679)))</f>
        <v>37404.5738450587</v>
      </c>
      <c r="P679" s="27">
        <f ca="1" t="shared" si="5049"/>
        <v>0.587887631079839</v>
      </c>
      <c r="Q679" s="29">
        <f ca="1">IF(P679&lt;=('Ejercicio 3 - TIR'!$D$22-'Ejercicio 3 - TIR'!$C$22)/('Ejercicio 3 - TIR'!$E$22-'Ejercicio 3 - TIR'!$C$22),'Ejercicio 3 - TIR'!$C$22+SQRT(('Ejercicio 3 - TIR'!$E$22-'Ejercicio 3 - TIR'!$C$22)*('Ejercicio 3 - TIR'!$D$22-'Ejercicio 3 - TIR'!$C$22)*P679),'Ejercicio 3 - TIR'!$E$22-SQRT(('Ejercicio 3 - TIR'!$E$22-'Ejercicio 3 - TIR'!$C$22)*('Ejercicio 3 - TIR'!$E$22-'Ejercicio 3 - TIR'!$D$22)*(1-P679)))</f>
        <v>0.152763952855521</v>
      </c>
      <c r="R679" s="27">
        <f ca="1" t="shared" si="5049"/>
        <v>0.837738620489011</v>
      </c>
      <c r="S679" s="29">
        <f ca="1">IF(R679&lt;=('Ejercicio 3 - TIR'!$D$23-'Ejercicio 3 - TIR'!$C$23)/('Ejercicio 3 - TIR'!$E$23-'Ejercicio 3 - TIR'!$C$23),'Ejercicio 3 - TIR'!$C$23+SQRT(('Ejercicio 3 - TIR'!$E$23-'Ejercicio 3 - TIR'!$C$23)*('Ejercicio 3 - TIR'!$D$23-'Ejercicio 3 - TIR'!$C$23)*R679),'Ejercicio 3 - TIR'!$E$23-SQRT(('Ejercicio 3 - TIR'!$E$23-'Ejercicio 3 - TIR'!$C$23)*('Ejercicio 3 - TIR'!$E$23-'Ejercicio 3 - TIR'!$D$23)*(1-R679)))</f>
        <v>0.162909930277504</v>
      </c>
      <c r="T679" s="27">
        <f ca="1" t="shared" ref="T679:X679" si="5050">RAND()</f>
        <v>0.496178724252383</v>
      </c>
      <c r="U679" s="29">
        <f ca="1">IF(T679&lt;=('Ejercicio 3 - TIR'!$D$24-'Ejercicio 3 - TIR'!$C$24)/('Ejercicio 3 - TIR'!$E$24-'Ejercicio 3 - TIR'!$C$24),'Ejercicio 3 - TIR'!$C$24+SQRT(('Ejercicio 3 - TIR'!$E$24-'Ejercicio 3 - TIR'!$C$24)*('Ejercicio 3 - TIR'!$D$24-'Ejercicio 3 - TIR'!$C$24)*T679),'Ejercicio 3 - TIR'!$E$24-SQRT(('Ejercicio 3 - TIR'!$E$24-'Ejercicio 3 - TIR'!$C$24)*('Ejercicio 3 - TIR'!$E$24-'Ejercicio 3 - TIR'!$D$24)*(1-T679)))</f>
        <v>0.182440719228221</v>
      </c>
      <c r="V679" s="27">
        <f ca="1" t="shared" si="5050"/>
        <v>0.00226642671013932</v>
      </c>
      <c r="W679" s="29">
        <f ca="1">IF(V679&lt;=('Ejercicio 3 - TIR'!$D$25-'Ejercicio 3 - TIR'!$C$25)/('Ejercicio 3 - TIR'!$E$25-'Ejercicio 3 - TIR'!$C$25),'Ejercicio 3 - TIR'!$C$25+SQRT(('Ejercicio 3 - TIR'!$E$25-'Ejercicio 3 - TIR'!$C$25)*('Ejercicio 3 - TIR'!$D$25-'Ejercicio 3 - TIR'!$C$25)*V679),'Ejercicio 3 - TIR'!$E$25-SQRT(('Ejercicio 3 - TIR'!$E$25-'Ejercicio 3 - TIR'!$C$25)*('Ejercicio 3 - TIR'!$E$25-'Ejercicio 3 - TIR'!$D$25)*(1-V679)))</f>
        <v>0.181781290934742</v>
      </c>
      <c r="X679" s="27">
        <f ca="1" t="shared" si="5050"/>
        <v>0.197875261586678</v>
      </c>
      <c r="Y679" s="29">
        <f ca="1">IF(X679&lt;=('Ejercicio 3 - TIR'!$D$26-'Ejercicio 3 - TIR'!$C$26)/('Ejercicio 3 - TIR'!$E$26-'Ejercicio 3 - TIR'!$C$26),'Ejercicio 3 - TIR'!$C$26+SQRT(('Ejercicio 3 - TIR'!$E$26-'Ejercicio 3 - TIR'!$C$26)*('Ejercicio 3 - TIR'!$D$26-'Ejercicio 3 - TIR'!$C$26)*X679),'Ejercicio 3 - TIR'!$E$26-SQRT(('Ejercicio 3 - TIR'!$E$26-'Ejercicio 3 - TIR'!$C$26)*('Ejercicio 3 - TIR'!$E$26-'Ejercicio 3 - TIR'!$D$26)*(1-X679)))</f>
        <v>0.213114134339923</v>
      </c>
      <c r="Z679" s="27">
        <f ca="1" t="shared" si="4764"/>
        <v>1.15276395285552</v>
      </c>
      <c r="AA679" s="27">
        <f ca="1" t="shared" si="4765"/>
        <v>1.34056064804163</v>
      </c>
      <c r="AB679" s="27">
        <f ca="1" t="shared" si="4766"/>
        <v>1.5851334968394</v>
      </c>
      <c r="AC679" s="27">
        <f ca="1" t="shared" si="4767"/>
        <v>1.87328111019877</v>
      </c>
      <c r="AD679" s="27">
        <f ca="1" t="shared" si="4768"/>
        <v>2.27250379237411</v>
      </c>
      <c r="AE679" s="26">
        <f ca="1" t="shared" si="4769"/>
        <v>4910.29312601216</v>
      </c>
      <c r="AF679" s="26">
        <f ca="1" t="shared" si="4770"/>
        <v>5710.2286368129</v>
      </c>
      <c r="AG679" s="26">
        <f ca="1" t="shared" si="4771"/>
        <v>6752.00685627063</v>
      </c>
      <c r="AH679" s="26">
        <f ca="1" t="shared" si="4772"/>
        <v>7979.39537900374</v>
      </c>
      <c r="AI679" s="26">
        <f ca="1" t="shared" si="4773"/>
        <v>9679.91731775611</v>
      </c>
      <c r="AJ679" s="28">
        <f ca="1" t="shared" si="4774"/>
        <v>41803.7160273348</v>
      </c>
      <c r="AK679" s="28">
        <f ca="1" t="shared" si="4775"/>
        <v>49039.8356031522</v>
      </c>
      <c r="AL679" s="28">
        <f ca="1" t="shared" si="4776"/>
        <v>69139.1409122508</v>
      </c>
      <c r="AM679" s="28">
        <f ca="1" t="shared" si="4777"/>
        <v>60597.0303919269</v>
      </c>
      <c r="AN679" s="28">
        <f ca="1" t="shared" si="4778"/>
        <v>85002.0359150332</v>
      </c>
      <c r="AO679" s="28">
        <f ca="1">C679/'Ejercicio 3 - TIR'!$D$7</f>
        <v>16816.6911428301</v>
      </c>
      <c r="AP679" s="28">
        <f ca="1" t="shared" si="4779"/>
        <v>24987.0248845047</v>
      </c>
      <c r="AQ679" s="28">
        <f ca="1" t="shared" si="4780"/>
        <v>32223.144460322</v>
      </c>
      <c r="AR679" s="28">
        <f ca="1" t="shared" si="4781"/>
        <v>52322.4497694206</v>
      </c>
      <c r="AS679" s="28">
        <f ca="1" t="shared" si="4782"/>
        <v>43780.3392490968</v>
      </c>
      <c r="AT679" s="28">
        <f ca="1" t="shared" si="4783"/>
        <v>68185.3447722031</v>
      </c>
      <c r="AU679" s="28">
        <f ca="1">AP679*'Ejercicio 3 - TIR'!$D$5</f>
        <v>12493.5124422524</v>
      </c>
      <c r="AV679" s="28">
        <f ca="1">AQ679*'Ejercicio 3 - TIR'!$D$5</f>
        <v>16111.572230161</v>
      </c>
      <c r="AW679" s="28">
        <f ca="1">AR679*'Ejercicio 3 - TIR'!$D$5</f>
        <v>26161.2248847103</v>
      </c>
      <c r="AX679" s="28">
        <f ca="1">AS679*'Ejercicio 3 - TIR'!$D$5</f>
        <v>21890.1696245484</v>
      </c>
      <c r="AY679" s="28">
        <f ca="1">AT679*'Ejercicio 3 - TIR'!$D$5</f>
        <v>34092.6723861015</v>
      </c>
      <c r="AZ679" s="28">
        <f ca="1" t="shared" ref="AZ679:BD679" si="5051">AJ679-AU679-AE679</f>
        <v>24399.9104590703</v>
      </c>
      <c r="BA679" s="28">
        <f ca="1" t="shared" si="5051"/>
        <v>27218.0347361783</v>
      </c>
      <c r="BB679" s="28">
        <f ca="1" t="shared" si="5051"/>
        <v>36225.9091712698</v>
      </c>
      <c r="BC679" s="28">
        <f ca="1" t="shared" si="5051"/>
        <v>30727.4653883748</v>
      </c>
      <c r="BD679" s="28">
        <f ca="1" t="shared" si="5051"/>
        <v>41229.4462111756</v>
      </c>
      <c r="BE679" s="28">
        <f ca="1" t="shared" ref="BE679:BI679" si="5052">AZ679/Z679</f>
        <v>21166.4412290384</v>
      </c>
      <c r="BF679" s="28">
        <f ca="1" t="shared" si="5052"/>
        <v>20303.4713691916</v>
      </c>
      <c r="BG679" s="28">
        <f ca="1" t="shared" si="5052"/>
        <v>22853.5383571798</v>
      </c>
      <c r="BH679" s="28">
        <f ca="1" t="shared" si="5052"/>
        <v>16403.0188641119</v>
      </c>
      <c r="BI679" s="28">
        <f ca="1" t="shared" si="5052"/>
        <v>18142.7403331647</v>
      </c>
      <c r="BJ679" s="28">
        <f ca="1" t="shared" si="4786"/>
        <v>73045.1100665393</v>
      </c>
      <c r="BK679" s="28">
        <f ca="1" t="shared" si="4787"/>
        <v>38215.9943972656</v>
      </c>
      <c r="BL679" s="28">
        <f ca="1" t="shared" si="4788"/>
        <v>111261.104463805</v>
      </c>
      <c r="BM679" s="28">
        <f ca="1">BK679*'Ejercicio 3 - TIR'!$D$5</f>
        <v>19107.9971986328</v>
      </c>
      <c r="BN679" s="28">
        <f ca="1" t="shared" si="4789"/>
        <v>92153.1072651721</v>
      </c>
      <c r="BO679" s="28">
        <f ca="1" t="shared" si="4790"/>
        <v>40551.3546663431</v>
      </c>
      <c r="BP679" s="28">
        <f ca="1" t="shared" si="4791"/>
        <v>-116226.464809079</v>
      </c>
      <c r="BQ679" s="28">
        <f ca="1" t="shared" ref="BQ679:BT679" si="5053">BE679</f>
        <v>21166.4412290384</v>
      </c>
      <c r="BR679" s="28">
        <f ca="1" t="shared" si="5053"/>
        <v>20303.4713691916</v>
      </c>
      <c r="BS679" s="28">
        <f ca="1" t="shared" si="5053"/>
        <v>22853.5383571798</v>
      </c>
      <c r="BT679" s="28">
        <f ca="1" t="shared" si="5053"/>
        <v>16403.0188641119</v>
      </c>
      <c r="BU679" s="28">
        <f ca="1" t="shared" si="4793"/>
        <v>58694.0949995078</v>
      </c>
      <c r="BV679" s="30">
        <f ca="1" t="shared" si="4794"/>
        <v>5.41689948552317</v>
      </c>
    </row>
    <row r="680" ht="15" customHeight="1" spans="1:74">
      <c r="A680" s="26">
        <v>679</v>
      </c>
      <c r="B680" s="27">
        <f ca="1" t="shared" ref="B680:F680" si="5054">RAND()</f>
        <v>0.0406221790118653</v>
      </c>
      <c r="C680" s="28">
        <f ca="1">IF(B680&lt;=('Ejercicio 3 - TIR'!$D$13-'Ejercicio 3 - TIR'!$C$13)/('Ejercicio 3 - TIR'!$E$13-'Ejercicio 3 - TIR'!$C$13),'Ejercicio 3 - TIR'!$C$13+SQRT(('Ejercicio 3 - TIR'!$E$13-'Ejercicio 3 - TIR'!$C$13)*('Ejercicio 3 - TIR'!$D$13-'Ejercicio 3 - TIR'!$C$13)*B680),'Ejercicio 3 - TIR'!$E$13-SQRT(('Ejercicio 3 - TIR'!$E$13-'Ejercicio 3 - TIR'!$C$13)*('Ejercicio 3 - TIR'!$E$13-'Ejercicio 3 - TIR'!$D$13)*(1-B680)))</f>
        <v>64030.9889115137</v>
      </c>
      <c r="D680" s="27">
        <f ca="1" t="shared" si="5054"/>
        <v>0.191218251817476</v>
      </c>
      <c r="E680" s="28">
        <f ca="1">IF(D680&lt;=('Ejercicio 3 - TIR'!$D$14-'Ejercicio 3 - TIR'!$C$14)/('Ejercicio 3 - TIR'!$E$14-'Ejercicio 3 - TIR'!$C$14),'Ejercicio 3 - TIR'!$C$14+SQRT(('Ejercicio 3 - TIR'!$E$14-'Ejercicio 3 - TIR'!$C$14)*('Ejercicio 3 - TIR'!$D$14-'Ejercicio 3 - TIR'!$C$14)*D680),'Ejercicio 3 - TIR'!$E$14-SQRT(('Ejercicio 3 - TIR'!$E$14-'Ejercicio 3 - TIR'!$C$14)*('Ejercicio 3 - TIR'!$E$14-'Ejercicio 3 - TIR'!$D$14)*(1-D680)))</f>
        <v>28786.9999849895</v>
      </c>
      <c r="F680" s="27">
        <f ca="1" t="shared" si="5054"/>
        <v>0.351541680279183</v>
      </c>
      <c r="G680" s="28">
        <f ca="1">IF(F680&lt;=('Ejercicio 3 - TIR'!$D$18-'Ejercicio 3 - TIR'!$C$18)/('Ejercicio 3 - TIR'!$E$18-'Ejercicio 3 - TIR'!$C$18),'Ejercicio 3 - TIR'!$C$18+SQRT(('Ejercicio 3 - TIR'!$E$18-'Ejercicio 3 - TIR'!$C$18)*('Ejercicio 3 - TIR'!$D$18-'Ejercicio 3 - TIR'!$C$18)*F680),'Ejercicio 3 - TIR'!$E$18-SQRT(('Ejercicio 3 - TIR'!$E$18-'Ejercicio 3 - TIR'!$C$18)*('Ejercicio 3 - TIR'!$E$18-'Ejercicio 3 - TIR'!$D$18)*(1-F680)))</f>
        <v>37261.6287458033</v>
      </c>
      <c r="H680" s="27">
        <f ca="1" t="shared" ref="H680:L680" si="5055">RAND()</f>
        <v>0.182445078870221</v>
      </c>
      <c r="I680" s="28">
        <f ca="1">IF(H680&lt;=('Ejercicio 3 - TIR'!$D$18-'Ejercicio 3 - TIR'!$C$18)/('Ejercicio 3 - TIR'!$E$18-'Ejercicio 3 - TIR'!$C$18),'Ejercicio 3 - TIR'!$C$18+SQRT(('Ejercicio 3 - TIR'!$E$18-'Ejercicio 3 - TIR'!$C$18)*('Ejercicio 3 - TIR'!$D$18-'Ejercicio 3 - TIR'!$C$18)*H680),'Ejercicio 3 - TIR'!$E$18-SQRT(('Ejercicio 3 - TIR'!$E$18-'Ejercicio 3 - TIR'!$C$18)*('Ejercicio 3 - TIR'!$E$18-'Ejercicio 3 - TIR'!$D$18)*(1-H680)))</f>
        <v>35231.3250549486</v>
      </c>
      <c r="J680" s="27">
        <f ca="1" t="shared" si="5055"/>
        <v>0.21463871275405</v>
      </c>
      <c r="K680" s="28">
        <f ca="1">IF(J680&lt;=('Ejercicio 3 - TIR'!$D$18-'Ejercicio 3 - TIR'!$C$18)/('Ejercicio 3 - TIR'!$E$18-'Ejercicio 3 - TIR'!$C$18),'Ejercicio 3 - TIR'!$C$18+SQRT(('Ejercicio 3 - TIR'!$E$18-'Ejercicio 3 - TIR'!$C$18)*('Ejercicio 3 - TIR'!$D$18-'Ejercicio 3 - TIR'!$C$18)*J680),'Ejercicio 3 - TIR'!$E$18-SQRT(('Ejercicio 3 - TIR'!$E$18-'Ejercicio 3 - TIR'!$C$18)*('Ejercicio 3 - TIR'!$E$18-'Ejercicio 3 - TIR'!$D$18)*(1-J680)))</f>
        <v>35674.1349043804</v>
      </c>
      <c r="L680" s="27">
        <f ca="1" t="shared" si="5055"/>
        <v>0.867401712449869</v>
      </c>
      <c r="M680" s="28">
        <f ca="1">IF(L680&lt;=('Ejercicio 3 - TIR'!$D$18-'Ejercicio 3 - TIR'!$C$18)/('Ejercicio 3 - TIR'!$E$18-'Ejercicio 3 - TIR'!$C$18),'Ejercicio 3 - TIR'!$C$18+SQRT(('Ejercicio 3 - TIR'!$E$18-'Ejercicio 3 - TIR'!$C$18)*('Ejercicio 3 - TIR'!$D$18-'Ejercicio 3 - TIR'!$C$18)*L680),'Ejercicio 3 - TIR'!$E$18-SQRT(('Ejercicio 3 - TIR'!$E$18-'Ejercicio 3 - TIR'!$C$18)*('Ejercicio 3 - TIR'!$E$18-'Ejercicio 3 - TIR'!$D$18)*(1-L680)))</f>
        <v>41846.4509570549</v>
      </c>
      <c r="N680" s="27">
        <f ca="1" t="shared" ref="N680:R680" si="5056">RAND()</f>
        <v>0.949291718148209</v>
      </c>
      <c r="O680" s="28">
        <f ca="1">IF(N680&lt;=('Ejercicio 3 - TIR'!$D$18-'Ejercicio 3 - TIR'!$C$18)/('Ejercicio 3 - TIR'!$E$18-'Ejercicio 3 - TIR'!$C$18),'Ejercicio 3 - TIR'!$C$18+SQRT(('Ejercicio 3 - TIR'!$E$18-'Ejercicio 3 - TIR'!$C$18)*('Ejercicio 3 - TIR'!$D$18-'Ejercicio 3 - TIR'!$C$18)*N680),'Ejercicio 3 - TIR'!$E$18-SQRT(('Ejercicio 3 - TIR'!$E$18-'Ejercicio 3 - TIR'!$C$18)*('Ejercicio 3 - TIR'!$E$18-'Ejercicio 3 - TIR'!$D$18)*(1-N680)))</f>
        <v>43049.8407401229</v>
      </c>
      <c r="P680" s="27">
        <f ca="1" t="shared" si="5056"/>
        <v>0.275201835253891</v>
      </c>
      <c r="Q680" s="29">
        <f ca="1">IF(P680&lt;=('Ejercicio 3 - TIR'!$D$22-'Ejercicio 3 - TIR'!$C$22)/('Ejercicio 3 - TIR'!$E$22-'Ejercicio 3 - TIR'!$C$22),'Ejercicio 3 - TIR'!$C$22+SQRT(('Ejercicio 3 - TIR'!$E$22-'Ejercicio 3 - TIR'!$C$22)*('Ejercicio 3 - TIR'!$D$22-'Ejercicio 3 - TIR'!$C$22)*P680),'Ejercicio 3 - TIR'!$E$22-SQRT(('Ejercicio 3 - TIR'!$E$22-'Ejercicio 3 - TIR'!$C$22)*('Ejercicio 3 - TIR'!$E$22-'Ejercicio 3 - TIR'!$D$22)*(1-P680)))</f>
        <v>0.14225675860176</v>
      </c>
      <c r="R680" s="27">
        <f ca="1" t="shared" si="5056"/>
        <v>0.348092610785531</v>
      </c>
      <c r="S680" s="29">
        <f ca="1">IF(R680&lt;=('Ejercicio 3 - TIR'!$D$23-'Ejercicio 3 - TIR'!$C$23)/('Ejercicio 3 - TIR'!$E$23-'Ejercicio 3 - TIR'!$C$23),'Ejercicio 3 - TIR'!$C$23+SQRT(('Ejercicio 3 - TIR'!$E$23-'Ejercicio 3 - TIR'!$C$23)*('Ejercicio 3 - TIR'!$D$23-'Ejercicio 3 - TIR'!$C$23)*R680),'Ejercicio 3 - TIR'!$E$23-SQRT(('Ejercicio 3 - TIR'!$E$23-'Ejercicio 3 - TIR'!$C$23)*('Ejercicio 3 - TIR'!$E$23-'Ejercicio 3 - TIR'!$D$23)*(1-R680)))</f>
        <v>0.145031314376476</v>
      </c>
      <c r="T680" s="27">
        <f ca="1" t="shared" ref="T680:X680" si="5057">RAND()</f>
        <v>0.74847249503341</v>
      </c>
      <c r="U680" s="29">
        <f ca="1">IF(T680&lt;=('Ejercicio 3 - TIR'!$D$24-'Ejercicio 3 - TIR'!$C$24)/('Ejercicio 3 - TIR'!$E$24-'Ejercicio 3 - TIR'!$C$24),'Ejercicio 3 - TIR'!$C$24+SQRT(('Ejercicio 3 - TIR'!$E$24-'Ejercicio 3 - TIR'!$C$24)*('Ejercicio 3 - TIR'!$D$24-'Ejercicio 3 - TIR'!$C$24)*T680),'Ejercicio 3 - TIR'!$E$24-SQRT(('Ejercicio 3 - TIR'!$E$24-'Ejercicio 3 - TIR'!$C$24)*('Ejercicio 3 - TIR'!$E$24-'Ejercicio 3 - TIR'!$D$24)*(1-T680)))</f>
        <v>0.193461782013359</v>
      </c>
      <c r="V680" s="27">
        <f ca="1" t="shared" si="5057"/>
        <v>0.930255110799886</v>
      </c>
      <c r="W680" s="29">
        <f ca="1">IF(V680&lt;=('Ejercicio 3 - TIR'!$D$25-'Ejercicio 3 - TIR'!$C$25)/('Ejercicio 3 - TIR'!$E$25-'Ejercicio 3 - TIR'!$C$25),'Ejercicio 3 - TIR'!$C$25+SQRT(('Ejercicio 3 - TIR'!$E$25-'Ejercicio 3 - TIR'!$C$25)*('Ejercicio 3 - TIR'!$D$25-'Ejercicio 3 - TIR'!$C$25)*V680),'Ejercicio 3 - TIR'!$E$25-SQRT(('Ejercicio 3 - TIR'!$E$25-'Ejercicio 3 - TIR'!$C$25)*('Ejercicio 3 - TIR'!$E$25-'Ejercicio 3 - TIR'!$D$25)*(1-V680)))</f>
        <v>0.234376072446392</v>
      </c>
      <c r="X680" s="27">
        <f ca="1" t="shared" si="5057"/>
        <v>0.46612878280327</v>
      </c>
      <c r="Y680" s="29">
        <f ca="1">IF(X680&lt;=('Ejercicio 3 - TIR'!$D$26-'Ejercicio 3 - TIR'!$C$26)/('Ejercicio 3 - TIR'!$E$26-'Ejercicio 3 - TIR'!$C$26),'Ejercicio 3 - TIR'!$C$26+SQRT(('Ejercicio 3 - TIR'!$E$26-'Ejercicio 3 - TIR'!$C$26)*('Ejercicio 3 - TIR'!$D$26-'Ejercicio 3 - TIR'!$C$26)*X680),'Ejercicio 3 - TIR'!$E$26-SQRT(('Ejercicio 3 - TIR'!$E$26-'Ejercicio 3 - TIR'!$C$26)*('Ejercicio 3 - TIR'!$E$26-'Ejercicio 3 - TIR'!$D$26)*(1-X680)))</f>
        <v>0.226307313599873</v>
      </c>
      <c r="Z680" s="27">
        <f ca="1" t="shared" si="4764"/>
        <v>1.14225675860176</v>
      </c>
      <c r="AA680" s="27">
        <f ca="1" t="shared" si="4765"/>
        <v>1.30791975765719</v>
      </c>
      <c r="AB680" s="27">
        <f ca="1" t="shared" si="4766"/>
        <v>1.56095224470403</v>
      </c>
      <c r="AC680" s="27">
        <f ca="1" t="shared" si="4767"/>
        <v>1.92680210109413</v>
      </c>
      <c r="AD680" s="27">
        <f ca="1" t="shared" si="4768"/>
        <v>2.36285150843134</v>
      </c>
      <c r="AE680" s="26">
        <f ca="1" t="shared" si="4769"/>
        <v>4095.14530773351</v>
      </c>
      <c r="AF680" s="26">
        <f ca="1" t="shared" si="4770"/>
        <v>4689.06961427676</v>
      </c>
      <c r="AG680" s="26">
        <f ca="1" t="shared" si="4771"/>
        <v>5596.22537783944</v>
      </c>
      <c r="AH680" s="26">
        <f ca="1" t="shared" si="4772"/>
        <v>6907.84670242227</v>
      </c>
      <c r="AI680" s="26">
        <f ca="1" t="shared" si="4773"/>
        <v>8471.1429324072</v>
      </c>
      <c r="AJ680" s="28">
        <f ca="1" t="shared" si="4774"/>
        <v>42562.3472714035</v>
      </c>
      <c r="AK680" s="28">
        <f ca="1" t="shared" si="4775"/>
        <v>46079.7461278099</v>
      </c>
      <c r="AL680" s="28">
        <f ca="1" t="shared" si="4776"/>
        <v>55685.6209568668</v>
      </c>
      <c r="AM680" s="28">
        <f ca="1" t="shared" si="4777"/>
        <v>80629.829627386</v>
      </c>
      <c r="AN680" s="28">
        <f ca="1" t="shared" si="4778"/>
        <v>101720.381130528</v>
      </c>
      <c r="AO680" s="28">
        <f ca="1">C680/'Ejercicio 3 - TIR'!$D$7</f>
        <v>12806.1977823027</v>
      </c>
      <c r="AP680" s="28">
        <f ca="1" t="shared" si="4779"/>
        <v>29756.1494891007</v>
      </c>
      <c r="AQ680" s="28">
        <f ca="1" t="shared" si="4780"/>
        <v>33273.5483455072</v>
      </c>
      <c r="AR680" s="28">
        <f ca="1" t="shared" si="4781"/>
        <v>42879.423174564</v>
      </c>
      <c r="AS680" s="28">
        <f ca="1" t="shared" si="4782"/>
        <v>67823.6318450833</v>
      </c>
      <c r="AT680" s="28">
        <f ca="1" t="shared" si="4783"/>
        <v>88914.1833482256</v>
      </c>
      <c r="AU680" s="28">
        <f ca="1">AP680*'Ejercicio 3 - TIR'!$D$5</f>
        <v>14878.0747445504</v>
      </c>
      <c r="AV680" s="28">
        <f ca="1">AQ680*'Ejercicio 3 - TIR'!$D$5</f>
        <v>16636.7741727536</v>
      </c>
      <c r="AW680" s="28">
        <f ca="1">AR680*'Ejercicio 3 - TIR'!$D$5</f>
        <v>21439.711587282</v>
      </c>
      <c r="AX680" s="28">
        <f ca="1">AS680*'Ejercicio 3 - TIR'!$D$5</f>
        <v>33911.8159225417</v>
      </c>
      <c r="AY680" s="28">
        <f ca="1">AT680*'Ejercicio 3 - TIR'!$D$5</f>
        <v>44457.0916741128</v>
      </c>
      <c r="AZ680" s="28">
        <f ca="1" t="shared" ref="AZ680:BD680" si="5058">AJ680-AU680-AE680</f>
        <v>23589.1272191196</v>
      </c>
      <c r="BA680" s="28">
        <f ca="1" t="shared" si="5058"/>
        <v>24753.9023407796</v>
      </c>
      <c r="BB680" s="28">
        <f ca="1" t="shared" si="5058"/>
        <v>28649.6839917453</v>
      </c>
      <c r="BC680" s="28">
        <f ca="1" t="shared" si="5058"/>
        <v>39810.1670024221</v>
      </c>
      <c r="BD680" s="28">
        <f ca="1" t="shared" si="5058"/>
        <v>48792.1465240083</v>
      </c>
      <c r="BE680" s="28">
        <f ca="1" t="shared" ref="BE680:BI680" si="5059">AZ680/Z680</f>
        <v>20651.3352111789</v>
      </c>
      <c r="BF680" s="28">
        <f ca="1" t="shared" si="5059"/>
        <v>18926.1628596544</v>
      </c>
      <c r="BG680" s="28">
        <f ca="1" t="shared" si="5059"/>
        <v>18353.9785339029</v>
      </c>
      <c r="BH680" s="28">
        <f ca="1" t="shared" si="5059"/>
        <v>20661.2640601834</v>
      </c>
      <c r="BI680" s="28">
        <f ca="1" t="shared" si="5059"/>
        <v>20649.6880357923</v>
      </c>
      <c r="BJ680" s="28">
        <f ca="1" t="shared" si="4786"/>
        <v>68019.4063377455</v>
      </c>
      <c r="BK680" s="28">
        <f ca="1" t="shared" si="4787"/>
        <v>30259.1437471841</v>
      </c>
      <c r="BL680" s="28">
        <f ca="1" t="shared" si="4788"/>
        <v>98278.5500849295</v>
      </c>
      <c r="BM680" s="28">
        <f ca="1">BK680*'Ejercicio 3 - TIR'!$D$5</f>
        <v>15129.571873592</v>
      </c>
      <c r="BN680" s="28">
        <f ca="1" t="shared" si="4789"/>
        <v>83148.9782113375</v>
      </c>
      <c r="BO680" s="28">
        <f ca="1" t="shared" si="4790"/>
        <v>35190.0988761409</v>
      </c>
      <c r="BP680" s="28">
        <f ca="1" t="shared" si="4791"/>
        <v>-92817.9888965032</v>
      </c>
      <c r="BQ680" s="28">
        <f ca="1" t="shared" ref="BQ680:BT680" si="5060">BE680</f>
        <v>20651.3352111789</v>
      </c>
      <c r="BR680" s="28">
        <f ca="1" t="shared" si="5060"/>
        <v>18926.1628596544</v>
      </c>
      <c r="BS680" s="28">
        <f ca="1" t="shared" si="5060"/>
        <v>18353.9785339029</v>
      </c>
      <c r="BT680" s="28">
        <f ca="1" t="shared" si="5060"/>
        <v>20661.2640601834</v>
      </c>
      <c r="BU680" s="28">
        <f ca="1" t="shared" si="4793"/>
        <v>55839.7869119332</v>
      </c>
      <c r="BV680" s="30">
        <f ca="1" t="shared" si="4794"/>
        <v>11.4768850535806</v>
      </c>
    </row>
    <row r="681" ht="15" customHeight="1" spans="1:74">
      <c r="A681" s="26">
        <v>680</v>
      </c>
      <c r="B681" s="27">
        <f ca="1" t="shared" ref="B681:F681" si="5061">RAND()</f>
        <v>0.381240099875016</v>
      </c>
      <c r="C681" s="28">
        <f ca="1">IF(B681&lt;=('Ejercicio 3 - TIR'!$D$13-'Ejercicio 3 - TIR'!$C$13)/('Ejercicio 3 - TIR'!$E$13-'Ejercicio 3 - TIR'!$C$13),'Ejercicio 3 - TIR'!$C$13+SQRT(('Ejercicio 3 - TIR'!$E$13-'Ejercicio 3 - TIR'!$C$13)*('Ejercicio 3 - TIR'!$D$13-'Ejercicio 3 - TIR'!$C$13)*B681),'Ejercicio 3 - TIR'!$E$13-SQRT(('Ejercicio 3 - TIR'!$E$13-'Ejercicio 3 - TIR'!$C$13)*('Ejercicio 3 - TIR'!$E$13-'Ejercicio 3 - TIR'!$D$13)*(1-B681)))</f>
        <v>72750.928820417</v>
      </c>
      <c r="D681" s="27">
        <f ca="1" t="shared" si="5061"/>
        <v>0.859919356310996</v>
      </c>
      <c r="E681" s="28">
        <f ca="1">IF(D681&lt;=('Ejercicio 3 - TIR'!$D$14-'Ejercicio 3 - TIR'!$C$14)/('Ejercicio 3 - TIR'!$E$14-'Ejercicio 3 - TIR'!$C$14),'Ejercicio 3 - TIR'!$C$14+SQRT(('Ejercicio 3 - TIR'!$E$14-'Ejercicio 3 - TIR'!$C$14)*('Ejercicio 3 - TIR'!$D$14-'Ejercicio 3 - TIR'!$C$14)*D681),'Ejercicio 3 - TIR'!$E$14-SQRT(('Ejercicio 3 - TIR'!$E$14-'Ejercicio 3 - TIR'!$C$14)*('Ejercicio 3 - TIR'!$E$14-'Ejercicio 3 - TIR'!$D$14)*(1-D681)))</f>
        <v>35416.1046528798</v>
      </c>
      <c r="F681" s="27">
        <f ca="1" t="shared" si="5061"/>
        <v>0.575952539445163</v>
      </c>
      <c r="G681" s="28">
        <f ca="1">IF(F681&lt;=('Ejercicio 3 - TIR'!$D$18-'Ejercicio 3 - TIR'!$C$18)/('Ejercicio 3 - TIR'!$E$18-'Ejercicio 3 - TIR'!$C$18),'Ejercicio 3 - TIR'!$C$18+SQRT(('Ejercicio 3 - TIR'!$E$18-'Ejercicio 3 - TIR'!$C$18)*('Ejercicio 3 - TIR'!$D$18-'Ejercicio 3 - TIR'!$C$18)*F681),'Ejercicio 3 - TIR'!$E$18-SQRT(('Ejercicio 3 - TIR'!$E$18-'Ejercicio 3 - TIR'!$C$18)*('Ejercicio 3 - TIR'!$E$18-'Ejercicio 3 - TIR'!$D$18)*(1-F681)))</f>
        <v>39294.7770773039</v>
      </c>
      <c r="H681" s="27">
        <f ca="1" t="shared" ref="H681:L681" si="5062">RAND()</f>
        <v>0.661833279160366</v>
      </c>
      <c r="I681" s="28">
        <f ca="1">IF(H681&lt;=('Ejercicio 3 - TIR'!$D$18-'Ejercicio 3 - TIR'!$C$18)/('Ejercicio 3 - TIR'!$E$18-'Ejercicio 3 - TIR'!$C$18),'Ejercicio 3 - TIR'!$C$18+SQRT(('Ejercicio 3 - TIR'!$E$18-'Ejercicio 3 - TIR'!$C$18)*('Ejercicio 3 - TIR'!$D$18-'Ejercicio 3 - TIR'!$C$18)*H681),'Ejercicio 3 - TIR'!$E$18-SQRT(('Ejercicio 3 - TIR'!$E$18-'Ejercicio 3 - TIR'!$C$18)*('Ejercicio 3 - TIR'!$E$18-'Ejercicio 3 - TIR'!$D$18)*(1-H681)))</f>
        <v>39963.6836498383</v>
      </c>
      <c r="J681" s="27">
        <f ca="1" t="shared" si="5062"/>
        <v>0.263984303389282</v>
      </c>
      <c r="K681" s="28">
        <f ca="1">IF(J681&lt;=('Ejercicio 3 - TIR'!$D$18-'Ejercicio 3 - TIR'!$C$18)/('Ejercicio 3 - TIR'!$E$18-'Ejercicio 3 - TIR'!$C$18),'Ejercicio 3 - TIR'!$C$18+SQRT(('Ejercicio 3 - TIR'!$E$18-'Ejercicio 3 - TIR'!$C$18)*('Ejercicio 3 - TIR'!$D$18-'Ejercicio 3 - TIR'!$C$18)*J681),'Ejercicio 3 - TIR'!$E$18-SQRT(('Ejercicio 3 - TIR'!$E$18-'Ejercicio 3 - TIR'!$C$18)*('Ejercicio 3 - TIR'!$E$18-'Ejercicio 3 - TIR'!$D$18)*(1-J681)))</f>
        <v>36292.6660096014</v>
      </c>
      <c r="L681" s="27">
        <f ca="1" t="shared" si="5062"/>
        <v>0.709609396616028</v>
      </c>
      <c r="M681" s="28">
        <f ca="1">IF(L681&lt;=('Ejercicio 3 - TIR'!$D$18-'Ejercicio 3 - TIR'!$C$18)/('Ejercicio 3 - TIR'!$E$18-'Ejercicio 3 - TIR'!$C$18),'Ejercicio 3 - TIR'!$C$18+SQRT(('Ejercicio 3 - TIR'!$E$18-'Ejercicio 3 - TIR'!$C$18)*('Ejercicio 3 - TIR'!$D$18-'Ejercicio 3 - TIR'!$C$18)*L681),'Ejercicio 3 - TIR'!$E$18-SQRT(('Ejercicio 3 - TIR'!$E$18-'Ejercicio 3 - TIR'!$C$18)*('Ejercicio 3 - TIR'!$E$18-'Ejercicio 3 - TIR'!$D$18)*(1-L681)))</f>
        <v>40333.1707494491</v>
      </c>
      <c r="N681" s="27">
        <f ca="1" t="shared" ref="N681:R681" si="5063">RAND()</f>
        <v>0.587050894395745</v>
      </c>
      <c r="O681" s="28">
        <f ca="1">IF(N681&lt;=('Ejercicio 3 - TIR'!$D$18-'Ejercicio 3 - TIR'!$C$18)/('Ejercicio 3 - TIR'!$E$18-'Ejercicio 3 - TIR'!$C$18),'Ejercicio 3 - TIR'!$C$18+SQRT(('Ejercicio 3 - TIR'!$E$18-'Ejercicio 3 - TIR'!$C$18)*('Ejercicio 3 - TIR'!$D$18-'Ejercicio 3 - TIR'!$C$18)*N681),'Ejercicio 3 - TIR'!$E$18-SQRT(('Ejercicio 3 - TIR'!$E$18-'Ejercicio 3 - TIR'!$C$18)*('Ejercicio 3 - TIR'!$E$18-'Ejercicio 3 - TIR'!$D$18)*(1-N681)))</f>
        <v>39383.9029278527</v>
      </c>
      <c r="P681" s="27">
        <f ca="1" t="shared" si="5063"/>
        <v>0.203594637115767</v>
      </c>
      <c r="Q681" s="29">
        <f ca="1">IF(P681&lt;=('Ejercicio 3 - TIR'!$D$22-'Ejercicio 3 - TIR'!$C$22)/('Ejercicio 3 - TIR'!$E$22-'Ejercicio 3 - TIR'!$C$22),'Ejercicio 3 - TIR'!$C$22+SQRT(('Ejercicio 3 - TIR'!$E$22-'Ejercicio 3 - TIR'!$C$22)*('Ejercicio 3 - TIR'!$D$22-'Ejercicio 3 - TIR'!$C$22)*P681),'Ejercicio 3 - TIR'!$E$22-SQRT(('Ejercicio 3 - TIR'!$E$22-'Ejercicio 3 - TIR'!$C$22)*('Ejercicio 3 - TIR'!$E$22-'Ejercicio 3 - TIR'!$D$22)*(1-P681)))</f>
        <v>0.139143415233661</v>
      </c>
      <c r="R681" s="27">
        <f ca="1" t="shared" si="5063"/>
        <v>0.345388741388313</v>
      </c>
      <c r="S681" s="29">
        <f ca="1">IF(R681&lt;=('Ejercicio 3 - TIR'!$D$23-'Ejercicio 3 - TIR'!$C$23)/('Ejercicio 3 - TIR'!$E$23-'Ejercicio 3 - TIR'!$C$23),'Ejercicio 3 - TIR'!$C$23+SQRT(('Ejercicio 3 - TIR'!$E$23-'Ejercicio 3 - TIR'!$C$23)*('Ejercicio 3 - TIR'!$D$23-'Ejercicio 3 - TIR'!$C$23)*R681),'Ejercicio 3 - TIR'!$E$23-SQRT(('Ejercicio 3 - TIR'!$E$23-'Ejercicio 3 - TIR'!$C$23)*('Ejercicio 3 - TIR'!$E$23-'Ejercicio 3 - TIR'!$D$23)*(1-R681)))</f>
        <v>0.144933907325146</v>
      </c>
      <c r="T681" s="27">
        <f ca="1" t="shared" ref="T681:X681" si="5064">RAND()</f>
        <v>0.469001573776407</v>
      </c>
      <c r="U681" s="29">
        <f ca="1">IF(T681&lt;=('Ejercicio 3 - TIR'!$D$24-'Ejercicio 3 - TIR'!$C$24)/('Ejercicio 3 - TIR'!$E$24-'Ejercicio 3 - TIR'!$C$24),'Ejercicio 3 - TIR'!$C$24+SQRT(('Ejercicio 3 - TIR'!$E$24-'Ejercicio 3 - TIR'!$C$24)*('Ejercicio 3 - TIR'!$D$24-'Ejercicio 3 - TIR'!$C$24)*T681),'Ejercicio 3 - TIR'!$E$24-SQRT(('Ejercicio 3 - TIR'!$E$24-'Ejercicio 3 - TIR'!$C$24)*('Ejercicio 3 - TIR'!$E$24-'Ejercicio 3 - TIR'!$D$24)*(1-T681)))</f>
        <v>0.181441011509298</v>
      </c>
      <c r="V681" s="27">
        <f ca="1" t="shared" si="5064"/>
        <v>0.531671867711969</v>
      </c>
      <c r="W681" s="29">
        <f ca="1">IF(V681&lt;=('Ejercicio 3 - TIR'!$D$25-'Ejercicio 3 - TIR'!$C$25)/('Ejercicio 3 - TIR'!$E$25-'Ejercicio 3 - TIR'!$C$25),'Ejercicio 3 - TIR'!$C$25+SQRT(('Ejercicio 3 - TIR'!$E$25-'Ejercicio 3 - TIR'!$C$25)*('Ejercicio 3 - TIR'!$D$25-'Ejercicio 3 - TIR'!$C$25)*V681),'Ejercicio 3 - TIR'!$E$25-SQRT(('Ejercicio 3 - TIR'!$E$25-'Ejercicio 3 - TIR'!$C$25)*('Ejercicio 3 - TIR'!$E$25-'Ejercicio 3 - TIR'!$D$25)*(1-V681)))</f>
        <v>0.209513601506085</v>
      </c>
      <c r="X681" s="27">
        <f ca="1" t="shared" si="5064"/>
        <v>0.499453935332898</v>
      </c>
      <c r="Y681" s="29">
        <f ca="1">IF(X681&lt;=('Ejercicio 3 - TIR'!$D$26-'Ejercicio 3 - TIR'!$C$26)/('Ejercicio 3 - TIR'!$E$26-'Ejercicio 3 - TIR'!$C$26),'Ejercicio 3 - TIR'!$C$26+SQRT(('Ejercicio 3 - TIR'!$E$26-'Ejercicio 3 - TIR'!$C$26)*('Ejercicio 3 - TIR'!$D$26-'Ejercicio 3 - TIR'!$C$26)*X681),'Ejercicio 3 - TIR'!$E$26-SQRT(('Ejercicio 3 - TIR'!$E$26-'Ejercicio 3 - TIR'!$C$26)*('Ejercicio 3 - TIR'!$E$26-'Ejercicio 3 - TIR'!$D$26)*(1-X681)))</f>
        <v>0.228010109163393</v>
      </c>
      <c r="Z681" s="27">
        <f ca="1" t="shared" si="4764"/>
        <v>1.13914341523366</v>
      </c>
      <c r="AA681" s="27">
        <f ca="1" t="shared" si="4765"/>
        <v>1.30424392140719</v>
      </c>
      <c r="AB681" s="27">
        <f ca="1" t="shared" si="4766"/>
        <v>1.54088725776216</v>
      </c>
      <c r="AC681" s="27">
        <f ca="1" t="shared" si="4767"/>
        <v>1.86372409665075</v>
      </c>
      <c r="AD681" s="27">
        <f ca="1" t="shared" si="4768"/>
        <v>2.28867203137853</v>
      </c>
      <c r="AE681" s="26">
        <f ca="1" t="shared" si="4769"/>
        <v>4927.91775567446</v>
      </c>
      <c r="AF681" s="26">
        <f ca="1" t="shared" si="4770"/>
        <v>5642.14013098132</v>
      </c>
      <c r="AG681" s="26">
        <f ca="1" t="shared" si="4771"/>
        <v>6665.85574342377</v>
      </c>
      <c r="AH681" s="26">
        <f ca="1" t="shared" si="4772"/>
        <v>8062.44318734851</v>
      </c>
      <c r="AI681" s="26">
        <f ca="1" t="shared" si="4773"/>
        <v>9900.76173861949</v>
      </c>
      <c r="AJ681" s="28">
        <f ca="1" t="shared" si="4774"/>
        <v>44762.3865606854</v>
      </c>
      <c r="AK681" s="28">
        <f ca="1" t="shared" si="4775"/>
        <v>52122.3914773414</v>
      </c>
      <c r="AL681" s="28">
        <f ca="1" t="shared" si="4776"/>
        <v>55922.9066044126</v>
      </c>
      <c r="AM681" s="28">
        <f ca="1" t="shared" si="4777"/>
        <v>75169.9022200772</v>
      </c>
      <c r="AN681" s="28">
        <f ca="1" t="shared" si="4778"/>
        <v>90136.8371175033</v>
      </c>
      <c r="AO681" s="28">
        <f ca="1">C681/'Ejercicio 3 - TIR'!$D$7</f>
        <v>14550.1857640834</v>
      </c>
      <c r="AP681" s="28">
        <f ca="1" t="shared" si="4779"/>
        <v>30212.200796602</v>
      </c>
      <c r="AQ681" s="28">
        <f ca="1" t="shared" si="4780"/>
        <v>37572.205713258</v>
      </c>
      <c r="AR681" s="28">
        <f ca="1" t="shared" si="4781"/>
        <v>41372.7208403292</v>
      </c>
      <c r="AS681" s="28">
        <f ca="1" t="shared" si="4782"/>
        <v>60619.7164559938</v>
      </c>
      <c r="AT681" s="28">
        <f ca="1" t="shared" si="4783"/>
        <v>75586.6513534199</v>
      </c>
      <c r="AU681" s="28">
        <f ca="1">AP681*'Ejercicio 3 - TIR'!$D$5</f>
        <v>15106.100398301</v>
      </c>
      <c r="AV681" s="28">
        <f ca="1">AQ681*'Ejercicio 3 - TIR'!$D$5</f>
        <v>18786.102856629</v>
      </c>
      <c r="AW681" s="28">
        <f ca="1">AR681*'Ejercicio 3 - TIR'!$D$5</f>
        <v>20686.3604201646</v>
      </c>
      <c r="AX681" s="28">
        <f ca="1">AS681*'Ejercicio 3 - TIR'!$D$5</f>
        <v>30309.8582279969</v>
      </c>
      <c r="AY681" s="28">
        <f ca="1">AT681*'Ejercicio 3 - TIR'!$D$5</f>
        <v>37793.3256767099</v>
      </c>
      <c r="AZ681" s="28">
        <f ca="1" t="shared" ref="AZ681:BD681" si="5065">AJ681-AU681-AE681</f>
        <v>24728.3684067099</v>
      </c>
      <c r="BA681" s="28">
        <f ca="1" t="shared" si="5065"/>
        <v>27694.1484897311</v>
      </c>
      <c r="BB681" s="28">
        <f ca="1" t="shared" si="5065"/>
        <v>28570.6904408242</v>
      </c>
      <c r="BC681" s="28">
        <f ca="1" t="shared" si="5065"/>
        <v>36797.6008047318</v>
      </c>
      <c r="BD681" s="28">
        <f ca="1" t="shared" si="5065"/>
        <v>42442.7497021739</v>
      </c>
      <c r="BE681" s="28">
        <f ca="1" t="shared" ref="BE681:BI681" si="5066">AZ681/Z681</f>
        <v>21707.8623077829</v>
      </c>
      <c r="BF681" s="28">
        <f ca="1" t="shared" si="5066"/>
        <v>21233.8720044415</v>
      </c>
      <c r="BG681" s="28">
        <f ca="1" t="shared" si="5066"/>
        <v>18541.7137411582</v>
      </c>
      <c r="BH681" s="28">
        <f ca="1" t="shared" si="5066"/>
        <v>19744.1246109657</v>
      </c>
      <c r="BI681" s="28">
        <f ca="1" t="shared" si="5066"/>
        <v>18544.7058906948</v>
      </c>
      <c r="BJ681" s="28">
        <f ca="1" t="shared" si="4786"/>
        <v>81055.8481794208</v>
      </c>
      <c r="BK681" s="28">
        <f ca="1" t="shared" si="4787"/>
        <v>33300.6032096197</v>
      </c>
      <c r="BL681" s="28">
        <f ca="1" t="shared" si="4788"/>
        <v>114356.451389041</v>
      </c>
      <c r="BM681" s="28">
        <f ca="1">BK681*'Ejercicio 3 - TIR'!$D$5</f>
        <v>16650.3016048098</v>
      </c>
      <c r="BN681" s="28">
        <f ca="1" t="shared" si="4789"/>
        <v>97706.1497842307</v>
      </c>
      <c r="BO681" s="28">
        <f ca="1" t="shared" si="4790"/>
        <v>42691.1975349215</v>
      </c>
      <c r="BP681" s="28">
        <f ca="1" t="shared" si="4791"/>
        <v>-108167.033473297</v>
      </c>
      <c r="BQ681" s="28">
        <f ca="1" t="shared" ref="BQ681:BT681" si="5067">BE681</f>
        <v>21707.8623077829</v>
      </c>
      <c r="BR681" s="28">
        <f ca="1" t="shared" si="5067"/>
        <v>21233.8720044415</v>
      </c>
      <c r="BS681" s="28">
        <f ca="1" t="shared" si="5067"/>
        <v>18541.7137411582</v>
      </c>
      <c r="BT681" s="28">
        <f ca="1" t="shared" si="5067"/>
        <v>19744.1246109657</v>
      </c>
      <c r="BU681" s="28">
        <f ca="1" t="shared" si="4793"/>
        <v>61235.9034256163</v>
      </c>
      <c r="BV681" s="30">
        <f ca="1" t="shared" si="4794"/>
        <v>8.30971897715598</v>
      </c>
    </row>
    <row r="682" ht="15" customHeight="1" spans="1:74">
      <c r="A682" s="26">
        <v>681</v>
      </c>
      <c r="B682" s="27">
        <f ca="1" t="shared" ref="B682:F682" si="5068">RAND()</f>
        <v>0.161350596355075</v>
      </c>
      <c r="C682" s="28">
        <f ca="1">IF(B682&lt;=('Ejercicio 3 - TIR'!$D$13-'Ejercicio 3 - TIR'!$C$13)/('Ejercicio 3 - TIR'!$E$13-'Ejercicio 3 - TIR'!$C$13),'Ejercicio 3 - TIR'!$C$13+SQRT(('Ejercicio 3 - TIR'!$E$13-'Ejercicio 3 - TIR'!$C$13)*('Ejercicio 3 - TIR'!$D$13-'Ejercicio 3 - TIR'!$C$13)*B682),'Ejercicio 3 - TIR'!$E$13-SQRT(('Ejercicio 3 - TIR'!$E$13-'Ejercicio 3 - TIR'!$C$13)*('Ejercicio 3 - TIR'!$E$13-'Ejercicio 3 - TIR'!$D$13)*(1-B682)))</f>
        <v>68033.6939537195</v>
      </c>
      <c r="D682" s="27">
        <f ca="1" t="shared" si="5068"/>
        <v>0.808640917075315</v>
      </c>
      <c r="E682" s="28">
        <f ca="1">IF(D682&lt;=('Ejercicio 3 - TIR'!$D$14-'Ejercicio 3 - TIR'!$C$14)/('Ejercicio 3 - TIR'!$E$14-'Ejercicio 3 - TIR'!$C$14),'Ejercicio 3 - TIR'!$C$14+SQRT(('Ejercicio 3 - TIR'!$E$14-'Ejercicio 3 - TIR'!$C$14)*('Ejercicio 3 - TIR'!$D$14-'Ejercicio 3 - TIR'!$C$14)*D682),'Ejercicio 3 - TIR'!$E$14-SQRT(('Ejercicio 3 - TIR'!$E$14-'Ejercicio 3 - TIR'!$C$14)*('Ejercicio 3 - TIR'!$E$14-'Ejercicio 3 - TIR'!$D$14)*(1-D682)))</f>
        <v>34642.4014298659</v>
      </c>
      <c r="F682" s="27">
        <f ca="1" t="shared" si="5068"/>
        <v>0.59521840336301</v>
      </c>
      <c r="G682" s="28">
        <f ca="1">IF(F682&lt;=('Ejercicio 3 - TIR'!$D$18-'Ejercicio 3 - TIR'!$C$18)/('Ejercicio 3 - TIR'!$E$18-'Ejercicio 3 - TIR'!$C$18),'Ejercicio 3 - TIR'!$C$18+SQRT(('Ejercicio 3 - TIR'!$E$18-'Ejercicio 3 - TIR'!$C$18)*('Ejercicio 3 - TIR'!$D$18-'Ejercicio 3 - TIR'!$C$18)*F682),'Ejercicio 3 - TIR'!$E$18-SQRT(('Ejercicio 3 - TIR'!$E$18-'Ejercicio 3 - TIR'!$C$18)*('Ejercicio 3 - TIR'!$E$18-'Ejercicio 3 - TIR'!$D$18)*(1-F682)))</f>
        <v>39448.955524525</v>
      </c>
      <c r="H682" s="27">
        <f ca="1" t="shared" ref="H682:L682" si="5069">RAND()</f>
        <v>0.90565422283461</v>
      </c>
      <c r="I682" s="28">
        <f ca="1">IF(H682&lt;=('Ejercicio 3 - TIR'!$D$18-'Ejercicio 3 - TIR'!$C$18)/('Ejercicio 3 - TIR'!$E$18-'Ejercicio 3 - TIR'!$C$18),'Ejercicio 3 - TIR'!$C$18+SQRT(('Ejercicio 3 - TIR'!$E$18-'Ejercicio 3 - TIR'!$C$18)*('Ejercicio 3 - TIR'!$D$18-'Ejercicio 3 - TIR'!$C$18)*H682),'Ejercicio 3 - TIR'!$E$18-SQRT(('Ejercicio 3 - TIR'!$E$18-'Ejercicio 3 - TIR'!$C$18)*('Ejercicio 3 - TIR'!$E$18-'Ejercicio 3 - TIR'!$D$18)*(1-H682)))</f>
        <v>42339.9373527294</v>
      </c>
      <c r="J682" s="27">
        <f ca="1" t="shared" si="5069"/>
        <v>0.0819983690053472</v>
      </c>
      <c r="K682" s="28">
        <f ca="1">IF(J682&lt;=('Ejercicio 3 - TIR'!$D$18-'Ejercicio 3 - TIR'!$C$18)/('Ejercicio 3 - TIR'!$E$18-'Ejercicio 3 - TIR'!$C$18),'Ejercicio 3 - TIR'!$C$18+SQRT(('Ejercicio 3 - TIR'!$E$18-'Ejercicio 3 - TIR'!$C$18)*('Ejercicio 3 - TIR'!$D$18-'Ejercicio 3 - TIR'!$C$18)*J682),'Ejercicio 3 - TIR'!$E$18-SQRT(('Ejercicio 3 - TIR'!$E$18-'Ejercicio 3 - TIR'!$C$18)*('Ejercicio 3 - TIR'!$E$18-'Ejercicio 3 - TIR'!$D$18)*(1-J682)))</f>
        <v>33507.1007043999</v>
      </c>
      <c r="L682" s="27">
        <f ca="1" t="shared" si="5069"/>
        <v>0.403292686860831</v>
      </c>
      <c r="M682" s="28">
        <f ca="1">IF(L682&lt;=('Ejercicio 3 - TIR'!$D$18-'Ejercicio 3 - TIR'!$C$18)/('Ejercicio 3 - TIR'!$E$18-'Ejercicio 3 - TIR'!$C$18),'Ejercicio 3 - TIR'!$C$18+SQRT(('Ejercicio 3 - TIR'!$E$18-'Ejercicio 3 - TIR'!$C$18)*('Ejercicio 3 - TIR'!$D$18-'Ejercicio 3 - TIR'!$C$18)*L682),'Ejercicio 3 - TIR'!$E$18-SQRT(('Ejercicio 3 - TIR'!$E$18-'Ejercicio 3 - TIR'!$C$18)*('Ejercicio 3 - TIR'!$E$18-'Ejercicio 3 - TIR'!$D$18)*(1-L682)))</f>
        <v>37777.7826550454</v>
      </c>
      <c r="N682" s="27">
        <f ca="1" t="shared" ref="N682:R682" si="5070">RAND()</f>
        <v>0.464783010195759</v>
      </c>
      <c r="O682" s="28">
        <f ca="1">IF(N682&lt;=('Ejercicio 3 - TIR'!$D$18-'Ejercicio 3 - TIR'!$C$18)/('Ejercicio 3 - TIR'!$E$18-'Ejercicio 3 - TIR'!$C$18),'Ejercicio 3 - TIR'!$C$18+SQRT(('Ejercicio 3 - TIR'!$E$18-'Ejercicio 3 - TIR'!$C$18)*('Ejercicio 3 - TIR'!$D$18-'Ejercicio 3 - TIR'!$C$18)*N682),'Ejercicio 3 - TIR'!$E$18-SQRT(('Ejercicio 3 - TIR'!$E$18-'Ejercicio 3 - TIR'!$C$18)*('Ejercicio 3 - TIR'!$E$18-'Ejercicio 3 - TIR'!$D$18)*(1-N682)))</f>
        <v>38349.6976908966</v>
      </c>
      <c r="P682" s="27">
        <f ca="1" t="shared" si="5070"/>
        <v>0.365528441823052</v>
      </c>
      <c r="Q682" s="29">
        <f ca="1">IF(P682&lt;=('Ejercicio 3 - TIR'!$D$22-'Ejercicio 3 - TIR'!$C$22)/('Ejercicio 3 - TIR'!$E$22-'Ejercicio 3 - TIR'!$C$22),'Ejercicio 3 - TIR'!$C$22+SQRT(('Ejercicio 3 - TIR'!$E$22-'Ejercicio 3 - TIR'!$C$22)*('Ejercicio 3 - TIR'!$D$22-'Ejercicio 3 - TIR'!$C$22)*P682),'Ejercicio 3 - TIR'!$E$22-SQRT(('Ejercicio 3 - TIR'!$E$22-'Ejercicio 3 - TIR'!$C$22)*('Ejercicio 3 - TIR'!$E$22-'Ejercicio 3 - TIR'!$D$22)*(1-P682)))</f>
        <v>0.145650559356113</v>
      </c>
      <c r="R682" s="27">
        <f ca="1" t="shared" si="5070"/>
        <v>0.606498574408877</v>
      </c>
      <c r="S682" s="29">
        <f ca="1">IF(R682&lt;=('Ejercicio 3 - TIR'!$D$23-'Ejercicio 3 - TIR'!$C$23)/('Ejercicio 3 - TIR'!$E$23-'Ejercicio 3 - TIR'!$C$23),'Ejercicio 3 - TIR'!$C$23+SQRT(('Ejercicio 3 - TIR'!$E$23-'Ejercicio 3 - TIR'!$C$23)*('Ejercicio 3 - TIR'!$D$23-'Ejercicio 3 - TIR'!$C$23)*R682),'Ejercicio 3 - TIR'!$E$23-SQRT(('Ejercicio 3 - TIR'!$E$23-'Ejercicio 3 - TIR'!$C$23)*('Ejercicio 3 - TIR'!$E$23-'Ejercicio 3 - TIR'!$D$23)*(1-R682)))</f>
        <v>0.1533860456515</v>
      </c>
      <c r="T682" s="27">
        <f ca="1" t="shared" ref="T682:X682" si="5071">RAND()</f>
        <v>0.673594270583171</v>
      </c>
      <c r="U682" s="29">
        <f ca="1">IF(T682&lt;=('Ejercicio 3 - TIR'!$D$24-'Ejercicio 3 - TIR'!$C$24)/('Ejercicio 3 - TIR'!$E$24-'Ejercicio 3 - TIR'!$C$24),'Ejercicio 3 - TIR'!$C$24+SQRT(('Ejercicio 3 - TIR'!$E$24-'Ejercicio 3 - TIR'!$C$24)*('Ejercicio 3 - TIR'!$D$24-'Ejercicio 3 - TIR'!$C$24)*T682),'Ejercicio 3 - TIR'!$E$24-SQRT(('Ejercicio 3 - TIR'!$E$24-'Ejercicio 3 - TIR'!$C$24)*('Ejercicio 3 - TIR'!$E$24-'Ejercicio 3 - TIR'!$D$24)*(1-T682)))</f>
        <v>0.189768624868076</v>
      </c>
      <c r="V682" s="27">
        <f ca="1" t="shared" si="5071"/>
        <v>0.00573923884697924</v>
      </c>
      <c r="W682" s="29">
        <f ca="1">IF(V682&lt;=('Ejercicio 3 - TIR'!$D$25-'Ejercicio 3 - TIR'!$C$25)/('Ejercicio 3 - TIR'!$E$25-'Ejercicio 3 - TIR'!$C$25),'Ejercicio 3 - TIR'!$C$25+SQRT(('Ejercicio 3 - TIR'!$E$25-'Ejercicio 3 - TIR'!$C$25)*('Ejercicio 3 - TIR'!$D$25-'Ejercicio 3 - TIR'!$C$25)*V682),'Ejercicio 3 - TIR'!$E$25-SQRT(('Ejercicio 3 - TIR'!$E$25-'Ejercicio 3 - TIR'!$C$25)*('Ejercicio 3 - TIR'!$E$25-'Ejercicio 3 - TIR'!$D$25)*(1-V682)))</f>
        <v>0.182834595982811</v>
      </c>
      <c r="X682" s="27">
        <f ca="1" t="shared" si="5071"/>
        <v>0.392113796738493</v>
      </c>
      <c r="Y682" s="29">
        <f ca="1">IF(X682&lt;=('Ejercicio 3 - TIR'!$D$26-'Ejercicio 3 - TIR'!$C$26)/('Ejercicio 3 - TIR'!$E$26-'Ejercicio 3 - TIR'!$C$26),'Ejercicio 3 - TIR'!$C$26+SQRT(('Ejercicio 3 - TIR'!$E$26-'Ejercicio 3 - TIR'!$C$26)*('Ejercicio 3 - TIR'!$D$26-'Ejercicio 3 - TIR'!$C$26)*X682),'Ejercicio 3 - TIR'!$E$26-SQRT(('Ejercicio 3 - TIR'!$E$26-'Ejercicio 3 - TIR'!$C$26)*('Ejercicio 3 - TIR'!$E$26-'Ejercicio 3 - TIR'!$D$26)*(1-X682)))</f>
        <v>0.222706147820101</v>
      </c>
      <c r="Z682" s="27">
        <f ca="1" t="shared" si="4764"/>
        <v>1.14565055935611</v>
      </c>
      <c r="AA682" s="27">
        <f ca="1" t="shared" si="4765"/>
        <v>1.32137736835418</v>
      </c>
      <c r="AB682" s="27">
        <f ca="1" t="shared" si="4766"/>
        <v>1.57213333447855</v>
      </c>
      <c r="AC682" s="27">
        <f ca="1" t="shared" si="4767"/>
        <v>1.85957369751904</v>
      </c>
      <c r="AD682" s="27">
        <f ca="1" t="shared" si="4768"/>
        <v>2.27371219228109</v>
      </c>
      <c r="AE682" s="26">
        <f ca="1" t="shared" si="4769"/>
        <v>5045.68514569899</v>
      </c>
      <c r="AF682" s="26">
        <f ca="1" t="shared" si="4770"/>
        <v>5819.62283780027</v>
      </c>
      <c r="AG682" s="26">
        <f ca="1" t="shared" si="4771"/>
        <v>6924.00466098048</v>
      </c>
      <c r="AH682" s="26">
        <f ca="1" t="shared" si="4772"/>
        <v>8189.95225575395</v>
      </c>
      <c r="AI682" s="26">
        <f ca="1" t="shared" si="4773"/>
        <v>10013.9049734635</v>
      </c>
      <c r="AJ682" s="28">
        <f ca="1" t="shared" si="4774"/>
        <v>45194.7179626865</v>
      </c>
      <c r="AK682" s="28">
        <f ca="1" t="shared" si="4775"/>
        <v>55947.0349954303</v>
      </c>
      <c r="AL682" s="28">
        <f ca="1" t="shared" si="4776"/>
        <v>52677.6299591166</v>
      </c>
      <c r="AM682" s="28">
        <f ca="1" t="shared" si="4777"/>
        <v>70250.5709759134</v>
      </c>
      <c r="AN682" s="28">
        <f ca="1" t="shared" si="4778"/>
        <v>87196.1752100855</v>
      </c>
      <c r="AO682" s="28">
        <f ca="1">C682/'Ejercicio 3 - TIR'!$D$7</f>
        <v>13606.7387907439</v>
      </c>
      <c r="AP682" s="28">
        <f ca="1" t="shared" si="4779"/>
        <v>31587.9791719426</v>
      </c>
      <c r="AQ682" s="28">
        <f ca="1" t="shared" si="4780"/>
        <v>42340.2962046864</v>
      </c>
      <c r="AR682" s="28">
        <f ca="1" t="shared" si="4781"/>
        <v>39070.8911683727</v>
      </c>
      <c r="AS682" s="28">
        <f ca="1" t="shared" si="4782"/>
        <v>56643.8321851695</v>
      </c>
      <c r="AT682" s="28">
        <f ca="1" t="shared" si="4783"/>
        <v>73589.4364193416</v>
      </c>
      <c r="AU682" s="28">
        <f ca="1">AP682*'Ejercicio 3 - TIR'!$D$5</f>
        <v>15793.9895859713</v>
      </c>
      <c r="AV682" s="28">
        <f ca="1">AQ682*'Ejercicio 3 - TIR'!$D$5</f>
        <v>21170.1481023432</v>
      </c>
      <c r="AW682" s="28">
        <f ca="1">AR682*'Ejercicio 3 - TIR'!$D$5</f>
        <v>19535.4455841864</v>
      </c>
      <c r="AX682" s="28">
        <f ca="1">AS682*'Ejercicio 3 - TIR'!$D$5</f>
        <v>28321.9160925848</v>
      </c>
      <c r="AY682" s="28">
        <f ca="1">AT682*'Ejercicio 3 - TIR'!$D$5</f>
        <v>36794.7182096708</v>
      </c>
      <c r="AZ682" s="28">
        <f ca="1" t="shared" ref="AZ682:BD682" si="5072">AJ682-AU682-AE682</f>
        <v>24355.0432310162</v>
      </c>
      <c r="BA682" s="28">
        <f ca="1" t="shared" si="5072"/>
        <v>28957.2640552868</v>
      </c>
      <c r="BB682" s="28">
        <f ca="1" t="shared" si="5072"/>
        <v>26218.1797139498</v>
      </c>
      <c r="BC682" s="28">
        <f ca="1" t="shared" si="5072"/>
        <v>33738.7026275747</v>
      </c>
      <c r="BD682" s="28">
        <f ca="1" t="shared" si="5072"/>
        <v>40387.5520269512</v>
      </c>
      <c r="BE682" s="28">
        <f ca="1" t="shared" ref="BE682:BI682" si="5073">AZ682/Z682</f>
        <v>21258.7014706338</v>
      </c>
      <c r="BF682" s="28">
        <f ca="1" t="shared" si="5073"/>
        <v>21914.4543782781</v>
      </c>
      <c r="BG682" s="28">
        <f ca="1" t="shared" si="5073"/>
        <v>16676.8168697638</v>
      </c>
      <c r="BH682" s="28">
        <f ca="1" t="shared" si="5073"/>
        <v>18143.2457732583</v>
      </c>
      <c r="BI682" s="28">
        <f ca="1" t="shared" si="5073"/>
        <v>17762.8251121936</v>
      </c>
      <c r="BJ682" s="28">
        <f ca="1" t="shared" si="4786"/>
        <v>78766.8505009819</v>
      </c>
      <c r="BK682" s="28">
        <f ca="1" t="shared" si="4787"/>
        <v>30937.8078856985</v>
      </c>
      <c r="BL682" s="28">
        <f ca="1" t="shared" si="4788"/>
        <v>109704.65838668</v>
      </c>
      <c r="BM682" s="28">
        <f ca="1">BK682*'Ejercicio 3 - TIR'!$D$5</f>
        <v>15468.9039428492</v>
      </c>
      <c r="BN682" s="28">
        <f ca="1" t="shared" si="4789"/>
        <v>94235.7544438312</v>
      </c>
      <c r="BO682" s="28">
        <f ca="1" t="shared" si="4790"/>
        <v>41445.7708252379</v>
      </c>
      <c r="BP682" s="28">
        <f ca="1" t="shared" si="4791"/>
        <v>-102676.095383585</v>
      </c>
      <c r="BQ682" s="28">
        <f ca="1" t="shared" ref="BQ682:BT682" si="5074">BE682</f>
        <v>21258.7014706338</v>
      </c>
      <c r="BR682" s="28">
        <f ca="1" t="shared" si="5074"/>
        <v>21914.4543782781</v>
      </c>
      <c r="BS682" s="28">
        <f ca="1" t="shared" si="5074"/>
        <v>16676.8168697638</v>
      </c>
      <c r="BT682" s="28">
        <f ca="1" t="shared" si="5074"/>
        <v>18143.2457732583</v>
      </c>
      <c r="BU682" s="28">
        <f ca="1" t="shared" si="4793"/>
        <v>59208.5959374314</v>
      </c>
      <c r="BV682" s="30">
        <f ca="1" t="shared" si="4794"/>
        <v>8.83480293869807</v>
      </c>
    </row>
    <row r="683" ht="15" customHeight="1" spans="1:74">
      <c r="A683" s="26">
        <v>682</v>
      </c>
      <c r="B683" s="27">
        <f ca="1" t="shared" ref="B683:F683" si="5075">RAND()</f>
        <v>0.895187524158896</v>
      </c>
      <c r="C683" s="28">
        <f ca="1">IF(B683&lt;=('Ejercicio 3 - TIR'!$D$13-'Ejercicio 3 - TIR'!$C$13)/('Ejercicio 3 - TIR'!$E$13-'Ejercicio 3 - TIR'!$C$13),'Ejercicio 3 - TIR'!$C$13+SQRT(('Ejercicio 3 - TIR'!$E$13-'Ejercicio 3 - TIR'!$C$13)*('Ejercicio 3 - TIR'!$D$13-'Ejercicio 3 - TIR'!$C$13)*B683),'Ejercicio 3 - TIR'!$E$13-SQRT(('Ejercicio 3 - TIR'!$E$13-'Ejercicio 3 - TIR'!$C$13)*('Ejercicio 3 - TIR'!$E$13-'Ejercicio 3 - TIR'!$D$13)*(1-B683)))</f>
        <v>88785.0559069907</v>
      </c>
      <c r="D683" s="27">
        <f ca="1" t="shared" si="5075"/>
        <v>0.727478952639414</v>
      </c>
      <c r="E683" s="28">
        <f ca="1">IF(D683&lt;=('Ejercicio 3 - TIR'!$D$14-'Ejercicio 3 - TIR'!$C$14)/('Ejercicio 3 - TIR'!$E$14-'Ejercicio 3 - TIR'!$C$14),'Ejercicio 3 - TIR'!$C$14+SQRT(('Ejercicio 3 - TIR'!$E$14-'Ejercicio 3 - TIR'!$C$14)*('Ejercicio 3 - TIR'!$D$14-'Ejercicio 3 - TIR'!$C$14)*D683),'Ejercicio 3 - TIR'!$E$14-SQRT(('Ejercicio 3 - TIR'!$E$14-'Ejercicio 3 - TIR'!$C$14)*('Ejercicio 3 - TIR'!$E$14-'Ejercicio 3 - TIR'!$D$14)*(1-D683)))</f>
        <v>33606.3971734172</v>
      </c>
      <c r="F683" s="27">
        <f ca="1" t="shared" si="5075"/>
        <v>0.528658832671862</v>
      </c>
      <c r="G683" s="28">
        <f ca="1">IF(F683&lt;=('Ejercicio 3 - TIR'!$D$18-'Ejercicio 3 - TIR'!$C$18)/('Ejercicio 3 - TIR'!$E$18-'Ejercicio 3 - TIR'!$C$18),'Ejercicio 3 - TIR'!$C$18+SQRT(('Ejercicio 3 - TIR'!$E$18-'Ejercicio 3 - TIR'!$C$18)*('Ejercicio 3 - TIR'!$D$18-'Ejercicio 3 - TIR'!$C$18)*F683),'Ejercicio 3 - TIR'!$E$18-SQRT(('Ejercicio 3 - TIR'!$E$18-'Ejercicio 3 - TIR'!$C$18)*('Ejercicio 3 - TIR'!$E$18-'Ejercicio 3 - TIR'!$D$18)*(1-F683)))</f>
        <v>38904.9887647756</v>
      </c>
      <c r="H683" s="27">
        <f ca="1" t="shared" ref="H683:L683" si="5076">RAND()</f>
        <v>0.2918877450191</v>
      </c>
      <c r="I683" s="28">
        <f ca="1">IF(H683&lt;=('Ejercicio 3 - TIR'!$D$18-'Ejercicio 3 - TIR'!$C$18)/('Ejercicio 3 - TIR'!$E$18-'Ejercicio 3 - TIR'!$C$18),'Ejercicio 3 - TIR'!$C$18+SQRT(('Ejercicio 3 - TIR'!$E$18-'Ejercicio 3 - TIR'!$C$18)*('Ejercicio 3 - TIR'!$D$18-'Ejercicio 3 - TIR'!$C$18)*H683),'Ejercicio 3 - TIR'!$E$18-SQRT(('Ejercicio 3 - TIR'!$E$18-'Ejercicio 3 - TIR'!$C$18)*('Ejercicio 3 - TIR'!$E$18-'Ejercicio 3 - TIR'!$D$18)*(1-H683)))</f>
        <v>36616.884595704</v>
      </c>
      <c r="J683" s="27">
        <f ca="1" t="shared" si="5076"/>
        <v>0.80030768574495</v>
      </c>
      <c r="K683" s="28">
        <f ca="1">IF(J683&lt;=('Ejercicio 3 - TIR'!$D$18-'Ejercicio 3 - TIR'!$C$18)/('Ejercicio 3 - TIR'!$E$18-'Ejercicio 3 - TIR'!$C$18),'Ejercicio 3 - TIR'!$C$18+SQRT(('Ejercicio 3 - TIR'!$E$18-'Ejercicio 3 - TIR'!$C$18)*('Ejercicio 3 - TIR'!$D$18-'Ejercicio 3 - TIR'!$C$18)*J683),'Ejercicio 3 - TIR'!$E$18-SQRT(('Ejercicio 3 - TIR'!$E$18-'Ejercicio 3 - TIR'!$C$18)*('Ejercicio 3 - TIR'!$E$18-'Ejercicio 3 - TIR'!$D$18)*(1-J683)))</f>
        <v>41129.9969548941</v>
      </c>
      <c r="L683" s="27">
        <f ca="1" t="shared" si="5076"/>
        <v>0.592897490217697</v>
      </c>
      <c r="M683" s="28">
        <f ca="1">IF(L683&lt;=('Ejercicio 3 - TIR'!$D$18-'Ejercicio 3 - TIR'!$C$18)/('Ejercicio 3 - TIR'!$E$18-'Ejercicio 3 - TIR'!$C$18),'Ejercicio 3 - TIR'!$C$18+SQRT(('Ejercicio 3 - TIR'!$E$18-'Ejercicio 3 - TIR'!$C$18)*('Ejercicio 3 - TIR'!$D$18-'Ejercicio 3 - TIR'!$C$18)*L683),'Ejercicio 3 - TIR'!$E$18-SQRT(('Ejercicio 3 - TIR'!$E$18-'Ejercicio 3 - TIR'!$C$18)*('Ejercicio 3 - TIR'!$E$18-'Ejercicio 3 - TIR'!$D$18)*(1-L683)))</f>
        <v>39430.5155496746</v>
      </c>
      <c r="N683" s="27">
        <f ca="1" t="shared" ref="N683:R683" si="5077">RAND()</f>
        <v>0.806245869866182</v>
      </c>
      <c r="O683" s="28">
        <f ca="1">IF(N683&lt;=('Ejercicio 3 - TIR'!$D$18-'Ejercicio 3 - TIR'!$C$18)/('Ejercicio 3 - TIR'!$E$18-'Ejercicio 3 - TIR'!$C$18),'Ejercicio 3 - TIR'!$C$18+SQRT(('Ejercicio 3 - TIR'!$E$18-'Ejercicio 3 - TIR'!$C$18)*('Ejercicio 3 - TIR'!$D$18-'Ejercicio 3 - TIR'!$C$18)*N683),'Ejercicio 3 - TIR'!$E$18-SQRT(('Ejercicio 3 - TIR'!$E$18-'Ejercicio 3 - TIR'!$C$18)*('Ejercicio 3 - TIR'!$E$18-'Ejercicio 3 - TIR'!$D$18)*(1-N683)))</f>
        <v>41187.9716999953</v>
      </c>
      <c r="P683" s="27">
        <f ca="1" t="shared" si="5077"/>
        <v>0.94533781001305</v>
      </c>
      <c r="Q683" s="29">
        <f ca="1">IF(P683&lt;=('Ejercicio 3 - TIR'!$D$22-'Ejercicio 3 - TIR'!$C$22)/('Ejercicio 3 - TIR'!$E$22-'Ejercicio 3 - TIR'!$C$22),'Ejercicio 3 - TIR'!$C$22+SQRT(('Ejercicio 3 - TIR'!$E$22-'Ejercicio 3 - TIR'!$C$22)*('Ejercicio 3 - TIR'!$D$22-'Ejercicio 3 - TIR'!$C$22)*P683),'Ejercicio 3 - TIR'!$E$22-SQRT(('Ejercicio 3 - TIR'!$E$22-'Ejercicio 3 - TIR'!$C$22)*('Ejercicio 3 - TIR'!$E$22-'Ejercicio 3 - TIR'!$D$22)*(1-P683)))</f>
        <v>0.170080728757791</v>
      </c>
      <c r="R683" s="27">
        <f ca="1" t="shared" si="5077"/>
        <v>0.0472864221870528</v>
      </c>
      <c r="S683" s="29">
        <f ca="1">IF(R683&lt;=('Ejercicio 3 - TIR'!$D$23-'Ejercicio 3 - TIR'!$C$23)/('Ejercicio 3 - TIR'!$E$23-'Ejercicio 3 - TIR'!$C$23),'Ejercicio 3 - TIR'!$C$23+SQRT(('Ejercicio 3 - TIR'!$E$23-'Ejercicio 3 - TIR'!$C$23)*('Ejercicio 3 - TIR'!$D$23-'Ejercicio 3 - TIR'!$C$23)*R683),'Ejercicio 3 - TIR'!$E$23-SQRT(('Ejercicio 3 - TIR'!$E$23-'Ejercicio 3 - TIR'!$C$23)*('Ejercicio 3 - TIR'!$E$23-'Ejercicio 3 - TIR'!$D$23)*(1-R683)))</f>
        <v>0.129225809446151</v>
      </c>
      <c r="T683" s="27">
        <f ca="1" t="shared" ref="T683:X683" si="5078">RAND()</f>
        <v>0.0341885098555728</v>
      </c>
      <c r="U683" s="29">
        <f ca="1">IF(T683&lt;=('Ejercicio 3 - TIR'!$D$24-'Ejercicio 3 - TIR'!$C$24)/('Ejercicio 3 - TIR'!$E$24-'Ejercicio 3 - TIR'!$C$24),'Ejercicio 3 - TIR'!$C$24+SQRT(('Ejercicio 3 - TIR'!$E$24-'Ejercicio 3 - TIR'!$C$24)*('Ejercicio 3 - TIR'!$D$24-'Ejercicio 3 - TIR'!$C$24)*T683),'Ejercicio 3 - TIR'!$E$24-SQRT(('Ejercicio 3 - TIR'!$E$24-'Ejercicio 3 - TIR'!$C$24)*('Ejercicio 3 - TIR'!$E$24-'Ejercicio 3 - TIR'!$D$24)*(1-T683)))</f>
        <v>0.15847324440204</v>
      </c>
      <c r="V683" s="27">
        <f ca="1" t="shared" si="5078"/>
        <v>0.337665224411847</v>
      </c>
      <c r="W683" s="29">
        <f ca="1">IF(V683&lt;=('Ejercicio 3 - TIR'!$D$25-'Ejercicio 3 - TIR'!$C$25)/('Ejercicio 3 - TIR'!$E$25-'Ejercicio 3 - TIR'!$C$25),'Ejercicio 3 - TIR'!$C$25+SQRT(('Ejercicio 3 - TIR'!$E$25-'Ejercicio 3 - TIR'!$C$25)*('Ejercicio 3 - TIR'!$D$25-'Ejercicio 3 - TIR'!$C$25)*V683),'Ejercicio 3 - TIR'!$E$25-SQRT(('Ejercicio 3 - TIR'!$E$25-'Ejercicio 3 - TIR'!$C$25)*('Ejercicio 3 - TIR'!$E$25-'Ejercicio 3 - TIR'!$D$25)*(1-V683)))</f>
        <v>0.20185260428062</v>
      </c>
      <c r="X683" s="27">
        <f ca="1" t="shared" si="5078"/>
        <v>0.444040559065807</v>
      </c>
      <c r="Y683" s="29">
        <f ca="1">IF(X683&lt;=('Ejercicio 3 - TIR'!$D$26-'Ejercicio 3 - TIR'!$C$26)/('Ejercicio 3 - TIR'!$E$26-'Ejercicio 3 - TIR'!$C$26),'Ejercicio 3 - TIR'!$C$26+SQRT(('Ejercicio 3 - TIR'!$E$26-'Ejercicio 3 - TIR'!$C$26)*('Ejercicio 3 - TIR'!$D$26-'Ejercicio 3 - TIR'!$C$26)*X683),'Ejercicio 3 - TIR'!$E$26-SQRT(('Ejercicio 3 - TIR'!$E$26-'Ejercicio 3 - TIR'!$C$26)*('Ejercicio 3 - TIR'!$E$26-'Ejercicio 3 - TIR'!$D$26)*(1-X683)))</f>
        <v>0.225207838324769</v>
      </c>
      <c r="Z683" s="27">
        <f ca="1" t="shared" si="4764"/>
        <v>1.17008072875779</v>
      </c>
      <c r="AA683" s="27">
        <f ca="1" t="shared" si="4765"/>
        <v>1.32128535804886</v>
      </c>
      <c r="AB683" s="27">
        <f ca="1" t="shared" si="4766"/>
        <v>1.53067373551977</v>
      </c>
      <c r="AC683" s="27">
        <f ca="1" t="shared" si="4767"/>
        <v>1.83964421533838</v>
      </c>
      <c r="AD683" s="27">
        <f ca="1" t="shared" si="4768"/>
        <v>2.25394651236141</v>
      </c>
      <c r="AE683" s="26">
        <f ca="1" t="shared" si="4769"/>
        <v>5715.80052217857</v>
      </c>
      <c r="AF683" s="26">
        <f ca="1" t="shared" si="4770"/>
        <v>6454.42947128983</v>
      </c>
      <c r="AG683" s="26">
        <f ca="1" t="shared" si="4771"/>
        <v>7477.28385036927</v>
      </c>
      <c r="AH683" s="26">
        <f ca="1" t="shared" si="4772"/>
        <v>8986.59306851173</v>
      </c>
      <c r="AI683" s="26">
        <f ca="1" t="shared" si="4773"/>
        <v>11010.4442673756</v>
      </c>
      <c r="AJ683" s="28">
        <f ca="1" t="shared" si="4774"/>
        <v>45521.9776062023</v>
      </c>
      <c r="AK683" s="28">
        <f ca="1" t="shared" si="4775"/>
        <v>48381.3534736685</v>
      </c>
      <c r="AL683" s="28">
        <f ca="1" t="shared" si="4776"/>
        <v>62956.6060808647</v>
      </c>
      <c r="AM683" s="28">
        <f ca="1" t="shared" si="4777"/>
        <v>72538.1198387691</v>
      </c>
      <c r="AN683" s="28">
        <f ca="1" t="shared" si="4778"/>
        <v>92835.4851644449</v>
      </c>
      <c r="AO683" s="28">
        <f ca="1">C683/'Ejercicio 3 - TIR'!$D$7</f>
        <v>17757.0111813981</v>
      </c>
      <c r="AP683" s="28">
        <f ca="1" t="shared" si="4779"/>
        <v>27764.9664248042</v>
      </c>
      <c r="AQ683" s="28">
        <f ca="1" t="shared" si="4780"/>
        <v>30624.3422922704</v>
      </c>
      <c r="AR683" s="28">
        <f ca="1" t="shared" si="4781"/>
        <v>45199.5948994666</v>
      </c>
      <c r="AS683" s="28">
        <f ca="1" t="shared" si="4782"/>
        <v>54781.108657371</v>
      </c>
      <c r="AT683" s="28">
        <f ca="1" t="shared" si="4783"/>
        <v>75078.4739830468</v>
      </c>
      <c r="AU683" s="28">
        <f ca="1">AP683*'Ejercicio 3 - TIR'!$D$5</f>
        <v>13882.4832124021</v>
      </c>
      <c r="AV683" s="28">
        <f ca="1">AQ683*'Ejercicio 3 - TIR'!$D$5</f>
        <v>15312.1711461352</v>
      </c>
      <c r="AW683" s="28">
        <f ca="1">AR683*'Ejercicio 3 - TIR'!$D$5</f>
        <v>22599.7974497333</v>
      </c>
      <c r="AX683" s="28">
        <f ca="1">AS683*'Ejercicio 3 - TIR'!$D$5</f>
        <v>27390.5543286855</v>
      </c>
      <c r="AY683" s="28">
        <f ca="1">AT683*'Ejercicio 3 - TIR'!$D$5</f>
        <v>37539.2369915234</v>
      </c>
      <c r="AZ683" s="28">
        <f ca="1" t="shared" ref="AZ683:BD683" si="5079">AJ683-AU683-AE683</f>
        <v>25923.6938716217</v>
      </c>
      <c r="BA683" s="28">
        <f ca="1" t="shared" si="5079"/>
        <v>26614.7528562435</v>
      </c>
      <c r="BB683" s="28">
        <f ca="1" t="shared" si="5079"/>
        <v>32879.5247807621</v>
      </c>
      <c r="BC683" s="28">
        <f ca="1" t="shared" si="5079"/>
        <v>36160.9724415719</v>
      </c>
      <c r="BD683" s="28">
        <f ca="1" t="shared" si="5079"/>
        <v>44285.8039055459</v>
      </c>
      <c r="BE683" s="28">
        <f ca="1" t="shared" ref="BE683:BI683" si="5080">AZ683/Z683</f>
        <v>22155.4746048534</v>
      </c>
      <c r="BF683" s="28">
        <f ca="1" t="shared" si="5080"/>
        <v>20143.077113596</v>
      </c>
      <c r="BG683" s="28">
        <f ca="1" t="shared" si="5080"/>
        <v>21480.426571504</v>
      </c>
      <c r="BH683" s="28">
        <f ca="1" t="shared" si="5080"/>
        <v>19656.5032195209</v>
      </c>
      <c r="BI683" s="28">
        <f ca="1" t="shared" si="5080"/>
        <v>19648.1166090977</v>
      </c>
      <c r="BJ683" s="28">
        <f ca="1" t="shared" si="4786"/>
        <v>75747.021702056</v>
      </c>
      <c r="BK683" s="28">
        <f ca="1" t="shared" si="4787"/>
        <v>40023.3534222749</v>
      </c>
      <c r="BL683" s="28">
        <f ca="1" t="shared" si="4788"/>
        <v>115770.375124331</v>
      </c>
      <c r="BM683" s="28">
        <f ca="1">BK683*'Ejercicio 3 - TIR'!$D$5</f>
        <v>20011.6767111374</v>
      </c>
      <c r="BN683" s="28">
        <f ca="1" t="shared" si="4789"/>
        <v>95758.6984131934</v>
      </c>
      <c r="BO683" s="28">
        <f ca="1" t="shared" si="4790"/>
        <v>42484.9027641162</v>
      </c>
      <c r="BP683" s="28">
        <f ca="1" t="shared" si="4791"/>
        <v>-122391.453080408</v>
      </c>
      <c r="BQ683" s="28">
        <f ca="1" t="shared" ref="BQ683:BT683" si="5081">BE683</f>
        <v>22155.4746048534</v>
      </c>
      <c r="BR683" s="28">
        <f ca="1" t="shared" si="5081"/>
        <v>20143.077113596</v>
      </c>
      <c r="BS683" s="28">
        <f ca="1" t="shared" si="5081"/>
        <v>21480.426571504</v>
      </c>
      <c r="BT683" s="28">
        <f ca="1" t="shared" si="5081"/>
        <v>19656.5032195209</v>
      </c>
      <c r="BU683" s="28">
        <f ca="1" t="shared" si="4793"/>
        <v>62133.0193732139</v>
      </c>
      <c r="BV683" s="30">
        <f ca="1" t="shared" si="4794"/>
        <v>5.09722093969567</v>
      </c>
    </row>
    <row r="684" ht="15" customHeight="1" spans="1:74">
      <c r="A684" s="26">
        <v>683</v>
      </c>
      <c r="B684" s="27">
        <f ca="1" t="shared" ref="B684:F684" si="5082">RAND()</f>
        <v>0.873796248392359</v>
      </c>
      <c r="C684" s="28">
        <f ca="1">IF(B684&lt;=('Ejercicio 3 - TIR'!$D$13-'Ejercicio 3 - TIR'!$C$13)/('Ejercicio 3 - TIR'!$E$13-'Ejercicio 3 - TIR'!$C$13),'Ejercicio 3 - TIR'!$C$13+SQRT(('Ejercicio 3 - TIR'!$E$13-'Ejercicio 3 - TIR'!$C$13)*('Ejercicio 3 - TIR'!$D$13-'Ejercicio 3 - TIR'!$C$13)*B684),'Ejercicio 3 - TIR'!$E$13-SQRT(('Ejercicio 3 - TIR'!$E$13-'Ejercicio 3 - TIR'!$C$13)*('Ejercicio 3 - TIR'!$E$13-'Ejercicio 3 - TIR'!$D$13)*(1-B684)))</f>
        <v>87693.7210364315</v>
      </c>
      <c r="D684" s="27">
        <f ca="1" t="shared" si="5082"/>
        <v>0.544854955857671</v>
      </c>
      <c r="E684" s="28">
        <f ca="1">IF(D684&lt;=('Ejercicio 3 - TIR'!$D$14-'Ejercicio 3 - TIR'!$C$14)/('Ejercicio 3 - TIR'!$E$14-'Ejercicio 3 - TIR'!$C$14),'Ejercicio 3 - TIR'!$C$14+SQRT(('Ejercicio 3 - TIR'!$E$14-'Ejercicio 3 - TIR'!$C$14)*('Ejercicio 3 - TIR'!$D$14-'Ejercicio 3 - TIR'!$C$14)*D684),'Ejercicio 3 - TIR'!$E$14-SQRT(('Ejercicio 3 - TIR'!$E$14-'Ejercicio 3 - TIR'!$C$14)*('Ejercicio 3 - TIR'!$E$14-'Ejercicio 3 - TIR'!$D$14)*(1-D684)))</f>
        <v>31737.3275133678</v>
      </c>
      <c r="F684" s="27">
        <f ca="1" t="shared" si="5082"/>
        <v>0.378796683256557</v>
      </c>
      <c r="G684" s="28">
        <f ca="1">IF(F684&lt;=('Ejercicio 3 - TIR'!$D$18-'Ejercicio 3 - TIR'!$C$18)/('Ejercicio 3 - TIR'!$E$18-'Ejercicio 3 - TIR'!$C$18),'Ejercicio 3 - TIR'!$C$18+SQRT(('Ejercicio 3 - TIR'!$E$18-'Ejercicio 3 - TIR'!$C$18)*('Ejercicio 3 - TIR'!$D$18-'Ejercicio 3 - TIR'!$C$18)*F684),'Ejercicio 3 - TIR'!$E$18-SQRT(('Ejercicio 3 - TIR'!$E$18-'Ejercicio 3 - TIR'!$C$18)*('Ejercicio 3 - TIR'!$E$18-'Ejercicio 3 - TIR'!$D$18)*(1-F684)))</f>
        <v>37537.8712172923</v>
      </c>
      <c r="H684" s="27">
        <f ca="1" t="shared" ref="H684:L684" si="5083">RAND()</f>
        <v>0.45051319139593</v>
      </c>
      <c r="I684" s="28">
        <f ca="1">IF(H684&lt;=('Ejercicio 3 - TIR'!$D$18-'Ejercicio 3 - TIR'!$C$18)/('Ejercicio 3 - TIR'!$E$18-'Ejercicio 3 - TIR'!$C$18),'Ejercicio 3 - TIR'!$C$18+SQRT(('Ejercicio 3 - TIR'!$E$18-'Ejercicio 3 - TIR'!$C$18)*('Ejercicio 3 - TIR'!$D$18-'Ejercicio 3 - TIR'!$C$18)*H684),'Ejercicio 3 - TIR'!$E$18-SQRT(('Ejercicio 3 - TIR'!$E$18-'Ejercicio 3 - TIR'!$C$18)*('Ejercicio 3 - TIR'!$E$18-'Ejercicio 3 - TIR'!$D$18)*(1-H684)))</f>
        <v>38220.521802744</v>
      </c>
      <c r="J684" s="27">
        <f ca="1" t="shared" si="5083"/>
        <v>0.122798794750138</v>
      </c>
      <c r="K684" s="28">
        <f ca="1">IF(J684&lt;=('Ejercicio 3 - TIR'!$D$18-'Ejercicio 3 - TIR'!$C$18)/('Ejercicio 3 - TIR'!$E$18-'Ejercicio 3 - TIR'!$C$18),'Ejercicio 3 - TIR'!$C$18+SQRT(('Ejercicio 3 - TIR'!$E$18-'Ejercicio 3 - TIR'!$C$18)*('Ejercicio 3 - TIR'!$D$18-'Ejercicio 3 - TIR'!$C$18)*J684),'Ejercicio 3 - TIR'!$E$18-SQRT(('Ejercicio 3 - TIR'!$E$18-'Ejercicio 3 - TIR'!$C$18)*('Ejercicio 3 - TIR'!$E$18-'Ejercicio 3 - TIR'!$D$18)*(1-J684)))</f>
        <v>34291.8316850176</v>
      </c>
      <c r="L684" s="27">
        <f ca="1" t="shared" si="5083"/>
        <v>0.978783328308393</v>
      </c>
      <c r="M684" s="28">
        <f ca="1">IF(L684&lt;=('Ejercicio 3 - TIR'!$D$18-'Ejercicio 3 - TIR'!$C$18)/('Ejercicio 3 - TIR'!$E$18-'Ejercicio 3 - TIR'!$C$18),'Ejercicio 3 - TIR'!$C$18+SQRT(('Ejercicio 3 - TIR'!$E$18-'Ejercicio 3 - TIR'!$C$18)*('Ejercicio 3 - TIR'!$D$18-'Ejercicio 3 - TIR'!$C$18)*L684),'Ejercicio 3 - TIR'!$E$18-SQRT(('Ejercicio 3 - TIR'!$E$18-'Ejercicio 3 - TIR'!$C$18)*('Ejercicio 3 - TIR'!$E$18-'Ejercicio 3 - TIR'!$D$18)*(1-L684)))</f>
        <v>43738.5522694656</v>
      </c>
      <c r="N684" s="27">
        <f ca="1" t="shared" ref="N684:R684" si="5084">RAND()</f>
        <v>0.0347368994460331</v>
      </c>
      <c r="O684" s="28">
        <f ca="1">IF(N684&lt;=('Ejercicio 3 - TIR'!$D$18-'Ejercicio 3 - TIR'!$C$18)/('Ejercicio 3 - TIR'!$E$18-'Ejercicio 3 - TIR'!$C$18),'Ejercicio 3 - TIR'!$C$18+SQRT(('Ejercicio 3 - TIR'!$E$18-'Ejercicio 3 - TIR'!$C$18)*('Ejercicio 3 - TIR'!$D$18-'Ejercicio 3 - TIR'!$C$18)*N684),'Ejercicio 3 - TIR'!$E$18-SQRT(('Ejercicio 3 - TIR'!$E$18-'Ejercicio 3 - TIR'!$C$18)*('Ejercicio 3 - TIR'!$E$18-'Ejercicio 3 - TIR'!$D$18)*(1-N684)))</f>
        <v>32282.6596147707</v>
      </c>
      <c r="P684" s="27">
        <f ca="1" t="shared" si="5084"/>
        <v>0.525506616101255</v>
      </c>
      <c r="Q684" s="29">
        <f ca="1">IF(P684&lt;=('Ejercicio 3 - TIR'!$D$22-'Ejercicio 3 - TIR'!$C$22)/('Ejercicio 3 - TIR'!$E$22-'Ejercicio 3 - TIR'!$C$22),'Ejercicio 3 - TIR'!$C$22+SQRT(('Ejercicio 3 - TIR'!$E$22-'Ejercicio 3 - TIR'!$C$22)*('Ejercicio 3 - TIR'!$D$22-'Ejercicio 3 - TIR'!$C$22)*P684),'Ejercicio 3 - TIR'!$E$22-SQRT(('Ejercicio 3 - TIR'!$E$22-'Ejercicio 3 - TIR'!$C$22)*('Ejercicio 3 - TIR'!$E$22-'Ejercicio 3 - TIR'!$D$22)*(1-P684)))</f>
        <v>0.150775214440175</v>
      </c>
      <c r="R684" s="27">
        <f ca="1" t="shared" si="5084"/>
        <v>0.534862371383668</v>
      </c>
      <c r="S684" s="29">
        <f ca="1">IF(R684&lt;=('Ejercicio 3 - TIR'!$D$23-'Ejercicio 3 - TIR'!$C$23)/('Ejercicio 3 - TIR'!$E$23-'Ejercicio 3 - TIR'!$C$23),'Ejercicio 3 - TIR'!$C$23+SQRT(('Ejercicio 3 - TIR'!$E$23-'Ejercicio 3 - TIR'!$C$23)*('Ejercicio 3 - TIR'!$D$23-'Ejercicio 3 - TIR'!$C$23)*R684),'Ejercicio 3 - TIR'!$E$23-SQRT(('Ejercicio 3 - TIR'!$E$23-'Ejercicio 3 - TIR'!$C$23)*('Ejercicio 3 - TIR'!$E$23-'Ejercicio 3 - TIR'!$D$23)*(1-R684)))</f>
        <v>0.151064766606965</v>
      </c>
      <c r="T684" s="27">
        <f ca="1" t="shared" ref="T684:X684" si="5085">RAND()</f>
        <v>0.628007726485239</v>
      </c>
      <c r="U684" s="29">
        <f ca="1">IF(T684&lt;=('Ejercicio 3 - TIR'!$D$24-'Ejercicio 3 - TIR'!$C$24)/('Ejercicio 3 - TIR'!$E$24-'Ejercicio 3 - TIR'!$C$24),'Ejercicio 3 - TIR'!$C$24+SQRT(('Ejercicio 3 - TIR'!$E$24-'Ejercicio 3 - TIR'!$C$24)*('Ejercicio 3 - TIR'!$D$24-'Ejercicio 3 - TIR'!$C$24)*T684),'Ejercicio 3 - TIR'!$E$24-SQRT(('Ejercicio 3 - TIR'!$E$24-'Ejercicio 3 - TIR'!$C$24)*('Ejercicio 3 - TIR'!$E$24-'Ejercicio 3 - TIR'!$D$24)*(1-T684)))</f>
        <v>0.1877265067611</v>
      </c>
      <c r="V684" s="27">
        <f ca="1" t="shared" si="5085"/>
        <v>0.316466750474242</v>
      </c>
      <c r="W684" s="29">
        <f ca="1">IF(V684&lt;=('Ejercicio 3 - TIR'!$D$25-'Ejercicio 3 - TIR'!$C$25)/('Ejercicio 3 - TIR'!$E$25-'Ejercicio 3 - TIR'!$C$25),'Ejercicio 3 - TIR'!$C$25+SQRT(('Ejercicio 3 - TIR'!$E$25-'Ejercicio 3 - TIR'!$C$25)*('Ejercicio 3 - TIR'!$D$25-'Ejercicio 3 - TIR'!$C$25)*V684),'Ejercicio 3 - TIR'!$E$25-SQRT(('Ejercicio 3 - TIR'!$E$25-'Ejercicio 3 - TIR'!$C$25)*('Ejercicio 3 - TIR'!$E$25-'Ejercicio 3 - TIR'!$D$25)*(1-V684)))</f>
        <v>0.201088177570856</v>
      </c>
      <c r="X684" s="27">
        <f ca="1" t="shared" si="5085"/>
        <v>0.46484670505144</v>
      </c>
      <c r="Y684" s="29">
        <f ca="1">IF(X684&lt;=('Ejercicio 3 - TIR'!$D$26-'Ejercicio 3 - TIR'!$C$26)/('Ejercicio 3 - TIR'!$E$26-'Ejercicio 3 - TIR'!$C$26),'Ejercicio 3 - TIR'!$C$26+SQRT(('Ejercicio 3 - TIR'!$E$26-'Ejercicio 3 - TIR'!$C$26)*('Ejercicio 3 - TIR'!$D$26-'Ejercicio 3 - TIR'!$C$26)*X684),'Ejercicio 3 - TIR'!$E$26-SQRT(('Ejercicio 3 - TIR'!$E$26-'Ejercicio 3 - TIR'!$C$26)*('Ejercicio 3 - TIR'!$E$26-'Ejercicio 3 - TIR'!$D$26)*(1-X684)))</f>
        <v>0.226242881469314</v>
      </c>
      <c r="Z684" s="27">
        <f ca="1" t="shared" si="4764"/>
        <v>1.15077521444018</v>
      </c>
      <c r="AA684" s="27">
        <f ca="1" t="shared" si="4765"/>
        <v>1.32461680362666</v>
      </c>
      <c r="AB684" s="27">
        <f ca="1" t="shared" si="4766"/>
        <v>1.57328248896855</v>
      </c>
      <c r="AC684" s="27">
        <f ca="1" t="shared" si="4767"/>
        <v>1.88965099747937</v>
      </c>
      <c r="AD684" s="27">
        <f ca="1" t="shared" si="4768"/>
        <v>2.31717108412047</v>
      </c>
      <c r="AE684" s="26">
        <f ca="1" t="shared" si="4769"/>
        <v>4785.2023615861</v>
      </c>
      <c r="AF684" s="26">
        <f ca="1" t="shared" si="4770"/>
        <v>5508.0778395062</v>
      </c>
      <c r="AG684" s="26">
        <f ca="1" t="shared" si="4771"/>
        <v>6542.09005128493</v>
      </c>
      <c r="AH684" s="26">
        <f ca="1" t="shared" si="4772"/>
        <v>7857.62701720224</v>
      </c>
      <c r="AI684" s="26">
        <f ca="1" t="shared" si="4773"/>
        <v>9635.3591950852</v>
      </c>
      <c r="AJ684" s="28">
        <f ca="1" t="shared" si="4774"/>
        <v>43197.6517997072</v>
      </c>
      <c r="AK684" s="28">
        <f ca="1" t="shared" si="4775"/>
        <v>50627.5454232938</v>
      </c>
      <c r="AL684" s="28">
        <f ca="1" t="shared" si="4776"/>
        <v>53950.7383046949</v>
      </c>
      <c r="AM684" s="28">
        <f ca="1" t="shared" si="4777"/>
        <v>82650.5989242993</v>
      </c>
      <c r="AN684" s="28">
        <f ca="1" t="shared" si="4778"/>
        <v>74804.4453778502</v>
      </c>
      <c r="AO684" s="28">
        <f ca="1">C684/'Ejercicio 3 - TIR'!$D$7</f>
        <v>17538.7442072863</v>
      </c>
      <c r="AP684" s="28">
        <f ca="1" t="shared" si="4779"/>
        <v>25658.9075924209</v>
      </c>
      <c r="AQ684" s="28">
        <f ca="1" t="shared" si="4780"/>
        <v>33088.8012160075</v>
      </c>
      <c r="AR684" s="28">
        <f ca="1" t="shared" si="4781"/>
        <v>36411.9940974086</v>
      </c>
      <c r="AS684" s="28">
        <f ca="1" t="shared" si="4782"/>
        <v>65111.854717013</v>
      </c>
      <c r="AT684" s="28">
        <f ca="1" t="shared" si="4783"/>
        <v>57265.7011705639</v>
      </c>
      <c r="AU684" s="28">
        <f ca="1">AP684*'Ejercicio 3 - TIR'!$D$5</f>
        <v>12829.4537962105</v>
      </c>
      <c r="AV684" s="28">
        <f ca="1">AQ684*'Ejercicio 3 - TIR'!$D$5</f>
        <v>16544.4006080038</v>
      </c>
      <c r="AW684" s="28">
        <f ca="1">AR684*'Ejercicio 3 - TIR'!$D$5</f>
        <v>18205.9970487043</v>
      </c>
      <c r="AX684" s="28">
        <f ca="1">AS684*'Ejercicio 3 - TIR'!$D$5</f>
        <v>32555.9273585065</v>
      </c>
      <c r="AY684" s="28">
        <f ca="1">AT684*'Ejercicio 3 - TIR'!$D$5</f>
        <v>28632.850585282</v>
      </c>
      <c r="AZ684" s="28">
        <f ca="1" t="shared" ref="AZ684:BD684" si="5086">AJ684-AU684-AE684</f>
        <v>25582.9956419107</v>
      </c>
      <c r="BA684" s="28">
        <f ca="1" t="shared" si="5086"/>
        <v>28575.0669757839</v>
      </c>
      <c r="BB684" s="28">
        <f ca="1" t="shared" si="5086"/>
        <v>29202.6512047057</v>
      </c>
      <c r="BC684" s="28">
        <f ca="1" t="shared" si="5086"/>
        <v>42237.0445485905</v>
      </c>
      <c r="BD684" s="28">
        <f ca="1" t="shared" si="5086"/>
        <v>36536.2355974831</v>
      </c>
      <c r="BE684" s="28">
        <f ca="1" t="shared" ref="BE684:BI684" si="5087">AZ684/Z684</f>
        <v>22231.0971950818</v>
      </c>
      <c r="BF684" s="28">
        <f ca="1" t="shared" si="5087"/>
        <v>21572.3271043734</v>
      </c>
      <c r="BG684" s="28">
        <f ca="1" t="shared" si="5087"/>
        <v>18561.6069647169</v>
      </c>
      <c r="BH684" s="28">
        <f ca="1" t="shared" si="5087"/>
        <v>22351.7700384521</v>
      </c>
      <c r="BI684" s="28">
        <f ca="1" t="shared" si="5087"/>
        <v>15767.6038026994</v>
      </c>
      <c r="BJ684" s="28">
        <f ca="1" t="shared" si="4786"/>
        <v>73540.8176012368</v>
      </c>
      <c r="BK684" s="28">
        <f ca="1" t="shared" si="4787"/>
        <v>40640.2709289092</v>
      </c>
      <c r="BL684" s="28">
        <f ca="1" t="shared" si="4788"/>
        <v>114181.088530146</v>
      </c>
      <c r="BM684" s="28">
        <f ca="1">BK684*'Ejercicio 3 - TIR'!$D$5</f>
        <v>20320.1354644546</v>
      </c>
      <c r="BN684" s="28">
        <f ca="1" t="shared" si="4789"/>
        <v>93860.9530656914</v>
      </c>
      <c r="BO684" s="28">
        <f ca="1" t="shared" si="4790"/>
        <v>40506.6996170109</v>
      </c>
      <c r="BP684" s="28">
        <f ca="1" t="shared" si="4791"/>
        <v>-119431.048549799</v>
      </c>
      <c r="BQ684" s="28">
        <f ca="1" t="shared" ref="BQ684:BT684" si="5088">BE684</f>
        <v>22231.0971950818</v>
      </c>
      <c r="BR684" s="28">
        <f ca="1" t="shared" si="5088"/>
        <v>21572.3271043734</v>
      </c>
      <c r="BS684" s="28">
        <f ca="1" t="shared" si="5088"/>
        <v>18561.6069647169</v>
      </c>
      <c r="BT684" s="28">
        <f ca="1" t="shared" si="5088"/>
        <v>22351.7700384521</v>
      </c>
      <c r="BU684" s="28">
        <f ca="1" t="shared" si="4793"/>
        <v>56274.3034197103</v>
      </c>
      <c r="BV684" s="30">
        <f ca="1" t="shared" si="4794"/>
        <v>4.95403082879855</v>
      </c>
    </row>
    <row r="685" ht="15" customHeight="1" spans="1:74">
      <c r="A685" s="26">
        <v>684</v>
      </c>
      <c r="B685" s="27">
        <f ca="1" t="shared" ref="B685:F685" si="5089">RAND()</f>
        <v>0.603107427511952</v>
      </c>
      <c r="C685" s="28">
        <f ca="1">IF(B685&lt;=('Ejercicio 3 - TIR'!$D$13-'Ejercicio 3 - TIR'!$C$13)/('Ejercicio 3 - TIR'!$E$13-'Ejercicio 3 - TIR'!$C$13),'Ejercicio 3 - TIR'!$C$13+SQRT(('Ejercicio 3 - TIR'!$E$13-'Ejercicio 3 - TIR'!$C$13)*('Ejercicio 3 - TIR'!$D$13-'Ejercicio 3 - TIR'!$C$13)*B685),'Ejercicio 3 - TIR'!$E$13-SQRT(('Ejercicio 3 - TIR'!$E$13-'Ejercicio 3 - TIR'!$C$13)*('Ejercicio 3 - TIR'!$E$13-'Ejercicio 3 - TIR'!$D$13)*(1-B685)))</f>
        <v>78176.3640292077</v>
      </c>
      <c r="D685" s="27">
        <f ca="1" t="shared" si="5089"/>
        <v>0.642788283278038</v>
      </c>
      <c r="E685" s="28">
        <f ca="1">IF(D685&lt;=('Ejercicio 3 - TIR'!$D$14-'Ejercicio 3 - TIR'!$C$14)/('Ejercicio 3 - TIR'!$E$14-'Ejercicio 3 - TIR'!$C$14),'Ejercicio 3 - TIR'!$C$14+SQRT(('Ejercicio 3 - TIR'!$E$14-'Ejercicio 3 - TIR'!$C$14)*('Ejercicio 3 - TIR'!$D$14-'Ejercicio 3 - TIR'!$C$14)*D685),'Ejercicio 3 - TIR'!$E$14-SQRT(('Ejercicio 3 - TIR'!$E$14-'Ejercicio 3 - TIR'!$C$14)*('Ejercicio 3 - TIR'!$E$14-'Ejercicio 3 - TIR'!$D$14)*(1-D685)))</f>
        <v>32680.043886177</v>
      </c>
      <c r="F685" s="27">
        <f ca="1" t="shared" si="5089"/>
        <v>0.561903300109196</v>
      </c>
      <c r="G685" s="28">
        <f ca="1">IF(F685&lt;=('Ejercicio 3 - TIR'!$D$18-'Ejercicio 3 - TIR'!$C$18)/('Ejercicio 3 - TIR'!$E$18-'Ejercicio 3 - TIR'!$C$18),'Ejercicio 3 - TIR'!$C$18+SQRT(('Ejercicio 3 - TIR'!$E$18-'Ejercicio 3 - TIR'!$C$18)*('Ejercicio 3 - TIR'!$D$18-'Ejercicio 3 - TIR'!$C$18)*F685),'Ejercicio 3 - TIR'!$E$18-SQRT(('Ejercicio 3 - TIR'!$E$18-'Ejercicio 3 - TIR'!$C$18)*('Ejercicio 3 - TIR'!$E$18-'Ejercicio 3 - TIR'!$D$18)*(1-F685)))</f>
        <v>39180.7132084811</v>
      </c>
      <c r="H685" s="27">
        <f ca="1" t="shared" ref="H685:L685" si="5090">RAND()</f>
        <v>0.444395054311471</v>
      </c>
      <c r="I685" s="28">
        <f ca="1">IF(H685&lt;=('Ejercicio 3 - TIR'!$D$18-'Ejercicio 3 - TIR'!$C$18)/('Ejercicio 3 - TIR'!$E$18-'Ejercicio 3 - TIR'!$C$18),'Ejercicio 3 - TIR'!$C$18+SQRT(('Ejercicio 3 - TIR'!$E$18-'Ejercicio 3 - TIR'!$C$18)*('Ejercicio 3 - TIR'!$D$18-'Ejercicio 3 - TIR'!$C$18)*H685),'Ejercicio 3 - TIR'!$E$18-SQRT(('Ejercicio 3 - TIR'!$E$18-'Ejercicio 3 - TIR'!$C$18)*('Ejercicio 3 - TIR'!$E$18-'Ejercicio 3 - TIR'!$D$18)*(1-H685)))</f>
        <v>38164.5121193321</v>
      </c>
      <c r="J685" s="27">
        <f ca="1" t="shared" si="5090"/>
        <v>0.737513488996309</v>
      </c>
      <c r="K685" s="28">
        <f ca="1">IF(J685&lt;=('Ejercicio 3 - TIR'!$D$18-'Ejercicio 3 - TIR'!$C$18)/('Ejercicio 3 - TIR'!$E$18-'Ejercicio 3 - TIR'!$C$18),'Ejercicio 3 - TIR'!$C$18+SQRT(('Ejercicio 3 - TIR'!$E$18-'Ejercicio 3 - TIR'!$C$18)*('Ejercicio 3 - TIR'!$D$18-'Ejercicio 3 - TIR'!$C$18)*J685),'Ejercicio 3 - TIR'!$E$18-SQRT(('Ejercicio 3 - TIR'!$E$18-'Ejercicio 3 - TIR'!$C$18)*('Ejercicio 3 - TIR'!$E$18-'Ejercicio 3 - TIR'!$D$18)*(1-J685)))</f>
        <v>40563.0541669661</v>
      </c>
      <c r="L685" s="27">
        <f ca="1" t="shared" si="5090"/>
        <v>0.961099786177321</v>
      </c>
      <c r="M685" s="28">
        <f ca="1">IF(L685&lt;=('Ejercicio 3 - TIR'!$D$18-'Ejercicio 3 - TIR'!$C$18)/('Ejercicio 3 - TIR'!$E$18-'Ejercicio 3 - TIR'!$C$18),'Ejercicio 3 - TIR'!$C$18+SQRT(('Ejercicio 3 - TIR'!$E$18-'Ejercicio 3 - TIR'!$C$18)*('Ejercicio 3 - TIR'!$D$18-'Ejercicio 3 - TIR'!$C$18)*L685),'Ejercicio 3 - TIR'!$E$18-SQRT(('Ejercicio 3 - TIR'!$E$18-'Ejercicio 3 - TIR'!$C$18)*('Ejercicio 3 - TIR'!$E$18-'Ejercicio 3 - TIR'!$D$18)*(1-L685)))</f>
        <v>43291.9262203579</v>
      </c>
      <c r="N685" s="27">
        <f ca="1" t="shared" ref="N685:R685" si="5091">RAND()</f>
        <v>0.999047816784954</v>
      </c>
      <c r="O685" s="28">
        <f ca="1">IF(N685&lt;=('Ejercicio 3 - TIR'!$D$18-'Ejercicio 3 - TIR'!$C$18)/('Ejercicio 3 - TIR'!$E$18-'Ejercicio 3 - TIR'!$C$18),'Ejercicio 3 - TIR'!$C$18+SQRT(('Ejercicio 3 - TIR'!$E$18-'Ejercicio 3 - TIR'!$C$18)*('Ejercicio 3 - TIR'!$D$18-'Ejercicio 3 - TIR'!$C$18)*N685),'Ejercicio 3 - TIR'!$E$18-SQRT(('Ejercicio 3 - TIR'!$E$18-'Ejercicio 3 - TIR'!$C$18)*('Ejercicio 3 - TIR'!$E$18-'Ejercicio 3 - TIR'!$D$18)*(1-N685)))</f>
        <v>44732.7665044789</v>
      </c>
      <c r="P685" s="27">
        <f ca="1" t="shared" si="5091"/>
        <v>0.0515980351527698</v>
      </c>
      <c r="Q685" s="29">
        <f ca="1">IF(P685&lt;=('Ejercicio 3 - TIR'!$D$22-'Ejercicio 3 - TIR'!$C$22)/('Ejercicio 3 - TIR'!$E$22-'Ejercicio 3 - TIR'!$C$22),'Ejercicio 3 - TIR'!$C$22+SQRT(('Ejercicio 3 - TIR'!$E$22-'Ejercicio 3 - TIR'!$C$22)*('Ejercicio 3 - TIR'!$D$22-'Ejercicio 3 - TIR'!$C$22)*P685),'Ejercicio 3 - TIR'!$E$22-SQRT(('Ejercicio 3 - TIR'!$E$22-'Ejercicio 3 - TIR'!$C$22)*('Ejercicio 3 - TIR'!$E$22-'Ejercicio 3 - TIR'!$D$22)*(1-P685)))</f>
        <v>0.12963724355171</v>
      </c>
      <c r="R685" s="27">
        <f ca="1" t="shared" si="5091"/>
        <v>0.994098320294571</v>
      </c>
      <c r="S685" s="29">
        <f ca="1">IF(R685&lt;=('Ejercicio 3 - TIR'!$D$23-'Ejercicio 3 - TIR'!$C$23)/('Ejercicio 3 - TIR'!$E$23-'Ejercicio 3 - TIR'!$C$23),'Ejercicio 3 - TIR'!$C$23+SQRT(('Ejercicio 3 - TIR'!$E$23-'Ejercicio 3 - TIR'!$C$23)*('Ejercicio 3 - TIR'!$D$23-'Ejercicio 3 - TIR'!$C$23)*R685),'Ejercicio 3 - TIR'!$E$23-SQRT(('Ejercicio 3 - TIR'!$E$23-'Ejercicio 3 - TIR'!$C$23)*('Ejercicio 3 - TIR'!$E$23-'Ejercicio 3 - TIR'!$D$23)*(1-R685)))</f>
        <v>0.176740701997397</v>
      </c>
      <c r="T685" s="27">
        <f ca="1" t="shared" ref="T685:X685" si="5092">RAND()</f>
        <v>0.29834911994287</v>
      </c>
      <c r="U685" s="29">
        <f ca="1">IF(T685&lt;=('Ejercicio 3 - TIR'!$D$24-'Ejercicio 3 - TIR'!$C$24)/('Ejercicio 3 - TIR'!$E$24-'Ejercicio 3 - TIR'!$C$24),'Ejercicio 3 - TIR'!$C$24+SQRT(('Ejercicio 3 - TIR'!$E$24-'Ejercicio 3 - TIR'!$C$24)*('Ejercicio 3 - TIR'!$D$24-'Ejercicio 3 - TIR'!$C$24)*T685),'Ejercicio 3 - TIR'!$E$24-SQRT(('Ejercicio 3 - TIR'!$E$24-'Ejercicio 3 - TIR'!$C$24)*('Ejercicio 3 - TIR'!$E$24-'Ejercicio 3 - TIR'!$D$24)*(1-T685)))</f>
        <v>0.175030644256192</v>
      </c>
      <c r="V685" s="27">
        <f ca="1" t="shared" si="5092"/>
        <v>0.914443089523109</v>
      </c>
      <c r="W685" s="29">
        <f ca="1">IF(V685&lt;=('Ejercicio 3 - TIR'!$D$25-'Ejercicio 3 - TIR'!$C$25)/('Ejercicio 3 - TIR'!$E$25-'Ejercicio 3 - TIR'!$C$25),'Ejercicio 3 - TIR'!$C$25+SQRT(('Ejercicio 3 - TIR'!$E$25-'Ejercicio 3 - TIR'!$C$25)*('Ejercicio 3 - TIR'!$D$25-'Ejercicio 3 - TIR'!$C$25)*V685),'Ejercicio 3 - TIR'!$E$25-SQRT(('Ejercicio 3 - TIR'!$E$25-'Ejercicio 3 - TIR'!$C$25)*('Ejercicio 3 - TIR'!$E$25-'Ejercicio 3 - TIR'!$D$25)*(1-V685)))</f>
        <v>0.232695399840819</v>
      </c>
      <c r="X685" s="27">
        <f ca="1" t="shared" si="5092"/>
        <v>0.601519525631129</v>
      </c>
      <c r="Y685" s="29">
        <f ca="1">IF(X685&lt;=('Ejercicio 3 - TIR'!$D$26-'Ejercicio 3 - TIR'!$C$26)/('Ejercicio 3 - TIR'!$E$26-'Ejercicio 3 - TIR'!$C$26),'Ejercicio 3 - TIR'!$C$26+SQRT(('Ejercicio 3 - TIR'!$E$26-'Ejercicio 3 - TIR'!$C$26)*('Ejercicio 3 - TIR'!$D$26-'Ejercicio 3 - TIR'!$C$26)*X685),'Ejercicio 3 - TIR'!$E$26-SQRT(('Ejercicio 3 - TIR'!$E$26-'Ejercicio 3 - TIR'!$C$26)*('Ejercicio 3 - TIR'!$E$26-'Ejercicio 3 - TIR'!$D$26)*(1-X685)))</f>
        <v>0.233612560303549</v>
      </c>
      <c r="Z685" s="27">
        <f ca="1" t="shared" si="4764"/>
        <v>1.12963724355171</v>
      </c>
      <c r="AA685" s="27">
        <f ca="1" t="shared" si="4765"/>
        <v>1.32929012297944</v>
      </c>
      <c r="AB685" s="27">
        <f ca="1" t="shared" si="4766"/>
        <v>1.56195662960793</v>
      </c>
      <c r="AC685" s="27">
        <f ca="1" t="shared" si="4767"/>
        <v>1.92541675206856</v>
      </c>
      <c r="AD685" s="27">
        <f ca="1" t="shared" si="4768"/>
        <v>2.37521828917064</v>
      </c>
      <c r="AE685" s="26">
        <f ca="1" t="shared" si="4769"/>
        <v>4236.55080855292</v>
      </c>
      <c r="AF685" s="26">
        <f ca="1" t="shared" si="4770"/>
        <v>4985.3217725042</v>
      </c>
      <c r="AG685" s="26">
        <f ca="1" t="shared" si="4771"/>
        <v>5857.90585417003</v>
      </c>
      <c r="AH685" s="26">
        <f ca="1" t="shared" si="4772"/>
        <v>7221.013599136</v>
      </c>
      <c r="AI685" s="26">
        <f ca="1" t="shared" si="4773"/>
        <v>8907.93307401691</v>
      </c>
      <c r="AJ685" s="28">
        <f ca="1" t="shared" si="4774"/>
        <v>44259.9928692187</v>
      </c>
      <c r="AK685" s="28">
        <f ca="1" t="shared" si="4775"/>
        <v>50731.7090085575</v>
      </c>
      <c r="AL685" s="28">
        <f ca="1" t="shared" si="4776"/>
        <v>63357.7313732382</v>
      </c>
      <c r="AM685" s="28">
        <f ca="1" t="shared" si="4777"/>
        <v>83354.9999739934</v>
      </c>
      <c r="AN685" s="28">
        <f ca="1" t="shared" si="4778"/>
        <v>106250.085126638</v>
      </c>
      <c r="AO685" s="28">
        <f ca="1">C685/'Ejercicio 3 - TIR'!$D$7</f>
        <v>15635.2728058415</v>
      </c>
      <c r="AP685" s="28">
        <f ca="1" t="shared" si="4779"/>
        <v>28624.7200633771</v>
      </c>
      <c r="AQ685" s="28">
        <f ca="1" t="shared" si="4780"/>
        <v>35096.4362027159</v>
      </c>
      <c r="AR685" s="28">
        <f ca="1" t="shared" si="4781"/>
        <v>47722.4585673967</v>
      </c>
      <c r="AS685" s="28">
        <f ca="1" t="shared" si="4782"/>
        <v>67719.7271681518</v>
      </c>
      <c r="AT685" s="28">
        <f ca="1" t="shared" si="4783"/>
        <v>90614.8123207967</v>
      </c>
      <c r="AU685" s="28">
        <f ca="1">AP685*'Ejercicio 3 - TIR'!$D$5</f>
        <v>14312.3600316886</v>
      </c>
      <c r="AV685" s="28">
        <f ca="1">AQ685*'Ejercicio 3 - TIR'!$D$5</f>
        <v>17548.218101358</v>
      </c>
      <c r="AW685" s="28">
        <f ca="1">AR685*'Ejercicio 3 - TIR'!$D$5</f>
        <v>23861.2292836983</v>
      </c>
      <c r="AX685" s="28">
        <f ca="1">AS685*'Ejercicio 3 - TIR'!$D$5</f>
        <v>33859.8635840759</v>
      </c>
      <c r="AY685" s="28">
        <f ca="1">AT685*'Ejercicio 3 - TIR'!$D$5</f>
        <v>45307.4061603984</v>
      </c>
      <c r="AZ685" s="28">
        <f ca="1" t="shared" ref="AZ685:BD685" si="5093">AJ685-AU685-AE685</f>
        <v>25711.0820289772</v>
      </c>
      <c r="BA685" s="28">
        <f ca="1" t="shared" si="5093"/>
        <v>28198.1691346953</v>
      </c>
      <c r="BB685" s="28">
        <f ca="1" t="shared" si="5093"/>
        <v>33638.5962353699</v>
      </c>
      <c r="BC685" s="28">
        <f ca="1" t="shared" si="5093"/>
        <v>42274.1227907815</v>
      </c>
      <c r="BD685" s="28">
        <f ca="1" t="shared" si="5093"/>
        <v>52034.745892223</v>
      </c>
      <c r="BE685" s="28">
        <f ca="1" t="shared" ref="BE685:BI685" si="5094">AZ685/Z685</f>
        <v>22760.4765828529</v>
      </c>
      <c r="BF685" s="28">
        <f ca="1" t="shared" si="5094"/>
        <v>21212.9531749566</v>
      </c>
      <c r="BG685" s="28">
        <f ca="1" t="shared" si="5094"/>
        <v>21536.1909528907</v>
      </c>
      <c r="BH685" s="28">
        <f ca="1" t="shared" si="5094"/>
        <v>21955.8299497314</v>
      </c>
      <c r="BI685" s="28">
        <f ca="1" t="shared" si="5094"/>
        <v>21907.3531596929</v>
      </c>
      <c r="BJ685" s="28">
        <f ca="1" t="shared" si="4786"/>
        <v>77622.237929347</v>
      </c>
      <c r="BK685" s="28">
        <f ca="1" t="shared" si="4787"/>
        <v>37137.1859246073</v>
      </c>
      <c r="BL685" s="28">
        <f ca="1" t="shared" si="4788"/>
        <v>114759.423853954</v>
      </c>
      <c r="BM685" s="28">
        <f ca="1">BK685*'Ejercicio 3 - TIR'!$D$5</f>
        <v>18568.5929623036</v>
      </c>
      <c r="BN685" s="28">
        <f ca="1" t="shared" si="4789"/>
        <v>96190.8308916506</v>
      </c>
      <c r="BO685" s="28">
        <f ca="1" t="shared" si="4790"/>
        <v>40497.6802890978</v>
      </c>
      <c r="BP685" s="28">
        <f ca="1" t="shared" si="4791"/>
        <v>-110856.407915385</v>
      </c>
      <c r="BQ685" s="28">
        <f ca="1" t="shared" ref="BQ685:BT685" si="5095">BE685</f>
        <v>22760.4765828529</v>
      </c>
      <c r="BR685" s="28">
        <f ca="1" t="shared" si="5095"/>
        <v>21212.9531749566</v>
      </c>
      <c r="BS685" s="28">
        <f ca="1" t="shared" si="5095"/>
        <v>21536.1909528907</v>
      </c>
      <c r="BT685" s="28">
        <f ca="1" t="shared" si="5095"/>
        <v>21955.8299497314</v>
      </c>
      <c r="BU685" s="28">
        <f ca="1" t="shared" si="4793"/>
        <v>62405.0334487907</v>
      </c>
      <c r="BV685" s="30">
        <f ca="1" t="shared" si="4794"/>
        <v>9.18334465635422</v>
      </c>
    </row>
    <row r="686" ht="15" customHeight="1" spans="1:74">
      <c r="A686" s="26">
        <v>685</v>
      </c>
      <c r="B686" s="27">
        <f ca="1" t="shared" ref="B686:F686" si="5096">RAND()</f>
        <v>0.106896956720707</v>
      </c>
      <c r="C686" s="28">
        <f ca="1">IF(B686&lt;=('Ejercicio 3 - TIR'!$D$13-'Ejercicio 3 - TIR'!$C$13)/('Ejercicio 3 - TIR'!$E$13-'Ejercicio 3 - TIR'!$C$13),'Ejercicio 3 - TIR'!$C$13+SQRT(('Ejercicio 3 - TIR'!$E$13-'Ejercicio 3 - TIR'!$C$13)*('Ejercicio 3 - TIR'!$D$13-'Ejercicio 3 - TIR'!$C$13)*B686),'Ejercicio 3 - TIR'!$E$13-SQRT(('Ejercicio 3 - TIR'!$E$13-'Ejercicio 3 - TIR'!$C$13)*('Ejercicio 3 - TIR'!$E$13-'Ejercicio 3 - TIR'!$D$13)*(1-B686)))</f>
        <v>66539.0200097784</v>
      </c>
      <c r="D686" s="27">
        <f ca="1" t="shared" si="5096"/>
        <v>0.0784548364670594</v>
      </c>
      <c r="E686" s="28">
        <f ca="1">IF(D686&lt;=('Ejercicio 3 - TIR'!$D$14-'Ejercicio 3 - TIR'!$C$14)/('Ejercicio 3 - TIR'!$E$14-'Ejercicio 3 - TIR'!$C$14),'Ejercicio 3 - TIR'!$C$14+SQRT(('Ejercicio 3 - TIR'!$E$14-'Ejercicio 3 - TIR'!$C$14)*('Ejercicio 3 - TIR'!$D$14-'Ejercicio 3 - TIR'!$C$14)*D686),'Ejercicio 3 - TIR'!$E$14-SQRT(('Ejercicio 3 - TIR'!$E$14-'Ejercicio 3 - TIR'!$C$14)*('Ejercicio 3 - TIR'!$E$14-'Ejercicio 3 - TIR'!$D$14)*(1-D686)))</f>
        <v>27425.7190140306</v>
      </c>
      <c r="F686" s="27">
        <f ca="1" t="shared" si="5096"/>
        <v>0.963080297402214</v>
      </c>
      <c r="G686" s="28">
        <f ca="1">IF(F686&lt;=('Ejercicio 3 - TIR'!$D$18-'Ejercicio 3 - TIR'!$C$18)/('Ejercicio 3 - TIR'!$E$18-'Ejercicio 3 - TIR'!$C$18),'Ejercicio 3 - TIR'!$C$18+SQRT(('Ejercicio 3 - TIR'!$E$18-'Ejercicio 3 - TIR'!$C$18)*('Ejercicio 3 - TIR'!$D$18-'Ejercicio 3 - TIR'!$C$18)*F686),'Ejercicio 3 - TIR'!$E$18-SQRT(('Ejercicio 3 - TIR'!$E$18-'Ejercicio 3 - TIR'!$C$18)*('Ejercicio 3 - TIR'!$E$18-'Ejercicio 3 - TIR'!$D$18)*(1-F686)))</f>
        <v>43335.9754524545</v>
      </c>
      <c r="H686" s="27">
        <f ca="1" t="shared" ref="H686:L686" si="5097">RAND()</f>
        <v>0.787540718935168</v>
      </c>
      <c r="I686" s="28">
        <f ca="1">IF(H686&lt;=('Ejercicio 3 - TIR'!$D$18-'Ejercicio 3 - TIR'!$C$18)/('Ejercicio 3 - TIR'!$E$18-'Ejercicio 3 - TIR'!$C$18),'Ejercicio 3 - TIR'!$C$18+SQRT(('Ejercicio 3 - TIR'!$E$18-'Ejercicio 3 - TIR'!$C$18)*('Ejercicio 3 - TIR'!$D$18-'Ejercicio 3 - TIR'!$C$18)*H686),'Ejercicio 3 - TIR'!$E$18-SQRT(('Ejercicio 3 - TIR'!$E$18-'Ejercicio 3 - TIR'!$C$18)*('Ejercicio 3 - TIR'!$E$18-'Ejercicio 3 - TIR'!$D$18)*(1-H686)))</f>
        <v>41008.2026504515</v>
      </c>
      <c r="J686" s="27">
        <f ca="1" t="shared" si="5097"/>
        <v>0.469485656148469</v>
      </c>
      <c r="K686" s="28">
        <f ca="1">IF(J686&lt;=('Ejercicio 3 - TIR'!$D$18-'Ejercicio 3 - TIR'!$C$18)/('Ejercicio 3 - TIR'!$E$18-'Ejercicio 3 - TIR'!$C$18),'Ejercicio 3 - TIR'!$C$18+SQRT(('Ejercicio 3 - TIR'!$E$18-'Ejercicio 3 - TIR'!$C$18)*('Ejercicio 3 - TIR'!$D$18-'Ejercicio 3 - TIR'!$C$18)*J686),'Ejercicio 3 - TIR'!$E$18-SQRT(('Ejercicio 3 - TIR'!$E$18-'Ejercicio 3 - TIR'!$C$18)*('Ejercicio 3 - TIR'!$E$18-'Ejercicio 3 - TIR'!$D$18)*(1-J686)))</f>
        <v>38391.8322446454</v>
      </c>
      <c r="L686" s="27">
        <f ca="1" t="shared" si="5097"/>
        <v>0.914869854799348</v>
      </c>
      <c r="M686" s="28">
        <f ca="1">IF(L686&lt;=('Ejercicio 3 - TIR'!$D$18-'Ejercicio 3 - TIR'!$C$18)/('Ejercicio 3 - TIR'!$E$18-'Ejercicio 3 - TIR'!$C$18),'Ejercicio 3 - TIR'!$C$18+SQRT(('Ejercicio 3 - TIR'!$E$18-'Ejercicio 3 - TIR'!$C$18)*('Ejercicio 3 - TIR'!$D$18-'Ejercicio 3 - TIR'!$C$18)*L686),'Ejercicio 3 - TIR'!$E$18-SQRT(('Ejercicio 3 - TIR'!$E$18-'Ejercicio 3 - TIR'!$C$18)*('Ejercicio 3 - TIR'!$E$18-'Ejercicio 3 - TIR'!$D$18)*(1-L686)))</f>
        <v>42473.1915604762</v>
      </c>
      <c r="N686" s="27">
        <f ca="1" t="shared" ref="N686:R686" si="5098">RAND()</f>
        <v>0.913602850844268</v>
      </c>
      <c r="O686" s="28">
        <f ca="1">IF(N686&lt;=('Ejercicio 3 - TIR'!$D$18-'Ejercicio 3 - TIR'!$C$18)/('Ejercicio 3 - TIR'!$E$18-'Ejercicio 3 - TIR'!$C$18),'Ejercicio 3 - TIR'!$C$18+SQRT(('Ejercicio 3 - TIR'!$E$18-'Ejercicio 3 - TIR'!$C$18)*('Ejercicio 3 - TIR'!$D$18-'Ejercicio 3 - TIR'!$C$18)*N686),'Ejercicio 3 - TIR'!$E$18-SQRT(('Ejercicio 3 - TIR'!$E$18-'Ejercicio 3 - TIR'!$C$18)*('Ejercicio 3 - TIR'!$E$18-'Ejercicio 3 - TIR'!$D$18)*(1-N686)))</f>
        <v>42454.4575849772</v>
      </c>
      <c r="P686" s="27">
        <f ca="1" t="shared" si="5098"/>
        <v>0.89466596790053</v>
      </c>
      <c r="Q686" s="29">
        <f ca="1">IF(P686&lt;=('Ejercicio 3 - TIR'!$D$22-'Ejercicio 3 - TIR'!$C$22)/('Ejercicio 3 - TIR'!$E$22-'Ejercicio 3 - TIR'!$C$22),'Ejercicio 3 - TIR'!$C$22+SQRT(('Ejercicio 3 - TIR'!$E$22-'Ejercicio 3 - TIR'!$C$22)*('Ejercicio 3 - TIR'!$D$22-'Ejercicio 3 - TIR'!$C$22)*P686),'Ejercicio 3 - TIR'!$E$22-SQRT(('Ejercicio 3 - TIR'!$E$22-'Ejercicio 3 - TIR'!$C$22)*('Ejercicio 3 - TIR'!$E$22-'Ejercicio 3 - TIR'!$D$22)*(1-P686)))</f>
        <v>0.166230422745086</v>
      </c>
      <c r="R686" s="27">
        <f ca="1" t="shared" si="5098"/>
        <v>0.763151548708156</v>
      </c>
      <c r="S686" s="29">
        <f ca="1">IF(R686&lt;=('Ejercicio 3 - TIR'!$D$23-'Ejercicio 3 - TIR'!$C$23)/('Ejercicio 3 - TIR'!$E$23-'Ejercicio 3 - TIR'!$C$23),'Ejercicio 3 - TIR'!$C$23+SQRT(('Ejercicio 3 - TIR'!$E$23-'Ejercicio 3 - TIR'!$C$23)*('Ejercicio 3 - TIR'!$D$23-'Ejercicio 3 - TIR'!$C$23)*R686),'Ejercicio 3 - TIR'!$E$23-SQRT(('Ejercicio 3 - TIR'!$E$23-'Ejercicio 3 - TIR'!$C$23)*('Ejercicio 3 - TIR'!$E$23-'Ejercicio 3 - TIR'!$D$23)*(1-R686)))</f>
        <v>0.159352307336525</v>
      </c>
      <c r="T686" s="27">
        <f ca="1" t="shared" ref="T686:X686" si="5099">RAND()</f>
        <v>0.281836943059342</v>
      </c>
      <c r="U686" s="29">
        <f ca="1">IF(T686&lt;=('Ejercicio 3 - TIR'!$D$24-'Ejercicio 3 - TIR'!$C$24)/('Ejercicio 3 - TIR'!$E$24-'Ejercicio 3 - TIR'!$C$24),'Ejercicio 3 - TIR'!$C$24+SQRT(('Ejercicio 3 - TIR'!$E$24-'Ejercicio 3 - TIR'!$C$24)*('Ejercicio 3 - TIR'!$D$24-'Ejercicio 3 - TIR'!$C$24)*T686),'Ejercicio 3 - TIR'!$E$24-SQRT(('Ejercicio 3 - TIR'!$E$24-'Ejercicio 3 - TIR'!$C$24)*('Ejercicio 3 - TIR'!$E$24-'Ejercicio 3 - TIR'!$D$24)*(1-T686)))</f>
        <v>0.174328123240904</v>
      </c>
      <c r="V686" s="27">
        <f ca="1" t="shared" si="5099"/>
        <v>0.221346278911649</v>
      </c>
      <c r="W686" s="29">
        <f ca="1">IF(V686&lt;=('Ejercicio 3 - TIR'!$D$25-'Ejercicio 3 - TIR'!$C$25)/('Ejercicio 3 - TIR'!$E$25-'Ejercicio 3 - TIR'!$C$25),'Ejercicio 3 - TIR'!$C$25+SQRT(('Ejercicio 3 - TIR'!$E$25-'Ejercicio 3 - TIR'!$C$25)*('Ejercicio 3 - TIR'!$D$25-'Ejercicio 3 - TIR'!$C$25)*V686),'Ejercicio 3 - TIR'!$E$25-SQRT(('Ejercicio 3 - TIR'!$E$25-'Ejercicio 3 - TIR'!$C$25)*('Ejercicio 3 - TIR'!$E$25-'Ejercicio 3 - TIR'!$D$25)*(1-V686)))</f>
        <v>0.197603544827003</v>
      </c>
      <c r="X686" s="27">
        <f ca="1" t="shared" si="5099"/>
        <v>0.70671893292876</v>
      </c>
      <c r="Y686" s="29">
        <f ca="1">IF(X686&lt;=('Ejercicio 3 - TIR'!$D$26-'Ejercicio 3 - TIR'!$C$26)/('Ejercicio 3 - TIR'!$E$26-'Ejercicio 3 - TIR'!$C$26),'Ejercicio 3 - TIR'!$C$26+SQRT(('Ejercicio 3 - TIR'!$E$26-'Ejercicio 3 - TIR'!$C$26)*('Ejercicio 3 - TIR'!$D$26-'Ejercicio 3 - TIR'!$C$26)*X686),'Ejercicio 3 - TIR'!$E$26-SQRT(('Ejercicio 3 - TIR'!$E$26-'Ejercicio 3 - TIR'!$C$26)*('Ejercicio 3 - TIR'!$E$26-'Ejercicio 3 - TIR'!$D$26)*(1-X686)))</f>
        <v>0.240204048419661</v>
      </c>
      <c r="Z686" s="27">
        <f ca="1" t="shared" si="4764"/>
        <v>1.16623042274509</v>
      </c>
      <c r="AA686" s="27">
        <f ca="1" t="shared" si="4765"/>
        <v>1.35207193149557</v>
      </c>
      <c r="AB686" s="27">
        <f ca="1" t="shared" si="4766"/>
        <v>1.58777609379989</v>
      </c>
      <c r="AC686" s="27">
        <f ca="1" t="shared" si="4767"/>
        <v>1.90152627832632</v>
      </c>
      <c r="AD686" s="27">
        <f ca="1" t="shared" si="4768"/>
        <v>2.35828058855668</v>
      </c>
      <c r="AE686" s="26">
        <f ca="1" t="shared" si="4769"/>
        <v>4558.98886579024</v>
      </c>
      <c r="AF686" s="26">
        <f ca="1" t="shared" si="4770"/>
        <v>5285.47426067545</v>
      </c>
      <c r="AG686" s="26">
        <f ca="1" t="shared" si="4771"/>
        <v>6206.8810689771</v>
      </c>
      <c r="AH686" s="26">
        <f ca="1" t="shared" si="4772"/>
        <v>7433.38277052659</v>
      </c>
      <c r="AI686" s="26">
        <f ca="1" t="shared" si="4773"/>
        <v>9218.91140546004</v>
      </c>
      <c r="AJ686" s="28">
        <f ca="1" t="shared" si="4774"/>
        <v>50539.7329719867</v>
      </c>
      <c r="AK686" s="28">
        <f ca="1" t="shared" si="4775"/>
        <v>55446.0397647576</v>
      </c>
      <c r="AL686" s="28">
        <f ca="1" t="shared" si="4776"/>
        <v>60957.6334352239</v>
      </c>
      <c r="AM686" s="28">
        <f ca="1" t="shared" si="4777"/>
        <v>80763.8898766333</v>
      </c>
      <c r="AN686" s="28">
        <f ca="1" t="shared" si="4778"/>
        <v>100119.523220355</v>
      </c>
      <c r="AO686" s="28">
        <f ca="1">C686/'Ejercicio 3 - TIR'!$D$7</f>
        <v>13307.8040019557</v>
      </c>
      <c r="AP686" s="28">
        <f ca="1" t="shared" si="4779"/>
        <v>37231.928970031</v>
      </c>
      <c r="AQ686" s="28">
        <f ca="1" t="shared" si="4780"/>
        <v>42138.2357628019</v>
      </c>
      <c r="AR686" s="28">
        <f ca="1" t="shared" si="4781"/>
        <v>47649.8294332682</v>
      </c>
      <c r="AS686" s="28">
        <f ca="1" t="shared" si="4782"/>
        <v>67456.0858746776</v>
      </c>
      <c r="AT686" s="28">
        <f ca="1" t="shared" si="4783"/>
        <v>86811.719218399</v>
      </c>
      <c r="AU686" s="28">
        <f ca="1">AP686*'Ejercicio 3 - TIR'!$D$5</f>
        <v>18615.9644850155</v>
      </c>
      <c r="AV686" s="28">
        <f ca="1">AQ686*'Ejercicio 3 - TIR'!$D$5</f>
        <v>21069.1178814009</v>
      </c>
      <c r="AW686" s="28">
        <f ca="1">AR686*'Ejercicio 3 - TIR'!$D$5</f>
        <v>23824.9147166341</v>
      </c>
      <c r="AX686" s="28">
        <f ca="1">AS686*'Ejercicio 3 - TIR'!$D$5</f>
        <v>33728.0429373388</v>
      </c>
      <c r="AY686" s="28">
        <f ca="1">AT686*'Ejercicio 3 - TIR'!$D$5</f>
        <v>43405.8596091995</v>
      </c>
      <c r="AZ686" s="28">
        <f ca="1" t="shared" ref="AZ686:BD686" si="5100">AJ686-AU686-AE686</f>
        <v>27364.7796211809</v>
      </c>
      <c r="BA686" s="28">
        <f ca="1" t="shared" si="5100"/>
        <v>29091.4476226812</v>
      </c>
      <c r="BB686" s="28">
        <f ca="1" t="shared" si="5100"/>
        <v>30925.8376496127</v>
      </c>
      <c r="BC686" s="28">
        <f ca="1" t="shared" si="5100"/>
        <v>39602.4641687679</v>
      </c>
      <c r="BD686" s="28">
        <f ca="1" t="shared" si="5100"/>
        <v>47494.7522056951</v>
      </c>
      <c r="BE686" s="28">
        <f ca="1" t="shared" ref="BE686:BI686" si="5101">AZ686/Z686</f>
        <v>23464.299239227</v>
      </c>
      <c r="BF686" s="28">
        <f ca="1" t="shared" si="5101"/>
        <v>21516.1981733489</v>
      </c>
      <c r="BG686" s="28">
        <f ca="1" t="shared" si="5101"/>
        <v>19477.4551464624</v>
      </c>
      <c r="BH686" s="28">
        <f ca="1" t="shared" si="5101"/>
        <v>20826.6720371727</v>
      </c>
      <c r="BI686" s="28">
        <f ca="1" t="shared" si="5101"/>
        <v>20139.5679700536</v>
      </c>
      <c r="BJ686" s="28">
        <f ca="1" t="shared" si="4786"/>
        <v>64677.5407779981</v>
      </c>
      <c r="BK686" s="28">
        <f ca="1" t="shared" si="4787"/>
        <v>31383.535854129</v>
      </c>
      <c r="BL686" s="28">
        <f ca="1" t="shared" si="4788"/>
        <v>96061.0766321271</v>
      </c>
      <c r="BM686" s="28">
        <f ca="1">BK686*'Ejercicio 3 - TIR'!$D$5</f>
        <v>15691.7679270645</v>
      </c>
      <c r="BN686" s="28">
        <f ca="1" t="shared" si="4789"/>
        <v>80369.3087050626</v>
      </c>
      <c r="BO686" s="28">
        <f ca="1" t="shared" si="4790"/>
        <v>34079.6210150084</v>
      </c>
      <c r="BP686" s="28">
        <f ca="1" t="shared" si="4791"/>
        <v>-93964.739023809</v>
      </c>
      <c r="BQ686" s="28">
        <f ca="1" t="shared" ref="BQ686:BT686" si="5102">BE686</f>
        <v>23464.299239227</v>
      </c>
      <c r="BR686" s="28">
        <f ca="1" t="shared" si="5102"/>
        <v>21516.1981733489</v>
      </c>
      <c r="BS686" s="28">
        <f ca="1" t="shared" si="5102"/>
        <v>19477.4551464624</v>
      </c>
      <c r="BT686" s="28">
        <f ca="1" t="shared" si="5102"/>
        <v>20826.6720371727</v>
      </c>
      <c r="BU686" s="28">
        <f ca="1" t="shared" si="4793"/>
        <v>54219.188985062</v>
      </c>
      <c r="BV686" s="30">
        <f ca="1" t="shared" si="4794"/>
        <v>12.7511141707726</v>
      </c>
    </row>
    <row r="687" ht="15" customHeight="1" spans="1:74">
      <c r="A687" s="26">
        <v>686</v>
      </c>
      <c r="B687" s="27">
        <f ca="1" t="shared" ref="B687:F687" si="5103">RAND()</f>
        <v>0.382998285322897</v>
      </c>
      <c r="C687" s="28">
        <f ca="1">IF(B687&lt;=('Ejercicio 3 - TIR'!$D$13-'Ejercicio 3 - TIR'!$C$13)/('Ejercicio 3 - TIR'!$E$13-'Ejercicio 3 - TIR'!$C$13),'Ejercicio 3 - TIR'!$C$13+SQRT(('Ejercicio 3 - TIR'!$E$13-'Ejercicio 3 - TIR'!$C$13)*('Ejercicio 3 - TIR'!$D$13-'Ejercicio 3 - TIR'!$C$13)*B687),'Ejercicio 3 - TIR'!$E$13-SQRT(('Ejercicio 3 - TIR'!$E$13-'Ejercicio 3 - TIR'!$C$13)*('Ejercicio 3 - TIR'!$E$13-'Ejercicio 3 - TIR'!$D$13)*(1-B687)))</f>
        <v>72789.6700201463</v>
      </c>
      <c r="D687" s="27">
        <f ca="1" t="shared" si="5103"/>
        <v>0.203017502493414</v>
      </c>
      <c r="E687" s="28">
        <f ca="1">IF(D687&lt;=('Ejercicio 3 - TIR'!$D$14-'Ejercicio 3 - TIR'!$C$14)/('Ejercicio 3 - TIR'!$E$14-'Ejercicio 3 - TIR'!$C$14),'Ejercicio 3 - TIR'!$C$14+SQRT(('Ejercicio 3 - TIR'!$E$14-'Ejercicio 3 - TIR'!$C$14)*('Ejercicio 3 - TIR'!$D$14-'Ejercicio 3 - TIR'!$C$14)*D687),'Ejercicio 3 - TIR'!$E$14-SQRT(('Ejercicio 3 - TIR'!$E$14-'Ejercicio 3 - TIR'!$C$14)*('Ejercicio 3 - TIR'!$E$14-'Ejercicio 3 - TIR'!$D$14)*(1-D687)))</f>
        <v>28902.0908096822</v>
      </c>
      <c r="F687" s="27">
        <f ca="1" t="shared" si="5103"/>
        <v>0.747645402482592</v>
      </c>
      <c r="G687" s="28">
        <f ca="1">IF(F687&lt;=('Ejercicio 3 - TIR'!$D$18-'Ejercicio 3 - TIR'!$C$18)/('Ejercicio 3 - TIR'!$E$18-'Ejercicio 3 - TIR'!$C$18),'Ejercicio 3 - TIR'!$C$18+SQRT(('Ejercicio 3 - TIR'!$E$18-'Ejercicio 3 - TIR'!$C$18)*('Ejercicio 3 - TIR'!$D$18-'Ejercicio 3 - TIR'!$C$18)*F687),'Ejercicio 3 - TIR'!$E$18-SQRT(('Ejercicio 3 - TIR'!$E$18-'Ejercicio 3 - TIR'!$C$18)*('Ejercicio 3 - TIR'!$E$18-'Ejercicio 3 - TIR'!$D$18)*(1-F687)))</f>
        <v>40649.5293572068</v>
      </c>
      <c r="H687" s="27">
        <f ca="1" t="shared" ref="H687:L687" si="5104">RAND()</f>
        <v>0.90627249507621</v>
      </c>
      <c r="I687" s="28">
        <f ca="1">IF(H687&lt;=('Ejercicio 3 - TIR'!$D$18-'Ejercicio 3 - TIR'!$C$18)/('Ejercicio 3 - TIR'!$E$18-'Ejercicio 3 - TIR'!$C$18),'Ejercicio 3 - TIR'!$C$18+SQRT(('Ejercicio 3 - TIR'!$E$18-'Ejercicio 3 - TIR'!$C$18)*('Ejercicio 3 - TIR'!$D$18-'Ejercicio 3 - TIR'!$C$18)*H687),'Ejercicio 3 - TIR'!$E$18-SQRT(('Ejercicio 3 - TIR'!$E$18-'Ejercicio 3 - TIR'!$C$18)*('Ejercicio 3 - TIR'!$E$18-'Ejercicio 3 - TIR'!$D$18)*(1-H687)))</f>
        <v>42348.6677180549</v>
      </c>
      <c r="J687" s="27">
        <f ca="1" t="shared" si="5104"/>
        <v>0.06580382751518</v>
      </c>
      <c r="K687" s="28">
        <f ca="1">IF(J687&lt;=('Ejercicio 3 - TIR'!$D$18-'Ejercicio 3 - TIR'!$C$18)/('Ejercicio 3 - TIR'!$E$18-'Ejercicio 3 - TIR'!$C$18),'Ejercicio 3 - TIR'!$C$18+SQRT(('Ejercicio 3 - TIR'!$E$18-'Ejercicio 3 - TIR'!$C$18)*('Ejercicio 3 - TIR'!$D$18-'Ejercicio 3 - TIR'!$C$18)*J687),'Ejercicio 3 - TIR'!$E$18-SQRT(('Ejercicio 3 - TIR'!$E$18-'Ejercicio 3 - TIR'!$C$18)*('Ejercicio 3 - TIR'!$E$18-'Ejercicio 3 - TIR'!$D$18)*(1-J687)))</f>
        <v>33141.7469865151</v>
      </c>
      <c r="L687" s="27">
        <f ca="1" t="shared" si="5104"/>
        <v>0.651752432392451</v>
      </c>
      <c r="M687" s="28">
        <f ca="1">IF(L687&lt;=('Ejercicio 3 - TIR'!$D$18-'Ejercicio 3 - TIR'!$C$18)/('Ejercicio 3 - TIR'!$E$18-'Ejercicio 3 - TIR'!$C$18),'Ejercicio 3 - TIR'!$C$18+SQRT(('Ejercicio 3 - TIR'!$E$18-'Ejercicio 3 - TIR'!$C$18)*('Ejercicio 3 - TIR'!$D$18-'Ejercicio 3 - TIR'!$C$18)*L687),'Ejercicio 3 - TIR'!$E$18-SQRT(('Ejercicio 3 - TIR'!$E$18-'Ejercicio 3 - TIR'!$C$18)*('Ejercicio 3 - TIR'!$E$18-'Ejercicio 3 - TIR'!$D$18)*(1-L687)))</f>
        <v>39887.5105491154</v>
      </c>
      <c r="N687" s="27">
        <f ca="1" t="shared" ref="N687:R687" si="5105">RAND()</f>
        <v>0.48597256290895</v>
      </c>
      <c r="O687" s="28">
        <f ca="1">IF(N687&lt;=('Ejercicio 3 - TIR'!$D$18-'Ejercicio 3 - TIR'!$C$18)/('Ejercicio 3 - TIR'!$E$18-'Ejercicio 3 - TIR'!$C$18),'Ejercicio 3 - TIR'!$C$18+SQRT(('Ejercicio 3 - TIR'!$E$18-'Ejercicio 3 - TIR'!$C$18)*('Ejercicio 3 - TIR'!$D$18-'Ejercicio 3 - TIR'!$C$18)*N687),'Ejercicio 3 - TIR'!$E$18-SQRT(('Ejercicio 3 - TIR'!$E$18-'Ejercicio 3 - TIR'!$C$18)*('Ejercicio 3 - TIR'!$E$18-'Ejercicio 3 - TIR'!$D$18)*(1-N687)))</f>
        <v>38537.908668775</v>
      </c>
      <c r="P687" s="27">
        <f ca="1" t="shared" si="5105"/>
        <v>0.522233385800839</v>
      </c>
      <c r="Q687" s="29">
        <f ca="1">IF(P687&lt;=('Ejercicio 3 - TIR'!$D$22-'Ejercicio 3 - TIR'!$C$22)/('Ejercicio 3 - TIR'!$E$22-'Ejercicio 3 - TIR'!$C$22),'Ejercicio 3 - TIR'!$C$22+SQRT(('Ejercicio 3 - TIR'!$E$22-'Ejercicio 3 - TIR'!$C$22)*('Ejercicio 3 - TIR'!$D$22-'Ejercicio 3 - TIR'!$C$22)*P687),'Ejercicio 3 - TIR'!$E$22-SQRT(('Ejercicio 3 - TIR'!$E$22-'Ejercicio 3 - TIR'!$C$22)*('Ejercicio 3 - TIR'!$E$22-'Ejercicio 3 - TIR'!$D$22)*(1-P687)))</f>
        <v>0.150674586012155</v>
      </c>
      <c r="R687" s="27">
        <f ca="1" t="shared" si="5105"/>
        <v>0.592548732490229</v>
      </c>
      <c r="S687" s="29">
        <f ca="1">IF(R687&lt;=('Ejercicio 3 - TIR'!$D$23-'Ejercicio 3 - TIR'!$C$23)/('Ejercicio 3 - TIR'!$E$23-'Ejercicio 3 - TIR'!$C$23),'Ejercicio 3 - TIR'!$C$23+SQRT(('Ejercicio 3 - TIR'!$E$23-'Ejercicio 3 - TIR'!$C$23)*('Ejercicio 3 - TIR'!$D$23-'Ejercicio 3 - TIR'!$C$23)*R687),'Ejercicio 3 - TIR'!$E$23-SQRT(('Ejercicio 3 - TIR'!$E$23-'Ejercicio 3 - TIR'!$C$23)*('Ejercicio 3 - TIR'!$E$23-'Ejercicio 3 - TIR'!$D$23)*(1-R687)))</f>
        <v>0.15291841434632</v>
      </c>
      <c r="T687" s="27">
        <f ca="1" t="shared" ref="T687:X687" si="5106">RAND()</f>
        <v>0.11132281591828</v>
      </c>
      <c r="U687" s="29">
        <f ca="1">IF(T687&lt;=('Ejercicio 3 - TIR'!$D$24-'Ejercicio 3 - TIR'!$C$24)/('Ejercicio 3 - TIR'!$E$24-'Ejercicio 3 - TIR'!$C$24),'Ejercicio 3 - TIR'!$C$24+SQRT(('Ejercicio 3 - TIR'!$E$24-'Ejercicio 3 - TIR'!$C$24)*('Ejercicio 3 - TIR'!$D$24-'Ejercicio 3 - TIR'!$C$24)*T687),'Ejercicio 3 - TIR'!$E$24-SQRT(('Ejercicio 3 - TIR'!$E$24-'Ejercicio 3 - TIR'!$C$24)*('Ejercicio 3 - TIR'!$E$24-'Ejercicio 3 - TIR'!$D$24)*(1-T687)))</f>
        <v>0.165289797690891</v>
      </c>
      <c r="V687" s="27">
        <f ca="1" t="shared" si="5106"/>
        <v>0.168807241102047</v>
      </c>
      <c r="W687" s="29">
        <f ca="1">IF(V687&lt;=('Ejercicio 3 - TIR'!$D$25-'Ejercicio 3 - TIR'!$C$25)/('Ejercicio 3 - TIR'!$E$25-'Ejercicio 3 - TIR'!$C$25),'Ejercicio 3 - TIR'!$C$25+SQRT(('Ejercicio 3 - TIR'!$E$25-'Ejercicio 3 - TIR'!$C$25)*('Ejercicio 3 - TIR'!$D$25-'Ejercicio 3 - TIR'!$C$25)*V687),'Ejercicio 3 - TIR'!$E$25-SQRT(('Ejercicio 3 - TIR'!$E$25-'Ejercicio 3 - TIR'!$C$25)*('Ejercicio 3 - TIR'!$E$25-'Ejercicio 3 - TIR'!$D$25)*(1-V687)))</f>
        <v>0.195373032802374</v>
      </c>
      <c r="X687" s="27">
        <f ca="1" t="shared" si="5106"/>
        <v>0.311242979808129</v>
      </c>
      <c r="Y687" s="29">
        <f ca="1">IF(X687&lt;=('Ejercicio 3 - TIR'!$D$26-'Ejercicio 3 - TIR'!$C$26)/('Ejercicio 3 - TIR'!$E$26-'Ejercicio 3 - TIR'!$C$26),'Ejercicio 3 - TIR'!$C$26+SQRT(('Ejercicio 3 - TIR'!$E$26-'Ejercicio 3 - TIR'!$C$26)*('Ejercicio 3 - TIR'!$D$26-'Ejercicio 3 - TIR'!$C$26)*X687),'Ejercicio 3 - TIR'!$E$26-SQRT(('Ejercicio 3 - TIR'!$E$26-'Ejercicio 3 - TIR'!$C$26)*('Ejercicio 3 - TIR'!$E$26-'Ejercicio 3 - TIR'!$D$26)*(1-X687)))</f>
        <v>0.218988895209751</v>
      </c>
      <c r="Z687" s="27">
        <f ca="1" t="shared" si="4764"/>
        <v>1.15067458601215</v>
      </c>
      <c r="AA687" s="27">
        <f ca="1" t="shared" si="4765"/>
        <v>1.32663391913374</v>
      </c>
      <c r="AB687" s="27">
        <f ca="1" t="shared" si="4766"/>
        <v>1.54591297123723</v>
      </c>
      <c r="AC687" s="27">
        <f ca="1" t="shared" si="4767"/>
        <v>1.84794267687638</v>
      </c>
      <c r="AD687" s="27">
        <f ca="1" t="shared" si="4768"/>
        <v>2.25262160209649</v>
      </c>
      <c r="AE687" s="26">
        <f ca="1" t="shared" si="4769"/>
        <v>4354.81056763457</v>
      </c>
      <c r="AF687" s="26">
        <f ca="1" t="shared" si="4770"/>
        <v>5020.74129441585</v>
      </c>
      <c r="AG687" s="26">
        <f ca="1" t="shared" si="4771"/>
        <v>5850.61860722815</v>
      </c>
      <c r="AH687" s="26">
        <f ca="1" t="shared" si="4772"/>
        <v>6993.67170829232</v>
      </c>
      <c r="AI687" s="26">
        <f ca="1" t="shared" si="4773"/>
        <v>8525.20814915095</v>
      </c>
      <c r="AJ687" s="28">
        <f ca="1" t="shared" si="4774"/>
        <v>46774.3803646929</v>
      </c>
      <c r="AK687" s="28">
        <f ca="1" t="shared" si="4775"/>
        <v>56181.1790248958</v>
      </c>
      <c r="AL687" s="28">
        <f ca="1" t="shared" si="4776"/>
        <v>51234.2565559162</v>
      </c>
      <c r="AM687" s="28">
        <f ca="1" t="shared" si="4777"/>
        <v>73709.8330180671</v>
      </c>
      <c r="AN687" s="28">
        <f ca="1" t="shared" si="4778"/>
        <v>86811.325566904</v>
      </c>
      <c r="AO687" s="28">
        <f ca="1">C687/'Ejercicio 3 - TIR'!$D$7</f>
        <v>14557.9340040293</v>
      </c>
      <c r="AP687" s="28">
        <f ca="1" t="shared" si="4779"/>
        <v>32216.4463606636</v>
      </c>
      <c r="AQ687" s="28">
        <f ca="1" t="shared" si="4780"/>
        <v>41623.2450208665</v>
      </c>
      <c r="AR687" s="28">
        <f ca="1" t="shared" si="4781"/>
        <v>36676.322551887</v>
      </c>
      <c r="AS687" s="28">
        <f ca="1" t="shared" si="4782"/>
        <v>59151.8990140378</v>
      </c>
      <c r="AT687" s="28">
        <f ca="1" t="shared" si="4783"/>
        <v>72253.3915628747</v>
      </c>
      <c r="AU687" s="28">
        <f ca="1">AP687*'Ejercicio 3 - TIR'!$D$5</f>
        <v>16108.2231803318</v>
      </c>
      <c r="AV687" s="28">
        <f ca="1">AQ687*'Ejercicio 3 - TIR'!$D$5</f>
        <v>20811.6225104332</v>
      </c>
      <c r="AW687" s="28">
        <f ca="1">AR687*'Ejercicio 3 - TIR'!$D$5</f>
        <v>18338.1612759435</v>
      </c>
      <c r="AX687" s="28">
        <f ca="1">AS687*'Ejercicio 3 - TIR'!$D$5</f>
        <v>29575.9495070189</v>
      </c>
      <c r="AY687" s="28">
        <f ca="1">AT687*'Ejercicio 3 - TIR'!$D$5</f>
        <v>36126.6957814374</v>
      </c>
      <c r="AZ687" s="28">
        <f ca="1" t="shared" ref="AZ687:BD687" si="5107">AJ687-AU687-AE687</f>
        <v>26311.3466167265</v>
      </c>
      <c r="BA687" s="28">
        <f ca="1" t="shared" si="5107"/>
        <v>30348.8152200467</v>
      </c>
      <c r="BB687" s="28">
        <f ca="1" t="shared" si="5107"/>
        <v>27045.4766727446</v>
      </c>
      <c r="BC687" s="28">
        <f ca="1" t="shared" si="5107"/>
        <v>37140.2118027559</v>
      </c>
      <c r="BD687" s="28">
        <f ca="1" t="shared" si="5107"/>
        <v>42159.4216363157</v>
      </c>
      <c r="BE687" s="28">
        <f ca="1" t="shared" ref="BE687:BI687" si="5108">AZ687/Z687</f>
        <v>22866.0187133468</v>
      </c>
      <c r="BF687" s="28">
        <f ca="1" t="shared" si="5108"/>
        <v>22876.5560584066</v>
      </c>
      <c r="BG687" s="28">
        <f ca="1" t="shared" si="5108"/>
        <v>17494.8248549202</v>
      </c>
      <c r="BH687" s="28">
        <f ca="1" t="shared" si="5108"/>
        <v>20098.1406336342</v>
      </c>
      <c r="BI687" s="28">
        <f ca="1" t="shared" si="5108"/>
        <v>18715.713991679</v>
      </c>
      <c r="BJ687" s="28">
        <f ca="1" t="shared" si="4786"/>
        <v>65105.4741036445</v>
      </c>
      <c r="BK687" s="28">
        <f ca="1" t="shared" si="4787"/>
        <v>32793.5166193714</v>
      </c>
      <c r="BL687" s="28">
        <f ca="1" t="shared" si="4788"/>
        <v>97898.9907230158</v>
      </c>
      <c r="BM687" s="28">
        <f ca="1">BK687*'Ejercicio 3 - TIR'!$D$5</f>
        <v>16396.7583096857</v>
      </c>
      <c r="BN687" s="28">
        <f ca="1" t="shared" si="4789"/>
        <v>81502.2324133301</v>
      </c>
      <c r="BO687" s="28">
        <f ca="1" t="shared" si="4790"/>
        <v>36181.0578116968</v>
      </c>
      <c r="BP687" s="28">
        <f ca="1" t="shared" si="4791"/>
        <v>-101691.760829828</v>
      </c>
      <c r="BQ687" s="28">
        <f ca="1" t="shared" ref="BQ687:BT687" si="5109">BE687</f>
        <v>22866.0187133468</v>
      </c>
      <c r="BR687" s="28">
        <f ca="1" t="shared" si="5109"/>
        <v>22876.5560584066</v>
      </c>
      <c r="BS687" s="28">
        <f ca="1" t="shared" si="5109"/>
        <v>17494.8248549202</v>
      </c>
      <c r="BT687" s="28">
        <f ca="1" t="shared" si="5109"/>
        <v>20098.1406336342</v>
      </c>
      <c r="BU687" s="28">
        <f ca="1" t="shared" si="4793"/>
        <v>54896.7718033758</v>
      </c>
      <c r="BV687" s="30">
        <f ca="1" t="shared" si="4794"/>
        <v>9.64895986211198</v>
      </c>
    </row>
    <row r="688" ht="15" customHeight="1" spans="1:74">
      <c r="A688" s="26">
        <v>687</v>
      </c>
      <c r="B688" s="27">
        <f ca="1" t="shared" ref="B688:F688" si="5110">RAND()</f>
        <v>0.472905157171048</v>
      </c>
      <c r="C688" s="28">
        <f ca="1">IF(B688&lt;=('Ejercicio 3 - TIR'!$D$13-'Ejercicio 3 - TIR'!$C$13)/('Ejercicio 3 - TIR'!$E$13-'Ejercicio 3 - TIR'!$C$13),'Ejercicio 3 - TIR'!$C$13+SQRT(('Ejercicio 3 - TIR'!$E$13-'Ejercicio 3 - TIR'!$C$13)*('Ejercicio 3 - TIR'!$D$13-'Ejercicio 3 - TIR'!$C$13)*B688),'Ejercicio 3 - TIR'!$E$13-SQRT(('Ejercicio 3 - TIR'!$E$13-'Ejercicio 3 - TIR'!$C$13)*('Ejercicio 3 - TIR'!$E$13-'Ejercicio 3 - TIR'!$D$13)*(1-B688)))</f>
        <v>74850.1727362842</v>
      </c>
      <c r="D688" s="27">
        <f ca="1" t="shared" si="5110"/>
        <v>0.602884510658154</v>
      </c>
      <c r="E688" s="28">
        <f ca="1">IF(D688&lt;=('Ejercicio 3 - TIR'!$D$14-'Ejercicio 3 - TIR'!$C$14)/('Ejercicio 3 - TIR'!$E$14-'Ejercicio 3 - TIR'!$C$14),'Ejercicio 3 - TIR'!$C$14+SQRT(('Ejercicio 3 - TIR'!$E$14-'Ejercicio 3 - TIR'!$C$14)*('Ejercicio 3 - TIR'!$D$14-'Ejercicio 3 - TIR'!$C$14)*D688),'Ejercicio 3 - TIR'!$E$14-SQRT(('Ejercicio 3 - TIR'!$E$14-'Ejercicio 3 - TIR'!$C$14)*('Ejercicio 3 - TIR'!$E$14-'Ejercicio 3 - TIR'!$D$14)*(1-D688)))</f>
        <v>32282.0129955229</v>
      </c>
      <c r="F688" s="27">
        <f ca="1" t="shared" si="5110"/>
        <v>0.302120815937696</v>
      </c>
      <c r="G688" s="28">
        <f ca="1">IF(F688&lt;=('Ejercicio 3 - TIR'!$D$18-'Ejercicio 3 - TIR'!$C$18)/('Ejercicio 3 - TIR'!$E$18-'Ejercicio 3 - TIR'!$C$18),'Ejercicio 3 - TIR'!$C$18+SQRT(('Ejercicio 3 - TIR'!$E$18-'Ejercicio 3 - TIR'!$C$18)*('Ejercicio 3 - TIR'!$D$18-'Ejercicio 3 - TIR'!$C$18)*F688),'Ejercicio 3 - TIR'!$E$18-SQRT(('Ejercicio 3 - TIR'!$E$18-'Ejercicio 3 - TIR'!$C$18)*('Ejercicio 3 - TIR'!$E$18-'Ejercicio 3 - TIR'!$D$18)*(1-F688)))</f>
        <v>36731.8736166579</v>
      </c>
      <c r="H688" s="27">
        <f ca="1" t="shared" ref="H688:L688" si="5111">RAND()</f>
        <v>0.353594899966665</v>
      </c>
      <c r="I688" s="28">
        <f ca="1">IF(H688&lt;=('Ejercicio 3 - TIR'!$D$18-'Ejercicio 3 - TIR'!$C$18)/('Ejercicio 3 - TIR'!$E$18-'Ejercicio 3 - TIR'!$C$18),'Ejercicio 3 - TIR'!$C$18+SQRT(('Ejercicio 3 - TIR'!$E$18-'Ejercicio 3 - TIR'!$C$18)*('Ejercicio 3 - TIR'!$D$18-'Ejercicio 3 - TIR'!$C$18)*H688),'Ejercicio 3 - TIR'!$E$18-SQRT(('Ejercicio 3 - TIR'!$E$18-'Ejercicio 3 - TIR'!$C$18)*('Ejercicio 3 - TIR'!$E$18-'Ejercicio 3 - TIR'!$D$18)*(1-H688)))</f>
        <v>37282.8040612802</v>
      </c>
      <c r="J688" s="27">
        <f ca="1" t="shared" si="5111"/>
        <v>0.875560537145204</v>
      </c>
      <c r="K688" s="28">
        <f ca="1">IF(J688&lt;=('Ejercicio 3 - TIR'!$D$18-'Ejercicio 3 - TIR'!$C$18)/('Ejercicio 3 - TIR'!$E$18-'Ejercicio 3 - TIR'!$C$18),'Ejercicio 3 - TIR'!$C$18+SQRT(('Ejercicio 3 - TIR'!$E$18-'Ejercicio 3 - TIR'!$C$18)*('Ejercicio 3 - TIR'!$D$18-'Ejercicio 3 - TIR'!$C$18)*J688),'Ejercicio 3 - TIR'!$E$18-SQRT(('Ejercicio 3 - TIR'!$E$18-'Ejercicio 3 - TIR'!$C$18)*('Ejercicio 3 - TIR'!$E$18-'Ejercicio 3 - TIR'!$D$18)*(1-J688)))</f>
        <v>41945.0106851071</v>
      </c>
      <c r="L688" s="27">
        <f ca="1" t="shared" si="5111"/>
        <v>0.546961296816314</v>
      </c>
      <c r="M688" s="28">
        <f ca="1">IF(L688&lt;=('Ejercicio 3 - TIR'!$D$18-'Ejercicio 3 - TIR'!$C$18)/('Ejercicio 3 - TIR'!$E$18-'Ejercicio 3 - TIR'!$C$18),'Ejercicio 3 - TIR'!$C$18+SQRT(('Ejercicio 3 - TIR'!$E$18-'Ejercicio 3 - TIR'!$C$18)*('Ejercicio 3 - TIR'!$D$18-'Ejercicio 3 - TIR'!$C$18)*L688),'Ejercicio 3 - TIR'!$E$18-SQRT(('Ejercicio 3 - TIR'!$E$18-'Ejercicio 3 - TIR'!$C$18)*('Ejercicio 3 - TIR'!$E$18-'Ejercicio 3 - TIR'!$D$18)*(1-L688)))</f>
        <v>39057.8250437093</v>
      </c>
      <c r="N688" s="27">
        <f ca="1" t="shared" ref="N688:R688" si="5112">RAND()</f>
        <v>0.0254593950925148</v>
      </c>
      <c r="O688" s="28">
        <f ca="1">IF(N688&lt;=('Ejercicio 3 - TIR'!$D$18-'Ejercicio 3 - TIR'!$C$18)/('Ejercicio 3 - TIR'!$E$18-'Ejercicio 3 - TIR'!$C$18),'Ejercicio 3 - TIR'!$C$18+SQRT(('Ejercicio 3 - TIR'!$E$18-'Ejercicio 3 - TIR'!$C$18)*('Ejercicio 3 - TIR'!$D$18-'Ejercicio 3 - TIR'!$C$18)*N688),'Ejercicio 3 - TIR'!$E$18-SQRT(('Ejercicio 3 - TIR'!$E$18-'Ejercicio 3 - TIR'!$C$18)*('Ejercicio 3 - TIR'!$E$18-'Ejercicio 3 - TIR'!$D$18)*(1-N688)))</f>
        <v>31954.2029740734</v>
      </c>
      <c r="P688" s="27">
        <f ca="1" t="shared" si="5112"/>
        <v>0.306015616777034</v>
      </c>
      <c r="Q688" s="29">
        <f ca="1">IF(P688&lt;=('Ejercicio 3 - TIR'!$D$22-'Ejercicio 3 - TIR'!$C$22)/('Ejercicio 3 - TIR'!$E$22-'Ejercicio 3 - TIR'!$C$22),'Ejercicio 3 - TIR'!$C$22+SQRT(('Ejercicio 3 - TIR'!$E$22-'Ejercicio 3 - TIR'!$C$22)*('Ejercicio 3 - TIR'!$D$22-'Ejercicio 3 - TIR'!$C$22)*P688),'Ejercicio 3 - TIR'!$E$22-SQRT(('Ejercicio 3 - TIR'!$E$22-'Ejercicio 3 - TIR'!$C$22)*('Ejercicio 3 - TIR'!$E$22-'Ejercicio 3 - TIR'!$D$22)*(1-P688)))</f>
        <v>0.14346972752715</v>
      </c>
      <c r="R688" s="27">
        <f ca="1" t="shared" si="5112"/>
        <v>0.901904513486197</v>
      </c>
      <c r="S688" s="29">
        <f ca="1">IF(R688&lt;=('Ejercicio 3 - TIR'!$D$23-'Ejercicio 3 - TIR'!$C$23)/('Ejercicio 3 - TIR'!$E$23-'Ejercicio 3 - TIR'!$C$23),'Ejercicio 3 - TIR'!$C$23+SQRT(('Ejercicio 3 - TIR'!$E$23-'Ejercicio 3 - TIR'!$C$23)*('Ejercicio 3 - TIR'!$D$23-'Ejercicio 3 - TIR'!$C$23)*R688),'Ejercicio 3 - TIR'!$E$23-SQRT(('Ejercicio 3 - TIR'!$E$23-'Ejercicio 3 - TIR'!$C$23)*('Ejercicio 3 - TIR'!$E$23-'Ejercicio 3 - TIR'!$D$23)*(1-R688)))</f>
        <v>0.166711964941164</v>
      </c>
      <c r="T688" s="27">
        <f ca="1" t="shared" ref="T688:X688" si="5113">RAND()</f>
        <v>0.435190561072638</v>
      </c>
      <c r="U688" s="29">
        <f ca="1">IF(T688&lt;=('Ejercicio 3 - TIR'!$D$24-'Ejercicio 3 - TIR'!$C$24)/('Ejercicio 3 - TIR'!$E$24-'Ejercicio 3 - TIR'!$C$24),'Ejercicio 3 - TIR'!$C$24+SQRT(('Ejercicio 3 - TIR'!$E$24-'Ejercicio 3 - TIR'!$C$24)*('Ejercicio 3 - TIR'!$D$24-'Ejercicio 3 - TIR'!$C$24)*T688),'Ejercicio 3 - TIR'!$E$24-SQRT(('Ejercicio 3 - TIR'!$E$24-'Ejercicio 3 - TIR'!$C$24)*('Ejercicio 3 - TIR'!$E$24-'Ejercicio 3 - TIR'!$D$24)*(1-T688)))</f>
        <v>0.180232344436758</v>
      </c>
      <c r="V688" s="27">
        <f ca="1" t="shared" si="5113"/>
        <v>0.976310772267181</v>
      </c>
      <c r="W688" s="29">
        <f ca="1">IF(V688&lt;=('Ejercicio 3 - TIR'!$D$25-'Ejercicio 3 - TIR'!$C$25)/('Ejercicio 3 - TIR'!$E$25-'Ejercicio 3 - TIR'!$C$25),'Ejercicio 3 - TIR'!$C$25+SQRT(('Ejercicio 3 - TIR'!$E$25-'Ejercicio 3 - TIR'!$C$25)*('Ejercicio 3 - TIR'!$D$25-'Ejercicio 3 - TIR'!$C$25)*V688),'Ejercicio 3 - TIR'!$E$25-SQRT(('Ejercicio 3 - TIR'!$E$25-'Ejercicio 3 - TIR'!$C$25)*('Ejercicio 3 - TIR'!$E$25-'Ejercicio 3 - TIR'!$D$25)*(1-V688)))</f>
        <v>0.240894381016929</v>
      </c>
      <c r="X688" s="27">
        <f ca="1" t="shared" si="5113"/>
        <v>0.587345241204769</v>
      </c>
      <c r="Y688" s="29">
        <f ca="1">IF(X688&lt;=('Ejercicio 3 - TIR'!$D$26-'Ejercicio 3 - TIR'!$C$26)/('Ejercicio 3 - TIR'!$E$26-'Ejercicio 3 - TIR'!$C$26),'Ejercicio 3 - TIR'!$C$26+SQRT(('Ejercicio 3 - TIR'!$E$26-'Ejercicio 3 - TIR'!$C$26)*('Ejercicio 3 - TIR'!$D$26-'Ejercicio 3 - TIR'!$C$26)*X688),'Ejercicio 3 - TIR'!$E$26-SQRT(('Ejercicio 3 - TIR'!$E$26-'Ejercicio 3 - TIR'!$C$26)*('Ejercicio 3 - TIR'!$E$26-'Ejercicio 3 - TIR'!$D$26)*(1-X688)))</f>
        <v>0.23279474925928</v>
      </c>
      <c r="Z688" s="27">
        <f ca="1" t="shared" si="4764"/>
        <v>1.14346972752715</v>
      </c>
      <c r="AA688" s="27">
        <f ca="1" t="shared" si="4765"/>
        <v>1.33409981265394</v>
      </c>
      <c r="AB688" s="27">
        <f ca="1" t="shared" si="4766"/>
        <v>1.5745477496012</v>
      </c>
      <c r="AC688" s="27">
        <f ca="1" t="shared" si="4767"/>
        <v>1.95384745512298</v>
      </c>
      <c r="AD688" s="27">
        <f ca="1" t="shared" si="4768"/>
        <v>2.40869288352921</v>
      </c>
      <c r="AE688" s="26">
        <f ca="1" t="shared" si="4769"/>
        <v>4631.49160849559</v>
      </c>
      <c r="AF688" s="26">
        <f ca="1" t="shared" si="4770"/>
        <v>5403.6166751564</v>
      </c>
      <c r="AG688" s="26">
        <f ca="1" t="shared" si="4771"/>
        <v>6377.5231769574</v>
      </c>
      <c r="AH688" s="26">
        <f ca="1" t="shared" si="4772"/>
        <v>7913.83267509168</v>
      </c>
      <c r="AI688" s="26">
        <f ca="1" t="shared" si="4773"/>
        <v>9756.13136836954</v>
      </c>
      <c r="AJ688" s="28">
        <f ca="1" t="shared" si="4774"/>
        <v>42001.7855160015</v>
      </c>
      <c r="AK688" s="28">
        <f ca="1" t="shared" si="4775"/>
        <v>49738.9819133675</v>
      </c>
      <c r="AL688" s="28">
        <f ca="1" t="shared" si="4776"/>
        <v>66044.4221812336</v>
      </c>
      <c r="AM688" s="28">
        <f ca="1" t="shared" si="4777"/>
        <v>76313.0320642899</v>
      </c>
      <c r="AN688" s="28">
        <f ca="1" t="shared" si="4778"/>
        <v>76967.8613024986</v>
      </c>
      <c r="AO688" s="28">
        <f ca="1">C688/'Ejercicio 3 - TIR'!$D$7</f>
        <v>14970.0345472568</v>
      </c>
      <c r="AP688" s="28">
        <f ca="1" t="shared" si="4779"/>
        <v>27031.7509687446</v>
      </c>
      <c r="AQ688" s="28">
        <f ca="1" t="shared" si="4780"/>
        <v>34768.9473661106</v>
      </c>
      <c r="AR688" s="28">
        <f ca="1" t="shared" si="4781"/>
        <v>51074.3876339768</v>
      </c>
      <c r="AS688" s="28">
        <f ca="1" t="shared" si="4782"/>
        <v>61342.997517033</v>
      </c>
      <c r="AT688" s="28">
        <f ca="1" t="shared" si="4783"/>
        <v>61997.8267552417</v>
      </c>
      <c r="AU688" s="28">
        <f ca="1">AP688*'Ejercicio 3 - TIR'!$D$5</f>
        <v>13515.8754843723</v>
      </c>
      <c r="AV688" s="28">
        <f ca="1">AQ688*'Ejercicio 3 - TIR'!$D$5</f>
        <v>17384.4736830553</v>
      </c>
      <c r="AW688" s="28">
        <f ca="1">AR688*'Ejercicio 3 - TIR'!$D$5</f>
        <v>25537.1938169884</v>
      </c>
      <c r="AX688" s="28">
        <f ca="1">AS688*'Ejercicio 3 - TIR'!$D$5</f>
        <v>30671.4987585165</v>
      </c>
      <c r="AY688" s="28">
        <f ca="1">AT688*'Ejercicio 3 - TIR'!$D$5</f>
        <v>30998.9133776209</v>
      </c>
      <c r="AZ688" s="28">
        <f ca="1" t="shared" ref="AZ688:BD688" si="5114">AJ688-AU688-AE688</f>
        <v>23854.4184231336</v>
      </c>
      <c r="BA688" s="28">
        <f ca="1" t="shared" si="5114"/>
        <v>26950.8915551557</v>
      </c>
      <c r="BB688" s="28">
        <f ca="1" t="shared" si="5114"/>
        <v>34129.7051872878</v>
      </c>
      <c r="BC688" s="28">
        <f ca="1" t="shared" si="5114"/>
        <v>37727.7006306817</v>
      </c>
      <c r="BD688" s="28">
        <f ca="1" t="shared" si="5114"/>
        <v>36212.8165565082</v>
      </c>
      <c r="BE688" s="28">
        <f ca="1" t="shared" ref="BE688:BI688" si="5115">AZ688/Z688</f>
        <v>20861.4341498316</v>
      </c>
      <c r="BF688" s="28">
        <f ca="1" t="shared" si="5115"/>
        <v>20201.5556104022</v>
      </c>
      <c r="BG688" s="28">
        <f ca="1" t="shared" si="5115"/>
        <v>21675.8781662431</v>
      </c>
      <c r="BH688" s="28">
        <f ca="1" t="shared" si="5115"/>
        <v>19309.4402184571</v>
      </c>
      <c r="BI688" s="28">
        <f ca="1" t="shared" si="5115"/>
        <v>15034.2191003816</v>
      </c>
      <c r="BJ688" s="28">
        <f ca="1" t="shared" si="4786"/>
        <v>77757.4549683137</v>
      </c>
      <c r="BK688" s="28">
        <f ca="1" t="shared" si="4787"/>
        <v>36058.215680164</v>
      </c>
      <c r="BL688" s="28">
        <f ca="1" t="shared" si="4788"/>
        <v>113815.670648478</v>
      </c>
      <c r="BM688" s="28">
        <f ca="1">BK688*'Ejercicio 3 - TIR'!$D$5</f>
        <v>18029.107840082</v>
      </c>
      <c r="BN688" s="28">
        <f ca="1" t="shared" si="4789"/>
        <v>95786.5628083957</v>
      </c>
      <c r="BO688" s="28">
        <f ca="1" t="shared" si="4790"/>
        <v>39767.0302691514</v>
      </c>
      <c r="BP688" s="28">
        <f ca="1" t="shared" si="4791"/>
        <v>-107132.185731807</v>
      </c>
      <c r="BQ688" s="28">
        <f ca="1" t="shared" ref="BQ688:BT688" si="5116">BE688</f>
        <v>20861.4341498316</v>
      </c>
      <c r="BR688" s="28">
        <f ca="1" t="shared" si="5116"/>
        <v>20201.5556104022</v>
      </c>
      <c r="BS688" s="28">
        <f ca="1" t="shared" si="5116"/>
        <v>21675.8781662431</v>
      </c>
      <c r="BT688" s="28">
        <f ca="1" t="shared" si="5116"/>
        <v>19309.4402184571</v>
      </c>
      <c r="BU688" s="28">
        <f ca="1" t="shared" si="4793"/>
        <v>54801.249369533</v>
      </c>
      <c r="BV688" s="30">
        <f ca="1" t="shared" si="4794"/>
        <v>7.44993798125722</v>
      </c>
    </row>
    <row r="689" ht="15" customHeight="1" spans="1:74">
      <c r="A689" s="26">
        <v>688</v>
      </c>
      <c r="B689" s="27">
        <f ca="1" t="shared" ref="B689:F689" si="5117">RAND()</f>
        <v>0.887570407379844</v>
      </c>
      <c r="C689" s="28">
        <f ca="1">IF(B689&lt;=('Ejercicio 3 - TIR'!$D$13-'Ejercicio 3 - TIR'!$C$13)/('Ejercicio 3 - TIR'!$E$13-'Ejercicio 3 - TIR'!$C$13),'Ejercicio 3 - TIR'!$C$13+SQRT(('Ejercicio 3 - TIR'!$E$13-'Ejercicio 3 - TIR'!$C$13)*('Ejercicio 3 - TIR'!$D$13-'Ejercicio 3 - TIR'!$C$13)*B689),'Ejercicio 3 - TIR'!$E$13-SQRT(('Ejercicio 3 - TIR'!$E$13-'Ejercicio 3 - TIR'!$C$13)*('Ejercicio 3 - TIR'!$E$13-'Ejercicio 3 - TIR'!$D$13)*(1-B689)))</f>
        <v>88384.6863518806</v>
      </c>
      <c r="D689" s="27">
        <f ca="1" t="shared" si="5117"/>
        <v>0.675269035744975</v>
      </c>
      <c r="E689" s="28">
        <f ca="1">IF(D689&lt;=('Ejercicio 3 - TIR'!$D$14-'Ejercicio 3 - TIR'!$C$14)/('Ejercicio 3 - TIR'!$E$14-'Ejercicio 3 - TIR'!$C$14),'Ejercicio 3 - TIR'!$C$14+SQRT(('Ejercicio 3 - TIR'!$E$14-'Ejercicio 3 - TIR'!$C$14)*('Ejercicio 3 - TIR'!$D$14-'Ejercicio 3 - TIR'!$C$14)*D689),'Ejercicio 3 - TIR'!$E$14-SQRT(('Ejercicio 3 - TIR'!$E$14-'Ejercicio 3 - TIR'!$C$14)*('Ejercicio 3 - TIR'!$E$14-'Ejercicio 3 - TIR'!$D$14)*(1-D689)))</f>
        <v>33020.7704839106</v>
      </c>
      <c r="F689" s="27">
        <f ca="1" t="shared" si="5117"/>
        <v>0.40570273272178</v>
      </c>
      <c r="G689" s="28">
        <f ca="1">IF(F689&lt;=('Ejercicio 3 - TIR'!$D$18-'Ejercicio 3 - TIR'!$C$18)/('Ejercicio 3 - TIR'!$E$18-'Ejercicio 3 - TIR'!$C$18),'Ejercicio 3 - TIR'!$C$18+SQRT(('Ejercicio 3 - TIR'!$E$18-'Ejercicio 3 - TIR'!$C$18)*('Ejercicio 3 - TIR'!$D$18-'Ejercicio 3 - TIR'!$C$18)*F689),'Ejercicio 3 - TIR'!$E$18-SQRT(('Ejercicio 3 - TIR'!$E$18-'Ejercicio 3 - TIR'!$C$18)*('Ejercicio 3 - TIR'!$E$18-'Ejercicio 3 - TIR'!$D$18)*(1-F689)))</f>
        <v>37800.9877520906</v>
      </c>
      <c r="H689" s="27">
        <f ca="1" t="shared" ref="H689:L689" si="5118">RAND()</f>
        <v>0.602324760122682</v>
      </c>
      <c r="I689" s="28">
        <f ca="1">IF(H689&lt;=('Ejercicio 3 - TIR'!$D$18-'Ejercicio 3 - TIR'!$C$18)/('Ejercicio 3 - TIR'!$E$18-'Ejercicio 3 - TIR'!$C$18),'Ejercicio 3 - TIR'!$C$18+SQRT(('Ejercicio 3 - TIR'!$E$18-'Ejercicio 3 - TIR'!$C$18)*('Ejercicio 3 - TIR'!$D$18-'Ejercicio 3 - TIR'!$C$18)*H689),'Ejercicio 3 - TIR'!$E$18-SQRT(('Ejercicio 3 - TIR'!$E$18-'Ejercicio 3 - TIR'!$C$18)*('Ejercicio 3 - TIR'!$E$18-'Ejercicio 3 - TIR'!$D$18)*(1-H689)))</f>
        <v>39505.1940547472</v>
      </c>
      <c r="J689" s="27">
        <f ca="1" t="shared" si="5118"/>
        <v>0.714105404176673</v>
      </c>
      <c r="K689" s="28">
        <f ca="1">IF(J689&lt;=('Ejercicio 3 - TIR'!$D$18-'Ejercicio 3 - TIR'!$C$18)/('Ejercicio 3 - TIR'!$E$18-'Ejercicio 3 - TIR'!$C$18),'Ejercicio 3 - TIR'!$C$18+SQRT(('Ejercicio 3 - TIR'!$E$18-'Ejercicio 3 - TIR'!$C$18)*('Ejercicio 3 - TIR'!$D$18-'Ejercicio 3 - TIR'!$C$18)*J689),'Ejercicio 3 - TIR'!$E$18-SQRT(('Ejercicio 3 - TIR'!$E$18-'Ejercicio 3 - TIR'!$C$18)*('Ejercicio 3 - TIR'!$E$18-'Ejercicio 3 - TIR'!$D$18)*(1-J689)))</f>
        <v>40369.4390526903</v>
      </c>
      <c r="L689" s="27">
        <f ca="1" t="shared" si="5118"/>
        <v>0.223781944556882</v>
      </c>
      <c r="M689" s="28">
        <f ca="1">IF(L689&lt;=('Ejercicio 3 - TIR'!$D$18-'Ejercicio 3 - TIR'!$C$18)/('Ejercicio 3 - TIR'!$E$18-'Ejercicio 3 - TIR'!$C$18),'Ejercicio 3 - TIR'!$C$18+SQRT(('Ejercicio 3 - TIR'!$E$18-'Ejercicio 3 - TIR'!$C$18)*('Ejercicio 3 - TIR'!$D$18-'Ejercicio 3 - TIR'!$C$18)*L689),'Ejercicio 3 - TIR'!$E$18-SQRT(('Ejercicio 3 - TIR'!$E$18-'Ejercicio 3 - TIR'!$C$18)*('Ejercicio 3 - TIR'!$E$18-'Ejercicio 3 - TIR'!$D$18)*(1-L689)))</f>
        <v>35793.7286511824</v>
      </c>
      <c r="N689" s="27">
        <f ca="1" t="shared" ref="N689:R689" si="5119">RAND()</f>
        <v>0.713298908383871</v>
      </c>
      <c r="O689" s="28">
        <f ca="1">IF(N689&lt;=('Ejercicio 3 - TIR'!$D$18-'Ejercicio 3 - TIR'!$C$18)/('Ejercicio 3 - TIR'!$E$18-'Ejercicio 3 - TIR'!$C$18),'Ejercicio 3 - TIR'!$C$18+SQRT(('Ejercicio 3 - TIR'!$E$18-'Ejercicio 3 - TIR'!$C$18)*('Ejercicio 3 - TIR'!$D$18-'Ejercicio 3 - TIR'!$C$18)*N689),'Ejercicio 3 - TIR'!$E$18-SQRT(('Ejercicio 3 - TIR'!$E$18-'Ejercicio 3 - TIR'!$C$18)*('Ejercicio 3 - TIR'!$E$18-'Ejercicio 3 - TIR'!$D$18)*(1-N689)))</f>
        <v>40362.9123502774</v>
      </c>
      <c r="P689" s="27">
        <f ca="1" t="shared" si="5119"/>
        <v>0.885263850744199</v>
      </c>
      <c r="Q689" s="29">
        <f ca="1">IF(P689&lt;=('Ejercicio 3 - TIR'!$D$22-'Ejercicio 3 - TIR'!$C$22)/('Ejercicio 3 - TIR'!$E$22-'Ejercicio 3 - TIR'!$C$22),'Ejercicio 3 - TIR'!$C$22+SQRT(('Ejercicio 3 - TIR'!$E$22-'Ejercicio 3 - TIR'!$C$22)*('Ejercicio 3 - TIR'!$D$22-'Ejercicio 3 - TIR'!$C$22)*P689),'Ejercicio 3 - TIR'!$E$22-SQRT(('Ejercicio 3 - TIR'!$E$22-'Ejercicio 3 - TIR'!$C$22)*('Ejercicio 3 - TIR'!$E$22-'Ejercicio 3 - TIR'!$D$22)*(1-P689)))</f>
        <v>0.165629019913018</v>
      </c>
      <c r="R689" s="27">
        <f ca="1" t="shared" si="5119"/>
        <v>0.496512835270001</v>
      </c>
      <c r="S689" s="29">
        <f ca="1">IF(R689&lt;=('Ejercicio 3 - TIR'!$D$23-'Ejercicio 3 - TIR'!$C$23)/('Ejercicio 3 - TIR'!$E$23-'Ejercicio 3 - TIR'!$C$23),'Ejercicio 3 - TIR'!$C$23+SQRT(('Ejercicio 3 - TIR'!$E$23-'Ejercicio 3 - TIR'!$C$23)*('Ejercicio 3 - TIR'!$D$23-'Ejercicio 3 - TIR'!$C$23)*R689),'Ejercicio 3 - TIR'!$E$23-SQRT(('Ejercicio 3 - TIR'!$E$23-'Ejercicio 3 - TIR'!$C$23)*('Ejercicio 3 - TIR'!$E$23-'Ejercicio 3 - TIR'!$D$23)*(1-R689)))</f>
        <v>0.149895202014471</v>
      </c>
      <c r="T689" s="27">
        <f ca="1" t="shared" ref="T689:X689" si="5120">RAND()</f>
        <v>0.452826516744717</v>
      </c>
      <c r="U689" s="29">
        <f ca="1">IF(T689&lt;=('Ejercicio 3 - TIR'!$D$24-'Ejercicio 3 - TIR'!$C$24)/('Ejercicio 3 - TIR'!$E$24-'Ejercicio 3 - TIR'!$C$24),'Ejercicio 3 - TIR'!$C$24+SQRT(('Ejercicio 3 - TIR'!$E$24-'Ejercicio 3 - TIR'!$C$24)*('Ejercicio 3 - TIR'!$D$24-'Ejercicio 3 - TIR'!$C$24)*T689),'Ejercicio 3 - TIR'!$E$24-SQRT(('Ejercicio 3 - TIR'!$E$24-'Ejercicio 3 - TIR'!$C$24)*('Ejercicio 3 - TIR'!$E$24-'Ejercicio 3 - TIR'!$D$24)*(1-T689)))</f>
        <v>0.180858132988898</v>
      </c>
      <c r="V689" s="27">
        <f ca="1" t="shared" si="5120"/>
        <v>0.0216463249863215</v>
      </c>
      <c r="W689" s="29">
        <f ca="1">IF(V689&lt;=('Ejercicio 3 - TIR'!$D$25-'Ejercicio 3 - TIR'!$C$25)/('Ejercicio 3 - TIR'!$E$25-'Ejercicio 3 - TIR'!$C$25),'Ejercicio 3 - TIR'!$C$25+SQRT(('Ejercicio 3 - TIR'!$E$25-'Ejercicio 3 - TIR'!$C$25)*('Ejercicio 3 - TIR'!$D$25-'Ejercicio 3 - TIR'!$C$25)*V689),'Ejercicio 3 - TIR'!$E$25-SQRT(('Ejercicio 3 - TIR'!$E$25-'Ejercicio 3 - TIR'!$C$25)*('Ejercicio 3 - TIR'!$E$25-'Ejercicio 3 - TIR'!$D$25)*(1-V689)))</f>
        <v>0.18550498455773</v>
      </c>
      <c r="X689" s="27">
        <f ca="1" t="shared" si="5120"/>
        <v>0.066139506610444</v>
      </c>
      <c r="Y689" s="29">
        <f ca="1">IF(X689&lt;=('Ejercicio 3 - TIR'!$D$26-'Ejercicio 3 - TIR'!$C$26)/('Ejercicio 3 - TIR'!$E$26-'Ejercicio 3 - TIR'!$C$26),'Ejercicio 3 - TIR'!$C$26+SQRT(('Ejercicio 3 - TIR'!$E$26-'Ejercicio 3 - TIR'!$C$26)*('Ejercicio 3 - TIR'!$D$26-'Ejercicio 3 - TIR'!$C$26)*X689),'Ejercicio 3 - TIR'!$E$26-SQRT(('Ejercicio 3 - TIR'!$E$26-'Ejercicio 3 - TIR'!$C$26)*('Ejercicio 3 - TIR'!$E$26-'Ejercicio 3 - TIR'!$D$26)*(1-X689)))</f>
        <v>0.20336325812997</v>
      </c>
      <c r="Z689" s="27">
        <f ca="1" t="shared" si="4764"/>
        <v>1.16562901991302</v>
      </c>
      <c r="AA689" s="27">
        <f ca="1" t="shared" si="4765"/>
        <v>1.34035121732681</v>
      </c>
      <c r="AB689" s="27">
        <f ca="1" t="shared" si="4766"/>
        <v>1.58276463604193</v>
      </c>
      <c r="AC689" s="27">
        <f ca="1" t="shared" si="4767"/>
        <v>1.87637536540941</v>
      </c>
      <c r="AD689" s="27">
        <f ca="1" t="shared" si="4768"/>
        <v>2.25796117319388</v>
      </c>
      <c r="AE689" s="26">
        <f ca="1" t="shared" si="4769"/>
        <v>5469.19785202281</v>
      </c>
      <c r="AF689" s="26">
        <f ca="1" t="shared" si="4770"/>
        <v>6289.00436890888</v>
      </c>
      <c r="AG689" s="26">
        <f ca="1" t="shared" si="4771"/>
        <v>7426.42195742876</v>
      </c>
      <c r="AH689" s="26">
        <f ca="1" t="shared" si="4772"/>
        <v>8804.06024796077</v>
      </c>
      <c r="AI689" s="26">
        <f ca="1" t="shared" si="4773"/>
        <v>10594.4826247586</v>
      </c>
      <c r="AJ689" s="28">
        <f ca="1" t="shared" si="4774"/>
        <v>44061.9283052133</v>
      </c>
      <c r="AK689" s="28">
        <f ca="1" t="shared" si="4775"/>
        <v>52950.8349420123</v>
      </c>
      <c r="AL689" s="28">
        <f ca="1" t="shared" si="4776"/>
        <v>63895.3205094484</v>
      </c>
      <c r="AM689" s="28">
        <f ca="1" t="shared" si="4777"/>
        <v>67162.4706772278</v>
      </c>
      <c r="AN689" s="28">
        <f ca="1" t="shared" si="4778"/>
        <v>91137.8889239543</v>
      </c>
      <c r="AO689" s="28">
        <f ca="1">C689/'Ejercicio 3 - TIR'!$D$7</f>
        <v>17676.9372703761</v>
      </c>
      <c r="AP689" s="28">
        <f ca="1" t="shared" si="4779"/>
        <v>26384.9910348372</v>
      </c>
      <c r="AQ689" s="28">
        <f ca="1" t="shared" si="4780"/>
        <v>35273.8976716362</v>
      </c>
      <c r="AR689" s="28">
        <f ca="1" t="shared" si="4781"/>
        <v>46218.3832390722</v>
      </c>
      <c r="AS689" s="28">
        <f ca="1" t="shared" si="4782"/>
        <v>49485.5334068517</v>
      </c>
      <c r="AT689" s="28">
        <f ca="1" t="shared" si="4783"/>
        <v>73460.9516535782</v>
      </c>
      <c r="AU689" s="28">
        <f ca="1">AP689*'Ejercicio 3 - TIR'!$D$5</f>
        <v>13192.4955174186</v>
      </c>
      <c r="AV689" s="28">
        <f ca="1">AQ689*'Ejercicio 3 - TIR'!$D$5</f>
        <v>17636.9488358181</v>
      </c>
      <c r="AW689" s="28">
        <f ca="1">AR689*'Ejercicio 3 - TIR'!$D$5</f>
        <v>23109.1916195361</v>
      </c>
      <c r="AX689" s="28">
        <f ca="1">AS689*'Ejercicio 3 - TIR'!$D$5</f>
        <v>24742.7667034258</v>
      </c>
      <c r="AY689" s="28">
        <f ca="1">AT689*'Ejercicio 3 - TIR'!$D$5</f>
        <v>36730.4758267891</v>
      </c>
      <c r="AZ689" s="28">
        <f ca="1" t="shared" ref="AZ689:BD689" si="5121">AJ689-AU689-AE689</f>
        <v>25400.2349357719</v>
      </c>
      <c r="BA689" s="28">
        <f ca="1" t="shared" si="5121"/>
        <v>29024.8817372853</v>
      </c>
      <c r="BB689" s="28">
        <f ca="1" t="shared" si="5121"/>
        <v>33359.7069324835</v>
      </c>
      <c r="BC689" s="28">
        <f ca="1" t="shared" si="5121"/>
        <v>33615.6437258412</v>
      </c>
      <c r="BD689" s="28">
        <f ca="1" t="shared" si="5121"/>
        <v>43812.9304724066</v>
      </c>
      <c r="BE689" s="28">
        <f ca="1" t="shared" ref="BE689:BI689" si="5122">AZ689/Z689</f>
        <v>21791.0111209031</v>
      </c>
      <c r="BF689" s="28">
        <f ca="1" t="shared" si="5122"/>
        <v>21654.6837590616</v>
      </c>
      <c r="BG689" s="28">
        <f ca="1" t="shared" si="5122"/>
        <v>21076.8589168805</v>
      </c>
      <c r="BH689" s="28">
        <f ca="1" t="shared" si="5122"/>
        <v>17915.2020142337</v>
      </c>
      <c r="BI689" s="28">
        <f ca="1" t="shared" si="5122"/>
        <v>19403.757244609</v>
      </c>
      <c r="BJ689" s="28">
        <f ca="1" t="shared" si="4786"/>
        <v>74559.6176616167</v>
      </c>
      <c r="BK689" s="28">
        <f ca="1" t="shared" si="4787"/>
        <v>39913.8380174932</v>
      </c>
      <c r="BL689" s="28">
        <f ca="1" t="shared" si="4788"/>
        <v>114473.45567911</v>
      </c>
      <c r="BM689" s="28">
        <f ca="1">BK689*'Ejercicio 3 - TIR'!$D$5</f>
        <v>19956.9190087466</v>
      </c>
      <c r="BN689" s="28">
        <f ca="1" t="shared" si="4789"/>
        <v>94516.5366703633</v>
      </c>
      <c r="BO689" s="28">
        <f ca="1" t="shared" si="4790"/>
        <v>41859.2391190986</v>
      </c>
      <c r="BP689" s="28">
        <f ca="1" t="shared" si="4791"/>
        <v>-121405.456835791</v>
      </c>
      <c r="BQ689" s="28">
        <f ca="1" t="shared" ref="BQ689:BT689" si="5123">BE689</f>
        <v>21791.0111209031</v>
      </c>
      <c r="BR689" s="28">
        <f ca="1" t="shared" si="5123"/>
        <v>21654.6837590616</v>
      </c>
      <c r="BS689" s="28">
        <f ca="1" t="shared" si="5123"/>
        <v>21076.8589168805</v>
      </c>
      <c r="BT689" s="28">
        <f ca="1" t="shared" si="5123"/>
        <v>17915.2020142337</v>
      </c>
      <c r="BU689" s="28">
        <f ca="1" t="shared" si="4793"/>
        <v>61262.9963637076</v>
      </c>
      <c r="BV689" s="30">
        <f ca="1" t="shared" si="4794"/>
        <v>4.98384796536826</v>
      </c>
    </row>
    <row r="690" ht="15" customHeight="1" spans="1:74">
      <c r="A690" s="26">
        <v>689</v>
      </c>
      <c r="B690" s="27">
        <f ca="1" t="shared" ref="B690:F690" si="5124">RAND()</f>
        <v>0.963730691843706</v>
      </c>
      <c r="C690" s="28">
        <f ca="1">IF(B690&lt;=('Ejercicio 3 - TIR'!$D$13-'Ejercicio 3 - TIR'!$C$13)/('Ejercicio 3 - TIR'!$E$13-'Ejercicio 3 - TIR'!$C$13),'Ejercicio 3 - TIR'!$C$13+SQRT(('Ejercicio 3 - TIR'!$E$13-'Ejercicio 3 - TIR'!$C$13)*('Ejercicio 3 - TIR'!$D$13-'Ejercicio 3 - TIR'!$C$13)*B690),'Ejercicio 3 - TIR'!$E$13-SQRT(('Ejercicio 3 - TIR'!$E$13-'Ejercicio 3 - TIR'!$C$13)*('Ejercicio 3 - TIR'!$E$13-'Ejercicio 3 - TIR'!$D$13)*(1-B690)))</f>
        <v>93402.7907576345</v>
      </c>
      <c r="D690" s="27">
        <f ca="1" t="shared" si="5124"/>
        <v>0.0707322800483843</v>
      </c>
      <c r="E690" s="28">
        <f ca="1">IF(D690&lt;=('Ejercicio 3 - TIR'!$D$14-'Ejercicio 3 - TIR'!$C$14)/('Ejercicio 3 - TIR'!$E$14-'Ejercicio 3 - TIR'!$C$14),'Ejercicio 3 - TIR'!$C$14+SQRT(('Ejercicio 3 - TIR'!$E$14-'Ejercicio 3 - TIR'!$C$14)*('Ejercicio 3 - TIR'!$D$14-'Ejercicio 3 - TIR'!$C$14)*D690),'Ejercicio 3 - TIR'!$E$14-SQRT(('Ejercicio 3 - TIR'!$E$14-'Ejercicio 3 - TIR'!$C$14)*('Ejercicio 3 - TIR'!$E$14-'Ejercicio 3 - TIR'!$D$14)*(1-D690)))</f>
        <v>27303.2414123641</v>
      </c>
      <c r="F690" s="27">
        <f ca="1" t="shared" si="5124"/>
        <v>0.667090118923225</v>
      </c>
      <c r="G690" s="28">
        <f ca="1">IF(F690&lt;=('Ejercicio 3 - TIR'!$D$18-'Ejercicio 3 - TIR'!$C$18)/('Ejercicio 3 - TIR'!$E$18-'Ejercicio 3 - TIR'!$C$18),'Ejercicio 3 - TIR'!$C$18+SQRT(('Ejercicio 3 - TIR'!$E$18-'Ejercicio 3 - TIR'!$C$18)*('Ejercicio 3 - TIR'!$D$18-'Ejercicio 3 - TIR'!$C$18)*F690),'Ejercicio 3 - TIR'!$E$18-SQRT(('Ejercicio 3 - TIR'!$E$18-'Ejercicio 3 - TIR'!$C$18)*('Ejercicio 3 - TIR'!$E$18-'Ejercicio 3 - TIR'!$D$18)*(1-F690)))</f>
        <v>40003.1769011943</v>
      </c>
      <c r="H690" s="27">
        <f ca="1" t="shared" ref="H690:L690" si="5125">RAND()</f>
        <v>0.735209583807741</v>
      </c>
      <c r="I690" s="28">
        <f ca="1">IF(H690&lt;=('Ejercicio 3 - TIR'!$D$18-'Ejercicio 3 - TIR'!$C$18)/('Ejercicio 3 - TIR'!$E$18-'Ejercicio 3 - TIR'!$C$18),'Ejercicio 3 - TIR'!$C$18+SQRT(('Ejercicio 3 - TIR'!$E$18-'Ejercicio 3 - TIR'!$C$18)*('Ejercicio 3 - TIR'!$D$18-'Ejercicio 3 - TIR'!$C$18)*H690),'Ejercicio 3 - TIR'!$E$18-SQRT(('Ejercicio 3 - TIR'!$E$18-'Ejercicio 3 - TIR'!$C$18)*('Ejercicio 3 - TIR'!$E$18-'Ejercicio 3 - TIR'!$D$18)*(1-H690)))</f>
        <v>40543.6246551239</v>
      </c>
      <c r="J690" s="27">
        <f ca="1" t="shared" si="5125"/>
        <v>0.985110666319557</v>
      </c>
      <c r="K690" s="28">
        <f ca="1">IF(J690&lt;=('Ejercicio 3 - TIR'!$D$18-'Ejercicio 3 - TIR'!$C$18)/('Ejercicio 3 - TIR'!$E$18-'Ejercicio 3 - TIR'!$C$18),'Ejercicio 3 - TIR'!$C$18+SQRT(('Ejercicio 3 - TIR'!$E$18-'Ejercicio 3 - TIR'!$C$18)*('Ejercicio 3 - TIR'!$D$18-'Ejercicio 3 - TIR'!$C$18)*J690),'Ejercicio 3 - TIR'!$E$18-SQRT(('Ejercicio 3 - TIR'!$E$18-'Ejercicio 3 - TIR'!$C$18)*('Ejercicio 3 - TIR'!$E$18-'Ejercicio 3 - TIR'!$D$18)*(1-J690)))</f>
        <v>43943.2597168494</v>
      </c>
      <c r="L690" s="27">
        <f ca="1" t="shared" si="5125"/>
        <v>0.457720039803488</v>
      </c>
      <c r="M690" s="28">
        <f ca="1">IF(L690&lt;=('Ejercicio 3 - TIR'!$D$18-'Ejercicio 3 - TIR'!$C$18)/('Ejercicio 3 - TIR'!$E$18-'Ejercicio 3 - TIR'!$C$18),'Ejercicio 3 - TIR'!$C$18+SQRT(('Ejercicio 3 - TIR'!$E$18-'Ejercicio 3 - TIR'!$C$18)*('Ejercicio 3 - TIR'!$D$18-'Ejercicio 3 - TIR'!$C$18)*L690),'Ejercicio 3 - TIR'!$E$18-SQRT(('Ejercicio 3 - TIR'!$E$18-'Ejercicio 3 - TIR'!$C$18)*('Ejercicio 3 - TIR'!$E$18-'Ejercicio 3 - TIR'!$D$18)*(1-L690)))</f>
        <v>38286.0126701884</v>
      </c>
      <c r="N690" s="27">
        <f ca="1" t="shared" ref="N690:R690" si="5126">RAND()</f>
        <v>0.410908238077363</v>
      </c>
      <c r="O690" s="28">
        <f ca="1">IF(N690&lt;=('Ejercicio 3 - TIR'!$D$18-'Ejercicio 3 - TIR'!$C$18)/('Ejercicio 3 - TIR'!$E$18-'Ejercicio 3 - TIR'!$C$18),'Ejercicio 3 - TIR'!$C$18+SQRT(('Ejercicio 3 - TIR'!$E$18-'Ejercicio 3 - TIR'!$C$18)*('Ejercicio 3 - TIR'!$D$18-'Ejercicio 3 - TIR'!$C$18)*N690),'Ejercicio 3 - TIR'!$E$18-SQRT(('Ejercicio 3 - TIR'!$E$18-'Ejercicio 3 - TIR'!$C$18)*('Ejercicio 3 - TIR'!$E$18-'Ejercicio 3 - TIR'!$D$18)*(1-N690)))</f>
        <v>37850.8748373417</v>
      </c>
      <c r="P690" s="27">
        <f ca="1" t="shared" si="5126"/>
        <v>0.0286069870631274</v>
      </c>
      <c r="Q690" s="29">
        <f ca="1">IF(P690&lt;=('Ejercicio 3 - TIR'!$D$22-'Ejercicio 3 - TIR'!$C$22)/('Ejercicio 3 - TIR'!$E$22-'Ejercicio 3 - TIR'!$C$22),'Ejercicio 3 - TIR'!$C$22+SQRT(('Ejercicio 3 - TIR'!$E$22-'Ejercicio 3 - TIR'!$C$22)*('Ejercicio 3 - TIR'!$D$22-'Ejercicio 3 - TIR'!$C$22)*P690),'Ejercicio 3 - TIR'!$E$22-SQRT(('Ejercicio 3 - TIR'!$E$22-'Ejercicio 3 - TIR'!$C$22)*('Ejercicio 3 - TIR'!$E$22-'Ejercicio 3 - TIR'!$D$22)*(1-P690)))</f>
        <v>0.127175832823696</v>
      </c>
      <c r="R690" s="27">
        <f ca="1" t="shared" si="5126"/>
        <v>0.153150296102858</v>
      </c>
      <c r="S690" s="29">
        <f ca="1">IF(R690&lt;=('Ejercicio 3 - TIR'!$D$23-'Ejercicio 3 - TIR'!$C$23)/('Ejercicio 3 - TIR'!$E$23-'Ejercicio 3 - TIR'!$C$23),'Ejercicio 3 - TIR'!$C$23+SQRT(('Ejercicio 3 - TIR'!$E$23-'Ejercicio 3 - TIR'!$C$23)*('Ejercicio 3 - TIR'!$D$23-'Ejercicio 3 - TIR'!$C$23)*R690),'Ejercicio 3 - TIR'!$E$23-SQRT(('Ejercicio 3 - TIR'!$E$23-'Ejercicio 3 - TIR'!$C$23)*('Ejercicio 3 - TIR'!$E$23-'Ejercicio 3 - TIR'!$D$23)*(1-R690)))</f>
        <v>0.136603328972984</v>
      </c>
      <c r="T690" s="27">
        <f ca="1" t="shared" ref="T690:X690" si="5127">RAND()</f>
        <v>0.0619627949890857</v>
      </c>
      <c r="U690" s="29">
        <f ca="1">IF(T690&lt;=('Ejercicio 3 - TIR'!$D$24-'Ejercicio 3 - TIR'!$C$24)/('Ejercicio 3 - TIR'!$E$24-'Ejercicio 3 - TIR'!$C$24),'Ejercicio 3 - TIR'!$C$24+SQRT(('Ejercicio 3 - TIR'!$E$24-'Ejercicio 3 - TIR'!$C$24)*('Ejercicio 3 - TIR'!$D$24-'Ejercicio 3 - TIR'!$C$24)*T690),'Ejercicio 3 - TIR'!$E$24-SQRT(('Ejercicio 3 - TIR'!$E$24-'Ejercicio 3 - TIR'!$C$24)*('Ejercicio 3 - TIR'!$E$24-'Ejercicio 3 - TIR'!$D$24)*(1-T690)))</f>
        <v>0.161407097329167</v>
      </c>
      <c r="V690" s="27">
        <f ca="1" t="shared" si="5127"/>
        <v>0.65215747991537</v>
      </c>
      <c r="W690" s="29">
        <f ca="1">IF(V690&lt;=('Ejercicio 3 - TIR'!$D$25-'Ejercicio 3 - TIR'!$C$25)/('Ejercicio 3 - TIR'!$E$25-'Ejercicio 3 - TIR'!$C$25),'Ejercicio 3 - TIR'!$C$25+SQRT(('Ejercicio 3 - TIR'!$E$25-'Ejercicio 3 - TIR'!$C$25)*('Ejercicio 3 - TIR'!$D$25-'Ejercicio 3 - TIR'!$C$25)*V690),'Ejercicio 3 - TIR'!$E$25-SQRT(('Ejercicio 3 - TIR'!$E$25-'Ejercicio 3 - TIR'!$C$25)*('Ejercicio 3 - TIR'!$E$25-'Ejercicio 3 - TIR'!$D$25)*(1-V690)))</f>
        <v>0.215108040750107</v>
      </c>
      <c r="X690" s="27">
        <f ca="1" t="shared" si="5127"/>
        <v>0.2791896988478</v>
      </c>
      <c r="Y690" s="29">
        <f ca="1">IF(X690&lt;=('Ejercicio 3 - TIR'!$D$26-'Ejercicio 3 - TIR'!$C$26)/('Ejercicio 3 - TIR'!$E$26-'Ejercicio 3 - TIR'!$C$26),'Ejercicio 3 - TIR'!$C$26+SQRT(('Ejercicio 3 - TIR'!$E$26-'Ejercicio 3 - TIR'!$C$26)*('Ejercicio 3 - TIR'!$D$26-'Ejercicio 3 - TIR'!$C$26)*X690),'Ejercicio 3 - TIR'!$E$26-SQRT(('Ejercicio 3 - TIR'!$E$26-'Ejercicio 3 - TIR'!$C$26)*('Ejercicio 3 - TIR'!$E$26-'Ejercicio 3 - TIR'!$D$26)*(1-X690)))</f>
        <v>0.21745564034746</v>
      </c>
      <c r="Z690" s="27">
        <f ca="1" t="shared" si="4764"/>
        <v>1.1271758328237</v>
      </c>
      <c r="AA690" s="27">
        <f ca="1" t="shared" si="4765"/>
        <v>1.28115180392531</v>
      </c>
      <c r="AB690" s="27">
        <f ca="1" t="shared" si="4766"/>
        <v>1.48793879783492</v>
      </c>
      <c r="AC690" s="27">
        <f ca="1" t="shared" si="4767"/>
        <v>1.80800639739326</v>
      </c>
      <c r="AD690" s="27">
        <f ca="1" t="shared" si="4768"/>
        <v>2.20116758629071</v>
      </c>
      <c r="AE690" s="26">
        <f ca="1" t="shared" si="4769"/>
        <v>3472.31246540382</v>
      </c>
      <c r="AF690" s="26">
        <f ca="1" t="shared" si="4770"/>
        <v>3946.64190741237</v>
      </c>
      <c r="AG690" s="26">
        <f ca="1" t="shared" si="4771"/>
        <v>4583.65792188545</v>
      </c>
      <c r="AH690" s="26">
        <f ca="1" t="shared" si="4772"/>
        <v>5569.63959693093</v>
      </c>
      <c r="AI690" s="26">
        <f ca="1" t="shared" si="4773"/>
        <v>6780.78914198612</v>
      </c>
      <c r="AJ690" s="28">
        <f ca="1" t="shared" si="4774"/>
        <v>45090.6142391973</v>
      </c>
      <c r="AK690" s="28">
        <f ca="1" t="shared" si="4775"/>
        <v>51942.5378645826</v>
      </c>
      <c r="AL690" s="28">
        <f ca="1" t="shared" si="4776"/>
        <v>65384.8810360365</v>
      </c>
      <c r="AM690" s="28">
        <f ca="1" t="shared" si="4777"/>
        <v>69221.35583838</v>
      </c>
      <c r="AN690" s="28">
        <f ca="1" t="shared" si="4778"/>
        <v>83316.1188047032</v>
      </c>
      <c r="AO690" s="28">
        <f ca="1">C690/'Ejercicio 3 - TIR'!$D$7</f>
        <v>18680.5581515269</v>
      </c>
      <c r="AP690" s="28">
        <f ca="1" t="shared" si="4779"/>
        <v>26410.0560876704</v>
      </c>
      <c r="AQ690" s="28">
        <f ca="1" t="shared" si="4780"/>
        <v>33261.9797130557</v>
      </c>
      <c r="AR690" s="28">
        <f ca="1" t="shared" si="4781"/>
        <v>46704.3228845096</v>
      </c>
      <c r="AS690" s="28">
        <f ca="1" t="shared" si="4782"/>
        <v>50540.7976868531</v>
      </c>
      <c r="AT690" s="28">
        <f ca="1" t="shared" si="4783"/>
        <v>64635.5606531763</v>
      </c>
      <c r="AU690" s="28">
        <f ca="1">AP690*'Ejercicio 3 - TIR'!$D$5</f>
        <v>13205.0280438352</v>
      </c>
      <c r="AV690" s="28">
        <f ca="1">AQ690*'Ejercicio 3 - TIR'!$D$5</f>
        <v>16630.9898565279</v>
      </c>
      <c r="AW690" s="28">
        <f ca="1">AR690*'Ejercicio 3 - TIR'!$D$5</f>
        <v>23352.1614422548</v>
      </c>
      <c r="AX690" s="28">
        <f ca="1">AS690*'Ejercicio 3 - TIR'!$D$5</f>
        <v>25270.3988434265</v>
      </c>
      <c r="AY690" s="28">
        <f ca="1">AT690*'Ejercicio 3 - TIR'!$D$5</f>
        <v>32317.7803265881</v>
      </c>
      <c r="AZ690" s="28">
        <f ca="1" t="shared" ref="AZ690:BD690" si="5128">AJ690-AU690-AE690</f>
        <v>28413.2737299583</v>
      </c>
      <c r="BA690" s="28">
        <f ca="1" t="shared" si="5128"/>
        <v>31364.9061006424</v>
      </c>
      <c r="BB690" s="28">
        <f ca="1" t="shared" si="5128"/>
        <v>37449.0616718963</v>
      </c>
      <c r="BC690" s="28">
        <f ca="1" t="shared" si="5128"/>
        <v>38381.3173980225</v>
      </c>
      <c r="BD690" s="28">
        <f ca="1" t="shared" si="5128"/>
        <v>44217.5493361289</v>
      </c>
      <c r="BE690" s="28">
        <f ca="1" t="shared" ref="BE690:BI690" si="5129">AZ690/Z690</f>
        <v>25207.4901737203</v>
      </c>
      <c r="BF690" s="28">
        <f ca="1" t="shared" si="5129"/>
        <v>24481.8030186148</v>
      </c>
      <c r="BG690" s="28">
        <f ca="1" t="shared" si="5129"/>
        <v>25168.4153450316</v>
      </c>
      <c r="BH690" s="28">
        <f ca="1" t="shared" si="5129"/>
        <v>21228.5296409127</v>
      </c>
      <c r="BI690" s="28">
        <f ca="1" t="shared" si="5129"/>
        <v>20088.2248182847</v>
      </c>
      <c r="BJ690" s="28">
        <f ca="1" t="shared" si="4786"/>
        <v>60099.009997566</v>
      </c>
      <c r="BK690" s="28">
        <f ca="1" t="shared" si="4787"/>
        <v>41119.0390969597</v>
      </c>
      <c r="BL690" s="28">
        <f ca="1" t="shared" si="4788"/>
        <v>101218.049094526</v>
      </c>
      <c r="BM690" s="28">
        <f ca="1">BK690*'Ejercicio 3 - TIR'!$D$5</f>
        <v>20559.5195484799</v>
      </c>
      <c r="BN690" s="28">
        <f ca="1" t="shared" si="4789"/>
        <v>80658.5295460459</v>
      </c>
      <c r="BO690" s="28">
        <f ca="1" t="shared" si="4790"/>
        <v>36643.5204881275</v>
      </c>
      <c r="BP690" s="28">
        <f ca="1" t="shared" si="4791"/>
        <v>-120706.032169999</v>
      </c>
      <c r="BQ690" s="28">
        <f ca="1" t="shared" ref="BQ690:BT690" si="5130">BE690</f>
        <v>25207.4901737203</v>
      </c>
      <c r="BR690" s="28">
        <f ca="1" t="shared" si="5130"/>
        <v>24481.8030186148</v>
      </c>
      <c r="BS690" s="28">
        <f ca="1" t="shared" si="5130"/>
        <v>25168.4153450316</v>
      </c>
      <c r="BT690" s="28">
        <f ca="1" t="shared" si="5130"/>
        <v>21228.5296409127</v>
      </c>
      <c r="BU690" s="28">
        <f ca="1" t="shared" si="4793"/>
        <v>56731.7453064122</v>
      </c>
      <c r="BV690" s="30">
        <f ca="1" t="shared" si="4794"/>
        <v>7.38944643772612</v>
      </c>
    </row>
    <row r="691" ht="15" customHeight="1" spans="1:74">
      <c r="A691" s="26">
        <v>690</v>
      </c>
      <c r="B691" s="27">
        <f ca="1" t="shared" ref="B691:F691" si="5131">RAND()</f>
        <v>0.92411904074864</v>
      </c>
      <c r="C691" s="28">
        <f ca="1">IF(B691&lt;=('Ejercicio 3 - TIR'!$D$13-'Ejercicio 3 - TIR'!$C$13)/('Ejercicio 3 - TIR'!$E$13-'Ejercicio 3 - TIR'!$C$13),'Ejercicio 3 - TIR'!$C$13+SQRT(('Ejercicio 3 - TIR'!$E$13-'Ejercicio 3 - TIR'!$C$13)*('Ejercicio 3 - TIR'!$D$13-'Ejercicio 3 - TIR'!$C$13)*B691),'Ejercicio 3 - TIR'!$E$13-SQRT(('Ejercicio 3 - TIR'!$E$13-'Ejercicio 3 - TIR'!$C$13)*('Ejercicio 3 - TIR'!$E$13-'Ejercicio 3 - TIR'!$D$13)*(1-B691)))</f>
        <v>90457.6129243448</v>
      </c>
      <c r="D691" s="27">
        <f ca="1" t="shared" si="5131"/>
        <v>0.803951086620684</v>
      </c>
      <c r="E691" s="28">
        <f ca="1">IF(D691&lt;=('Ejercicio 3 - TIR'!$D$14-'Ejercicio 3 - TIR'!$C$14)/('Ejercicio 3 - TIR'!$E$14-'Ejercicio 3 - TIR'!$C$14),'Ejercicio 3 - TIR'!$C$14+SQRT(('Ejercicio 3 - TIR'!$E$14-'Ejercicio 3 - TIR'!$C$14)*('Ejercicio 3 - TIR'!$D$14-'Ejercicio 3 - TIR'!$C$14)*D691),'Ejercicio 3 - TIR'!$E$14-SQRT(('Ejercicio 3 - TIR'!$E$14-'Ejercicio 3 - TIR'!$C$14)*('Ejercicio 3 - TIR'!$E$14-'Ejercicio 3 - TIR'!$D$14)*(1-D691)))</f>
        <v>34577.1467835744</v>
      </c>
      <c r="F691" s="27">
        <f ca="1" t="shared" si="5131"/>
        <v>0.647380193607772</v>
      </c>
      <c r="G691" s="28">
        <f ca="1">IF(F691&lt;=('Ejercicio 3 - TIR'!$D$18-'Ejercicio 3 - TIR'!$C$18)/('Ejercicio 3 - TIR'!$E$18-'Ejercicio 3 - TIR'!$C$18),'Ejercicio 3 - TIR'!$C$18+SQRT(('Ejercicio 3 - TIR'!$E$18-'Ejercicio 3 - TIR'!$C$18)*('Ejercicio 3 - TIR'!$D$18-'Ejercicio 3 - TIR'!$C$18)*F691),'Ejercicio 3 - TIR'!$E$18-SQRT(('Ejercicio 3 - TIR'!$E$18-'Ejercicio 3 - TIR'!$C$18)*('Ejercicio 3 - TIR'!$E$18-'Ejercicio 3 - TIR'!$D$18)*(1-F691)))</f>
        <v>39854.2898801063</v>
      </c>
      <c r="H691" s="27">
        <f ca="1" t="shared" ref="H691:L691" si="5132">RAND()</f>
        <v>0.560898502994929</v>
      </c>
      <c r="I691" s="28">
        <f ca="1">IF(H691&lt;=('Ejercicio 3 - TIR'!$D$18-'Ejercicio 3 - TIR'!$C$18)/('Ejercicio 3 - TIR'!$E$18-'Ejercicio 3 - TIR'!$C$18),'Ejercicio 3 - TIR'!$C$18+SQRT(('Ejercicio 3 - TIR'!$E$18-'Ejercicio 3 - TIR'!$C$18)*('Ejercicio 3 - TIR'!$D$18-'Ejercicio 3 - TIR'!$C$18)*H691),'Ejercicio 3 - TIR'!$E$18-SQRT(('Ejercicio 3 - TIR'!$E$18-'Ejercicio 3 - TIR'!$C$18)*('Ejercicio 3 - TIR'!$E$18-'Ejercicio 3 - TIR'!$D$18)*(1-H691)))</f>
        <v>39172.5010465652</v>
      </c>
      <c r="J691" s="27">
        <f ca="1" t="shared" si="5132"/>
        <v>0.729381753147117</v>
      </c>
      <c r="K691" s="28">
        <f ca="1">IF(J691&lt;=('Ejercicio 3 - TIR'!$D$18-'Ejercicio 3 - TIR'!$C$18)/('Ejercicio 3 - TIR'!$E$18-'Ejercicio 3 - TIR'!$C$18),'Ejercicio 3 - TIR'!$C$18+SQRT(('Ejercicio 3 - TIR'!$E$18-'Ejercicio 3 - TIR'!$C$18)*('Ejercicio 3 - TIR'!$D$18-'Ejercicio 3 - TIR'!$C$18)*J691),'Ejercicio 3 - TIR'!$E$18-SQRT(('Ejercicio 3 - TIR'!$E$18-'Ejercicio 3 - TIR'!$C$18)*('Ejercicio 3 - TIR'!$E$18-'Ejercicio 3 - TIR'!$D$18)*(1-J691)))</f>
        <v>40494.85088882</v>
      </c>
      <c r="L691" s="27">
        <f ca="1" t="shared" si="5132"/>
        <v>0.524811293088575</v>
      </c>
      <c r="M691" s="28">
        <f ca="1">IF(L691&lt;=('Ejercicio 3 - TIR'!$D$18-'Ejercicio 3 - TIR'!$C$18)/('Ejercicio 3 - TIR'!$E$18-'Ejercicio 3 - TIR'!$C$18),'Ejercicio 3 - TIR'!$C$18+SQRT(('Ejercicio 3 - TIR'!$E$18-'Ejercicio 3 - TIR'!$C$18)*('Ejercicio 3 - TIR'!$D$18-'Ejercicio 3 - TIR'!$C$18)*L691),'Ejercicio 3 - TIR'!$E$18-SQRT(('Ejercicio 3 - TIR'!$E$18-'Ejercicio 3 - TIR'!$C$18)*('Ejercicio 3 - TIR'!$E$18-'Ejercicio 3 - TIR'!$D$18)*(1-L691)))</f>
        <v>38872.5246668176</v>
      </c>
      <c r="N691" s="27">
        <f ca="1" t="shared" ref="N691:R691" si="5133">RAND()</f>
        <v>0.0137939971972316</v>
      </c>
      <c r="O691" s="28">
        <f ca="1">IF(N691&lt;=('Ejercicio 3 - TIR'!$D$18-'Ejercicio 3 - TIR'!$C$18)/('Ejercicio 3 - TIR'!$E$18-'Ejercicio 3 - TIR'!$C$18),'Ejercicio 3 - TIR'!$C$18+SQRT(('Ejercicio 3 - TIR'!$E$18-'Ejercicio 3 - TIR'!$C$18)*('Ejercicio 3 - TIR'!$D$18-'Ejercicio 3 - TIR'!$C$18)*N691),'Ejercicio 3 - TIR'!$E$18-SQRT(('Ejercicio 3 - TIR'!$E$18-'Ejercicio 3 - TIR'!$C$18)*('Ejercicio 3 - TIR'!$E$18-'Ejercicio 3 - TIR'!$D$18)*(1-N691)))</f>
        <v>31438.4365052322</v>
      </c>
      <c r="P691" s="27">
        <f ca="1" t="shared" si="5133"/>
        <v>0.365049125806929</v>
      </c>
      <c r="Q691" s="29">
        <f ca="1">IF(P691&lt;=('Ejercicio 3 - TIR'!$D$22-'Ejercicio 3 - TIR'!$C$22)/('Ejercicio 3 - TIR'!$E$22-'Ejercicio 3 - TIR'!$C$22),'Ejercicio 3 - TIR'!$C$22+SQRT(('Ejercicio 3 - TIR'!$E$22-'Ejercicio 3 - TIR'!$C$22)*('Ejercicio 3 - TIR'!$D$22-'Ejercicio 3 - TIR'!$C$22)*P691),'Ejercicio 3 - TIR'!$E$22-SQRT(('Ejercicio 3 - TIR'!$E$22-'Ejercicio 3 - TIR'!$C$22)*('Ejercicio 3 - TIR'!$E$22-'Ejercicio 3 - TIR'!$D$22)*(1-P691)))</f>
        <v>0.145633736100157</v>
      </c>
      <c r="R691" s="27">
        <f ca="1" t="shared" si="5133"/>
        <v>0.511832397952085</v>
      </c>
      <c r="S691" s="29">
        <f ca="1">IF(R691&lt;=('Ejercicio 3 - TIR'!$D$23-'Ejercicio 3 - TIR'!$C$23)/('Ejercicio 3 - TIR'!$E$23-'Ejercicio 3 - TIR'!$C$23),'Ejercicio 3 - TIR'!$C$23+SQRT(('Ejercicio 3 - TIR'!$E$23-'Ejercicio 3 - TIR'!$C$23)*('Ejercicio 3 - TIR'!$D$23-'Ejercicio 3 - TIR'!$C$23)*R691),'Ejercicio 3 - TIR'!$E$23-SQRT(('Ejercicio 3 - TIR'!$E$23-'Ejercicio 3 - TIR'!$C$23)*('Ejercicio 3 - TIR'!$E$23-'Ejercicio 3 - TIR'!$D$23)*(1-R691)))</f>
        <v>0.150357097245947</v>
      </c>
      <c r="T691" s="27">
        <f ca="1" t="shared" ref="T691:X691" si="5134">RAND()</f>
        <v>0.744734336327649</v>
      </c>
      <c r="U691" s="29">
        <f ca="1">IF(T691&lt;=('Ejercicio 3 - TIR'!$D$24-'Ejercicio 3 - TIR'!$C$24)/('Ejercicio 3 - TIR'!$E$24-'Ejercicio 3 - TIR'!$C$24),'Ejercicio 3 - TIR'!$C$24+SQRT(('Ejercicio 3 - TIR'!$E$24-'Ejercicio 3 - TIR'!$C$24)*('Ejercicio 3 - TIR'!$D$24-'Ejercicio 3 - TIR'!$C$24)*T691),'Ejercicio 3 - TIR'!$E$24-SQRT(('Ejercicio 3 - TIR'!$E$24-'Ejercicio 3 - TIR'!$C$24)*('Ejercicio 3 - TIR'!$E$24-'Ejercicio 3 - TIR'!$D$24)*(1-T691)))</f>
        <v>0.193265306093344</v>
      </c>
      <c r="V691" s="27">
        <f ca="1" t="shared" si="5134"/>
        <v>0.123579573320888</v>
      </c>
      <c r="W691" s="29">
        <f ca="1">IF(V691&lt;=('Ejercicio 3 - TIR'!$D$25-'Ejercicio 3 - TIR'!$C$25)/('Ejercicio 3 - TIR'!$E$25-'Ejercicio 3 - TIR'!$C$25),'Ejercicio 3 - TIR'!$C$25+SQRT(('Ejercicio 3 - TIR'!$E$25-'Ejercicio 3 - TIR'!$C$25)*('Ejercicio 3 - TIR'!$D$25-'Ejercicio 3 - TIR'!$C$25)*V691),'Ejercicio 3 - TIR'!$E$25-SQRT(('Ejercicio 3 - TIR'!$E$25-'Ejercicio 3 - TIR'!$C$25)*('Ejercicio 3 - TIR'!$E$25-'Ejercicio 3 - TIR'!$D$25)*(1-V691)))</f>
        <v>0.193153379894508</v>
      </c>
      <c r="X691" s="27">
        <f ca="1" t="shared" si="5134"/>
        <v>0.975012155231952</v>
      </c>
      <c r="Y691" s="29">
        <f ca="1">IF(X691&lt;=('Ejercicio 3 - TIR'!$D$26-'Ejercicio 3 - TIR'!$C$26)/('Ejercicio 3 - TIR'!$E$26-'Ejercicio 3 - TIR'!$C$26),'Ejercicio 3 - TIR'!$C$26+SQRT(('Ejercicio 3 - TIR'!$E$26-'Ejercicio 3 - TIR'!$C$26)*('Ejercicio 3 - TIR'!$D$26-'Ejercicio 3 - TIR'!$C$26)*X691),'Ejercicio 3 - TIR'!$E$26-SQRT(('Ejercicio 3 - TIR'!$E$26-'Ejercicio 3 - TIR'!$C$26)*('Ejercicio 3 - TIR'!$E$26-'Ejercicio 3 - TIR'!$D$26)*(1-X691)))</f>
        <v>0.268383874925456</v>
      </c>
      <c r="Z691" s="27">
        <f ca="1" t="shared" si="4764"/>
        <v>1.14563373610016</v>
      </c>
      <c r="AA691" s="27">
        <f ca="1" t="shared" si="4765"/>
        <v>1.31788789916721</v>
      </c>
      <c r="AB691" s="27">
        <f ca="1" t="shared" si="4766"/>
        <v>1.57258990739647</v>
      </c>
      <c r="AC691" s="27">
        <f ca="1" t="shared" si="4767"/>
        <v>1.87634096319809</v>
      </c>
      <c r="AD691" s="27">
        <f ca="1" t="shared" si="4768"/>
        <v>2.37992062158255</v>
      </c>
      <c r="AE691" s="26">
        <f ca="1" t="shared" si="4769"/>
        <v>5035.59906977545</v>
      </c>
      <c r="AF691" s="26">
        <f ca="1" t="shared" si="4770"/>
        <v>5792.73712880128</v>
      </c>
      <c r="AG691" s="26">
        <f ca="1" t="shared" si="4771"/>
        <v>6912.27224311734</v>
      </c>
      <c r="AH691" s="26">
        <f ca="1" t="shared" si="4772"/>
        <v>8247.40098962645</v>
      </c>
      <c r="AI691" s="26">
        <f ca="1" t="shared" si="4773"/>
        <v>10460.8704252864</v>
      </c>
      <c r="AJ691" s="28">
        <f ca="1" t="shared" si="4774"/>
        <v>45658.4190149649</v>
      </c>
      <c r="AK691" s="28">
        <f ca="1" t="shared" si="4775"/>
        <v>51624.9651093829</v>
      </c>
      <c r="AL691" s="28">
        <f ca="1" t="shared" si="4776"/>
        <v>63681.7938092832</v>
      </c>
      <c r="AM691" s="28">
        <f ca="1" t="shared" si="4777"/>
        <v>72938.1103752779</v>
      </c>
      <c r="AN691" s="28">
        <f ca="1" t="shared" si="4778"/>
        <v>74820.983349116</v>
      </c>
      <c r="AO691" s="28">
        <f ca="1">C691/'Ejercicio 3 - TIR'!$D$7</f>
        <v>18091.522584869</v>
      </c>
      <c r="AP691" s="28">
        <f ca="1" t="shared" si="4779"/>
        <v>27566.8964300959</v>
      </c>
      <c r="AQ691" s="28">
        <f ca="1" t="shared" si="4780"/>
        <v>33533.442524514</v>
      </c>
      <c r="AR691" s="28">
        <f ca="1" t="shared" si="4781"/>
        <v>45590.2712244143</v>
      </c>
      <c r="AS691" s="28">
        <f ca="1" t="shared" si="4782"/>
        <v>54846.587790409</v>
      </c>
      <c r="AT691" s="28">
        <f ca="1" t="shared" si="4783"/>
        <v>56729.460764247</v>
      </c>
      <c r="AU691" s="28">
        <f ca="1">AP691*'Ejercicio 3 - TIR'!$D$5</f>
        <v>13783.448215048</v>
      </c>
      <c r="AV691" s="28">
        <f ca="1">AQ691*'Ejercicio 3 - TIR'!$D$5</f>
        <v>16766.721262257</v>
      </c>
      <c r="AW691" s="28">
        <f ca="1">AR691*'Ejercicio 3 - TIR'!$D$5</f>
        <v>22795.1356122071</v>
      </c>
      <c r="AX691" s="28">
        <f ca="1">AS691*'Ejercicio 3 - TIR'!$D$5</f>
        <v>27423.2938952045</v>
      </c>
      <c r="AY691" s="28">
        <f ca="1">AT691*'Ejercicio 3 - TIR'!$D$5</f>
        <v>28364.7303821235</v>
      </c>
      <c r="AZ691" s="28">
        <f ca="1" t="shared" ref="AZ691:BD691" si="5135">AJ691-AU691-AE691</f>
        <v>26839.3717301415</v>
      </c>
      <c r="BA691" s="28">
        <f ca="1" t="shared" si="5135"/>
        <v>29065.5067183247</v>
      </c>
      <c r="BB691" s="28">
        <f ca="1" t="shared" si="5135"/>
        <v>33974.3859539588</v>
      </c>
      <c r="BC691" s="28">
        <f ca="1" t="shared" si="5135"/>
        <v>37267.415490447</v>
      </c>
      <c r="BD691" s="28">
        <f ca="1" t="shared" si="5135"/>
        <v>35995.382541706</v>
      </c>
      <c r="BE691" s="28">
        <f ca="1" t="shared" ref="BE691:BI691" si="5136">AZ691/Z691</f>
        <v>23427.5326261822</v>
      </c>
      <c r="BF691" s="28">
        <f ca="1" t="shared" si="5136"/>
        <v>22054.6123359139</v>
      </c>
      <c r="BG691" s="28">
        <f ca="1" t="shared" si="5136"/>
        <v>21604.0976698151</v>
      </c>
      <c r="BH691" s="28">
        <f ca="1" t="shared" si="5136"/>
        <v>19861.7501943396</v>
      </c>
      <c r="BI691" s="28">
        <f ca="1" t="shared" si="5136"/>
        <v>15124.6147519704</v>
      </c>
      <c r="BJ691" s="28">
        <f ca="1" t="shared" si="4786"/>
        <v>82290.8646657156</v>
      </c>
      <c r="BK691" s="28">
        <f ca="1" t="shared" si="4787"/>
        <v>43056.3876755561</v>
      </c>
      <c r="BL691" s="28">
        <f ca="1" t="shared" si="4788"/>
        <v>125347.252341272</v>
      </c>
      <c r="BM691" s="28">
        <f ca="1">BK691*'Ejercicio 3 - TIR'!$D$5</f>
        <v>21528.1938377781</v>
      </c>
      <c r="BN691" s="28">
        <f ca="1" t="shared" si="4789"/>
        <v>103819.058503494</v>
      </c>
      <c r="BO691" s="28">
        <f ca="1" t="shared" si="4790"/>
        <v>43622.9080760089</v>
      </c>
      <c r="BP691" s="28">
        <f ca="1" t="shared" si="4791"/>
        <v>-125034.759707919</v>
      </c>
      <c r="BQ691" s="28">
        <f ca="1" t="shared" ref="BQ691:BT691" si="5137">BE691</f>
        <v>23427.5326261822</v>
      </c>
      <c r="BR691" s="28">
        <f ca="1" t="shared" si="5137"/>
        <v>22054.6123359139</v>
      </c>
      <c r="BS691" s="28">
        <f ca="1" t="shared" si="5137"/>
        <v>21604.0976698151</v>
      </c>
      <c r="BT691" s="28">
        <f ca="1" t="shared" si="5137"/>
        <v>19861.7501943396</v>
      </c>
      <c r="BU691" s="28">
        <f ca="1" t="shared" si="4793"/>
        <v>58747.5228279793</v>
      </c>
      <c r="BV691" s="30">
        <f ca="1" t="shared" si="4794"/>
        <v>4.57664817765864</v>
      </c>
    </row>
    <row r="692" ht="15" customHeight="1" spans="1:74">
      <c r="A692" s="26">
        <v>691</v>
      </c>
      <c r="B692" s="27">
        <f ca="1" t="shared" ref="B692:F692" si="5138">RAND()</f>
        <v>0.161536654812181</v>
      </c>
      <c r="C692" s="28">
        <f ca="1">IF(B692&lt;=('Ejercicio 3 - TIR'!$D$13-'Ejercicio 3 - TIR'!$C$13)/('Ejercicio 3 - TIR'!$E$13-'Ejercicio 3 - TIR'!$C$13),'Ejercicio 3 - TIR'!$C$13+SQRT(('Ejercicio 3 - TIR'!$E$13-'Ejercicio 3 - TIR'!$C$13)*('Ejercicio 3 - TIR'!$D$13-'Ejercicio 3 - TIR'!$C$13)*B692),'Ejercicio 3 - TIR'!$E$13-SQRT(('Ejercicio 3 - TIR'!$E$13-'Ejercicio 3 - TIR'!$C$13)*('Ejercicio 3 - TIR'!$E$13-'Ejercicio 3 - TIR'!$D$13)*(1-B692)))</f>
        <v>68038.3245720033</v>
      </c>
      <c r="D692" s="27">
        <f ca="1" t="shared" si="5138"/>
        <v>0.458158335676492</v>
      </c>
      <c r="E692" s="28">
        <f ca="1">IF(D692&lt;=('Ejercicio 3 - TIR'!$D$14-'Ejercicio 3 - TIR'!$C$14)/('Ejercicio 3 - TIR'!$E$14-'Ejercicio 3 - TIR'!$C$14),'Ejercicio 3 - TIR'!$C$14+SQRT(('Ejercicio 3 - TIR'!$E$14-'Ejercicio 3 - TIR'!$C$14)*('Ejercicio 3 - TIR'!$D$14-'Ejercicio 3 - TIR'!$C$14)*D692),'Ejercicio 3 - TIR'!$E$14-SQRT(('Ejercicio 3 - TIR'!$E$14-'Ejercicio 3 - TIR'!$C$14)*('Ejercicio 3 - TIR'!$E$14-'Ejercicio 3 - TIR'!$D$14)*(1-D692)))</f>
        <v>30984.6658604062</v>
      </c>
      <c r="F692" s="27">
        <f ca="1" t="shared" si="5138"/>
        <v>0.162350464149634</v>
      </c>
      <c r="G692" s="28">
        <f ca="1">IF(F692&lt;=('Ejercicio 3 - TIR'!$D$18-'Ejercicio 3 - TIR'!$C$18)/('Ejercicio 3 - TIR'!$E$18-'Ejercicio 3 - TIR'!$C$18),'Ejercicio 3 - TIR'!$C$18+SQRT(('Ejercicio 3 - TIR'!$E$18-'Ejercicio 3 - TIR'!$C$18)*('Ejercicio 3 - TIR'!$D$18-'Ejercicio 3 - TIR'!$C$18)*F692),'Ejercicio 3 - TIR'!$E$18-SQRT(('Ejercicio 3 - TIR'!$E$18-'Ejercicio 3 - TIR'!$C$18)*('Ejercicio 3 - TIR'!$E$18-'Ejercicio 3 - TIR'!$D$18)*(1-F692)))</f>
        <v>34934.8322790593</v>
      </c>
      <c r="H692" s="27">
        <f ca="1" t="shared" ref="H692:L692" si="5139">RAND()</f>
        <v>0.966223220795339</v>
      </c>
      <c r="I692" s="28">
        <f ca="1">IF(H692&lt;=('Ejercicio 3 - TIR'!$D$18-'Ejercicio 3 - TIR'!$C$18)/('Ejercicio 3 - TIR'!$E$18-'Ejercicio 3 - TIR'!$C$18),'Ejercicio 3 - TIR'!$C$18+SQRT(('Ejercicio 3 - TIR'!$E$18-'Ejercicio 3 - TIR'!$C$18)*('Ejercicio 3 - TIR'!$D$18-'Ejercicio 3 - TIR'!$C$18)*H692),'Ejercicio 3 - TIR'!$E$18-SQRT(('Ejercicio 3 - TIR'!$E$18-'Ejercicio 3 - TIR'!$C$18)*('Ejercicio 3 - TIR'!$E$18-'Ejercicio 3 - TIR'!$D$18)*(1-H692)))</f>
        <v>43408.3786755797</v>
      </c>
      <c r="J692" s="27">
        <f ca="1" t="shared" si="5139"/>
        <v>0.570116035117334</v>
      </c>
      <c r="K692" s="28">
        <f ca="1">IF(J692&lt;=('Ejercicio 3 - TIR'!$D$18-'Ejercicio 3 - TIR'!$C$18)/('Ejercicio 3 - TIR'!$E$18-'Ejercicio 3 - TIR'!$C$18),'Ejercicio 3 - TIR'!$C$18+SQRT(('Ejercicio 3 - TIR'!$E$18-'Ejercicio 3 - TIR'!$C$18)*('Ejercicio 3 - TIR'!$D$18-'Ejercicio 3 - TIR'!$C$18)*J692),'Ejercicio 3 - TIR'!$E$18-SQRT(('Ejercicio 3 - TIR'!$E$18-'Ejercicio 3 - TIR'!$C$18)*('Ejercicio 3 - TIR'!$E$18-'Ejercicio 3 - TIR'!$D$18)*(1-J692)))</f>
        <v>39247.5621256416</v>
      </c>
      <c r="L692" s="27">
        <f ca="1" t="shared" si="5139"/>
        <v>0.427321227070434</v>
      </c>
      <c r="M692" s="28">
        <f ca="1">IF(L692&lt;=('Ejercicio 3 - TIR'!$D$18-'Ejercicio 3 - TIR'!$C$18)/('Ejercicio 3 - TIR'!$E$18-'Ejercicio 3 - TIR'!$C$18),'Ejercicio 3 - TIR'!$C$18+SQRT(('Ejercicio 3 - TIR'!$E$18-'Ejercicio 3 - TIR'!$C$18)*('Ejercicio 3 - TIR'!$D$18-'Ejercicio 3 - TIR'!$C$18)*L692),'Ejercicio 3 - TIR'!$E$18-SQRT(('Ejercicio 3 - TIR'!$E$18-'Ejercicio 3 - TIR'!$C$18)*('Ejercicio 3 - TIR'!$E$18-'Ejercicio 3 - TIR'!$D$18)*(1-L692)))</f>
        <v>38006.1341520465</v>
      </c>
      <c r="N692" s="27">
        <f ca="1" t="shared" ref="N692:R692" si="5140">RAND()</f>
        <v>0.81399628078628</v>
      </c>
      <c r="O692" s="28">
        <f ca="1">IF(N692&lt;=('Ejercicio 3 - TIR'!$D$18-'Ejercicio 3 - TIR'!$C$18)/('Ejercicio 3 - TIR'!$E$18-'Ejercicio 3 - TIR'!$C$18),'Ejercicio 3 - TIR'!$C$18+SQRT(('Ejercicio 3 - TIR'!$E$18-'Ejercicio 3 - TIR'!$C$18)*('Ejercicio 3 - TIR'!$D$18-'Ejercicio 3 - TIR'!$C$18)*N692),'Ejercicio 3 - TIR'!$E$18-SQRT(('Ejercicio 3 - TIR'!$E$18-'Ejercicio 3 - TIR'!$C$18)*('Ejercicio 3 - TIR'!$E$18-'Ejercicio 3 - TIR'!$D$18)*(1-N692)))</f>
        <v>41264.9927789857</v>
      </c>
      <c r="P692" s="27">
        <f ca="1" t="shared" si="5140"/>
        <v>0.0739357746036595</v>
      </c>
      <c r="Q692" s="29">
        <f ca="1">IF(P692&lt;=('Ejercicio 3 - TIR'!$D$22-'Ejercicio 3 - TIR'!$C$22)/('Ejercicio 3 - TIR'!$E$22-'Ejercicio 3 - TIR'!$C$22),'Ejercicio 3 - TIR'!$C$22+SQRT(('Ejercicio 3 - TIR'!$E$22-'Ejercicio 3 - TIR'!$C$22)*('Ejercicio 3 - TIR'!$D$22-'Ejercicio 3 - TIR'!$C$22)*P692),'Ejercicio 3 - TIR'!$E$22-SQRT(('Ejercicio 3 - TIR'!$E$22-'Ejercicio 3 - TIR'!$C$22)*('Ejercicio 3 - TIR'!$E$22-'Ejercicio 3 - TIR'!$D$22)*(1-P692)))</f>
        <v>0.131536220970777</v>
      </c>
      <c r="R692" s="27">
        <f ca="1" t="shared" si="5140"/>
        <v>0.416023768187602</v>
      </c>
      <c r="S692" s="29">
        <f ca="1">IF(R692&lt;=('Ejercicio 3 - TIR'!$D$23-'Ejercicio 3 - TIR'!$C$23)/('Ejercicio 3 - TIR'!$E$23-'Ejercicio 3 - TIR'!$C$23),'Ejercicio 3 - TIR'!$C$23+SQRT(('Ejercicio 3 - TIR'!$E$23-'Ejercicio 3 - TIR'!$C$23)*('Ejercicio 3 - TIR'!$D$23-'Ejercicio 3 - TIR'!$C$23)*R692),'Ejercicio 3 - TIR'!$E$23-SQRT(('Ejercicio 3 - TIR'!$E$23-'Ejercicio 3 - TIR'!$C$23)*('Ejercicio 3 - TIR'!$E$23-'Ejercicio 3 - TIR'!$D$23)*(1-R692)))</f>
        <v>0.147364991919196</v>
      </c>
      <c r="T692" s="27">
        <f ca="1" t="shared" ref="T692:X692" si="5141">RAND()</f>
        <v>0.969701453870553</v>
      </c>
      <c r="U692" s="29">
        <f ca="1">IF(T692&lt;=('Ejercicio 3 - TIR'!$D$24-'Ejercicio 3 - TIR'!$C$24)/('Ejercicio 3 - TIR'!$E$24-'Ejercicio 3 - TIR'!$C$24),'Ejercicio 3 - TIR'!$C$24+SQRT(('Ejercicio 3 - TIR'!$E$24-'Ejercicio 3 - TIR'!$C$24)*('Ejercicio 3 - TIR'!$D$24-'Ejercicio 3 - TIR'!$C$24)*T692),'Ejercicio 3 - TIR'!$E$24-SQRT(('Ejercicio 3 - TIR'!$E$24-'Ejercicio 3 - TIR'!$C$24)*('Ejercicio 3 - TIR'!$E$24-'Ejercicio 3 - TIR'!$D$24)*(1-T692)))</f>
        <v>0.210789357831158</v>
      </c>
      <c r="V692" s="27">
        <f ca="1" t="shared" si="5141"/>
        <v>0.339218881973859</v>
      </c>
      <c r="W692" s="29">
        <f ca="1">IF(V692&lt;=('Ejercicio 3 - TIR'!$D$25-'Ejercicio 3 - TIR'!$C$25)/('Ejercicio 3 - TIR'!$E$25-'Ejercicio 3 - TIR'!$C$25),'Ejercicio 3 - TIR'!$C$25+SQRT(('Ejercicio 3 - TIR'!$E$25-'Ejercicio 3 - TIR'!$C$25)*('Ejercicio 3 - TIR'!$D$25-'Ejercicio 3 - TIR'!$C$25)*V692),'Ejercicio 3 - TIR'!$E$25-SQRT(('Ejercicio 3 - TIR'!$E$25-'Ejercicio 3 - TIR'!$C$25)*('Ejercicio 3 - TIR'!$E$25-'Ejercicio 3 - TIR'!$D$25)*(1-V692)))</f>
        <v>0.201909107794807</v>
      </c>
      <c r="X692" s="27">
        <f ca="1" t="shared" si="5141"/>
        <v>0.574300206056686</v>
      </c>
      <c r="Y692" s="29">
        <f ca="1">IF(X692&lt;=('Ejercicio 3 - TIR'!$D$26-'Ejercicio 3 - TIR'!$C$26)/('Ejercicio 3 - TIR'!$E$26-'Ejercicio 3 - TIR'!$C$26),'Ejercicio 3 - TIR'!$C$26+SQRT(('Ejercicio 3 - TIR'!$E$26-'Ejercicio 3 - TIR'!$C$26)*('Ejercicio 3 - TIR'!$D$26-'Ejercicio 3 - TIR'!$C$26)*X692),'Ejercicio 3 - TIR'!$E$26-SQRT(('Ejercicio 3 - TIR'!$E$26-'Ejercicio 3 - TIR'!$C$26)*('Ejercicio 3 - TIR'!$E$26-'Ejercicio 3 - TIR'!$D$26)*(1-X692)))</f>
        <v>0.23205441743712</v>
      </c>
      <c r="Z692" s="27">
        <f ca="1" t="shared" si="4764"/>
        <v>1.13153622097078</v>
      </c>
      <c r="AA692" s="27">
        <f ca="1" t="shared" si="4765"/>
        <v>1.29828504703041</v>
      </c>
      <c r="AB692" s="27">
        <f ca="1" t="shared" si="4766"/>
        <v>1.57194971837575</v>
      </c>
      <c r="AC692" s="27">
        <f ca="1" t="shared" si="4767"/>
        <v>1.88934068351129</v>
      </c>
      <c r="AD692" s="27">
        <f ca="1" t="shared" si="4768"/>
        <v>2.32777053516376</v>
      </c>
      <c r="AE692" s="26">
        <f ca="1" t="shared" si="4769"/>
        <v>4075.60585532006</v>
      </c>
      <c r="AF692" s="26">
        <f ca="1" t="shared" si="4770"/>
        <v>4676.20747925513</v>
      </c>
      <c r="AG692" s="26">
        <f ca="1" t="shared" si="4771"/>
        <v>5661.90225089258</v>
      </c>
      <c r="AH692" s="26">
        <f ca="1" t="shared" si="4772"/>
        <v>6805.09188279171</v>
      </c>
      <c r="AI692" s="26">
        <f ca="1" t="shared" si="4773"/>
        <v>8384.24351525902</v>
      </c>
      <c r="AJ692" s="28">
        <f ca="1" t="shared" si="4774"/>
        <v>39530.0280972946</v>
      </c>
      <c r="AK692" s="28">
        <f ca="1" t="shared" si="4775"/>
        <v>56356.4489503389</v>
      </c>
      <c r="AL692" s="28">
        <f ca="1" t="shared" si="4776"/>
        <v>61695.1942303369</v>
      </c>
      <c r="AM692" s="28">
        <f ca="1" t="shared" si="4777"/>
        <v>71806.5354764495</v>
      </c>
      <c r="AN692" s="28">
        <f ca="1" t="shared" si="4778"/>
        <v>96055.4343246681</v>
      </c>
      <c r="AO692" s="28">
        <f ca="1">C692/'Ejercicio 3 - TIR'!$D$7</f>
        <v>13607.6649144007</v>
      </c>
      <c r="AP692" s="28">
        <f ca="1" t="shared" si="4779"/>
        <v>25922.3631828939</v>
      </c>
      <c r="AQ692" s="28">
        <f ca="1" t="shared" si="4780"/>
        <v>42748.7840359383</v>
      </c>
      <c r="AR692" s="28">
        <f ca="1" t="shared" si="4781"/>
        <v>48087.5293159363</v>
      </c>
      <c r="AS692" s="28">
        <f ca="1" t="shared" si="4782"/>
        <v>58198.8705620488</v>
      </c>
      <c r="AT692" s="28">
        <f ca="1" t="shared" si="4783"/>
        <v>82447.7694102675</v>
      </c>
      <c r="AU692" s="28">
        <f ca="1">AP692*'Ejercicio 3 - TIR'!$D$5</f>
        <v>12961.181591447</v>
      </c>
      <c r="AV692" s="28">
        <f ca="1">AQ692*'Ejercicio 3 - TIR'!$D$5</f>
        <v>21374.3920179691</v>
      </c>
      <c r="AW692" s="28">
        <f ca="1">AR692*'Ejercicio 3 - TIR'!$D$5</f>
        <v>24043.7646579681</v>
      </c>
      <c r="AX692" s="28">
        <f ca="1">AS692*'Ejercicio 3 - TIR'!$D$5</f>
        <v>29099.4352810244</v>
      </c>
      <c r="AY692" s="28">
        <f ca="1">AT692*'Ejercicio 3 - TIR'!$D$5</f>
        <v>41223.8847051337</v>
      </c>
      <c r="AZ692" s="28">
        <f ca="1" t="shared" ref="AZ692:BD692" si="5142">AJ692-AU692-AE692</f>
        <v>22493.2406505276</v>
      </c>
      <c r="BA692" s="28">
        <f ca="1" t="shared" si="5142"/>
        <v>30305.8494531147</v>
      </c>
      <c r="BB692" s="28">
        <f ca="1" t="shared" si="5142"/>
        <v>31989.5273214762</v>
      </c>
      <c r="BC692" s="28">
        <f ca="1" t="shared" si="5142"/>
        <v>35902.0083126334</v>
      </c>
      <c r="BD692" s="28">
        <f ca="1" t="shared" si="5142"/>
        <v>46447.3061042754</v>
      </c>
      <c r="BE692" s="28">
        <f ca="1" t="shared" ref="BE692:BI692" si="5143">AZ692/Z692</f>
        <v>19878.498128173</v>
      </c>
      <c r="BF692" s="28">
        <f ca="1" t="shared" si="5143"/>
        <v>23342.985827676</v>
      </c>
      <c r="BG692" s="28">
        <f ca="1" t="shared" si="5143"/>
        <v>20350.2230049254</v>
      </c>
      <c r="BH692" s="28">
        <f ca="1" t="shared" si="5143"/>
        <v>19002.4004807383</v>
      </c>
      <c r="BI692" s="28">
        <f ca="1" t="shared" si="5143"/>
        <v>19953.5587389879</v>
      </c>
      <c r="BJ692" s="28">
        <f ca="1" t="shared" si="4786"/>
        <v>72125.1922317479</v>
      </c>
      <c r="BK692" s="28">
        <f ca="1" t="shared" si="4787"/>
        <v>31675.5214401235</v>
      </c>
      <c r="BL692" s="28">
        <f ca="1" t="shared" si="4788"/>
        <v>103800.713671871</v>
      </c>
      <c r="BM692" s="28">
        <f ca="1">BK692*'Ejercicio 3 - TIR'!$D$5</f>
        <v>15837.7607200618</v>
      </c>
      <c r="BN692" s="28">
        <f ca="1" t="shared" si="4789"/>
        <v>87962.9529518096</v>
      </c>
      <c r="BO692" s="28">
        <f ca="1" t="shared" si="4790"/>
        <v>37788.4983176065</v>
      </c>
      <c r="BP692" s="28">
        <f ca="1" t="shared" si="4791"/>
        <v>-99022.9904324095</v>
      </c>
      <c r="BQ692" s="28">
        <f ca="1" t="shared" ref="BQ692:BT692" si="5144">BE692</f>
        <v>19878.498128173</v>
      </c>
      <c r="BR692" s="28">
        <f ca="1" t="shared" si="5144"/>
        <v>23342.985827676</v>
      </c>
      <c r="BS692" s="28">
        <f ca="1" t="shared" si="5144"/>
        <v>20350.2230049254</v>
      </c>
      <c r="BT692" s="28">
        <f ca="1" t="shared" si="5144"/>
        <v>19002.4004807383</v>
      </c>
      <c r="BU692" s="28">
        <f ca="1" t="shared" si="4793"/>
        <v>57742.0570565944</v>
      </c>
      <c r="BV692" s="30">
        <f ca="1" t="shared" si="4794"/>
        <v>10.826762894774</v>
      </c>
    </row>
    <row r="693" ht="15" customHeight="1" spans="1:74">
      <c r="A693" s="26">
        <v>692</v>
      </c>
      <c r="B693" s="27">
        <f ca="1" t="shared" ref="B693:F693" si="5145">RAND()</f>
        <v>0.331427703441188</v>
      </c>
      <c r="C693" s="28">
        <f ca="1">IF(B693&lt;=('Ejercicio 3 - TIR'!$D$13-'Ejercicio 3 - TIR'!$C$13)/('Ejercicio 3 - TIR'!$E$13-'Ejercicio 3 - TIR'!$C$13),'Ejercicio 3 - TIR'!$C$13+SQRT(('Ejercicio 3 - TIR'!$E$13-'Ejercicio 3 - TIR'!$C$13)*('Ejercicio 3 - TIR'!$D$13-'Ejercicio 3 - TIR'!$C$13)*B693),'Ejercicio 3 - TIR'!$E$13-SQRT(('Ejercicio 3 - TIR'!$E$13-'Ejercicio 3 - TIR'!$C$13)*('Ejercicio 3 - TIR'!$E$13-'Ejercicio 3 - TIR'!$D$13)*(1-B693)))</f>
        <v>71675.3330845608</v>
      </c>
      <c r="D693" s="27">
        <f ca="1" t="shared" si="5145"/>
        <v>0.132896598256226</v>
      </c>
      <c r="E693" s="28">
        <f ca="1">IF(D693&lt;=('Ejercicio 3 - TIR'!$D$14-'Ejercicio 3 - TIR'!$C$14)/('Ejercicio 3 - TIR'!$E$14-'Ejercicio 3 - TIR'!$C$14),'Ejercicio 3 - TIR'!$C$14+SQRT(('Ejercicio 3 - TIR'!$E$14-'Ejercicio 3 - TIR'!$C$14)*('Ejercicio 3 - TIR'!$D$14-'Ejercicio 3 - TIR'!$C$14)*D693),'Ejercicio 3 - TIR'!$E$14-SQRT(('Ejercicio 3 - TIR'!$E$14-'Ejercicio 3 - TIR'!$C$14)*('Ejercicio 3 - TIR'!$E$14-'Ejercicio 3 - TIR'!$D$14)*(1-D693)))</f>
        <v>28157.0943712878</v>
      </c>
      <c r="F693" s="27">
        <f ca="1" t="shared" si="5145"/>
        <v>0.967766475074084</v>
      </c>
      <c r="G693" s="28">
        <f ca="1">IF(F693&lt;=('Ejercicio 3 - TIR'!$D$18-'Ejercicio 3 - TIR'!$C$18)/('Ejercicio 3 - TIR'!$E$18-'Ejercicio 3 - TIR'!$C$18),'Ejercicio 3 - TIR'!$C$18+SQRT(('Ejercicio 3 - TIR'!$E$18-'Ejercicio 3 - TIR'!$C$18)*('Ejercicio 3 - TIR'!$D$18-'Ejercicio 3 - TIR'!$C$18)*F693),'Ejercicio 3 - TIR'!$E$18-SQRT(('Ejercicio 3 - TIR'!$E$18-'Ejercicio 3 - TIR'!$C$18)*('Ejercicio 3 - TIR'!$E$18-'Ejercicio 3 - TIR'!$D$18)*(1-F693)))</f>
        <v>43445.1641985587</v>
      </c>
      <c r="H693" s="27">
        <f ca="1" t="shared" ref="H693:L693" si="5146">RAND()</f>
        <v>0.506632426387811</v>
      </c>
      <c r="I693" s="28">
        <f ca="1">IF(H693&lt;=('Ejercicio 3 - TIR'!$D$18-'Ejercicio 3 - TIR'!$C$18)/('Ejercicio 3 - TIR'!$E$18-'Ejercicio 3 - TIR'!$C$18),'Ejercicio 3 - TIR'!$C$18+SQRT(('Ejercicio 3 - TIR'!$E$18-'Ejercicio 3 - TIR'!$C$18)*('Ejercicio 3 - TIR'!$D$18-'Ejercicio 3 - TIR'!$C$18)*H693),'Ejercicio 3 - TIR'!$E$18-SQRT(('Ejercicio 3 - TIR'!$E$18-'Ejercicio 3 - TIR'!$C$18)*('Ejercicio 3 - TIR'!$E$18-'Ejercicio 3 - TIR'!$D$18)*(1-H693)))</f>
        <v>38717.5033099031</v>
      </c>
      <c r="J693" s="27">
        <f ca="1" t="shared" si="5146"/>
        <v>0.510794428049596</v>
      </c>
      <c r="K693" s="28">
        <f ca="1">IF(J693&lt;=('Ejercicio 3 - TIR'!$D$18-'Ejercicio 3 - TIR'!$C$18)/('Ejercicio 3 - TIR'!$E$18-'Ejercicio 3 - TIR'!$C$18),'Ejercicio 3 - TIR'!$C$18+SQRT(('Ejercicio 3 - TIR'!$E$18-'Ejercicio 3 - TIR'!$C$18)*('Ejercicio 3 - TIR'!$D$18-'Ejercicio 3 - TIR'!$C$18)*J693),'Ejercicio 3 - TIR'!$E$18-SQRT(('Ejercicio 3 - TIR'!$E$18-'Ejercicio 3 - TIR'!$C$18)*('Ejercicio 3 - TIR'!$E$18-'Ejercicio 3 - TIR'!$D$18)*(1-J693)))</f>
        <v>38753.2373558267</v>
      </c>
      <c r="L693" s="27">
        <f ca="1" t="shared" si="5146"/>
        <v>0.95730836142477</v>
      </c>
      <c r="M693" s="28">
        <f ca="1">IF(L693&lt;=('Ejercicio 3 - TIR'!$D$18-'Ejercicio 3 - TIR'!$C$18)/('Ejercicio 3 - TIR'!$E$18-'Ejercicio 3 - TIR'!$C$18),'Ejercicio 3 - TIR'!$C$18+SQRT(('Ejercicio 3 - TIR'!$E$18-'Ejercicio 3 - TIR'!$C$18)*('Ejercicio 3 - TIR'!$D$18-'Ejercicio 3 - TIR'!$C$18)*L693),'Ejercicio 3 - TIR'!$E$18-SQRT(('Ejercicio 3 - TIR'!$E$18-'Ejercicio 3 - TIR'!$C$18)*('Ejercicio 3 - TIR'!$E$18-'Ejercicio 3 - TIR'!$D$18)*(1-L693)))</f>
        <v>43210.6222050271</v>
      </c>
      <c r="N693" s="27">
        <f ca="1" t="shared" ref="N693:R693" si="5147">RAND()</f>
        <v>0.786807848566375</v>
      </c>
      <c r="O693" s="28">
        <f ca="1">IF(N693&lt;=('Ejercicio 3 - TIR'!$D$18-'Ejercicio 3 - TIR'!$C$18)/('Ejercicio 3 - TIR'!$E$18-'Ejercicio 3 - TIR'!$C$18),'Ejercicio 3 - TIR'!$C$18+SQRT(('Ejercicio 3 - TIR'!$E$18-'Ejercicio 3 - TIR'!$C$18)*('Ejercicio 3 - TIR'!$D$18-'Ejercicio 3 - TIR'!$C$18)*N693),'Ejercicio 3 - TIR'!$E$18-SQRT(('Ejercicio 3 - TIR'!$E$18-'Ejercicio 3 - TIR'!$C$18)*('Ejercicio 3 - TIR'!$E$18-'Ejercicio 3 - TIR'!$D$18)*(1-N693)))</f>
        <v>41001.3237993654</v>
      </c>
      <c r="P693" s="27">
        <f ca="1" t="shared" si="5147"/>
        <v>0.614433378057357</v>
      </c>
      <c r="Q693" s="29">
        <f ca="1">IF(P693&lt;=('Ejercicio 3 - TIR'!$D$22-'Ejercicio 3 - TIR'!$C$22)/('Ejercicio 3 - TIR'!$E$22-'Ejercicio 3 - TIR'!$C$22),'Ejercicio 3 - TIR'!$C$22+SQRT(('Ejercicio 3 - TIR'!$E$22-'Ejercicio 3 - TIR'!$C$22)*('Ejercicio 3 - TIR'!$D$22-'Ejercicio 3 - TIR'!$C$22)*P693),'Ejercicio 3 - TIR'!$E$22-SQRT(('Ejercicio 3 - TIR'!$E$22-'Ejercicio 3 - TIR'!$C$22)*('Ejercicio 3 - TIR'!$E$22-'Ejercicio 3 - TIR'!$D$22)*(1-P693)))</f>
        <v>0.153655742191195</v>
      </c>
      <c r="R693" s="27">
        <f ca="1" t="shared" si="5147"/>
        <v>0.0369864155021349</v>
      </c>
      <c r="S693" s="29">
        <f ca="1">IF(R693&lt;=('Ejercicio 3 - TIR'!$D$23-'Ejercicio 3 - TIR'!$C$23)/('Ejercicio 3 - TIR'!$E$23-'Ejercicio 3 - TIR'!$C$23),'Ejercicio 3 - TIR'!$C$23+SQRT(('Ejercicio 3 - TIR'!$E$23-'Ejercicio 3 - TIR'!$C$23)*('Ejercicio 3 - TIR'!$D$23-'Ejercicio 3 - TIR'!$C$23)*R693),'Ejercicio 3 - TIR'!$E$23-SQRT(('Ejercicio 3 - TIR'!$E$23-'Ejercicio 3 - TIR'!$C$23)*('Ejercicio 3 - TIR'!$E$23-'Ejercicio 3 - TIR'!$D$23)*(1-R693)))</f>
        <v>0.128159384039487</v>
      </c>
      <c r="T693" s="27">
        <f ca="1" t="shared" ref="T693:X693" si="5148">RAND()</f>
        <v>0.87163834443209</v>
      </c>
      <c r="U693" s="29">
        <f ca="1">IF(T693&lt;=('Ejercicio 3 - TIR'!$D$24-'Ejercicio 3 - TIR'!$C$24)/('Ejercicio 3 - TIR'!$E$24-'Ejercicio 3 - TIR'!$C$24),'Ejercicio 3 - TIR'!$C$24+SQRT(('Ejercicio 3 - TIR'!$E$24-'Ejercicio 3 - TIR'!$C$24)*('Ejercicio 3 - TIR'!$D$24-'Ejercicio 3 - TIR'!$C$24)*T693),'Ejercicio 3 - TIR'!$E$24-SQRT(('Ejercicio 3 - TIR'!$E$24-'Ejercicio 3 - TIR'!$C$24)*('Ejercicio 3 - TIR'!$E$24-'Ejercicio 3 - TIR'!$D$24)*(1-T693)))</f>
        <v>0.201041818768929</v>
      </c>
      <c r="V693" s="27">
        <f ca="1" t="shared" si="5148"/>
        <v>0.91387383382585</v>
      </c>
      <c r="W693" s="29">
        <f ca="1">IF(V693&lt;=('Ejercicio 3 - TIR'!$D$25-'Ejercicio 3 - TIR'!$C$25)/('Ejercicio 3 - TIR'!$E$25-'Ejercicio 3 - TIR'!$C$25),'Ejercicio 3 - TIR'!$C$25+SQRT(('Ejercicio 3 - TIR'!$E$25-'Ejercicio 3 - TIR'!$C$25)*('Ejercicio 3 - TIR'!$D$25-'Ejercicio 3 - TIR'!$C$25)*V693),'Ejercicio 3 - TIR'!$E$25-SQRT(('Ejercicio 3 - TIR'!$E$25-'Ejercicio 3 - TIR'!$C$25)*('Ejercicio 3 - TIR'!$E$25-'Ejercicio 3 - TIR'!$D$25)*(1-V693)))</f>
        <v>0.232637926920741</v>
      </c>
      <c r="X693" s="27">
        <f ca="1" t="shared" si="5148"/>
        <v>0.866916369709994</v>
      </c>
      <c r="Y693" s="29">
        <f ca="1">IF(X693&lt;=('Ejercicio 3 - TIR'!$D$26-'Ejercicio 3 - TIR'!$C$26)/('Ejercicio 3 - TIR'!$E$26-'Ejercicio 3 - TIR'!$C$26),'Ejercicio 3 - TIR'!$C$26+SQRT(('Ejercicio 3 - TIR'!$E$26-'Ejercicio 3 - TIR'!$C$26)*('Ejercicio 3 - TIR'!$D$26-'Ejercicio 3 - TIR'!$C$26)*X693),'Ejercicio 3 - TIR'!$E$26-SQRT(('Ejercicio 3 - TIR'!$E$26-'Ejercicio 3 - TIR'!$C$26)*('Ejercicio 3 - TIR'!$E$26-'Ejercicio 3 - TIR'!$D$26)*(1-X693)))</f>
        <v>0.253192321928857</v>
      </c>
      <c r="Z693" s="27">
        <f ca="1" t="shared" si="4764"/>
        <v>1.1536557421912</v>
      </c>
      <c r="AA693" s="27">
        <f ca="1" t="shared" si="4765"/>
        <v>1.30150755150404</v>
      </c>
      <c r="AB693" s="27">
        <f ca="1" t="shared" si="4766"/>
        <v>1.5631649967999</v>
      </c>
      <c r="AC693" s="27">
        <f ca="1" t="shared" si="4767"/>
        <v>1.9268164610905</v>
      </c>
      <c r="AD693" s="27">
        <f ca="1" t="shared" si="4768"/>
        <v>2.41467159480475</v>
      </c>
      <c r="AE693" s="26">
        <f ca="1" t="shared" si="4769"/>
        <v>4326.49923356776</v>
      </c>
      <c r="AF693" s="26">
        <f ca="1" t="shared" si="4770"/>
        <v>4880.98071038912</v>
      </c>
      <c r="AG693" s="26">
        <f ca="1" t="shared" si="4771"/>
        <v>5862.2619497818</v>
      </c>
      <c r="AH693" s="26">
        <f ca="1" t="shared" si="4772"/>
        <v>7226.04641684538</v>
      </c>
      <c r="AI693" s="26">
        <f ca="1" t="shared" si="4773"/>
        <v>9055.62588749216</v>
      </c>
      <c r="AJ693" s="28">
        <f ca="1" t="shared" si="4774"/>
        <v>50120.7631481066</v>
      </c>
      <c r="AK693" s="28">
        <f ca="1" t="shared" si="4775"/>
        <v>50391.1229332214</v>
      </c>
      <c r="AL693" s="28">
        <f ca="1" t="shared" si="4776"/>
        <v>60577.7041473067</v>
      </c>
      <c r="AM693" s="28">
        <f ca="1" t="shared" si="4777"/>
        <v>83258.9381586088</v>
      </c>
      <c r="AN693" s="28">
        <f ca="1" t="shared" si="4778"/>
        <v>99004.7319277194</v>
      </c>
      <c r="AO693" s="28">
        <f ca="1">C693/'Ejercicio 3 - TIR'!$D$7</f>
        <v>14335.0666169122</v>
      </c>
      <c r="AP693" s="28">
        <f ca="1" t="shared" si="4779"/>
        <v>35785.6965311944</v>
      </c>
      <c r="AQ693" s="28">
        <f ca="1" t="shared" si="4780"/>
        <v>36056.0563163093</v>
      </c>
      <c r="AR693" s="28">
        <f ca="1" t="shared" si="4781"/>
        <v>46242.6375303945</v>
      </c>
      <c r="AS693" s="28">
        <f ca="1" t="shared" si="4782"/>
        <v>68923.8715416966</v>
      </c>
      <c r="AT693" s="28">
        <f ca="1" t="shared" si="4783"/>
        <v>84669.6653108072</v>
      </c>
      <c r="AU693" s="28">
        <f ca="1">AP693*'Ejercicio 3 - TIR'!$D$5</f>
        <v>17892.8482655972</v>
      </c>
      <c r="AV693" s="28">
        <f ca="1">AQ693*'Ejercicio 3 - TIR'!$D$5</f>
        <v>18028.0281581546</v>
      </c>
      <c r="AW693" s="28">
        <f ca="1">AR693*'Ejercicio 3 - TIR'!$D$5</f>
        <v>23121.3187651973</v>
      </c>
      <c r="AX693" s="28">
        <f ca="1">AS693*'Ejercicio 3 - TIR'!$D$5</f>
        <v>34461.9357708483</v>
      </c>
      <c r="AY693" s="28">
        <f ca="1">AT693*'Ejercicio 3 - TIR'!$D$5</f>
        <v>42334.8326554036</v>
      </c>
      <c r="AZ693" s="28">
        <f ca="1" t="shared" ref="AZ693:BD693" si="5149">AJ693-AU693-AE693</f>
        <v>27901.4156489416</v>
      </c>
      <c r="BA693" s="28">
        <f ca="1" t="shared" si="5149"/>
        <v>27482.1140646777</v>
      </c>
      <c r="BB693" s="28">
        <f ca="1" t="shared" si="5149"/>
        <v>31594.1234323276</v>
      </c>
      <c r="BC693" s="28">
        <f ca="1" t="shared" si="5149"/>
        <v>41570.9559709151</v>
      </c>
      <c r="BD693" s="28">
        <f ca="1" t="shared" si="5149"/>
        <v>47614.2733848236</v>
      </c>
      <c r="BE693" s="28">
        <f ca="1" t="shared" ref="BE693:BI693" si="5150">AZ693/Z693</f>
        <v>24185.2180234869</v>
      </c>
      <c r="BF693" s="28">
        <f ca="1" t="shared" si="5150"/>
        <v>21115.6009297979</v>
      </c>
      <c r="BG693" s="28">
        <f ca="1" t="shared" si="5150"/>
        <v>20211.6369653919</v>
      </c>
      <c r="BH693" s="28">
        <f ca="1" t="shared" si="5150"/>
        <v>21574.943338084</v>
      </c>
      <c r="BI693" s="28">
        <f ca="1" t="shared" si="5150"/>
        <v>19718.7366958171</v>
      </c>
      <c r="BJ693" s="28">
        <f ca="1" t="shared" si="4786"/>
        <v>67990.1359705852</v>
      </c>
      <c r="BK693" s="28">
        <f ca="1" t="shared" si="4787"/>
        <v>34614.4781694916</v>
      </c>
      <c r="BL693" s="28">
        <f ca="1" t="shared" si="4788"/>
        <v>102604.614140077</v>
      </c>
      <c r="BM693" s="28">
        <f ca="1">BK693*'Ejercicio 3 - TIR'!$D$5</f>
        <v>17307.2390847458</v>
      </c>
      <c r="BN693" s="28">
        <f ca="1" t="shared" si="4789"/>
        <v>85297.375055331</v>
      </c>
      <c r="BO693" s="28">
        <f ca="1" t="shared" si="4790"/>
        <v>35324.6276797439</v>
      </c>
      <c r="BP693" s="28">
        <f ca="1" t="shared" si="4791"/>
        <v>-99832.4274558486</v>
      </c>
      <c r="BQ693" s="28">
        <f ca="1" t="shared" ref="BQ693:BT693" si="5151">BE693</f>
        <v>24185.2180234869</v>
      </c>
      <c r="BR693" s="28">
        <f ca="1" t="shared" si="5151"/>
        <v>21115.6009297979</v>
      </c>
      <c r="BS693" s="28">
        <f ca="1" t="shared" si="5151"/>
        <v>20211.6369653919</v>
      </c>
      <c r="BT693" s="28">
        <f ca="1" t="shared" si="5151"/>
        <v>21574.943338084</v>
      </c>
      <c r="BU693" s="28">
        <f ca="1" t="shared" si="4793"/>
        <v>55043.364375561</v>
      </c>
      <c r="BV693" s="30">
        <f ca="1" t="shared" si="4794"/>
        <v>11.2612626117247</v>
      </c>
    </row>
    <row r="694" ht="15" customHeight="1" spans="1:74">
      <c r="A694" s="26">
        <v>693</v>
      </c>
      <c r="B694" s="27">
        <f ca="1" t="shared" ref="B694:F694" si="5152">RAND()</f>
        <v>0.349137399146513</v>
      </c>
      <c r="C694" s="28">
        <f ca="1">IF(B694&lt;=('Ejercicio 3 - TIR'!$D$13-'Ejercicio 3 - TIR'!$C$13)/('Ejercicio 3 - TIR'!$E$13-'Ejercicio 3 - TIR'!$C$13),'Ejercicio 3 - TIR'!$C$13+SQRT(('Ejercicio 3 - TIR'!$E$13-'Ejercicio 3 - TIR'!$C$13)*('Ejercicio 3 - TIR'!$D$13-'Ejercicio 3 - TIR'!$C$13)*B694),'Ejercicio 3 - TIR'!$E$13-SQRT(('Ejercicio 3 - TIR'!$E$13-'Ejercicio 3 - TIR'!$C$13)*('Ejercicio 3 - TIR'!$E$13-'Ejercicio 3 - TIR'!$D$13)*(1-B694)))</f>
        <v>72052.9944175734</v>
      </c>
      <c r="D694" s="27">
        <f ca="1" t="shared" si="5152"/>
        <v>0.930273109882882</v>
      </c>
      <c r="E694" s="28">
        <f ca="1">IF(D694&lt;=('Ejercicio 3 - TIR'!$D$14-'Ejercicio 3 - TIR'!$C$14)/('Ejercicio 3 - TIR'!$E$14-'Ejercicio 3 - TIR'!$C$14),'Ejercicio 3 - TIR'!$C$14+SQRT(('Ejercicio 3 - TIR'!$E$14-'Ejercicio 3 - TIR'!$C$14)*('Ejercicio 3 - TIR'!$D$14-'Ejercicio 3 - TIR'!$C$14)*D694),'Ejercicio 3 - TIR'!$E$14-SQRT(('Ejercicio 3 - TIR'!$E$14-'Ejercicio 3 - TIR'!$C$14)*('Ejercicio 3 - TIR'!$E$14-'Ejercicio 3 - TIR'!$D$14)*(1-D694)))</f>
        <v>36765.9570940435</v>
      </c>
      <c r="F694" s="27">
        <f ca="1" t="shared" si="5152"/>
        <v>0.471627188882514</v>
      </c>
      <c r="G694" s="28">
        <f ca="1">IF(F694&lt;=('Ejercicio 3 - TIR'!$D$18-'Ejercicio 3 - TIR'!$C$18)/('Ejercicio 3 - TIR'!$E$18-'Ejercicio 3 - TIR'!$C$18),'Ejercicio 3 - TIR'!$C$18+SQRT(('Ejercicio 3 - TIR'!$E$18-'Ejercicio 3 - TIR'!$C$18)*('Ejercicio 3 - TIR'!$D$18-'Ejercicio 3 - TIR'!$C$18)*F694),'Ejercicio 3 - TIR'!$E$18-SQRT(('Ejercicio 3 - TIR'!$E$18-'Ejercicio 3 - TIR'!$C$18)*('Ejercicio 3 - TIR'!$E$18-'Ejercicio 3 - TIR'!$D$18)*(1-F694)))</f>
        <v>38410.949906662</v>
      </c>
      <c r="H694" s="27">
        <f ca="1" t="shared" ref="H694:L694" si="5153">RAND()</f>
        <v>0.299014919765803</v>
      </c>
      <c r="I694" s="28">
        <f ca="1">IF(H694&lt;=('Ejercicio 3 - TIR'!$D$18-'Ejercicio 3 - TIR'!$C$18)/('Ejercicio 3 - TIR'!$E$18-'Ejercicio 3 - TIR'!$C$18),'Ejercicio 3 - TIR'!$C$18+SQRT(('Ejercicio 3 - TIR'!$E$18-'Ejercicio 3 - TIR'!$C$18)*('Ejercicio 3 - TIR'!$D$18-'Ejercicio 3 - TIR'!$C$18)*H694),'Ejercicio 3 - TIR'!$E$18-SQRT(('Ejercicio 3 - TIR'!$E$18-'Ejercicio 3 - TIR'!$C$18)*('Ejercicio 3 - TIR'!$E$18-'Ejercicio 3 - TIR'!$D$18)*(1-H694)))</f>
        <v>36697.1813447801</v>
      </c>
      <c r="J694" s="27">
        <f ca="1" t="shared" si="5153"/>
        <v>0.503795320410351</v>
      </c>
      <c r="K694" s="28">
        <f ca="1">IF(J694&lt;=('Ejercicio 3 - TIR'!$D$18-'Ejercicio 3 - TIR'!$C$18)/('Ejercicio 3 - TIR'!$E$18-'Ejercicio 3 - TIR'!$C$18),'Ejercicio 3 - TIR'!$C$18+SQRT(('Ejercicio 3 - TIR'!$E$18-'Ejercicio 3 - TIR'!$C$18)*('Ejercicio 3 - TIR'!$D$18-'Ejercicio 3 - TIR'!$C$18)*J694),'Ejercicio 3 - TIR'!$E$18-SQRT(('Ejercicio 3 - TIR'!$E$18-'Ejercicio 3 - TIR'!$C$18)*('Ejercicio 3 - TIR'!$E$18-'Ejercicio 3 - TIR'!$D$18)*(1-J694)))</f>
        <v>38693.0603392334</v>
      </c>
      <c r="L694" s="27">
        <f ca="1" t="shared" si="5153"/>
        <v>0.901196038779746</v>
      </c>
      <c r="M694" s="28">
        <f ca="1">IF(L694&lt;=('Ejercicio 3 - TIR'!$D$18-'Ejercicio 3 - TIR'!$C$18)/('Ejercicio 3 - TIR'!$E$18-'Ejercicio 3 - TIR'!$C$18),'Ejercicio 3 - TIR'!$C$18+SQRT(('Ejercicio 3 - TIR'!$E$18-'Ejercicio 3 - TIR'!$C$18)*('Ejercicio 3 - TIR'!$D$18-'Ejercicio 3 - TIR'!$C$18)*L694),'Ejercicio 3 - TIR'!$E$18-SQRT(('Ejercicio 3 - TIR'!$E$18-'Ejercicio 3 - TIR'!$C$18)*('Ejercicio 3 - TIR'!$E$18-'Ejercicio 3 - TIR'!$D$18)*(1-L694)))</f>
        <v>42277.8139131354</v>
      </c>
      <c r="N694" s="27">
        <f ca="1" t="shared" ref="N694:R694" si="5154">RAND()</f>
        <v>0.752945754834044</v>
      </c>
      <c r="O694" s="28">
        <f ca="1">IF(N694&lt;=('Ejercicio 3 - TIR'!$D$18-'Ejercicio 3 - TIR'!$C$18)/('Ejercicio 3 - TIR'!$E$18-'Ejercicio 3 - TIR'!$C$18),'Ejercicio 3 - TIR'!$C$18+SQRT(('Ejercicio 3 - TIR'!$E$18-'Ejercicio 3 - TIR'!$C$18)*('Ejercicio 3 - TIR'!$D$18-'Ejercicio 3 - TIR'!$C$18)*N694),'Ejercicio 3 - TIR'!$E$18-SQRT(('Ejercicio 3 - TIR'!$E$18-'Ejercicio 3 - TIR'!$C$18)*('Ejercicio 3 - TIR'!$E$18-'Ejercicio 3 - TIR'!$D$18)*(1-N694)))</f>
        <v>40695.4595614111</v>
      </c>
      <c r="P694" s="27">
        <f ca="1" t="shared" si="5154"/>
        <v>0.892483568589037</v>
      </c>
      <c r="Q694" s="29">
        <f ca="1">IF(P694&lt;=('Ejercicio 3 - TIR'!$D$22-'Ejercicio 3 - TIR'!$C$22)/('Ejercicio 3 - TIR'!$E$22-'Ejercicio 3 - TIR'!$C$22),'Ejercicio 3 - TIR'!$C$22+SQRT(('Ejercicio 3 - TIR'!$E$22-'Ejercicio 3 - TIR'!$C$22)*('Ejercicio 3 - TIR'!$D$22-'Ejercicio 3 - TIR'!$C$22)*P694),'Ejercicio 3 - TIR'!$E$22-SQRT(('Ejercicio 3 - TIR'!$E$22-'Ejercicio 3 - TIR'!$C$22)*('Ejercicio 3 - TIR'!$E$22-'Ejercicio 3 - TIR'!$D$22)*(1-P694)))</f>
        <v>0.16608850919061</v>
      </c>
      <c r="R694" s="27">
        <f ca="1" t="shared" si="5154"/>
        <v>0.0450018759850277</v>
      </c>
      <c r="S694" s="29">
        <f ca="1">IF(R694&lt;=('Ejercicio 3 - TIR'!$D$23-'Ejercicio 3 - TIR'!$C$23)/('Ejercicio 3 - TIR'!$E$23-'Ejercicio 3 - TIR'!$C$23),'Ejercicio 3 - TIR'!$C$23+SQRT(('Ejercicio 3 - TIR'!$E$23-'Ejercicio 3 - TIR'!$C$23)*('Ejercicio 3 - TIR'!$D$23-'Ejercicio 3 - TIR'!$C$23)*R694),'Ejercicio 3 - TIR'!$E$23-SQRT(('Ejercicio 3 - TIR'!$E$23-'Ejercicio 3 - TIR'!$C$23)*('Ejercicio 3 - TIR'!$E$23-'Ejercicio 3 - TIR'!$D$23)*(1-R694)))</f>
        <v>0.129000187596548</v>
      </c>
      <c r="T694" s="27">
        <f ca="1" t="shared" ref="T694:X694" si="5155">RAND()</f>
        <v>0.862378527370609</v>
      </c>
      <c r="U694" s="29">
        <f ca="1">IF(T694&lt;=('Ejercicio 3 - TIR'!$D$24-'Ejercicio 3 - TIR'!$C$24)/('Ejercicio 3 - TIR'!$E$24-'Ejercicio 3 - TIR'!$C$24),'Ejercicio 3 - TIR'!$C$24+SQRT(('Ejercicio 3 - TIR'!$E$24-'Ejercicio 3 - TIR'!$C$24)*('Ejercicio 3 - TIR'!$D$24-'Ejercicio 3 - TIR'!$C$24)*T694),'Ejercicio 3 - TIR'!$E$24-SQRT(('Ejercicio 3 - TIR'!$E$24-'Ejercicio 3 - TIR'!$C$24)*('Ejercicio 3 - TIR'!$E$24-'Ejercicio 3 - TIR'!$D$24)*(1-T694)))</f>
        <v>0.20036991789721</v>
      </c>
      <c r="V694" s="27">
        <f ca="1" t="shared" si="5155"/>
        <v>0.707729271245521</v>
      </c>
      <c r="W694" s="29">
        <f ca="1">IF(V694&lt;=('Ejercicio 3 - TIR'!$D$25-'Ejercicio 3 - TIR'!$C$25)/('Ejercicio 3 - TIR'!$E$25-'Ejercicio 3 - TIR'!$C$25),'Ejercicio 3 - TIR'!$C$25+SQRT(('Ejercicio 3 - TIR'!$E$25-'Ejercicio 3 - TIR'!$C$25)*('Ejercicio 3 - TIR'!$D$25-'Ejercicio 3 - TIR'!$C$25)*V694),'Ejercicio 3 - TIR'!$E$25-SQRT(('Ejercicio 3 - TIR'!$E$25-'Ejercicio 3 - TIR'!$C$25)*('Ejercicio 3 - TIR'!$E$25-'Ejercicio 3 - TIR'!$D$25)*(1-V694)))</f>
        <v>0.21801644874876</v>
      </c>
      <c r="X694" s="27">
        <f ca="1" t="shared" si="5155"/>
        <v>0.497093217970897</v>
      </c>
      <c r="Y694" s="29">
        <f ca="1">IF(X694&lt;=('Ejercicio 3 - TIR'!$D$26-'Ejercicio 3 - TIR'!$C$26)/('Ejercicio 3 - TIR'!$E$26-'Ejercicio 3 - TIR'!$C$26),'Ejercicio 3 - TIR'!$C$26+SQRT(('Ejercicio 3 - TIR'!$E$26-'Ejercicio 3 - TIR'!$C$26)*('Ejercicio 3 - TIR'!$D$26-'Ejercicio 3 - TIR'!$C$26)*X694),'Ejercicio 3 - TIR'!$E$26-SQRT(('Ejercicio 3 - TIR'!$E$26-'Ejercicio 3 - TIR'!$C$26)*('Ejercicio 3 - TIR'!$E$26-'Ejercicio 3 - TIR'!$D$26)*(1-X694)))</f>
        <v>0.227887653833692</v>
      </c>
      <c r="Z694" s="27">
        <f ca="1" t="shared" si="4764"/>
        <v>1.16608850919061</v>
      </c>
      <c r="AA694" s="27">
        <f ca="1" t="shared" si="4765"/>
        <v>1.31651414563038</v>
      </c>
      <c r="AB694" s="27">
        <f ca="1" t="shared" si="4766"/>
        <v>1.58030397690085</v>
      </c>
      <c r="AC694" s="27">
        <f ca="1" t="shared" si="4767"/>
        <v>1.92483623788832</v>
      </c>
      <c r="AD694" s="27">
        <f ca="1" t="shared" si="4768"/>
        <v>2.36348265215476</v>
      </c>
      <c r="AE694" s="26">
        <f ca="1" t="shared" si="4769"/>
        <v>6106.40300271562</v>
      </c>
      <c r="AF694" s="26">
        <f ca="1" t="shared" si="4770"/>
        <v>6894.13013560606</v>
      </c>
      <c r="AG694" s="26">
        <f ca="1" t="shared" si="4771"/>
        <v>8275.50642485013</v>
      </c>
      <c r="AH694" s="26">
        <f ca="1" t="shared" si="4772"/>
        <v>10079.7029471935</v>
      </c>
      <c r="AI694" s="26">
        <f ca="1" t="shared" si="4773"/>
        <v>12376.74280317</v>
      </c>
      <c r="AJ694" s="28">
        <f ca="1" t="shared" si="4774"/>
        <v>44790.5673132547</v>
      </c>
      <c r="AK694" s="28">
        <f ca="1" t="shared" si="4775"/>
        <v>48312.3583451662</v>
      </c>
      <c r="AL694" s="28">
        <f ca="1" t="shared" si="4776"/>
        <v>61146.7971325552</v>
      </c>
      <c r="AM694" s="28">
        <f ca="1" t="shared" si="4777"/>
        <v>81377.868278702</v>
      </c>
      <c r="AN694" s="28">
        <f ca="1" t="shared" si="4778"/>
        <v>96183.0126948606</v>
      </c>
      <c r="AO694" s="28">
        <f ca="1">C694/'Ejercicio 3 - TIR'!$D$7</f>
        <v>14410.5988835147</v>
      </c>
      <c r="AP694" s="28">
        <f ca="1" t="shared" si="4779"/>
        <v>30379.96842974</v>
      </c>
      <c r="AQ694" s="28">
        <f ca="1" t="shared" si="4780"/>
        <v>33901.7594616515</v>
      </c>
      <c r="AR694" s="28">
        <f ca="1" t="shared" si="4781"/>
        <v>46736.1982490405</v>
      </c>
      <c r="AS694" s="28">
        <f ca="1" t="shared" si="4782"/>
        <v>66967.2693951873</v>
      </c>
      <c r="AT694" s="28">
        <f ca="1" t="shared" si="4783"/>
        <v>81772.413811346</v>
      </c>
      <c r="AU694" s="28">
        <f ca="1">AP694*'Ejercicio 3 - TIR'!$D$5</f>
        <v>15189.98421487</v>
      </c>
      <c r="AV694" s="28">
        <f ca="1">AQ694*'Ejercicio 3 - TIR'!$D$5</f>
        <v>16950.8797308258</v>
      </c>
      <c r="AW694" s="28">
        <f ca="1">AR694*'Ejercicio 3 - TIR'!$D$5</f>
        <v>23368.0991245202</v>
      </c>
      <c r="AX694" s="28">
        <f ca="1">AS694*'Ejercicio 3 - TIR'!$D$5</f>
        <v>33483.6346975937</v>
      </c>
      <c r="AY694" s="28">
        <f ca="1">AT694*'Ejercicio 3 - TIR'!$D$5</f>
        <v>40886.206905673</v>
      </c>
      <c r="AZ694" s="28">
        <f ca="1" t="shared" ref="AZ694:BD694" si="5156">AJ694-AU694-AE694</f>
        <v>23494.1800956691</v>
      </c>
      <c r="BA694" s="28">
        <f ca="1" t="shared" si="5156"/>
        <v>24467.3484787344</v>
      </c>
      <c r="BB694" s="28">
        <f ca="1" t="shared" si="5156"/>
        <v>29503.1915831848</v>
      </c>
      <c r="BC694" s="28">
        <f ca="1" t="shared" si="5156"/>
        <v>37814.5306339148</v>
      </c>
      <c r="BD694" s="28">
        <f ca="1" t="shared" si="5156"/>
        <v>42920.0629860177</v>
      </c>
      <c r="BE694" s="28">
        <f ca="1" t="shared" ref="BE694:BI694" si="5157">AZ694/Z694</f>
        <v>20147.8531951031</v>
      </c>
      <c r="BF694" s="28">
        <f ca="1" t="shared" si="5157"/>
        <v>18584.9491704617</v>
      </c>
      <c r="BG694" s="28">
        <f ca="1" t="shared" si="5157"/>
        <v>18669.3142676536</v>
      </c>
      <c r="BH694" s="28">
        <f ca="1" t="shared" si="5157"/>
        <v>19645.5832914908</v>
      </c>
      <c r="BI694" s="28">
        <f ca="1" t="shared" si="5157"/>
        <v>18159.669142013</v>
      </c>
      <c r="BJ694" s="28">
        <f ca="1" t="shared" si="4786"/>
        <v>86895.7017816379</v>
      </c>
      <c r="BK694" s="28">
        <f ca="1" t="shared" si="4787"/>
        <v>34059.2004683476</v>
      </c>
      <c r="BL694" s="28">
        <f ca="1" t="shared" si="4788"/>
        <v>120954.902249985</v>
      </c>
      <c r="BM694" s="28">
        <f ca="1">BK694*'Ejercicio 3 - TIR'!$D$5</f>
        <v>17029.6002341738</v>
      </c>
      <c r="BN694" s="28">
        <f ca="1" t="shared" si="4789"/>
        <v>103925.302015812</v>
      </c>
      <c r="BO694" s="28">
        <f ca="1" t="shared" si="4790"/>
        <v>43971.2565358008</v>
      </c>
      <c r="BP694" s="28">
        <f ca="1" t="shared" si="4791"/>
        <v>-108818.951511617</v>
      </c>
      <c r="BQ694" s="28">
        <f ca="1" t="shared" ref="BQ694:BT694" si="5158">BE694</f>
        <v>20147.8531951031</v>
      </c>
      <c r="BR694" s="28">
        <f ca="1" t="shared" si="5158"/>
        <v>18584.9491704617</v>
      </c>
      <c r="BS694" s="28">
        <f ca="1" t="shared" si="5158"/>
        <v>18669.3142676536</v>
      </c>
      <c r="BT694" s="28">
        <f ca="1" t="shared" si="5158"/>
        <v>19645.5832914908</v>
      </c>
      <c r="BU694" s="28">
        <f ca="1" t="shared" si="4793"/>
        <v>62130.9256778138</v>
      </c>
      <c r="BV694" s="30">
        <f ca="1" t="shared" si="4794"/>
        <v>7.2186648432043</v>
      </c>
    </row>
    <row r="695" ht="15" customHeight="1" spans="1:74">
      <c r="A695" s="26">
        <v>694</v>
      </c>
      <c r="B695" s="27">
        <f ca="1" t="shared" ref="B695:F695" si="5159">RAND()</f>
        <v>0.619987290797454</v>
      </c>
      <c r="C695" s="28">
        <f ca="1">IF(B695&lt;=('Ejercicio 3 - TIR'!$D$13-'Ejercicio 3 - TIR'!$C$13)/('Ejercicio 3 - TIR'!$E$13-'Ejercicio 3 - TIR'!$C$13),'Ejercicio 3 - TIR'!$C$13+SQRT(('Ejercicio 3 - TIR'!$E$13-'Ejercicio 3 - TIR'!$C$13)*('Ejercicio 3 - TIR'!$D$13-'Ejercicio 3 - TIR'!$C$13)*B695),'Ejercicio 3 - TIR'!$E$13-SQRT(('Ejercicio 3 - TIR'!$E$13-'Ejercicio 3 - TIR'!$C$13)*('Ejercicio 3 - TIR'!$E$13-'Ejercicio 3 - TIR'!$D$13)*(1-B695)))</f>
        <v>78645.4864011597</v>
      </c>
      <c r="D695" s="27">
        <f ca="1" t="shared" si="5159"/>
        <v>0.00163991715663792</v>
      </c>
      <c r="E695" s="28">
        <f ca="1">IF(D695&lt;=('Ejercicio 3 - TIR'!$D$14-'Ejercicio 3 - TIR'!$C$14)/('Ejercicio 3 - TIR'!$E$14-'Ejercicio 3 - TIR'!$C$14),'Ejercicio 3 - TIR'!$C$14+SQRT(('Ejercicio 3 - TIR'!$E$14-'Ejercicio 3 - TIR'!$C$14)*('Ejercicio 3 - TIR'!$D$14-'Ejercicio 3 - TIR'!$C$14)*D695),'Ejercicio 3 - TIR'!$E$14-SQRT(('Ejercicio 3 - TIR'!$E$14-'Ejercicio 3 - TIR'!$C$14)*('Ejercicio 3 - TIR'!$E$14-'Ejercicio 3 - TIR'!$D$14)*(1-D695)))</f>
        <v>25350.7047002078</v>
      </c>
      <c r="F695" s="27">
        <f ca="1" t="shared" si="5159"/>
        <v>0.800383281351157</v>
      </c>
      <c r="G695" s="28">
        <f ca="1">IF(F695&lt;=('Ejercicio 3 - TIR'!$D$18-'Ejercicio 3 - TIR'!$C$18)/('Ejercicio 3 - TIR'!$E$18-'Ejercicio 3 - TIR'!$C$18),'Ejercicio 3 - TIR'!$C$18+SQRT(('Ejercicio 3 - TIR'!$E$18-'Ejercicio 3 - TIR'!$C$18)*('Ejercicio 3 - TIR'!$D$18-'Ejercicio 3 - TIR'!$C$18)*F695),'Ejercicio 3 - TIR'!$E$18-SQRT(('Ejercicio 3 - TIR'!$E$18-'Ejercicio 3 - TIR'!$C$18)*('Ejercicio 3 - TIR'!$E$18-'Ejercicio 3 - TIR'!$D$18)*(1-F695)))</f>
        <v>41130.7295392202</v>
      </c>
      <c r="H695" s="27">
        <f ca="1" t="shared" ref="H695:L695" si="5160">RAND()</f>
        <v>0.555304633899613</v>
      </c>
      <c r="I695" s="28">
        <f ca="1">IF(H695&lt;=('Ejercicio 3 - TIR'!$D$18-'Ejercicio 3 - TIR'!$C$18)/('Ejercicio 3 - TIR'!$E$18-'Ejercicio 3 - TIR'!$C$18),'Ejercicio 3 - TIR'!$C$18+SQRT(('Ejercicio 3 - TIR'!$E$18-'Ejercicio 3 - TIR'!$C$18)*('Ejercicio 3 - TIR'!$D$18-'Ejercicio 3 - TIR'!$C$18)*H695),'Ejercicio 3 - TIR'!$E$18-SQRT(('Ejercicio 3 - TIR'!$E$18-'Ejercicio 3 - TIR'!$C$18)*('Ejercicio 3 - TIR'!$E$18-'Ejercicio 3 - TIR'!$D$18)*(1-H695)))</f>
        <v>39126.647527156</v>
      </c>
      <c r="J695" s="27">
        <f ca="1" t="shared" si="5160"/>
        <v>0.595987590145762</v>
      </c>
      <c r="K695" s="28">
        <f ca="1">IF(J695&lt;=('Ejercicio 3 - TIR'!$D$18-'Ejercicio 3 - TIR'!$C$18)/('Ejercicio 3 - TIR'!$E$18-'Ejercicio 3 - TIR'!$C$18),'Ejercicio 3 - TIR'!$C$18+SQRT(('Ejercicio 3 - TIR'!$E$18-'Ejercicio 3 - TIR'!$C$18)*('Ejercicio 3 - TIR'!$D$18-'Ejercicio 3 - TIR'!$C$18)*J695),'Ejercicio 3 - TIR'!$E$18-SQRT(('Ejercicio 3 - TIR'!$E$18-'Ejercicio 3 - TIR'!$C$18)*('Ejercicio 3 - TIR'!$E$18-'Ejercicio 3 - TIR'!$D$18)*(1-J695)))</f>
        <v>39455.0588851611</v>
      </c>
      <c r="L695" s="27">
        <f ca="1" t="shared" si="5160"/>
        <v>0.931327916804856</v>
      </c>
      <c r="M695" s="28">
        <f ca="1">IF(L695&lt;=('Ejercicio 3 - TIR'!$D$18-'Ejercicio 3 - TIR'!$C$18)/('Ejercicio 3 - TIR'!$E$18-'Ejercicio 3 - TIR'!$C$18),'Ejercicio 3 - TIR'!$C$18+SQRT(('Ejercicio 3 - TIR'!$E$18-'Ejercicio 3 - TIR'!$C$18)*('Ejercicio 3 - TIR'!$D$18-'Ejercicio 3 - TIR'!$C$18)*L695),'Ejercicio 3 - TIR'!$E$18-SQRT(('Ejercicio 3 - TIR'!$E$18-'Ejercicio 3 - TIR'!$C$18)*('Ejercicio 3 - TIR'!$E$18-'Ejercicio 3 - TIR'!$D$18)*(1-L695)))</f>
        <v>42730.5493528971</v>
      </c>
      <c r="N695" s="27">
        <f ca="1" t="shared" ref="N695:R695" si="5161">RAND()</f>
        <v>0.211302602937729</v>
      </c>
      <c r="O695" s="28">
        <f ca="1">IF(N695&lt;=('Ejercicio 3 - TIR'!$D$18-'Ejercicio 3 - TIR'!$C$18)/('Ejercicio 3 - TIR'!$E$18-'Ejercicio 3 - TIR'!$C$18),'Ejercicio 3 - TIR'!$C$18+SQRT(('Ejercicio 3 - TIR'!$E$18-'Ejercicio 3 - TIR'!$C$18)*('Ejercicio 3 - TIR'!$D$18-'Ejercicio 3 - TIR'!$C$18)*N695),'Ejercicio 3 - TIR'!$E$18-SQRT(('Ejercicio 3 - TIR'!$E$18-'Ejercicio 3 - TIR'!$C$18)*('Ejercicio 3 - TIR'!$E$18-'Ejercicio 3 - TIR'!$D$18)*(1-N695)))</f>
        <v>35629.8659345192</v>
      </c>
      <c r="P695" s="27">
        <f ca="1" t="shared" si="5161"/>
        <v>0.101450501301541</v>
      </c>
      <c r="Q695" s="29">
        <f ca="1">IF(P695&lt;=('Ejercicio 3 - TIR'!$D$22-'Ejercicio 3 - TIR'!$C$22)/('Ejercicio 3 - TIR'!$E$22-'Ejercicio 3 - TIR'!$C$22),'Ejercicio 3 - TIR'!$C$22+SQRT(('Ejercicio 3 - TIR'!$E$22-'Ejercicio 3 - TIR'!$C$22)*('Ejercicio 3 - TIR'!$D$22-'Ejercicio 3 - TIR'!$C$22)*P695),'Ejercicio 3 - TIR'!$E$22-SQRT(('Ejercicio 3 - TIR'!$E$22-'Ejercicio 3 - TIR'!$C$22)*('Ejercicio 3 - TIR'!$E$22-'Ejercicio 3 - TIR'!$D$22)*(1-P695)))</f>
        <v>0.133513360142569</v>
      </c>
      <c r="R695" s="27">
        <f ca="1" t="shared" si="5161"/>
        <v>0.590511774388019</v>
      </c>
      <c r="S695" s="29">
        <f ca="1">IF(R695&lt;=('Ejercicio 3 - TIR'!$D$23-'Ejercicio 3 - TIR'!$C$23)/('Ejercicio 3 - TIR'!$E$23-'Ejercicio 3 - TIR'!$C$23),'Ejercicio 3 - TIR'!$C$23+SQRT(('Ejercicio 3 - TIR'!$E$23-'Ejercicio 3 - TIR'!$C$23)*('Ejercicio 3 - TIR'!$D$23-'Ejercicio 3 - TIR'!$C$23)*R695),'Ejercicio 3 - TIR'!$E$23-SQRT(('Ejercicio 3 - TIR'!$E$23-'Ejercicio 3 - TIR'!$C$23)*('Ejercicio 3 - TIR'!$E$23-'Ejercicio 3 - TIR'!$D$23)*(1-R695)))</f>
        <v>0.152850804687771</v>
      </c>
      <c r="T695" s="27">
        <f ca="1" t="shared" ref="T695:X695" si="5162">RAND()</f>
        <v>0.0661780266854921</v>
      </c>
      <c r="U695" s="29">
        <f ca="1">IF(T695&lt;=('Ejercicio 3 - TIR'!$D$24-'Ejercicio 3 - TIR'!$C$24)/('Ejercicio 3 - TIR'!$E$24-'Ejercicio 3 - TIR'!$C$24),'Ejercicio 3 - TIR'!$C$24+SQRT(('Ejercicio 3 - TIR'!$E$24-'Ejercicio 3 - TIR'!$C$24)*('Ejercicio 3 - TIR'!$D$24-'Ejercicio 3 - TIR'!$C$24)*T695),'Ejercicio 3 - TIR'!$E$24-SQRT(('Ejercicio 3 - TIR'!$E$24-'Ejercicio 3 - TIR'!$C$24)*('Ejercicio 3 - TIR'!$E$24-'Ejercicio 3 - TIR'!$D$24)*(1-T695)))</f>
        <v>0.161788717319519</v>
      </c>
      <c r="V695" s="27">
        <f ca="1" t="shared" si="5162"/>
        <v>0.97311074297347</v>
      </c>
      <c r="W695" s="29">
        <f ca="1">IF(V695&lt;=('Ejercicio 3 - TIR'!$D$25-'Ejercicio 3 - TIR'!$C$25)/('Ejercicio 3 - TIR'!$E$25-'Ejercicio 3 - TIR'!$C$25),'Ejercicio 3 - TIR'!$C$25+SQRT(('Ejercicio 3 - TIR'!$E$25-'Ejercicio 3 - TIR'!$C$25)*('Ejercicio 3 - TIR'!$D$25-'Ejercicio 3 - TIR'!$C$25)*V695),'Ejercicio 3 - TIR'!$E$25-SQRT(('Ejercicio 3 - TIR'!$E$25-'Ejercicio 3 - TIR'!$C$25)*('Ejercicio 3 - TIR'!$E$25-'Ejercicio 3 - TIR'!$D$25)*(1-V695)))</f>
        <v>0.240298845450522</v>
      </c>
      <c r="X695" s="27">
        <f ca="1" t="shared" si="5162"/>
        <v>0.0105207848592024</v>
      </c>
      <c r="Y695" s="29">
        <f ca="1">IF(X695&lt;=('Ejercicio 3 - TIR'!$D$26-'Ejercicio 3 - TIR'!$C$26)/('Ejercicio 3 - TIR'!$E$26-'Ejercicio 3 - TIR'!$C$26),'Ejercicio 3 - TIR'!$C$26+SQRT(('Ejercicio 3 - TIR'!$E$26-'Ejercicio 3 - TIR'!$C$26)*('Ejercicio 3 - TIR'!$D$26-'Ejercicio 3 - TIR'!$C$26)*X695),'Ejercicio 3 - TIR'!$E$26-SQRT(('Ejercicio 3 - TIR'!$E$26-'Ejercicio 3 - TIR'!$C$26)*('Ejercicio 3 - TIR'!$E$26-'Ejercicio 3 - TIR'!$D$26)*(1-X695)))</f>
        <v>0.195329739123057</v>
      </c>
      <c r="Z695" s="27">
        <f ca="1" t="shared" si="4764"/>
        <v>1.13351336014257</v>
      </c>
      <c r="AA695" s="27">
        <f ca="1" t="shared" si="4765"/>
        <v>1.3067717893647</v>
      </c>
      <c r="AB695" s="27">
        <f ca="1" t="shared" si="4766"/>
        <v>1.51819272099535</v>
      </c>
      <c r="AC695" s="27">
        <f ca="1" t="shared" si="4767"/>
        <v>1.88301267902192</v>
      </c>
      <c r="AD695" s="27">
        <f ca="1" t="shared" si="4768"/>
        <v>2.25082105438068</v>
      </c>
      <c r="AE695" s="26">
        <f ca="1" t="shared" si="4769"/>
        <v>3384.65776650676</v>
      </c>
      <c r="AF695" s="26">
        <f ca="1" t="shared" si="4770"/>
        <v>3902.00542971003</v>
      </c>
      <c r="AG695" s="26">
        <f ca="1" t="shared" si="4771"/>
        <v>4533.30588315662</v>
      </c>
      <c r="AH695" s="26">
        <f ca="1" t="shared" si="4772"/>
        <v>5622.65405295321</v>
      </c>
      <c r="AI695" s="26">
        <f ca="1" t="shared" si="4773"/>
        <v>6720.92560229577</v>
      </c>
      <c r="AJ695" s="28">
        <f ca="1" t="shared" si="4774"/>
        <v>46622.2314451167</v>
      </c>
      <c r="AK695" s="28">
        <f ca="1" t="shared" si="4775"/>
        <v>51129.5992009035</v>
      </c>
      <c r="AL695" s="28">
        <f ca="1" t="shared" si="4776"/>
        <v>59900.3832058944</v>
      </c>
      <c r="AM695" s="28">
        <f ca="1" t="shared" si="4777"/>
        <v>80462.166213077</v>
      </c>
      <c r="AN695" s="28">
        <f ca="1" t="shared" si="4778"/>
        <v>80196.4524101766</v>
      </c>
      <c r="AO695" s="28">
        <f ca="1">C695/'Ejercicio 3 - TIR'!$D$7</f>
        <v>15729.0972802319</v>
      </c>
      <c r="AP695" s="28">
        <f ca="1" t="shared" si="4779"/>
        <v>30893.1341648848</v>
      </c>
      <c r="AQ695" s="28">
        <f ca="1" t="shared" si="4780"/>
        <v>35400.5019206716</v>
      </c>
      <c r="AR695" s="28">
        <f ca="1" t="shared" si="4781"/>
        <v>44171.2859256625</v>
      </c>
      <c r="AS695" s="28">
        <f ca="1" t="shared" si="4782"/>
        <v>64733.068932845</v>
      </c>
      <c r="AT695" s="28">
        <f ca="1" t="shared" si="4783"/>
        <v>64467.3551299446</v>
      </c>
      <c r="AU695" s="28">
        <f ca="1">AP695*'Ejercicio 3 - TIR'!$D$5</f>
        <v>15446.5670824424</v>
      </c>
      <c r="AV695" s="28">
        <f ca="1">AQ695*'Ejercicio 3 - TIR'!$D$5</f>
        <v>17700.2509603358</v>
      </c>
      <c r="AW695" s="28">
        <f ca="1">AR695*'Ejercicio 3 - TIR'!$D$5</f>
        <v>22085.6429628312</v>
      </c>
      <c r="AX695" s="28">
        <f ca="1">AS695*'Ejercicio 3 - TIR'!$D$5</f>
        <v>32366.5344664225</v>
      </c>
      <c r="AY695" s="28">
        <f ca="1">AT695*'Ejercicio 3 - TIR'!$D$5</f>
        <v>32233.6775649723</v>
      </c>
      <c r="AZ695" s="28">
        <f ca="1" t="shared" ref="AZ695:BD695" si="5163">AJ695-AU695-AE695</f>
        <v>27791.0065961676</v>
      </c>
      <c r="BA695" s="28">
        <f ca="1" t="shared" si="5163"/>
        <v>29527.3428108577</v>
      </c>
      <c r="BB695" s="28">
        <f ca="1" t="shared" si="5163"/>
        <v>33281.4343599066</v>
      </c>
      <c r="BC695" s="28">
        <f ca="1" t="shared" si="5163"/>
        <v>42472.9776937012</v>
      </c>
      <c r="BD695" s="28">
        <f ca="1" t="shared" si="5163"/>
        <v>41241.8492429085</v>
      </c>
      <c r="BE695" s="28">
        <f ca="1" t="shared" ref="BE695:BI695" si="5164">AZ695/Z695</f>
        <v>24517.5818595311</v>
      </c>
      <c r="BF695" s="28">
        <f ca="1" t="shared" si="5164"/>
        <v>22595.6383900916</v>
      </c>
      <c r="BG695" s="28">
        <f ca="1" t="shared" si="5164"/>
        <v>21921.7454409127</v>
      </c>
      <c r="BH695" s="28">
        <f ca="1" t="shared" si="5164"/>
        <v>22555.8638913482</v>
      </c>
      <c r="BI695" s="28">
        <f ca="1" t="shared" si="5164"/>
        <v>18323.0244637357</v>
      </c>
      <c r="BJ695" s="28">
        <f ca="1" t="shared" si="4786"/>
        <v>57059.8998826149</v>
      </c>
      <c r="BK695" s="28">
        <f ca="1" t="shared" si="4787"/>
        <v>35403.3833247479</v>
      </c>
      <c r="BL695" s="28">
        <f ca="1" t="shared" si="4788"/>
        <v>92463.2832073628</v>
      </c>
      <c r="BM695" s="28">
        <f ca="1">BK695*'Ejercicio 3 - TIR'!$D$5</f>
        <v>17701.6916623739</v>
      </c>
      <c r="BN695" s="28">
        <f ca="1" t="shared" si="4789"/>
        <v>74761.5915449888</v>
      </c>
      <c r="BO695" s="28">
        <f ca="1" t="shared" si="4790"/>
        <v>33215.2533403238</v>
      </c>
      <c r="BP695" s="28">
        <f ca="1" t="shared" si="4791"/>
        <v>-103996.191101367</v>
      </c>
      <c r="BQ695" s="28">
        <f ca="1" t="shared" ref="BQ695:BT695" si="5165">BE695</f>
        <v>24517.5818595311</v>
      </c>
      <c r="BR695" s="28">
        <f ca="1" t="shared" si="5165"/>
        <v>22595.6383900916</v>
      </c>
      <c r="BS695" s="28">
        <f ca="1" t="shared" si="5165"/>
        <v>21921.7454409127</v>
      </c>
      <c r="BT695" s="28">
        <f ca="1" t="shared" si="5165"/>
        <v>22555.8638913482</v>
      </c>
      <c r="BU695" s="28">
        <f ca="1" t="shared" si="4793"/>
        <v>51538.2778040594</v>
      </c>
      <c r="BV695" s="30">
        <f ca="1" t="shared" si="4794"/>
        <v>10.2824965473678</v>
      </c>
    </row>
    <row r="696" ht="15" customHeight="1" spans="1:74">
      <c r="A696" s="26">
        <v>695</v>
      </c>
      <c r="B696" s="27">
        <f ca="1" t="shared" ref="B696:F696" si="5166">RAND()</f>
        <v>0.201767152786923</v>
      </c>
      <c r="C696" s="28">
        <f ca="1">IF(B696&lt;=('Ejercicio 3 - TIR'!$D$13-'Ejercicio 3 - TIR'!$C$13)/('Ejercicio 3 - TIR'!$E$13-'Ejercicio 3 - TIR'!$C$13),'Ejercicio 3 - TIR'!$C$13+SQRT(('Ejercicio 3 - TIR'!$E$13-'Ejercicio 3 - TIR'!$C$13)*('Ejercicio 3 - TIR'!$D$13-'Ejercicio 3 - TIR'!$C$13)*B696),'Ejercicio 3 - TIR'!$E$13-SQRT(('Ejercicio 3 - TIR'!$E$13-'Ejercicio 3 - TIR'!$C$13)*('Ejercicio 3 - TIR'!$E$13-'Ejercicio 3 - TIR'!$D$13)*(1-B696)))</f>
        <v>68983.6997453593</v>
      </c>
      <c r="D696" s="27">
        <f ca="1" t="shared" si="5166"/>
        <v>0.121232544567095</v>
      </c>
      <c r="E696" s="28">
        <f ca="1">IF(D696&lt;=('Ejercicio 3 - TIR'!$D$14-'Ejercicio 3 - TIR'!$C$14)/('Ejercicio 3 - TIR'!$E$14-'Ejercicio 3 - TIR'!$C$14),'Ejercicio 3 - TIR'!$C$14+SQRT(('Ejercicio 3 - TIR'!$E$14-'Ejercicio 3 - TIR'!$C$14)*('Ejercicio 3 - TIR'!$D$14-'Ejercicio 3 - TIR'!$C$14)*D696),'Ejercicio 3 - TIR'!$E$14-SQRT(('Ejercicio 3 - TIR'!$E$14-'Ejercicio 3 - TIR'!$C$14)*('Ejercicio 3 - TIR'!$E$14-'Ejercicio 3 - TIR'!$D$14)*(1-D696)))</f>
        <v>28015.367447349</v>
      </c>
      <c r="F696" s="27">
        <f ca="1" t="shared" si="5166"/>
        <v>0.993267956391612</v>
      </c>
      <c r="G696" s="28">
        <f ca="1">IF(F696&lt;=('Ejercicio 3 - TIR'!$D$18-'Ejercicio 3 - TIR'!$C$18)/('Ejercicio 3 - TIR'!$E$18-'Ejercicio 3 - TIR'!$C$18),'Ejercicio 3 - TIR'!$C$18+SQRT(('Ejercicio 3 - TIR'!$E$18-'Ejercicio 3 - TIR'!$C$18)*('Ejercicio 3 - TIR'!$D$18-'Ejercicio 3 - TIR'!$C$18)*F696),'Ejercicio 3 - TIR'!$E$18-SQRT(('Ejercicio 3 - TIR'!$E$18-'Ejercicio 3 - TIR'!$C$18)*('Ejercicio 3 - TIR'!$E$18-'Ejercicio 3 - TIR'!$D$18)*(1-F696)))</f>
        <v>44289.4345416296</v>
      </c>
      <c r="H696" s="27">
        <f ca="1" t="shared" ref="H696:L696" si="5167">RAND()</f>
        <v>0.348935226944906</v>
      </c>
      <c r="I696" s="28">
        <f ca="1">IF(H696&lt;=('Ejercicio 3 - TIR'!$D$18-'Ejercicio 3 - TIR'!$C$18)/('Ejercicio 3 - TIR'!$E$18-'Ejercicio 3 - TIR'!$C$18),'Ejercicio 3 - TIR'!$C$18+SQRT(('Ejercicio 3 - TIR'!$E$18-'Ejercicio 3 - TIR'!$C$18)*('Ejercicio 3 - TIR'!$D$18-'Ejercicio 3 - TIR'!$C$18)*H696),'Ejercicio 3 - TIR'!$E$18-SQRT(('Ejercicio 3 - TIR'!$E$18-'Ejercicio 3 - TIR'!$C$18)*('Ejercicio 3 - TIR'!$E$18-'Ejercicio 3 - TIR'!$D$18)*(1-H696)))</f>
        <v>37234.6585297259</v>
      </c>
      <c r="J696" s="27">
        <f ca="1" t="shared" si="5167"/>
        <v>0.748200038442166</v>
      </c>
      <c r="K696" s="28">
        <f ca="1">IF(J696&lt;=('Ejercicio 3 - TIR'!$D$18-'Ejercicio 3 - TIR'!$C$18)/('Ejercicio 3 - TIR'!$E$18-'Ejercicio 3 - TIR'!$C$18),'Ejercicio 3 - TIR'!$C$18+SQRT(('Ejercicio 3 - TIR'!$E$18-'Ejercicio 3 - TIR'!$C$18)*('Ejercicio 3 - TIR'!$D$18-'Ejercicio 3 - TIR'!$C$18)*J696),'Ejercicio 3 - TIR'!$E$18-SQRT(('Ejercicio 3 - TIR'!$E$18-'Ejercicio 3 - TIR'!$C$18)*('Ejercicio 3 - TIR'!$E$18-'Ejercicio 3 - TIR'!$D$18)*(1-J696)))</f>
        <v>40654.3128141987</v>
      </c>
      <c r="L696" s="27">
        <f ca="1" t="shared" si="5167"/>
        <v>0.659556295324472</v>
      </c>
      <c r="M696" s="28">
        <f ca="1">IF(L696&lt;=('Ejercicio 3 - TIR'!$D$18-'Ejercicio 3 - TIR'!$C$18)/('Ejercicio 3 - TIR'!$E$18-'Ejercicio 3 - TIR'!$C$18),'Ejercicio 3 - TIR'!$C$18+SQRT(('Ejercicio 3 - TIR'!$E$18-'Ejercicio 3 - TIR'!$C$18)*('Ejercicio 3 - TIR'!$D$18-'Ejercicio 3 - TIR'!$C$18)*L696),'Ejercicio 3 - TIR'!$E$18-SQRT(('Ejercicio 3 - TIR'!$E$18-'Ejercicio 3 - TIR'!$C$18)*('Ejercicio 3 - TIR'!$E$18-'Ejercicio 3 - TIR'!$D$18)*(1-L696)))</f>
        <v>39946.529258926</v>
      </c>
      <c r="N696" s="27">
        <f ca="1" t="shared" ref="N696:R696" si="5168">RAND()</f>
        <v>0.262161529031875</v>
      </c>
      <c r="O696" s="28">
        <f ca="1">IF(N696&lt;=('Ejercicio 3 - TIR'!$D$18-'Ejercicio 3 - TIR'!$C$18)/('Ejercicio 3 - TIR'!$E$18-'Ejercicio 3 - TIR'!$C$18),'Ejercicio 3 - TIR'!$C$18+SQRT(('Ejercicio 3 - TIR'!$E$18-'Ejercicio 3 - TIR'!$C$18)*('Ejercicio 3 - TIR'!$D$18-'Ejercicio 3 - TIR'!$C$18)*N696),'Ejercicio 3 - TIR'!$E$18-SQRT(('Ejercicio 3 - TIR'!$E$18-'Ejercicio 3 - TIR'!$C$18)*('Ejercicio 3 - TIR'!$E$18-'Ejercicio 3 - TIR'!$D$18)*(1-N696)))</f>
        <v>36270.9033922379</v>
      </c>
      <c r="P696" s="27">
        <f ca="1" t="shared" si="5168"/>
        <v>0.115532487211603</v>
      </c>
      <c r="Q696" s="29">
        <f ca="1">IF(P696&lt;=('Ejercicio 3 - TIR'!$D$22-'Ejercicio 3 - TIR'!$C$22)/('Ejercicio 3 - TIR'!$E$22-'Ejercicio 3 - TIR'!$C$22),'Ejercicio 3 - TIR'!$C$22+SQRT(('Ejercicio 3 - TIR'!$E$22-'Ejercicio 3 - TIR'!$C$22)*('Ejercicio 3 - TIR'!$D$22-'Ejercicio 3 - TIR'!$C$22)*P696),'Ejercicio 3 - TIR'!$E$22-SQRT(('Ejercicio 3 - TIR'!$E$22-'Ejercicio 3 - TIR'!$C$22)*('Ejercicio 3 - TIR'!$E$22-'Ejercicio 3 - TIR'!$D$22)*(1-P696)))</f>
        <v>0.134420765478326</v>
      </c>
      <c r="R696" s="27">
        <f ca="1" t="shared" si="5168"/>
        <v>0.159934489265896</v>
      </c>
      <c r="S696" s="29">
        <f ca="1">IF(R696&lt;=('Ejercicio 3 - TIR'!$D$23-'Ejercicio 3 - TIR'!$C$23)/('Ejercicio 3 - TIR'!$E$23-'Ejercicio 3 - TIR'!$C$23),'Ejercicio 3 - TIR'!$C$23+SQRT(('Ejercicio 3 - TIR'!$E$23-'Ejercicio 3 - TIR'!$C$23)*('Ejercicio 3 - TIR'!$D$23-'Ejercicio 3 - TIR'!$C$23)*R696),'Ejercicio 3 - TIR'!$E$23-SQRT(('Ejercicio 3 - TIR'!$E$23-'Ejercicio 3 - TIR'!$C$23)*('Ejercicio 3 - TIR'!$E$23-'Ejercicio 3 - TIR'!$D$23)*(1-R696)))</f>
        <v>0.136967088161456</v>
      </c>
      <c r="T696" s="27">
        <f ca="1" t="shared" ref="T696:X696" si="5169">RAND()</f>
        <v>0.809915505208259</v>
      </c>
      <c r="U696" s="29">
        <f ca="1">IF(T696&lt;=('Ejercicio 3 - TIR'!$D$24-'Ejercicio 3 - TIR'!$C$24)/('Ejercicio 3 - TIR'!$E$24-'Ejercicio 3 - TIR'!$C$24),'Ejercicio 3 - TIR'!$C$24+SQRT(('Ejercicio 3 - TIR'!$E$24-'Ejercicio 3 - TIR'!$C$24)*('Ejercicio 3 - TIR'!$D$24-'Ejercicio 3 - TIR'!$C$24)*T696),'Ejercicio 3 - TIR'!$E$24-SQRT(('Ejercicio 3 - TIR'!$E$24-'Ejercicio 3 - TIR'!$C$24)*('Ejercicio 3 - TIR'!$E$24-'Ejercicio 3 - TIR'!$D$24)*(1-T696)))</f>
        <v>0.19692974674138</v>
      </c>
      <c r="V696" s="27">
        <f ca="1" t="shared" si="5169"/>
        <v>0.627502480201887</v>
      </c>
      <c r="W696" s="29">
        <f ca="1">IF(V696&lt;=('Ejercicio 3 - TIR'!$D$25-'Ejercicio 3 - TIR'!$C$25)/('Ejercicio 3 - TIR'!$E$25-'Ejercicio 3 - TIR'!$C$25),'Ejercicio 3 - TIR'!$C$25+SQRT(('Ejercicio 3 - TIR'!$E$25-'Ejercicio 3 - TIR'!$C$25)*('Ejercicio 3 - TIR'!$D$25-'Ejercicio 3 - TIR'!$C$25)*V696),'Ejercicio 3 - TIR'!$E$25-SQRT(('Ejercicio 3 - TIR'!$E$25-'Ejercicio 3 - TIR'!$C$25)*('Ejercicio 3 - TIR'!$E$25-'Ejercicio 3 - TIR'!$D$25)*(1-V696)))</f>
        <v>0.21389264175693</v>
      </c>
      <c r="X696" s="27">
        <f ca="1" t="shared" si="5169"/>
        <v>0.523321224137547</v>
      </c>
      <c r="Y696" s="29">
        <f ca="1">IF(X696&lt;=('Ejercicio 3 - TIR'!$D$26-'Ejercicio 3 - TIR'!$C$26)/('Ejercicio 3 - TIR'!$E$26-'Ejercicio 3 - TIR'!$C$26),'Ejercicio 3 - TIR'!$C$26+SQRT(('Ejercicio 3 - TIR'!$E$26-'Ejercicio 3 - TIR'!$C$26)*('Ejercicio 3 - TIR'!$D$26-'Ejercicio 3 - TIR'!$C$26)*X696),'Ejercicio 3 - TIR'!$E$26-SQRT(('Ejercicio 3 - TIR'!$E$26-'Ejercicio 3 - TIR'!$C$26)*('Ejercicio 3 - TIR'!$E$26-'Ejercicio 3 - TIR'!$D$26)*(1-X696)))</f>
        <v>0.229264751999648</v>
      </c>
      <c r="Z696" s="27">
        <f ca="1" t="shared" si="4764"/>
        <v>1.13442076547833</v>
      </c>
      <c r="AA696" s="27">
        <f ca="1" t="shared" si="4765"/>
        <v>1.28979907447578</v>
      </c>
      <c r="AB696" s="27">
        <f ca="1" t="shared" si="4766"/>
        <v>1.54379887955956</v>
      </c>
      <c r="AC696" s="27">
        <f ca="1" t="shared" si="4767"/>
        <v>1.87400610024995</v>
      </c>
      <c r="AD696" s="27">
        <f ca="1" t="shared" si="4768"/>
        <v>2.30364964406958</v>
      </c>
      <c r="AE696" s="26">
        <f ca="1" t="shared" si="4769"/>
        <v>3765.84713742923</v>
      </c>
      <c r="AF696" s="26">
        <f ca="1" t="shared" si="4770"/>
        <v>4281.64425430407</v>
      </c>
      <c r="AG696" s="26">
        <f ca="1" t="shared" si="4771"/>
        <v>5124.82737294085</v>
      </c>
      <c r="AH696" s="26">
        <f ca="1" t="shared" si="4772"/>
        <v>6220.9902382874</v>
      </c>
      <c r="AI696" s="26">
        <f ca="1" t="shared" si="4773"/>
        <v>7647.24402246059</v>
      </c>
      <c r="AJ696" s="28">
        <f ca="1" t="shared" si="4774"/>
        <v>50242.8542353177</v>
      </c>
      <c r="AK696" s="28">
        <f ca="1" t="shared" si="4775"/>
        <v>48025.2281100623</v>
      </c>
      <c r="AL696" s="28">
        <f ca="1" t="shared" si="4776"/>
        <v>62762.082571824</v>
      </c>
      <c r="AM696" s="28">
        <f ca="1" t="shared" si="4777"/>
        <v>74860.0395150403</v>
      </c>
      <c r="AN696" s="28">
        <f ca="1" t="shared" si="4778"/>
        <v>83555.453689611</v>
      </c>
      <c r="AO696" s="28">
        <f ca="1">C696/'Ejercicio 3 - TIR'!$D$7</f>
        <v>13796.7399490719</v>
      </c>
      <c r="AP696" s="28">
        <f ca="1" t="shared" si="4779"/>
        <v>36446.1142862458</v>
      </c>
      <c r="AQ696" s="28">
        <f ca="1" t="shared" si="4780"/>
        <v>34228.4881609904</v>
      </c>
      <c r="AR696" s="28">
        <f ca="1" t="shared" si="4781"/>
        <v>48965.3426227521</v>
      </c>
      <c r="AS696" s="28">
        <f ca="1" t="shared" si="4782"/>
        <v>61063.2995659685</v>
      </c>
      <c r="AT696" s="28">
        <f ca="1" t="shared" si="4783"/>
        <v>69758.7137405392</v>
      </c>
      <c r="AU696" s="28">
        <f ca="1">AP696*'Ejercicio 3 - TIR'!$D$5</f>
        <v>18223.0571431229</v>
      </c>
      <c r="AV696" s="28">
        <f ca="1">AQ696*'Ejercicio 3 - TIR'!$D$5</f>
        <v>17114.2440804952</v>
      </c>
      <c r="AW696" s="28">
        <f ca="1">AR696*'Ejercicio 3 - TIR'!$D$5</f>
        <v>24482.6713113761</v>
      </c>
      <c r="AX696" s="28">
        <f ca="1">AS696*'Ejercicio 3 - TIR'!$D$5</f>
        <v>30531.6497829842</v>
      </c>
      <c r="AY696" s="28">
        <f ca="1">AT696*'Ejercicio 3 - TIR'!$D$5</f>
        <v>34879.3568702696</v>
      </c>
      <c r="AZ696" s="28">
        <f ca="1" t="shared" ref="AZ696:BD696" si="5170">AJ696-AU696-AE696</f>
        <v>28253.9499547655</v>
      </c>
      <c r="BA696" s="28">
        <f ca="1" t="shared" si="5170"/>
        <v>26629.339775263</v>
      </c>
      <c r="BB696" s="28">
        <f ca="1" t="shared" si="5170"/>
        <v>33154.5838875071</v>
      </c>
      <c r="BC696" s="28">
        <f ca="1" t="shared" si="5170"/>
        <v>38107.3994937687</v>
      </c>
      <c r="BD696" s="28">
        <f ca="1" t="shared" si="5170"/>
        <v>41028.8527968809</v>
      </c>
      <c r="BE696" s="28">
        <f ca="1" t="shared" ref="BE696:BI696" si="5171">AZ696/Z696</f>
        <v>24906.0585054191</v>
      </c>
      <c r="BF696" s="28">
        <f ca="1" t="shared" si="5171"/>
        <v>20646.1148113989</v>
      </c>
      <c r="BG696" s="28">
        <f ca="1" t="shared" si="5171"/>
        <v>21475.973539355</v>
      </c>
      <c r="BH696" s="28">
        <f ca="1" t="shared" si="5171"/>
        <v>20334.7254252193</v>
      </c>
      <c r="BI696" s="28">
        <f ca="1" t="shared" si="5171"/>
        <v>17810.3701239917</v>
      </c>
      <c r="BJ696" s="28">
        <f ca="1" t="shared" si="4786"/>
        <v>64537.591248564</v>
      </c>
      <c r="BK696" s="28">
        <f ca="1" t="shared" si="4787"/>
        <v>31782.855073</v>
      </c>
      <c r="BL696" s="28">
        <f ca="1" t="shared" si="4788"/>
        <v>96320.446321564</v>
      </c>
      <c r="BM696" s="28">
        <f ca="1">BK696*'Ejercicio 3 - TIR'!$D$5</f>
        <v>15891.4275365</v>
      </c>
      <c r="BN696" s="28">
        <f ca="1" t="shared" si="4789"/>
        <v>80429.018785064</v>
      </c>
      <c r="BO696" s="28">
        <f ca="1" t="shared" si="4790"/>
        <v>34913.7374218849</v>
      </c>
      <c r="BP696" s="28">
        <f ca="1" t="shared" si="4791"/>
        <v>-96999.0671927083</v>
      </c>
      <c r="BQ696" s="28">
        <f ca="1" t="shared" ref="BQ696:BT696" si="5172">BE696</f>
        <v>24906.0585054191</v>
      </c>
      <c r="BR696" s="28">
        <f ca="1" t="shared" si="5172"/>
        <v>20646.1148113989</v>
      </c>
      <c r="BS696" s="28">
        <f ca="1" t="shared" si="5172"/>
        <v>21475.973539355</v>
      </c>
      <c r="BT696" s="28">
        <f ca="1" t="shared" si="5172"/>
        <v>20334.7254252193</v>
      </c>
      <c r="BU696" s="28">
        <f ca="1" t="shared" si="4793"/>
        <v>52724.1075458766</v>
      </c>
      <c r="BV696" s="30">
        <f ca="1" t="shared" si="4794"/>
        <v>11.9348014088235</v>
      </c>
    </row>
    <row r="697" ht="15" customHeight="1" spans="1:74">
      <c r="A697" s="26">
        <v>696</v>
      </c>
      <c r="B697" s="27">
        <f ca="1" t="shared" ref="B697:F697" si="5173">RAND()</f>
        <v>0.108809128770378</v>
      </c>
      <c r="C697" s="28">
        <f ca="1">IF(B697&lt;=('Ejercicio 3 - TIR'!$D$13-'Ejercicio 3 - TIR'!$C$13)/('Ejercicio 3 - TIR'!$E$13-'Ejercicio 3 - TIR'!$C$13),'Ejercicio 3 - TIR'!$C$13+SQRT(('Ejercicio 3 - TIR'!$E$13-'Ejercicio 3 - TIR'!$C$13)*('Ejercicio 3 - TIR'!$D$13-'Ejercicio 3 - TIR'!$C$13)*B697),'Ejercicio 3 - TIR'!$E$13-SQRT(('Ejercicio 3 - TIR'!$E$13-'Ejercicio 3 - TIR'!$C$13)*('Ejercicio 3 - TIR'!$E$13-'Ejercicio 3 - TIR'!$D$13)*(1-B697)))</f>
        <v>66597.2457516869</v>
      </c>
      <c r="D697" s="27">
        <f ca="1" t="shared" si="5173"/>
        <v>0.18094707775097</v>
      </c>
      <c r="E697" s="28">
        <f ca="1">IF(D697&lt;=('Ejercicio 3 - TIR'!$D$14-'Ejercicio 3 - TIR'!$C$14)/('Ejercicio 3 - TIR'!$E$14-'Ejercicio 3 - TIR'!$C$14),'Ejercicio 3 - TIR'!$C$14+SQRT(('Ejercicio 3 - TIR'!$E$14-'Ejercicio 3 - TIR'!$C$14)*('Ejercicio 3 - TIR'!$D$14-'Ejercicio 3 - TIR'!$C$14)*D697),'Ejercicio 3 - TIR'!$E$14-SQRT(('Ejercicio 3 - TIR'!$E$14-'Ejercicio 3 - TIR'!$C$14)*('Ejercicio 3 - TIR'!$E$14-'Ejercicio 3 - TIR'!$D$14)*(1-D697)))</f>
        <v>28683.8880047204</v>
      </c>
      <c r="F697" s="27">
        <f ca="1" t="shared" si="5173"/>
        <v>0.411385689881316</v>
      </c>
      <c r="G697" s="28">
        <f ca="1">IF(F697&lt;=('Ejercicio 3 - TIR'!$D$18-'Ejercicio 3 - TIR'!$C$18)/('Ejercicio 3 - TIR'!$E$18-'Ejercicio 3 - TIR'!$C$18),'Ejercicio 3 - TIR'!$C$18+SQRT(('Ejercicio 3 - TIR'!$E$18-'Ejercicio 3 - TIR'!$C$18)*('Ejercicio 3 - TIR'!$D$18-'Ejercicio 3 - TIR'!$C$18)*F697),'Ejercicio 3 - TIR'!$E$18-SQRT(('Ejercicio 3 - TIR'!$E$18-'Ejercicio 3 - TIR'!$C$18)*('Ejercicio 3 - TIR'!$E$18-'Ejercicio 3 - TIR'!$D$18)*(1-F697)))</f>
        <v>37855.4346462941</v>
      </c>
      <c r="H697" s="27">
        <f ca="1" t="shared" ref="H697:L697" si="5174">RAND()</f>
        <v>0.933167731347446</v>
      </c>
      <c r="I697" s="28">
        <f ca="1">IF(H697&lt;=('Ejercicio 3 - TIR'!$D$18-'Ejercicio 3 - TIR'!$C$18)/('Ejercicio 3 - TIR'!$E$18-'Ejercicio 3 - TIR'!$C$18),'Ejercicio 3 - TIR'!$C$18+SQRT(('Ejercicio 3 - TIR'!$E$18-'Ejercicio 3 - TIR'!$C$18)*('Ejercicio 3 - TIR'!$D$18-'Ejercicio 3 - TIR'!$C$18)*H697),'Ejercicio 3 - TIR'!$E$18-SQRT(('Ejercicio 3 - TIR'!$E$18-'Ejercicio 3 - TIR'!$C$18)*('Ejercicio 3 - TIR'!$E$18-'Ejercicio 3 - TIR'!$D$18)*(1-H697)))</f>
        <v>42761.1565153094</v>
      </c>
      <c r="J697" s="27">
        <f ca="1" t="shared" si="5174"/>
        <v>0.988045927835425</v>
      </c>
      <c r="K697" s="28">
        <f ca="1">IF(J697&lt;=('Ejercicio 3 - TIR'!$D$18-'Ejercicio 3 - TIR'!$C$18)/('Ejercicio 3 - TIR'!$E$18-'Ejercicio 3 - TIR'!$C$18),'Ejercicio 3 - TIR'!$C$18+SQRT(('Ejercicio 3 - TIR'!$E$18-'Ejercicio 3 - TIR'!$C$18)*('Ejercicio 3 - TIR'!$D$18-'Ejercicio 3 - TIR'!$C$18)*J697),'Ejercicio 3 - TIR'!$E$18-SQRT(('Ejercicio 3 - TIR'!$E$18-'Ejercicio 3 - TIR'!$C$18)*('Ejercicio 3 - TIR'!$E$18-'Ejercicio 3 - TIR'!$D$18)*(1-J697)))</f>
        <v>44053.1338994646</v>
      </c>
      <c r="L697" s="27">
        <f ca="1" t="shared" si="5174"/>
        <v>0.619565995863691</v>
      </c>
      <c r="M697" s="28">
        <f ca="1">IF(L697&lt;=('Ejercicio 3 - TIR'!$D$18-'Ejercicio 3 - TIR'!$C$18)/('Ejercicio 3 - TIR'!$E$18-'Ejercicio 3 - TIR'!$C$18),'Ejercicio 3 - TIR'!$C$18+SQRT(('Ejercicio 3 - TIR'!$E$18-'Ejercicio 3 - TIR'!$C$18)*('Ejercicio 3 - TIR'!$D$18-'Ejercicio 3 - TIR'!$C$18)*L697),'Ejercicio 3 - TIR'!$E$18-SQRT(('Ejercicio 3 - TIR'!$E$18-'Ejercicio 3 - TIR'!$C$18)*('Ejercicio 3 - TIR'!$E$18-'Ejercicio 3 - TIR'!$D$18)*(1-L697)))</f>
        <v>39640.2748601663</v>
      </c>
      <c r="N697" s="27">
        <f ca="1" t="shared" ref="N697:R697" si="5175">RAND()</f>
        <v>0.0321264788909428</v>
      </c>
      <c r="O697" s="28">
        <f ca="1">IF(N697&lt;=('Ejercicio 3 - TIR'!$D$18-'Ejercicio 3 - TIR'!$C$18)/('Ejercicio 3 - TIR'!$E$18-'Ejercicio 3 - TIR'!$C$18),'Ejercicio 3 - TIR'!$C$18+SQRT(('Ejercicio 3 - TIR'!$E$18-'Ejercicio 3 - TIR'!$C$18)*('Ejercicio 3 - TIR'!$D$18-'Ejercicio 3 - TIR'!$C$18)*N697),'Ejercicio 3 - TIR'!$E$18-SQRT(('Ejercicio 3 - TIR'!$E$18-'Ejercicio 3 - TIR'!$C$18)*('Ejercicio 3 - TIR'!$E$18-'Ejercicio 3 - TIR'!$D$18)*(1-N697)))</f>
        <v>32195.2156690497</v>
      </c>
      <c r="P697" s="27">
        <f ca="1" t="shared" si="5175"/>
        <v>0.713347367549235</v>
      </c>
      <c r="Q697" s="29">
        <f ca="1">IF(P697&lt;=('Ejercicio 3 - TIR'!$D$22-'Ejercicio 3 - TIR'!$C$22)/('Ejercicio 3 - TIR'!$E$22-'Ejercicio 3 - TIR'!$C$22),'Ejercicio 3 - TIR'!$C$22+SQRT(('Ejercicio 3 - TIR'!$E$22-'Ejercicio 3 - TIR'!$C$22)*('Ejercicio 3 - TIR'!$D$22-'Ejercicio 3 - TIR'!$C$22)*P697),'Ejercicio 3 - TIR'!$E$22-SQRT(('Ejercicio 3 - TIR'!$E$22-'Ejercicio 3 - TIR'!$C$22)*('Ejercicio 3 - TIR'!$E$22-'Ejercicio 3 - TIR'!$D$22)*(1-P697)))</f>
        <v>0.157284922663319</v>
      </c>
      <c r="R697" s="27">
        <f ca="1" t="shared" si="5175"/>
        <v>0.992039625656486</v>
      </c>
      <c r="S697" s="29">
        <f ca="1">IF(R697&lt;=('Ejercicio 3 - TIR'!$D$23-'Ejercicio 3 - TIR'!$C$23)/('Ejercicio 3 - TIR'!$E$23-'Ejercicio 3 - TIR'!$C$23),'Ejercicio 3 - TIR'!$C$23+SQRT(('Ejercicio 3 - TIR'!$E$23-'Ejercicio 3 - TIR'!$C$23)*('Ejercicio 3 - TIR'!$D$23-'Ejercicio 3 - TIR'!$C$23)*R697),'Ejercicio 3 - TIR'!$E$23-SQRT(('Ejercicio 3 - TIR'!$E$23-'Ejercicio 3 - TIR'!$C$23)*('Ejercicio 3 - TIR'!$E$23-'Ejercicio 3 - TIR'!$D$23)*(1-R697)))</f>
        <v>0.176214676523951</v>
      </c>
      <c r="T697" s="27">
        <f ca="1" t="shared" ref="T697:X697" si="5176">RAND()</f>
        <v>0.460908536803172</v>
      </c>
      <c r="U697" s="29">
        <f ca="1">IF(T697&lt;=('Ejercicio 3 - TIR'!$D$24-'Ejercicio 3 - TIR'!$C$24)/('Ejercicio 3 - TIR'!$E$24-'Ejercicio 3 - TIR'!$C$24),'Ejercicio 3 - TIR'!$C$24+SQRT(('Ejercicio 3 - TIR'!$E$24-'Ejercicio 3 - TIR'!$C$24)*('Ejercicio 3 - TIR'!$D$24-'Ejercicio 3 - TIR'!$C$24)*T697),'Ejercicio 3 - TIR'!$E$24-SQRT(('Ejercicio 3 - TIR'!$E$24-'Ejercicio 3 - TIR'!$C$24)*('Ejercicio 3 - TIR'!$E$24-'Ejercicio 3 - TIR'!$D$24)*(1-T697)))</f>
        <v>0.181148280643566</v>
      </c>
      <c r="V697" s="27">
        <f ca="1" t="shared" si="5176"/>
        <v>0.0185139144935711</v>
      </c>
      <c r="W697" s="29">
        <f ca="1">IF(V697&lt;=('Ejercicio 3 - TIR'!$D$25-'Ejercicio 3 - TIR'!$C$25)/('Ejercicio 3 - TIR'!$E$25-'Ejercicio 3 - TIR'!$C$25),'Ejercicio 3 - TIR'!$C$25+SQRT(('Ejercicio 3 - TIR'!$E$25-'Ejercicio 3 - TIR'!$C$25)*('Ejercicio 3 - TIR'!$D$25-'Ejercicio 3 - TIR'!$C$25)*V697),'Ejercicio 3 - TIR'!$E$25-SQRT(('Ejercicio 3 - TIR'!$E$25-'Ejercicio 3 - TIR'!$C$25)*('Ejercicio 3 - TIR'!$E$25-'Ejercicio 3 - TIR'!$D$25)*(1-V697)))</f>
        <v>0.185091117784043</v>
      </c>
      <c r="X697" s="27">
        <f ca="1" t="shared" si="5176"/>
        <v>0.752180243866237</v>
      </c>
      <c r="Y697" s="29">
        <f ca="1">IF(X697&lt;=('Ejercicio 3 - TIR'!$D$26-'Ejercicio 3 - TIR'!$C$26)/('Ejercicio 3 - TIR'!$E$26-'Ejercicio 3 - TIR'!$C$26),'Ejercicio 3 - TIR'!$C$26+SQRT(('Ejercicio 3 - TIR'!$E$26-'Ejercicio 3 - TIR'!$C$26)*('Ejercicio 3 - TIR'!$D$26-'Ejercicio 3 - TIR'!$C$26)*X697),'Ejercicio 3 - TIR'!$E$26-SQRT(('Ejercicio 3 - TIR'!$E$26-'Ejercicio 3 - TIR'!$C$26)*('Ejercicio 3 - TIR'!$E$26-'Ejercicio 3 - TIR'!$D$26)*(1-X697)))</f>
        <v>0.243418219246156</v>
      </c>
      <c r="Z697" s="27">
        <f ca="1" t="shared" si="4764"/>
        <v>1.15728492266332</v>
      </c>
      <c r="AA697" s="27">
        <f ca="1" t="shared" si="4765"/>
        <v>1.36121551095648</v>
      </c>
      <c r="AB697" s="27">
        <f ca="1" t="shared" si="4766"/>
        <v>1.6077973603516</v>
      </c>
      <c r="AC697" s="27">
        <f ca="1" t="shared" si="4767"/>
        <v>1.90538637094931</v>
      </c>
      <c r="AD697" s="27">
        <f ca="1" t="shared" si="4768"/>
        <v>2.36919212834169</v>
      </c>
      <c r="AE697" s="26">
        <f ca="1" t="shared" si="4769"/>
        <v>4511.54310650576</v>
      </c>
      <c r="AF697" s="26">
        <f ca="1" t="shared" si="4770"/>
        <v>5306.54321564254</v>
      </c>
      <c r="AG697" s="26">
        <f ca="1" t="shared" si="4771"/>
        <v>6267.81439531696</v>
      </c>
      <c r="AH697" s="26">
        <f ca="1" t="shared" si="4772"/>
        <v>7427.9311678091</v>
      </c>
      <c r="AI697" s="26">
        <f ca="1" t="shared" si="4773"/>
        <v>9236.02494536021</v>
      </c>
      <c r="AJ697" s="28">
        <f ca="1" t="shared" si="4774"/>
        <v>43809.5237570228</v>
      </c>
      <c r="AK697" s="28">
        <f ca="1" t="shared" si="4775"/>
        <v>58207.149515077</v>
      </c>
      <c r="AL697" s="28">
        <f ca="1" t="shared" si="4776"/>
        <v>70828.5123987749</v>
      </c>
      <c r="AM697" s="28">
        <f ca="1" t="shared" si="4777"/>
        <v>75530.0394592455</v>
      </c>
      <c r="AN697" s="28">
        <f ca="1" t="shared" si="4778"/>
        <v>76276.6515333757</v>
      </c>
      <c r="AO697" s="28">
        <f ca="1">C697/'Ejercicio 3 - TIR'!$D$7</f>
        <v>13319.4491503374</v>
      </c>
      <c r="AP697" s="28">
        <f ca="1" t="shared" si="4779"/>
        <v>30490.0746066854</v>
      </c>
      <c r="AQ697" s="28">
        <f ca="1" t="shared" si="4780"/>
        <v>44887.7003647396</v>
      </c>
      <c r="AR697" s="28">
        <f ca="1" t="shared" si="4781"/>
        <v>57509.0632484375</v>
      </c>
      <c r="AS697" s="28">
        <f ca="1" t="shared" si="4782"/>
        <v>62210.5903089081</v>
      </c>
      <c r="AT697" s="28">
        <f ca="1" t="shared" si="4783"/>
        <v>62957.2023830383</v>
      </c>
      <c r="AU697" s="28">
        <f ca="1">AP697*'Ejercicio 3 - TIR'!$D$5</f>
        <v>15245.0373033427</v>
      </c>
      <c r="AV697" s="28">
        <f ca="1">AQ697*'Ejercicio 3 - TIR'!$D$5</f>
        <v>22443.8501823698</v>
      </c>
      <c r="AW697" s="28">
        <f ca="1">AR697*'Ejercicio 3 - TIR'!$D$5</f>
        <v>28754.5316242188</v>
      </c>
      <c r="AX697" s="28">
        <f ca="1">AS697*'Ejercicio 3 - TIR'!$D$5</f>
        <v>31105.2951544541</v>
      </c>
      <c r="AY697" s="28">
        <f ca="1">AT697*'Ejercicio 3 - TIR'!$D$5</f>
        <v>31478.6011915191</v>
      </c>
      <c r="AZ697" s="28">
        <f ca="1" t="shared" ref="AZ697:BD697" si="5177">AJ697-AU697-AE697</f>
        <v>24052.9433471743</v>
      </c>
      <c r="BA697" s="28">
        <f ca="1" t="shared" si="5177"/>
        <v>30456.7561170647</v>
      </c>
      <c r="BB697" s="28">
        <f ca="1" t="shared" si="5177"/>
        <v>35806.1663792392</v>
      </c>
      <c r="BC697" s="28">
        <f ca="1" t="shared" si="5177"/>
        <v>36996.8131369824</v>
      </c>
      <c r="BD697" s="28">
        <f ca="1" t="shared" si="5177"/>
        <v>35562.0253964963</v>
      </c>
      <c r="BE697" s="28">
        <f ca="1" t="shared" ref="BE697:BI697" si="5178">AZ697/Z697</f>
        <v>20783.9425504828</v>
      </c>
      <c r="BF697" s="28">
        <f ca="1" t="shared" si="5178"/>
        <v>22374.6760684968</v>
      </c>
      <c r="BG697" s="28">
        <f ca="1" t="shared" si="5178"/>
        <v>22270.3229040063</v>
      </c>
      <c r="BH697" s="28">
        <f ca="1" t="shared" si="5178"/>
        <v>19416.9611481736</v>
      </c>
      <c r="BI697" s="28">
        <f ca="1" t="shared" si="5178"/>
        <v>15010.1905924311</v>
      </c>
      <c r="BJ697" s="28">
        <f ca="1" t="shared" si="4786"/>
        <v>67957.6416710182</v>
      </c>
      <c r="BK697" s="28">
        <f ca="1" t="shared" si="4787"/>
        <v>31556.3340808268</v>
      </c>
      <c r="BL697" s="28">
        <f ca="1" t="shared" si="4788"/>
        <v>99513.975751845</v>
      </c>
      <c r="BM697" s="28">
        <f ca="1">BK697*'Ejercicio 3 - TIR'!$D$5</f>
        <v>15778.1670404134</v>
      </c>
      <c r="BN697" s="28">
        <f ca="1" t="shared" si="4789"/>
        <v>83735.8087114316</v>
      </c>
      <c r="BO697" s="28">
        <f ca="1" t="shared" si="4790"/>
        <v>35343.6125798891</v>
      </c>
      <c r="BP697" s="28">
        <f ca="1" t="shared" si="4791"/>
        <v>-95281.1337564073</v>
      </c>
      <c r="BQ697" s="28">
        <f ca="1" t="shared" ref="BQ697:BT697" si="5179">BE697</f>
        <v>20783.9425504828</v>
      </c>
      <c r="BR697" s="28">
        <f ca="1" t="shared" si="5179"/>
        <v>22374.6760684968</v>
      </c>
      <c r="BS697" s="28">
        <f ca="1" t="shared" si="5179"/>
        <v>22270.3229040063</v>
      </c>
      <c r="BT697" s="28">
        <f ca="1" t="shared" si="5179"/>
        <v>19416.9611481736</v>
      </c>
      <c r="BU697" s="28">
        <f ca="1" t="shared" si="4793"/>
        <v>50353.8031723202</v>
      </c>
      <c r="BV697" s="30">
        <f ca="1" t="shared" si="4794"/>
        <v>11.2050402279849</v>
      </c>
    </row>
    <row r="698" ht="15" customHeight="1" spans="1:74">
      <c r="A698" s="26">
        <v>697</v>
      </c>
      <c r="B698" s="27">
        <f ca="1" t="shared" ref="B698:F698" si="5180">RAND()</f>
        <v>0.996013487253265</v>
      </c>
      <c r="C698" s="28">
        <f ca="1">IF(B698&lt;=('Ejercicio 3 - TIR'!$D$13-'Ejercicio 3 - TIR'!$C$13)/('Ejercicio 3 - TIR'!$E$13-'Ejercicio 3 - TIR'!$C$13),'Ejercicio 3 - TIR'!$C$13+SQRT(('Ejercicio 3 - TIR'!$E$13-'Ejercicio 3 - TIR'!$C$13)*('Ejercicio 3 - TIR'!$D$13-'Ejercicio 3 - TIR'!$C$13)*B698),'Ejercicio 3 - TIR'!$E$13-SQRT(('Ejercicio 3 - TIR'!$E$13-'Ejercicio 3 - TIR'!$C$13)*('Ejercicio 3 - TIR'!$E$13-'Ejercicio 3 - TIR'!$D$13)*(1-B698)))</f>
        <v>97812.8065252286</v>
      </c>
      <c r="D698" s="27">
        <f ca="1" t="shared" si="5180"/>
        <v>0.0293260506999582</v>
      </c>
      <c r="E698" s="28">
        <f ca="1">IF(D698&lt;=('Ejercicio 3 - TIR'!$D$14-'Ejercicio 3 - TIR'!$C$14)/('Ejercicio 3 - TIR'!$E$14-'Ejercicio 3 - TIR'!$C$14),'Ejercicio 3 - TIR'!$C$14+SQRT(('Ejercicio 3 - TIR'!$E$14-'Ejercicio 3 - TIR'!$C$14)*('Ejercicio 3 - TIR'!$D$14-'Ejercicio 3 - TIR'!$C$14)*D698),'Ejercicio 3 - TIR'!$E$14-SQRT(('Ejercicio 3 - TIR'!$E$14-'Ejercicio 3 - TIR'!$C$14)*('Ejercicio 3 - TIR'!$E$14-'Ejercicio 3 - TIR'!$D$14)*(1-D698)))</f>
        <v>26483.0555628488</v>
      </c>
      <c r="F698" s="27">
        <f ca="1" t="shared" si="5180"/>
        <v>0.660968160168021</v>
      </c>
      <c r="G698" s="28">
        <f ca="1">IF(F698&lt;=('Ejercicio 3 - TIR'!$D$18-'Ejercicio 3 - TIR'!$C$18)/('Ejercicio 3 - TIR'!$E$18-'Ejercicio 3 - TIR'!$C$18),'Ejercicio 3 - TIR'!$C$18+SQRT(('Ejercicio 3 - TIR'!$E$18-'Ejercicio 3 - TIR'!$C$18)*('Ejercicio 3 - TIR'!$D$18-'Ejercicio 3 - TIR'!$C$18)*F698),'Ejercicio 3 - TIR'!$E$18-SQRT(('Ejercicio 3 - TIR'!$E$18-'Ejercicio 3 - TIR'!$C$18)*('Ejercicio 3 - TIR'!$E$18-'Ejercicio 3 - TIR'!$D$18)*(1-F698)))</f>
        <v>39957.1694785819</v>
      </c>
      <c r="H698" s="27">
        <f ca="1" t="shared" ref="H698:L698" si="5181">RAND()</f>
        <v>0.481506779307844</v>
      </c>
      <c r="I698" s="28">
        <f ca="1">IF(H698&lt;=('Ejercicio 3 - TIR'!$D$18-'Ejercicio 3 - TIR'!$C$18)/('Ejercicio 3 - TIR'!$E$18-'Ejercicio 3 - TIR'!$C$18),'Ejercicio 3 - TIR'!$C$18+SQRT(('Ejercicio 3 - TIR'!$E$18-'Ejercicio 3 - TIR'!$C$18)*('Ejercicio 3 - TIR'!$D$18-'Ejercicio 3 - TIR'!$C$18)*H698),'Ejercicio 3 - TIR'!$E$18-SQRT(('Ejercicio 3 - TIR'!$E$18-'Ejercicio 3 - TIR'!$C$18)*('Ejercicio 3 - TIR'!$E$18-'Ejercicio 3 - TIR'!$D$18)*(1-H698)))</f>
        <v>38498.5891120925</v>
      </c>
      <c r="J698" s="27">
        <f ca="1" t="shared" si="5181"/>
        <v>0.947702080120793</v>
      </c>
      <c r="K698" s="28">
        <f ca="1">IF(J698&lt;=('Ejercicio 3 - TIR'!$D$18-'Ejercicio 3 - TIR'!$C$18)/('Ejercicio 3 - TIR'!$E$18-'Ejercicio 3 - TIR'!$C$18),'Ejercicio 3 - TIR'!$C$18+SQRT(('Ejercicio 3 - TIR'!$E$18-'Ejercicio 3 - TIR'!$C$18)*('Ejercicio 3 - TIR'!$D$18-'Ejercicio 3 - TIR'!$C$18)*J698),'Ejercicio 3 - TIR'!$E$18-SQRT(('Ejercicio 3 - TIR'!$E$18-'Ejercicio 3 - TIR'!$C$18)*('Ejercicio 3 - TIR'!$E$18-'Ejercicio 3 - TIR'!$D$18)*(1-J698)))</f>
        <v>43019.5091540377</v>
      </c>
      <c r="L698" s="27">
        <f ca="1" t="shared" si="5181"/>
        <v>0.586231689331656</v>
      </c>
      <c r="M698" s="28">
        <f ca="1">IF(L698&lt;=('Ejercicio 3 - TIR'!$D$18-'Ejercicio 3 - TIR'!$C$18)/('Ejercicio 3 - TIR'!$E$18-'Ejercicio 3 - TIR'!$C$18),'Ejercicio 3 - TIR'!$C$18+SQRT(('Ejercicio 3 - TIR'!$E$18-'Ejercicio 3 - TIR'!$C$18)*('Ejercicio 3 - TIR'!$D$18-'Ejercicio 3 - TIR'!$C$18)*L698),'Ejercicio 3 - TIR'!$E$18-SQRT(('Ejercicio 3 - TIR'!$E$18-'Ejercicio 3 - TIR'!$C$18)*('Ejercicio 3 - TIR'!$E$18-'Ejercicio 3 - TIR'!$D$18)*(1-L698)))</f>
        <v>39377.3532193124</v>
      </c>
      <c r="N698" s="27">
        <f ca="1" t="shared" ref="N698:R698" si="5182">RAND()</f>
        <v>0.30096066693031</v>
      </c>
      <c r="O698" s="28">
        <f ca="1">IF(N698&lt;=('Ejercicio 3 - TIR'!$D$18-'Ejercicio 3 - TIR'!$C$18)/('Ejercicio 3 - TIR'!$E$18-'Ejercicio 3 - TIR'!$C$18),'Ejercicio 3 - TIR'!$C$18+SQRT(('Ejercicio 3 - TIR'!$E$18-'Ejercicio 3 - TIR'!$C$18)*('Ejercicio 3 - TIR'!$D$18-'Ejercicio 3 - TIR'!$C$18)*N698),'Ejercicio 3 - TIR'!$E$18-SQRT(('Ejercicio 3 - TIR'!$E$18-'Ejercicio 3 - TIR'!$C$18)*('Ejercicio 3 - TIR'!$E$18-'Ejercicio 3 - TIR'!$D$18)*(1-N698)))</f>
        <v>36718.9359306029</v>
      </c>
      <c r="P698" s="27">
        <f ca="1" t="shared" si="5182"/>
        <v>0.00207441242128725</v>
      </c>
      <c r="Q698" s="29">
        <f ca="1">IF(P698&lt;=('Ejercicio 3 - TIR'!$D$22-'Ejercicio 3 - TIR'!$C$22)/('Ejercicio 3 - TIR'!$E$22-'Ejercicio 3 - TIR'!$C$22),'Ejercicio 3 - TIR'!$C$22+SQRT(('Ejercicio 3 - TIR'!$E$22-'Ejercicio 3 - TIR'!$C$22)*('Ejercicio 3 - TIR'!$D$22-'Ejercicio 3 - TIR'!$C$22)*P698),'Ejercicio 3 - TIR'!$E$22-SQRT(('Ejercicio 3 - TIR'!$E$22-'Ejercicio 3 - TIR'!$C$22)*('Ejercicio 3 - TIR'!$E$22-'Ejercicio 3 - TIR'!$D$22)*(1-P698)))</f>
        <v>0.121932341159919</v>
      </c>
      <c r="R698" s="27">
        <f ca="1" t="shared" si="5182"/>
        <v>0.836139252255056</v>
      </c>
      <c r="S698" s="29">
        <f ca="1">IF(R698&lt;=('Ejercicio 3 - TIR'!$D$23-'Ejercicio 3 - TIR'!$C$23)/('Ejercicio 3 - TIR'!$E$23-'Ejercicio 3 - TIR'!$C$23),'Ejercicio 3 - TIR'!$C$23+SQRT(('Ejercicio 3 - TIR'!$E$23-'Ejercicio 3 - TIR'!$C$23)*('Ejercicio 3 - TIR'!$D$23-'Ejercicio 3 - TIR'!$C$23)*R698),'Ejercicio 3 - TIR'!$E$23-SQRT(('Ejercicio 3 - TIR'!$E$23-'Ejercicio 3 - TIR'!$C$23)*('Ejercicio 3 - TIR'!$E$23-'Ejercicio 3 - TIR'!$D$23)*(1-R698)))</f>
        <v>0.162825910622659</v>
      </c>
      <c r="T698" s="27">
        <f ca="1" t="shared" ref="T698:X698" si="5183">RAND()</f>
        <v>0.244146581271632</v>
      </c>
      <c r="U698" s="29">
        <f ca="1">IF(T698&lt;=('Ejercicio 3 - TIR'!$D$24-'Ejercicio 3 - TIR'!$C$24)/('Ejercicio 3 - TIR'!$E$24-'Ejercicio 3 - TIR'!$C$24),'Ejercicio 3 - TIR'!$C$24+SQRT(('Ejercicio 3 - TIR'!$E$24-'Ejercicio 3 - TIR'!$C$24)*('Ejercicio 3 - TIR'!$D$24-'Ejercicio 3 - TIR'!$C$24)*T698),'Ejercicio 3 - TIR'!$E$24-SQRT(('Ejercicio 3 - TIR'!$E$24-'Ejercicio 3 - TIR'!$C$24)*('Ejercicio 3 - TIR'!$E$24-'Ejercicio 3 - TIR'!$D$24)*(1-T698)))</f>
        <v>0.17264305237088</v>
      </c>
      <c r="V698" s="27">
        <f ca="1" t="shared" si="5183"/>
        <v>0.804383718874751</v>
      </c>
      <c r="W698" s="29">
        <f ca="1">IF(V698&lt;=('Ejercicio 3 - TIR'!$D$25-'Ejercicio 3 - TIR'!$C$25)/('Ejercicio 3 - TIR'!$E$25-'Ejercicio 3 - TIR'!$C$25),'Ejercicio 3 - TIR'!$C$25+SQRT(('Ejercicio 3 - TIR'!$E$25-'Ejercicio 3 - TIR'!$C$25)*('Ejercicio 3 - TIR'!$D$25-'Ejercicio 3 - TIR'!$C$25)*V698),'Ejercicio 3 - TIR'!$E$25-SQRT(('Ejercicio 3 - TIR'!$E$25-'Ejercicio 3 - TIR'!$C$25)*('Ejercicio 3 - TIR'!$E$25-'Ejercicio 3 - TIR'!$D$25)*(1-V698)))</f>
        <v>0.223834049148973</v>
      </c>
      <c r="X698" s="27">
        <f ca="1" t="shared" si="5183"/>
        <v>0.0635435474093617</v>
      </c>
      <c r="Y698" s="29">
        <f ca="1">IF(X698&lt;=('Ejercicio 3 - TIR'!$D$26-'Ejercicio 3 - TIR'!$C$26)/('Ejercicio 3 - TIR'!$E$26-'Ejercicio 3 - TIR'!$C$26),'Ejercicio 3 - TIR'!$C$26+SQRT(('Ejercicio 3 - TIR'!$E$26-'Ejercicio 3 - TIR'!$C$26)*('Ejercicio 3 - TIR'!$D$26-'Ejercicio 3 - TIR'!$C$26)*X698),'Ejercicio 3 - TIR'!$E$26-SQRT(('Ejercicio 3 - TIR'!$E$26-'Ejercicio 3 - TIR'!$C$26)*('Ejercicio 3 - TIR'!$E$26-'Ejercicio 3 - TIR'!$D$26)*(1-X698)))</f>
        <v>0.20309838073982</v>
      </c>
      <c r="Z698" s="27">
        <f ca="1" t="shared" si="4764"/>
        <v>1.12193234115992</v>
      </c>
      <c r="AA698" s="27">
        <f ca="1" t="shared" si="4765"/>
        <v>1.30461199626629</v>
      </c>
      <c r="AB698" s="27">
        <f ca="1" t="shared" si="4766"/>
        <v>1.52984419346137</v>
      </c>
      <c r="AC698" s="27">
        <f ca="1" t="shared" si="4767"/>
        <v>1.87227541385088</v>
      </c>
      <c r="AD698" s="27">
        <f ca="1" t="shared" si="4768"/>
        <v>2.25253151870297</v>
      </c>
      <c r="AE698" s="26">
        <f ca="1" t="shared" si="4769"/>
        <v>3229.14096584637</v>
      </c>
      <c r="AF698" s="26">
        <f ca="1" t="shared" si="4770"/>
        <v>3754.92878413924</v>
      </c>
      <c r="AG698" s="26">
        <f ca="1" t="shared" si="4771"/>
        <v>4403.19115086832</v>
      </c>
      <c r="AH698" s="26">
        <f ca="1" t="shared" si="4772"/>
        <v>5388.7752553441</v>
      </c>
      <c r="AI698" s="26">
        <f ca="1" t="shared" si="4773"/>
        <v>6483.2267838753</v>
      </c>
      <c r="AJ698" s="28">
        <f ca="1" t="shared" si="4774"/>
        <v>44829.2406992291</v>
      </c>
      <c r="AK698" s="28">
        <f ca="1" t="shared" si="4775"/>
        <v>50225.7211949628</v>
      </c>
      <c r="AL698" s="28">
        <f ca="1" t="shared" si="4776"/>
        <v>65813.146284863</v>
      </c>
      <c r="AM698" s="28">
        <f ca="1" t="shared" si="4777"/>
        <v>73725.2502950403</v>
      </c>
      <c r="AN698" s="28">
        <f ca="1" t="shared" si="4778"/>
        <v>82710.5605169179</v>
      </c>
      <c r="AO698" s="28">
        <f ca="1">C698/'Ejercicio 3 - TIR'!$D$7</f>
        <v>19562.5613050457</v>
      </c>
      <c r="AP698" s="28">
        <f ca="1" t="shared" si="4779"/>
        <v>25266.6793941833</v>
      </c>
      <c r="AQ698" s="28">
        <f ca="1" t="shared" si="4780"/>
        <v>30663.159889917</v>
      </c>
      <c r="AR698" s="28">
        <f ca="1" t="shared" si="4781"/>
        <v>46250.5849798173</v>
      </c>
      <c r="AS698" s="28">
        <f ca="1" t="shared" si="4782"/>
        <v>54162.6889899946</v>
      </c>
      <c r="AT698" s="28">
        <f ca="1" t="shared" si="4783"/>
        <v>63147.9992118722</v>
      </c>
      <c r="AU698" s="28">
        <f ca="1">AP698*'Ejercicio 3 - TIR'!$D$5</f>
        <v>12633.3396970917</v>
      </c>
      <c r="AV698" s="28">
        <f ca="1">AQ698*'Ejercicio 3 - TIR'!$D$5</f>
        <v>15331.5799449585</v>
      </c>
      <c r="AW698" s="28">
        <f ca="1">AR698*'Ejercicio 3 - TIR'!$D$5</f>
        <v>23125.2924899086</v>
      </c>
      <c r="AX698" s="28">
        <f ca="1">AS698*'Ejercicio 3 - TIR'!$D$5</f>
        <v>27081.3444949973</v>
      </c>
      <c r="AY698" s="28">
        <f ca="1">AT698*'Ejercicio 3 - TIR'!$D$5</f>
        <v>31573.9996059361</v>
      </c>
      <c r="AZ698" s="28">
        <f ca="1" t="shared" ref="AZ698:BD698" si="5184">AJ698-AU698-AE698</f>
        <v>28966.760036291</v>
      </c>
      <c r="BA698" s="28">
        <f ca="1" t="shared" si="5184"/>
        <v>31139.212465865</v>
      </c>
      <c r="BB698" s="28">
        <f ca="1" t="shared" si="5184"/>
        <v>38284.6626440861</v>
      </c>
      <c r="BC698" s="28">
        <f ca="1" t="shared" si="5184"/>
        <v>41255.1305446989</v>
      </c>
      <c r="BD698" s="28">
        <f ca="1" t="shared" si="5184"/>
        <v>44653.3341271065</v>
      </c>
      <c r="BE698" s="28">
        <f ca="1" t="shared" ref="BE698:BI698" si="5185">AZ698/Z698</f>
        <v>25818.6335963392</v>
      </c>
      <c r="BF698" s="28">
        <f ca="1" t="shared" si="5185"/>
        <v>23868.5621127072</v>
      </c>
      <c r="BG698" s="28">
        <f ca="1" t="shared" si="5185"/>
        <v>25025.2037480133</v>
      </c>
      <c r="BH698" s="28">
        <f ca="1" t="shared" si="5185"/>
        <v>22034.7552713122</v>
      </c>
      <c r="BI698" s="28">
        <f ca="1" t="shared" si="5185"/>
        <v>19823.6223361786</v>
      </c>
      <c r="BJ698" s="28">
        <f ca="1" t="shared" si="4786"/>
        <v>59653.917366879</v>
      </c>
      <c r="BK698" s="28">
        <f ca="1" t="shared" si="4787"/>
        <v>44065.2859261746</v>
      </c>
      <c r="BL698" s="28">
        <f ca="1" t="shared" si="4788"/>
        <v>103719.203293054</v>
      </c>
      <c r="BM698" s="28">
        <f ca="1">BK698*'Ejercicio 3 - TIR'!$D$5</f>
        <v>22032.6429630873</v>
      </c>
      <c r="BN698" s="28">
        <f ca="1" t="shared" si="4789"/>
        <v>81686.5603299662</v>
      </c>
      <c r="BO698" s="28">
        <f ca="1" t="shared" si="4790"/>
        <v>36264.3362153717</v>
      </c>
      <c r="BP698" s="28">
        <f ca="1" t="shared" si="4791"/>
        <v>-124295.862088077</v>
      </c>
      <c r="BQ698" s="28">
        <f ca="1" t="shared" ref="BQ698:BT698" si="5186">BE698</f>
        <v>25818.6335963392</v>
      </c>
      <c r="BR698" s="28">
        <f ca="1" t="shared" si="5186"/>
        <v>23868.5621127072</v>
      </c>
      <c r="BS698" s="28">
        <f ca="1" t="shared" si="5186"/>
        <v>25025.2037480133</v>
      </c>
      <c r="BT698" s="28">
        <f ca="1" t="shared" si="5186"/>
        <v>22034.7552713122</v>
      </c>
      <c r="BU698" s="28">
        <f ca="1" t="shared" si="4793"/>
        <v>56087.9585515503</v>
      </c>
      <c r="BV698" s="30">
        <f ca="1" t="shared" si="4794"/>
        <v>6.44007527483523</v>
      </c>
    </row>
    <row r="699" ht="15" customHeight="1" spans="1:74">
      <c r="A699" s="26">
        <v>698</v>
      </c>
      <c r="B699" s="27">
        <f ca="1" t="shared" ref="B699:F699" si="5187">RAND()</f>
        <v>0.886501829109927</v>
      </c>
      <c r="C699" s="28">
        <f ca="1">IF(B699&lt;=('Ejercicio 3 - TIR'!$D$13-'Ejercicio 3 - TIR'!$C$13)/('Ejercicio 3 - TIR'!$E$13-'Ejercicio 3 - TIR'!$C$13),'Ejercicio 3 - TIR'!$C$13+SQRT(('Ejercicio 3 - TIR'!$E$13-'Ejercicio 3 - TIR'!$C$13)*('Ejercicio 3 - TIR'!$D$13-'Ejercicio 3 - TIR'!$C$13)*B699),'Ejercicio 3 - TIR'!$E$13-SQRT(('Ejercicio 3 - TIR'!$E$13-'Ejercicio 3 - TIR'!$C$13)*('Ejercicio 3 - TIR'!$E$13-'Ejercicio 3 - TIR'!$D$13)*(1-B699)))</f>
        <v>88329.6184694721</v>
      </c>
      <c r="D699" s="27">
        <f ca="1" t="shared" si="5187"/>
        <v>0.335897568180033</v>
      </c>
      <c r="E699" s="28">
        <f ca="1">IF(D699&lt;=('Ejercicio 3 - TIR'!$D$14-'Ejercicio 3 - TIR'!$C$14)/('Ejercicio 3 - TIR'!$E$14-'Ejercicio 3 - TIR'!$C$14),'Ejercicio 3 - TIR'!$C$14+SQRT(('Ejercicio 3 - TIR'!$E$14-'Ejercicio 3 - TIR'!$C$14)*('Ejercicio 3 - TIR'!$D$14-'Ejercicio 3 - TIR'!$C$14)*D699),'Ejercicio 3 - TIR'!$E$14-SQRT(('Ejercicio 3 - TIR'!$E$14-'Ejercicio 3 - TIR'!$C$14)*('Ejercicio 3 - TIR'!$E$14-'Ejercicio 3 - TIR'!$D$14)*(1-D699)))</f>
        <v>30019.2502900336</v>
      </c>
      <c r="F699" s="27">
        <f ca="1" t="shared" si="5187"/>
        <v>0.809361086019424</v>
      </c>
      <c r="G699" s="28">
        <f ca="1">IF(F699&lt;=('Ejercicio 3 - TIR'!$D$18-'Ejercicio 3 - TIR'!$C$18)/('Ejercicio 3 - TIR'!$E$18-'Ejercicio 3 - TIR'!$C$18),'Ejercicio 3 - TIR'!$C$18+SQRT(('Ejercicio 3 - TIR'!$E$18-'Ejercicio 3 - TIR'!$C$18)*('Ejercicio 3 - TIR'!$D$18-'Ejercicio 3 - TIR'!$C$18)*F699),'Ejercicio 3 - TIR'!$E$18-SQRT(('Ejercicio 3 - TIR'!$E$18-'Ejercicio 3 - TIR'!$C$18)*('Ejercicio 3 - TIR'!$E$18-'Ejercicio 3 - TIR'!$D$18)*(1-F699)))</f>
        <v>41218.7411423518</v>
      </c>
      <c r="H699" s="27">
        <f ca="1" t="shared" ref="H699:L699" si="5188">RAND()</f>
        <v>0.270381173394995</v>
      </c>
      <c r="I699" s="28">
        <f ca="1">IF(H699&lt;=('Ejercicio 3 - TIR'!$D$18-'Ejercicio 3 - TIR'!$C$18)/('Ejercicio 3 - TIR'!$E$18-'Ejercicio 3 - TIR'!$C$18),'Ejercicio 3 - TIR'!$C$18+SQRT(('Ejercicio 3 - TIR'!$E$18-'Ejercicio 3 - TIR'!$C$18)*('Ejercicio 3 - TIR'!$D$18-'Ejercicio 3 - TIR'!$C$18)*H699),'Ejercicio 3 - TIR'!$E$18-SQRT(('Ejercicio 3 - TIR'!$E$18-'Ejercicio 3 - TIR'!$C$18)*('Ejercicio 3 - TIR'!$E$18-'Ejercicio 3 - TIR'!$D$18)*(1-H699)))</f>
        <v>36368.4516178777</v>
      </c>
      <c r="J699" s="27">
        <f ca="1" t="shared" si="5188"/>
        <v>0.546462279379114</v>
      </c>
      <c r="K699" s="28">
        <f ca="1">IF(J699&lt;=('Ejercicio 3 - TIR'!$D$18-'Ejercicio 3 - TIR'!$C$18)/('Ejercicio 3 - TIR'!$E$18-'Ejercicio 3 - TIR'!$C$18),'Ejercicio 3 - TIR'!$C$18+SQRT(('Ejercicio 3 - TIR'!$E$18-'Ejercicio 3 - TIR'!$C$18)*('Ejercicio 3 - TIR'!$D$18-'Ejercicio 3 - TIR'!$C$18)*J699),'Ejercicio 3 - TIR'!$E$18-SQRT(('Ejercicio 3 - TIR'!$E$18-'Ejercicio 3 - TIR'!$C$18)*('Ejercicio 3 - TIR'!$E$18-'Ejercicio 3 - TIR'!$D$18)*(1-J699)))</f>
        <v>39053.6921698756</v>
      </c>
      <c r="L699" s="27">
        <f ca="1" t="shared" si="5188"/>
        <v>0.947171970912979</v>
      </c>
      <c r="M699" s="28">
        <f ca="1">IF(L699&lt;=('Ejercicio 3 - TIR'!$D$18-'Ejercicio 3 - TIR'!$C$18)/('Ejercicio 3 - TIR'!$E$18-'Ejercicio 3 - TIR'!$C$18),'Ejercicio 3 - TIR'!$C$18+SQRT(('Ejercicio 3 - TIR'!$E$18-'Ejercicio 3 - TIR'!$C$18)*('Ejercicio 3 - TIR'!$D$18-'Ejercicio 3 - TIR'!$C$18)*L699),'Ejercicio 3 - TIR'!$E$18-SQRT(('Ejercicio 3 - TIR'!$E$18-'Ejercicio 3 - TIR'!$C$18)*('Ejercicio 3 - TIR'!$E$18-'Ejercicio 3 - TIR'!$D$18)*(1-L699)))</f>
        <v>43009.4970028843</v>
      </c>
      <c r="N699" s="27">
        <f ca="1" t="shared" ref="N699:R699" si="5189">RAND()</f>
        <v>0.227653256519445</v>
      </c>
      <c r="O699" s="28">
        <f ca="1">IF(N699&lt;=('Ejercicio 3 - TIR'!$D$18-'Ejercicio 3 - TIR'!$C$18)/('Ejercicio 3 - TIR'!$E$18-'Ejercicio 3 - TIR'!$C$18),'Ejercicio 3 - TIR'!$C$18+SQRT(('Ejercicio 3 - TIR'!$E$18-'Ejercicio 3 - TIR'!$C$18)*('Ejercicio 3 - TIR'!$D$18-'Ejercicio 3 - TIR'!$C$18)*N699),'Ejercicio 3 - TIR'!$E$18-SQRT(('Ejercicio 3 - TIR'!$E$18-'Ejercicio 3 - TIR'!$C$18)*('Ejercicio 3 - TIR'!$E$18-'Ejercicio 3 - TIR'!$D$18)*(1-N699)))</f>
        <v>35843.6280235755</v>
      </c>
      <c r="P699" s="27">
        <f ca="1" t="shared" si="5189"/>
        <v>0.765703040543322</v>
      </c>
      <c r="Q699" s="29">
        <f ca="1">IF(P699&lt;=('Ejercicio 3 - TIR'!$D$22-'Ejercicio 3 - TIR'!$C$22)/('Ejercicio 3 - TIR'!$E$22-'Ejercicio 3 - TIR'!$C$22),'Ejercicio 3 - TIR'!$C$22+SQRT(('Ejercicio 3 - TIR'!$E$22-'Ejercicio 3 - TIR'!$C$22)*('Ejercicio 3 - TIR'!$D$22-'Ejercicio 3 - TIR'!$C$22)*P699),'Ejercicio 3 - TIR'!$E$22-SQRT(('Ejercicio 3 - TIR'!$E$22-'Ejercicio 3 - TIR'!$C$22)*('Ejercicio 3 - TIR'!$E$22-'Ejercicio 3 - TIR'!$D$22)*(1-P699)))</f>
        <v>0.159463823943538</v>
      </c>
      <c r="R699" s="27">
        <f ca="1" t="shared" si="5189"/>
        <v>0.347693664048982</v>
      </c>
      <c r="S699" s="29">
        <f ca="1">IF(R699&lt;=('Ejercicio 3 - TIR'!$D$23-'Ejercicio 3 - TIR'!$C$23)/('Ejercicio 3 - TIR'!$E$23-'Ejercicio 3 - TIR'!$C$23),'Ejercicio 3 - TIR'!$C$23+SQRT(('Ejercicio 3 - TIR'!$E$23-'Ejercicio 3 - TIR'!$C$23)*('Ejercicio 3 - TIR'!$D$23-'Ejercicio 3 - TIR'!$C$23)*R699),'Ejercicio 3 - TIR'!$E$23-SQRT(('Ejercicio 3 - TIR'!$E$23-'Ejercicio 3 - TIR'!$C$23)*('Ejercicio 3 - TIR'!$E$23-'Ejercicio 3 - TIR'!$D$23)*(1-R699)))</f>
        <v>0.145016966148759</v>
      </c>
      <c r="T699" s="27">
        <f ca="1" t="shared" ref="T699:X699" si="5190">RAND()</f>
        <v>0.396887013316309</v>
      </c>
      <c r="U699" s="29">
        <f ca="1">IF(T699&lt;=('Ejercicio 3 - TIR'!$D$24-'Ejercicio 3 - TIR'!$C$24)/('Ejercicio 3 - TIR'!$E$24-'Ejercicio 3 - TIR'!$C$24),'Ejercicio 3 - TIR'!$C$24+SQRT(('Ejercicio 3 - TIR'!$E$24-'Ejercicio 3 - TIR'!$C$24)*('Ejercicio 3 - TIR'!$D$24-'Ejercicio 3 - TIR'!$C$24)*T699),'Ejercicio 3 - TIR'!$E$24-SQRT(('Ejercicio 3 - TIR'!$E$24-'Ejercicio 3 - TIR'!$C$24)*('Ejercicio 3 - TIR'!$E$24-'Ejercicio 3 - TIR'!$D$24)*(1-T699)))</f>
        <v>0.178869754553239</v>
      </c>
      <c r="V699" s="27">
        <f ca="1" t="shared" si="5190"/>
        <v>0.346700053142346</v>
      </c>
      <c r="W699" s="29">
        <f ca="1">IF(V699&lt;=('Ejercicio 3 - TIR'!$D$25-'Ejercicio 3 - TIR'!$C$25)/('Ejercicio 3 - TIR'!$E$25-'Ejercicio 3 - TIR'!$C$25),'Ejercicio 3 - TIR'!$C$25+SQRT(('Ejercicio 3 - TIR'!$E$25-'Ejercicio 3 - TIR'!$C$25)*('Ejercicio 3 - TIR'!$D$25-'Ejercicio 3 - TIR'!$C$25)*V699),'Ejercicio 3 - TIR'!$E$25-SQRT(('Ejercicio 3 - TIR'!$E$25-'Ejercicio 3 - TIR'!$C$25)*('Ejercicio 3 - TIR'!$E$25-'Ejercicio 3 - TIR'!$D$25)*(1-V699)))</f>
        <v>0.202182118261033</v>
      </c>
      <c r="X699" s="27">
        <f ca="1" t="shared" si="5190"/>
        <v>0.324295767867558</v>
      </c>
      <c r="Y699" s="29">
        <f ca="1">IF(X699&lt;=('Ejercicio 3 - TIR'!$D$26-'Ejercicio 3 - TIR'!$C$26)/('Ejercicio 3 - TIR'!$E$26-'Ejercicio 3 - TIR'!$C$26),'Ejercicio 3 - TIR'!$C$26+SQRT(('Ejercicio 3 - TIR'!$E$26-'Ejercicio 3 - TIR'!$C$26)*('Ejercicio 3 - TIR'!$D$26-'Ejercicio 3 - TIR'!$C$26)*X699),'Ejercicio 3 - TIR'!$E$26-SQRT(('Ejercicio 3 - TIR'!$E$26-'Ejercicio 3 - TIR'!$C$26)*('Ejercicio 3 - TIR'!$E$26-'Ejercicio 3 - TIR'!$D$26)*(1-X699)))</f>
        <v>0.219590514920197</v>
      </c>
      <c r="Z699" s="27">
        <f ca="1" t="shared" si="4764"/>
        <v>1.15946382394354</v>
      </c>
      <c r="AA699" s="27">
        <f ca="1" t="shared" si="4765"/>
        <v>1.32760575005107</v>
      </c>
      <c r="AB699" s="27">
        <f ca="1" t="shared" si="4766"/>
        <v>1.56507426470617</v>
      </c>
      <c r="AC699" s="27">
        <f ca="1" t="shared" si="4767"/>
        <v>1.88150429478029</v>
      </c>
      <c r="AD699" s="27">
        <f ca="1" t="shared" si="4768"/>
        <v>2.29466479169566</v>
      </c>
      <c r="AE699" s="26">
        <f ca="1" t="shared" si="4769"/>
        <v>4786.9844431669</v>
      </c>
      <c r="AF699" s="26">
        <f ca="1" t="shared" si="4770"/>
        <v>5481.17840411627</v>
      </c>
      <c r="AG699" s="26">
        <f ca="1" t="shared" si="4771"/>
        <v>6461.59543992306</v>
      </c>
      <c r="AH699" s="26">
        <f ca="1" t="shared" si="4772"/>
        <v>7768.01449331254</v>
      </c>
      <c r="AI699" s="26">
        <f ca="1" t="shared" si="4773"/>
        <v>9473.7967958066</v>
      </c>
      <c r="AJ699" s="28">
        <f ca="1" t="shared" si="4774"/>
        <v>47791.63922305</v>
      </c>
      <c r="AK699" s="28">
        <f ca="1" t="shared" si="4775"/>
        <v>48282.9654883485</v>
      </c>
      <c r="AL699" s="28">
        <f ca="1" t="shared" si="4776"/>
        <v>61121.9285568293</v>
      </c>
      <c r="AM699" s="28">
        <f ca="1" t="shared" si="4777"/>
        <v>80922.553327267</v>
      </c>
      <c r="AN699" s="28">
        <f ca="1" t="shared" si="4778"/>
        <v>82249.1112323346</v>
      </c>
      <c r="AO699" s="28">
        <f ca="1">C699/'Ejercicio 3 - TIR'!$D$7</f>
        <v>17665.9236938944</v>
      </c>
      <c r="AP699" s="28">
        <f ca="1" t="shared" si="4779"/>
        <v>30125.7155291556</v>
      </c>
      <c r="AQ699" s="28">
        <f ca="1" t="shared" si="4780"/>
        <v>30617.0417944541</v>
      </c>
      <c r="AR699" s="28">
        <f ca="1" t="shared" si="4781"/>
        <v>43456.0048629348</v>
      </c>
      <c r="AS699" s="28">
        <f ca="1" t="shared" si="4782"/>
        <v>63256.6296333726</v>
      </c>
      <c r="AT699" s="28">
        <f ca="1" t="shared" si="4783"/>
        <v>64583.1875384402</v>
      </c>
      <c r="AU699" s="28">
        <f ca="1">AP699*'Ejercicio 3 - TIR'!$D$5</f>
        <v>15062.8577645778</v>
      </c>
      <c r="AV699" s="28">
        <f ca="1">AQ699*'Ejercicio 3 - TIR'!$D$5</f>
        <v>15308.5208972271</v>
      </c>
      <c r="AW699" s="28">
        <f ca="1">AR699*'Ejercicio 3 - TIR'!$D$5</f>
        <v>21728.0024314674</v>
      </c>
      <c r="AX699" s="28">
        <f ca="1">AS699*'Ejercicio 3 - TIR'!$D$5</f>
        <v>31628.3148166863</v>
      </c>
      <c r="AY699" s="28">
        <f ca="1">AT699*'Ejercicio 3 - TIR'!$D$5</f>
        <v>32291.5937692201</v>
      </c>
      <c r="AZ699" s="28">
        <f ca="1" t="shared" ref="AZ699:BD699" si="5191">AJ699-AU699-AE699</f>
        <v>27941.7970153053</v>
      </c>
      <c r="BA699" s="28">
        <f ca="1" t="shared" si="5191"/>
        <v>27493.2661870052</v>
      </c>
      <c r="BB699" s="28">
        <f ca="1" t="shared" si="5191"/>
        <v>32932.3306854388</v>
      </c>
      <c r="BC699" s="28">
        <f ca="1" t="shared" si="5191"/>
        <v>41526.2240172682</v>
      </c>
      <c r="BD699" s="28">
        <f ca="1" t="shared" si="5191"/>
        <v>40483.7206673079</v>
      </c>
      <c r="BE699" s="28">
        <f ca="1" t="shared" ref="BE699:BI699" si="5192">AZ699/Z699</f>
        <v>24098.895056743</v>
      </c>
      <c r="BF699" s="28">
        <f ca="1" t="shared" si="5192"/>
        <v>20708.9086394418</v>
      </c>
      <c r="BG699" s="28">
        <f ca="1" t="shared" si="5192"/>
        <v>21042.0242847847</v>
      </c>
      <c r="BH699" s="28">
        <f ca="1" t="shared" si="5192"/>
        <v>22070.7569642392</v>
      </c>
      <c r="BI699" s="28">
        <f ca="1" t="shared" si="5192"/>
        <v>17642.5423067533</v>
      </c>
      <c r="BJ699" s="28">
        <f ca="1" t="shared" si="4786"/>
        <v>68884.1167136398</v>
      </c>
      <c r="BK699" s="28">
        <f ca="1" t="shared" si="4787"/>
        <v>40537.3731131617</v>
      </c>
      <c r="BL699" s="28">
        <f ca="1" t="shared" si="4788"/>
        <v>109421.489826802</v>
      </c>
      <c r="BM699" s="28">
        <f ca="1">BK699*'Ejercicio 3 - TIR'!$D$5</f>
        <v>20268.6865565808</v>
      </c>
      <c r="BN699" s="28">
        <f ca="1" t="shared" si="4789"/>
        <v>89152.8032702207</v>
      </c>
      <c r="BO699" s="28">
        <f ca="1" t="shared" si="4790"/>
        <v>38852.2121369808</v>
      </c>
      <c r="BP699" s="28">
        <f ca="1" t="shared" si="4791"/>
        <v>-118348.868759506</v>
      </c>
      <c r="BQ699" s="28">
        <f ca="1" t="shared" ref="BQ699:BT699" si="5193">BE699</f>
        <v>24098.895056743</v>
      </c>
      <c r="BR699" s="28">
        <f ca="1" t="shared" si="5193"/>
        <v>20708.9086394418</v>
      </c>
      <c r="BS699" s="28">
        <f ca="1" t="shared" si="5193"/>
        <v>21042.0242847847</v>
      </c>
      <c r="BT699" s="28">
        <f ca="1" t="shared" si="5193"/>
        <v>22070.7569642392</v>
      </c>
      <c r="BU699" s="28">
        <f ca="1" t="shared" si="4793"/>
        <v>56494.7544437341</v>
      </c>
      <c r="BV699" s="30">
        <f ca="1" t="shared" si="4794"/>
        <v>6.04916655141483</v>
      </c>
    </row>
    <row r="700" ht="15" customHeight="1" spans="1:74">
      <c r="A700" s="26">
        <v>699</v>
      </c>
      <c r="B700" s="27">
        <f ca="1" t="shared" ref="B700:F700" si="5194">RAND()</f>
        <v>0.78668331687581</v>
      </c>
      <c r="C700" s="28">
        <f ca="1">IF(B700&lt;=('Ejercicio 3 - TIR'!$D$13-'Ejercicio 3 - TIR'!$C$13)/('Ejercicio 3 - TIR'!$E$13-'Ejercicio 3 - TIR'!$C$13),'Ejercicio 3 - TIR'!$C$13+SQRT(('Ejercicio 3 - TIR'!$E$13-'Ejercicio 3 - TIR'!$C$13)*('Ejercicio 3 - TIR'!$D$13-'Ejercicio 3 - TIR'!$C$13)*B700),'Ejercicio 3 - TIR'!$E$13-SQRT(('Ejercicio 3 - TIR'!$E$13-'Ejercicio 3 - TIR'!$C$13)*('Ejercicio 3 - TIR'!$E$13-'Ejercicio 3 - TIR'!$D$13)*(1-B700)))</f>
        <v>84000.6243950263</v>
      </c>
      <c r="D700" s="27">
        <f ca="1" t="shared" si="5194"/>
        <v>0.835225963477284</v>
      </c>
      <c r="E700" s="28">
        <f ca="1">IF(D700&lt;=('Ejercicio 3 - TIR'!$D$14-'Ejercicio 3 - TIR'!$C$14)/('Ejercicio 3 - TIR'!$E$14-'Ejercicio 3 - TIR'!$C$14),'Ejercicio 3 - TIR'!$C$14+SQRT(('Ejercicio 3 - TIR'!$E$14-'Ejercicio 3 - TIR'!$C$14)*('Ejercicio 3 - TIR'!$D$14-'Ejercicio 3 - TIR'!$C$14)*D700),'Ejercicio 3 - TIR'!$E$14-SQRT(('Ejercicio 3 - TIR'!$E$14-'Ejercicio 3 - TIR'!$C$14)*('Ejercicio 3 - TIR'!$E$14-'Ejercicio 3 - TIR'!$D$14)*(1-D700)))</f>
        <v>35028.4705091484</v>
      </c>
      <c r="F700" s="27">
        <f ca="1" t="shared" si="5194"/>
        <v>0.678257071559498</v>
      </c>
      <c r="G700" s="28">
        <f ca="1">IF(F700&lt;=('Ejercicio 3 - TIR'!$D$18-'Ejercicio 3 - TIR'!$C$18)/('Ejercicio 3 - TIR'!$E$18-'Ejercicio 3 - TIR'!$C$18),'Ejercicio 3 - TIR'!$C$18+SQRT(('Ejercicio 3 - TIR'!$E$18-'Ejercicio 3 - TIR'!$C$18)*('Ejercicio 3 - TIR'!$D$18-'Ejercicio 3 - TIR'!$C$18)*F700),'Ejercicio 3 - TIR'!$E$18-SQRT(('Ejercicio 3 - TIR'!$E$18-'Ejercicio 3 - TIR'!$C$18)*('Ejercicio 3 - TIR'!$E$18-'Ejercicio 3 - TIR'!$D$18)*(1-F700)))</f>
        <v>40087.6971150958</v>
      </c>
      <c r="H700" s="27">
        <f ca="1" t="shared" ref="H700:L700" si="5195">RAND()</f>
        <v>0.583009519213172</v>
      </c>
      <c r="I700" s="28">
        <f ca="1">IF(H700&lt;=('Ejercicio 3 - TIR'!$D$18-'Ejercicio 3 - TIR'!$C$18)/('Ejercicio 3 - TIR'!$E$18-'Ejercicio 3 - TIR'!$C$18),'Ejercicio 3 - TIR'!$C$18+SQRT(('Ejercicio 3 - TIR'!$E$18-'Ejercicio 3 - TIR'!$C$18)*('Ejercicio 3 - TIR'!$D$18-'Ejercicio 3 - TIR'!$C$18)*H700),'Ejercicio 3 - TIR'!$E$18-SQRT(('Ejercicio 3 - TIR'!$E$18-'Ejercicio 3 - TIR'!$C$18)*('Ejercicio 3 - TIR'!$E$18-'Ejercicio 3 - TIR'!$D$18)*(1-H700)))</f>
        <v>39351.5468176113</v>
      </c>
      <c r="J700" s="27">
        <f ca="1" t="shared" si="5195"/>
        <v>0.726991529030141</v>
      </c>
      <c r="K700" s="28">
        <f ca="1">IF(J700&lt;=('Ejercicio 3 - TIR'!$D$18-'Ejercicio 3 - TIR'!$C$18)/('Ejercicio 3 - TIR'!$E$18-'Ejercicio 3 - TIR'!$C$18),'Ejercicio 3 - TIR'!$C$18+SQRT(('Ejercicio 3 - TIR'!$E$18-'Ejercicio 3 - TIR'!$C$18)*('Ejercicio 3 - TIR'!$D$18-'Ejercicio 3 - TIR'!$C$18)*J700),'Ejercicio 3 - TIR'!$E$18-SQRT(('Ejercicio 3 - TIR'!$E$18-'Ejercicio 3 - TIR'!$C$18)*('Ejercicio 3 - TIR'!$E$18-'Ejercicio 3 - TIR'!$D$18)*(1-J700)))</f>
        <v>40474.998859366</v>
      </c>
      <c r="L700" s="27">
        <f ca="1" t="shared" si="5195"/>
        <v>0.90762839678808</v>
      </c>
      <c r="M700" s="28">
        <f ca="1">IF(L700&lt;=('Ejercicio 3 - TIR'!$D$18-'Ejercicio 3 - TIR'!$C$18)/('Ejercicio 3 - TIR'!$E$18-'Ejercicio 3 - TIR'!$C$18),'Ejercicio 3 - TIR'!$C$18+SQRT(('Ejercicio 3 - TIR'!$E$18-'Ejercicio 3 - TIR'!$C$18)*('Ejercicio 3 - TIR'!$D$18-'Ejercicio 3 - TIR'!$C$18)*L700),'Ejercicio 3 - TIR'!$E$18-SQRT(('Ejercicio 3 - TIR'!$E$18-'Ejercicio 3 - TIR'!$C$18)*('Ejercicio 3 - TIR'!$E$18-'Ejercicio 3 - TIR'!$D$18)*(1-L700)))</f>
        <v>42367.9152291588</v>
      </c>
      <c r="N700" s="27">
        <f ca="1" t="shared" ref="N700:R700" si="5196">RAND()</f>
        <v>0.594626643752128</v>
      </c>
      <c r="O700" s="28">
        <f ca="1">IF(N700&lt;=('Ejercicio 3 - TIR'!$D$18-'Ejercicio 3 - TIR'!$C$18)/('Ejercicio 3 - TIR'!$E$18-'Ejercicio 3 - TIR'!$C$18),'Ejercicio 3 - TIR'!$C$18+SQRT(('Ejercicio 3 - TIR'!$E$18-'Ejercicio 3 - TIR'!$C$18)*('Ejercicio 3 - TIR'!$D$18-'Ejercicio 3 - TIR'!$C$18)*N700),'Ejercicio 3 - TIR'!$E$18-SQRT(('Ejercicio 3 - TIR'!$E$18-'Ejercicio 3 - TIR'!$C$18)*('Ejercicio 3 - TIR'!$E$18-'Ejercicio 3 - TIR'!$D$18)*(1-N700)))</f>
        <v>39444.257332518</v>
      </c>
      <c r="P700" s="27">
        <f ca="1" t="shared" si="5196"/>
        <v>0.856107613140387</v>
      </c>
      <c r="Q700" s="29">
        <f ca="1">IF(P700&lt;=('Ejercicio 3 - TIR'!$D$22-'Ejercicio 3 - TIR'!$C$22)/('Ejercicio 3 - TIR'!$E$22-'Ejercicio 3 - TIR'!$C$22),'Ejercicio 3 - TIR'!$C$22+SQRT(('Ejercicio 3 - TIR'!$E$22-'Ejercicio 3 - TIR'!$C$22)*('Ejercicio 3 - TIR'!$D$22-'Ejercicio 3 - TIR'!$C$22)*P700),'Ejercicio 3 - TIR'!$E$22-SQRT(('Ejercicio 3 - TIR'!$E$22-'Ejercicio 3 - TIR'!$C$22)*('Ejercicio 3 - TIR'!$E$22-'Ejercicio 3 - TIR'!$D$22)*(1-P700)))</f>
        <v>0.163906327443765</v>
      </c>
      <c r="R700" s="27">
        <f ca="1" t="shared" si="5196"/>
        <v>0.401139580308433</v>
      </c>
      <c r="S700" s="29">
        <f ca="1">IF(R700&lt;=('Ejercicio 3 - TIR'!$D$23-'Ejercicio 3 - TIR'!$C$23)/('Ejercicio 3 - TIR'!$E$23-'Ejercicio 3 - TIR'!$C$23),'Ejercicio 3 - TIR'!$C$23+SQRT(('Ejercicio 3 - TIR'!$E$23-'Ejercicio 3 - TIR'!$C$23)*('Ejercicio 3 - TIR'!$D$23-'Ejercicio 3 - TIR'!$C$23)*R700),'Ejercicio 3 - TIR'!$E$23-SQRT(('Ejercicio 3 - TIR'!$E$23-'Ejercicio 3 - TIR'!$C$23)*('Ejercicio 3 - TIR'!$E$23-'Ejercicio 3 - TIR'!$D$23)*(1-R700)))</f>
        <v>0.146871011230603</v>
      </c>
      <c r="T700" s="27">
        <f ca="1" t="shared" ref="T700:X700" si="5197">RAND()</f>
        <v>0.281286505555932</v>
      </c>
      <c r="U700" s="29">
        <f ca="1">IF(T700&lt;=('Ejercicio 3 - TIR'!$D$24-'Ejercicio 3 - TIR'!$C$24)/('Ejercicio 3 - TIR'!$E$24-'Ejercicio 3 - TIR'!$C$24),'Ejercicio 3 - TIR'!$C$24+SQRT(('Ejercicio 3 - TIR'!$E$24-'Ejercicio 3 - TIR'!$C$24)*('Ejercicio 3 - TIR'!$D$24-'Ejercicio 3 - TIR'!$C$24)*T700),'Ejercicio 3 - TIR'!$E$24-SQRT(('Ejercicio 3 - TIR'!$E$24-'Ejercicio 3 - TIR'!$C$24)*('Ejercicio 3 - TIR'!$E$24-'Ejercicio 3 - TIR'!$D$24)*(1-T700)))</f>
        <v>0.174304354788133</v>
      </c>
      <c r="V700" s="27">
        <f ca="1" t="shared" si="5197"/>
        <v>0.790822786601084</v>
      </c>
      <c r="W700" s="29">
        <f ca="1">IF(V700&lt;=('Ejercicio 3 - TIR'!$D$25-'Ejercicio 3 - TIR'!$C$25)/('Ejercicio 3 - TIR'!$E$25-'Ejercicio 3 - TIR'!$C$25),'Ejercicio 3 - TIR'!$C$25+SQRT(('Ejercicio 3 - TIR'!$E$25-'Ejercicio 3 - TIR'!$C$25)*('Ejercicio 3 - TIR'!$D$25-'Ejercicio 3 - TIR'!$C$25)*V700),'Ejercicio 3 - TIR'!$E$25-SQRT(('Ejercicio 3 - TIR'!$E$25-'Ejercicio 3 - TIR'!$C$25)*('Ejercicio 3 - TIR'!$E$25-'Ejercicio 3 - TIR'!$D$25)*(1-V700)))</f>
        <v>0.222942279347731</v>
      </c>
      <c r="X700" s="27">
        <f ca="1" t="shared" si="5197"/>
        <v>0.427997225044745</v>
      </c>
      <c r="Y700" s="29">
        <f ca="1">IF(X700&lt;=('Ejercicio 3 - TIR'!$D$26-'Ejercicio 3 - TIR'!$C$26)/('Ejercicio 3 - TIR'!$E$26-'Ejercicio 3 - TIR'!$C$26),'Ejercicio 3 - TIR'!$C$26+SQRT(('Ejercicio 3 - TIR'!$E$26-'Ejercicio 3 - TIR'!$C$26)*('Ejercicio 3 - TIR'!$D$26-'Ejercicio 3 - TIR'!$C$26)*X700),'Ejercicio 3 - TIR'!$E$26-SQRT(('Ejercicio 3 - TIR'!$E$26-'Ejercicio 3 - TIR'!$C$26)*('Ejercicio 3 - TIR'!$E$26-'Ejercicio 3 - TIR'!$D$26)*(1-X700)))</f>
        <v>0.224422891540146</v>
      </c>
      <c r="Z700" s="27">
        <f ca="1" t="shared" si="4764"/>
        <v>1.16390632744377</v>
      </c>
      <c r="AA700" s="27">
        <f ca="1" t="shared" si="4765"/>
        <v>1.33485042673313</v>
      </c>
      <c r="AB700" s="27">
        <f ca="1" t="shared" si="4766"/>
        <v>1.56752066910351</v>
      </c>
      <c r="AC700" s="27">
        <f ca="1" t="shared" si="4767"/>
        <v>1.91698729999813</v>
      </c>
      <c r="AD700" s="27">
        <f ca="1" t="shared" si="4768"/>
        <v>2.34720313290945</v>
      </c>
      <c r="AE700" s="26">
        <f ca="1" t="shared" si="4769"/>
        <v>5741.38795712675</v>
      </c>
      <c r="AF700" s="26">
        <f ca="1" t="shared" si="4770"/>
        <v>6584.63141225716</v>
      </c>
      <c r="AG700" s="26">
        <f ca="1" t="shared" si="4771"/>
        <v>7732.36134208832</v>
      </c>
      <c r="AH700" s="26">
        <f ca="1" t="shared" si="4772"/>
        <v>9456.23160443377</v>
      </c>
      <c r="AI700" s="26">
        <f ca="1" t="shared" si="4773"/>
        <v>11578.4264441741</v>
      </c>
      <c r="AJ700" s="28">
        <f ca="1" t="shared" si="4774"/>
        <v>46658.3243249092</v>
      </c>
      <c r="AK700" s="28">
        <f ca="1" t="shared" si="4775"/>
        <v>52528.4290620971</v>
      </c>
      <c r="AL700" s="28">
        <f ca="1" t="shared" si="4776"/>
        <v>63445.3972939971</v>
      </c>
      <c r="AM700" s="28">
        <f ca="1" t="shared" si="4777"/>
        <v>81218.7554216948</v>
      </c>
      <c r="AN700" s="28">
        <f ca="1" t="shared" si="4778"/>
        <v>92583.6843861725</v>
      </c>
      <c r="AO700" s="28">
        <f ca="1">C700/'Ejercicio 3 - TIR'!$D$7</f>
        <v>16800.1248790053</v>
      </c>
      <c r="AP700" s="28">
        <f ca="1" t="shared" si="4779"/>
        <v>29858.199445904</v>
      </c>
      <c r="AQ700" s="28">
        <f ca="1" t="shared" si="4780"/>
        <v>35728.3041830918</v>
      </c>
      <c r="AR700" s="28">
        <f ca="1" t="shared" si="4781"/>
        <v>46645.2724149919</v>
      </c>
      <c r="AS700" s="28">
        <f ca="1" t="shared" si="4782"/>
        <v>64418.6305426895</v>
      </c>
      <c r="AT700" s="28">
        <f ca="1" t="shared" si="4783"/>
        <v>75783.5595071672</v>
      </c>
      <c r="AU700" s="28">
        <f ca="1">AP700*'Ejercicio 3 - TIR'!$D$5</f>
        <v>14929.099722952</v>
      </c>
      <c r="AV700" s="28">
        <f ca="1">AQ700*'Ejercicio 3 - TIR'!$D$5</f>
        <v>17864.1520915459</v>
      </c>
      <c r="AW700" s="28">
        <f ca="1">AR700*'Ejercicio 3 - TIR'!$D$5</f>
        <v>23322.6362074959</v>
      </c>
      <c r="AX700" s="28">
        <f ca="1">AS700*'Ejercicio 3 - TIR'!$D$5</f>
        <v>32209.3152713448</v>
      </c>
      <c r="AY700" s="28">
        <f ca="1">AT700*'Ejercicio 3 - TIR'!$D$5</f>
        <v>37891.7797535836</v>
      </c>
      <c r="AZ700" s="28">
        <f ca="1" t="shared" ref="AZ700:BD700" si="5198">AJ700-AU700-AE700</f>
        <v>25987.8366448305</v>
      </c>
      <c r="BA700" s="28">
        <f ca="1" t="shared" si="5198"/>
        <v>28079.645558294</v>
      </c>
      <c r="BB700" s="28">
        <f ca="1" t="shared" si="5198"/>
        <v>32390.3997444129</v>
      </c>
      <c r="BC700" s="28">
        <f ca="1" t="shared" si="5198"/>
        <v>39553.2085459162</v>
      </c>
      <c r="BD700" s="28">
        <f ca="1" t="shared" si="5198"/>
        <v>43113.4781884148</v>
      </c>
      <c r="BE700" s="28">
        <f ca="1" t="shared" ref="BE700:BI700" si="5199">AZ700/Z700</f>
        <v>22328.1169902276</v>
      </c>
      <c r="BF700" s="28">
        <f ca="1" t="shared" si="5199"/>
        <v>21035.7992146096</v>
      </c>
      <c r="BG700" s="28">
        <f ca="1" t="shared" si="5199"/>
        <v>20663.4594253468</v>
      </c>
      <c r="BH700" s="28">
        <f ca="1" t="shared" si="5199"/>
        <v>20633.0050000617</v>
      </c>
      <c r="BI700" s="28">
        <f ca="1" t="shared" si="5199"/>
        <v>18368.0217463642</v>
      </c>
      <c r="BJ700" s="28">
        <f ca="1" t="shared" si="4786"/>
        <v>82218.9357200992</v>
      </c>
      <c r="BK700" s="28">
        <f ca="1" t="shared" si="4787"/>
        <v>39433.3057492711</v>
      </c>
      <c r="BL700" s="28">
        <f ca="1" t="shared" si="4788"/>
        <v>121652.24146937</v>
      </c>
      <c r="BM700" s="28">
        <f ca="1">BK700*'Ejercicio 3 - TIR'!$D$5</f>
        <v>19716.6528746355</v>
      </c>
      <c r="BN700" s="28">
        <f ca="1" t="shared" si="4789"/>
        <v>101935.588594735</v>
      </c>
      <c r="BO700" s="28">
        <f ca="1" t="shared" si="4790"/>
        <v>43428.532948651</v>
      </c>
      <c r="BP700" s="28">
        <f ca="1" t="shared" si="4791"/>
        <v>-119029.094904175</v>
      </c>
      <c r="BQ700" s="28">
        <f ca="1" t="shared" ref="BQ700:BT700" si="5200">BE700</f>
        <v>22328.1169902276</v>
      </c>
      <c r="BR700" s="28">
        <f ca="1" t="shared" si="5200"/>
        <v>21035.7992146096</v>
      </c>
      <c r="BS700" s="28">
        <f ca="1" t="shared" si="5200"/>
        <v>20663.4594253468</v>
      </c>
      <c r="BT700" s="28">
        <f ca="1" t="shared" si="5200"/>
        <v>20633.0050000617</v>
      </c>
      <c r="BU700" s="28">
        <f ca="1" t="shared" si="4793"/>
        <v>61796.5546950152</v>
      </c>
      <c r="BV700" s="30">
        <f ca="1" t="shared" si="4794"/>
        <v>6.16418429032977</v>
      </c>
    </row>
    <row r="701" ht="15" customHeight="1" spans="1:74">
      <c r="A701" s="26">
        <v>700</v>
      </c>
      <c r="B701" s="27">
        <f ca="1" t="shared" ref="B701:F701" si="5201">RAND()</f>
        <v>0.321764862133606</v>
      </c>
      <c r="C701" s="28">
        <f ca="1">IF(B701&lt;=('Ejercicio 3 - TIR'!$D$13-'Ejercicio 3 - TIR'!$C$13)/('Ejercicio 3 - TIR'!$E$13-'Ejercicio 3 - TIR'!$C$13),'Ejercicio 3 - TIR'!$C$13+SQRT(('Ejercicio 3 - TIR'!$E$13-'Ejercicio 3 - TIR'!$C$13)*('Ejercicio 3 - TIR'!$D$13-'Ejercicio 3 - TIR'!$C$13)*B701),'Ejercicio 3 - TIR'!$E$13-SQRT(('Ejercicio 3 - TIR'!$E$13-'Ejercicio 3 - TIR'!$C$13)*('Ejercicio 3 - TIR'!$E$13-'Ejercicio 3 - TIR'!$D$13)*(1-B701)))</f>
        <v>71471.3798889664</v>
      </c>
      <c r="D701" s="27">
        <f ca="1" t="shared" si="5201"/>
        <v>0.438554739582537</v>
      </c>
      <c r="E701" s="28">
        <f ca="1">IF(D701&lt;=('Ejercicio 3 - TIR'!$D$14-'Ejercicio 3 - TIR'!$C$14)/('Ejercicio 3 - TIR'!$E$14-'Ejercicio 3 - TIR'!$C$14),'Ejercicio 3 - TIR'!$C$14+SQRT(('Ejercicio 3 - TIR'!$E$14-'Ejercicio 3 - TIR'!$C$14)*('Ejercicio 3 - TIR'!$D$14-'Ejercicio 3 - TIR'!$C$14)*D701),'Ejercicio 3 - TIR'!$E$14-SQRT(('Ejercicio 3 - TIR'!$E$14-'Ejercicio 3 - TIR'!$C$14)*('Ejercicio 3 - TIR'!$E$14-'Ejercicio 3 - TIR'!$D$14)*(1-D701)))</f>
        <v>30823.0294180149</v>
      </c>
      <c r="F701" s="27">
        <f ca="1" t="shared" si="5201"/>
        <v>0.89917349178577</v>
      </c>
      <c r="G701" s="28">
        <f ca="1">IF(F701&lt;=('Ejercicio 3 - TIR'!$D$18-'Ejercicio 3 - TIR'!$C$18)/('Ejercicio 3 - TIR'!$E$18-'Ejercicio 3 - TIR'!$C$18),'Ejercicio 3 - TIR'!$C$18+SQRT(('Ejercicio 3 - TIR'!$E$18-'Ejercicio 3 - TIR'!$C$18)*('Ejercicio 3 - TIR'!$D$18-'Ejercicio 3 - TIR'!$C$18)*F701),'Ejercicio 3 - TIR'!$E$18-SQRT(('Ejercicio 3 - TIR'!$E$18-'Ejercicio 3 - TIR'!$C$18)*('Ejercicio 3 - TIR'!$E$18-'Ejercicio 3 - TIR'!$D$18)*(1-F701)))</f>
        <v>42250.0930713809</v>
      </c>
      <c r="H701" s="27">
        <f ca="1" t="shared" ref="H701:L701" si="5202">RAND()</f>
        <v>0.488190705191428</v>
      </c>
      <c r="I701" s="28">
        <f ca="1">IF(H701&lt;=('Ejercicio 3 - TIR'!$D$18-'Ejercicio 3 - TIR'!$C$18)/('Ejercicio 3 - TIR'!$E$18-'Ejercicio 3 - TIR'!$C$18),'Ejercicio 3 - TIR'!$C$18+SQRT(('Ejercicio 3 - TIR'!$E$18-'Ejercicio 3 - TIR'!$C$18)*('Ejercicio 3 - TIR'!$D$18-'Ejercicio 3 - TIR'!$C$18)*H701),'Ejercicio 3 - TIR'!$E$18-SQRT(('Ejercicio 3 - TIR'!$E$18-'Ejercicio 3 - TIR'!$C$18)*('Ejercicio 3 - TIR'!$E$18-'Ejercicio 3 - TIR'!$D$18)*(1-H701)))</f>
        <v>38557.3714292833</v>
      </c>
      <c r="J701" s="27">
        <f ca="1" t="shared" si="5202"/>
        <v>0.0805942025786628</v>
      </c>
      <c r="K701" s="28">
        <f ca="1">IF(J701&lt;=('Ejercicio 3 - TIR'!$D$18-'Ejercicio 3 - TIR'!$C$18)/('Ejercicio 3 - TIR'!$E$18-'Ejercicio 3 - TIR'!$C$18),'Ejercicio 3 - TIR'!$C$18+SQRT(('Ejercicio 3 - TIR'!$E$18-'Ejercicio 3 - TIR'!$C$18)*('Ejercicio 3 - TIR'!$D$18-'Ejercicio 3 - TIR'!$C$18)*J701),'Ejercicio 3 - TIR'!$E$18-SQRT(('Ejercicio 3 - TIR'!$E$18-'Ejercicio 3 - TIR'!$C$18)*('Ejercicio 3 - TIR'!$E$18-'Ejercicio 3 - TIR'!$D$18)*(1-J701)))</f>
        <v>33476.9426781009</v>
      </c>
      <c r="L701" s="27">
        <f ca="1" t="shared" si="5202"/>
        <v>0.56810991871447</v>
      </c>
      <c r="M701" s="28">
        <f ca="1">IF(L701&lt;=('Ejercicio 3 - TIR'!$D$18-'Ejercicio 3 - TIR'!$C$18)/('Ejercicio 3 - TIR'!$E$18-'Ejercicio 3 - TIR'!$C$18),'Ejercicio 3 - TIR'!$C$18+SQRT(('Ejercicio 3 - TIR'!$E$18-'Ejercicio 3 - TIR'!$C$18)*('Ejercicio 3 - TIR'!$D$18-'Ejercicio 3 - TIR'!$C$18)*L701),'Ejercicio 3 - TIR'!$E$18-SQRT(('Ejercicio 3 - TIR'!$E$18-'Ejercicio 3 - TIR'!$C$18)*('Ejercicio 3 - TIR'!$E$18-'Ejercicio 3 - TIR'!$D$18)*(1-L701)))</f>
        <v>39231.2776909359</v>
      </c>
      <c r="N701" s="27">
        <f ca="1" t="shared" ref="N701:R701" si="5203">RAND()</f>
        <v>0.264592475570384</v>
      </c>
      <c r="O701" s="28">
        <f ca="1">IF(N701&lt;=('Ejercicio 3 - TIR'!$D$18-'Ejercicio 3 - TIR'!$C$18)/('Ejercicio 3 - TIR'!$E$18-'Ejercicio 3 - TIR'!$C$18),'Ejercicio 3 - TIR'!$C$18+SQRT(('Ejercicio 3 - TIR'!$E$18-'Ejercicio 3 - TIR'!$C$18)*('Ejercicio 3 - TIR'!$D$18-'Ejercicio 3 - TIR'!$C$18)*N701),'Ejercicio 3 - TIR'!$E$18-SQRT(('Ejercicio 3 - TIR'!$E$18-'Ejercicio 3 - TIR'!$C$18)*('Ejercicio 3 - TIR'!$E$18-'Ejercicio 3 - TIR'!$D$18)*(1-N701)))</f>
        <v>36299.9104228201</v>
      </c>
      <c r="P701" s="27">
        <f ca="1" t="shared" si="5203"/>
        <v>0.791974187450055</v>
      </c>
      <c r="Q701" s="29">
        <f ca="1">IF(P701&lt;=('Ejercicio 3 - TIR'!$D$22-'Ejercicio 3 - TIR'!$C$22)/('Ejercicio 3 - TIR'!$E$22-'Ejercicio 3 - TIR'!$C$22),'Ejercicio 3 - TIR'!$C$22+SQRT(('Ejercicio 3 - TIR'!$E$22-'Ejercicio 3 - TIR'!$C$22)*('Ejercicio 3 - TIR'!$D$22-'Ejercicio 3 - TIR'!$C$22)*P701),'Ejercicio 3 - TIR'!$E$22-SQRT(('Ejercicio 3 - TIR'!$E$22-'Ejercicio 3 - TIR'!$C$22)*('Ejercicio 3 - TIR'!$E$22-'Ejercicio 3 - TIR'!$D$22)*(1-P701)))</f>
        <v>0.160649380821537</v>
      </c>
      <c r="R701" s="27">
        <f ca="1" t="shared" si="5203"/>
        <v>0.561766446494018</v>
      </c>
      <c r="S701" s="29">
        <f ca="1">IF(R701&lt;=('Ejercicio 3 - TIR'!$D$23-'Ejercicio 3 - TIR'!$C$23)/('Ejercicio 3 - TIR'!$E$23-'Ejercicio 3 - TIR'!$C$23),'Ejercicio 3 - TIR'!$C$23+SQRT(('Ejercicio 3 - TIR'!$E$23-'Ejercicio 3 - TIR'!$C$23)*('Ejercicio 3 - TIR'!$D$23-'Ejercicio 3 - TIR'!$C$23)*R701),'Ejercicio 3 - TIR'!$E$23-SQRT(('Ejercicio 3 - TIR'!$E$23-'Ejercicio 3 - TIR'!$C$23)*('Ejercicio 3 - TIR'!$E$23-'Ejercicio 3 - TIR'!$D$23)*(1-R701)))</f>
        <v>0.15191405340191</v>
      </c>
      <c r="T701" s="27">
        <f ca="1" t="shared" ref="T701:X701" si="5204">RAND()</f>
        <v>0.570784363055562</v>
      </c>
      <c r="U701" s="29">
        <f ca="1">IF(T701&lt;=('Ejercicio 3 - TIR'!$D$24-'Ejercicio 3 - TIR'!$C$24)/('Ejercicio 3 - TIR'!$E$24-'Ejercicio 3 - TIR'!$C$24),'Ejercicio 3 - TIR'!$C$24+SQRT(('Ejercicio 3 - TIR'!$E$24-'Ejercicio 3 - TIR'!$C$24)*('Ejercicio 3 - TIR'!$D$24-'Ejercicio 3 - TIR'!$C$24)*T701),'Ejercicio 3 - TIR'!$E$24-SQRT(('Ejercicio 3 - TIR'!$E$24-'Ejercicio 3 - TIR'!$C$24)*('Ejercicio 3 - TIR'!$E$24-'Ejercicio 3 - TIR'!$D$24)*(1-T701)))</f>
        <v>0.185332958253632</v>
      </c>
      <c r="V701" s="27">
        <f ca="1" t="shared" si="5204"/>
        <v>0.741561683533566</v>
      </c>
      <c r="W701" s="29">
        <f ca="1">IF(V701&lt;=('Ejercicio 3 - TIR'!$D$25-'Ejercicio 3 - TIR'!$C$25)/('Ejercicio 3 - TIR'!$E$25-'Ejercicio 3 - TIR'!$C$25),'Ejercicio 3 - TIR'!$C$25+SQRT(('Ejercicio 3 - TIR'!$E$25-'Ejercicio 3 - TIR'!$C$25)*('Ejercicio 3 - TIR'!$D$25-'Ejercicio 3 - TIR'!$C$25)*V701),'Ejercicio 3 - TIR'!$E$25-SQRT(('Ejercicio 3 - TIR'!$E$25-'Ejercicio 3 - TIR'!$C$25)*('Ejercicio 3 - TIR'!$E$25-'Ejercicio 3 - TIR'!$D$25)*(1-V701)))</f>
        <v>0.219924526477003</v>
      </c>
      <c r="X701" s="27">
        <f ca="1" t="shared" si="5204"/>
        <v>0.334268560778863</v>
      </c>
      <c r="Y701" s="29">
        <f ca="1">IF(X701&lt;=('Ejercicio 3 - TIR'!$D$26-'Ejercicio 3 - TIR'!$C$26)/('Ejercicio 3 - TIR'!$E$26-'Ejercicio 3 - TIR'!$C$26),'Ejercicio 3 - TIR'!$C$26+SQRT(('Ejercicio 3 - TIR'!$E$26-'Ejercicio 3 - TIR'!$C$26)*('Ejercicio 3 - TIR'!$D$26-'Ejercicio 3 - TIR'!$C$26)*X701),'Ejercicio 3 - TIR'!$E$26-SQRT(('Ejercicio 3 - TIR'!$E$26-'Ejercicio 3 - TIR'!$C$26)*('Ejercicio 3 - TIR'!$E$26-'Ejercicio 3 - TIR'!$D$26)*(1-X701)))</f>
        <v>0.220042100005136</v>
      </c>
      <c r="Z701" s="27">
        <f ca="1" t="shared" si="4764"/>
        <v>1.16064938082154</v>
      </c>
      <c r="AA701" s="27">
        <f ca="1" t="shared" si="4765"/>
        <v>1.33696833284055</v>
      </c>
      <c r="AB701" s="27">
        <f ca="1" t="shared" si="4766"/>
        <v>1.58475262905732</v>
      </c>
      <c r="AC701" s="27">
        <f ca="1" t="shared" si="4767"/>
        <v>1.93327860058594</v>
      </c>
      <c r="AD701" s="27">
        <f ca="1" t="shared" si="4768"/>
        <v>2.35868128375386</v>
      </c>
      <c r="AE701" s="26">
        <f ca="1" t="shared" si="4769"/>
        <v>4951.70059104812</v>
      </c>
      <c r="AF701" s="26">
        <f ca="1" t="shared" si="4770"/>
        <v>5703.93349906687</v>
      </c>
      <c r="AG701" s="26">
        <f ca="1" t="shared" si="4771"/>
        <v>6761.06036813092</v>
      </c>
      <c r="AH701" s="26">
        <f ca="1" t="shared" si="4772"/>
        <v>8247.98336807455</v>
      </c>
      <c r="AI701" s="26">
        <f ca="1" t="shared" si="4773"/>
        <v>10062.8869491931</v>
      </c>
      <c r="AJ701" s="28">
        <f ca="1" t="shared" si="4774"/>
        <v>49037.5443629506</v>
      </c>
      <c r="AK701" s="28">
        <f ca="1" t="shared" si="4775"/>
        <v>51549.9845985229</v>
      </c>
      <c r="AL701" s="28">
        <f ca="1" t="shared" si="4776"/>
        <v>53052.6729219216</v>
      </c>
      <c r="AM701" s="28">
        <f ca="1" t="shared" si="4777"/>
        <v>75844.9896335308</v>
      </c>
      <c r="AN701" s="28">
        <f ca="1" t="shared" si="4778"/>
        <v>85619.9193162473</v>
      </c>
      <c r="AO701" s="28">
        <f ca="1">C701/'Ejercicio 3 - TIR'!$D$7</f>
        <v>14294.2759777933</v>
      </c>
      <c r="AP701" s="28">
        <f ca="1" t="shared" si="4779"/>
        <v>34743.2683851573</v>
      </c>
      <c r="AQ701" s="28">
        <f ca="1" t="shared" si="4780"/>
        <v>37255.7086207296</v>
      </c>
      <c r="AR701" s="28">
        <f ca="1" t="shared" si="4781"/>
        <v>38758.3969441283</v>
      </c>
      <c r="AS701" s="28">
        <f ca="1" t="shared" si="4782"/>
        <v>61550.7136557375</v>
      </c>
      <c r="AT701" s="28">
        <f ca="1" t="shared" si="4783"/>
        <v>71325.6433384541</v>
      </c>
      <c r="AU701" s="28">
        <f ca="1">AP701*'Ejercicio 3 - TIR'!$D$5</f>
        <v>17371.6341925787</v>
      </c>
      <c r="AV701" s="28">
        <f ca="1">AQ701*'Ejercicio 3 - TIR'!$D$5</f>
        <v>18627.8543103648</v>
      </c>
      <c r="AW701" s="28">
        <f ca="1">AR701*'Ejercicio 3 - TIR'!$D$5</f>
        <v>19379.1984720642</v>
      </c>
      <c r="AX701" s="28">
        <f ca="1">AS701*'Ejercicio 3 - TIR'!$D$5</f>
        <v>30775.3568278687</v>
      </c>
      <c r="AY701" s="28">
        <f ca="1">AT701*'Ejercicio 3 - TIR'!$D$5</f>
        <v>35662.821669227</v>
      </c>
      <c r="AZ701" s="28">
        <f ca="1" t="shared" ref="AZ701:BD701" si="5205">AJ701-AU701-AE701</f>
        <v>26714.2095793238</v>
      </c>
      <c r="BA701" s="28">
        <f ca="1" t="shared" si="5205"/>
        <v>27218.1967890912</v>
      </c>
      <c r="BB701" s="28">
        <f ca="1" t="shared" si="5205"/>
        <v>26912.4140817265</v>
      </c>
      <c r="BC701" s="28">
        <f ca="1" t="shared" si="5205"/>
        <v>36821.6494375875</v>
      </c>
      <c r="BD701" s="28">
        <f ca="1" t="shared" si="5205"/>
        <v>39894.2106978272</v>
      </c>
      <c r="BE701" s="28">
        <f ca="1" t="shared" ref="BE701:BI701" si="5206">AZ701/Z701</f>
        <v>23016.6060661789</v>
      </c>
      <c r="BF701" s="28">
        <f ca="1" t="shared" si="5206"/>
        <v>20358.1462032558</v>
      </c>
      <c r="BG701" s="28">
        <f ca="1" t="shared" si="5206"/>
        <v>16982.0914559613</v>
      </c>
      <c r="BH701" s="28">
        <f ca="1" t="shared" si="5206"/>
        <v>19046.2199428616</v>
      </c>
      <c r="BI701" s="28">
        <f ca="1" t="shared" si="5206"/>
        <v>16913.7776148948</v>
      </c>
      <c r="BJ701" s="28">
        <f ca="1" t="shared" si="4786"/>
        <v>72701.7025968663</v>
      </c>
      <c r="BK701" s="28">
        <f ca="1" t="shared" si="4787"/>
        <v>33715.6412136333</v>
      </c>
      <c r="BL701" s="28">
        <f ca="1" t="shared" si="4788"/>
        <v>106417.3438105</v>
      </c>
      <c r="BM701" s="28">
        <f ca="1">BK701*'Ejercicio 3 - TIR'!$D$5</f>
        <v>16857.8206068167</v>
      </c>
      <c r="BN701" s="28">
        <f ca="1" t="shared" si="4789"/>
        <v>89559.523203683</v>
      </c>
      <c r="BO701" s="28">
        <f ca="1" t="shared" si="4790"/>
        <v>37970.1674069116</v>
      </c>
      <c r="BP701" s="28">
        <f ca="1" t="shared" si="4791"/>
        <v>-102294.409306981</v>
      </c>
      <c r="BQ701" s="28">
        <f ca="1" t="shared" ref="BQ701:BT701" si="5207">BE701</f>
        <v>23016.6060661789</v>
      </c>
      <c r="BR701" s="28">
        <f ca="1" t="shared" si="5207"/>
        <v>20358.1462032558</v>
      </c>
      <c r="BS701" s="28">
        <f ca="1" t="shared" si="5207"/>
        <v>16982.0914559613</v>
      </c>
      <c r="BT701" s="28">
        <f ca="1" t="shared" si="5207"/>
        <v>19046.2199428616</v>
      </c>
      <c r="BU701" s="28">
        <f ca="1" t="shared" si="4793"/>
        <v>54883.9450218063</v>
      </c>
      <c r="BV701" s="30">
        <f ca="1" t="shared" si="4794"/>
        <v>8.41918502717816</v>
      </c>
    </row>
    <row r="702" ht="15" customHeight="1" spans="1:74">
      <c r="A702" s="26">
        <v>701</v>
      </c>
      <c r="B702" s="27">
        <f ca="1" t="shared" ref="B702:F702" si="5208">RAND()</f>
        <v>0.181842685037485</v>
      </c>
      <c r="C702" s="28">
        <f ca="1">IF(B702&lt;=('Ejercicio 3 - TIR'!$D$13-'Ejercicio 3 - TIR'!$C$13)/('Ejercicio 3 - TIR'!$E$13-'Ejercicio 3 - TIR'!$C$13),'Ejercicio 3 - TIR'!$C$13+SQRT(('Ejercicio 3 - TIR'!$E$13-'Ejercicio 3 - TIR'!$C$13)*('Ejercicio 3 - TIR'!$D$13-'Ejercicio 3 - TIR'!$C$13)*B702),'Ejercicio 3 - TIR'!$E$13-SQRT(('Ejercicio 3 - TIR'!$E$13-'Ejercicio 3 - TIR'!$C$13)*('Ejercicio 3 - TIR'!$E$13-'Ejercicio 3 - TIR'!$D$13)*(1-B702)))</f>
        <v>68528.6032862945</v>
      </c>
      <c r="D702" s="27">
        <f ca="1" t="shared" si="5208"/>
        <v>0.206185839626492</v>
      </c>
      <c r="E702" s="28">
        <f ca="1">IF(D702&lt;=('Ejercicio 3 - TIR'!$D$14-'Ejercicio 3 - TIR'!$C$14)/('Ejercicio 3 - TIR'!$E$14-'Ejercicio 3 - TIR'!$C$14),'Ejercicio 3 - TIR'!$C$14+SQRT(('Ejercicio 3 - TIR'!$E$14-'Ejercicio 3 - TIR'!$C$14)*('Ejercicio 3 - TIR'!$D$14-'Ejercicio 3 - TIR'!$C$14)*D702),'Ejercicio 3 - TIR'!$E$14-SQRT(('Ejercicio 3 - TIR'!$E$14-'Ejercicio 3 - TIR'!$C$14)*('Ejercicio 3 - TIR'!$E$14-'Ejercicio 3 - TIR'!$D$14)*(1-D702)))</f>
        <v>28932.4213878966</v>
      </c>
      <c r="F702" s="27">
        <f ca="1" t="shared" si="5208"/>
        <v>0.0602705387246698</v>
      </c>
      <c r="G702" s="28">
        <f ca="1">IF(F702&lt;=('Ejercicio 3 - TIR'!$D$18-'Ejercicio 3 - TIR'!$C$18)/('Ejercicio 3 - TIR'!$E$18-'Ejercicio 3 - TIR'!$C$18),'Ejercicio 3 - TIR'!$C$18+SQRT(('Ejercicio 3 - TIR'!$E$18-'Ejercicio 3 - TIR'!$C$18)*('Ejercicio 3 - TIR'!$D$18-'Ejercicio 3 - TIR'!$C$18)*F702),'Ejercicio 3 - TIR'!$E$18-SQRT(('Ejercicio 3 - TIR'!$E$18-'Ejercicio 3 - TIR'!$C$18)*('Ejercicio 3 - TIR'!$E$18-'Ejercicio 3 - TIR'!$D$18)*(1-F702)))</f>
        <v>33006.7558611734</v>
      </c>
      <c r="H702" s="27">
        <f ca="1" t="shared" ref="H702:L702" si="5209">RAND()</f>
        <v>0.206118341043123</v>
      </c>
      <c r="I702" s="28">
        <f ca="1">IF(H702&lt;=('Ejercicio 3 - TIR'!$D$18-'Ejercicio 3 - TIR'!$C$18)/('Ejercicio 3 - TIR'!$E$18-'Ejercicio 3 - TIR'!$C$18),'Ejercicio 3 - TIR'!$C$18+SQRT(('Ejercicio 3 - TIR'!$E$18-'Ejercicio 3 - TIR'!$C$18)*('Ejercicio 3 - TIR'!$D$18-'Ejercicio 3 - TIR'!$C$18)*H702),'Ejercicio 3 - TIR'!$E$18-SQRT(('Ejercicio 3 - TIR'!$E$18-'Ejercicio 3 - TIR'!$C$18)*('Ejercicio 3 - TIR'!$E$18-'Ejercicio 3 - TIR'!$D$18)*(1-H702)))</f>
        <v>35560.3732929066</v>
      </c>
      <c r="J702" s="27">
        <f ca="1" t="shared" si="5209"/>
        <v>0.156781716394415</v>
      </c>
      <c r="K702" s="28">
        <f ca="1">IF(J702&lt;=('Ejercicio 3 - TIR'!$D$18-'Ejercicio 3 - TIR'!$C$18)/('Ejercicio 3 - TIR'!$E$18-'Ejercicio 3 - TIR'!$C$18),'Ejercicio 3 - TIR'!$C$18+SQRT(('Ejercicio 3 - TIR'!$E$18-'Ejercicio 3 - TIR'!$C$18)*('Ejercicio 3 - TIR'!$D$18-'Ejercicio 3 - TIR'!$C$18)*J702),'Ejercicio 3 - TIR'!$E$18-SQRT(('Ejercicio 3 - TIR'!$E$18-'Ejercicio 3 - TIR'!$C$18)*('Ejercicio 3 - TIR'!$E$18-'Ejercicio 3 - TIR'!$D$18)*(1-J702)))</f>
        <v>34849.459501755</v>
      </c>
      <c r="L702" s="27">
        <f ca="1" t="shared" si="5209"/>
        <v>0.015077454610019</v>
      </c>
      <c r="M702" s="28">
        <f ca="1">IF(L702&lt;=('Ejercicio 3 - TIR'!$D$18-'Ejercicio 3 - TIR'!$C$18)/('Ejercicio 3 - TIR'!$E$18-'Ejercicio 3 - TIR'!$C$18),'Ejercicio 3 - TIR'!$C$18+SQRT(('Ejercicio 3 - TIR'!$E$18-'Ejercicio 3 - TIR'!$C$18)*('Ejercicio 3 - TIR'!$D$18-'Ejercicio 3 - TIR'!$C$18)*L702),'Ejercicio 3 - TIR'!$E$18-SQRT(('Ejercicio 3 - TIR'!$E$18-'Ejercicio 3 - TIR'!$C$18)*('Ejercicio 3 - TIR'!$E$18-'Ejercicio 3 - TIR'!$D$18)*(1-L702)))</f>
        <v>31503.8677440197</v>
      </c>
      <c r="N702" s="27">
        <f ca="1" t="shared" ref="N702:R702" si="5210">RAND()</f>
        <v>0.519853410163938</v>
      </c>
      <c r="O702" s="28">
        <f ca="1">IF(N702&lt;=('Ejercicio 3 - TIR'!$D$18-'Ejercicio 3 - TIR'!$C$18)/('Ejercicio 3 - TIR'!$E$18-'Ejercicio 3 - TIR'!$C$18),'Ejercicio 3 - TIR'!$C$18+SQRT(('Ejercicio 3 - TIR'!$E$18-'Ejercicio 3 - TIR'!$C$18)*('Ejercicio 3 - TIR'!$D$18-'Ejercicio 3 - TIR'!$C$18)*N702),'Ejercicio 3 - TIR'!$E$18-SQRT(('Ejercicio 3 - TIR'!$E$18-'Ejercicio 3 - TIR'!$C$18)*('Ejercicio 3 - TIR'!$E$18-'Ejercicio 3 - TIR'!$D$18)*(1-N702)))</f>
        <v>38830.5159262973</v>
      </c>
      <c r="P702" s="27">
        <f ca="1" t="shared" si="5210"/>
        <v>0.28311158709622</v>
      </c>
      <c r="Q702" s="29">
        <f ca="1">IF(P702&lt;=('Ejercicio 3 - TIR'!$D$22-'Ejercicio 3 - TIR'!$C$22)/('Ejercicio 3 - TIR'!$E$22-'Ejercicio 3 - TIR'!$C$22),'Ejercicio 3 - TIR'!$C$22+SQRT(('Ejercicio 3 - TIR'!$E$22-'Ejercicio 3 - TIR'!$C$22)*('Ejercicio 3 - TIR'!$D$22-'Ejercicio 3 - TIR'!$C$22)*P702),'Ejercicio 3 - TIR'!$E$22-SQRT(('Ejercicio 3 - TIR'!$E$22-'Ejercicio 3 - TIR'!$C$22)*('Ejercicio 3 - TIR'!$E$22-'Ejercicio 3 - TIR'!$D$22)*(1-P702)))</f>
        <v>0.142574340671949</v>
      </c>
      <c r="R702" s="27">
        <f ca="1" t="shared" si="5210"/>
        <v>0.880768838367638</v>
      </c>
      <c r="S702" s="29">
        <f ca="1">IF(R702&lt;=('Ejercicio 3 - TIR'!$D$23-'Ejercicio 3 - TIR'!$C$23)/('Ejercicio 3 - TIR'!$E$23-'Ejercicio 3 - TIR'!$C$23),'Ejercicio 3 - TIR'!$C$23+SQRT(('Ejercicio 3 - TIR'!$E$23-'Ejercicio 3 - TIR'!$C$23)*('Ejercicio 3 - TIR'!$D$23-'Ejercicio 3 - TIR'!$C$23)*R702),'Ejercicio 3 - TIR'!$E$23-SQRT(('Ejercicio 3 - TIR'!$E$23-'Ejercicio 3 - TIR'!$C$23)*('Ejercicio 3 - TIR'!$E$23-'Ejercicio 3 - TIR'!$D$23)*(1-R702)))</f>
        <v>0.165350218740942</v>
      </c>
      <c r="T702" s="27">
        <f ca="1" t="shared" ref="T702:X702" si="5211">RAND()</f>
        <v>0.501203797112915</v>
      </c>
      <c r="U702" s="29">
        <f ca="1">IF(T702&lt;=('Ejercicio 3 - TIR'!$D$24-'Ejercicio 3 - TIR'!$C$24)/('Ejercicio 3 - TIR'!$E$24-'Ejercicio 3 - TIR'!$C$24),'Ejercicio 3 - TIR'!$C$24+SQRT(('Ejercicio 3 - TIR'!$E$24-'Ejercicio 3 - TIR'!$C$24)*('Ejercicio 3 - TIR'!$D$24-'Ejercicio 3 - TIR'!$C$24)*T702),'Ejercicio 3 - TIR'!$E$24-SQRT(('Ejercicio 3 - TIR'!$E$24-'Ejercicio 3 - TIR'!$C$24)*('Ejercicio 3 - TIR'!$E$24-'Ejercicio 3 - TIR'!$D$24)*(1-T702)))</f>
        <v>0.182628495239236</v>
      </c>
      <c r="V702" s="27">
        <f ca="1" t="shared" si="5211"/>
        <v>0.745751153716021</v>
      </c>
      <c r="W702" s="29">
        <f ca="1">IF(V702&lt;=('Ejercicio 3 - TIR'!$D$25-'Ejercicio 3 - TIR'!$C$25)/('Ejercicio 3 - TIR'!$E$25-'Ejercicio 3 - TIR'!$C$25),'Ejercicio 3 - TIR'!$C$25+SQRT(('Ejercicio 3 - TIR'!$E$25-'Ejercicio 3 - TIR'!$C$25)*('Ejercicio 3 - TIR'!$D$25-'Ejercicio 3 - TIR'!$C$25)*V702),'Ejercicio 3 - TIR'!$E$25-SQRT(('Ejercicio 3 - TIR'!$E$25-'Ejercicio 3 - TIR'!$C$25)*('Ejercicio 3 - TIR'!$E$25-'Ejercicio 3 - TIR'!$D$25)*(1-V702)))</f>
        <v>0.220169294979938</v>
      </c>
      <c r="X702" s="27">
        <f ca="1" t="shared" si="5211"/>
        <v>0.64389408079458</v>
      </c>
      <c r="Y702" s="29">
        <f ca="1">IF(X702&lt;=('Ejercicio 3 - TIR'!$D$26-'Ejercicio 3 - TIR'!$C$26)/('Ejercicio 3 - TIR'!$E$26-'Ejercicio 3 - TIR'!$C$26),'Ejercicio 3 - TIR'!$C$26+SQRT(('Ejercicio 3 - TIR'!$E$26-'Ejercicio 3 - TIR'!$C$26)*('Ejercicio 3 - TIR'!$D$26-'Ejercicio 3 - TIR'!$C$26)*X702),'Ejercicio 3 - TIR'!$E$26-SQRT(('Ejercicio 3 - TIR'!$E$26-'Ejercicio 3 - TIR'!$C$26)*('Ejercicio 3 - TIR'!$E$26-'Ejercicio 3 - TIR'!$D$26)*(1-X702)))</f>
        <v>0.236148295771894</v>
      </c>
      <c r="Z702" s="27">
        <f ca="1" t="shared" si="4764"/>
        <v>1.14257434067195</v>
      </c>
      <c r="AA702" s="27">
        <f ca="1" t="shared" si="4765"/>
        <v>1.33149925782984</v>
      </c>
      <c r="AB702" s="27">
        <f ca="1" t="shared" si="4766"/>
        <v>1.57466896369947</v>
      </c>
      <c r="AC702" s="27">
        <f ca="1" t="shared" si="4767"/>
        <v>1.92136271926397</v>
      </c>
      <c r="AD702" s="27">
        <f ca="1" t="shared" si="4768"/>
        <v>2.37508925097781</v>
      </c>
      <c r="AE702" s="26">
        <f ca="1" t="shared" si="4769"/>
        <v>4125.02090342235</v>
      </c>
      <c r="AF702" s="26">
        <f ca="1" t="shared" si="4770"/>
        <v>4807.09401211419</v>
      </c>
      <c r="AG702" s="26">
        <f ca="1" t="shared" si="4771"/>
        <v>5685.00635802015</v>
      </c>
      <c r="AH702" s="26">
        <f ca="1" t="shared" si="4772"/>
        <v>6936.67019982191</v>
      </c>
      <c r="AI702" s="26">
        <f ca="1" t="shared" si="4773"/>
        <v>8574.75304584154</v>
      </c>
      <c r="AJ702" s="28">
        <f ca="1" t="shared" si="4774"/>
        <v>37712.6723158001</v>
      </c>
      <c r="AK702" s="28">
        <f ca="1" t="shared" si="4775"/>
        <v>47348.6106476572</v>
      </c>
      <c r="AL702" s="28">
        <f ca="1" t="shared" si="4776"/>
        <v>54876.3622791151</v>
      </c>
      <c r="AM702" s="28">
        <f ca="1" t="shared" si="4777"/>
        <v>60530.3569959821</v>
      </c>
      <c r="AN702" s="28">
        <f ca="1" t="shared" si="4778"/>
        <v>92225.9409864713</v>
      </c>
      <c r="AO702" s="28">
        <f ca="1">C702/'Ejercicio 3 - TIR'!$D$7</f>
        <v>13705.7206572589</v>
      </c>
      <c r="AP702" s="28">
        <f ca="1" t="shared" si="4779"/>
        <v>24006.9516585412</v>
      </c>
      <c r="AQ702" s="28">
        <f ca="1" t="shared" si="4780"/>
        <v>33642.8899903983</v>
      </c>
      <c r="AR702" s="28">
        <f ca="1" t="shared" si="4781"/>
        <v>41170.6416218562</v>
      </c>
      <c r="AS702" s="28">
        <f ca="1" t="shared" si="4782"/>
        <v>46824.6363387231</v>
      </c>
      <c r="AT702" s="28">
        <f ca="1" t="shared" si="4783"/>
        <v>78520.2203292124</v>
      </c>
      <c r="AU702" s="28">
        <f ca="1">AP702*'Ejercicio 3 - TIR'!$D$5</f>
        <v>12003.4758292706</v>
      </c>
      <c r="AV702" s="28">
        <f ca="1">AQ702*'Ejercicio 3 - TIR'!$D$5</f>
        <v>16821.4449951992</v>
      </c>
      <c r="AW702" s="28">
        <f ca="1">AR702*'Ejercicio 3 - TIR'!$D$5</f>
        <v>20585.3208109281</v>
      </c>
      <c r="AX702" s="28">
        <f ca="1">AS702*'Ejercicio 3 - TIR'!$D$5</f>
        <v>23412.3181693616</v>
      </c>
      <c r="AY702" s="28">
        <f ca="1">AT702*'Ejercicio 3 - TIR'!$D$5</f>
        <v>39260.1101646062</v>
      </c>
      <c r="AZ702" s="28">
        <f ca="1" t="shared" ref="AZ702:BD702" si="5212">AJ702-AU702-AE702</f>
        <v>21584.1755831072</v>
      </c>
      <c r="BA702" s="28">
        <f ca="1" t="shared" si="5212"/>
        <v>25720.0716403439</v>
      </c>
      <c r="BB702" s="28">
        <f ca="1" t="shared" si="5212"/>
        <v>28606.0351101669</v>
      </c>
      <c r="BC702" s="28">
        <f ca="1" t="shared" si="5212"/>
        <v>30181.3686267986</v>
      </c>
      <c r="BD702" s="28">
        <f ca="1" t="shared" si="5212"/>
        <v>44391.0777760236</v>
      </c>
      <c r="BE702" s="28">
        <f ca="1" t="shared" ref="BE702:BI702" si="5213">AZ702/Z702</f>
        <v>18890.8282067787</v>
      </c>
      <c r="BF702" s="28">
        <f ca="1" t="shared" si="5213"/>
        <v>19316.624841582</v>
      </c>
      <c r="BG702" s="28">
        <f ca="1" t="shared" si="5213"/>
        <v>18166.380216805</v>
      </c>
      <c r="BH702" s="28">
        <f ca="1" t="shared" si="5213"/>
        <v>15708.3138567196</v>
      </c>
      <c r="BI702" s="28">
        <f ca="1" t="shared" si="5213"/>
        <v>18690.2777475617</v>
      </c>
      <c r="BJ702" s="28">
        <f ca="1" t="shared" si="4786"/>
        <v>68717.0830431537</v>
      </c>
      <c r="BK702" s="28">
        <f ca="1" t="shared" si="4787"/>
        <v>32552.3098099601</v>
      </c>
      <c r="BL702" s="28">
        <f ca="1" t="shared" si="4788"/>
        <v>101269.392853114</v>
      </c>
      <c r="BM702" s="28">
        <f ca="1">BK702*'Ejercicio 3 - TIR'!$D$5</f>
        <v>16276.1549049801</v>
      </c>
      <c r="BN702" s="28">
        <f ca="1" t="shared" si="4789"/>
        <v>84993.2379481337</v>
      </c>
      <c r="BO702" s="28">
        <f ca="1" t="shared" si="4790"/>
        <v>35785.2817165261</v>
      </c>
      <c r="BP702" s="28">
        <f ca="1" t="shared" si="4791"/>
        <v>-97461.0246741912</v>
      </c>
      <c r="BQ702" s="28">
        <f ca="1" t="shared" ref="BQ702:BT702" si="5214">BE702</f>
        <v>18890.8282067787</v>
      </c>
      <c r="BR702" s="28">
        <f ca="1" t="shared" si="5214"/>
        <v>19316.624841582</v>
      </c>
      <c r="BS702" s="28">
        <f ca="1" t="shared" si="5214"/>
        <v>18166.380216805</v>
      </c>
      <c r="BT702" s="28">
        <f ca="1" t="shared" si="5214"/>
        <v>15708.3138567196</v>
      </c>
      <c r="BU702" s="28">
        <f ca="1" t="shared" si="4793"/>
        <v>54475.5594640878</v>
      </c>
      <c r="BV702" s="30">
        <f ca="1" t="shared" si="4794"/>
        <v>7.87877280858396</v>
      </c>
    </row>
    <row r="703" ht="15" customHeight="1" spans="1:74">
      <c r="A703" s="26">
        <v>702</v>
      </c>
      <c r="B703" s="27">
        <f ca="1" t="shared" ref="B703:F703" si="5215">RAND()</f>
        <v>0.0227168214428586</v>
      </c>
      <c r="C703" s="28">
        <f ca="1">IF(B703&lt;=('Ejercicio 3 - TIR'!$D$13-'Ejercicio 3 - TIR'!$C$13)/('Ejercicio 3 - TIR'!$E$13-'Ejercicio 3 - TIR'!$C$13),'Ejercicio 3 - TIR'!$C$13+SQRT(('Ejercicio 3 - TIR'!$E$13-'Ejercicio 3 - TIR'!$C$13)*('Ejercicio 3 - TIR'!$D$13-'Ejercicio 3 - TIR'!$C$13)*B703),'Ejercicio 3 - TIR'!$E$13-SQRT(('Ejercicio 3 - TIR'!$E$13-'Ejercicio 3 - TIR'!$C$13)*('Ejercicio 3 - TIR'!$E$13-'Ejercicio 3 - TIR'!$D$13)*(1-B703)))</f>
        <v>63014.4201062797</v>
      </c>
      <c r="D703" s="27">
        <f ca="1" t="shared" si="5215"/>
        <v>0.0131389548780807</v>
      </c>
      <c r="E703" s="28">
        <f ca="1">IF(D703&lt;=('Ejercicio 3 - TIR'!$D$14-'Ejercicio 3 - TIR'!$C$14)/('Ejercicio 3 - TIR'!$E$14-'Ejercicio 3 - TIR'!$C$14),'Ejercicio 3 - TIR'!$C$14+SQRT(('Ejercicio 3 - TIR'!$E$14-'Ejercicio 3 - TIR'!$C$14)*('Ejercicio 3 - TIR'!$D$14-'Ejercicio 3 - TIR'!$C$14)*D703),'Ejercicio 3 - TIR'!$E$14-SQRT(('Ejercicio 3 - TIR'!$E$14-'Ejercicio 3 - TIR'!$C$14)*('Ejercicio 3 - TIR'!$E$14-'Ejercicio 3 - TIR'!$D$14)*(1-D703)))</f>
        <v>25992.684046339</v>
      </c>
      <c r="F703" s="27">
        <f ca="1" t="shared" si="5215"/>
        <v>0.602387198874031</v>
      </c>
      <c r="G703" s="28">
        <f ca="1">IF(F703&lt;=('Ejercicio 3 - TIR'!$D$18-'Ejercicio 3 - TIR'!$C$18)/('Ejercicio 3 - TIR'!$E$18-'Ejercicio 3 - TIR'!$C$18),'Ejercicio 3 - TIR'!$C$18+SQRT(('Ejercicio 3 - TIR'!$E$18-'Ejercicio 3 - TIR'!$C$18)*('Ejercicio 3 - TIR'!$D$18-'Ejercicio 3 - TIR'!$C$18)*F703),'Ejercicio 3 - TIR'!$E$18-SQRT(('Ejercicio 3 - TIR'!$E$18-'Ejercicio 3 - TIR'!$C$18)*('Ejercicio 3 - TIR'!$E$18-'Ejercicio 3 - TIR'!$D$18)*(1-F703)))</f>
        <v>39505.686710128</v>
      </c>
      <c r="H703" s="27">
        <f ca="1" t="shared" ref="H703:L703" si="5216">RAND()</f>
        <v>0.139898893455263</v>
      </c>
      <c r="I703" s="28">
        <f ca="1">IF(H703&lt;=('Ejercicio 3 - TIR'!$D$18-'Ejercicio 3 - TIR'!$C$18)/('Ejercicio 3 - TIR'!$E$18-'Ejercicio 3 - TIR'!$C$18),'Ejercicio 3 - TIR'!$C$18+SQRT(('Ejercicio 3 - TIR'!$E$18-'Ejercicio 3 - TIR'!$C$18)*('Ejercicio 3 - TIR'!$D$18-'Ejercicio 3 - TIR'!$C$18)*H703),'Ejercicio 3 - TIR'!$E$18-SQRT(('Ejercicio 3 - TIR'!$E$18-'Ejercicio 3 - TIR'!$C$18)*('Ejercicio 3 - TIR'!$E$18-'Ejercicio 3 - TIR'!$D$18)*(1-H703)))</f>
        <v>34580.920651822</v>
      </c>
      <c r="J703" s="27">
        <f ca="1" t="shared" si="5216"/>
        <v>0.310879916819519</v>
      </c>
      <c r="K703" s="28">
        <f ca="1">IF(J703&lt;=('Ejercicio 3 - TIR'!$D$18-'Ejercicio 3 - TIR'!$C$18)/('Ejercicio 3 - TIR'!$E$18-'Ejercicio 3 - TIR'!$C$18),'Ejercicio 3 - TIR'!$C$18+SQRT(('Ejercicio 3 - TIR'!$E$18-'Ejercicio 3 - TIR'!$C$18)*('Ejercicio 3 - TIR'!$D$18-'Ejercicio 3 - TIR'!$C$18)*J703),'Ejercicio 3 - TIR'!$E$18-SQRT(('Ejercicio 3 - TIR'!$E$18-'Ejercicio 3 - TIR'!$C$18)*('Ejercicio 3 - TIR'!$E$18-'Ejercicio 3 - TIR'!$D$18)*(1-J703)))</f>
        <v>36828.761785487</v>
      </c>
      <c r="L703" s="27">
        <f ca="1" t="shared" si="5216"/>
        <v>0.187968100319428</v>
      </c>
      <c r="M703" s="28">
        <f ca="1">IF(L703&lt;=('Ejercicio 3 - TIR'!$D$18-'Ejercicio 3 - TIR'!$C$18)/('Ejercicio 3 - TIR'!$E$18-'Ejercicio 3 - TIR'!$C$18),'Ejercicio 3 - TIR'!$C$18+SQRT(('Ejercicio 3 - TIR'!$E$18-'Ejercicio 3 - TIR'!$C$18)*('Ejercicio 3 - TIR'!$D$18-'Ejercicio 3 - TIR'!$C$18)*L703),'Ejercicio 3 - TIR'!$E$18-SQRT(('Ejercicio 3 - TIR'!$E$18-'Ejercicio 3 - TIR'!$C$18)*('Ejercicio 3 - TIR'!$E$18-'Ejercicio 3 - TIR'!$D$18)*(1-L703)))</f>
        <v>35309.9166705245</v>
      </c>
      <c r="N703" s="27">
        <f ca="1" t="shared" ref="N703:R703" si="5217">RAND()</f>
        <v>0.374551508874018</v>
      </c>
      <c r="O703" s="28">
        <f ca="1">IF(N703&lt;=('Ejercicio 3 - TIR'!$D$18-'Ejercicio 3 - TIR'!$C$18)/('Ejercicio 3 - TIR'!$E$18-'Ejercicio 3 - TIR'!$C$18),'Ejercicio 3 - TIR'!$C$18+SQRT(('Ejercicio 3 - TIR'!$E$18-'Ejercicio 3 - TIR'!$C$18)*('Ejercicio 3 - TIR'!$D$18-'Ejercicio 3 - TIR'!$C$18)*N703),'Ejercicio 3 - TIR'!$E$18-SQRT(('Ejercicio 3 - TIR'!$E$18-'Ejercicio 3 - TIR'!$C$18)*('Ejercicio 3 - TIR'!$E$18-'Ejercicio 3 - TIR'!$D$18)*(1-N703)))</f>
        <v>37495.5137469758</v>
      </c>
      <c r="P703" s="27">
        <f ca="1" t="shared" si="5217"/>
        <v>0.74552397440804</v>
      </c>
      <c r="Q703" s="29">
        <f ca="1">IF(P703&lt;=('Ejercicio 3 - TIR'!$D$22-'Ejercicio 3 - TIR'!$C$22)/('Ejercicio 3 - TIR'!$E$22-'Ejercicio 3 - TIR'!$C$22),'Ejercicio 3 - TIR'!$C$22+SQRT(('Ejercicio 3 - TIR'!$E$22-'Ejercicio 3 - TIR'!$C$22)*('Ejercicio 3 - TIR'!$D$22-'Ejercicio 3 - TIR'!$C$22)*P703),'Ejercicio 3 - TIR'!$E$22-SQRT(('Ejercicio 3 - TIR'!$E$22-'Ejercicio 3 - TIR'!$C$22)*('Ejercicio 3 - TIR'!$E$22-'Ejercicio 3 - TIR'!$D$22)*(1-P703)))</f>
        <v>0.158597737361075</v>
      </c>
      <c r="R703" s="27">
        <f ca="1" t="shared" si="5217"/>
        <v>0.159834616873224</v>
      </c>
      <c r="S703" s="29">
        <f ca="1">IF(R703&lt;=('Ejercicio 3 - TIR'!$D$23-'Ejercicio 3 - TIR'!$C$23)/('Ejercicio 3 - TIR'!$E$23-'Ejercicio 3 - TIR'!$C$23),'Ejercicio 3 - TIR'!$C$23+SQRT(('Ejercicio 3 - TIR'!$E$23-'Ejercicio 3 - TIR'!$C$23)*('Ejercicio 3 - TIR'!$D$23-'Ejercicio 3 - TIR'!$C$23)*R703),'Ejercicio 3 - TIR'!$E$23-SQRT(('Ejercicio 3 - TIR'!$E$23-'Ejercicio 3 - TIR'!$C$23)*('Ejercicio 3 - TIR'!$E$23-'Ejercicio 3 - TIR'!$D$23)*(1-R703)))</f>
        <v>0.136961789716059</v>
      </c>
      <c r="T703" s="27">
        <f ca="1" t="shared" ref="T703:X703" si="5218">RAND()</f>
        <v>0.461895035756175</v>
      </c>
      <c r="U703" s="29">
        <f ca="1">IF(T703&lt;=('Ejercicio 3 - TIR'!$D$24-'Ejercicio 3 - TIR'!$C$24)/('Ejercicio 3 - TIR'!$E$24-'Ejercicio 3 - TIR'!$C$24),'Ejercicio 3 - TIR'!$C$24+SQRT(('Ejercicio 3 - TIR'!$E$24-'Ejercicio 3 - TIR'!$C$24)*('Ejercicio 3 - TIR'!$D$24-'Ejercicio 3 - TIR'!$C$24)*T703),'Ejercicio 3 - TIR'!$E$24-SQRT(('Ejercicio 3 - TIR'!$E$24-'Ejercicio 3 - TIR'!$C$24)*('Ejercicio 3 - TIR'!$E$24-'Ejercicio 3 - TIR'!$D$24)*(1-T703)))</f>
        <v>0.181183844859611</v>
      </c>
      <c r="V703" s="27">
        <f ca="1" t="shared" si="5218"/>
        <v>0.311470357637169</v>
      </c>
      <c r="W703" s="29">
        <f ca="1">IF(V703&lt;=('Ejercicio 3 - TIR'!$D$25-'Ejercicio 3 - TIR'!$C$25)/('Ejercicio 3 - TIR'!$E$25-'Ejercicio 3 - TIR'!$C$25),'Ejercicio 3 - TIR'!$C$25+SQRT(('Ejercicio 3 - TIR'!$E$25-'Ejercicio 3 - TIR'!$C$25)*('Ejercicio 3 - TIR'!$D$25-'Ejercicio 3 - TIR'!$C$25)*V703),'Ejercicio 3 - TIR'!$E$25-SQRT(('Ejercicio 3 - TIR'!$E$25-'Ejercicio 3 - TIR'!$C$25)*('Ejercicio 3 - TIR'!$E$25-'Ejercicio 3 - TIR'!$D$25)*(1-V703)))</f>
        <v>0.200909738763479</v>
      </c>
      <c r="X703" s="27">
        <f ca="1" t="shared" si="5218"/>
        <v>0.815614320819596</v>
      </c>
      <c r="Y703" s="29">
        <f ca="1">IF(X703&lt;=('Ejercicio 3 - TIR'!$D$26-'Ejercicio 3 - TIR'!$C$26)/('Ejercicio 3 - TIR'!$E$26-'Ejercicio 3 - TIR'!$C$26),'Ejercicio 3 - TIR'!$C$26+SQRT(('Ejercicio 3 - TIR'!$E$26-'Ejercicio 3 - TIR'!$C$26)*('Ejercicio 3 - TIR'!$D$26-'Ejercicio 3 - TIR'!$C$26)*X703),'Ejercicio 3 - TIR'!$E$26-SQRT(('Ejercicio 3 - TIR'!$E$26-'Ejercicio 3 - TIR'!$C$26)*('Ejercicio 3 - TIR'!$E$26-'Ejercicio 3 - TIR'!$D$26)*(1-X703)))</f>
        <v>0.248445560255739</v>
      </c>
      <c r="Z703" s="27">
        <f ca="1" t="shared" si="4764"/>
        <v>1.15859773736107</v>
      </c>
      <c r="AA703" s="27">
        <f ca="1" t="shared" si="4765"/>
        <v>1.31728135703102</v>
      </c>
      <c r="AB703" s="27">
        <f ca="1" t="shared" si="4766"/>
        <v>1.55595145805979</v>
      </c>
      <c r="AC703" s="27">
        <f ca="1" t="shared" si="4767"/>
        <v>1.86855725902724</v>
      </c>
      <c r="AD703" s="27">
        <f ca="1" t="shared" si="4768"/>
        <v>2.33279201411619</v>
      </c>
      <c r="AE703" s="26">
        <f ca="1" t="shared" si="4769"/>
        <v>4122.38087769068</v>
      </c>
      <c r="AF703" s="26">
        <f ca="1" t="shared" si="4770"/>
        <v>4686.98954059045</v>
      </c>
      <c r="AG703" s="26">
        <f ca="1" t="shared" si="4771"/>
        <v>5536.19632637142</v>
      </c>
      <c r="AH703" s="26">
        <f ca="1" t="shared" si="4772"/>
        <v>6648.47208404603</v>
      </c>
      <c r="AI703" s="26">
        <f ca="1" t="shared" si="4773"/>
        <v>8300.25545581149</v>
      </c>
      <c r="AJ703" s="28">
        <f ca="1" t="shared" si="4774"/>
        <v>45771.1992352498</v>
      </c>
      <c r="AK703" s="28">
        <f ca="1" t="shared" si="4775"/>
        <v>45552.8020836143</v>
      </c>
      <c r="AL703" s="28">
        <f ca="1" t="shared" si="4776"/>
        <v>57303.7655986653</v>
      </c>
      <c r="AM703" s="28">
        <f ca="1" t="shared" si="4777"/>
        <v>65978.6011103555</v>
      </c>
      <c r="AN703" s="28">
        <f ca="1" t="shared" si="4778"/>
        <v>87469.2350341288</v>
      </c>
      <c r="AO703" s="28">
        <f ca="1">C703/'Ejercicio 3 - TIR'!$D$7</f>
        <v>12602.8840212559</v>
      </c>
      <c r="AP703" s="28">
        <f ca="1" t="shared" si="4779"/>
        <v>33168.3152139939</v>
      </c>
      <c r="AQ703" s="28">
        <f ca="1" t="shared" si="4780"/>
        <v>32949.9180623583</v>
      </c>
      <c r="AR703" s="28">
        <f ca="1" t="shared" si="4781"/>
        <v>44700.8815774093</v>
      </c>
      <c r="AS703" s="28">
        <f ca="1" t="shared" si="4782"/>
        <v>53375.7170890995</v>
      </c>
      <c r="AT703" s="28">
        <f ca="1" t="shared" si="4783"/>
        <v>74866.3510128729</v>
      </c>
      <c r="AU703" s="28">
        <f ca="1">AP703*'Ejercicio 3 - TIR'!$D$5</f>
        <v>16584.1576069969</v>
      </c>
      <c r="AV703" s="28">
        <f ca="1">AQ703*'Ejercicio 3 - TIR'!$D$5</f>
        <v>16474.9590311792</v>
      </c>
      <c r="AW703" s="28">
        <f ca="1">AR703*'Ejercicio 3 - TIR'!$D$5</f>
        <v>22350.4407887047</v>
      </c>
      <c r="AX703" s="28">
        <f ca="1">AS703*'Ejercicio 3 - TIR'!$D$5</f>
        <v>26687.8585445498</v>
      </c>
      <c r="AY703" s="28">
        <f ca="1">AT703*'Ejercicio 3 - TIR'!$D$5</f>
        <v>37433.1755064364</v>
      </c>
      <c r="AZ703" s="28">
        <f ca="1" t="shared" ref="AZ703:BD703" si="5219">AJ703-AU703-AE703</f>
        <v>25064.6607505622</v>
      </c>
      <c r="BA703" s="28">
        <f ca="1" t="shared" si="5219"/>
        <v>24390.8535118447</v>
      </c>
      <c r="BB703" s="28">
        <f ca="1" t="shared" si="5219"/>
        <v>29417.1284835892</v>
      </c>
      <c r="BC703" s="28">
        <f ca="1" t="shared" si="5219"/>
        <v>32642.2704817597</v>
      </c>
      <c r="BD703" s="28">
        <f ca="1" t="shared" si="5219"/>
        <v>41735.8040718809</v>
      </c>
      <c r="BE703" s="28">
        <f ca="1" t="shared" ref="BE703:BI703" si="5220">AZ703/Z703</f>
        <v>21633.617900594</v>
      </c>
      <c r="BF703" s="28">
        <f ca="1" t="shared" si="5220"/>
        <v>18516.054585953</v>
      </c>
      <c r="BG703" s="28">
        <f ca="1" t="shared" si="5220"/>
        <v>18906.1993748</v>
      </c>
      <c r="BH703" s="28">
        <f ca="1" t="shared" si="5220"/>
        <v>17469.2374686731</v>
      </c>
      <c r="BI703" s="28">
        <f ca="1" t="shared" si="5220"/>
        <v>17890.9237597391</v>
      </c>
      <c r="BJ703" s="28">
        <f ca="1" t="shared" si="4786"/>
        <v>60635.525768745</v>
      </c>
      <c r="BK703" s="28">
        <f ca="1" t="shared" si="4787"/>
        <v>29399.9071996184</v>
      </c>
      <c r="BL703" s="28">
        <f ca="1" t="shared" si="4788"/>
        <v>90035.4329683634</v>
      </c>
      <c r="BM703" s="28">
        <f ca="1">BK703*'Ejercicio 3 - TIR'!$D$5</f>
        <v>14699.9535998092</v>
      </c>
      <c r="BN703" s="28">
        <f ca="1" t="shared" si="4789"/>
        <v>75335.4793685542</v>
      </c>
      <c r="BO703" s="28">
        <f ca="1" t="shared" si="4790"/>
        <v>32294.126056967</v>
      </c>
      <c r="BP703" s="28">
        <f ca="1" t="shared" si="4791"/>
        <v>-89007.1041526188</v>
      </c>
      <c r="BQ703" s="28">
        <f ca="1" t="shared" ref="BQ703:BT703" si="5221">BE703</f>
        <v>21633.617900594</v>
      </c>
      <c r="BR703" s="28">
        <f ca="1" t="shared" si="5221"/>
        <v>18516.054585953</v>
      </c>
      <c r="BS703" s="28">
        <f ca="1" t="shared" si="5221"/>
        <v>18906.1993748</v>
      </c>
      <c r="BT703" s="28">
        <f ca="1" t="shared" si="5221"/>
        <v>17469.2374686731</v>
      </c>
      <c r="BU703" s="28">
        <f ca="1" t="shared" si="4793"/>
        <v>50185.0498167061</v>
      </c>
      <c r="BV703" s="30">
        <f ca="1" t="shared" si="4794"/>
        <v>11.2437897680946</v>
      </c>
    </row>
    <row r="704" ht="15" customHeight="1" spans="1:74">
      <c r="A704" s="26">
        <v>703</v>
      </c>
      <c r="B704" s="27">
        <f ca="1" t="shared" ref="B704:F704" si="5222">RAND()</f>
        <v>0.240212535039136</v>
      </c>
      <c r="C704" s="28">
        <f ca="1">IF(B704&lt;=('Ejercicio 3 - TIR'!$D$13-'Ejercicio 3 - TIR'!$C$13)/('Ejercicio 3 - TIR'!$E$13-'Ejercicio 3 - TIR'!$C$13),'Ejercicio 3 - TIR'!$C$13+SQRT(('Ejercicio 3 - TIR'!$E$13-'Ejercicio 3 - TIR'!$C$13)*('Ejercicio 3 - TIR'!$D$13-'Ejercicio 3 - TIR'!$C$13)*B704),'Ejercicio 3 - TIR'!$E$13-SQRT(('Ejercicio 3 - TIR'!$E$13-'Ejercicio 3 - TIR'!$C$13)*('Ejercicio 3 - TIR'!$E$13-'Ejercicio 3 - TIR'!$D$13)*(1-B704)))</f>
        <v>69802.2963644064</v>
      </c>
      <c r="D704" s="27">
        <f ca="1" t="shared" si="5222"/>
        <v>0.0298214161064441</v>
      </c>
      <c r="E704" s="28">
        <f ca="1">IF(D704&lt;=('Ejercicio 3 - TIR'!$D$14-'Ejercicio 3 - TIR'!$C$14)/('Ejercicio 3 - TIR'!$E$14-'Ejercicio 3 - TIR'!$C$14),'Ejercicio 3 - TIR'!$C$14+SQRT(('Ejercicio 3 - TIR'!$E$14-'Ejercicio 3 - TIR'!$C$14)*('Ejercicio 3 - TIR'!$D$14-'Ejercicio 3 - TIR'!$C$14)*D704),'Ejercicio 3 - TIR'!$E$14-SQRT(('Ejercicio 3 - TIR'!$E$14-'Ejercicio 3 - TIR'!$C$14)*('Ejercicio 3 - TIR'!$E$14-'Ejercicio 3 - TIR'!$D$14)*(1-D704)))</f>
        <v>26495.5287386016</v>
      </c>
      <c r="F704" s="27">
        <f ca="1" t="shared" si="5222"/>
        <v>0.0690205332281297</v>
      </c>
      <c r="G704" s="28">
        <f ca="1">IF(F704&lt;=('Ejercicio 3 - TIR'!$D$18-'Ejercicio 3 - TIR'!$C$18)/('Ejercicio 3 - TIR'!$E$18-'Ejercicio 3 - TIR'!$C$18),'Ejercicio 3 - TIR'!$C$18+SQRT(('Ejercicio 3 - TIR'!$E$18-'Ejercicio 3 - TIR'!$C$18)*('Ejercicio 3 - TIR'!$D$18-'Ejercicio 3 - TIR'!$C$18)*F704),'Ejercicio 3 - TIR'!$E$18-SQRT(('Ejercicio 3 - TIR'!$E$18-'Ejercicio 3 - TIR'!$C$18)*('Ejercicio 3 - TIR'!$E$18-'Ejercicio 3 - TIR'!$D$18)*(1-F704)))</f>
        <v>33217.6202361714</v>
      </c>
      <c r="H704" s="27">
        <f ca="1" t="shared" ref="H704:L704" si="5223">RAND()</f>
        <v>0.175492493126799</v>
      </c>
      <c r="I704" s="28">
        <f ca="1">IF(H704&lt;=('Ejercicio 3 - TIR'!$D$18-'Ejercicio 3 - TIR'!$C$18)/('Ejercicio 3 - TIR'!$E$18-'Ejercicio 3 - TIR'!$C$18),'Ejercicio 3 - TIR'!$C$18+SQRT(('Ejercicio 3 - TIR'!$E$18-'Ejercicio 3 - TIR'!$C$18)*('Ejercicio 3 - TIR'!$D$18-'Ejercicio 3 - TIR'!$C$18)*H704),'Ejercicio 3 - TIR'!$E$18-SQRT(('Ejercicio 3 - TIR'!$E$18-'Ejercicio 3 - TIR'!$C$18)*('Ejercicio 3 - TIR'!$E$18-'Ejercicio 3 - TIR'!$D$18)*(1-H704)))</f>
        <v>35130.6796790503</v>
      </c>
      <c r="J704" s="27">
        <f ca="1" t="shared" si="5223"/>
        <v>0.769970263119773</v>
      </c>
      <c r="K704" s="28">
        <f ca="1">IF(J704&lt;=('Ejercicio 3 - TIR'!$D$18-'Ejercicio 3 - TIR'!$C$18)/('Ejercicio 3 - TIR'!$E$18-'Ejercicio 3 - TIR'!$C$18),'Ejercicio 3 - TIR'!$C$18+SQRT(('Ejercicio 3 - TIR'!$E$18-'Ejercicio 3 - TIR'!$C$18)*('Ejercicio 3 - TIR'!$D$18-'Ejercicio 3 - TIR'!$C$18)*J704),'Ejercicio 3 - TIR'!$E$18-SQRT(('Ejercicio 3 - TIR'!$E$18-'Ejercicio 3 - TIR'!$C$18)*('Ejercicio 3 - TIR'!$E$18-'Ejercicio 3 - TIR'!$D$18)*(1-J704)))</f>
        <v>40846.4195847417</v>
      </c>
      <c r="L704" s="27">
        <f ca="1" t="shared" si="5223"/>
        <v>0.333707420543235</v>
      </c>
      <c r="M704" s="28">
        <f ca="1">IF(L704&lt;=('Ejercicio 3 - TIR'!$D$18-'Ejercicio 3 - TIR'!$C$18)/('Ejercicio 3 - TIR'!$E$18-'Ejercicio 3 - TIR'!$C$18),'Ejercicio 3 - TIR'!$C$18+SQRT(('Ejercicio 3 - TIR'!$E$18-'Ejercicio 3 - TIR'!$C$18)*('Ejercicio 3 - TIR'!$D$18-'Ejercicio 3 - TIR'!$C$18)*L704),'Ejercicio 3 - TIR'!$E$18-SQRT(('Ejercicio 3 - TIR'!$E$18-'Ejercicio 3 - TIR'!$C$18)*('Ejercicio 3 - TIR'!$E$18-'Ejercicio 3 - TIR'!$D$18)*(1-L704)))</f>
        <v>37075.0344933071</v>
      </c>
      <c r="N704" s="27">
        <f ca="1" t="shared" ref="N704:R704" si="5224">RAND()</f>
        <v>0.422478520940398</v>
      </c>
      <c r="O704" s="28">
        <f ca="1">IF(N704&lt;=('Ejercicio 3 - TIR'!$D$18-'Ejercicio 3 - TIR'!$C$18)/('Ejercicio 3 - TIR'!$E$18-'Ejercicio 3 - TIR'!$C$18),'Ejercicio 3 - TIR'!$C$18+SQRT(('Ejercicio 3 - TIR'!$E$18-'Ejercicio 3 - TIR'!$C$18)*('Ejercicio 3 - TIR'!$D$18-'Ejercicio 3 - TIR'!$C$18)*N704),'Ejercicio 3 - TIR'!$E$18-SQRT(('Ejercicio 3 - TIR'!$E$18-'Ejercicio 3 - TIR'!$C$18)*('Ejercicio 3 - TIR'!$E$18-'Ejercicio 3 - TIR'!$D$18)*(1-N704)))</f>
        <v>37960.6393047958</v>
      </c>
      <c r="P704" s="27">
        <f ca="1" t="shared" si="5224"/>
        <v>0.381773423897539</v>
      </c>
      <c r="Q704" s="29">
        <f ca="1">IF(P704&lt;=('Ejercicio 3 - TIR'!$D$22-'Ejercicio 3 - TIR'!$C$22)/('Ejercicio 3 - TIR'!$E$22-'Ejercicio 3 - TIR'!$C$22),'Ejercicio 3 - TIR'!$C$22+SQRT(('Ejercicio 3 - TIR'!$E$22-'Ejercicio 3 - TIR'!$C$22)*('Ejercicio 3 - TIR'!$D$22-'Ejercicio 3 - TIR'!$C$22)*P704),'Ejercicio 3 - TIR'!$E$22-SQRT(('Ejercicio 3 - TIR'!$E$22-'Ejercicio 3 - TIR'!$C$22)*('Ejercicio 3 - TIR'!$E$22-'Ejercicio 3 - TIR'!$D$22)*(1-P704)))</f>
        <v>0.146214350326025</v>
      </c>
      <c r="R704" s="27">
        <f ca="1" t="shared" si="5224"/>
        <v>0.198520565030347</v>
      </c>
      <c r="S704" s="29">
        <f ca="1">IF(R704&lt;=('Ejercicio 3 - TIR'!$D$23-'Ejercicio 3 - TIR'!$C$23)/('Ejercicio 3 - TIR'!$E$23-'Ejercicio 3 - TIR'!$C$23),'Ejercicio 3 - TIR'!$C$23+SQRT(('Ejercicio 3 - TIR'!$E$23-'Ejercicio 3 - TIR'!$C$23)*('Ejercicio 3 - TIR'!$D$23-'Ejercicio 3 - TIR'!$C$23)*R704),'Ejercicio 3 - TIR'!$E$23-SQRT(('Ejercicio 3 - TIR'!$E$23-'Ejercicio 3 - TIR'!$C$23)*('Ejercicio 3 - TIR'!$E$23-'Ejercicio 3 - TIR'!$D$23)*(1-R704)))</f>
        <v>0.138903359940884</v>
      </c>
      <c r="T704" s="27">
        <f ca="1" t="shared" ref="T704:X704" si="5225">RAND()</f>
        <v>0.807966563503413</v>
      </c>
      <c r="U704" s="29">
        <f ca="1">IF(T704&lt;=('Ejercicio 3 - TIR'!$D$24-'Ejercicio 3 - TIR'!$C$24)/('Ejercicio 3 - TIR'!$E$24-'Ejercicio 3 - TIR'!$C$24),'Ejercicio 3 - TIR'!$C$24+SQRT(('Ejercicio 3 - TIR'!$E$24-'Ejercicio 3 - TIR'!$C$24)*('Ejercicio 3 - TIR'!$D$24-'Ejercicio 3 - TIR'!$C$24)*T704),'Ejercicio 3 - TIR'!$E$24-SQRT(('Ejercicio 3 - TIR'!$E$24-'Ejercicio 3 - TIR'!$C$24)*('Ejercicio 3 - TIR'!$E$24-'Ejercicio 3 - TIR'!$D$24)*(1-T704)))</f>
        <v>0.196811778373699</v>
      </c>
      <c r="V704" s="27">
        <f ca="1" t="shared" si="5225"/>
        <v>0.0940162517137775</v>
      </c>
      <c r="W704" s="29">
        <f ca="1">IF(V704&lt;=('Ejercicio 3 - TIR'!$D$25-'Ejercicio 3 - TIR'!$C$25)/('Ejercicio 3 - TIR'!$E$25-'Ejercicio 3 - TIR'!$C$25),'Ejercicio 3 - TIR'!$C$25+SQRT(('Ejercicio 3 - TIR'!$E$25-'Ejercicio 3 - TIR'!$C$25)*('Ejercicio 3 - TIR'!$D$25-'Ejercicio 3 - TIR'!$C$25)*V704),'Ejercicio 3 - TIR'!$E$25-SQRT(('Ejercicio 3 - TIR'!$E$25-'Ejercicio 3 - TIR'!$C$25)*('Ejercicio 3 - TIR'!$E$25-'Ejercicio 3 - TIR'!$D$25)*(1-V704)))</f>
        <v>0.191472695951662</v>
      </c>
      <c r="X704" s="27">
        <f ca="1" t="shared" si="5225"/>
        <v>0.679437615689658</v>
      </c>
      <c r="Y704" s="29">
        <f ca="1">IF(X704&lt;=('Ejercicio 3 - TIR'!$D$26-'Ejercicio 3 - TIR'!$C$26)/('Ejercicio 3 - TIR'!$E$26-'Ejercicio 3 - TIR'!$C$26),'Ejercicio 3 - TIR'!$C$26+SQRT(('Ejercicio 3 - TIR'!$E$26-'Ejercicio 3 - TIR'!$C$26)*('Ejercicio 3 - TIR'!$D$26-'Ejercicio 3 - TIR'!$C$26)*X704),'Ejercicio 3 - TIR'!$E$26-SQRT(('Ejercicio 3 - TIR'!$E$26-'Ejercicio 3 - TIR'!$C$26)*('Ejercicio 3 - TIR'!$E$26-'Ejercicio 3 - TIR'!$D$26)*(1-X704)))</f>
        <v>0.238394268720814</v>
      </c>
      <c r="Z704" s="27">
        <f ca="1" t="shared" si="4764"/>
        <v>1.14621435032603</v>
      </c>
      <c r="AA704" s="27">
        <f ca="1" t="shared" si="4765"/>
        <v>1.30542737479877</v>
      </c>
      <c r="AB704" s="27">
        <f ca="1" t="shared" si="4766"/>
        <v>1.56235085797062</v>
      </c>
      <c r="AC704" s="27">
        <f ca="1" t="shared" si="4767"/>
        <v>1.86149838876865</v>
      </c>
      <c r="AD704" s="27">
        <f ca="1" t="shared" si="4768"/>
        <v>2.30526893588413</v>
      </c>
      <c r="AE704" s="26">
        <f ca="1" t="shared" si="4769"/>
        <v>3874.02652105916</v>
      </c>
      <c r="AF704" s="26">
        <f ca="1" t="shared" si="4770"/>
        <v>4412.14182133437</v>
      </c>
      <c r="AG704" s="26">
        <f ca="1" t="shared" si="4771"/>
        <v>5280.50329962816</v>
      </c>
      <c r="AH704" s="26">
        <f ca="1" t="shared" si="4772"/>
        <v>6291.57550238961</v>
      </c>
      <c r="AI704" s="26">
        <f ca="1" t="shared" si="4773"/>
        <v>7791.45104338357</v>
      </c>
      <c r="AJ704" s="28">
        <f ca="1" t="shared" si="4774"/>
        <v>38074.5129983798</v>
      </c>
      <c r="AK704" s="28">
        <f ca="1" t="shared" si="4775"/>
        <v>45860.5509483191</v>
      </c>
      <c r="AL704" s="28">
        <f ca="1" t="shared" si="4776"/>
        <v>63816.4386832493</v>
      </c>
      <c r="AM704" s="28">
        <f ca="1" t="shared" si="4777"/>
        <v>69015.1169728333</v>
      </c>
      <c r="AN704" s="28">
        <f ca="1" t="shared" si="4778"/>
        <v>87509.4825756477</v>
      </c>
      <c r="AO704" s="28">
        <f ca="1">C704/'Ejercicio 3 - TIR'!$D$7</f>
        <v>13960.4592728813</v>
      </c>
      <c r="AP704" s="28">
        <f ca="1" t="shared" si="4779"/>
        <v>24114.0537254985</v>
      </c>
      <c r="AQ704" s="28">
        <f ca="1" t="shared" si="4780"/>
        <v>31900.0916754378</v>
      </c>
      <c r="AR704" s="28">
        <f ca="1" t="shared" si="4781"/>
        <v>49855.979410368</v>
      </c>
      <c r="AS704" s="28">
        <f ca="1" t="shared" si="4782"/>
        <v>55054.657699952</v>
      </c>
      <c r="AT704" s="28">
        <f ca="1" t="shared" si="4783"/>
        <v>73549.0233027665</v>
      </c>
      <c r="AU704" s="28">
        <f ca="1">AP704*'Ejercicio 3 - TIR'!$D$5</f>
        <v>12057.0268627493</v>
      </c>
      <c r="AV704" s="28">
        <f ca="1">AQ704*'Ejercicio 3 - TIR'!$D$5</f>
        <v>15950.0458377189</v>
      </c>
      <c r="AW704" s="28">
        <f ca="1">AR704*'Ejercicio 3 - TIR'!$D$5</f>
        <v>24927.989705184</v>
      </c>
      <c r="AX704" s="28">
        <f ca="1">AS704*'Ejercicio 3 - TIR'!$D$5</f>
        <v>27527.328849976</v>
      </c>
      <c r="AY704" s="28">
        <f ca="1">AT704*'Ejercicio 3 - TIR'!$D$5</f>
        <v>36774.5116513832</v>
      </c>
      <c r="AZ704" s="28">
        <f ca="1" t="shared" ref="AZ704:BD704" si="5226">AJ704-AU704-AE704</f>
        <v>22143.4596145714</v>
      </c>
      <c r="BA704" s="28">
        <f ca="1" t="shared" si="5226"/>
        <v>25498.3632892658</v>
      </c>
      <c r="BB704" s="28">
        <f ca="1" t="shared" si="5226"/>
        <v>33607.9456784371</v>
      </c>
      <c r="BC704" s="28">
        <f ca="1" t="shared" si="5226"/>
        <v>35196.2126204677</v>
      </c>
      <c r="BD704" s="28">
        <f ca="1" t="shared" si="5226"/>
        <v>42943.5198808809</v>
      </c>
      <c r="BE704" s="28">
        <f ca="1" t="shared" ref="BE704:BI704" si="5227">AZ704/Z704</f>
        <v>19318.7771626424</v>
      </c>
      <c r="BF704" s="28">
        <f ca="1" t="shared" si="5227"/>
        <v>19532.5789710794</v>
      </c>
      <c r="BG704" s="28">
        <f ca="1" t="shared" si="5227"/>
        <v>21511.138491703</v>
      </c>
      <c r="BH704" s="28">
        <f ca="1" t="shared" si="5227"/>
        <v>18907.4633815554</v>
      </c>
      <c r="BI704" s="28">
        <f ca="1" t="shared" si="5227"/>
        <v>18628.4208373333</v>
      </c>
      <c r="BJ704" s="28">
        <f ca="1" t="shared" si="4786"/>
        <v>61079.3193409234</v>
      </c>
      <c r="BK704" s="28">
        <f ca="1" t="shared" si="4787"/>
        <v>32182.6130924487</v>
      </c>
      <c r="BL704" s="28">
        <f ca="1" t="shared" si="4788"/>
        <v>93261.9324333721</v>
      </c>
      <c r="BM704" s="28">
        <f ca="1">BK704*'Ejercicio 3 - TIR'!$D$5</f>
        <v>16091.3065462244</v>
      </c>
      <c r="BN704" s="28">
        <f ca="1" t="shared" si="4789"/>
        <v>77170.6258871477</v>
      </c>
      <c r="BO704" s="28">
        <f ca="1" t="shared" si="4790"/>
        <v>33475.7583750422</v>
      </c>
      <c r="BP704" s="28">
        <f ca="1" t="shared" si="4791"/>
        <v>-96297.825103008</v>
      </c>
      <c r="BQ704" s="28">
        <f ca="1" t="shared" ref="BQ704:BT704" si="5228">BE704</f>
        <v>19318.7771626424</v>
      </c>
      <c r="BR704" s="28">
        <f ca="1" t="shared" si="5228"/>
        <v>19532.5789710794</v>
      </c>
      <c r="BS704" s="28">
        <f ca="1" t="shared" si="5228"/>
        <v>21511.138491703</v>
      </c>
      <c r="BT704" s="28">
        <f ca="1" t="shared" si="5228"/>
        <v>18907.4633815554</v>
      </c>
      <c r="BU704" s="28">
        <f ca="1" t="shared" si="4793"/>
        <v>52104.1792123755</v>
      </c>
      <c r="BV704" s="30">
        <f ca="1" t="shared" si="4794"/>
        <v>9.59293735148517</v>
      </c>
    </row>
    <row r="705" ht="15" customHeight="1" spans="1:74">
      <c r="A705" s="26">
        <v>704</v>
      </c>
      <c r="B705" s="27">
        <f ca="1" t="shared" ref="B705:F705" si="5229">RAND()</f>
        <v>0.0194130263917851</v>
      </c>
      <c r="C705" s="28">
        <f ca="1">IF(B705&lt;=('Ejercicio 3 - TIR'!$D$13-'Ejercicio 3 - TIR'!$C$13)/('Ejercicio 3 - TIR'!$E$13-'Ejercicio 3 - TIR'!$C$13),'Ejercicio 3 - TIR'!$C$13+SQRT(('Ejercicio 3 - TIR'!$E$13-'Ejercicio 3 - TIR'!$C$13)*('Ejercicio 3 - TIR'!$D$13-'Ejercicio 3 - TIR'!$C$13)*B705),'Ejercicio 3 - TIR'!$E$13-SQRT(('Ejercicio 3 - TIR'!$E$13-'Ejercicio 3 - TIR'!$C$13)*('Ejercicio 3 - TIR'!$E$13-'Ejercicio 3 - TIR'!$D$13)*(1-B705)))</f>
        <v>62786.6127389205</v>
      </c>
      <c r="D705" s="27">
        <f ca="1" t="shared" si="5229"/>
        <v>0.669474525226365</v>
      </c>
      <c r="E705" s="28">
        <f ca="1">IF(D705&lt;=('Ejercicio 3 - TIR'!$D$14-'Ejercicio 3 - TIR'!$C$14)/('Ejercicio 3 - TIR'!$E$14-'Ejercicio 3 - TIR'!$C$14),'Ejercicio 3 - TIR'!$C$14+SQRT(('Ejercicio 3 - TIR'!$E$14-'Ejercicio 3 - TIR'!$C$14)*('Ejercicio 3 - TIR'!$D$14-'Ejercicio 3 - TIR'!$C$14)*D705),'Ejercicio 3 - TIR'!$E$14-SQRT(('Ejercicio 3 - TIR'!$E$14-'Ejercicio 3 - TIR'!$C$14)*('Ejercicio 3 - TIR'!$E$14-'Ejercicio 3 - TIR'!$D$14)*(1-D705)))</f>
        <v>32958.7770084988</v>
      </c>
      <c r="F705" s="27">
        <f ca="1" t="shared" si="5229"/>
        <v>0.744160501517607</v>
      </c>
      <c r="G705" s="28">
        <f ca="1">IF(F705&lt;=('Ejercicio 3 - TIR'!$D$18-'Ejercicio 3 - TIR'!$C$18)/('Ejercicio 3 - TIR'!$E$18-'Ejercicio 3 - TIR'!$C$18),'Ejercicio 3 - TIR'!$C$18+SQRT(('Ejercicio 3 - TIR'!$E$18-'Ejercicio 3 - TIR'!$C$18)*('Ejercicio 3 - TIR'!$D$18-'Ejercicio 3 - TIR'!$C$18)*F705),'Ejercicio 3 - TIR'!$E$18-SQRT(('Ejercicio 3 - TIR'!$E$18-'Ejercicio 3 - TIR'!$C$18)*('Ejercicio 3 - TIR'!$E$18-'Ejercicio 3 - TIR'!$D$18)*(1-F705)))</f>
        <v>40619.5933537879</v>
      </c>
      <c r="H705" s="27">
        <f ca="1" t="shared" ref="H705:L705" si="5230">RAND()</f>
        <v>0.12224870997552</v>
      </c>
      <c r="I705" s="28">
        <f ca="1">IF(H705&lt;=('Ejercicio 3 - TIR'!$D$18-'Ejercicio 3 - TIR'!$C$18)/('Ejercicio 3 - TIR'!$E$18-'Ejercicio 3 - TIR'!$C$18),'Ejercicio 3 - TIR'!$C$18+SQRT(('Ejercicio 3 - TIR'!$E$18-'Ejercicio 3 - TIR'!$C$18)*('Ejercicio 3 - TIR'!$D$18-'Ejercicio 3 - TIR'!$C$18)*H705),'Ejercicio 3 - TIR'!$E$18-SQRT(('Ejercicio 3 - TIR'!$E$18-'Ejercicio 3 - TIR'!$C$18)*('Ejercicio 3 - TIR'!$E$18-'Ejercicio 3 - TIR'!$D$18)*(1-H705)))</f>
        <v>34282.2081332331</v>
      </c>
      <c r="J705" s="27">
        <f ca="1" t="shared" si="5230"/>
        <v>0.338223765804115</v>
      </c>
      <c r="K705" s="28">
        <f ca="1">IF(J705&lt;=('Ejercicio 3 - TIR'!$D$18-'Ejercicio 3 - TIR'!$C$18)/('Ejercicio 3 - TIR'!$E$18-'Ejercicio 3 - TIR'!$C$18),'Ejercicio 3 - TIR'!$C$18+SQRT(('Ejercicio 3 - TIR'!$E$18-'Ejercicio 3 - TIR'!$C$18)*('Ejercicio 3 - TIR'!$D$18-'Ejercicio 3 - TIR'!$C$18)*J705),'Ejercicio 3 - TIR'!$E$18-SQRT(('Ejercicio 3 - TIR'!$E$18-'Ejercicio 3 - TIR'!$C$18)*('Ejercicio 3 - TIR'!$E$18-'Ejercicio 3 - TIR'!$D$18)*(1-J705)))</f>
        <v>37122.7498110363</v>
      </c>
      <c r="L705" s="27">
        <f ca="1" t="shared" si="5230"/>
        <v>0.298877277430444</v>
      </c>
      <c r="M705" s="28">
        <f ca="1">IF(L705&lt;=('Ejercicio 3 - TIR'!$D$18-'Ejercicio 3 - TIR'!$C$18)/('Ejercicio 3 - TIR'!$E$18-'Ejercicio 3 - TIR'!$C$18),'Ejercicio 3 - TIR'!$C$18+SQRT(('Ejercicio 3 - TIR'!$E$18-'Ejercicio 3 - TIR'!$C$18)*('Ejercicio 3 - TIR'!$D$18-'Ejercicio 3 - TIR'!$C$18)*L705),'Ejercicio 3 - TIR'!$E$18-SQRT(('Ejercicio 3 - TIR'!$E$18-'Ejercicio 3 - TIR'!$C$18)*('Ejercicio 3 - TIR'!$E$18-'Ejercicio 3 - TIR'!$D$18)*(1-L705)))</f>
        <v>36695.6397464743</v>
      </c>
      <c r="N705" s="27">
        <f ca="1" t="shared" ref="N705:R705" si="5231">RAND()</f>
        <v>0.463400660051288</v>
      </c>
      <c r="O705" s="28">
        <f ca="1">IF(N705&lt;=('Ejercicio 3 - TIR'!$D$18-'Ejercicio 3 - TIR'!$C$18)/('Ejercicio 3 - TIR'!$E$18-'Ejercicio 3 - TIR'!$C$18),'Ejercicio 3 - TIR'!$C$18+SQRT(('Ejercicio 3 - TIR'!$E$18-'Ejercicio 3 - TIR'!$C$18)*('Ejercicio 3 - TIR'!$D$18-'Ejercicio 3 - TIR'!$C$18)*N705),'Ejercicio 3 - TIR'!$E$18-SQRT(('Ejercicio 3 - TIR'!$E$18-'Ejercicio 3 - TIR'!$C$18)*('Ejercicio 3 - TIR'!$E$18-'Ejercicio 3 - TIR'!$D$18)*(1-N705)))</f>
        <v>38337.2716764954</v>
      </c>
      <c r="P705" s="27">
        <f ca="1" t="shared" si="5231"/>
        <v>0.766954334844164</v>
      </c>
      <c r="Q705" s="29">
        <f ca="1">IF(P705&lt;=('Ejercicio 3 - TIR'!$D$22-'Ejercicio 3 - TIR'!$C$22)/('Ejercicio 3 - TIR'!$E$22-'Ejercicio 3 - TIR'!$C$22),'Ejercicio 3 - TIR'!$C$22+SQRT(('Ejercicio 3 - TIR'!$E$22-'Ejercicio 3 - TIR'!$C$22)*('Ejercicio 3 - TIR'!$D$22-'Ejercicio 3 - TIR'!$C$22)*P705),'Ejercicio 3 - TIR'!$E$22-SQRT(('Ejercicio 3 - TIR'!$E$22-'Ejercicio 3 - TIR'!$C$22)*('Ejercicio 3 - TIR'!$E$22-'Ejercicio 3 - TIR'!$D$22)*(1-P705)))</f>
        <v>0.159518735456996</v>
      </c>
      <c r="R705" s="27">
        <f ca="1" t="shared" si="5231"/>
        <v>0.141919982161451</v>
      </c>
      <c r="S705" s="29">
        <f ca="1">IF(R705&lt;=('Ejercicio 3 - TIR'!$D$23-'Ejercicio 3 - TIR'!$C$23)/('Ejercicio 3 - TIR'!$E$23-'Ejercicio 3 - TIR'!$C$23),'Ejercicio 3 - TIR'!$C$23+SQRT(('Ejercicio 3 - TIR'!$E$23-'Ejercicio 3 - TIR'!$C$23)*('Ejercicio 3 - TIR'!$D$23-'Ejercicio 3 - TIR'!$C$23)*R705),'Ejercicio 3 - TIR'!$E$23-SQRT(('Ejercicio 3 - TIR'!$E$23-'Ejercicio 3 - TIR'!$C$23)*('Ejercicio 3 - TIR'!$E$23-'Ejercicio 3 - TIR'!$D$23)*(1-R705)))</f>
        <v>0.135982989954655</v>
      </c>
      <c r="T705" s="27">
        <f ca="1" t="shared" ref="T705:X705" si="5232">RAND()</f>
        <v>0.320328461275031</v>
      </c>
      <c r="U705" s="29">
        <f ca="1">IF(T705&lt;=('Ejercicio 3 - TIR'!$D$24-'Ejercicio 3 - TIR'!$C$24)/('Ejercicio 3 - TIR'!$E$24-'Ejercicio 3 - TIR'!$C$24),'Ejercicio 3 - TIR'!$C$24+SQRT(('Ejercicio 3 - TIR'!$E$24-'Ejercicio 3 - TIR'!$C$24)*('Ejercicio 3 - TIR'!$D$24-'Ejercicio 3 - TIR'!$C$24)*T705),'Ejercicio 3 - TIR'!$E$24-SQRT(('Ejercicio 3 - TIR'!$E$24-'Ejercicio 3 - TIR'!$C$24)*('Ejercicio 3 - TIR'!$E$24-'Ejercicio 3 - TIR'!$D$24)*(1-T705)))</f>
        <v>0.175936263583592</v>
      </c>
      <c r="V705" s="27">
        <f ca="1" t="shared" si="5232"/>
        <v>0.396166754840272</v>
      </c>
      <c r="W705" s="29">
        <f ca="1">IF(V705&lt;=('Ejercicio 3 - TIR'!$D$25-'Ejercicio 3 - TIR'!$C$25)/('Ejercicio 3 - TIR'!$E$25-'Ejercicio 3 - TIR'!$C$25),'Ejercicio 3 - TIR'!$C$25+SQRT(('Ejercicio 3 - TIR'!$E$25-'Ejercicio 3 - TIR'!$C$25)*('Ejercicio 3 - TIR'!$D$25-'Ejercicio 3 - TIR'!$C$25)*V705),'Ejercicio 3 - TIR'!$E$25-SQRT(('Ejercicio 3 - TIR'!$E$25-'Ejercicio 3 - TIR'!$C$25)*('Ejercicio 3 - TIR'!$E$25-'Ejercicio 3 - TIR'!$D$25)*(1-V705)))</f>
        <v>0.204028091642188</v>
      </c>
      <c r="X705" s="27">
        <f ca="1" t="shared" si="5232"/>
        <v>0.104869803915559</v>
      </c>
      <c r="Y705" s="29">
        <f ca="1">IF(X705&lt;=('Ejercicio 3 - TIR'!$D$26-'Ejercicio 3 - TIR'!$C$26)/('Ejercicio 3 - TIR'!$E$26-'Ejercicio 3 - TIR'!$C$26),'Ejercicio 3 - TIR'!$C$26+SQRT(('Ejercicio 3 - TIR'!$E$26-'Ejercicio 3 - TIR'!$C$26)*('Ejercicio 3 - TIR'!$D$26-'Ejercicio 3 - TIR'!$C$26)*X705),'Ejercicio 3 - TIR'!$E$26-SQRT(('Ejercicio 3 - TIR'!$E$26-'Ejercicio 3 - TIR'!$C$26)*('Ejercicio 3 - TIR'!$E$26-'Ejercicio 3 - TIR'!$D$26)*(1-X705)))</f>
        <v>0.206827016092344</v>
      </c>
      <c r="Z705" s="27">
        <f ca="1" t="shared" si="4764"/>
        <v>1.159518735457</v>
      </c>
      <c r="AA705" s="27">
        <f ca="1" t="shared" si="4765"/>
        <v>1.31719356001288</v>
      </c>
      <c r="AB705" s="27">
        <f ca="1" t="shared" si="4766"/>
        <v>1.54893567337792</v>
      </c>
      <c r="AC705" s="27">
        <f ca="1" t="shared" si="4767"/>
        <v>1.86496206289372</v>
      </c>
      <c r="AD705" s="27">
        <f ca="1" t="shared" si="4768"/>
        <v>2.25068660148745</v>
      </c>
      <c r="AE705" s="26">
        <f ca="1" t="shared" si="4769"/>
        <v>5257.54243060485</v>
      </c>
      <c r="AF705" s="26">
        <f ca="1" t="shared" si="4770"/>
        <v>5972.47877013196</v>
      </c>
      <c r="AG705" s="26">
        <f ca="1" t="shared" si="4771"/>
        <v>7023.2543692813</v>
      </c>
      <c r="AH705" s="26">
        <f ca="1" t="shared" si="4772"/>
        <v>8456.19555536343</v>
      </c>
      <c r="AI705" s="26">
        <f ca="1" t="shared" si="4773"/>
        <v>10205.1652495726</v>
      </c>
      <c r="AJ705" s="28">
        <f ca="1" t="shared" si="4774"/>
        <v>47099.1795203615</v>
      </c>
      <c r="AK705" s="28">
        <f ca="1" t="shared" si="4775"/>
        <v>45156.3037761158</v>
      </c>
      <c r="AL705" s="28">
        <f ca="1" t="shared" si="4776"/>
        <v>57500.7514761974</v>
      </c>
      <c r="AM705" s="28">
        <f ca="1" t="shared" si="4777"/>
        <v>68435.9760007895</v>
      </c>
      <c r="AN705" s="28">
        <f ca="1" t="shared" si="4778"/>
        <v>86285.1836998726</v>
      </c>
      <c r="AO705" s="28">
        <f ca="1">C705/'Ejercicio 3 - TIR'!$D$7</f>
        <v>12557.3225477841</v>
      </c>
      <c r="AP705" s="28">
        <f ca="1" t="shared" si="4779"/>
        <v>34541.8569725774</v>
      </c>
      <c r="AQ705" s="28">
        <f ca="1" t="shared" si="4780"/>
        <v>32598.9812283317</v>
      </c>
      <c r="AR705" s="28">
        <f ca="1" t="shared" si="4781"/>
        <v>44943.4289284133</v>
      </c>
      <c r="AS705" s="28">
        <f ca="1" t="shared" si="4782"/>
        <v>55878.6534530054</v>
      </c>
      <c r="AT705" s="28">
        <f ca="1" t="shared" si="4783"/>
        <v>73727.8611520885</v>
      </c>
      <c r="AU705" s="28">
        <f ca="1">AP705*'Ejercicio 3 - TIR'!$D$5</f>
        <v>17270.9284862887</v>
      </c>
      <c r="AV705" s="28">
        <f ca="1">AQ705*'Ejercicio 3 - TIR'!$D$5</f>
        <v>16299.4906141659</v>
      </c>
      <c r="AW705" s="28">
        <f ca="1">AR705*'Ejercicio 3 - TIR'!$D$5</f>
        <v>22471.7144642066</v>
      </c>
      <c r="AX705" s="28">
        <f ca="1">AS705*'Ejercicio 3 - TIR'!$D$5</f>
        <v>27939.3267265027</v>
      </c>
      <c r="AY705" s="28">
        <f ca="1">AT705*'Ejercicio 3 - TIR'!$D$5</f>
        <v>36863.9305760443</v>
      </c>
      <c r="AZ705" s="28">
        <f ca="1" t="shared" ref="AZ705:BD705" si="5233">AJ705-AU705-AE705</f>
        <v>24570.708603468</v>
      </c>
      <c r="BA705" s="28">
        <f ca="1" t="shared" si="5233"/>
        <v>22884.334391818</v>
      </c>
      <c r="BB705" s="28">
        <f ca="1" t="shared" si="5233"/>
        <v>28005.7826427094</v>
      </c>
      <c r="BC705" s="28">
        <f ca="1" t="shared" si="5233"/>
        <v>32040.4537189234</v>
      </c>
      <c r="BD705" s="28">
        <f ca="1" t="shared" si="5233"/>
        <v>39216.0878742558</v>
      </c>
      <c r="BE705" s="28">
        <f ca="1" t="shared" ref="BE705:BI705" si="5234">AZ705/Z705</f>
        <v>21190.436904656</v>
      </c>
      <c r="BF705" s="28">
        <f ca="1" t="shared" si="5234"/>
        <v>17373.5547200779</v>
      </c>
      <c r="BG705" s="28">
        <f ca="1" t="shared" si="5234"/>
        <v>18080.6621760053</v>
      </c>
      <c r="BH705" s="28">
        <f ca="1" t="shared" si="5234"/>
        <v>17180.2174191193</v>
      </c>
      <c r="BI705" s="28">
        <f ca="1" t="shared" si="5234"/>
        <v>17424.0553297551</v>
      </c>
      <c r="BJ705" s="28">
        <f ca="1" t="shared" si="4786"/>
        <v>74179.8778144409</v>
      </c>
      <c r="BK705" s="28">
        <f ca="1" t="shared" si="4787"/>
        <v>28262.5976088539</v>
      </c>
      <c r="BL705" s="28">
        <f ca="1" t="shared" si="4788"/>
        <v>102442.475423295</v>
      </c>
      <c r="BM705" s="28">
        <f ca="1">BK705*'Ejercicio 3 - TIR'!$D$5</f>
        <v>14131.298804427</v>
      </c>
      <c r="BN705" s="28">
        <f ca="1" t="shared" si="4789"/>
        <v>88311.1766188678</v>
      </c>
      <c r="BO705" s="28">
        <f ca="1" t="shared" si="4790"/>
        <v>39237.4382823909</v>
      </c>
      <c r="BP705" s="28">
        <f ca="1" t="shared" si="4791"/>
        <v>-95745.3897474193</v>
      </c>
      <c r="BQ705" s="28">
        <f ca="1" t="shared" ref="BQ705:BT705" si="5235">BE705</f>
        <v>21190.436904656</v>
      </c>
      <c r="BR705" s="28">
        <f ca="1" t="shared" si="5235"/>
        <v>17373.5547200779</v>
      </c>
      <c r="BS705" s="28">
        <f ca="1" t="shared" si="5235"/>
        <v>18080.6621760053</v>
      </c>
      <c r="BT705" s="28">
        <f ca="1" t="shared" si="5235"/>
        <v>17180.2174191193</v>
      </c>
      <c r="BU705" s="28">
        <f ca="1" t="shared" si="4793"/>
        <v>56661.4936121459</v>
      </c>
      <c r="BV705" s="30">
        <f ca="1" t="shared" si="4794"/>
        <v>9.43476457595416</v>
      </c>
    </row>
    <row r="706" ht="15" customHeight="1" spans="1:74">
      <c r="A706" s="26">
        <v>705</v>
      </c>
      <c r="B706" s="27">
        <f ca="1" t="shared" ref="B706:F706" si="5236">RAND()</f>
        <v>0.839070425066542</v>
      </c>
      <c r="C706" s="28">
        <f ca="1">IF(B706&lt;=('Ejercicio 3 - TIR'!$D$13-'Ejercicio 3 - TIR'!$C$13)/('Ejercicio 3 - TIR'!$E$13-'Ejercicio 3 - TIR'!$C$13),'Ejercicio 3 - TIR'!$C$13+SQRT(('Ejercicio 3 - TIR'!$E$13-'Ejercicio 3 - TIR'!$C$13)*('Ejercicio 3 - TIR'!$D$13-'Ejercicio 3 - TIR'!$C$13)*B706),'Ejercicio 3 - TIR'!$E$13-SQRT(('Ejercicio 3 - TIR'!$E$13-'Ejercicio 3 - TIR'!$C$13)*('Ejercicio 3 - TIR'!$E$13-'Ejercicio 3 - TIR'!$D$13)*(1-B706)))</f>
        <v>86103.4000590018</v>
      </c>
      <c r="D706" s="27">
        <f ca="1" t="shared" si="5236"/>
        <v>0.824278379800482</v>
      </c>
      <c r="E706" s="28">
        <f ca="1">IF(D706&lt;=('Ejercicio 3 - TIR'!$D$14-'Ejercicio 3 - TIR'!$C$14)/('Ejercicio 3 - TIR'!$E$14-'Ejercicio 3 - TIR'!$C$14),'Ejercicio 3 - TIR'!$C$14+SQRT(('Ejercicio 3 - TIR'!$E$14-'Ejercicio 3 - TIR'!$C$14)*('Ejercicio 3 - TIR'!$D$14-'Ejercicio 3 - TIR'!$C$14)*D706),'Ejercicio 3 - TIR'!$E$14-SQRT(('Ejercicio 3 - TIR'!$E$14-'Ejercicio 3 - TIR'!$C$14)*('Ejercicio 3 - TIR'!$E$14-'Ejercicio 3 - TIR'!$D$14)*(1-D706)))</f>
        <v>34865.972046246</v>
      </c>
      <c r="F706" s="27">
        <f ca="1" t="shared" si="5236"/>
        <v>0.850566404081316</v>
      </c>
      <c r="G706" s="28">
        <f ca="1">IF(F706&lt;=('Ejercicio 3 - TIR'!$D$18-'Ejercicio 3 - TIR'!$C$18)/('Ejercicio 3 - TIR'!$E$18-'Ejercicio 3 - TIR'!$C$18),'Ejercicio 3 - TIR'!$C$18+SQRT(('Ejercicio 3 - TIR'!$E$18-'Ejercicio 3 - TIR'!$C$18)*('Ejercicio 3 - TIR'!$D$18-'Ejercicio 3 - TIR'!$C$18)*F706),'Ejercicio 3 - TIR'!$E$18-SQRT(('Ejercicio 3 - TIR'!$E$18-'Ejercicio 3 - TIR'!$C$18)*('Ejercicio 3 - TIR'!$E$18-'Ejercicio 3 - TIR'!$D$18)*(1-F706)))</f>
        <v>41652.2366132145</v>
      </c>
      <c r="H706" s="27">
        <f ca="1" t="shared" ref="H706:L706" si="5237">RAND()</f>
        <v>0.995965823266819</v>
      </c>
      <c r="I706" s="28">
        <f ca="1">IF(H706&lt;=('Ejercicio 3 - TIR'!$D$18-'Ejercicio 3 - TIR'!$C$18)/('Ejercicio 3 - TIR'!$E$18-'Ejercicio 3 - TIR'!$C$18),'Ejercicio 3 - TIR'!$C$18+SQRT(('Ejercicio 3 - TIR'!$E$18-'Ejercicio 3 - TIR'!$C$18)*('Ejercicio 3 - TIR'!$D$18-'Ejercicio 3 - TIR'!$C$18)*H706),'Ejercicio 3 - TIR'!$E$18-SQRT(('Ejercicio 3 - TIR'!$E$18-'Ejercicio 3 - TIR'!$C$18)*('Ejercicio 3 - TIR'!$E$18-'Ejercicio 3 - TIR'!$D$18)*(1-H706)))</f>
        <v>44449.9424984708</v>
      </c>
      <c r="J706" s="27">
        <f ca="1" t="shared" si="5237"/>
        <v>0.0588361166172975</v>
      </c>
      <c r="K706" s="28">
        <f ca="1">IF(J706&lt;=('Ejercicio 3 - TIR'!$D$18-'Ejercicio 3 - TIR'!$C$18)/('Ejercicio 3 - TIR'!$E$18-'Ejercicio 3 - TIR'!$C$18),'Ejercicio 3 - TIR'!$C$18+SQRT(('Ejercicio 3 - TIR'!$E$18-'Ejercicio 3 - TIR'!$C$18)*('Ejercicio 3 - TIR'!$D$18-'Ejercicio 3 - TIR'!$C$18)*J706),'Ejercicio 3 - TIR'!$E$18-SQRT(('Ejercicio 3 - TIR'!$E$18-'Ejercicio 3 - TIR'!$C$18)*('Ejercicio 3 - TIR'!$E$18-'Ejercicio 3 - TIR'!$D$18)*(1-J706)))</f>
        <v>32970.7604232914</v>
      </c>
      <c r="L706" s="27">
        <f ca="1" t="shared" si="5237"/>
        <v>0.953200226002306</v>
      </c>
      <c r="M706" s="28">
        <f ca="1">IF(L706&lt;=('Ejercicio 3 - TIR'!$D$18-'Ejercicio 3 - TIR'!$C$18)/('Ejercicio 3 - TIR'!$E$18-'Ejercicio 3 - TIR'!$C$18),'Ejercicio 3 - TIR'!$C$18+SQRT(('Ejercicio 3 - TIR'!$E$18-'Ejercicio 3 - TIR'!$C$18)*('Ejercicio 3 - TIR'!$D$18-'Ejercicio 3 - TIR'!$C$18)*L706),'Ejercicio 3 - TIR'!$E$18-SQRT(('Ejercicio 3 - TIR'!$E$18-'Ejercicio 3 - TIR'!$C$18)*('Ejercicio 3 - TIR'!$E$18-'Ejercicio 3 - TIR'!$D$18)*(1-L706)))</f>
        <v>43126.5051241524</v>
      </c>
      <c r="N706" s="27">
        <f ca="1" t="shared" ref="N706:R706" si="5238">RAND()</f>
        <v>0.590280969076989</v>
      </c>
      <c r="O706" s="28">
        <f ca="1">IF(N706&lt;=('Ejercicio 3 - TIR'!$D$18-'Ejercicio 3 - TIR'!$C$18)/('Ejercicio 3 - TIR'!$E$18-'Ejercicio 3 - TIR'!$C$18),'Ejercicio 3 - TIR'!$C$18+SQRT(('Ejercicio 3 - TIR'!$E$18-'Ejercicio 3 - TIR'!$C$18)*('Ejercicio 3 - TIR'!$D$18-'Ejercicio 3 - TIR'!$C$18)*N706),'Ejercicio 3 - TIR'!$E$18-SQRT(('Ejercicio 3 - TIR'!$E$18-'Ejercicio 3 - TIR'!$C$18)*('Ejercicio 3 - TIR'!$E$18-'Ejercicio 3 - TIR'!$D$18)*(1-N706)))</f>
        <v>39409.6835951879</v>
      </c>
      <c r="P706" s="27">
        <f ca="1" t="shared" si="5238"/>
        <v>0.593080440416144</v>
      </c>
      <c r="Q706" s="29">
        <f ca="1">IF(P706&lt;=('Ejercicio 3 - TIR'!$D$22-'Ejercicio 3 - TIR'!$C$22)/('Ejercicio 3 - TIR'!$E$22-'Ejercicio 3 - TIR'!$C$22),'Ejercicio 3 - TIR'!$C$22+SQRT(('Ejercicio 3 - TIR'!$E$22-'Ejercicio 3 - TIR'!$C$22)*('Ejercicio 3 - TIR'!$D$22-'Ejercicio 3 - TIR'!$C$22)*P706),'Ejercicio 3 - TIR'!$E$22-SQRT(('Ejercicio 3 - TIR'!$E$22-'Ejercicio 3 - TIR'!$C$22)*('Ejercicio 3 - TIR'!$E$22-'Ejercicio 3 - TIR'!$D$22)*(1-P706)))</f>
        <v>0.152936090318453</v>
      </c>
      <c r="R706" s="27">
        <f ca="1" t="shared" si="5238"/>
        <v>0.3398044299328</v>
      </c>
      <c r="S706" s="29">
        <f ca="1">IF(R706&lt;=('Ejercicio 3 - TIR'!$D$23-'Ejercicio 3 - TIR'!$C$23)/('Ejercicio 3 - TIR'!$E$23-'Ejercicio 3 - TIR'!$C$23),'Ejercicio 3 - TIR'!$C$23+SQRT(('Ejercicio 3 - TIR'!$E$23-'Ejercicio 3 - TIR'!$C$23)*('Ejercicio 3 - TIR'!$D$23-'Ejercicio 3 - TIR'!$C$23)*R706),'Ejercicio 3 - TIR'!$E$23-SQRT(('Ejercicio 3 - TIR'!$E$23-'Ejercicio 3 - TIR'!$C$23)*('Ejercicio 3 - TIR'!$E$23-'Ejercicio 3 - TIR'!$D$23)*(1-R706)))</f>
        <v>0.144731517824004</v>
      </c>
      <c r="T706" s="27">
        <f ca="1" t="shared" ref="T706:X706" si="5239">RAND()</f>
        <v>0.984313756547121</v>
      </c>
      <c r="U706" s="29">
        <f ca="1">IF(T706&lt;=('Ejercicio 3 - TIR'!$D$24-'Ejercicio 3 - TIR'!$C$24)/('Ejercicio 3 - TIR'!$E$24-'Ejercicio 3 - TIR'!$C$24),'Ejercicio 3 - TIR'!$C$24+SQRT(('Ejercicio 3 - TIR'!$E$24-'Ejercicio 3 - TIR'!$C$24)*('Ejercicio 3 - TIR'!$D$24-'Ejercicio 3 - TIR'!$C$24)*T706),'Ejercicio 3 - TIR'!$E$24-SQRT(('Ejercicio 3 - TIR'!$E$24-'Ejercicio 3 - TIR'!$C$24)*('Ejercicio 3 - TIR'!$E$24-'Ejercicio 3 - TIR'!$D$24)*(1-T706)))</f>
        <v>0.213372671604028</v>
      </c>
      <c r="V706" s="27">
        <f ca="1" t="shared" si="5239"/>
        <v>0.871945304245471</v>
      </c>
      <c r="W706" s="29">
        <f ca="1">IF(V706&lt;=('Ejercicio 3 - TIR'!$D$25-'Ejercicio 3 - TIR'!$C$25)/('Ejercicio 3 - TIR'!$E$25-'Ejercicio 3 - TIR'!$C$25),'Ejercicio 3 - TIR'!$C$25+SQRT(('Ejercicio 3 - TIR'!$E$25-'Ejercicio 3 - TIR'!$C$25)*('Ejercicio 3 - TIR'!$D$25-'Ejercicio 3 - TIR'!$C$25)*V706),'Ejercicio 3 - TIR'!$E$25-SQRT(('Ejercicio 3 - TIR'!$E$25-'Ejercicio 3 - TIR'!$C$25)*('Ejercicio 3 - TIR'!$E$25-'Ejercicio 3 - TIR'!$D$25)*(1-V706)))</f>
        <v>0.228829467764346</v>
      </c>
      <c r="X706" s="27">
        <f ca="1" t="shared" si="5239"/>
        <v>0.302607525616185</v>
      </c>
      <c r="Y706" s="29">
        <f ca="1">IF(X706&lt;=('Ejercicio 3 - TIR'!$D$26-'Ejercicio 3 - TIR'!$C$26)/('Ejercicio 3 - TIR'!$E$26-'Ejercicio 3 - TIR'!$C$26),'Ejercicio 3 - TIR'!$C$26+SQRT(('Ejercicio 3 - TIR'!$E$26-'Ejercicio 3 - TIR'!$C$26)*('Ejercicio 3 - TIR'!$D$26-'Ejercicio 3 - TIR'!$C$26)*X706),'Ejercicio 3 - TIR'!$E$26-SQRT(('Ejercicio 3 - TIR'!$E$26-'Ejercicio 3 - TIR'!$C$26)*('Ejercicio 3 - TIR'!$E$26-'Ejercicio 3 - TIR'!$D$26)*(1-X706)))</f>
        <v>0.218583917141702</v>
      </c>
      <c r="Z706" s="27">
        <f ca="1" t="shared" ref="Z706:Z769" si="5240">(1+Q706)</f>
        <v>1.15293609031845</v>
      </c>
      <c r="AA706" s="27">
        <f ca="1" t="shared" ref="AA706:AA769" si="5241">Z706*(1+S706)</f>
        <v>1.31980228062432</v>
      </c>
      <c r="AB706" s="27">
        <f ca="1" t="shared" ref="AB706:AB769" si="5242">AA706*(1+U706)</f>
        <v>1.60141201923021</v>
      </c>
      <c r="AC706" s="27">
        <f ca="1" t="shared" ref="AC706:AC769" si="5243">AB706*(1+W706)</f>
        <v>1.96786227926209</v>
      </c>
      <c r="AD706" s="27">
        <f ca="1" t="shared" ref="AD706:AD769" si="5244">AC706*(1+Y706)</f>
        <v>2.3980053246586</v>
      </c>
      <c r="AE706" s="26">
        <f ca="1" t="shared" ref="AE706:AE769" si="5245">E706*Q706</f>
        <v>5332.26544990533</v>
      </c>
      <c r="AF706" s="26">
        <f ca="1" t="shared" ref="AF706:AF769" si="5246">AE706*(1+S706)</f>
        <v>6104.01232191063</v>
      </c>
      <c r="AG706" s="26">
        <f ca="1" t="shared" ref="AG706:AG769" si="5247">AF706*(1+U706)</f>
        <v>7406.4417385406</v>
      </c>
      <c r="AH706" s="26">
        <f ca="1" t="shared" ref="AH706:AH769" si="5248">AG706*(1+W706)</f>
        <v>9101.25385959848</v>
      </c>
      <c r="AI706" s="26">
        <f ca="1" t="shared" ref="AI706:AI769" si="5249">AH706*(1+Y706)</f>
        <v>11090.6415791306</v>
      </c>
      <c r="AJ706" s="28">
        <f ca="1" t="shared" ref="AJ706:AJ769" si="5250">G706*Z706</f>
        <v>48022.3668338587</v>
      </c>
      <c r="AK706" s="28">
        <f ca="1" t="shared" ref="AK706:AK769" si="5251">I706*AA706</f>
        <v>58665.1354831015</v>
      </c>
      <c r="AL706" s="28">
        <f ca="1" t="shared" ref="AL706:AL769" si="5252">K706*AB706</f>
        <v>52799.7720250188</v>
      </c>
      <c r="AM706" s="28">
        <f ca="1" t="shared" ref="AM706:AM769" si="5253">M706*AC706</f>
        <v>84867.0226702229</v>
      </c>
      <c r="AN706" s="28">
        <f ca="1" t="shared" ref="AN706:AN769" si="5254">O706*AD706</f>
        <v>94504.6311043712</v>
      </c>
      <c r="AO706" s="28">
        <f ca="1">C706/'Ejercicio 3 - TIR'!$D$7</f>
        <v>17220.6800118004</v>
      </c>
      <c r="AP706" s="28">
        <f ca="1" t="shared" ref="AP706:AP769" si="5255">AJ706-AO706</f>
        <v>30801.6868220583</v>
      </c>
      <c r="AQ706" s="28">
        <f ca="1" t="shared" ref="AQ706:AQ769" si="5256">AK706-AO706</f>
        <v>41444.4554713011</v>
      </c>
      <c r="AR706" s="28">
        <f ca="1" t="shared" ref="AR706:AR769" si="5257">AL706-AO706</f>
        <v>35579.0920132184</v>
      </c>
      <c r="AS706" s="28">
        <f ca="1" t="shared" ref="AS706:AS769" si="5258">AM706-AO706</f>
        <v>67646.3426584225</v>
      </c>
      <c r="AT706" s="28">
        <f ca="1" t="shared" ref="AT706:AT769" si="5259">AN706-AO706</f>
        <v>77283.9510925708</v>
      </c>
      <c r="AU706" s="28">
        <f ca="1">AP706*'Ejercicio 3 - TIR'!$D$5</f>
        <v>15400.8434110292</v>
      </c>
      <c r="AV706" s="28">
        <f ca="1">AQ706*'Ejercicio 3 - TIR'!$D$5</f>
        <v>20722.2277356506</v>
      </c>
      <c r="AW706" s="28">
        <f ca="1">AR706*'Ejercicio 3 - TIR'!$D$5</f>
        <v>17789.5460066092</v>
      </c>
      <c r="AX706" s="28">
        <f ca="1">AS706*'Ejercicio 3 - TIR'!$D$5</f>
        <v>33823.1713292113</v>
      </c>
      <c r="AY706" s="28">
        <f ca="1">AT706*'Ejercicio 3 - TIR'!$D$5</f>
        <v>38641.9755462854</v>
      </c>
      <c r="AZ706" s="28">
        <f ca="1" t="shared" ref="AZ706:BD706" si="5260">AJ706-AU706-AE706</f>
        <v>27289.2579729242</v>
      </c>
      <c r="BA706" s="28">
        <f ca="1" t="shared" si="5260"/>
        <v>31838.8954255403</v>
      </c>
      <c r="BB706" s="28">
        <f ca="1" t="shared" si="5260"/>
        <v>27603.784279869</v>
      </c>
      <c r="BC706" s="28">
        <f ca="1" t="shared" si="5260"/>
        <v>41942.5974814132</v>
      </c>
      <c r="BD706" s="28">
        <f ca="1" t="shared" si="5260"/>
        <v>44772.0139789552</v>
      </c>
      <c r="BE706" s="28">
        <f ca="1" t="shared" ref="BE706:BI706" si="5261">AZ706/Z706</f>
        <v>23669.3587806646</v>
      </c>
      <c r="BF706" s="28">
        <f ca="1" t="shared" si="5261"/>
        <v>24123.9887920782</v>
      </c>
      <c r="BG706" s="28">
        <f ca="1" t="shared" si="5261"/>
        <v>17237.1531800653</v>
      </c>
      <c r="BH706" s="28">
        <f ca="1" t="shared" si="5261"/>
        <v>21313.7870080729</v>
      </c>
      <c r="BI706" s="28">
        <f ca="1" t="shared" si="5261"/>
        <v>18670.5231713067</v>
      </c>
      <c r="BJ706" s="28">
        <f ca="1" t="shared" ref="BJ706:BJ769" si="5262">E706*AD706</f>
        <v>83608.7866162957</v>
      </c>
      <c r="BK706" s="28">
        <f ca="1" t="shared" ref="BK706:BK769" si="5263">0.2*C706*AD706</f>
        <v>41295.2823625392</v>
      </c>
      <c r="BL706" s="28">
        <f ca="1" t="shared" ref="BL706:BL769" si="5264">BJ706+BK706</f>
        <v>124904.068978835</v>
      </c>
      <c r="BM706" s="28">
        <f ca="1">BK706*'Ejercicio 3 - TIR'!$D$5</f>
        <v>20647.6411812696</v>
      </c>
      <c r="BN706" s="28">
        <f ca="1" t="shared" ref="BN706:BN769" si="5265">BL706-BM706</f>
        <v>104256.427797565</v>
      </c>
      <c r="BO706" s="28">
        <f ca="1" t="shared" ref="BO706:BO769" si="5266">BN706/AD706</f>
        <v>43476.3120521462</v>
      </c>
      <c r="BP706" s="28">
        <f ca="1" t="shared" ref="BP706:BP769" si="5267">-(C706+E706)</f>
        <v>-120969.372105248</v>
      </c>
      <c r="BQ706" s="28">
        <f ca="1" t="shared" ref="BQ706:BT706" si="5268">BE706</f>
        <v>23669.3587806646</v>
      </c>
      <c r="BR706" s="28">
        <f ca="1" t="shared" si="5268"/>
        <v>24123.9887920782</v>
      </c>
      <c r="BS706" s="28">
        <f ca="1" t="shared" si="5268"/>
        <v>17237.1531800653</v>
      </c>
      <c r="BT706" s="28">
        <f ca="1" t="shared" si="5268"/>
        <v>21313.7870080729</v>
      </c>
      <c r="BU706" s="28">
        <f ca="1" t="shared" ref="BU706:BU769" si="5269">BI706+BO706</f>
        <v>62146.8352234529</v>
      </c>
      <c r="BV706" s="30">
        <f ca="1" t="shared" ref="BV706:BV769" si="5270">IFERROR(IRR(BP706:BU706,0.1),NA())*100</f>
        <v>6.16294241824287</v>
      </c>
    </row>
    <row r="707" ht="15" customHeight="1" spans="1:74">
      <c r="A707" s="26">
        <v>706</v>
      </c>
      <c r="B707" s="27">
        <f ca="1" t="shared" ref="B707:F707" si="5271">RAND()</f>
        <v>0.375977656172095</v>
      </c>
      <c r="C707" s="28">
        <f ca="1">IF(B707&lt;=('Ejercicio 3 - TIR'!$D$13-'Ejercicio 3 - TIR'!$C$13)/('Ejercicio 3 - TIR'!$E$13-'Ejercicio 3 - TIR'!$C$13),'Ejercicio 3 - TIR'!$C$13+SQRT(('Ejercicio 3 - TIR'!$E$13-'Ejercicio 3 - TIR'!$C$13)*('Ejercicio 3 - TIR'!$D$13-'Ejercicio 3 - TIR'!$C$13)*B707),'Ejercicio 3 - TIR'!$E$13-SQRT(('Ejercicio 3 - TIR'!$E$13-'Ejercicio 3 - TIR'!$C$13)*('Ejercicio 3 - TIR'!$E$13-'Ejercicio 3 - TIR'!$D$13)*(1-B707)))</f>
        <v>72635.2998811702</v>
      </c>
      <c r="D707" s="27">
        <f ca="1" t="shared" si="5271"/>
        <v>0.653860274342528</v>
      </c>
      <c r="E707" s="28">
        <f ca="1">IF(D707&lt;=('Ejercicio 3 - TIR'!$D$14-'Ejercicio 3 - TIR'!$C$14)/('Ejercicio 3 - TIR'!$E$14-'Ejercicio 3 - TIR'!$C$14),'Ejercicio 3 - TIR'!$C$14+SQRT(('Ejercicio 3 - TIR'!$E$14-'Ejercicio 3 - TIR'!$C$14)*('Ejercicio 3 - TIR'!$D$14-'Ejercicio 3 - TIR'!$C$14)*D707),'Ejercicio 3 - TIR'!$E$14-SQRT(('Ejercicio 3 - TIR'!$E$14-'Ejercicio 3 - TIR'!$C$14)*('Ejercicio 3 - TIR'!$E$14-'Ejercicio 3 - TIR'!$D$14)*(1-D707)))</f>
        <v>32794.3800510559</v>
      </c>
      <c r="F707" s="27">
        <f ca="1" t="shared" si="5271"/>
        <v>0.169624228693537</v>
      </c>
      <c r="G707" s="28">
        <f ca="1">IF(F707&lt;=('Ejercicio 3 - TIR'!$D$18-'Ejercicio 3 - TIR'!$C$18)/('Ejercicio 3 - TIR'!$E$18-'Ejercicio 3 - TIR'!$C$18),'Ejercicio 3 - TIR'!$C$18+SQRT(('Ejercicio 3 - TIR'!$E$18-'Ejercicio 3 - TIR'!$C$18)*('Ejercicio 3 - TIR'!$D$18-'Ejercicio 3 - TIR'!$C$18)*F707),'Ejercicio 3 - TIR'!$E$18-SQRT(('Ejercicio 3 - TIR'!$E$18-'Ejercicio 3 - TIR'!$C$18)*('Ejercicio 3 - TIR'!$E$18-'Ejercicio 3 - TIR'!$D$18)*(1-F707)))</f>
        <v>35044.1683461231</v>
      </c>
      <c r="H707" s="27">
        <f ca="1" t="shared" ref="H707:L707" si="5272">RAND()</f>
        <v>0.454771598417227</v>
      </c>
      <c r="I707" s="28">
        <f ca="1">IF(H707&lt;=('Ejercicio 3 - TIR'!$D$18-'Ejercicio 3 - TIR'!$C$18)/('Ejercicio 3 - TIR'!$E$18-'Ejercicio 3 - TIR'!$C$18),'Ejercicio 3 - TIR'!$C$18+SQRT(('Ejercicio 3 - TIR'!$E$18-'Ejercicio 3 - TIR'!$C$18)*('Ejercicio 3 - TIR'!$D$18-'Ejercicio 3 - TIR'!$C$18)*H707),'Ejercicio 3 - TIR'!$E$18-SQRT(('Ejercicio 3 - TIR'!$E$18-'Ejercicio 3 - TIR'!$C$18)*('Ejercicio 3 - TIR'!$E$18-'Ejercicio 3 - TIR'!$D$18)*(1-H707)))</f>
        <v>38259.2820367502</v>
      </c>
      <c r="J707" s="27">
        <f ca="1" t="shared" si="5272"/>
        <v>0.935539464827277</v>
      </c>
      <c r="K707" s="28">
        <f ca="1">IF(J707&lt;=('Ejercicio 3 - TIR'!$D$18-'Ejercicio 3 - TIR'!$C$18)/('Ejercicio 3 - TIR'!$E$18-'Ejercicio 3 - TIR'!$C$18),'Ejercicio 3 - TIR'!$C$18+SQRT(('Ejercicio 3 - TIR'!$E$18-'Ejercicio 3 - TIR'!$C$18)*('Ejercicio 3 - TIR'!$D$18-'Ejercicio 3 - TIR'!$C$18)*J707),'Ejercicio 3 - TIR'!$E$18-SQRT(('Ejercicio 3 - TIR'!$E$18-'Ejercicio 3 - TIR'!$C$18)*('Ejercicio 3 - TIR'!$E$18-'Ejercicio 3 - TIR'!$D$18)*(1-J707)))</f>
        <v>42801.2412278846</v>
      </c>
      <c r="L707" s="27">
        <f ca="1" t="shared" si="5272"/>
        <v>0.293681272453857</v>
      </c>
      <c r="M707" s="28">
        <f ca="1">IF(L707&lt;=('Ejercicio 3 - TIR'!$D$18-'Ejercicio 3 - TIR'!$C$18)/('Ejercicio 3 - TIR'!$E$18-'Ejercicio 3 - TIR'!$C$18),'Ejercicio 3 - TIR'!$C$18+SQRT(('Ejercicio 3 - TIR'!$E$18-'Ejercicio 3 - TIR'!$C$18)*('Ejercicio 3 - TIR'!$D$18-'Ejercicio 3 - TIR'!$C$18)*L707),'Ejercicio 3 - TIR'!$E$18-SQRT(('Ejercicio 3 - TIR'!$E$18-'Ejercicio 3 - TIR'!$C$18)*('Ejercicio 3 - TIR'!$E$18-'Ejercicio 3 - TIR'!$D$18)*(1-L707)))</f>
        <v>36637.1824495096</v>
      </c>
      <c r="N707" s="27">
        <f ca="1" t="shared" ref="N707:R707" si="5273">RAND()</f>
        <v>0.463139867168279</v>
      </c>
      <c r="O707" s="28">
        <f ca="1">IF(N707&lt;=('Ejercicio 3 - TIR'!$D$18-'Ejercicio 3 - TIR'!$C$18)/('Ejercicio 3 - TIR'!$E$18-'Ejercicio 3 - TIR'!$C$18),'Ejercicio 3 - TIR'!$C$18+SQRT(('Ejercicio 3 - TIR'!$E$18-'Ejercicio 3 - TIR'!$C$18)*('Ejercicio 3 - TIR'!$D$18-'Ejercicio 3 - TIR'!$C$18)*N707),'Ejercicio 3 - TIR'!$E$18-SQRT(('Ejercicio 3 - TIR'!$E$18-'Ejercicio 3 - TIR'!$C$18)*('Ejercicio 3 - TIR'!$E$18-'Ejercicio 3 - TIR'!$D$18)*(1-N707)))</f>
        <v>38334.9253191161</v>
      </c>
      <c r="P707" s="27">
        <f ca="1" t="shared" si="5273"/>
        <v>0.458569667299936</v>
      </c>
      <c r="Q707" s="29">
        <f ca="1">IF(P707&lt;=('Ejercicio 3 - TIR'!$D$22-'Ejercicio 3 - TIR'!$C$22)/('Ejercicio 3 - TIR'!$E$22-'Ejercicio 3 - TIR'!$C$22),'Ejercicio 3 - TIR'!$C$22+SQRT(('Ejercicio 3 - TIR'!$E$22-'Ejercicio 3 - TIR'!$C$22)*('Ejercicio 3 - TIR'!$D$22-'Ejercicio 3 - TIR'!$C$22)*P707),'Ejercicio 3 - TIR'!$E$22-SQRT(('Ejercicio 3 - TIR'!$E$22-'Ejercicio 3 - TIR'!$C$22)*('Ejercicio 3 - TIR'!$E$22-'Ejercicio 3 - TIR'!$D$22)*(1-P707)))</f>
        <v>0.148730217561652</v>
      </c>
      <c r="R707" s="27">
        <f ca="1" t="shared" si="5273"/>
        <v>0.730056411495587</v>
      </c>
      <c r="S707" s="29">
        <f ca="1">IF(R707&lt;=('Ejercicio 3 - TIR'!$D$23-'Ejercicio 3 - TIR'!$C$23)/('Ejercicio 3 - TIR'!$E$23-'Ejercicio 3 - TIR'!$C$23),'Ejercicio 3 - TIR'!$C$23+SQRT(('Ejercicio 3 - TIR'!$E$23-'Ejercicio 3 - TIR'!$C$23)*('Ejercicio 3 - TIR'!$D$23-'Ejercicio 3 - TIR'!$C$23)*R707),'Ejercicio 3 - TIR'!$E$23-SQRT(('Ejercicio 3 - TIR'!$E$23-'Ejercicio 3 - TIR'!$C$23)*('Ejercicio 3 - TIR'!$E$23-'Ejercicio 3 - TIR'!$D$23)*(1-R707)))</f>
        <v>0.157956895424919</v>
      </c>
      <c r="T707" s="27">
        <f ca="1" t="shared" ref="T707:X707" si="5274">RAND()</f>
        <v>0.797578834618092</v>
      </c>
      <c r="U707" s="29">
        <f ca="1">IF(T707&lt;=('Ejercicio 3 - TIR'!$D$24-'Ejercicio 3 - TIR'!$C$24)/('Ejercicio 3 - TIR'!$E$24-'Ejercicio 3 - TIR'!$C$24),'Ejercicio 3 - TIR'!$C$24+SQRT(('Ejercicio 3 - TIR'!$E$24-'Ejercicio 3 - TIR'!$C$24)*('Ejercicio 3 - TIR'!$D$24-'Ejercicio 3 - TIR'!$C$24)*T707),'Ejercicio 3 - TIR'!$E$24-SQRT(('Ejercicio 3 - TIR'!$E$24-'Ejercicio 3 - TIR'!$C$24)*('Ejercicio 3 - TIR'!$E$24-'Ejercicio 3 - TIR'!$D$24)*(1-T707)))</f>
        <v>0.19619287369149</v>
      </c>
      <c r="V707" s="27">
        <f ca="1" t="shared" si="5274"/>
        <v>0.880336910670981</v>
      </c>
      <c r="W707" s="29">
        <f ca="1">IF(V707&lt;=('Ejercicio 3 - TIR'!$D$25-'Ejercicio 3 - TIR'!$C$25)/('Ejercicio 3 - TIR'!$E$25-'Ejercicio 3 - TIR'!$C$25),'Ejercicio 3 - TIR'!$C$25+SQRT(('Ejercicio 3 - TIR'!$E$25-'Ejercicio 3 - TIR'!$C$25)*('Ejercicio 3 - TIR'!$D$25-'Ejercicio 3 - TIR'!$C$25)*V707),'Ejercicio 3 - TIR'!$E$25-SQRT(('Ejercicio 3 - TIR'!$E$25-'Ejercicio 3 - TIR'!$C$25)*('Ejercicio 3 - TIR'!$E$25-'Ejercicio 3 - TIR'!$D$25)*(1-V707)))</f>
        <v>0.229534887915001</v>
      </c>
      <c r="X707" s="27">
        <f ca="1" t="shared" si="5274"/>
        <v>0.693621657725242</v>
      </c>
      <c r="Y707" s="29">
        <f ca="1">IF(X707&lt;=('Ejercicio 3 - TIR'!$D$26-'Ejercicio 3 - TIR'!$C$26)/('Ejercicio 3 - TIR'!$E$26-'Ejercicio 3 - TIR'!$C$26),'Ejercicio 3 - TIR'!$C$26+SQRT(('Ejercicio 3 - TIR'!$E$26-'Ejercicio 3 - TIR'!$C$26)*('Ejercicio 3 - TIR'!$D$26-'Ejercicio 3 - TIR'!$C$26)*X707),'Ejercicio 3 - TIR'!$E$26-SQRT(('Ejercicio 3 - TIR'!$E$26-'Ejercicio 3 - TIR'!$C$26)*('Ejercicio 3 - TIR'!$E$26-'Ejercicio 3 - TIR'!$D$26)*(1-X707)))</f>
        <v>0.239325154600371</v>
      </c>
      <c r="Z707" s="27">
        <f ca="1" t="shared" si="5240"/>
        <v>1.14873021756165</v>
      </c>
      <c r="AA707" s="27">
        <f ca="1" t="shared" si="5241"/>
        <v>1.33018007640848</v>
      </c>
      <c r="AB707" s="27">
        <f ca="1" t="shared" si="5242"/>
        <v>1.59115192812623</v>
      </c>
      <c r="AC707" s="27">
        <f ca="1" t="shared" si="5243"/>
        <v>1.95637680760442</v>
      </c>
      <c r="AD707" s="27">
        <f ca="1" t="shared" si="5244"/>
        <v>2.42458698954093</v>
      </c>
      <c r="AE707" s="26">
        <f ca="1" t="shared" si="5245"/>
        <v>4877.51527979306</v>
      </c>
      <c r="AF707" s="26">
        <f ca="1" t="shared" si="5246"/>
        <v>5647.95245077678</v>
      </c>
      <c r="AG707" s="26">
        <f ca="1" t="shared" si="5247"/>
        <v>6756.04047256757</v>
      </c>
      <c r="AH707" s="26">
        <f ca="1" t="shared" si="5248"/>
        <v>8306.78746518758</v>
      </c>
      <c r="AI707" s="26">
        <f ca="1" t="shared" si="5249"/>
        <v>10294.810659526</v>
      </c>
      <c r="AJ707" s="28">
        <f ca="1" t="shared" si="5250"/>
        <v>40256.2951285092</v>
      </c>
      <c r="AK707" s="28">
        <f ca="1" t="shared" si="5251"/>
        <v>50891.7347029781</v>
      </c>
      <c r="AL707" s="28">
        <f ca="1" t="shared" si="5252"/>
        <v>68103.2775059445</v>
      </c>
      <c r="AM707" s="28">
        <f ca="1" t="shared" si="5253"/>
        <v>71676.1340401924</v>
      </c>
      <c r="AN707" s="28">
        <f ca="1" t="shared" si="5254"/>
        <v>92946.361173752</v>
      </c>
      <c r="AO707" s="28">
        <f ca="1">C707/'Ejercicio 3 - TIR'!$D$7</f>
        <v>14527.059976234</v>
      </c>
      <c r="AP707" s="28">
        <f ca="1" t="shared" si="5255"/>
        <v>25729.2351522752</v>
      </c>
      <c r="AQ707" s="28">
        <f ca="1" t="shared" si="5256"/>
        <v>36364.674726744</v>
      </c>
      <c r="AR707" s="28">
        <f ca="1" t="shared" si="5257"/>
        <v>53576.2175297105</v>
      </c>
      <c r="AS707" s="28">
        <f ca="1" t="shared" si="5258"/>
        <v>57149.0740639584</v>
      </c>
      <c r="AT707" s="28">
        <f ca="1" t="shared" si="5259"/>
        <v>78419.301197518</v>
      </c>
      <c r="AU707" s="28">
        <f ca="1">AP707*'Ejercicio 3 - TIR'!$D$5</f>
        <v>12864.6175761376</v>
      </c>
      <c r="AV707" s="28">
        <f ca="1">AQ707*'Ejercicio 3 - TIR'!$D$5</f>
        <v>18182.337363372</v>
      </c>
      <c r="AW707" s="28">
        <f ca="1">AR707*'Ejercicio 3 - TIR'!$D$5</f>
        <v>26788.1087648552</v>
      </c>
      <c r="AX707" s="28">
        <f ca="1">AS707*'Ejercicio 3 - TIR'!$D$5</f>
        <v>28574.5370319792</v>
      </c>
      <c r="AY707" s="28">
        <f ca="1">AT707*'Ejercicio 3 - TIR'!$D$5</f>
        <v>39209.650598759</v>
      </c>
      <c r="AZ707" s="28">
        <f ca="1" t="shared" ref="AZ707:BD707" si="5275">AJ707-AU707-AE707</f>
        <v>22514.1622725785</v>
      </c>
      <c r="BA707" s="28">
        <f ca="1" t="shared" si="5275"/>
        <v>27061.4448888293</v>
      </c>
      <c r="BB707" s="28">
        <f ca="1" t="shared" si="5275"/>
        <v>34559.1282685217</v>
      </c>
      <c r="BC707" s="28">
        <f ca="1" t="shared" si="5275"/>
        <v>34794.8095430256</v>
      </c>
      <c r="BD707" s="28">
        <f ca="1" t="shared" si="5275"/>
        <v>43441.899915467</v>
      </c>
      <c r="BE707" s="28">
        <f ca="1" t="shared" ref="BE707:BI707" si="5276">AZ707/Z707</f>
        <v>19599.1730071906</v>
      </c>
      <c r="BF707" s="28">
        <f ca="1" t="shared" si="5276"/>
        <v>20344.196525553</v>
      </c>
      <c r="BG707" s="28">
        <f ca="1" t="shared" si="5276"/>
        <v>21719.5653398222</v>
      </c>
      <c r="BH707" s="28">
        <f ca="1" t="shared" si="5276"/>
        <v>17785.3312346469</v>
      </c>
      <c r="BI707" s="28">
        <f ca="1" t="shared" si="5276"/>
        <v>17917.237081146</v>
      </c>
      <c r="BJ707" s="28">
        <f ca="1" t="shared" si="5262"/>
        <v>79512.8272018509</v>
      </c>
      <c r="BK707" s="28">
        <f ca="1" t="shared" si="5263"/>
        <v>35222.1206146578</v>
      </c>
      <c r="BL707" s="28">
        <f ca="1" t="shared" si="5264"/>
        <v>114734.947816509</v>
      </c>
      <c r="BM707" s="28">
        <f ca="1">BK707*'Ejercicio 3 - TIR'!$D$5</f>
        <v>17611.0603073289</v>
      </c>
      <c r="BN707" s="28">
        <f ca="1" t="shared" si="5265"/>
        <v>97123.8875091798</v>
      </c>
      <c r="BO707" s="28">
        <f ca="1" t="shared" si="5266"/>
        <v>40057.9100391729</v>
      </c>
      <c r="BP707" s="28">
        <f ca="1" t="shared" si="5267"/>
        <v>-105429.679932226</v>
      </c>
      <c r="BQ707" s="28">
        <f ca="1" t="shared" ref="BQ707:BT707" si="5277">BE707</f>
        <v>19599.1730071906</v>
      </c>
      <c r="BR707" s="28">
        <f ca="1" t="shared" si="5277"/>
        <v>20344.196525553</v>
      </c>
      <c r="BS707" s="28">
        <f ca="1" t="shared" si="5277"/>
        <v>21719.5653398222</v>
      </c>
      <c r="BT707" s="28">
        <f ca="1" t="shared" si="5277"/>
        <v>17785.3312346469</v>
      </c>
      <c r="BU707" s="28">
        <f ca="1" t="shared" si="5269"/>
        <v>57975.147120319</v>
      </c>
      <c r="BV707" s="30">
        <f ca="1" t="shared" si="5270"/>
        <v>7.97895593385411</v>
      </c>
    </row>
    <row r="708" ht="15" customHeight="1" spans="1:74">
      <c r="A708" s="26">
        <v>707</v>
      </c>
      <c r="B708" s="27">
        <f ca="1" t="shared" ref="B708:F708" si="5278">RAND()</f>
        <v>0.665388444700786</v>
      </c>
      <c r="C708" s="28">
        <f ca="1">IF(B708&lt;=('Ejercicio 3 - TIR'!$D$13-'Ejercicio 3 - TIR'!$C$13)/('Ejercicio 3 - TIR'!$E$13-'Ejercicio 3 - TIR'!$C$13),'Ejercicio 3 - TIR'!$C$13+SQRT(('Ejercicio 3 - TIR'!$E$13-'Ejercicio 3 - TIR'!$C$13)*('Ejercicio 3 - TIR'!$D$13-'Ejercicio 3 - TIR'!$C$13)*B708),'Ejercicio 3 - TIR'!$E$13-SQRT(('Ejercicio 3 - TIR'!$E$13-'Ejercicio 3 - TIR'!$C$13)*('Ejercicio 3 - TIR'!$E$13-'Ejercicio 3 - TIR'!$D$13)*(1-B708)))</f>
        <v>79961.6900323641</v>
      </c>
      <c r="D708" s="27">
        <f ca="1" t="shared" si="5278"/>
        <v>0.343075408702057</v>
      </c>
      <c r="E708" s="28">
        <f ca="1">IF(D708&lt;=('Ejercicio 3 - TIR'!$D$14-'Ejercicio 3 - TIR'!$C$14)/('Ejercicio 3 - TIR'!$E$14-'Ejercicio 3 - TIR'!$C$14),'Ejercicio 3 - TIR'!$C$14+SQRT(('Ejercicio 3 - TIR'!$E$14-'Ejercicio 3 - TIR'!$C$14)*('Ejercicio 3 - TIR'!$D$14-'Ejercicio 3 - TIR'!$C$14)*D708),'Ejercicio 3 - TIR'!$E$14-SQRT(('Ejercicio 3 - TIR'!$E$14-'Ejercicio 3 - TIR'!$C$14)*('Ejercicio 3 - TIR'!$E$14-'Ejercicio 3 - TIR'!$D$14)*(1-D708)))</f>
        <v>30073.3344624345</v>
      </c>
      <c r="F708" s="27">
        <f ca="1" t="shared" si="5278"/>
        <v>0.338384726624674</v>
      </c>
      <c r="G708" s="28">
        <f ca="1">IF(F708&lt;=('Ejercicio 3 - TIR'!$D$18-'Ejercicio 3 - TIR'!$C$18)/('Ejercicio 3 - TIR'!$E$18-'Ejercicio 3 - TIR'!$C$18),'Ejercicio 3 - TIR'!$C$18+SQRT(('Ejercicio 3 - TIR'!$E$18-'Ejercicio 3 - TIR'!$C$18)*('Ejercicio 3 - TIR'!$D$18-'Ejercicio 3 - TIR'!$C$18)*F708),'Ejercicio 3 - TIR'!$E$18-SQRT(('Ejercicio 3 - TIR'!$E$18-'Ejercicio 3 - TIR'!$C$18)*('Ejercicio 3 - TIR'!$E$18-'Ejercicio 3 - TIR'!$D$18)*(1-F708)))</f>
        <v>37124.4444691289</v>
      </c>
      <c r="H708" s="27">
        <f ca="1" t="shared" ref="H708:L708" si="5279">RAND()</f>
        <v>0.307950167765845</v>
      </c>
      <c r="I708" s="28">
        <f ca="1">IF(H708&lt;=('Ejercicio 3 - TIR'!$D$18-'Ejercicio 3 - TIR'!$C$18)/('Ejercicio 3 - TIR'!$E$18-'Ejercicio 3 - TIR'!$C$18),'Ejercicio 3 - TIR'!$C$18+SQRT(('Ejercicio 3 - TIR'!$E$18-'Ejercicio 3 - TIR'!$C$18)*('Ejercicio 3 - TIR'!$D$18-'Ejercicio 3 - TIR'!$C$18)*H708),'Ejercicio 3 - TIR'!$E$18-SQRT(('Ejercicio 3 - TIR'!$E$18-'Ejercicio 3 - TIR'!$C$18)*('Ejercicio 3 - TIR'!$E$18-'Ejercicio 3 - TIR'!$D$18)*(1-H708)))</f>
        <v>36796.508306835</v>
      </c>
      <c r="J708" s="27">
        <f ca="1" t="shared" si="5279"/>
        <v>0.606030920627337</v>
      </c>
      <c r="K708" s="28">
        <f ca="1">IF(J708&lt;=('Ejercicio 3 - TIR'!$D$18-'Ejercicio 3 - TIR'!$C$18)/('Ejercicio 3 - TIR'!$E$18-'Ejercicio 3 - TIR'!$C$18),'Ejercicio 3 - TIR'!$C$18+SQRT(('Ejercicio 3 - TIR'!$E$18-'Ejercicio 3 - TIR'!$C$18)*('Ejercicio 3 - TIR'!$D$18-'Ejercicio 3 - TIR'!$C$18)*J708),'Ejercicio 3 - TIR'!$E$18-SQRT(('Ejercicio 3 - TIR'!$E$18-'Ejercicio 3 - TIR'!$C$18)*('Ejercicio 3 - TIR'!$E$18-'Ejercicio 3 - TIR'!$D$18)*(1-J708)))</f>
        <v>39534.3923820084</v>
      </c>
      <c r="L708" s="27">
        <f ca="1" t="shared" si="5279"/>
        <v>0.340043174112833</v>
      </c>
      <c r="M708" s="28">
        <f ca="1">IF(L708&lt;=('Ejercicio 3 - TIR'!$D$18-'Ejercicio 3 - TIR'!$C$18)/('Ejercicio 3 - TIR'!$E$18-'Ejercicio 3 - TIR'!$C$18),'Ejercicio 3 - TIR'!$C$18+SQRT(('Ejercicio 3 - TIR'!$E$18-'Ejercicio 3 - TIR'!$C$18)*('Ejercicio 3 - TIR'!$D$18-'Ejercicio 3 - TIR'!$C$18)*L708),'Ejercicio 3 - TIR'!$E$18-SQRT(('Ejercicio 3 - TIR'!$E$18-'Ejercicio 3 - TIR'!$C$18)*('Ejercicio 3 - TIR'!$E$18-'Ejercicio 3 - TIR'!$D$18)*(1-L708)))</f>
        <v>37141.8818330273</v>
      </c>
      <c r="N708" s="27">
        <f ca="1" t="shared" ref="N708:R708" si="5280">RAND()</f>
        <v>0.423679293859295</v>
      </c>
      <c r="O708" s="28">
        <f ca="1">IF(N708&lt;=('Ejercicio 3 - TIR'!$D$18-'Ejercicio 3 - TIR'!$C$18)/('Ejercicio 3 - TIR'!$E$18-'Ejercicio 3 - TIR'!$C$18),'Ejercicio 3 - TIR'!$C$18+SQRT(('Ejercicio 3 - TIR'!$E$18-'Ejercicio 3 - TIR'!$C$18)*('Ejercicio 3 - TIR'!$D$18-'Ejercicio 3 - TIR'!$C$18)*N708),'Ejercicio 3 - TIR'!$E$18-SQRT(('Ejercicio 3 - TIR'!$E$18-'Ejercicio 3 - TIR'!$C$18)*('Ejercicio 3 - TIR'!$E$18-'Ejercicio 3 - TIR'!$D$18)*(1-N708)))</f>
        <v>37971.9441843815</v>
      </c>
      <c r="P708" s="27">
        <f ca="1" t="shared" si="5280"/>
        <v>0.154452993471244</v>
      </c>
      <c r="Q708" s="29">
        <f ca="1">IF(P708&lt;=('Ejercicio 3 - TIR'!$D$22-'Ejercicio 3 - TIR'!$C$22)/('Ejercicio 3 - TIR'!$E$22-'Ejercicio 3 - TIR'!$C$22),'Ejercicio 3 - TIR'!$C$22+SQRT(('Ejercicio 3 - TIR'!$E$22-'Ejercicio 3 - TIR'!$C$22)*('Ejercicio 3 - TIR'!$D$22-'Ejercicio 3 - TIR'!$C$22)*P708),'Ejercicio 3 - TIR'!$E$22-SQRT(('Ejercicio 3 - TIR'!$E$22-'Ejercicio 3 - TIR'!$C$22)*('Ejercicio 3 - TIR'!$E$22-'Ejercicio 3 - TIR'!$D$22)*(1-P708)))</f>
        <v>0.136673793457046</v>
      </c>
      <c r="R708" s="27">
        <f ca="1" t="shared" si="5280"/>
        <v>0.585820564887308</v>
      </c>
      <c r="S708" s="29">
        <f ca="1">IF(R708&lt;=('Ejercicio 3 - TIR'!$D$23-'Ejercicio 3 - TIR'!$C$23)/('Ejercicio 3 - TIR'!$E$23-'Ejercicio 3 - TIR'!$C$23),'Ejercicio 3 - TIR'!$C$23+SQRT(('Ejercicio 3 - TIR'!$E$23-'Ejercicio 3 - TIR'!$C$23)*('Ejercicio 3 - TIR'!$D$23-'Ejercicio 3 - TIR'!$C$23)*R708),'Ejercicio 3 - TIR'!$E$23-SQRT(('Ejercicio 3 - TIR'!$E$23-'Ejercicio 3 - TIR'!$C$23)*('Ejercicio 3 - TIR'!$E$23-'Ejercicio 3 - TIR'!$D$23)*(1-R708)))</f>
        <v>0.152695733241802</v>
      </c>
      <c r="T708" s="27">
        <f ca="1" t="shared" ref="T708:X708" si="5281">RAND()</f>
        <v>0.374596714360393</v>
      </c>
      <c r="U708" s="29">
        <f ca="1">IF(T708&lt;=('Ejercicio 3 - TIR'!$D$24-'Ejercicio 3 - TIR'!$C$24)/('Ejercicio 3 - TIR'!$E$24-'Ejercicio 3 - TIR'!$C$24),'Ejercicio 3 - TIR'!$C$24+SQRT(('Ejercicio 3 - TIR'!$E$24-'Ejercicio 3 - TIR'!$C$24)*('Ejercicio 3 - TIR'!$D$24-'Ejercicio 3 - TIR'!$C$24)*T708),'Ejercicio 3 - TIR'!$E$24-SQRT(('Ejercicio 3 - TIR'!$E$24-'Ejercicio 3 - TIR'!$C$24)*('Ejercicio 3 - TIR'!$E$24-'Ejercicio 3 - TIR'!$D$24)*(1-T708)))</f>
        <v>0.17804733677476</v>
      </c>
      <c r="V708" s="27">
        <f ca="1" t="shared" si="5281"/>
        <v>0.427173747688299</v>
      </c>
      <c r="W708" s="29">
        <f ca="1">IF(V708&lt;=('Ejercicio 3 - TIR'!$D$25-'Ejercicio 3 - TIR'!$C$25)/('Ejercicio 3 - TIR'!$E$25-'Ejercicio 3 - TIR'!$C$25),'Ejercicio 3 - TIR'!$C$25+SQRT(('Ejercicio 3 - TIR'!$E$25-'Ejercicio 3 - TIR'!$C$25)*('Ejercicio 3 - TIR'!$D$25-'Ejercicio 3 - TIR'!$C$25)*V708),'Ejercicio 3 - TIR'!$E$25-SQRT(('Ejercicio 3 - TIR'!$E$25-'Ejercicio 3 - TIR'!$C$25)*('Ejercicio 3 - TIR'!$E$25-'Ejercicio 3 - TIR'!$D$25)*(1-V708)))</f>
        <v>0.205223980937438</v>
      </c>
      <c r="X708" s="27">
        <f ca="1" t="shared" si="5281"/>
        <v>0.114913801914969</v>
      </c>
      <c r="Y708" s="29">
        <f ca="1">IF(X708&lt;=('Ejercicio 3 - TIR'!$D$26-'Ejercicio 3 - TIR'!$C$26)/('Ejercicio 3 - TIR'!$E$26-'Ejercicio 3 - TIR'!$C$26),'Ejercicio 3 - TIR'!$C$26+SQRT(('Ejercicio 3 - TIR'!$E$26-'Ejercicio 3 - TIR'!$C$26)*('Ejercicio 3 - TIR'!$D$26-'Ejercicio 3 - TIR'!$C$26)*X708),'Ejercicio 3 - TIR'!$E$26-SQRT(('Ejercicio 3 - TIR'!$E$26-'Ejercicio 3 - TIR'!$C$26)*('Ejercicio 3 - TIR'!$E$26-'Ejercicio 3 - TIR'!$D$26)*(1-X708)))</f>
        <v>0.207614405047302</v>
      </c>
      <c r="Z708" s="27">
        <f ca="1" t="shared" si="5240"/>
        <v>1.13667379345705</v>
      </c>
      <c r="AA708" s="27">
        <f ca="1" t="shared" si="5241"/>
        <v>1.31023903180571</v>
      </c>
      <c r="AB708" s="27">
        <f ca="1" t="shared" si="5242"/>
        <v>1.54352360195706</v>
      </c>
      <c r="AC708" s="27">
        <f ca="1" t="shared" si="5243"/>
        <v>1.86029166022158</v>
      </c>
      <c r="AD708" s="27">
        <f ca="1" t="shared" si="5244"/>
        <v>2.24651500647294</v>
      </c>
      <c r="AE708" s="26">
        <f ca="1" t="shared" si="5245"/>
        <v>4110.23670288344</v>
      </c>
      <c r="AF708" s="26">
        <f ca="1" t="shared" si="5246"/>
        <v>4737.85231002759</v>
      </c>
      <c r="AG708" s="26">
        <f ca="1" t="shared" si="5247"/>
        <v>5581.41429586015</v>
      </c>
      <c r="AH708" s="26">
        <f ca="1" t="shared" si="5248"/>
        <v>6726.85435691769</v>
      </c>
      <c r="AI708" s="26">
        <f ca="1" t="shared" si="5249"/>
        <v>8123.44622206901</v>
      </c>
      <c r="AJ708" s="28">
        <f ca="1" t="shared" si="5250"/>
        <v>42198.3831247102</v>
      </c>
      <c r="AK708" s="28">
        <f ca="1" t="shared" si="5251"/>
        <v>48212.2214177782</v>
      </c>
      <c r="AL708" s="28">
        <f ca="1" t="shared" si="5252"/>
        <v>61022.2677306613</v>
      </c>
      <c r="AM708" s="28">
        <f ca="1" t="shared" si="5253"/>
        <v>69094.733018916</v>
      </c>
      <c r="AN708" s="28">
        <f ca="1" t="shared" si="5254"/>
        <v>85304.5424351659</v>
      </c>
      <c r="AO708" s="28">
        <f ca="1">C708/'Ejercicio 3 - TIR'!$D$7</f>
        <v>15992.3380064728</v>
      </c>
      <c r="AP708" s="28">
        <f ca="1" t="shared" si="5255"/>
        <v>26206.0451182374</v>
      </c>
      <c r="AQ708" s="28">
        <f ca="1" t="shared" si="5256"/>
        <v>32219.8834113054</v>
      </c>
      <c r="AR708" s="28">
        <f ca="1" t="shared" si="5257"/>
        <v>45029.9297241885</v>
      </c>
      <c r="AS708" s="28">
        <f ca="1" t="shared" si="5258"/>
        <v>53102.3950124432</v>
      </c>
      <c r="AT708" s="28">
        <f ca="1" t="shared" si="5259"/>
        <v>69312.2044286931</v>
      </c>
      <c r="AU708" s="28">
        <f ca="1">AP708*'Ejercicio 3 - TIR'!$D$5</f>
        <v>13103.0225591187</v>
      </c>
      <c r="AV708" s="28">
        <f ca="1">AQ708*'Ejercicio 3 - TIR'!$D$5</f>
        <v>16109.9417056527</v>
      </c>
      <c r="AW708" s="28">
        <f ca="1">AR708*'Ejercicio 3 - TIR'!$D$5</f>
        <v>22514.9648620943</v>
      </c>
      <c r="AX708" s="28">
        <f ca="1">AS708*'Ejercicio 3 - TIR'!$D$5</f>
        <v>26551.1975062216</v>
      </c>
      <c r="AY708" s="28">
        <f ca="1">AT708*'Ejercicio 3 - TIR'!$D$5</f>
        <v>34656.1022143465</v>
      </c>
      <c r="AZ708" s="28">
        <f ca="1" t="shared" ref="AZ708:BD708" si="5282">AJ708-AU708-AE708</f>
        <v>24985.1238627081</v>
      </c>
      <c r="BA708" s="28">
        <f ca="1" t="shared" si="5282"/>
        <v>27364.4274020979</v>
      </c>
      <c r="BB708" s="28">
        <f ca="1" t="shared" si="5282"/>
        <v>32925.8885727069</v>
      </c>
      <c r="BC708" s="28">
        <f ca="1" t="shared" si="5282"/>
        <v>35816.6811557767</v>
      </c>
      <c r="BD708" s="28">
        <f ca="1" t="shared" si="5282"/>
        <v>42524.9939987503</v>
      </c>
      <c r="BE708" s="28">
        <f ca="1" t="shared" ref="BE708:BI708" si="5283">AZ708/Z708</f>
        <v>21980.9095683635</v>
      </c>
      <c r="BF708" s="28">
        <f ca="1" t="shared" si="5283"/>
        <v>20885.0650437314</v>
      </c>
      <c r="BG708" s="28">
        <f ca="1" t="shared" si="5283"/>
        <v>21331.6391994004</v>
      </c>
      <c r="BH708" s="28">
        <f ca="1" t="shared" si="5283"/>
        <v>19253.2611534207</v>
      </c>
      <c r="BI708" s="28">
        <f ca="1" t="shared" si="5283"/>
        <v>18929.3166866111</v>
      </c>
      <c r="BJ708" s="28">
        <f ca="1" t="shared" si="5262"/>
        <v>67560.1971645388</v>
      </c>
      <c r="BK708" s="28">
        <f ca="1" t="shared" si="5263"/>
        <v>35927.0273201287</v>
      </c>
      <c r="BL708" s="28">
        <f ca="1" t="shared" si="5264"/>
        <v>103487.224484667</v>
      </c>
      <c r="BM708" s="28">
        <f ca="1">BK708*'Ejercicio 3 - TIR'!$D$5</f>
        <v>17963.5136600643</v>
      </c>
      <c r="BN708" s="28">
        <f ca="1" t="shared" si="5265"/>
        <v>85523.7108246031</v>
      </c>
      <c r="BO708" s="28">
        <f ca="1" t="shared" si="5266"/>
        <v>38069.5034656709</v>
      </c>
      <c r="BP708" s="28">
        <f ca="1" t="shared" si="5267"/>
        <v>-110035.024494799</v>
      </c>
      <c r="BQ708" s="28">
        <f ca="1" t="shared" ref="BQ708:BT708" si="5284">BE708</f>
        <v>21980.9095683635</v>
      </c>
      <c r="BR708" s="28">
        <f ca="1" t="shared" si="5284"/>
        <v>20885.0650437314</v>
      </c>
      <c r="BS708" s="28">
        <f ca="1" t="shared" si="5284"/>
        <v>21331.6391994004</v>
      </c>
      <c r="BT708" s="28">
        <f ca="1" t="shared" si="5284"/>
        <v>19253.2611534207</v>
      </c>
      <c r="BU708" s="28">
        <f ca="1" t="shared" si="5269"/>
        <v>56998.8201522819</v>
      </c>
      <c r="BV708" s="30">
        <f ca="1" t="shared" si="5270"/>
        <v>7.43396006995449</v>
      </c>
    </row>
    <row r="709" ht="15" customHeight="1" spans="1:74">
      <c r="A709" s="26">
        <v>708</v>
      </c>
      <c r="B709" s="27">
        <f ca="1" t="shared" ref="B709:F709" si="5285">RAND()</f>
        <v>0.62670028522217</v>
      </c>
      <c r="C709" s="28">
        <f ca="1">IF(B709&lt;=('Ejercicio 3 - TIR'!$D$13-'Ejercicio 3 - TIR'!$C$13)/('Ejercicio 3 - TIR'!$E$13-'Ejercicio 3 - TIR'!$C$13),'Ejercicio 3 - TIR'!$C$13+SQRT(('Ejercicio 3 - TIR'!$E$13-'Ejercicio 3 - TIR'!$C$13)*('Ejercicio 3 - TIR'!$D$13-'Ejercicio 3 - TIR'!$C$13)*B709),'Ejercicio 3 - TIR'!$E$13-SQRT(('Ejercicio 3 - TIR'!$E$13-'Ejercicio 3 - TIR'!$C$13)*('Ejercicio 3 - TIR'!$E$13-'Ejercicio 3 - TIR'!$D$13)*(1-B709)))</f>
        <v>78834.9425294096</v>
      </c>
      <c r="D709" s="27">
        <f ca="1" t="shared" si="5285"/>
        <v>0.3995419647319</v>
      </c>
      <c r="E709" s="28">
        <f ca="1">IF(D709&lt;=('Ejercicio 3 - TIR'!$D$14-'Ejercicio 3 - TIR'!$C$14)/('Ejercicio 3 - TIR'!$E$14-'Ejercicio 3 - TIR'!$C$14),'Ejercicio 3 - TIR'!$C$14+SQRT(('Ejercicio 3 - TIR'!$E$14-'Ejercicio 3 - TIR'!$C$14)*('Ejercicio 3 - TIR'!$D$14-'Ejercicio 3 - TIR'!$C$14)*D709),'Ejercicio 3 - TIR'!$E$14-SQRT(('Ejercicio 3 - TIR'!$E$14-'Ejercicio 3 - TIR'!$C$14)*('Ejercicio 3 - TIR'!$E$14-'Ejercicio 3 - TIR'!$D$14)*(1-D709)))</f>
        <v>30509.5466235688</v>
      </c>
      <c r="F709" s="27">
        <f ca="1" t="shared" si="5285"/>
        <v>0.0526322814937887</v>
      </c>
      <c r="G709" s="28">
        <f ca="1">IF(F709&lt;=('Ejercicio 3 - TIR'!$D$18-'Ejercicio 3 - TIR'!$C$18)/('Ejercicio 3 - TIR'!$E$18-'Ejercicio 3 - TIR'!$C$18),'Ejercicio 3 - TIR'!$C$18+SQRT(('Ejercicio 3 - TIR'!$E$18-'Ejercicio 3 - TIR'!$C$18)*('Ejercicio 3 - TIR'!$D$18-'Ejercicio 3 - TIR'!$C$18)*F709),'Ejercicio 3 - TIR'!$E$18-SQRT(('Ejercicio 3 - TIR'!$E$18-'Ejercicio 3 - TIR'!$C$18)*('Ejercicio 3 - TIR'!$E$18-'Ejercicio 3 - TIR'!$D$18)*(1-F709)))</f>
        <v>32809.7761875403</v>
      </c>
      <c r="H709" s="27">
        <f ca="1" t="shared" ref="H709:L709" si="5286">RAND()</f>
        <v>0.980696802846043</v>
      </c>
      <c r="I709" s="28">
        <f ca="1">IF(H709&lt;=('Ejercicio 3 - TIR'!$D$18-'Ejercicio 3 - TIR'!$C$18)/('Ejercicio 3 - TIR'!$E$18-'Ejercicio 3 - TIR'!$C$18),'Ejercicio 3 - TIR'!$C$18+SQRT(('Ejercicio 3 - TIR'!$E$18-'Ejercicio 3 - TIR'!$C$18)*('Ejercicio 3 - TIR'!$D$18-'Ejercicio 3 - TIR'!$C$18)*H709),'Ejercicio 3 - TIR'!$E$18-SQRT(('Ejercicio 3 - TIR'!$E$18-'Ejercicio 3 - TIR'!$C$18)*('Ejercicio 3 - TIR'!$E$18-'Ejercicio 3 - TIR'!$D$18)*(1-H709)))</f>
        <v>43796.779410687</v>
      </c>
      <c r="J709" s="27">
        <f ca="1" t="shared" si="5286"/>
        <v>0.49212786671474</v>
      </c>
      <c r="K709" s="28">
        <f ca="1">IF(J709&lt;=('Ejercicio 3 - TIR'!$D$18-'Ejercicio 3 - TIR'!$C$18)/('Ejercicio 3 - TIR'!$E$18-'Ejercicio 3 - TIR'!$C$18),'Ejercicio 3 - TIR'!$C$18+SQRT(('Ejercicio 3 - TIR'!$E$18-'Ejercicio 3 - TIR'!$C$18)*('Ejercicio 3 - TIR'!$D$18-'Ejercicio 3 - TIR'!$C$18)*J709),'Ejercicio 3 - TIR'!$E$18-SQRT(('Ejercicio 3 - TIR'!$E$18-'Ejercicio 3 - TIR'!$C$18)*('Ejercicio 3 - TIR'!$E$18-'Ejercicio 3 - TIR'!$D$18)*(1-J709)))</f>
        <v>38591.8088902868</v>
      </c>
      <c r="L709" s="27">
        <f ca="1" t="shared" si="5286"/>
        <v>0.342038477414525</v>
      </c>
      <c r="M709" s="28">
        <f ca="1">IF(L709&lt;=('Ejercicio 3 - TIR'!$D$18-'Ejercicio 3 - TIR'!$C$18)/('Ejercicio 3 - TIR'!$E$18-'Ejercicio 3 - TIR'!$C$18),'Ejercicio 3 - TIR'!$C$18+SQRT(('Ejercicio 3 - TIR'!$E$18-'Ejercicio 3 - TIR'!$C$18)*('Ejercicio 3 - TIR'!$D$18-'Ejercicio 3 - TIR'!$C$18)*L709),'Ejercicio 3 - TIR'!$E$18-SQRT(('Ejercicio 3 - TIR'!$E$18-'Ejercicio 3 - TIR'!$C$18)*('Ejercicio 3 - TIR'!$E$18-'Ejercicio 3 - TIR'!$D$18)*(1-L709)))</f>
        <v>37162.8047308424</v>
      </c>
      <c r="N709" s="27">
        <f ca="1" t="shared" ref="N709:R709" si="5287">RAND()</f>
        <v>0.659784879422516</v>
      </c>
      <c r="O709" s="28">
        <f ca="1">IF(N709&lt;=('Ejercicio 3 - TIR'!$D$18-'Ejercicio 3 - TIR'!$C$18)/('Ejercicio 3 - TIR'!$E$18-'Ejercicio 3 - TIR'!$C$18),'Ejercicio 3 - TIR'!$C$18+SQRT(('Ejercicio 3 - TIR'!$E$18-'Ejercicio 3 - TIR'!$C$18)*('Ejercicio 3 - TIR'!$D$18-'Ejercicio 3 - TIR'!$C$18)*N709),'Ejercicio 3 - TIR'!$E$18-SQRT(('Ejercicio 3 - TIR'!$E$18-'Ejercicio 3 - TIR'!$C$18)*('Ejercicio 3 - TIR'!$E$18-'Ejercicio 3 - TIR'!$D$18)*(1-N709)))</f>
        <v>39948.2527065499</v>
      </c>
      <c r="P709" s="27">
        <f ca="1" t="shared" si="5287"/>
        <v>0.656443321747156</v>
      </c>
      <c r="Q709" s="29">
        <f ca="1">IF(P709&lt;=('Ejercicio 3 - TIR'!$D$22-'Ejercicio 3 - TIR'!$C$22)/('Ejercicio 3 - TIR'!$E$22-'Ejercicio 3 - TIR'!$C$22),'Ejercicio 3 - TIR'!$C$22+SQRT(('Ejercicio 3 - TIR'!$E$22-'Ejercicio 3 - TIR'!$C$22)*('Ejercicio 3 - TIR'!$D$22-'Ejercicio 3 - TIR'!$C$22)*P709),'Ejercicio 3 - TIR'!$E$22-SQRT(('Ejercicio 3 - TIR'!$E$22-'Ejercicio 3 - TIR'!$C$22)*('Ejercicio 3 - TIR'!$E$22-'Ejercicio 3 - TIR'!$D$22)*(1-P709)))</f>
        <v>0.155132309700032</v>
      </c>
      <c r="R709" s="27">
        <f ca="1" t="shared" si="5287"/>
        <v>0.413060847470887</v>
      </c>
      <c r="S709" s="29">
        <f ca="1">IF(R709&lt;=('Ejercicio 3 - TIR'!$D$23-'Ejercicio 3 - TIR'!$C$23)/('Ejercicio 3 - TIR'!$E$23-'Ejercicio 3 - TIR'!$C$23),'Ejercicio 3 - TIR'!$C$23+SQRT(('Ejercicio 3 - TIR'!$E$23-'Ejercicio 3 - TIR'!$C$23)*('Ejercicio 3 - TIR'!$D$23-'Ejercicio 3 - TIR'!$C$23)*R709),'Ejercicio 3 - TIR'!$E$23-SQRT(('Ejercicio 3 - TIR'!$E$23-'Ejercicio 3 - TIR'!$C$23)*('Ejercicio 3 - TIR'!$E$23-'Ejercicio 3 - TIR'!$D$23)*(1-R709)))</f>
        <v>0.147267371076941</v>
      </c>
      <c r="T709" s="27">
        <f ca="1" t="shared" ref="T709:X709" si="5288">RAND()</f>
        <v>0.344959773436565</v>
      </c>
      <c r="U709" s="29">
        <f ca="1">IF(T709&lt;=('Ejercicio 3 - TIR'!$D$24-'Ejercicio 3 - TIR'!$C$24)/('Ejercicio 3 - TIR'!$E$24-'Ejercicio 3 - TIR'!$C$24),'Ejercicio 3 - TIR'!$C$24+SQRT(('Ejercicio 3 - TIR'!$E$24-'Ejercicio 3 - TIR'!$C$24)*('Ejercicio 3 - TIR'!$D$24-'Ejercicio 3 - TIR'!$C$24)*T709),'Ejercicio 3 - TIR'!$E$24-SQRT(('Ejercicio 3 - TIR'!$E$24-'Ejercicio 3 - TIR'!$C$24)*('Ejercicio 3 - TIR'!$E$24-'Ejercicio 3 - TIR'!$D$24)*(1-T709)))</f>
        <v>0.176914968404529</v>
      </c>
      <c r="V709" s="27">
        <f ca="1" t="shared" si="5288"/>
        <v>0.907860439687242</v>
      </c>
      <c r="W709" s="29">
        <f ca="1">IF(V709&lt;=('Ejercicio 3 - TIR'!$D$25-'Ejercicio 3 - TIR'!$C$25)/('Ejercicio 3 - TIR'!$E$25-'Ejercicio 3 - TIR'!$C$25),'Ejercicio 3 - TIR'!$C$25+SQRT(('Ejercicio 3 - TIR'!$E$25-'Ejercicio 3 - TIR'!$C$25)*('Ejercicio 3 - TIR'!$D$25-'Ejercicio 3 - TIR'!$C$25)*V709),'Ejercicio 3 - TIR'!$E$25-SQRT(('Ejercicio 3 - TIR'!$E$25-'Ejercicio 3 - TIR'!$C$25)*('Ejercicio 3 - TIR'!$E$25-'Ejercicio 3 - TIR'!$D$25)*(1-V709)))</f>
        <v>0.232042036276497</v>
      </c>
      <c r="X709" s="27">
        <f ca="1" t="shared" si="5288"/>
        <v>0.489476168865309</v>
      </c>
      <c r="Y709" s="29">
        <f ca="1">IF(X709&lt;=('Ejercicio 3 - TIR'!$D$26-'Ejercicio 3 - TIR'!$C$26)/('Ejercicio 3 - TIR'!$E$26-'Ejercicio 3 - TIR'!$C$26),'Ejercicio 3 - TIR'!$C$26+SQRT(('Ejercicio 3 - TIR'!$E$26-'Ejercicio 3 - TIR'!$C$26)*('Ejercicio 3 - TIR'!$D$26-'Ejercicio 3 - TIR'!$C$26)*X709),'Ejercicio 3 - TIR'!$E$26-SQRT(('Ejercicio 3 - TIR'!$E$26-'Ejercicio 3 - TIR'!$C$26)*('Ejercicio 3 - TIR'!$E$26-'Ejercicio 3 - TIR'!$D$26)*(1-X709)))</f>
        <v>0.227494488973753</v>
      </c>
      <c r="Z709" s="27">
        <f ca="1" t="shared" si="5240"/>
        <v>1.15513230970003</v>
      </c>
      <c r="AA709" s="27">
        <f ca="1" t="shared" si="5241"/>
        <v>1.32524560819559</v>
      </c>
      <c r="AB709" s="27">
        <f ca="1" t="shared" si="5242"/>
        <v>1.55970139309775</v>
      </c>
      <c r="AC709" s="27">
        <f ca="1" t="shared" si="5243"/>
        <v>1.92161768033545</v>
      </c>
      <c r="AD709" s="27">
        <f ca="1" t="shared" si="5244"/>
        <v>2.35877511252629</v>
      </c>
      <c r="AE709" s="26">
        <f ca="1" t="shared" si="5245"/>
        <v>4733.01643561504</v>
      </c>
      <c r="AF709" s="26">
        <f ca="1" t="shared" si="5246"/>
        <v>5430.03532335202</v>
      </c>
      <c r="AG709" s="26">
        <f ca="1" t="shared" si="5247"/>
        <v>6390.68985101831</v>
      </c>
      <c r="AH709" s="26">
        <f ca="1" t="shared" si="5248"/>
        <v>7873.59853726015</v>
      </c>
      <c r="AI709" s="26">
        <f ca="1" t="shared" si="5249"/>
        <v>9664.79881287863</v>
      </c>
      <c r="AJ709" s="28">
        <f ca="1" t="shared" si="5250"/>
        <v>37899.6325482545</v>
      </c>
      <c r="AK709" s="28">
        <f ca="1" t="shared" si="5251"/>
        <v>58041.489567124</v>
      </c>
      <c r="AL709" s="28">
        <f ca="1" t="shared" si="5252"/>
        <v>60191.6980883426</v>
      </c>
      <c r="AM709" s="28">
        <f ca="1" t="shared" si="5253"/>
        <v>71412.7026216406</v>
      </c>
      <c r="AN709" s="28">
        <f ca="1" t="shared" si="5254"/>
        <v>94228.9442731208</v>
      </c>
      <c r="AO709" s="28">
        <f ca="1">C709/'Ejercicio 3 - TIR'!$D$7</f>
        <v>15766.9885058819</v>
      </c>
      <c r="AP709" s="28">
        <f ca="1" t="shared" si="5255"/>
        <v>22132.6440423726</v>
      </c>
      <c r="AQ709" s="28">
        <f ca="1" t="shared" si="5256"/>
        <v>42274.5010612421</v>
      </c>
      <c r="AR709" s="28">
        <f ca="1" t="shared" si="5257"/>
        <v>44424.7095824607</v>
      </c>
      <c r="AS709" s="28">
        <f ca="1" t="shared" si="5258"/>
        <v>55645.7141157587</v>
      </c>
      <c r="AT709" s="28">
        <f ca="1" t="shared" si="5259"/>
        <v>78461.9557672389</v>
      </c>
      <c r="AU709" s="28">
        <f ca="1">AP709*'Ejercicio 3 - TIR'!$D$5</f>
        <v>11066.3220211863</v>
      </c>
      <c r="AV709" s="28">
        <f ca="1">AQ709*'Ejercicio 3 - TIR'!$D$5</f>
        <v>21137.250530621</v>
      </c>
      <c r="AW709" s="28">
        <f ca="1">AR709*'Ejercicio 3 - TIR'!$D$5</f>
        <v>22212.3547912303</v>
      </c>
      <c r="AX709" s="28">
        <f ca="1">AS709*'Ejercicio 3 - TIR'!$D$5</f>
        <v>27822.8570578793</v>
      </c>
      <c r="AY709" s="28">
        <f ca="1">AT709*'Ejercicio 3 - TIR'!$D$5</f>
        <v>39230.9778836194</v>
      </c>
      <c r="AZ709" s="28">
        <f ca="1" t="shared" ref="AZ709:BD709" si="5289">AJ709-AU709-AE709</f>
        <v>22100.2940914532</v>
      </c>
      <c r="BA709" s="28">
        <f ca="1" t="shared" si="5289"/>
        <v>31474.2037131509</v>
      </c>
      <c r="BB709" s="28">
        <f ca="1" t="shared" si="5289"/>
        <v>31588.6534460939</v>
      </c>
      <c r="BC709" s="28">
        <f ca="1" t="shared" si="5289"/>
        <v>35716.2470265011</v>
      </c>
      <c r="BD709" s="28">
        <f ca="1" t="shared" si="5289"/>
        <v>45333.1675766227</v>
      </c>
      <c r="BE709" s="28">
        <f ca="1" t="shared" ref="BE709:BI709" si="5290">AZ709/Z709</f>
        <v>19132.2620844986</v>
      </c>
      <c r="BF709" s="28">
        <f ca="1" t="shared" si="5290"/>
        <v>23749.713651951</v>
      </c>
      <c r="BG709" s="28">
        <f ca="1" t="shared" si="5290"/>
        <v>20253.0135485454</v>
      </c>
      <c r="BH709" s="28">
        <f ca="1" t="shared" si="5290"/>
        <v>18586.5520451843</v>
      </c>
      <c r="BI709" s="28">
        <f ca="1" t="shared" si="5290"/>
        <v>19218.9443308439</v>
      </c>
      <c r="BJ709" s="28">
        <f ca="1" t="shared" si="5262"/>
        <v>71965.1592701344</v>
      </c>
      <c r="BK709" s="28">
        <f ca="1" t="shared" si="5263"/>
        <v>37190.7800871623</v>
      </c>
      <c r="BL709" s="28">
        <f ca="1" t="shared" si="5264"/>
        <v>109155.939357297</v>
      </c>
      <c r="BM709" s="28">
        <f ca="1">BK709*'Ejercicio 3 - TIR'!$D$5</f>
        <v>18595.3900435811</v>
      </c>
      <c r="BN709" s="28">
        <f ca="1" t="shared" si="5265"/>
        <v>90560.5493137156</v>
      </c>
      <c r="BO709" s="28">
        <f ca="1" t="shared" si="5266"/>
        <v>38393.0408765097</v>
      </c>
      <c r="BP709" s="28">
        <f ca="1" t="shared" si="5267"/>
        <v>-109344.489152978</v>
      </c>
      <c r="BQ709" s="28">
        <f ca="1" t="shared" ref="BQ709:BT709" si="5291">BE709</f>
        <v>19132.2620844986</v>
      </c>
      <c r="BR709" s="28">
        <f ca="1" t="shared" si="5291"/>
        <v>23749.713651951</v>
      </c>
      <c r="BS709" s="28">
        <f ca="1" t="shared" si="5291"/>
        <v>20253.0135485454</v>
      </c>
      <c r="BT709" s="28">
        <f ca="1" t="shared" si="5291"/>
        <v>18586.5520451843</v>
      </c>
      <c r="BU709" s="28">
        <f ca="1" t="shared" si="5269"/>
        <v>57611.9852073536</v>
      </c>
      <c r="BV709" s="30">
        <f ca="1" t="shared" si="5270"/>
        <v>7.31042339122363</v>
      </c>
    </row>
    <row r="710" ht="15" customHeight="1" spans="1:74">
      <c r="A710" s="26">
        <v>709</v>
      </c>
      <c r="B710" s="27">
        <f ca="1" t="shared" ref="B710:F710" si="5292">RAND()</f>
        <v>0.222176725763815</v>
      </c>
      <c r="C710" s="28">
        <f ca="1">IF(B710&lt;=('Ejercicio 3 - TIR'!$D$13-'Ejercicio 3 - TIR'!$C$13)/('Ejercicio 3 - TIR'!$E$13-'Ejercicio 3 - TIR'!$C$13),'Ejercicio 3 - TIR'!$C$13+SQRT(('Ejercicio 3 - TIR'!$E$13-'Ejercicio 3 - TIR'!$C$13)*('Ejercicio 3 - TIR'!$D$13-'Ejercicio 3 - TIR'!$C$13)*B710),'Ejercicio 3 - TIR'!$E$13-SQRT(('Ejercicio 3 - TIR'!$E$13-'Ejercicio 3 - TIR'!$C$13)*('Ejercicio 3 - TIR'!$E$13-'Ejercicio 3 - TIR'!$D$13)*(1-B710)))</f>
        <v>69427.1252407893</v>
      </c>
      <c r="D710" s="27">
        <f ca="1" t="shared" si="5292"/>
        <v>0.550959612306036</v>
      </c>
      <c r="E710" s="28">
        <f ca="1">IF(D710&lt;=('Ejercicio 3 - TIR'!$D$14-'Ejercicio 3 - TIR'!$C$14)/('Ejercicio 3 - TIR'!$E$14-'Ejercicio 3 - TIR'!$C$14),'Ejercicio 3 - TIR'!$C$14+SQRT(('Ejercicio 3 - TIR'!$E$14-'Ejercicio 3 - TIR'!$C$14)*('Ejercicio 3 - TIR'!$D$14-'Ejercicio 3 - TIR'!$C$14)*D710),'Ejercicio 3 - TIR'!$E$14-SQRT(('Ejercicio 3 - TIR'!$E$14-'Ejercicio 3 - TIR'!$C$14)*('Ejercicio 3 - TIR'!$E$14-'Ejercicio 3 - TIR'!$D$14)*(1-D710)))</f>
        <v>31792.926334308</v>
      </c>
      <c r="F710" s="27">
        <f ca="1" t="shared" si="5292"/>
        <v>0.47900089334923</v>
      </c>
      <c r="G710" s="28">
        <f ca="1">IF(F710&lt;=('Ejercicio 3 - TIR'!$D$18-'Ejercicio 3 - TIR'!$C$18)/('Ejercicio 3 - TIR'!$E$18-'Ejercicio 3 - TIR'!$C$18),'Ejercicio 3 - TIR'!$C$18+SQRT(('Ejercicio 3 - TIR'!$E$18-'Ejercicio 3 - TIR'!$C$18)*('Ejercicio 3 - TIR'!$D$18-'Ejercicio 3 - TIR'!$C$18)*F710),'Ejercicio 3 - TIR'!$E$18-SQRT(('Ejercicio 3 - TIR'!$E$18-'Ejercicio 3 - TIR'!$C$18)*('Ejercicio 3 - TIR'!$E$18-'Ejercicio 3 - TIR'!$D$18)*(1-F710)))</f>
        <v>38476.4458355129</v>
      </c>
      <c r="H710" s="27">
        <f ca="1" t="shared" ref="H710:L710" si="5293">RAND()</f>
        <v>0.382414376466996</v>
      </c>
      <c r="I710" s="28">
        <f ca="1">IF(H710&lt;=('Ejercicio 3 - TIR'!$D$18-'Ejercicio 3 - TIR'!$C$18)/('Ejercicio 3 - TIR'!$E$18-'Ejercicio 3 - TIR'!$C$18),'Ejercicio 3 - TIR'!$C$18+SQRT(('Ejercicio 3 - TIR'!$E$18-'Ejercicio 3 - TIR'!$C$18)*('Ejercicio 3 - TIR'!$D$18-'Ejercicio 3 - TIR'!$C$18)*H710),'Ejercicio 3 - TIR'!$E$18-SQRT(('Ejercicio 3 - TIR'!$E$18-'Ejercicio 3 - TIR'!$C$18)*('Ejercicio 3 - TIR'!$E$18-'Ejercicio 3 - TIR'!$D$18)*(1-H710)))</f>
        <v>37573.7808570125</v>
      </c>
      <c r="J710" s="27">
        <f ca="1" t="shared" si="5293"/>
        <v>0.963829186504696</v>
      </c>
      <c r="K710" s="28">
        <f ca="1">IF(J710&lt;=('Ejercicio 3 - TIR'!$D$18-'Ejercicio 3 - TIR'!$C$18)/('Ejercicio 3 - TIR'!$E$18-'Ejercicio 3 - TIR'!$C$18),'Ejercicio 3 - TIR'!$C$18+SQRT(('Ejercicio 3 - TIR'!$E$18-'Ejercicio 3 - TIR'!$C$18)*('Ejercicio 3 - TIR'!$D$18-'Ejercicio 3 - TIR'!$C$18)*J710),'Ejercicio 3 - TIR'!$E$18-SQRT(('Ejercicio 3 - TIR'!$E$18-'Ejercicio 3 - TIR'!$C$18)*('Ejercicio 3 - TIR'!$E$18-'Ejercicio 3 - TIR'!$D$18)*(1-J710)))</f>
        <v>43352.9386738352</v>
      </c>
      <c r="L710" s="27">
        <f ca="1" t="shared" si="5293"/>
        <v>0.276045235695821</v>
      </c>
      <c r="M710" s="28">
        <f ca="1">IF(L710&lt;=('Ejercicio 3 - TIR'!$D$18-'Ejercicio 3 - TIR'!$C$18)/('Ejercicio 3 - TIR'!$E$18-'Ejercicio 3 - TIR'!$C$18),'Ejercicio 3 - TIR'!$C$18+SQRT(('Ejercicio 3 - TIR'!$E$18-'Ejercicio 3 - TIR'!$C$18)*('Ejercicio 3 - TIR'!$D$18-'Ejercicio 3 - TIR'!$C$18)*L710),'Ejercicio 3 - TIR'!$E$18-SQRT(('Ejercicio 3 - TIR'!$E$18-'Ejercicio 3 - TIR'!$C$18)*('Ejercicio 3 - TIR'!$E$18-'Ejercicio 3 - TIR'!$D$18)*(1-L710)))</f>
        <v>36434.8104365531</v>
      </c>
      <c r="N710" s="27">
        <f ca="1" t="shared" ref="N710:R710" si="5294">RAND()</f>
        <v>0.350880278144342</v>
      </c>
      <c r="O710" s="28">
        <f ca="1">IF(N710&lt;=('Ejercicio 3 - TIR'!$D$18-'Ejercicio 3 - TIR'!$C$18)/('Ejercicio 3 - TIR'!$E$18-'Ejercicio 3 - TIR'!$C$18),'Ejercicio 3 - TIR'!$C$18+SQRT(('Ejercicio 3 - TIR'!$E$18-'Ejercicio 3 - TIR'!$C$18)*('Ejercicio 3 - TIR'!$D$18-'Ejercicio 3 - TIR'!$C$18)*N710),'Ejercicio 3 - TIR'!$E$18-SQRT(('Ejercicio 3 - TIR'!$E$18-'Ejercicio 3 - TIR'!$C$18)*('Ejercicio 3 - TIR'!$E$18-'Ejercicio 3 - TIR'!$D$18)*(1-N710)))</f>
        <v>37254.7943955464</v>
      </c>
      <c r="P710" s="27">
        <f ca="1" t="shared" si="5294"/>
        <v>0.642232417894673</v>
      </c>
      <c r="Q710" s="29">
        <f ca="1">IF(P710&lt;=('Ejercicio 3 - TIR'!$D$22-'Ejercicio 3 - TIR'!$C$22)/('Ejercicio 3 - TIR'!$E$22-'Ejercicio 3 - TIR'!$C$22),'Ejercicio 3 - TIR'!$C$22+SQRT(('Ejercicio 3 - TIR'!$E$22-'Ejercicio 3 - TIR'!$C$22)*('Ejercicio 3 - TIR'!$D$22-'Ejercicio 3 - TIR'!$C$22)*P710),'Ejercicio 3 - TIR'!$E$22-SQRT(('Ejercicio 3 - TIR'!$E$22-'Ejercicio 3 - TIR'!$C$22)*('Ejercicio 3 - TIR'!$E$22-'Ejercicio 3 - TIR'!$D$22)*(1-P710)))</f>
        <v>0.154623206510877</v>
      </c>
      <c r="R710" s="27">
        <f ca="1" t="shared" si="5294"/>
        <v>0.6978858878399</v>
      </c>
      <c r="S710" s="29">
        <f ca="1">IF(R710&lt;=('Ejercicio 3 - TIR'!$D$23-'Ejercicio 3 - TIR'!$C$23)/('Ejercicio 3 - TIR'!$E$23-'Ejercicio 3 - TIR'!$C$23),'Ejercicio 3 - TIR'!$C$23+SQRT(('Ejercicio 3 - TIR'!$E$23-'Ejercicio 3 - TIR'!$C$23)*('Ejercicio 3 - TIR'!$D$23-'Ejercicio 3 - TIR'!$C$23)*R710),'Ejercicio 3 - TIR'!$E$23-SQRT(('Ejercicio 3 - TIR'!$E$23-'Ejercicio 3 - TIR'!$C$23)*('Ejercicio 3 - TIR'!$E$23-'Ejercicio 3 - TIR'!$D$23)*(1-R710)))</f>
        <v>0.15668036445636</v>
      </c>
      <c r="T710" s="27">
        <f ca="1" t="shared" ref="T710:X710" si="5295">RAND()</f>
        <v>0.439165946396844</v>
      </c>
      <c r="U710" s="29">
        <f ca="1">IF(T710&lt;=('Ejercicio 3 - TIR'!$D$24-'Ejercicio 3 - TIR'!$C$24)/('Ejercicio 3 - TIR'!$E$24-'Ejercicio 3 - TIR'!$C$24),'Ejercicio 3 - TIR'!$C$24+SQRT(('Ejercicio 3 - TIR'!$E$24-'Ejercicio 3 - TIR'!$C$24)*('Ejercicio 3 - TIR'!$D$24-'Ejercicio 3 - TIR'!$C$24)*T710),'Ejercicio 3 - TIR'!$E$24-SQRT(('Ejercicio 3 - TIR'!$E$24-'Ejercicio 3 - TIR'!$C$24)*('Ejercicio 3 - TIR'!$E$24-'Ejercicio 3 - TIR'!$D$24)*(1-T710)))</f>
        <v>0.180372542977263</v>
      </c>
      <c r="V710" s="27">
        <f ca="1" t="shared" si="5295"/>
        <v>0.935466393784679</v>
      </c>
      <c r="W710" s="29">
        <f ca="1">IF(V710&lt;=('Ejercicio 3 - TIR'!$D$25-'Ejercicio 3 - TIR'!$C$25)/('Ejercicio 3 - TIR'!$E$25-'Ejercicio 3 - TIR'!$C$25),'Ejercicio 3 - TIR'!$C$25+SQRT(('Ejercicio 3 - TIR'!$E$25-'Ejercicio 3 - TIR'!$C$25)*('Ejercicio 3 - TIR'!$D$25-'Ejercicio 3 - TIR'!$C$25)*V710),'Ejercicio 3 - TIR'!$E$25-SQRT(('Ejercicio 3 - TIR'!$E$25-'Ejercicio 3 - TIR'!$C$25)*('Ejercicio 3 - TIR'!$E$25-'Ejercicio 3 - TIR'!$D$25)*(1-V710)))</f>
        <v>0.234971107101532</v>
      </c>
      <c r="X710" s="27">
        <f ca="1" t="shared" si="5295"/>
        <v>0.81572308401613</v>
      </c>
      <c r="Y710" s="29">
        <f ca="1">IF(X710&lt;=('Ejercicio 3 - TIR'!$D$26-'Ejercicio 3 - TIR'!$C$26)/('Ejercicio 3 - TIR'!$E$26-'Ejercicio 3 - TIR'!$C$26),'Ejercicio 3 - TIR'!$C$26+SQRT(('Ejercicio 3 - TIR'!$E$26-'Ejercicio 3 - TIR'!$C$26)*('Ejercicio 3 - TIR'!$D$26-'Ejercicio 3 - TIR'!$C$26)*X710),'Ejercicio 3 - TIR'!$E$26-SQRT(('Ejercicio 3 - TIR'!$E$26-'Ejercicio 3 - TIR'!$C$26)*('Ejercicio 3 - TIR'!$E$26-'Ejercicio 3 - TIR'!$D$26)*(1-X710)))</f>
        <v>0.248454868104367</v>
      </c>
      <c r="Z710" s="27">
        <f ca="1" t="shared" si="5240"/>
        <v>1.15462320651088</v>
      </c>
      <c r="AA710" s="27">
        <f ca="1" t="shared" si="5241"/>
        <v>1.33552999131677</v>
      </c>
      <c r="AB710" s="27">
        <f ca="1" t="shared" si="5242"/>
        <v>1.57642293207298</v>
      </c>
      <c r="AC710" s="27">
        <f ca="1" t="shared" si="5243"/>
        <v>1.94683677368241</v>
      </c>
      <c r="AD710" s="27">
        <f ca="1" t="shared" si="5244"/>
        <v>2.43053784750841</v>
      </c>
      <c r="AE710" s="26">
        <f ca="1" t="shared" si="5245"/>
        <v>4915.92421417481</v>
      </c>
      <c r="AF710" s="26">
        <f ca="1" t="shared" si="5246"/>
        <v>5686.15301169157</v>
      </c>
      <c r="AG710" s="26">
        <f ca="1" t="shared" si="5247"/>
        <v>6711.7788901682</v>
      </c>
      <c r="AH710" s="26">
        <f ca="1" t="shared" si="5248"/>
        <v>8288.85300661172</v>
      </c>
      <c r="AI710" s="26">
        <f ca="1" t="shared" si="5249"/>
        <v>10348.2588871059</v>
      </c>
      <c r="AJ710" s="28">
        <f ca="1" t="shared" si="5250"/>
        <v>44425.797265742</v>
      </c>
      <c r="AK710" s="28">
        <f ca="1" t="shared" si="5251"/>
        <v>50180.9112217043</v>
      </c>
      <c r="AL710" s="28">
        <f ca="1" t="shared" si="5252"/>
        <v>68342.5666981874</v>
      </c>
      <c r="AM710" s="28">
        <f ca="1" t="shared" si="5253"/>
        <v>70932.6288000294</v>
      </c>
      <c r="AN710" s="28">
        <f ca="1" t="shared" si="5254"/>
        <v>90549.1877795196</v>
      </c>
      <c r="AO710" s="28">
        <f ca="1">C710/'Ejercicio 3 - TIR'!$D$7</f>
        <v>13885.4250481579</v>
      </c>
      <c r="AP710" s="28">
        <f ca="1" t="shared" si="5255"/>
        <v>30540.3722175842</v>
      </c>
      <c r="AQ710" s="28">
        <f ca="1" t="shared" si="5256"/>
        <v>36295.4861735464</v>
      </c>
      <c r="AR710" s="28">
        <f ca="1" t="shared" si="5257"/>
        <v>54457.1416500296</v>
      </c>
      <c r="AS710" s="28">
        <f ca="1" t="shared" si="5258"/>
        <v>57047.2037518716</v>
      </c>
      <c r="AT710" s="28">
        <f ca="1" t="shared" si="5259"/>
        <v>76663.7627313618</v>
      </c>
      <c r="AU710" s="28">
        <f ca="1">AP710*'Ejercicio 3 - TIR'!$D$5</f>
        <v>15270.1861087921</v>
      </c>
      <c r="AV710" s="28">
        <f ca="1">AQ710*'Ejercicio 3 - TIR'!$D$5</f>
        <v>18147.7430867732</v>
      </c>
      <c r="AW710" s="28">
        <f ca="1">AR710*'Ejercicio 3 - TIR'!$D$5</f>
        <v>27228.5708250148</v>
      </c>
      <c r="AX710" s="28">
        <f ca="1">AS710*'Ejercicio 3 - TIR'!$D$5</f>
        <v>28523.6018759358</v>
      </c>
      <c r="AY710" s="28">
        <f ca="1">AT710*'Ejercicio 3 - TIR'!$D$5</f>
        <v>38331.8813656809</v>
      </c>
      <c r="AZ710" s="28">
        <f ca="1" t="shared" ref="AZ710:BD710" si="5296">AJ710-AU710-AE710</f>
        <v>24239.6869427751</v>
      </c>
      <c r="BA710" s="28">
        <f ca="1" t="shared" si="5296"/>
        <v>26347.0151232395</v>
      </c>
      <c r="BB710" s="28">
        <f ca="1" t="shared" si="5296"/>
        <v>34402.2169830044</v>
      </c>
      <c r="BC710" s="28">
        <f ca="1" t="shared" si="5296"/>
        <v>34120.1739174819</v>
      </c>
      <c r="BD710" s="28">
        <f ca="1" t="shared" si="5296"/>
        <v>41869.0475267328</v>
      </c>
      <c r="BE710" s="28">
        <f ca="1" t="shared" ref="BE710:BI710" si="5297">AZ710/Z710</f>
        <v>20993.590641595</v>
      </c>
      <c r="BF710" s="28">
        <f ca="1" t="shared" si="5297"/>
        <v>19727.7599863276</v>
      </c>
      <c r="BG710" s="28">
        <f ca="1" t="shared" si="5297"/>
        <v>21822.9615181795</v>
      </c>
      <c r="BH710" s="28">
        <f ca="1" t="shared" si="5297"/>
        <v>17525.955117924</v>
      </c>
      <c r="BI710" s="28">
        <f ca="1" t="shared" si="5297"/>
        <v>17226.2479144909</v>
      </c>
      <c r="BJ710" s="28">
        <f ca="1" t="shared" si="5262"/>
        <v>77273.9107385824</v>
      </c>
      <c r="BK710" s="28">
        <f ca="1" t="shared" si="5263"/>
        <v>33749.0511082889</v>
      </c>
      <c r="BL710" s="28">
        <f ca="1" t="shared" si="5264"/>
        <v>111022.961846871</v>
      </c>
      <c r="BM710" s="28">
        <f ca="1">BK710*'Ejercicio 3 - TIR'!$D$5</f>
        <v>16874.5255541445</v>
      </c>
      <c r="BN710" s="28">
        <f ca="1" t="shared" si="5265"/>
        <v>94148.4362927269</v>
      </c>
      <c r="BO710" s="28">
        <f ca="1" t="shared" si="5266"/>
        <v>38735.6388583869</v>
      </c>
      <c r="BP710" s="28">
        <f ca="1" t="shared" si="5267"/>
        <v>-101220.051575097</v>
      </c>
      <c r="BQ710" s="28">
        <f ca="1" t="shared" ref="BQ710:BT710" si="5298">BE710</f>
        <v>20993.590641595</v>
      </c>
      <c r="BR710" s="28">
        <f ca="1" t="shared" si="5298"/>
        <v>19727.7599863276</v>
      </c>
      <c r="BS710" s="28">
        <f ca="1" t="shared" si="5298"/>
        <v>21822.9615181795</v>
      </c>
      <c r="BT710" s="28">
        <f ca="1" t="shared" si="5298"/>
        <v>17525.955117924</v>
      </c>
      <c r="BU710" s="28">
        <f ca="1" t="shared" si="5269"/>
        <v>55961.8867728778</v>
      </c>
      <c r="BV710" s="30">
        <f ca="1" t="shared" si="5270"/>
        <v>9.09244503791808</v>
      </c>
    </row>
    <row r="711" ht="15" customHeight="1" spans="1:74">
      <c r="A711" s="26">
        <v>710</v>
      </c>
      <c r="B711" s="27">
        <f ca="1" t="shared" ref="B711:F711" si="5299">RAND()</f>
        <v>0.175137355457349</v>
      </c>
      <c r="C711" s="28">
        <f ca="1">IF(B711&lt;=('Ejercicio 3 - TIR'!$D$13-'Ejercicio 3 - TIR'!$C$13)/('Ejercicio 3 - TIR'!$E$13-'Ejercicio 3 - TIR'!$C$13),'Ejercicio 3 - TIR'!$C$13+SQRT(('Ejercicio 3 - TIR'!$E$13-'Ejercicio 3 - TIR'!$C$13)*('Ejercicio 3 - TIR'!$D$13-'Ejercicio 3 - TIR'!$C$13)*B711),'Ejercicio 3 - TIR'!$E$13-SQRT(('Ejercicio 3 - TIR'!$E$13-'Ejercicio 3 - TIR'!$C$13)*('Ejercicio 3 - TIR'!$E$13-'Ejercicio 3 - TIR'!$D$13)*(1-B711)))</f>
        <v>68369.8830447587</v>
      </c>
      <c r="D711" s="27">
        <f ca="1" t="shared" si="5299"/>
        <v>0.734275710905636</v>
      </c>
      <c r="E711" s="28">
        <f ca="1">IF(D711&lt;=('Ejercicio 3 - TIR'!$D$14-'Ejercicio 3 - TIR'!$C$14)/('Ejercicio 3 - TIR'!$E$14-'Ejercicio 3 - TIR'!$C$14),'Ejercicio 3 - TIR'!$C$14+SQRT(('Ejercicio 3 - TIR'!$E$14-'Ejercicio 3 - TIR'!$C$14)*('Ejercicio 3 - TIR'!$D$14-'Ejercicio 3 - TIR'!$C$14)*D711),'Ejercicio 3 - TIR'!$E$14-SQRT(('Ejercicio 3 - TIR'!$E$14-'Ejercicio 3 - TIR'!$C$14)*('Ejercicio 3 - TIR'!$E$14-'Ejercicio 3 - TIR'!$D$14)*(1-D711)))</f>
        <v>33686.6297935132</v>
      </c>
      <c r="F711" s="27">
        <f ca="1" t="shared" si="5299"/>
        <v>0.814877965292879</v>
      </c>
      <c r="G711" s="28">
        <f ca="1">IF(F711&lt;=('Ejercicio 3 - TIR'!$D$18-'Ejercicio 3 - TIR'!$C$18)/('Ejercicio 3 - TIR'!$E$18-'Ejercicio 3 - TIR'!$C$18),'Ejercicio 3 - TIR'!$C$18+SQRT(('Ejercicio 3 - TIR'!$E$18-'Ejercicio 3 - TIR'!$C$18)*('Ejercicio 3 - TIR'!$D$18-'Ejercicio 3 - TIR'!$C$18)*F711),'Ejercicio 3 - TIR'!$E$18-SQRT(('Ejercicio 3 - TIR'!$E$18-'Ejercicio 3 - TIR'!$C$18)*('Ejercicio 3 - TIR'!$E$18-'Ejercicio 3 - TIR'!$D$18)*(1-F711)))</f>
        <v>41273.8555311107</v>
      </c>
      <c r="H711" s="27">
        <f ca="1" t="shared" ref="H711:L711" si="5300">RAND()</f>
        <v>0.159051175312729</v>
      </c>
      <c r="I711" s="28">
        <f ca="1">IF(H711&lt;=('Ejercicio 3 - TIR'!$D$18-'Ejercicio 3 - TIR'!$C$18)/('Ejercicio 3 - TIR'!$E$18-'Ejercicio 3 - TIR'!$C$18),'Ejercicio 3 - TIR'!$C$18+SQRT(('Ejercicio 3 - TIR'!$E$18-'Ejercicio 3 - TIR'!$C$18)*('Ejercicio 3 - TIR'!$D$18-'Ejercicio 3 - TIR'!$C$18)*H711),'Ejercicio 3 - TIR'!$E$18-SQRT(('Ejercicio 3 - TIR'!$E$18-'Ejercicio 3 - TIR'!$C$18)*('Ejercicio 3 - TIR'!$E$18-'Ejercicio 3 - TIR'!$D$18)*(1-H711)))</f>
        <v>34884.4320342195</v>
      </c>
      <c r="J711" s="27">
        <f ca="1" t="shared" si="5300"/>
        <v>0.255570018748304</v>
      </c>
      <c r="K711" s="28">
        <f ca="1">IF(J711&lt;=('Ejercicio 3 - TIR'!$D$18-'Ejercicio 3 - TIR'!$C$18)/('Ejercicio 3 - TIR'!$E$18-'Ejercicio 3 - TIR'!$C$18),'Ejercicio 3 - TIR'!$C$18+SQRT(('Ejercicio 3 - TIR'!$E$18-'Ejercicio 3 - TIR'!$C$18)*('Ejercicio 3 - TIR'!$D$18-'Ejercicio 3 - TIR'!$C$18)*J711),'Ejercicio 3 - TIR'!$E$18-SQRT(('Ejercicio 3 - TIR'!$E$18-'Ejercicio 3 - TIR'!$C$18)*('Ejercicio 3 - TIR'!$E$18-'Ejercicio 3 - TIR'!$D$18)*(1-J711)))</f>
        <v>36191.5670724176</v>
      </c>
      <c r="L711" s="27">
        <f ca="1" t="shared" si="5300"/>
        <v>0.707595123561316</v>
      </c>
      <c r="M711" s="28">
        <f ca="1">IF(L711&lt;=('Ejercicio 3 - TIR'!$D$18-'Ejercicio 3 - TIR'!$C$18)/('Ejercicio 3 - TIR'!$E$18-'Ejercicio 3 - TIR'!$C$18),'Ejercicio 3 - TIR'!$C$18+SQRT(('Ejercicio 3 - TIR'!$E$18-'Ejercicio 3 - TIR'!$C$18)*('Ejercicio 3 - TIR'!$D$18-'Ejercicio 3 - TIR'!$C$18)*L711),'Ejercicio 3 - TIR'!$E$18-SQRT(('Ejercicio 3 - TIR'!$E$18-'Ejercicio 3 - TIR'!$C$18)*('Ejercicio 3 - TIR'!$E$18-'Ejercicio 3 - TIR'!$D$18)*(1-L711)))</f>
        <v>40317.0131611437</v>
      </c>
      <c r="N711" s="27">
        <f ca="1" t="shared" ref="N711:R711" si="5301">RAND()</f>
        <v>0.0371896715838165</v>
      </c>
      <c r="O711" s="28">
        <f ca="1">IF(N711&lt;=('Ejercicio 3 - TIR'!$D$18-'Ejercicio 3 - TIR'!$C$18)/('Ejercicio 3 - TIR'!$E$18-'Ejercicio 3 - TIR'!$C$18),'Ejercicio 3 - TIR'!$C$18+SQRT(('Ejercicio 3 - TIR'!$E$18-'Ejercicio 3 - TIR'!$C$18)*('Ejercicio 3 - TIR'!$D$18-'Ejercicio 3 - TIR'!$C$18)*N711),'Ejercicio 3 - TIR'!$E$18-SQRT(('Ejercicio 3 - TIR'!$E$18-'Ejercicio 3 - TIR'!$C$18)*('Ejercicio 3 - TIR'!$E$18-'Ejercicio 3 - TIR'!$D$18)*(1-N711)))</f>
        <v>32361.8744118967</v>
      </c>
      <c r="P711" s="27">
        <f ca="1" t="shared" si="5301"/>
        <v>0.00719141529781919</v>
      </c>
      <c r="Q711" s="29">
        <f ca="1">IF(P711&lt;=('Ejercicio 3 - TIR'!$D$22-'Ejercicio 3 - TIR'!$C$22)/('Ejercicio 3 - TIR'!$E$22-'Ejercicio 3 - TIR'!$C$22),'Ejercicio 3 - TIR'!$C$22+SQRT(('Ejercicio 3 - TIR'!$E$22-'Ejercicio 3 - TIR'!$C$22)*('Ejercicio 3 - TIR'!$D$22-'Ejercicio 3 - TIR'!$C$22)*P711),'Ejercicio 3 - TIR'!$E$22-SQRT(('Ejercicio 3 - TIR'!$E$22-'Ejercicio 3 - TIR'!$C$22)*('Ejercicio 3 - TIR'!$E$22-'Ejercicio 3 - TIR'!$D$22)*(1-P711)))</f>
        <v>0.123597853184341</v>
      </c>
      <c r="R711" s="27">
        <f ca="1" t="shared" si="5301"/>
        <v>0.798035445142194</v>
      </c>
      <c r="S711" s="29">
        <f ca="1">IF(R711&lt;=('Ejercicio 3 - TIR'!$D$23-'Ejercicio 3 - TIR'!$C$23)/('Ejercicio 3 - TIR'!$E$23-'Ejercicio 3 - TIR'!$C$23),'Ejercicio 3 - TIR'!$C$23+SQRT(('Ejercicio 3 - TIR'!$E$23-'Ejercicio 3 - TIR'!$C$23)*('Ejercicio 3 - TIR'!$D$23-'Ejercicio 3 - TIR'!$C$23)*R711),'Ejercicio 3 - TIR'!$E$23-SQRT(('Ejercicio 3 - TIR'!$E$23-'Ejercicio 3 - TIR'!$C$23)*('Ejercicio 3 - TIR'!$E$23-'Ejercicio 3 - TIR'!$D$23)*(1-R711)))</f>
        <v>0.160933374741605</v>
      </c>
      <c r="T711" s="27">
        <f ca="1" t="shared" ref="T711:X711" si="5302">RAND()</f>
        <v>0.203556221732121</v>
      </c>
      <c r="U711" s="29">
        <f ca="1">IF(T711&lt;=('Ejercicio 3 - TIR'!$D$24-'Ejercicio 3 - TIR'!$C$24)/('Ejercicio 3 - TIR'!$E$24-'Ejercicio 3 - TIR'!$C$24),'Ejercicio 3 - TIR'!$C$24+SQRT(('Ejercicio 3 - TIR'!$E$24-'Ejercicio 3 - TIR'!$C$24)*('Ejercicio 3 - TIR'!$D$24-'Ejercicio 3 - TIR'!$C$24)*T711),'Ejercicio 3 - TIR'!$E$24-SQRT(('Ejercicio 3 - TIR'!$E$24-'Ejercicio 3 - TIR'!$C$24)*('Ejercicio 3 - TIR'!$E$24-'Ejercicio 3 - TIR'!$D$24)*(1-T711)))</f>
        <v>0.17067530085966</v>
      </c>
      <c r="V711" s="27">
        <f ca="1" t="shared" si="5302"/>
        <v>0.309037567837534</v>
      </c>
      <c r="W711" s="29">
        <f ca="1">IF(V711&lt;=('Ejercicio 3 - TIR'!$D$25-'Ejercicio 3 - TIR'!$C$25)/('Ejercicio 3 - TIR'!$E$25-'Ejercicio 3 - TIR'!$C$25),'Ejercicio 3 - TIR'!$C$25+SQRT(('Ejercicio 3 - TIR'!$E$25-'Ejercicio 3 - TIR'!$C$25)*('Ejercicio 3 - TIR'!$D$25-'Ejercicio 3 - TIR'!$C$25)*V711),'Ejercicio 3 - TIR'!$E$25-SQRT(('Ejercicio 3 - TIR'!$E$25-'Ejercicio 3 - TIR'!$C$25)*('Ejercicio 3 - TIR'!$E$25-'Ejercicio 3 - TIR'!$D$25)*(1-V711)))</f>
        <v>0.200823089639866</v>
      </c>
      <c r="X711" s="27">
        <f ca="1" t="shared" si="5302"/>
        <v>0.371090376514525</v>
      </c>
      <c r="Y711" s="29">
        <f ca="1">IF(X711&lt;=('Ejercicio 3 - TIR'!$D$26-'Ejercicio 3 - TIR'!$C$26)/('Ejercicio 3 - TIR'!$E$26-'Ejercicio 3 - TIR'!$C$26),'Ejercicio 3 - TIR'!$C$26+SQRT(('Ejercicio 3 - TIR'!$E$26-'Ejercicio 3 - TIR'!$C$26)*('Ejercicio 3 - TIR'!$D$26-'Ejercicio 3 - TIR'!$C$26)*X711),'Ejercicio 3 - TIR'!$E$26-SQRT(('Ejercicio 3 - TIR'!$E$26-'Ejercicio 3 - TIR'!$C$26)*('Ejercicio 3 - TIR'!$E$26-'Ejercicio 3 - TIR'!$D$26)*(1-X711)))</f>
        <v>0.221723830197742</v>
      </c>
      <c r="Z711" s="27">
        <f ca="1" t="shared" si="5240"/>
        <v>1.12359785318434</v>
      </c>
      <c r="AA711" s="27">
        <f ca="1" t="shared" si="5241"/>
        <v>1.30442224754972</v>
      </c>
      <c r="AB711" s="27">
        <f ca="1" t="shared" si="5242"/>
        <v>1.5270549070983</v>
      </c>
      <c r="AC711" s="27">
        <f ca="1" t="shared" si="5243"/>
        <v>1.8337227915915</v>
      </c>
      <c r="AD711" s="27">
        <f ca="1" t="shared" si="5244"/>
        <v>2.24030283246407</v>
      </c>
      <c r="AE711" s="26">
        <f ca="1" t="shared" si="5245"/>
        <v>4163.59512349391</v>
      </c>
      <c r="AF711" s="26">
        <f ca="1" t="shared" si="5246"/>
        <v>4833.65653777547</v>
      </c>
      <c r="AG711" s="26">
        <f ca="1" t="shared" si="5247"/>
        <v>5658.64232161256</v>
      </c>
      <c r="AH711" s="26">
        <f ca="1" t="shared" si="5248"/>
        <v>6795.0283558057</v>
      </c>
      <c r="AI711" s="26">
        <f ca="1" t="shared" si="5249"/>
        <v>8301.64806915721</v>
      </c>
      <c r="AJ711" s="28">
        <f ca="1" t="shared" si="5250"/>
        <v>46375.2154673967</v>
      </c>
      <c r="AK711" s="28">
        <f ca="1" t="shared" si="5251"/>
        <v>45504.029238572</v>
      </c>
      <c r="AL711" s="28">
        <f ca="1" t="shared" si="5252"/>
        <v>55266.5100935126</v>
      </c>
      <c r="AM711" s="28">
        <f ca="1" t="shared" si="5253"/>
        <v>73930.2259224838</v>
      </c>
      <c r="AN711" s="28">
        <f ca="1" t="shared" si="5254"/>
        <v>72500.3989088186</v>
      </c>
      <c r="AO711" s="28">
        <f ca="1">C711/'Ejercicio 3 - TIR'!$D$7</f>
        <v>13673.9766089517</v>
      </c>
      <c r="AP711" s="28">
        <f ca="1" t="shared" si="5255"/>
        <v>32701.2388584449</v>
      </c>
      <c r="AQ711" s="28">
        <f ca="1" t="shared" si="5256"/>
        <v>31830.0526296203</v>
      </c>
      <c r="AR711" s="28">
        <f ca="1" t="shared" si="5257"/>
        <v>41592.5334845609</v>
      </c>
      <c r="AS711" s="28">
        <f ca="1" t="shared" si="5258"/>
        <v>60256.249313532</v>
      </c>
      <c r="AT711" s="28">
        <f ca="1" t="shared" si="5259"/>
        <v>58826.4222998669</v>
      </c>
      <c r="AU711" s="28">
        <f ca="1">AP711*'Ejercicio 3 - TIR'!$D$5</f>
        <v>16350.6194292225</v>
      </c>
      <c r="AV711" s="28">
        <f ca="1">AQ711*'Ejercicio 3 - TIR'!$D$5</f>
        <v>15915.0263148101</v>
      </c>
      <c r="AW711" s="28">
        <f ca="1">AR711*'Ejercicio 3 - TIR'!$D$5</f>
        <v>20796.2667422804</v>
      </c>
      <c r="AX711" s="28">
        <f ca="1">AS711*'Ejercicio 3 - TIR'!$D$5</f>
        <v>30128.124656766</v>
      </c>
      <c r="AY711" s="28">
        <f ca="1">AT711*'Ejercicio 3 - TIR'!$D$5</f>
        <v>29413.2111499334</v>
      </c>
      <c r="AZ711" s="28">
        <f ca="1" t="shared" ref="AZ711:BD711" si="5303">AJ711-AU711-AE711</f>
        <v>25861.0009146803</v>
      </c>
      <c r="BA711" s="28">
        <f ca="1" t="shared" si="5303"/>
        <v>24755.3463859864</v>
      </c>
      <c r="BB711" s="28">
        <f ca="1" t="shared" si="5303"/>
        <v>28811.6010296196</v>
      </c>
      <c r="BC711" s="28">
        <f ca="1" t="shared" si="5303"/>
        <v>37007.0729099121</v>
      </c>
      <c r="BD711" s="28">
        <f ca="1" t="shared" si="5303"/>
        <v>34785.539689728</v>
      </c>
      <c r="BE711" s="28">
        <f ca="1" t="shared" ref="BE711:BI711" si="5304">AZ711/Z711</f>
        <v>23016.2427254455</v>
      </c>
      <c r="BF711" s="28">
        <f ca="1" t="shared" si="5304"/>
        <v>18978.0160776067</v>
      </c>
      <c r="BG711" s="28">
        <f ca="1" t="shared" si="5304"/>
        <v>18867.4296488573</v>
      </c>
      <c r="BH711" s="28">
        <f ca="1" t="shared" si="5304"/>
        <v>20181.3889643556</v>
      </c>
      <c r="BI711" s="28">
        <f ca="1" t="shared" si="5304"/>
        <v>15527.1596257672</v>
      </c>
      <c r="BJ711" s="28">
        <f ca="1" t="shared" si="5262"/>
        <v>75468.2521425762</v>
      </c>
      <c r="BK711" s="28">
        <f ca="1" t="shared" si="5263"/>
        <v>30633.848528082</v>
      </c>
      <c r="BL711" s="28">
        <f ca="1" t="shared" si="5264"/>
        <v>106102.100670658</v>
      </c>
      <c r="BM711" s="28">
        <f ca="1">BK711*'Ejercicio 3 - TIR'!$D$5</f>
        <v>15316.924264041</v>
      </c>
      <c r="BN711" s="28">
        <f ca="1" t="shared" si="5265"/>
        <v>90785.1764066172</v>
      </c>
      <c r="BO711" s="28">
        <f ca="1" t="shared" si="5266"/>
        <v>40523.6180979891</v>
      </c>
      <c r="BP711" s="28">
        <f ca="1" t="shared" si="5267"/>
        <v>-102056.512838272</v>
      </c>
      <c r="BQ711" s="28">
        <f ca="1" t="shared" ref="BQ711:BT711" si="5305">BE711</f>
        <v>23016.2427254455</v>
      </c>
      <c r="BR711" s="28">
        <f ca="1" t="shared" si="5305"/>
        <v>18978.0160776067</v>
      </c>
      <c r="BS711" s="28">
        <f ca="1" t="shared" si="5305"/>
        <v>18867.4296488573</v>
      </c>
      <c r="BT711" s="28">
        <f ca="1" t="shared" si="5305"/>
        <v>20181.3889643556</v>
      </c>
      <c r="BU711" s="28">
        <f ca="1" t="shared" si="5269"/>
        <v>56050.7777237563</v>
      </c>
      <c r="BV711" s="30">
        <f ca="1" t="shared" si="5270"/>
        <v>9.1066353567733</v>
      </c>
    </row>
    <row r="712" ht="15" customHeight="1" spans="1:74">
      <c r="A712" s="26">
        <v>711</v>
      </c>
      <c r="B712" s="27">
        <f ca="1" t="shared" ref="B712:F712" si="5306">RAND()</f>
        <v>0.563008351765031</v>
      </c>
      <c r="C712" s="28">
        <f ca="1">IF(B712&lt;=('Ejercicio 3 - TIR'!$D$13-'Ejercicio 3 - TIR'!$C$13)/('Ejercicio 3 - TIR'!$E$13-'Ejercicio 3 - TIR'!$C$13),'Ejercicio 3 - TIR'!$C$13+SQRT(('Ejercicio 3 - TIR'!$E$13-'Ejercicio 3 - TIR'!$C$13)*('Ejercicio 3 - TIR'!$D$13-'Ejercicio 3 - TIR'!$C$13)*B712),'Ejercicio 3 - TIR'!$E$13-SQRT(('Ejercicio 3 - TIR'!$E$13-'Ejercicio 3 - TIR'!$C$13)*('Ejercicio 3 - TIR'!$E$13-'Ejercicio 3 - TIR'!$D$13)*(1-B712)))</f>
        <v>77100.4371683221</v>
      </c>
      <c r="D712" s="27">
        <f ca="1" t="shared" si="5306"/>
        <v>0.502037255296984</v>
      </c>
      <c r="E712" s="28">
        <f ca="1">IF(D712&lt;=('Ejercicio 3 - TIR'!$D$14-'Ejercicio 3 - TIR'!$C$14)/('Ejercicio 3 - TIR'!$E$14-'Ejercicio 3 - TIR'!$C$14),'Ejercicio 3 - TIR'!$C$14+SQRT(('Ejercicio 3 - TIR'!$E$14-'Ejercicio 3 - TIR'!$C$14)*('Ejercicio 3 - TIR'!$D$14-'Ejercicio 3 - TIR'!$C$14)*D712),'Ejercicio 3 - TIR'!$E$14-SQRT(('Ejercicio 3 - TIR'!$E$14-'Ejercicio 3 - TIR'!$C$14)*('Ejercicio 3 - TIR'!$E$14-'Ejercicio 3 - TIR'!$D$14)*(1-D712)))</f>
        <v>31357.4071190729</v>
      </c>
      <c r="F712" s="27">
        <f ca="1" t="shared" si="5306"/>
        <v>0.658827769219107</v>
      </c>
      <c r="G712" s="28">
        <f ca="1">IF(F712&lt;=('Ejercicio 3 - TIR'!$D$18-'Ejercicio 3 - TIR'!$C$18)/('Ejercicio 3 - TIR'!$E$18-'Ejercicio 3 - TIR'!$C$18),'Ejercicio 3 - TIR'!$C$18+SQRT(('Ejercicio 3 - TIR'!$E$18-'Ejercicio 3 - TIR'!$C$18)*('Ejercicio 3 - TIR'!$D$18-'Ejercicio 3 - TIR'!$C$18)*F712),'Ejercicio 3 - TIR'!$E$18-SQRT(('Ejercicio 3 - TIR'!$E$18-'Ejercicio 3 - TIR'!$C$18)*('Ejercicio 3 - TIR'!$E$18-'Ejercicio 3 - TIR'!$D$18)*(1-F712)))</f>
        <v>39941.0344221749</v>
      </c>
      <c r="H712" s="27">
        <f ca="1" t="shared" ref="H712:L712" si="5307">RAND()</f>
        <v>0.402672647766863</v>
      </c>
      <c r="I712" s="28">
        <f ca="1">IF(H712&lt;=('Ejercicio 3 - TIR'!$D$18-'Ejercicio 3 - TIR'!$C$18)/('Ejercicio 3 - TIR'!$E$18-'Ejercicio 3 - TIR'!$C$18),'Ejercicio 3 - TIR'!$C$18+SQRT(('Ejercicio 3 - TIR'!$E$18-'Ejercicio 3 - TIR'!$C$18)*('Ejercicio 3 - TIR'!$D$18-'Ejercicio 3 - TIR'!$C$18)*H712),'Ejercicio 3 - TIR'!$E$18-SQRT(('Ejercicio 3 - TIR'!$E$18-'Ejercicio 3 - TIR'!$C$18)*('Ejercicio 3 - TIR'!$E$18-'Ejercicio 3 - TIR'!$D$18)*(1-H712)))</f>
        <v>37771.8014105502</v>
      </c>
      <c r="J712" s="27">
        <f ca="1" t="shared" si="5307"/>
        <v>0.495061137318902</v>
      </c>
      <c r="K712" s="28">
        <f ca="1">IF(J712&lt;=('Ejercicio 3 - TIR'!$D$18-'Ejercicio 3 - TIR'!$C$18)/('Ejercicio 3 - TIR'!$E$18-'Ejercicio 3 - TIR'!$C$18),'Ejercicio 3 - TIR'!$C$18+SQRT(('Ejercicio 3 - TIR'!$E$18-'Ejercicio 3 - TIR'!$C$18)*('Ejercicio 3 - TIR'!$D$18-'Ejercicio 3 - TIR'!$C$18)*J712),'Ejercicio 3 - TIR'!$E$18-SQRT(('Ejercicio 3 - TIR'!$E$18-'Ejercicio 3 - TIR'!$C$18)*('Ejercicio 3 - TIR'!$E$18-'Ejercicio 3 - TIR'!$D$18)*(1-J712)))</f>
        <v>38617.3760854355</v>
      </c>
      <c r="L712" s="27">
        <f ca="1" t="shared" si="5307"/>
        <v>0.743124156518233</v>
      </c>
      <c r="M712" s="28">
        <f ca="1">IF(L712&lt;=('Ejercicio 3 - TIR'!$D$18-'Ejercicio 3 - TIR'!$C$18)/('Ejercicio 3 - TIR'!$E$18-'Ejercicio 3 - TIR'!$C$18),'Ejercicio 3 - TIR'!$C$18+SQRT(('Ejercicio 3 - TIR'!$E$18-'Ejercicio 3 - TIR'!$C$18)*('Ejercicio 3 - TIR'!$D$18-'Ejercicio 3 - TIR'!$C$18)*L712),'Ejercicio 3 - TIR'!$E$18-SQRT(('Ejercicio 3 - TIR'!$E$18-'Ejercicio 3 - TIR'!$C$18)*('Ejercicio 3 - TIR'!$E$18-'Ejercicio 3 - TIR'!$D$18)*(1-L712)))</f>
        <v>40610.730327135</v>
      </c>
      <c r="N712" s="27">
        <f ca="1" t="shared" ref="N712:R712" si="5308">RAND()</f>
        <v>0.0391485412984784</v>
      </c>
      <c r="O712" s="28">
        <f ca="1">IF(N712&lt;=('Ejercicio 3 - TIR'!$D$18-'Ejercicio 3 - TIR'!$C$18)/('Ejercicio 3 - TIR'!$E$18-'Ejercicio 3 - TIR'!$C$18),'Ejercicio 3 - TIR'!$C$18+SQRT(('Ejercicio 3 - TIR'!$E$18-'Ejercicio 3 - TIR'!$C$18)*('Ejercicio 3 - TIR'!$D$18-'Ejercicio 3 - TIR'!$C$18)*N712),'Ejercicio 3 - TIR'!$E$18-SQRT(('Ejercicio 3 - TIR'!$E$18-'Ejercicio 3 - TIR'!$C$18)*('Ejercicio 3 - TIR'!$E$18-'Ejercicio 3 - TIR'!$D$18)*(1-N712)))</f>
        <v>32423.2790171113</v>
      </c>
      <c r="P712" s="27">
        <f ca="1" t="shared" si="5308"/>
        <v>0.398758994413956</v>
      </c>
      <c r="Q712" s="29">
        <f ca="1">IF(P712&lt;=('Ejercicio 3 - TIR'!$D$22-'Ejercicio 3 - TIR'!$C$22)/('Ejercicio 3 - TIR'!$E$22-'Ejercicio 3 - TIR'!$C$22),'Ejercicio 3 - TIR'!$C$22+SQRT(('Ejercicio 3 - TIR'!$E$22-'Ejercicio 3 - TIR'!$C$22)*('Ejercicio 3 - TIR'!$D$22-'Ejercicio 3 - TIR'!$C$22)*P712),'Ejercicio 3 - TIR'!$E$22-SQRT(('Ejercicio 3 - TIR'!$E$22-'Ejercicio 3 - TIR'!$C$22)*('Ejercicio 3 - TIR'!$E$22-'Ejercicio 3 - TIR'!$D$22)*(1-P712)))</f>
        <v>0.146791158801835</v>
      </c>
      <c r="R712" s="27">
        <f ca="1" t="shared" si="5308"/>
        <v>0.262083793115075</v>
      </c>
      <c r="S712" s="29">
        <f ca="1">IF(R712&lt;=('Ejercicio 3 - TIR'!$D$23-'Ejercicio 3 - TIR'!$C$23)/('Ejercicio 3 - TIR'!$E$23-'Ejercicio 3 - TIR'!$C$23),'Ejercicio 3 - TIR'!$C$23+SQRT(('Ejercicio 3 - TIR'!$E$23-'Ejercicio 3 - TIR'!$C$23)*('Ejercicio 3 - TIR'!$D$23-'Ejercicio 3 - TIR'!$C$23)*R712),'Ejercicio 3 - TIR'!$E$23-SQRT(('Ejercicio 3 - TIR'!$E$23-'Ejercicio 3 - TIR'!$C$23)*('Ejercicio 3 - TIR'!$E$23-'Ejercicio 3 - TIR'!$D$23)*(1-R712)))</f>
        <v>0.141719825680864</v>
      </c>
      <c r="T712" s="27">
        <f ca="1" t="shared" ref="T712:X712" si="5309">RAND()</f>
        <v>0.389422283892259</v>
      </c>
      <c r="U712" s="29">
        <f ca="1">IF(T712&lt;=('Ejercicio 3 - TIR'!$D$24-'Ejercicio 3 - TIR'!$C$24)/('Ejercicio 3 - TIR'!$E$24-'Ejercicio 3 - TIR'!$C$24),'Ejercicio 3 - TIR'!$C$24+SQRT(('Ejercicio 3 - TIR'!$E$24-'Ejercicio 3 - TIR'!$C$24)*('Ejercicio 3 - TIR'!$D$24-'Ejercicio 3 - TIR'!$C$24)*T712),'Ejercicio 3 - TIR'!$E$24-SQRT(('Ejercicio 3 - TIR'!$E$24-'Ejercicio 3 - TIR'!$C$24)*('Ejercicio 3 - TIR'!$E$24-'Ejercicio 3 - TIR'!$D$24)*(1-T712)))</f>
        <v>0.178596971800765</v>
      </c>
      <c r="V712" s="27">
        <f ca="1" t="shared" si="5309"/>
        <v>0.476507912624724</v>
      </c>
      <c r="W712" s="29">
        <f ca="1">IF(V712&lt;=('Ejercicio 3 - TIR'!$D$25-'Ejercicio 3 - TIR'!$C$25)/('Ejercicio 3 - TIR'!$E$25-'Ejercicio 3 - TIR'!$C$25),'Ejercicio 3 - TIR'!$C$25+SQRT(('Ejercicio 3 - TIR'!$E$25-'Ejercicio 3 - TIR'!$C$25)*('Ejercicio 3 - TIR'!$D$25-'Ejercicio 3 - TIR'!$C$25)*V712),'Ejercicio 3 - TIR'!$E$25-SQRT(('Ejercicio 3 - TIR'!$E$25-'Ejercicio 3 - TIR'!$C$25)*('Ejercicio 3 - TIR'!$E$25-'Ejercicio 3 - TIR'!$D$25)*(1-V712)))</f>
        <v>0.20719553404359</v>
      </c>
      <c r="X712" s="27">
        <f ca="1" t="shared" si="5309"/>
        <v>0.581472407203481</v>
      </c>
      <c r="Y712" s="29">
        <f ca="1">IF(X712&lt;=('Ejercicio 3 - TIR'!$D$26-'Ejercicio 3 - TIR'!$C$26)/('Ejercicio 3 - TIR'!$E$26-'Ejercicio 3 - TIR'!$C$26),'Ejercicio 3 - TIR'!$C$26+SQRT(('Ejercicio 3 - TIR'!$E$26-'Ejercicio 3 - TIR'!$C$26)*('Ejercicio 3 - TIR'!$D$26-'Ejercicio 3 - TIR'!$C$26)*X712),'Ejercicio 3 - TIR'!$E$26-SQRT(('Ejercicio 3 - TIR'!$E$26-'Ejercicio 3 - TIR'!$C$26)*('Ejercicio 3 - TIR'!$E$26-'Ejercicio 3 - TIR'!$D$26)*(1-X712)))</f>
        <v>0.232460027333819</v>
      </c>
      <c r="Z712" s="27">
        <f ca="1" t="shared" si="5240"/>
        <v>1.14679115880183</v>
      </c>
      <c r="AA712" s="27">
        <f ca="1" t="shared" si="5241"/>
        <v>1.30931420191959</v>
      </c>
      <c r="AB712" s="27">
        <f ca="1" t="shared" si="5242"/>
        <v>1.54315375351816</v>
      </c>
      <c r="AC712" s="27">
        <f ca="1" t="shared" si="5243"/>
        <v>1.86288831958973</v>
      </c>
      <c r="AD712" s="27">
        <f ca="1" t="shared" si="5244"/>
        <v>2.29593538928141</v>
      </c>
      <c r="AE712" s="26">
        <f ca="1" t="shared" si="5245"/>
        <v>4602.99012802961</v>
      </c>
      <c r="AF712" s="26">
        <f ca="1" t="shared" si="5246"/>
        <v>5255.3250865847</v>
      </c>
      <c r="AG712" s="26">
        <f ca="1" t="shared" si="5247"/>
        <v>6193.91023287732</v>
      </c>
      <c r="AH712" s="26">
        <f ca="1" t="shared" si="5248"/>
        <v>7477.26077139639</v>
      </c>
      <c r="AI712" s="26">
        <f ca="1" t="shared" si="5249"/>
        <v>9215.4250146973</v>
      </c>
      <c r="AJ712" s="28">
        <f ca="1" t="shared" si="5250"/>
        <v>45804.0251487499</v>
      </c>
      <c r="AK712" s="28">
        <f ca="1" t="shared" si="5251"/>
        <v>49455.1560189196</v>
      </c>
      <c r="AL712" s="28">
        <f ca="1" t="shared" si="5252"/>
        <v>59592.5488572622</v>
      </c>
      <c r="AM712" s="28">
        <f ca="1" t="shared" si="5253"/>
        <v>75653.2551764281</v>
      </c>
      <c r="AN712" s="28">
        <f ca="1" t="shared" si="5254"/>
        <v>74441.7537319311</v>
      </c>
      <c r="AO712" s="28">
        <f ca="1">C712/'Ejercicio 3 - TIR'!$D$7</f>
        <v>15420.0874336644</v>
      </c>
      <c r="AP712" s="28">
        <f ca="1" t="shared" si="5255"/>
        <v>30383.9377150855</v>
      </c>
      <c r="AQ712" s="28">
        <f ca="1" t="shared" si="5256"/>
        <v>34035.0685852552</v>
      </c>
      <c r="AR712" s="28">
        <f ca="1" t="shared" si="5257"/>
        <v>44172.4614235978</v>
      </c>
      <c r="AS712" s="28">
        <f ca="1" t="shared" si="5258"/>
        <v>60233.1677427636</v>
      </c>
      <c r="AT712" s="28">
        <f ca="1" t="shared" si="5259"/>
        <v>59021.6662982666</v>
      </c>
      <c r="AU712" s="28">
        <f ca="1">AP712*'Ejercicio 3 - TIR'!$D$5</f>
        <v>15191.9688575427</v>
      </c>
      <c r="AV712" s="28">
        <f ca="1">AQ712*'Ejercicio 3 - TIR'!$D$5</f>
        <v>17017.5342926276</v>
      </c>
      <c r="AW712" s="28">
        <f ca="1">AR712*'Ejercicio 3 - TIR'!$D$5</f>
        <v>22086.2307117989</v>
      </c>
      <c r="AX712" s="28">
        <f ca="1">AS712*'Ejercicio 3 - TIR'!$D$5</f>
        <v>30116.5838713818</v>
      </c>
      <c r="AY712" s="28">
        <f ca="1">AT712*'Ejercicio 3 - TIR'!$D$5</f>
        <v>29510.8331491333</v>
      </c>
      <c r="AZ712" s="28">
        <f ca="1" t="shared" ref="AZ712:BD712" si="5310">AJ712-AU712-AE712</f>
        <v>26009.0661631776</v>
      </c>
      <c r="BA712" s="28">
        <f ca="1" t="shared" si="5310"/>
        <v>27182.2966397073</v>
      </c>
      <c r="BB712" s="28">
        <f ca="1" t="shared" si="5310"/>
        <v>31312.407912586</v>
      </c>
      <c r="BC712" s="28">
        <f ca="1" t="shared" si="5310"/>
        <v>38059.4105336498</v>
      </c>
      <c r="BD712" s="28">
        <f ca="1" t="shared" si="5310"/>
        <v>35715.4955681005</v>
      </c>
      <c r="BE712" s="28">
        <f ca="1" t="shared" ref="BE712:BI712" si="5311">AZ712/Z712</f>
        <v>22679.8628185726</v>
      </c>
      <c r="BF712" s="28">
        <f ca="1" t="shared" si="5311"/>
        <v>20760.7132037943</v>
      </c>
      <c r="BG712" s="28">
        <f ca="1" t="shared" si="5311"/>
        <v>20291.1782712503</v>
      </c>
      <c r="BH712" s="28">
        <f ca="1" t="shared" si="5311"/>
        <v>20430.323242368</v>
      </c>
      <c r="BI712" s="28">
        <f ca="1" t="shared" si="5311"/>
        <v>15555.9671821945</v>
      </c>
      <c r="BJ712" s="28">
        <f ca="1" t="shared" si="5262"/>
        <v>71994.5807207841</v>
      </c>
      <c r="BK712" s="28">
        <f ca="1" t="shared" si="5263"/>
        <v>35403.5244447637</v>
      </c>
      <c r="BL712" s="28">
        <f ca="1" t="shared" si="5264"/>
        <v>107398.105165548</v>
      </c>
      <c r="BM712" s="28">
        <f ca="1">BK712*'Ejercicio 3 - TIR'!$D$5</f>
        <v>17701.7622223818</v>
      </c>
      <c r="BN712" s="28">
        <f ca="1" t="shared" si="5265"/>
        <v>89696.342943166</v>
      </c>
      <c r="BO712" s="28">
        <f ca="1" t="shared" si="5266"/>
        <v>39067.4508359051</v>
      </c>
      <c r="BP712" s="28">
        <f ca="1" t="shared" si="5267"/>
        <v>-108457.844287395</v>
      </c>
      <c r="BQ712" s="28">
        <f ca="1" t="shared" ref="BQ712:BT712" si="5312">BE712</f>
        <v>22679.8628185726</v>
      </c>
      <c r="BR712" s="28">
        <f ca="1" t="shared" si="5312"/>
        <v>20760.7132037943</v>
      </c>
      <c r="BS712" s="28">
        <f ca="1" t="shared" si="5312"/>
        <v>20291.1782712503</v>
      </c>
      <c r="BT712" s="28">
        <f ca="1" t="shared" si="5312"/>
        <v>20430.323242368</v>
      </c>
      <c r="BU712" s="28">
        <f ca="1" t="shared" si="5269"/>
        <v>54623.4180180995</v>
      </c>
      <c r="BV712" s="30">
        <f ca="1" t="shared" si="5270"/>
        <v>7.58584169491552</v>
      </c>
    </row>
    <row r="713" ht="15" customHeight="1" spans="1:74">
      <c r="A713" s="26">
        <v>712</v>
      </c>
      <c r="B713" s="27">
        <f ca="1" t="shared" ref="B713:F713" si="5313">RAND()</f>
        <v>0.644661394558927</v>
      </c>
      <c r="C713" s="28">
        <f ca="1">IF(B713&lt;=('Ejercicio 3 - TIR'!$D$13-'Ejercicio 3 - TIR'!$C$13)/('Ejercicio 3 - TIR'!$E$13-'Ejercicio 3 - TIR'!$C$13),'Ejercicio 3 - TIR'!$C$13+SQRT(('Ejercicio 3 - TIR'!$E$13-'Ejercicio 3 - TIR'!$C$13)*('Ejercicio 3 - TIR'!$D$13-'Ejercicio 3 - TIR'!$C$13)*B713),'Ejercicio 3 - TIR'!$E$13-SQRT(('Ejercicio 3 - TIR'!$E$13-'Ejercicio 3 - TIR'!$C$13)*('Ejercicio 3 - TIR'!$E$13-'Ejercicio 3 - TIR'!$D$13)*(1-B713)))</f>
        <v>79350.3916131737</v>
      </c>
      <c r="D713" s="27">
        <f ca="1" t="shared" si="5313"/>
        <v>0.686545237839507</v>
      </c>
      <c r="E713" s="28">
        <f ca="1">IF(D713&lt;=('Ejercicio 3 - TIR'!$D$14-'Ejercicio 3 - TIR'!$C$14)/('Ejercicio 3 - TIR'!$E$14-'Ejercicio 3 - TIR'!$C$14),'Ejercicio 3 - TIR'!$C$14+SQRT(('Ejercicio 3 - TIR'!$E$14-'Ejercicio 3 - TIR'!$C$14)*('Ejercicio 3 - TIR'!$D$14-'Ejercicio 3 - TIR'!$C$14)*D713),'Ejercicio 3 - TIR'!$E$14-SQRT(('Ejercicio 3 - TIR'!$E$14-'Ejercicio 3 - TIR'!$C$14)*('Ejercicio 3 - TIR'!$E$14-'Ejercicio 3 - TIR'!$D$14)*(1-D713)))</f>
        <v>33143.0171121641</v>
      </c>
      <c r="F713" s="27">
        <f ca="1" t="shared" si="5313"/>
        <v>0.498545406410183</v>
      </c>
      <c r="G713" s="28">
        <f ca="1">IF(F713&lt;=('Ejercicio 3 - TIR'!$D$18-'Ejercicio 3 - TIR'!$C$18)/('Ejercicio 3 - TIR'!$E$18-'Ejercicio 3 - TIR'!$C$18),'Ejercicio 3 - TIR'!$C$18+SQRT(('Ejercicio 3 - TIR'!$E$18-'Ejercicio 3 - TIR'!$C$18)*('Ejercicio 3 - TIR'!$D$18-'Ejercicio 3 - TIR'!$C$18)*F713),'Ejercicio 3 - TIR'!$E$18-SQRT(('Ejercicio 3 - TIR'!$E$18-'Ejercicio 3 - TIR'!$C$18)*('Ejercicio 3 - TIR'!$E$18-'Ejercicio 3 - TIR'!$D$18)*(1-F713)))</f>
        <v>38647.6477126169</v>
      </c>
      <c r="H713" s="27">
        <f ca="1" t="shared" ref="H713:L713" si="5314">RAND()</f>
        <v>0.818497323946209</v>
      </c>
      <c r="I713" s="28">
        <f ca="1">IF(H713&lt;=('Ejercicio 3 - TIR'!$D$18-'Ejercicio 3 - TIR'!$C$18)/('Ejercicio 3 - TIR'!$E$18-'Ejercicio 3 - TIR'!$C$18),'Ejercicio 3 - TIR'!$C$18+SQRT(('Ejercicio 3 - TIR'!$E$18-'Ejercicio 3 - TIR'!$C$18)*('Ejercicio 3 - TIR'!$D$18-'Ejercicio 3 - TIR'!$C$18)*H713),'Ejercicio 3 - TIR'!$E$18-SQRT(('Ejercicio 3 - TIR'!$E$18-'Ejercicio 3 - TIR'!$C$18)*('Ejercicio 3 - TIR'!$E$18-'Ejercicio 3 - TIR'!$D$18)*(1-H713)))</f>
        <v>41310.4606379611</v>
      </c>
      <c r="J713" s="27">
        <f ca="1" t="shared" si="5314"/>
        <v>0.710037274958244</v>
      </c>
      <c r="K713" s="28">
        <f ca="1">IF(J713&lt;=('Ejercicio 3 - TIR'!$D$18-'Ejercicio 3 - TIR'!$C$18)/('Ejercicio 3 - TIR'!$E$18-'Ejercicio 3 - TIR'!$C$18),'Ejercicio 3 - TIR'!$C$18+SQRT(('Ejercicio 3 - TIR'!$E$18-'Ejercicio 3 - TIR'!$C$18)*('Ejercicio 3 - TIR'!$D$18-'Ejercicio 3 - TIR'!$C$18)*J713),'Ejercicio 3 - TIR'!$E$18-SQRT(('Ejercicio 3 - TIR'!$E$18-'Ejercicio 3 - TIR'!$C$18)*('Ejercicio 3 - TIR'!$E$18-'Ejercicio 3 - TIR'!$D$18)*(1-J713)))</f>
        <v>40336.6102052121</v>
      </c>
      <c r="L713" s="27">
        <f ca="1" t="shared" si="5314"/>
        <v>0.557222423015491</v>
      </c>
      <c r="M713" s="28">
        <f ca="1">IF(L713&lt;=('Ejercicio 3 - TIR'!$D$18-'Ejercicio 3 - TIR'!$C$18)/('Ejercicio 3 - TIR'!$E$18-'Ejercicio 3 - TIR'!$C$18),'Ejercicio 3 - TIR'!$C$18+SQRT(('Ejercicio 3 - TIR'!$E$18-'Ejercicio 3 - TIR'!$C$18)*('Ejercicio 3 - TIR'!$D$18-'Ejercicio 3 - TIR'!$C$18)*L713),'Ejercicio 3 - TIR'!$E$18-SQRT(('Ejercicio 3 - TIR'!$E$18-'Ejercicio 3 - TIR'!$C$18)*('Ejercicio 3 - TIR'!$E$18-'Ejercicio 3 - TIR'!$D$18)*(1-L713)))</f>
        <v>39142.3937484842</v>
      </c>
      <c r="N713" s="27">
        <f ca="1" t="shared" ref="N713:R713" si="5315">RAND()</f>
        <v>0.181492156119818</v>
      </c>
      <c r="O713" s="28">
        <f ca="1">IF(N713&lt;=('Ejercicio 3 - TIR'!$D$18-'Ejercicio 3 - TIR'!$C$18)/('Ejercicio 3 - TIR'!$E$18-'Ejercicio 3 - TIR'!$C$18),'Ejercicio 3 - TIR'!$C$18+SQRT(('Ejercicio 3 - TIR'!$E$18-'Ejercicio 3 - TIR'!$C$18)*('Ejercicio 3 - TIR'!$D$18-'Ejercicio 3 - TIR'!$C$18)*N713),'Ejercicio 3 - TIR'!$E$18-SQRT(('Ejercicio 3 - TIR'!$E$18-'Ejercicio 3 - TIR'!$C$18)*('Ejercicio 3 - TIR'!$E$18-'Ejercicio 3 - TIR'!$D$18)*(1-N713)))</f>
        <v>35217.6453902093</v>
      </c>
      <c r="P713" s="27">
        <f ca="1" t="shared" si="5315"/>
        <v>0.320954324853737</v>
      </c>
      <c r="Q713" s="29">
        <f ca="1">IF(P713&lt;=('Ejercicio 3 - TIR'!$D$22-'Ejercicio 3 - TIR'!$C$22)/('Ejercicio 3 - TIR'!$E$22-'Ejercicio 3 - TIR'!$C$22),'Ejercicio 3 - TIR'!$C$22+SQRT(('Ejercicio 3 - TIR'!$E$22-'Ejercicio 3 - TIR'!$C$22)*('Ejercicio 3 - TIR'!$D$22-'Ejercicio 3 - TIR'!$C$22)*P713),'Ejercicio 3 - TIR'!$E$22-SQRT(('Ejercicio 3 - TIR'!$E$22-'Ejercicio 3 - TIR'!$C$22)*('Ejercicio 3 - TIR'!$E$22-'Ejercicio 3 - TIR'!$D$22)*(1-P713)))</f>
        <v>0.144035760540011</v>
      </c>
      <c r="R713" s="27">
        <f ca="1" t="shared" si="5315"/>
        <v>0.634642587422933</v>
      </c>
      <c r="S713" s="29">
        <f ca="1">IF(R713&lt;=('Ejercicio 3 - TIR'!$D$23-'Ejercicio 3 - TIR'!$C$23)/('Ejercicio 3 - TIR'!$E$23-'Ejercicio 3 - TIR'!$C$23),'Ejercicio 3 - TIR'!$C$23+SQRT(('Ejercicio 3 - TIR'!$E$23-'Ejercicio 3 - TIR'!$C$23)*('Ejercicio 3 - TIR'!$D$23-'Ejercicio 3 - TIR'!$C$23)*R713),'Ejercicio 3 - TIR'!$E$23-SQRT(('Ejercicio 3 - TIR'!$E$23-'Ejercicio 3 - TIR'!$C$23)*('Ejercicio 3 - TIR'!$E$23-'Ejercicio 3 - TIR'!$D$23)*(1-R713)))</f>
        <v>0.154355442241311</v>
      </c>
      <c r="T713" s="27">
        <f ca="1" t="shared" ref="T713:X713" si="5316">RAND()</f>
        <v>0.317805787223315</v>
      </c>
      <c r="U713" s="29">
        <f ca="1">IF(T713&lt;=('Ejercicio 3 - TIR'!$D$24-'Ejercicio 3 - TIR'!$C$24)/('Ejercicio 3 - TIR'!$E$24-'Ejercicio 3 - TIR'!$C$24),'Ejercicio 3 - TIR'!$C$24+SQRT(('Ejercicio 3 - TIR'!$E$24-'Ejercicio 3 - TIR'!$C$24)*('Ejercicio 3 - TIR'!$D$24-'Ejercicio 3 - TIR'!$C$24)*T713),'Ejercicio 3 - TIR'!$E$24-SQRT(('Ejercicio 3 - TIR'!$E$24-'Ejercicio 3 - TIR'!$C$24)*('Ejercicio 3 - TIR'!$E$24-'Ejercicio 3 - TIR'!$D$24)*(1-T713)))</f>
        <v>0.17583393414037</v>
      </c>
      <c r="V713" s="27">
        <f ca="1" t="shared" si="5316"/>
        <v>0.254603915034662</v>
      </c>
      <c r="W713" s="29">
        <f ca="1">IF(V713&lt;=('Ejercicio 3 - TIR'!$D$25-'Ejercicio 3 - TIR'!$C$25)/('Ejercicio 3 - TIR'!$E$25-'Ejercicio 3 - TIR'!$C$25),'Ejercicio 3 - TIR'!$C$25+SQRT(('Ejercicio 3 - TIR'!$E$25-'Ejercicio 3 - TIR'!$C$25)*('Ejercicio 3 - TIR'!$D$25-'Ejercicio 3 - TIR'!$C$25)*V713),'Ejercicio 3 - TIR'!$E$25-SQRT(('Ejercicio 3 - TIR'!$E$25-'Ejercicio 3 - TIR'!$C$25)*('Ejercicio 3 - TIR'!$E$25-'Ejercicio 3 - TIR'!$D$25)*(1-V713)))</f>
        <v>0.198879763797477</v>
      </c>
      <c r="X713" s="27">
        <f ca="1" t="shared" si="5316"/>
        <v>0.746213600556934</v>
      </c>
      <c r="Y713" s="29">
        <f ca="1">IF(X713&lt;=('Ejercicio 3 - TIR'!$D$26-'Ejercicio 3 - TIR'!$C$26)/('Ejercicio 3 - TIR'!$E$26-'Ejercicio 3 - TIR'!$C$26),'Ejercicio 3 - TIR'!$C$26+SQRT(('Ejercicio 3 - TIR'!$E$26-'Ejercicio 3 - TIR'!$C$26)*('Ejercicio 3 - TIR'!$D$26-'Ejercicio 3 - TIR'!$C$26)*X713),'Ejercicio 3 - TIR'!$E$26-SQRT(('Ejercicio 3 - TIR'!$E$26-'Ejercicio 3 - TIR'!$C$26)*('Ejercicio 3 - TIR'!$E$26-'Ejercicio 3 - TIR'!$D$26)*(1-X713)))</f>
        <v>0.242980457093684</v>
      </c>
      <c r="Z713" s="27">
        <f ca="1" t="shared" si="5240"/>
        <v>1.14403576054001</v>
      </c>
      <c r="AA713" s="27">
        <f ca="1" t="shared" si="5241"/>
        <v>1.32062390629804</v>
      </c>
      <c r="AB713" s="27">
        <f ca="1" t="shared" si="5242"/>
        <v>1.55283440326225</v>
      </c>
      <c r="AC713" s="27">
        <f ca="1" t="shared" si="5243"/>
        <v>1.86166174259964</v>
      </c>
      <c r="AD713" s="27">
        <f ca="1" t="shared" si="5244"/>
        <v>2.31400916377032</v>
      </c>
      <c r="AE713" s="26">
        <f ca="1" t="shared" si="5245"/>
        <v>4773.77967634114</v>
      </c>
      <c r="AF713" s="26">
        <f ca="1" t="shared" si="5246"/>
        <v>5510.63854944537</v>
      </c>
      <c r="AG713" s="26">
        <f ca="1" t="shared" si="5247"/>
        <v>6479.59580521993</v>
      </c>
      <c r="AH713" s="26">
        <f ca="1" t="shared" si="5248"/>
        <v>7768.25628846519</v>
      </c>
      <c r="AI713" s="26">
        <f ca="1" t="shared" si="5249"/>
        <v>9655.79075225735</v>
      </c>
      <c r="AJ713" s="28">
        <f ca="1" t="shared" si="5250"/>
        <v>44214.291043986</v>
      </c>
      <c r="AK713" s="28">
        <f ca="1" t="shared" si="5251"/>
        <v>54555.5818986756</v>
      </c>
      <c r="AL713" s="28">
        <f ca="1" t="shared" si="5252"/>
        <v>62636.0760376324</v>
      </c>
      <c r="AM713" s="28">
        <f ca="1" t="shared" si="5253"/>
        <v>72869.8969553243</v>
      </c>
      <c r="AN713" s="28">
        <f ca="1" t="shared" si="5254"/>
        <v>81493.954159358</v>
      </c>
      <c r="AO713" s="28">
        <f ca="1">C713/'Ejercicio 3 - TIR'!$D$7</f>
        <v>15870.0783226347</v>
      </c>
      <c r="AP713" s="28">
        <f ca="1" t="shared" si="5255"/>
        <v>28344.2127213513</v>
      </c>
      <c r="AQ713" s="28">
        <f ca="1" t="shared" si="5256"/>
        <v>38685.5035760408</v>
      </c>
      <c r="AR713" s="28">
        <f ca="1" t="shared" si="5257"/>
        <v>46765.9977149977</v>
      </c>
      <c r="AS713" s="28">
        <f ca="1" t="shared" si="5258"/>
        <v>56999.8186326896</v>
      </c>
      <c r="AT713" s="28">
        <f ca="1" t="shared" si="5259"/>
        <v>65623.8758367233</v>
      </c>
      <c r="AU713" s="28">
        <f ca="1">AP713*'Ejercicio 3 - TIR'!$D$5</f>
        <v>14172.1063606756</v>
      </c>
      <c r="AV713" s="28">
        <f ca="1">AQ713*'Ejercicio 3 - TIR'!$D$5</f>
        <v>19342.7517880204</v>
      </c>
      <c r="AW713" s="28">
        <f ca="1">AR713*'Ejercicio 3 - TIR'!$D$5</f>
        <v>23382.9988574988</v>
      </c>
      <c r="AX713" s="28">
        <f ca="1">AS713*'Ejercicio 3 - TIR'!$D$5</f>
        <v>28499.9093163448</v>
      </c>
      <c r="AY713" s="28">
        <f ca="1">AT713*'Ejercicio 3 - TIR'!$D$5</f>
        <v>32811.9379183616</v>
      </c>
      <c r="AZ713" s="28">
        <f ca="1" t="shared" ref="AZ713:BD713" si="5317">AJ713-AU713-AE713</f>
        <v>25268.4050069692</v>
      </c>
      <c r="BA713" s="28">
        <f ca="1" t="shared" si="5317"/>
        <v>29702.1915612098</v>
      </c>
      <c r="BB713" s="28">
        <f ca="1" t="shared" si="5317"/>
        <v>32773.4813749136</v>
      </c>
      <c r="BC713" s="28">
        <f ca="1" t="shared" si="5317"/>
        <v>36601.7313505143</v>
      </c>
      <c r="BD713" s="28">
        <f ca="1" t="shared" si="5317"/>
        <v>39026.225488739</v>
      </c>
      <c r="BE713" s="28">
        <f ca="1" t="shared" ref="BE713:BI713" si="5318">AZ713/Z713</f>
        <v>22087.0761898579</v>
      </c>
      <c r="BF713" s="28">
        <f ca="1" t="shared" si="5318"/>
        <v>22491.0297470464</v>
      </c>
      <c r="BG713" s="28">
        <f ca="1" t="shared" si="5318"/>
        <v>21105.586858497</v>
      </c>
      <c r="BH713" s="28">
        <f ca="1" t="shared" si="5318"/>
        <v>19660.785046484</v>
      </c>
      <c r="BI713" s="28">
        <f ca="1" t="shared" si="5318"/>
        <v>16865.1991961656</v>
      </c>
      <c r="BJ713" s="28">
        <f ca="1" t="shared" si="5262"/>
        <v>76693.2453125444</v>
      </c>
      <c r="BK713" s="28">
        <f ca="1" t="shared" si="5263"/>
        <v>36723.5066683295</v>
      </c>
      <c r="BL713" s="28">
        <f ca="1" t="shared" si="5264"/>
        <v>113416.751980874</v>
      </c>
      <c r="BM713" s="28">
        <f ca="1">BK713*'Ejercicio 3 - TIR'!$D$5</f>
        <v>18361.7533341648</v>
      </c>
      <c r="BN713" s="28">
        <f ca="1" t="shared" si="5265"/>
        <v>95054.9986467092</v>
      </c>
      <c r="BO713" s="28">
        <f ca="1" t="shared" si="5266"/>
        <v>41078.0562734815</v>
      </c>
      <c r="BP713" s="28">
        <f ca="1" t="shared" si="5267"/>
        <v>-112493.408725338</v>
      </c>
      <c r="BQ713" s="28">
        <f ca="1" t="shared" ref="BQ713:BT713" si="5319">BE713</f>
        <v>22087.0761898579</v>
      </c>
      <c r="BR713" s="28">
        <f ca="1" t="shared" si="5319"/>
        <v>22491.0297470464</v>
      </c>
      <c r="BS713" s="28">
        <f ca="1" t="shared" si="5319"/>
        <v>21105.586858497</v>
      </c>
      <c r="BT713" s="28">
        <f ca="1" t="shared" si="5319"/>
        <v>19660.785046484</v>
      </c>
      <c r="BU713" s="28">
        <f ca="1" t="shared" si="5269"/>
        <v>57943.2554696471</v>
      </c>
      <c r="BV713" s="30">
        <f ca="1" t="shared" si="5270"/>
        <v>7.38069923061695</v>
      </c>
    </row>
    <row r="714" ht="15" customHeight="1" spans="1:74">
      <c r="A714" s="26">
        <v>713</v>
      </c>
      <c r="B714" s="27">
        <f ca="1" t="shared" ref="B714:F714" si="5320">RAND()</f>
        <v>0.964066439064928</v>
      </c>
      <c r="C714" s="28">
        <f ca="1">IF(B714&lt;=('Ejercicio 3 - TIR'!$D$13-'Ejercicio 3 - TIR'!$C$13)/('Ejercicio 3 - TIR'!$E$13-'Ejercicio 3 - TIR'!$C$13),'Ejercicio 3 - TIR'!$C$13+SQRT(('Ejercicio 3 - TIR'!$E$13-'Ejercicio 3 - TIR'!$C$13)*('Ejercicio 3 - TIR'!$D$13-'Ejercicio 3 - TIR'!$C$13)*B714),'Ejercicio 3 - TIR'!$E$13-SQRT(('Ejercicio 3 - TIR'!$E$13-'Ejercicio 3 - TIR'!$C$13)*('Ejercicio 3 - TIR'!$E$13-'Ejercicio 3 - TIR'!$D$13)*(1-B714)))</f>
        <v>93433.3971399143</v>
      </c>
      <c r="D714" s="27">
        <f ca="1" t="shared" si="5320"/>
        <v>0.379729520028567</v>
      </c>
      <c r="E714" s="28">
        <f ca="1">IF(D714&lt;=('Ejercicio 3 - TIR'!$D$14-'Ejercicio 3 - TIR'!$C$14)/('Ejercicio 3 - TIR'!$E$14-'Ejercicio 3 - TIR'!$C$14),'Ejercicio 3 - TIR'!$C$14+SQRT(('Ejercicio 3 - TIR'!$E$14-'Ejercicio 3 - TIR'!$C$14)*('Ejercicio 3 - TIR'!$D$14-'Ejercicio 3 - TIR'!$C$14)*D714),'Ejercicio 3 - TIR'!$E$14-SQRT(('Ejercicio 3 - TIR'!$E$14-'Ejercicio 3 - TIR'!$C$14)*('Ejercicio 3 - TIR'!$E$14-'Ejercicio 3 - TIR'!$D$14)*(1-D714)))</f>
        <v>30354.245908395</v>
      </c>
      <c r="F714" s="27">
        <f ca="1" t="shared" si="5320"/>
        <v>0.780292097347935</v>
      </c>
      <c r="G714" s="28">
        <f ca="1">IF(F714&lt;=('Ejercicio 3 - TIR'!$D$18-'Ejercicio 3 - TIR'!$C$18)/('Ejercicio 3 - TIR'!$E$18-'Ejercicio 3 - TIR'!$C$18),'Ejercicio 3 - TIR'!$C$18+SQRT(('Ejercicio 3 - TIR'!$E$18-'Ejercicio 3 - TIR'!$C$18)*('Ejercicio 3 - TIR'!$D$18-'Ejercicio 3 - TIR'!$C$18)*F714),'Ejercicio 3 - TIR'!$E$18-SQRT(('Ejercicio 3 - TIR'!$E$18-'Ejercicio 3 - TIR'!$C$18)*('Ejercicio 3 - TIR'!$E$18-'Ejercicio 3 - TIR'!$D$18)*(1-F714)))</f>
        <v>40940.6782957118</v>
      </c>
      <c r="H714" s="27">
        <f ca="1" t="shared" ref="H714:L714" si="5321">RAND()</f>
        <v>0.855620423378359</v>
      </c>
      <c r="I714" s="28">
        <f ca="1">IF(H714&lt;=('Ejercicio 3 - TIR'!$D$18-'Ejercicio 3 - TIR'!$C$18)/('Ejercicio 3 - TIR'!$E$18-'Ejercicio 3 - TIR'!$C$18),'Ejercicio 3 - TIR'!$C$18+SQRT(('Ejercicio 3 - TIR'!$E$18-'Ejercicio 3 - TIR'!$C$18)*('Ejercicio 3 - TIR'!$D$18-'Ejercicio 3 - TIR'!$C$18)*H714),'Ejercicio 3 - TIR'!$E$18-SQRT(('Ejercicio 3 - TIR'!$E$18-'Ejercicio 3 - TIR'!$C$18)*('Ejercicio 3 - TIR'!$E$18-'Ejercicio 3 - TIR'!$D$18)*(1-H714)))</f>
        <v>41709.3361996972</v>
      </c>
      <c r="J714" s="27">
        <f ca="1" t="shared" si="5321"/>
        <v>0.223982189246853</v>
      </c>
      <c r="K714" s="28">
        <f ca="1">IF(J714&lt;=('Ejercicio 3 - TIR'!$D$18-'Ejercicio 3 - TIR'!$C$18)/('Ejercicio 3 - TIR'!$E$18-'Ejercicio 3 - TIR'!$C$18),'Ejercicio 3 - TIR'!$C$18+SQRT(('Ejercicio 3 - TIR'!$E$18-'Ejercicio 3 - TIR'!$C$18)*('Ejercicio 3 - TIR'!$D$18-'Ejercicio 3 - TIR'!$C$18)*J714),'Ejercicio 3 - TIR'!$E$18-SQRT(('Ejercicio 3 - TIR'!$E$18-'Ejercicio 3 - TIR'!$C$18)*('Ejercicio 3 - TIR'!$E$18-'Ejercicio 3 - TIR'!$D$18)*(1-J714)))</f>
        <v>35796.3202453822</v>
      </c>
      <c r="L714" s="27">
        <f ca="1" t="shared" si="5321"/>
        <v>0.917394421278952</v>
      </c>
      <c r="M714" s="28">
        <f ca="1">IF(L714&lt;=('Ejercicio 3 - TIR'!$D$18-'Ejercicio 3 - TIR'!$C$18)/('Ejercicio 3 - TIR'!$E$18-'Ejercicio 3 - TIR'!$C$18),'Ejercicio 3 - TIR'!$C$18+SQRT(('Ejercicio 3 - TIR'!$E$18-'Ejercicio 3 - TIR'!$C$18)*('Ejercicio 3 - TIR'!$D$18-'Ejercicio 3 - TIR'!$C$18)*L714),'Ejercicio 3 - TIR'!$E$18-SQRT(('Ejercicio 3 - TIR'!$E$18-'Ejercicio 3 - TIR'!$C$18)*('Ejercicio 3 - TIR'!$E$18-'Ejercicio 3 - TIR'!$D$18)*(1-L714)))</f>
        <v>42510.9402570291</v>
      </c>
      <c r="N714" s="27">
        <f ca="1" t="shared" ref="N714:R714" si="5322">RAND()</f>
        <v>0.486256557238063</v>
      </c>
      <c r="O714" s="28">
        <f ca="1">IF(N714&lt;=('Ejercicio 3 - TIR'!$D$18-'Ejercicio 3 - TIR'!$C$18)/('Ejercicio 3 - TIR'!$E$18-'Ejercicio 3 - TIR'!$C$18),'Ejercicio 3 - TIR'!$C$18+SQRT(('Ejercicio 3 - TIR'!$E$18-'Ejercicio 3 - TIR'!$C$18)*('Ejercicio 3 - TIR'!$D$18-'Ejercicio 3 - TIR'!$C$18)*N714),'Ejercicio 3 - TIR'!$E$18-SQRT(('Ejercicio 3 - TIR'!$E$18-'Ejercicio 3 - TIR'!$C$18)*('Ejercicio 3 - TIR'!$E$18-'Ejercicio 3 - TIR'!$D$18)*(1-N714)))</f>
        <v>38540.4030107314</v>
      </c>
      <c r="P714" s="27">
        <f ca="1" t="shared" si="5322"/>
        <v>0.516720200448065</v>
      </c>
      <c r="Q714" s="29">
        <f ca="1">IF(P714&lt;=('Ejercicio 3 - TIR'!$D$22-'Ejercicio 3 - TIR'!$C$22)/('Ejercicio 3 - TIR'!$E$22-'Ejercicio 3 - TIR'!$C$22),'Ejercicio 3 - TIR'!$C$22+SQRT(('Ejercicio 3 - TIR'!$E$22-'Ejercicio 3 - TIR'!$C$22)*('Ejercicio 3 - TIR'!$D$22-'Ejercicio 3 - TIR'!$C$22)*P714),'Ejercicio 3 - TIR'!$E$22-SQRT(('Ejercicio 3 - TIR'!$E$22-'Ejercicio 3 - TIR'!$C$22)*('Ejercicio 3 - TIR'!$E$22-'Ejercicio 3 - TIR'!$D$22)*(1-P714)))</f>
        <v>0.15050587110638</v>
      </c>
      <c r="R714" s="27">
        <f ca="1" t="shared" si="5322"/>
        <v>0.974721418833864</v>
      </c>
      <c r="S714" s="29">
        <f ca="1">IF(R714&lt;=('Ejercicio 3 - TIR'!$D$23-'Ejercicio 3 - TIR'!$C$23)/('Ejercicio 3 - TIR'!$E$23-'Ejercicio 3 - TIR'!$C$23),'Ejercicio 3 - TIR'!$C$23+SQRT(('Ejercicio 3 - TIR'!$E$23-'Ejercicio 3 - TIR'!$C$23)*('Ejercicio 3 - TIR'!$D$23-'Ejercicio 3 - TIR'!$C$23)*R714),'Ejercicio 3 - TIR'!$E$23-SQRT(('Ejercicio 3 - TIR'!$E$23-'Ejercicio 3 - TIR'!$C$23)*('Ejercicio 3 - TIR'!$E$23-'Ejercicio 3 - TIR'!$D$23)*(1-R714)))</f>
        <v>0.173254524027243</v>
      </c>
      <c r="T714" s="27">
        <f ca="1" t="shared" ref="T714:X714" si="5323">RAND()</f>
        <v>0.74993484243045</v>
      </c>
      <c r="U714" s="29">
        <f ca="1">IF(T714&lt;=('Ejercicio 3 - TIR'!$D$24-'Ejercicio 3 - TIR'!$C$24)/('Ejercicio 3 - TIR'!$E$24-'Ejercicio 3 - TIR'!$C$24),'Ejercicio 3 - TIR'!$C$24+SQRT(('Ejercicio 3 - TIR'!$E$24-'Ejercicio 3 - TIR'!$C$24)*('Ejercicio 3 - TIR'!$D$24-'Ejercicio 3 - TIR'!$C$24)*T714),'Ejercicio 3 - TIR'!$E$24-SQRT(('Ejercicio 3 - TIR'!$E$24-'Ejercicio 3 - TIR'!$C$24)*('Ejercicio 3 - TIR'!$E$24-'Ejercicio 3 - TIR'!$D$24)*(1-T714)))</f>
        <v>0.193539039299475</v>
      </c>
      <c r="V714" s="27">
        <f ca="1" t="shared" si="5323"/>
        <v>0.759945457192686</v>
      </c>
      <c r="W714" s="29">
        <f ca="1">IF(V714&lt;=('Ejercicio 3 - TIR'!$D$25-'Ejercicio 3 - TIR'!$C$25)/('Ejercicio 3 - TIR'!$E$25-'Ejercicio 3 - TIR'!$C$25),'Ejercicio 3 - TIR'!$C$25+SQRT(('Ejercicio 3 - TIR'!$E$25-'Ejercicio 3 - TIR'!$C$25)*('Ejercicio 3 - TIR'!$D$25-'Ejercicio 3 - TIR'!$C$25)*V714),'Ejercicio 3 - TIR'!$E$25-SQRT(('Ejercicio 3 - TIR'!$E$25-'Ejercicio 3 - TIR'!$C$25)*('Ejercicio 3 - TIR'!$E$25-'Ejercicio 3 - TIR'!$D$25)*(1-V714)))</f>
        <v>0.221013953359839</v>
      </c>
      <c r="X714" s="27">
        <f ca="1" t="shared" si="5323"/>
        <v>0.590003689957653</v>
      </c>
      <c r="Y714" s="29">
        <f ca="1">IF(X714&lt;=('Ejercicio 3 - TIR'!$D$26-'Ejercicio 3 - TIR'!$C$26)/('Ejercicio 3 - TIR'!$E$26-'Ejercicio 3 - TIR'!$C$26),'Ejercicio 3 - TIR'!$C$26+SQRT(('Ejercicio 3 - TIR'!$E$26-'Ejercicio 3 - TIR'!$C$26)*('Ejercicio 3 - TIR'!$D$26-'Ejercicio 3 - TIR'!$C$26)*X714),'Ejercicio 3 - TIR'!$E$26-SQRT(('Ejercicio 3 - TIR'!$E$26-'Ejercicio 3 - TIR'!$C$26)*('Ejercicio 3 - TIR'!$E$26-'Ejercicio 3 - TIR'!$D$26)*(1-X714)))</f>
        <v>0.232947050313199</v>
      </c>
      <c r="Z714" s="27">
        <f ca="1" t="shared" si="5240"/>
        <v>1.15050587110638</v>
      </c>
      <c r="AA714" s="27">
        <f ca="1" t="shared" si="5241"/>
        <v>1.34983621819546</v>
      </c>
      <c r="AB714" s="27">
        <f ca="1" t="shared" si="5242"/>
        <v>1.61108222307665</v>
      </c>
      <c r="AC714" s="27">
        <f ca="1" t="shared" si="5243"/>
        <v>1.96715387438658</v>
      </c>
      <c r="AD714" s="27">
        <f ca="1" t="shared" si="5244"/>
        <v>2.42539656693711</v>
      </c>
      <c r="AE714" s="26">
        <f ca="1" t="shared" si="5245"/>
        <v>4568.49222222025</v>
      </c>
      <c r="AF714" s="26">
        <f ca="1" t="shared" si="5246"/>
        <v>5360.00416770318</v>
      </c>
      <c r="AG714" s="26">
        <f ca="1" t="shared" si="5247"/>
        <v>6397.37422496163</v>
      </c>
      <c r="AH714" s="26">
        <f ca="1" t="shared" si="5248"/>
        <v>7811.28319354274</v>
      </c>
      <c r="AI714" s="26">
        <f ca="1" t="shared" si="5249"/>
        <v>9630.89857263958</v>
      </c>
      <c r="AJ714" s="28">
        <f ca="1" t="shared" si="5250"/>
        <v>47102.490746294</v>
      </c>
      <c r="AK714" s="28">
        <f ca="1" t="shared" si="5251"/>
        <v>56300.7726392425</v>
      </c>
      <c r="AL714" s="28">
        <f ca="1" t="shared" si="5252"/>
        <v>57670.8151988941</v>
      </c>
      <c r="AM714" s="28">
        <f ca="1" t="shared" si="5253"/>
        <v>83625.5608304311</v>
      </c>
      <c r="AN714" s="28">
        <f ca="1" t="shared" si="5254"/>
        <v>93475.7611506006</v>
      </c>
      <c r="AO714" s="28">
        <f ca="1">C714/'Ejercicio 3 - TIR'!$D$7</f>
        <v>18686.6794279829</v>
      </c>
      <c r="AP714" s="28">
        <f ca="1" t="shared" si="5255"/>
        <v>28415.8113183112</v>
      </c>
      <c r="AQ714" s="28">
        <f ca="1" t="shared" si="5256"/>
        <v>37614.0932112596</v>
      </c>
      <c r="AR714" s="28">
        <f ca="1" t="shared" si="5257"/>
        <v>38984.1357709112</v>
      </c>
      <c r="AS714" s="28">
        <f ca="1" t="shared" si="5258"/>
        <v>64938.8814024482</v>
      </c>
      <c r="AT714" s="28">
        <f ca="1" t="shared" si="5259"/>
        <v>74789.0817226177</v>
      </c>
      <c r="AU714" s="28">
        <f ca="1">AP714*'Ejercicio 3 - TIR'!$D$5</f>
        <v>14207.9056591556</v>
      </c>
      <c r="AV714" s="28">
        <f ca="1">AQ714*'Ejercicio 3 - TIR'!$D$5</f>
        <v>18807.0466056298</v>
      </c>
      <c r="AW714" s="28">
        <f ca="1">AR714*'Ejercicio 3 - TIR'!$D$5</f>
        <v>19492.0678854556</v>
      </c>
      <c r="AX714" s="28">
        <f ca="1">AS714*'Ejercicio 3 - TIR'!$D$5</f>
        <v>32469.4407012241</v>
      </c>
      <c r="AY714" s="28">
        <f ca="1">AT714*'Ejercicio 3 - TIR'!$D$5</f>
        <v>37394.5408613089</v>
      </c>
      <c r="AZ714" s="28">
        <f ca="1" t="shared" ref="AZ714:BD714" si="5324">AJ714-AU714-AE714</f>
        <v>28326.0928649182</v>
      </c>
      <c r="BA714" s="28">
        <f ca="1" t="shared" si="5324"/>
        <v>32133.7218659095</v>
      </c>
      <c r="BB714" s="28">
        <f ca="1" t="shared" si="5324"/>
        <v>31781.3730884768</v>
      </c>
      <c r="BC714" s="28">
        <f ca="1" t="shared" si="5324"/>
        <v>43344.8369356642</v>
      </c>
      <c r="BD714" s="28">
        <f ca="1" t="shared" si="5324"/>
        <v>46450.3217166521</v>
      </c>
      <c r="BE714" s="28">
        <f ca="1" t="shared" ref="BE714:BI714" si="5325">AZ714/Z714</f>
        <v>24620.5548153166</v>
      </c>
      <c r="BF714" s="28">
        <f ca="1" t="shared" si="5325"/>
        <v>23805.6450351196</v>
      </c>
      <c r="BG714" s="28">
        <f ca="1" t="shared" si="5325"/>
        <v>19726.7232132849</v>
      </c>
      <c r="BH714" s="28">
        <f ca="1" t="shared" si="5325"/>
        <v>22034.2889796461</v>
      </c>
      <c r="BI714" s="28">
        <f ca="1" t="shared" si="5325"/>
        <v>19151.63992143</v>
      </c>
      <c r="BJ714" s="28">
        <f ca="1" t="shared" si="5262"/>
        <v>73621.083818186</v>
      </c>
      <c r="BK714" s="28">
        <f ca="1" t="shared" si="5263"/>
        <v>45322.608132084</v>
      </c>
      <c r="BL714" s="28">
        <f ca="1" t="shared" si="5264"/>
        <v>118943.69195027</v>
      </c>
      <c r="BM714" s="28">
        <f ca="1">BK714*'Ejercicio 3 - TIR'!$D$5</f>
        <v>22661.304066042</v>
      </c>
      <c r="BN714" s="28">
        <f ca="1" t="shared" si="5265"/>
        <v>96282.387884228</v>
      </c>
      <c r="BO714" s="28">
        <f ca="1" t="shared" si="5266"/>
        <v>39697.5856223864</v>
      </c>
      <c r="BP714" s="28">
        <f ca="1" t="shared" si="5267"/>
        <v>-123787.643048309</v>
      </c>
      <c r="BQ714" s="28">
        <f ca="1" t="shared" ref="BQ714:BT714" si="5326">BE714</f>
        <v>24620.5548153166</v>
      </c>
      <c r="BR714" s="28">
        <f ca="1" t="shared" si="5326"/>
        <v>23805.6450351196</v>
      </c>
      <c r="BS714" s="28">
        <f ca="1" t="shared" si="5326"/>
        <v>19726.7232132849</v>
      </c>
      <c r="BT714" s="28">
        <f ca="1" t="shared" si="5326"/>
        <v>22034.2889796461</v>
      </c>
      <c r="BU714" s="28">
        <f ca="1" t="shared" si="5269"/>
        <v>58849.2255438164</v>
      </c>
      <c r="BV714" s="30">
        <f ca="1" t="shared" si="5270"/>
        <v>5.6413421765529</v>
      </c>
    </row>
    <row r="715" ht="15" customHeight="1" spans="1:74">
      <c r="A715" s="26">
        <v>714</v>
      </c>
      <c r="B715" s="27">
        <f ca="1" t="shared" ref="B715:F715" si="5327">RAND()</f>
        <v>0.464281679062705</v>
      </c>
      <c r="C715" s="28">
        <f ca="1">IF(B715&lt;=('Ejercicio 3 - TIR'!$D$13-'Ejercicio 3 - TIR'!$C$13)/('Ejercicio 3 - TIR'!$E$13-'Ejercicio 3 - TIR'!$C$13),'Ejercicio 3 - TIR'!$C$13+SQRT(('Ejercicio 3 - TIR'!$E$13-'Ejercicio 3 - TIR'!$C$13)*('Ejercicio 3 - TIR'!$D$13-'Ejercicio 3 - TIR'!$C$13)*B715),'Ejercicio 3 - TIR'!$E$13-SQRT(('Ejercicio 3 - TIR'!$E$13-'Ejercicio 3 - TIR'!$C$13)*('Ejercicio 3 - TIR'!$E$13-'Ejercicio 3 - TIR'!$D$13)*(1-B715)))</f>
        <v>74645.2768675193</v>
      </c>
      <c r="D715" s="27">
        <f ca="1" t="shared" si="5327"/>
        <v>0.0942594794203986</v>
      </c>
      <c r="E715" s="28">
        <f ca="1">IF(D715&lt;=('Ejercicio 3 - TIR'!$D$14-'Ejercicio 3 - TIR'!$C$14)/('Ejercicio 3 - TIR'!$E$14-'Ejercicio 3 - TIR'!$C$14),'Ejercicio 3 - TIR'!$C$14+SQRT(('Ejercicio 3 - TIR'!$E$14-'Ejercicio 3 - TIR'!$C$14)*('Ejercicio 3 - TIR'!$D$14-'Ejercicio 3 - TIR'!$C$14)*D715),'Ejercicio 3 - TIR'!$E$14-SQRT(('Ejercicio 3 - TIR'!$E$14-'Ejercicio 3 - TIR'!$C$14)*('Ejercicio 3 - TIR'!$E$14-'Ejercicio 3 - TIR'!$D$14)*(1-D715)))</f>
        <v>27658.8457940486</v>
      </c>
      <c r="F715" s="27">
        <f ca="1" t="shared" si="5327"/>
        <v>0.334917751585509</v>
      </c>
      <c r="G715" s="28">
        <f ca="1">IF(F715&lt;=('Ejercicio 3 - TIR'!$D$18-'Ejercicio 3 - TIR'!$C$18)/('Ejercicio 3 - TIR'!$E$18-'Ejercicio 3 - TIR'!$C$18),'Ejercicio 3 - TIR'!$C$18+SQRT(('Ejercicio 3 - TIR'!$E$18-'Ejercicio 3 - TIR'!$C$18)*('Ejercicio 3 - TIR'!$D$18-'Ejercicio 3 - TIR'!$C$18)*F715),'Ejercicio 3 - TIR'!$E$18-SQRT(('Ejercicio 3 - TIR'!$E$18-'Ejercicio 3 - TIR'!$C$18)*('Ejercicio 3 - TIR'!$E$18-'Ejercicio 3 - TIR'!$D$18)*(1-F715)))</f>
        <v>37087.8531825812</v>
      </c>
      <c r="H715" s="27">
        <f ca="1" t="shared" ref="H715:L715" si="5328">RAND()</f>
        <v>0.84192146287302</v>
      </c>
      <c r="I715" s="28">
        <f ca="1">IF(H715&lt;=('Ejercicio 3 - TIR'!$D$18-'Ejercicio 3 - TIR'!$C$18)/('Ejercicio 3 - TIR'!$E$18-'Ejercicio 3 - TIR'!$C$18),'Ejercicio 3 - TIR'!$C$18+SQRT(('Ejercicio 3 - TIR'!$E$18-'Ejercicio 3 - TIR'!$C$18)*('Ejercicio 3 - TIR'!$D$18-'Ejercicio 3 - TIR'!$C$18)*H715),'Ejercicio 3 - TIR'!$E$18-SQRT(('Ejercicio 3 - TIR'!$E$18-'Ejercicio 3 - TIR'!$C$18)*('Ejercicio 3 - TIR'!$E$18-'Ejercicio 3 - TIR'!$D$18)*(1-H715)))</f>
        <v>41556.7616573168</v>
      </c>
      <c r="J715" s="27">
        <f ca="1" t="shared" si="5328"/>
        <v>0.47847019367661</v>
      </c>
      <c r="K715" s="28">
        <f ca="1">IF(J715&lt;=('Ejercicio 3 - TIR'!$D$18-'Ejercicio 3 - TIR'!$C$18)/('Ejercicio 3 - TIR'!$E$18-'Ejercicio 3 - TIR'!$C$18),'Ejercicio 3 - TIR'!$C$18+SQRT(('Ejercicio 3 - TIR'!$E$18-'Ejercicio 3 - TIR'!$C$18)*('Ejercicio 3 - TIR'!$D$18-'Ejercicio 3 - TIR'!$C$18)*J715),'Ejercicio 3 - TIR'!$E$18-SQRT(('Ejercicio 3 - TIR'!$E$18-'Ejercicio 3 - TIR'!$C$18)*('Ejercicio 3 - TIR'!$E$18-'Ejercicio 3 - TIR'!$D$18)*(1-J715)))</f>
        <v>38471.7488779762</v>
      </c>
      <c r="L715" s="27">
        <f ca="1" t="shared" si="5328"/>
        <v>0.510011716182962</v>
      </c>
      <c r="M715" s="28">
        <f ca="1">IF(L715&lt;=('Ejercicio 3 - TIR'!$D$18-'Ejercicio 3 - TIR'!$C$18)/('Ejercicio 3 - TIR'!$E$18-'Ejercicio 3 - TIR'!$C$18),'Ejercicio 3 - TIR'!$C$18+SQRT(('Ejercicio 3 - TIR'!$E$18-'Ejercicio 3 - TIR'!$C$18)*('Ejercicio 3 - TIR'!$D$18-'Ejercicio 3 - TIR'!$C$18)*L715),'Ejercicio 3 - TIR'!$E$18-SQRT(('Ejercicio 3 - TIR'!$E$18-'Ejercicio 3 - TIR'!$C$18)*('Ejercicio 3 - TIR'!$E$18-'Ejercicio 3 - TIR'!$D$18)*(1-L715)))</f>
        <v>38746.528307131</v>
      </c>
      <c r="N715" s="27">
        <f ca="1" t="shared" ref="N715:R715" si="5329">RAND()</f>
        <v>0.567770621235135</v>
      </c>
      <c r="O715" s="28">
        <f ca="1">IF(N715&lt;=('Ejercicio 3 - TIR'!$D$18-'Ejercicio 3 - TIR'!$C$18)/('Ejercicio 3 - TIR'!$E$18-'Ejercicio 3 - TIR'!$C$18),'Ejercicio 3 - TIR'!$C$18+SQRT(('Ejercicio 3 - TIR'!$E$18-'Ejercicio 3 - TIR'!$C$18)*('Ejercicio 3 - TIR'!$D$18-'Ejercicio 3 - TIR'!$C$18)*N715),'Ejercicio 3 - TIR'!$E$18-SQRT(('Ejercicio 3 - TIR'!$E$18-'Ejercicio 3 - TIR'!$C$18)*('Ejercicio 3 - TIR'!$E$18-'Ejercicio 3 - TIR'!$D$18)*(1-N715)))</f>
        <v>39228.5206390445</v>
      </c>
      <c r="P715" s="27">
        <f ca="1" t="shared" si="5329"/>
        <v>0.792508117867864</v>
      </c>
      <c r="Q715" s="29">
        <f ca="1">IF(P715&lt;=('Ejercicio 3 - TIR'!$D$22-'Ejercicio 3 - TIR'!$C$22)/('Ejercicio 3 - TIR'!$E$22-'Ejercicio 3 - TIR'!$C$22),'Ejercicio 3 - TIR'!$C$22+SQRT(('Ejercicio 3 - TIR'!$E$22-'Ejercicio 3 - TIR'!$C$22)*('Ejercicio 3 - TIR'!$D$22-'Ejercicio 3 - TIR'!$C$22)*P715),'Ejercicio 3 - TIR'!$E$22-SQRT(('Ejercicio 3 - TIR'!$E$22-'Ejercicio 3 - TIR'!$C$22)*('Ejercicio 3 - TIR'!$E$22-'Ejercicio 3 - TIR'!$D$22)*(1-P715)))</f>
        <v>0.160674229954854</v>
      </c>
      <c r="R715" s="27">
        <f ca="1" t="shared" si="5329"/>
        <v>0.459911152248674</v>
      </c>
      <c r="S715" s="29">
        <f ca="1">IF(R715&lt;=('Ejercicio 3 - TIR'!$D$23-'Ejercicio 3 - TIR'!$C$23)/('Ejercicio 3 - TIR'!$E$23-'Ejercicio 3 - TIR'!$C$23),'Ejercicio 3 - TIR'!$C$23+SQRT(('Ejercicio 3 - TIR'!$E$23-'Ejercicio 3 - TIR'!$C$23)*('Ejercicio 3 - TIR'!$D$23-'Ejercicio 3 - TIR'!$C$23)*R715),'Ejercicio 3 - TIR'!$E$23-SQRT(('Ejercicio 3 - TIR'!$E$23-'Ejercicio 3 - TIR'!$C$23)*('Ejercicio 3 - TIR'!$E$23-'Ejercicio 3 - TIR'!$D$23)*(1-R715)))</f>
        <v>0.148772210100158</v>
      </c>
      <c r="T715" s="27">
        <f ca="1" t="shared" ref="T715:X715" si="5330">RAND()</f>
        <v>0.489206693866791</v>
      </c>
      <c r="U715" s="29">
        <f ca="1">IF(T715&lt;=('Ejercicio 3 - TIR'!$D$24-'Ejercicio 3 - TIR'!$C$24)/('Ejercicio 3 - TIR'!$E$24-'Ejercicio 3 - TIR'!$C$24),'Ejercicio 3 - TIR'!$C$24+SQRT(('Ejercicio 3 - TIR'!$E$24-'Ejercicio 3 - TIR'!$C$24)*('Ejercicio 3 - TIR'!$D$24-'Ejercicio 3 - TIR'!$C$24)*T715),'Ejercicio 3 - TIR'!$E$24-SQRT(('Ejercicio 3 - TIR'!$E$24-'Ejercicio 3 - TIR'!$C$24)*('Ejercicio 3 - TIR'!$E$24-'Ejercicio 3 - TIR'!$D$24)*(1-T715)))</f>
        <v>0.18218173381588</v>
      </c>
      <c r="V715" s="27">
        <f ca="1" t="shared" si="5330"/>
        <v>0.125686895513809</v>
      </c>
      <c r="W715" s="29">
        <f ca="1">IF(V715&lt;=('Ejercicio 3 - TIR'!$D$25-'Ejercicio 3 - TIR'!$C$25)/('Ejercicio 3 - TIR'!$E$25-'Ejercicio 3 - TIR'!$C$25),'Ejercicio 3 - TIR'!$C$25+SQRT(('Ejercicio 3 - TIR'!$E$25-'Ejercicio 3 - TIR'!$C$25)*('Ejercicio 3 - TIR'!$D$25-'Ejercicio 3 - TIR'!$C$25)*V715),'Ejercicio 3 - TIR'!$E$25-SQRT(('Ejercicio 3 - TIR'!$E$25-'Ejercicio 3 - TIR'!$C$25)*('Ejercicio 3 - TIR'!$E$25-'Ejercicio 3 - TIR'!$D$25)*(1-V715)))</f>
        <v>0.193265053852862</v>
      </c>
      <c r="X715" s="27">
        <f ca="1" t="shared" si="5330"/>
        <v>0.400741268806645</v>
      </c>
      <c r="Y715" s="29">
        <f ca="1">IF(X715&lt;=('Ejercicio 3 - TIR'!$D$26-'Ejercicio 3 - TIR'!$C$26)/('Ejercicio 3 - TIR'!$E$26-'Ejercicio 3 - TIR'!$C$26),'Ejercicio 3 - TIR'!$C$26+SQRT(('Ejercicio 3 - TIR'!$E$26-'Ejercicio 3 - TIR'!$C$26)*('Ejercicio 3 - TIR'!$D$26-'Ejercicio 3 - TIR'!$C$26)*X715),'Ejercicio 3 - TIR'!$E$26-SQRT(('Ejercicio 3 - TIR'!$E$26-'Ejercicio 3 - TIR'!$C$26)*('Ejercicio 3 - TIR'!$E$26-'Ejercicio 3 - TIR'!$D$26)*(1-X715)))</f>
        <v>0.223114174450535</v>
      </c>
      <c r="Z715" s="27">
        <f ca="1" t="shared" si="5240"/>
        <v>1.16067422995485</v>
      </c>
      <c r="AA715" s="27">
        <f ca="1" t="shared" si="5241"/>
        <v>1.33335030035154</v>
      </c>
      <c r="AB715" s="27">
        <f ca="1" t="shared" si="5242"/>
        <v>1.5762623698535</v>
      </c>
      <c r="AC715" s="27">
        <f ca="1" t="shared" si="5243"/>
        <v>1.88089880164948</v>
      </c>
      <c r="AD715" s="27">
        <f ca="1" t="shared" si="5244"/>
        <v>2.30055398500451</v>
      </c>
      <c r="AE715" s="26">
        <f ca="1" t="shared" si="5245"/>
        <v>4444.06374939882</v>
      </c>
      <c r="AF715" s="26">
        <f ca="1" t="shared" si="5246"/>
        <v>5105.21693522288</v>
      </c>
      <c r="AG715" s="26">
        <f ca="1" t="shared" si="5247"/>
        <v>6035.29420798797</v>
      </c>
      <c r="AH715" s="26">
        <f ca="1" t="shared" si="5248"/>
        <v>7201.70566811264</v>
      </c>
      <c r="AI715" s="26">
        <f ca="1" t="shared" si="5249"/>
        <v>8808.50828288933</v>
      </c>
      <c r="AJ715" s="28">
        <f ca="1" t="shared" si="5250"/>
        <v>43046.9154333711</v>
      </c>
      <c r="AK715" s="28">
        <f ca="1" t="shared" si="5251"/>
        <v>55409.7206374206</v>
      </c>
      <c r="AL715" s="28">
        <f ca="1" t="shared" si="5252"/>
        <v>60641.5700588077</v>
      </c>
      <c r="AM715" s="28">
        <f ca="1" t="shared" si="5253"/>
        <v>72878.2986609604</v>
      </c>
      <c r="AN715" s="28">
        <f ca="1" t="shared" si="5254"/>
        <v>90247.3294819853</v>
      </c>
      <c r="AO715" s="28">
        <f ca="1">C715/'Ejercicio 3 - TIR'!$D$7</f>
        <v>14929.0553735039</v>
      </c>
      <c r="AP715" s="28">
        <f ca="1" t="shared" si="5255"/>
        <v>28117.8600598673</v>
      </c>
      <c r="AQ715" s="28">
        <f ca="1" t="shared" si="5256"/>
        <v>40480.6652639168</v>
      </c>
      <c r="AR715" s="28">
        <f ca="1" t="shared" si="5257"/>
        <v>45712.5146853038</v>
      </c>
      <c r="AS715" s="28">
        <f ca="1" t="shared" si="5258"/>
        <v>57949.2432874566</v>
      </c>
      <c r="AT715" s="28">
        <f ca="1" t="shared" si="5259"/>
        <v>75318.2741084815</v>
      </c>
      <c r="AU715" s="28">
        <f ca="1">AP715*'Ejercicio 3 - TIR'!$D$5</f>
        <v>14058.9300299336</v>
      </c>
      <c r="AV715" s="28">
        <f ca="1">AQ715*'Ejercicio 3 - TIR'!$D$5</f>
        <v>20240.3326319584</v>
      </c>
      <c r="AW715" s="28">
        <f ca="1">AR715*'Ejercicio 3 - TIR'!$D$5</f>
        <v>22856.2573426519</v>
      </c>
      <c r="AX715" s="28">
        <f ca="1">AS715*'Ejercicio 3 - TIR'!$D$5</f>
        <v>28974.6216437283</v>
      </c>
      <c r="AY715" s="28">
        <f ca="1">AT715*'Ejercicio 3 - TIR'!$D$5</f>
        <v>37659.1370542407</v>
      </c>
      <c r="AZ715" s="28">
        <f ca="1" t="shared" ref="AZ715:BD715" si="5331">AJ715-AU715-AE715</f>
        <v>24543.9216540387</v>
      </c>
      <c r="BA715" s="28">
        <f ca="1" t="shared" si="5331"/>
        <v>30064.1710702394</v>
      </c>
      <c r="BB715" s="28">
        <f ca="1" t="shared" si="5331"/>
        <v>31750.0185081678</v>
      </c>
      <c r="BC715" s="28">
        <f ca="1" t="shared" si="5331"/>
        <v>36701.9713491195</v>
      </c>
      <c r="BD715" s="28">
        <f ca="1" t="shared" si="5331"/>
        <v>43779.6841448553</v>
      </c>
      <c r="BE715" s="28">
        <f ca="1" t="shared" ref="BE715:BI715" si="5332">AZ715/Z715</f>
        <v>21146.2622505139</v>
      </c>
      <c r="BF715" s="28">
        <f ca="1" t="shared" si="5332"/>
        <v>22547.8413754532</v>
      </c>
      <c r="BG715" s="28">
        <f ca="1" t="shared" si="5332"/>
        <v>20142.5975239887</v>
      </c>
      <c r="BH715" s="28">
        <f ca="1" t="shared" si="5332"/>
        <v>19512.9962956716</v>
      </c>
      <c r="BI715" s="28">
        <f ca="1" t="shared" si="5332"/>
        <v>19030.06164177</v>
      </c>
      <c r="BJ715" s="28">
        <f ca="1" t="shared" si="5262"/>
        <v>63630.6679121236</v>
      </c>
      <c r="BK715" s="28">
        <f ca="1" t="shared" si="5263"/>
        <v>34345.0978318672</v>
      </c>
      <c r="BL715" s="28">
        <f ca="1" t="shared" si="5264"/>
        <v>97975.7657439908</v>
      </c>
      <c r="BM715" s="28">
        <f ca="1">BK715*'Ejercicio 3 - TIR'!$D$5</f>
        <v>17172.5489159336</v>
      </c>
      <c r="BN715" s="28">
        <f ca="1" t="shared" si="5265"/>
        <v>80803.2168280572</v>
      </c>
      <c r="BO715" s="28">
        <f ca="1" t="shared" si="5266"/>
        <v>35123.3734808005</v>
      </c>
      <c r="BP715" s="28">
        <f ca="1" t="shared" si="5267"/>
        <v>-102304.122661568</v>
      </c>
      <c r="BQ715" s="28">
        <f ca="1" t="shared" ref="BQ715:BT715" si="5333">BE715</f>
        <v>21146.2622505139</v>
      </c>
      <c r="BR715" s="28">
        <f ca="1" t="shared" si="5333"/>
        <v>22547.8413754532</v>
      </c>
      <c r="BS715" s="28">
        <f ca="1" t="shared" si="5333"/>
        <v>20142.5975239887</v>
      </c>
      <c r="BT715" s="28">
        <f ca="1" t="shared" si="5333"/>
        <v>19512.9962956716</v>
      </c>
      <c r="BU715" s="28">
        <f ca="1" t="shared" si="5269"/>
        <v>54153.4351225705</v>
      </c>
      <c r="BV715" s="30">
        <f ca="1" t="shared" si="5270"/>
        <v>9.21150874470071</v>
      </c>
    </row>
    <row r="716" ht="15" customHeight="1" spans="1:74">
      <c r="A716" s="26">
        <v>715</v>
      </c>
      <c r="B716" s="27">
        <f ca="1" t="shared" ref="B716:F716" si="5334">RAND()</f>
        <v>0.339370457479063</v>
      </c>
      <c r="C716" s="28">
        <f ca="1">IF(B716&lt;=('Ejercicio 3 - TIR'!$D$13-'Ejercicio 3 - TIR'!$C$13)/('Ejercicio 3 - TIR'!$E$13-'Ejercicio 3 - TIR'!$C$13),'Ejercicio 3 - TIR'!$C$13+SQRT(('Ejercicio 3 - TIR'!$E$13-'Ejercicio 3 - TIR'!$C$13)*('Ejercicio 3 - TIR'!$D$13-'Ejercicio 3 - TIR'!$C$13)*B716),'Ejercicio 3 - TIR'!$E$13-SQRT(('Ejercicio 3 - TIR'!$E$13-'Ejercicio 3 - TIR'!$C$13)*('Ejercicio 3 - TIR'!$E$13-'Ejercicio 3 - TIR'!$D$13)*(1-B716)))</f>
        <v>71844.0867485154</v>
      </c>
      <c r="D716" s="27">
        <f ca="1" t="shared" si="5334"/>
        <v>0.249945514743535</v>
      </c>
      <c r="E716" s="28">
        <f ca="1">IF(D716&lt;=('Ejercicio 3 - TIR'!$D$14-'Ejercicio 3 - TIR'!$C$14)/('Ejercicio 3 - TIR'!$E$14-'Ejercicio 3 - TIR'!$C$14),'Ejercicio 3 - TIR'!$C$14+SQRT(('Ejercicio 3 - TIR'!$E$14-'Ejercicio 3 - TIR'!$C$14)*('Ejercicio 3 - TIR'!$D$14-'Ejercicio 3 - TIR'!$C$14)*D716),'Ejercicio 3 - TIR'!$E$14-SQRT(('Ejercicio 3 - TIR'!$E$14-'Ejercicio 3 - TIR'!$C$14)*('Ejercicio 3 - TIR'!$E$14-'Ejercicio 3 - TIR'!$D$14)*(1-D716)))</f>
        <v>29329.6551370479</v>
      </c>
      <c r="F716" s="27">
        <f ca="1" t="shared" si="5334"/>
        <v>0.59394983602841</v>
      </c>
      <c r="G716" s="28">
        <f ca="1">IF(F716&lt;=('Ejercicio 3 - TIR'!$D$18-'Ejercicio 3 - TIR'!$C$18)/('Ejercicio 3 - TIR'!$E$18-'Ejercicio 3 - TIR'!$C$18),'Ejercicio 3 - TIR'!$C$18+SQRT(('Ejercicio 3 - TIR'!$E$18-'Ejercicio 3 - TIR'!$C$18)*('Ejercicio 3 - TIR'!$D$18-'Ejercicio 3 - TIR'!$C$18)*F716),'Ejercicio 3 - TIR'!$E$18-SQRT(('Ejercicio 3 - TIR'!$E$18-'Ejercicio 3 - TIR'!$C$18)*('Ejercicio 3 - TIR'!$E$18-'Ejercicio 3 - TIR'!$D$18)*(1-F716)))</f>
        <v>39438.8810461972</v>
      </c>
      <c r="H716" s="27">
        <f ca="1" t="shared" ref="H716:L716" si="5335">RAND()</f>
        <v>0.218216247801338</v>
      </c>
      <c r="I716" s="28">
        <f ca="1">IF(H716&lt;=('Ejercicio 3 - TIR'!$D$18-'Ejercicio 3 - TIR'!$C$18)/('Ejercicio 3 - TIR'!$E$18-'Ejercicio 3 - TIR'!$C$18),'Ejercicio 3 - TIR'!$C$18+SQRT(('Ejercicio 3 - TIR'!$E$18-'Ejercicio 3 - TIR'!$C$18)*('Ejercicio 3 - TIR'!$D$18-'Ejercicio 3 - TIR'!$C$18)*H716),'Ejercicio 3 - TIR'!$E$18-SQRT(('Ejercicio 3 - TIR'!$E$18-'Ejercicio 3 - TIR'!$C$18)*('Ejercicio 3 - TIR'!$E$18-'Ejercicio 3 - TIR'!$D$18)*(1-H716)))</f>
        <v>35721.2268937878</v>
      </c>
      <c r="J716" s="27">
        <f ca="1" t="shared" si="5335"/>
        <v>0.45620019471134</v>
      </c>
      <c r="K716" s="28">
        <f ca="1">IF(J716&lt;=('Ejercicio 3 - TIR'!$D$18-'Ejercicio 3 - TIR'!$C$18)/('Ejercicio 3 - TIR'!$E$18-'Ejercicio 3 - TIR'!$C$18),'Ejercicio 3 - TIR'!$C$18+SQRT(('Ejercicio 3 - TIR'!$E$18-'Ejercicio 3 - TIR'!$C$18)*('Ejercicio 3 - TIR'!$D$18-'Ejercicio 3 - TIR'!$C$18)*J716),'Ejercicio 3 - TIR'!$E$18-SQRT(('Ejercicio 3 - TIR'!$E$18-'Ejercicio 3 - TIR'!$C$18)*('Ejercicio 3 - TIR'!$E$18-'Ejercicio 3 - TIR'!$D$18)*(1-J716)))</f>
        <v>38272.2445083968</v>
      </c>
      <c r="L716" s="27">
        <f ca="1" t="shared" si="5335"/>
        <v>0.473951771592173</v>
      </c>
      <c r="M716" s="28">
        <f ca="1">IF(L716&lt;=('Ejercicio 3 - TIR'!$D$18-'Ejercicio 3 - TIR'!$C$18)/('Ejercicio 3 - TIR'!$E$18-'Ejercicio 3 - TIR'!$C$18),'Ejercicio 3 - TIR'!$C$18+SQRT(('Ejercicio 3 - TIR'!$E$18-'Ejercicio 3 - TIR'!$C$18)*('Ejercicio 3 - TIR'!$D$18-'Ejercicio 3 - TIR'!$C$18)*L716),'Ejercicio 3 - TIR'!$E$18-SQRT(('Ejercicio 3 - TIR'!$E$18-'Ejercicio 3 - TIR'!$C$18)*('Ejercicio 3 - TIR'!$E$18-'Ejercicio 3 - TIR'!$D$18)*(1-L716)))</f>
        <v>38431.6526101842</v>
      </c>
      <c r="N716" s="27">
        <f ca="1" t="shared" ref="N716:R716" si="5336">RAND()</f>
        <v>0.738995326711096</v>
      </c>
      <c r="O716" s="28">
        <f ca="1">IF(N716&lt;=('Ejercicio 3 - TIR'!$D$18-'Ejercicio 3 - TIR'!$C$18)/('Ejercicio 3 - TIR'!$E$18-'Ejercicio 3 - TIR'!$C$18),'Ejercicio 3 - TIR'!$C$18+SQRT(('Ejercicio 3 - TIR'!$E$18-'Ejercicio 3 - TIR'!$C$18)*('Ejercicio 3 - TIR'!$D$18-'Ejercicio 3 - TIR'!$C$18)*N716),'Ejercicio 3 - TIR'!$E$18-SQRT(('Ejercicio 3 - TIR'!$E$18-'Ejercicio 3 - TIR'!$C$18)*('Ejercicio 3 - TIR'!$E$18-'Ejercicio 3 - TIR'!$D$18)*(1-N716)))</f>
        <v>40575.5960292184</v>
      </c>
      <c r="P716" s="27">
        <f ca="1" t="shared" si="5336"/>
        <v>0.454667698661614</v>
      </c>
      <c r="Q716" s="29">
        <f ca="1">IF(P716&lt;=('Ejercicio 3 - TIR'!$D$22-'Ejercicio 3 - TIR'!$C$22)/('Ejercicio 3 - TIR'!$E$22-'Ejercicio 3 - TIR'!$C$22),'Ejercicio 3 - TIR'!$C$22+SQRT(('Ejercicio 3 - TIR'!$E$22-'Ejercicio 3 - TIR'!$C$22)*('Ejercicio 3 - TIR'!$D$22-'Ejercicio 3 - TIR'!$C$22)*P716),'Ejercicio 3 - TIR'!$E$22-SQRT(('Ejercicio 3 - TIR'!$E$22-'Ejercicio 3 - TIR'!$C$22)*('Ejercicio 3 - TIR'!$E$22-'Ejercicio 3 - TIR'!$D$22)*(1-P716)))</f>
        <v>0.148607723740118</v>
      </c>
      <c r="R716" s="27">
        <f ca="1" t="shared" si="5336"/>
        <v>0.369356934665637</v>
      </c>
      <c r="S716" s="29">
        <f ca="1">IF(R716&lt;=('Ejercicio 3 - TIR'!$D$23-'Ejercicio 3 - TIR'!$C$23)/('Ejercicio 3 - TIR'!$E$23-'Ejercicio 3 - TIR'!$C$23),'Ejercicio 3 - TIR'!$C$23+SQRT(('Ejercicio 3 - TIR'!$E$23-'Ejercicio 3 - TIR'!$C$23)*('Ejercicio 3 - TIR'!$D$23-'Ejercicio 3 - TIR'!$C$23)*R716),'Ejercicio 3 - TIR'!$E$23-SQRT(('Ejercicio 3 - TIR'!$E$23-'Ejercicio 3 - TIR'!$C$23)*('Ejercicio 3 - TIR'!$E$23-'Ejercicio 3 - TIR'!$D$23)*(1-R716)))</f>
        <v>0.145784539600275</v>
      </c>
      <c r="T716" s="27">
        <f ca="1" t="shared" ref="T716:X716" si="5337">RAND()</f>
        <v>0.980581735312888</v>
      </c>
      <c r="U716" s="29">
        <f ca="1">IF(T716&lt;=('Ejercicio 3 - TIR'!$D$24-'Ejercicio 3 - TIR'!$C$24)/('Ejercicio 3 - TIR'!$E$24-'Ejercicio 3 - TIR'!$C$24),'Ejercicio 3 - TIR'!$C$24+SQRT(('Ejercicio 3 - TIR'!$E$24-'Ejercicio 3 - TIR'!$C$24)*('Ejercicio 3 - TIR'!$D$24-'Ejercicio 3 - TIR'!$C$24)*T716),'Ejercicio 3 - TIR'!$E$24-SQRT(('Ejercicio 3 - TIR'!$E$24-'Ejercicio 3 - TIR'!$C$24)*('Ejercicio 3 - TIR'!$E$24-'Ejercicio 3 - TIR'!$D$24)*(1-T716)))</f>
        <v>0.21262632105907</v>
      </c>
      <c r="V716" s="27">
        <f ca="1" t="shared" si="5337"/>
        <v>0.447076691155267</v>
      </c>
      <c r="W716" s="29">
        <f ca="1">IF(V716&lt;=('Ejercicio 3 - TIR'!$D$25-'Ejercicio 3 - TIR'!$C$25)/('Ejercicio 3 - TIR'!$E$25-'Ejercicio 3 - TIR'!$C$25),'Ejercicio 3 - TIR'!$C$25+SQRT(('Ejercicio 3 - TIR'!$E$25-'Ejercicio 3 - TIR'!$C$25)*('Ejercicio 3 - TIR'!$D$25-'Ejercicio 3 - TIR'!$C$25)*V716),'Ejercicio 3 - TIR'!$E$25-SQRT(('Ejercicio 3 - TIR'!$E$25-'Ejercicio 3 - TIR'!$C$25)*('Ejercicio 3 - TIR'!$E$25-'Ejercicio 3 - TIR'!$D$25)*(1-V716)))</f>
        <v>0.206008732901216</v>
      </c>
      <c r="X716" s="27">
        <f ca="1" t="shared" si="5337"/>
        <v>0.894986286891941</v>
      </c>
      <c r="Y716" s="29">
        <f ca="1">IF(X716&lt;=('Ejercicio 3 - TIR'!$D$26-'Ejercicio 3 - TIR'!$C$26)/('Ejercicio 3 - TIR'!$E$26-'Ejercicio 3 - TIR'!$C$26),'Ejercicio 3 - TIR'!$C$26+SQRT(('Ejercicio 3 - TIR'!$E$26-'Ejercicio 3 - TIR'!$C$26)*('Ejercicio 3 - TIR'!$D$26-'Ejercicio 3 - TIR'!$C$26)*X716),'Ejercicio 3 - TIR'!$E$26-SQRT(('Ejercicio 3 - TIR'!$E$26-'Ejercicio 3 - TIR'!$C$26)*('Ejercicio 3 - TIR'!$E$26-'Ejercicio 3 - TIR'!$D$26)*(1-X716)))</f>
        <v>0.256186683330886</v>
      </c>
      <c r="Z716" s="27">
        <f ca="1" t="shared" si="5240"/>
        <v>1.14860772374012</v>
      </c>
      <c r="AA716" s="27">
        <f ca="1" t="shared" si="5241"/>
        <v>1.31605697192689</v>
      </c>
      <c r="AB716" s="27">
        <f ca="1" t="shared" si="5242"/>
        <v>1.59588532417185</v>
      </c>
      <c r="AC716" s="27">
        <f ca="1" t="shared" si="5243"/>
        <v>1.92465163766013</v>
      </c>
      <c r="AD716" s="27">
        <f ca="1" t="shared" si="5244"/>
        <v>2.41772175727964</v>
      </c>
      <c r="AE716" s="26">
        <f ca="1" t="shared" si="5245"/>
        <v>4358.61328799934</v>
      </c>
      <c r="AF716" s="26">
        <f ca="1" t="shared" si="5246"/>
        <v>4994.03171948597</v>
      </c>
      <c r="AG716" s="26">
        <f ca="1" t="shared" si="5247"/>
        <v>6055.89431125257</v>
      </c>
      <c r="AH716" s="26">
        <f ca="1" t="shared" si="5248"/>
        <v>7303.46142489739</v>
      </c>
      <c r="AI716" s="26">
        <f ca="1" t="shared" si="5249"/>
        <v>9174.51098417692</v>
      </c>
      <c r="AJ716" s="28">
        <f ca="1" t="shared" si="5250"/>
        <v>45299.8033853299</v>
      </c>
      <c r="AK716" s="28">
        <f ca="1" t="shared" si="5251"/>
        <v>47011.1696993518</v>
      </c>
      <c r="AL716" s="28">
        <f ca="1" t="shared" si="5252"/>
        <v>61078.1133340669</v>
      </c>
      <c r="AM716" s="28">
        <f ca="1" t="shared" si="5253"/>
        <v>73967.5431341763</v>
      </c>
      <c r="AN716" s="28">
        <f ca="1" t="shared" si="5254"/>
        <v>98100.5013344308</v>
      </c>
      <c r="AO716" s="28">
        <f ca="1">C716/'Ejercicio 3 - TIR'!$D$7</f>
        <v>14368.8173497031</v>
      </c>
      <c r="AP716" s="28">
        <f ca="1" t="shared" si="5255"/>
        <v>30930.9860356268</v>
      </c>
      <c r="AQ716" s="28">
        <f ca="1" t="shared" si="5256"/>
        <v>32642.3523496487</v>
      </c>
      <c r="AR716" s="28">
        <f ca="1" t="shared" si="5257"/>
        <v>46709.2959843639</v>
      </c>
      <c r="AS716" s="28">
        <f ca="1" t="shared" si="5258"/>
        <v>59598.7257844732</v>
      </c>
      <c r="AT716" s="28">
        <f ca="1" t="shared" si="5259"/>
        <v>83731.6839847277</v>
      </c>
      <c r="AU716" s="28">
        <f ca="1">AP716*'Ejercicio 3 - TIR'!$D$5</f>
        <v>15465.4930178134</v>
      </c>
      <c r="AV716" s="28">
        <f ca="1">AQ716*'Ejercicio 3 - TIR'!$D$5</f>
        <v>16321.1761748243</v>
      </c>
      <c r="AW716" s="28">
        <f ca="1">AR716*'Ejercicio 3 - TIR'!$D$5</f>
        <v>23354.6479921819</v>
      </c>
      <c r="AX716" s="28">
        <f ca="1">AS716*'Ejercicio 3 - TIR'!$D$5</f>
        <v>29799.3628922366</v>
      </c>
      <c r="AY716" s="28">
        <f ca="1">AT716*'Ejercicio 3 - TIR'!$D$5</f>
        <v>41865.8419923638</v>
      </c>
      <c r="AZ716" s="28">
        <f ca="1" t="shared" ref="AZ716:BD716" si="5338">AJ716-AU716-AE716</f>
        <v>25475.6970795172</v>
      </c>
      <c r="BA716" s="28">
        <f ca="1" t="shared" si="5338"/>
        <v>25695.9618050415</v>
      </c>
      <c r="BB716" s="28">
        <f ca="1" t="shared" si="5338"/>
        <v>31667.5710306324</v>
      </c>
      <c r="BC716" s="28">
        <f ca="1" t="shared" si="5338"/>
        <v>36864.7188170423</v>
      </c>
      <c r="BD716" s="28">
        <f ca="1" t="shared" si="5338"/>
        <v>47060.14835789</v>
      </c>
      <c r="BE716" s="28">
        <f ca="1" t="shared" ref="BE716:BI716" si="5339">AZ716/Z716</f>
        <v>22179.6323957867</v>
      </c>
      <c r="BF716" s="28">
        <f ca="1" t="shared" si="5339"/>
        <v>19524.9615732205</v>
      </c>
      <c r="BG716" s="28">
        <f ca="1" t="shared" si="5339"/>
        <v>19843.2622638884</v>
      </c>
      <c r="BH716" s="28">
        <f ca="1" t="shared" si="5339"/>
        <v>19153.9695265893</v>
      </c>
      <c r="BI716" s="28">
        <f ca="1" t="shared" si="5339"/>
        <v>19464.6667740795</v>
      </c>
      <c r="BJ716" s="28">
        <f ca="1" t="shared" si="5262"/>
        <v>70910.9453583492</v>
      </c>
      <c r="BK716" s="28">
        <f ca="1" t="shared" si="5263"/>
        <v>34739.8023327543</v>
      </c>
      <c r="BL716" s="28">
        <f ca="1" t="shared" si="5264"/>
        <v>105650.747691104</v>
      </c>
      <c r="BM716" s="28">
        <f ca="1">BK716*'Ejercicio 3 - TIR'!$D$5</f>
        <v>17369.9011663772</v>
      </c>
      <c r="BN716" s="28">
        <f ca="1" t="shared" si="5265"/>
        <v>88280.8465247264</v>
      </c>
      <c r="BO716" s="28">
        <f ca="1" t="shared" si="5266"/>
        <v>36514.0638118994</v>
      </c>
      <c r="BP716" s="28">
        <f ca="1" t="shared" si="5267"/>
        <v>-101173.741885563</v>
      </c>
      <c r="BQ716" s="28">
        <f ca="1" t="shared" ref="BQ716:BT716" si="5340">BE716</f>
        <v>22179.6323957867</v>
      </c>
      <c r="BR716" s="28">
        <f ca="1" t="shared" si="5340"/>
        <v>19524.9615732205</v>
      </c>
      <c r="BS716" s="28">
        <f ca="1" t="shared" si="5340"/>
        <v>19843.2622638884</v>
      </c>
      <c r="BT716" s="28">
        <f ca="1" t="shared" si="5340"/>
        <v>19153.9695265893</v>
      </c>
      <c r="BU716" s="28">
        <f ca="1" t="shared" si="5269"/>
        <v>55978.7305859789</v>
      </c>
      <c r="BV716" s="30">
        <f ca="1" t="shared" si="5270"/>
        <v>9.28871613314111</v>
      </c>
    </row>
    <row r="717" ht="15" customHeight="1" spans="1:74">
      <c r="A717" s="26">
        <v>716</v>
      </c>
      <c r="B717" s="27">
        <f ca="1" t="shared" ref="B717:F717" si="5341">RAND()</f>
        <v>0.698770683451125</v>
      </c>
      <c r="C717" s="28">
        <f ca="1">IF(B717&lt;=('Ejercicio 3 - TIR'!$D$13-'Ejercicio 3 - TIR'!$C$13)/('Ejercicio 3 - TIR'!$E$13-'Ejercicio 3 - TIR'!$C$13),'Ejercicio 3 - TIR'!$C$13+SQRT(('Ejercicio 3 - TIR'!$E$13-'Ejercicio 3 - TIR'!$C$13)*('Ejercicio 3 - TIR'!$D$13-'Ejercicio 3 - TIR'!$C$13)*B717),'Ejercicio 3 - TIR'!$E$13-SQRT(('Ejercicio 3 - TIR'!$E$13-'Ejercicio 3 - TIR'!$C$13)*('Ejercicio 3 - TIR'!$E$13-'Ejercicio 3 - TIR'!$D$13)*(1-B717)))</f>
        <v>80987.4993791282</v>
      </c>
      <c r="D717" s="27">
        <f ca="1" t="shared" si="5341"/>
        <v>0.826509504695149</v>
      </c>
      <c r="E717" s="28">
        <f ca="1">IF(D717&lt;=('Ejercicio 3 - TIR'!$D$14-'Ejercicio 3 - TIR'!$C$14)/('Ejercicio 3 - TIR'!$E$14-'Ejercicio 3 - TIR'!$C$14),'Ejercicio 3 - TIR'!$C$14+SQRT(('Ejercicio 3 - TIR'!$E$14-'Ejercicio 3 - TIR'!$C$14)*('Ejercicio 3 - TIR'!$D$14-'Ejercicio 3 - TIR'!$C$14)*D717),'Ejercicio 3 - TIR'!$E$14-SQRT(('Ejercicio 3 - TIR'!$E$14-'Ejercicio 3 - TIR'!$C$14)*('Ejercicio 3 - TIR'!$E$14-'Ejercicio 3 - TIR'!$D$14)*(1-D717)))</f>
        <v>34898.6693602818</v>
      </c>
      <c r="F717" s="27">
        <f ca="1" t="shared" si="5341"/>
        <v>0.161418940403699</v>
      </c>
      <c r="G717" s="28">
        <f ca="1">IF(F717&lt;=('Ejercicio 3 - TIR'!$D$18-'Ejercicio 3 - TIR'!$C$18)/('Ejercicio 3 - TIR'!$E$18-'Ejercicio 3 - TIR'!$C$18),'Ejercicio 3 - TIR'!$C$18+SQRT(('Ejercicio 3 - TIR'!$E$18-'Ejercicio 3 - TIR'!$C$18)*('Ejercicio 3 - TIR'!$D$18-'Ejercicio 3 - TIR'!$C$18)*F717),'Ejercicio 3 - TIR'!$E$18-SQRT(('Ejercicio 3 - TIR'!$E$18-'Ejercicio 3 - TIR'!$C$18)*('Ejercicio 3 - TIR'!$E$18-'Ejercicio 3 - TIR'!$D$18)*(1-F717)))</f>
        <v>34920.6545357864</v>
      </c>
      <c r="H717" s="27">
        <f ca="1" t="shared" ref="H717:L717" si="5342">RAND()</f>
        <v>0.362469831729195</v>
      </c>
      <c r="I717" s="28">
        <f ca="1">IF(H717&lt;=('Ejercicio 3 - TIR'!$D$18-'Ejercicio 3 - TIR'!$C$18)/('Ejercicio 3 - TIR'!$E$18-'Ejercicio 3 - TIR'!$C$18),'Ejercicio 3 - TIR'!$C$18+SQRT(('Ejercicio 3 - TIR'!$E$18-'Ejercicio 3 - TIR'!$C$18)*('Ejercicio 3 - TIR'!$D$18-'Ejercicio 3 - TIR'!$C$18)*H717),'Ejercicio 3 - TIR'!$E$18-SQRT(('Ejercicio 3 - TIR'!$E$18-'Ejercicio 3 - TIR'!$C$18)*('Ejercicio 3 - TIR'!$E$18-'Ejercicio 3 - TIR'!$D$18)*(1-H717)))</f>
        <v>37373.633755441</v>
      </c>
      <c r="J717" s="27">
        <f ca="1" t="shared" si="5342"/>
        <v>0.661269591748135</v>
      </c>
      <c r="K717" s="28">
        <f ca="1">IF(J717&lt;=('Ejercicio 3 - TIR'!$D$18-'Ejercicio 3 - TIR'!$C$18)/('Ejercicio 3 - TIR'!$E$18-'Ejercicio 3 - TIR'!$C$18),'Ejercicio 3 - TIR'!$C$18+SQRT(('Ejercicio 3 - TIR'!$E$18-'Ejercicio 3 - TIR'!$C$18)*('Ejercicio 3 - TIR'!$D$18-'Ejercicio 3 - TIR'!$C$18)*J717),'Ejercicio 3 - TIR'!$E$18-SQRT(('Ejercicio 3 - TIR'!$E$18-'Ejercicio 3 - TIR'!$C$18)*('Ejercicio 3 - TIR'!$E$18-'Ejercicio 3 - TIR'!$D$18)*(1-J717)))</f>
        <v>39959.4396811377</v>
      </c>
      <c r="L717" s="27">
        <f ca="1" t="shared" si="5342"/>
        <v>0.649239677398089</v>
      </c>
      <c r="M717" s="28">
        <f ca="1">IF(L717&lt;=('Ejercicio 3 - TIR'!$D$18-'Ejercicio 3 - TIR'!$C$18)/('Ejercicio 3 - TIR'!$E$18-'Ejercicio 3 - TIR'!$C$18),'Ejercicio 3 - TIR'!$C$18+SQRT(('Ejercicio 3 - TIR'!$E$18-'Ejercicio 3 - TIR'!$C$18)*('Ejercicio 3 - TIR'!$D$18-'Ejercicio 3 - TIR'!$C$18)*L717),'Ejercicio 3 - TIR'!$E$18-SQRT(('Ejercicio 3 - TIR'!$E$18-'Ejercicio 3 - TIR'!$C$18)*('Ejercicio 3 - TIR'!$E$18-'Ejercicio 3 - TIR'!$D$18)*(1-L717)))</f>
        <v>39868.4320745351</v>
      </c>
      <c r="N717" s="27">
        <f ca="1" t="shared" ref="N717:R717" si="5343">RAND()</f>
        <v>0.788409602296926</v>
      </c>
      <c r="O717" s="28">
        <f ca="1">IF(N717&lt;=('Ejercicio 3 - TIR'!$D$18-'Ejercicio 3 - TIR'!$C$18)/('Ejercicio 3 - TIR'!$E$18-'Ejercicio 3 - TIR'!$C$18),'Ejercicio 3 - TIR'!$C$18+SQRT(('Ejercicio 3 - TIR'!$E$18-'Ejercicio 3 - TIR'!$C$18)*('Ejercicio 3 - TIR'!$D$18-'Ejercicio 3 - TIR'!$C$18)*N717),'Ejercicio 3 - TIR'!$E$18-SQRT(('Ejercicio 3 - TIR'!$E$18-'Ejercicio 3 - TIR'!$C$18)*('Ejercicio 3 - TIR'!$E$18-'Ejercicio 3 - TIR'!$D$18)*(1-N717)))</f>
        <v>41016.373533107</v>
      </c>
      <c r="P717" s="27">
        <f ca="1" t="shared" si="5343"/>
        <v>0.597924180403724</v>
      </c>
      <c r="Q717" s="29">
        <f ca="1">IF(P717&lt;=('Ejercicio 3 - TIR'!$D$22-'Ejercicio 3 - TIR'!$C$22)/('Ejercicio 3 - TIR'!$E$22-'Ejercicio 3 - TIR'!$C$22),'Ejercicio 3 - TIR'!$C$22+SQRT(('Ejercicio 3 - TIR'!$E$22-'Ejercicio 3 - TIR'!$C$22)*('Ejercicio 3 - TIR'!$D$22-'Ejercicio 3 - TIR'!$C$22)*P717),'Ejercicio 3 - TIR'!$E$22-SQRT(('Ejercicio 3 - TIR'!$E$22-'Ejercicio 3 - TIR'!$C$22)*('Ejercicio 3 - TIR'!$E$22-'Ejercicio 3 - TIR'!$D$22)*(1-P717)))</f>
        <v>0.153097649261202</v>
      </c>
      <c r="R717" s="27">
        <f ca="1" t="shared" si="5343"/>
        <v>0.0827805260191148</v>
      </c>
      <c r="S717" s="29">
        <f ca="1">IF(R717&lt;=('Ejercicio 3 - TIR'!$D$23-'Ejercicio 3 - TIR'!$C$23)/('Ejercicio 3 - TIR'!$E$23-'Ejercicio 3 - TIR'!$C$23),'Ejercicio 3 - TIR'!$C$23+SQRT(('Ejercicio 3 - TIR'!$E$23-'Ejercicio 3 - TIR'!$C$23)*('Ejercicio 3 - TIR'!$D$23-'Ejercicio 3 - TIR'!$C$23)*R717),'Ejercicio 3 - TIR'!$E$23-SQRT(('Ejercicio 3 - TIR'!$E$23-'Ejercicio 3 - TIR'!$C$23)*('Ejercicio 3 - TIR'!$E$23-'Ejercicio 3 - TIR'!$D$23)*(1-R717)))</f>
        <v>0.132206758244284</v>
      </c>
      <c r="T717" s="27">
        <f ca="1" t="shared" ref="T717:X717" si="5344">RAND()</f>
        <v>0.297842476992469</v>
      </c>
      <c r="U717" s="29">
        <f ca="1">IF(T717&lt;=('Ejercicio 3 - TIR'!$D$24-'Ejercicio 3 - TIR'!$C$24)/('Ejercicio 3 - TIR'!$E$24-'Ejercicio 3 - TIR'!$C$24),'Ejercicio 3 - TIR'!$C$24+SQRT(('Ejercicio 3 - TIR'!$E$24-'Ejercicio 3 - TIR'!$C$24)*('Ejercicio 3 - TIR'!$D$24-'Ejercicio 3 - TIR'!$C$24)*T717),'Ejercicio 3 - TIR'!$E$24-SQRT(('Ejercicio 3 - TIR'!$E$24-'Ejercicio 3 - TIR'!$C$24)*('Ejercicio 3 - TIR'!$E$24-'Ejercicio 3 - TIR'!$D$24)*(1-T717)))</f>
        <v>0.175009382273143</v>
      </c>
      <c r="V717" s="27">
        <f ca="1" t="shared" si="5344"/>
        <v>0.241224129564576</v>
      </c>
      <c r="W717" s="29">
        <f ca="1">IF(V717&lt;=('Ejercicio 3 - TIR'!$D$25-'Ejercicio 3 - TIR'!$C$25)/('Ejercicio 3 - TIR'!$E$25-'Ejercicio 3 - TIR'!$C$25),'Ejercicio 3 - TIR'!$C$25+SQRT(('Ejercicio 3 - TIR'!$E$25-'Ejercicio 3 - TIR'!$C$25)*('Ejercicio 3 - TIR'!$D$25-'Ejercicio 3 - TIR'!$C$25)*V717),'Ejercicio 3 - TIR'!$E$25-SQRT(('Ejercicio 3 - TIR'!$E$25-'Ejercicio 3 - TIR'!$C$25)*('Ejercicio 3 - TIR'!$E$25-'Ejercicio 3 - TIR'!$D$25)*(1-V717)))</f>
        <v>0.198376990542263</v>
      </c>
      <c r="X717" s="27">
        <f ca="1" t="shared" si="5344"/>
        <v>0.909968344359019</v>
      </c>
      <c r="Y717" s="29">
        <f ca="1">IF(X717&lt;=('Ejercicio 3 - TIR'!$D$26-'Ejercicio 3 - TIR'!$C$26)/('Ejercicio 3 - TIR'!$E$26-'Ejercicio 3 - TIR'!$C$26),'Ejercicio 3 - TIR'!$C$26+SQRT(('Ejercicio 3 - TIR'!$E$26-'Ejercicio 3 - TIR'!$C$26)*('Ejercicio 3 - TIR'!$D$26-'Ejercicio 3 - TIR'!$C$26)*X717),'Ejercicio 3 - TIR'!$E$26-SQRT(('Ejercicio 3 - TIR'!$E$26-'Ejercicio 3 - TIR'!$C$26)*('Ejercicio 3 - TIR'!$E$26-'Ejercicio 3 - TIR'!$D$26)*(1-X717)))</f>
        <v>0.257950715647412</v>
      </c>
      <c r="Z717" s="27">
        <f ca="1" t="shared" si="5240"/>
        <v>1.1530976492612</v>
      </c>
      <c r="AA717" s="27">
        <f ca="1" t="shared" si="5241"/>
        <v>1.30554495140913</v>
      </c>
      <c r="AB717" s="27">
        <f ca="1" t="shared" si="5242"/>
        <v>1.53402756688506</v>
      </c>
      <c r="AC717" s="27">
        <f ca="1" t="shared" si="5243"/>
        <v>1.83834333901259</v>
      </c>
      <c r="AD717" s="27">
        <f ca="1" t="shared" si="5244"/>
        <v>2.31254531891654</v>
      </c>
      <c r="AE717" s="26">
        <f ca="1" t="shared" si="5245"/>
        <v>5342.90424140309</v>
      </c>
      <c r="AF717" s="26">
        <f ca="1" t="shared" si="5246"/>
        <v>6049.27229076863</v>
      </c>
      <c r="AG717" s="26">
        <f ca="1" t="shared" si="5247"/>
        <v>7107.95169757808</v>
      </c>
      <c r="AH717" s="26">
        <f ca="1" t="shared" si="5248"/>
        <v>8518.00576426339</v>
      </c>
      <c r="AI717" s="26">
        <f ca="1" t="shared" si="5249"/>
        <v>10715.2314470439</v>
      </c>
      <c r="AJ717" s="28">
        <f ca="1" t="shared" si="5250"/>
        <v>40266.9246558778</v>
      </c>
      <c r="AK717" s="28">
        <f ca="1" t="shared" si="5251"/>
        <v>48792.9588652299</v>
      </c>
      <c r="AL717" s="28">
        <f ca="1" t="shared" si="5252"/>
        <v>61298.8820281461</v>
      </c>
      <c r="AM717" s="28">
        <f ca="1" t="shared" si="5253"/>
        <v>73291.8665410976</v>
      </c>
      <c r="AN717" s="28">
        <f ca="1" t="shared" si="5254"/>
        <v>94852.2226129188</v>
      </c>
      <c r="AO717" s="28">
        <f ca="1">C717/'Ejercicio 3 - TIR'!$D$7</f>
        <v>16197.4998758256</v>
      </c>
      <c r="AP717" s="28">
        <f ca="1" t="shared" si="5255"/>
        <v>24069.4247800521</v>
      </c>
      <c r="AQ717" s="28">
        <f ca="1" t="shared" si="5256"/>
        <v>32595.4589894042</v>
      </c>
      <c r="AR717" s="28">
        <f ca="1" t="shared" si="5257"/>
        <v>45101.3821523205</v>
      </c>
      <c r="AS717" s="28">
        <f ca="1" t="shared" si="5258"/>
        <v>57094.3666652719</v>
      </c>
      <c r="AT717" s="28">
        <f ca="1" t="shared" si="5259"/>
        <v>78654.7227370932</v>
      </c>
      <c r="AU717" s="28">
        <f ca="1">AP717*'Ejercicio 3 - TIR'!$D$5</f>
        <v>12034.7123900261</v>
      </c>
      <c r="AV717" s="28">
        <f ca="1">AQ717*'Ejercicio 3 - TIR'!$D$5</f>
        <v>16297.7294947021</v>
      </c>
      <c r="AW717" s="28">
        <f ca="1">AR717*'Ejercicio 3 - TIR'!$D$5</f>
        <v>22550.6910761602</v>
      </c>
      <c r="AX717" s="28">
        <f ca="1">AS717*'Ejercicio 3 - TIR'!$D$5</f>
        <v>28547.183332636</v>
      </c>
      <c r="AY717" s="28">
        <f ca="1">AT717*'Ejercicio 3 - TIR'!$D$5</f>
        <v>39327.3613685466</v>
      </c>
      <c r="AZ717" s="28">
        <f ca="1" t="shared" ref="AZ717:BD717" si="5345">AJ717-AU717-AE717</f>
        <v>22889.3080244486</v>
      </c>
      <c r="BA717" s="28">
        <f ca="1" t="shared" si="5345"/>
        <v>26445.9570797591</v>
      </c>
      <c r="BB717" s="28">
        <f ca="1" t="shared" si="5345"/>
        <v>31640.2392544078</v>
      </c>
      <c r="BC717" s="28">
        <f ca="1" t="shared" si="5345"/>
        <v>36226.6774441982</v>
      </c>
      <c r="BD717" s="28">
        <f ca="1" t="shared" si="5345"/>
        <v>44809.6297973283</v>
      </c>
      <c r="BE717" s="28">
        <f ca="1" t="shared" ref="BE717:BI717" si="5346">AZ717/Z717</f>
        <v>19850.2772415796</v>
      </c>
      <c r="BF717" s="28">
        <f ca="1" t="shared" si="5346"/>
        <v>20256.6422942503</v>
      </c>
      <c r="BG717" s="28">
        <f ca="1" t="shared" si="5346"/>
        <v>20625.60017657</v>
      </c>
      <c r="BH717" s="28">
        <f ca="1" t="shared" si="5346"/>
        <v>19706.1542723876</v>
      </c>
      <c r="BI717" s="28">
        <f ca="1" t="shared" si="5346"/>
        <v>19376.7574761831</v>
      </c>
      <c r="BJ717" s="28">
        <f ca="1" t="shared" si="5262"/>
        <v>80704.7544655358</v>
      </c>
      <c r="BK717" s="28">
        <f ca="1" t="shared" si="5263"/>
        <v>37457.4525159918</v>
      </c>
      <c r="BL717" s="28">
        <f ca="1" t="shared" si="5264"/>
        <v>118162.206981528</v>
      </c>
      <c r="BM717" s="28">
        <f ca="1">BK717*'Ejercicio 3 - TIR'!$D$5</f>
        <v>18728.7262579959</v>
      </c>
      <c r="BN717" s="28">
        <f ca="1" t="shared" si="5265"/>
        <v>99433.4807235317</v>
      </c>
      <c r="BO717" s="28">
        <f ca="1" t="shared" si="5266"/>
        <v>42997.4192981946</v>
      </c>
      <c r="BP717" s="28">
        <f ca="1" t="shared" si="5267"/>
        <v>-115886.16873941</v>
      </c>
      <c r="BQ717" s="28">
        <f ca="1" t="shared" ref="BQ717:BT717" si="5347">BE717</f>
        <v>19850.2772415796</v>
      </c>
      <c r="BR717" s="28">
        <f ca="1" t="shared" si="5347"/>
        <v>20256.6422942503</v>
      </c>
      <c r="BS717" s="28">
        <f ca="1" t="shared" si="5347"/>
        <v>20625.60017657</v>
      </c>
      <c r="BT717" s="28">
        <f ca="1" t="shared" si="5347"/>
        <v>19706.1542723876</v>
      </c>
      <c r="BU717" s="28">
        <f ca="1" t="shared" si="5269"/>
        <v>62374.1767743777</v>
      </c>
      <c r="BV717" s="30">
        <f ca="1" t="shared" si="5270"/>
        <v>6.10707052212478</v>
      </c>
    </row>
    <row r="718" ht="15" customHeight="1" spans="1:74">
      <c r="A718" s="26">
        <v>717</v>
      </c>
      <c r="B718" s="27">
        <f ca="1" t="shared" ref="B718:F718" si="5348">RAND()</f>
        <v>0.081251179788868</v>
      </c>
      <c r="C718" s="28">
        <f ca="1">IF(B718&lt;=('Ejercicio 3 - TIR'!$D$13-'Ejercicio 3 - TIR'!$C$13)/('Ejercicio 3 - TIR'!$E$13-'Ejercicio 3 - TIR'!$C$13),'Ejercicio 3 - TIR'!$C$13+SQRT(('Ejercicio 3 - TIR'!$E$13-'Ejercicio 3 - TIR'!$C$13)*('Ejercicio 3 - TIR'!$D$13-'Ejercicio 3 - TIR'!$C$13)*B718),'Ejercicio 3 - TIR'!$E$13-SQRT(('Ejercicio 3 - TIR'!$E$13-'Ejercicio 3 - TIR'!$C$13)*('Ejercicio 3 - TIR'!$E$13-'Ejercicio 3 - TIR'!$D$13)*(1-B718)))</f>
        <v>65700.9185150769</v>
      </c>
      <c r="D718" s="27">
        <f ca="1" t="shared" si="5348"/>
        <v>0.754018972452586</v>
      </c>
      <c r="E718" s="28">
        <f ca="1">IF(D718&lt;=('Ejercicio 3 - TIR'!$D$14-'Ejercicio 3 - TIR'!$C$14)/('Ejercicio 3 - TIR'!$E$14-'Ejercicio 3 - TIR'!$C$14),'Ejercicio 3 - TIR'!$C$14+SQRT(('Ejercicio 3 - TIR'!$E$14-'Ejercicio 3 - TIR'!$C$14)*('Ejercicio 3 - TIR'!$D$14-'Ejercicio 3 - TIR'!$C$14)*D718),'Ejercicio 3 - TIR'!$E$14-SQRT(('Ejercicio 3 - TIR'!$E$14-'Ejercicio 3 - TIR'!$C$14)*('Ejercicio 3 - TIR'!$E$14-'Ejercicio 3 - TIR'!$D$14)*(1-D718)))</f>
        <v>33925.6972307834</v>
      </c>
      <c r="F718" s="27">
        <f ca="1" t="shared" si="5348"/>
        <v>0.924388223204374</v>
      </c>
      <c r="G718" s="28">
        <f ca="1">IF(F718&lt;=('Ejercicio 3 - TIR'!$D$18-'Ejercicio 3 - TIR'!$C$18)/('Ejercicio 3 - TIR'!$E$18-'Ejercicio 3 - TIR'!$C$18),'Ejercicio 3 - TIR'!$C$18+SQRT(('Ejercicio 3 - TIR'!$E$18-'Ejercicio 3 - TIR'!$C$18)*('Ejercicio 3 - TIR'!$D$18-'Ejercicio 3 - TIR'!$C$18)*F718),'Ejercicio 3 - TIR'!$E$18-SQRT(('Ejercicio 3 - TIR'!$E$18-'Ejercicio 3 - TIR'!$C$18)*('Ejercicio 3 - TIR'!$E$18-'Ejercicio 3 - TIR'!$D$18)*(1-F718)))</f>
        <v>42618.6383601662</v>
      </c>
      <c r="H718" s="27">
        <f ca="1" t="shared" ref="H718:L718" si="5349">RAND()</f>
        <v>0.977301280466867</v>
      </c>
      <c r="I718" s="28">
        <f ca="1">IF(H718&lt;=('Ejercicio 3 - TIR'!$D$18-'Ejercicio 3 - TIR'!$C$18)/('Ejercicio 3 - TIR'!$E$18-'Ejercicio 3 - TIR'!$C$18),'Ejercicio 3 - TIR'!$C$18+SQRT(('Ejercicio 3 - TIR'!$E$18-'Ejercicio 3 - TIR'!$C$18)*('Ejercicio 3 - TIR'!$D$18-'Ejercicio 3 - TIR'!$C$18)*H718),'Ejercicio 3 - TIR'!$E$18-SQRT(('Ejercicio 3 - TIR'!$E$18-'Ejercicio 3 - TIR'!$C$18)*('Ejercicio 3 - TIR'!$E$18-'Ejercicio 3 - TIR'!$D$18)*(1-H718)))</f>
        <v>43695.2379661467</v>
      </c>
      <c r="J718" s="27">
        <f ca="1" t="shared" si="5349"/>
        <v>0.9358655902532</v>
      </c>
      <c r="K718" s="28">
        <f ca="1">IF(J718&lt;=('Ejercicio 3 - TIR'!$D$18-'Ejercicio 3 - TIR'!$C$18)/('Ejercicio 3 - TIR'!$E$18-'Ejercicio 3 - TIR'!$C$18),'Ejercicio 3 - TIR'!$C$18+SQRT(('Ejercicio 3 - TIR'!$E$18-'Ejercicio 3 - TIR'!$C$18)*('Ejercicio 3 - TIR'!$D$18-'Ejercicio 3 - TIR'!$C$18)*J718),'Ejercicio 3 - TIR'!$E$18-SQRT(('Ejercicio 3 - TIR'!$E$18-'Ejercicio 3 - TIR'!$C$18)*('Ejercicio 3 - TIR'!$E$18-'Ejercicio 3 - TIR'!$D$18)*(1-J718)))</f>
        <v>42806.8103750451</v>
      </c>
      <c r="L718" s="27">
        <f ca="1" t="shared" si="5349"/>
        <v>0.280332503587634</v>
      </c>
      <c r="M718" s="28">
        <f ca="1">IF(L718&lt;=('Ejercicio 3 - TIR'!$D$18-'Ejercicio 3 - TIR'!$C$18)/('Ejercicio 3 - TIR'!$E$18-'Ejercicio 3 - TIR'!$C$18),'Ejercicio 3 - TIR'!$C$18+SQRT(('Ejercicio 3 - TIR'!$E$18-'Ejercicio 3 - TIR'!$C$18)*('Ejercicio 3 - TIR'!$D$18-'Ejercicio 3 - TIR'!$C$18)*L718),'Ejercicio 3 - TIR'!$E$18-SQRT(('Ejercicio 3 - TIR'!$E$18-'Ejercicio 3 - TIR'!$C$18)*('Ejercicio 3 - TIR'!$E$18-'Ejercicio 3 - TIR'!$D$18)*(1-L718)))</f>
        <v>36484.5875380123</v>
      </c>
      <c r="N718" s="27">
        <f ca="1" t="shared" ref="N718:R718" si="5350">RAND()</f>
        <v>0.285800108067836</v>
      </c>
      <c r="O718" s="28">
        <f ca="1">IF(N718&lt;=('Ejercicio 3 - TIR'!$D$18-'Ejercicio 3 - TIR'!$C$18)/('Ejercicio 3 - TIR'!$E$18-'Ejercicio 3 - TIR'!$C$18),'Ejercicio 3 - TIR'!$C$18+SQRT(('Ejercicio 3 - TIR'!$E$18-'Ejercicio 3 - TIR'!$C$18)*('Ejercicio 3 - TIR'!$D$18-'Ejercicio 3 - TIR'!$C$18)*N718),'Ejercicio 3 - TIR'!$E$18-SQRT(('Ejercicio 3 - TIR'!$E$18-'Ejercicio 3 - TIR'!$C$18)*('Ejercicio 3 - TIR'!$E$18-'Ejercicio 3 - TIR'!$D$18)*(1-N718)))</f>
        <v>36547.5198518351</v>
      </c>
      <c r="P718" s="27">
        <f ca="1" t="shared" si="5350"/>
        <v>0.838945356381819</v>
      </c>
      <c r="Q718" s="29">
        <f ca="1">IF(P718&lt;=('Ejercicio 3 - TIR'!$D$22-'Ejercicio 3 - TIR'!$C$22)/('Ejercicio 3 - TIR'!$E$22-'Ejercicio 3 - TIR'!$C$22),'Ejercicio 3 - TIR'!$C$22+SQRT(('Ejercicio 3 - TIR'!$E$22-'Ejercicio 3 - TIR'!$C$22)*('Ejercicio 3 - TIR'!$D$22-'Ejercicio 3 - TIR'!$C$22)*P718),'Ejercicio 3 - TIR'!$E$22-SQRT(('Ejercicio 3 - TIR'!$E$22-'Ejercicio 3 - TIR'!$C$22)*('Ejercicio 3 - TIR'!$E$22-'Ejercicio 3 - TIR'!$D$22)*(1-P718)))</f>
        <v>0.162973598192433</v>
      </c>
      <c r="R718" s="27">
        <f ca="1" t="shared" si="5350"/>
        <v>0.741342970928373</v>
      </c>
      <c r="S718" s="29">
        <f ca="1">IF(R718&lt;=('Ejercicio 3 - TIR'!$D$23-'Ejercicio 3 - TIR'!$C$23)/('Ejercicio 3 - TIR'!$E$23-'Ejercicio 3 - TIR'!$C$23),'Ejercicio 3 - TIR'!$C$23+SQRT(('Ejercicio 3 - TIR'!$E$23-'Ejercicio 3 - TIR'!$C$23)*('Ejercicio 3 - TIR'!$D$23-'Ejercicio 3 - TIR'!$C$23)*R718),'Ejercicio 3 - TIR'!$E$23-SQRT(('Ejercicio 3 - TIR'!$E$23-'Ejercicio 3 - TIR'!$C$23)*('Ejercicio 3 - TIR'!$E$23-'Ejercicio 3 - TIR'!$D$23)*(1-R718)))</f>
        <v>0.158422635649159</v>
      </c>
      <c r="T718" s="27">
        <f ca="1" t="shared" ref="T718:X718" si="5351">RAND()</f>
        <v>0.591749430414519</v>
      </c>
      <c r="U718" s="29">
        <f ca="1">IF(T718&lt;=('Ejercicio 3 - TIR'!$D$24-'Ejercicio 3 - TIR'!$C$24)/('Ejercicio 3 - TIR'!$E$24-'Ejercicio 3 - TIR'!$C$24),'Ejercicio 3 - TIR'!$C$24+SQRT(('Ejercicio 3 - TIR'!$E$24-'Ejercicio 3 - TIR'!$C$24)*('Ejercicio 3 - TIR'!$D$24-'Ejercicio 3 - TIR'!$C$24)*T718),'Ejercicio 3 - TIR'!$E$24-SQRT(('Ejercicio 3 - TIR'!$E$24-'Ejercicio 3 - TIR'!$C$24)*('Ejercicio 3 - TIR'!$E$24-'Ejercicio 3 - TIR'!$D$24)*(1-T718)))</f>
        <v>0.186190214510598</v>
      </c>
      <c r="V718" s="27">
        <f ca="1" t="shared" si="5351"/>
        <v>0.712978057979816</v>
      </c>
      <c r="W718" s="29">
        <f ca="1">IF(V718&lt;=('Ejercicio 3 - TIR'!$D$25-'Ejercicio 3 - TIR'!$C$25)/('Ejercicio 3 - TIR'!$E$25-'Ejercicio 3 - TIR'!$C$25),'Ejercicio 3 - TIR'!$C$25+SQRT(('Ejercicio 3 - TIR'!$E$25-'Ejercicio 3 - TIR'!$C$25)*('Ejercicio 3 - TIR'!$D$25-'Ejercicio 3 - TIR'!$C$25)*V718),'Ejercicio 3 - TIR'!$E$25-SQRT(('Ejercicio 3 - TIR'!$E$25-'Ejercicio 3 - TIR'!$C$25)*('Ejercicio 3 - TIR'!$E$25-'Ejercicio 3 - TIR'!$D$25)*(1-V718)))</f>
        <v>0.218304940494288</v>
      </c>
      <c r="X718" s="27">
        <f ca="1" t="shared" si="5351"/>
        <v>0.257498695503005</v>
      </c>
      <c r="Y718" s="29">
        <f ca="1">IF(X718&lt;=('Ejercicio 3 - TIR'!$D$26-'Ejercicio 3 - TIR'!$C$26)/('Ejercicio 3 - TIR'!$E$26-'Ejercicio 3 - TIR'!$C$26),'Ejercicio 3 - TIR'!$C$26+SQRT(('Ejercicio 3 - TIR'!$E$26-'Ejercicio 3 - TIR'!$C$26)*('Ejercicio 3 - TIR'!$D$26-'Ejercicio 3 - TIR'!$C$26)*X718),'Ejercicio 3 - TIR'!$E$26-SQRT(('Ejercicio 3 - TIR'!$E$26-'Ejercicio 3 - TIR'!$C$26)*('Ejercicio 3 - TIR'!$E$26-'Ejercicio 3 - TIR'!$D$26)*(1-X718)))</f>
        <v>0.216367526957569</v>
      </c>
      <c r="Z718" s="27">
        <f ca="1" t="shared" si="5240"/>
        <v>1.16297359819243</v>
      </c>
      <c r="AA718" s="27">
        <f ca="1" t="shared" si="5241"/>
        <v>1.34721494080846</v>
      </c>
      <c r="AB718" s="27">
        <f ca="1" t="shared" si="5242"/>
        <v>1.59805317962948</v>
      </c>
      <c r="AC718" s="27">
        <f ca="1" t="shared" si="5243"/>
        <v>1.9469160839152</v>
      </c>
      <c r="AD718" s="27">
        <f ca="1" t="shared" si="5244"/>
        <v>2.36816550218584</v>
      </c>
      <c r="AE718" s="26">
        <f ca="1" t="shared" si="5245"/>
        <v>5528.99294888783</v>
      </c>
      <c r="AF718" s="26">
        <f ca="1" t="shared" si="5246"/>
        <v>6404.91058433626</v>
      </c>
      <c r="AG718" s="26">
        <f ca="1" t="shared" si="5247"/>
        <v>7597.44225995503</v>
      </c>
      <c r="AH718" s="26">
        <f ca="1" t="shared" si="5248"/>
        <v>9256.0014404233</v>
      </c>
      <c r="AI718" s="26">
        <f ca="1" t="shared" si="5249"/>
        <v>11258.6995816034</v>
      </c>
      <c r="AJ718" s="28">
        <f ca="1" t="shared" si="5250"/>
        <v>49564.3512037845</v>
      </c>
      <c r="AK718" s="28">
        <f ca="1" t="shared" si="5251"/>
        <v>58866.8774301741</v>
      </c>
      <c r="AL718" s="28">
        <f ca="1" t="shared" si="5252"/>
        <v>68407.5594296368</v>
      </c>
      <c r="AM718" s="28">
        <f ca="1" t="shared" si="5253"/>
        <v>71032.4302927682</v>
      </c>
      <c r="AN718" s="28">
        <f ca="1" t="shared" si="5254"/>
        <v>86550.5757035682</v>
      </c>
      <c r="AO718" s="28">
        <f ca="1">C718/'Ejercicio 3 - TIR'!$D$7</f>
        <v>13140.1837030154</v>
      </c>
      <c r="AP718" s="28">
        <f ca="1" t="shared" si="5255"/>
        <v>36424.1675007691</v>
      </c>
      <c r="AQ718" s="28">
        <f ca="1" t="shared" si="5256"/>
        <v>45726.6937271587</v>
      </c>
      <c r="AR718" s="28">
        <f ca="1" t="shared" si="5257"/>
        <v>55267.3757266214</v>
      </c>
      <c r="AS718" s="28">
        <f ca="1" t="shared" si="5258"/>
        <v>57892.2465897528</v>
      </c>
      <c r="AT718" s="28">
        <f ca="1" t="shared" si="5259"/>
        <v>73410.3920005528</v>
      </c>
      <c r="AU718" s="28">
        <f ca="1">AP718*'Ejercicio 3 - TIR'!$D$5</f>
        <v>18212.0837503846</v>
      </c>
      <c r="AV718" s="28">
        <f ca="1">AQ718*'Ejercicio 3 - TIR'!$D$5</f>
        <v>22863.3468635794</v>
      </c>
      <c r="AW718" s="28">
        <f ca="1">AR718*'Ejercicio 3 - TIR'!$D$5</f>
        <v>27633.6878633107</v>
      </c>
      <c r="AX718" s="28">
        <f ca="1">AS718*'Ejercicio 3 - TIR'!$D$5</f>
        <v>28946.1232948764</v>
      </c>
      <c r="AY718" s="28">
        <f ca="1">AT718*'Ejercicio 3 - TIR'!$D$5</f>
        <v>36705.1960002764</v>
      </c>
      <c r="AZ718" s="28">
        <f ca="1" t="shared" ref="AZ718:BD718" si="5352">AJ718-AU718-AE718</f>
        <v>25823.2745045121</v>
      </c>
      <c r="BA718" s="28">
        <f ca="1" t="shared" si="5352"/>
        <v>29598.6199822585</v>
      </c>
      <c r="BB718" s="28">
        <f ca="1" t="shared" si="5352"/>
        <v>33176.4293063711</v>
      </c>
      <c r="BC718" s="28">
        <f ca="1" t="shared" si="5352"/>
        <v>32830.3055574685</v>
      </c>
      <c r="BD718" s="28">
        <f ca="1" t="shared" si="5352"/>
        <v>38586.6801216884</v>
      </c>
      <c r="BE718" s="28">
        <f ca="1" t="shared" ref="BE718:BI718" si="5353">AZ718/Z718</f>
        <v>22204.5234256808</v>
      </c>
      <c r="BF718" s="28">
        <f ca="1" t="shared" si="5353"/>
        <v>21970.2284213804</v>
      </c>
      <c r="BG718" s="28">
        <f ca="1" t="shared" si="5353"/>
        <v>20760.5289544015</v>
      </c>
      <c r="BH718" s="28">
        <f ca="1" t="shared" si="5353"/>
        <v>16862.722450496</v>
      </c>
      <c r="BI718" s="28">
        <f ca="1" t="shared" si="5353"/>
        <v>16293.9119272164</v>
      </c>
      <c r="BJ718" s="28">
        <f ca="1" t="shared" si="5262"/>
        <v>80341.665819543</v>
      </c>
      <c r="BK718" s="28">
        <f ca="1" t="shared" si="5263"/>
        <v>31118.1297378656</v>
      </c>
      <c r="BL718" s="28">
        <f ca="1" t="shared" si="5264"/>
        <v>111459.795557409</v>
      </c>
      <c r="BM718" s="28">
        <f ca="1">BK718*'Ejercicio 3 - TIR'!$D$5</f>
        <v>15559.0648689328</v>
      </c>
      <c r="BN718" s="28">
        <f ca="1" t="shared" si="5265"/>
        <v>95900.7306884759</v>
      </c>
      <c r="BO718" s="28">
        <f ca="1" t="shared" si="5266"/>
        <v>40495.7890822911</v>
      </c>
      <c r="BP718" s="28">
        <f ca="1" t="shared" si="5267"/>
        <v>-99626.6157458604</v>
      </c>
      <c r="BQ718" s="28">
        <f ca="1" t="shared" ref="BQ718:BT718" si="5354">BE718</f>
        <v>22204.5234256808</v>
      </c>
      <c r="BR718" s="28">
        <f ca="1" t="shared" si="5354"/>
        <v>21970.2284213804</v>
      </c>
      <c r="BS718" s="28">
        <f ca="1" t="shared" si="5354"/>
        <v>20760.5289544015</v>
      </c>
      <c r="BT718" s="28">
        <f ca="1" t="shared" si="5354"/>
        <v>16862.722450496</v>
      </c>
      <c r="BU718" s="28">
        <f ca="1" t="shared" si="5269"/>
        <v>56789.7010095076</v>
      </c>
      <c r="BV718" s="30">
        <f ca="1" t="shared" si="5270"/>
        <v>10.3725088654303</v>
      </c>
    </row>
    <row r="719" ht="15" customHeight="1" spans="1:74">
      <c r="A719" s="26">
        <v>718</v>
      </c>
      <c r="B719" s="27">
        <f ca="1" t="shared" ref="B719:F719" si="5355">RAND()</f>
        <v>0.937429761578588</v>
      </c>
      <c r="C719" s="28">
        <f ca="1">IF(B719&lt;=('Ejercicio 3 - TIR'!$D$13-'Ejercicio 3 - TIR'!$C$13)/('Ejercicio 3 - TIR'!$E$13-'Ejercicio 3 - TIR'!$C$13),'Ejercicio 3 - TIR'!$C$13+SQRT(('Ejercicio 3 - TIR'!$E$13-'Ejercicio 3 - TIR'!$C$13)*('Ejercicio 3 - TIR'!$D$13-'Ejercicio 3 - TIR'!$C$13)*B719),'Ejercicio 3 - TIR'!$E$13-SQRT(('Ejercicio 3 - TIR'!$E$13-'Ejercicio 3 - TIR'!$C$13)*('Ejercicio 3 - TIR'!$E$13-'Ejercicio 3 - TIR'!$D$13)*(1-B719)))</f>
        <v>91334.8810680006</v>
      </c>
      <c r="D719" s="27">
        <f ca="1" t="shared" si="5355"/>
        <v>0.730892866703704</v>
      </c>
      <c r="E719" s="28">
        <f ca="1">IF(D719&lt;=('Ejercicio 3 - TIR'!$D$14-'Ejercicio 3 - TIR'!$C$14)/('Ejercicio 3 - TIR'!$E$14-'Ejercicio 3 - TIR'!$C$14),'Ejercicio 3 - TIR'!$C$14+SQRT(('Ejercicio 3 - TIR'!$E$14-'Ejercicio 3 - TIR'!$C$14)*('Ejercicio 3 - TIR'!$D$14-'Ejercicio 3 - TIR'!$C$14)*D719),'Ejercicio 3 - TIR'!$E$14-SQRT(('Ejercicio 3 - TIR'!$E$14-'Ejercicio 3 - TIR'!$C$14)*('Ejercicio 3 - TIR'!$E$14-'Ejercicio 3 - TIR'!$D$14)*(1-D719)))</f>
        <v>33646.5702180283</v>
      </c>
      <c r="F719" s="27">
        <f ca="1" t="shared" si="5355"/>
        <v>0.495342569006313</v>
      </c>
      <c r="G719" s="28">
        <f ca="1">IF(F719&lt;=('Ejercicio 3 - TIR'!$D$18-'Ejercicio 3 - TIR'!$C$18)/('Ejercicio 3 - TIR'!$E$18-'Ejercicio 3 - TIR'!$C$18),'Ejercicio 3 - TIR'!$C$18+SQRT(('Ejercicio 3 - TIR'!$E$18-'Ejercicio 3 - TIR'!$C$18)*('Ejercicio 3 - TIR'!$D$18-'Ejercicio 3 - TIR'!$C$18)*F719),'Ejercicio 3 - TIR'!$E$18-SQRT(('Ejercicio 3 - TIR'!$E$18-'Ejercicio 3 - TIR'!$C$18)*('Ejercicio 3 - TIR'!$E$18-'Ejercicio 3 - TIR'!$D$18)*(1-F719)))</f>
        <v>38619.8251345922</v>
      </c>
      <c r="H719" s="27">
        <f ca="1" t="shared" ref="H719:L719" si="5356">RAND()</f>
        <v>0.270233932165405</v>
      </c>
      <c r="I719" s="28">
        <f ca="1">IF(H719&lt;=('Ejercicio 3 - TIR'!$D$18-'Ejercicio 3 - TIR'!$C$18)/('Ejercicio 3 - TIR'!$E$18-'Ejercicio 3 - TIR'!$C$18),'Ejercicio 3 - TIR'!$C$18+SQRT(('Ejercicio 3 - TIR'!$E$18-'Ejercicio 3 - TIR'!$C$18)*('Ejercicio 3 - TIR'!$D$18-'Ejercicio 3 - TIR'!$C$18)*H719),'Ejercicio 3 - TIR'!$E$18-SQRT(('Ejercicio 3 - TIR'!$E$18-'Ejercicio 3 - TIR'!$C$18)*('Ejercicio 3 - TIR'!$E$18-'Ejercicio 3 - TIR'!$D$18)*(1-H719)))</f>
        <v>36366.7173507869</v>
      </c>
      <c r="J719" s="27">
        <f ca="1" t="shared" si="5356"/>
        <v>0.142242308976956</v>
      </c>
      <c r="K719" s="28">
        <f ca="1">IF(J719&lt;=('Ejercicio 3 - TIR'!$D$18-'Ejercicio 3 - TIR'!$C$18)/('Ejercicio 3 - TIR'!$E$18-'Ejercicio 3 - TIR'!$C$18),'Ejercicio 3 - TIR'!$C$18+SQRT(('Ejercicio 3 - TIR'!$E$18-'Ejercicio 3 - TIR'!$C$18)*('Ejercicio 3 - TIR'!$D$18-'Ejercicio 3 - TIR'!$C$18)*J719),'Ejercicio 3 - TIR'!$E$18-SQRT(('Ejercicio 3 - TIR'!$E$18-'Ejercicio 3 - TIR'!$C$18)*('Ejercicio 3 - TIR'!$E$18-'Ejercicio 3 - TIR'!$D$18)*(1-J719)))</f>
        <v>34619.128310249</v>
      </c>
      <c r="L719" s="27">
        <f ca="1" t="shared" si="5356"/>
        <v>0.356657658401843</v>
      </c>
      <c r="M719" s="28">
        <f ca="1">IF(L719&lt;=('Ejercicio 3 - TIR'!$D$18-'Ejercicio 3 - TIR'!$C$18)/('Ejercicio 3 - TIR'!$E$18-'Ejercicio 3 - TIR'!$C$18),'Ejercicio 3 - TIR'!$C$18+SQRT(('Ejercicio 3 - TIR'!$E$18-'Ejercicio 3 - TIR'!$C$18)*('Ejercicio 3 - TIR'!$D$18-'Ejercicio 3 - TIR'!$C$18)*L719),'Ejercicio 3 - TIR'!$E$18-SQRT(('Ejercicio 3 - TIR'!$E$18-'Ejercicio 3 - TIR'!$C$18)*('Ejercicio 3 - TIR'!$E$18-'Ejercicio 3 - TIR'!$D$18)*(1-L719)))</f>
        <v>37314.2770497348</v>
      </c>
      <c r="N719" s="27">
        <f ca="1" t="shared" ref="N719:R719" si="5357">RAND()</f>
        <v>0.102734526123853</v>
      </c>
      <c r="O719" s="28">
        <f ca="1">IF(N719&lt;=('Ejercicio 3 - TIR'!$D$18-'Ejercicio 3 - TIR'!$C$18)/('Ejercicio 3 - TIR'!$E$18-'Ejercicio 3 - TIR'!$C$18),'Ejercicio 3 - TIR'!$C$18+SQRT(('Ejercicio 3 - TIR'!$E$18-'Ejercicio 3 - TIR'!$C$18)*('Ejercicio 3 - TIR'!$D$18-'Ejercicio 3 - TIR'!$C$18)*N719),'Ejercicio 3 - TIR'!$E$18-SQRT(('Ejercicio 3 - TIR'!$E$18-'Ejercicio 3 - TIR'!$C$18)*('Ejercicio 3 - TIR'!$E$18-'Ejercicio 3 - TIR'!$D$18)*(1-N719)))</f>
        <v>33925.5800741518</v>
      </c>
      <c r="P719" s="27">
        <f ca="1" t="shared" si="5357"/>
        <v>0.535288328751534</v>
      </c>
      <c r="Q719" s="29">
        <f ca="1">IF(P719&lt;=('Ejercicio 3 - TIR'!$D$22-'Ejercicio 3 - TIR'!$C$22)/('Ejercicio 3 - TIR'!$E$22-'Ejercicio 3 - TIR'!$C$22),'Ejercicio 3 - TIR'!$C$22+SQRT(('Ejercicio 3 - TIR'!$E$22-'Ejercicio 3 - TIR'!$C$22)*('Ejercicio 3 - TIR'!$D$22-'Ejercicio 3 - TIR'!$C$22)*P719),'Ejercicio 3 - TIR'!$E$22-SQRT(('Ejercicio 3 - TIR'!$E$22-'Ejercicio 3 - TIR'!$C$22)*('Ejercicio 3 - TIR'!$E$22-'Ejercicio 3 - TIR'!$D$22)*(1-P719)))</f>
        <v>0.151078018597488</v>
      </c>
      <c r="R719" s="27">
        <f ca="1" t="shared" si="5357"/>
        <v>0.708402361060606</v>
      </c>
      <c r="S719" s="29">
        <f ca="1">IF(R719&lt;=('Ejercicio 3 - TIR'!$D$23-'Ejercicio 3 - TIR'!$C$23)/('Ejercicio 3 - TIR'!$E$23-'Ejercicio 3 - TIR'!$C$23),'Ejercicio 3 - TIR'!$C$23+SQRT(('Ejercicio 3 - TIR'!$E$23-'Ejercicio 3 - TIR'!$C$23)*('Ejercicio 3 - TIR'!$D$23-'Ejercicio 3 - TIR'!$C$23)*R719),'Ejercicio 3 - TIR'!$E$23-SQRT(('Ejercicio 3 - TIR'!$E$23-'Ejercicio 3 - TIR'!$C$23)*('Ejercicio 3 - TIR'!$E$23-'Ejercicio 3 - TIR'!$D$23)*(1-R719)))</f>
        <v>0.157089833040964</v>
      </c>
      <c r="T719" s="27">
        <f ca="1" t="shared" ref="T719:X719" si="5358">RAND()</f>
        <v>0.463175497942046</v>
      </c>
      <c r="U719" s="29">
        <f ca="1">IF(T719&lt;=('Ejercicio 3 - TIR'!$D$24-'Ejercicio 3 - TIR'!$C$24)/('Ejercicio 3 - TIR'!$E$24-'Ejercicio 3 - TIR'!$C$24),'Ejercicio 3 - TIR'!$C$24+SQRT(('Ejercicio 3 - TIR'!$E$24-'Ejercicio 3 - TIR'!$C$24)*('Ejercicio 3 - TIR'!$D$24-'Ejercicio 3 - TIR'!$C$24)*T719),'Ejercicio 3 - TIR'!$E$24-SQRT(('Ejercicio 3 - TIR'!$E$24-'Ejercicio 3 - TIR'!$C$24)*('Ejercicio 3 - TIR'!$E$24-'Ejercicio 3 - TIR'!$D$24)*(1-T719)))</f>
        <v>0.181230055380975</v>
      </c>
      <c r="V719" s="27">
        <f ca="1" t="shared" si="5358"/>
        <v>0.425048547912478</v>
      </c>
      <c r="W719" s="29">
        <f ca="1">IF(V719&lt;=('Ejercicio 3 - TIR'!$D$25-'Ejercicio 3 - TIR'!$C$25)/('Ejercicio 3 - TIR'!$E$25-'Ejercicio 3 - TIR'!$C$25),'Ejercicio 3 - TIR'!$C$25+SQRT(('Ejercicio 3 - TIR'!$E$25-'Ejercicio 3 - TIR'!$C$25)*('Ejercicio 3 - TIR'!$D$25-'Ejercicio 3 - TIR'!$C$25)*V719),'Ejercicio 3 - TIR'!$E$25-SQRT(('Ejercicio 3 - TIR'!$E$25-'Ejercicio 3 - TIR'!$C$25)*('Ejercicio 3 - TIR'!$E$25-'Ejercicio 3 - TIR'!$D$25)*(1-V719)))</f>
        <v>0.205140997756233</v>
      </c>
      <c r="X719" s="27">
        <f ca="1" t="shared" si="5358"/>
        <v>0.303443027920229</v>
      </c>
      <c r="Y719" s="29">
        <f ca="1">IF(X719&lt;=('Ejercicio 3 - TIR'!$D$26-'Ejercicio 3 - TIR'!$C$26)/('Ejercicio 3 - TIR'!$E$26-'Ejercicio 3 - TIR'!$C$26),'Ejercicio 3 - TIR'!$C$26+SQRT(('Ejercicio 3 - TIR'!$E$26-'Ejercicio 3 - TIR'!$C$26)*('Ejercicio 3 - TIR'!$D$26-'Ejercicio 3 - TIR'!$C$26)*X719),'Ejercicio 3 - TIR'!$E$26-SQRT(('Ejercicio 3 - TIR'!$E$26-'Ejercicio 3 - TIR'!$C$26)*('Ejercicio 3 - TIR'!$E$26-'Ejercicio 3 - TIR'!$D$26)*(1-X719)))</f>
        <v>0.218623350177514</v>
      </c>
      <c r="Z719" s="27">
        <f ca="1" t="shared" si="5240"/>
        <v>1.15107801859749</v>
      </c>
      <c r="AA719" s="27">
        <f ca="1" t="shared" si="5241"/>
        <v>1.33190067235609</v>
      </c>
      <c r="AB719" s="27">
        <f ca="1" t="shared" si="5242"/>
        <v>1.57328110496914</v>
      </c>
      <c r="AC719" s="27">
        <f ca="1" t="shared" si="5243"/>
        <v>1.89602556059354</v>
      </c>
      <c r="AD719" s="27">
        <f ca="1" t="shared" si="5244"/>
        <v>2.3105410206727</v>
      </c>
      <c r="AE719" s="26">
        <f ca="1" t="shared" si="5245"/>
        <v>5083.25716114098</v>
      </c>
      <c r="AF719" s="26">
        <f ca="1" t="shared" si="5246"/>
        <v>5881.7851798889</v>
      </c>
      <c r="AG719" s="26">
        <f ca="1" t="shared" si="5247"/>
        <v>6947.74143377916</v>
      </c>
      <c r="AH719" s="26">
        <f ca="1" t="shared" si="5248"/>
        <v>8373.00804365694</v>
      </c>
      <c r="AI719" s="26">
        <f ca="1" t="shared" si="5249"/>
        <v>10203.5431132245</v>
      </c>
      <c r="AJ719" s="28">
        <f ca="1" t="shared" si="5250"/>
        <v>44454.4317945078</v>
      </c>
      <c r="AK719" s="28">
        <f ca="1" t="shared" si="5251"/>
        <v>48436.855290897</v>
      </c>
      <c r="AL719" s="28">
        <f ca="1" t="shared" si="5252"/>
        <v>54465.620441017</v>
      </c>
      <c r="AM719" s="28">
        <f ca="1" t="shared" si="5253"/>
        <v>70748.8230613661</v>
      </c>
      <c r="AN719" s="28">
        <f ca="1" t="shared" si="5254"/>
        <v>78386.4444114442</v>
      </c>
      <c r="AO719" s="28">
        <f ca="1">C719/'Ejercicio 3 - TIR'!$D$7</f>
        <v>18266.9762136001</v>
      </c>
      <c r="AP719" s="28">
        <f ca="1" t="shared" si="5255"/>
        <v>26187.4555809077</v>
      </c>
      <c r="AQ719" s="28">
        <f ca="1" t="shared" si="5256"/>
        <v>30169.8790772969</v>
      </c>
      <c r="AR719" s="28">
        <f ca="1" t="shared" si="5257"/>
        <v>36198.6442274169</v>
      </c>
      <c r="AS719" s="28">
        <f ca="1" t="shared" si="5258"/>
        <v>52481.8468477659</v>
      </c>
      <c r="AT719" s="28">
        <f ca="1" t="shared" si="5259"/>
        <v>60119.4681978441</v>
      </c>
      <c r="AU719" s="28">
        <f ca="1">AP719*'Ejercicio 3 - TIR'!$D$5</f>
        <v>13093.7277904539</v>
      </c>
      <c r="AV719" s="28">
        <f ca="1">AQ719*'Ejercicio 3 - TIR'!$D$5</f>
        <v>15084.9395386484</v>
      </c>
      <c r="AW719" s="28">
        <f ca="1">AR719*'Ejercicio 3 - TIR'!$D$5</f>
        <v>18099.3221137084</v>
      </c>
      <c r="AX719" s="28">
        <f ca="1">AS719*'Ejercicio 3 - TIR'!$D$5</f>
        <v>26240.923423883</v>
      </c>
      <c r="AY719" s="28">
        <f ca="1">AT719*'Ejercicio 3 - TIR'!$D$5</f>
        <v>30059.7340989221</v>
      </c>
      <c r="AZ719" s="28">
        <f ca="1" t="shared" ref="AZ719:BD719" si="5359">AJ719-AU719-AE719</f>
        <v>26277.446842913</v>
      </c>
      <c r="BA719" s="28">
        <f ca="1" t="shared" si="5359"/>
        <v>27470.1305723597</v>
      </c>
      <c r="BB719" s="28">
        <f ca="1" t="shared" si="5359"/>
        <v>29418.5568935294</v>
      </c>
      <c r="BC719" s="28">
        <f ca="1" t="shared" si="5359"/>
        <v>36134.8915938262</v>
      </c>
      <c r="BD719" s="28">
        <f ca="1" t="shared" si="5359"/>
        <v>38123.1671992977</v>
      </c>
      <c r="BE719" s="28">
        <f ca="1" t="shared" ref="BE719:BI719" si="5360">AZ719/Z719</f>
        <v>22828.5541191468</v>
      </c>
      <c r="BF719" s="28">
        <f ca="1" t="shared" si="5360"/>
        <v>20624.7591449637</v>
      </c>
      <c r="BG719" s="28">
        <f ca="1" t="shared" si="5360"/>
        <v>18698.8560408004</v>
      </c>
      <c r="BH719" s="28">
        <f ca="1" t="shared" si="5360"/>
        <v>19058.2301973367</v>
      </c>
      <c r="BI719" s="28">
        <f ca="1" t="shared" si="5360"/>
        <v>16499.6712277362</v>
      </c>
      <c r="BJ719" s="28">
        <f ca="1" t="shared" si="5262"/>
        <v>77741.7806936989</v>
      </c>
      <c r="BK719" s="28">
        <f ca="1" t="shared" si="5263"/>
        <v>42206.5978651756</v>
      </c>
      <c r="BL719" s="28">
        <f ca="1" t="shared" si="5264"/>
        <v>119948.378558875</v>
      </c>
      <c r="BM719" s="28">
        <f ca="1">BK719*'Ejercicio 3 - TIR'!$D$5</f>
        <v>21103.2989325878</v>
      </c>
      <c r="BN719" s="28">
        <f ca="1" t="shared" si="5265"/>
        <v>98845.0796262867</v>
      </c>
      <c r="BO719" s="28">
        <f ca="1" t="shared" si="5266"/>
        <v>42780.0583248284</v>
      </c>
      <c r="BP719" s="28">
        <f ca="1" t="shared" si="5267"/>
        <v>-124981.451286029</v>
      </c>
      <c r="BQ719" s="28">
        <f ca="1" t="shared" ref="BQ719:BT719" si="5361">BE719</f>
        <v>22828.5541191468</v>
      </c>
      <c r="BR719" s="28">
        <f ca="1" t="shared" si="5361"/>
        <v>20624.7591449637</v>
      </c>
      <c r="BS719" s="28">
        <f ca="1" t="shared" si="5361"/>
        <v>18698.8560408004</v>
      </c>
      <c r="BT719" s="28">
        <f ca="1" t="shared" si="5361"/>
        <v>19058.2301973367</v>
      </c>
      <c r="BU719" s="28">
        <f ca="1" t="shared" si="5269"/>
        <v>59279.7295525646</v>
      </c>
      <c r="BV719" s="30">
        <f ca="1" t="shared" si="5270"/>
        <v>3.43080599097796</v>
      </c>
    </row>
    <row r="720" ht="15" customHeight="1" spans="1:74">
      <c r="A720" s="26">
        <v>719</v>
      </c>
      <c r="B720" s="27">
        <f ca="1" t="shared" ref="B720:F720" si="5362">RAND()</f>
        <v>0.17101456105495</v>
      </c>
      <c r="C720" s="28">
        <f ca="1">IF(B720&lt;=('Ejercicio 3 - TIR'!$D$13-'Ejercicio 3 - TIR'!$C$13)/('Ejercicio 3 - TIR'!$E$13-'Ejercicio 3 - TIR'!$C$13),'Ejercicio 3 - TIR'!$C$13+SQRT(('Ejercicio 3 - TIR'!$E$13-'Ejercicio 3 - TIR'!$C$13)*('Ejercicio 3 - TIR'!$D$13-'Ejercicio 3 - TIR'!$C$13)*B720),'Ejercicio 3 - TIR'!$E$13-SQRT(('Ejercicio 3 - TIR'!$E$13-'Ejercicio 3 - TIR'!$C$13)*('Ejercicio 3 - TIR'!$E$13-'Ejercicio 3 - TIR'!$D$13)*(1-B720)))</f>
        <v>68270.7813670765</v>
      </c>
      <c r="D720" s="27">
        <f ca="1" t="shared" si="5362"/>
        <v>0.623135497666416</v>
      </c>
      <c r="E720" s="28">
        <f ca="1">IF(D720&lt;=('Ejercicio 3 - TIR'!$D$14-'Ejercicio 3 - TIR'!$C$14)/('Ejercicio 3 - TIR'!$E$14-'Ejercicio 3 - TIR'!$C$14),'Ejercicio 3 - TIR'!$C$14+SQRT(('Ejercicio 3 - TIR'!$E$14-'Ejercicio 3 - TIR'!$C$14)*('Ejercicio 3 - TIR'!$D$14-'Ejercicio 3 - TIR'!$C$14)*D720),'Ejercicio 3 - TIR'!$E$14-SQRT(('Ejercicio 3 - TIR'!$E$14-'Ejercicio 3 - TIR'!$C$14)*('Ejercicio 3 - TIR'!$E$14-'Ejercicio 3 - TIR'!$D$14)*(1-D720)))</f>
        <v>32481.3780950205</v>
      </c>
      <c r="F720" s="27">
        <f ca="1" t="shared" si="5362"/>
        <v>0.636907055941563</v>
      </c>
      <c r="G720" s="28">
        <f ca="1">IF(F720&lt;=('Ejercicio 3 - TIR'!$D$18-'Ejercicio 3 - TIR'!$C$18)/('Ejercicio 3 - TIR'!$E$18-'Ejercicio 3 - TIR'!$C$18),'Ejercicio 3 - TIR'!$C$18+SQRT(('Ejercicio 3 - TIR'!$E$18-'Ejercicio 3 - TIR'!$C$18)*('Ejercicio 3 - TIR'!$D$18-'Ejercicio 3 - TIR'!$C$18)*F720),'Ejercicio 3 - TIR'!$E$18-SQRT(('Ejercicio 3 - TIR'!$E$18-'Ejercicio 3 - TIR'!$C$18)*('Ejercicio 3 - TIR'!$E$18-'Ejercicio 3 - TIR'!$D$18)*(1-F720)))</f>
        <v>39774.254876523</v>
      </c>
      <c r="H720" s="27">
        <f ca="1" t="shared" ref="H720:L720" si="5363">RAND()</f>
        <v>0.330813975345756</v>
      </c>
      <c r="I720" s="28">
        <f ca="1">IF(H720&lt;=('Ejercicio 3 - TIR'!$D$18-'Ejercicio 3 - TIR'!$C$18)/('Ejercicio 3 - TIR'!$E$18-'Ejercicio 3 - TIR'!$C$18),'Ejercicio 3 - TIR'!$C$18+SQRT(('Ejercicio 3 - TIR'!$E$18-'Ejercicio 3 - TIR'!$C$18)*('Ejercicio 3 - TIR'!$D$18-'Ejercicio 3 - TIR'!$C$18)*H720),'Ejercicio 3 - TIR'!$E$18-SQRT(('Ejercicio 3 - TIR'!$E$18-'Ejercicio 3 - TIR'!$C$18)*('Ejercicio 3 - TIR'!$E$18-'Ejercicio 3 - TIR'!$D$18)*(1-H720)))</f>
        <v>37044.295302006</v>
      </c>
      <c r="J720" s="27">
        <f ca="1" t="shared" si="5363"/>
        <v>0.955726196430257</v>
      </c>
      <c r="K720" s="28">
        <f ca="1">IF(J720&lt;=('Ejercicio 3 - TIR'!$D$18-'Ejercicio 3 - TIR'!$C$18)/('Ejercicio 3 - TIR'!$E$18-'Ejercicio 3 - TIR'!$C$18),'Ejercicio 3 - TIR'!$C$18+SQRT(('Ejercicio 3 - TIR'!$E$18-'Ejercicio 3 - TIR'!$C$18)*('Ejercicio 3 - TIR'!$D$18-'Ejercicio 3 - TIR'!$C$18)*J720),'Ejercicio 3 - TIR'!$E$18-SQRT(('Ejercicio 3 - TIR'!$E$18-'Ejercicio 3 - TIR'!$C$18)*('Ejercicio 3 - TIR'!$E$18-'Ejercicio 3 - TIR'!$D$18)*(1-J720)))</f>
        <v>43177.7664069251</v>
      </c>
      <c r="L720" s="27">
        <f ca="1" t="shared" si="5363"/>
        <v>0.361889936193865</v>
      </c>
      <c r="M720" s="28">
        <f ca="1">IF(L720&lt;=('Ejercicio 3 - TIR'!$D$18-'Ejercicio 3 - TIR'!$C$18)/('Ejercicio 3 - TIR'!$E$18-'Ejercicio 3 - TIR'!$C$18),'Ejercicio 3 - TIR'!$C$18+SQRT(('Ejercicio 3 - TIR'!$E$18-'Ejercicio 3 - TIR'!$C$18)*('Ejercicio 3 - TIR'!$D$18-'Ejercicio 3 - TIR'!$C$18)*L720),'Ejercicio 3 - TIR'!$E$18-SQRT(('Ejercicio 3 - TIR'!$E$18-'Ejercicio 3 - TIR'!$C$18)*('Ejercicio 3 - TIR'!$E$18-'Ejercicio 3 - TIR'!$D$18)*(1-L720)))</f>
        <v>37367.733059027</v>
      </c>
      <c r="N720" s="27">
        <f ca="1" t="shared" ref="N720:R720" si="5364">RAND()</f>
        <v>0.259942008773104</v>
      </c>
      <c r="O720" s="28">
        <f ca="1">IF(N720&lt;=('Ejercicio 3 - TIR'!$D$18-'Ejercicio 3 - TIR'!$C$18)/('Ejercicio 3 - TIR'!$E$18-'Ejercicio 3 - TIR'!$C$18),'Ejercicio 3 - TIR'!$C$18+SQRT(('Ejercicio 3 - TIR'!$E$18-'Ejercicio 3 - TIR'!$C$18)*('Ejercicio 3 - TIR'!$D$18-'Ejercicio 3 - TIR'!$C$18)*N720),'Ejercicio 3 - TIR'!$E$18-SQRT(('Ejercicio 3 - TIR'!$E$18-'Ejercicio 3 - TIR'!$C$18)*('Ejercicio 3 - TIR'!$E$18-'Ejercicio 3 - TIR'!$D$18)*(1-N720)))</f>
        <v>36244.3015074519</v>
      </c>
      <c r="P720" s="27">
        <f ca="1" t="shared" si="5364"/>
        <v>0.00625252678397681</v>
      </c>
      <c r="Q720" s="29">
        <f ca="1">IF(P720&lt;=('Ejercicio 3 - TIR'!$D$22-'Ejercicio 3 - TIR'!$C$22)/('Ejercicio 3 - TIR'!$E$22-'Ejercicio 3 - TIR'!$C$22),'Ejercicio 3 - TIR'!$C$22+SQRT(('Ejercicio 3 - TIR'!$E$22-'Ejercicio 3 - TIR'!$C$22)*('Ejercicio 3 - TIR'!$D$22-'Ejercicio 3 - TIR'!$C$22)*P720),'Ejercicio 3 - TIR'!$E$22-SQRT(('Ejercicio 3 - TIR'!$E$22-'Ejercicio 3 - TIR'!$C$22)*('Ejercicio 3 - TIR'!$E$22-'Ejercicio 3 - TIR'!$D$22)*(1-P720)))</f>
        <v>0.123354779905025</v>
      </c>
      <c r="R720" s="27">
        <f ca="1" t="shared" si="5364"/>
        <v>0.497093715240763</v>
      </c>
      <c r="S720" s="29">
        <f ca="1">IF(R720&lt;=('Ejercicio 3 - TIR'!$D$23-'Ejercicio 3 - TIR'!$C$23)/('Ejercicio 3 - TIR'!$E$23-'Ejercicio 3 - TIR'!$C$23),'Ejercicio 3 - TIR'!$C$23+SQRT(('Ejercicio 3 - TIR'!$E$23-'Ejercicio 3 - TIR'!$C$23)*('Ejercicio 3 - TIR'!$D$23-'Ejercicio 3 - TIR'!$C$23)*R720),'Ejercicio 3 - TIR'!$E$23-SQRT(('Ejercicio 3 - TIR'!$E$23-'Ejercicio 3 - TIR'!$C$23)*('Ejercicio 3 - TIR'!$E$23-'Ejercicio 3 - TIR'!$D$23)*(1-R720)))</f>
        <v>0.149912684390295</v>
      </c>
      <c r="T720" s="27">
        <f ca="1" t="shared" ref="T720:X720" si="5365">RAND()</f>
        <v>0.618232679164556</v>
      </c>
      <c r="U720" s="29">
        <f ca="1">IF(T720&lt;=('Ejercicio 3 - TIR'!$D$24-'Ejercicio 3 - TIR'!$C$24)/('Ejercicio 3 - TIR'!$E$24-'Ejercicio 3 - TIR'!$C$24),'Ejercicio 3 - TIR'!$C$24+SQRT(('Ejercicio 3 - TIR'!$E$24-'Ejercicio 3 - TIR'!$C$24)*('Ejercicio 3 - TIR'!$D$24-'Ejercicio 3 - TIR'!$C$24)*T720),'Ejercicio 3 - TIR'!$E$24-SQRT(('Ejercicio 3 - TIR'!$E$24-'Ejercicio 3 - TIR'!$C$24)*('Ejercicio 3 - TIR'!$E$24-'Ejercicio 3 - TIR'!$D$24)*(1-T720)))</f>
        <v>0.187305222154918</v>
      </c>
      <c r="V720" s="27">
        <f ca="1" t="shared" si="5365"/>
        <v>0.868059336752142</v>
      </c>
      <c r="W720" s="29">
        <f ca="1">IF(V720&lt;=('Ejercicio 3 - TIR'!$D$25-'Ejercicio 3 - TIR'!$C$25)/('Ejercicio 3 - TIR'!$E$25-'Ejercicio 3 - TIR'!$C$25),'Ejercicio 3 - TIR'!$C$25+SQRT(('Ejercicio 3 - TIR'!$E$25-'Ejercicio 3 - TIR'!$C$25)*('Ejercicio 3 - TIR'!$D$25-'Ejercicio 3 - TIR'!$C$25)*V720),'Ejercicio 3 - TIR'!$E$25-SQRT(('Ejercicio 3 - TIR'!$E$25-'Ejercicio 3 - TIR'!$C$25)*('Ejercicio 3 - TIR'!$E$25-'Ejercicio 3 - TIR'!$D$25)*(1-V720)))</f>
        <v>0.22851064632504</v>
      </c>
      <c r="X720" s="27">
        <f ca="1" t="shared" si="5365"/>
        <v>0.976021192930565</v>
      </c>
      <c r="Y720" s="29">
        <f ca="1">IF(X720&lt;=('Ejercicio 3 - TIR'!$D$26-'Ejercicio 3 - TIR'!$C$26)/('Ejercicio 3 - TIR'!$E$26-'Ejercicio 3 - TIR'!$C$26),'Ejercicio 3 - TIR'!$C$26+SQRT(('Ejercicio 3 - TIR'!$E$26-'Ejercicio 3 - TIR'!$C$26)*('Ejercicio 3 - TIR'!$D$26-'Ejercicio 3 - TIR'!$C$26)*X720),'Ejercicio 3 - TIR'!$E$26-SQRT(('Ejercicio 3 - TIR'!$E$26-'Ejercicio 3 - TIR'!$C$26)*('Ejercicio 3 - TIR'!$E$26-'Ejercicio 3 - TIR'!$D$26)*(1-X720)))</f>
        <v>0.268620827878314</v>
      </c>
      <c r="Z720" s="27">
        <f ca="1" t="shared" si="5240"/>
        <v>1.12335477990502</v>
      </c>
      <c r="AA720" s="27">
        <f ca="1" t="shared" si="5241"/>
        <v>1.29175991048326</v>
      </c>
      <c r="AB720" s="27">
        <f ca="1" t="shared" si="5242"/>
        <v>1.53371328748714</v>
      </c>
      <c r="AC720" s="27">
        <f ca="1" t="shared" si="5243"/>
        <v>1.88418310208813</v>
      </c>
      <c r="AD720" s="27">
        <f ca="1" t="shared" si="5244"/>
        <v>2.39031392684537</v>
      </c>
      <c r="AE720" s="26">
        <f ca="1" t="shared" si="5245"/>
        <v>4006.73324592315</v>
      </c>
      <c r="AF720" s="26">
        <f ca="1" t="shared" si="5246"/>
        <v>4607.39338245533</v>
      </c>
      <c r="AG720" s="26">
        <f ca="1" t="shared" si="5247"/>
        <v>5470.38222351122</v>
      </c>
      <c r="AH720" s="26">
        <f ca="1" t="shared" si="5248"/>
        <v>6720.42280105078</v>
      </c>
      <c r="AI720" s="26">
        <f ca="1" t="shared" si="5249"/>
        <v>8525.66833756134</v>
      </c>
      <c r="AJ720" s="28">
        <f ca="1" t="shared" si="5250"/>
        <v>44680.5993327029</v>
      </c>
      <c r="AK720" s="28">
        <f ca="1" t="shared" si="5251"/>
        <v>47852.3355832345</v>
      </c>
      <c r="AL720" s="28">
        <f ca="1" t="shared" si="5252"/>
        <v>66222.3140623168</v>
      </c>
      <c r="AM720" s="28">
        <f ca="1" t="shared" si="5253"/>
        <v>70407.6511931586</v>
      </c>
      <c r="AN720" s="28">
        <f ca="1" t="shared" si="5254"/>
        <v>86635.2586620449</v>
      </c>
      <c r="AO720" s="28">
        <f ca="1">C720/'Ejercicio 3 - TIR'!$D$7</f>
        <v>13654.1562734153</v>
      </c>
      <c r="AP720" s="28">
        <f ca="1" t="shared" si="5255"/>
        <v>31026.4430592876</v>
      </c>
      <c r="AQ720" s="28">
        <f ca="1" t="shared" si="5256"/>
        <v>34198.1793098192</v>
      </c>
      <c r="AR720" s="28">
        <f ca="1" t="shared" si="5257"/>
        <v>52568.1577889015</v>
      </c>
      <c r="AS720" s="28">
        <f ca="1" t="shared" si="5258"/>
        <v>56753.4949197433</v>
      </c>
      <c r="AT720" s="28">
        <f ca="1" t="shared" si="5259"/>
        <v>72981.1023886296</v>
      </c>
      <c r="AU720" s="28">
        <f ca="1">AP720*'Ejercicio 3 - TIR'!$D$5</f>
        <v>15513.2215296438</v>
      </c>
      <c r="AV720" s="28">
        <f ca="1">AQ720*'Ejercicio 3 - TIR'!$D$5</f>
        <v>17099.0896549096</v>
      </c>
      <c r="AW720" s="28">
        <f ca="1">AR720*'Ejercicio 3 - TIR'!$D$5</f>
        <v>26284.0788944508</v>
      </c>
      <c r="AX720" s="28">
        <f ca="1">AS720*'Ejercicio 3 - TIR'!$D$5</f>
        <v>28376.7474598717</v>
      </c>
      <c r="AY720" s="28">
        <f ca="1">AT720*'Ejercicio 3 - TIR'!$D$5</f>
        <v>36490.5511943148</v>
      </c>
      <c r="AZ720" s="28">
        <f ca="1" t="shared" ref="AZ720:BD720" si="5366">AJ720-AU720-AE720</f>
        <v>25160.644557136</v>
      </c>
      <c r="BA720" s="28">
        <f ca="1" t="shared" si="5366"/>
        <v>26145.8525458696</v>
      </c>
      <c r="BB720" s="28">
        <f ca="1" t="shared" si="5366"/>
        <v>34467.8529443548</v>
      </c>
      <c r="BC720" s="28">
        <f ca="1" t="shared" si="5366"/>
        <v>35310.4809322362</v>
      </c>
      <c r="BD720" s="28">
        <f ca="1" t="shared" si="5366"/>
        <v>41619.0391301687</v>
      </c>
      <c r="BE720" s="28">
        <f ca="1" t="shared" ref="BE720:BI720" si="5367">AZ720/Z720</f>
        <v>22397.7722863859</v>
      </c>
      <c r="BF720" s="28">
        <f ca="1" t="shared" si="5367"/>
        <v>20240.4892222489</v>
      </c>
      <c r="BG720" s="28">
        <f ca="1" t="shared" si="5367"/>
        <v>22473.4656898145</v>
      </c>
      <c r="BH720" s="28">
        <f ca="1" t="shared" si="5367"/>
        <v>18740.4721404749</v>
      </c>
      <c r="BI720" s="28">
        <f ca="1" t="shared" si="5367"/>
        <v>17411.5368959489</v>
      </c>
      <c r="BJ720" s="28">
        <f ca="1" t="shared" si="5262"/>
        <v>77640.6904236577</v>
      </c>
      <c r="BK720" s="28">
        <f ca="1" t="shared" si="5263"/>
        <v>32637.7198996677</v>
      </c>
      <c r="BL720" s="28">
        <f ca="1" t="shared" si="5264"/>
        <v>110278.410323325</v>
      </c>
      <c r="BM720" s="28">
        <f ca="1">BK720*'Ejercicio 3 - TIR'!$D$5</f>
        <v>16318.8599498338</v>
      </c>
      <c r="BN720" s="28">
        <f ca="1" t="shared" si="5265"/>
        <v>93959.5503734915</v>
      </c>
      <c r="BO720" s="28">
        <f ca="1" t="shared" si="5266"/>
        <v>39308.4562317282</v>
      </c>
      <c r="BP720" s="28">
        <f ca="1" t="shared" si="5267"/>
        <v>-100752.159462097</v>
      </c>
      <c r="BQ720" s="28">
        <f ca="1" t="shared" ref="BQ720:BT720" si="5368">BE720</f>
        <v>22397.7722863859</v>
      </c>
      <c r="BR720" s="28">
        <f ca="1" t="shared" si="5368"/>
        <v>20240.4892222489</v>
      </c>
      <c r="BS720" s="28">
        <f ca="1" t="shared" si="5368"/>
        <v>22473.4656898145</v>
      </c>
      <c r="BT720" s="28">
        <f ca="1" t="shared" si="5368"/>
        <v>18740.4721404749</v>
      </c>
      <c r="BU720" s="28">
        <f ca="1" t="shared" si="5269"/>
        <v>56719.9931276771</v>
      </c>
      <c r="BV720" s="30">
        <f ca="1" t="shared" si="5270"/>
        <v>10.4151562415171</v>
      </c>
    </row>
    <row r="721" ht="15" customHeight="1" spans="1:74">
      <c r="A721" s="26">
        <v>720</v>
      </c>
      <c r="B721" s="27">
        <f ca="1" t="shared" ref="B721:F721" si="5369">RAND()</f>
        <v>0.453631674932325</v>
      </c>
      <c r="C721" s="28">
        <f ca="1">IF(B721&lt;=('Ejercicio 3 - TIR'!$D$13-'Ejercicio 3 - TIR'!$C$13)/('Ejercicio 3 - TIR'!$E$13-'Ejercicio 3 - TIR'!$C$13),'Ejercicio 3 - TIR'!$C$13+SQRT(('Ejercicio 3 - TIR'!$E$13-'Ejercicio 3 - TIR'!$C$13)*('Ejercicio 3 - TIR'!$D$13-'Ejercicio 3 - TIR'!$C$13)*B721),'Ejercicio 3 - TIR'!$E$13-SQRT(('Ejercicio 3 - TIR'!$E$13-'Ejercicio 3 - TIR'!$C$13)*('Ejercicio 3 - TIR'!$E$13-'Ejercicio 3 - TIR'!$D$13)*(1-B721)))</f>
        <v>74394.4929735572</v>
      </c>
      <c r="D721" s="27">
        <f ca="1" t="shared" si="5369"/>
        <v>0.577794078973082</v>
      </c>
      <c r="E721" s="28">
        <f ca="1">IF(D721&lt;=('Ejercicio 3 - TIR'!$D$14-'Ejercicio 3 - TIR'!$C$14)/('Ejercicio 3 - TIR'!$E$14-'Ejercicio 3 - TIR'!$C$14),'Ejercicio 3 - TIR'!$C$14+SQRT(('Ejercicio 3 - TIR'!$E$14-'Ejercicio 3 - TIR'!$C$14)*('Ejercicio 3 - TIR'!$D$14-'Ejercicio 3 - TIR'!$C$14)*D721),'Ejercicio 3 - TIR'!$E$14-SQRT(('Ejercicio 3 - TIR'!$E$14-'Ejercicio 3 - TIR'!$C$14)*('Ejercicio 3 - TIR'!$E$14-'Ejercicio 3 - TIR'!$D$14)*(1-D721)))</f>
        <v>32041.9293698763</v>
      </c>
      <c r="F721" s="27">
        <f ca="1" t="shared" si="5369"/>
        <v>0.367881081508636</v>
      </c>
      <c r="G721" s="28">
        <f ca="1">IF(F721&lt;=('Ejercicio 3 - TIR'!$D$18-'Ejercicio 3 - TIR'!$C$18)/('Ejercicio 3 - TIR'!$E$18-'Ejercicio 3 - TIR'!$C$18),'Ejercicio 3 - TIR'!$C$18+SQRT(('Ejercicio 3 - TIR'!$E$18-'Ejercicio 3 - TIR'!$C$18)*('Ejercicio 3 - TIR'!$D$18-'Ejercicio 3 - TIR'!$C$18)*F721),'Ejercicio 3 - TIR'!$E$18-SQRT(('Ejercicio 3 - TIR'!$E$18-'Ejercicio 3 - TIR'!$C$18)*('Ejercicio 3 - TIR'!$E$18-'Ejercicio 3 - TIR'!$D$18)*(1-F721)))</f>
        <v>37428.46970959</v>
      </c>
      <c r="H721" s="27">
        <f ca="1" t="shared" ref="H721:L721" si="5370">RAND()</f>
        <v>0.0321023126473974</v>
      </c>
      <c r="I721" s="28">
        <f ca="1">IF(H721&lt;=('Ejercicio 3 - TIR'!$D$18-'Ejercicio 3 - TIR'!$C$18)/('Ejercicio 3 - TIR'!$E$18-'Ejercicio 3 - TIR'!$C$18),'Ejercicio 3 - TIR'!$C$18+SQRT(('Ejercicio 3 - TIR'!$E$18-'Ejercicio 3 - TIR'!$C$18)*('Ejercicio 3 - TIR'!$D$18-'Ejercicio 3 - TIR'!$C$18)*H721),'Ejercicio 3 - TIR'!$E$18-SQRT(('Ejercicio 3 - TIR'!$E$18-'Ejercicio 3 - TIR'!$C$18)*('Ejercicio 3 - TIR'!$E$18-'Ejercicio 3 - TIR'!$D$18)*(1-H721)))</f>
        <v>32194.3898689863</v>
      </c>
      <c r="J721" s="27">
        <f ca="1" t="shared" si="5370"/>
        <v>0.126008235898079</v>
      </c>
      <c r="K721" s="28">
        <f ca="1">IF(J721&lt;=('Ejercicio 3 - TIR'!$D$18-'Ejercicio 3 - TIR'!$C$18)/('Ejercicio 3 - TIR'!$E$18-'Ejercicio 3 - TIR'!$C$18),'Ejercicio 3 - TIR'!$C$18+SQRT(('Ejercicio 3 - TIR'!$E$18-'Ejercicio 3 - TIR'!$C$18)*('Ejercicio 3 - TIR'!$D$18-'Ejercicio 3 - TIR'!$C$18)*J721),'Ejercicio 3 - TIR'!$E$18-SQRT(('Ejercicio 3 - TIR'!$E$18-'Ejercicio 3 - TIR'!$C$18)*('Ejercicio 3 - TIR'!$E$18-'Ejercicio 3 - TIR'!$D$18)*(1-J721)))</f>
        <v>34347.5551042755</v>
      </c>
      <c r="L721" s="27">
        <f ca="1" t="shared" si="5370"/>
        <v>0.57739869289384</v>
      </c>
      <c r="M721" s="28">
        <f ca="1">IF(L721&lt;=('Ejercicio 3 - TIR'!$D$18-'Ejercicio 3 - TIR'!$C$18)/('Ejercicio 3 - TIR'!$E$18-'Ejercicio 3 - TIR'!$C$18),'Ejercicio 3 - TIR'!$C$18+SQRT(('Ejercicio 3 - TIR'!$E$18-'Ejercicio 3 - TIR'!$C$18)*('Ejercicio 3 - TIR'!$D$18-'Ejercicio 3 - TIR'!$C$18)*L721),'Ejercicio 3 - TIR'!$E$18-SQRT(('Ejercicio 3 - TIR'!$E$18-'Ejercicio 3 - TIR'!$C$18)*('Ejercicio 3 - TIR'!$E$18-'Ejercicio 3 - TIR'!$D$18)*(1-L721)))</f>
        <v>39306.4388427624</v>
      </c>
      <c r="N721" s="27">
        <f ca="1" t="shared" ref="N721:R721" si="5371">RAND()</f>
        <v>0.354665443398431</v>
      </c>
      <c r="O721" s="28">
        <f ca="1">IF(N721&lt;=('Ejercicio 3 - TIR'!$D$18-'Ejercicio 3 - TIR'!$C$18)/('Ejercicio 3 - TIR'!$E$18-'Ejercicio 3 - TIR'!$C$18),'Ejercicio 3 - TIR'!$C$18+SQRT(('Ejercicio 3 - TIR'!$E$18-'Ejercicio 3 - TIR'!$C$18)*('Ejercicio 3 - TIR'!$D$18-'Ejercicio 3 - TIR'!$C$18)*N721),'Ejercicio 3 - TIR'!$E$18-SQRT(('Ejercicio 3 - TIR'!$E$18-'Ejercicio 3 - TIR'!$C$18)*('Ejercicio 3 - TIR'!$E$18-'Ejercicio 3 - TIR'!$D$18)*(1-N721)))</f>
        <v>37293.8204330628</v>
      </c>
      <c r="P721" s="27">
        <f ca="1" t="shared" si="5371"/>
        <v>0.183224836504329</v>
      </c>
      <c r="Q721" s="29">
        <f ca="1">IF(P721&lt;=('Ejercicio 3 - TIR'!$D$22-'Ejercicio 3 - TIR'!$C$22)/('Ejercicio 3 - TIR'!$E$22-'Ejercicio 3 - TIR'!$C$22),'Ejercicio 3 - TIR'!$C$22+SQRT(('Ejercicio 3 - TIR'!$E$22-'Ejercicio 3 - TIR'!$C$22)*('Ejercicio 3 - TIR'!$D$22-'Ejercicio 3 - TIR'!$C$22)*P721),'Ejercicio 3 - TIR'!$E$22-SQRT(('Ejercicio 3 - TIR'!$E$22-'Ejercicio 3 - TIR'!$C$22)*('Ejercicio 3 - TIR'!$E$22-'Ejercicio 3 - TIR'!$D$22)*(1-P721)))</f>
        <v>0.138160526030592</v>
      </c>
      <c r="R721" s="27">
        <f ca="1" t="shared" si="5371"/>
        <v>0.379084771348231</v>
      </c>
      <c r="S721" s="29">
        <f ca="1">IF(R721&lt;=('Ejercicio 3 - TIR'!$D$23-'Ejercicio 3 - TIR'!$C$23)/('Ejercicio 3 - TIR'!$E$23-'Ejercicio 3 - TIR'!$C$23),'Ejercicio 3 - TIR'!$C$23+SQRT(('Ejercicio 3 - TIR'!$E$23-'Ejercicio 3 - TIR'!$C$23)*('Ejercicio 3 - TIR'!$D$23-'Ejercicio 3 - TIR'!$C$23)*R721),'Ejercicio 3 - TIR'!$E$23-SQRT(('Ejercicio 3 - TIR'!$E$23-'Ejercicio 3 - TIR'!$C$23)*('Ejercicio 3 - TIR'!$E$23-'Ejercicio 3 - TIR'!$D$23)*(1-R721)))</f>
        <v>0.146121879496445</v>
      </c>
      <c r="T721" s="27">
        <f ca="1" t="shared" ref="T721:X721" si="5372">RAND()</f>
        <v>0.546126279600356</v>
      </c>
      <c r="U721" s="29">
        <f ca="1">IF(T721&lt;=('Ejercicio 3 - TIR'!$D$24-'Ejercicio 3 - TIR'!$C$24)/('Ejercicio 3 - TIR'!$E$24-'Ejercicio 3 - TIR'!$C$24),'Ejercicio 3 - TIR'!$C$24+SQRT(('Ejercicio 3 - TIR'!$E$24-'Ejercicio 3 - TIR'!$C$24)*('Ejercicio 3 - TIR'!$D$24-'Ejercicio 3 - TIR'!$C$24)*T721),'Ejercicio 3 - TIR'!$E$24-SQRT(('Ejercicio 3 - TIR'!$E$24-'Ejercicio 3 - TIR'!$C$24)*('Ejercicio 3 - TIR'!$E$24-'Ejercicio 3 - TIR'!$D$24)*(1-T721)))</f>
        <v>0.18435106709705</v>
      </c>
      <c r="V721" s="27">
        <f ca="1" t="shared" si="5372"/>
        <v>0.858349407431508</v>
      </c>
      <c r="W721" s="29">
        <f ca="1">IF(V721&lt;=('Ejercicio 3 - TIR'!$D$25-'Ejercicio 3 - TIR'!$C$25)/('Ejercicio 3 - TIR'!$E$25-'Ejercicio 3 - TIR'!$C$25),'Ejercicio 3 - TIR'!$C$25+SQRT(('Ejercicio 3 - TIR'!$E$25-'Ejercicio 3 - TIR'!$C$25)*('Ejercicio 3 - TIR'!$D$25-'Ejercicio 3 - TIR'!$C$25)*V721),'Ejercicio 3 - TIR'!$E$25-SQRT(('Ejercicio 3 - TIR'!$E$25-'Ejercicio 3 - TIR'!$C$25)*('Ejercicio 3 - TIR'!$E$25-'Ejercicio 3 - TIR'!$D$25)*(1-V721)))</f>
        <v>0.227733947947835</v>
      </c>
      <c r="X721" s="27">
        <f ca="1" t="shared" si="5372"/>
        <v>0.871330527233607</v>
      </c>
      <c r="Y721" s="29">
        <f ca="1">IF(X721&lt;=('Ejercicio 3 - TIR'!$D$26-'Ejercicio 3 - TIR'!$C$26)/('Ejercicio 3 - TIR'!$E$26-'Ejercicio 3 - TIR'!$C$26),'Ejercicio 3 - TIR'!$C$26+SQRT(('Ejercicio 3 - TIR'!$E$26-'Ejercicio 3 - TIR'!$C$26)*('Ejercicio 3 - TIR'!$D$26-'Ejercicio 3 - TIR'!$C$26)*X721),'Ejercicio 3 - TIR'!$E$26-SQRT(('Ejercicio 3 - TIR'!$E$26-'Ejercicio 3 - TIR'!$C$26)*('Ejercicio 3 - TIR'!$E$26-'Ejercicio 3 - TIR'!$D$26)*(1-X721)))</f>
        <v>0.25364065340456</v>
      </c>
      <c r="Z721" s="27">
        <f ca="1" t="shared" si="5240"/>
        <v>1.13816052603059</v>
      </c>
      <c r="AA721" s="27">
        <f ca="1" t="shared" si="5241"/>
        <v>1.30447068126284</v>
      </c>
      <c r="AB721" s="27">
        <f ca="1" t="shared" si="5242"/>
        <v>1.54495124335047</v>
      </c>
      <c r="AC721" s="27">
        <f ca="1" t="shared" si="5243"/>
        <v>1.89678908938558</v>
      </c>
      <c r="AD721" s="27">
        <f ca="1" t="shared" si="5244"/>
        <v>2.37789191338798</v>
      </c>
      <c r="AE721" s="26">
        <f ca="1" t="shared" si="5245"/>
        <v>4426.92981677717</v>
      </c>
      <c r="AF721" s="26">
        <f ca="1" t="shared" si="5246"/>
        <v>5073.8011220035</v>
      </c>
      <c r="AG721" s="26">
        <f ca="1" t="shared" si="5247"/>
        <v>6009.16177308306</v>
      </c>
      <c r="AH721" s="26">
        <f ca="1" t="shared" si="5248"/>
        <v>7377.65190752448</v>
      </c>
      <c r="AI721" s="26">
        <f ca="1" t="shared" si="5249"/>
        <v>9248.92435794039</v>
      </c>
      <c r="AJ721" s="28">
        <f ca="1" t="shared" si="5250"/>
        <v>42599.606773187</v>
      </c>
      <c r="AK721" s="28">
        <f ca="1" t="shared" si="5251"/>
        <v>41996.6376852382</v>
      </c>
      <c r="AL721" s="28">
        <f ca="1" t="shared" si="5252"/>
        <v>53065.2979643991</v>
      </c>
      <c r="AM721" s="28">
        <f ca="1" t="shared" si="5253"/>
        <v>74556.0243395534</v>
      </c>
      <c r="AN721" s="28">
        <f ca="1" t="shared" si="5254"/>
        <v>88680.6740271237</v>
      </c>
      <c r="AO721" s="28">
        <f ca="1">C721/'Ejercicio 3 - TIR'!$D$7</f>
        <v>14878.8985947114</v>
      </c>
      <c r="AP721" s="28">
        <f ca="1" t="shared" si="5255"/>
        <v>27720.7081784755</v>
      </c>
      <c r="AQ721" s="28">
        <f ca="1" t="shared" si="5256"/>
        <v>27117.7390905267</v>
      </c>
      <c r="AR721" s="28">
        <f ca="1" t="shared" si="5257"/>
        <v>38186.3993696876</v>
      </c>
      <c r="AS721" s="28">
        <f ca="1" t="shared" si="5258"/>
        <v>59677.1257448419</v>
      </c>
      <c r="AT721" s="28">
        <f ca="1" t="shared" si="5259"/>
        <v>73801.7754324122</v>
      </c>
      <c r="AU721" s="28">
        <f ca="1">AP721*'Ejercicio 3 - TIR'!$D$5</f>
        <v>13860.3540892378</v>
      </c>
      <c r="AV721" s="28">
        <f ca="1">AQ721*'Ejercicio 3 - TIR'!$D$5</f>
        <v>13558.8695452634</v>
      </c>
      <c r="AW721" s="28">
        <f ca="1">AR721*'Ejercicio 3 - TIR'!$D$5</f>
        <v>19093.1996848438</v>
      </c>
      <c r="AX721" s="28">
        <f ca="1">AS721*'Ejercicio 3 - TIR'!$D$5</f>
        <v>29838.562872421</v>
      </c>
      <c r="AY721" s="28">
        <f ca="1">AT721*'Ejercicio 3 - TIR'!$D$5</f>
        <v>36900.8877162061</v>
      </c>
      <c r="AZ721" s="28">
        <f ca="1" t="shared" ref="AZ721:BD721" si="5373">AJ721-AU721-AE721</f>
        <v>24312.322867172</v>
      </c>
      <c r="BA721" s="28">
        <f ca="1" t="shared" si="5373"/>
        <v>23363.9670179713</v>
      </c>
      <c r="BB721" s="28">
        <f ca="1" t="shared" si="5373"/>
        <v>27962.9365064722</v>
      </c>
      <c r="BC721" s="28">
        <f ca="1" t="shared" si="5373"/>
        <v>37339.8095596079</v>
      </c>
      <c r="BD721" s="28">
        <f ca="1" t="shared" si="5373"/>
        <v>42530.8619529772</v>
      </c>
      <c r="BE721" s="28">
        <f ca="1" t="shared" ref="BE721:BI721" si="5374">AZ721/Z721</f>
        <v>21361.0666607485</v>
      </c>
      <c r="BF721" s="28">
        <f ca="1" t="shared" si="5374"/>
        <v>17910.6877245818</v>
      </c>
      <c r="BG721" s="28">
        <f ca="1" t="shared" si="5374"/>
        <v>18099.5592105743</v>
      </c>
      <c r="BH721" s="28">
        <f ca="1" t="shared" si="5374"/>
        <v>19685.7994220661</v>
      </c>
      <c r="BI721" s="28">
        <f ca="1" t="shared" si="5374"/>
        <v>17885.9525588696</v>
      </c>
      <c r="BJ721" s="28">
        <f ca="1" t="shared" si="5262"/>
        <v>76192.2447379778</v>
      </c>
      <c r="BK721" s="28">
        <f ca="1" t="shared" si="5263"/>
        <v>35380.4126484842</v>
      </c>
      <c r="BL721" s="28">
        <f ca="1" t="shared" si="5264"/>
        <v>111572.657386462</v>
      </c>
      <c r="BM721" s="28">
        <f ca="1">BK721*'Ejercicio 3 - TIR'!$D$5</f>
        <v>17690.2063242421</v>
      </c>
      <c r="BN721" s="28">
        <f ca="1" t="shared" si="5265"/>
        <v>93882.4510622199</v>
      </c>
      <c r="BO721" s="28">
        <f ca="1" t="shared" si="5266"/>
        <v>39481.378667232</v>
      </c>
      <c r="BP721" s="28">
        <f ca="1" t="shared" si="5267"/>
        <v>-106436.422343434</v>
      </c>
      <c r="BQ721" s="28">
        <f ca="1" t="shared" ref="BQ721:BT721" si="5375">BE721</f>
        <v>21361.0666607485</v>
      </c>
      <c r="BR721" s="28">
        <f ca="1" t="shared" si="5375"/>
        <v>17910.6877245818</v>
      </c>
      <c r="BS721" s="28">
        <f ca="1" t="shared" si="5375"/>
        <v>18099.5592105743</v>
      </c>
      <c r="BT721" s="28">
        <f ca="1" t="shared" si="5375"/>
        <v>19685.7994220661</v>
      </c>
      <c r="BU721" s="28">
        <f ca="1" t="shared" si="5269"/>
        <v>57367.3312261016</v>
      </c>
      <c r="BV721" s="30">
        <f ca="1" t="shared" si="5270"/>
        <v>6.96023579425411</v>
      </c>
    </row>
    <row r="722" ht="15" customHeight="1" spans="1:74">
      <c r="A722" s="26">
        <v>721</v>
      </c>
      <c r="B722" s="27">
        <f ca="1" t="shared" ref="B722:F722" si="5376">RAND()</f>
        <v>0.306615836917465</v>
      </c>
      <c r="C722" s="28">
        <f ca="1">IF(B722&lt;=('Ejercicio 3 - TIR'!$D$13-'Ejercicio 3 - TIR'!$C$13)/('Ejercicio 3 - TIR'!$E$13-'Ejercicio 3 - TIR'!$C$13),'Ejercicio 3 - TIR'!$C$13+SQRT(('Ejercicio 3 - TIR'!$E$13-'Ejercicio 3 - TIR'!$C$13)*('Ejercicio 3 - TIR'!$D$13-'Ejercicio 3 - TIR'!$C$13)*B722),'Ejercicio 3 - TIR'!$E$13-SQRT(('Ejercicio 3 - TIR'!$E$13-'Ejercicio 3 - TIR'!$C$13)*('Ejercicio 3 - TIR'!$E$13-'Ejercicio 3 - TIR'!$D$13)*(1-B722)))</f>
        <v>71154.5324929714</v>
      </c>
      <c r="D722" s="27">
        <f ca="1" t="shared" si="5376"/>
        <v>0.70401170473108</v>
      </c>
      <c r="E722" s="28">
        <f ca="1">IF(D722&lt;=('Ejercicio 3 - TIR'!$D$14-'Ejercicio 3 - TIR'!$C$14)/('Ejercicio 3 - TIR'!$E$14-'Ejercicio 3 - TIR'!$C$14),'Ejercicio 3 - TIR'!$C$14+SQRT(('Ejercicio 3 - TIR'!$E$14-'Ejercicio 3 - TIR'!$C$14)*('Ejercicio 3 - TIR'!$D$14-'Ejercicio 3 - TIR'!$C$14)*D722),'Ejercicio 3 - TIR'!$E$14-SQRT(('Ejercicio 3 - TIR'!$E$14-'Ejercicio 3 - TIR'!$C$14)*('Ejercicio 3 - TIR'!$E$14-'Ejercicio 3 - TIR'!$D$14)*(1-D722)))</f>
        <v>33336.7992458325</v>
      </c>
      <c r="F722" s="27">
        <f ca="1" t="shared" si="5376"/>
        <v>0.342056916589451</v>
      </c>
      <c r="G722" s="28">
        <f ca="1">IF(F722&lt;=('Ejercicio 3 - TIR'!$D$18-'Ejercicio 3 - TIR'!$C$18)/('Ejercicio 3 - TIR'!$E$18-'Ejercicio 3 - TIR'!$C$18),'Ejercicio 3 - TIR'!$C$18+SQRT(('Ejercicio 3 - TIR'!$E$18-'Ejercicio 3 - TIR'!$C$18)*('Ejercicio 3 - TIR'!$D$18-'Ejercicio 3 - TIR'!$C$18)*F722),'Ejercicio 3 - TIR'!$E$18-SQRT(('Ejercicio 3 - TIR'!$E$18-'Ejercicio 3 - TIR'!$C$18)*('Ejercicio 3 - TIR'!$E$18-'Ejercicio 3 - TIR'!$D$18)*(1-F722)))</f>
        <v>37162.9978003918</v>
      </c>
      <c r="H722" s="27">
        <f ca="1" t="shared" ref="H722:L722" si="5377">RAND()</f>
        <v>0.31482078037932</v>
      </c>
      <c r="I722" s="28">
        <f ca="1">IF(H722&lt;=('Ejercicio 3 - TIR'!$D$18-'Ejercicio 3 - TIR'!$C$18)/('Ejercicio 3 - TIR'!$E$18-'Ejercicio 3 - TIR'!$C$18),'Ejercicio 3 - TIR'!$C$18+SQRT(('Ejercicio 3 - TIR'!$E$18-'Ejercicio 3 - TIR'!$C$18)*('Ejercicio 3 - TIR'!$D$18-'Ejercicio 3 - TIR'!$C$18)*H722),'Ejercicio 3 - TIR'!$E$18-SQRT(('Ejercicio 3 - TIR'!$E$18-'Ejercicio 3 - TIR'!$C$18)*('Ejercicio 3 - TIR'!$E$18-'Ejercicio 3 - TIR'!$D$18)*(1-H722)))</f>
        <v>36871.9078178405</v>
      </c>
      <c r="J722" s="27">
        <f ca="1" t="shared" si="5377"/>
        <v>0.228322700878727</v>
      </c>
      <c r="K722" s="28">
        <f ca="1">IF(J722&lt;=('Ejercicio 3 - TIR'!$D$18-'Ejercicio 3 - TIR'!$C$18)/('Ejercicio 3 - TIR'!$E$18-'Ejercicio 3 - TIR'!$C$18),'Ejercicio 3 - TIR'!$C$18+SQRT(('Ejercicio 3 - TIR'!$E$18-'Ejercicio 3 - TIR'!$C$18)*('Ejercicio 3 - TIR'!$D$18-'Ejercicio 3 - TIR'!$C$18)*J722),'Ejercicio 3 - TIR'!$E$18-SQRT(('Ejercicio 3 - TIR'!$E$18-'Ejercicio 3 - TIR'!$C$18)*('Ejercicio 3 - TIR'!$E$18-'Ejercicio 3 - TIR'!$D$18)*(1-J722)))</f>
        <v>35852.2136949883</v>
      </c>
      <c r="L722" s="27">
        <f ca="1" t="shared" si="5377"/>
        <v>0.123273350862449</v>
      </c>
      <c r="M722" s="28">
        <f ca="1">IF(L722&lt;=('Ejercicio 3 - TIR'!$D$18-'Ejercicio 3 - TIR'!$C$18)/('Ejercicio 3 - TIR'!$E$18-'Ejercicio 3 - TIR'!$C$18),'Ejercicio 3 - TIR'!$C$18+SQRT(('Ejercicio 3 - TIR'!$E$18-'Ejercicio 3 - TIR'!$C$18)*('Ejercicio 3 - TIR'!$D$18-'Ejercicio 3 - TIR'!$C$18)*L722),'Ejercicio 3 - TIR'!$E$18-SQRT(('Ejercicio 3 - TIR'!$E$18-'Ejercicio 3 - TIR'!$C$18)*('Ejercicio 3 - TIR'!$E$18-'Ejercicio 3 - TIR'!$D$18)*(1-L722)))</f>
        <v>34300.1165832297</v>
      </c>
      <c r="N722" s="27">
        <f ca="1" t="shared" ref="N722:R722" si="5378">RAND()</f>
        <v>0.541170541446804</v>
      </c>
      <c r="O722" s="28">
        <f ca="1">IF(N722&lt;=('Ejercicio 3 - TIR'!$D$18-'Ejercicio 3 - TIR'!$C$18)/('Ejercicio 3 - TIR'!$E$18-'Ejercicio 3 - TIR'!$C$18),'Ejercicio 3 - TIR'!$C$18+SQRT(('Ejercicio 3 - TIR'!$E$18-'Ejercicio 3 - TIR'!$C$18)*('Ejercicio 3 - TIR'!$D$18-'Ejercicio 3 - TIR'!$C$18)*N722),'Ejercicio 3 - TIR'!$E$18-SQRT(('Ejercicio 3 - TIR'!$E$18-'Ejercicio 3 - TIR'!$C$18)*('Ejercicio 3 - TIR'!$E$18-'Ejercicio 3 - TIR'!$D$18)*(1-N722)))</f>
        <v>39009.7492316391</v>
      </c>
      <c r="P722" s="27">
        <f ca="1" t="shared" si="5378"/>
        <v>0.034731863630258</v>
      </c>
      <c r="Q722" s="29">
        <f ca="1">IF(P722&lt;=('Ejercicio 3 - TIR'!$D$22-'Ejercicio 3 - TIR'!$C$22)/('Ejercicio 3 - TIR'!$E$22-'Ejercicio 3 - TIR'!$C$22),'Ejercicio 3 - TIR'!$C$22+SQRT(('Ejercicio 3 - TIR'!$E$22-'Ejercicio 3 - TIR'!$C$22)*('Ejercicio 3 - TIR'!$D$22-'Ejercicio 3 - TIR'!$C$22)*P722),'Ejercicio 3 - TIR'!$E$22-SQRT(('Ejercicio 3 - TIR'!$E$22-'Ejercicio 3 - TIR'!$C$22)*('Ejercicio 3 - TIR'!$E$22-'Ejercicio 3 - TIR'!$D$22)*(1-P722)))</f>
        <v>0.127906791671371</v>
      </c>
      <c r="R722" s="27">
        <f ca="1" t="shared" si="5378"/>
        <v>0.601074535730413</v>
      </c>
      <c r="S722" s="29">
        <f ca="1">IF(R722&lt;=('Ejercicio 3 - TIR'!$D$23-'Ejercicio 3 - TIR'!$C$23)/('Ejercicio 3 - TIR'!$E$23-'Ejercicio 3 - TIR'!$C$23),'Ejercicio 3 - TIR'!$C$23+SQRT(('Ejercicio 3 - TIR'!$E$23-'Ejercicio 3 - TIR'!$C$23)*('Ejercicio 3 - TIR'!$D$23-'Ejercicio 3 - TIR'!$C$23)*R722),'Ejercicio 3 - TIR'!$E$23-SQRT(('Ejercicio 3 - TIR'!$E$23-'Ejercicio 3 - TIR'!$C$23)*('Ejercicio 3 - TIR'!$E$23-'Ejercicio 3 - TIR'!$D$23)*(1-R722)))</f>
        <v>0.153203249531235</v>
      </c>
      <c r="T722" s="27">
        <f ca="1" t="shared" ref="T722:X722" si="5379">RAND()</f>
        <v>0.764408952591332</v>
      </c>
      <c r="U722" s="29">
        <f ca="1">IF(T722&lt;=('Ejercicio 3 - TIR'!$D$24-'Ejercicio 3 - TIR'!$C$24)/('Ejercicio 3 - TIR'!$E$24-'Ejercicio 3 - TIR'!$C$24),'Ejercicio 3 - TIR'!$C$24+SQRT(('Ejercicio 3 - TIR'!$E$24-'Ejercicio 3 - TIR'!$C$24)*('Ejercicio 3 - TIR'!$D$24-'Ejercicio 3 - TIR'!$C$24)*T722),'Ejercicio 3 - TIR'!$E$24-SQRT(('Ejercicio 3 - TIR'!$E$24-'Ejercicio 3 - TIR'!$C$24)*('Ejercicio 3 - TIR'!$E$24-'Ejercicio 3 - TIR'!$D$24)*(1-T722)))</f>
        <v>0.194316251583068</v>
      </c>
      <c r="V722" s="27">
        <f ca="1" t="shared" si="5379"/>
        <v>0.823705956191247</v>
      </c>
      <c r="W722" s="29">
        <f ca="1">IF(V722&lt;=('Ejercicio 3 - TIR'!$D$25-'Ejercicio 3 - TIR'!$C$25)/('Ejercicio 3 - TIR'!$E$25-'Ejercicio 3 - TIR'!$C$25),'Ejercicio 3 - TIR'!$C$25+SQRT(('Ejercicio 3 - TIR'!$E$25-'Ejercicio 3 - TIR'!$C$25)*('Ejercicio 3 - TIR'!$D$25-'Ejercicio 3 - TIR'!$C$25)*V722),'Ejercicio 3 - TIR'!$E$25-SQRT(('Ejercicio 3 - TIR'!$E$25-'Ejercicio 3 - TIR'!$C$25)*('Ejercicio 3 - TIR'!$E$25-'Ejercicio 3 - TIR'!$D$25)*(1-V722)))</f>
        <v>0.225159928475734</v>
      </c>
      <c r="X722" s="27">
        <f ca="1" t="shared" si="5379"/>
        <v>0.331085919028512</v>
      </c>
      <c r="Y722" s="29">
        <f ca="1">IF(X722&lt;=('Ejercicio 3 - TIR'!$D$26-'Ejercicio 3 - TIR'!$C$26)/('Ejercicio 3 - TIR'!$E$26-'Ejercicio 3 - TIR'!$C$26),'Ejercicio 3 - TIR'!$C$26+SQRT(('Ejercicio 3 - TIR'!$E$26-'Ejercicio 3 - TIR'!$C$26)*('Ejercicio 3 - TIR'!$D$26-'Ejercicio 3 - TIR'!$C$26)*X722),'Ejercicio 3 - TIR'!$E$26-SQRT(('Ejercicio 3 - TIR'!$E$26-'Ejercicio 3 - TIR'!$C$26)*('Ejercicio 3 - TIR'!$E$26-'Ejercicio 3 - TIR'!$D$26)*(1-X722)))</f>
        <v>0.219898695312287</v>
      </c>
      <c r="Z722" s="27">
        <f ca="1" t="shared" si="5240"/>
        <v>1.12790679167137</v>
      </c>
      <c r="AA722" s="27">
        <f ca="1" t="shared" si="5241"/>
        <v>1.30070577732377</v>
      </c>
      <c r="AB722" s="27">
        <f ca="1" t="shared" si="5242"/>
        <v>1.55345404838577</v>
      </c>
      <c r="AC722" s="27">
        <f ca="1" t="shared" si="5243"/>
        <v>1.90322965081065</v>
      </c>
      <c r="AD722" s="27">
        <f ca="1" t="shared" si="5244"/>
        <v>2.32174736790357</v>
      </c>
      <c r="AE722" s="26">
        <f ca="1" t="shared" si="5245"/>
        <v>4264.00303612702</v>
      </c>
      <c r="AF722" s="26">
        <f ca="1" t="shared" si="5246"/>
        <v>4917.26215727274</v>
      </c>
      <c r="AG722" s="26">
        <f ca="1" t="shared" si="5247"/>
        <v>5872.76610772524</v>
      </c>
      <c r="AH722" s="26">
        <f ca="1" t="shared" si="5248"/>
        <v>7195.07770449537</v>
      </c>
      <c r="AI722" s="26">
        <f ca="1" t="shared" si="5249"/>
        <v>8777.26590438443</v>
      </c>
      <c r="AJ722" s="28">
        <f ca="1" t="shared" si="5250"/>
        <v>41916.3976179301</v>
      </c>
      <c r="AK722" s="28">
        <f ca="1" t="shared" si="5251"/>
        <v>47959.5035196149</v>
      </c>
      <c r="AL722" s="28">
        <f ca="1" t="shared" si="5252"/>
        <v>55694.7665080714</v>
      </c>
      <c r="AM722" s="28">
        <f ca="1" t="shared" si="5253"/>
        <v>65280.9989074649</v>
      </c>
      <c r="AN722" s="28">
        <f ca="1" t="shared" si="5254"/>
        <v>90570.7826011364</v>
      </c>
      <c r="AO722" s="28">
        <f ca="1">C722/'Ejercicio 3 - TIR'!$D$7</f>
        <v>14230.9064985943</v>
      </c>
      <c r="AP722" s="28">
        <f ca="1" t="shared" si="5255"/>
        <v>27685.4911193358</v>
      </c>
      <c r="AQ722" s="28">
        <f ca="1" t="shared" si="5256"/>
        <v>33728.5970210206</v>
      </c>
      <c r="AR722" s="28">
        <f ca="1" t="shared" si="5257"/>
        <v>41463.8600094771</v>
      </c>
      <c r="AS722" s="28">
        <f ca="1" t="shared" si="5258"/>
        <v>51050.0924088707</v>
      </c>
      <c r="AT722" s="28">
        <f ca="1" t="shared" si="5259"/>
        <v>76339.8761025422</v>
      </c>
      <c r="AU722" s="28">
        <f ca="1">AP722*'Ejercicio 3 - TIR'!$D$5</f>
        <v>13842.7455596679</v>
      </c>
      <c r="AV722" s="28">
        <f ca="1">AQ722*'Ejercicio 3 - TIR'!$D$5</f>
        <v>16864.2985105103</v>
      </c>
      <c r="AW722" s="28">
        <f ca="1">AR722*'Ejercicio 3 - TIR'!$D$5</f>
        <v>20731.9300047386</v>
      </c>
      <c r="AX722" s="28">
        <f ca="1">AS722*'Ejercicio 3 - TIR'!$D$5</f>
        <v>25525.0462044353</v>
      </c>
      <c r="AY722" s="28">
        <f ca="1">AT722*'Ejercicio 3 - TIR'!$D$5</f>
        <v>38169.9380512711</v>
      </c>
      <c r="AZ722" s="28">
        <f ca="1" t="shared" ref="AZ722:BD722" si="5380">AJ722-AU722-AE722</f>
        <v>23809.6490221352</v>
      </c>
      <c r="BA722" s="28">
        <f ca="1" t="shared" si="5380"/>
        <v>26177.9428518318</v>
      </c>
      <c r="BB722" s="28">
        <f ca="1" t="shared" si="5380"/>
        <v>29090.0703956076</v>
      </c>
      <c r="BC722" s="28">
        <f ca="1" t="shared" si="5380"/>
        <v>32560.8749985342</v>
      </c>
      <c r="BD722" s="28">
        <f ca="1" t="shared" si="5380"/>
        <v>43623.5786454809</v>
      </c>
      <c r="BE722" s="28">
        <f ca="1" t="shared" ref="BE722:BI722" si="5381">AZ722/Z722</f>
        <v>21109.5891947359</v>
      </c>
      <c r="BF722" s="28">
        <f ca="1" t="shared" si="5381"/>
        <v>20125.9526237313</v>
      </c>
      <c r="BG722" s="28">
        <f ca="1" t="shared" si="5381"/>
        <v>18726.057861728</v>
      </c>
      <c r="BH722" s="28">
        <f ca="1" t="shared" si="5381"/>
        <v>17108.2217979661</v>
      </c>
      <c r="BI722" s="28">
        <f ca="1" t="shared" si="5381"/>
        <v>18789.115150315</v>
      </c>
      <c r="BJ722" s="28">
        <f ca="1" t="shared" si="5262"/>
        <v>77399.6259033415</v>
      </c>
      <c r="BK722" s="28">
        <f ca="1" t="shared" si="5263"/>
        <v>33040.5697059931</v>
      </c>
      <c r="BL722" s="28">
        <f ca="1" t="shared" si="5264"/>
        <v>110440.195609335</v>
      </c>
      <c r="BM722" s="28">
        <f ca="1">BK722*'Ejercicio 3 - TIR'!$D$5</f>
        <v>16520.2848529966</v>
      </c>
      <c r="BN722" s="28">
        <f ca="1" t="shared" si="5265"/>
        <v>93919.9107563381</v>
      </c>
      <c r="BO722" s="28">
        <f ca="1" t="shared" si="5266"/>
        <v>40452.2524951297</v>
      </c>
      <c r="BP722" s="28">
        <f ca="1" t="shared" si="5267"/>
        <v>-104491.331738804</v>
      </c>
      <c r="BQ722" s="28">
        <f ca="1" t="shared" ref="BQ722:BT722" si="5382">BE722</f>
        <v>21109.5891947359</v>
      </c>
      <c r="BR722" s="28">
        <f ca="1" t="shared" si="5382"/>
        <v>20125.9526237313</v>
      </c>
      <c r="BS722" s="28">
        <f ca="1" t="shared" si="5382"/>
        <v>18726.057861728</v>
      </c>
      <c r="BT722" s="28">
        <f ca="1" t="shared" si="5382"/>
        <v>17108.2217979661</v>
      </c>
      <c r="BU722" s="28">
        <f ca="1" t="shared" si="5269"/>
        <v>59241.3676454446</v>
      </c>
      <c r="BV722" s="30">
        <f ca="1" t="shared" si="5270"/>
        <v>8.02109202786854</v>
      </c>
    </row>
    <row r="723" ht="15" customHeight="1" spans="1:74">
      <c r="A723" s="26">
        <v>722</v>
      </c>
      <c r="B723" s="27">
        <f ca="1" t="shared" ref="B723:F723" si="5383">RAND()</f>
        <v>0.678027308329352</v>
      </c>
      <c r="C723" s="28">
        <f ca="1">IF(B723&lt;=('Ejercicio 3 - TIR'!$D$13-'Ejercicio 3 - TIR'!$C$13)/('Ejercicio 3 - TIR'!$E$13-'Ejercicio 3 - TIR'!$C$13),'Ejercicio 3 - TIR'!$C$13+SQRT(('Ejercicio 3 - TIR'!$E$13-'Ejercicio 3 - TIR'!$C$13)*('Ejercicio 3 - TIR'!$D$13-'Ejercicio 3 - TIR'!$C$13)*B723),'Ejercicio 3 - TIR'!$E$13-SQRT(('Ejercicio 3 - TIR'!$E$13-'Ejercicio 3 - TIR'!$C$13)*('Ejercicio 3 - TIR'!$E$13-'Ejercicio 3 - TIR'!$D$13)*(1-B723)))</f>
        <v>80343.7737598292</v>
      </c>
      <c r="D723" s="27">
        <f ca="1" t="shared" si="5383"/>
        <v>0.861266293134181</v>
      </c>
      <c r="E723" s="28">
        <f ca="1">IF(D723&lt;=('Ejercicio 3 - TIR'!$D$14-'Ejercicio 3 - TIR'!$C$14)/('Ejercicio 3 - TIR'!$E$14-'Ejercicio 3 - TIR'!$C$14),'Ejercicio 3 - TIR'!$C$14+SQRT(('Ejercicio 3 - TIR'!$E$14-'Ejercicio 3 - TIR'!$C$14)*('Ejercicio 3 - TIR'!$D$14-'Ejercicio 3 - TIR'!$C$14)*D723),'Ejercicio 3 - TIR'!$E$14-SQRT(('Ejercicio 3 - TIR'!$E$14-'Ejercicio 3 - TIR'!$C$14)*('Ejercicio 3 - TIR'!$E$14-'Ejercicio 3 - TIR'!$D$14)*(1-D723)))</f>
        <v>35438.1959676162</v>
      </c>
      <c r="F723" s="27">
        <f ca="1" t="shared" si="5383"/>
        <v>0.979192434369756</v>
      </c>
      <c r="G723" s="28">
        <f ca="1">IF(F723&lt;=('Ejercicio 3 - TIR'!$D$18-'Ejercicio 3 - TIR'!$C$18)/('Ejercicio 3 - TIR'!$E$18-'Ejercicio 3 - TIR'!$C$18),'Ejercicio 3 - TIR'!$C$18+SQRT(('Ejercicio 3 - TIR'!$E$18-'Ejercicio 3 - TIR'!$C$18)*('Ejercicio 3 - TIR'!$D$18-'Ejercicio 3 - TIR'!$C$18)*F723),'Ejercicio 3 - TIR'!$E$18-SQRT(('Ejercicio 3 - TIR'!$E$18-'Ejercicio 3 - TIR'!$C$18)*('Ejercicio 3 - TIR'!$E$18-'Ejercicio 3 - TIR'!$D$18)*(1-F723)))</f>
        <v>43750.7732702714</v>
      </c>
      <c r="H723" s="27">
        <f ca="1" t="shared" ref="H723:L723" si="5384">RAND()</f>
        <v>0.352770155405254</v>
      </c>
      <c r="I723" s="28">
        <f ca="1">IF(H723&lt;=('Ejercicio 3 - TIR'!$D$18-'Ejercicio 3 - TIR'!$C$18)/('Ejercicio 3 - TIR'!$E$18-'Ejercicio 3 - TIR'!$C$18),'Ejercicio 3 - TIR'!$C$18+SQRT(('Ejercicio 3 - TIR'!$E$18-'Ejercicio 3 - TIR'!$C$18)*('Ejercicio 3 - TIR'!$D$18-'Ejercicio 3 - TIR'!$C$18)*H723),'Ejercicio 3 - TIR'!$E$18-SQRT(('Ejercicio 3 - TIR'!$E$18-'Ejercicio 3 - TIR'!$C$18)*('Ejercicio 3 - TIR'!$E$18-'Ejercicio 3 - TIR'!$D$18)*(1-H723)))</f>
        <v>37274.3056926959</v>
      </c>
      <c r="J723" s="27">
        <f ca="1" t="shared" si="5384"/>
        <v>0.614793433062646</v>
      </c>
      <c r="K723" s="28">
        <f ca="1">IF(J723&lt;=('Ejercicio 3 - TIR'!$D$18-'Ejercicio 3 - TIR'!$C$18)/('Ejercicio 3 - TIR'!$E$18-'Ejercicio 3 - TIR'!$C$18),'Ejercicio 3 - TIR'!$C$18+SQRT(('Ejercicio 3 - TIR'!$E$18-'Ejercicio 3 - TIR'!$C$18)*('Ejercicio 3 - TIR'!$D$18-'Ejercicio 3 - TIR'!$C$18)*J723),'Ejercicio 3 - TIR'!$E$18-SQRT(('Ejercicio 3 - TIR'!$E$18-'Ejercicio 3 - TIR'!$C$18)*('Ejercicio 3 - TIR'!$E$18-'Ejercicio 3 - TIR'!$D$18)*(1-J723)))</f>
        <v>39603.0732038966</v>
      </c>
      <c r="L723" s="27">
        <f ca="1" t="shared" si="5384"/>
        <v>0.289787108783554</v>
      </c>
      <c r="M723" s="28">
        <f ca="1">IF(L723&lt;=('Ejercicio 3 - TIR'!$D$18-'Ejercicio 3 - TIR'!$C$18)/('Ejercicio 3 - TIR'!$E$18-'Ejercicio 3 - TIR'!$C$18),'Ejercicio 3 - TIR'!$C$18+SQRT(('Ejercicio 3 - TIR'!$E$18-'Ejercicio 3 - TIR'!$C$18)*('Ejercicio 3 - TIR'!$D$18-'Ejercicio 3 - TIR'!$C$18)*L723),'Ejercicio 3 - TIR'!$E$18-SQRT(('Ejercicio 3 - TIR'!$E$18-'Ejercicio 3 - TIR'!$C$18)*('Ejercicio 3 - TIR'!$E$18-'Ejercicio 3 - TIR'!$D$18)*(1-L723)))</f>
        <v>36593.0316484553</v>
      </c>
      <c r="N723" s="27">
        <f ca="1" t="shared" ref="N723:R723" si="5385">RAND()</f>
        <v>0.37219533193324</v>
      </c>
      <c r="O723" s="28">
        <f ca="1">IF(N723&lt;=('Ejercicio 3 - TIR'!$D$18-'Ejercicio 3 - TIR'!$C$18)/('Ejercicio 3 - TIR'!$E$18-'Ejercicio 3 - TIR'!$C$18),'Ejercicio 3 - TIR'!$C$18+SQRT(('Ejercicio 3 - TIR'!$E$18-'Ejercicio 3 - TIR'!$C$18)*('Ejercicio 3 - TIR'!$D$18-'Ejercicio 3 - TIR'!$C$18)*N723),'Ejercicio 3 - TIR'!$E$18-SQRT(('Ejercicio 3 - TIR'!$E$18-'Ejercicio 3 - TIR'!$C$18)*('Ejercicio 3 - TIR'!$E$18-'Ejercicio 3 - TIR'!$D$18)*(1-N723)))</f>
        <v>37471.900681218</v>
      </c>
      <c r="P723" s="27">
        <f ca="1" t="shared" si="5385"/>
        <v>0.0729259890204874</v>
      </c>
      <c r="Q723" s="29">
        <f ca="1">IF(P723&lt;=('Ejercicio 3 - TIR'!$D$22-'Ejercicio 3 - TIR'!$C$22)/('Ejercicio 3 - TIR'!$E$22-'Ejercicio 3 - TIR'!$C$22),'Ejercicio 3 - TIR'!$C$22+SQRT(('Ejercicio 3 - TIR'!$E$22-'Ejercicio 3 - TIR'!$C$22)*('Ejercicio 3 - TIR'!$D$22-'Ejercicio 3 - TIR'!$C$22)*P723),'Ejercicio 3 - TIR'!$E$22-SQRT(('Ejercicio 3 - TIR'!$E$22-'Ejercicio 3 - TIR'!$C$22)*('Ejercicio 3 - TIR'!$E$22-'Ejercicio 3 - TIR'!$D$22)*(1-P723)))</f>
        <v>0.131457171563561</v>
      </c>
      <c r="R723" s="27">
        <f ca="1" t="shared" si="5385"/>
        <v>0.571407291833373</v>
      </c>
      <c r="S723" s="29">
        <f ca="1">IF(R723&lt;=('Ejercicio 3 - TIR'!$D$23-'Ejercicio 3 - TIR'!$C$23)/('Ejercicio 3 - TIR'!$E$23-'Ejercicio 3 - TIR'!$C$23),'Ejercicio 3 - TIR'!$C$23+SQRT(('Ejercicio 3 - TIR'!$E$23-'Ejercicio 3 - TIR'!$C$23)*('Ejercicio 3 - TIR'!$D$23-'Ejercicio 3 - TIR'!$C$23)*R723),'Ejercicio 3 - TIR'!$E$23-SQRT(('Ejercicio 3 - TIR'!$E$23-'Ejercicio 3 - TIR'!$C$23)*('Ejercicio 3 - TIR'!$E$23-'Ejercicio 3 - TIR'!$D$23)*(1-R723)))</f>
        <v>0.152224707477689</v>
      </c>
      <c r="T723" s="27">
        <f ca="1" t="shared" ref="T723:X723" si="5386">RAND()</f>
        <v>0.154937821057583</v>
      </c>
      <c r="U723" s="29">
        <f ca="1">IF(T723&lt;=('Ejercicio 3 - TIR'!$D$24-'Ejercicio 3 - TIR'!$C$24)/('Ejercicio 3 - TIR'!$E$24-'Ejercicio 3 - TIR'!$C$24),'Ejercicio 3 - TIR'!$C$24+SQRT(('Ejercicio 3 - TIR'!$E$24-'Ejercicio 3 - TIR'!$C$24)*('Ejercicio 3 - TIR'!$D$24-'Ejercicio 3 - TIR'!$C$24)*T723),'Ejercicio 3 - TIR'!$E$24-SQRT(('Ejercicio 3 - TIR'!$E$24-'Ejercicio 3 - TIR'!$C$24)*('Ejercicio 3 - TIR'!$E$24-'Ejercicio 3 - TIR'!$D$24)*(1-T723)))</f>
        <v>0.168037999451739</v>
      </c>
      <c r="V723" s="27">
        <f ca="1" t="shared" si="5386"/>
        <v>0.608723202212561</v>
      </c>
      <c r="W723" s="29">
        <f ca="1">IF(V723&lt;=('Ejercicio 3 - TIR'!$D$25-'Ejercicio 3 - TIR'!$C$25)/('Ejercicio 3 - TIR'!$E$25-'Ejercicio 3 - TIR'!$C$25),'Ejercicio 3 - TIR'!$C$25+SQRT(('Ejercicio 3 - TIR'!$E$25-'Ejercicio 3 - TIR'!$C$25)*('Ejercicio 3 - TIR'!$D$25-'Ejercicio 3 - TIR'!$C$25)*V723),'Ejercicio 3 - TIR'!$E$25-SQRT(('Ejercicio 3 - TIR'!$E$25-'Ejercicio 3 - TIR'!$C$25)*('Ejercicio 3 - TIR'!$E$25-'Ejercicio 3 - TIR'!$D$25)*(1-V723)))</f>
        <v>0.212993665511753</v>
      </c>
      <c r="X723" s="27">
        <f ca="1" t="shared" si="5386"/>
        <v>0.0294576441505057</v>
      </c>
      <c r="Y723" s="29">
        <f ca="1">IF(X723&lt;=('Ejercicio 3 - TIR'!$D$26-'Ejercicio 3 - TIR'!$C$26)/('Ejercicio 3 - TIR'!$E$26-'Ejercicio 3 - TIR'!$C$26),'Ejercicio 3 - TIR'!$C$26+SQRT(('Ejercicio 3 - TIR'!$E$26-'Ejercicio 3 - TIR'!$C$26)*('Ejercicio 3 - TIR'!$D$26-'Ejercicio 3 - TIR'!$C$26)*X723),'Ejercicio 3 - TIR'!$E$26-SQRT(('Ejercicio 3 - TIR'!$E$26-'Ejercicio 3 - TIR'!$C$26)*('Ejercicio 3 - TIR'!$E$26-'Ejercicio 3 - TIR'!$D$26)*(1-X723)))</f>
        <v>0.198918275573583</v>
      </c>
      <c r="Z723" s="27">
        <f ca="1" t="shared" si="5240"/>
        <v>1.13145717156356</v>
      </c>
      <c r="AA723" s="27">
        <f ca="1" t="shared" si="5241"/>
        <v>1.30369290852836</v>
      </c>
      <c r="AB723" s="27">
        <f ca="1" t="shared" si="5242"/>
        <v>1.52276285677688</v>
      </c>
      <c r="AC723" s="27">
        <f ca="1" t="shared" si="5243"/>
        <v>1.84710169934694</v>
      </c>
      <c r="AD723" s="27">
        <f ca="1" t="shared" si="5244"/>
        <v>2.21452398419007</v>
      </c>
      <c r="AE723" s="26">
        <f ca="1" t="shared" si="5245"/>
        <v>4658.60500721803</v>
      </c>
      <c r="AF723" s="26">
        <f ca="1" t="shared" si="5246"/>
        <v>5367.75979169589</v>
      </c>
      <c r="AG723" s="26">
        <f ca="1" t="shared" si="5247"/>
        <v>6269.74740862995</v>
      </c>
      <c r="AH723" s="26">
        <f ca="1" t="shared" si="5248"/>
        <v>7605.16389102686</v>
      </c>
      <c r="AI723" s="26">
        <f ca="1" t="shared" si="5249"/>
        <v>9117.96997768441</v>
      </c>
      <c r="AJ723" s="28">
        <f ca="1" t="shared" si="5250"/>
        <v>49502.1261781</v>
      </c>
      <c r="AK723" s="28">
        <f ca="1" t="shared" si="5251"/>
        <v>48594.2480018859</v>
      </c>
      <c r="AL723" s="28">
        <f ca="1" t="shared" si="5252"/>
        <v>60306.0888891096</v>
      </c>
      <c r="AM723" s="28">
        <f ca="1" t="shared" si="5253"/>
        <v>67591.0509421181</v>
      </c>
      <c r="AN723" s="28">
        <f ca="1" t="shared" si="5254"/>
        <v>82982.4227917453</v>
      </c>
      <c r="AO723" s="28">
        <f ca="1">C723/'Ejercicio 3 - TIR'!$D$7</f>
        <v>16068.7547519658</v>
      </c>
      <c r="AP723" s="28">
        <f ca="1" t="shared" si="5255"/>
        <v>33433.3714261341</v>
      </c>
      <c r="AQ723" s="28">
        <f ca="1" t="shared" si="5256"/>
        <v>32525.49324992</v>
      </c>
      <c r="AR723" s="28">
        <f ca="1" t="shared" si="5257"/>
        <v>44237.3341371437</v>
      </c>
      <c r="AS723" s="28">
        <f ca="1" t="shared" si="5258"/>
        <v>51522.2961901522</v>
      </c>
      <c r="AT723" s="28">
        <f ca="1" t="shared" si="5259"/>
        <v>66913.6680397795</v>
      </c>
      <c r="AU723" s="28">
        <f ca="1">AP723*'Ejercicio 3 - TIR'!$D$5</f>
        <v>16716.6857130671</v>
      </c>
      <c r="AV723" s="28">
        <f ca="1">AQ723*'Ejercicio 3 - TIR'!$D$5</f>
        <v>16262.74662496</v>
      </c>
      <c r="AW723" s="28">
        <f ca="1">AR723*'Ejercicio 3 - TIR'!$D$5</f>
        <v>22118.6670685719</v>
      </c>
      <c r="AX723" s="28">
        <f ca="1">AS723*'Ejercicio 3 - TIR'!$D$5</f>
        <v>25761.1480950761</v>
      </c>
      <c r="AY723" s="28">
        <f ca="1">AT723*'Ejercicio 3 - TIR'!$D$5</f>
        <v>33456.8340198897</v>
      </c>
      <c r="AZ723" s="28">
        <f ca="1" t="shared" ref="AZ723:BD723" si="5387">AJ723-AU723-AE723</f>
        <v>28126.8354578149</v>
      </c>
      <c r="BA723" s="28">
        <f ca="1" t="shared" si="5387"/>
        <v>26963.74158523</v>
      </c>
      <c r="BB723" s="28">
        <f ca="1" t="shared" si="5387"/>
        <v>31917.6744119078</v>
      </c>
      <c r="BC723" s="28">
        <f ca="1" t="shared" si="5387"/>
        <v>34224.7389560151</v>
      </c>
      <c r="BD723" s="28">
        <f ca="1" t="shared" si="5387"/>
        <v>40407.6187941712</v>
      </c>
      <c r="BE723" s="28">
        <f ca="1" t="shared" ref="BE723:BI723" si="5388">AZ723/Z723</f>
        <v>24858.9484115836</v>
      </c>
      <c r="BF723" s="28">
        <f ca="1" t="shared" si="5388"/>
        <v>20682.5866803765</v>
      </c>
      <c r="BG723" s="28">
        <f ca="1" t="shared" si="5388"/>
        <v>20960.3709926741</v>
      </c>
      <c r="BH723" s="28">
        <f ca="1" t="shared" si="5388"/>
        <v>18528.8871577107</v>
      </c>
      <c r="BI723" s="28">
        <f ca="1" t="shared" si="5388"/>
        <v>18246.6385926047</v>
      </c>
      <c r="BJ723" s="28">
        <f ca="1" t="shared" si="5262"/>
        <v>78478.7349267138</v>
      </c>
      <c r="BK723" s="28">
        <f ca="1" t="shared" si="5263"/>
        <v>35584.6427942965</v>
      </c>
      <c r="BL723" s="28">
        <f ca="1" t="shared" si="5264"/>
        <v>114063.37772101</v>
      </c>
      <c r="BM723" s="28">
        <f ca="1">BK723*'Ejercicio 3 - TIR'!$D$5</f>
        <v>17792.3213971482</v>
      </c>
      <c r="BN723" s="28">
        <f ca="1" t="shared" si="5265"/>
        <v>96271.056323862</v>
      </c>
      <c r="BO723" s="28">
        <f ca="1" t="shared" si="5266"/>
        <v>43472.5733435991</v>
      </c>
      <c r="BP723" s="28">
        <f ca="1" t="shared" si="5267"/>
        <v>-115781.969727445</v>
      </c>
      <c r="BQ723" s="28">
        <f ca="1" t="shared" ref="BQ723:BT723" si="5389">BE723</f>
        <v>24858.9484115836</v>
      </c>
      <c r="BR723" s="28">
        <f ca="1" t="shared" si="5389"/>
        <v>20682.5866803765</v>
      </c>
      <c r="BS723" s="28">
        <f ca="1" t="shared" si="5389"/>
        <v>20960.3709926741</v>
      </c>
      <c r="BT723" s="28">
        <f ca="1" t="shared" si="5389"/>
        <v>18528.8871577107</v>
      </c>
      <c r="BU723" s="28">
        <f ca="1" t="shared" si="5269"/>
        <v>61719.2119362038</v>
      </c>
      <c r="BV723" s="30">
        <f ca="1" t="shared" si="5270"/>
        <v>7.21274565730117</v>
      </c>
    </row>
    <row r="724" ht="15" customHeight="1" spans="1:74">
      <c r="A724" s="26">
        <v>723</v>
      </c>
      <c r="B724" s="27">
        <f ca="1" t="shared" ref="B724:F724" si="5390">RAND()</f>
        <v>0.979946712613744</v>
      </c>
      <c r="C724" s="28">
        <f ca="1">IF(B724&lt;=('Ejercicio 3 - TIR'!$D$13-'Ejercicio 3 - TIR'!$C$13)/('Ejercicio 3 - TIR'!$E$13-'Ejercicio 3 - TIR'!$C$13),'Ejercicio 3 - TIR'!$C$13+SQRT(('Ejercicio 3 - TIR'!$E$13-'Ejercicio 3 - TIR'!$C$13)*('Ejercicio 3 - TIR'!$D$13-'Ejercicio 3 - TIR'!$C$13)*B724),'Ejercicio 3 - TIR'!$E$13-SQRT(('Ejercicio 3 - TIR'!$E$13-'Ejercicio 3 - TIR'!$C$13)*('Ejercicio 3 - TIR'!$E$13-'Ejercicio 3 - TIR'!$D$13)*(1-B724)))</f>
        <v>95094.4985104979</v>
      </c>
      <c r="D724" s="27">
        <f ca="1" t="shared" si="5390"/>
        <v>0.387647861799273</v>
      </c>
      <c r="E724" s="28">
        <f ca="1">IF(D724&lt;=('Ejercicio 3 - TIR'!$D$14-'Ejercicio 3 - TIR'!$C$14)/('Ejercicio 3 - TIR'!$E$14-'Ejercicio 3 - TIR'!$C$14),'Ejercicio 3 - TIR'!$C$14+SQRT(('Ejercicio 3 - TIR'!$E$14-'Ejercicio 3 - TIR'!$C$14)*('Ejercicio 3 - TIR'!$D$14-'Ejercicio 3 - TIR'!$C$14)*D724),'Ejercicio 3 - TIR'!$E$14-SQRT(('Ejercicio 3 - TIR'!$E$14-'Ejercicio 3 - TIR'!$C$14)*('Ejercicio 3 - TIR'!$E$14-'Ejercicio 3 - TIR'!$D$14)*(1-D724)))</f>
        <v>30416.0122741048</v>
      </c>
      <c r="F724" s="27">
        <f ca="1" t="shared" si="5390"/>
        <v>0.916635774484098</v>
      </c>
      <c r="G724" s="28">
        <f ca="1">IF(F724&lt;=('Ejercicio 3 - TIR'!$D$18-'Ejercicio 3 - TIR'!$C$18)/('Ejercicio 3 - TIR'!$E$18-'Ejercicio 3 - TIR'!$C$18),'Ejercicio 3 - TIR'!$C$18+SQRT(('Ejercicio 3 - TIR'!$E$18-'Ejercicio 3 - TIR'!$C$18)*('Ejercicio 3 - TIR'!$D$18-'Ejercicio 3 - TIR'!$C$18)*F724),'Ejercicio 3 - TIR'!$E$18-SQRT(('Ejercicio 3 - TIR'!$E$18-'Ejercicio 3 - TIR'!$C$18)*('Ejercicio 3 - TIR'!$E$18-'Ejercicio 3 - TIR'!$D$18)*(1-F724)))</f>
        <v>42499.5366601982</v>
      </c>
      <c r="H724" s="27">
        <f ca="1" t="shared" ref="H724:L724" si="5391">RAND()</f>
        <v>0.597119963102184</v>
      </c>
      <c r="I724" s="28">
        <f ca="1">IF(H724&lt;=('Ejercicio 3 - TIR'!$D$18-'Ejercicio 3 - TIR'!$C$18)/('Ejercicio 3 - TIR'!$E$18-'Ejercicio 3 - TIR'!$C$18),'Ejercicio 3 - TIR'!$C$18+SQRT(('Ejercicio 3 - TIR'!$E$18-'Ejercicio 3 - TIR'!$C$18)*('Ejercicio 3 - TIR'!$D$18-'Ejercicio 3 - TIR'!$C$18)*H724),'Ejercicio 3 - TIR'!$E$18-SQRT(('Ejercicio 3 - TIR'!$E$18-'Ejercicio 3 - TIR'!$C$18)*('Ejercicio 3 - TIR'!$E$18-'Ejercicio 3 - TIR'!$D$18)*(1-H724)))</f>
        <v>39464.0369010971</v>
      </c>
      <c r="J724" s="27">
        <f ca="1" t="shared" si="5391"/>
        <v>0.686239097533277</v>
      </c>
      <c r="K724" s="28">
        <f ca="1">IF(J724&lt;=('Ejercicio 3 - TIR'!$D$18-'Ejercicio 3 - TIR'!$C$18)/('Ejercicio 3 - TIR'!$E$18-'Ejercicio 3 - TIR'!$C$18),'Ejercicio 3 - TIR'!$C$18+SQRT(('Ejercicio 3 - TIR'!$E$18-'Ejercicio 3 - TIR'!$C$18)*('Ejercicio 3 - TIR'!$D$18-'Ejercicio 3 - TIR'!$C$18)*J724),'Ejercicio 3 - TIR'!$E$18-SQRT(('Ejercicio 3 - TIR'!$E$18-'Ejercicio 3 - TIR'!$C$18)*('Ejercicio 3 - TIR'!$E$18-'Ejercicio 3 - TIR'!$D$18)*(1-J724)))</f>
        <v>40149.0137410003</v>
      </c>
      <c r="L724" s="27">
        <f ca="1" t="shared" si="5391"/>
        <v>0.934424981271986</v>
      </c>
      <c r="M724" s="28">
        <f ca="1">IF(L724&lt;=('Ejercicio 3 - TIR'!$D$18-'Ejercicio 3 - TIR'!$C$18)/('Ejercicio 3 - TIR'!$E$18-'Ejercicio 3 - TIR'!$C$18),'Ejercicio 3 - TIR'!$C$18+SQRT(('Ejercicio 3 - TIR'!$E$18-'Ejercicio 3 - TIR'!$C$18)*('Ejercicio 3 - TIR'!$D$18-'Ejercicio 3 - TIR'!$C$18)*L724),'Ejercicio 3 - TIR'!$E$18-SQRT(('Ejercicio 3 - TIR'!$E$18-'Ejercicio 3 - TIR'!$C$18)*('Ejercicio 3 - TIR'!$E$18-'Ejercicio 3 - TIR'!$D$18)*(1-L724)))</f>
        <v>42782.3150799536</v>
      </c>
      <c r="N724" s="27">
        <f ca="1" t="shared" ref="N724:R724" si="5392">RAND()</f>
        <v>0.512712374550803</v>
      </c>
      <c r="O724" s="28">
        <f ca="1">IF(N724&lt;=('Ejercicio 3 - TIR'!$D$18-'Ejercicio 3 - TIR'!$C$18)/('Ejercicio 3 - TIR'!$E$18-'Ejercicio 3 - TIR'!$C$18),'Ejercicio 3 - TIR'!$C$18+SQRT(('Ejercicio 3 - TIR'!$E$18-'Ejercicio 3 - TIR'!$C$18)*('Ejercicio 3 - TIR'!$D$18-'Ejercicio 3 - TIR'!$C$18)*N724),'Ejercicio 3 - TIR'!$E$18-SQRT(('Ejercicio 3 - TIR'!$E$18-'Ejercicio 3 - TIR'!$C$18)*('Ejercicio 3 - TIR'!$E$18-'Ejercicio 3 - TIR'!$D$18)*(1-N724)))</f>
        <v>38769.6554198338</v>
      </c>
      <c r="P724" s="27">
        <f ca="1" t="shared" si="5392"/>
        <v>0.0652794050020984</v>
      </c>
      <c r="Q724" s="29">
        <f ca="1">IF(P724&lt;=('Ejercicio 3 - TIR'!$D$22-'Ejercicio 3 - TIR'!$C$22)/('Ejercicio 3 - TIR'!$E$22-'Ejercicio 3 - TIR'!$C$22),'Ejercicio 3 - TIR'!$C$22+SQRT(('Ejercicio 3 - TIR'!$E$22-'Ejercicio 3 - TIR'!$C$22)*('Ejercicio 3 - TIR'!$D$22-'Ejercicio 3 - TIR'!$C$22)*P724),'Ejercicio 3 - TIR'!$E$22-SQRT(('Ejercicio 3 - TIR'!$E$22-'Ejercicio 3 - TIR'!$C$22)*('Ejercicio 3 - TIR'!$E$22-'Ejercicio 3 - TIR'!$D$22)*(1-P724)))</f>
        <v>0.130839876798367</v>
      </c>
      <c r="R724" s="27">
        <f ca="1" t="shared" si="5392"/>
        <v>0.819397965971454</v>
      </c>
      <c r="S724" s="29">
        <f ca="1">IF(R724&lt;=('Ejercicio 3 - TIR'!$D$23-'Ejercicio 3 - TIR'!$C$23)/('Ejercicio 3 - TIR'!$E$23-'Ejercicio 3 - TIR'!$C$23),'Ejercicio 3 - TIR'!$C$23+SQRT(('Ejercicio 3 - TIR'!$E$23-'Ejercicio 3 - TIR'!$C$23)*('Ejercicio 3 - TIR'!$D$23-'Ejercicio 3 - TIR'!$C$23)*R724),'Ejercicio 3 - TIR'!$E$23-SQRT(('Ejercicio 3 - TIR'!$E$23-'Ejercicio 3 - TIR'!$C$23)*('Ejercicio 3 - TIR'!$E$23-'Ejercicio 3 - TIR'!$D$23)*(1-R724)))</f>
        <v>0.161969923426358</v>
      </c>
      <c r="T724" s="27">
        <f ca="1" t="shared" ref="T724:X724" si="5393">RAND()</f>
        <v>0.783304647918767</v>
      </c>
      <c r="U724" s="29">
        <f ca="1">IF(T724&lt;=('Ejercicio 3 - TIR'!$D$24-'Ejercicio 3 - TIR'!$C$24)/('Ejercicio 3 - TIR'!$E$24-'Ejercicio 3 - TIR'!$C$24),'Ejercicio 3 - TIR'!$C$24+SQRT(('Ejercicio 3 - TIR'!$E$24-'Ejercicio 3 - TIR'!$C$24)*('Ejercicio 3 - TIR'!$D$24-'Ejercicio 3 - TIR'!$C$24)*T724),'Ejercicio 3 - TIR'!$E$24-SQRT(('Ejercicio 3 - TIR'!$E$24-'Ejercicio 3 - TIR'!$C$24)*('Ejercicio 3 - TIR'!$E$24-'Ejercicio 3 - TIR'!$D$24)*(1-T724)))</f>
        <v>0.195367765309915</v>
      </c>
      <c r="V724" s="27">
        <f ca="1" t="shared" si="5393"/>
        <v>0.431972890488593</v>
      </c>
      <c r="W724" s="29">
        <f ca="1">IF(V724&lt;=('Ejercicio 3 - TIR'!$D$25-'Ejercicio 3 - TIR'!$C$25)/('Ejercicio 3 - TIR'!$E$25-'Ejercicio 3 - TIR'!$C$25),'Ejercicio 3 - TIR'!$C$25+SQRT(('Ejercicio 3 - TIR'!$E$25-'Ejercicio 3 - TIR'!$C$25)*('Ejercicio 3 - TIR'!$D$25-'Ejercicio 3 - TIR'!$C$25)*V724),'Ejercicio 3 - TIR'!$E$25-SQRT(('Ejercicio 3 - TIR'!$E$25-'Ejercicio 3 - TIR'!$C$25)*('Ejercicio 3 - TIR'!$E$25-'Ejercicio 3 - TIR'!$D$25)*(1-V724)))</f>
        <v>0.205411942369173</v>
      </c>
      <c r="X724" s="27">
        <f ca="1" t="shared" si="5393"/>
        <v>0.401057408534064</v>
      </c>
      <c r="Y724" s="29">
        <f ca="1">IF(X724&lt;=('Ejercicio 3 - TIR'!$D$26-'Ejercicio 3 - TIR'!$C$26)/('Ejercicio 3 - TIR'!$E$26-'Ejercicio 3 - TIR'!$C$26),'Ejercicio 3 - TIR'!$C$26+SQRT(('Ejercicio 3 - TIR'!$E$26-'Ejercicio 3 - TIR'!$C$26)*('Ejercicio 3 - TIR'!$D$26-'Ejercicio 3 - TIR'!$C$26)*X724),'Ejercicio 3 - TIR'!$E$26-SQRT(('Ejercicio 3 - TIR'!$E$26-'Ejercicio 3 - TIR'!$C$26)*('Ejercicio 3 - TIR'!$E$26-'Ejercicio 3 - TIR'!$D$26)*(1-X724)))</f>
        <v>0.223129181525882</v>
      </c>
      <c r="Z724" s="27">
        <f ca="1" t="shared" si="5240"/>
        <v>1.13083987679837</v>
      </c>
      <c r="AA724" s="27">
        <f ca="1" t="shared" si="5241"/>
        <v>1.31400192505087</v>
      </c>
      <c r="AB724" s="27">
        <f ca="1" t="shared" si="5242"/>
        <v>1.57071554476099</v>
      </c>
      <c r="AC724" s="27">
        <f ca="1" t="shared" si="5243"/>
        <v>1.89335927571979</v>
      </c>
      <c r="AD724" s="27">
        <f ca="1" t="shared" si="5244"/>
        <v>2.31582298124559</v>
      </c>
      <c r="AE724" s="26">
        <f ca="1" t="shared" si="5245"/>
        <v>3979.6272986415</v>
      </c>
      <c r="AF724" s="26">
        <f ca="1" t="shared" si="5246"/>
        <v>4624.20722746791</v>
      </c>
      <c r="AG724" s="26">
        <f ca="1" t="shared" si="5247"/>
        <v>5527.62825982827</v>
      </c>
      <c r="AH724" s="26">
        <f ca="1" t="shared" si="5248"/>
        <v>6663.06911737433</v>
      </c>
      <c r="AI724" s="26">
        <f ca="1" t="shared" si="5249"/>
        <v>8149.79427598444</v>
      </c>
      <c r="AJ724" s="28">
        <f ca="1" t="shared" si="5250"/>
        <v>48060.1708008062</v>
      </c>
      <c r="AK724" s="28">
        <f ca="1" t="shared" si="5251"/>
        <v>51855.8204583202</v>
      </c>
      <c r="AL724" s="28">
        <f ca="1" t="shared" si="5252"/>
        <v>63062.6799898115</v>
      </c>
      <c r="AM724" s="28">
        <f ca="1" t="shared" si="5253"/>
        <v>81002.293093397</v>
      </c>
      <c r="AN724" s="28">
        <f ca="1" t="shared" si="5254"/>
        <v>89783.6589962237</v>
      </c>
      <c r="AO724" s="28">
        <f ca="1">C724/'Ejercicio 3 - TIR'!$D$7</f>
        <v>19018.8997020996</v>
      </c>
      <c r="AP724" s="28">
        <f ca="1" t="shared" si="5255"/>
        <v>29041.2710987067</v>
      </c>
      <c r="AQ724" s="28">
        <f ca="1" t="shared" si="5256"/>
        <v>32836.9207562206</v>
      </c>
      <c r="AR724" s="28">
        <f ca="1" t="shared" si="5257"/>
        <v>44043.780287712</v>
      </c>
      <c r="AS724" s="28">
        <f ca="1" t="shared" si="5258"/>
        <v>61983.3933912974</v>
      </c>
      <c r="AT724" s="28">
        <f ca="1" t="shared" si="5259"/>
        <v>70764.7592941241</v>
      </c>
      <c r="AU724" s="28">
        <f ca="1">AP724*'Ejercicio 3 - TIR'!$D$5</f>
        <v>14520.6355493533</v>
      </c>
      <c r="AV724" s="28">
        <f ca="1">AQ724*'Ejercicio 3 - TIR'!$D$5</f>
        <v>16418.4603781103</v>
      </c>
      <c r="AW724" s="28">
        <f ca="1">AR724*'Ejercicio 3 - TIR'!$D$5</f>
        <v>22021.890143856</v>
      </c>
      <c r="AX724" s="28">
        <f ca="1">AS724*'Ejercicio 3 - TIR'!$D$5</f>
        <v>30991.6966956487</v>
      </c>
      <c r="AY724" s="28">
        <f ca="1">AT724*'Ejercicio 3 - TIR'!$D$5</f>
        <v>35382.3796470621</v>
      </c>
      <c r="AZ724" s="28">
        <f ca="1" t="shared" ref="AZ724:BD724" si="5394">AJ724-AU724-AE724</f>
        <v>29559.9079528114</v>
      </c>
      <c r="BA724" s="28">
        <f ca="1" t="shared" si="5394"/>
        <v>30813.152852742</v>
      </c>
      <c r="BB724" s="28">
        <f ca="1" t="shared" si="5394"/>
        <v>35513.1615861273</v>
      </c>
      <c r="BC724" s="28">
        <f ca="1" t="shared" si="5394"/>
        <v>43347.527280374</v>
      </c>
      <c r="BD724" s="28">
        <f ca="1" t="shared" si="5394"/>
        <v>46251.4850731772</v>
      </c>
      <c r="BE724" s="28">
        <f ca="1" t="shared" ref="BE724:BI724" si="5395">AZ724/Z724</f>
        <v>26139.7820852422</v>
      </c>
      <c r="BF724" s="28">
        <f ca="1" t="shared" si="5395"/>
        <v>23449.8536610204</v>
      </c>
      <c r="BG724" s="28">
        <f ca="1" t="shared" si="5395"/>
        <v>22609.5435959611</v>
      </c>
      <c r="BH724" s="28">
        <f ca="1" t="shared" si="5395"/>
        <v>22894.5070469495</v>
      </c>
      <c r="BI724" s="28">
        <f ca="1" t="shared" si="5395"/>
        <v>19971.9432131641</v>
      </c>
      <c r="BJ724" s="28">
        <f ca="1" t="shared" si="5262"/>
        <v>70438.1002222199</v>
      </c>
      <c r="BK724" s="28">
        <f ca="1" t="shared" si="5263"/>
        <v>44044.4050081271</v>
      </c>
      <c r="BL724" s="28">
        <f ca="1" t="shared" si="5264"/>
        <v>114482.505230347</v>
      </c>
      <c r="BM724" s="28">
        <f ca="1">BK724*'Ejercicio 3 - TIR'!$D$5</f>
        <v>22022.2025040635</v>
      </c>
      <c r="BN724" s="28">
        <f ca="1" t="shared" si="5265"/>
        <v>92460.3027262834</v>
      </c>
      <c r="BO724" s="28">
        <f ca="1" t="shared" si="5266"/>
        <v>39925.4621251546</v>
      </c>
      <c r="BP724" s="28">
        <f ca="1" t="shared" si="5267"/>
        <v>-125510.510784603</v>
      </c>
      <c r="BQ724" s="28">
        <f ca="1" t="shared" ref="BQ724:BT724" si="5396">BE724</f>
        <v>26139.7820852422</v>
      </c>
      <c r="BR724" s="28">
        <f ca="1" t="shared" si="5396"/>
        <v>23449.8536610204</v>
      </c>
      <c r="BS724" s="28">
        <f ca="1" t="shared" si="5396"/>
        <v>22609.5435959611</v>
      </c>
      <c r="BT724" s="28">
        <f ca="1" t="shared" si="5396"/>
        <v>22894.5070469495</v>
      </c>
      <c r="BU724" s="28">
        <f ca="1" t="shared" si="5269"/>
        <v>59897.4053383187</v>
      </c>
      <c r="BV724" s="30">
        <f ca="1" t="shared" si="5270"/>
        <v>6.48458074370508</v>
      </c>
    </row>
    <row r="725" ht="15" customHeight="1" spans="1:74">
      <c r="A725" s="26">
        <v>724</v>
      </c>
      <c r="B725" s="27">
        <f ca="1" t="shared" ref="B725:F725" si="5397">RAND()</f>
        <v>0.0634825580212228</v>
      </c>
      <c r="C725" s="28">
        <f ca="1">IF(B725&lt;=('Ejercicio 3 - TIR'!$D$13-'Ejercicio 3 - TIR'!$C$13)/('Ejercicio 3 - TIR'!$E$13-'Ejercicio 3 - TIR'!$C$13),'Ejercicio 3 - TIR'!$C$13+SQRT(('Ejercicio 3 - TIR'!$E$13-'Ejercicio 3 - TIR'!$C$13)*('Ejercicio 3 - TIR'!$D$13-'Ejercicio 3 - TIR'!$C$13)*B725),'Ejercicio 3 - TIR'!$E$13-SQRT(('Ejercicio 3 - TIR'!$E$13-'Ejercicio 3 - TIR'!$C$13)*('Ejercicio 3 - TIR'!$E$13-'Ejercicio 3 - TIR'!$D$13)*(1-B725)))</f>
        <v>65039.1490559904</v>
      </c>
      <c r="D725" s="27">
        <f ca="1" t="shared" si="5397"/>
        <v>0.145567523095072</v>
      </c>
      <c r="E725" s="28">
        <f ca="1">IF(D725&lt;=('Ejercicio 3 - TIR'!$D$14-'Ejercicio 3 - TIR'!$C$14)/('Ejercicio 3 - TIR'!$E$14-'Ejercicio 3 - TIR'!$C$14),'Ejercicio 3 - TIR'!$C$14+SQRT(('Ejercicio 3 - TIR'!$E$14-'Ejercicio 3 - TIR'!$C$14)*('Ejercicio 3 - TIR'!$D$14-'Ejercicio 3 - TIR'!$C$14)*D725),'Ejercicio 3 - TIR'!$E$14-SQRT(('Ejercicio 3 - TIR'!$E$14-'Ejercicio 3 - TIR'!$C$14)*('Ejercicio 3 - TIR'!$E$14-'Ejercicio 3 - TIR'!$D$14)*(1-D725)))</f>
        <v>28304.1737593732</v>
      </c>
      <c r="F725" s="27">
        <f ca="1" t="shared" si="5397"/>
        <v>0.125819775849653</v>
      </c>
      <c r="G725" s="28">
        <f ca="1">IF(F725&lt;=('Ejercicio 3 - TIR'!$D$18-'Ejercicio 3 - TIR'!$C$18)/('Ejercicio 3 - TIR'!$E$18-'Ejercicio 3 - TIR'!$C$18),'Ejercicio 3 - TIR'!$C$18+SQRT(('Ejercicio 3 - TIR'!$E$18-'Ejercicio 3 - TIR'!$C$18)*('Ejercicio 3 - TIR'!$D$18-'Ejercicio 3 - TIR'!$C$18)*F725),'Ejercicio 3 - TIR'!$E$18-SQRT(('Ejercicio 3 - TIR'!$E$18-'Ejercicio 3 - TIR'!$C$18)*('Ejercicio 3 - TIR'!$E$18-'Ejercicio 3 - TIR'!$D$18)*(1-F725)))</f>
        <v>34344.3027492853</v>
      </c>
      <c r="H725" s="27">
        <f ca="1" t="shared" ref="H725:L725" si="5398">RAND()</f>
        <v>0.331751667487395</v>
      </c>
      <c r="I725" s="28">
        <f ca="1">IF(H725&lt;=('Ejercicio 3 - TIR'!$D$18-'Ejercicio 3 - TIR'!$C$18)/('Ejercicio 3 - TIR'!$E$18-'Ejercicio 3 - TIR'!$C$18),'Ejercicio 3 - TIR'!$C$18+SQRT(('Ejercicio 3 - TIR'!$E$18-'Ejercicio 3 - TIR'!$C$18)*('Ejercicio 3 - TIR'!$D$18-'Ejercicio 3 - TIR'!$C$18)*H725),'Ejercicio 3 - TIR'!$E$18-SQRT(('Ejercicio 3 - TIR'!$E$18-'Ejercicio 3 - TIR'!$C$18)*('Ejercicio 3 - TIR'!$E$18-'Ejercicio 3 - TIR'!$D$18)*(1-H725)))</f>
        <v>37054.2717641943</v>
      </c>
      <c r="J725" s="27">
        <f ca="1" t="shared" si="5398"/>
        <v>0.289907596175585</v>
      </c>
      <c r="K725" s="28">
        <f ca="1">IF(J725&lt;=('Ejercicio 3 - TIR'!$D$18-'Ejercicio 3 - TIR'!$C$18)/('Ejercicio 3 - TIR'!$E$18-'Ejercicio 3 - TIR'!$C$18),'Ejercicio 3 - TIR'!$C$18+SQRT(('Ejercicio 3 - TIR'!$E$18-'Ejercicio 3 - TIR'!$C$18)*('Ejercicio 3 - TIR'!$D$18-'Ejercicio 3 - TIR'!$C$18)*J725),'Ejercicio 3 - TIR'!$E$18-SQRT(('Ejercicio 3 - TIR'!$E$18-'Ejercicio 3 - TIR'!$C$18)*('Ejercicio 3 - TIR'!$E$18-'Ejercicio 3 - TIR'!$D$18)*(1-J725)))</f>
        <v>36594.402128043</v>
      </c>
      <c r="L725" s="27">
        <f ca="1" t="shared" si="5398"/>
        <v>0.04394612638226</v>
      </c>
      <c r="M725" s="28">
        <f ca="1">IF(L725&lt;=('Ejercicio 3 - TIR'!$D$18-'Ejercicio 3 - TIR'!$C$18)/('Ejercicio 3 - TIR'!$E$18-'Ejercicio 3 - TIR'!$C$18),'Ejercicio 3 - TIR'!$C$18+SQRT(('Ejercicio 3 - TIR'!$E$18-'Ejercicio 3 - TIR'!$C$18)*('Ejercicio 3 - TIR'!$D$18-'Ejercicio 3 - TIR'!$C$18)*L725),'Ejercicio 3 - TIR'!$E$18-SQRT(('Ejercicio 3 - TIR'!$E$18-'Ejercicio 3 - TIR'!$C$18)*('Ejercicio 3 - TIR'!$E$18-'Ejercicio 3 - TIR'!$D$18)*(1-L725)))</f>
        <v>32567.4732632179</v>
      </c>
      <c r="N725" s="27">
        <f ca="1" t="shared" ref="N725:R725" si="5399">RAND()</f>
        <v>0.808140902147701</v>
      </c>
      <c r="O725" s="28">
        <f ca="1">IF(N725&lt;=('Ejercicio 3 - TIR'!$D$18-'Ejercicio 3 - TIR'!$C$18)/('Ejercicio 3 - TIR'!$E$18-'Ejercicio 3 - TIR'!$C$18),'Ejercicio 3 - TIR'!$C$18+SQRT(('Ejercicio 3 - TIR'!$E$18-'Ejercicio 3 - TIR'!$C$18)*('Ejercicio 3 - TIR'!$D$18-'Ejercicio 3 - TIR'!$C$18)*N725),'Ejercicio 3 - TIR'!$E$18-SQRT(('Ejercicio 3 - TIR'!$E$18-'Ejercicio 3 - TIR'!$C$18)*('Ejercicio 3 - TIR'!$E$18-'Ejercicio 3 - TIR'!$D$18)*(1-N725)))</f>
        <v>41206.6594749585</v>
      </c>
      <c r="P725" s="27">
        <f ca="1" t="shared" si="5399"/>
        <v>0.30216091883809</v>
      </c>
      <c r="Q725" s="29">
        <f ca="1">IF(P725&lt;=('Ejercicio 3 - TIR'!$D$22-'Ejercicio 3 - TIR'!$C$22)/('Ejercicio 3 - TIR'!$E$22-'Ejercicio 3 - TIR'!$C$22),'Ejercicio 3 - TIR'!$C$22+SQRT(('Ejercicio 3 - TIR'!$E$22-'Ejercicio 3 - TIR'!$C$22)*('Ejercicio 3 - TIR'!$D$22-'Ejercicio 3 - TIR'!$C$22)*P725),'Ejercicio 3 - TIR'!$E$22-SQRT(('Ejercicio 3 - TIR'!$E$22-'Ejercicio 3 - TIR'!$C$22)*('Ejercicio 3 - TIR'!$E$22-'Ejercicio 3 - TIR'!$D$22)*(1-P725)))</f>
        <v>0.143321441934592</v>
      </c>
      <c r="R725" s="27">
        <f ca="1" t="shared" si="5399"/>
        <v>0.763802097806358</v>
      </c>
      <c r="S725" s="29">
        <f ca="1">IF(R725&lt;=('Ejercicio 3 - TIR'!$D$23-'Ejercicio 3 - TIR'!$C$23)/('Ejercicio 3 - TIR'!$E$23-'Ejercicio 3 - TIR'!$C$23),'Ejercicio 3 - TIR'!$C$23+SQRT(('Ejercicio 3 - TIR'!$E$23-'Ejercicio 3 - TIR'!$C$23)*('Ejercicio 3 - TIR'!$D$23-'Ejercicio 3 - TIR'!$C$23)*R725),'Ejercicio 3 - TIR'!$E$23-SQRT(('Ejercicio 3 - TIR'!$E$23-'Ejercicio 3 - TIR'!$C$23)*('Ejercicio 3 - TIR'!$E$23-'Ejercicio 3 - TIR'!$D$23)*(1-R725)))</f>
        <v>0.159380683232741</v>
      </c>
      <c r="T725" s="27">
        <f ca="1" t="shared" ref="T725:X725" si="5400">RAND()</f>
        <v>0.443427340900246</v>
      </c>
      <c r="U725" s="29">
        <f ca="1">IF(T725&lt;=('Ejercicio 3 - TIR'!$D$24-'Ejercicio 3 - TIR'!$C$24)/('Ejercicio 3 - TIR'!$E$24-'Ejercicio 3 - TIR'!$C$24),'Ejercicio 3 - TIR'!$C$24+SQRT(('Ejercicio 3 - TIR'!$E$24-'Ejercicio 3 - TIR'!$C$24)*('Ejercicio 3 - TIR'!$D$24-'Ejercicio 3 - TIR'!$C$24)*T725),'Ejercicio 3 - TIR'!$E$24-SQRT(('Ejercicio 3 - TIR'!$E$24-'Ejercicio 3 - TIR'!$C$24)*('Ejercicio 3 - TIR'!$E$24-'Ejercicio 3 - TIR'!$D$24)*(1-T725)))</f>
        <v>0.180523381027761</v>
      </c>
      <c r="V725" s="27">
        <f ca="1" t="shared" si="5400"/>
        <v>0.899986973171296</v>
      </c>
      <c r="W725" s="29">
        <f ca="1">IF(V725&lt;=('Ejercicio 3 - TIR'!$D$25-'Ejercicio 3 - TIR'!$C$25)/('Ejercicio 3 - TIR'!$E$25-'Ejercicio 3 - TIR'!$C$25),'Ejercicio 3 - TIR'!$C$25+SQRT(('Ejercicio 3 - TIR'!$E$25-'Ejercicio 3 - TIR'!$C$25)*('Ejercicio 3 - TIR'!$D$25-'Ejercicio 3 - TIR'!$C$25)*V725),'Ejercicio 3 - TIR'!$E$25-SQRT(('Ejercicio 3 - TIR'!$E$25-'Ejercicio 3 - TIR'!$C$25)*('Ejercicio 3 - TIR'!$E$25-'Ejercicio 3 - TIR'!$D$25)*(1-V725)))</f>
        <v>0.231290494557566</v>
      </c>
      <c r="X725" s="27">
        <f ca="1" t="shared" si="5400"/>
        <v>0.686222077294481</v>
      </c>
      <c r="Y725" s="29">
        <f ca="1">IF(X725&lt;=('Ejercicio 3 - TIR'!$D$26-'Ejercicio 3 - TIR'!$C$26)/('Ejercicio 3 - TIR'!$E$26-'Ejercicio 3 - TIR'!$C$26),'Ejercicio 3 - TIR'!$C$26+SQRT(('Ejercicio 3 - TIR'!$E$26-'Ejercicio 3 - TIR'!$C$26)*('Ejercicio 3 - TIR'!$D$26-'Ejercicio 3 - TIR'!$C$26)*X725),'Ejercicio 3 - TIR'!$E$26-SQRT(('Ejercicio 3 - TIR'!$E$26-'Ejercicio 3 - TIR'!$C$26)*('Ejercicio 3 - TIR'!$E$26-'Ejercicio 3 - TIR'!$D$26)*(1-X725)))</f>
        <v>0.238836900230792</v>
      </c>
      <c r="Z725" s="27">
        <f ca="1" t="shared" si="5240"/>
        <v>1.14332144193459</v>
      </c>
      <c r="AA725" s="27">
        <f ca="1" t="shared" si="5241"/>
        <v>1.32554479450477</v>
      </c>
      <c r="AB725" s="27">
        <f ca="1" t="shared" si="5242"/>
        <v>1.56483662251252</v>
      </c>
      <c r="AC725" s="27">
        <f ca="1" t="shared" si="5243"/>
        <v>1.92676845883523</v>
      </c>
      <c r="AD725" s="27">
        <f ca="1" t="shared" si="5244"/>
        <v>2.3869518650059</v>
      </c>
      <c r="AE725" s="26">
        <f ca="1" t="shared" si="5245"/>
        <v>4056.59499596062</v>
      </c>
      <c r="AF725" s="26">
        <f ca="1" t="shared" si="5246"/>
        <v>4703.13787801534</v>
      </c>
      <c r="AG725" s="26">
        <f ca="1" t="shared" si="5247"/>
        <v>5552.1642291944</v>
      </c>
      <c r="AH725" s="26">
        <f ca="1" t="shared" si="5248"/>
        <v>6836.3270396296</v>
      </c>
      <c r="AI725" s="26">
        <f ca="1" t="shared" si="5249"/>
        <v>8469.09419873868</v>
      </c>
      <c r="AJ725" s="28">
        <f ca="1" t="shared" si="5250"/>
        <v>39266.5777415511</v>
      </c>
      <c r="AK725" s="28">
        <f ca="1" t="shared" si="5251"/>
        <v>49117.0970511929</v>
      </c>
      <c r="AL725" s="28">
        <f ca="1" t="shared" si="5252"/>
        <v>57264.2606289118</v>
      </c>
      <c r="AM725" s="28">
        <f ca="1" t="shared" si="5253"/>
        <v>62749.9802675281</v>
      </c>
      <c r="AN725" s="28">
        <f ca="1" t="shared" si="5254"/>
        <v>98358.3126844151</v>
      </c>
      <c r="AO725" s="28">
        <f ca="1">C725/'Ejercicio 3 - TIR'!$D$7</f>
        <v>13007.8298111981</v>
      </c>
      <c r="AP725" s="28">
        <f ca="1" t="shared" si="5255"/>
        <v>26258.747930353</v>
      </c>
      <c r="AQ725" s="28">
        <f ca="1" t="shared" si="5256"/>
        <v>36109.2672399948</v>
      </c>
      <c r="AR725" s="28">
        <f ca="1" t="shared" si="5257"/>
        <v>44256.4308177137</v>
      </c>
      <c r="AS725" s="28">
        <f ca="1" t="shared" si="5258"/>
        <v>49742.15045633</v>
      </c>
      <c r="AT725" s="28">
        <f ca="1" t="shared" si="5259"/>
        <v>85350.4828732171</v>
      </c>
      <c r="AU725" s="28">
        <f ca="1">AP725*'Ejercicio 3 - TIR'!$D$5</f>
        <v>13129.3739651765</v>
      </c>
      <c r="AV725" s="28">
        <f ca="1">AQ725*'Ejercicio 3 - TIR'!$D$5</f>
        <v>18054.6336199974</v>
      </c>
      <c r="AW725" s="28">
        <f ca="1">AR725*'Ejercicio 3 - TIR'!$D$5</f>
        <v>22128.2154088569</v>
      </c>
      <c r="AX725" s="28">
        <f ca="1">AS725*'Ejercicio 3 - TIR'!$D$5</f>
        <v>24871.075228165</v>
      </c>
      <c r="AY725" s="28">
        <f ca="1">AT725*'Ejercicio 3 - TIR'!$D$5</f>
        <v>42675.2414366085</v>
      </c>
      <c r="AZ725" s="28">
        <f ca="1" t="shared" ref="AZ725:BD725" si="5401">AJ725-AU725-AE725</f>
        <v>22080.608780414</v>
      </c>
      <c r="BA725" s="28">
        <f ca="1" t="shared" si="5401"/>
        <v>26359.3255531801</v>
      </c>
      <c r="BB725" s="28">
        <f ca="1" t="shared" si="5401"/>
        <v>29583.8809908605</v>
      </c>
      <c r="BC725" s="28">
        <f ca="1" t="shared" si="5401"/>
        <v>31042.5779997335</v>
      </c>
      <c r="BD725" s="28">
        <f ca="1" t="shared" si="5401"/>
        <v>47213.9770490679</v>
      </c>
      <c r="BE725" s="28">
        <f ca="1" t="shared" ref="BE725:BI725" si="5402">AZ725/Z725</f>
        <v>19312.6866780805</v>
      </c>
      <c r="BF725" s="28">
        <f ca="1" t="shared" si="5402"/>
        <v>19885.6543079165</v>
      </c>
      <c r="BG725" s="28">
        <f ca="1" t="shared" si="5402"/>
        <v>18905.4119549939</v>
      </c>
      <c r="BH725" s="28">
        <f ca="1" t="shared" si="5402"/>
        <v>16111.2134970796</v>
      </c>
      <c r="BI725" s="28">
        <f ca="1" t="shared" si="5402"/>
        <v>19780.0289738776</v>
      </c>
      <c r="BJ725" s="28">
        <f ca="1" t="shared" si="5262"/>
        <v>67560.7003423869</v>
      </c>
      <c r="BK725" s="28">
        <f ca="1" t="shared" si="5263"/>
        <v>31049.0636275186</v>
      </c>
      <c r="BL725" s="28">
        <f ca="1" t="shared" si="5264"/>
        <v>98609.7639699055</v>
      </c>
      <c r="BM725" s="28">
        <f ca="1">BK725*'Ejercicio 3 - TIR'!$D$5</f>
        <v>15524.5318137593</v>
      </c>
      <c r="BN725" s="28">
        <f ca="1" t="shared" si="5265"/>
        <v>83085.2321561462</v>
      </c>
      <c r="BO725" s="28">
        <f ca="1" t="shared" si="5266"/>
        <v>34808.0886649722</v>
      </c>
      <c r="BP725" s="28">
        <f ca="1" t="shared" si="5267"/>
        <v>-93343.3228153636</v>
      </c>
      <c r="BQ725" s="28">
        <f ca="1" t="shared" ref="BQ725:BT725" si="5403">BE725</f>
        <v>19312.6866780805</v>
      </c>
      <c r="BR725" s="28">
        <f ca="1" t="shared" si="5403"/>
        <v>19885.6543079165</v>
      </c>
      <c r="BS725" s="28">
        <f ca="1" t="shared" si="5403"/>
        <v>18905.4119549939</v>
      </c>
      <c r="BT725" s="28">
        <f ca="1" t="shared" si="5403"/>
        <v>16111.2134970796</v>
      </c>
      <c r="BU725" s="28">
        <f ca="1" t="shared" si="5269"/>
        <v>54588.1176388499</v>
      </c>
      <c r="BV725" s="30">
        <f ca="1" t="shared" si="5270"/>
        <v>9.9108651964025</v>
      </c>
    </row>
    <row r="726" ht="15" customHeight="1" spans="1:74">
      <c r="A726" s="26">
        <v>725</v>
      </c>
      <c r="B726" s="27">
        <f ca="1" t="shared" ref="B726:F726" si="5404">RAND()</f>
        <v>0.133119441788037</v>
      </c>
      <c r="C726" s="28">
        <f ca="1">IF(B726&lt;=('Ejercicio 3 - TIR'!$D$13-'Ejercicio 3 - TIR'!$C$13)/('Ejercicio 3 - TIR'!$E$13-'Ejercicio 3 - TIR'!$C$13),'Ejercicio 3 - TIR'!$C$13+SQRT(('Ejercicio 3 - TIR'!$E$13-'Ejercicio 3 - TIR'!$C$13)*('Ejercicio 3 - TIR'!$D$13-'Ejercicio 3 - TIR'!$C$13)*B726),'Ejercicio 3 - TIR'!$E$13-SQRT(('Ejercicio 3 - TIR'!$E$13-'Ejercicio 3 - TIR'!$C$13)*('Ejercicio 3 - TIR'!$E$13-'Ejercicio 3 - TIR'!$D$13)*(1-B726)))</f>
        <v>67297.1074211097</v>
      </c>
      <c r="D726" s="27">
        <f ca="1" t="shared" si="5404"/>
        <v>0.277739043896044</v>
      </c>
      <c r="E726" s="28">
        <f ca="1">IF(D726&lt;=('Ejercicio 3 - TIR'!$D$14-'Ejercicio 3 - TIR'!$C$14)/('Ejercicio 3 - TIR'!$E$14-'Ejercicio 3 - TIR'!$C$14),'Ejercicio 3 - TIR'!$C$14+SQRT(('Ejercicio 3 - TIR'!$E$14-'Ejercicio 3 - TIR'!$C$14)*('Ejercicio 3 - TIR'!$D$14-'Ejercicio 3 - TIR'!$C$14)*D726),'Ejercicio 3 - TIR'!$E$14-SQRT(('Ejercicio 3 - TIR'!$E$14-'Ejercicio 3 - TIR'!$C$14)*('Ejercicio 3 - TIR'!$E$14-'Ejercicio 3 - TIR'!$D$14)*(1-D726)))</f>
        <v>29564.0364034704</v>
      </c>
      <c r="F726" s="27">
        <f ca="1" t="shared" si="5404"/>
        <v>0.293744350099837</v>
      </c>
      <c r="G726" s="28">
        <f ca="1">IF(F726&lt;=('Ejercicio 3 - TIR'!$D$18-'Ejercicio 3 - TIR'!$C$18)/('Ejercicio 3 - TIR'!$E$18-'Ejercicio 3 - TIR'!$C$18),'Ejercicio 3 - TIR'!$C$18+SQRT(('Ejercicio 3 - TIR'!$E$18-'Ejercicio 3 - TIR'!$C$18)*('Ejercicio 3 - TIR'!$D$18-'Ejercicio 3 - TIR'!$C$18)*F726),'Ejercicio 3 - TIR'!$E$18-SQRT(('Ejercicio 3 - TIR'!$E$18-'Ejercicio 3 - TIR'!$C$18)*('Ejercicio 3 - TIR'!$E$18-'Ejercicio 3 - TIR'!$D$18)*(1-F726)))</f>
        <v>36637.8951871038</v>
      </c>
      <c r="H726" s="27">
        <f ca="1" t="shared" ref="H726:L726" si="5405">RAND()</f>
        <v>0.662810452611281</v>
      </c>
      <c r="I726" s="28">
        <f ca="1">IF(H726&lt;=('Ejercicio 3 - TIR'!$D$18-'Ejercicio 3 - TIR'!$C$18)/('Ejercicio 3 - TIR'!$E$18-'Ejercicio 3 - TIR'!$C$18),'Ejercicio 3 - TIR'!$C$18+SQRT(('Ejercicio 3 - TIR'!$E$18-'Ejercicio 3 - TIR'!$C$18)*('Ejercicio 3 - TIR'!$D$18-'Ejercicio 3 - TIR'!$C$18)*H726),'Ejercicio 3 - TIR'!$E$18-SQRT(('Ejercicio 3 - TIR'!$E$18-'Ejercicio 3 - TIR'!$C$18)*('Ejercicio 3 - TIR'!$E$18-'Ejercicio 3 - TIR'!$D$18)*(1-H726)))</f>
        <v>39971.0364502238</v>
      </c>
      <c r="J726" s="27">
        <f ca="1" t="shared" si="5405"/>
        <v>0.536745305438101</v>
      </c>
      <c r="K726" s="28">
        <f ca="1">IF(J726&lt;=('Ejercicio 3 - TIR'!$D$18-'Ejercicio 3 - TIR'!$C$18)/('Ejercicio 3 - TIR'!$E$18-'Ejercicio 3 - TIR'!$C$18),'Ejercicio 3 - TIR'!$C$18+SQRT(('Ejercicio 3 - TIR'!$E$18-'Ejercicio 3 - TIR'!$C$18)*('Ejercicio 3 - TIR'!$D$18-'Ejercicio 3 - TIR'!$C$18)*J726),'Ejercicio 3 - TIR'!$E$18-SQRT(('Ejercicio 3 - TIR'!$E$18-'Ejercicio 3 - TIR'!$C$18)*('Ejercicio 3 - TIR'!$E$18-'Ejercicio 3 - TIR'!$D$18)*(1-J726)))</f>
        <v>38972.8365534938</v>
      </c>
      <c r="L726" s="27">
        <f ca="1" t="shared" si="5405"/>
        <v>0.484911562109625</v>
      </c>
      <c r="M726" s="28">
        <f ca="1">IF(L726&lt;=('Ejercicio 3 - TIR'!$D$18-'Ejercicio 3 - TIR'!$C$18)/('Ejercicio 3 - TIR'!$E$18-'Ejercicio 3 - TIR'!$C$18),'Ejercicio 3 - TIR'!$C$18+SQRT(('Ejercicio 3 - TIR'!$E$18-'Ejercicio 3 - TIR'!$C$18)*('Ejercicio 3 - TIR'!$D$18-'Ejercicio 3 - TIR'!$C$18)*L726),'Ejercicio 3 - TIR'!$E$18-SQRT(('Ejercicio 3 - TIR'!$E$18-'Ejercicio 3 - TIR'!$C$18)*('Ejercicio 3 - TIR'!$E$18-'Ejercicio 3 - TIR'!$D$18)*(1-L726)))</f>
        <v>38528.5833710203</v>
      </c>
      <c r="N726" s="27">
        <f ca="1" t="shared" ref="N726:R726" si="5406">RAND()</f>
        <v>0.808464664692219</v>
      </c>
      <c r="O726" s="28">
        <f ca="1">IF(N726&lt;=('Ejercicio 3 - TIR'!$D$18-'Ejercicio 3 - TIR'!$C$18)/('Ejercicio 3 - TIR'!$E$18-'Ejercicio 3 - TIR'!$C$18),'Ejercicio 3 - TIR'!$C$18+SQRT(('Ejercicio 3 - TIR'!$E$18-'Ejercicio 3 - TIR'!$C$18)*('Ejercicio 3 - TIR'!$D$18-'Ejercicio 3 - TIR'!$C$18)*N726),'Ejercicio 3 - TIR'!$E$18-SQRT(('Ejercicio 3 - TIR'!$E$18-'Ejercicio 3 - TIR'!$C$18)*('Ejercicio 3 - TIR'!$E$18-'Ejercicio 3 - TIR'!$D$18)*(1-N726)))</f>
        <v>41209.8614605686</v>
      </c>
      <c r="P726" s="27">
        <f ca="1" t="shared" si="5406"/>
        <v>0.514919938200974</v>
      </c>
      <c r="Q726" s="29">
        <f ca="1">IF(P726&lt;=('Ejercicio 3 - TIR'!$D$22-'Ejercicio 3 - TIR'!$C$22)/('Ejercicio 3 - TIR'!$E$22-'Ejercicio 3 - TIR'!$C$22),'Ejercicio 3 - TIR'!$C$22+SQRT(('Ejercicio 3 - TIR'!$E$22-'Ejercicio 3 - TIR'!$C$22)*('Ejercicio 3 - TIR'!$D$22-'Ejercicio 3 - TIR'!$C$22)*P726),'Ejercicio 3 - TIR'!$E$22-SQRT(('Ejercicio 3 - TIR'!$E$22-'Ejercicio 3 - TIR'!$C$22)*('Ejercicio 3 - TIR'!$E$22-'Ejercicio 3 - TIR'!$D$22)*(1-P726)))</f>
        <v>0.150450987982028</v>
      </c>
      <c r="R726" s="27">
        <f ca="1" t="shared" si="5406"/>
        <v>0.38127662527131</v>
      </c>
      <c r="S726" s="29">
        <f ca="1">IF(R726&lt;=('Ejercicio 3 - TIR'!$D$23-'Ejercicio 3 - TIR'!$C$23)/('Ejercicio 3 - TIR'!$E$23-'Ejercicio 3 - TIR'!$C$23),'Ejercicio 3 - TIR'!$C$23+SQRT(('Ejercicio 3 - TIR'!$E$23-'Ejercicio 3 - TIR'!$C$23)*('Ejercicio 3 - TIR'!$D$23-'Ejercicio 3 - TIR'!$C$23)*R726),'Ejercicio 3 - TIR'!$E$23-SQRT(('Ejercicio 3 - TIR'!$E$23-'Ejercicio 3 - TIR'!$C$23)*('Ejercicio 3 - TIR'!$E$23-'Ejercicio 3 - TIR'!$D$23)*(1-R726)))</f>
        <v>0.14619728851405</v>
      </c>
      <c r="T726" s="27">
        <f ca="1" t="shared" ref="T726:X726" si="5407">RAND()</f>
        <v>0.745362229877053</v>
      </c>
      <c r="U726" s="29">
        <f ca="1">IF(T726&lt;=('Ejercicio 3 - TIR'!$D$24-'Ejercicio 3 - TIR'!$C$24)/('Ejercicio 3 - TIR'!$E$24-'Ejercicio 3 - TIR'!$C$24),'Ejercicio 3 - TIR'!$C$24+SQRT(('Ejercicio 3 - TIR'!$E$24-'Ejercicio 3 - TIR'!$C$24)*('Ejercicio 3 - TIR'!$D$24-'Ejercicio 3 - TIR'!$C$24)*T726),'Ejercicio 3 - TIR'!$E$24-SQRT(('Ejercicio 3 - TIR'!$E$24-'Ejercicio 3 - TIR'!$C$24)*('Ejercicio 3 - TIR'!$E$24-'Ejercicio 3 - TIR'!$D$24)*(1-T726)))</f>
        <v>0.193298206870245</v>
      </c>
      <c r="V726" s="27">
        <f ca="1" t="shared" si="5407"/>
        <v>0.878321280845263</v>
      </c>
      <c r="W726" s="29">
        <f ca="1">IF(V726&lt;=('Ejercicio 3 - TIR'!$D$25-'Ejercicio 3 - TIR'!$C$25)/('Ejercicio 3 - TIR'!$E$25-'Ejercicio 3 - TIR'!$C$25),'Ejercicio 3 - TIR'!$C$25+SQRT(('Ejercicio 3 - TIR'!$E$25-'Ejercicio 3 - TIR'!$C$25)*('Ejercicio 3 - TIR'!$D$25-'Ejercicio 3 - TIR'!$C$25)*V726),'Ejercicio 3 - TIR'!$E$25-SQRT(('Ejercicio 3 - TIR'!$E$25-'Ejercicio 3 - TIR'!$C$25)*('Ejercicio 3 - TIR'!$E$25-'Ejercicio 3 - TIR'!$D$25)*(1-V726)))</f>
        <v>0.229363248389304</v>
      </c>
      <c r="X726" s="27">
        <f ca="1" t="shared" si="5407"/>
        <v>0.0105050222009802</v>
      </c>
      <c r="Y726" s="29">
        <f ca="1">IF(X726&lt;=('Ejercicio 3 - TIR'!$D$26-'Ejercicio 3 - TIR'!$C$26)/('Ejercicio 3 - TIR'!$E$26-'Ejercicio 3 - TIR'!$C$26),'Ejercicio 3 - TIR'!$C$26+SQRT(('Ejercicio 3 - TIR'!$E$26-'Ejercicio 3 - TIR'!$C$26)*('Ejercicio 3 - TIR'!$D$26-'Ejercicio 3 - TIR'!$C$26)*X726),'Ejercicio 3 - TIR'!$E$26-SQRT(('Ejercicio 3 - TIR'!$E$26-'Ejercicio 3 - TIR'!$C$26)*('Ejercicio 3 - TIR'!$E$26-'Ejercicio 3 - TIR'!$D$26)*(1-X726)))</f>
        <v>0.19532574501292</v>
      </c>
      <c r="Z726" s="27">
        <f ca="1" t="shared" si="5240"/>
        <v>1.15045098798203</v>
      </c>
      <c r="AA726" s="27">
        <f ca="1" t="shared" si="5241"/>
        <v>1.31864380299331</v>
      </c>
      <c r="AB726" s="27">
        <f ca="1" t="shared" si="5242"/>
        <v>1.57353528561248</v>
      </c>
      <c r="AC726" s="27">
        <f ca="1" t="shared" si="5243"/>
        <v>1.93444645017575</v>
      </c>
      <c r="AD726" s="27">
        <f ca="1" t="shared" si="5244"/>
        <v>2.31229364424392</v>
      </c>
      <c r="AE726" s="26">
        <f ca="1" t="shared" si="5245"/>
        <v>4447.93848563877</v>
      </c>
      <c r="AF726" s="26">
        <f ca="1" t="shared" si="5246"/>
        <v>5098.21503171645</v>
      </c>
      <c r="AG726" s="26">
        <f ca="1" t="shared" si="5247"/>
        <v>6083.69085558616</v>
      </c>
      <c r="AH726" s="26">
        <f ca="1" t="shared" si="5248"/>
        <v>7479.06595241971</v>
      </c>
      <c r="AI726" s="26">
        <f ca="1" t="shared" si="5249"/>
        <v>8939.92008157686</v>
      </c>
      <c r="AJ726" s="28">
        <f ca="1" t="shared" si="5250"/>
        <v>42150.1027155855</v>
      </c>
      <c r="AK726" s="28">
        <f ca="1" t="shared" si="5251"/>
        <v>52707.5595143074</v>
      </c>
      <c r="AL726" s="28">
        <f ca="1" t="shared" si="5252"/>
        <v>61325.1334973303</v>
      </c>
      <c r="AM726" s="28">
        <f ca="1" t="shared" si="5253"/>
        <v>74531.4813323705</v>
      </c>
      <c r="AN726" s="28">
        <f ca="1" t="shared" si="5254"/>
        <v>95289.3007354452</v>
      </c>
      <c r="AO726" s="28">
        <f ca="1">C726/'Ejercicio 3 - TIR'!$D$7</f>
        <v>13459.4214842219</v>
      </c>
      <c r="AP726" s="28">
        <f ca="1" t="shared" si="5255"/>
        <v>28690.6812313636</v>
      </c>
      <c r="AQ726" s="28">
        <f ca="1" t="shared" si="5256"/>
        <v>39248.1380300854</v>
      </c>
      <c r="AR726" s="28">
        <f ca="1" t="shared" si="5257"/>
        <v>47865.7120131084</v>
      </c>
      <c r="AS726" s="28">
        <f ca="1" t="shared" si="5258"/>
        <v>61072.0598481485</v>
      </c>
      <c r="AT726" s="28">
        <f ca="1" t="shared" si="5259"/>
        <v>81829.8792512233</v>
      </c>
      <c r="AU726" s="28">
        <f ca="1">AP726*'Ejercicio 3 - TIR'!$D$5</f>
        <v>14345.3406156818</v>
      </c>
      <c r="AV726" s="28">
        <f ca="1">AQ726*'Ejercicio 3 - TIR'!$D$5</f>
        <v>19624.0690150427</v>
      </c>
      <c r="AW726" s="28">
        <f ca="1">AR726*'Ejercicio 3 - TIR'!$D$5</f>
        <v>23932.8560065542</v>
      </c>
      <c r="AX726" s="28">
        <f ca="1">AS726*'Ejercicio 3 - TIR'!$D$5</f>
        <v>30536.0299240743</v>
      </c>
      <c r="AY726" s="28">
        <f ca="1">AT726*'Ejercicio 3 - TIR'!$D$5</f>
        <v>40914.9396256116</v>
      </c>
      <c r="AZ726" s="28">
        <f ca="1" t="shared" ref="AZ726:BD726" si="5408">AJ726-AU726-AE726</f>
        <v>23356.823614265</v>
      </c>
      <c r="BA726" s="28">
        <f ca="1" t="shared" si="5408"/>
        <v>27985.2754675482</v>
      </c>
      <c r="BB726" s="28">
        <f ca="1" t="shared" si="5408"/>
        <v>31308.58663519</v>
      </c>
      <c r="BC726" s="28">
        <f ca="1" t="shared" si="5408"/>
        <v>36516.3854558765</v>
      </c>
      <c r="BD726" s="28">
        <f ca="1" t="shared" si="5408"/>
        <v>45434.4410282567</v>
      </c>
      <c r="BE726" s="28">
        <f ca="1" t="shared" ref="BE726:BI726" si="5409">AZ726/Z726</f>
        <v>20302.3195757644</v>
      </c>
      <c r="BF726" s="28">
        <f ca="1" t="shared" si="5409"/>
        <v>21222.7710045896</v>
      </c>
      <c r="BG726" s="28">
        <f ca="1" t="shared" si="5409"/>
        <v>19896.9714384279</v>
      </c>
      <c r="BH726" s="28">
        <f ca="1" t="shared" si="5409"/>
        <v>18876.9171938355</v>
      </c>
      <c r="BI726" s="28">
        <f ca="1" t="shared" si="5409"/>
        <v>19649.0792341009</v>
      </c>
      <c r="BJ726" s="28">
        <f ca="1" t="shared" si="5262"/>
        <v>68360.7334739406</v>
      </c>
      <c r="BK726" s="28">
        <f ca="1" t="shared" si="5263"/>
        <v>31122.1347531665</v>
      </c>
      <c r="BL726" s="28">
        <f ca="1" t="shared" si="5264"/>
        <v>99482.8682271072</v>
      </c>
      <c r="BM726" s="28">
        <f ca="1">BK726*'Ejercicio 3 - TIR'!$D$5</f>
        <v>15561.0673765833</v>
      </c>
      <c r="BN726" s="28">
        <f ca="1" t="shared" si="5265"/>
        <v>83921.8008505239</v>
      </c>
      <c r="BO726" s="28">
        <f ca="1" t="shared" si="5266"/>
        <v>36293.7471455814</v>
      </c>
      <c r="BP726" s="28">
        <f ca="1" t="shared" si="5267"/>
        <v>-96861.1438245802</v>
      </c>
      <c r="BQ726" s="28">
        <f ca="1" t="shared" ref="BQ726:BT726" si="5410">BE726</f>
        <v>20302.3195757644</v>
      </c>
      <c r="BR726" s="28">
        <f ca="1" t="shared" si="5410"/>
        <v>21222.7710045896</v>
      </c>
      <c r="BS726" s="28">
        <f ca="1" t="shared" si="5410"/>
        <v>19896.9714384279</v>
      </c>
      <c r="BT726" s="28">
        <f ca="1" t="shared" si="5410"/>
        <v>18876.9171938355</v>
      </c>
      <c r="BU726" s="28">
        <f ca="1" t="shared" si="5269"/>
        <v>55942.8263796823</v>
      </c>
      <c r="BV726" s="30">
        <f ca="1" t="shared" si="5270"/>
        <v>10.5901260639821</v>
      </c>
    </row>
    <row r="727" ht="15" customHeight="1" spans="1:74">
      <c r="A727" s="26">
        <v>726</v>
      </c>
      <c r="B727" s="27">
        <f ca="1" t="shared" ref="B727:F727" si="5411">RAND()</f>
        <v>0.126603723282464</v>
      </c>
      <c r="C727" s="28">
        <f ca="1">IF(B727&lt;=('Ejercicio 3 - TIR'!$D$13-'Ejercicio 3 - TIR'!$C$13)/('Ejercicio 3 - TIR'!$E$13-'Ejercicio 3 - TIR'!$C$13),'Ejercicio 3 - TIR'!$C$13+SQRT(('Ejercicio 3 - TIR'!$E$13-'Ejercicio 3 - TIR'!$C$13)*('Ejercicio 3 - TIR'!$D$13-'Ejercicio 3 - TIR'!$C$13)*B727),'Ejercicio 3 - TIR'!$E$13-SQRT(('Ejercicio 3 - TIR'!$E$13-'Ejercicio 3 - TIR'!$C$13)*('Ejercicio 3 - TIR'!$E$13-'Ejercicio 3 - TIR'!$D$13)*(1-B727)))</f>
        <v>67116.2833918406</v>
      </c>
      <c r="D727" s="27">
        <f ca="1" t="shared" si="5411"/>
        <v>0.254060311041944</v>
      </c>
      <c r="E727" s="28">
        <f ca="1">IF(D727&lt;=('Ejercicio 3 - TIR'!$D$14-'Ejercicio 3 - TIR'!$C$14)/('Ejercicio 3 - TIR'!$E$14-'Ejercicio 3 - TIR'!$C$14),'Ejercicio 3 - TIR'!$C$14+SQRT(('Ejercicio 3 - TIR'!$E$14-'Ejercicio 3 - TIR'!$C$14)*('Ejercicio 3 - TIR'!$D$14-'Ejercicio 3 - TIR'!$C$14)*D727),'Ejercicio 3 - TIR'!$E$14-SQRT(('Ejercicio 3 - TIR'!$E$14-'Ejercicio 3 - TIR'!$C$14)*('Ejercicio 3 - TIR'!$E$14-'Ejercicio 3 - TIR'!$D$14)*(1-D727)))</f>
        <v>29365.1487177582</v>
      </c>
      <c r="F727" s="27">
        <f ca="1" t="shared" si="5411"/>
        <v>0.81120467162132</v>
      </c>
      <c r="G727" s="28">
        <f ca="1">IF(F727&lt;=('Ejercicio 3 - TIR'!$D$18-'Ejercicio 3 - TIR'!$C$18)/('Ejercicio 3 - TIR'!$E$18-'Ejercicio 3 - TIR'!$C$18),'Ejercicio 3 - TIR'!$C$18+SQRT(('Ejercicio 3 - TIR'!$E$18-'Ejercicio 3 - TIR'!$C$18)*('Ejercicio 3 - TIR'!$D$18-'Ejercicio 3 - TIR'!$C$18)*F727),'Ejercicio 3 - TIR'!$E$18-SQRT(('Ejercicio 3 - TIR'!$E$18-'Ejercicio 3 - TIR'!$C$18)*('Ejercicio 3 - TIR'!$E$18-'Ejercicio 3 - TIR'!$D$18)*(1-F727)))</f>
        <v>41237.0690109436</v>
      </c>
      <c r="H727" s="27">
        <f ca="1" t="shared" ref="H727:L727" si="5412">RAND()</f>
        <v>0.607768508606516</v>
      </c>
      <c r="I727" s="28">
        <f ca="1">IF(H727&lt;=('Ejercicio 3 - TIR'!$D$18-'Ejercicio 3 - TIR'!$C$18)/('Ejercicio 3 - TIR'!$E$18-'Ejercicio 3 - TIR'!$C$18),'Ejercicio 3 - TIR'!$C$18+SQRT(('Ejercicio 3 - TIR'!$E$18-'Ejercicio 3 - TIR'!$C$18)*('Ejercicio 3 - TIR'!$D$18-'Ejercicio 3 - TIR'!$C$18)*H727),'Ejercicio 3 - TIR'!$E$18-SQRT(('Ejercicio 3 - TIR'!$E$18-'Ejercicio 3 - TIR'!$C$18)*('Ejercicio 3 - TIR'!$E$18-'Ejercicio 3 - TIR'!$D$18)*(1-H727)))</f>
        <v>39548.050915814</v>
      </c>
      <c r="J727" s="27">
        <f ca="1" t="shared" si="5412"/>
        <v>0.791729234359984</v>
      </c>
      <c r="K727" s="28">
        <f ca="1">IF(J727&lt;=('Ejercicio 3 - TIR'!$D$18-'Ejercicio 3 - TIR'!$C$18)/('Ejercicio 3 - TIR'!$E$18-'Ejercicio 3 - TIR'!$C$18),'Ejercicio 3 - TIR'!$C$18+SQRT(('Ejercicio 3 - TIR'!$E$18-'Ejercicio 3 - TIR'!$C$18)*('Ejercicio 3 - TIR'!$D$18-'Ejercicio 3 - TIR'!$C$18)*J727),'Ejercicio 3 - TIR'!$E$18-SQRT(('Ejercicio 3 - TIR'!$E$18-'Ejercicio 3 - TIR'!$C$18)*('Ejercicio 3 - TIR'!$E$18-'Ejercicio 3 - TIR'!$D$18)*(1-J727)))</f>
        <v>41047.7465386186</v>
      </c>
      <c r="L727" s="27">
        <f ca="1" t="shared" si="5412"/>
        <v>0.51422533832995</v>
      </c>
      <c r="M727" s="28">
        <f ca="1">IF(L727&lt;=('Ejercicio 3 - TIR'!$D$18-'Ejercicio 3 - TIR'!$C$18)/('Ejercicio 3 - TIR'!$E$18-'Ejercicio 3 - TIR'!$C$18),'Ejercicio 3 - TIR'!$C$18+SQRT(('Ejercicio 3 - TIR'!$E$18-'Ejercicio 3 - TIR'!$C$18)*('Ejercicio 3 - TIR'!$D$18-'Ejercicio 3 - TIR'!$C$18)*L727),'Ejercicio 3 - TIR'!$E$18-SQRT(('Ejercicio 3 - TIR'!$E$18-'Ejercicio 3 - TIR'!$C$18)*('Ejercicio 3 - TIR'!$E$18-'Ejercicio 3 - TIR'!$D$18)*(1-L727)))</f>
        <v>38782.5850835328</v>
      </c>
      <c r="N727" s="27">
        <f ca="1" t="shared" ref="N727:R727" si="5413">RAND()</f>
        <v>0.749466661056534</v>
      </c>
      <c r="O727" s="28">
        <f ca="1">IF(N727&lt;=('Ejercicio 3 - TIR'!$D$18-'Ejercicio 3 - TIR'!$C$18)/('Ejercicio 3 - TIR'!$E$18-'Ejercicio 3 - TIR'!$C$18),'Ejercicio 3 - TIR'!$C$18+SQRT(('Ejercicio 3 - TIR'!$E$18-'Ejercicio 3 - TIR'!$C$18)*('Ejercicio 3 - TIR'!$D$18-'Ejercicio 3 - TIR'!$C$18)*N727),'Ejercicio 3 - TIR'!$E$18-SQRT(('Ejercicio 3 - TIR'!$E$18-'Ejercicio 3 - TIR'!$C$18)*('Ejercicio 3 - TIR'!$E$18-'Ejercicio 3 - TIR'!$D$18)*(1-N727)))</f>
        <v>40665.2565911279</v>
      </c>
      <c r="P727" s="27">
        <f ca="1" t="shared" si="5413"/>
        <v>0.875204650220359</v>
      </c>
      <c r="Q727" s="29">
        <f ca="1">IF(P727&lt;=('Ejercicio 3 - TIR'!$D$22-'Ejercicio 3 - TIR'!$C$22)/('Ejercicio 3 - TIR'!$E$22-'Ejercicio 3 - TIR'!$C$22),'Ejercicio 3 - TIR'!$C$22+SQRT(('Ejercicio 3 - TIR'!$E$22-'Ejercicio 3 - TIR'!$C$22)*('Ejercicio 3 - TIR'!$D$22-'Ejercicio 3 - TIR'!$C$22)*P727),'Ejercicio 3 - TIR'!$E$22-SQRT(('Ejercicio 3 - TIR'!$E$22-'Ejercicio 3 - TIR'!$C$22)*('Ejercicio 3 - TIR'!$E$22-'Ejercicio 3 - TIR'!$D$22)*(1-P727)))</f>
        <v>0.165012284043145</v>
      </c>
      <c r="R727" s="27">
        <f ca="1" t="shared" si="5413"/>
        <v>0.0704619326454947</v>
      </c>
      <c r="S727" s="29">
        <f ca="1">IF(R727&lt;=('Ejercicio 3 - TIR'!$D$23-'Ejercicio 3 - TIR'!$C$23)/('Ejercicio 3 - TIR'!$E$23-'Ejercicio 3 - TIR'!$C$23),'Ejercicio 3 - TIR'!$C$23+SQRT(('Ejercicio 3 - TIR'!$E$23-'Ejercicio 3 - TIR'!$C$23)*('Ejercicio 3 - TIR'!$D$23-'Ejercicio 3 - TIR'!$C$23)*R727),'Ejercicio 3 - TIR'!$E$23-SQRT(('Ejercicio 3 - TIR'!$E$23-'Ejercicio 3 - TIR'!$C$23)*('Ejercicio 3 - TIR'!$E$23-'Ejercicio 3 - TIR'!$D$23)*(1-R727)))</f>
        <v>0.131261948266703</v>
      </c>
      <c r="T727" s="27">
        <f ca="1" t="shared" ref="T727:X727" si="5414">RAND()</f>
        <v>0.346448397604851</v>
      </c>
      <c r="U727" s="29">
        <f ca="1">IF(T727&lt;=('Ejercicio 3 - TIR'!$D$24-'Ejercicio 3 - TIR'!$C$24)/('Ejercicio 3 - TIR'!$E$24-'Ejercicio 3 - TIR'!$C$24),'Ejercicio 3 - TIR'!$C$24+SQRT(('Ejercicio 3 - TIR'!$E$24-'Ejercicio 3 - TIR'!$C$24)*('Ejercicio 3 - TIR'!$D$24-'Ejercicio 3 - TIR'!$C$24)*T727),'Ejercicio 3 - TIR'!$E$24-SQRT(('Ejercicio 3 - TIR'!$E$24-'Ejercicio 3 - TIR'!$C$24)*('Ejercicio 3 - TIR'!$E$24-'Ejercicio 3 - TIR'!$D$24)*(1-T727)))</f>
        <v>0.176972979719901</v>
      </c>
      <c r="V727" s="27">
        <f ca="1" t="shared" si="5414"/>
        <v>0.270751165669031</v>
      </c>
      <c r="W727" s="29">
        <f ca="1">IF(V727&lt;=('Ejercicio 3 - TIR'!$D$25-'Ejercicio 3 - TIR'!$C$25)/('Ejercicio 3 - TIR'!$E$25-'Ejercicio 3 - TIR'!$C$25),'Ejercicio 3 - TIR'!$C$25+SQRT(('Ejercicio 3 - TIR'!$E$25-'Ejercicio 3 - TIR'!$C$25)*('Ejercicio 3 - TIR'!$D$25-'Ejercicio 3 - TIR'!$C$25)*V727),'Ejercicio 3 - TIR'!$E$25-SQRT(('Ejercicio 3 - TIR'!$E$25-'Ejercicio 3 - TIR'!$C$25)*('Ejercicio 3 - TIR'!$E$25-'Ejercicio 3 - TIR'!$D$25)*(1-V727)))</f>
        <v>0.199469248365991</v>
      </c>
      <c r="X727" s="27">
        <f ca="1" t="shared" si="5414"/>
        <v>0.0781043903106557</v>
      </c>
      <c r="Y727" s="29">
        <f ca="1">IF(X727&lt;=('Ejercicio 3 - TIR'!$D$26-'Ejercicio 3 - TIR'!$C$26)/('Ejercicio 3 - TIR'!$E$26-'Ejercicio 3 - TIR'!$C$26),'Ejercicio 3 - TIR'!$C$26+SQRT(('Ejercicio 3 - TIR'!$E$26-'Ejercicio 3 - TIR'!$C$26)*('Ejercicio 3 - TIR'!$D$26-'Ejercicio 3 - TIR'!$C$26)*X727),'Ejercicio 3 - TIR'!$E$26-SQRT(('Ejercicio 3 - TIR'!$E$26-'Ejercicio 3 - TIR'!$C$26)*('Ejercicio 3 - TIR'!$E$26-'Ejercicio 3 - TIR'!$D$26)*(1-X727)))</f>
        <v>0.204521771718312</v>
      </c>
      <c r="Z727" s="27">
        <f ca="1" t="shared" si="5240"/>
        <v>1.16501228404315</v>
      </c>
      <c r="AA727" s="27">
        <f ca="1" t="shared" si="5241"/>
        <v>1.31793406620129</v>
      </c>
      <c r="AB727" s="27">
        <f ca="1" t="shared" si="5242"/>
        <v>1.5511727849713</v>
      </c>
      <c r="AC727" s="27">
        <f ca="1" t="shared" si="5243"/>
        <v>1.8605840544753</v>
      </c>
      <c r="AD727" s="27">
        <f ca="1" t="shared" si="5244"/>
        <v>2.24111400172743</v>
      </c>
      <c r="AE727" s="26">
        <f ca="1" t="shared" si="5245"/>
        <v>4845.61026118392</v>
      </c>
      <c r="AF727" s="26">
        <f ca="1" t="shared" si="5246"/>
        <v>5481.65450460805</v>
      </c>
      <c r="AG727" s="26">
        <f ca="1" t="shared" si="5247"/>
        <v>6451.75923608355</v>
      </c>
      <c r="AH727" s="26">
        <f ca="1" t="shared" si="5248"/>
        <v>7738.68680154348</v>
      </c>
      <c r="AI727" s="26">
        <f ca="1" t="shared" si="5249"/>
        <v>9321.41673696827</v>
      </c>
      <c r="AJ727" s="28">
        <f ca="1" t="shared" si="5250"/>
        <v>48041.6919556842</v>
      </c>
      <c r="AK727" s="28">
        <f ca="1" t="shared" si="5251"/>
        <v>52121.7235538145</v>
      </c>
      <c r="AL727" s="28">
        <f ca="1" t="shared" si="5252"/>
        <v>63672.147315105</v>
      </c>
      <c r="AM727" s="28">
        <f ca="1" t="shared" si="5253"/>
        <v>72158.2593977528</v>
      </c>
      <c r="AN727" s="28">
        <f ca="1" t="shared" si="5254"/>
        <v>91135.4759302155</v>
      </c>
      <c r="AO727" s="28">
        <f ca="1">C727/'Ejercicio 3 - TIR'!$D$7</f>
        <v>13423.2566783681</v>
      </c>
      <c r="AP727" s="28">
        <f ca="1" t="shared" si="5255"/>
        <v>34618.4352773161</v>
      </c>
      <c r="AQ727" s="28">
        <f ca="1" t="shared" si="5256"/>
        <v>38698.4668754463</v>
      </c>
      <c r="AR727" s="28">
        <f ca="1" t="shared" si="5257"/>
        <v>50248.8906367368</v>
      </c>
      <c r="AS727" s="28">
        <f ca="1" t="shared" si="5258"/>
        <v>58735.0027193847</v>
      </c>
      <c r="AT727" s="28">
        <f ca="1" t="shared" si="5259"/>
        <v>77712.2192518474</v>
      </c>
      <c r="AU727" s="28">
        <f ca="1">AP727*'Ejercicio 3 - TIR'!$D$5</f>
        <v>17309.2176386581</v>
      </c>
      <c r="AV727" s="28">
        <f ca="1">AQ727*'Ejercicio 3 - TIR'!$D$5</f>
        <v>19349.2334377232</v>
      </c>
      <c r="AW727" s="28">
        <f ca="1">AR727*'Ejercicio 3 - TIR'!$D$5</f>
        <v>25124.4453183684</v>
      </c>
      <c r="AX727" s="28">
        <f ca="1">AS727*'Ejercicio 3 - TIR'!$D$5</f>
        <v>29367.5013596924</v>
      </c>
      <c r="AY727" s="28">
        <f ca="1">AT727*'Ejercicio 3 - TIR'!$D$5</f>
        <v>38856.1096259237</v>
      </c>
      <c r="AZ727" s="28">
        <f ca="1" t="shared" ref="AZ727:BD727" si="5415">AJ727-AU727-AE727</f>
        <v>25886.8640558422</v>
      </c>
      <c r="BA727" s="28">
        <f ca="1" t="shared" si="5415"/>
        <v>27290.8356114832</v>
      </c>
      <c r="BB727" s="28">
        <f ca="1" t="shared" si="5415"/>
        <v>32095.942760653</v>
      </c>
      <c r="BC727" s="28">
        <f ca="1" t="shared" si="5415"/>
        <v>35052.071236517</v>
      </c>
      <c r="BD727" s="28">
        <f ca="1" t="shared" si="5415"/>
        <v>42957.9495673236</v>
      </c>
      <c r="BE727" s="28">
        <f ca="1" t="shared" ref="BE727:BI727" si="5416">AZ727/Z727</f>
        <v>22220.2498723898</v>
      </c>
      <c r="BF727" s="28">
        <f ca="1" t="shared" si="5416"/>
        <v>20707.2844623739</v>
      </c>
      <c r="BG727" s="28">
        <f ca="1" t="shared" si="5416"/>
        <v>20691.4039954916</v>
      </c>
      <c r="BH727" s="28">
        <f ca="1" t="shared" si="5416"/>
        <v>18839.283907763</v>
      </c>
      <c r="BI727" s="28">
        <f ca="1" t="shared" si="5416"/>
        <v>19168.1233235846</v>
      </c>
      <c r="BJ727" s="28">
        <f ca="1" t="shared" si="5262"/>
        <v>65810.6459541762</v>
      </c>
      <c r="BK727" s="28">
        <f ca="1" t="shared" si="5263"/>
        <v>30083.048490672</v>
      </c>
      <c r="BL727" s="28">
        <f ca="1" t="shared" si="5264"/>
        <v>95893.6944448482</v>
      </c>
      <c r="BM727" s="28">
        <f ca="1">BK727*'Ejercicio 3 - TIR'!$D$5</f>
        <v>15041.524245336</v>
      </c>
      <c r="BN727" s="28">
        <f ca="1" t="shared" si="5265"/>
        <v>80852.1701995122</v>
      </c>
      <c r="BO727" s="28">
        <f ca="1" t="shared" si="5266"/>
        <v>36076.7770569422</v>
      </c>
      <c r="BP727" s="28">
        <f ca="1" t="shared" si="5267"/>
        <v>-96481.4321095987</v>
      </c>
      <c r="BQ727" s="28">
        <f ca="1" t="shared" ref="BQ727:BT727" si="5417">BE727</f>
        <v>22220.2498723898</v>
      </c>
      <c r="BR727" s="28">
        <f ca="1" t="shared" si="5417"/>
        <v>20707.2844623739</v>
      </c>
      <c r="BS727" s="28">
        <f ca="1" t="shared" si="5417"/>
        <v>20691.4039954916</v>
      </c>
      <c r="BT727" s="28">
        <f ca="1" t="shared" si="5417"/>
        <v>18839.283907763</v>
      </c>
      <c r="BU727" s="28">
        <f ca="1" t="shared" si="5269"/>
        <v>55244.9003805268</v>
      </c>
      <c r="BV727" s="30">
        <f ca="1" t="shared" si="5270"/>
        <v>11.2384277930268</v>
      </c>
    </row>
    <row r="728" ht="15" customHeight="1" spans="1:74">
      <c r="A728" s="26">
        <v>727</v>
      </c>
      <c r="B728" s="27">
        <f ca="1" t="shared" ref="B728:F728" si="5418">RAND()</f>
        <v>0.814100343259335</v>
      </c>
      <c r="C728" s="28">
        <f ca="1">IF(B728&lt;=('Ejercicio 3 - TIR'!$D$13-'Ejercicio 3 - TIR'!$C$13)/('Ejercicio 3 - TIR'!$E$13-'Ejercicio 3 - TIR'!$C$13),'Ejercicio 3 - TIR'!$C$13+SQRT(('Ejercicio 3 - TIR'!$E$13-'Ejercicio 3 - TIR'!$C$13)*('Ejercicio 3 - TIR'!$D$13-'Ejercicio 3 - TIR'!$C$13)*B728),'Ejercicio 3 - TIR'!$E$13-SQRT(('Ejercicio 3 - TIR'!$E$13-'Ejercicio 3 - TIR'!$C$13)*('Ejercicio 3 - TIR'!$E$13-'Ejercicio 3 - TIR'!$D$13)*(1-B728)))</f>
        <v>85064.1509083414</v>
      </c>
      <c r="D728" s="27">
        <f ca="1" t="shared" si="5418"/>
        <v>0.217893793855326</v>
      </c>
      <c r="E728" s="28">
        <f ca="1">IF(D728&lt;=('Ejercicio 3 - TIR'!$D$14-'Ejercicio 3 - TIR'!$C$14)/('Ejercicio 3 - TIR'!$E$14-'Ejercicio 3 - TIR'!$C$14),'Ejercicio 3 - TIR'!$C$14+SQRT(('Ejercicio 3 - TIR'!$E$14-'Ejercicio 3 - TIR'!$C$14)*('Ejercicio 3 - TIR'!$D$14-'Ejercicio 3 - TIR'!$C$14)*D728),'Ejercicio 3 - TIR'!$E$14-SQRT(('Ejercicio 3 - TIR'!$E$14-'Ejercicio 3 - TIR'!$C$14)*('Ejercicio 3 - TIR'!$E$14-'Ejercicio 3 - TIR'!$D$14)*(1-D728)))</f>
        <v>29042.5282360361</v>
      </c>
      <c r="F728" s="27">
        <f ca="1" t="shared" si="5418"/>
        <v>0.14542628348784</v>
      </c>
      <c r="G728" s="28">
        <f ca="1">IF(F728&lt;=('Ejercicio 3 - TIR'!$D$18-'Ejercicio 3 - TIR'!$C$18)/('Ejercicio 3 - TIR'!$E$18-'Ejercicio 3 - TIR'!$C$18),'Ejercicio 3 - TIR'!$C$18+SQRT(('Ejercicio 3 - TIR'!$E$18-'Ejercicio 3 - TIR'!$C$18)*('Ejercicio 3 - TIR'!$D$18-'Ejercicio 3 - TIR'!$C$18)*F728),'Ejercicio 3 - TIR'!$E$18-SQRT(('Ejercicio 3 - TIR'!$E$18-'Ejercicio 3 - TIR'!$C$18)*('Ejercicio 3 - TIR'!$E$18-'Ejercicio 3 - TIR'!$D$18)*(1-F728)))</f>
        <v>34670.5398535047</v>
      </c>
      <c r="H728" s="27">
        <f ca="1" t="shared" ref="H728:L728" si="5419">RAND()</f>
        <v>0.721417467259813</v>
      </c>
      <c r="I728" s="28">
        <f ca="1">IF(H728&lt;=('Ejercicio 3 - TIR'!$D$18-'Ejercicio 3 - TIR'!$C$18)/('Ejercicio 3 - TIR'!$E$18-'Ejercicio 3 - TIR'!$C$18),'Ejercicio 3 - TIR'!$C$18+SQRT(('Ejercicio 3 - TIR'!$E$18-'Ejercicio 3 - TIR'!$C$18)*('Ejercicio 3 - TIR'!$D$18-'Ejercicio 3 - TIR'!$C$18)*H728),'Ejercicio 3 - TIR'!$E$18-SQRT(('Ejercicio 3 - TIR'!$E$18-'Ejercicio 3 - TIR'!$C$18)*('Ejercicio 3 - TIR'!$E$18-'Ejercicio 3 - TIR'!$D$18)*(1-H728)))</f>
        <v>40429.0383992519</v>
      </c>
      <c r="J728" s="27">
        <f ca="1" t="shared" si="5419"/>
        <v>0.295023552236463</v>
      </c>
      <c r="K728" s="28">
        <f ca="1">IF(J728&lt;=('Ejercicio 3 - TIR'!$D$18-'Ejercicio 3 - TIR'!$C$18)/('Ejercicio 3 - TIR'!$E$18-'Ejercicio 3 - TIR'!$C$18),'Ejercicio 3 - TIR'!$C$18+SQRT(('Ejercicio 3 - TIR'!$E$18-'Ejercicio 3 - TIR'!$C$18)*('Ejercicio 3 - TIR'!$D$18-'Ejercicio 3 - TIR'!$C$18)*J728),'Ejercicio 3 - TIR'!$E$18-SQRT(('Ejercicio 3 - TIR'!$E$18-'Ejercicio 3 - TIR'!$C$18)*('Ejercicio 3 - TIR'!$E$18-'Ejercicio 3 - TIR'!$D$18)*(1-J728)))</f>
        <v>36652.3328866999</v>
      </c>
      <c r="L728" s="27">
        <f ca="1" t="shared" si="5419"/>
        <v>0.258179327877731</v>
      </c>
      <c r="M728" s="28">
        <f ca="1">IF(L728&lt;=('Ejercicio 3 - TIR'!$D$18-'Ejercicio 3 - TIR'!$C$18)/('Ejercicio 3 - TIR'!$E$18-'Ejercicio 3 - TIR'!$C$18),'Ejercicio 3 - TIR'!$C$18+SQRT(('Ejercicio 3 - TIR'!$E$18-'Ejercicio 3 - TIR'!$C$18)*('Ejercicio 3 - TIR'!$D$18-'Ejercicio 3 - TIR'!$C$18)*L728),'Ejercicio 3 - TIR'!$E$18-SQRT(('Ejercicio 3 - TIR'!$E$18-'Ejercicio 3 - TIR'!$C$18)*('Ejercicio 3 - TIR'!$E$18-'Ejercicio 3 - TIR'!$D$18)*(1-L728)))</f>
        <v>36223.0940199919</v>
      </c>
      <c r="N728" s="27">
        <f ca="1" t="shared" ref="N728:R728" si="5420">RAND()</f>
        <v>0.564903957758257</v>
      </c>
      <c r="O728" s="28">
        <f ca="1">IF(N728&lt;=('Ejercicio 3 - TIR'!$D$18-'Ejercicio 3 - TIR'!$C$18)/('Ejercicio 3 - TIR'!$E$18-'Ejercicio 3 - TIR'!$C$18),'Ejercicio 3 - TIR'!$C$18+SQRT(('Ejercicio 3 - TIR'!$E$18-'Ejercicio 3 - TIR'!$C$18)*('Ejercicio 3 - TIR'!$D$18-'Ejercicio 3 - TIR'!$C$18)*N728),'Ejercicio 3 - TIR'!$E$18-SQRT(('Ejercicio 3 - TIR'!$E$18-'Ejercicio 3 - TIR'!$C$18)*('Ejercicio 3 - TIR'!$E$18-'Ejercicio 3 - TIR'!$D$18)*(1-N728)))</f>
        <v>39205.1938417254</v>
      </c>
      <c r="P728" s="27">
        <f ca="1" t="shared" si="5420"/>
        <v>0.603114969458567</v>
      </c>
      <c r="Q728" s="29">
        <f ca="1">IF(P728&lt;=('Ejercicio 3 - TIR'!$D$22-'Ejercicio 3 - TIR'!$C$22)/('Ejercicio 3 - TIR'!$E$22-'Ejercicio 3 - TIR'!$C$22),'Ejercicio 3 - TIR'!$C$22+SQRT(('Ejercicio 3 - TIR'!$E$22-'Ejercicio 3 - TIR'!$C$22)*('Ejercicio 3 - TIR'!$D$22-'Ejercicio 3 - TIR'!$C$22)*P728),'Ejercicio 3 - TIR'!$E$22-SQRT(('Ejercicio 3 - TIR'!$E$22-'Ejercicio 3 - TIR'!$C$22)*('Ejercicio 3 - TIR'!$E$22-'Ejercicio 3 - TIR'!$D$22)*(1-P728)))</f>
        <v>0.15327186772379</v>
      </c>
      <c r="R728" s="27">
        <f ca="1" t="shared" si="5420"/>
        <v>0.581354102596281</v>
      </c>
      <c r="S728" s="29">
        <f ca="1">IF(R728&lt;=('Ejercicio 3 - TIR'!$D$23-'Ejercicio 3 - TIR'!$C$23)/('Ejercicio 3 - TIR'!$E$23-'Ejercicio 3 - TIR'!$C$23),'Ejercicio 3 - TIR'!$C$23+SQRT(('Ejercicio 3 - TIR'!$E$23-'Ejercicio 3 - TIR'!$C$23)*('Ejercicio 3 - TIR'!$D$23-'Ejercicio 3 - TIR'!$C$23)*R728),'Ejercicio 3 - TIR'!$E$23-SQRT(('Ejercicio 3 - TIR'!$E$23-'Ejercicio 3 - TIR'!$C$23)*('Ejercicio 3 - TIR'!$E$23-'Ejercicio 3 - TIR'!$D$23)*(1-R728)))</f>
        <v>0.152548905024996</v>
      </c>
      <c r="T728" s="27">
        <f ca="1" t="shared" ref="T728:X728" si="5421">RAND()</f>
        <v>0.620086126323764</v>
      </c>
      <c r="U728" s="29">
        <f ca="1">IF(T728&lt;=('Ejercicio 3 - TIR'!$D$24-'Ejercicio 3 - TIR'!$C$24)/('Ejercicio 3 - TIR'!$E$24-'Ejercicio 3 - TIR'!$C$24),'Ejercicio 3 - TIR'!$C$24+SQRT(('Ejercicio 3 - TIR'!$E$24-'Ejercicio 3 - TIR'!$C$24)*('Ejercicio 3 - TIR'!$D$24-'Ejercicio 3 - TIR'!$C$24)*T728),'Ejercicio 3 - TIR'!$E$24-SQRT(('Ejercicio 3 - TIR'!$E$24-'Ejercicio 3 - TIR'!$C$24)*('Ejercicio 3 - TIR'!$E$24-'Ejercicio 3 - TIR'!$D$24)*(1-T728)))</f>
        <v>0.187384683869485</v>
      </c>
      <c r="V728" s="27">
        <f ca="1" t="shared" si="5421"/>
        <v>0.666729432074436</v>
      </c>
      <c r="W728" s="29">
        <f ca="1">IF(V728&lt;=('Ejercicio 3 - TIR'!$D$25-'Ejercicio 3 - TIR'!$C$25)/('Ejercicio 3 - TIR'!$E$25-'Ejercicio 3 - TIR'!$C$25),'Ejercicio 3 - TIR'!$C$25+SQRT(('Ejercicio 3 - TIR'!$E$25-'Ejercicio 3 - TIR'!$C$25)*('Ejercicio 3 - TIR'!$D$25-'Ejercicio 3 - TIR'!$C$25)*V728),'Ejercicio 3 - TIR'!$E$25-SQRT(('Ejercicio 3 - TIR'!$E$25-'Ejercicio 3 - TIR'!$C$25)*('Ejercicio 3 - TIR'!$E$25-'Ejercicio 3 - TIR'!$D$25)*(1-V728)))</f>
        <v>0.215846713368411</v>
      </c>
      <c r="X728" s="27">
        <f ca="1" t="shared" si="5421"/>
        <v>0.752171354430461</v>
      </c>
      <c r="Y728" s="29">
        <f ca="1">IF(X728&lt;=('Ejercicio 3 - TIR'!$D$26-'Ejercicio 3 - TIR'!$C$26)/('Ejercicio 3 - TIR'!$E$26-'Ejercicio 3 - TIR'!$C$26),'Ejercicio 3 - TIR'!$C$26+SQRT(('Ejercicio 3 - TIR'!$E$26-'Ejercicio 3 - TIR'!$C$26)*('Ejercicio 3 - TIR'!$D$26-'Ejercicio 3 - TIR'!$C$26)*X728),'Ejercicio 3 - TIR'!$E$26-SQRT(('Ejercicio 3 - TIR'!$E$26-'Ejercicio 3 - TIR'!$C$26)*('Ejercicio 3 - TIR'!$E$26-'Ejercicio 3 - TIR'!$D$26)*(1-X728)))</f>
        <v>0.243417563147386</v>
      </c>
      <c r="Z728" s="27">
        <f ca="1" t="shared" si="5240"/>
        <v>1.15327186772379</v>
      </c>
      <c r="AA728" s="27">
        <f ca="1" t="shared" si="5241"/>
        <v>1.32920222834119</v>
      </c>
      <c r="AB728" s="27">
        <f ca="1" t="shared" si="5242"/>
        <v>1.57827436769751</v>
      </c>
      <c r="AC728" s="27">
        <f ca="1" t="shared" si="5243"/>
        <v>1.91893970275863</v>
      </c>
      <c r="AD728" s="27">
        <f ca="1" t="shared" si="5244"/>
        <v>2.3860433290309</v>
      </c>
      <c r="AE728" s="26">
        <f ca="1" t="shared" si="5245"/>
        <v>4451.40254615817</v>
      </c>
      <c r="AF728" s="26">
        <f ca="1" t="shared" si="5246"/>
        <v>5130.45913040007</v>
      </c>
      <c r="AG728" s="26">
        <f ca="1" t="shared" si="5247"/>
        <v>6091.8285926554</v>
      </c>
      <c r="AH728" s="26">
        <f ca="1" t="shared" si="5248"/>
        <v>7406.72977278378</v>
      </c>
      <c r="AI728" s="26">
        <f ca="1" t="shared" si="5249"/>
        <v>9209.657884966</v>
      </c>
      <c r="AJ728" s="28">
        <f ca="1" t="shared" si="5250"/>
        <v>39984.5582518435</v>
      </c>
      <c r="AK728" s="28">
        <f ca="1" t="shared" si="5251"/>
        <v>53738.3679299769</v>
      </c>
      <c r="AL728" s="28">
        <f ca="1" t="shared" si="5252"/>
        <v>57847.4375113951</v>
      </c>
      <c r="AM728" s="28">
        <f ca="1" t="shared" si="5253"/>
        <v>69509.9332717212</v>
      </c>
      <c r="AN728" s="28">
        <f ca="1" t="shared" si="5254"/>
        <v>93545.2912294123</v>
      </c>
      <c r="AO728" s="28">
        <f ca="1">C728/'Ejercicio 3 - TIR'!$D$7</f>
        <v>17012.8301816683</v>
      </c>
      <c r="AP728" s="28">
        <f ca="1" t="shared" si="5255"/>
        <v>22971.7280701752</v>
      </c>
      <c r="AQ728" s="28">
        <f ca="1" t="shared" si="5256"/>
        <v>36725.5377483086</v>
      </c>
      <c r="AR728" s="28">
        <f ca="1" t="shared" si="5257"/>
        <v>40834.6073297268</v>
      </c>
      <c r="AS728" s="28">
        <f ca="1" t="shared" si="5258"/>
        <v>52497.1030900529</v>
      </c>
      <c r="AT728" s="28">
        <f ca="1" t="shared" si="5259"/>
        <v>76532.461047744</v>
      </c>
      <c r="AU728" s="28">
        <f ca="1">AP728*'Ejercicio 3 - TIR'!$D$5</f>
        <v>11485.8640350876</v>
      </c>
      <c r="AV728" s="28">
        <f ca="1">AQ728*'Ejercicio 3 - TIR'!$D$5</f>
        <v>18362.7688741543</v>
      </c>
      <c r="AW728" s="28">
        <f ca="1">AR728*'Ejercicio 3 - TIR'!$D$5</f>
        <v>20417.3036648634</v>
      </c>
      <c r="AX728" s="28">
        <f ca="1">AS728*'Ejercicio 3 - TIR'!$D$5</f>
        <v>26248.5515450265</v>
      </c>
      <c r="AY728" s="28">
        <f ca="1">AT728*'Ejercicio 3 - TIR'!$D$5</f>
        <v>38266.230523872</v>
      </c>
      <c r="AZ728" s="28">
        <f ca="1" t="shared" ref="AZ728:BD728" si="5422">AJ728-AU728-AE728</f>
        <v>24047.2916705977</v>
      </c>
      <c r="BA728" s="28">
        <f ca="1" t="shared" si="5422"/>
        <v>30245.1399254225</v>
      </c>
      <c r="BB728" s="28">
        <f ca="1" t="shared" si="5422"/>
        <v>31338.3052538763</v>
      </c>
      <c r="BC728" s="28">
        <f ca="1" t="shared" si="5422"/>
        <v>35854.651953911</v>
      </c>
      <c r="BD728" s="28">
        <f ca="1" t="shared" si="5422"/>
        <v>46069.4028205743</v>
      </c>
      <c r="BE728" s="28">
        <f ca="1" t="shared" ref="BE728:BI728" si="5423">AZ728/Z728</f>
        <v>20851.3641437034</v>
      </c>
      <c r="BF728" s="28">
        <f ca="1" t="shared" si="5423"/>
        <v>22754.3554175107</v>
      </c>
      <c r="BG728" s="28">
        <f ca="1" t="shared" si="5423"/>
        <v>19856.0566497665</v>
      </c>
      <c r="BH728" s="28">
        <f ca="1" t="shared" si="5423"/>
        <v>18684.6162505091</v>
      </c>
      <c r="BI728" s="28">
        <f ca="1" t="shared" si="5423"/>
        <v>19307.8651422837</v>
      </c>
      <c r="BJ728" s="28">
        <f ca="1" t="shared" si="5262"/>
        <v>69296.7307557857</v>
      </c>
      <c r="BK728" s="28">
        <f ca="1" t="shared" si="5263"/>
        <v>40593.3499629052</v>
      </c>
      <c r="BL728" s="28">
        <f ca="1" t="shared" si="5264"/>
        <v>109890.080718691</v>
      </c>
      <c r="BM728" s="28">
        <f ca="1">BK728*'Ejercicio 3 - TIR'!$D$5</f>
        <v>20296.6749814526</v>
      </c>
      <c r="BN728" s="28">
        <f ca="1" t="shared" si="5265"/>
        <v>89593.4057372383</v>
      </c>
      <c r="BO728" s="28">
        <f ca="1" t="shared" si="5266"/>
        <v>37548.9433268703</v>
      </c>
      <c r="BP728" s="28">
        <f ca="1" t="shared" si="5267"/>
        <v>-114106.679144378</v>
      </c>
      <c r="BQ728" s="28">
        <f ca="1" t="shared" ref="BQ728:BT728" si="5424">BE728</f>
        <v>20851.3641437034</v>
      </c>
      <c r="BR728" s="28">
        <f ca="1" t="shared" si="5424"/>
        <v>22754.3554175107</v>
      </c>
      <c r="BS728" s="28">
        <f ca="1" t="shared" si="5424"/>
        <v>19856.0566497665</v>
      </c>
      <c r="BT728" s="28">
        <f ca="1" t="shared" si="5424"/>
        <v>18684.6162505091</v>
      </c>
      <c r="BU728" s="28">
        <f ca="1" t="shared" si="5269"/>
        <v>56856.808469154</v>
      </c>
      <c r="BV728" s="30">
        <f ca="1" t="shared" si="5270"/>
        <v>5.93733124466835</v>
      </c>
    </row>
    <row r="729" ht="15" customHeight="1" spans="1:74">
      <c r="A729" s="26">
        <v>728</v>
      </c>
      <c r="B729" s="27">
        <f ca="1" t="shared" ref="B729:F729" si="5425">RAND()</f>
        <v>0.661112084434354</v>
      </c>
      <c r="C729" s="28">
        <f ca="1">IF(B729&lt;=('Ejercicio 3 - TIR'!$D$13-'Ejercicio 3 - TIR'!$C$13)/('Ejercicio 3 - TIR'!$E$13-'Ejercicio 3 - TIR'!$C$13),'Ejercicio 3 - TIR'!$C$13+SQRT(('Ejercicio 3 - TIR'!$E$13-'Ejercicio 3 - TIR'!$C$13)*('Ejercicio 3 - TIR'!$D$13-'Ejercicio 3 - TIR'!$C$13)*B729),'Ejercicio 3 - TIR'!$E$13-SQRT(('Ejercicio 3 - TIR'!$E$13-'Ejercicio 3 - TIR'!$C$13)*('Ejercicio 3 - TIR'!$E$13-'Ejercicio 3 - TIR'!$D$13)*(1-B729)))</f>
        <v>79834.051009715</v>
      </c>
      <c r="D729" s="27">
        <f ca="1" t="shared" si="5425"/>
        <v>0.337950495558772</v>
      </c>
      <c r="E729" s="28">
        <f ca="1">IF(D729&lt;=('Ejercicio 3 - TIR'!$D$14-'Ejercicio 3 - TIR'!$C$14)/('Ejercicio 3 - TIR'!$E$14-'Ejercicio 3 - TIR'!$C$14),'Ejercicio 3 - TIR'!$C$14+SQRT(('Ejercicio 3 - TIR'!$E$14-'Ejercicio 3 - TIR'!$C$14)*('Ejercicio 3 - TIR'!$D$14-'Ejercicio 3 - TIR'!$C$14)*D729),'Ejercicio 3 - TIR'!$E$14-SQRT(('Ejercicio 3 - TIR'!$E$14-'Ejercicio 3 - TIR'!$C$14)*('Ejercicio 3 - TIR'!$E$14-'Ejercicio 3 - TIR'!$D$14)*(1-D729)))</f>
        <v>30034.6888826197</v>
      </c>
      <c r="F729" s="27">
        <f ca="1" t="shared" si="5425"/>
        <v>0.83051647702429</v>
      </c>
      <c r="G729" s="28">
        <f ca="1">IF(F729&lt;=('Ejercicio 3 - TIR'!$D$18-'Ejercicio 3 - TIR'!$C$18)/('Ejercicio 3 - TIR'!$E$18-'Ejercicio 3 - TIR'!$C$18),'Ejercicio 3 - TIR'!$C$18+SQRT(('Ejercicio 3 - TIR'!$E$18-'Ejercicio 3 - TIR'!$C$18)*('Ejercicio 3 - TIR'!$D$18-'Ejercicio 3 - TIR'!$C$18)*F729),'Ejercicio 3 - TIR'!$E$18-SQRT(('Ejercicio 3 - TIR'!$E$18-'Ejercicio 3 - TIR'!$C$18)*('Ejercicio 3 - TIR'!$E$18-'Ejercicio 3 - TIR'!$D$18)*(1-F729)))</f>
        <v>41434.7140054158</v>
      </c>
      <c r="H729" s="27">
        <f ca="1" t="shared" ref="H729:L729" si="5426">RAND()</f>
        <v>0.579924191573042</v>
      </c>
      <c r="I729" s="28">
        <f ca="1">IF(H729&lt;=('Ejercicio 3 - TIR'!$D$18-'Ejercicio 3 - TIR'!$C$18)/('Ejercicio 3 - TIR'!$E$18-'Ejercicio 3 - TIR'!$C$18),'Ejercicio 3 - TIR'!$C$18+SQRT(('Ejercicio 3 - TIR'!$E$18-'Ejercicio 3 - TIR'!$C$18)*('Ejercicio 3 - TIR'!$D$18-'Ejercicio 3 - TIR'!$C$18)*H729),'Ejercicio 3 - TIR'!$E$18-SQRT(('Ejercicio 3 - TIR'!$E$18-'Ejercicio 3 - TIR'!$C$18)*('Ejercicio 3 - TIR'!$E$18-'Ejercicio 3 - TIR'!$D$18)*(1-H729)))</f>
        <v>39326.7694694335</v>
      </c>
      <c r="J729" s="27">
        <f ca="1" t="shared" si="5426"/>
        <v>0.7597319954427</v>
      </c>
      <c r="K729" s="28">
        <f ca="1">IF(J729&lt;=('Ejercicio 3 - TIR'!$D$18-'Ejercicio 3 - TIR'!$C$18)/('Ejercicio 3 - TIR'!$E$18-'Ejercicio 3 - TIR'!$C$18),'Ejercicio 3 - TIR'!$C$18+SQRT(('Ejercicio 3 - TIR'!$E$18-'Ejercicio 3 - TIR'!$C$18)*('Ejercicio 3 - TIR'!$D$18-'Ejercicio 3 - TIR'!$C$18)*J729),'Ejercicio 3 - TIR'!$E$18-SQRT(('Ejercicio 3 - TIR'!$E$18-'Ejercicio 3 - TIR'!$C$18)*('Ejercicio 3 - TIR'!$E$18-'Ejercicio 3 - TIR'!$D$18)*(1-J729)))</f>
        <v>40754.9911258282</v>
      </c>
      <c r="L729" s="27">
        <f ca="1" t="shared" si="5426"/>
        <v>0.231040047252318</v>
      </c>
      <c r="M729" s="28">
        <f ca="1">IF(L729&lt;=('Ejercicio 3 - TIR'!$D$18-'Ejercicio 3 - TIR'!$C$18)/('Ejercicio 3 - TIR'!$E$18-'Ejercicio 3 - TIR'!$C$18),'Ejercicio 3 - TIR'!$C$18+SQRT(('Ejercicio 3 - TIR'!$E$18-'Ejercicio 3 - TIR'!$C$18)*('Ejercicio 3 - TIR'!$D$18-'Ejercicio 3 - TIR'!$C$18)*L729),'Ejercicio 3 - TIR'!$E$18-SQRT(('Ejercicio 3 - TIR'!$E$18-'Ejercicio 3 - TIR'!$C$18)*('Ejercicio 3 - TIR'!$E$18-'Ejercicio 3 - TIR'!$D$18)*(1-L729)))</f>
        <v>35886.9352882334</v>
      </c>
      <c r="N729" s="27">
        <f ca="1" t="shared" ref="N729:R729" si="5427">RAND()</f>
        <v>0.160082023415894</v>
      </c>
      <c r="O729" s="28">
        <f ca="1">IF(N729&lt;=('Ejercicio 3 - TIR'!$D$18-'Ejercicio 3 - TIR'!$C$18)/('Ejercicio 3 - TIR'!$E$18-'Ejercicio 3 - TIR'!$C$18),'Ejercicio 3 - TIR'!$C$18+SQRT(('Ejercicio 3 - TIR'!$E$18-'Ejercicio 3 - TIR'!$C$18)*('Ejercicio 3 - TIR'!$D$18-'Ejercicio 3 - TIR'!$C$18)*N729),'Ejercicio 3 - TIR'!$E$18-SQRT(('Ejercicio 3 - TIR'!$E$18-'Ejercicio 3 - TIR'!$C$18)*('Ejercicio 3 - TIR'!$E$18-'Ejercicio 3 - TIR'!$D$18)*(1-N729)))</f>
        <v>34900.2350466466</v>
      </c>
      <c r="P729" s="27">
        <f ca="1" t="shared" si="5427"/>
        <v>0.963063113737502</v>
      </c>
      <c r="Q729" s="29">
        <f ca="1">IF(P729&lt;=('Ejercicio 3 - TIR'!$D$22-'Ejercicio 3 - TIR'!$C$22)/('Ejercicio 3 - TIR'!$E$22-'Ejercicio 3 - TIR'!$C$22),'Ejercicio 3 - TIR'!$C$22+SQRT(('Ejercicio 3 - TIR'!$E$22-'Ejercicio 3 - TIR'!$C$22)*('Ejercicio 3 - TIR'!$D$22-'Ejercicio 3 - TIR'!$C$22)*P729),'Ejercicio 3 - TIR'!$E$22-SQRT(('Ejercicio 3 - TIR'!$E$22-'Ejercicio 3 - TIR'!$C$22)*('Ejercicio 3 - TIR'!$E$22-'Ejercicio 3 - TIR'!$D$22)*(1-P729)))</f>
        <v>0.171846080986881</v>
      </c>
      <c r="R729" s="27">
        <f ca="1" t="shared" si="5427"/>
        <v>0.740870786683936</v>
      </c>
      <c r="S729" s="29">
        <f ca="1">IF(R729&lt;=('Ejercicio 3 - TIR'!$D$23-'Ejercicio 3 - TIR'!$C$23)/('Ejercicio 3 - TIR'!$E$23-'Ejercicio 3 - TIR'!$C$23),'Ejercicio 3 - TIR'!$C$23+SQRT(('Ejercicio 3 - TIR'!$E$23-'Ejercicio 3 - TIR'!$C$23)*('Ejercicio 3 - TIR'!$D$23-'Ejercicio 3 - TIR'!$C$23)*R729),'Ejercicio 3 - TIR'!$E$23-SQRT(('Ejercicio 3 - TIR'!$E$23-'Ejercicio 3 - TIR'!$C$23)*('Ejercicio 3 - TIR'!$E$23-'Ejercicio 3 - TIR'!$D$23)*(1-R729)))</f>
        <v>0.158402949646562</v>
      </c>
      <c r="T729" s="27">
        <f ca="1" t="shared" ref="T729:X729" si="5428">RAND()</f>
        <v>0.0207784250698477</v>
      </c>
      <c r="U729" s="29">
        <f ca="1">IF(T729&lt;=('Ejercicio 3 - TIR'!$D$24-'Ejercicio 3 - TIR'!$C$24)/('Ejercicio 3 - TIR'!$E$24-'Ejercicio 3 - TIR'!$C$24),'Ejercicio 3 - TIR'!$C$24+SQRT(('Ejercicio 3 - TIR'!$E$24-'Ejercicio 3 - TIR'!$C$24)*('Ejercicio 3 - TIR'!$D$24-'Ejercicio 3 - TIR'!$C$24)*T729),'Ejercicio 3 - TIR'!$E$24-SQRT(('Ejercicio 3 - TIR'!$E$24-'Ejercicio 3 - TIR'!$C$24)*('Ejercicio 3 - TIR'!$E$24-'Ejercicio 3 - TIR'!$D$24)*(1-T729)))</f>
        <v>0.156605656110235</v>
      </c>
      <c r="V729" s="27">
        <f ca="1" t="shared" si="5428"/>
        <v>0.838344019954311</v>
      </c>
      <c r="W729" s="29">
        <f ca="1">IF(V729&lt;=('Ejercicio 3 - TIR'!$D$25-'Ejercicio 3 - TIR'!$C$25)/('Ejercicio 3 - TIR'!$E$25-'Ejercicio 3 - TIR'!$C$25),'Ejercicio 3 - TIR'!$C$25+SQRT(('Ejercicio 3 - TIR'!$E$25-'Ejercicio 3 - TIR'!$C$25)*('Ejercicio 3 - TIR'!$D$25-'Ejercicio 3 - TIR'!$C$25)*V729),'Ejercicio 3 - TIR'!$E$25-SQRT(('Ejercicio 3 - TIR'!$E$25-'Ejercicio 3 - TIR'!$C$25)*('Ejercicio 3 - TIR'!$E$25-'Ejercicio 3 - TIR'!$D$25)*(1-V729)))</f>
        <v>0.226213534727499</v>
      </c>
      <c r="X729" s="27">
        <f ca="1" t="shared" si="5428"/>
        <v>0.334288533111529</v>
      </c>
      <c r="Y729" s="29">
        <f ca="1">IF(X729&lt;=('Ejercicio 3 - TIR'!$D$26-'Ejercicio 3 - TIR'!$C$26)/('Ejercicio 3 - TIR'!$E$26-'Ejercicio 3 - TIR'!$C$26),'Ejercicio 3 - TIR'!$C$26+SQRT(('Ejercicio 3 - TIR'!$E$26-'Ejercicio 3 - TIR'!$C$26)*('Ejercicio 3 - TIR'!$D$26-'Ejercicio 3 - TIR'!$C$26)*X729),'Ejercicio 3 - TIR'!$E$26-SQRT(('Ejercicio 3 - TIR'!$E$26-'Ejercicio 3 - TIR'!$C$26)*('Ejercicio 3 - TIR'!$E$26-'Ejercicio 3 - TIR'!$D$26)*(1-X729)))</f>
        <v>0.220042999397921</v>
      </c>
      <c r="Z729" s="27">
        <f ca="1" t="shared" si="5240"/>
        <v>1.17184608098688</v>
      </c>
      <c r="AA729" s="27">
        <f ca="1" t="shared" si="5241"/>
        <v>1.35746995674697</v>
      </c>
      <c r="AB729" s="27">
        <f ca="1" t="shared" si="5242"/>
        <v>1.57005742997326</v>
      </c>
      <c r="AC729" s="27">
        <f ca="1" t="shared" si="5243"/>
        <v>1.92522567093268</v>
      </c>
      <c r="AD729" s="27">
        <f ca="1" t="shared" si="5244"/>
        <v>2.34885810208258</v>
      </c>
      <c r="AE729" s="26">
        <f ca="1" t="shared" si="5245"/>
        <v>5161.34357813845</v>
      </c>
      <c r="AF729" s="26">
        <f ca="1" t="shared" si="5246"/>
        <v>5978.91562505492</v>
      </c>
      <c r="AG729" s="26">
        <f ca="1" t="shared" si="5247"/>
        <v>6915.24762934438</v>
      </c>
      <c r="AH729" s="26">
        <f ca="1" t="shared" si="5248"/>
        <v>8479.57023909433</v>
      </c>
      <c r="AI729" s="26">
        <f ca="1" t="shared" si="5249"/>
        <v>10345.44030811</v>
      </c>
      <c r="AJ729" s="28">
        <f ca="1" t="shared" si="5250"/>
        <v>48555.1072240588</v>
      </c>
      <c r="AK729" s="28">
        <f ca="1" t="shared" si="5251"/>
        <v>53384.9080506698</v>
      </c>
      <c r="AL729" s="28">
        <f ca="1" t="shared" si="5252"/>
        <v>63987.6766256008</v>
      </c>
      <c r="AM729" s="28">
        <f ca="1" t="shared" si="5253"/>
        <v>69090.4490680069</v>
      </c>
      <c r="AN729" s="28">
        <f ca="1" t="shared" si="5254"/>
        <v>81975.6998539025</v>
      </c>
      <c r="AO729" s="28">
        <f ca="1">C729/'Ejercicio 3 - TIR'!$D$7</f>
        <v>15966.810201943</v>
      </c>
      <c r="AP729" s="28">
        <f ca="1" t="shared" si="5255"/>
        <v>32588.2970221157</v>
      </c>
      <c r="AQ729" s="28">
        <f ca="1" t="shared" si="5256"/>
        <v>37418.0978487268</v>
      </c>
      <c r="AR729" s="28">
        <f ca="1" t="shared" si="5257"/>
        <v>48020.8664236578</v>
      </c>
      <c r="AS729" s="28">
        <f ca="1" t="shared" si="5258"/>
        <v>53123.6388660639</v>
      </c>
      <c r="AT729" s="28">
        <f ca="1" t="shared" si="5259"/>
        <v>66008.8896519595</v>
      </c>
      <c r="AU729" s="28">
        <f ca="1">AP729*'Ejercicio 3 - TIR'!$D$5</f>
        <v>16294.1485110579</v>
      </c>
      <c r="AV729" s="28">
        <f ca="1">AQ729*'Ejercicio 3 - TIR'!$D$5</f>
        <v>18709.0489243634</v>
      </c>
      <c r="AW729" s="28">
        <f ca="1">AR729*'Ejercicio 3 - TIR'!$D$5</f>
        <v>24010.4332118289</v>
      </c>
      <c r="AX729" s="28">
        <f ca="1">AS729*'Ejercicio 3 - TIR'!$D$5</f>
        <v>26561.8194330319</v>
      </c>
      <c r="AY729" s="28">
        <f ca="1">AT729*'Ejercicio 3 - TIR'!$D$5</f>
        <v>33004.4448259798</v>
      </c>
      <c r="AZ729" s="28">
        <f ca="1" t="shared" ref="AZ729:BD729" si="5429">AJ729-AU729-AE729</f>
        <v>27099.6151348624</v>
      </c>
      <c r="BA729" s="28">
        <f ca="1" t="shared" si="5429"/>
        <v>28696.9435012515</v>
      </c>
      <c r="BB729" s="28">
        <f ca="1" t="shared" si="5429"/>
        <v>33061.9957844275</v>
      </c>
      <c r="BC729" s="28">
        <f ca="1" t="shared" si="5429"/>
        <v>34049.0593958806</v>
      </c>
      <c r="BD729" s="28">
        <f ca="1" t="shared" si="5429"/>
        <v>38625.8147198128</v>
      </c>
      <c r="BE729" s="28">
        <f ca="1" t="shared" ref="BE729:BI729" si="5430">AZ729/Z729</f>
        <v>23125.5755978125</v>
      </c>
      <c r="BF729" s="28">
        <f ca="1" t="shared" si="5430"/>
        <v>21140.0210801134</v>
      </c>
      <c r="BG729" s="28">
        <f ca="1" t="shared" si="5430"/>
        <v>21057.8257541768</v>
      </c>
      <c r="BH729" s="28">
        <f ca="1" t="shared" si="5430"/>
        <v>17685.7497331133</v>
      </c>
      <c r="BI729" s="28">
        <f ca="1" t="shared" si="5430"/>
        <v>16444.5075185963</v>
      </c>
      <c r="BJ729" s="28">
        <f ca="1" t="shared" si="5262"/>
        <v>70547.2223254709</v>
      </c>
      <c r="BK729" s="28">
        <f ca="1" t="shared" si="5263"/>
        <v>37503.7715072487</v>
      </c>
      <c r="BL729" s="28">
        <f ca="1" t="shared" si="5264"/>
        <v>108050.99383272</v>
      </c>
      <c r="BM729" s="28">
        <f ca="1">BK729*'Ejercicio 3 - TIR'!$D$5</f>
        <v>18751.8857536243</v>
      </c>
      <c r="BN729" s="28">
        <f ca="1" t="shared" si="5265"/>
        <v>89299.1080790952</v>
      </c>
      <c r="BO729" s="28">
        <f ca="1" t="shared" si="5266"/>
        <v>38018.0939835912</v>
      </c>
      <c r="BP729" s="28">
        <f ca="1" t="shared" si="5267"/>
        <v>-109868.739892335</v>
      </c>
      <c r="BQ729" s="28">
        <f ca="1" t="shared" ref="BQ729:BT729" si="5431">BE729</f>
        <v>23125.5755978125</v>
      </c>
      <c r="BR729" s="28">
        <f ca="1" t="shared" si="5431"/>
        <v>21140.0210801134</v>
      </c>
      <c r="BS729" s="28">
        <f ca="1" t="shared" si="5431"/>
        <v>21057.8257541768</v>
      </c>
      <c r="BT729" s="28">
        <f ca="1" t="shared" si="5431"/>
        <v>17685.7497331133</v>
      </c>
      <c r="BU729" s="28">
        <f ca="1" t="shared" si="5269"/>
        <v>54462.6015021874</v>
      </c>
      <c r="BV729" s="30">
        <f ca="1" t="shared" si="5270"/>
        <v>6.91694028369061</v>
      </c>
    </row>
    <row r="730" ht="15" customHeight="1" spans="1:74">
      <c r="A730" s="26">
        <v>729</v>
      </c>
      <c r="B730" s="27">
        <f ca="1" t="shared" ref="B730:F730" si="5432">RAND()</f>
        <v>0.192882372515369</v>
      </c>
      <c r="C730" s="28">
        <f ca="1">IF(B730&lt;=('Ejercicio 3 - TIR'!$D$13-'Ejercicio 3 - TIR'!$C$13)/('Ejercicio 3 - TIR'!$E$13-'Ejercicio 3 - TIR'!$C$13),'Ejercicio 3 - TIR'!$C$13+SQRT(('Ejercicio 3 - TIR'!$E$13-'Ejercicio 3 - TIR'!$C$13)*('Ejercicio 3 - TIR'!$D$13-'Ejercicio 3 - TIR'!$C$13)*B730),'Ejercicio 3 - TIR'!$E$13-SQRT(('Ejercicio 3 - TIR'!$E$13-'Ejercicio 3 - TIR'!$C$13)*('Ejercicio 3 - TIR'!$E$13-'Ejercicio 3 - TIR'!$D$13)*(1-B730)))</f>
        <v>68783.6751423392</v>
      </c>
      <c r="D730" s="27">
        <f ca="1" t="shared" si="5432"/>
        <v>0.853866751590459</v>
      </c>
      <c r="E730" s="28">
        <f ca="1">IF(D730&lt;=('Ejercicio 3 - TIR'!$D$14-'Ejercicio 3 - TIR'!$C$14)/('Ejercicio 3 - TIR'!$E$14-'Ejercicio 3 - TIR'!$C$14),'Ejercicio 3 - TIR'!$C$14+SQRT(('Ejercicio 3 - TIR'!$E$14-'Ejercicio 3 - TIR'!$C$14)*('Ejercicio 3 - TIR'!$D$14-'Ejercicio 3 - TIR'!$C$14)*D730),'Ejercicio 3 - TIR'!$E$14-SQRT(('Ejercicio 3 - TIR'!$E$14-'Ejercicio 3 - TIR'!$C$14)*('Ejercicio 3 - TIR'!$E$14-'Ejercicio 3 - TIR'!$D$14)*(1-D730)))</f>
        <v>35318.1213961241</v>
      </c>
      <c r="F730" s="27">
        <f ca="1" t="shared" si="5432"/>
        <v>0.873587298410908</v>
      </c>
      <c r="G730" s="28">
        <f ca="1">IF(F730&lt;=('Ejercicio 3 - TIR'!$D$18-'Ejercicio 3 - TIR'!$C$18)/('Ejercicio 3 - TIR'!$E$18-'Ejercicio 3 - TIR'!$C$18),'Ejercicio 3 - TIR'!$C$18+SQRT(('Ejercicio 3 - TIR'!$E$18-'Ejercicio 3 - TIR'!$C$18)*('Ejercicio 3 - TIR'!$D$18-'Ejercicio 3 - TIR'!$C$18)*F730),'Ejercicio 3 - TIR'!$E$18-SQRT(('Ejercicio 3 - TIR'!$E$18-'Ejercicio 3 - TIR'!$C$18)*('Ejercicio 3 - TIR'!$E$18-'Ejercicio 3 - TIR'!$D$18)*(1-F730)))</f>
        <v>41920.8844420545</v>
      </c>
      <c r="H730" s="27">
        <f ca="1" t="shared" ref="H730:L730" si="5433">RAND()</f>
        <v>0.267290512752921</v>
      </c>
      <c r="I730" s="28">
        <f ca="1">IF(H730&lt;=('Ejercicio 3 - TIR'!$D$18-'Ejercicio 3 - TIR'!$C$18)/('Ejercicio 3 - TIR'!$E$18-'Ejercicio 3 - TIR'!$C$18),'Ejercicio 3 - TIR'!$C$18+SQRT(('Ejercicio 3 - TIR'!$E$18-'Ejercicio 3 - TIR'!$C$18)*('Ejercicio 3 - TIR'!$D$18-'Ejercicio 3 - TIR'!$C$18)*H730),'Ejercicio 3 - TIR'!$E$18-SQRT(('Ejercicio 3 - TIR'!$E$18-'Ejercicio 3 - TIR'!$C$18)*('Ejercicio 3 - TIR'!$E$18-'Ejercicio 3 - TIR'!$D$18)*(1-H730)))</f>
        <v>36331.948903216</v>
      </c>
      <c r="J730" s="27">
        <f ca="1" t="shared" si="5433"/>
        <v>0.210320673551615</v>
      </c>
      <c r="K730" s="28">
        <f ca="1">IF(J730&lt;=('Ejercicio 3 - TIR'!$D$18-'Ejercicio 3 - TIR'!$C$18)/('Ejercicio 3 - TIR'!$E$18-'Ejercicio 3 - TIR'!$C$18),'Ejercicio 3 - TIR'!$C$18+SQRT(('Ejercicio 3 - TIR'!$E$18-'Ejercicio 3 - TIR'!$C$18)*('Ejercicio 3 - TIR'!$D$18-'Ejercicio 3 - TIR'!$C$18)*J730),'Ejercicio 3 - TIR'!$E$18-SQRT(('Ejercicio 3 - TIR'!$E$18-'Ejercicio 3 - TIR'!$C$18)*('Ejercicio 3 - TIR'!$E$18-'Ejercicio 3 - TIR'!$D$18)*(1-J730)))</f>
        <v>35616.7696261056</v>
      </c>
      <c r="L730" s="27">
        <f ca="1" t="shared" si="5433"/>
        <v>0.546484532732919</v>
      </c>
      <c r="M730" s="28">
        <f ca="1">IF(L730&lt;=('Ejercicio 3 - TIR'!$D$18-'Ejercicio 3 - TIR'!$C$18)/('Ejercicio 3 - TIR'!$E$18-'Ejercicio 3 - TIR'!$C$18),'Ejercicio 3 - TIR'!$C$18+SQRT(('Ejercicio 3 - TIR'!$E$18-'Ejercicio 3 - TIR'!$C$18)*('Ejercicio 3 - TIR'!$D$18-'Ejercicio 3 - TIR'!$C$18)*L730),'Ejercicio 3 - TIR'!$E$18-SQRT(('Ejercicio 3 - TIR'!$E$18-'Ejercicio 3 - TIR'!$C$18)*('Ejercicio 3 - TIR'!$E$18-'Ejercicio 3 - TIR'!$D$18)*(1-L730)))</f>
        <v>39053.8765128501</v>
      </c>
      <c r="N730" s="27">
        <f ca="1" t="shared" ref="N730:R730" si="5434">RAND()</f>
        <v>0.456169580593142</v>
      </c>
      <c r="O730" s="28">
        <f ca="1">IF(N730&lt;=('Ejercicio 3 - TIR'!$D$18-'Ejercicio 3 - TIR'!$C$18)/('Ejercicio 3 - TIR'!$E$18-'Ejercicio 3 - TIR'!$C$18),'Ejercicio 3 - TIR'!$C$18+SQRT(('Ejercicio 3 - TIR'!$E$18-'Ejercicio 3 - TIR'!$C$18)*('Ejercicio 3 - TIR'!$D$18-'Ejercicio 3 - TIR'!$C$18)*N730),'Ejercicio 3 - TIR'!$E$18-SQRT(('Ejercicio 3 - TIR'!$E$18-'Ejercicio 3 - TIR'!$C$18)*('Ejercicio 3 - TIR'!$E$18-'Ejercicio 3 - TIR'!$D$18)*(1-N730)))</f>
        <v>38271.9669419656</v>
      </c>
      <c r="P730" s="27">
        <f ca="1" t="shared" si="5434"/>
        <v>0.0811840658726029</v>
      </c>
      <c r="Q730" s="29">
        <f ca="1">IF(P730&lt;=('Ejercicio 3 - TIR'!$D$22-'Ejercicio 3 - TIR'!$C$22)/('Ejercicio 3 - TIR'!$E$22-'Ejercicio 3 - TIR'!$C$22),'Ejercicio 3 - TIR'!$C$22+SQRT(('Ejercicio 3 - TIR'!$E$22-'Ejercicio 3 - TIR'!$C$22)*('Ejercicio 3 - TIR'!$D$22-'Ejercicio 3 - TIR'!$C$22)*P730),'Ejercicio 3 - TIR'!$E$22-SQRT(('Ejercicio 3 - TIR'!$E$22-'Ejercicio 3 - TIR'!$C$22)*('Ejercicio 3 - TIR'!$E$22-'Ejercicio 3 - TIR'!$D$22)*(1-P730)))</f>
        <v>0.13208847875337</v>
      </c>
      <c r="R730" s="27">
        <f ca="1" t="shared" si="5434"/>
        <v>0.839880624207627</v>
      </c>
      <c r="S730" s="29">
        <f ca="1">IF(R730&lt;=('Ejercicio 3 - TIR'!$D$23-'Ejercicio 3 - TIR'!$C$23)/('Ejercicio 3 - TIR'!$E$23-'Ejercicio 3 - TIR'!$C$23),'Ejercicio 3 - TIR'!$C$23+SQRT(('Ejercicio 3 - TIR'!$E$23-'Ejercicio 3 - TIR'!$C$23)*('Ejercicio 3 - TIR'!$D$23-'Ejercicio 3 - TIR'!$C$23)*R730),'Ejercicio 3 - TIR'!$E$23-SQRT(('Ejercicio 3 - TIR'!$E$23-'Ejercicio 3 - TIR'!$C$23)*('Ejercicio 3 - TIR'!$E$23-'Ejercicio 3 - TIR'!$D$23)*(1-R730)))</f>
        <v>0.163023107574521</v>
      </c>
      <c r="T730" s="27">
        <f ca="1" t="shared" ref="T730:X730" si="5435">RAND()</f>
        <v>0.0923381058630366</v>
      </c>
      <c r="U730" s="29">
        <f ca="1">IF(T730&lt;=('Ejercicio 3 - TIR'!$D$24-'Ejercicio 3 - TIR'!$C$24)/('Ejercicio 3 - TIR'!$E$24-'Ejercicio 3 - TIR'!$C$24),'Ejercicio 3 - TIR'!$C$24+SQRT(('Ejercicio 3 - TIR'!$E$24-'Ejercicio 3 - TIR'!$C$24)*('Ejercicio 3 - TIR'!$D$24-'Ejercicio 3 - TIR'!$C$24)*T730),'Ejercicio 3 - TIR'!$E$24-SQRT(('Ejercicio 3 - TIR'!$E$24-'Ejercicio 3 - TIR'!$C$24)*('Ejercicio 3 - TIR'!$E$24-'Ejercicio 3 - TIR'!$D$24)*(1-T730)))</f>
        <v>0.163925157891829</v>
      </c>
      <c r="V730" s="27">
        <f ca="1" t="shared" si="5435"/>
        <v>0.991533269785127</v>
      </c>
      <c r="W730" s="29">
        <f ca="1">IF(V730&lt;=('Ejercicio 3 - TIR'!$D$25-'Ejercicio 3 - TIR'!$C$25)/('Ejercicio 3 - TIR'!$E$25-'Ejercicio 3 - TIR'!$C$25),'Ejercicio 3 - TIR'!$C$25+SQRT(('Ejercicio 3 - TIR'!$E$25-'Ejercicio 3 - TIR'!$C$25)*('Ejercicio 3 - TIR'!$D$25-'Ejercicio 3 - TIR'!$C$25)*V730),'Ejercicio 3 - TIR'!$E$25-SQRT(('Ejercicio 3 - TIR'!$E$25-'Ejercicio 3 - TIR'!$C$25)*('Ejercicio 3 - TIR'!$E$25-'Ejercicio 3 - TIR'!$D$25)*(1-V730)))</f>
        <v>0.244556328835055</v>
      </c>
      <c r="X730" s="27">
        <f ca="1" t="shared" si="5435"/>
        <v>0.0587207695708063</v>
      </c>
      <c r="Y730" s="29">
        <f ca="1">IF(X730&lt;=('Ejercicio 3 - TIR'!$D$26-'Ejercicio 3 - TIR'!$C$26)/('Ejercicio 3 - TIR'!$E$26-'Ejercicio 3 - TIR'!$C$26),'Ejercicio 3 - TIR'!$C$26+SQRT(('Ejercicio 3 - TIR'!$E$26-'Ejercicio 3 - TIR'!$C$26)*('Ejercicio 3 - TIR'!$D$26-'Ejercicio 3 - TIR'!$C$26)*X730),'Ejercicio 3 - TIR'!$E$26-SQRT(('Ejercicio 3 - TIR'!$E$26-'Ejercicio 3 - TIR'!$C$26)*('Ejercicio 3 - TIR'!$E$26-'Ejercicio 3 - TIR'!$D$26)*(1-X730)))</f>
        <v>0.202591508163885</v>
      </c>
      <c r="Z730" s="27">
        <f ca="1" t="shared" si="5240"/>
        <v>1.13208847875337</v>
      </c>
      <c r="AA730" s="27">
        <f ca="1" t="shared" si="5241"/>
        <v>1.31664506060906</v>
      </c>
      <c r="AB730" s="27">
        <f ca="1" t="shared" si="5242"/>
        <v>1.53247631005689</v>
      </c>
      <c r="AC730" s="27">
        <f ca="1" t="shared" si="5243"/>
        <v>1.9072530904711</v>
      </c>
      <c r="AD730" s="27">
        <f ca="1" t="shared" si="5244"/>
        <v>2.29364637051987</v>
      </c>
      <c r="AE730" s="26">
        <f ca="1" t="shared" si="5245"/>
        <v>4665.11692764089</v>
      </c>
      <c r="AF730" s="26">
        <f ca="1" t="shared" si="5246"/>
        <v>5425.63878638341</v>
      </c>
      <c r="AG730" s="26">
        <f ca="1" t="shared" si="5247"/>
        <v>6315.03748110534</v>
      </c>
      <c r="AH730" s="26">
        <f ca="1" t="shared" si="5248"/>
        <v>7859.41986394024</v>
      </c>
      <c r="AI730" s="26">
        <f ca="1" t="shared" si="5249"/>
        <v>9451.67158746908</v>
      </c>
      <c r="AJ730" s="28">
        <f ca="1" t="shared" si="5250"/>
        <v>47458.1502960013</v>
      </c>
      <c r="AK730" s="28">
        <f ca="1" t="shared" si="5251"/>
        <v>47836.28106572</v>
      </c>
      <c r="AL730" s="28">
        <f ca="1" t="shared" si="5252"/>
        <v>54581.8556927607</v>
      </c>
      <c r="AM730" s="28">
        <f ca="1" t="shared" si="5253"/>
        <v>74485.6266740099</v>
      </c>
      <c r="AN730" s="28">
        <f ca="1" t="shared" si="5254"/>
        <v>87782.3580690957</v>
      </c>
      <c r="AO730" s="28">
        <f ca="1">C730/'Ejercicio 3 - TIR'!$D$7</f>
        <v>13756.7350284678</v>
      </c>
      <c r="AP730" s="28">
        <f ca="1" t="shared" si="5255"/>
        <v>33701.4152675335</v>
      </c>
      <c r="AQ730" s="28">
        <f ca="1" t="shared" si="5256"/>
        <v>34079.5460372521</v>
      </c>
      <c r="AR730" s="28">
        <f ca="1" t="shared" si="5257"/>
        <v>40825.1206642929</v>
      </c>
      <c r="AS730" s="28">
        <f ca="1" t="shared" si="5258"/>
        <v>60728.8916455421</v>
      </c>
      <c r="AT730" s="28">
        <f ca="1" t="shared" si="5259"/>
        <v>74025.6230406279</v>
      </c>
      <c r="AU730" s="28">
        <f ca="1">AP730*'Ejercicio 3 - TIR'!$D$5</f>
        <v>16850.7076337667</v>
      </c>
      <c r="AV730" s="28">
        <f ca="1">AQ730*'Ejercicio 3 - TIR'!$D$5</f>
        <v>17039.7730186261</v>
      </c>
      <c r="AW730" s="28">
        <f ca="1">AR730*'Ejercicio 3 - TIR'!$D$5</f>
        <v>20412.5603321465</v>
      </c>
      <c r="AX730" s="28">
        <f ca="1">AS730*'Ejercicio 3 - TIR'!$D$5</f>
        <v>30364.445822771</v>
      </c>
      <c r="AY730" s="28">
        <f ca="1">AT730*'Ejercicio 3 - TIR'!$D$5</f>
        <v>37012.811520314</v>
      </c>
      <c r="AZ730" s="28">
        <f ca="1" t="shared" ref="AZ730:BD730" si="5436">AJ730-AU730-AE730</f>
        <v>25942.3257345937</v>
      </c>
      <c r="BA730" s="28">
        <f ca="1" t="shared" si="5436"/>
        <v>25370.8692607105</v>
      </c>
      <c r="BB730" s="28">
        <f ca="1" t="shared" si="5436"/>
        <v>27854.2578795089</v>
      </c>
      <c r="BC730" s="28">
        <f ca="1" t="shared" si="5436"/>
        <v>36261.7609872986</v>
      </c>
      <c r="BD730" s="28">
        <f ca="1" t="shared" si="5436"/>
        <v>41317.8749613127</v>
      </c>
      <c r="BE730" s="28">
        <f ca="1" t="shared" ref="BE730:BI730" si="5437">AZ730/Z730</f>
        <v>22915.4577769052</v>
      </c>
      <c r="BF730" s="28">
        <f ca="1" t="shared" si="5437"/>
        <v>19269.3308316323</v>
      </c>
      <c r="BG730" s="28">
        <f ca="1" t="shared" si="5437"/>
        <v>18175.9794240962</v>
      </c>
      <c r="BH730" s="28">
        <f ca="1" t="shared" si="5437"/>
        <v>19012.558515945</v>
      </c>
      <c r="BI730" s="28">
        <f ca="1" t="shared" si="5437"/>
        <v>18014.0563481666</v>
      </c>
      <c r="BJ730" s="28">
        <f ca="1" t="shared" si="5262"/>
        <v>81007.2809538001</v>
      </c>
      <c r="BK730" s="28">
        <f ca="1" t="shared" si="5263"/>
        <v>31553.0853682488</v>
      </c>
      <c r="BL730" s="28">
        <f ca="1" t="shared" si="5264"/>
        <v>112560.366322049</v>
      </c>
      <c r="BM730" s="28">
        <f ca="1">BK730*'Ejercicio 3 - TIR'!$D$5</f>
        <v>15776.5426841244</v>
      </c>
      <c r="BN730" s="28">
        <f ca="1" t="shared" si="5265"/>
        <v>96783.8236379245</v>
      </c>
      <c r="BO730" s="28">
        <f ca="1" t="shared" si="5266"/>
        <v>42196.488910358</v>
      </c>
      <c r="BP730" s="28">
        <f ca="1" t="shared" si="5267"/>
        <v>-104101.796538463</v>
      </c>
      <c r="BQ730" s="28">
        <f ca="1" t="shared" ref="BQ730:BT730" si="5438">BE730</f>
        <v>22915.4577769052</v>
      </c>
      <c r="BR730" s="28">
        <f ca="1" t="shared" si="5438"/>
        <v>19269.3308316323</v>
      </c>
      <c r="BS730" s="28">
        <f ca="1" t="shared" si="5438"/>
        <v>18175.9794240962</v>
      </c>
      <c r="BT730" s="28">
        <f ca="1" t="shared" si="5438"/>
        <v>19012.558515945</v>
      </c>
      <c r="BU730" s="28">
        <f ca="1" t="shared" si="5269"/>
        <v>60210.5452585246</v>
      </c>
      <c r="BV730" s="30">
        <f ca="1" t="shared" si="5270"/>
        <v>8.92970046381432</v>
      </c>
    </row>
    <row r="731" ht="15" customHeight="1" spans="1:74">
      <c r="A731" s="26">
        <v>730</v>
      </c>
      <c r="B731" s="27">
        <f ca="1" t="shared" ref="B731:F731" si="5439">RAND()</f>
        <v>0.221501090507228</v>
      </c>
      <c r="C731" s="28">
        <f ca="1">IF(B731&lt;=('Ejercicio 3 - TIR'!$D$13-'Ejercicio 3 - TIR'!$C$13)/('Ejercicio 3 - TIR'!$E$13-'Ejercicio 3 - TIR'!$C$13),'Ejercicio 3 - TIR'!$C$13+SQRT(('Ejercicio 3 - TIR'!$E$13-'Ejercicio 3 - TIR'!$C$13)*('Ejercicio 3 - TIR'!$D$13-'Ejercicio 3 - TIR'!$C$13)*B731),'Ejercicio 3 - TIR'!$E$13-SQRT(('Ejercicio 3 - TIR'!$E$13-'Ejercicio 3 - TIR'!$C$13)*('Ejercicio 3 - TIR'!$E$13-'Ejercicio 3 - TIR'!$D$13)*(1-B731)))</f>
        <v>69412.7804714065</v>
      </c>
      <c r="D731" s="27">
        <f ca="1" t="shared" si="5439"/>
        <v>0.601644983849521</v>
      </c>
      <c r="E731" s="28">
        <f ca="1">IF(D731&lt;=('Ejercicio 3 - TIR'!$D$14-'Ejercicio 3 - TIR'!$C$14)/('Ejercicio 3 - TIR'!$E$14-'Ejercicio 3 - TIR'!$C$14),'Ejercicio 3 - TIR'!$C$14+SQRT(('Ejercicio 3 - TIR'!$E$14-'Ejercicio 3 - TIR'!$C$14)*('Ejercicio 3 - TIR'!$D$14-'Ejercicio 3 - TIR'!$C$14)*D731),'Ejercicio 3 - TIR'!$E$14-SQRT(('Ejercicio 3 - TIR'!$E$14-'Ejercicio 3 - TIR'!$C$14)*('Ejercicio 3 - TIR'!$E$14-'Ejercicio 3 - TIR'!$D$14)*(1-D731)))</f>
        <v>32269.9772042657</v>
      </c>
      <c r="F731" s="27">
        <f ca="1" t="shared" si="5439"/>
        <v>0.878533915164937</v>
      </c>
      <c r="G731" s="28">
        <f ca="1">IF(F731&lt;=('Ejercicio 3 - TIR'!$D$18-'Ejercicio 3 - TIR'!$C$18)/('Ejercicio 3 - TIR'!$E$18-'Ejercicio 3 - TIR'!$C$18),'Ejercicio 3 - TIR'!$C$18+SQRT(('Ejercicio 3 - TIR'!$E$18-'Ejercicio 3 - TIR'!$C$18)*('Ejercicio 3 - TIR'!$D$18-'Ejercicio 3 - TIR'!$C$18)*F731),'Ejercicio 3 - TIR'!$E$18-SQRT(('Ejercicio 3 - TIR'!$E$18-'Ejercicio 3 - TIR'!$C$18)*('Ejercicio 3 - TIR'!$E$18-'Ejercicio 3 - TIR'!$D$18)*(1-F731)))</f>
        <v>41981.7295743042</v>
      </c>
      <c r="H731" s="27">
        <f ca="1" t="shared" ref="H731:L731" si="5440">RAND()</f>
        <v>0.342173572112746</v>
      </c>
      <c r="I731" s="28">
        <f ca="1">IF(H731&lt;=('Ejercicio 3 - TIR'!$D$18-'Ejercicio 3 - TIR'!$C$18)/('Ejercicio 3 - TIR'!$E$18-'Ejercicio 3 - TIR'!$C$18),'Ejercicio 3 - TIR'!$C$18+SQRT(('Ejercicio 3 - TIR'!$E$18-'Ejercicio 3 - TIR'!$C$18)*('Ejercicio 3 - TIR'!$D$18-'Ejercicio 3 - TIR'!$C$18)*H731),'Ejercicio 3 - TIR'!$E$18-SQRT(('Ejercicio 3 - TIR'!$E$18-'Ejercicio 3 - TIR'!$C$18)*('Ejercicio 3 - TIR'!$E$18-'Ejercicio 3 - TIR'!$D$18)*(1-H731)))</f>
        <v>37164.2191351823</v>
      </c>
      <c r="J731" s="27">
        <f ca="1" t="shared" si="5440"/>
        <v>0.853591688132276</v>
      </c>
      <c r="K731" s="28">
        <f ca="1">IF(J731&lt;=('Ejercicio 3 - TIR'!$D$18-'Ejercicio 3 - TIR'!$C$18)/('Ejercicio 3 - TIR'!$E$18-'Ejercicio 3 - TIR'!$C$18),'Ejercicio 3 - TIR'!$C$18+SQRT(('Ejercicio 3 - TIR'!$E$18-'Ejercicio 3 - TIR'!$C$18)*('Ejercicio 3 - TIR'!$D$18-'Ejercicio 3 - TIR'!$C$18)*J731),'Ejercicio 3 - TIR'!$E$18-SQRT(('Ejercicio 3 - TIR'!$E$18-'Ejercicio 3 - TIR'!$C$18)*('Ejercicio 3 - TIR'!$E$18-'Ejercicio 3 - TIR'!$D$18)*(1-J731)))</f>
        <v>41686.2976310357</v>
      </c>
      <c r="L731" s="27">
        <f ca="1" t="shared" si="5440"/>
        <v>0.647342618900588</v>
      </c>
      <c r="M731" s="28">
        <f ca="1">IF(L731&lt;=('Ejercicio 3 - TIR'!$D$18-'Ejercicio 3 - TIR'!$C$18)/('Ejercicio 3 - TIR'!$E$18-'Ejercicio 3 - TIR'!$C$18),'Ejercicio 3 - TIR'!$C$18+SQRT(('Ejercicio 3 - TIR'!$E$18-'Ejercicio 3 - TIR'!$C$18)*('Ejercicio 3 - TIR'!$D$18-'Ejercicio 3 - TIR'!$C$18)*L731),'Ejercicio 3 - TIR'!$E$18-SQRT(('Ejercicio 3 - TIR'!$E$18-'Ejercicio 3 - TIR'!$C$18)*('Ejercicio 3 - TIR'!$E$18-'Ejercicio 3 - TIR'!$D$18)*(1-L731)))</f>
        <v>39854.0038986743</v>
      </c>
      <c r="N731" s="27">
        <f ca="1" t="shared" ref="N731:R731" si="5441">RAND()</f>
        <v>0.967165515643267</v>
      </c>
      <c r="O731" s="28">
        <f ca="1">IF(N731&lt;=('Ejercicio 3 - TIR'!$D$18-'Ejercicio 3 - TIR'!$C$18)/('Ejercicio 3 - TIR'!$E$18-'Ejercicio 3 - TIR'!$C$18),'Ejercicio 3 - TIR'!$C$18+SQRT(('Ejercicio 3 - TIR'!$E$18-'Ejercicio 3 - TIR'!$C$18)*('Ejercicio 3 - TIR'!$D$18-'Ejercicio 3 - TIR'!$C$18)*N731),'Ejercicio 3 - TIR'!$E$18-SQRT(('Ejercicio 3 - TIR'!$E$18-'Ejercicio 3 - TIR'!$C$18)*('Ejercicio 3 - TIR'!$E$18-'Ejercicio 3 - TIR'!$D$18)*(1-N731)))</f>
        <v>43430.7370116023</v>
      </c>
      <c r="P731" s="27">
        <f ca="1" t="shared" si="5441"/>
        <v>0.883701206361609</v>
      </c>
      <c r="Q731" s="29">
        <f ca="1">IF(P731&lt;=('Ejercicio 3 - TIR'!$D$22-'Ejercicio 3 - TIR'!$C$22)/('Ejercicio 3 - TIR'!$E$22-'Ejercicio 3 - TIR'!$C$22),'Ejercicio 3 - TIR'!$C$22+SQRT(('Ejercicio 3 - TIR'!$E$22-'Ejercicio 3 - TIR'!$C$22)*('Ejercicio 3 - TIR'!$D$22-'Ejercicio 3 - TIR'!$C$22)*P731),'Ejercicio 3 - TIR'!$E$22-SQRT(('Ejercicio 3 - TIR'!$E$22-'Ejercicio 3 - TIR'!$C$22)*('Ejercicio 3 - TIR'!$E$22-'Ejercicio 3 - TIR'!$D$22)*(1-P731)))</f>
        <v>0.165531488378237</v>
      </c>
      <c r="R731" s="27">
        <f ca="1" t="shared" si="5441"/>
        <v>0.443150013278162</v>
      </c>
      <c r="S731" s="29">
        <f ca="1">IF(R731&lt;=('Ejercicio 3 - TIR'!$D$23-'Ejercicio 3 - TIR'!$C$23)/('Ejercicio 3 - TIR'!$E$23-'Ejercicio 3 - TIR'!$C$23),'Ejercicio 3 - TIR'!$C$23+SQRT(('Ejercicio 3 - TIR'!$E$23-'Ejercicio 3 - TIR'!$C$23)*('Ejercicio 3 - TIR'!$D$23-'Ejercicio 3 - TIR'!$C$23)*R731),'Ejercicio 3 - TIR'!$E$23-SQRT(('Ejercicio 3 - TIR'!$E$23-'Ejercicio 3 - TIR'!$C$23)*('Ejercicio 3 - TIR'!$E$23-'Ejercicio 3 - TIR'!$D$23)*(1-R731)))</f>
        <v>0.14824305266611</v>
      </c>
      <c r="T731" s="27">
        <f ca="1" t="shared" ref="T731:X731" si="5442">RAND()</f>
        <v>0.310561924066271</v>
      </c>
      <c r="U731" s="29">
        <f ca="1">IF(T731&lt;=('Ejercicio 3 - TIR'!$D$24-'Ejercicio 3 - TIR'!$C$24)/('Ejercicio 3 - TIR'!$E$24-'Ejercicio 3 - TIR'!$C$24),'Ejercicio 3 - TIR'!$C$24+SQRT(('Ejercicio 3 - TIR'!$E$24-'Ejercicio 3 - TIR'!$C$24)*('Ejercicio 3 - TIR'!$D$24-'Ejercicio 3 - TIR'!$C$24)*T731),'Ejercicio 3 - TIR'!$E$24-SQRT(('Ejercicio 3 - TIR'!$E$24-'Ejercicio 3 - TIR'!$C$24)*('Ejercicio 3 - TIR'!$E$24-'Ejercicio 3 - TIR'!$D$24)*(1-T731)))</f>
        <v>0.175537815892107</v>
      </c>
      <c r="V731" s="27">
        <f ca="1" t="shared" si="5442"/>
        <v>0.777256857629832</v>
      </c>
      <c r="W731" s="29">
        <f ca="1">IF(V731&lt;=('Ejercicio 3 - TIR'!$D$25-'Ejercicio 3 - TIR'!$C$25)/('Ejercicio 3 - TIR'!$E$25-'Ejercicio 3 - TIR'!$C$25),'Ejercicio 3 - TIR'!$C$25+SQRT(('Ejercicio 3 - TIR'!$E$25-'Ejercicio 3 - TIR'!$C$25)*('Ejercicio 3 - TIR'!$D$25-'Ejercicio 3 - TIR'!$C$25)*V731),'Ejercicio 3 - TIR'!$E$25-SQRT(('Ejercicio 3 - TIR'!$E$25-'Ejercicio 3 - TIR'!$C$25)*('Ejercicio 3 - TIR'!$E$25-'Ejercicio 3 - TIR'!$D$25)*(1-V731)))</f>
        <v>0.222078664102597</v>
      </c>
      <c r="X731" s="27">
        <f ca="1" t="shared" si="5442"/>
        <v>0.726607355312124</v>
      </c>
      <c r="Y731" s="29">
        <f ca="1">IF(X731&lt;=('Ejercicio 3 - TIR'!$D$26-'Ejercicio 3 - TIR'!$C$26)/('Ejercicio 3 - TIR'!$E$26-'Ejercicio 3 - TIR'!$C$26),'Ejercicio 3 - TIR'!$C$26+SQRT(('Ejercicio 3 - TIR'!$E$26-'Ejercicio 3 - TIR'!$C$26)*('Ejercicio 3 - TIR'!$D$26-'Ejercicio 3 - TIR'!$C$26)*X731),'Ejercicio 3 - TIR'!$E$26-SQRT(('Ejercicio 3 - TIR'!$E$26-'Ejercicio 3 - TIR'!$C$26)*('Ejercicio 3 - TIR'!$E$26-'Ejercicio 3 - TIR'!$D$26)*(1-X731)))</f>
        <v>0.241577086506688</v>
      </c>
      <c r="Z731" s="27">
        <f ca="1" t="shared" si="5240"/>
        <v>1.16553148837824</v>
      </c>
      <c r="AA731" s="27">
        <f ca="1" t="shared" si="5241"/>
        <v>1.3383134341939</v>
      </c>
      <c r="AB731" s="27">
        <f ca="1" t="shared" si="5242"/>
        <v>1.57323805141136</v>
      </c>
      <c r="AC731" s="27">
        <f ca="1" t="shared" si="5243"/>
        <v>1.92262065618417</v>
      </c>
      <c r="AD731" s="27">
        <f ca="1" t="shared" si="5244"/>
        <v>2.38708175276272</v>
      </c>
      <c r="AE731" s="26">
        <f ca="1" t="shared" si="5245"/>
        <v>5341.69735655387</v>
      </c>
      <c r="AF731" s="26">
        <f ca="1" t="shared" si="5246"/>
        <v>6133.56687910791</v>
      </c>
      <c r="AG731" s="26">
        <f ca="1" t="shared" si="5247"/>
        <v>7210.23981269468</v>
      </c>
      <c r="AH731" s="26">
        <f ca="1" t="shared" si="5248"/>
        <v>8811.48023815727</v>
      </c>
      <c r="AI731" s="26">
        <f ca="1" t="shared" si="5249"/>
        <v>10940.1319619026</v>
      </c>
      <c r="AJ731" s="28">
        <f ca="1" t="shared" si="5250"/>
        <v>48931.0277554314</v>
      </c>
      <c r="AK731" s="28">
        <f ca="1" t="shared" si="5251"/>
        <v>49737.3737399405</v>
      </c>
      <c r="AL731" s="28">
        <f ca="1" t="shared" si="5252"/>
        <v>65582.4696556049</v>
      </c>
      <c r="AM731" s="28">
        <f ca="1" t="shared" si="5253"/>
        <v>76624.1311272358</v>
      </c>
      <c r="AN731" s="28">
        <f ca="1" t="shared" si="5254"/>
        <v>103672.719829432</v>
      </c>
      <c r="AO731" s="28">
        <f ca="1">C731/'Ejercicio 3 - TIR'!$D$7</f>
        <v>13882.5560942813</v>
      </c>
      <c r="AP731" s="28">
        <f ca="1" t="shared" si="5255"/>
        <v>35048.4716611501</v>
      </c>
      <c r="AQ731" s="28">
        <f ca="1" t="shared" si="5256"/>
        <v>35854.8176456592</v>
      </c>
      <c r="AR731" s="28">
        <f ca="1" t="shared" si="5257"/>
        <v>51699.9135613236</v>
      </c>
      <c r="AS731" s="28">
        <f ca="1" t="shared" si="5258"/>
        <v>62741.5750329545</v>
      </c>
      <c r="AT731" s="28">
        <f ca="1" t="shared" si="5259"/>
        <v>89790.1637351511</v>
      </c>
      <c r="AU731" s="28">
        <f ca="1">AP731*'Ejercicio 3 - TIR'!$D$5</f>
        <v>17524.2358305751</v>
      </c>
      <c r="AV731" s="28">
        <f ca="1">AQ731*'Ejercicio 3 - TIR'!$D$5</f>
        <v>17927.4088228296</v>
      </c>
      <c r="AW731" s="28">
        <f ca="1">AR731*'Ejercicio 3 - TIR'!$D$5</f>
        <v>25849.9567806618</v>
      </c>
      <c r="AX731" s="28">
        <f ca="1">AS731*'Ejercicio 3 - TIR'!$D$5</f>
        <v>31370.7875164772</v>
      </c>
      <c r="AY731" s="28">
        <f ca="1">AT731*'Ejercicio 3 - TIR'!$D$5</f>
        <v>44895.0818675755</v>
      </c>
      <c r="AZ731" s="28">
        <f ca="1" t="shared" ref="AZ731:BD731" si="5443">AJ731-AU731-AE731</f>
        <v>26065.0945683025</v>
      </c>
      <c r="BA731" s="28">
        <f ca="1" t="shared" si="5443"/>
        <v>25676.398038003</v>
      </c>
      <c r="BB731" s="28">
        <f ca="1" t="shared" si="5443"/>
        <v>32522.2730622484</v>
      </c>
      <c r="BC731" s="28">
        <f ca="1" t="shared" si="5443"/>
        <v>36441.8633726013</v>
      </c>
      <c r="BD731" s="28">
        <f ca="1" t="shared" si="5443"/>
        <v>47837.5059999543</v>
      </c>
      <c r="BE731" s="28">
        <f ca="1" t="shared" ref="BE731:BI731" si="5444">AZ731/Z731</f>
        <v>22363.2693137879</v>
      </c>
      <c r="BF731" s="28">
        <f ca="1" t="shared" si="5444"/>
        <v>19185.63871659</v>
      </c>
      <c r="BG731" s="28">
        <f ca="1" t="shared" si="5444"/>
        <v>20672.1881873327</v>
      </c>
      <c r="BH731" s="28">
        <f ca="1" t="shared" si="5444"/>
        <v>18954.2660198645</v>
      </c>
      <c r="BI731" s="28">
        <f ca="1" t="shared" si="5444"/>
        <v>20040.1624052418</v>
      </c>
      <c r="BJ731" s="28">
        <f ca="1" t="shared" si="5262"/>
        <v>77031.0737463717</v>
      </c>
      <c r="BK731" s="28">
        <f ca="1" t="shared" si="5263"/>
        <v>33138.7963343638</v>
      </c>
      <c r="BL731" s="28">
        <f ca="1" t="shared" si="5264"/>
        <v>110169.870080736</v>
      </c>
      <c r="BM731" s="28">
        <f ca="1">BK731*'Ejercicio 3 - TIR'!$D$5</f>
        <v>16569.3981671819</v>
      </c>
      <c r="BN731" s="28">
        <f ca="1" t="shared" si="5265"/>
        <v>93600.4719135536</v>
      </c>
      <c r="BO731" s="28">
        <f ca="1" t="shared" si="5266"/>
        <v>39211.2552514064</v>
      </c>
      <c r="BP731" s="28">
        <f ca="1" t="shared" si="5267"/>
        <v>-101682.757675672</v>
      </c>
      <c r="BQ731" s="28">
        <f ca="1" t="shared" ref="BQ731:BT731" si="5445">BE731</f>
        <v>22363.2693137879</v>
      </c>
      <c r="BR731" s="28">
        <f ca="1" t="shared" si="5445"/>
        <v>19185.63871659</v>
      </c>
      <c r="BS731" s="28">
        <f ca="1" t="shared" si="5445"/>
        <v>20672.1881873327</v>
      </c>
      <c r="BT731" s="28">
        <f ca="1" t="shared" si="5445"/>
        <v>18954.2660198645</v>
      </c>
      <c r="BU731" s="28">
        <f ca="1" t="shared" si="5269"/>
        <v>59251.4176566482</v>
      </c>
      <c r="BV731" s="30">
        <f ca="1" t="shared" si="5270"/>
        <v>9.92485857581837</v>
      </c>
    </row>
    <row r="732" ht="15" customHeight="1" spans="1:74">
      <c r="A732" s="26">
        <v>731</v>
      </c>
      <c r="B732" s="27">
        <f ca="1" t="shared" ref="B732:F732" si="5446">RAND()</f>
        <v>0.379460700174717</v>
      </c>
      <c r="C732" s="28">
        <f ca="1">IF(B732&lt;=('Ejercicio 3 - TIR'!$D$13-'Ejercicio 3 - TIR'!$C$13)/('Ejercicio 3 - TIR'!$E$13-'Ejercicio 3 - TIR'!$C$13),'Ejercicio 3 - TIR'!$C$13+SQRT(('Ejercicio 3 - TIR'!$E$13-'Ejercicio 3 - TIR'!$C$13)*('Ejercicio 3 - TIR'!$D$13-'Ejercicio 3 - TIR'!$C$13)*B732),'Ejercicio 3 - TIR'!$E$13-SQRT(('Ejercicio 3 - TIR'!$E$13-'Ejercicio 3 - TIR'!$C$13)*('Ejercicio 3 - TIR'!$E$13-'Ejercicio 3 - TIR'!$D$13)*(1-B732)))</f>
        <v>72711.776170107</v>
      </c>
      <c r="D732" s="27">
        <f ca="1" t="shared" si="5446"/>
        <v>0.566096207516265</v>
      </c>
      <c r="E732" s="28">
        <f ca="1">IF(D732&lt;=('Ejercicio 3 - TIR'!$D$14-'Ejercicio 3 - TIR'!$C$14)/('Ejercicio 3 - TIR'!$E$14-'Ejercicio 3 - TIR'!$C$14),'Ejercicio 3 - TIR'!$C$14+SQRT(('Ejercicio 3 - TIR'!$E$14-'Ejercicio 3 - TIR'!$C$14)*('Ejercicio 3 - TIR'!$D$14-'Ejercicio 3 - TIR'!$C$14)*D732),'Ejercicio 3 - TIR'!$E$14-SQRT(('Ejercicio 3 - TIR'!$E$14-'Ejercicio 3 - TIR'!$C$14)*('Ejercicio 3 - TIR'!$E$14-'Ejercicio 3 - TIR'!$D$14)*(1-D732)))</f>
        <v>31932.4372408663</v>
      </c>
      <c r="F732" s="27">
        <f ca="1" t="shared" si="5446"/>
        <v>0.458939758770822</v>
      </c>
      <c r="G732" s="28">
        <f ca="1">IF(F732&lt;=('Ejercicio 3 - TIR'!$D$18-'Ejercicio 3 - TIR'!$C$18)/('Ejercicio 3 - TIR'!$E$18-'Ejercicio 3 - TIR'!$C$18),'Ejercicio 3 - TIR'!$C$18+SQRT(('Ejercicio 3 - TIR'!$E$18-'Ejercicio 3 - TIR'!$C$18)*('Ejercicio 3 - TIR'!$D$18-'Ejercicio 3 - TIR'!$C$18)*F732),'Ejercicio 3 - TIR'!$E$18-SQRT(('Ejercicio 3 - TIR'!$E$18-'Ejercicio 3 - TIR'!$C$18)*('Ejercicio 3 - TIR'!$E$18-'Ejercicio 3 - TIR'!$D$18)*(1-F732)))</f>
        <v>38297.0454871372</v>
      </c>
      <c r="H732" s="27">
        <f ca="1" t="shared" ref="H732:L732" si="5447">RAND()</f>
        <v>0.640309117318427</v>
      </c>
      <c r="I732" s="28">
        <f ca="1">IF(H732&lt;=('Ejercicio 3 - TIR'!$D$18-'Ejercicio 3 - TIR'!$C$18)/('Ejercicio 3 - TIR'!$E$18-'Ejercicio 3 - TIR'!$C$18),'Ejercicio 3 - TIR'!$C$18+SQRT(('Ejercicio 3 - TIR'!$E$18-'Ejercicio 3 - TIR'!$C$18)*('Ejercicio 3 - TIR'!$D$18-'Ejercicio 3 - TIR'!$C$18)*H732),'Ejercicio 3 - TIR'!$E$18-SQRT(('Ejercicio 3 - TIR'!$E$18-'Ejercicio 3 - TIR'!$C$18)*('Ejercicio 3 - TIR'!$E$18-'Ejercicio 3 - TIR'!$D$18)*(1-H732)))</f>
        <v>39800.3248720522</v>
      </c>
      <c r="J732" s="27">
        <f ca="1" t="shared" si="5447"/>
        <v>0.984569172535611</v>
      </c>
      <c r="K732" s="28">
        <f ca="1">IF(J732&lt;=('Ejercicio 3 - TIR'!$D$18-'Ejercicio 3 - TIR'!$C$18)/('Ejercicio 3 - TIR'!$E$18-'Ejercicio 3 - TIR'!$C$18),'Ejercicio 3 - TIR'!$C$18+SQRT(('Ejercicio 3 - TIR'!$E$18-'Ejercicio 3 - TIR'!$C$18)*('Ejercicio 3 - TIR'!$D$18-'Ejercicio 3 - TIR'!$C$18)*J732),'Ejercicio 3 - TIR'!$E$18-SQRT(('Ejercicio 3 - TIR'!$E$18-'Ejercicio 3 - TIR'!$C$18)*('Ejercicio 3 - TIR'!$E$18-'Ejercicio 3 - TIR'!$D$18)*(1-J732)))</f>
        <v>43924.2156071828</v>
      </c>
      <c r="L732" s="27">
        <f ca="1" t="shared" si="5447"/>
        <v>0.537657301836145</v>
      </c>
      <c r="M732" s="28">
        <f ca="1">IF(L732&lt;=('Ejercicio 3 - TIR'!$D$18-'Ejercicio 3 - TIR'!$C$18)/('Ejercicio 3 - TIR'!$E$18-'Ejercicio 3 - TIR'!$C$18),'Ejercicio 3 - TIR'!$C$18+SQRT(('Ejercicio 3 - TIR'!$E$18-'Ejercicio 3 - TIR'!$C$18)*('Ejercicio 3 - TIR'!$D$18-'Ejercicio 3 - TIR'!$C$18)*L732),'Ejercicio 3 - TIR'!$E$18-SQRT(('Ejercicio 3 - TIR'!$E$18-'Ejercicio 3 - TIR'!$C$18)*('Ejercicio 3 - TIR'!$E$18-'Ejercicio 3 - TIR'!$D$18)*(1-L732)))</f>
        <v>38980.456295502</v>
      </c>
      <c r="N732" s="27">
        <f ca="1" t="shared" ref="N732:R732" si="5448">RAND()</f>
        <v>0.305272893388663</v>
      </c>
      <c r="O732" s="28">
        <f ca="1">IF(N732&lt;=('Ejercicio 3 - TIR'!$D$18-'Ejercicio 3 - TIR'!$C$18)/('Ejercicio 3 - TIR'!$E$18-'Ejercicio 3 - TIR'!$C$18),'Ejercicio 3 - TIR'!$C$18+SQRT(('Ejercicio 3 - TIR'!$E$18-'Ejercicio 3 - TIR'!$C$18)*('Ejercicio 3 - TIR'!$D$18-'Ejercicio 3 - TIR'!$C$18)*N732),'Ejercicio 3 - TIR'!$E$18-SQRT(('Ejercicio 3 - TIR'!$E$18-'Ejercicio 3 - TIR'!$C$18)*('Ejercicio 3 - TIR'!$E$18-'Ejercicio 3 - TIR'!$D$18)*(1-N732)))</f>
        <v>36766.8998816518</v>
      </c>
      <c r="P732" s="27">
        <f ca="1" t="shared" si="5448"/>
        <v>0.565988440794864</v>
      </c>
      <c r="Q732" s="29">
        <f ca="1">IF(P732&lt;=('Ejercicio 3 - TIR'!$D$22-'Ejercicio 3 - TIR'!$C$22)/('Ejercicio 3 - TIR'!$E$22-'Ejercicio 3 - TIR'!$C$22),'Ejercicio 3 - TIR'!$C$22+SQRT(('Ejercicio 3 - TIR'!$E$22-'Ejercicio 3 - TIR'!$C$22)*('Ejercicio 3 - TIR'!$D$22-'Ejercicio 3 - TIR'!$C$22)*P732),'Ejercicio 3 - TIR'!$E$22-SQRT(('Ejercicio 3 - TIR'!$E$22-'Ejercicio 3 - TIR'!$C$22)*('Ejercicio 3 - TIR'!$E$22-'Ejercicio 3 - TIR'!$D$22)*(1-P732)))</f>
        <v>0.152049672514097</v>
      </c>
      <c r="R732" s="27">
        <f ca="1" t="shared" si="5448"/>
        <v>0.650254114043111</v>
      </c>
      <c r="S732" s="29">
        <f ca="1">IF(R732&lt;=('Ejercicio 3 - TIR'!$D$23-'Ejercicio 3 - TIR'!$C$23)/('Ejercicio 3 - TIR'!$E$23-'Ejercicio 3 - TIR'!$C$23),'Ejercicio 3 - TIR'!$C$23+SQRT(('Ejercicio 3 - TIR'!$E$23-'Ejercicio 3 - TIR'!$C$23)*('Ejercicio 3 - TIR'!$D$23-'Ejercicio 3 - TIR'!$C$23)*R732),'Ejercicio 3 - TIR'!$E$23-SQRT(('Ejercicio 3 - TIR'!$E$23-'Ejercicio 3 - TIR'!$C$23)*('Ejercicio 3 - TIR'!$E$23-'Ejercicio 3 - TIR'!$D$23)*(1-R732)))</f>
        <v>0.15490931258968</v>
      </c>
      <c r="T732" s="27">
        <f ca="1" t="shared" ref="T732:X732" si="5449">RAND()</f>
        <v>0.948489050460323</v>
      </c>
      <c r="U732" s="29">
        <f ca="1">IF(T732&lt;=('Ejercicio 3 - TIR'!$D$24-'Ejercicio 3 - TIR'!$C$24)/('Ejercicio 3 - TIR'!$E$24-'Ejercicio 3 - TIR'!$C$24),'Ejercicio 3 - TIR'!$C$24+SQRT(('Ejercicio 3 - TIR'!$E$24-'Ejercicio 3 - TIR'!$C$24)*('Ejercicio 3 - TIR'!$D$24-'Ejercicio 3 - TIR'!$C$24)*T732),'Ejercicio 3 - TIR'!$E$24-SQRT(('Ejercicio 3 - TIR'!$E$24-'Ejercicio 3 - TIR'!$C$24)*('Ejercicio 3 - TIR'!$E$24-'Ejercicio 3 - TIR'!$D$24)*(1-T732)))</f>
        <v>0.20799039306592</v>
      </c>
      <c r="V732" s="27">
        <f ca="1" t="shared" si="5449"/>
        <v>0.0479770575546585</v>
      </c>
      <c r="W732" s="29">
        <f ca="1">IF(V732&lt;=('Ejercicio 3 - TIR'!$D$25-'Ejercicio 3 - TIR'!$C$25)/('Ejercicio 3 - TIR'!$E$25-'Ejercicio 3 - TIR'!$C$25),'Ejercicio 3 - TIR'!$C$25+SQRT(('Ejercicio 3 - TIR'!$E$25-'Ejercicio 3 - TIR'!$C$25)*('Ejercicio 3 - TIR'!$D$25-'Ejercicio 3 - TIR'!$C$25)*V732),'Ejercicio 3 - TIR'!$E$25-SQRT(('Ejercicio 3 - TIR'!$E$25-'Ejercicio 3 - TIR'!$C$25)*('Ejercicio 3 - TIR'!$E$25-'Ejercicio 3 - TIR'!$D$25)*(1-V732)))</f>
        <v>0.188195601294385</v>
      </c>
      <c r="X732" s="27">
        <f ca="1" t="shared" si="5449"/>
        <v>0.808595323796009</v>
      </c>
      <c r="Y732" s="29">
        <f ca="1">IF(X732&lt;=('Ejercicio 3 - TIR'!$D$26-'Ejercicio 3 - TIR'!$C$26)/('Ejercicio 3 - TIR'!$E$26-'Ejercicio 3 - TIR'!$C$26),'Ejercicio 3 - TIR'!$C$26+SQRT(('Ejercicio 3 - TIR'!$E$26-'Ejercicio 3 - TIR'!$C$26)*('Ejercicio 3 - TIR'!$D$26-'Ejercicio 3 - TIR'!$C$26)*X732),'Ejercicio 3 - TIR'!$E$26-SQRT(('Ejercicio 3 - TIR'!$E$26-'Ejercicio 3 - TIR'!$C$26)*('Ejercicio 3 - TIR'!$E$26-'Ejercicio 3 - TIR'!$D$26)*(1-X732)))</f>
        <v>0.247850579297574</v>
      </c>
      <c r="Z732" s="27">
        <f ca="1" t="shared" si="5240"/>
        <v>1.1520496725141</v>
      </c>
      <c r="AA732" s="27">
        <f ca="1" t="shared" si="5241"/>
        <v>1.33051289535242</v>
      </c>
      <c r="AB732" s="27">
        <f ca="1" t="shared" si="5242"/>
        <v>1.60724679543605</v>
      </c>
      <c r="AC732" s="27">
        <f ca="1" t="shared" si="5243"/>
        <v>1.90972357253161</v>
      </c>
      <c r="AD732" s="27">
        <f ca="1" t="shared" si="5244"/>
        <v>2.3830496662818</v>
      </c>
      <c r="AE732" s="26">
        <f ca="1" t="shared" si="5245"/>
        <v>4855.31662505067</v>
      </c>
      <c r="AF732" s="26">
        <f ca="1" t="shared" si="5246"/>
        <v>5607.45038584252</v>
      </c>
      <c r="AG732" s="26">
        <f ca="1" t="shared" si="5247"/>
        <v>6773.74619569155</v>
      </c>
      <c r="AH732" s="26">
        <f ca="1" t="shared" si="5248"/>
        <v>8048.53543400527</v>
      </c>
      <c r="AI732" s="26">
        <f ca="1" t="shared" si="5249"/>
        <v>10043.3696038205</v>
      </c>
      <c r="AJ732" s="28">
        <f ca="1" t="shared" si="5250"/>
        <v>44120.0987117139</v>
      </c>
      <c r="AK732" s="28">
        <f ca="1" t="shared" si="5251"/>
        <v>52954.8454814811</v>
      </c>
      <c r="AL732" s="28">
        <f ca="1" t="shared" si="5252"/>
        <v>70597.0547766865</v>
      </c>
      <c r="AM732" s="28">
        <f ca="1" t="shared" si="5253"/>
        <v>74441.8962555583</v>
      </c>
      <c r="AN732" s="28">
        <f ca="1" t="shared" si="5254"/>
        <v>87617.3484931867</v>
      </c>
      <c r="AO732" s="28">
        <f ca="1">C732/'Ejercicio 3 - TIR'!$D$7</f>
        <v>14542.3552340214</v>
      </c>
      <c r="AP732" s="28">
        <f ca="1" t="shared" si="5255"/>
        <v>29577.7434776924</v>
      </c>
      <c r="AQ732" s="28">
        <f ca="1" t="shared" si="5256"/>
        <v>38412.4902474597</v>
      </c>
      <c r="AR732" s="28">
        <f ca="1" t="shared" si="5257"/>
        <v>56054.6995426651</v>
      </c>
      <c r="AS732" s="28">
        <f ca="1" t="shared" si="5258"/>
        <v>59899.5410215369</v>
      </c>
      <c r="AT732" s="28">
        <f ca="1" t="shared" si="5259"/>
        <v>73074.9932591653</v>
      </c>
      <c r="AU732" s="28">
        <f ca="1">AP732*'Ejercicio 3 - TIR'!$D$5</f>
        <v>14788.8717388462</v>
      </c>
      <c r="AV732" s="28">
        <f ca="1">AQ732*'Ejercicio 3 - TIR'!$D$5</f>
        <v>19206.2451237298</v>
      </c>
      <c r="AW732" s="28">
        <f ca="1">AR732*'Ejercicio 3 - TIR'!$D$5</f>
        <v>28027.3497713326</v>
      </c>
      <c r="AX732" s="28">
        <f ca="1">AS732*'Ejercicio 3 - TIR'!$D$5</f>
        <v>29949.7705107684</v>
      </c>
      <c r="AY732" s="28">
        <f ca="1">AT732*'Ejercicio 3 - TIR'!$D$5</f>
        <v>36537.4966295827</v>
      </c>
      <c r="AZ732" s="28">
        <f ca="1" t="shared" ref="AZ732:BD732" si="5450">AJ732-AU732-AE732</f>
        <v>24475.910347817</v>
      </c>
      <c r="BA732" s="28">
        <f ca="1" t="shared" si="5450"/>
        <v>28141.1499719087</v>
      </c>
      <c r="BB732" s="28">
        <f ca="1" t="shared" si="5450"/>
        <v>35795.9588096624</v>
      </c>
      <c r="BC732" s="28">
        <f ca="1" t="shared" si="5450"/>
        <v>36443.5903107846</v>
      </c>
      <c r="BD732" s="28">
        <f ca="1" t="shared" si="5450"/>
        <v>41036.4822597835</v>
      </c>
      <c r="BE732" s="28">
        <f ca="1" t="shared" ref="BE732:BI732" si="5451">AZ732/Z732</f>
        <v>21245.533879111</v>
      </c>
      <c r="BF732" s="28">
        <f ca="1" t="shared" si="5451"/>
        <v>21150.602951845</v>
      </c>
      <c r="BG732" s="28">
        <f ca="1" t="shared" si="5451"/>
        <v>22271.6006722234</v>
      </c>
      <c r="BH732" s="28">
        <f ca="1" t="shared" si="5451"/>
        <v>19083.1756150308</v>
      </c>
      <c r="BI732" s="28">
        <f ca="1" t="shared" si="5451"/>
        <v>17220.154007034</v>
      </c>
      <c r="BJ732" s="28">
        <f ca="1" t="shared" si="5262"/>
        <v>76096.5839104111</v>
      </c>
      <c r="BK732" s="28">
        <f ca="1" t="shared" si="5263"/>
        <v>34655.1547873861</v>
      </c>
      <c r="BL732" s="28">
        <f ca="1" t="shared" si="5264"/>
        <v>110751.738697797</v>
      </c>
      <c r="BM732" s="28">
        <f ca="1">BK732*'Ejercicio 3 - TIR'!$D$5</f>
        <v>17327.577393693</v>
      </c>
      <c r="BN732" s="28">
        <f ca="1" t="shared" si="5265"/>
        <v>93424.1613041041</v>
      </c>
      <c r="BO732" s="28">
        <f ca="1" t="shared" si="5266"/>
        <v>39203.6148578771</v>
      </c>
      <c r="BP732" s="28">
        <f ca="1" t="shared" si="5267"/>
        <v>-104644.213410973</v>
      </c>
      <c r="BQ732" s="28">
        <f ca="1" t="shared" ref="BQ732:BT732" si="5452">BE732</f>
        <v>21245.533879111</v>
      </c>
      <c r="BR732" s="28">
        <f ca="1" t="shared" si="5452"/>
        <v>21150.602951845</v>
      </c>
      <c r="BS732" s="28">
        <f ca="1" t="shared" si="5452"/>
        <v>22271.6006722234</v>
      </c>
      <c r="BT732" s="28">
        <f ca="1" t="shared" si="5452"/>
        <v>19083.1756150308</v>
      </c>
      <c r="BU732" s="28">
        <f ca="1" t="shared" si="5269"/>
        <v>56423.768864911</v>
      </c>
      <c r="BV732" s="30">
        <f ca="1" t="shared" si="5270"/>
        <v>9.01187638543179</v>
      </c>
    </row>
    <row r="733" ht="15" customHeight="1" spans="1:74">
      <c r="A733" s="26">
        <v>732</v>
      </c>
      <c r="B733" s="27">
        <f ca="1" t="shared" ref="B733:F733" si="5453">RAND()</f>
        <v>0.534589918844362</v>
      </c>
      <c r="C733" s="28">
        <f ca="1">IF(B733&lt;=('Ejercicio 3 - TIR'!$D$13-'Ejercicio 3 - TIR'!$C$13)/('Ejercicio 3 - TIR'!$E$13-'Ejercicio 3 - TIR'!$C$13),'Ejercicio 3 - TIR'!$C$13+SQRT(('Ejercicio 3 - TIR'!$E$13-'Ejercicio 3 - TIR'!$C$13)*('Ejercicio 3 - TIR'!$D$13-'Ejercicio 3 - TIR'!$C$13)*B733),'Ejercicio 3 - TIR'!$E$13-SQRT(('Ejercicio 3 - TIR'!$E$13-'Ejercicio 3 - TIR'!$C$13)*('Ejercicio 3 - TIR'!$E$13-'Ejercicio 3 - TIR'!$D$13)*(1-B733)))</f>
        <v>76367.5626016535</v>
      </c>
      <c r="D733" s="27">
        <f ca="1" t="shared" si="5453"/>
        <v>0.846015818810239</v>
      </c>
      <c r="E733" s="28">
        <f ca="1">IF(D733&lt;=('Ejercicio 3 - TIR'!$D$14-'Ejercicio 3 - TIR'!$C$14)/('Ejercicio 3 - TIR'!$E$14-'Ejercicio 3 - TIR'!$C$14),'Ejercicio 3 - TIR'!$C$14+SQRT(('Ejercicio 3 - TIR'!$E$14-'Ejercicio 3 - TIR'!$C$14)*('Ejercicio 3 - TIR'!$D$14-'Ejercicio 3 - TIR'!$C$14)*D733),'Ejercicio 3 - TIR'!$E$14-SQRT(('Ejercicio 3 - TIR'!$E$14-'Ejercicio 3 - TIR'!$C$14)*('Ejercicio 3 - TIR'!$E$14-'Ejercicio 3 - TIR'!$D$14)*(1-D733)))</f>
        <v>35194.0009177629</v>
      </c>
      <c r="F733" s="27">
        <f ca="1" t="shared" si="5453"/>
        <v>0.585745923485756</v>
      </c>
      <c r="G733" s="28">
        <f ca="1">IF(F733&lt;=('Ejercicio 3 - TIR'!$D$18-'Ejercicio 3 - TIR'!$C$18)/('Ejercicio 3 - TIR'!$E$18-'Ejercicio 3 - TIR'!$C$18),'Ejercicio 3 - TIR'!$C$18+SQRT(('Ejercicio 3 - TIR'!$E$18-'Ejercicio 3 - TIR'!$C$18)*('Ejercicio 3 - TIR'!$D$18-'Ejercicio 3 - TIR'!$C$18)*F733),'Ejercicio 3 - TIR'!$E$18-SQRT(('Ejercicio 3 - TIR'!$E$18-'Ejercicio 3 - TIR'!$C$18)*('Ejercicio 3 - TIR'!$E$18-'Ejercicio 3 - TIR'!$D$18)*(1-F733)))</f>
        <v>39373.4672625909</v>
      </c>
      <c r="H733" s="27">
        <f ca="1" t="shared" ref="H733:L733" si="5454">RAND()</f>
        <v>0.0244222894289952</v>
      </c>
      <c r="I733" s="28">
        <f ca="1">IF(H733&lt;=('Ejercicio 3 - TIR'!$D$18-'Ejercicio 3 - TIR'!$C$18)/('Ejercicio 3 - TIR'!$E$18-'Ejercicio 3 - TIR'!$C$18),'Ejercicio 3 - TIR'!$C$18+SQRT(('Ejercicio 3 - TIR'!$E$18-'Ejercicio 3 - TIR'!$C$18)*('Ejercicio 3 - TIR'!$D$18-'Ejercicio 3 - TIR'!$C$18)*H733),'Ejercicio 3 - TIR'!$E$18-SQRT(('Ejercicio 3 - TIR'!$E$18-'Ejercicio 3 - TIR'!$C$18)*('Ejercicio 3 - TIR'!$E$18-'Ejercicio 3 - TIR'!$D$18)*(1-H733)))</f>
        <v>31913.9862628424</v>
      </c>
      <c r="J733" s="27">
        <f ca="1" t="shared" si="5454"/>
        <v>0.0387632342788924</v>
      </c>
      <c r="K733" s="28">
        <f ca="1">IF(J733&lt;=('Ejercicio 3 - TIR'!$D$18-'Ejercicio 3 - TIR'!$C$18)/('Ejercicio 3 - TIR'!$E$18-'Ejercicio 3 - TIR'!$C$18),'Ejercicio 3 - TIR'!$C$18+SQRT(('Ejercicio 3 - TIR'!$E$18-'Ejercicio 3 - TIR'!$C$18)*('Ejercicio 3 - TIR'!$D$18-'Ejercicio 3 - TIR'!$C$18)*J733),'Ejercicio 3 - TIR'!$E$18-SQRT(('Ejercicio 3 - TIR'!$E$18-'Ejercicio 3 - TIR'!$C$18)*('Ejercicio 3 - TIR'!$E$18-'Ejercicio 3 - TIR'!$D$18)*(1-J733)))</f>
        <v>32411.3243543401</v>
      </c>
      <c r="L733" s="27">
        <f ca="1" t="shared" si="5454"/>
        <v>0.875367963841871</v>
      </c>
      <c r="M733" s="28">
        <f ca="1">IF(L733&lt;=('Ejercicio 3 - TIR'!$D$18-'Ejercicio 3 - TIR'!$C$18)/('Ejercicio 3 - TIR'!$E$18-'Ejercicio 3 - TIR'!$C$18),'Ejercicio 3 - TIR'!$C$18+SQRT(('Ejercicio 3 - TIR'!$E$18-'Ejercicio 3 - TIR'!$C$18)*('Ejercicio 3 - TIR'!$D$18-'Ejercicio 3 - TIR'!$C$18)*L733),'Ejercicio 3 - TIR'!$E$18-SQRT(('Ejercicio 3 - TIR'!$E$18-'Ejercicio 3 - TIR'!$C$18)*('Ejercicio 3 - TIR'!$E$18-'Ejercicio 3 - TIR'!$D$18)*(1-L733)))</f>
        <v>41942.6477612385</v>
      </c>
      <c r="N733" s="27">
        <f ca="1" t="shared" ref="N733:R733" si="5455">RAND()</f>
        <v>0.0586001591783583</v>
      </c>
      <c r="O733" s="28">
        <f ca="1">IF(N733&lt;=('Ejercicio 3 - TIR'!$D$18-'Ejercicio 3 - TIR'!$C$18)/('Ejercicio 3 - TIR'!$E$18-'Ejercicio 3 - TIR'!$C$18),'Ejercicio 3 - TIR'!$C$18+SQRT(('Ejercicio 3 - TIR'!$E$18-'Ejercicio 3 - TIR'!$C$18)*('Ejercicio 3 - TIR'!$D$18-'Ejercicio 3 - TIR'!$C$18)*N733),'Ejercicio 3 - TIR'!$E$18-SQRT(('Ejercicio 3 - TIR'!$E$18-'Ejercicio 3 - TIR'!$C$18)*('Ejercicio 3 - TIR'!$E$18-'Ejercicio 3 - TIR'!$D$18)*(1-N733)))</f>
        <v>32964.7974427866</v>
      </c>
      <c r="P733" s="27">
        <f ca="1" t="shared" si="5455"/>
        <v>0.123777668517122</v>
      </c>
      <c r="Q733" s="29">
        <f ca="1">IF(P733&lt;=('Ejercicio 3 - TIR'!$D$22-'Ejercicio 3 - TIR'!$C$22)/('Ejercicio 3 - TIR'!$E$22-'Ejercicio 3 - TIR'!$C$22),'Ejercicio 3 - TIR'!$C$22+SQRT(('Ejercicio 3 - TIR'!$E$22-'Ejercicio 3 - TIR'!$C$22)*('Ejercicio 3 - TIR'!$D$22-'Ejercicio 3 - TIR'!$C$22)*P733),'Ejercicio 3 - TIR'!$E$22-SQRT(('Ejercicio 3 - TIR'!$E$22-'Ejercicio 3 - TIR'!$C$22)*('Ejercicio 3 - TIR'!$E$22-'Ejercicio 3 - TIR'!$D$22)*(1-P733)))</f>
        <v>0.134926479937709</v>
      </c>
      <c r="R733" s="27">
        <f ca="1" t="shared" si="5455"/>
        <v>0.895039314469245</v>
      </c>
      <c r="S733" s="29">
        <f ca="1">IF(R733&lt;=('Ejercicio 3 - TIR'!$D$23-'Ejercicio 3 - TIR'!$C$23)/('Ejercicio 3 - TIR'!$E$23-'Ejercicio 3 - TIR'!$C$23),'Ejercicio 3 - TIR'!$C$23+SQRT(('Ejercicio 3 - TIR'!$E$23-'Ejercicio 3 - TIR'!$C$23)*('Ejercicio 3 - TIR'!$D$23-'Ejercicio 3 - TIR'!$C$23)*R733),'Ejercicio 3 - TIR'!$E$23-SQRT(('Ejercicio 3 - TIR'!$E$23-'Ejercicio 3 - TIR'!$C$23)*('Ejercicio 3 - TIR'!$E$23-'Ejercicio 3 - TIR'!$D$23)*(1-R733)))</f>
        <v>0.166254846892255</v>
      </c>
      <c r="T733" s="27">
        <f ca="1" t="shared" ref="T733:X733" si="5456">RAND()</f>
        <v>0.147976760563101</v>
      </c>
      <c r="U733" s="29">
        <f ca="1">IF(T733&lt;=('Ejercicio 3 - TIR'!$D$24-'Ejercicio 3 - TIR'!$C$24)/('Ejercicio 3 - TIR'!$E$24-'Ejercicio 3 - TIR'!$C$24),'Ejercicio 3 - TIR'!$C$24+SQRT(('Ejercicio 3 - TIR'!$E$24-'Ejercicio 3 - TIR'!$C$24)*('Ejercicio 3 - TIR'!$D$24-'Ejercicio 3 - TIR'!$C$24)*T733),'Ejercicio 3 - TIR'!$E$24-SQRT(('Ejercicio 3 - TIR'!$E$24-'Ejercicio 3 - TIR'!$C$24)*('Ejercicio 3 - TIR'!$E$24-'Ejercicio 3 - TIR'!$D$24)*(1-T733)))</f>
        <v>0.167628136520418</v>
      </c>
      <c r="V733" s="27">
        <f ca="1" t="shared" si="5456"/>
        <v>0.33939447023441</v>
      </c>
      <c r="W733" s="29">
        <f ca="1">IF(V733&lt;=('Ejercicio 3 - TIR'!$D$25-'Ejercicio 3 - TIR'!$C$25)/('Ejercicio 3 - TIR'!$E$25-'Ejercicio 3 - TIR'!$C$25),'Ejercicio 3 - TIR'!$C$25+SQRT(('Ejercicio 3 - TIR'!$E$25-'Ejercicio 3 - TIR'!$C$25)*('Ejercicio 3 - TIR'!$D$25-'Ejercicio 3 - TIR'!$C$25)*V733),'Ejercicio 3 - TIR'!$E$25-SQRT(('Ejercicio 3 - TIR'!$E$25-'Ejercicio 3 - TIR'!$C$25)*('Ejercicio 3 - TIR'!$E$25-'Ejercicio 3 - TIR'!$D$25)*(1-V733)))</f>
        <v>0.201915497775483</v>
      </c>
      <c r="X733" s="27">
        <f ca="1" t="shared" si="5456"/>
        <v>0.371080870432246</v>
      </c>
      <c r="Y733" s="29">
        <f ca="1">IF(X733&lt;=('Ejercicio 3 - TIR'!$D$26-'Ejercicio 3 - TIR'!$C$26)/('Ejercicio 3 - TIR'!$E$26-'Ejercicio 3 - TIR'!$C$26),'Ejercicio 3 - TIR'!$C$26+SQRT(('Ejercicio 3 - TIR'!$E$26-'Ejercicio 3 - TIR'!$C$26)*('Ejercicio 3 - TIR'!$D$26-'Ejercicio 3 - TIR'!$C$26)*X733),'Ejercicio 3 - TIR'!$E$26-SQRT(('Ejercicio 3 - TIR'!$E$26-'Ejercicio 3 - TIR'!$C$26)*('Ejercicio 3 - TIR'!$E$26-'Ejercicio 3 - TIR'!$D$26)*(1-X733)))</f>
        <v>0.221723389772003</v>
      </c>
      <c r="Z733" s="27">
        <f ca="1" t="shared" si="5240"/>
        <v>1.13492647993771</v>
      </c>
      <c r="AA733" s="27">
        <f ca="1" t="shared" si="5241"/>
        <v>1.32361350809372</v>
      </c>
      <c r="AB733" s="27">
        <f ca="1" t="shared" si="5242"/>
        <v>1.54548837392872</v>
      </c>
      <c r="AC733" s="27">
        <f ca="1" t="shared" si="5243"/>
        <v>1.85754642825676</v>
      </c>
      <c r="AD733" s="27">
        <f ca="1" t="shared" si="5244"/>
        <v>2.26940791898873</v>
      </c>
      <c r="AE733" s="26">
        <f ca="1" t="shared" si="5245"/>
        <v>4748.60265875823</v>
      </c>
      <c r="AF733" s="26">
        <f ca="1" t="shared" si="5246"/>
        <v>5538.08086674224</v>
      </c>
      <c r="AG733" s="26">
        <f ca="1" t="shared" si="5247"/>
        <v>6466.41904233362</v>
      </c>
      <c r="AH733" s="26">
        <f ca="1" t="shared" si="5248"/>
        <v>7772.08926209128</v>
      </c>
      <c r="AI733" s="26">
        <f ca="1" t="shared" si="5249"/>
        <v>9495.34323889274</v>
      </c>
      <c r="AJ733" s="28">
        <f ca="1" t="shared" si="5250"/>
        <v>44685.9906032749</v>
      </c>
      <c r="AK733" s="28">
        <f ca="1" t="shared" si="5251"/>
        <v>42241.7833146155</v>
      </c>
      <c r="AL733" s="28">
        <f ca="1" t="shared" si="5252"/>
        <v>50091.3249732655</v>
      </c>
      <c r="AM733" s="28">
        <f ca="1" t="shared" si="5253"/>
        <v>77910.4155405201</v>
      </c>
      <c r="AN733" s="28">
        <f ca="1" t="shared" si="5254"/>
        <v>74810.5723645192</v>
      </c>
      <c r="AO733" s="28">
        <f ca="1">C733/'Ejercicio 3 - TIR'!$D$7</f>
        <v>15273.5125203307</v>
      </c>
      <c r="AP733" s="28">
        <f ca="1" t="shared" si="5255"/>
        <v>29412.4780829442</v>
      </c>
      <c r="AQ733" s="28">
        <f ca="1" t="shared" si="5256"/>
        <v>26968.2707942848</v>
      </c>
      <c r="AR733" s="28">
        <f ca="1" t="shared" si="5257"/>
        <v>34817.8124529348</v>
      </c>
      <c r="AS733" s="28">
        <f ca="1" t="shared" si="5258"/>
        <v>62636.9030201894</v>
      </c>
      <c r="AT733" s="28">
        <f ca="1" t="shared" si="5259"/>
        <v>59537.0598441885</v>
      </c>
      <c r="AU733" s="28">
        <f ca="1">AP733*'Ejercicio 3 - TIR'!$D$5</f>
        <v>14706.2390414721</v>
      </c>
      <c r="AV733" s="28">
        <f ca="1">AQ733*'Ejercicio 3 - TIR'!$D$5</f>
        <v>13484.1353971424</v>
      </c>
      <c r="AW733" s="28">
        <f ca="1">AR733*'Ejercicio 3 - TIR'!$D$5</f>
        <v>17408.9062264674</v>
      </c>
      <c r="AX733" s="28">
        <f ca="1">AS733*'Ejercicio 3 - TIR'!$D$5</f>
        <v>31318.4515100947</v>
      </c>
      <c r="AY733" s="28">
        <f ca="1">AT733*'Ejercicio 3 - TIR'!$D$5</f>
        <v>29768.5299220942</v>
      </c>
      <c r="AZ733" s="28">
        <f ca="1" t="shared" ref="AZ733:BD733" si="5457">AJ733-AU733-AE733</f>
        <v>25231.1489030446</v>
      </c>
      <c r="BA733" s="28">
        <f ca="1" t="shared" si="5457"/>
        <v>23219.5670507309</v>
      </c>
      <c r="BB733" s="28">
        <f ca="1" t="shared" si="5457"/>
        <v>26215.9997044645</v>
      </c>
      <c r="BC733" s="28">
        <f ca="1" t="shared" si="5457"/>
        <v>38819.8747683341</v>
      </c>
      <c r="BD733" s="28">
        <f ca="1" t="shared" si="5457"/>
        <v>35546.6992035322</v>
      </c>
      <c r="BE733" s="28">
        <f ca="1" t="shared" ref="BE733:BI733" si="5458">AZ733/Z733</f>
        <v>22231.5271949857</v>
      </c>
      <c r="BF733" s="28">
        <f ca="1" t="shared" si="5458"/>
        <v>17542.5582382972</v>
      </c>
      <c r="BG733" s="28">
        <f ca="1" t="shared" si="5458"/>
        <v>16962.9226247894</v>
      </c>
      <c r="BH733" s="28">
        <f ca="1" t="shared" si="5458"/>
        <v>20898.4680963076</v>
      </c>
      <c r="BI733" s="28">
        <f ca="1" t="shared" si="5458"/>
        <v>15663.4243258357</v>
      </c>
      <c r="BJ733" s="28">
        <f ca="1" t="shared" si="5262"/>
        <v>79869.5443836676</v>
      </c>
      <c r="BK733" s="28">
        <f ca="1" t="shared" si="5263"/>
        <v>34661.830264412</v>
      </c>
      <c r="BL733" s="28">
        <f ca="1" t="shared" si="5264"/>
        <v>114531.37464808</v>
      </c>
      <c r="BM733" s="28">
        <f ca="1">BK733*'Ejercicio 3 - TIR'!$D$5</f>
        <v>17330.915132206</v>
      </c>
      <c r="BN733" s="28">
        <f ca="1" t="shared" si="5265"/>
        <v>97200.4595158736</v>
      </c>
      <c r="BO733" s="28">
        <f ca="1" t="shared" si="5266"/>
        <v>42830.7571779282</v>
      </c>
      <c r="BP733" s="28">
        <f ca="1" t="shared" si="5267"/>
        <v>-111561.563519416</v>
      </c>
      <c r="BQ733" s="28">
        <f ca="1" t="shared" ref="BQ733:BT733" si="5459">BE733</f>
        <v>22231.5271949857</v>
      </c>
      <c r="BR733" s="28">
        <f ca="1" t="shared" si="5459"/>
        <v>17542.5582382972</v>
      </c>
      <c r="BS733" s="28">
        <f ca="1" t="shared" si="5459"/>
        <v>16962.9226247894</v>
      </c>
      <c r="BT733" s="28">
        <f ca="1" t="shared" si="5459"/>
        <v>20898.4680963076</v>
      </c>
      <c r="BU733" s="28">
        <f ca="1" t="shared" si="5269"/>
        <v>58494.1815037639</v>
      </c>
      <c r="BV733" s="30">
        <f ca="1" t="shared" si="5270"/>
        <v>5.86936605034596</v>
      </c>
    </row>
    <row r="734" ht="15" customHeight="1" spans="1:74">
      <c r="A734" s="26">
        <v>733</v>
      </c>
      <c r="B734" s="27">
        <f ca="1" t="shared" ref="B734:F734" si="5460">RAND()</f>
        <v>0.483815704069677</v>
      </c>
      <c r="C734" s="28">
        <f ca="1">IF(B734&lt;=('Ejercicio 3 - TIR'!$D$13-'Ejercicio 3 - TIR'!$C$13)/('Ejercicio 3 - TIR'!$E$13-'Ejercicio 3 - TIR'!$C$13),'Ejercicio 3 - TIR'!$C$13+SQRT(('Ejercicio 3 - TIR'!$E$13-'Ejercicio 3 - TIR'!$C$13)*('Ejercicio 3 - TIR'!$D$13-'Ejercicio 3 - TIR'!$C$13)*B734),'Ejercicio 3 - TIR'!$E$13-SQRT(('Ejercicio 3 - TIR'!$E$13-'Ejercicio 3 - TIR'!$C$13)*('Ejercicio 3 - TIR'!$E$13-'Ejercicio 3 - TIR'!$D$13)*(1-B734)))</f>
        <v>75111.8270032453</v>
      </c>
      <c r="D734" s="27">
        <f ca="1" t="shared" si="5460"/>
        <v>0.913998788326557</v>
      </c>
      <c r="E734" s="28">
        <f ca="1">IF(D734&lt;=('Ejercicio 3 - TIR'!$D$14-'Ejercicio 3 - TIR'!$C$14)/('Ejercicio 3 - TIR'!$E$14-'Ejercicio 3 - TIR'!$C$14),'Ejercicio 3 - TIR'!$C$14+SQRT(('Ejercicio 3 - TIR'!$E$14-'Ejercicio 3 - TIR'!$C$14)*('Ejercicio 3 - TIR'!$D$14-'Ejercicio 3 - TIR'!$C$14)*D734),'Ejercicio 3 - TIR'!$E$14-SQRT(('Ejercicio 3 - TIR'!$E$14-'Ejercicio 3 - TIR'!$C$14)*('Ejercicio 3 - TIR'!$E$14-'Ejercicio 3 - TIR'!$D$14)*(1-D734)))</f>
        <v>36408.3176990418</v>
      </c>
      <c r="F734" s="27">
        <f ca="1" t="shared" si="5460"/>
        <v>0.485944641030173</v>
      </c>
      <c r="G734" s="28">
        <f ca="1">IF(F734&lt;=('Ejercicio 3 - TIR'!$D$18-'Ejercicio 3 - TIR'!$C$18)/('Ejercicio 3 - TIR'!$E$18-'Ejercicio 3 - TIR'!$C$18),'Ejercicio 3 - TIR'!$C$18+SQRT(('Ejercicio 3 - TIR'!$E$18-'Ejercicio 3 - TIR'!$C$18)*('Ejercicio 3 - TIR'!$D$18-'Ejercicio 3 - TIR'!$C$18)*F734),'Ejercicio 3 - TIR'!$E$18-SQRT(('Ejercicio 3 - TIR'!$E$18-'Ejercicio 3 - TIR'!$C$18)*('Ejercicio 3 - TIR'!$E$18-'Ejercicio 3 - TIR'!$D$18)*(1-F734)))</f>
        <v>38537.663389624</v>
      </c>
      <c r="H734" s="27">
        <f ca="1" t="shared" ref="H734:L734" si="5461">RAND()</f>
        <v>0.364443576456153</v>
      </c>
      <c r="I734" s="28">
        <f ca="1">IF(H734&lt;=('Ejercicio 3 - TIR'!$D$18-'Ejercicio 3 - TIR'!$C$18)/('Ejercicio 3 - TIR'!$E$18-'Ejercicio 3 - TIR'!$C$18),'Ejercicio 3 - TIR'!$C$18+SQRT(('Ejercicio 3 - TIR'!$E$18-'Ejercicio 3 - TIR'!$C$18)*('Ejercicio 3 - TIR'!$D$18-'Ejercicio 3 - TIR'!$C$18)*H734),'Ejercicio 3 - TIR'!$E$18-SQRT(('Ejercicio 3 - TIR'!$E$18-'Ejercicio 3 - TIR'!$C$18)*('Ejercicio 3 - TIR'!$E$18-'Ejercicio 3 - TIR'!$D$18)*(1-H734)))</f>
        <v>37393.6821995825</v>
      </c>
      <c r="J734" s="27">
        <f ca="1" t="shared" si="5461"/>
        <v>0.351699919909314</v>
      </c>
      <c r="K734" s="28">
        <f ca="1">IF(J734&lt;=('Ejercicio 3 - TIR'!$D$18-'Ejercicio 3 - TIR'!$C$18)/('Ejercicio 3 - TIR'!$E$18-'Ejercicio 3 - TIR'!$C$18),'Ejercicio 3 - TIR'!$C$18+SQRT(('Ejercicio 3 - TIR'!$E$18-'Ejercicio 3 - TIR'!$C$18)*('Ejercicio 3 - TIR'!$D$18-'Ejercicio 3 - TIR'!$C$18)*J734),'Ejercicio 3 - TIR'!$E$18-SQRT(('Ejercicio 3 - TIR'!$E$18-'Ejercicio 3 - TIR'!$C$18)*('Ejercicio 3 - TIR'!$E$18-'Ejercicio 3 - TIR'!$D$18)*(1-J734)))</f>
        <v>37263.2629021946</v>
      </c>
      <c r="L734" s="27">
        <f ca="1" t="shared" si="5461"/>
        <v>0.354432179198621</v>
      </c>
      <c r="M734" s="28">
        <f ca="1">IF(L734&lt;=('Ejercicio 3 - TIR'!$D$18-'Ejercicio 3 - TIR'!$C$18)/('Ejercicio 3 - TIR'!$E$18-'Ejercicio 3 - TIR'!$C$18),'Ejercicio 3 - TIR'!$C$18+SQRT(('Ejercicio 3 - TIR'!$E$18-'Ejercicio 3 - TIR'!$C$18)*('Ejercicio 3 - TIR'!$D$18-'Ejercicio 3 - TIR'!$C$18)*L734),'Ejercicio 3 - TIR'!$E$18-SQRT(('Ejercicio 3 - TIR'!$E$18-'Ejercicio 3 - TIR'!$C$18)*('Ejercicio 3 - TIR'!$E$18-'Ejercicio 3 - TIR'!$D$18)*(1-L734)))</f>
        <v>37291.4214581104</v>
      </c>
      <c r="N734" s="27">
        <f ca="1" t="shared" ref="N734:R734" si="5462">RAND()</f>
        <v>0.0449908475395855</v>
      </c>
      <c r="O734" s="28">
        <f ca="1">IF(N734&lt;=('Ejercicio 3 - TIR'!$D$18-'Ejercicio 3 - TIR'!$C$18)/('Ejercicio 3 - TIR'!$E$18-'Ejercicio 3 - TIR'!$C$18),'Ejercicio 3 - TIR'!$C$18+SQRT(('Ejercicio 3 - TIR'!$E$18-'Ejercicio 3 - TIR'!$C$18)*('Ejercicio 3 - TIR'!$D$18-'Ejercicio 3 - TIR'!$C$18)*N734),'Ejercicio 3 - TIR'!$E$18-SQRT(('Ejercicio 3 - TIR'!$E$18-'Ejercicio 3 - TIR'!$C$18)*('Ejercicio 3 - TIR'!$E$18-'Ejercicio 3 - TIR'!$D$18)*(1-N734)))</f>
        <v>32597.8119891435</v>
      </c>
      <c r="P734" s="27">
        <f ca="1" t="shared" si="5462"/>
        <v>0.406893964191536</v>
      </c>
      <c r="Q734" s="29">
        <f ca="1">IF(P734&lt;=('Ejercicio 3 - TIR'!$D$22-'Ejercicio 3 - TIR'!$C$22)/('Ejercicio 3 - TIR'!$E$22-'Ejercicio 3 - TIR'!$C$22),'Ejercicio 3 - TIR'!$C$22+SQRT(('Ejercicio 3 - TIR'!$E$22-'Ejercicio 3 - TIR'!$C$22)*('Ejercicio 3 - TIR'!$D$22-'Ejercicio 3 - TIR'!$C$22)*P734),'Ejercicio 3 - TIR'!$E$22-SQRT(('Ejercicio 3 - TIR'!$E$22-'Ejercicio 3 - TIR'!$C$22)*('Ejercicio 3 - TIR'!$E$22-'Ejercicio 3 - TIR'!$D$22)*(1-P734)))</f>
        <v>0.147063058503147</v>
      </c>
      <c r="R734" s="27">
        <f ca="1" t="shared" si="5462"/>
        <v>0.299873942570183</v>
      </c>
      <c r="S734" s="29">
        <f ca="1">IF(R734&lt;=('Ejercicio 3 - TIR'!$D$23-'Ejercicio 3 - TIR'!$C$23)/('Ejercicio 3 - TIR'!$E$23-'Ejercicio 3 - TIR'!$C$23),'Ejercicio 3 - TIR'!$C$23+SQRT(('Ejercicio 3 - TIR'!$E$23-'Ejercicio 3 - TIR'!$C$23)*('Ejercicio 3 - TIR'!$D$23-'Ejercicio 3 - TIR'!$C$23)*R734),'Ejercicio 3 - TIR'!$E$23-SQRT(('Ejercicio 3 - TIR'!$E$23-'Ejercicio 3 - TIR'!$C$23)*('Ejercicio 3 - TIR'!$E$23-'Ejercicio 3 - TIR'!$D$23)*(1-R734)))</f>
        <v>0.14323301738101</v>
      </c>
      <c r="T734" s="27">
        <f ca="1" t="shared" ref="T734:X734" si="5463">RAND()</f>
        <v>0.797768295929138</v>
      </c>
      <c r="U734" s="29">
        <f ca="1">IF(T734&lt;=('Ejercicio 3 - TIR'!$D$24-'Ejercicio 3 - TIR'!$C$24)/('Ejercicio 3 - TIR'!$E$24-'Ejercicio 3 - TIR'!$C$24),'Ejercicio 3 - TIR'!$C$24+SQRT(('Ejercicio 3 - TIR'!$E$24-'Ejercicio 3 - TIR'!$C$24)*('Ejercicio 3 - TIR'!$D$24-'Ejercicio 3 - TIR'!$C$24)*T734),'Ejercicio 3 - TIR'!$E$24-SQRT(('Ejercicio 3 - TIR'!$E$24-'Ejercicio 3 - TIR'!$C$24)*('Ejercicio 3 - TIR'!$E$24-'Ejercicio 3 - TIR'!$D$24)*(1-T734)))</f>
        <v>0.19620401774672</v>
      </c>
      <c r="V734" s="27">
        <f ca="1" t="shared" si="5463"/>
        <v>0.994590447201326</v>
      </c>
      <c r="W734" s="29">
        <f ca="1">IF(V734&lt;=('Ejercicio 3 - TIR'!$D$25-'Ejercicio 3 - TIR'!$C$25)/('Ejercicio 3 - TIR'!$E$25-'Ejercicio 3 - TIR'!$C$25),'Ejercicio 3 - TIR'!$C$25+SQRT(('Ejercicio 3 - TIR'!$E$25-'Ejercicio 3 - TIR'!$C$25)*('Ejercicio 3 - TIR'!$D$25-'Ejercicio 3 - TIR'!$C$25)*V734),'Ejercicio 3 - TIR'!$E$25-SQRT(('Ejercicio 3 - TIR'!$E$25-'Ejercicio 3 - TIR'!$C$25)*('Ejercicio 3 - TIR'!$E$25-'Ejercicio 3 - TIR'!$D$25)*(1-V734)))</f>
        <v>0.245648743308496</v>
      </c>
      <c r="X734" s="27">
        <f ca="1" t="shared" si="5463"/>
        <v>0.247065208354832</v>
      </c>
      <c r="Y734" s="29">
        <f ca="1">IF(X734&lt;=('Ejercicio 3 - TIR'!$D$26-'Ejercicio 3 - TIR'!$C$26)/('Ejercicio 3 - TIR'!$E$26-'Ejercicio 3 - TIR'!$C$26),'Ejercicio 3 - TIR'!$C$26+SQRT(('Ejercicio 3 - TIR'!$E$26-'Ejercicio 3 - TIR'!$C$26)*('Ejercicio 3 - TIR'!$D$26-'Ejercicio 3 - TIR'!$C$26)*X734),'Ejercicio 3 - TIR'!$E$26-SQRT(('Ejercicio 3 - TIR'!$E$26-'Ejercicio 3 - TIR'!$C$26)*('Ejercicio 3 - TIR'!$E$26-'Ejercicio 3 - TIR'!$D$26)*(1-X734)))</f>
        <v>0.215827815675315</v>
      </c>
      <c r="Z734" s="27">
        <f ca="1" t="shared" si="5240"/>
        <v>1.14706305850315</v>
      </c>
      <c r="AA734" s="27">
        <f ca="1" t="shared" si="5241"/>
        <v>1.31136036149884</v>
      </c>
      <c r="AB734" s="27">
        <f ca="1" t="shared" si="5242"/>
        <v>1.56865453313871</v>
      </c>
      <c r="AC734" s="27">
        <f ca="1" t="shared" si="5243"/>
        <v>1.95399254788941</v>
      </c>
      <c r="AD734" s="27">
        <f ca="1" t="shared" si="5244"/>
        <v>2.37571849134622</v>
      </c>
      <c r="AE734" s="26">
        <f ca="1" t="shared" si="5245"/>
        <v>5354.31855577535</v>
      </c>
      <c r="AF734" s="26">
        <f ca="1" t="shared" si="5246"/>
        <v>6121.23375853819</v>
      </c>
      <c r="AG734" s="26">
        <f ca="1" t="shared" si="5247"/>
        <v>7322.24441553024</v>
      </c>
      <c r="AH734" s="26">
        <f ca="1" t="shared" si="5248"/>
        <v>9120.94455440289</v>
      </c>
      <c r="AI734" s="26">
        <f ca="1" t="shared" si="5249"/>
        <v>11089.4980944753</v>
      </c>
      <c r="AJ734" s="28">
        <f ca="1" t="shared" si="5250"/>
        <v>44205.1300352669</v>
      </c>
      <c r="AK734" s="28">
        <f ca="1" t="shared" si="5251"/>
        <v>49036.5926070174</v>
      </c>
      <c r="AL734" s="28">
        <f ca="1" t="shared" si="5252"/>
        <v>58453.1862710671</v>
      </c>
      <c r="AM734" s="28">
        <f ca="1" t="shared" si="5253"/>
        <v>72867.1596293509</v>
      </c>
      <c r="AN734" s="28">
        <f ca="1" t="shared" si="5254"/>
        <v>77443.2247200358</v>
      </c>
      <c r="AO734" s="28">
        <f ca="1">C734/'Ejercicio 3 - TIR'!$D$7</f>
        <v>15022.3654006491</v>
      </c>
      <c r="AP734" s="28">
        <f ca="1" t="shared" si="5255"/>
        <v>29182.7646346178</v>
      </c>
      <c r="AQ734" s="28">
        <f ca="1" t="shared" si="5256"/>
        <v>34014.2272063683</v>
      </c>
      <c r="AR734" s="28">
        <f ca="1" t="shared" si="5257"/>
        <v>43430.820870418</v>
      </c>
      <c r="AS734" s="28">
        <f ca="1" t="shared" si="5258"/>
        <v>57844.7942287018</v>
      </c>
      <c r="AT734" s="28">
        <f ca="1" t="shared" si="5259"/>
        <v>62420.8593193867</v>
      </c>
      <c r="AU734" s="28">
        <f ca="1">AP734*'Ejercicio 3 - TIR'!$D$5</f>
        <v>14591.3823173089</v>
      </c>
      <c r="AV734" s="28">
        <f ca="1">AQ734*'Ejercicio 3 - TIR'!$D$5</f>
        <v>17007.1136031841</v>
      </c>
      <c r="AW734" s="28">
        <f ca="1">AR734*'Ejercicio 3 - TIR'!$D$5</f>
        <v>21715.410435209</v>
      </c>
      <c r="AX734" s="28">
        <f ca="1">AS734*'Ejercicio 3 - TIR'!$D$5</f>
        <v>28922.3971143509</v>
      </c>
      <c r="AY734" s="28">
        <f ca="1">AT734*'Ejercicio 3 - TIR'!$D$5</f>
        <v>31210.4296596934</v>
      </c>
      <c r="AZ734" s="28">
        <f ca="1" t="shared" ref="AZ734:BD734" si="5464">AJ734-AU734-AE734</f>
        <v>24259.4291621826</v>
      </c>
      <c r="BA734" s="28">
        <f ca="1" t="shared" si="5464"/>
        <v>25908.245245295</v>
      </c>
      <c r="BB734" s="28">
        <f ca="1" t="shared" si="5464"/>
        <v>29415.5314203278</v>
      </c>
      <c r="BC734" s="28">
        <f ca="1" t="shared" si="5464"/>
        <v>34823.8179605971</v>
      </c>
      <c r="BD734" s="28">
        <f ca="1" t="shared" si="5464"/>
        <v>35143.2969658671</v>
      </c>
      <c r="BE734" s="28">
        <f ca="1" t="shared" ref="BE734:BI734" si="5465">AZ734/Z734</f>
        <v>21149.1678529337</v>
      </c>
      <c r="BF734" s="28">
        <f ca="1" t="shared" si="5465"/>
        <v>19756.7701494978</v>
      </c>
      <c r="BG734" s="28">
        <f ca="1" t="shared" si="5465"/>
        <v>18752.0775281671</v>
      </c>
      <c r="BH734" s="28">
        <f ca="1" t="shared" si="5465"/>
        <v>17821.8785932484</v>
      </c>
      <c r="BI734" s="28">
        <f ca="1" t="shared" si="5465"/>
        <v>14792.7025419383</v>
      </c>
      <c r="BJ734" s="28">
        <f ca="1" t="shared" si="5262"/>
        <v>86495.9135964215</v>
      </c>
      <c r="BK734" s="28">
        <f ca="1" t="shared" si="5263"/>
        <v>35688.9112660817</v>
      </c>
      <c r="BL734" s="28">
        <f ca="1" t="shared" si="5264"/>
        <v>122184.824862503</v>
      </c>
      <c r="BM734" s="28">
        <f ca="1">BK734*'Ejercicio 3 - TIR'!$D$5</f>
        <v>17844.4556330408</v>
      </c>
      <c r="BN734" s="28">
        <f ca="1" t="shared" si="5265"/>
        <v>104340.369229462</v>
      </c>
      <c r="BO734" s="28">
        <f ca="1" t="shared" si="5266"/>
        <v>43919.5003993663</v>
      </c>
      <c r="BP734" s="28">
        <f ca="1" t="shared" si="5267"/>
        <v>-111520.144702287</v>
      </c>
      <c r="BQ734" s="28">
        <f ca="1" t="shared" ref="BQ734:BT734" si="5466">BE734</f>
        <v>21149.1678529337</v>
      </c>
      <c r="BR734" s="28">
        <f ca="1" t="shared" si="5466"/>
        <v>19756.7701494978</v>
      </c>
      <c r="BS734" s="28">
        <f ca="1" t="shared" si="5466"/>
        <v>18752.0775281671</v>
      </c>
      <c r="BT734" s="28">
        <f ca="1" t="shared" si="5466"/>
        <v>17821.8785932484</v>
      </c>
      <c r="BU734" s="28">
        <f ca="1" t="shared" si="5269"/>
        <v>58712.2029413046</v>
      </c>
      <c r="BV734" s="30">
        <f ca="1" t="shared" si="5270"/>
        <v>5.92997176207901</v>
      </c>
    </row>
    <row r="735" ht="15" customHeight="1" spans="1:74">
      <c r="A735" s="26">
        <v>734</v>
      </c>
      <c r="B735" s="27">
        <f ca="1" t="shared" ref="B735:F735" si="5467">RAND()</f>
        <v>0.697713885887636</v>
      </c>
      <c r="C735" s="28">
        <f ca="1">IF(B735&lt;=('Ejercicio 3 - TIR'!$D$13-'Ejercicio 3 - TIR'!$C$13)/('Ejercicio 3 - TIR'!$E$13-'Ejercicio 3 - TIR'!$C$13),'Ejercicio 3 - TIR'!$C$13+SQRT(('Ejercicio 3 - TIR'!$E$13-'Ejercicio 3 - TIR'!$C$13)*('Ejercicio 3 - TIR'!$D$13-'Ejercicio 3 - TIR'!$C$13)*B735),'Ejercicio 3 - TIR'!$E$13-SQRT(('Ejercicio 3 - TIR'!$E$13-'Ejercicio 3 - TIR'!$C$13)*('Ejercicio 3 - TIR'!$E$13-'Ejercicio 3 - TIR'!$D$13)*(1-B735)))</f>
        <v>80954.1779664191</v>
      </c>
      <c r="D735" s="27">
        <f ca="1" t="shared" si="5467"/>
        <v>0.0800180002417969</v>
      </c>
      <c r="E735" s="28">
        <f ca="1">IF(D735&lt;=('Ejercicio 3 - TIR'!$D$14-'Ejercicio 3 - TIR'!$C$14)/('Ejercicio 3 - TIR'!$E$14-'Ejercicio 3 - TIR'!$C$14),'Ejercicio 3 - TIR'!$C$14+SQRT(('Ejercicio 3 - TIR'!$E$14-'Ejercicio 3 - TIR'!$C$14)*('Ejercicio 3 - TIR'!$D$14-'Ejercicio 3 - TIR'!$C$14)*D735),'Ejercicio 3 - TIR'!$E$14-SQRT(('Ejercicio 3 - TIR'!$E$14-'Ejercicio 3 - TIR'!$C$14)*('Ejercicio 3 - TIR'!$E$14-'Ejercicio 3 - TIR'!$D$14)*(1-D735)))</f>
        <v>27449.7652985816</v>
      </c>
      <c r="F735" s="27">
        <f ca="1" t="shared" si="5467"/>
        <v>0.240830128465276</v>
      </c>
      <c r="G735" s="28">
        <f ca="1">IF(F735&lt;=('Ejercicio 3 - TIR'!$D$18-'Ejercicio 3 - TIR'!$C$18)/('Ejercicio 3 - TIR'!$E$18-'Ejercicio 3 - TIR'!$C$18),'Ejercicio 3 - TIR'!$C$18+SQRT(('Ejercicio 3 - TIR'!$E$18-'Ejercicio 3 - TIR'!$C$18)*('Ejercicio 3 - TIR'!$D$18-'Ejercicio 3 - TIR'!$C$18)*F735),'Ejercicio 3 - TIR'!$E$18-SQRT(('Ejercicio 3 - TIR'!$E$18-'Ejercicio 3 - TIR'!$C$18)*('Ejercicio 3 - TIR'!$E$18-'Ejercicio 3 - TIR'!$D$18)*(1-F735)))</f>
        <v>36010.3676484714</v>
      </c>
      <c r="H735" s="27">
        <f ca="1" t="shared" ref="H735:L735" si="5468">RAND()</f>
        <v>0.159941102372858</v>
      </c>
      <c r="I735" s="28">
        <f ca="1">IF(H735&lt;=('Ejercicio 3 - TIR'!$D$18-'Ejercicio 3 - TIR'!$C$18)/('Ejercicio 3 - TIR'!$E$18-'Ejercicio 3 - TIR'!$C$18),'Ejercicio 3 - TIR'!$C$18+SQRT(('Ejercicio 3 - TIR'!$E$18-'Ejercicio 3 - TIR'!$C$18)*('Ejercicio 3 - TIR'!$D$18-'Ejercicio 3 - TIR'!$C$18)*H735),'Ejercicio 3 - TIR'!$E$18-SQRT(('Ejercicio 3 - TIR'!$E$18-'Ejercicio 3 - TIR'!$C$18)*('Ejercicio 3 - TIR'!$E$18-'Ejercicio 3 - TIR'!$D$18)*(1-H735)))</f>
        <v>34898.0777204867</v>
      </c>
      <c r="J735" s="27">
        <f ca="1" t="shared" si="5468"/>
        <v>0.98319680267932</v>
      </c>
      <c r="K735" s="28">
        <f ca="1">IF(J735&lt;=('Ejercicio 3 - TIR'!$D$18-'Ejercicio 3 - TIR'!$C$18)/('Ejercicio 3 - TIR'!$E$18-'Ejercicio 3 - TIR'!$C$18),'Ejercicio 3 - TIR'!$C$18+SQRT(('Ejercicio 3 - TIR'!$E$18-'Ejercicio 3 - TIR'!$C$18)*('Ejercicio 3 - TIR'!$D$18-'Ejercicio 3 - TIR'!$C$18)*J735),'Ejercicio 3 - TIR'!$E$18-SQRT(('Ejercicio 3 - TIR'!$E$18-'Ejercicio 3 - TIR'!$C$18)*('Ejercicio 3 - TIR'!$E$18-'Ejercicio 3 - TIR'!$D$18)*(1-J735)))</f>
        <v>43877.3959740626</v>
      </c>
      <c r="L735" s="27">
        <f ca="1" t="shared" si="5468"/>
        <v>0.134168582654043</v>
      </c>
      <c r="M735" s="28">
        <f ca="1">IF(L735&lt;=('Ejercicio 3 - TIR'!$D$18-'Ejercicio 3 - TIR'!$C$18)/('Ejercicio 3 - TIR'!$E$18-'Ejercicio 3 - TIR'!$C$18),'Ejercicio 3 - TIR'!$C$18+SQRT(('Ejercicio 3 - TIR'!$E$18-'Ejercicio 3 - TIR'!$C$18)*('Ejercicio 3 - TIR'!$D$18-'Ejercicio 3 - TIR'!$C$18)*L735),'Ejercicio 3 - TIR'!$E$18-SQRT(('Ejercicio 3 - TIR'!$E$18-'Ejercicio 3 - TIR'!$C$18)*('Ejercicio 3 - TIR'!$E$18-'Ejercicio 3 - TIR'!$D$18)*(1-L735)))</f>
        <v>34486.1216432578</v>
      </c>
      <c r="N735" s="27">
        <f ca="1" t="shared" ref="N735:R735" si="5469">RAND()</f>
        <v>0.397622681695342</v>
      </c>
      <c r="O735" s="28">
        <f ca="1">IF(N735&lt;=('Ejercicio 3 - TIR'!$D$18-'Ejercicio 3 - TIR'!$C$18)/('Ejercicio 3 - TIR'!$E$18-'Ejercicio 3 - TIR'!$C$18),'Ejercicio 3 - TIR'!$C$18+SQRT(('Ejercicio 3 - TIR'!$E$18-'Ejercicio 3 - TIR'!$C$18)*('Ejercicio 3 - TIR'!$D$18-'Ejercicio 3 - TIR'!$C$18)*N735),'Ejercicio 3 - TIR'!$E$18-SQRT(('Ejercicio 3 - TIR'!$E$18-'Ejercicio 3 - TIR'!$C$18)*('Ejercicio 3 - TIR'!$E$18-'Ejercicio 3 - TIR'!$D$18)*(1-N735)))</f>
        <v>37722.9141037759</v>
      </c>
      <c r="P735" s="27">
        <f ca="1" t="shared" si="5469"/>
        <v>0.561916328555315</v>
      </c>
      <c r="Q735" s="29">
        <f ca="1">IF(P735&lt;=('Ejercicio 3 - TIR'!$D$22-'Ejercicio 3 - TIR'!$C$22)/('Ejercicio 3 - TIR'!$E$22-'Ejercicio 3 - TIR'!$C$22),'Ejercicio 3 - TIR'!$C$22+SQRT(('Ejercicio 3 - TIR'!$E$22-'Ejercicio 3 - TIR'!$C$22)*('Ejercicio 3 - TIR'!$D$22-'Ejercicio 3 - TIR'!$C$22)*P735),'Ejercicio 3 - TIR'!$E$22-SQRT(('Ejercicio 3 - TIR'!$E$22-'Ejercicio 3 - TIR'!$C$22)*('Ejercicio 3 - TIR'!$E$22-'Ejercicio 3 - TIR'!$D$22)*(1-P735)))</f>
        <v>0.15191885670774</v>
      </c>
      <c r="R735" s="27">
        <f ca="1" t="shared" si="5469"/>
        <v>0.322219450906991</v>
      </c>
      <c r="S735" s="29">
        <f ca="1">IF(R735&lt;=('Ejercicio 3 - TIR'!$D$23-'Ejercicio 3 - TIR'!$C$23)/('Ejercicio 3 - TIR'!$E$23-'Ejercicio 3 - TIR'!$C$23),'Ejercicio 3 - TIR'!$C$23+SQRT(('Ejercicio 3 - TIR'!$E$23-'Ejercicio 3 - TIR'!$C$23)*('Ejercicio 3 - TIR'!$D$23-'Ejercicio 3 - TIR'!$C$23)*R735),'Ejercicio 3 - TIR'!$E$23-SQRT(('Ejercicio 3 - TIR'!$E$23-'Ejercicio 3 - TIR'!$C$23)*('Ejercicio 3 - TIR'!$E$23-'Ejercicio 3 - TIR'!$D$23)*(1-R735)))</f>
        <v>0.14408308559202</v>
      </c>
      <c r="T735" s="27">
        <f ca="1" t="shared" ref="T735:X735" si="5470">RAND()</f>
        <v>0.0716594508062247</v>
      </c>
      <c r="U735" s="29">
        <f ca="1">IF(T735&lt;=('Ejercicio 3 - TIR'!$D$24-'Ejercicio 3 - TIR'!$C$24)/('Ejercicio 3 - TIR'!$E$24-'Ejercicio 3 - TIR'!$C$24),'Ejercicio 3 - TIR'!$C$24+SQRT(('Ejercicio 3 - TIR'!$E$24-'Ejercicio 3 - TIR'!$C$24)*('Ejercicio 3 - TIR'!$D$24-'Ejercicio 3 - TIR'!$C$24)*T735),'Ejercicio 3 - TIR'!$E$24-SQRT(('Ejercicio 3 - TIR'!$E$24-'Ejercicio 3 - TIR'!$C$24)*('Ejercicio 3 - TIR'!$E$24-'Ejercicio 3 - TIR'!$D$24)*(1-T735)))</f>
        <v>0.162267226528155</v>
      </c>
      <c r="V735" s="27">
        <f ca="1" t="shared" si="5470"/>
        <v>0.458752387441072</v>
      </c>
      <c r="W735" s="29">
        <f ca="1">IF(V735&lt;=('Ejercicio 3 - TIR'!$D$25-'Ejercicio 3 - TIR'!$C$25)/('Ejercicio 3 - TIR'!$E$25-'Ejercicio 3 - TIR'!$C$25),'Ejercicio 3 - TIR'!$C$25+SQRT(('Ejercicio 3 - TIR'!$E$25-'Ejercicio 3 - TIR'!$C$25)*('Ejercicio 3 - TIR'!$D$25-'Ejercicio 3 - TIR'!$C$25)*V735),'Ejercicio 3 - TIR'!$E$25-SQRT(('Ejercicio 3 - TIR'!$E$25-'Ejercicio 3 - TIR'!$C$25)*('Ejercicio 3 - TIR'!$E$25-'Ejercicio 3 - TIR'!$D$25)*(1-V735)))</f>
        <v>0.206475677558907</v>
      </c>
      <c r="X735" s="27">
        <f ca="1" t="shared" si="5470"/>
        <v>0.519254489764732</v>
      </c>
      <c r="Y735" s="29">
        <f ca="1">IF(X735&lt;=('Ejercicio 3 - TIR'!$D$26-'Ejercicio 3 - TIR'!$C$26)/('Ejercicio 3 - TIR'!$E$26-'Ejercicio 3 - TIR'!$C$26),'Ejercicio 3 - TIR'!$C$26+SQRT(('Ejercicio 3 - TIR'!$E$26-'Ejercicio 3 - TIR'!$C$26)*('Ejercicio 3 - TIR'!$D$26-'Ejercicio 3 - TIR'!$C$26)*X735),'Ejercicio 3 - TIR'!$E$26-SQRT(('Ejercicio 3 - TIR'!$E$26-'Ejercicio 3 - TIR'!$C$26)*('Ejercicio 3 - TIR'!$E$26-'Ejercicio 3 - TIR'!$D$26)*(1-X735)))</f>
        <v>0.229048790443499</v>
      </c>
      <c r="Z735" s="27">
        <f ca="1" t="shared" si="5240"/>
        <v>1.15191885670774</v>
      </c>
      <c r="AA735" s="27">
        <f ca="1" t="shared" si="5241"/>
        <v>1.31789087993382</v>
      </c>
      <c r="AB735" s="27">
        <f ca="1" t="shared" si="5242"/>
        <v>1.53174137788744</v>
      </c>
      <c r="AC735" s="27">
        <f ca="1" t="shared" si="5243"/>
        <v>1.84800871673176</v>
      </c>
      <c r="AD735" s="27">
        <f ca="1" t="shared" si="5244"/>
        <v>2.27129287802821</v>
      </c>
      <c r="AE735" s="26">
        <f ca="1" t="shared" si="5245"/>
        <v>4170.13696105632</v>
      </c>
      <c r="AF735" s="26">
        <f ca="1" t="shared" si="5246"/>
        <v>4770.98316174665</v>
      </c>
      <c r="AG735" s="26">
        <f ca="1" t="shared" si="5247"/>
        <v>5545.1573672158</v>
      </c>
      <c r="AH735" s="26">
        <f ca="1" t="shared" si="5248"/>
        <v>6690.09749178245</v>
      </c>
      <c r="AI735" s="26">
        <f ca="1" t="shared" si="5249"/>
        <v>8222.45623022431</v>
      </c>
      <c r="AJ735" s="28">
        <f ca="1" t="shared" si="5250"/>
        <v>41481.0215312525</v>
      </c>
      <c r="AK735" s="28">
        <f ca="1" t="shared" si="5251"/>
        <v>45991.8583550513</v>
      </c>
      <c r="AL735" s="28">
        <f ca="1" t="shared" si="5252"/>
        <v>67208.8229674232</v>
      </c>
      <c r="AM735" s="28">
        <f ca="1" t="shared" si="5253"/>
        <v>63730.6534030122</v>
      </c>
      <c r="AN735" s="28">
        <f ca="1" t="shared" si="5254"/>
        <v>85679.7861423762</v>
      </c>
      <c r="AO735" s="28">
        <f ca="1">C735/'Ejercicio 3 - TIR'!$D$7</f>
        <v>16190.8355932838</v>
      </c>
      <c r="AP735" s="28">
        <f ca="1" t="shared" si="5255"/>
        <v>25290.1859379687</v>
      </c>
      <c r="AQ735" s="28">
        <f ca="1" t="shared" si="5256"/>
        <v>29801.0227617674</v>
      </c>
      <c r="AR735" s="28">
        <f ca="1" t="shared" si="5257"/>
        <v>51017.9873741394</v>
      </c>
      <c r="AS735" s="28">
        <f ca="1" t="shared" si="5258"/>
        <v>47539.8178097284</v>
      </c>
      <c r="AT735" s="28">
        <f ca="1" t="shared" si="5259"/>
        <v>69488.9505490924</v>
      </c>
      <c r="AU735" s="28">
        <f ca="1">AP735*'Ejercicio 3 - TIR'!$D$5</f>
        <v>12645.0929689844</v>
      </c>
      <c r="AV735" s="28">
        <f ca="1">AQ735*'Ejercicio 3 - TIR'!$D$5</f>
        <v>14900.5113808837</v>
      </c>
      <c r="AW735" s="28">
        <f ca="1">AR735*'Ejercicio 3 - TIR'!$D$5</f>
        <v>25508.9936870697</v>
      </c>
      <c r="AX735" s="28">
        <f ca="1">AS735*'Ejercicio 3 - TIR'!$D$5</f>
        <v>23769.9089048642</v>
      </c>
      <c r="AY735" s="28">
        <f ca="1">AT735*'Ejercicio 3 - TIR'!$D$5</f>
        <v>34744.4752745462</v>
      </c>
      <c r="AZ735" s="28">
        <f ca="1" t="shared" ref="AZ735:BD735" si="5471">AJ735-AU735-AE735</f>
        <v>24665.7916012119</v>
      </c>
      <c r="BA735" s="28">
        <f ca="1" t="shared" si="5471"/>
        <v>26320.3638124209</v>
      </c>
      <c r="BB735" s="28">
        <f ca="1" t="shared" si="5471"/>
        <v>36154.6719131377</v>
      </c>
      <c r="BC735" s="28">
        <f ca="1" t="shared" si="5471"/>
        <v>33270.6470063656</v>
      </c>
      <c r="BD735" s="28">
        <f ca="1" t="shared" si="5471"/>
        <v>42712.8546376057</v>
      </c>
      <c r="BE735" s="28">
        <f ca="1" t="shared" ref="BE735:BI735" si="5472">AZ735/Z735</f>
        <v>21412.7856815438</v>
      </c>
      <c r="BF735" s="28">
        <f ca="1" t="shared" si="5472"/>
        <v>19971.5805103246</v>
      </c>
      <c r="BG735" s="28">
        <f ca="1" t="shared" si="5472"/>
        <v>23603.6399062366</v>
      </c>
      <c r="BH735" s="28">
        <f ca="1" t="shared" si="5472"/>
        <v>18003.5119451197</v>
      </c>
      <c r="BI735" s="28">
        <f ca="1" t="shared" si="5472"/>
        <v>18805.5248404099</v>
      </c>
      <c r="BJ735" s="28">
        <f ca="1" t="shared" si="5262"/>
        <v>62346.4564262143</v>
      </c>
      <c r="BK735" s="28">
        <f ca="1" t="shared" si="5263"/>
        <v>36774.1295723512</v>
      </c>
      <c r="BL735" s="28">
        <f ca="1" t="shared" si="5264"/>
        <v>99120.5859985655</v>
      </c>
      <c r="BM735" s="28">
        <f ca="1">BK735*'Ejercicio 3 - TIR'!$D$5</f>
        <v>18387.0647861756</v>
      </c>
      <c r="BN735" s="28">
        <f ca="1" t="shared" si="5265"/>
        <v>80733.5212123899</v>
      </c>
      <c r="BO735" s="28">
        <f ca="1" t="shared" si="5266"/>
        <v>35545.1830952235</v>
      </c>
      <c r="BP735" s="28">
        <f ca="1" t="shared" si="5267"/>
        <v>-108403.943265001</v>
      </c>
      <c r="BQ735" s="28">
        <f ca="1" t="shared" ref="BQ735:BT735" si="5473">BE735</f>
        <v>21412.7856815438</v>
      </c>
      <c r="BR735" s="28">
        <f ca="1" t="shared" si="5473"/>
        <v>19971.5805103246</v>
      </c>
      <c r="BS735" s="28">
        <f ca="1" t="shared" si="5473"/>
        <v>23603.6399062366</v>
      </c>
      <c r="BT735" s="28">
        <f ca="1" t="shared" si="5473"/>
        <v>18003.5119451197</v>
      </c>
      <c r="BU735" s="28">
        <f ca="1" t="shared" si="5269"/>
        <v>54350.7079356335</v>
      </c>
      <c r="BV735" s="30">
        <f ca="1" t="shared" si="5270"/>
        <v>7.23987484066251</v>
      </c>
    </row>
    <row r="736" ht="15" customHeight="1" spans="1:74">
      <c r="A736" s="26">
        <v>735</v>
      </c>
      <c r="B736" s="27">
        <f ca="1" t="shared" ref="B736:F736" si="5474">RAND()</f>
        <v>0.613295796359294</v>
      </c>
      <c r="C736" s="28">
        <f ca="1">IF(B736&lt;=('Ejercicio 3 - TIR'!$D$13-'Ejercicio 3 - TIR'!$C$13)/('Ejercicio 3 - TIR'!$E$13-'Ejercicio 3 - TIR'!$C$13),'Ejercicio 3 - TIR'!$C$13+SQRT(('Ejercicio 3 - TIR'!$E$13-'Ejercicio 3 - TIR'!$C$13)*('Ejercicio 3 - TIR'!$D$13-'Ejercicio 3 - TIR'!$C$13)*B736),'Ejercicio 3 - TIR'!$E$13-SQRT(('Ejercicio 3 - TIR'!$E$13-'Ejercicio 3 - TIR'!$C$13)*('Ejercicio 3 - TIR'!$E$13-'Ejercicio 3 - TIR'!$D$13)*(1-B736)))</f>
        <v>78458.295230673</v>
      </c>
      <c r="D736" s="27">
        <f ca="1" t="shared" si="5474"/>
        <v>0.547247873424685</v>
      </c>
      <c r="E736" s="28">
        <f ca="1">IF(D736&lt;=('Ejercicio 3 - TIR'!$D$14-'Ejercicio 3 - TIR'!$C$14)/('Ejercicio 3 - TIR'!$E$14-'Ejercicio 3 - TIR'!$C$14),'Ejercicio 3 - TIR'!$C$14+SQRT(('Ejercicio 3 - TIR'!$E$14-'Ejercicio 3 - TIR'!$C$14)*('Ejercicio 3 - TIR'!$D$14-'Ejercicio 3 - TIR'!$C$14)*D736),'Ejercicio 3 - TIR'!$E$14-SQRT(('Ejercicio 3 - TIR'!$E$14-'Ejercicio 3 - TIR'!$C$14)*('Ejercicio 3 - TIR'!$E$14-'Ejercicio 3 - TIR'!$D$14)*(1-D736)))</f>
        <v>31759.0765695647</v>
      </c>
      <c r="F736" s="27">
        <f ca="1" t="shared" si="5474"/>
        <v>0.699071839878384</v>
      </c>
      <c r="G736" s="28">
        <f ca="1">IF(F736&lt;=('Ejercicio 3 - TIR'!$D$18-'Ejercicio 3 - TIR'!$C$18)/('Ejercicio 3 - TIR'!$E$18-'Ejercicio 3 - TIR'!$C$18),'Ejercicio 3 - TIR'!$C$18+SQRT(('Ejercicio 3 - TIR'!$E$18-'Ejercicio 3 - TIR'!$C$18)*('Ejercicio 3 - TIR'!$D$18-'Ejercicio 3 - TIR'!$C$18)*F736),'Ejercicio 3 - TIR'!$E$18-SQRT(('Ejercicio 3 - TIR'!$E$18-'Ejercicio 3 - TIR'!$C$18)*('Ejercicio 3 - TIR'!$E$18-'Ejercicio 3 - TIR'!$D$18)*(1-F736)))</f>
        <v>40249.2514264464</v>
      </c>
      <c r="H736" s="27">
        <f ca="1" t="shared" ref="H736:L736" si="5475">RAND()</f>
        <v>0.985810142357411</v>
      </c>
      <c r="I736" s="28">
        <f ca="1">IF(H736&lt;=('Ejercicio 3 - TIR'!$D$18-'Ejercicio 3 - TIR'!$C$18)/('Ejercicio 3 - TIR'!$E$18-'Ejercicio 3 - TIR'!$C$18),'Ejercicio 3 - TIR'!$C$18+SQRT(('Ejercicio 3 - TIR'!$E$18-'Ejercicio 3 - TIR'!$C$18)*('Ejercicio 3 - TIR'!$D$18-'Ejercicio 3 - TIR'!$C$18)*H736),'Ejercicio 3 - TIR'!$E$18-SQRT(('Ejercicio 3 - TIR'!$E$18-'Ejercicio 3 - TIR'!$C$18)*('Ejercicio 3 - TIR'!$E$18-'Ejercicio 3 - TIR'!$D$18)*(1-H736)))</f>
        <v>43968.3802429218</v>
      </c>
      <c r="J736" s="27">
        <f ca="1" t="shared" si="5475"/>
        <v>0.992060358786927</v>
      </c>
      <c r="K736" s="28">
        <f ca="1">IF(J736&lt;=('Ejercicio 3 - TIR'!$D$18-'Ejercicio 3 - TIR'!$C$18)/('Ejercicio 3 - TIR'!$E$18-'Ejercicio 3 - TIR'!$C$18),'Ejercicio 3 - TIR'!$C$18+SQRT(('Ejercicio 3 - TIR'!$E$18-'Ejercicio 3 - TIR'!$C$18)*('Ejercicio 3 - TIR'!$D$18-'Ejercicio 3 - TIR'!$C$18)*J736),'Ejercicio 3 - TIR'!$E$18-SQRT(('Ejercicio 3 - TIR'!$E$18-'Ejercicio 3 - TIR'!$C$18)*('Ejercicio 3 - TIR'!$E$18-'Ejercicio 3 - TIR'!$D$18)*(1-J736)))</f>
        <v>44228.3309705706</v>
      </c>
      <c r="L736" s="27">
        <f ca="1" t="shared" si="5475"/>
        <v>0.581456950338326</v>
      </c>
      <c r="M736" s="28">
        <f ca="1">IF(L736&lt;=('Ejercicio 3 - TIR'!$D$18-'Ejercicio 3 - TIR'!$C$18)/('Ejercicio 3 - TIR'!$E$18-'Ejercicio 3 - TIR'!$C$18),'Ejercicio 3 - TIR'!$C$18+SQRT(('Ejercicio 3 - TIR'!$E$18-'Ejercicio 3 - TIR'!$C$18)*('Ejercicio 3 - TIR'!$D$18-'Ejercicio 3 - TIR'!$C$18)*L736),'Ejercicio 3 - TIR'!$E$18-SQRT(('Ejercicio 3 - TIR'!$E$18-'Ejercicio 3 - TIR'!$C$18)*('Ejercicio 3 - TIR'!$E$18-'Ejercicio 3 - TIR'!$D$18)*(1-L736)))</f>
        <v>39339.0868156768</v>
      </c>
      <c r="N736" s="27">
        <f ca="1" t="shared" ref="N736:R736" si="5476">RAND()</f>
        <v>0.982658285443872</v>
      </c>
      <c r="O736" s="28">
        <f ca="1">IF(N736&lt;=('Ejercicio 3 - TIR'!$D$18-'Ejercicio 3 - TIR'!$C$18)/('Ejercicio 3 - TIR'!$E$18-'Ejercicio 3 - TIR'!$C$18),'Ejercicio 3 - TIR'!$C$18+SQRT(('Ejercicio 3 - TIR'!$E$18-'Ejercicio 3 - TIR'!$C$18)*('Ejercicio 3 - TIR'!$D$18-'Ejercicio 3 - TIR'!$C$18)*N736),'Ejercicio 3 - TIR'!$E$18-SQRT(('Ejercicio 3 - TIR'!$E$18-'Ejercicio 3 - TIR'!$C$18)*('Ejercicio 3 - TIR'!$E$18-'Ejercicio 3 - TIR'!$D$18)*(1-N736)))</f>
        <v>43859.548952515</v>
      </c>
      <c r="P736" s="27">
        <f ca="1" t="shared" si="5476"/>
        <v>0.647150138692758</v>
      </c>
      <c r="Q736" s="29">
        <f ca="1">IF(P736&lt;=('Ejercicio 3 - TIR'!$D$22-'Ejercicio 3 - TIR'!$C$22)/('Ejercicio 3 - TIR'!$E$22-'Ejercicio 3 - TIR'!$C$22),'Ejercicio 3 - TIR'!$C$22+SQRT(('Ejercicio 3 - TIR'!$E$22-'Ejercicio 3 - TIR'!$C$22)*('Ejercicio 3 - TIR'!$D$22-'Ejercicio 3 - TIR'!$C$22)*P736),'Ejercicio 3 - TIR'!$E$22-SQRT(('Ejercicio 3 - TIR'!$E$22-'Ejercicio 3 - TIR'!$C$22)*('Ejercicio 3 - TIR'!$E$22-'Ejercicio 3 - TIR'!$D$22)*(1-P736)))</f>
        <v>0.154798219301941</v>
      </c>
      <c r="R736" s="27">
        <f ca="1" t="shared" si="5476"/>
        <v>0.0548037340569365</v>
      </c>
      <c r="S736" s="29">
        <f ca="1">IF(R736&lt;=('Ejercicio 3 - TIR'!$D$23-'Ejercicio 3 - TIR'!$C$23)/('Ejercicio 3 - TIR'!$E$23-'Ejercicio 3 - TIR'!$C$23),'Ejercicio 3 - TIR'!$C$23+SQRT(('Ejercicio 3 - TIR'!$E$23-'Ejercicio 3 - TIR'!$C$23)*('Ejercicio 3 - TIR'!$D$23-'Ejercicio 3 - TIR'!$C$23)*R736),'Ejercicio 3 - TIR'!$E$23-SQRT(('Ejercicio 3 - TIR'!$E$23-'Ejercicio 3 - TIR'!$C$23)*('Ejercicio 3 - TIR'!$E$23-'Ejercicio 3 - TIR'!$D$23)*(1-R736)))</f>
        <v>0.129932105582528</v>
      </c>
      <c r="T736" s="27">
        <f ca="1" t="shared" ref="T736:X736" si="5477">RAND()</f>
        <v>0.0803817765403405</v>
      </c>
      <c r="U736" s="29">
        <f ca="1">IF(T736&lt;=('Ejercicio 3 - TIR'!$D$24-'Ejercicio 3 - TIR'!$C$24)/('Ejercicio 3 - TIR'!$E$24-'Ejercicio 3 - TIR'!$C$24),'Ejercicio 3 - TIR'!$C$24+SQRT(('Ejercicio 3 - TIR'!$E$24-'Ejercicio 3 - TIR'!$C$24)*('Ejercicio 3 - TIR'!$D$24-'Ejercicio 3 - TIR'!$C$24)*T736),'Ejercicio 3 - TIR'!$E$24-SQRT(('Ejercicio 3 - TIR'!$E$24-'Ejercicio 3 - TIR'!$C$24)*('Ejercicio 3 - TIR'!$E$24-'Ejercicio 3 - TIR'!$D$24)*(1-T736)))</f>
        <v>0.162992372021102</v>
      </c>
      <c r="V736" s="27">
        <f ca="1" t="shared" si="5477"/>
        <v>0.461388995176055</v>
      </c>
      <c r="W736" s="29">
        <f ca="1">IF(V736&lt;=('Ejercicio 3 - TIR'!$D$25-'Ejercicio 3 - TIR'!$C$25)/('Ejercicio 3 - TIR'!$E$25-'Ejercicio 3 - TIR'!$C$25),'Ejercicio 3 - TIR'!$C$25+SQRT(('Ejercicio 3 - TIR'!$E$25-'Ejercicio 3 - TIR'!$C$25)*('Ejercicio 3 - TIR'!$D$25-'Ejercicio 3 - TIR'!$C$25)*V736),'Ejercicio 3 - TIR'!$E$25-SQRT(('Ejercicio 3 - TIR'!$E$25-'Ejercicio 3 - TIR'!$C$25)*('Ejercicio 3 - TIR'!$E$25-'Ejercicio 3 - TIR'!$D$25)*(1-V736)))</f>
        <v>0.206581818130145</v>
      </c>
      <c r="X736" s="27">
        <f ca="1" t="shared" si="5477"/>
        <v>0.18986569563842</v>
      </c>
      <c r="Y736" s="29">
        <f ca="1">IF(X736&lt;=('Ejercicio 3 - TIR'!$D$26-'Ejercicio 3 - TIR'!$C$26)/('Ejercicio 3 - TIR'!$E$26-'Ejercicio 3 - TIR'!$C$26),'Ejercicio 3 - TIR'!$C$26+SQRT(('Ejercicio 3 - TIR'!$E$26-'Ejercicio 3 - TIR'!$C$26)*('Ejercicio 3 - TIR'!$D$26-'Ejercicio 3 - TIR'!$C$26)*X736),'Ejercicio 3 - TIR'!$E$26-SQRT(('Ejercicio 3 - TIR'!$E$26-'Ejercicio 3 - TIR'!$C$26)*('Ejercicio 3 - TIR'!$E$26-'Ejercicio 3 - TIR'!$D$26)*(1-X736)))</f>
        <v>0.212641496819418</v>
      </c>
      <c r="Z736" s="27">
        <f ca="1" t="shared" si="5240"/>
        <v>1.15479821930194</v>
      </c>
      <c r="AA736" s="27">
        <f ca="1" t="shared" si="5241"/>
        <v>1.3048435834588</v>
      </c>
      <c r="AB736" s="27">
        <f ca="1" t="shared" si="5242"/>
        <v>1.51752313424326</v>
      </c>
      <c r="AC736" s="27">
        <f ca="1" t="shared" si="5243"/>
        <v>1.83101582236979</v>
      </c>
      <c r="AD736" s="27">
        <f ca="1" t="shared" si="5244"/>
        <v>2.22036576753854</v>
      </c>
      <c r="AE736" s="26">
        <f ca="1" t="shared" si="5245"/>
        <v>4916.24849964263</v>
      </c>
      <c r="AF736" s="26">
        <f ca="1" t="shared" si="5246"/>
        <v>5555.02701876814</v>
      </c>
      <c r="AG736" s="26">
        <f ca="1" t="shared" si="5247"/>
        <v>6460.45404919847</v>
      </c>
      <c r="AH736" s="26">
        <f ca="1" t="shared" si="5248"/>
        <v>7795.06639262815</v>
      </c>
      <c r="AI736" s="26">
        <f ca="1" t="shared" si="5249"/>
        <v>9452.62097816334</v>
      </c>
      <c r="AJ736" s="28">
        <f ca="1" t="shared" si="5250"/>
        <v>46479.7638754965</v>
      </c>
      <c r="AK736" s="28">
        <f ca="1" t="shared" si="5251"/>
        <v>57371.858835053</v>
      </c>
      <c r="AL736" s="28">
        <f ca="1" t="shared" si="5252"/>
        <v>67117.5154368086</v>
      </c>
      <c r="AM736" s="28">
        <f ca="1" t="shared" si="5253"/>
        <v>72030.4903970831</v>
      </c>
      <c r="AN736" s="28">
        <f ca="1" t="shared" si="5254"/>
        <v>97384.2410738452</v>
      </c>
      <c r="AO736" s="28">
        <f ca="1">C736/'Ejercicio 3 - TIR'!$D$7</f>
        <v>15691.6590461346</v>
      </c>
      <c r="AP736" s="28">
        <f ca="1" t="shared" si="5255"/>
        <v>30788.1048293619</v>
      </c>
      <c r="AQ736" s="28">
        <f ca="1" t="shared" si="5256"/>
        <v>41680.1997889184</v>
      </c>
      <c r="AR736" s="28">
        <f ca="1" t="shared" si="5257"/>
        <v>51425.856390674</v>
      </c>
      <c r="AS736" s="28">
        <f ca="1" t="shared" si="5258"/>
        <v>56338.8313509485</v>
      </c>
      <c r="AT736" s="28">
        <f ca="1" t="shared" si="5259"/>
        <v>81692.5820277106</v>
      </c>
      <c r="AU736" s="28">
        <f ca="1">AP736*'Ejercicio 3 - TIR'!$D$5</f>
        <v>15394.0524146809</v>
      </c>
      <c r="AV736" s="28">
        <f ca="1">AQ736*'Ejercicio 3 - TIR'!$D$5</f>
        <v>20840.0998944592</v>
      </c>
      <c r="AW736" s="28">
        <f ca="1">AR736*'Ejercicio 3 - TIR'!$D$5</f>
        <v>25712.928195337</v>
      </c>
      <c r="AX736" s="28">
        <f ca="1">AS736*'Ejercicio 3 - TIR'!$D$5</f>
        <v>28169.4156754742</v>
      </c>
      <c r="AY736" s="28">
        <f ca="1">AT736*'Ejercicio 3 - TIR'!$D$5</f>
        <v>40846.2910138553</v>
      </c>
      <c r="AZ736" s="28">
        <f ca="1" t="shared" ref="AZ736:BD736" si="5478">AJ736-AU736-AE736</f>
        <v>26169.4629611729</v>
      </c>
      <c r="BA736" s="28">
        <f ca="1" t="shared" si="5478"/>
        <v>30976.7319218256</v>
      </c>
      <c r="BB736" s="28">
        <f ca="1" t="shared" si="5478"/>
        <v>34944.1331922731</v>
      </c>
      <c r="BC736" s="28">
        <f ca="1" t="shared" si="5478"/>
        <v>36066.0083289807</v>
      </c>
      <c r="BD736" s="28">
        <f ca="1" t="shared" si="5478"/>
        <v>47085.3290818265</v>
      </c>
      <c r="BE736" s="28">
        <f ca="1" t="shared" ref="BE736:BI736" si="5479">AZ736/Z736</f>
        <v>22661.502696975</v>
      </c>
      <c r="BF736" s="28">
        <f ca="1" t="shared" si="5479"/>
        <v>23739.8047662652</v>
      </c>
      <c r="BG736" s="28">
        <f ca="1" t="shared" si="5479"/>
        <v>23027.0843348287</v>
      </c>
      <c r="BH736" s="28">
        <f ca="1" t="shared" si="5479"/>
        <v>19697.2674339331</v>
      </c>
      <c r="BI736" s="28">
        <f ca="1" t="shared" si="5479"/>
        <v>21206.1137719776</v>
      </c>
      <c r="BJ736" s="28">
        <f ca="1" t="shared" si="5262"/>
        <v>70516.7664236968</v>
      </c>
      <c r="BK736" s="28">
        <f ca="1" t="shared" si="5263"/>
        <v>34841.2225819237</v>
      </c>
      <c r="BL736" s="28">
        <f ca="1" t="shared" si="5264"/>
        <v>105357.989005621</v>
      </c>
      <c r="BM736" s="28">
        <f ca="1">BK736*'Ejercicio 3 - TIR'!$D$5</f>
        <v>17420.6112909619</v>
      </c>
      <c r="BN736" s="28">
        <f ca="1" t="shared" si="5265"/>
        <v>87937.3777146587</v>
      </c>
      <c r="BO736" s="28">
        <f ca="1" t="shared" si="5266"/>
        <v>39604.906092632</v>
      </c>
      <c r="BP736" s="28">
        <f ca="1" t="shared" si="5267"/>
        <v>-110217.371800238</v>
      </c>
      <c r="BQ736" s="28">
        <f ca="1" t="shared" ref="BQ736:BT736" si="5480">BE736</f>
        <v>22661.502696975</v>
      </c>
      <c r="BR736" s="28">
        <f ca="1" t="shared" si="5480"/>
        <v>23739.8047662652</v>
      </c>
      <c r="BS736" s="28">
        <f ca="1" t="shared" si="5480"/>
        <v>23027.0843348287</v>
      </c>
      <c r="BT736" s="28">
        <f ca="1" t="shared" si="5480"/>
        <v>19697.2674339331</v>
      </c>
      <c r="BU736" s="28">
        <f ca="1" t="shared" si="5269"/>
        <v>60811.0198646096</v>
      </c>
      <c r="BV736" s="30">
        <f ca="1" t="shared" si="5270"/>
        <v>9.5442699284362</v>
      </c>
    </row>
    <row r="737" ht="15" customHeight="1" spans="1:74">
      <c r="A737" s="26">
        <v>736</v>
      </c>
      <c r="B737" s="27">
        <f ca="1" t="shared" ref="B737:F737" si="5481">RAND()</f>
        <v>0.198539477246894</v>
      </c>
      <c r="C737" s="28">
        <f ca="1">IF(B737&lt;=('Ejercicio 3 - TIR'!$D$13-'Ejercicio 3 - TIR'!$C$13)/('Ejercicio 3 - TIR'!$E$13-'Ejercicio 3 - TIR'!$C$13),'Ejercicio 3 - TIR'!$C$13+SQRT(('Ejercicio 3 - TIR'!$E$13-'Ejercicio 3 - TIR'!$C$13)*('Ejercicio 3 - TIR'!$D$13-'Ejercicio 3 - TIR'!$C$13)*B737),'Ejercicio 3 - TIR'!$E$13-SQRT(('Ejercicio 3 - TIR'!$E$13-'Ejercicio 3 - TIR'!$C$13)*('Ejercicio 3 - TIR'!$E$13-'Ejercicio 3 - TIR'!$D$13)*(1-B737)))</f>
        <v>68911.5537870092</v>
      </c>
      <c r="D737" s="27">
        <f ca="1" t="shared" si="5481"/>
        <v>0.920116951943575</v>
      </c>
      <c r="E737" s="28">
        <f ca="1">IF(D737&lt;=('Ejercicio 3 - TIR'!$D$14-'Ejercicio 3 - TIR'!$C$14)/('Ejercicio 3 - TIR'!$E$14-'Ejercicio 3 - TIR'!$C$14),'Ejercicio 3 - TIR'!$C$14+SQRT(('Ejercicio 3 - TIR'!$E$14-'Ejercicio 3 - TIR'!$C$14)*('Ejercicio 3 - TIR'!$D$14-'Ejercicio 3 - TIR'!$C$14)*D737),'Ejercicio 3 - TIR'!$E$14-SQRT(('Ejercicio 3 - TIR'!$E$14-'Ejercicio 3 - TIR'!$C$14)*('Ejercicio 3 - TIR'!$E$14-'Ejercicio 3 - TIR'!$D$14)*(1-D737)))</f>
        <v>36538.4313948061</v>
      </c>
      <c r="F737" s="27">
        <f ca="1" t="shared" si="5481"/>
        <v>0.266129695471138</v>
      </c>
      <c r="G737" s="28">
        <f ca="1">IF(F737&lt;=('Ejercicio 3 - TIR'!$D$18-'Ejercicio 3 - TIR'!$C$18)/('Ejercicio 3 - TIR'!$E$18-'Ejercicio 3 - TIR'!$C$18),'Ejercicio 3 - TIR'!$C$18+SQRT(('Ejercicio 3 - TIR'!$E$18-'Ejercicio 3 - TIR'!$C$18)*('Ejercicio 3 - TIR'!$D$18-'Ejercicio 3 - TIR'!$C$18)*F737),'Ejercicio 3 - TIR'!$E$18-SQRT(('Ejercicio 3 - TIR'!$E$18-'Ejercicio 3 - TIR'!$C$18)*('Ejercicio 3 - TIR'!$E$18-'Ejercicio 3 - TIR'!$D$18)*(1-F737)))</f>
        <v>36318.1844164816</v>
      </c>
      <c r="H737" s="27">
        <f ca="1" t="shared" ref="H737:L737" si="5482">RAND()</f>
        <v>0.141923574219871</v>
      </c>
      <c r="I737" s="28">
        <f ca="1">IF(H737&lt;=('Ejercicio 3 - TIR'!$D$18-'Ejercicio 3 - TIR'!$C$18)/('Ejercicio 3 - TIR'!$E$18-'Ejercicio 3 - TIR'!$C$18),'Ejercicio 3 - TIR'!$C$18+SQRT(('Ejercicio 3 - TIR'!$E$18-'Ejercicio 3 - TIR'!$C$18)*('Ejercicio 3 - TIR'!$D$18-'Ejercicio 3 - TIR'!$C$18)*H737),'Ejercicio 3 - TIR'!$E$18-SQRT(('Ejercicio 3 - TIR'!$E$18-'Ejercicio 3 - TIR'!$C$18)*('Ejercicio 3 - TIR'!$E$18-'Ejercicio 3 - TIR'!$D$18)*(1-H737)))</f>
        <v>34613.9501658536</v>
      </c>
      <c r="J737" s="27">
        <f ca="1" t="shared" si="5482"/>
        <v>0.267656650048179</v>
      </c>
      <c r="K737" s="28">
        <f ca="1">IF(J737&lt;=('Ejercicio 3 - TIR'!$D$18-'Ejercicio 3 - TIR'!$C$18)/('Ejercicio 3 - TIR'!$E$18-'Ejercicio 3 - TIR'!$C$18),'Ejercicio 3 - TIR'!$C$18+SQRT(('Ejercicio 3 - TIR'!$E$18-'Ejercicio 3 - TIR'!$C$18)*('Ejercicio 3 - TIR'!$D$18-'Ejercicio 3 - TIR'!$C$18)*J737),'Ejercicio 3 - TIR'!$E$18-SQRT(('Ejercicio 3 - TIR'!$E$18-'Ejercicio 3 - TIR'!$C$18)*('Ejercicio 3 - TIR'!$E$18-'Ejercicio 3 - TIR'!$D$18)*(1-J737)))</f>
        <v>36336.2842034766</v>
      </c>
      <c r="L737" s="27">
        <f ca="1" t="shared" si="5482"/>
        <v>0.535700177097572</v>
      </c>
      <c r="M737" s="28">
        <f ca="1">IF(L737&lt;=('Ejercicio 3 - TIR'!$D$18-'Ejercicio 3 - TIR'!$C$18)/('Ejercicio 3 - TIR'!$E$18-'Ejercicio 3 - TIR'!$C$18),'Ejercicio 3 - TIR'!$C$18+SQRT(('Ejercicio 3 - TIR'!$E$18-'Ejercicio 3 - TIR'!$C$18)*('Ejercicio 3 - TIR'!$D$18-'Ejercicio 3 - TIR'!$C$18)*L737),'Ejercicio 3 - TIR'!$E$18-SQRT(('Ejercicio 3 - TIR'!$E$18-'Ejercicio 3 - TIR'!$C$18)*('Ejercicio 3 - TIR'!$E$18-'Ejercicio 3 - TIR'!$D$18)*(1-L737)))</f>
        <v>38964.0965280744</v>
      </c>
      <c r="N737" s="27">
        <f ca="1" t="shared" ref="N737:R737" si="5483">RAND()</f>
        <v>0.842360072822991</v>
      </c>
      <c r="O737" s="28">
        <f ca="1">IF(N737&lt;=('Ejercicio 3 - TIR'!$D$18-'Ejercicio 3 - TIR'!$C$18)/('Ejercicio 3 - TIR'!$E$18-'Ejercicio 3 - TIR'!$C$18),'Ejercicio 3 - TIR'!$C$18+SQRT(('Ejercicio 3 - TIR'!$E$18-'Ejercicio 3 - TIR'!$C$18)*('Ejercicio 3 - TIR'!$D$18-'Ejercicio 3 - TIR'!$C$18)*N737),'Ejercicio 3 - TIR'!$E$18-SQRT(('Ejercicio 3 - TIR'!$E$18-'Ejercicio 3 - TIR'!$C$18)*('Ejercicio 3 - TIR'!$E$18-'Ejercicio 3 - TIR'!$D$18)*(1-N737)))</f>
        <v>41561.5418370619</v>
      </c>
      <c r="P737" s="27">
        <f ca="1" t="shared" si="5483"/>
        <v>0.787360477100836</v>
      </c>
      <c r="Q737" s="29">
        <f ca="1">IF(P737&lt;=('Ejercicio 3 - TIR'!$D$22-'Ejercicio 3 - TIR'!$C$22)/('Ejercicio 3 - TIR'!$E$22-'Ejercicio 3 - TIR'!$C$22),'Ejercicio 3 - TIR'!$C$22+SQRT(('Ejercicio 3 - TIR'!$E$22-'Ejercicio 3 - TIR'!$C$22)*('Ejercicio 3 - TIR'!$D$22-'Ejercicio 3 - TIR'!$C$22)*P737),'Ejercicio 3 - TIR'!$E$22-SQRT(('Ejercicio 3 - TIR'!$E$22-'Ejercicio 3 - TIR'!$C$22)*('Ejercicio 3 - TIR'!$E$22-'Ejercicio 3 - TIR'!$D$22)*(1-P737)))</f>
        <v>0.160435973287217</v>
      </c>
      <c r="R737" s="27">
        <f ca="1" t="shared" si="5483"/>
        <v>0.523337823103432</v>
      </c>
      <c r="S737" s="29">
        <f ca="1">IF(R737&lt;=('Ejercicio 3 - TIR'!$D$23-'Ejercicio 3 - TIR'!$C$23)/('Ejercicio 3 - TIR'!$E$23-'Ejercicio 3 - TIR'!$C$23),'Ejercicio 3 - TIR'!$C$23+SQRT(('Ejercicio 3 - TIR'!$E$23-'Ejercicio 3 - TIR'!$C$23)*('Ejercicio 3 - TIR'!$D$23-'Ejercicio 3 - TIR'!$C$23)*R737),'Ejercicio 3 - TIR'!$E$23-SQRT(('Ejercicio 3 - TIR'!$E$23-'Ejercicio 3 - TIR'!$C$23)*('Ejercicio 3 - TIR'!$E$23-'Ejercicio 3 - TIR'!$D$23)*(1-R737)))</f>
        <v>0.150708500918973</v>
      </c>
      <c r="T737" s="27">
        <f ca="1" t="shared" ref="T737:X737" si="5484">RAND()</f>
        <v>0.465417539083981</v>
      </c>
      <c r="U737" s="29">
        <f ca="1">IF(T737&lt;=('Ejercicio 3 - TIR'!$D$24-'Ejercicio 3 - TIR'!$C$24)/('Ejercicio 3 - TIR'!$E$24-'Ejercicio 3 - TIR'!$C$24),'Ejercicio 3 - TIR'!$C$24+SQRT(('Ejercicio 3 - TIR'!$E$24-'Ejercicio 3 - TIR'!$C$24)*('Ejercicio 3 - TIR'!$D$24-'Ejercicio 3 - TIR'!$C$24)*T737),'Ejercicio 3 - TIR'!$E$24-SQRT(('Ejercicio 3 - TIR'!$E$24-'Ejercicio 3 - TIR'!$C$24)*('Ejercicio 3 - TIR'!$E$24-'Ejercicio 3 - TIR'!$D$24)*(1-T737)))</f>
        <v>0.181311101197309</v>
      </c>
      <c r="V737" s="27">
        <f ca="1" t="shared" si="5484"/>
        <v>0.0480112212553934</v>
      </c>
      <c r="W737" s="29">
        <f ca="1">IF(V737&lt;=('Ejercicio 3 - TIR'!$D$25-'Ejercicio 3 - TIR'!$C$25)/('Ejercicio 3 - TIR'!$E$25-'Ejercicio 3 - TIR'!$C$25),'Ejercicio 3 - TIR'!$C$25+SQRT(('Ejercicio 3 - TIR'!$E$25-'Ejercicio 3 - TIR'!$C$25)*('Ejercicio 3 - TIR'!$D$25-'Ejercicio 3 - TIR'!$C$25)*V737),'Ejercicio 3 - TIR'!$E$25-SQRT(('Ejercicio 3 - TIR'!$E$25-'Ejercicio 3 - TIR'!$C$25)*('Ejercicio 3 - TIR'!$E$25-'Ejercicio 3 - TIR'!$D$25)*(1-V737)))</f>
        <v>0.18819851875387</v>
      </c>
      <c r="X737" s="27">
        <f ca="1" t="shared" si="5484"/>
        <v>0.581479719449934</v>
      </c>
      <c r="Y737" s="29">
        <f ca="1">IF(X737&lt;=('Ejercicio 3 - TIR'!$D$26-'Ejercicio 3 - TIR'!$C$26)/('Ejercicio 3 - TIR'!$E$26-'Ejercicio 3 - TIR'!$C$26),'Ejercicio 3 - TIR'!$C$26+SQRT(('Ejercicio 3 - TIR'!$E$26-'Ejercicio 3 - TIR'!$C$26)*('Ejercicio 3 - TIR'!$D$26-'Ejercicio 3 - TIR'!$C$26)*X737),'Ejercicio 3 - TIR'!$E$26-SQRT(('Ejercicio 3 - TIR'!$E$26-'Ejercicio 3 - TIR'!$C$26)*('Ejercicio 3 - TIR'!$E$26-'Ejercicio 3 - TIR'!$D$26)*(1-X737)))</f>
        <v>0.232460442629634</v>
      </c>
      <c r="Z737" s="27">
        <f ca="1" t="shared" si="5240"/>
        <v>1.16043597328722</v>
      </c>
      <c r="AA737" s="27">
        <f ca="1" t="shared" si="5241"/>
        <v>1.33532353923378</v>
      </c>
      <c r="AB737" s="27">
        <f ca="1" t="shared" si="5242"/>
        <v>1.57743252058695</v>
      </c>
      <c r="AC737" s="27">
        <f ca="1" t="shared" si="5243"/>
        <v>1.87430298439559</v>
      </c>
      <c r="AD737" s="27">
        <f ca="1" t="shared" si="5244"/>
        <v>2.31000428577024</v>
      </c>
      <c r="AE737" s="26">
        <f ca="1" t="shared" si="5245"/>
        <v>5862.07880321392</v>
      </c>
      <c r="AF737" s="26">
        <f ca="1" t="shared" si="5246"/>
        <v>6745.54391191518</v>
      </c>
      <c r="AG737" s="26">
        <f ca="1" t="shared" si="5247"/>
        <v>7968.58590675932</v>
      </c>
      <c r="AH737" s="26">
        <f ca="1" t="shared" si="5248"/>
        <v>9468.26197097439</v>
      </c>
      <c r="AI737" s="26">
        <f ca="1" t="shared" si="5249"/>
        <v>11669.2583396804</v>
      </c>
      <c r="AJ737" s="28">
        <f ca="1" t="shared" si="5250"/>
        <v>42144.9276813644</v>
      </c>
      <c r="AK737" s="28">
        <f ca="1" t="shared" si="5251"/>
        <v>46220.8224423294</v>
      </c>
      <c r="AL737" s="28">
        <f ca="1" t="shared" si="5252"/>
        <v>57318.0363798538</v>
      </c>
      <c r="AM737" s="28">
        <f ca="1" t="shared" si="5253"/>
        <v>73030.5224068479</v>
      </c>
      <c r="AN737" s="28">
        <f ca="1" t="shared" si="5254"/>
        <v>96007.339766832</v>
      </c>
      <c r="AO737" s="28">
        <f ca="1">C737/'Ejercicio 3 - TIR'!$D$7</f>
        <v>13782.3107574018</v>
      </c>
      <c r="AP737" s="28">
        <f ca="1" t="shared" si="5255"/>
        <v>28362.6169239626</v>
      </c>
      <c r="AQ737" s="28">
        <f ca="1" t="shared" si="5256"/>
        <v>32438.5116849276</v>
      </c>
      <c r="AR737" s="28">
        <f ca="1" t="shared" si="5257"/>
        <v>43535.7256224519</v>
      </c>
      <c r="AS737" s="28">
        <f ca="1" t="shared" si="5258"/>
        <v>59248.211649446</v>
      </c>
      <c r="AT737" s="28">
        <f ca="1" t="shared" si="5259"/>
        <v>82225.0290094302</v>
      </c>
      <c r="AU737" s="28">
        <f ca="1">AP737*'Ejercicio 3 - TIR'!$D$5</f>
        <v>14181.3084619813</v>
      </c>
      <c r="AV737" s="28">
        <f ca="1">AQ737*'Ejercicio 3 - TIR'!$D$5</f>
        <v>16219.2558424638</v>
      </c>
      <c r="AW737" s="28">
        <f ca="1">AR737*'Ejercicio 3 - TIR'!$D$5</f>
        <v>21767.862811226</v>
      </c>
      <c r="AX737" s="28">
        <f ca="1">AS737*'Ejercicio 3 - TIR'!$D$5</f>
        <v>29624.105824723</v>
      </c>
      <c r="AY737" s="28">
        <f ca="1">AT737*'Ejercicio 3 - TIR'!$D$5</f>
        <v>41112.5145047151</v>
      </c>
      <c r="AZ737" s="28">
        <f ca="1" t="shared" ref="AZ737:BD737" si="5485">AJ737-AU737-AE737</f>
        <v>22101.5404161692</v>
      </c>
      <c r="BA737" s="28">
        <f ca="1" t="shared" si="5485"/>
        <v>23256.0226879504</v>
      </c>
      <c r="BB737" s="28">
        <f ca="1" t="shared" si="5485"/>
        <v>27581.5876618685</v>
      </c>
      <c r="BC737" s="28">
        <f ca="1" t="shared" si="5485"/>
        <v>33938.1546111505</v>
      </c>
      <c r="BD737" s="28">
        <f ca="1" t="shared" si="5485"/>
        <v>43225.5669224365</v>
      </c>
      <c r="BE737" s="28">
        <f ca="1" t="shared" ref="BE737:BI737" si="5486">AZ737/Z737</f>
        <v>19045.8938924146</v>
      </c>
      <c r="BF737" s="28">
        <f ca="1" t="shared" si="5486"/>
        <v>17416.0209152719</v>
      </c>
      <c r="BG737" s="28">
        <f ca="1" t="shared" si="5486"/>
        <v>17485.114134458</v>
      </c>
      <c r="BH737" s="28">
        <f ca="1" t="shared" si="5486"/>
        <v>18107.0802819505</v>
      </c>
      <c r="BI737" s="28">
        <f ca="1" t="shared" si="5486"/>
        <v>18712.3319158794</v>
      </c>
      <c r="BJ737" s="28">
        <f ca="1" t="shared" si="5262"/>
        <v>84403.933117324</v>
      </c>
      <c r="BK737" s="28">
        <f ca="1" t="shared" si="5263"/>
        <v>31837.1969174155</v>
      </c>
      <c r="BL737" s="28">
        <f ca="1" t="shared" si="5264"/>
        <v>116241.130034739</v>
      </c>
      <c r="BM737" s="28">
        <f ca="1">BK737*'Ejercicio 3 - TIR'!$D$5</f>
        <v>15918.5984587077</v>
      </c>
      <c r="BN737" s="28">
        <f ca="1" t="shared" si="5265"/>
        <v>100322.531576032</v>
      </c>
      <c r="BO737" s="28">
        <f ca="1" t="shared" si="5266"/>
        <v>43429.5867735071</v>
      </c>
      <c r="BP737" s="28">
        <f ca="1" t="shared" si="5267"/>
        <v>-105449.985181815</v>
      </c>
      <c r="BQ737" s="28">
        <f ca="1" t="shared" ref="BQ737:BT737" si="5487">BE737</f>
        <v>19045.8938924146</v>
      </c>
      <c r="BR737" s="28">
        <f ca="1" t="shared" si="5487"/>
        <v>17416.0209152719</v>
      </c>
      <c r="BS737" s="28">
        <f ca="1" t="shared" si="5487"/>
        <v>17485.114134458</v>
      </c>
      <c r="BT737" s="28">
        <f ca="1" t="shared" si="5487"/>
        <v>18107.0802819505</v>
      </c>
      <c r="BU737" s="28">
        <f ca="1" t="shared" si="5269"/>
        <v>62141.9186893864</v>
      </c>
      <c r="BV737" s="30">
        <f ca="1" t="shared" si="5270"/>
        <v>6.98689593446873</v>
      </c>
    </row>
    <row r="738" ht="15" customHeight="1" spans="1:74">
      <c r="A738" s="26">
        <v>737</v>
      </c>
      <c r="B738" s="27">
        <f ca="1" t="shared" ref="B738:F738" si="5488">RAND()</f>
        <v>0.365283308944637</v>
      </c>
      <c r="C738" s="28">
        <f ca="1">IF(B738&lt;=('Ejercicio 3 - TIR'!$D$13-'Ejercicio 3 - TIR'!$C$13)/('Ejercicio 3 - TIR'!$E$13-'Ejercicio 3 - TIR'!$C$13),'Ejercicio 3 - TIR'!$C$13+SQRT(('Ejercicio 3 - TIR'!$E$13-'Ejercicio 3 - TIR'!$C$13)*('Ejercicio 3 - TIR'!$D$13-'Ejercicio 3 - TIR'!$C$13)*B738),'Ejercicio 3 - TIR'!$E$13-SQRT(('Ejercicio 3 - TIR'!$E$13-'Ejercicio 3 - TIR'!$C$13)*('Ejercicio 3 - TIR'!$E$13-'Ejercicio 3 - TIR'!$D$13)*(1-B738)))</f>
        <v>72401.8111234372</v>
      </c>
      <c r="D738" s="27">
        <f ca="1" t="shared" si="5488"/>
        <v>0.77708162657418</v>
      </c>
      <c r="E738" s="28">
        <f ca="1">IF(D738&lt;=('Ejercicio 3 - TIR'!$D$14-'Ejercicio 3 - TIR'!$C$14)/('Ejercicio 3 - TIR'!$E$14-'Ejercicio 3 - TIR'!$C$14),'Ejercicio 3 - TIR'!$C$14+SQRT(('Ejercicio 3 - TIR'!$E$14-'Ejercicio 3 - TIR'!$C$14)*('Ejercicio 3 - TIR'!$D$14-'Ejercicio 3 - TIR'!$C$14)*D738),'Ejercicio 3 - TIR'!$E$14-SQRT(('Ejercicio 3 - TIR'!$E$14-'Ejercicio 3 - TIR'!$C$14)*('Ejercicio 3 - TIR'!$E$14-'Ejercicio 3 - TIR'!$D$14)*(1-D738)))</f>
        <v>34217.4611100423</v>
      </c>
      <c r="F738" s="27">
        <f ca="1" t="shared" si="5488"/>
        <v>0.262060825045105</v>
      </c>
      <c r="G738" s="28">
        <f ca="1">IF(F738&lt;=('Ejercicio 3 - TIR'!$D$18-'Ejercicio 3 - TIR'!$C$18)/('Ejercicio 3 - TIR'!$E$18-'Ejercicio 3 - TIR'!$C$18),'Ejercicio 3 - TIR'!$C$18+SQRT(('Ejercicio 3 - TIR'!$E$18-'Ejercicio 3 - TIR'!$C$18)*('Ejercicio 3 - TIR'!$D$18-'Ejercicio 3 - TIR'!$C$18)*F738),'Ejercicio 3 - TIR'!$E$18-SQRT(('Ejercicio 3 - TIR'!$E$18-'Ejercicio 3 - TIR'!$C$18)*('Ejercicio 3 - TIR'!$E$18-'Ejercicio 3 - TIR'!$D$18)*(1-F738)))</f>
        <v>36269.6988569441</v>
      </c>
      <c r="H738" s="27">
        <f ca="1" t="shared" ref="H738:L738" si="5489">RAND()</f>
        <v>0.101575907771027</v>
      </c>
      <c r="I738" s="28">
        <f ca="1">IF(H738&lt;=('Ejercicio 3 - TIR'!$D$18-'Ejercicio 3 - TIR'!$C$18)/('Ejercicio 3 - TIR'!$E$18-'Ejercicio 3 - TIR'!$C$18),'Ejercicio 3 - TIR'!$C$18+SQRT(('Ejercicio 3 - TIR'!$E$18-'Ejercicio 3 - TIR'!$C$18)*('Ejercicio 3 - TIR'!$D$18-'Ejercicio 3 - TIR'!$C$18)*H738),'Ejercicio 3 - TIR'!$E$18-SQRT(('Ejercicio 3 - TIR'!$E$18-'Ejercicio 3 - TIR'!$C$18)*('Ejercicio 3 - TIR'!$E$18-'Ejercicio 3 - TIR'!$D$18)*(1-H738)))</f>
        <v>33903.3813758912</v>
      </c>
      <c r="J738" s="27">
        <f ca="1" t="shared" si="5489"/>
        <v>0.70661057308982</v>
      </c>
      <c r="K738" s="28">
        <f ca="1">IF(J738&lt;=('Ejercicio 3 - TIR'!$D$18-'Ejercicio 3 - TIR'!$C$18)/('Ejercicio 3 - TIR'!$E$18-'Ejercicio 3 - TIR'!$C$18),'Ejercicio 3 - TIR'!$C$18+SQRT(('Ejercicio 3 - TIR'!$E$18-'Ejercicio 3 - TIR'!$C$18)*('Ejercicio 3 - TIR'!$D$18-'Ejercicio 3 - TIR'!$C$18)*J738),'Ejercicio 3 - TIR'!$E$18-SQRT(('Ejercicio 3 - TIR'!$E$18-'Ejercicio 3 - TIR'!$C$18)*('Ejercicio 3 - TIR'!$E$18-'Ejercicio 3 - TIR'!$D$18)*(1-J738)))</f>
        <v>40309.1357919608</v>
      </c>
      <c r="L738" s="27">
        <f ca="1" t="shared" si="5489"/>
        <v>0.0179810817199537</v>
      </c>
      <c r="M738" s="28">
        <f ca="1">IF(L738&lt;=('Ejercicio 3 - TIR'!$D$18-'Ejercicio 3 - TIR'!$C$18)/('Ejercicio 3 - TIR'!$E$18-'Ejercicio 3 - TIR'!$C$18),'Ejercicio 3 - TIR'!$C$18+SQRT(('Ejercicio 3 - TIR'!$E$18-'Ejercicio 3 - TIR'!$C$18)*('Ejercicio 3 - TIR'!$D$18-'Ejercicio 3 - TIR'!$C$18)*L738),'Ejercicio 3 - TIR'!$E$18-SQRT(('Ejercicio 3 - TIR'!$E$18-'Ejercicio 3 - TIR'!$C$18)*('Ejercicio 3 - TIR'!$E$18-'Ejercicio 3 - TIR'!$D$18)*(1-L738)))</f>
        <v>31642.3039481147</v>
      </c>
      <c r="N738" s="27">
        <f ca="1" t="shared" ref="N738:R738" si="5490">RAND()</f>
        <v>0.497090882492185</v>
      </c>
      <c r="O738" s="28">
        <f ca="1">IF(N738&lt;=('Ejercicio 3 - TIR'!$D$18-'Ejercicio 3 - TIR'!$C$18)/('Ejercicio 3 - TIR'!$E$18-'Ejercicio 3 - TIR'!$C$18),'Ejercicio 3 - TIR'!$C$18+SQRT(('Ejercicio 3 - TIR'!$E$18-'Ejercicio 3 - TIR'!$C$18)*('Ejercicio 3 - TIR'!$D$18-'Ejercicio 3 - TIR'!$C$18)*N738),'Ejercicio 3 - TIR'!$E$18-SQRT(('Ejercicio 3 - TIR'!$E$18-'Ejercicio 3 - TIR'!$C$18)*('Ejercicio 3 - TIR'!$E$18-'Ejercicio 3 - TIR'!$D$18)*(1-N738)))</f>
        <v>38635.0235884928</v>
      </c>
      <c r="P738" s="27">
        <f ca="1" t="shared" si="5490"/>
        <v>0.570679741246345</v>
      </c>
      <c r="Q738" s="29">
        <f ca="1">IF(P738&lt;=('Ejercicio 3 - TIR'!$D$22-'Ejercicio 3 - TIR'!$C$22)/('Ejercicio 3 - TIR'!$E$22-'Ejercicio 3 - TIR'!$C$22),'Ejercicio 3 - TIR'!$C$22+SQRT(('Ejercicio 3 - TIR'!$E$22-'Ejercicio 3 - TIR'!$C$22)*('Ejercicio 3 - TIR'!$D$22-'Ejercicio 3 - TIR'!$C$22)*P738),'Ejercicio 3 - TIR'!$E$22-SQRT(('Ejercicio 3 - TIR'!$E$22-'Ejercicio 3 - TIR'!$C$22)*('Ejercicio 3 - TIR'!$E$22-'Ejercicio 3 - TIR'!$D$22)*(1-P738)))</f>
        <v>0.152201142725706</v>
      </c>
      <c r="R738" s="27">
        <f ca="1" t="shared" si="5490"/>
        <v>0.0294592357698717</v>
      </c>
      <c r="S738" s="29">
        <f ca="1">IF(R738&lt;=('Ejercicio 3 - TIR'!$D$23-'Ejercicio 3 - TIR'!$C$23)/('Ejercicio 3 - TIR'!$E$23-'Ejercicio 3 - TIR'!$C$23),'Ejercicio 3 - TIR'!$C$23+SQRT(('Ejercicio 3 - TIR'!$E$23-'Ejercicio 3 - TIR'!$C$23)*('Ejercicio 3 - TIR'!$D$23-'Ejercicio 3 - TIR'!$C$23)*R738),'Ejercicio 3 - TIR'!$E$23-SQRT(('Ejercicio 3 - TIR'!$E$23-'Ejercicio 3 - TIR'!$C$23)*('Ejercicio 3 - TIR'!$E$23-'Ejercicio 3 - TIR'!$D$23)*(1-R738)))</f>
        <v>0.127281938230016</v>
      </c>
      <c r="T738" s="27">
        <f ca="1" t="shared" ref="T738:X738" si="5491">RAND()</f>
        <v>0.0780647526904297</v>
      </c>
      <c r="U738" s="29">
        <f ca="1">IF(T738&lt;=('Ejercicio 3 - TIR'!$D$24-'Ejercicio 3 - TIR'!$C$24)/('Ejercicio 3 - TIR'!$E$24-'Ejercicio 3 - TIR'!$C$24),'Ejercicio 3 - TIR'!$C$24+SQRT(('Ejercicio 3 - TIR'!$E$24-'Ejercicio 3 - TIR'!$C$24)*('Ejercicio 3 - TIR'!$D$24-'Ejercicio 3 - TIR'!$C$24)*T738),'Ejercicio 3 - TIR'!$E$24-SQRT(('Ejercicio 3 - TIR'!$E$24-'Ejercicio 3 - TIR'!$C$24)*('Ejercicio 3 - TIR'!$E$24-'Ejercicio 3 - TIR'!$D$24)*(1-T738)))</f>
        <v>0.162803748695203</v>
      </c>
      <c r="V738" s="27">
        <f ca="1" t="shared" si="5491"/>
        <v>0.700011151280489</v>
      </c>
      <c r="W738" s="29">
        <f ca="1">IF(V738&lt;=('Ejercicio 3 - TIR'!$D$25-'Ejercicio 3 - TIR'!$C$25)/('Ejercicio 3 - TIR'!$E$25-'Ejercicio 3 - TIR'!$C$25),'Ejercicio 3 - TIR'!$C$25+SQRT(('Ejercicio 3 - TIR'!$E$25-'Ejercicio 3 - TIR'!$C$25)*('Ejercicio 3 - TIR'!$D$25-'Ejercicio 3 - TIR'!$C$25)*V738),'Ejercicio 3 - TIR'!$E$25-SQRT(('Ejercicio 3 - TIR'!$E$25-'Ejercicio 3 - TIR'!$C$25)*('Ejercicio 3 - TIR'!$E$25-'Ejercicio 3 - TIR'!$D$25)*(1-V738)))</f>
        <v>0.217596898751535</v>
      </c>
      <c r="X738" s="27">
        <f ca="1" t="shared" si="5491"/>
        <v>0.189767914761916</v>
      </c>
      <c r="Y738" s="29">
        <f ca="1">IF(X738&lt;=('Ejercicio 3 - TIR'!$D$26-'Ejercicio 3 - TIR'!$C$26)/('Ejercicio 3 - TIR'!$E$26-'Ejercicio 3 - TIR'!$C$26),'Ejercicio 3 - TIR'!$C$26+SQRT(('Ejercicio 3 - TIR'!$E$26-'Ejercicio 3 - TIR'!$C$26)*('Ejercicio 3 - TIR'!$D$26-'Ejercicio 3 - TIR'!$C$26)*X738),'Ejercicio 3 - TIR'!$E$26-SQRT(('Ejercicio 3 - TIR'!$E$26-'Ejercicio 3 - TIR'!$C$26)*('Ejercicio 3 - TIR'!$E$26-'Ejercicio 3 - TIR'!$D$26)*(1-X738)))</f>
        <v>0.212635665880578</v>
      </c>
      <c r="Z738" s="27">
        <f ca="1" t="shared" si="5240"/>
        <v>1.15220114272571</v>
      </c>
      <c r="AA738" s="27">
        <f ca="1" t="shared" si="5241"/>
        <v>1.29885553740267</v>
      </c>
      <c r="AB738" s="27">
        <f ca="1" t="shared" si="5242"/>
        <v>1.51031408790535</v>
      </c>
      <c r="AC738" s="27">
        <f ca="1" t="shared" si="5243"/>
        <v>1.83895374957431</v>
      </c>
      <c r="AD738" s="27">
        <f ca="1" t="shared" si="5244"/>
        <v>2.22998090463863</v>
      </c>
      <c r="AE738" s="26">
        <f ca="1" t="shared" si="5245"/>
        <v>5207.93668212084</v>
      </c>
      <c r="AF738" s="26">
        <f ca="1" t="shared" si="5246"/>
        <v>5870.81295720038</v>
      </c>
      <c r="AG738" s="26">
        <f ca="1" t="shared" si="5247"/>
        <v>6826.60331452097</v>
      </c>
      <c r="AH738" s="26">
        <f ca="1" t="shared" si="5248"/>
        <v>8312.05102476768</v>
      </c>
      <c r="AI738" s="26">
        <f ca="1" t="shared" si="5249"/>
        <v>10079.4895292525</v>
      </c>
      <c r="AJ738" s="28">
        <f ca="1" t="shared" si="5250"/>
        <v>41789.9884692882</v>
      </c>
      <c r="AK738" s="28">
        <f ca="1" t="shared" si="5251"/>
        <v>44035.5946367509</v>
      </c>
      <c r="AL738" s="28">
        <f ca="1" t="shared" si="5252"/>
        <v>60879.4556578881</v>
      </c>
      <c r="AM738" s="28">
        <f ca="1" t="shared" si="5253"/>
        <v>58188.7334905554</v>
      </c>
      <c r="AN738" s="28">
        <f ca="1" t="shared" si="5254"/>
        <v>86155.3648526019</v>
      </c>
      <c r="AO738" s="28">
        <f ca="1">C738/'Ejercicio 3 - TIR'!$D$7</f>
        <v>14480.3622246874</v>
      </c>
      <c r="AP738" s="28">
        <f ca="1" t="shared" si="5255"/>
        <v>27309.6262446007</v>
      </c>
      <c r="AQ738" s="28">
        <f ca="1" t="shared" si="5256"/>
        <v>29555.2324120635</v>
      </c>
      <c r="AR738" s="28">
        <f ca="1" t="shared" si="5257"/>
        <v>46399.0934332007</v>
      </c>
      <c r="AS738" s="28">
        <f ca="1" t="shared" si="5258"/>
        <v>43708.3712658679</v>
      </c>
      <c r="AT738" s="28">
        <f ca="1" t="shared" si="5259"/>
        <v>71675.0026279145</v>
      </c>
      <c r="AU738" s="28">
        <f ca="1">AP738*'Ejercicio 3 - TIR'!$D$5</f>
        <v>13654.8131223004</v>
      </c>
      <c r="AV738" s="28">
        <f ca="1">AQ738*'Ejercicio 3 - TIR'!$D$5</f>
        <v>14777.6162060317</v>
      </c>
      <c r="AW738" s="28">
        <f ca="1">AR738*'Ejercicio 3 - TIR'!$D$5</f>
        <v>23199.5467166003</v>
      </c>
      <c r="AX738" s="28">
        <f ca="1">AS738*'Ejercicio 3 - TIR'!$D$5</f>
        <v>21854.185632934</v>
      </c>
      <c r="AY738" s="28">
        <f ca="1">AT738*'Ejercicio 3 - TIR'!$D$5</f>
        <v>35837.5013139572</v>
      </c>
      <c r="AZ738" s="28">
        <f ca="1" t="shared" ref="AZ738:BD738" si="5492">AJ738-AU738-AE738</f>
        <v>22927.238664867</v>
      </c>
      <c r="BA738" s="28">
        <f ca="1" t="shared" si="5492"/>
        <v>23387.1654735188</v>
      </c>
      <c r="BB738" s="28">
        <f ca="1" t="shared" si="5492"/>
        <v>30853.3056267668</v>
      </c>
      <c r="BC738" s="28">
        <f ca="1" t="shared" si="5492"/>
        <v>28022.4968328537</v>
      </c>
      <c r="BD738" s="28">
        <f ca="1" t="shared" si="5492"/>
        <v>40238.3740093922</v>
      </c>
      <c r="BE738" s="28">
        <f ca="1" t="shared" ref="BE738:BI738" si="5493">AZ738/Z738</f>
        <v>19898.6425326997</v>
      </c>
      <c r="BF738" s="28">
        <f ca="1" t="shared" si="5493"/>
        <v>18005.9789561249</v>
      </c>
      <c r="BG738" s="28">
        <f ca="1" t="shared" si="5493"/>
        <v>20428.4035180769</v>
      </c>
      <c r="BH738" s="28">
        <f ca="1" t="shared" si="5493"/>
        <v>15238.2825502493</v>
      </c>
      <c r="BI738" s="28">
        <f ca="1" t="shared" si="5493"/>
        <v>18044.2684175867</v>
      </c>
      <c r="BJ738" s="28">
        <f ca="1" t="shared" si="5262"/>
        <v>76304.2848806092</v>
      </c>
      <c r="BK738" s="28">
        <f ca="1" t="shared" si="5263"/>
        <v>32290.9312533035</v>
      </c>
      <c r="BL738" s="28">
        <f ca="1" t="shared" si="5264"/>
        <v>108595.216133913</v>
      </c>
      <c r="BM738" s="28">
        <f ca="1">BK738*'Ejercicio 3 - TIR'!$D$5</f>
        <v>16145.4656266517</v>
      </c>
      <c r="BN738" s="28">
        <f ca="1" t="shared" si="5265"/>
        <v>92449.7505072609</v>
      </c>
      <c r="BO738" s="28">
        <f ca="1" t="shared" si="5266"/>
        <v>41457.642222386</v>
      </c>
      <c r="BP738" s="28">
        <f ca="1" t="shared" si="5267"/>
        <v>-106619.27223348</v>
      </c>
      <c r="BQ738" s="28">
        <f ca="1" t="shared" ref="BQ738:BT738" si="5494">BE738</f>
        <v>19898.6425326997</v>
      </c>
      <c r="BR738" s="28">
        <f ca="1" t="shared" si="5494"/>
        <v>18005.9789561249</v>
      </c>
      <c r="BS738" s="28">
        <f ca="1" t="shared" si="5494"/>
        <v>20428.4035180769</v>
      </c>
      <c r="BT738" s="28">
        <f ca="1" t="shared" si="5494"/>
        <v>15238.2825502493</v>
      </c>
      <c r="BU738" s="28">
        <f ca="1" t="shared" si="5269"/>
        <v>59501.9106399727</v>
      </c>
      <c r="BV738" s="30">
        <f ca="1" t="shared" si="5270"/>
        <v>6.53674031370937</v>
      </c>
    </row>
    <row r="739" ht="15" customHeight="1" spans="1:74">
      <c r="A739" s="26">
        <v>738</v>
      </c>
      <c r="B739" s="27">
        <f ca="1" t="shared" ref="B739:F739" si="5495">RAND()</f>
        <v>0.168345182349479</v>
      </c>
      <c r="C739" s="28">
        <f ca="1">IF(B739&lt;=('Ejercicio 3 - TIR'!$D$13-'Ejercicio 3 - TIR'!$C$13)/('Ejercicio 3 - TIR'!$E$13-'Ejercicio 3 - TIR'!$C$13),'Ejercicio 3 - TIR'!$C$13+SQRT(('Ejercicio 3 - TIR'!$E$13-'Ejercicio 3 - TIR'!$C$13)*('Ejercicio 3 - TIR'!$D$13-'Ejercicio 3 - TIR'!$C$13)*B739),'Ejercicio 3 - TIR'!$E$13-SQRT(('Ejercicio 3 - TIR'!$E$13-'Ejercicio 3 - TIR'!$C$13)*('Ejercicio 3 - TIR'!$E$13-'Ejercicio 3 - TIR'!$D$13)*(1-B739)))</f>
        <v>68205.9778783392</v>
      </c>
      <c r="D739" s="27">
        <f ca="1" t="shared" si="5495"/>
        <v>0.56754551282999</v>
      </c>
      <c r="E739" s="28">
        <f ca="1">IF(D739&lt;=('Ejercicio 3 - TIR'!$D$14-'Ejercicio 3 - TIR'!$C$14)/('Ejercicio 3 - TIR'!$E$14-'Ejercicio 3 - TIR'!$C$14),'Ejercicio 3 - TIR'!$C$14+SQRT(('Ejercicio 3 - TIR'!$E$14-'Ejercicio 3 - TIR'!$C$14)*('Ejercicio 3 - TIR'!$D$14-'Ejercicio 3 - TIR'!$C$14)*D739),'Ejercicio 3 - TIR'!$E$14-SQRT(('Ejercicio 3 - TIR'!$E$14-'Ejercicio 3 - TIR'!$C$14)*('Ejercicio 3 - TIR'!$E$14-'Ejercicio 3 - TIR'!$D$14)*(1-D739)))</f>
        <v>31945.9219599323</v>
      </c>
      <c r="F739" s="27">
        <f ca="1" t="shared" si="5495"/>
        <v>0.31813192058604</v>
      </c>
      <c r="G739" s="28">
        <f ca="1">IF(F739&lt;=('Ejercicio 3 - TIR'!$D$18-'Ejercicio 3 - TIR'!$C$18)/('Ejercicio 3 - TIR'!$E$18-'Ejercicio 3 - TIR'!$C$18),'Ejercicio 3 - TIR'!$C$18+SQRT(('Ejercicio 3 - TIR'!$E$18-'Ejercicio 3 - TIR'!$C$18)*('Ejercicio 3 - TIR'!$D$18-'Ejercicio 3 - TIR'!$C$18)*F739),'Ejercicio 3 - TIR'!$E$18-SQRT(('Ejercicio 3 - TIR'!$E$18-'Ejercicio 3 - TIR'!$C$18)*('Ejercicio 3 - TIR'!$E$18-'Ejercicio 3 - TIR'!$D$18)*(1-F739)))</f>
        <v>36907.9510774112</v>
      </c>
      <c r="H739" s="27">
        <f ca="1" t="shared" ref="H739:L739" si="5496">RAND()</f>
        <v>0.523336673816814</v>
      </c>
      <c r="I739" s="28">
        <f ca="1">IF(H739&lt;=('Ejercicio 3 - TIR'!$D$18-'Ejercicio 3 - TIR'!$C$18)/('Ejercicio 3 - TIR'!$E$18-'Ejercicio 3 - TIR'!$C$18),'Ejercicio 3 - TIR'!$C$18+SQRT(('Ejercicio 3 - TIR'!$E$18-'Ejercicio 3 - TIR'!$C$18)*('Ejercicio 3 - TIR'!$D$18-'Ejercicio 3 - TIR'!$C$18)*H739),'Ejercicio 3 - TIR'!$E$18-SQRT(('Ejercicio 3 - TIR'!$E$18-'Ejercicio 3 - TIR'!$C$18)*('Ejercicio 3 - TIR'!$E$18-'Ejercicio 3 - TIR'!$D$18)*(1-H739)))</f>
        <v>38860.0508504479</v>
      </c>
      <c r="J739" s="27">
        <f ca="1" t="shared" si="5496"/>
        <v>0.925275049777698</v>
      </c>
      <c r="K739" s="28">
        <f ca="1">IF(J739&lt;=('Ejercicio 3 - TIR'!$D$18-'Ejercicio 3 - TIR'!$C$18)/('Ejercicio 3 - TIR'!$E$18-'Ejercicio 3 - TIR'!$C$18),'Ejercicio 3 - TIR'!$C$18+SQRT(('Ejercicio 3 - TIR'!$E$18-'Ejercicio 3 - TIR'!$C$18)*('Ejercicio 3 - TIR'!$D$18-'Ejercicio 3 - TIR'!$C$18)*J739),'Ejercicio 3 - TIR'!$E$18-SQRT(('Ejercicio 3 - TIR'!$E$18-'Ejercicio 3 - TIR'!$C$18)*('Ejercicio 3 - TIR'!$E$18-'Ejercicio 3 - TIR'!$D$18)*(1-J739)))</f>
        <v>42632.6446682695</v>
      </c>
      <c r="L739" s="27">
        <f ca="1" t="shared" si="5496"/>
        <v>0.347337129711439</v>
      </c>
      <c r="M739" s="28">
        <f ca="1">IF(L739&lt;=('Ejercicio 3 - TIR'!$D$18-'Ejercicio 3 - TIR'!$C$18)/('Ejercicio 3 - TIR'!$E$18-'Ejercicio 3 - TIR'!$C$18),'Ejercicio 3 - TIR'!$C$18+SQRT(('Ejercicio 3 - TIR'!$E$18-'Ejercicio 3 - TIR'!$C$18)*('Ejercicio 3 - TIR'!$D$18-'Ejercicio 3 - TIR'!$C$18)*L739),'Ejercicio 3 - TIR'!$E$18-SQRT(('Ejercicio 3 - TIR'!$E$18-'Ejercicio 3 - TIR'!$C$18)*('Ejercicio 3 - TIR'!$E$18-'Ejercicio 3 - TIR'!$D$18)*(1-L739)))</f>
        <v>37218.0724197472</v>
      </c>
      <c r="N739" s="27">
        <f ca="1" t="shared" ref="N739:R739" si="5497">RAND()</f>
        <v>0.634815092385077</v>
      </c>
      <c r="O739" s="28">
        <f ca="1">IF(N739&lt;=('Ejercicio 3 - TIR'!$D$18-'Ejercicio 3 - TIR'!$C$18)/('Ejercicio 3 - TIR'!$E$18-'Ejercicio 3 - TIR'!$C$18),'Ejercicio 3 - TIR'!$C$18+SQRT(('Ejercicio 3 - TIR'!$E$18-'Ejercicio 3 - TIR'!$C$18)*('Ejercicio 3 - TIR'!$D$18-'Ejercicio 3 - TIR'!$C$18)*N739),'Ejercicio 3 - TIR'!$E$18-SQRT(('Ejercicio 3 - TIR'!$E$18-'Ejercicio 3 - TIR'!$C$18)*('Ejercicio 3 - TIR'!$E$18-'Ejercicio 3 - TIR'!$D$18)*(1-N739)))</f>
        <v>39758.1895789005</v>
      </c>
      <c r="P739" s="27">
        <f ca="1" t="shared" si="5497"/>
        <v>0.669936707871527</v>
      </c>
      <c r="Q739" s="29">
        <f ca="1">IF(P739&lt;=('Ejercicio 3 - TIR'!$D$22-'Ejercicio 3 - TIR'!$C$22)/('Ejercicio 3 - TIR'!$E$22-'Ejercicio 3 - TIR'!$C$22),'Ejercicio 3 - TIR'!$C$22+SQRT(('Ejercicio 3 - TIR'!$E$22-'Ejercicio 3 - TIR'!$C$22)*('Ejercicio 3 - TIR'!$D$22-'Ejercicio 3 - TIR'!$C$22)*P739),'Ejercicio 3 - TIR'!$E$22-SQRT(('Ejercicio 3 - TIR'!$E$22-'Ejercicio 3 - TIR'!$C$22)*('Ejercicio 3 - TIR'!$E$22-'Ejercicio 3 - TIR'!$D$22)*(1-P739)))</f>
        <v>0.155625547681409</v>
      </c>
      <c r="R739" s="27">
        <f ca="1" t="shared" si="5497"/>
        <v>0.139070988617914</v>
      </c>
      <c r="S739" s="29">
        <f ca="1">IF(R739&lt;=('Ejercicio 3 - TIR'!$D$23-'Ejercicio 3 - TIR'!$C$23)/('Ejercicio 3 - TIR'!$E$23-'Ejercicio 3 - TIR'!$C$23),'Ejercicio 3 - TIR'!$C$23+SQRT(('Ejercicio 3 - TIR'!$E$23-'Ejercicio 3 - TIR'!$C$23)*('Ejercicio 3 - TIR'!$D$23-'Ejercicio 3 - TIR'!$C$23)*R739),'Ejercicio 3 - TIR'!$E$23-SQRT(('Ejercicio 3 - TIR'!$E$23-'Ejercicio 3 - TIR'!$C$23)*('Ejercicio 3 - TIR'!$E$23-'Ejercicio 3 - TIR'!$D$23)*(1-R739)))</f>
        <v>0.135821750203825</v>
      </c>
      <c r="T739" s="27">
        <f ca="1" t="shared" ref="T739:X739" si="5498">RAND()</f>
        <v>0.453045042809868</v>
      </c>
      <c r="U739" s="29">
        <f ca="1">IF(T739&lt;=('Ejercicio 3 - TIR'!$D$24-'Ejercicio 3 - TIR'!$C$24)/('Ejercicio 3 - TIR'!$E$24-'Ejercicio 3 - TIR'!$C$24),'Ejercicio 3 - TIR'!$C$24+SQRT(('Ejercicio 3 - TIR'!$E$24-'Ejercicio 3 - TIR'!$C$24)*('Ejercicio 3 - TIR'!$D$24-'Ejercicio 3 - TIR'!$C$24)*T739),'Ejercicio 3 - TIR'!$E$24-SQRT(('Ejercicio 3 - TIR'!$E$24-'Ejercicio 3 - TIR'!$C$24)*('Ejercicio 3 - TIR'!$E$24-'Ejercicio 3 - TIR'!$D$24)*(1-T739)))</f>
        <v>0.180865949862909</v>
      </c>
      <c r="V739" s="27">
        <f ca="1" t="shared" si="5498"/>
        <v>0.381464489187998</v>
      </c>
      <c r="W739" s="29">
        <f ca="1">IF(V739&lt;=('Ejercicio 3 - TIR'!$D$25-'Ejercicio 3 - TIR'!$C$25)/('Ejercicio 3 - TIR'!$E$25-'Ejercicio 3 - TIR'!$C$25),'Ejercicio 3 - TIR'!$C$25+SQRT(('Ejercicio 3 - TIR'!$E$25-'Ejercicio 3 - TIR'!$C$25)*('Ejercicio 3 - TIR'!$D$25-'Ejercicio 3 - TIR'!$C$25)*V739),'Ejercicio 3 - TIR'!$E$25-SQRT(('Ejercicio 3 - TIR'!$E$25-'Ejercicio 3 - TIR'!$C$25)*('Ejercicio 3 - TIR'!$E$25-'Ejercicio 3 - TIR'!$D$25)*(1-V739)))</f>
        <v>0.203471790407947</v>
      </c>
      <c r="X739" s="27">
        <f ca="1" t="shared" si="5498"/>
        <v>0.534550898380188</v>
      </c>
      <c r="Y739" s="29">
        <f ca="1">IF(X739&lt;=('Ejercicio 3 - TIR'!$D$26-'Ejercicio 3 - TIR'!$C$26)/('Ejercicio 3 - TIR'!$E$26-'Ejercicio 3 - TIR'!$C$26),'Ejercicio 3 - TIR'!$C$26+SQRT(('Ejercicio 3 - TIR'!$E$26-'Ejercicio 3 - TIR'!$C$26)*('Ejercicio 3 - TIR'!$D$26-'Ejercicio 3 - TIR'!$C$26)*X739),'Ejercicio 3 - TIR'!$E$26-SQRT(('Ejercicio 3 - TIR'!$E$26-'Ejercicio 3 - TIR'!$C$26)*('Ejercicio 3 - TIR'!$E$26-'Ejercicio 3 - TIR'!$D$26)*(1-X739)))</f>
        <v>0.229865928264832</v>
      </c>
      <c r="Z739" s="27">
        <f ca="1" t="shared" si="5240"/>
        <v>1.15562554768141</v>
      </c>
      <c r="AA739" s="27">
        <f ca="1" t="shared" si="5241"/>
        <v>1.31258463214775</v>
      </c>
      <c r="AB739" s="27">
        <f ca="1" t="shared" si="5242"/>
        <v>1.54998649841661</v>
      </c>
      <c r="AC739" s="27">
        <f ca="1" t="shared" si="5243"/>
        <v>1.86536502635758</v>
      </c>
      <c r="AD739" s="27">
        <f ca="1" t="shared" si="5244"/>
        <v>2.29414888969402</v>
      </c>
      <c r="AE739" s="26">
        <f ca="1" t="shared" si="5245"/>
        <v>4971.60160120202</v>
      </c>
      <c r="AF739" s="26">
        <f ca="1" t="shared" si="5246"/>
        <v>5646.85323199342</v>
      </c>
      <c r="AG739" s="26">
        <f ca="1" t="shared" si="5247"/>
        <v>6668.17670553434</v>
      </c>
      <c r="AH739" s="26">
        <f ca="1" t="shared" si="5248"/>
        <v>8024.96255856598</v>
      </c>
      <c r="AI739" s="26">
        <f ca="1" t="shared" si="5249"/>
        <v>9869.62802638127</v>
      </c>
      <c r="AJ739" s="28">
        <f ca="1" t="shared" si="5250"/>
        <v>42651.7711776319</v>
      </c>
      <c r="AK739" s="28">
        <f ca="1" t="shared" si="5251"/>
        <v>51007.1055507781</v>
      </c>
      <c r="AL739" s="28">
        <f ca="1" t="shared" si="5252"/>
        <v>66080.0236276108</v>
      </c>
      <c r="AM739" s="28">
        <f ca="1" t="shared" si="5253"/>
        <v>69425.2906402403</v>
      </c>
      <c r="AN739" s="28">
        <f ca="1" t="shared" si="5254"/>
        <v>91211.206478679</v>
      </c>
      <c r="AO739" s="28">
        <f ca="1">C739/'Ejercicio 3 - TIR'!$D$7</f>
        <v>13641.1955756678</v>
      </c>
      <c r="AP739" s="28">
        <f ca="1" t="shared" si="5255"/>
        <v>29010.5756019641</v>
      </c>
      <c r="AQ739" s="28">
        <f ca="1" t="shared" si="5256"/>
        <v>37365.9099751102</v>
      </c>
      <c r="AR739" s="28">
        <f ca="1" t="shared" si="5257"/>
        <v>52438.8280519429</v>
      </c>
      <c r="AS739" s="28">
        <f ca="1" t="shared" si="5258"/>
        <v>55784.0950645725</v>
      </c>
      <c r="AT739" s="28">
        <f ca="1" t="shared" si="5259"/>
        <v>77570.0109030112</v>
      </c>
      <c r="AU739" s="28">
        <f ca="1">AP739*'Ejercicio 3 - TIR'!$D$5</f>
        <v>14505.287800982</v>
      </c>
      <c r="AV739" s="28">
        <f ca="1">AQ739*'Ejercicio 3 - TIR'!$D$5</f>
        <v>18682.9549875551</v>
      </c>
      <c r="AW739" s="28">
        <f ca="1">AR739*'Ejercicio 3 - TIR'!$D$5</f>
        <v>26219.4140259715</v>
      </c>
      <c r="AX739" s="28">
        <f ca="1">AS739*'Ejercicio 3 - TIR'!$D$5</f>
        <v>27892.0475322862</v>
      </c>
      <c r="AY739" s="28">
        <f ca="1">AT739*'Ejercicio 3 - TIR'!$D$5</f>
        <v>38785.0054515056</v>
      </c>
      <c r="AZ739" s="28">
        <f ca="1" t="shared" ref="AZ739:BD739" si="5499">AJ739-AU739-AE739</f>
        <v>23174.8817754479</v>
      </c>
      <c r="BA739" s="28">
        <f ca="1" t="shared" si="5499"/>
        <v>26677.2973312295</v>
      </c>
      <c r="BB739" s="28">
        <f ca="1" t="shared" si="5499"/>
        <v>33192.432896105</v>
      </c>
      <c r="BC739" s="28">
        <f ca="1" t="shared" si="5499"/>
        <v>33508.2805493881</v>
      </c>
      <c r="BD739" s="28">
        <f ca="1" t="shared" si="5499"/>
        <v>42556.5730007922</v>
      </c>
      <c r="BE739" s="28">
        <f ca="1" t="shared" ref="BE739:BI739" si="5500">AZ739/Z739</f>
        <v>20053.9714805932</v>
      </c>
      <c r="BF739" s="28">
        <f ca="1" t="shared" si="5500"/>
        <v>20324.2493305579</v>
      </c>
      <c r="BG739" s="28">
        <f ca="1" t="shared" si="5500"/>
        <v>21414.6593728479</v>
      </c>
      <c r="BH739" s="28">
        <f ca="1" t="shared" si="5500"/>
        <v>17963.3905835676</v>
      </c>
      <c r="BI739" s="28">
        <f ca="1" t="shared" si="5500"/>
        <v>18550.048426224</v>
      </c>
      <c r="BJ739" s="28">
        <f ca="1" t="shared" si="5262"/>
        <v>73288.7013946305</v>
      </c>
      <c r="BK739" s="28">
        <f ca="1" t="shared" si="5263"/>
        <v>31294.9336840174</v>
      </c>
      <c r="BL739" s="28">
        <f ca="1" t="shared" si="5264"/>
        <v>104583.635078648</v>
      </c>
      <c r="BM739" s="28">
        <f ca="1">BK739*'Ejercicio 3 - TIR'!$D$5</f>
        <v>15647.4668420087</v>
      </c>
      <c r="BN739" s="28">
        <f ca="1" t="shared" si="5265"/>
        <v>88936.1682366392</v>
      </c>
      <c r="BO739" s="28">
        <f ca="1" t="shared" si="5266"/>
        <v>38766.5197477662</v>
      </c>
      <c r="BP739" s="28">
        <f ca="1" t="shared" si="5267"/>
        <v>-100151.899838271</v>
      </c>
      <c r="BQ739" s="28">
        <f ca="1" t="shared" ref="BQ739:BT739" si="5501">BE739</f>
        <v>20053.9714805932</v>
      </c>
      <c r="BR739" s="28">
        <f ca="1" t="shared" si="5501"/>
        <v>20324.2493305579</v>
      </c>
      <c r="BS739" s="28">
        <f ca="1" t="shared" si="5501"/>
        <v>21414.6593728479</v>
      </c>
      <c r="BT739" s="28">
        <f ca="1" t="shared" si="5501"/>
        <v>17963.3905835676</v>
      </c>
      <c r="BU739" s="28">
        <f ca="1" t="shared" si="5269"/>
        <v>57316.5681739902</v>
      </c>
      <c r="BV739" s="30">
        <f ca="1" t="shared" si="5270"/>
        <v>9.60786199359613</v>
      </c>
    </row>
    <row r="740" ht="15" customHeight="1" spans="1:74">
      <c r="A740" s="26">
        <v>739</v>
      </c>
      <c r="B740" s="27">
        <f ca="1" t="shared" ref="B740:F740" si="5502">RAND()</f>
        <v>0.38591316119502</v>
      </c>
      <c r="C740" s="28">
        <f ca="1">IF(B740&lt;=('Ejercicio 3 - TIR'!$D$13-'Ejercicio 3 - TIR'!$C$13)/('Ejercicio 3 - TIR'!$E$13-'Ejercicio 3 - TIR'!$C$13),'Ejercicio 3 - TIR'!$C$13+SQRT(('Ejercicio 3 - TIR'!$E$13-'Ejercicio 3 - TIR'!$C$13)*('Ejercicio 3 - TIR'!$D$13-'Ejercicio 3 - TIR'!$C$13)*B740),'Ejercicio 3 - TIR'!$E$13-SQRT(('Ejercicio 3 - TIR'!$E$13-'Ejercicio 3 - TIR'!$C$13)*('Ejercicio 3 - TIR'!$E$13-'Ejercicio 3 - TIR'!$D$13)*(1-B740)))</f>
        <v>72854.0204345841</v>
      </c>
      <c r="D740" s="27">
        <f ca="1" t="shared" si="5502"/>
        <v>0.354244963355546</v>
      </c>
      <c r="E740" s="28">
        <f ca="1">IF(D740&lt;=('Ejercicio 3 - TIR'!$D$14-'Ejercicio 3 - TIR'!$C$14)/('Ejercicio 3 - TIR'!$E$14-'Ejercicio 3 - TIR'!$C$14),'Ejercicio 3 - TIR'!$C$14+SQRT(('Ejercicio 3 - TIR'!$E$14-'Ejercicio 3 - TIR'!$C$14)*('Ejercicio 3 - TIR'!$D$14-'Ejercicio 3 - TIR'!$C$14)*D740),'Ejercicio 3 - TIR'!$E$14-SQRT(('Ejercicio 3 - TIR'!$E$14-'Ejercicio 3 - TIR'!$C$14)*('Ejercicio 3 - TIR'!$E$14-'Ejercicio 3 - TIR'!$D$14)*(1-D740)))</f>
        <v>30158.0867969349</v>
      </c>
      <c r="F740" s="27">
        <f ca="1" t="shared" si="5502"/>
        <v>0.545334312450973</v>
      </c>
      <c r="G740" s="28">
        <f ca="1">IF(F740&lt;=('Ejercicio 3 - TIR'!$D$18-'Ejercicio 3 - TIR'!$C$18)/('Ejercicio 3 - TIR'!$E$18-'Ejercicio 3 - TIR'!$C$18),'Ejercicio 3 - TIR'!$C$18+SQRT(('Ejercicio 3 - TIR'!$E$18-'Ejercicio 3 - TIR'!$C$18)*('Ejercicio 3 - TIR'!$D$18-'Ejercicio 3 - TIR'!$C$18)*F740),'Ejercicio 3 - TIR'!$E$18-SQRT(('Ejercicio 3 - TIR'!$E$18-'Ejercicio 3 - TIR'!$C$18)*('Ejercicio 3 - TIR'!$E$18-'Ejercicio 3 - TIR'!$D$18)*(1-F740)))</f>
        <v>39044.3433629892</v>
      </c>
      <c r="H740" s="27">
        <f ca="1" t="shared" ref="H740:L740" si="5503">RAND()</f>
        <v>0.0294610393469781</v>
      </c>
      <c r="I740" s="28">
        <f ca="1">IF(H740&lt;=('Ejercicio 3 - TIR'!$D$18-'Ejercicio 3 - TIR'!$C$18)/('Ejercicio 3 - TIR'!$E$18-'Ejercicio 3 - TIR'!$C$18),'Ejercicio 3 - TIR'!$C$18+SQRT(('Ejercicio 3 - TIR'!$E$18-'Ejercicio 3 - TIR'!$C$18)*('Ejercicio 3 - TIR'!$D$18-'Ejercicio 3 - TIR'!$C$18)*H740),'Ejercicio 3 - TIR'!$E$18-SQRT(('Ejercicio 3 - TIR'!$E$18-'Ejercicio 3 - TIR'!$C$18)*('Ejercicio 3 - TIR'!$E$18-'Ejercicio 3 - TIR'!$D$18)*(1-H740)))</f>
        <v>32102.1788463513</v>
      </c>
      <c r="J740" s="27">
        <f ca="1" t="shared" si="5503"/>
        <v>0.649961168970999</v>
      </c>
      <c r="K740" s="28">
        <f ca="1">IF(J740&lt;=('Ejercicio 3 - TIR'!$D$18-'Ejercicio 3 - TIR'!$C$18)/('Ejercicio 3 - TIR'!$E$18-'Ejercicio 3 - TIR'!$C$18),'Ejercicio 3 - TIR'!$C$18+SQRT(('Ejercicio 3 - TIR'!$E$18-'Ejercicio 3 - TIR'!$C$18)*('Ejercicio 3 - TIR'!$D$18-'Ejercicio 3 - TIR'!$C$18)*J740),'Ejercicio 3 - TIR'!$E$18-SQRT(('Ejercicio 3 - TIR'!$E$18-'Ejercicio 3 - TIR'!$C$18)*('Ejercicio 3 - TIR'!$E$18-'Ejercicio 3 - TIR'!$D$18)*(1-J740)))</f>
        <v>39873.9138818226</v>
      </c>
      <c r="L740" s="27">
        <f ca="1" t="shared" si="5503"/>
        <v>0.844184188101709</v>
      </c>
      <c r="M740" s="28">
        <f ca="1">IF(L740&lt;=('Ejercicio 3 - TIR'!$D$18-'Ejercicio 3 - TIR'!$C$18)/('Ejercicio 3 - TIR'!$E$18-'Ejercicio 3 - TIR'!$C$18),'Ejercicio 3 - TIR'!$C$18+SQRT(('Ejercicio 3 - TIR'!$E$18-'Ejercicio 3 - TIR'!$C$18)*('Ejercicio 3 - TIR'!$D$18-'Ejercicio 3 - TIR'!$C$18)*L740),'Ejercicio 3 - TIR'!$E$18-SQRT(('Ejercicio 3 - TIR'!$E$18-'Ejercicio 3 - TIR'!$C$18)*('Ejercicio 3 - TIR'!$E$18-'Ejercicio 3 - TIR'!$D$18)*(1-L740)))</f>
        <v>41581.4936167426</v>
      </c>
      <c r="N740" s="27">
        <f ca="1" t="shared" ref="N740:R740" si="5504">RAND()</f>
        <v>0.215243066085151</v>
      </c>
      <c r="O740" s="28">
        <f ca="1">IF(N740&lt;=('Ejercicio 3 - TIR'!$D$18-'Ejercicio 3 - TIR'!$C$18)/('Ejercicio 3 - TIR'!$E$18-'Ejercicio 3 - TIR'!$C$18),'Ejercicio 3 - TIR'!$C$18+SQRT(('Ejercicio 3 - TIR'!$E$18-'Ejercicio 3 - TIR'!$C$18)*('Ejercicio 3 - TIR'!$D$18-'Ejercicio 3 - TIR'!$C$18)*N740),'Ejercicio 3 - TIR'!$E$18-SQRT(('Ejercicio 3 - TIR'!$E$18-'Ejercicio 3 - TIR'!$C$18)*('Ejercicio 3 - TIR'!$E$18-'Ejercicio 3 - TIR'!$D$18)*(1-N740)))</f>
        <v>35682.1175553461</v>
      </c>
      <c r="P740" s="27">
        <f ca="1" t="shared" si="5504"/>
        <v>0.737499259829827</v>
      </c>
      <c r="Q740" s="29">
        <f ca="1">IF(P740&lt;=('Ejercicio 3 - TIR'!$D$22-'Ejercicio 3 - TIR'!$C$22)/('Ejercicio 3 - TIR'!$E$22-'Ejercicio 3 - TIR'!$C$22),'Ejercicio 3 - TIR'!$C$22+SQRT(('Ejercicio 3 - TIR'!$E$22-'Ejercicio 3 - TIR'!$C$22)*('Ejercicio 3 - TIR'!$D$22-'Ejercicio 3 - TIR'!$C$22)*P740),'Ejercicio 3 - TIR'!$E$22-SQRT(('Ejercicio 3 - TIR'!$E$22-'Ejercicio 3 - TIR'!$C$22)*('Ejercicio 3 - TIR'!$E$22-'Ejercicio 3 - TIR'!$D$22)*(1-P740)))</f>
        <v>0.158262904234781</v>
      </c>
      <c r="R740" s="27">
        <f ca="1" t="shared" si="5504"/>
        <v>0.408224401961377</v>
      </c>
      <c r="S740" s="29">
        <f ca="1">IF(R740&lt;=('Ejercicio 3 - TIR'!$D$23-'Ejercicio 3 - TIR'!$C$23)/('Ejercicio 3 - TIR'!$E$23-'Ejercicio 3 - TIR'!$C$23),'Ejercicio 3 - TIR'!$C$23+SQRT(('Ejercicio 3 - TIR'!$E$23-'Ejercicio 3 - TIR'!$C$23)*('Ejercicio 3 - TIR'!$D$23-'Ejercicio 3 - TIR'!$C$23)*R740),'Ejercicio 3 - TIR'!$E$23-SQRT(('Ejercicio 3 - TIR'!$E$23-'Ejercicio 3 - TIR'!$C$23)*('Ejercicio 3 - TIR'!$E$23-'Ejercicio 3 - TIR'!$D$23)*(1-R740)))</f>
        <v>0.147107266987479</v>
      </c>
      <c r="T740" s="27">
        <f ca="1" t="shared" ref="T740:X740" si="5505">RAND()</f>
        <v>0.795888790158201</v>
      </c>
      <c r="U740" s="29">
        <f ca="1">IF(T740&lt;=('Ejercicio 3 - TIR'!$D$24-'Ejercicio 3 - TIR'!$C$24)/('Ejercicio 3 - TIR'!$E$24-'Ejercicio 3 - TIR'!$C$24),'Ejercicio 3 - TIR'!$C$24+SQRT(('Ejercicio 3 - TIR'!$E$24-'Ejercicio 3 - TIR'!$C$24)*('Ejercicio 3 - TIR'!$D$24-'Ejercicio 3 - TIR'!$C$24)*T740),'Ejercicio 3 - TIR'!$E$24-SQRT(('Ejercicio 3 - TIR'!$E$24-'Ejercicio 3 - TIR'!$C$24)*('Ejercicio 3 - TIR'!$E$24-'Ejercicio 3 - TIR'!$D$24)*(1-T740)))</f>
        <v>0.196093695652464</v>
      </c>
      <c r="V740" s="27">
        <f ca="1" t="shared" si="5505"/>
        <v>0.0811926206836351</v>
      </c>
      <c r="W740" s="29">
        <f ca="1">IF(V740&lt;=('Ejercicio 3 - TIR'!$D$25-'Ejercicio 3 - TIR'!$C$25)/('Ejercicio 3 - TIR'!$E$25-'Ejercicio 3 - TIR'!$C$25),'Ejercicio 3 - TIR'!$C$25+SQRT(('Ejercicio 3 - TIR'!$E$25-'Ejercicio 3 - TIR'!$C$25)*('Ejercicio 3 - TIR'!$D$25-'Ejercicio 3 - TIR'!$C$25)*V740),'Ejercicio 3 - TIR'!$E$25-SQRT(('Ejercicio 3 - TIR'!$E$25-'Ejercicio 3 - TIR'!$C$25)*('Ejercicio 3 - TIR'!$E$25-'Ejercicio 3 - TIR'!$D$25)*(1-V740)))</f>
        <v>0.190661597861347</v>
      </c>
      <c r="X740" s="27">
        <f ca="1" t="shared" si="5505"/>
        <v>0.632538810599762</v>
      </c>
      <c r="Y740" s="29">
        <f ca="1">IF(X740&lt;=('Ejercicio 3 - TIR'!$D$26-'Ejercicio 3 - TIR'!$C$26)/('Ejercicio 3 - TIR'!$E$26-'Ejercicio 3 - TIR'!$C$26),'Ejercicio 3 - TIR'!$C$26+SQRT(('Ejercicio 3 - TIR'!$E$26-'Ejercicio 3 - TIR'!$C$26)*('Ejercicio 3 - TIR'!$D$26-'Ejercicio 3 - TIR'!$C$26)*X740),'Ejercicio 3 - TIR'!$E$26-SQRT(('Ejercicio 3 - TIR'!$E$26-'Ejercicio 3 - TIR'!$C$26)*('Ejercicio 3 - TIR'!$E$26-'Ejercicio 3 - TIR'!$D$26)*(1-X740)))</f>
        <v>0.235454625124921</v>
      </c>
      <c r="Z740" s="27">
        <f ca="1" t="shared" si="5240"/>
        <v>1.15826290423478</v>
      </c>
      <c r="AA740" s="27">
        <f ca="1" t="shared" si="5241"/>
        <v>1.32865179452974</v>
      </c>
      <c r="AB740" s="27">
        <f ca="1" t="shared" si="5242"/>
        <v>1.58919203515435</v>
      </c>
      <c r="AC740" s="27">
        <f ca="1" t="shared" si="5243"/>
        <v>1.89218992788541</v>
      </c>
      <c r="AD740" s="27">
        <f ca="1" t="shared" si="5244"/>
        <v>2.33771479802082</v>
      </c>
      <c r="AE740" s="26">
        <f ca="1" t="shared" si="5245"/>
        <v>4772.90640264751</v>
      </c>
      <c r="AF740" s="26">
        <f ca="1" t="shared" si="5246"/>
        <v>5475.03561912802</v>
      </c>
      <c r="AG740" s="26">
        <f ca="1" t="shared" si="5247"/>
        <v>6548.65558751171</v>
      </c>
      <c r="AH740" s="26">
        <f ca="1" t="shared" si="5248"/>
        <v>7797.23272567034</v>
      </c>
      <c r="AI740" s="26">
        <f ca="1" t="shared" si="5249"/>
        <v>9633.12723410481</v>
      </c>
      <c r="AJ740" s="28">
        <f ca="1" t="shared" si="5250"/>
        <v>45223.6145375558</v>
      </c>
      <c r="AK740" s="28">
        <f ca="1" t="shared" si="5251"/>
        <v>42652.6175325192</v>
      </c>
      <c r="AL740" s="28">
        <f ca="1" t="shared" si="5252"/>
        <v>63367.3063514232</v>
      </c>
      <c r="AM740" s="28">
        <f ca="1" t="shared" si="5253"/>
        <v>78680.0834080317</v>
      </c>
      <c r="AN740" s="28">
        <f ca="1" t="shared" si="5254"/>
        <v>83414.6142338512</v>
      </c>
      <c r="AO740" s="28">
        <f ca="1">C740/'Ejercicio 3 - TIR'!$D$7</f>
        <v>14570.8040869168</v>
      </c>
      <c r="AP740" s="28">
        <f ca="1" t="shared" si="5255"/>
        <v>30652.810450639</v>
      </c>
      <c r="AQ740" s="28">
        <f ca="1" t="shared" si="5256"/>
        <v>28081.8134456024</v>
      </c>
      <c r="AR740" s="28">
        <f ca="1" t="shared" si="5257"/>
        <v>48796.5022645063</v>
      </c>
      <c r="AS740" s="28">
        <f ca="1" t="shared" si="5258"/>
        <v>64109.2793211149</v>
      </c>
      <c r="AT740" s="28">
        <f ca="1" t="shared" si="5259"/>
        <v>68843.8101469343</v>
      </c>
      <c r="AU740" s="28">
        <f ca="1">AP740*'Ejercicio 3 - TIR'!$D$5</f>
        <v>15326.4052253195</v>
      </c>
      <c r="AV740" s="28">
        <f ca="1">AQ740*'Ejercicio 3 - TIR'!$D$5</f>
        <v>14040.9067228012</v>
      </c>
      <c r="AW740" s="28">
        <f ca="1">AR740*'Ejercicio 3 - TIR'!$D$5</f>
        <v>24398.2511322532</v>
      </c>
      <c r="AX740" s="28">
        <f ca="1">AS740*'Ejercicio 3 - TIR'!$D$5</f>
        <v>32054.6396605575</v>
      </c>
      <c r="AY740" s="28">
        <f ca="1">AT740*'Ejercicio 3 - TIR'!$D$5</f>
        <v>34421.9050734672</v>
      </c>
      <c r="AZ740" s="28">
        <f ca="1" t="shared" ref="AZ740:BD740" si="5506">AJ740-AU740-AE740</f>
        <v>25124.3029095888</v>
      </c>
      <c r="BA740" s="28">
        <f ca="1" t="shared" si="5506"/>
        <v>23136.67519059</v>
      </c>
      <c r="BB740" s="28">
        <f ca="1" t="shared" si="5506"/>
        <v>32420.3996316583</v>
      </c>
      <c r="BC740" s="28">
        <f ca="1" t="shared" si="5506"/>
        <v>38828.211021804</v>
      </c>
      <c r="BD740" s="28">
        <f ca="1" t="shared" si="5506"/>
        <v>39359.5819262792</v>
      </c>
      <c r="BE740" s="28">
        <f ca="1" t="shared" ref="BE740:BI740" si="5507">AZ740/Z740</f>
        <v>21691.3645578483</v>
      </c>
      <c r="BF740" s="28">
        <f ca="1" t="shared" si="5507"/>
        <v>17413.6483959508</v>
      </c>
      <c r="BG740" s="28">
        <f ca="1" t="shared" si="5507"/>
        <v>20400.5550710612</v>
      </c>
      <c r="BH740" s="28">
        <f ca="1" t="shared" si="5507"/>
        <v>20520.2503456912</v>
      </c>
      <c r="BI740" s="28">
        <f ca="1" t="shared" si="5507"/>
        <v>16836.7766502578</v>
      </c>
      <c r="BJ740" s="28">
        <f ca="1" t="shared" si="5262"/>
        <v>70501.005785191</v>
      </c>
      <c r="BK740" s="28">
        <f ca="1" t="shared" si="5263"/>
        <v>34062.3843330477</v>
      </c>
      <c r="BL740" s="28">
        <f ca="1" t="shared" si="5264"/>
        <v>104563.390118239</v>
      </c>
      <c r="BM740" s="28">
        <f ca="1">BK740*'Ejercicio 3 - TIR'!$D$5</f>
        <v>17031.1921665239</v>
      </c>
      <c r="BN740" s="28">
        <f ca="1" t="shared" si="5265"/>
        <v>87532.1979517148</v>
      </c>
      <c r="BO740" s="28">
        <f ca="1" t="shared" si="5266"/>
        <v>37443.4888403933</v>
      </c>
      <c r="BP740" s="28">
        <f ca="1" t="shared" si="5267"/>
        <v>-103012.107231519</v>
      </c>
      <c r="BQ740" s="28">
        <f ca="1" t="shared" ref="BQ740:BT740" si="5508">BE740</f>
        <v>21691.3645578483</v>
      </c>
      <c r="BR740" s="28">
        <f ca="1" t="shared" si="5508"/>
        <v>17413.6483959508</v>
      </c>
      <c r="BS740" s="28">
        <f ca="1" t="shared" si="5508"/>
        <v>20400.5550710612</v>
      </c>
      <c r="BT740" s="28">
        <f ca="1" t="shared" si="5508"/>
        <v>20520.2503456912</v>
      </c>
      <c r="BU740" s="28">
        <f ca="1" t="shared" si="5269"/>
        <v>54280.2654906511</v>
      </c>
      <c r="BV740" s="30">
        <f ca="1" t="shared" si="5270"/>
        <v>8.0698161734446</v>
      </c>
    </row>
    <row r="741" ht="15" customHeight="1" spans="1:74">
      <c r="A741" s="26">
        <v>740</v>
      </c>
      <c r="B741" s="27">
        <f ca="1" t="shared" ref="B741:F741" si="5509">RAND()</f>
        <v>0.260243954173579</v>
      </c>
      <c r="C741" s="28">
        <f ca="1">IF(B741&lt;=('Ejercicio 3 - TIR'!$D$13-'Ejercicio 3 - TIR'!$C$13)/('Ejercicio 3 - TIR'!$E$13-'Ejercicio 3 - TIR'!$C$13),'Ejercicio 3 - TIR'!$C$13+SQRT(('Ejercicio 3 - TIR'!$E$13-'Ejercicio 3 - TIR'!$C$13)*('Ejercicio 3 - TIR'!$D$13-'Ejercicio 3 - TIR'!$C$13)*B741),'Ejercicio 3 - TIR'!$E$13-SQRT(('Ejercicio 3 - TIR'!$E$13-'Ejercicio 3 - TIR'!$C$13)*('Ejercicio 3 - TIR'!$E$13-'Ejercicio 3 - TIR'!$D$13)*(1-B741)))</f>
        <v>70205.5834930149</v>
      </c>
      <c r="D741" s="27">
        <f ca="1" t="shared" si="5509"/>
        <v>0.00683721061567644</v>
      </c>
      <c r="E741" s="28">
        <f ca="1">IF(D741&lt;=('Ejercicio 3 - TIR'!$D$14-'Ejercicio 3 - TIR'!$C$14)/('Ejercicio 3 - TIR'!$E$14-'Ejercicio 3 - TIR'!$C$14),'Ejercicio 3 - TIR'!$C$14+SQRT(('Ejercicio 3 - TIR'!$E$14-'Ejercicio 3 - TIR'!$C$14)*('Ejercicio 3 - TIR'!$D$14-'Ejercicio 3 - TIR'!$C$14)*D741),'Ejercicio 3 - TIR'!$E$14-SQRT(('Ejercicio 3 - TIR'!$E$14-'Ejercicio 3 - TIR'!$C$14)*('Ejercicio 3 - TIR'!$E$14-'Ejercicio 3 - TIR'!$D$14)*(1-D741)))</f>
        <v>25716.0941252208</v>
      </c>
      <c r="F741" s="27">
        <f ca="1" t="shared" si="5509"/>
        <v>0.877696037898972</v>
      </c>
      <c r="G741" s="28">
        <f ca="1">IF(F741&lt;=('Ejercicio 3 - TIR'!$D$18-'Ejercicio 3 - TIR'!$C$18)/('Ejercicio 3 - TIR'!$E$18-'Ejercicio 3 - TIR'!$C$18),'Ejercicio 3 - TIR'!$C$18+SQRT(('Ejercicio 3 - TIR'!$E$18-'Ejercicio 3 - TIR'!$C$18)*('Ejercicio 3 - TIR'!$D$18-'Ejercicio 3 - TIR'!$C$18)*F741),'Ejercicio 3 - TIR'!$E$18-SQRT(('Ejercicio 3 - TIR'!$E$18-'Ejercicio 3 - TIR'!$C$18)*('Ejercicio 3 - TIR'!$E$18-'Ejercicio 3 - TIR'!$D$18)*(1-F741)))</f>
        <v>41971.337397864</v>
      </c>
      <c r="H741" s="27">
        <f ca="1" t="shared" ref="H741:L741" si="5510">RAND()</f>
        <v>0.0153526674984221</v>
      </c>
      <c r="I741" s="28">
        <f ca="1">IF(H741&lt;=('Ejercicio 3 - TIR'!$D$18-'Ejercicio 3 - TIR'!$C$18)/('Ejercicio 3 - TIR'!$E$18-'Ejercicio 3 - TIR'!$C$18),'Ejercicio 3 - TIR'!$C$18+SQRT(('Ejercicio 3 - TIR'!$E$18-'Ejercicio 3 - TIR'!$C$18)*('Ejercicio 3 - TIR'!$D$18-'Ejercicio 3 - TIR'!$C$18)*H741),'Ejercicio 3 - TIR'!$E$18-SQRT(('Ejercicio 3 - TIR'!$E$18-'Ejercicio 3 - TIR'!$C$18)*('Ejercicio 3 - TIR'!$E$18-'Ejercicio 3 - TIR'!$D$18)*(1-H741)))</f>
        <v>31517.530930414</v>
      </c>
      <c r="J741" s="27">
        <f ca="1" t="shared" si="5510"/>
        <v>0.896134067194879</v>
      </c>
      <c r="K741" s="28">
        <f ca="1">IF(J741&lt;=('Ejercicio 3 - TIR'!$D$18-'Ejercicio 3 - TIR'!$C$18)/('Ejercicio 3 - TIR'!$E$18-'Ejercicio 3 - TIR'!$C$18),'Ejercicio 3 - TIR'!$C$18+SQRT(('Ejercicio 3 - TIR'!$E$18-'Ejercicio 3 - TIR'!$C$18)*('Ejercicio 3 - TIR'!$D$18-'Ejercicio 3 - TIR'!$C$18)*J741),'Ejercicio 3 - TIR'!$E$18-SQRT(('Ejercicio 3 - TIR'!$E$18-'Ejercicio 3 - TIR'!$C$18)*('Ejercicio 3 - TIR'!$E$18-'Ejercicio 3 - TIR'!$D$18)*(1-J741)))</f>
        <v>42208.9527126213</v>
      </c>
      <c r="L741" s="27">
        <f ca="1" t="shared" si="5510"/>
        <v>0.522881739856598</v>
      </c>
      <c r="M741" s="28">
        <f ca="1">IF(L741&lt;=('Ejercicio 3 - TIR'!$D$18-'Ejercicio 3 - TIR'!$C$18)/('Ejercicio 3 - TIR'!$E$18-'Ejercicio 3 - TIR'!$C$18),'Ejercicio 3 - TIR'!$C$18+SQRT(('Ejercicio 3 - TIR'!$E$18-'Ejercicio 3 - TIR'!$C$18)*('Ejercicio 3 - TIR'!$D$18-'Ejercicio 3 - TIR'!$C$18)*L741),'Ejercicio 3 - TIR'!$E$18-SQRT(('Ejercicio 3 - TIR'!$E$18-'Ejercicio 3 - TIR'!$C$18)*('Ejercicio 3 - TIR'!$E$18-'Ejercicio 3 - TIR'!$D$18)*(1-L741)))</f>
        <v>38856.1990141646</v>
      </c>
      <c r="N741" s="27">
        <f ca="1" t="shared" ref="N741:R741" si="5511">RAND()</f>
        <v>0.265703899332838</v>
      </c>
      <c r="O741" s="28">
        <f ca="1">IF(N741&lt;=('Ejercicio 3 - TIR'!$D$18-'Ejercicio 3 - TIR'!$C$18)/('Ejercicio 3 - TIR'!$E$18-'Ejercicio 3 - TIR'!$C$18),'Ejercicio 3 - TIR'!$C$18+SQRT(('Ejercicio 3 - TIR'!$E$18-'Ejercicio 3 - TIR'!$C$18)*('Ejercicio 3 - TIR'!$D$18-'Ejercicio 3 - TIR'!$C$18)*N741),'Ejercicio 3 - TIR'!$E$18-SQRT(('Ejercicio 3 - TIR'!$E$18-'Ejercicio 3 - TIR'!$C$18)*('Ejercicio 3 - TIR'!$E$18-'Ejercicio 3 - TIR'!$D$18)*(1-N741)))</f>
        <v>36313.1279806389</v>
      </c>
      <c r="P741" s="27">
        <f ca="1" t="shared" si="5511"/>
        <v>0.282865873074387</v>
      </c>
      <c r="Q741" s="29">
        <f ca="1">IF(P741&lt;=('Ejercicio 3 - TIR'!$D$22-'Ejercicio 3 - TIR'!$C$22)/('Ejercicio 3 - TIR'!$E$22-'Ejercicio 3 - TIR'!$C$22),'Ejercicio 3 - TIR'!$C$22+SQRT(('Ejercicio 3 - TIR'!$E$22-'Ejercicio 3 - TIR'!$C$22)*('Ejercicio 3 - TIR'!$D$22-'Ejercicio 3 - TIR'!$C$22)*P741),'Ejercicio 3 - TIR'!$E$22-SQRT(('Ejercicio 3 - TIR'!$E$22-'Ejercicio 3 - TIR'!$C$22)*('Ejercicio 3 - TIR'!$E$22-'Ejercicio 3 - TIR'!$D$22)*(1-P741)))</f>
        <v>0.142564542351528</v>
      </c>
      <c r="R741" s="27">
        <f ca="1" t="shared" si="5511"/>
        <v>0.909472773453895</v>
      </c>
      <c r="S741" s="29">
        <f ca="1">IF(R741&lt;=('Ejercicio 3 - TIR'!$D$23-'Ejercicio 3 - TIR'!$C$23)/('Ejercicio 3 - TIR'!$E$23-'Ejercicio 3 - TIR'!$C$23),'Ejercicio 3 - TIR'!$C$23+SQRT(('Ejercicio 3 - TIR'!$E$23-'Ejercicio 3 - TIR'!$C$23)*('Ejercicio 3 - TIR'!$D$23-'Ejercicio 3 - TIR'!$C$23)*R741),'Ejercicio 3 - TIR'!$E$23-SQRT(('Ejercicio 3 - TIR'!$E$23-'Ejercicio 3 - TIR'!$C$23)*('Ejercicio 3 - TIR'!$E$23-'Ejercicio 3 - TIR'!$D$23)*(1-R741)))</f>
        <v>0.167234851830747</v>
      </c>
      <c r="T741" s="27">
        <f ca="1" t="shared" ref="T741:X741" si="5512">RAND()</f>
        <v>0.558399422158264</v>
      </c>
      <c r="U741" s="29">
        <f ca="1">IF(T741&lt;=('Ejercicio 3 - TIR'!$D$24-'Ejercicio 3 - TIR'!$C$24)/('Ejercicio 3 - TIR'!$E$24-'Ejercicio 3 - TIR'!$C$24),'Ejercicio 3 - TIR'!$C$24+SQRT(('Ejercicio 3 - TIR'!$E$24-'Ejercicio 3 - TIR'!$C$24)*('Ejercicio 3 - TIR'!$D$24-'Ejercicio 3 - TIR'!$C$24)*T741),'Ejercicio 3 - TIR'!$E$24-SQRT(('Ejercicio 3 - TIR'!$E$24-'Ejercicio 3 - TIR'!$C$24)*('Ejercicio 3 - TIR'!$E$24-'Ejercicio 3 - TIR'!$D$24)*(1-T741)))</f>
        <v>0.184836359432549</v>
      </c>
      <c r="V741" s="27">
        <f ca="1" t="shared" si="5512"/>
        <v>0.129938461780455</v>
      </c>
      <c r="W741" s="29">
        <f ca="1">IF(V741&lt;=('Ejercicio 3 - TIR'!$D$25-'Ejercicio 3 - TIR'!$C$25)/('Ejercicio 3 - TIR'!$E$25-'Ejercicio 3 - TIR'!$C$25),'Ejercicio 3 - TIR'!$C$25+SQRT(('Ejercicio 3 - TIR'!$E$25-'Ejercicio 3 - TIR'!$C$25)*('Ejercicio 3 - TIR'!$D$25-'Ejercicio 3 - TIR'!$C$25)*V741),'Ejercicio 3 - TIR'!$E$25-SQRT(('Ejercicio 3 - TIR'!$E$25-'Ejercicio 3 - TIR'!$C$25)*('Ejercicio 3 - TIR'!$E$25-'Ejercicio 3 - TIR'!$D$25)*(1-V741)))</f>
        <v>0.193487544123844</v>
      </c>
      <c r="X741" s="27">
        <f ca="1" t="shared" si="5512"/>
        <v>0.187260315941706</v>
      </c>
      <c r="Y741" s="29">
        <f ca="1">IF(X741&lt;=('Ejercicio 3 - TIR'!$D$26-'Ejercicio 3 - TIR'!$C$26)/('Ejercicio 3 - TIR'!$E$26-'Ejercicio 3 - TIR'!$C$26),'Ejercicio 3 - TIR'!$C$26+SQRT(('Ejercicio 3 - TIR'!$E$26-'Ejercicio 3 - TIR'!$C$26)*('Ejercicio 3 - TIR'!$D$26-'Ejercicio 3 - TIR'!$C$26)*X741),'Ejercicio 3 - TIR'!$E$26-SQRT(('Ejercicio 3 - TIR'!$E$26-'Ejercicio 3 - TIR'!$C$26)*('Ejercicio 3 - TIR'!$E$26-'Ejercicio 3 - TIR'!$D$26)*(1-X741)))</f>
        <v>0.212485614357687</v>
      </c>
      <c r="Z741" s="27">
        <f ca="1" t="shared" si="5240"/>
        <v>1.14256454235153</v>
      </c>
      <c r="AA741" s="27">
        <f ca="1" t="shared" si="5241"/>
        <v>1.33364115429875</v>
      </c>
      <c r="AB741" s="27">
        <f ca="1" t="shared" si="5242"/>
        <v>1.58014653004875</v>
      </c>
      <c r="AC741" s="27">
        <f ca="1" t="shared" si="5243"/>
        <v>1.8858852015037</v>
      </c>
      <c r="AD741" s="27">
        <f ca="1" t="shared" si="5244"/>
        <v>2.28660867715329</v>
      </c>
      <c r="AE741" s="26">
        <f ca="1" t="shared" si="5245"/>
        <v>3666.20319003092</v>
      </c>
      <c r="AF741" s="26">
        <f ca="1" t="shared" si="5246"/>
        <v>4279.32013729715</v>
      </c>
      <c r="AG741" s="26">
        <f ca="1" t="shared" si="5247"/>
        <v>5070.29409232155</v>
      </c>
      <c r="AH741" s="26">
        <f ca="1" t="shared" si="5248"/>
        <v>6051.33284423048</v>
      </c>
      <c r="AI741" s="26">
        <f ca="1" t="shared" si="5249"/>
        <v>7337.15402131964</v>
      </c>
      <c r="AJ741" s="28">
        <f ca="1" t="shared" si="5250"/>
        <v>47954.9619058721</v>
      </c>
      <c r="AK741" s="28">
        <f ca="1" t="shared" si="5251"/>
        <v>42033.076330684</v>
      </c>
      <c r="AL741" s="28">
        <f ca="1" t="shared" si="5252"/>
        <v>66696.3301658405</v>
      </c>
      <c r="AM741" s="28">
        <f ca="1" t="shared" si="5253"/>
        <v>73278.3307074957</v>
      </c>
      <c r="AN741" s="28">
        <f ca="1" t="shared" si="5254"/>
        <v>83033.9135351067</v>
      </c>
      <c r="AO741" s="28">
        <f ca="1">C741/'Ejercicio 3 - TIR'!$D$7</f>
        <v>14041.116698603</v>
      </c>
      <c r="AP741" s="28">
        <f ca="1" t="shared" si="5255"/>
        <v>33913.8452072691</v>
      </c>
      <c r="AQ741" s="28">
        <f ca="1" t="shared" si="5256"/>
        <v>27991.959632081</v>
      </c>
      <c r="AR741" s="28">
        <f ca="1" t="shared" si="5257"/>
        <v>52655.2134672375</v>
      </c>
      <c r="AS741" s="28">
        <f ca="1" t="shared" si="5258"/>
        <v>59237.2140088927</v>
      </c>
      <c r="AT741" s="28">
        <f ca="1" t="shared" si="5259"/>
        <v>68992.7968365037</v>
      </c>
      <c r="AU741" s="28">
        <f ca="1">AP741*'Ejercicio 3 - TIR'!$D$5</f>
        <v>16956.9226036345</v>
      </c>
      <c r="AV741" s="28">
        <f ca="1">AQ741*'Ejercicio 3 - TIR'!$D$5</f>
        <v>13995.9798160405</v>
      </c>
      <c r="AW741" s="28">
        <f ca="1">AR741*'Ejercicio 3 - TIR'!$D$5</f>
        <v>26327.6067336188</v>
      </c>
      <c r="AX741" s="28">
        <f ca="1">AS741*'Ejercicio 3 - TIR'!$D$5</f>
        <v>29618.6070044464</v>
      </c>
      <c r="AY741" s="28">
        <f ca="1">AT741*'Ejercicio 3 - TIR'!$D$5</f>
        <v>34496.3984182518</v>
      </c>
      <c r="AZ741" s="28">
        <f ca="1" t="shared" ref="AZ741:BD741" si="5513">AJ741-AU741-AE741</f>
        <v>27331.8361122066</v>
      </c>
      <c r="BA741" s="28">
        <f ca="1" t="shared" si="5513"/>
        <v>23757.7763773463</v>
      </c>
      <c r="BB741" s="28">
        <f ca="1" t="shared" si="5513"/>
        <v>35298.4293399002</v>
      </c>
      <c r="BC741" s="28">
        <f ca="1" t="shared" si="5513"/>
        <v>37608.3908588189</v>
      </c>
      <c r="BD741" s="28">
        <f ca="1" t="shared" si="5513"/>
        <v>41200.3610955352</v>
      </c>
      <c r="BE741" s="28">
        <f ca="1" t="shared" ref="BE741:BI741" si="5514">AZ741/Z741</f>
        <v>23921.4811059641</v>
      </c>
      <c r="BF741" s="28">
        <f ca="1" t="shared" si="5514"/>
        <v>17814.2195903054</v>
      </c>
      <c r="BG741" s="28">
        <f ca="1" t="shared" si="5514"/>
        <v>22338.7063596001</v>
      </c>
      <c r="BH741" s="28">
        <f ca="1" t="shared" si="5514"/>
        <v>19942.0361477104</v>
      </c>
      <c r="BI741" s="28">
        <f ca="1" t="shared" si="5514"/>
        <v>18018.1075612936</v>
      </c>
      <c r="BJ741" s="28">
        <f ca="1" t="shared" si="5262"/>
        <v>58802.6439692205</v>
      </c>
      <c r="BK741" s="28">
        <f ca="1" t="shared" si="5263"/>
        <v>32106.5392799475</v>
      </c>
      <c r="BL741" s="28">
        <f ca="1" t="shared" si="5264"/>
        <v>90909.183249168</v>
      </c>
      <c r="BM741" s="28">
        <f ca="1">BK741*'Ejercicio 3 - TIR'!$D$5</f>
        <v>16053.2696399737</v>
      </c>
      <c r="BN741" s="28">
        <f ca="1" t="shared" si="5265"/>
        <v>74855.9136091942</v>
      </c>
      <c r="BO741" s="28">
        <f ca="1" t="shared" si="5266"/>
        <v>32736.6524745223</v>
      </c>
      <c r="BP741" s="28">
        <f ca="1" t="shared" si="5267"/>
        <v>-95921.6776182357</v>
      </c>
      <c r="BQ741" s="28">
        <f ca="1" t="shared" ref="BQ741:BT741" si="5515">BE741</f>
        <v>23921.4811059641</v>
      </c>
      <c r="BR741" s="28">
        <f ca="1" t="shared" si="5515"/>
        <v>17814.2195903054</v>
      </c>
      <c r="BS741" s="28">
        <f ca="1" t="shared" si="5515"/>
        <v>22338.7063596001</v>
      </c>
      <c r="BT741" s="28">
        <f ca="1" t="shared" si="5515"/>
        <v>19942.0361477104</v>
      </c>
      <c r="BU741" s="28">
        <f ca="1" t="shared" si="5269"/>
        <v>50754.7600358159</v>
      </c>
      <c r="BV741" s="30">
        <f ca="1" t="shared" si="5270"/>
        <v>10.8823500072897</v>
      </c>
    </row>
    <row r="742" ht="15" customHeight="1" spans="1:74">
      <c r="A742" s="26">
        <v>741</v>
      </c>
      <c r="B742" s="27">
        <f ca="1" t="shared" ref="B742:F742" si="5516">RAND()</f>
        <v>0.348781081169108</v>
      </c>
      <c r="C742" s="28">
        <f ca="1">IF(B742&lt;=('Ejercicio 3 - TIR'!$D$13-'Ejercicio 3 - TIR'!$C$13)/('Ejercicio 3 - TIR'!$E$13-'Ejercicio 3 - TIR'!$C$13),'Ejercicio 3 - TIR'!$C$13+SQRT(('Ejercicio 3 - TIR'!$E$13-'Ejercicio 3 - TIR'!$C$13)*('Ejercicio 3 - TIR'!$D$13-'Ejercicio 3 - TIR'!$C$13)*B742),'Ejercicio 3 - TIR'!$E$13-SQRT(('Ejercicio 3 - TIR'!$E$13-'Ejercicio 3 - TIR'!$C$13)*('Ejercicio 3 - TIR'!$E$13-'Ejercicio 3 - TIR'!$D$13)*(1-B742)))</f>
        <v>72045.3456004716</v>
      </c>
      <c r="D742" s="27">
        <f ca="1" t="shared" si="5516"/>
        <v>0.0397554787074188</v>
      </c>
      <c r="E742" s="28">
        <f ca="1">IF(D742&lt;=('Ejercicio 3 - TIR'!$D$14-'Ejercicio 3 - TIR'!$C$14)/('Ejercicio 3 - TIR'!$E$14-'Ejercicio 3 - TIR'!$C$14),'Ejercicio 3 - TIR'!$C$14+SQRT(('Ejercicio 3 - TIR'!$E$14-'Ejercicio 3 - TIR'!$C$14)*('Ejercicio 3 - TIR'!$D$14-'Ejercicio 3 - TIR'!$C$14)*D742),'Ejercicio 3 - TIR'!$E$14-SQRT(('Ejercicio 3 - TIR'!$E$14-'Ejercicio 3 - TIR'!$C$14)*('Ejercicio 3 - TIR'!$E$14-'Ejercicio 3 - TIR'!$D$14)*(1-D742)))</f>
        <v>26726.7486508049</v>
      </c>
      <c r="F742" s="27">
        <f ca="1" t="shared" si="5516"/>
        <v>0.959817843602437</v>
      </c>
      <c r="G742" s="28">
        <f ca="1">IF(F742&lt;=('Ejercicio 3 - TIR'!$D$18-'Ejercicio 3 - TIR'!$C$18)/('Ejercicio 3 - TIR'!$E$18-'Ejercicio 3 - TIR'!$C$18),'Ejercicio 3 - TIR'!$C$18+SQRT(('Ejercicio 3 - TIR'!$E$18-'Ejercicio 3 - TIR'!$C$18)*('Ejercicio 3 - TIR'!$D$18-'Ejercicio 3 - TIR'!$C$18)*F742),'Ejercicio 3 - TIR'!$E$18-SQRT(('Ejercicio 3 - TIR'!$E$18-'Ejercicio 3 - TIR'!$C$18)*('Ejercicio 3 - TIR'!$E$18-'Ejercicio 3 - TIR'!$D$18)*(1-F742)))</f>
        <v>43264.0098704724</v>
      </c>
      <c r="H742" s="27">
        <f ca="1" t="shared" ref="H742:L742" si="5517">RAND()</f>
        <v>0.612118632814648</v>
      </c>
      <c r="I742" s="28">
        <f ca="1">IF(H742&lt;=('Ejercicio 3 - TIR'!$D$18-'Ejercicio 3 - TIR'!$C$18)/('Ejercicio 3 - TIR'!$E$18-'Ejercicio 3 - TIR'!$C$18),'Ejercicio 3 - TIR'!$C$18+SQRT(('Ejercicio 3 - TIR'!$E$18-'Ejercicio 3 - TIR'!$C$18)*('Ejercicio 3 - TIR'!$D$18-'Ejercicio 3 - TIR'!$C$18)*H742),'Ejercicio 3 - TIR'!$E$18-SQRT(('Ejercicio 3 - TIR'!$E$18-'Ejercicio 3 - TIR'!$C$18)*('Ejercicio 3 - TIR'!$E$18-'Ejercicio 3 - TIR'!$D$18)*(1-H742)))</f>
        <v>39582.1602429826</v>
      </c>
      <c r="J742" s="27">
        <f ca="1" t="shared" si="5517"/>
        <v>0.792592003126484</v>
      </c>
      <c r="K742" s="28">
        <f ca="1">IF(J742&lt;=('Ejercicio 3 - TIR'!$D$18-'Ejercicio 3 - TIR'!$C$18)/('Ejercicio 3 - TIR'!$E$18-'Ejercicio 3 - TIR'!$C$18),'Ejercicio 3 - TIR'!$C$18+SQRT(('Ejercicio 3 - TIR'!$E$18-'Ejercicio 3 - TIR'!$C$18)*('Ejercicio 3 - TIR'!$D$18-'Ejercicio 3 - TIR'!$C$18)*J742),'Ejercicio 3 - TIR'!$E$18-SQRT(('Ejercicio 3 - TIR'!$E$18-'Ejercicio 3 - TIR'!$C$18)*('Ejercicio 3 - TIR'!$E$18-'Ejercicio 3 - TIR'!$D$18)*(1-J742)))</f>
        <v>41055.9412066358</v>
      </c>
      <c r="L742" s="27">
        <f ca="1" t="shared" si="5517"/>
        <v>0.527131367315343</v>
      </c>
      <c r="M742" s="28">
        <f ca="1">IF(L742&lt;=('Ejercicio 3 - TIR'!$D$18-'Ejercicio 3 - TIR'!$C$18)/('Ejercicio 3 - TIR'!$E$18-'Ejercicio 3 - TIR'!$C$18),'Ejercicio 3 - TIR'!$C$18+SQRT(('Ejercicio 3 - TIR'!$E$18-'Ejercicio 3 - TIR'!$C$18)*('Ejercicio 3 - TIR'!$D$18-'Ejercicio 3 - TIR'!$C$18)*L742),'Ejercicio 3 - TIR'!$E$18-SQRT(('Ejercicio 3 - TIR'!$E$18-'Ejercicio 3 - TIR'!$C$18)*('Ejercicio 3 - TIR'!$E$18-'Ejercicio 3 - TIR'!$D$18)*(1-L742)))</f>
        <v>38892.1147708125</v>
      </c>
      <c r="N742" s="27">
        <f ca="1" t="shared" ref="N742:R742" si="5518">RAND()</f>
        <v>0.961970934500961</v>
      </c>
      <c r="O742" s="28">
        <f ca="1">IF(N742&lt;=('Ejercicio 3 - TIR'!$D$18-'Ejercicio 3 - TIR'!$C$18)/('Ejercicio 3 - TIR'!$E$18-'Ejercicio 3 - TIR'!$C$18),'Ejercicio 3 - TIR'!$C$18+SQRT(('Ejercicio 3 - TIR'!$E$18-'Ejercicio 3 - TIR'!$C$18)*('Ejercicio 3 - TIR'!$D$18-'Ejercicio 3 - TIR'!$C$18)*N742),'Ejercicio 3 - TIR'!$E$18-SQRT(('Ejercicio 3 - TIR'!$E$18-'Ejercicio 3 - TIR'!$C$18)*('Ejercicio 3 - TIR'!$E$18-'Ejercicio 3 - TIR'!$D$18)*(1-N742)))</f>
        <v>43311.1601874577</v>
      </c>
      <c r="P742" s="27">
        <f ca="1" t="shared" si="5518"/>
        <v>0.433216353267103</v>
      </c>
      <c r="Q742" s="29">
        <f ca="1">IF(P742&lt;=('Ejercicio 3 - TIR'!$D$22-'Ejercicio 3 - TIR'!$C$22)/('Ejercicio 3 - TIR'!$E$22-'Ejercicio 3 - TIR'!$C$22),'Ejercicio 3 - TIR'!$C$22+SQRT(('Ejercicio 3 - TIR'!$E$22-'Ejercicio 3 - TIR'!$C$22)*('Ejercicio 3 - TIR'!$D$22-'Ejercicio 3 - TIR'!$C$22)*P742),'Ejercicio 3 - TIR'!$E$22-SQRT(('Ejercicio 3 - TIR'!$E$22-'Ejercicio 3 - TIR'!$C$22)*('Ejercicio 3 - TIR'!$E$22-'Ejercicio 3 - TIR'!$D$22)*(1-P742)))</f>
        <v>0.147924710130649</v>
      </c>
      <c r="R742" s="27">
        <f ca="1" t="shared" si="5518"/>
        <v>0.321516222180616</v>
      </c>
      <c r="S742" s="29">
        <f ca="1">IF(R742&lt;=('Ejercicio 3 - TIR'!$D$23-'Ejercicio 3 - TIR'!$C$23)/('Ejercicio 3 - TIR'!$E$23-'Ejercicio 3 - TIR'!$C$23),'Ejercicio 3 - TIR'!$C$23+SQRT(('Ejercicio 3 - TIR'!$E$23-'Ejercicio 3 - TIR'!$C$23)*('Ejercicio 3 - TIR'!$D$23-'Ejercicio 3 - TIR'!$C$23)*R742),'Ejercicio 3 - TIR'!$E$23-SQRT(('Ejercicio 3 - TIR'!$E$23-'Ejercicio 3 - TIR'!$C$23)*('Ejercicio 3 - TIR'!$E$23-'Ejercicio 3 - TIR'!$D$23)*(1-R742)))</f>
        <v>0.144056791139408</v>
      </c>
      <c r="T742" s="27">
        <f ca="1" t="shared" ref="T742:X742" si="5519">RAND()</f>
        <v>0.957063593238203</v>
      </c>
      <c r="U742" s="29">
        <f ca="1">IF(T742&lt;=('Ejercicio 3 - TIR'!$D$24-'Ejercicio 3 - TIR'!$C$24)/('Ejercicio 3 - TIR'!$E$24-'Ejercicio 3 - TIR'!$C$24),'Ejercicio 3 - TIR'!$C$24+SQRT(('Ejercicio 3 - TIR'!$E$24-'Ejercicio 3 - TIR'!$C$24)*('Ejercicio 3 - TIR'!$D$24-'Ejercicio 3 - TIR'!$C$24)*T742),'Ejercicio 3 - TIR'!$E$24-SQRT(('Ejercicio 3 - TIR'!$E$24-'Ejercicio 3 - TIR'!$C$24)*('Ejercicio 3 - TIR'!$E$24-'Ejercicio 3 - TIR'!$D$24)*(1-T742)))</f>
        <v>0.209035423449443</v>
      </c>
      <c r="V742" s="27">
        <f ca="1" t="shared" si="5519"/>
        <v>0.617964340150799</v>
      </c>
      <c r="W742" s="29">
        <f ca="1">IF(V742&lt;=('Ejercicio 3 - TIR'!$D$25-'Ejercicio 3 - TIR'!$C$25)/('Ejercicio 3 - TIR'!$E$25-'Ejercicio 3 - TIR'!$C$25),'Ejercicio 3 - TIR'!$C$25+SQRT(('Ejercicio 3 - TIR'!$E$25-'Ejercicio 3 - TIR'!$C$25)*('Ejercicio 3 - TIR'!$D$25-'Ejercicio 3 - TIR'!$C$25)*V742),'Ejercicio 3 - TIR'!$E$25-SQRT(('Ejercicio 3 - TIR'!$E$25-'Ejercicio 3 - TIR'!$C$25)*('Ejercicio 3 - TIR'!$E$25-'Ejercicio 3 - TIR'!$D$25)*(1-V742)))</f>
        <v>0.213433282763253</v>
      </c>
      <c r="X742" s="27">
        <f ca="1" t="shared" si="5519"/>
        <v>0.655780371389233</v>
      </c>
      <c r="Y742" s="29">
        <f ca="1">IF(X742&lt;=('Ejercicio 3 - TIR'!$D$26-'Ejercicio 3 - TIR'!$C$26)/('Ejercicio 3 - TIR'!$E$26-'Ejercicio 3 - TIR'!$C$26),'Ejercicio 3 - TIR'!$C$26+SQRT(('Ejercicio 3 - TIR'!$E$26-'Ejercicio 3 - TIR'!$C$26)*('Ejercicio 3 - TIR'!$D$26-'Ejercicio 3 - TIR'!$C$26)*X742),'Ejercicio 3 - TIR'!$E$26-SQRT(('Ejercicio 3 - TIR'!$E$26-'Ejercicio 3 - TIR'!$C$26)*('Ejercicio 3 - TIR'!$E$26-'Ejercicio 3 - TIR'!$D$26)*(1-X742)))</f>
        <v>0.236886359530908</v>
      </c>
      <c r="Z742" s="27">
        <f ca="1" t="shared" si="5240"/>
        <v>1.14792471013065</v>
      </c>
      <c r="AA742" s="27">
        <f ca="1" t="shared" si="5241"/>
        <v>1.31329106034171</v>
      </c>
      <c r="AB742" s="27">
        <f ca="1" t="shared" si="5242"/>
        <v>1.5878154132526</v>
      </c>
      <c r="AC742" s="27">
        <f ca="1" t="shared" si="5243"/>
        <v>1.9267080693252</v>
      </c>
      <c r="AD742" s="27">
        <f ca="1" t="shared" si="5244"/>
        <v>2.38311892974647</v>
      </c>
      <c r="AE742" s="26">
        <f ca="1" t="shared" si="5245"/>
        <v>3953.54654690503</v>
      </c>
      <c r="AF742" s="26">
        <f ca="1" t="shared" si="5246"/>
        <v>4523.08177607246</v>
      </c>
      <c r="AG742" s="26">
        <f ca="1" t="shared" si="5247"/>
        <v>5468.56609043022</v>
      </c>
      <c r="AH742" s="26">
        <f ca="1" t="shared" si="5248"/>
        <v>6635.74010311855</v>
      </c>
      <c r="AI742" s="26">
        <f ca="1" t="shared" si="5249"/>
        <v>8207.65641893956</v>
      </c>
      <c r="AJ742" s="28">
        <f ca="1" t="shared" si="5250"/>
        <v>49663.8259896516</v>
      </c>
      <c r="AK742" s="28">
        <f ca="1" t="shared" si="5251"/>
        <v>51982.897196122</v>
      </c>
      <c r="AL742" s="28">
        <f ca="1" t="shared" si="5252"/>
        <v>65189.2562534889</v>
      </c>
      <c r="AM742" s="28">
        <f ca="1" t="shared" si="5253"/>
        <v>74933.7513620461</v>
      </c>
      <c r="AN742" s="28">
        <f ca="1" t="shared" si="5254"/>
        <v>103215.645712012</v>
      </c>
      <c r="AO742" s="28">
        <f ca="1">C742/'Ejercicio 3 - TIR'!$D$7</f>
        <v>14409.0691200943</v>
      </c>
      <c r="AP742" s="28">
        <f ca="1" t="shared" si="5255"/>
        <v>35254.7568695573</v>
      </c>
      <c r="AQ742" s="28">
        <f ca="1" t="shared" si="5256"/>
        <v>37573.8280760277</v>
      </c>
      <c r="AR742" s="28">
        <f ca="1" t="shared" si="5257"/>
        <v>50780.1871333946</v>
      </c>
      <c r="AS742" s="28">
        <f ca="1" t="shared" si="5258"/>
        <v>60524.6822419517</v>
      </c>
      <c r="AT742" s="28">
        <f ca="1" t="shared" si="5259"/>
        <v>88806.5765919176</v>
      </c>
      <c r="AU742" s="28">
        <f ca="1">AP742*'Ejercicio 3 - TIR'!$D$5</f>
        <v>17627.3784347786</v>
      </c>
      <c r="AV742" s="28">
        <f ca="1">AQ742*'Ejercicio 3 - TIR'!$D$5</f>
        <v>18786.9140380138</v>
      </c>
      <c r="AW742" s="28">
        <f ca="1">AR742*'Ejercicio 3 - TIR'!$D$5</f>
        <v>25390.0935666973</v>
      </c>
      <c r="AX742" s="28">
        <f ca="1">AS742*'Ejercicio 3 - TIR'!$D$5</f>
        <v>30262.3411209759</v>
      </c>
      <c r="AY742" s="28">
        <f ca="1">AT742*'Ejercicio 3 - TIR'!$D$5</f>
        <v>44403.2882959588</v>
      </c>
      <c r="AZ742" s="28">
        <f ca="1" t="shared" ref="AZ742:BD742" si="5520">AJ742-AU742-AE742</f>
        <v>28082.9010079679</v>
      </c>
      <c r="BA742" s="28">
        <f ca="1" t="shared" si="5520"/>
        <v>28672.9013820357</v>
      </c>
      <c r="BB742" s="28">
        <f ca="1" t="shared" si="5520"/>
        <v>34330.5965963614</v>
      </c>
      <c r="BC742" s="28">
        <f ca="1" t="shared" si="5520"/>
        <v>38035.6701379516</v>
      </c>
      <c r="BD742" s="28">
        <f ca="1" t="shared" si="5520"/>
        <v>50604.7009971136</v>
      </c>
      <c r="BE742" s="28">
        <f ca="1" t="shared" ref="BE742:BI742" si="5521">AZ742/Z742</f>
        <v>24464.0617630504</v>
      </c>
      <c r="BF742" s="28">
        <f ca="1" t="shared" si="5521"/>
        <v>21832.8611591822</v>
      </c>
      <c r="BG742" s="28">
        <f ca="1" t="shared" si="5521"/>
        <v>21621.2768246379</v>
      </c>
      <c r="BH742" s="28">
        <f ca="1" t="shared" si="5521"/>
        <v>19741.2730779049</v>
      </c>
      <c r="BI742" s="28">
        <f ca="1" t="shared" si="5521"/>
        <v>21234.6519367782</v>
      </c>
      <c r="BJ742" s="28">
        <f ca="1" t="shared" si="5262"/>
        <v>63693.0206403089</v>
      </c>
      <c r="BK742" s="28">
        <f ca="1" t="shared" si="5263"/>
        <v>34338.525380122</v>
      </c>
      <c r="BL742" s="28">
        <f ca="1" t="shared" si="5264"/>
        <v>98031.5460204309</v>
      </c>
      <c r="BM742" s="28">
        <f ca="1">BK742*'Ejercicio 3 - TIR'!$D$5</f>
        <v>17169.262690061</v>
      </c>
      <c r="BN742" s="28">
        <f ca="1" t="shared" si="5265"/>
        <v>80862.2833303699</v>
      </c>
      <c r="BO742" s="28">
        <f ca="1" t="shared" si="5266"/>
        <v>33931.283210852</v>
      </c>
      <c r="BP742" s="28">
        <f ca="1" t="shared" si="5267"/>
        <v>-98772.0942512765</v>
      </c>
      <c r="BQ742" s="28">
        <f ca="1" t="shared" ref="BQ742:BT742" si="5522">BE742</f>
        <v>24464.0617630504</v>
      </c>
      <c r="BR742" s="28">
        <f ca="1" t="shared" si="5522"/>
        <v>21832.8611591822</v>
      </c>
      <c r="BS742" s="28">
        <f ca="1" t="shared" si="5522"/>
        <v>21621.2768246379</v>
      </c>
      <c r="BT742" s="28">
        <f ca="1" t="shared" si="5522"/>
        <v>19741.2730779049</v>
      </c>
      <c r="BU742" s="28">
        <f ca="1" t="shared" si="5269"/>
        <v>55165.9351476302</v>
      </c>
      <c r="BV742" s="30">
        <f ca="1" t="shared" si="5270"/>
        <v>11.8967478219197</v>
      </c>
    </row>
    <row r="743" ht="15" customHeight="1" spans="1:74">
      <c r="A743" s="26">
        <v>742</v>
      </c>
      <c r="B743" s="27">
        <f ca="1" t="shared" ref="B743:F743" si="5523">RAND()</f>
        <v>0.284819241233291</v>
      </c>
      <c r="C743" s="28">
        <f ca="1">IF(B743&lt;=('Ejercicio 3 - TIR'!$D$13-'Ejercicio 3 - TIR'!$C$13)/('Ejercicio 3 - TIR'!$E$13-'Ejercicio 3 - TIR'!$C$13),'Ejercicio 3 - TIR'!$C$13+SQRT(('Ejercicio 3 - TIR'!$E$13-'Ejercicio 3 - TIR'!$C$13)*('Ejercicio 3 - TIR'!$D$13-'Ejercicio 3 - TIR'!$C$13)*B743),'Ejercicio 3 - TIR'!$E$13-SQRT(('Ejercicio 3 - TIR'!$E$13-'Ejercicio 3 - TIR'!$C$13)*('Ejercicio 3 - TIR'!$E$13-'Ejercicio 3 - TIR'!$D$13)*(1-B743)))</f>
        <v>70704.6606007022</v>
      </c>
      <c r="D743" s="27">
        <f ca="1" t="shared" si="5523"/>
        <v>0.477927572498812</v>
      </c>
      <c r="E743" s="28">
        <f ca="1">IF(D743&lt;=('Ejercicio 3 - TIR'!$D$14-'Ejercicio 3 - TIR'!$C$14)/('Ejercicio 3 - TIR'!$E$14-'Ejercicio 3 - TIR'!$C$14),'Ejercicio 3 - TIR'!$C$14+SQRT(('Ejercicio 3 - TIR'!$E$14-'Ejercicio 3 - TIR'!$C$14)*('Ejercicio 3 - TIR'!$D$14-'Ejercicio 3 - TIR'!$C$14)*D743),'Ejercicio 3 - TIR'!$E$14-SQRT(('Ejercicio 3 - TIR'!$E$14-'Ejercicio 3 - TIR'!$C$14)*('Ejercicio 3 - TIR'!$E$14-'Ejercicio 3 - TIR'!$D$14)*(1-D743)))</f>
        <v>31150.6574184758</v>
      </c>
      <c r="F743" s="27">
        <f ca="1" t="shared" si="5523"/>
        <v>0.831991066187026</v>
      </c>
      <c r="G743" s="28">
        <f ca="1">IF(F743&lt;=('Ejercicio 3 - TIR'!$D$18-'Ejercicio 3 - TIR'!$C$18)/('Ejercicio 3 - TIR'!$E$18-'Ejercicio 3 - TIR'!$C$18),'Ejercicio 3 - TIR'!$C$18+SQRT(('Ejercicio 3 - TIR'!$E$18-'Ejercicio 3 - TIR'!$C$18)*('Ejercicio 3 - TIR'!$D$18-'Ejercicio 3 - TIR'!$C$18)*F743),'Ejercicio 3 - TIR'!$E$18-SQRT(('Ejercicio 3 - TIR'!$E$18-'Ejercicio 3 - TIR'!$C$18)*('Ejercicio 3 - TIR'!$E$18-'Ejercicio 3 - TIR'!$D$18)*(1-F743)))</f>
        <v>41450.2577507694</v>
      </c>
      <c r="H743" s="27">
        <f ca="1" t="shared" ref="H743:L743" si="5524">RAND()</f>
        <v>0.00474571289817516</v>
      </c>
      <c r="I743" s="28">
        <f ca="1">IF(H743&lt;=('Ejercicio 3 - TIR'!$D$18-'Ejercicio 3 - TIR'!$C$18)/('Ejercicio 3 - TIR'!$E$18-'Ejercicio 3 - TIR'!$C$18),'Ejercicio 3 - TIR'!$C$18+SQRT(('Ejercicio 3 - TIR'!$E$18-'Ejercicio 3 - TIR'!$C$18)*('Ejercicio 3 - TIR'!$D$18-'Ejercicio 3 - TIR'!$C$18)*H743),'Ejercicio 3 - TIR'!$E$18-SQRT(('Ejercicio 3 - TIR'!$E$18-'Ejercicio 3 - TIR'!$C$18)*('Ejercicio 3 - TIR'!$E$18-'Ejercicio 3 - TIR'!$D$18)*(1-H743)))</f>
        <v>30843.7161458253</v>
      </c>
      <c r="J743" s="27">
        <f ca="1" t="shared" si="5524"/>
        <v>0.739683847952844</v>
      </c>
      <c r="K743" s="28">
        <f ca="1">IF(J743&lt;=('Ejercicio 3 - TIR'!$D$18-'Ejercicio 3 - TIR'!$C$18)/('Ejercicio 3 - TIR'!$E$18-'Ejercicio 3 - TIR'!$C$18),'Ejercicio 3 - TIR'!$C$18+SQRT(('Ejercicio 3 - TIR'!$E$18-'Ejercicio 3 - TIR'!$C$18)*('Ejercicio 3 - TIR'!$D$18-'Ejercicio 3 - TIR'!$C$18)*J743),'Ejercicio 3 - TIR'!$E$18-SQRT(('Ejercicio 3 - TIR'!$E$18-'Ejercicio 3 - TIR'!$C$18)*('Ejercicio 3 - TIR'!$E$18-'Ejercicio 3 - TIR'!$D$18)*(1-J743)))</f>
        <v>40581.435594728</v>
      </c>
      <c r="L743" s="27">
        <f ca="1" t="shared" si="5524"/>
        <v>0.513195411225039</v>
      </c>
      <c r="M743" s="28">
        <f ca="1">IF(L743&lt;=('Ejercicio 3 - TIR'!$D$18-'Ejercicio 3 - TIR'!$C$18)/('Ejercicio 3 - TIR'!$E$18-'Ejercicio 3 - TIR'!$C$18),'Ejercicio 3 - TIR'!$C$18+SQRT(('Ejercicio 3 - TIR'!$E$18-'Ejercicio 3 - TIR'!$C$18)*('Ejercicio 3 - TIR'!$D$18-'Ejercicio 3 - TIR'!$C$18)*L743),'Ejercicio 3 - TIR'!$E$18-SQRT(('Ejercicio 3 - TIR'!$E$18-'Ejercicio 3 - TIR'!$C$18)*('Ejercicio 3 - TIR'!$E$18-'Ejercicio 3 - TIR'!$D$18)*(1-L743)))</f>
        <v>38773.7854819773</v>
      </c>
      <c r="N743" s="27">
        <f ca="1" t="shared" ref="N743:R743" si="5525">RAND()</f>
        <v>0.0440852235407225</v>
      </c>
      <c r="O743" s="28">
        <f ca="1">IF(N743&lt;=('Ejercicio 3 - TIR'!$D$18-'Ejercicio 3 - TIR'!$C$18)/('Ejercicio 3 - TIR'!$E$18-'Ejercicio 3 - TIR'!$C$18),'Ejercicio 3 - TIR'!$C$18+SQRT(('Ejercicio 3 - TIR'!$E$18-'Ejercicio 3 - TIR'!$C$18)*('Ejercicio 3 - TIR'!$D$18-'Ejercicio 3 - TIR'!$C$18)*N743),'Ejercicio 3 - TIR'!$E$18-SQRT(('Ejercicio 3 - TIR'!$E$18-'Ejercicio 3 - TIR'!$C$18)*('Ejercicio 3 - TIR'!$E$18-'Ejercicio 3 - TIR'!$D$18)*(1-N743)))</f>
        <v>32571.5333035192</v>
      </c>
      <c r="P743" s="27">
        <f ca="1" t="shared" si="5525"/>
        <v>0.622732081956207</v>
      </c>
      <c r="Q743" s="29">
        <f ca="1">IF(P743&lt;=('Ejercicio 3 - TIR'!$D$22-'Ejercicio 3 - TIR'!$C$22)/('Ejercicio 3 - TIR'!$E$22-'Ejercicio 3 - TIR'!$C$22),'Ejercicio 3 - TIR'!$C$22+SQRT(('Ejercicio 3 - TIR'!$E$22-'Ejercicio 3 - TIR'!$C$22)*('Ejercicio 3 - TIR'!$D$22-'Ejercicio 3 - TIR'!$C$22)*P743),'Ejercicio 3 - TIR'!$E$22-SQRT(('Ejercicio 3 - TIR'!$E$22-'Ejercicio 3 - TIR'!$C$22)*('Ejercicio 3 - TIR'!$E$22-'Ejercicio 3 - TIR'!$D$22)*(1-P743)))</f>
        <v>0.153940793325989</v>
      </c>
      <c r="R743" s="27">
        <f ca="1" t="shared" si="5525"/>
        <v>0.831643371431916</v>
      </c>
      <c r="S743" s="29">
        <f ca="1">IF(R743&lt;=('Ejercicio 3 - TIR'!$D$23-'Ejercicio 3 - TIR'!$C$23)/('Ejercicio 3 - TIR'!$E$23-'Ejercicio 3 - TIR'!$C$23),'Ejercicio 3 - TIR'!$C$23+SQRT(('Ejercicio 3 - TIR'!$E$23-'Ejercicio 3 - TIR'!$C$23)*('Ejercicio 3 - TIR'!$D$23-'Ejercicio 3 - TIR'!$C$23)*R743),'Ejercicio 3 - TIR'!$E$23-SQRT(('Ejercicio 3 - TIR'!$E$23-'Ejercicio 3 - TIR'!$C$23)*('Ejercicio 3 - TIR'!$E$23-'Ejercicio 3 - TIR'!$D$23)*(1-R743)))</f>
        <v>0.162591900407496</v>
      </c>
      <c r="T743" s="27">
        <f ca="1" t="shared" ref="T743:X743" si="5526">RAND()</f>
        <v>0.574446905036177</v>
      </c>
      <c r="U743" s="29">
        <f ca="1">IF(T743&lt;=('Ejercicio 3 - TIR'!$D$24-'Ejercicio 3 - TIR'!$C$24)/('Ejercicio 3 - TIR'!$E$24-'Ejercicio 3 - TIR'!$C$24),'Ejercicio 3 - TIR'!$C$24+SQRT(('Ejercicio 3 - TIR'!$E$24-'Ejercicio 3 - TIR'!$C$24)*('Ejercicio 3 - TIR'!$D$24-'Ejercicio 3 - TIR'!$C$24)*T743),'Ejercicio 3 - TIR'!$E$24-SQRT(('Ejercicio 3 - TIR'!$E$24-'Ejercicio 3 - TIR'!$C$24)*('Ejercicio 3 - TIR'!$E$24-'Ejercicio 3 - TIR'!$D$24)*(1-T743)))</f>
        <v>0.185481183886195</v>
      </c>
      <c r="V743" s="27">
        <f ca="1" t="shared" si="5526"/>
        <v>0.0217542172500755</v>
      </c>
      <c r="W743" s="29">
        <f ca="1">IF(V743&lt;=('Ejercicio 3 - TIR'!$D$25-'Ejercicio 3 - TIR'!$C$25)/('Ejercicio 3 - TIR'!$E$25-'Ejercicio 3 - TIR'!$C$25),'Ejercicio 3 - TIR'!$C$25+SQRT(('Ejercicio 3 - TIR'!$E$25-'Ejercicio 3 - TIR'!$C$25)*('Ejercicio 3 - TIR'!$D$25-'Ejercicio 3 - TIR'!$C$25)*V743),'Ejercicio 3 - TIR'!$E$25-SQRT(('Ejercicio 3 - TIR'!$E$25-'Ejercicio 3 - TIR'!$C$25)*('Ejercicio 3 - TIR'!$E$25-'Ejercicio 3 - TIR'!$D$25)*(1-V743)))</f>
        <v>0.185518686813917</v>
      </c>
      <c r="X743" s="27">
        <f ca="1" t="shared" si="5526"/>
        <v>0.149276478429826</v>
      </c>
      <c r="Y743" s="29">
        <f ca="1">IF(X743&lt;=('Ejercicio 3 - TIR'!$D$26-'Ejercicio 3 - TIR'!$C$26)/('Ejercicio 3 - TIR'!$E$26-'Ejercicio 3 - TIR'!$C$26),'Ejercicio 3 - TIR'!$C$26+SQRT(('Ejercicio 3 - TIR'!$E$26-'Ejercicio 3 - TIR'!$C$26)*('Ejercicio 3 - TIR'!$D$26-'Ejercicio 3 - TIR'!$C$26)*X743),'Ejercicio 3 - TIR'!$E$26-SQRT(('Ejercicio 3 - TIR'!$E$26-'Ejercicio 3 - TIR'!$C$26)*('Ejercicio 3 - TIR'!$E$26-'Ejercicio 3 - TIR'!$D$26)*(1-X743)))</f>
        <v>0.210076017826266</v>
      </c>
      <c r="Z743" s="27">
        <f ca="1" t="shared" si="5240"/>
        <v>1.15394079332599</v>
      </c>
      <c r="AA743" s="27">
        <f ca="1" t="shared" si="5241"/>
        <v>1.34156221987059</v>
      </c>
      <c r="AB743" s="27">
        <f ca="1" t="shared" si="5242"/>
        <v>1.59039676866918</v>
      </c>
      <c r="AC743" s="27">
        <f ca="1" t="shared" si="5243"/>
        <v>1.88544508870579</v>
      </c>
      <c r="AD743" s="27">
        <f ca="1" t="shared" si="5244"/>
        <v>2.28153188477119</v>
      </c>
      <c r="AE743" s="26">
        <f ca="1" t="shared" si="5245"/>
        <v>4795.35691562626</v>
      </c>
      <c r="AF743" s="26">
        <f ca="1" t="shared" si="5246"/>
        <v>5575.04310967016</v>
      </c>
      <c r="AG743" s="26">
        <f ca="1" t="shared" si="5247"/>
        <v>6609.10870586835</v>
      </c>
      <c r="AH743" s="26">
        <f ca="1" t="shared" si="5248"/>
        <v>7835.22187399147</v>
      </c>
      <c r="AI743" s="26">
        <f ca="1" t="shared" si="5249"/>
        <v>9481.21408406485</v>
      </c>
      <c r="AJ743" s="28">
        <f ca="1" t="shared" si="5250"/>
        <v>47831.1433124895</v>
      </c>
      <c r="AK743" s="28">
        <f ca="1" t="shared" si="5251"/>
        <v>41378.7643016519</v>
      </c>
      <c r="AL743" s="28">
        <f ca="1" t="shared" si="5252"/>
        <v>64540.584037812</v>
      </c>
      <c r="AM743" s="28">
        <f ca="1" t="shared" si="5253"/>
        <v>73105.8434075259</v>
      </c>
      <c r="AN743" s="28">
        <f ca="1" t="shared" si="5254"/>
        <v>74312.9917678658</v>
      </c>
      <c r="AO743" s="28">
        <f ca="1">C743/'Ejercicio 3 - TIR'!$D$7</f>
        <v>14140.9321201404</v>
      </c>
      <c r="AP743" s="28">
        <f ca="1" t="shared" si="5255"/>
        <v>33690.2111923491</v>
      </c>
      <c r="AQ743" s="28">
        <f ca="1" t="shared" si="5256"/>
        <v>27237.8321815114</v>
      </c>
      <c r="AR743" s="28">
        <f ca="1" t="shared" si="5257"/>
        <v>50399.6519176716</v>
      </c>
      <c r="AS743" s="28">
        <f ca="1" t="shared" si="5258"/>
        <v>58964.9112873855</v>
      </c>
      <c r="AT743" s="28">
        <f ca="1" t="shared" si="5259"/>
        <v>60172.0596477253</v>
      </c>
      <c r="AU743" s="28">
        <f ca="1">AP743*'Ejercicio 3 - TIR'!$D$5</f>
        <v>16845.1055961745</v>
      </c>
      <c r="AV743" s="28">
        <f ca="1">AQ743*'Ejercicio 3 - TIR'!$D$5</f>
        <v>13618.9160907557</v>
      </c>
      <c r="AW743" s="28">
        <f ca="1">AR743*'Ejercicio 3 - TIR'!$D$5</f>
        <v>25199.8259588358</v>
      </c>
      <c r="AX743" s="28">
        <f ca="1">AS743*'Ejercicio 3 - TIR'!$D$5</f>
        <v>29482.4556436927</v>
      </c>
      <c r="AY743" s="28">
        <f ca="1">AT743*'Ejercicio 3 - TIR'!$D$5</f>
        <v>30086.0298238627</v>
      </c>
      <c r="AZ743" s="28">
        <f ca="1" t="shared" ref="AZ743:BD743" si="5527">AJ743-AU743-AE743</f>
        <v>26190.6808006887</v>
      </c>
      <c r="BA743" s="28">
        <f ca="1" t="shared" si="5527"/>
        <v>22184.805101226</v>
      </c>
      <c r="BB743" s="28">
        <f ca="1" t="shared" si="5527"/>
        <v>32731.6493731079</v>
      </c>
      <c r="BC743" s="28">
        <f ca="1" t="shared" si="5527"/>
        <v>35788.1658898417</v>
      </c>
      <c r="BD743" s="28">
        <f ca="1" t="shared" si="5527"/>
        <v>34745.7478599382</v>
      </c>
      <c r="BE743" s="28">
        <f ca="1" t="shared" ref="BE743:BI743" si="5528">AZ743/Z743</f>
        <v>22696.728421568</v>
      </c>
      <c r="BF743" s="28">
        <f ca="1" t="shared" si="5528"/>
        <v>16536.5458065493</v>
      </c>
      <c r="BG743" s="28">
        <f ca="1" t="shared" si="5528"/>
        <v>20580.8072664139</v>
      </c>
      <c r="BH743" s="28">
        <f ca="1" t="shared" si="5528"/>
        <v>18981.2825121348</v>
      </c>
      <c r="BI743" s="28">
        <f ca="1" t="shared" si="5528"/>
        <v>15229.1309588351</v>
      </c>
      <c r="BJ743" s="28">
        <f ca="1" t="shared" si="5262"/>
        <v>71071.2181318366</v>
      </c>
      <c r="BK743" s="28">
        <f ca="1" t="shared" si="5263"/>
        <v>32262.9875124855</v>
      </c>
      <c r="BL743" s="28">
        <f ca="1" t="shared" si="5264"/>
        <v>103334.205644322</v>
      </c>
      <c r="BM743" s="28">
        <f ca="1">BK743*'Ejercicio 3 - TIR'!$D$5</f>
        <v>16131.4937562427</v>
      </c>
      <c r="BN743" s="28">
        <f ca="1" t="shared" si="5265"/>
        <v>87202.7118880794</v>
      </c>
      <c r="BO743" s="28">
        <f ca="1" t="shared" si="5266"/>
        <v>38221.123478546</v>
      </c>
      <c r="BP743" s="28">
        <f ca="1" t="shared" si="5267"/>
        <v>-101855.318019178</v>
      </c>
      <c r="BQ743" s="28">
        <f ca="1" t="shared" ref="BQ743:BT743" si="5529">BE743</f>
        <v>22696.728421568</v>
      </c>
      <c r="BR743" s="28">
        <f ca="1" t="shared" si="5529"/>
        <v>16536.5458065493</v>
      </c>
      <c r="BS743" s="28">
        <f ca="1" t="shared" si="5529"/>
        <v>20580.8072664139</v>
      </c>
      <c r="BT743" s="28">
        <f ca="1" t="shared" si="5529"/>
        <v>18981.2825121348</v>
      </c>
      <c r="BU743" s="28">
        <f ca="1" t="shared" si="5269"/>
        <v>53450.254437381</v>
      </c>
      <c r="BV743" s="30">
        <f ca="1" t="shared" si="5270"/>
        <v>8.0014322047937</v>
      </c>
    </row>
    <row r="744" ht="15" customHeight="1" spans="1:74">
      <c r="A744" s="26">
        <v>743</v>
      </c>
      <c r="B744" s="27">
        <f ca="1" t="shared" ref="B744:F744" si="5530">RAND()</f>
        <v>0.374159174326069</v>
      </c>
      <c r="C744" s="28">
        <f ca="1">IF(B744&lt;=('Ejercicio 3 - TIR'!$D$13-'Ejercicio 3 - TIR'!$C$13)/('Ejercicio 3 - TIR'!$E$13-'Ejercicio 3 - TIR'!$C$13),'Ejercicio 3 - TIR'!$C$13+SQRT(('Ejercicio 3 - TIR'!$E$13-'Ejercicio 3 - TIR'!$C$13)*('Ejercicio 3 - TIR'!$D$13-'Ejercicio 3 - TIR'!$C$13)*B744),'Ejercicio 3 - TIR'!$E$13-SQRT(('Ejercicio 3 - TIR'!$E$13-'Ejercicio 3 - TIR'!$C$13)*('Ejercicio 3 - TIR'!$E$13-'Ejercicio 3 - TIR'!$D$13)*(1-B744)))</f>
        <v>72595.4567487667</v>
      </c>
      <c r="D744" s="27">
        <f ca="1" t="shared" si="5530"/>
        <v>0.42267719709362</v>
      </c>
      <c r="E744" s="28">
        <f ca="1">IF(D744&lt;=('Ejercicio 3 - TIR'!$D$14-'Ejercicio 3 - TIR'!$C$14)/('Ejercicio 3 - TIR'!$E$14-'Ejercicio 3 - TIR'!$C$14),'Ejercicio 3 - TIR'!$C$14+SQRT(('Ejercicio 3 - TIR'!$E$14-'Ejercicio 3 - TIR'!$C$14)*('Ejercicio 3 - TIR'!$D$14-'Ejercicio 3 - TIR'!$C$14)*D744),'Ejercicio 3 - TIR'!$E$14-SQRT(('Ejercicio 3 - TIR'!$E$14-'Ejercicio 3 - TIR'!$C$14)*('Ejercicio 3 - TIR'!$E$14-'Ejercicio 3 - TIR'!$D$14)*(1-D744)))</f>
        <v>30694.1727699276</v>
      </c>
      <c r="F744" s="27">
        <f ca="1" t="shared" si="5530"/>
        <v>0.362173454145782</v>
      </c>
      <c r="G744" s="28">
        <f ca="1">IF(F744&lt;=('Ejercicio 3 - TIR'!$D$18-'Ejercicio 3 - TIR'!$C$18)/('Ejercicio 3 - TIR'!$E$18-'Ejercicio 3 - TIR'!$C$18),'Ejercicio 3 - TIR'!$C$18+SQRT(('Ejercicio 3 - TIR'!$E$18-'Ejercicio 3 - TIR'!$C$18)*('Ejercicio 3 - TIR'!$D$18-'Ejercicio 3 - TIR'!$C$18)*F744),'Ejercicio 3 - TIR'!$E$18-SQRT(('Ejercicio 3 - TIR'!$E$18-'Ejercicio 3 - TIR'!$C$18)*('Ejercicio 3 - TIR'!$E$18-'Ejercicio 3 - TIR'!$D$18)*(1-F744)))</f>
        <v>37370.618571183</v>
      </c>
      <c r="H744" s="27">
        <f ca="1" t="shared" ref="H744:L744" si="5531">RAND()</f>
        <v>0.765754711691458</v>
      </c>
      <c r="I744" s="28">
        <f ca="1">IF(H744&lt;=('Ejercicio 3 - TIR'!$D$18-'Ejercicio 3 - TIR'!$C$18)/('Ejercicio 3 - TIR'!$E$18-'Ejercicio 3 - TIR'!$C$18),'Ejercicio 3 - TIR'!$C$18+SQRT(('Ejercicio 3 - TIR'!$E$18-'Ejercicio 3 - TIR'!$C$18)*('Ejercicio 3 - TIR'!$D$18-'Ejercicio 3 - TIR'!$C$18)*H744),'Ejercicio 3 - TIR'!$E$18-SQRT(('Ejercicio 3 - TIR'!$E$18-'Ejercicio 3 - TIR'!$C$18)*('Ejercicio 3 - TIR'!$E$18-'Ejercicio 3 - TIR'!$D$18)*(1-H744)))</f>
        <v>40808.5328793917</v>
      </c>
      <c r="J744" s="27">
        <f ca="1" t="shared" si="5531"/>
        <v>0.726604433127475</v>
      </c>
      <c r="K744" s="28">
        <f ca="1">IF(J744&lt;=('Ejercicio 3 - TIR'!$D$18-'Ejercicio 3 - TIR'!$C$18)/('Ejercicio 3 - TIR'!$E$18-'Ejercicio 3 - TIR'!$C$18),'Ejercicio 3 - TIR'!$C$18+SQRT(('Ejercicio 3 - TIR'!$E$18-'Ejercicio 3 - TIR'!$C$18)*('Ejercicio 3 - TIR'!$D$18-'Ejercicio 3 - TIR'!$C$18)*J744),'Ejercicio 3 - TIR'!$E$18-SQRT(('Ejercicio 3 - TIR'!$E$18-'Ejercicio 3 - TIR'!$C$18)*('Ejercicio 3 - TIR'!$E$18-'Ejercicio 3 - TIR'!$D$18)*(1-J744)))</f>
        <v>40471.7920194144</v>
      </c>
      <c r="L744" s="27">
        <f ca="1" t="shared" si="5531"/>
        <v>0.138784983430236</v>
      </c>
      <c r="M744" s="28">
        <f ca="1">IF(L744&lt;=('Ejercicio 3 - TIR'!$D$18-'Ejercicio 3 - TIR'!$C$18)/('Ejercicio 3 - TIR'!$E$18-'Ejercicio 3 - TIR'!$C$18),'Ejercicio 3 - TIR'!$C$18+SQRT(('Ejercicio 3 - TIR'!$E$18-'Ejercicio 3 - TIR'!$C$18)*('Ejercicio 3 - TIR'!$D$18-'Ejercicio 3 - TIR'!$C$18)*L744),'Ejercicio 3 - TIR'!$E$18-SQRT(('Ejercicio 3 - TIR'!$E$18-'Ejercicio 3 - TIR'!$C$18)*('Ejercicio 3 - TIR'!$E$18-'Ejercicio 3 - TIR'!$D$18)*(1-L744)))</f>
        <v>34562.6469855266</v>
      </c>
      <c r="N744" s="27">
        <f ca="1" t="shared" ref="N744:R744" si="5532">RAND()</f>
        <v>0.627173591353718</v>
      </c>
      <c r="O744" s="28">
        <f ca="1">IF(N744&lt;=('Ejercicio 3 - TIR'!$D$18-'Ejercicio 3 - TIR'!$C$18)/('Ejercicio 3 - TIR'!$E$18-'Ejercicio 3 - TIR'!$C$18),'Ejercicio 3 - TIR'!$C$18+SQRT(('Ejercicio 3 - TIR'!$E$18-'Ejercicio 3 - TIR'!$C$18)*('Ejercicio 3 - TIR'!$D$18-'Ejercicio 3 - TIR'!$C$18)*N744),'Ejercicio 3 - TIR'!$E$18-SQRT(('Ejercicio 3 - TIR'!$E$18-'Ejercicio 3 - TIR'!$C$18)*('Ejercicio 3 - TIR'!$E$18-'Ejercicio 3 - TIR'!$D$18)*(1-N744)))</f>
        <v>39699.2803188205</v>
      </c>
      <c r="P744" s="27">
        <f ca="1" t="shared" si="5532"/>
        <v>0.235624080914751</v>
      </c>
      <c r="Q744" s="29">
        <f ca="1">IF(P744&lt;=('Ejercicio 3 - TIR'!$D$22-'Ejercicio 3 - TIR'!$C$22)/('Ejercicio 3 - TIR'!$E$22-'Ejercicio 3 - TIR'!$C$22),'Ejercicio 3 - TIR'!$C$22+SQRT(('Ejercicio 3 - TIR'!$E$22-'Ejercicio 3 - TIR'!$C$22)*('Ejercicio 3 - TIR'!$D$22-'Ejercicio 3 - TIR'!$C$22)*P744),'Ejercicio 3 - TIR'!$E$22-SQRT(('Ejercicio 3 - TIR'!$E$22-'Ejercicio 3 - TIR'!$C$22)*('Ejercicio 3 - TIR'!$E$22-'Ejercicio 3 - TIR'!$D$22)*(1-P744)))</f>
        <v>0.140594255161247</v>
      </c>
      <c r="R744" s="27">
        <f ca="1" t="shared" si="5532"/>
        <v>0.713473830841542</v>
      </c>
      <c r="S744" s="29">
        <f ca="1">IF(R744&lt;=('Ejercicio 3 - TIR'!$D$23-'Ejercicio 3 - TIR'!$C$23)/('Ejercicio 3 - TIR'!$E$23-'Ejercicio 3 - TIR'!$C$23),'Ejercicio 3 - TIR'!$C$23+SQRT(('Ejercicio 3 - TIR'!$E$23-'Ejercicio 3 - TIR'!$C$23)*('Ejercicio 3 - TIR'!$D$23-'Ejercicio 3 - TIR'!$C$23)*R744),'Ejercicio 3 - TIR'!$E$23-SQRT(('Ejercicio 3 - TIR'!$E$23-'Ejercicio 3 - TIR'!$C$23)*('Ejercicio 3 - TIR'!$E$23-'Ejercicio 3 - TIR'!$D$23)*(1-R744)))</f>
        <v>0.157289933851148</v>
      </c>
      <c r="T744" s="27">
        <f ca="1" t="shared" ref="T744:X744" si="5533">RAND()</f>
        <v>0.0668588561752461</v>
      </c>
      <c r="U744" s="29">
        <f ca="1">IF(T744&lt;=('Ejercicio 3 - TIR'!$D$24-'Ejercicio 3 - TIR'!$C$24)/('Ejercicio 3 - TIR'!$E$24-'Ejercicio 3 - TIR'!$C$24),'Ejercicio 3 - TIR'!$C$24+SQRT(('Ejercicio 3 - TIR'!$E$24-'Ejercicio 3 - TIR'!$C$24)*('Ejercicio 3 - TIR'!$D$24-'Ejercicio 3 - TIR'!$C$24)*T744),'Ejercicio 3 - TIR'!$E$24-SQRT(('Ejercicio 3 - TIR'!$E$24-'Ejercicio 3 - TIR'!$C$24)*('Ejercicio 3 - TIR'!$E$24-'Ejercicio 3 - TIR'!$D$24)*(1-T744)))</f>
        <v>0.161849202419067</v>
      </c>
      <c r="V744" s="27">
        <f ca="1" t="shared" si="5533"/>
        <v>0.306829956439274</v>
      </c>
      <c r="W744" s="29">
        <f ca="1">IF(V744&lt;=('Ejercicio 3 - TIR'!$D$25-'Ejercicio 3 - TIR'!$C$25)/('Ejercicio 3 - TIR'!$E$25-'Ejercicio 3 - TIR'!$C$25),'Ejercicio 3 - TIR'!$C$25+SQRT(('Ejercicio 3 - TIR'!$E$25-'Ejercicio 3 - TIR'!$C$25)*('Ejercicio 3 - TIR'!$D$25-'Ejercicio 3 - TIR'!$C$25)*V744),'Ejercicio 3 - TIR'!$E$25-SQRT(('Ejercicio 3 - TIR'!$E$25-'Ejercicio 3 - TIR'!$C$25)*('Ejercicio 3 - TIR'!$E$25-'Ejercicio 3 - TIR'!$D$25)*(1-V744)))</f>
        <v>0.200744592657633</v>
      </c>
      <c r="X744" s="27">
        <f ca="1" t="shared" si="5533"/>
        <v>0.425821432182914</v>
      </c>
      <c r="Y744" s="29">
        <f ca="1">IF(X744&lt;=('Ejercicio 3 - TIR'!$D$26-'Ejercicio 3 - TIR'!$C$26)/('Ejercicio 3 - TIR'!$E$26-'Ejercicio 3 - TIR'!$C$26),'Ejercicio 3 - TIR'!$C$26+SQRT(('Ejercicio 3 - TIR'!$E$26-'Ejercicio 3 - TIR'!$C$26)*('Ejercicio 3 - TIR'!$D$26-'Ejercicio 3 - TIR'!$C$26)*X744),'Ejercicio 3 - TIR'!$E$26-SQRT(('Ejercicio 3 - TIR'!$E$26-'Ejercicio 3 - TIR'!$C$26)*('Ejercicio 3 - TIR'!$E$26-'Ejercicio 3 - TIR'!$D$26)*(1-X744)))</f>
        <v>0.224317289342092</v>
      </c>
      <c r="Z744" s="27">
        <f ca="1" t="shared" si="5240"/>
        <v>1.14059425516125</v>
      </c>
      <c r="AA744" s="27">
        <f ca="1" t="shared" si="5241"/>
        <v>1.31999825010656</v>
      </c>
      <c r="AB744" s="27">
        <f ca="1" t="shared" si="5242"/>
        <v>1.53363891408087</v>
      </c>
      <c r="AC744" s="27">
        <f ca="1" t="shared" si="5243"/>
        <v>1.84150863317193</v>
      </c>
      <c r="AD744" s="27">
        <f ca="1" t="shared" si="5244"/>
        <v>2.25459085806512</v>
      </c>
      <c r="AE744" s="26">
        <f ca="1" t="shared" si="5245"/>
        <v>4315.4243583786</v>
      </c>
      <c r="AF744" s="26">
        <f ca="1" t="shared" si="5246"/>
        <v>4994.19717024761</v>
      </c>
      <c r="AG744" s="26">
        <f ca="1" t="shared" si="5247"/>
        <v>5802.50399897574</v>
      </c>
      <c r="AH744" s="26">
        <f ca="1" t="shared" si="5248"/>
        <v>6967.32530064441</v>
      </c>
      <c r="AI744" s="26">
        <f ca="1" t="shared" si="5249"/>
        <v>8530.21682604954</v>
      </c>
      <c r="AJ744" s="28">
        <f ca="1" t="shared" si="5250"/>
        <v>42624.7128541135</v>
      </c>
      <c r="AK744" s="28">
        <f ca="1" t="shared" si="5251"/>
        <v>53867.191990213</v>
      </c>
      <c r="AL744" s="28">
        <f ca="1" t="shared" si="5252"/>
        <v>62069.1151635615</v>
      </c>
      <c r="AM744" s="28">
        <f ca="1" t="shared" si="5253"/>
        <v>63647.412809121</v>
      </c>
      <c r="AN744" s="28">
        <f ca="1" t="shared" si="5254"/>
        <v>89505.634478577</v>
      </c>
      <c r="AO744" s="28">
        <f ca="1">C744/'Ejercicio 3 - TIR'!$D$7</f>
        <v>14519.0913497533</v>
      </c>
      <c r="AP744" s="28">
        <f ca="1" t="shared" si="5255"/>
        <v>28105.6215043602</v>
      </c>
      <c r="AQ744" s="28">
        <f ca="1" t="shared" si="5256"/>
        <v>39348.1006404597</v>
      </c>
      <c r="AR744" s="28">
        <f ca="1" t="shared" si="5257"/>
        <v>47550.0238138081</v>
      </c>
      <c r="AS744" s="28">
        <f ca="1" t="shared" si="5258"/>
        <v>49128.3214593677</v>
      </c>
      <c r="AT744" s="28">
        <f ca="1" t="shared" si="5259"/>
        <v>74986.5431288237</v>
      </c>
      <c r="AU744" s="28">
        <f ca="1">AP744*'Ejercicio 3 - TIR'!$D$5</f>
        <v>14052.8107521801</v>
      </c>
      <c r="AV744" s="28">
        <f ca="1">AQ744*'Ejercicio 3 - TIR'!$D$5</f>
        <v>19674.0503202298</v>
      </c>
      <c r="AW744" s="28">
        <f ca="1">AR744*'Ejercicio 3 - TIR'!$D$5</f>
        <v>23775.0119069041</v>
      </c>
      <c r="AX744" s="28">
        <f ca="1">AS744*'Ejercicio 3 - TIR'!$D$5</f>
        <v>24564.1607296838</v>
      </c>
      <c r="AY744" s="28">
        <f ca="1">AT744*'Ejercicio 3 - TIR'!$D$5</f>
        <v>37493.2715644118</v>
      </c>
      <c r="AZ744" s="28">
        <f ca="1" t="shared" ref="AZ744:BD744" si="5534">AJ744-AU744-AE744</f>
        <v>24256.4777435548</v>
      </c>
      <c r="BA744" s="28">
        <f ca="1" t="shared" si="5534"/>
        <v>29198.9444997356</v>
      </c>
      <c r="BB744" s="28">
        <f ca="1" t="shared" si="5534"/>
        <v>32491.5992576817</v>
      </c>
      <c r="BC744" s="28">
        <f ca="1" t="shared" si="5534"/>
        <v>32115.9267787928</v>
      </c>
      <c r="BD744" s="28">
        <f ca="1" t="shared" si="5534"/>
        <v>43482.1460881156</v>
      </c>
      <c r="BE744" s="28">
        <f ca="1" t="shared" ref="BE744:BI744" si="5535">AZ744/Z744</f>
        <v>21266.526316254</v>
      </c>
      <c r="BF744" s="28">
        <f ca="1" t="shared" si="5535"/>
        <v>22120.4418243573</v>
      </c>
      <c r="BG744" s="28">
        <f ca="1" t="shared" si="5535"/>
        <v>21185.9512427372</v>
      </c>
      <c r="BH744" s="28">
        <f ca="1" t="shared" si="5535"/>
        <v>17440.0088059725</v>
      </c>
      <c r="BI744" s="28">
        <f ca="1" t="shared" si="5535"/>
        <v>19286.0473697795</v>
      </c>
      <c r="BJ744" s="28">
        <f ca="1" t="shared" si="5262"/>
        <v>69202.80132295</v>
      </c>
      <c r="BK744" s="28">
        <f ca="1" t="shared" si="5263"/>
        <v>32734.6106245662</v>
      </c>
      <c r="BL744" s="28">
        <f ca="1" t="shared" si="5264"/>
        <v>101937.411947516</v>
      </c>
      <c r="BM744" s="28">
        <f ca="1">BK744*'Ejercicio 3 - TIR'!$D$5</f>
        <v>16367.3053122831</v>
      </c>
      <c r="BN744" s="28">
        <f ca="1" t="shared" si="5265"/>
        <v>85570.1066352331</v>
      </c>
      <c r="BO744" s="28">
        <f ca="1" t="shared" si="5266"/>
        <v>37953.7184448043</v>
      </c>
      <c r="BP744" s="28">
        <f ca="1" t="shared" si="5267"/>
        <v>-103289.629518694</v>
      </c>
      <c r="BQ744" s="28">
        <f ca="1" t="shared" ref="BQ744:BT744" si="5536">BE744</f>
        <v>21266.526316254</v>
      </c>
      <c r="BR744" s="28">
        <f ca="1" t="shared" si="5536"/>
        <v>22120.4418243573</v>
      </c>
      <c r="BS744" s="28">
        <f ca="1" t="shared" si="5536"/>
        <v>21185.9512427372</v>
      </c>
      <c r="BT744" s="28">
        <f ca="1" t="shared" si="5536"/>
        <v>17440.0088059725</v>
      </c>
      <c r="BU744" s="28">
        <f ca="1" t="shared" si="5269"/>
        <v>57239.7658145838</v>
      </c>
      <c r="BV744" s="30">
        <f ca="1" t="shared" si="5270"/>
        <v>9.24268761304301</v>
      </c>
    </row>
    <row r="745" ht="15" customHeight="1" spans="1:74">
      <c r="A745" s="26">
        <v>744</v>
      </c>
      <c r="B745" s="27">
        <f ca="1" t="shared" ref="B745:F745" si="5537">RAND()</f>
        <v>0.519242969439089</v>
      </c>
      <c r="C745" s="28">
        <f ca="1">IF(B745&lt;=('Ejercicio 3 - TIR'!$D$13-'Ejercicio 3 - TIR'!$C$13)/('Ejercicio 3 - TIR'!$E$13-'Ejercicio 3 - TIR'!$C$13),'Ejercicio 3 - TIR'!$C$13+SQRT(('Ejercicio 3 - TIR'!$E$13-'Ejercicio 3 - TIR'!$C$13)*('Ejercicio 3 - TIR'!$D$13-'Ejercicio 3 - TIR'!$C$13)*B745),'Ejercicio 3 - TIR'!$E$13-SQRT(('Ejercicio 3 - TIR'!$E$13-'Ejercicio 3 - TIR'!$C$13)*('Ejercicio 3 - TIR'!$E$13-'Ejercicio 3 - TIR'!$D$13)*(1-B745)))</f>
        <v>75981.0816922765</v>
      </c>
      <c r="D745" s="27">
        <f ca="1" t="shared" si="5537"/>
        <v>0.558427715558965</v>
      </c>
      <c r="E745" s="28">
        <f ca="1">IF(D745&lt;=('Ejercicio 3 - TIR'!$D$14-'Ejercicio 3 - TIR'!$C$14)/('Ejercicio 3 - TIR'!$E$14-'Ejercicio 3 - TIR'!$C$14),'Ejercicio 3 - TIR'!$C$14+SQRT(('Ejercicio 3 - TIR'!$E$14-'Ejercicio 3 - TIR'!$C$14)*('Ejercicio 3 - TIR'!$D$14-'Ejercicio 3 - TIR'!$C$14)*D745),'Ejercicio 3 - TIR'!$E$14-SQRT(('Ejercicio 3 - TIR'!$E$14-'Ejercicio 3 - TIR'!$C$14)*('Ejercicio 3 - TIR'!$E$14-'Ejercicio 3 - TIR'!$D$14)*(1-D745)))</f>
        <v>31861.4594265215</v>
      </c>
      <c r="F745" s="27">
        <f ca="1" t="shared" si="5537"/>
        <v>0.189761745335574</v>
      </c>
      <c r="G745" s="28">
        <f ca="1">IF(F745&lt;=('Ejercicio 3 - TIR'!$D$18-'Ejercicio 3 - TIR'!$C$18)/('Ejercicio 3 - TIR'!$E$18-'Ejercicio 3 - TIR'!$C$18),'Ejercicio 3 - TIR'!$C$18+SQRT(('Ejercicio 3 - TIR'!$E$18-'Ejercicio 3 - TIR'!$C$18)*('Ejercicio 3 - TIR'!$D$18-'Ejercicio 3 - TIR'!$C$18)*F745),'Ejercicio 3 - TIR'!$E$18-SQRT(('Ejercicio 3 - TIR'!$E$18-'Ejercicio 3 - TIR'!$C$18)*('Ejercicio 3 - TIR'!$E$18-'Ejercicio 3 - TIR'!$D$18)*(1-F745)))</f>
        <v>35335.1908869633</v>
      </c>
      <c r="H745" s="27">
        <f ca="1" t="shared" ref="H745:L745" si="5538">RAND()</f>
        <v>0.825519883248812</v>
      </c>
      <c r="I745" s="28">
        <f ca="1">IF(H745&lt;=('Ejercicio 3 - TIR'!$D$18-'Ejercicio 3 - TIR'!$C$18)/('Ejercicio 3 - TIR'!$E$18-'Ejercicio 3 - TIR'!$C$18),'Ejercicio 3 - TIR'!$C$18+SQRT(('Ejercicio 3 - TIR'!$E$18-'Ejercicio 3 - TIR'!$C$18)*('Ejercicio 3 - TIR'!$D$18-'Ejercicio 3 - TIR'!$C$18)*H745),'Ejercicio 3 - TIR'!$E$18-SQRT(('Ejercicio 3 - TIR'!$E$18-'Ejercicio 3 - TIR'!$C$18)*('Ejercicio 3 - TIR'!$E$18-'Ejercicio 3 - TIR'!$D$18)*(1-H745)))</f>
        <v>41382.5411189152</v>
      </c>
      <c r="J745" s="27">
        <f ca="1" t="shared" si="5538"/>
        <v>0.225232660189546</v>
      </c>
      <c r="K745" s="28">
        <f ca="1">IF(J745&lt;=('Ejercicio 3 - TIR'!$D$18-'Ejercicio 3 - TIR'!$C$18)/('Ejercicio 3 - TIR'!$E$18-'Ejercicio 3 - TIR'!$C$18),'Ejercicio 3 - TIR'!$C$18+SQRT(('Ejercicio 3 - TIR'!$E$18-'Ejercicio 3 - TIR'!$C$18)*('Ejercicio 3 - TIR'!$D$18-'Ejercicio 3 - TIR'!$C$18)*J745),'Ejercicio 3 - TIR'!$E$18-SQRT(('Ejercicio 3 - TIR'!$E$18-'Ejercicio 3 - TIR'!$C$18)*('Ejercicio 3 - TIR'!$E$18-'Ejercicio 3 - TIR'!$D$18)*(1-J745)))</f>
        <v>35812.4778733714</v>
      </c>
      <c r="L745" s="27">
        <f ca="1" t="shared" si="5538"/>
        <v>0.534548925866259</v>
      </c>
      <c r="M745" s="28">
        <f ca="1">IF(L745&lt;=('Ejercicio 3 - TIR'!$D$18-'Ejercicio 3 - TIR'!$C$18)/('Ejercicio 3 - TIR'!$E$18-'Ejercicio 3 - TIR'!$C$18),'Ejercicio 3 - TIR'!$C$18+SQRT(('Ejercicio 3 - TIR'!$E$18-'Ejercicio 3 - TIR'!$C$18)*('Ejercicio 3 - TIR'!$D$18-'Ejercicio 3 - TIR'!$C$18)*L745),'Ejercicio 3 - TIR'!$E$18-SQRT(('Ejercicio 3 - TIR'!$E$18-'Ejercicio 3 - TIR'!$C$18)*('Ejercicio 3 - TIR'!$E$18-'Ejercicio 3 - TIR'!$D$18)*(1-L745)))</f>
        <v>38954.4591617774</v>
      </c>
      <c r="N745" s="27">
        <f ca="1" t="shared" ref="N745:R745" si="5539">RAND()</f>
        <v>0.27444698104049</v>
      </c>
      <c r="O745" s="28">
        <f ca="1">IF(N745&lt;=('Ejercicio 3 - TIR'!$D$18-'Ejercicio 3 - TIR'!$C$18)/('Ejercicio 3 - TIR'!$E$18-'Ejercicio 3 - TIR'!$C$18),'Ejercicio 3 - TIR'!$C$18+SQRT(('Ejercicio 3 - TIR'!$E$18-'Ejercicio 3 - TIR'!$C$18)*('Ejercicio 3 - TIR'!$D$18-'Ejercicio 3 - TIR'!$C$18)*N745),'Ejercicio 3 - TIR'!$E$18-SQRT(('Ejercicio 3 - TIR'!$E$18-'Ejercicio 3 - TIR'!$C$18)*('Ejercicio 3 - TIR'!$E$18-'Ejercicio 3 - TIR'!$D$18)*(1-N745)))</f>
        <v>36416.155169264</v>
      </c>
      <c r="P745" s="27">
        <f ca="1" t="shared" si="5539"/>
        <v>0.713292064378032</v>
      </c>
      <c r="Q745" s="29">
        <f ca="1">IF(P745&lt;=('Ejercicio 3 - TIR'!$D$22-'Ejercicio 3 - TIR'!$C$22)/('Ejercicio 3 - TIR'!$E$22-'Ejercicio 3 - TIR'!$C$22),'Ejercicio 3 - TIR'!$C$22+SQRT(('Ejercicio 3 - TIR'!$E$22-'Ejercicio 3 - TIR'!$C$22)*('Ejercicio 3 - TIR'!$D$22-'Ejercicio 3 - TIR'!$C$22)*P745),'Ejercicio 3 - TIR'!$E$22-SQRT(('Ejercicio 3 - TIR'!$E$22-'Ejercicio 3 - TIR'!$C$22)*('Ejercicio 3 - TIR'!$E$22-'Ejercicio 3 - TIR'!$D$22)*(1-P745)))</f>
        <v>0.157282731587633</v>
      </c>
      <c r="R745" s="27">
        <f ca="1" t="shared" si="5539"/>
        <v>0.0952813388517451</v>
      </c>
      <c r="S745" s="29">
        <f ca="1">IF(R745&lt;=('Ejercicio 3 - TIR'!$D$23-'Ejercicio 3 - TIR'!$C$23)/('Ejercicio 3 - TIR'!$E$23-'Ejercicio 3 - TIR'!$C$23),'Ejercicio 3 - TIR'!$C$23+SQRT(('Ejercicio 3 - TIR'!$E$23-'Ejercicio 3 - TIR'!$C$23)*('Ejercicio 3 - TIR'!$D$23-'Ejercicio 3 - TIR'!$C$23)*R745),'Ejercicio 3 - TIR'!$E$23-SQRT(('Ejercicio 3 - TIR'!$E$23-'Ejercicio 3 - TIR'!$C$23)*('Ejercicio 3 - TIR'!$E$23-'Ejercicio 3 - TIR'!$D$23)*(1-R745)))</f>
        <v>0.133096045583807</v>
      </c>
      <c r="T745" s="27">
        <f ca="1" t="shared" ref="T745:X745" si="5540">RAND()</f>
        <v>0.317573861411939</v>
      </c>
      <c r="U745" s="29">
        <f ca="1">IF(T745&lt;=('Ejercicio 3 - TIR'!$D$24-'Ejercicio 3 - TIR'!$C$24)/('Ejercicio 3 - TIR'!$E$24-'Ejercicio 3 - TIR'!$C$24),'Ejercicio 3 - TIR'!$C$24+SQRT(('Ejercicio 3 - TIR'!$E$24-'Ejercicio 3 - TIR'!$C$24)*('Ejercicio 3 - TIR'!$D$24-'Ejercicio 3 - TIR'!$C$24)*T745),'Ejercicio 3 - TIR'!$E$24-SQRT(('Ejercicio 3 - TIR'!$E$24-'Ejercicio 3 - TIR'!$C$24)*('Ejercicio 3 - TIR'!$E$24-'Ejercicio 3 - TIR'!$D$24)*(1-T745)))</f>
        <v>0.175824505977174</v>
      </c>
      <c r="V745" s="27">
        <f ca="1" t="shared" si="5540"/>
        <v>0.104964140396054</v>
      </c>
      <c r="W745" s="29">
        <f ca="1">IF(V745&lt;=('Ejercicio 3 - TIR'!$D$25-'Ejercicio 3 - TIR'!$C$25)/('Ejercicio 3 - TIR'!$E$25-'Ejercicio 3 - TIR'!$C$25),'Ejercicio 3 - TIR'!$C$25+SQRT(('Ejercicio 3 - TIR'!$E$25-'Ejercicio 3 - TIR'!$C$25)*('Ejercicio 3 - TIR'!$D$25-'Ejercicio 3 - TIR'!$C$25)*V745),'Ejercicio 3 - TIR'!$E$25-SQRT(('Ejercicio 3 - TIR'!$E$25-'Ejercicio 3 - TIR'!$C$25)*('Ejercicio 3 - TIR'!$E$25-'Ejercicio 3 - TIR'!$D$25)*(1-V745)))</f>
        <v>0.192122285120986</v>
      </c>
      <c r="X745" s="27">
        <f ca="1" t="shared" si="5540"/>
        <v>0.903115162951455</v>
      </c>
      <c r="Y745" s="29">
        <f ca="1">IF(X745&lt;=('Ejercicio 3 - TIR'!$D$26-'Ejercicio 3 - TIR'!$C$26)/('Ejercicio 3 - TIR'!$E$26-'Ejercicio 3 - TIR'!$C$26),'Ejercicio 3 - TIR'!$C$26+SQRT(('Ejercicio 3 - TIR'!$E$26-'Ejercicio 3 - TIR'!$C$26)*('Ejercicio 3 - TIR'!$D$26-'Ejercicio 3 - TIR'!$C$26)*X745),'Ejercicio 3 - TIR'!$E$26-SQRT(('Ejercicio 3 - TIR'!$E$26-'Ejercicio 3 - TIR'!$C$26)*('Ejercicio 3 - TIR'!$E$26-'Ejercicio 3 - TIR'!$D$26)*(1-X745)))</f>
        <v>0.257126912756208</v>
      </c>
      <c r="Z745" s="27">
        <f ca="1" t="shared" si="5240"/>
        <v>1.15728273158763</v>
      </c>
      <c r="AA745" s="27">
        <f ca="1" t="shared" si="5241"/>
        <v>1.31131248678437</v>
      </c>
      <c r="AB745" s="27">
        <f ca="1" t="shared" si="5242"/>
        <v>1.54187335695493</v>
      </c>
      <c r="AC745" s="27">
        <f ca="1" t="shared" si="5243"/>
        <v>1.83810158966028</v>
      </c>
      <c r="AD745" s="27">
        <f ca="1" t="shared" si="5244"/>
        <v>2.31072697674191</v>
      </c>
      <c r="AE745" s="26">
        <f ca="1" t="shared" si="5245"/>
        <v>5011.25737097183</v>
      </c>
      <c r="AF745" s="26">
        <f ca="1" t="shared" si="5246"/>
        <v>5678.23591045089</v>
      </c>
      <c r="AG745" s="26">
        <f ca="1" t="shared" si="5247"/>
        <v>6676.60893422776</v>
      </c>
      <c r="AH745" s="26">
        <f ca="1" t="shared" si="5248"/>
        <v>7959.33429953079</v>
      </c>
      <c r="AI745" s="26">
        <f ca="1" t="shared" si="5249"/>
        <v>10005.8933555637</v>
      </c>
      <c r="AJ745" s="28">
        <f ca="1" t="shared" si="5250"/>
        <v>40892.8062308353</v>
      </c>
      <c r="AK745" s="28">
        <f ca="1" t="shared" si="5251"/>
        <v>54265.4429041013</v>
      </c>
      <c r="AL745" s="28">
        <f ca="1" t="shared" si="5252"/>
        <v>55218.3054794894</v>
      </c>
      <c r="AM745" s="28">
        <f ca="1" t="shared" si="5253"/>
        <v>71602.2533096195</v>
      </c>
      <c r="AN745" s="28">
        <f ca="1" t="shared" si="5254"/>
        <v>84147.7921388376</v>
      </c>
      <c r="AO745" s="28">
        <f ca="1">C745/'Ejercicio 3 - TIR'!$D$7</f>
        <v>15196.2163384553</v>
      </c>
      <c r="AP745" s="28">
        <f ca="1" t="shared" si="5255"/>
        <v>25696.58989238</v>
      </c>
      <c r="AQ745" s="28">
        <f ca="1" t="shared" si="5256"/>
        <v>39069.226565646</v>
      </c>
      <c r="AR745" s="28">
        <f ca="1" t="shared" si="5257"/>
        <v>40022.0891410341</v>
      </c>
      <c r="AS745" s="28">
        <f ca="1" t="shared" si="5258"/>
        <v>56406.0369711642</v>
      </c>
      <c r="AT745" s="28">
        <f ca="1" t="shared" si="5259"/>
        <v>68951.5758003823</v>
      </c>
      <c r="AU745" s="28">
        <f ca="1">AP745*'Ejercicio 3 - TIR'!$D$5</f>
        <v>12848.29494619</v>
      </c>
      <c r="AV745" s="28">
        <f ca="1">AQ745*'Ejercicio 3 - TIR'!$D$5</f>
        <v>19534.613282823</v>
      </c>
      <c r="AW745" s="28">
        <f ca="1">AR745*'Ejercicio 3 - TIR'!$D$5</f>
        <v>20011.0445705171</v>
      </c>
      <c r="AX745" s="28">
        <f ca="1">AS745*'Ejercicio 3 - TIR'!$D$5</f>
        <v>28203.0184855821</v>
      </c>
      <c r="AY745" s="28">
        <f ca="1">AT745*'Ejercicio 3 - TIR'!$D$5</f>
        <v>34475.7879001912</v>
      </c>
      <c r="AZ745" s="28">
        <f ca="1" t="shared" ref="AZ745:BD745" si="5541">AJ745-AU745-AE745</f>
        <v>23033.2539136735</v>
      </c>
      <c r="BA745" s="28">
        <f ca="1" t="shared" si="5541"/>
        <v>29052.5937108274</v>
      </c>
      <c r="BB745" s="28">
        <f ca="1" t="shared" si="5541"/>
        <v>28530.6519747446</v>
      </c>
      <c r="BC745" s="28">
        <f ca="1" t="shared" si="5541"/>
        <v>35439.9005245066</v>
      </c>
      <c r="BD745" s="28">
        <f ca="1" t="shared" si="5541"/>
        <v>39666.1108830827</v>
      </c>
      <c r="BE745" s="28">
        <f ca="1" t="shared" ref="BE745:BI745" si="5542">AZ745/Z745</f>
        <v>19902.8753173177</v>
      </c>
      <c r="BF745" s="28">
        <f ca="1" t="shared" si="5542"/>
        <v>22155.3550382722</v>
      </c>
      <c r="BG745" s="28">
        <f ca="1" t="shared" si="5542"/>
        <v>18503.8880437562</v>
      </c>
      <c r="BH745" s="28">
        <f ca="1" t="shared" si="5542"/>
        <v>19280.7082719822</v>
      </c>
      <c r="BI745" s="28">
        <f ca="1" t="shared" si="5542"/>
        <v>17166.0742624866</v>
      </c>
      <c r="BJ745" s="28">
        <f ca="1" t="shared" si="5262"/>
        <v>73623.133815231</v>
      </c>
      <c r="BK745" s="28">
        <f ca="1" t="shared" si="5263"/>
        <v>35114.3070376748</v>
      </c>
      <c r="BL745" s="28">
        <f ca="1" t="shared" si="5264"/>
        <v>108737.440852906</v>
      </c>
      <c r="BM745" s="28">
        <f ca="1">BK745*'Ejercicio 3 - TIR'!$D$5</f>
        <v>17557.1535188374</v>
      </c>
      <c r="BN745" s="28">
        <f ca="1" t="shared" si="5265"/>
        <v>91180.2873340684</v>
      </c>
      <c r="BO745" s="28">
        <f ca="1" t="shared" si="5266"/>
        <v>39459.5675957492</v>
      </c>
      <c r="BP745" s="28">
        <f ca="1" t="shared" si="5267"/>
        <v>-107842.541118798</v>
      </c>
      <c r="BQ745" s="28">
        <f ca="1" t="shared" ref="BQ745:BT745" si="5543">BE745</f>
        <v>19902.8753173177</v>
      </c>
      <c r="BR745" s="28">
        <f ca="1" t="shared" si="5543"/>
        <v>22155.3550382722</v>
      </c>
      <c r="BS745" s="28">
        <f ca="1" t="shared" si="5543"/>
        <v>18503.8880437562</v>
      </c>
      <c r="BT745" s="28">
        <f ca="1" t="shared" si="5543"/>
        <v>19280.7082719822</v>
      </c>
      <c r="BU745" s="28">
        <f ca="1" t="shared" si="5269"/>
        <v>56625.6418582358</v>
      </c>
      <c r="BV745" s="30">
        <f ca="1" t="shared" si="5270"/>
        <v>7.08758066156354</v>
      </c>
    </row>
    <row r="746" ht="15" customHeight="1" spans="1:74">
      <c r="A746" s="26">
        <v>745</v>
      </c>
      <c r="B746" s="27">
        <f ca="1" t="shared" ref="B746:F746" si="5544">RAND()</f>
        <v>0.64179300275455</v>
      </c>
      <c r="C746" s="28">
        <f ca="1">IF(B746&lt;=('Ejercicio 3 - TIR'!$D$13-'Ejercicio 3 - TIR'!$C$13)/('Ejercicio 3 - TIR'!$E$13-'Ejercicio 3 - TIR'!$C$13),'Ejercicio 3 - TIR'!$C$13+SQRT(('Ejercicio 3 - TIR'!$E$13-'Ejercicio 3 - TIR'!$C$13)*('Ejercicio 3 - TIR'!$D$13-'Ejercicio 3 - TIR'!$C$13)*B746),'Ejercicio 3 - TIR'!$E$13-SQRT(('Ejercicio 3 - TIR'!$E$13-'Ejercicio 3 - TIR'!$C$13)*('Ejercicio 3 - TIR'!$E$13-'Ejercicio 3 - TIR'!$D$13)*(1-B746)))</f>
        <v>79267.2144492222</v>
      </c>
      <c r="D746" s="27">
        <f ca="1" t="shared" si="5544"/>
        <v>0.0444371614067296</v>
      </c>
      <c r="E746" s="28">
        <f ca="1">IF(D746&lt;=('Ejercicio 3 - TIR'!$D$14-'Ejercicio 3 - TIR'!$C$14)/('Ejercicio 3 - TIR'!$E$14-'Ejercicio 3 - TIR'!$C$14),'Ejercicio 3 - TIR'!$C$14+SQRT(('Ejercicio 3 - TIR'!$E$14-'Ejercicio 3 - TIR'!$C$14)*('Ejercicio 3 - TIR'!$D$14-'Ejercicio 3 - TIR'!$C$14)*D746),'Ejercicio 3 - TIR'!$E$14-SQRT(('Ejercicio 3 - TIR'!$E$14-'Ejercicio 3 - TIR'!$C$14)*('Ejercicio 3 - TIR'!$E$14-'Ejercicio 3 - TIR'!$D$14)*(1-D746)))</f>
        <v>26825.5922615701</v>
      </c>
      <c r="F746" s="27">
        <f ca="1" t="shared" si="5544"/>
        <v>0.929422321998474</v>
      </c>
      <c r="G746" s="28">
        <f ca="1">IF(F746&lt;=('Ejercicio 3 - TIR'!$D$18-'Ejercicio 3 - TIR'!$C$18)/('Ejercicio 3 - TIR'!$E$18-'Ejercicio 3 - TIR'!$C$18),'Ejercicio 3 - TIR'!$C$18+SQRT(('Ejercicio 3 - TIR'!$E$18-'Ejercicio 3 - TIR'!$C$18)*('Ejercicio 3 - TIR'!$D$18-'Ejercicio 3 - TIR'!$C$18)*F746),'Ejercicio 3 - TIR'!$E$18-SQRT(('Ejercicio 3 - TIR'!$E$18-'Ejercicio 3 - TIR'!$C$18)*('Ejercicio 3 - TIR'!$E$18-'Ejercicio 3 - TIR'!$D$18)*(1-F746)))</f>
        <v>42699.27710271</v>
      </c>
      <c r="H746" s="27">
        <f ca="1" t="shared" ref="H746:L746" si="5545">RAND()</f>
        <v>0.152386733500504</v>
      </c>
      <c r="I746" s="28">
        <f ca="1">IF(H746&lt;=('Ejercicio 3 - TIR'!$D$18-'Ejercicio 3 - TIR'!$C$18)/('Ejercicio 3 - TIR'!$E$18-'Ejercicio 3 - TIR'!$C$18),'Ejercicio 3 - TIR'!$C$18+SQRT(('Ejercicio 3 - TIR'!$E$18-'Ejercicio 3 - TIR'!$C$18)*('Ejercicio 3 - TIR'!$D$18-'Ejercicio 3 - TIR'!$C$18)*H746),'Ejercicio 3 - TIR'!$E$18-SQRT(('Ejercicio 3 - TIR'!$E$18-'Ejercicio 3 - TIR'!$C$18)*('Ejercicio 3 - TIR'!$E$18-'Ejercicio 3 - TIR'!$D$18)*(1-H746)))</f>
        <v>34781.0051270706</v>
      </c>
      <c r="J746" s="27">
        <f ca="1" t="shared" si="5545"/>
        <v>0.563466389574899</v>
      </c>
      <c r="K746" s="28">
        <f ca="1">IF(J746&lt;=('Ejercicio 3 - TIR'!$D$18-'Ejercicio 3 - TIR'!$C$18)/('Ejercicio 3 - TIR'!$E$18-'Ejercicio 3 - TIR'!$C$18),'Ejercicio 3 - TIR'!$C$18+SQRT(('Ejercicio 3 - TIR'!$E$18-'Ejercicio 3 - TIR'!$C$18)*('Ejercicio 3 - TIR'!$D$18-'Ejercicio 3 - TIR'!$C$18)*J746),'Ejercicio 3 - TIR'!$E$18-SQRT(('Ejercicio 3 - TIR'!$E$18-'Ejercicio 3 - TIR'!$C$18)*('Ejercicio 3 - TIR'!$E$18-'Ejercicio 3 - TIR'!$D$18)*(1-J746)))</f>
        <v>39193.4736871454</v>
      </c>
      <c r="L746" s="27">
        <f ca="1" t="shared" si="5545"/>
        <v>0.140696603913358</v>
      </c>
      <c r="M746" s="28">
        <f ca="1">IF(L746&lt;=('Ejercicio 3 - TIR'!$D$18-'Ejercicio 3 - TIR'!$C$18)/('Ejercicio 3 - TIR'!$E$18-'Ejercicio 3 - TIR'!$C$18),'Ejercicio 3 - TIR'!$C$18+SQRT(('Ejercicio 3 - TIR'!$E$18-'Ejercicio 3 - TIR'!$C$18)*('Ejercicio 3 - TIR'!$D$18-'Ejercicio 3 - TIR'!$C$18)*L746),'Ejercicio 3 - TIR'!$E$18-SQRT(('Ejercicio 3 - TIR'!$E$18-'Ejercicio 3 - TIR'!$C$18)*('Ejercicio 3 - TIR'!$E$18-'Ejercicio 3 - TIR'!$D$18)*(1-L746)))</f>
        <v>34593.9624059197</v>
      </c>
      <c r="N746" s="27">
        <f ca="1" t="shared" ref="N746:R746" si="5546">RAND()</f>
        <v>0.76040223594181</v>
      </c>
      <c r="O746" s="28">
        <f ca="1">IF(N746&lt;=('Ejercicio 3 - TIR'!$D$18-'Ejercicio 3 - TIR'!$C$18)/('Ejercicio 3 - TIR'!$E$18-'Ejercicio 3 - TIR'!$C$18),'Ejercicio 3 - TIR'!$C$18+SQRT(('Ejercicio 3 - TIR'!$E$18-'Ejercicio 3 - TIR'!$C$18)*('Ejercicio 3 - TIR'!$D$18-'Ejercicio 3 - TIR'!$C$18)*N746),'Ejercicio 3 - TIR'!$E$18-SQRT(('Ejercicio 3 - TIR'!$E$18-'Ejercicio 3 - TIR'!$C$18)*('Ejercicio 3 - TIR'!$E$18-'Ejercicio 3 - TIR'!$D$18)*(1-N746)))</f>
        <v>40760.9161008109</v>
      </c>
      <c r="P746" s="27">
        <f ca="1" t="shared" si="5546"/>
        <v>0.602316004930838</v>
      </c>
      <c r="Q746" s="29">
        <f ca="1">IF(P746&lt;=('Ejercicio 3 - TIR'!$D$22-'Ejercicio 3 - TIR'!$C$22)/('Ejercicio 3 - TIR'!$E$22-'Ejercicio 3 - TIR'!$C$22),'Ejercicio 3 - TIR'!$C$22+SQRT(('Ejercicio 3 - TIR'!$E$22-'Ejercicio 3 - TIR'!$C$22)*('Ejercicio 3 - TIR'!$D$22-'Ejercicio 3 - TIR'!$C$22)*P746),'Ejercicio 3 - TIR'!$E$22-SQRT(('Ejercicio 3 - TIR'!$E$22-'Ejercicio 3 - TIR'!$C$22)*('Ejercicio 3 - TIR'!$E$22-'Ejercicio 3 - TIR'!$D$22)*(1-P746)))</f>
        <v>0.153244978207363</v>
      </c>
      <c r="R746" s="27">
        <f ca="1" t="shared" si="5546"/>
        <v>0.922985824503319</v>
      </c>
      <c r="S746" s="29">
        <f ca="1">IF(R746&lt;=('Ejercicio 3 - TIR'!$D$23-'Ejercicio 3 - TIR'!$C$23)/('Ejercicio 3 - TIR'!$E$23-'Ejercicio 3 - TIR'!$C$23),'Ejercicio 3 - TIR'!$C$23+SQRT(('Ejercicio 3 - TIR'!$E$23-'Ejercicio 3 - TIR'!$C$23)*('Ejercicio 3 - TIR'!$D$23-'Ejercicio 3 - TIR'!$C$23)*R746),'Ejercicio 3 - TIR'!$E$23-SQRT(('Ejercicio 3 - TIR'!$E$23-'Ejercicio 3 - TIR'!$C$23)*('Ejercicio 3 - TIR'!$E$23-'Ejercicio 3 - TIR'!$D$23)*(1-R746)))</f>
        <v>0.168226066252351</v>
      </c>
      <c r="T746" s="27">
        <f ca="1" t="shared" ref="T746:X746" si="5547">RAND()</f>
        <v>0.698323358513184</v>
      </c>
      <c r="U746" s="29">
        <f ca="1">IF(T746&lt;=('Ejercicio 3 - TIR'!$D$24-'Ejercicio 3 - TIR'!$C$24)/('Ejercicio 3 - TIR'!$E$24-'Ejercicio 3 - TIR'!$C$24),'Ejercicio 3 - TIR'!$C$24+SQRT(('Ejercicio 3 - TIR'!$E$24-'Ejercicio 3 - TIR'!$C$24)*('Ejercicio 3 - TIR'!$D$24-'Ejercicio 3 - TIR'!$C$24)*T746),'Ejercicio 3 - TIR'!$E$24-SQRT(('Ejercicio 3 - TIR'!$E$24-'Ejercicio 3 - TIR'!$C$24)*('Ejercicio 3 - TIR'!$E$24-'Ejercicio 3 - TIR'!$D$24)*(1-T746)))</f>
        <v>0.190936369872931</v>
      </c>
      <c r="V746" s="27">
        <f ca="1" t="shared" si="5547"/>
        <v>0.778429802459648</v>
      </c>
      <c r="W746" s="29">
        <f ca="1">IF(V746&lt;=('Ejercicio 3 - TIR'!$D$25-'Ejercicio 3 - TIR'!$C$25)/('Ejercicio 3 - TIR'!$E$25-'Ejercicio 3 - TIR'!$C$25),'Ejercicio 3 - TIR'!$C$25+SQRT(('Ejercicio 3 - TIR'!$E$25-'Ejercicio 3 - TIR'!$C$25)*('Ejercicio 3 - TIR'!$D$25-'Ejercicio 3 - TIR'!$C$25)*V746),'Ejercicio 3 - TIR'!$E$25-SQRT(('Ejercicio 3 - TIR'!$E$25-'Ejercicio 3 - TIR'!$C$25)*('Ejercicio 3 - TIR'!$E$25-'Ejercicio 3 - TIR'!$D$25)*(1-V746)))</f>
        <v>0.222152276728766</v>
      </c>
      <c r="X746" s="27">
        <f ca="1" t="shared" si="5547"/>
        <v>0.533297334952722</v>
      </c>
      <c r="Y746" s="29">
        <f ca="1">IF(X746&lt;=('Ejercicio 3 - TIR'!$D$26-'Ejercicio 3 - TIR'!$C$26)/('Ejercicio 3 - TIR'!$E$26-'Ejercicio 3 - TIR'!$C$26),'Ejercicio 3 - TIR'!$C$26+SQRT(('Ejercicio 3 - TIR'!$E$26-'Ejercicio 3 - TIR'!$C$26)*('Ejercicio 3 - TIR'!$D$26-'Ejercicio 3 - TIR'!$C$26)*X746),'Ejercicio 3 - TIR'!$E$26-SQRT(('Ejercicio 3 - TIR'!$E$26-'Ejercicio 3 - TIR'!$C$26)*('Ejercicio 3 - TIR'!$E$26-'Ejercicio 3 - TIR'!$D$26)*(1-X746)))</f>
        <v>0.229798462262045</v>
      </c>
      <c r="Z746" s="27">
        <f ca="1" t="shared" si="5240"/>
        <v>1.15324497820736</v>
      </c>
      <c r="AA746" s="27">
        <f ca="1" t="shared" si="5241"/>
        <v>1.34725084431647</v>
      </c>
      <c r="AB746" s="27">
        <f ca="1" t="shared" si="5242"/>
        <v>1.60449002983849</v>
      </c>
      <c r="AC746" s="27">
        <f ca="1" t="shared" si="5243"/>
        <v>1.96093114295572</v>
      </c>
      <c r="AD746" s="27">
        <f ca="1" t="shared" si="5244"/>
        <v>2.4115501042087</v>
      </c>
      <c r="AE746" s="26">
        <f ca="1" t="shared" si="5245"/>
        <v>4110.88730152391</v>
      </c>
      <c r="AF746" s="26">
        <f ca="1" t="shared" si="5246"/>
        <v>4802.44570106603</v>
      </c>
      <c r="AG746" s="26">
        <f ca="1" t="shared" si="5247"/>
        <v>5719.40724973943</v>
      </c>
      <c r="AH746" s="26">
        <f ca="1" t="shared" si="5248"/>
        <v>6989.98659180806</v>
      </c>
      <c r="AI746" s="26">
        <f ca="1" t="shared" si="5249"/>
        <v>8596.27476183787</v>
      </c>
      <c r="AJ746" s="28">
        <f ca="1" t="shared" si="5250"/>
        <v>49242.726891785</v>
      </c>
      <c r="AK746" s="28">
        <f ca="1" t="shared" si="5251"/>
        <v>46858.7385236212</v>
      </c>
      <c r="AL746" s="28">
        <f ca="1" t="shared" si="5252"/>
        <v>62885.5377657621</v>
      </c>
      <c r="AM746" s="28">
        <f ca="1" t="shared" si="5253"/>
        <v>67836.3782400073</v>
      </c>
      <c r="AN746" s="28">
        <f ca="1" t="shared" si="5254"/>
        <v>98296.9914705526</v>
      </c>
      <c r="AO746" s="28">
        <f ca="1">C746/'Ejercicio 3 - TIR'!$D$7</f>
        <v>15853.4428898444</v>
      </c>
      <c r="AP746" s="28">
        <f ca="1" t="shared" si="5255"/>
        <v>33389.2840019405</v>
      </c>
      <c r="AQ746" s="28">
        <f ca="1" t="shared" si="5256"/>
        <v>31005.2956337768</v>
      </c>
      <c r="AR746" s="28">
        <f ca="1" t="shared" si="5257"/>
        <v>47032.0948759177</v>
      </c>
      <c r="AS746" s="28">
        <f ca="1" t="shared" si="5258"/>
        <v>51982.9353501629</v>
      </c>
      <c r="AT746" s="28">
        <f ca="1" t="shared" si="5259"/>
        <v>82443.5485807081</v>
      </c>
      <c r="AU746" s="28">
        <f ca="1">AP746*'Ejercicio 3 - TIR'!$D$5</f>
        <v>16694.6420009703</v>
      </c>
      <c r="AV746" s="28">
        <f ca="1">AQ746*'Ejercicio 3 - TIR'!$D$5</f>
        <v>15502.6478168884</v>
      </c>
      <c r="AW746" s="28">
        <f ca="1">AR746*'Ejercicio 3 - TIR'!$D$5</f>
        <v>23516.0474379588</v>
      </c>
      <c r="AX746" s="28">
        <f ca="1">AS746*'Ejercicio 3 - TIR'!$D$5</f>
        <v>25991.4676750815</v>
      </c>
      <c r="AY746" s="28">
        <f ca="1">AT746*'Ejercicio 3 - TIR'!$D$5</f>
        <v>41221.7742903541</v>
      </c>
      <c r="AZ746" s="28">
        <f ca="1" t="shared" ref="AZ746:BD746" si="5548">AJ746-AU746-AE746</f>
        <v>28437.1975892908</v>
      </c>
      <c r="BA746" s="28">
        <f ca="1" t="shared" si="5548"/>
        <v>26553.6450056668</v>
      </c>
      <c r="BB746" s="28">
        <f ca="1" t="shared" si="5548"/>
        <v>33650.0830780638</v>
      </c>
      <c r="BC746" s="28">
        <f ca="1" t="shared" si="5548"/>
        <v>34854.9239731178</v>
      </c>
      <c r="BD746" s="28">
        <f ca="1" t="shared" si="5548"/>
        <v>48478.9424183606</v>
      </c>
      <c r="BE746" s="28">
        <f ca="1" t="shared" ref="BE746:BI746" si="5549">AZ746/Z746</f>
        <v>24658.418745941</v>
      </c>
      <c r="BF746" s="28">
        <f ca="1" t="shared" si="5549"/>
        <v>19709.5033324243</v>
      </c>
      <c r="BG746" s="28">
        <f ca="1" t="shared" si="5549"/>
        <v>20972.4476015915</v>
      </c>
      <c r="BH746" s="28">
        <f ca="1" t="shared" si="5549"/>
        <v>17774.6802065578</v>
      </c>
      <c r="BI746" s="28">
        <f ca="1" t="shared" si="5549"/>
        <v>20102.8136772916</v>
      </c>
      <c r="BJ746" s="28">
        <f ca="1" t="shared" si="5262"/>
        <v>64691.2598138495</v>
      </c>
      <c r="BK746" s="28">
        <f ca="1" t="shared" si="5263"/>
        <v>38231.371853071</v>
      </c>
      <c r="BL746" s="28">
        <f ca="1" t="shared" si="5264"/>
        <v>102922.631666921</v>
      </c>
      <c r="BM746" s="28">
        <f ca="1">BK746*'Ejercicio 3 - TIR'!$D$5</f>
        <v>19115.6859265355</v>
      </c>
      <c r="BN746" s="28">
        <f ca="1" t="shared" si="5265"/>
        <v>83806.945740385</v>
      </c>
      <c r="BO746" s="28">
        <f ca="1" t="shared" si="5266"/>
        <v>34752.3137064923</v>
      </c>
      <c r="BP746" s="28">
        <f ca="1" t="shared" si="5267"/>
        <v>-106092.806710792</v>
      </c>
      <c r="BQ746" s="28">
        <f ca="1" t="shared" ref="BQ746:BT746" si="5550">BE746</f>
        <v>24658.418745941</v>
      </c>
      <c r="BR746" s="28">
        <f ca="1" t="shared" si="5550"/>
        <v>19709.5033324243</v>
      </c>
      <c r="BS746" s="28">
        <f ca="1" t="shared" si="5550"/>
        <v>20972.4476015915</v>
      </c>
      <c r="BT746" s="28">
        <f ca="1" t="shared" si="5550"/>
        <v>17774.6802065578</v>
      </c>
      <c r="BU746" s="28">
        <f ca="1" t="shared" si="5269"/>
        <v>54855.127383784</v>
      </c>
      <c r="BV746" s="30">
        <f ca="1" t="shared" si="5270"/>
        <v>8.21480966660841</v>
      </c>
    </row>
    <row r="747" ht="15" customHeight="1" spans="1:74">
      <c r="A747" s="26">
        <v>746</v>
      </c>
      <c r="B747" s="27">
        <f ca="1" t="shared" ref="B747:F747" si="5551">RAND()</f>
        <v>0.917378100481777</v>
      </c>
      <c r="C747" s="28">
        <f ca="1">IF(B747&lt;=('Ejercicio 3 - TIR'!$D$13-'Ejercicio 3 - TIR'!$C$13)/('Ejercicio 3 - TIR'!$E$13-'Ejercicio 3 - TIR'!$C$13),'Ejercicio 3 - TIR'!$C$13+SQRT(('Ejercicio 3 - TIR'!$E$13-'Ejercicio 3 - TIR'!$C$13)*('Ejercicio 3 - TIR'!$D$13-'Ejercicio 3 - TIR'!$C$13)*B747),'Ejercicio 3 - TIR'!$E$13-SQRT(('Ejercicio 3 - TIR'!$E$13-'Ejercicio 3 - TIR'!$C$13)*('Ejercicio 3 - TIR'!$E$13-'Ejercicio 3 - TIR'!$D$13)*(1-B747)))</f>
        <v>90042.7775247378</v>
      </c>
      <c r="D747" s="27">
        <f ca="1" t="shared" si="5551"/>
        <v>0.82463657733695</v>
      </c>
      <c r="E747" s="28">
        <f ca="1">IF(D747&lt;=('Ejercicio 3 - TIR'!$D$14-'Ejercicio 3 - TIR'!$C$14)/('Ejercicio 3 - TIR'!$E$14-'Ejercicio 3 - TIR'!$C$14),'Ejercicio 3 - TIR'!$C$14+SQRT(('Ejercicio 3 - TIR'!$E$14-'Ejercicio 3 - TIR'!$C$14)*('Ejercicio 3 - TIR'!$D$14-'Ejercicio 3 - TIR'!$C$14)*D747),'Ejercicio 3 - TIR'!$E$14-SQRT(('Ejercicio 3 - TIR'!$E$14-'Ejercicio 3 - TIR'!$C$14)*('Ejercicio 3 - TIR'!$E$14-'Ejercicio 3 - TIR'!$D$14)*(1-D747)))</f>
        <v>34871.2074130983</v>
      </c>
      <c r="F747" s="27">
        <f ca="1" t="shared" si="5551"/>
        <v>0.196241354378393</v>
      </c>
      <c r="G747" s="28">
        <f ca="1">IF(F747&lt;=('Ejercicio 3 - TIR'!$D$18-'Ejercicio 3 - TIR'!$C$18)/('Ejercicio 3 - TIR'!$E$18-'Ejercicio 3 - TIR'!$C$18),'Ejercicio 3 - TIR'!$C$18+SQRT(('Ejercicio 3 - TIR'!$E$18-'Ejercicio 3 - TIR'!$C$18)*('Ejercicio 3 - TIR'!$D$18-'Ejercicio 3 - TIR'!$C$18)*F747),'Ejercicio 3 - TIR'!$E$18-SQRT(('Ejercicio 3 - TIR'!$E$18-'Ejercicio 3 - TIR'!$C$18)*('Ejercicio 3 - TIR'!$E$18-'Ejercicio 3 - TIR'!$D$18)*(1-F747)))</f>
        <v>35425.5140914718</v>
      </c>
      <c r="H747" s="27">
        <f ca="1" t="shared" ref="H747:L747" si="5552">RAND()</f>
        <v>0.958071666358291</v>
      </c>
      <c r="I747" s="28">
        <f ca="1">IF(H747&lt;=('Ejercicio 3 - TIR'!$D$18-'Ejercicio 3 - TIR'!$C$18)/('Ejercicio 3 - TIR'!$E$18-'Ejercicio 3 - TIR'!$C$18),'Ejercicio 3 - TIR'!$C$18+SQRT(('Ejercicio 3 - TIR'!$E$18-'Ejercicio 3 - TIR'!$C$18)*('Ejercicio 3 - TIR'!$D$18-'Ejercicio 3 - TIR'!$C$18)*H747),'Ejercicio 3 - TIR'!$E$18-SQRT(('Ejercicio 3 - TIR'!$E$18-'Ejercicio 3 - TIR'!$C$18)*('Ejercicio 3 - TIR'!$E$18-'Ejercicio 3 - TIR'!$D$18)*(1-H747)))</f>
        <v>43226.6909397603</v>
      </c>
      <c r="J747" s="27">
        <f ca="1" t="shared" si="5552"/>
        <v>0.175599149572719</v>
      </c>
      <c r="K747" s="28">
        <f ca="1">IF(J747&lt;=('Ejercicio 3 - TIR'!$D$18-'Ejercicio 3 - TIR'!$C$18)/('Ejercicio 3 - TIR'!$E$18-'Ejercicio 3 - TIR'!$C$18),'Ejercicio 3 - TIR'!$C$18+SQRT(('Ejercicio 3 - TIR'!$E$18-'Ejercicio 3 - TIR'!$C$18)*('Ejercicio 3 - TIR'!$D$18-'Ejercicio 3 - TIR'!$C$18)*J747),'Ejercicio 3 - TIR'!$E$18-SQRT(('Ejercicio 3 - TIR'!$E$18-'Ejercicio 3 - TIR'!$C$18)*('Ejercicio 3 - TIR'!$E$18-'Ejercicio 3 - TIR'!$D$18)*(1-J747)))</f>
        <v>35132.2385404332</v>
      </c>
      <c r="L747" s="27">
        <f ca="1" t="shared" si="5552"/>
        <v>0.51675340671863</v>
      </c>
      <c r="M747" s="28">
        <f ca="1">IF(L747&lt;=('Ejercicio 3 - TIR'!$D$18-'Ejercicio 3 - TIR'!$C$18)/('Ejercicio 3 - TIR'!$E$18-'Ejercicio 3 - TIR'!$C$18),'Ejercicio 3 - TIR'!$C$18+SQRT(('Ejercicio 3 - TIR'!$E$18-'Ejercicio 3 - TIR'!$C$18)*('Ejercicio 3 - TIR'!$D$18-'Ejercicio 3 - TIR'!$C$18)*L747),'Ejercicio 3 - TIR'!$E$18-SQRT(('Ejercicio 3 - TIR'!$E$18-'Ejercicio 3 - TIR'!$C$18)*('Ejercicio 3 - TIR'!$E$18-'Ejercicio 3 - TIR'!$D$18)*(1-L747)))</f>
        <v>38804.1473754018</v>
      </c>
      <c r="N747" s="27">
        <f ca="1" t="shared" ref="N747:R747" si="5553">RAND()</f>
        <v>0.516284342483667</v>
      </c>
      <c r="O747" s="28">
        <f ca="1">IF(N747&lt;=('Ejercicio 3 - TIR'!$D$18-'Ejercicio 3 - TIR'!$C$18)/('Ejercicio 3 - TIR'!$E$18-'Ejercicio 3 - TIR'!$C$18),'Ejercicio 3 - TIR'!$C$18+SQRT(('Ejercicio 3 - TIR'!$E$18-'Ejercicio 3 - TIR'!$C$18)*('Ejercicio 3 - TIR'!$D$18-'Ejercicio 3 - TIR'!$C$18)*N747),'Ejercicio 3 - TIR'!$E$18-SQRT(('Ejercicio 3 - TIR'!$E$18-'Ejercicio 3 - TIR'!$C$18)*('Ejercicio 3 - TIR'!$E$18-'Ejercicio 3 - TIR'!$D$18)*(1-N747)))</f>
        <v>38800.1506448782</v>
      </c>
      <c r="P747" s="27">
        <f ca="1" t="shared" si="5553"/>
        <v>0.976815392910515</v>
      </c>
      <c r="Q747" s="29">
        <f ca="1">IF(P747&lt;=('Ejercicio 3 - TIR'!$D$22-'Ejercicio 3 - TIR'!$C$22)/('Ejercicio 3 - TIR'!$E$22-'Ejercicio 3 - TIR'!$C$22),'Ejercicio 3 - TIR'!$C$22+SQRT(('Ejercicio 3 - TIR'!$E$22-'Ejercicio 3 - TIR'!$C$22)*('Ejercicio 3 - TIR'!$D$22-'Ejercicio 3 - TIR'!$C$22)*P747),'Ejercicio 3 - TIR'!$E$22-SQRT(('Ejercicio 3 - TIR'!$E$22-'Ejercicio 3 - TIR'!$C$22)*('Ejercicio 3 - TIR'!$E$22-'Ejercicio 3 - TIR'!$D$22)*(1-P747)))</f>
        <v>0.173539946380944</v>
      </c>
      <c r="R747" s="27">
        <f ca="1" t="shared" si="5553"/>
        <v>0.540118957256961</v>
      </c>
      <c r="S747" s="29">
        <f ca="1">IF(R747&lt;=('Ejercicio 3 - TIR'!$D$23-'Ejercicio 3 - TIR'!$C$23)/('Ejercicio 3 - TIR'!$E$23-'Ejercicio 3 - TIR'!$C$23),'Ejercicio 3 - TIR'!$C$23+SQRT(('Ejercicio 3 - TIR'!$E$23-'Ejercicio 3 - TIR'!$C$23)*('Ejercicio 3 - TIR'!$D$23-'Ejercicio 3 - TIR'!$C$23)*R747),'Ejercicio 3 - TIR'!$E$23-SQRT(('Ejercicio 3 - TIR'!$E$23-'Ejercicio 3 - TIR'!$C$23)*('Ejercicio 3 - TIR'!$E$23-'Ejercicio 3 - TIR'!$D$23)*(1-R747)))</f>
        <v>0.151228731746107</v>
      </c>
      <c r="T747" s="27">
        <f ca="1" t="shared" ref="T747:X747" si="5554">RAND()</f>
        <v>0.805499565547292</v>
      </c>
      <c r="U747" s="29">
        <f ca="1">IF(T747&lt;=('Ejercicio 3 - TIR'!$D$24-'Ejercicio 3 - TIR'!$C$24)/('Ejercicio 3 - TIR'!$E$24-'Ejercicio 3 - TIR'!$C$24),'Ejercicio 3 - TIR'!$C$24+SQRT(('Ejercicio 3 - TIR'!$E$24-'Ejercicio 3 - TIR'!$C$24)*('Ejercicio 3 - TIR'!$D$24-'Ejercicio 3 - TIR'!$C$24)*T747),'Ejercicio 3 - TIR'!$E$24-SQRT(('Ejercicio 3 - TIR'!$E$24-'Ejercicio 3 - TIR'!$C$24)*('Ejercicio 3 - TIR'!$E$24-'Ejercicio 3 - TIR'!$D$24)*(1-T747)))</f>
        <v>0.19666330750797</v>
      </c>
      <c r="V747" s="27">
        <f ca="1" t="shared" si="5554"/>
        <v>0.340875664693539</v>
      </c>
      <c r="W747" s="29">
        <f ca="1">IF(V747&lt;=('Ejercicio 3 - TIR'!$D$25-'Ejercicio 3 - TIR'!$C$25)/('Ejercicio 3 - TIR'!$E$25-'Ejercicio 3 - TIR'!$C$25),'Ejercicio 3 - TIR'!$C$25+SQRT(('Ejercicio 3 - TIR'!$E$25-'Ejercicio 3 - TIR'!$C$25)*('Ejercicio 3 - TIR'!$D$25-'Ejercicio 3 - TIR'!$C$25)*V747),'Ejercicio 3 - TIR'!$E$25-SQRT(('Ejercicio 3 - TIR'!$E$25-'Ejercicio 3 - TIR'!$C$25)*('Ejercicio 3 - TIR'!$E$25-'Ejercicio 3 - TIR'!$D$25)*(1-V747)))</f>
        <v>0.201969435006731</v>
      </c>
      <c r="X747" s="27">
        <f ca="1" t="shared" si="5554"/>
        <v>0.641805493816629</v>
      </c>
      <c r="Y747" s="29">
        <f ca="1">IF(X747&lt;=('Ejercicio 3 - TIR'!$D$26-'Ejercicio 3 - TIR'!$C$26)/('Ejercicio 3 - TIR'!$E$26-'Ejercicio 3 - TIR'!$C$26),'Ejercicio 3 - TIR'!$C$26+SQRT(('Ejercicio 3 - TIR'!$E$26-'Ejercicio 3 - TIR'!$C$26)*('Ejercicio 3 - TIR'!$D$26-'Ejercicio 3 - TIR'!$C$26)*X747),'Ejercicio 3 - TIR'!$E$26-SQRT(('Ejercicio 3 - TIR'!$E$26-'Ejercicio 3 - TIR'!$C$26)*('Ejercicio 3 - TIR'!$E$26-'Ejercicio 3 - TIR'!$D$26)*(1-X747)))</f>
        <v>0.236019887069379</v>
      </c>
      <c r="Z747" s="27">
        <f ca="1" t="shared" si="5240"/>
        <v>1.17353994638094</v>
      </c>
      <c r="AA747" s="27">
        <f ca="1" t="shared" si="5241"/>
        <v>1.35101290412553</v>
      </c>
      <c r="AB747" s="27">
        <f ca="1" t="shared" si="5242"/>
        <v>1.6167075703368</v>
      </c>
      <c r="AC747" s="27">
        <f ca="1" t="shared" si="5243"/>
        <v>1.94323308488883</v>
      </c>
      <c r="AD747" s="27">
        <f ca="1" t="shared" si="5244"/>
        <v>2.40187473813377</v>
      </c>
      <c r="AE747" s="26">
        <f ca="1" t="shared" si="5245"/>
        <v>6051.54746470788</v>
      </c>
      <c r="AF747" s="26">
        <f ca="1" t="shared" si="5246"/>
        <v>6966.71531289702</v>
      </c>
      <c r="AG747" s="26">
        <f ca="1" t="shared" si="5247"/>
        <v>8336.81258879777</v>
      </c>
      <c r="AH747" s="26">
        <f ca="1" t="shared" si="5248"/>
        <v>10020.5939171143</v>
      </c>
      <c r="AI747" s="26">
        <f ca="1" t="shared" si="5249"/>
        <v>12385.6533617997</v>
      </c>
      <c r="AJ747" s="28">
        <f ca="1" t="shared" si="5250"/>
        <v>41573.2559074232</v>
      </c>
      <c r="AK747" s="28">
        <f ca="1" t="shared" si="5251"/>
        <v>58399.8172622623</v>
      </c>
      <c r="AL747" s="28">
        <f ca="1" t="shared" si="5252"/>
        <v>56798.5560111967</v>
      </c>
      <c r="AM747" s="28">
        <f ca="1" t="shared" si="5253"/>
        <v>75405.5030107829</v>
      </c>
      <c r="AN747" s="28">
        <f ca="1" t="shared" si="5254"/>
        <v>93193.1016697178</v>
      </c>
      <c r="AO747" s="28">
        <f ca="1">C747/'Ejercicio 3 - TIR'!$D$7</f>
        <v>18008.5555049476</v>
      </c>
      <c r="AP747" s="28">
        <f ca="1" t="shared" si="5255"/>
        <v>23564.7004024756</v>
      </c>
      <c r="AQ747" s="28">
        <f ca="1" t="shared" si="5256"/>
        <v>40391.2617573147</v>
      </c>
      <c r="AR747" s="28">
        <f ca="1" t="shared" si="5257"/>
        <v>38790.0005062492</v>
      </c>
      <c r="AS747" s="28">
        <f ca="1" t="shared" si="5258"/>
        <v>57396.9475058354</v>
      </c>
      <c r="AT747" s="28">
        <f ca="1" t="shared" si="5259"/>
        <v>75184.5461647703</v>
      </c>
      <c r="AU747" s="28">
        <f ca="1">AP747*'Ejercicio 3 - TIR'!$D$5</f>
        <v>11782.3502012378</v>
      </c>
      <c r="AV747" s="28">
        <f ca="1">AQ747*'Ejercicio 3 - TIR'!$D$5</f>
        <v>20195.6308786574</v>
      </c>
      <c r="AW747" s="28">
        <f ca="1">AR747*'Ejercicio 3 - TIR'!$D$5</f>
        <v>19395.0002531246</v>
      </c>
      <c r="AX747" s="28">
        <f ca="1">AS747*'Ejercicio 3 - TIR'!$D$5</f>
        <v>28698.4737529177</v>
      </c>
      <c r="AY747" s="28">
        <f ca="1">AT747*'Ejercicio 3 - TIR'!$D$5</f>
        <v>37592.2730823851</v>
      </c>
      <c r="AZ747" s="28">
        <f ca="1" t="shared" ref="AZ747:BD747" si="5555">AJ747-AU747-AE747</f>
        <v>23739.3582414775</v>
      </c>
      <c r="BA747" s="28">
        <f ca="1" t="shared" si="5555"/>
        <v>31237.4710707079</v>
      </c>
      <c r="BB747" s="28">
        <f ca="1" t="shared" si="5555"/>
        <v>29066.7431692744</v>
      </c>
      <c r="BC747" s="28">
        <f ca="1" t="shared" si="5555"/>
        <v>36686.435340751</v>
      </c>
      <c r="BD747" s="28">
        <f ca="1" t="shared" si="5555"/>
        <v>43215.175225533</v>
      </c>
      <c r="BE747" s="28">
        <f ca="1" t="shared" ref="BE747:BI747" si="5556">AZ747/Z747</f>
        <v>20228.8454813036</v>
      </c>
      <c r="BF747" s="28">
        <f ca="1" t="shared" si="5556"/>
        <v>23121.5193987558</v>
      </c>
      <c r="BG747" s="28">
        <f ca="1" t="shared" si="5556"/>
        <v>17978.97387418</v>
      </c>
      <c r="BH747" s="28">
        <f ca="1" t="shared" si="5556"/>
        <v>18879.0709802318</v>
      </c>
      <c r="BI747" s="28">
        <f ca="1" t="shared" si="5556"/>
        <v>17992.2685140153</v>
      </c>
      <c r="BJ747" s="28">
        <f ca="1" t="shared" si="5262"/>
        <v>83756.2721737441</v>
      </c>
      <c r="BK747" s="28">
        <f ca="1" t="shared" si="5263"/>
        <v>43254.2945376135</v>
      </c>
      <c r="BL747" s="28">
        <f ca="1" t="shared" si="5264"/>
        <v>127010.566711358</v>
      </c>
      <c r="BM747" s="28">
        <f ca="1">BK747*'Ejercicio 3 - TIR'!$D$5</f>
        <v>21627.1472688067</v>
      </c>
      <c r="BN747" s="28">
        <f ca="1" t="shared" si="5265"/>
        <v>105383.419442551</v>
      </c>
      <c r="BO747" s="28">
        <f ca="1" t="shared" si="5266"/>
        <v>43875.4851655721</v>
      </c>
      <c r="BP747" s="28">
        <f ca="1" t="shared" si="5267"/>
        <v>-124913.984937836</v>
      </c>
      <c r="BQ747" s="28">
        <f ca="1" t="shared" ref="BQ747:BT747" si="5557">BE747</f>
        <v>20228.8454813036</v>
      </c>
      <c r="BR747" s="28">
        <f ca="1" t="shared" si="5557"/>
        <v>23121.5193987558</v>
      </c>
      <c r="BS747" s="28">
        <f ca="1" t="shared" si="5557"/>
        <v>17978.97387418</v>
      </c>
      <c r="BT747" s="28">
        <f ca="1" t="shared" si="5557"/>
        <v>18879.0709802318</v>
      </c>
      <c r="BU747" s="28">
        <f ca="1" t="shared" si="5269"/>
        <v>61867.7536795874</v>
      </c>
      <c r="BV747" s="30">
        <f ca="1" t="shared" si="5270"/>
        <v>3.73168294856729</v>
      </c>
    </row>
    <row r="748" ht="15" customHeight="1" spans="1:74">
      <c r="A748" s="26">
        <v>747</v>
      </c>
      <c r="B748" s="27">
        <f ca="1" t="shared" ref="B748:F748" si="5558">RAND()</f>
        <v>0.0725410552945067</v>
      </c>
      <c r="C748" s="28">
        <f ca="1">IF(B748&lt;=('Ejercicio 3 - TIR'!$D$13-'Ejercicio 3 - TIR'!$C$13)/('Ejercicio 3 - TIR'!$E$13-'Ejercicio 3 - TIR'!$C$13),'Ejercicio 3 - TIR'!$C$13+SQRT(('Ejercicio 3 - TIR'!$E$13-'Ejercicio 3 - TIR'!$C$13)*('Ejercicio 3 - TIR'!$D$13-'Ejercicio 3 - TIR'!$C$13)*B748),'Ejercicio 3 - TIR'!$E$13-SQRT(('Ejercicio 3 - TIR'!$E$13-'Ejercicio 3 - TIR'!$C$13)*('Ejercicio 3 - TIR'!$E$13-'Ejercicio 3 - TIR'!$D$13)*(1-B748)))</f>
        <v>65386.6893466955</v>
      </c>
      <c r="D748" s="27">
        <f ca="1" t="shared" si="5558"/>
        <v>0.705584390863655</v>
      </c>
      <c r="E748" s="28">
        <f ca="1">IF(D748&lt;=('Ejercicio 3 - TIR'!$D$14-'Ejercicio 3 - TIR'!$C$14)/('Ejercicio 3 - TIR'!$E$14-'Ejercicio 3 - TIR'!$C$14),'Ejercicio 3 - TIR'!$C$14+SQRT(('Ejercicio 3 - TIR'!$E$14-'Ejercicio 3 - TIR'!$C$14)*('Ejercicio 3 - TIR'!$D$14-'Ejercicio 3 - TIR'!$C$14)*D748),'Ejercicio 3 - TIR'!$E$14-SQRT(('Ejercicio 3 - TIR'!$E$14-'Ejercicio 3 - TIR'!$C$14)*('Ejercicio 3 - TIR'!$E$14-'Ejercicio 3 - TIR'!$D$14)*(1-D748)))</f>
        <v>33354.5247445761</v>
      </c>
      <c r="F748" s="27">
        <f ca="1" t="shared" si="5558"/>
        <v>0.19053150773825</v>
      </c>
      <c r="G748" s="28">
        <f ca="1">IF(F748&lt;=('Ejercicio 3 - TIR'!$D$18-'Ejercicio 3 - TIR'!$C$18)/('Ejercicio 3 - TIR'!$E$18-'Ejercicio 3 - TIR'!$C$18),'Ejercicio 3 - TIR'!$C$18+SQRT(('Ejercicio 3 - TIR'!$E$18-'Ejercicio 3 - TIR'!$C$18)*('Ejercicio 3 - TIR'!$D$18-'Ejercicio 3 - TIR'!$C$18)*F748),'Ejercicio 3 - TIR'!$E$18-SQRT(('Ejercicio 3 - TIR'!$E$18-'Ejercicio 3 - TIR'!$C$18)*('Ejercicio 3 - TIR'!$E$18-'Ejercicio 3 - TIR'!$D$18)*(1-F748)))</f>
        <v>35346.0009503121</v>
      </c>
      <c r="H748" s="27">
        <f ca="1" t="shared" ref="H748:L748" si="5559">RAND()</f>
        <v>0.903957152852277</v>
      </c>
      <c r="I748" s="28">
        <f ca="1">IF(H748&lt;=('Ejercicio 3 - TIR'!$D$18-'Ejercicio 3 - TIR'!$C$18)/('Ejercicio 3 - TIR'!$E$18-'Ejercicio 3 - TIR'!$C$18),'Ejercicio 3 - TIR'!$C$18+SQRT(('Ejercicio 3 - TIR'!$E$18-'Ejercicio 3 - TIR'!$C$18)*('Ejercicio 3 - TIR'!$D$18-'Ejercicio 3 - TIR'!$C$18)*H748),'Ejercicio 3 - TIR'!$E$18-SQRT(('Ejercicio 3 - TIR'!$E$18-'Ejercicio 3 - TIR'!$C$18)*('Ejercicio 3 - TIR'!$E$18-'Ejercicio 3 - TIR'!$D$18)*(1-H748)))</f>
        <v>42316.1196867075</v>
      </c>
      <c r="J748" s="27">
        <f ca="1" t="shared" si="5559"/>
        <v>0.625740855515794</v>
      </c>
      <c r="K748" s="28">
        <f ca="1">IF(J748&lt;=('Ejercicio 3 - TIR'!$D$18-'Ejercicio 3 - TIR'!$C$18)/('Ejercicio 3 - TIR'!$E$18-'Ejercicio 3 - TIR'!$C$18),'Ejercicio 3 - TIR'!$C$18+SQRT(('Ejercicio 3 - TIR'!$E$18-'Ejercicio 3 - TIR'!$C$18)*('Ejercicio 3 - TIR'!$D$18-'Ejercicio 3 - TIR'!$C$18)*J748),'Ejercicio 3 - TIR'!$E$18-SQRT(('Ejercicio 3 - TIR'!$E$18-'Ejercicio 3 - TIR'!$C$18)*('Ejercicio 3 - TIR'!$E$18-'Ejercicio 3 - TIR'!$D$18)*(1-J748)))</f>
        <v>39688.1953080731</v>
      </c>
      <c r="L748" s="27">
        <f ca="1" t="shared" si="5559"/>
        <v>0.857955156809069</v>
      </c>
      <c r="M748" s="28">
        <f ca="1">IF(L748&lt;=('Ejercicio 3 - TIR'!$D$18-'Ejercicio 3 - TIR'!$C$18)/('Ejercicio 3 - TIR'!$E$18-'Ejercicio 3 - TIR'!$C$18),'Ejercicio 3 - TIR'!$C$18+SQRT(('Ejercicio 3 - TIR'!$E$18-'Ejercicio 3 - TIR'!$C$18)*('Ejercicio 3 - TIR'!$D$18-'Ejercicio 3 - TIR'!$C$18)*L748),'Ejercicio 3 - TIR'!$E$18-SQRT(('Ejercicio 3 - TIR'!$E$18-'Ejercicio 3 - TIR'!$C$18)*('Ejercicio 3 - TIR'!$E$18-'Ejercicio 3 - TIR'!$D$18)*(1-L748)))</f>
        <v>41736.0509747669</v>
      </c>
      <c r="N748" s="27">
        <f ca="1" t="shared" ref="N748:R748" si="5560">RAND()</f>
        <v>0.489895055367244</v>
      </c>
      <c r="O748" s="28">
        <f ca="1">IF(N748&lt;=('Ejercicio 3 - TIR'!$D$18-'Ejercicio 3 - TIR'!$C$18)/('Ejercicio 3 - TIR'!$E$18-'Ejercicio 3 - TIR'!$C$18),'Ejercicio 3 - TIR'!$C$18+SQRT(('Ejercicio 3 - TIR'!$E$18-'Ejercicio 3 - TIR'!$C$18)*('Ejercicio 3 - TIR'!$D$18-'Ejercicio 3 - TIR'!$C$18)*N748),'Ejercicio 3 - TIR'!$E$18-SQRT(('Ejercicio 3 - TIR'!$E$18-'Ejercicio 3 - TIR'!$C$18)*('Ejercicio 3 - TIR'!$E$18-'Ejercicio 3 - TIR'!$D$18)*(1-N748)))</f>
        <v>38572.2959762882</v>
      </c>
      <c r="P748" s="27">
        <f ca="1" t="shared" si="5560"/>
        <v>0.155200627061759</v>
      </c>
      <c r="Q748" s="29">
        <f ca="1">IF(P748&lt;=('Ejercicio 3 - TIR'!$D$22-'Ejercicio 3 - TIR'!$C$22)/('Ejercicio 3 - TIR'!$E$22-'Ejercicio 3 - TIR'!$C$22),'Ejercicio 3 - TIR'!$C$22+SQRT(('Ejercicio 3 - TIR'!$E$22-'Ejercicio 3 - TIR'!$C$22)*('Ejercicio 3 - TIR'!$D$22-'Ejercicio 3 - TIR'!$C$22)*P748),'Ejercicio 3 - TIR'!$E$22-SQRT(('Ejercicio 3 - TIR'!$E$22-'Ejercicio 3 - TIR'!$C$22)*('Ejercicio 3 - TIR'!$E$22-'Ejercicio 3 - TIR'!$D$22)*(1-P748)))</f>
        <v>0.136714099697895</v>
      </c>
      <c r="R748" s="27">
        <f ca="1" t="shared" si="5560"/>
        <v>0.252781876383726</v>
      </c>
      <c r="S748" s="29">
        <f ca="1">IF(R748&lt;=('Ejercicio 3 - TIR'!$D$23-'Ejercicio 3 - TIR'!$C$23)/('Ejercicio 3 - TIR'!$E$23-'Ejercicio 3 - TIR'!$C$23),'Ejercicio 3 - TIR'!$C$23+SQRT(('Ejercicio 3 - TIR'!$E$23-'Ejercicio 3 - TIR'!$C$23)*('Ejercicio 3 - TIR'!$D$23-'Ejercicio 3 - TIR'!$C$23)*R748),'Ejercicio 3 - TIR'!$E$23-SQRT(('Ejercicio 3 - TIR'!$E$23-'Ejercicio 3 - TIR'!$C$23)*('Ejercicio 3 - TIR'!$E$23-'Ejercicio 3 - TIR'!$D$23)*(1-R748)))</f>
        <v>0.14133090193805</v>
      </c>
      <c r="T748" s="27">
        <f ca="1" t="shared" ref="T748:X748" si="5561">RAND()</f>
        <v>0.33732184893848</v>
      </c>
      <c r="U748" s="29">
        <f ca="1">IF(T748&lt;=('Ejercicio 3 - TIR'!$D$24-'Ejercicio 3 - TIR'!$C$24)/('Ejercicio 3 - TIR'!$E$24-'Ejercicio 3 - TIR'!$C$24),'Ejercicio 3 - TIR'!$C$24+SQRT(('Ejercicio 3 - TIR'!$E$24-'Ejercicio 3 - TIR'!$C$24)*('Ejercicio 3 - TIR'!$D$24-'Ejercicio 3 - TIR'!$C$24)*T748),'Ejercicio 3 - TIR'!$E$24-SQRT(('Ejercicio 3 - TIR'!$E$24-'Ejercicio 3 - TIR'!$C$24)*('Ejercicio 3 - TIR'!$E$24-'Ejercicio 3 - TIR'!$D$24)*(1-T748)))</f>
        <v>0.176615331723854</v>
      </c>
      <c r="V748" s="27">
        <f ca="1" t="shared" si="5561"/>
        <v>0.245343651135472</v>
      </c>
      <c r="W748" s="29">
        <f ca="1">IF(V748&lt;=('Ejercicio 3 - TIR'!$D$25-'Ejercicio 3 - TIR'!$C$25)/('Ejercicio 3 - TIR'!$E$25-'Ejercicio 3 - TIR'!$C$25),'Ejercicio 3 - TIR'!$C$25+SQRT(('Ejercicio 3 - TIR'!$E$25-'Ejercicio 3 - TIR'!$C$25)*('Ejercicio 3 - TIR'!$D$25-'Ejercicio 3 - TIR'!$C$25)*V748),'Ejercicio 3 - TIR'!$E$25-SQRT(('Ejercicio 3 - TIR'!$E$25-'Ejercicio 3 - TIR'!$C$25)*('Ejercicio 3 - TIR'!$E$25-'Ejercicio 3 - TIR'!$D$25)*(1-V748)))</f>
        <v>0.198533243417968</v>
      </c>
      <c r="X748" s="27">
        <f ca="1" t="shared" si="5561"/>
        <v>0.940689616738867</v>
      </c>
      <c r="Y748" s="29">
        <f ca="1">IF(X748&lt;=('Ejercicio 3 - TIR'!$D$26-'Ejercicio 3 - TIR'!$C$26)/('Ejercicio 3 - TIR'!$E$26-'Ejercicio 3 - TIR'!$C$26),'Ejercicio 3 - TIR'!$C$26+SQRT(('Ejercicio 3 - TIR'!$E$26-'Ejercicio 3 - TIR'!$C$26)*('Ejercicio 3 - TIR'!$D$26-'Ejercicio 3 - TIR'!$C$26)*X748),'Ejercicio 3 - TIR'!$E$26-SQRT(('Ejercicio 3 - TIR'!$E$26-'Ejercicio 3 - TIR'!$C$26)*('Ejercicio 3 - TIR'!$E$26-'Ejercicio 3 - TIR'!$D$26)*(1-X748)))</f>
        <v>0.262103741463364</v>
      </c>
      <c r="Z748" s="27">
        <f ca="1" t="shared" si="5240"/>
        <v>1.13671409969789</v>
      </c>
      <c r="AA748" s="27">
        <f ca="1" t="shared" si="5241"/>
        <v>1.2973669286539</v>
      </c>
      <c r="AB748" s="27">
        <f ca="1" t="shared" si="5242"/>
        <v>1.52650181912566</v>
      </c>
      <c r="AC748" s="27">
        <f ca="1" t="shared" si="5243"/>
        <v>1.82956317636011</v>
      </c>
      <c r="AD748" s="27">
        <f ca="1" t="shared" si="5244"/>
        <v>2.30909853012769</v>
      </c>
      <c r="AE748" s="26">
        <f ca="1" t="shared" si="5245"/>
        <v>4560.03382130587</v>
      </c>
      <c r="AF748" s="26">
        <f ca="1" t="shared" si="5246"/>
        <v>5204.50751413904</v>
      </c>
      <c r="AG748" s="26">
        <f ca="1" t="shared" si="5247"/>
        <v>6123.703335208</v>
      </c>
      <c r="AH748" s="26">
        <f ca="1" t="shared" si="5248"/>
        <v>7339.46202007627</v>
      </c>
      <c r="AI748" s="26">
        <f ca="1" t="shared" si="5249"/>
        <v>9263.16247586653</v>
      </c>
      <c r="AJ748" s="28">
        <f ca="1" t="shared" si="5250"/>
        <v>40178.2976481549</v>
      </c>
      <c r="AK748" s="28">
        <f ca="1" t="shared" si="5251"/>
        <v>54899.5342304944</v>
      </c>
      <c r="AL748" s="28">
        <f ca="1" t="shared" si="5252"/>
        <v>60584.1023355881</v>
      </c>
      <c r="AM748" s="28">
        <f ca="1" t="shared" si="5253"/>
        <v>76358.741990122</v>
      </c>
      <c r="AN748" s="28">
        <f ca="1" t="shared" si="5254"/>
        <v>89067.2319424973</v>
      </c>
      <c r="AO748" s="28">
        <f ca="1">C748/'Ejercicio 3 - TIR'!$D$7</f>
        <v>13077.3378693391</v>
      </c>
      <c r="AP748" s="28">
        <f ca="1" t="shared" si="5255"/>
        <v>27100.9597788158</v>
      </c>
      <c r="AQ748" s="28">
        <f ca="1" t="shared" si="5256"/>
        <v>41822.1963611553</v>
      </c>
      <c r="AR748" s="28">
        <f ca="1" t="shared" si="5257"/>
        <v>47506.764466249</v>
      </c>
      <c r="AS748" s="28">
        <f ca="1" t="shared" si="5258"/>
        <v>63281.4041207829</v>
      </c>
      <c r="AT748" s="28">
        <f ca="1" t="shared" si="5259"/>
        <v>75989.8940731582</v>
      </c>
      <c r="AU748" s="28">
        <f ca="1">AP748*'Ejercicio 3 - TIR'!$D$5</f>
        <v>13550.4798894079</v>
      </c>
      <c r="AV748" s="28">
        <f ca="1">AQ748*'Ejercicio 3 - TIR'!$D$5</f>
        <v>20911.0981805776</v>
      </c>
      <c r="AW748" s="28">
        <f ca="1">AR748*'Ejercicio 3 - TIR'!$D$5</f>
        <v>23753.3822331245</v>
      </c>
      <c r="AX748" s="28">
        <f ca="1">AS748*'Ejercicio 3 - TIR'!$D$5</f>
        <v>31640.7020603915</v>
      </c>
      <c r="AY748" s="28">
        <f ca="1">AT748*'Ejercicio 3 - TIR'!$D$5</f>
        <v>37994.9470365791</v>
      </c>
      <c r="AZ748" s="28">
        <f ca="1" t="shared" ref="AZ748:BD748" si="5562">AJ748-AU748-AE748</f>
        <v>22067.7839374411</v>
      </c>
      <c r="BA748" s="28">
        <f ca="1" t="shared" si="5562"/>
        <v>28783.9285357777</v>
      </c>
      <c r="BB748" s="28">
        <f ca="1" t="shared" si="5562"/>
        <v>30707.0167672556</v>
      </c>
      <c r="BC748" s="28">
        <f ca="1" t="shared" si="5562"/>
        <v>37378.5779096543</v>
      </c>
      <c r="BD748" s="28">
        <f ca="1" t="shared" si="5562"/>
        <v>41809.1224300517</v>
      </c>
      <c r="BE748" s="28">
        <f ca="1" t="shared" ref="BE748:BI748" si="5563">AZ748/Z748</f>
        <v>19413.6625412723</v>
      </c>
      <c r="BF748" s="28">
        <f ca="1" t="shared" si="5563"/>
        <v>22186.4207419276</v>
      </c>
      <c r="BG748" s="28">
        <f ca="1" t="shared" si="5563"/>
        <v>20115.9385351036</v>
      </c>
      <c r="BH748" s="28">
        <f ca="1" t="shared" si="5563"/>
        <v>20430.3291586894</v>
      </c>
      <c r="BI748" s="28">
        <f ca="1" t="shared" si="5563"/>
        <v>18106.2531046433</v>
      </c>
      <c r="BJ748" s="28">
        <f ca="1" t="shared" si="5262"/>
        <v>77018.8840608083</v>
      </c>
      <c r="BK748" s="28">
        <f ca="1" t="shared" si="5263"/>
        <v>30196.8616520741</v>
      </c>
      <c r="BL748" s="28">
        <f ca="1" t="shared" si="5264"/>
        <v>107215.745712882</v>
      </c>
      <c r="BM748" s="28">
        <f ca="1">BK748*'Ejercicio 3 - TIR'!$D$5</f>
        <v>15098.430826037</v>
      </c>
      <c r="BN748" s="28">
        <f ca="1" t="shared" si="5265"/>
        <v>92117.3148868453</v>
      </c>
      <c r="BO748" s="28">
        <f ca="1" t="shared" si="5266"/>
        <v>39893.1936792456</v>
      </c>
      <c r="BP748" s="28">
        <f ca="1" t="shared" si="5267"/>
        <v>-98741.2140912716</v>
      </c>
      <c r="BQ748" s="28">
        <f ca="1" t="shared" ref="BQ748:BT748" si="5564">BE748</f>
        <v>19413.6625412723</v>
      </c>
      <c r="BR748" s="28">
        <f ca="1" t="shared" si="5564"/>
        <v>22186.4207419276</v>
      </c>
      <c r="BS748" s="28">
        <f ca="1" t="shared" si="5564"/>
        <v>20115.9385351036</v>
      </c>
      <c r="BT748" s="28">
        <f ca="1" t="shared" si="5564"/>
        <v>20430.3291586894</v>
      </c>
      <c r="BU748" s="28">
        <f ca="1" t="shared" si="5269"/>
        <v>57999.4467838889</v>
      </c>
      <c r="BV748" s="30">
        <f ca="1" t="shared" si="5270"/>
        <v>10.7754487229895</v>
      </c>
    </row>
    <row r="749" ht="15" customHeight="1" spans="1:74">
      <c r="A749" s="26">
        <v>748</v>
      </c>
      <c r="B749" s="27">
        <f ca="1" t="shared" ref="B749:F749" si="5565">RAND()</f>
        <v>0.785503219448543</v>
      </c>
      <c r="C749" s="28">
        <f ca="1">IF(B749&lt;=('Ejercicio 3 - TIR'!$D$13-'Ejercicio 3 - TIR'!$C$13)/('Ejercicio 3 - TIR'!$E$13-'Ejercicio 3 - TIR'!$C$13),'Ejercicio 3 - TIR'!$C$13+SQRT(('Ejercicio 3 - TIR'!$E$13-'Ejercicio 3 - TIR'!$C$13)*('Ejercicio 3 - TIR'!$D$13-'Ejercicio 3 - TIR'!$C$13)*B749),'Ejercicio 3 - TIR'!$E$13-SQRT(('Ejercicio 3 - TIR'!$E$13-'Ejercicio 3 - TIR'!$C$13)*('Ejercicio 3 - TIR'!$E$13-'Ejercicio 3 - TIR'!$D$13)*(1-B749)))</f>
        <v>83956.4300524556</v>
      </c>
      <c r="D749" s="27">
        <f ca="1" t="shared" si="5565"/>
        <v>0.615364534545131</v>
      </c>
      <c r="E749" s="28">
        <f ca="1">IF(D749&lt;=('Ejercicio 3 - TIR'!$D$14-'Ejercicio 3 - TIR'!$C$14)/('Ejercicio 3 - TIR'!$E$14-'Ejercicio 3 - TIR'!$C$14),'Ejercicio 3 - TIR'!$C$14+SQRT(('Ejercicio 3 - TIR'!$E$14-'Ejercicio 3 - TIR'!$C$14)*('Ejercicio 3 - TIR'!$D$14-'Ejercicio 3 - TIR'!$C$14)*D749),'Ejercicio 3 - TIR'!$E$14-SQRT(('Ejercicio 3 - TIR'!$E$14-'Ejercicio 3 - TIR'!$C$14)*('Ejercicio 3 - TIR'!$E$14-'Ejercicio 3 - TIR'!$D$14)*(1-D749)))</f>
        <v>32404.256467058</v>
      </c>
      <c r="F749" s="27">
        <f ca="1" t="shared" si="5565"/>
        <v>0.763368574525447</v>
      </c>
      <c r="G749" s="28">
        <f ca="1">IF(F749&lt;=('Ejercicio 3 - TIR'!$D$18-'Ejercicio 3 - TIR'!$C$18)/('Ejercicio 3 - TIR'!$E$18-'Ejercicio 3 - TIR'!$C$18),'Ejercicio 3 - TIR'!$C$18+SQRT(('Ejercicio 3 - TIR'!$E$18-'Ejercicio 3 - TIR'!$C$18)*('Ejercicio 3 - TIR'!$D$18-'Ejercicio 3 - TIR'!$C$18)*F749),'Ejercicio 3 - TIR'!$E$18-SQRT(('Ejercicio 3 - TIR'!$E$18-'Ejercicio 3 - TIR'!$C$18)*('Ejercicio 3 - TIR'!$E$18-'Ejercicio 3 - TIR'!$D$18)*(1-F749)))</f>
        <v>40787.2388020929</v>
      </c>
      <c r="H749" s="27">
        <f ca="1" t="shared" ref="H749:L749" si="5566">RAND()</f>
        <v>0.621047522069396</v>
      </c>
      <c r="I749" s="28">
        <f ca="1">IF(H749&lt;=('Ejercicio 3 - TIR'!$D$18-'Ejercicio 3 - TIR'!$C$18)/('Ejercicio 3 - TIR'!$E$18-'Ejercicio 3 - TIR'!$C$18),'Ejercicio 3 - TIR'!$C$18+SQRT(('Ejercicio 3 - TIR'!$E$18-'Ejercicio 3 - TIR'!$C$18)*('Ejercicio 3 - TIR'!$D$18-'Ejercicio 3 - TIR'!$C$18)*H749),'Ejercicio 3 - TIR'!$E$18-SQRT(('Ejercicio 3 - TIR'!$E$18-'Ejercicio 3 - TIR'!$C$18)*('Ejercicio 3 - TIR'!$E$18-'Ejercicio 3 - TIR'!$D$18)*(1-H749)))</f>
        <v>39651.7940462077</v>
      </c>
      <c r="J749" s="27">
        <f ca="1" t="shared" si="5566"/>
        <v>0.32619410524249</v>
      </c>
      <c r="K749" s="28">
        <f ca="1">IF(J749&lt;=('Ejercicio 3 - TIR'!$D$18-'Ejercicio 3 - TIR'!$C$18)/('Ejercicio 3 - TIR'!$E$18-'Ejercicio 3 - TIR'!$C$18),'Ejercicio 3 - TIR'!$C$18+SQRT(('Ejercicio 3 - TIR'!$E$18-'Ejercicio 3 - TIR'!$C$18)*('Ejercicio 3 - TIR'!$D$18-'Ejercicio 3 - TIR'!$C$18)*J749),'Ejercicio 3 - TIR'!$E$18-SQRT(('Ejercicio 3 - TIR'!$E$18-'Ejercicio 3 - TIR'!$C$18)*('Ejercicio 3 - TIR'!$E$18-'Ejercicio 3 - TIR'!$D$18)*(1-J749)))</f>
        <v>36994.935009446</v>
      </c>
      <c r="L749" s="27">
        <f ca="1" t="shared" si="5566"/>
        <v>0.724966107586481</v>
      </c>
      <c r="M749" s="28">
        <f ca="1">IF(L749&lt;=('Ejercicio 3 - TIR'!$D$18-'Ejercicio 3 - TIR'!$C$18)/('Ejercicio 3 - TIR'!$E$18-'Ejercicio 3 - TIR'!$C$18),'Ejercicio 3 - TIR'!$C$18+SQRT(('Ejercicio 3 - TIR'!$E$18-'Ejercicio 3 - TIR'!$C$18)*('Ejercicio 3 - TIR'!$D$18-'Ejercicio 3 - TIR'!$C$18)*L749),'Ejercicio 3 - TIR'!$E$18-SQRT(('Ejercicio 3 - TIR'!$E$18-'Ejercicio 3 - TIR'!$C$18)*('Ejercicio 3 - TIR'!$E$18-'Ejercicio 3 - TIR'!$D$18)*(1-L749)))</f>
        <v>40458.244620082</v>
      </c>
      <c r="N749" s="27">
        <f ca="1" t="shared" ref="N749:R749" si="5567">RAND()</f>
        <v>0.475938110551212</v>
      </c>
      <c r="O749" s="28">
        <f ca="1">IF(N749&lt;=('Ejercicio 3 - TIR'!$D$18-'Ejercicio 3 - TIR'!$C$18)/('Ejercicio 3 - TIR'!$E$18-'Ejercicio 3 - TIR'!$C$18),'Ejercicio 3 - TIR'!$C$18+SQRT(('Ejercicio 3 - TIR'!$E$18-'Ejercicio 3 - TIR'!$C$18)*('Ejercicio 3 - TIR'!$D$18-'Ejercicio 3 - TIR'!$C$18)*N749),'Ejercicio 3 - TIR'!$E$18-SQRT(('Ejercicio 3 - TIR'!$E$18-'Ejercicio 3 - TIR'!$C$18)*('Ejercicio 3 - TIR'!$E$18-'Ejercicio 3 - TIR'!$D$18)*(1-N749)))</f>
        <v>38449.3027276031</v>
      </c>
      <c r="P749" s="27">
        <f ca="1" t="shared" si="5567"/>
        <v>0.0669149085183705</v>
      </c>
      <c r="Q749" s="29">
        <f ca="1">IF(P749&lt;=('Ejercicio 3 - TIR'!$D$22-'Ejercicio 3 - TIR'!$C$22)/('Ejercicio 3 - TIR'!$E$22-'Ejercicio 3 - TIR'!$C$22),'Ejercicio 3 - TIR'!$C$22+SQRT(('Ejercicio 3 - TIR'!$E$22-'Ejercicio 3 - TIR'!$C$22)*('Ejercicio 3 - TIR'!$D$22-'Ejercicio 3 - TIR'!$C$22)*P749),'Ejercicio 3 - TIR'!$E$22-SQRT(('Ejercicio 3 - TIR'!$E$22-'Ejercicio 3 - TIR'!$C$22)*('Ejercicio 3 - TIR'!$E$22-'Ejercicio 3 - TIR'!$D$22)*(1-P749)))</f>
        <v>0.130974827348668</v>
      </c>
      <c r="R749" s="27">
        <f ca="1" t="shared" si="5567"/>
        <v>0.656686834653457</v>
      </c>
      <c r="S749" s="29">
        <f ca="1">IF(R749&lt;=('Ejercicio 3 - TIR'!$D$23-'Ejercicio 3 - TIR'!$C$23)/('Ejercicio 3 - TIR'!$E$23-'Ejercicio 3 - TIR'!$C$23),'Ejercicio 3 - TIR'!$C$23+SQRT(('Ejercicio 3 - TIR'!$E$23-'Ejercicio 3 - TIR'!$C$23)*('Ejercicio 3 - TIR'!$D$23-'Ejercicio 3 - TIR'!$C$23)*R749),'Ejercicio 3 - TIR'!$E$23-SQRT(('Ejercicio 3 - TIR'!$E$23-'Ejercicio 3 - TIR'!$C$23)*('Ejercicio 3 - TIR'!$E$23-'Ejercicio 3 - TIR'!$D$23)*(1-R749)))</f>
        <v>0.155141124369277</v>
      </c>
      <c r="T749" s="27">
        <f ca="1" t="shared" ref="T749:X749" si="5568">RAND()</f>
        <v>0.00350431141060148</v>
      </c>
      <c r="U749" s="29">
        <f ca="1">IF(T749&lt;=('Ejercicio 3 - TIR'!$D$24-'Ejercicio 3 - TIR'!$C$24)/('Ejercicio 3 - TIR'!$E$24-'Ejercicio 3 - TIR'!$C$24),'Ejercicio 3 - TIR'!$C$24+SQRT(('Ejercicio 3 - TIR'!$E$24-'Ejercicio 3 - TIR'!$C$24)*('Ejercicio 3 - TIR'!$D$24-'Ejercicio 3 - TIR'!$C$24)*T749),'Ejercicio 3 - TIR'!$E$24-SQRT(('Ejercicio 3 - TIR'!$E$24-'Ejercicio 3 - TIR'!$C$24)*('Ejercicio 3 - TIR'!$E$24-'Ejercicio 3 - TIR'!$D$24)*(1-T749)))</f>
        <v>0.152712757630579</v>
      </c>
      <c r="V749" s="27">
        <f ca="1" t="shared" si="5568"/>
        <v>0.154715303936748</v>
      </c>
      <c r="W749" s="29">
        <f ca="1">IF(V749&lt;=('Ejercicio 3 - TIR'!$D$25-'Ejercicio 3 - TIR'!$C$25)/('Ejercicio 3 - TIR'!$E$25-'Ejercicio 3 - TIR'!$C$25),'Ejercicio 3 - TIR'!$C$25+SQRT(('Ejercicio 3 - TIR'!$E$25-'Ejercicio 3 - TIR'!$C$25)*('Ejercicio 3 - TIR'!$D$25-'Ejercicio 3 - TIR'!$C$25)*V749),'Ejercicio 3 - TIR'!$E$25-SQRT(('Ejercicio 3 - TIR'!$E$25-'Ejercicio 3 - TIR'!$C$25)*('Ejercicio 3 - TIR'!$E$25-'Ejercicio 3 - TIR'!$D$25)*(1-V749)))</f>
        <v>0.194717385145176</v>
      </c>
      <c r="X749" s="27">
        <f ca="1" t="shared" si="5568"/>
        <v>0.265310135257345</v>
      </c>
      <c r="Y749" s="29">
        <f ca="1">IF(X749&lt;=('Ejercicio 3 - TIR'!$D$26-'Ejercicio 3 - TIR'!$C$26)/('Ejercicio 3 - TIR'!$E$26-'Ejercicio 3 - TIR'!$C$26),'Ejercicio 3 - TIR'!$C$26+SQRT(('Ejercicio 3 - TIR'!$E$26-'Ejercicio 3 - TIR'!$C$26)*('Ejercicio 3 - TIR'!$D$26-'Ejercicio 3 - TIR'!$C$26)*X749),'Ejercicio 3 - TIR'!$E$26-SQRT(('Ejercicio 3 - TIR'!$E$26-'Ejercicio 3 - TIR'!$C$26)*('Ejercicio 3 - TIR'!$E$26-'Ejercicio 3 - TIR'!$D$26)*(1-X749)))</f>
        <v>0.21676447954276</v>
      </c>
      <c r="Z749" s="27">
        <f ca="1" t="shared" si="5240"/>
        <v>1.13097482734867</v>
      </c>
      <c r="AA749" s="27">
        <f ca="1" t="shared" si="5241"/>
        <v>1.30643553369689</v>
      </c>
      <c r="AB749" s="27">
        <f ca="1" t="shared" si="5242"/>
        <v>1.50594490671432</v>
      </c>
      <c r="AC749" s="27">
        <f ca="1" t="shared" si="5243"/>
        <v>1.79917856112242</v>
      </c>
      <c r="AD749" s="27">
        <f ca="1" t="shared" si="5244"/>
        <v>2.18917656552862</v>
      </c>
      <c r="AE749" s="26">
        <f ca="1" t="shared" si="5245"/>
        <v>4244.14189613487</v>
      </c>
      <c r="AF749" s="26">
        <f ca="1" t="shared" si="5246"/>
        <v>4902.58284188399</v>
      </c>
      <c r="AG749" s="26">
        <f ca="1" t="shared" si="5247"/>
        <v>5651.26978718045</v>
      </c>
      <c r="AH749" s="26">
        <f ca="1" t="shared" si="5248"/>
        <v>6751.67026289016</v>
      </c>
      <c r="AI749" s="26">
        <f ca="1" t="shared" si="5249"/>
        <v>8215.19255346988</v>
      </c>
      <c r="AJ749" s="28">
        <f ca="1" t="shared" si="5250"/>
        <v>46129.3403622259</v>
      </c>
      <c r="AK749" s="28">
        <f ca="1" t="shared" si="5251"/>
        <v>51802.5127167964</v>
      </c>
      <c r="AL749" s="28">
        <f ca="1" t="shared" si="5252"/>
        <v>55712.3339517024</v>
      </c>
      <c r="AM749" s="28">
        <f ca="1" t="shared" si="5253"/>
        <v>72791.6063410983</v>
      </c>
      <c r="AN749" s="28">
        <f ca="1" t="shared" si="5254"/>
        <v>84172.3124921844</v>
      </c>
      <c r="AO749" s="28">
        <f ca="1">C749/'Ejercicio 3 - TIR'!$D$7</f>
        <v>16791.2860104911</v>
      </c>
      <c r="AP749" s="28">
        <f ca="1" t="shared" si="5255"/>
        <v>29338.0543517348</v>
      </c>
      <c r="AQ749" s="28">
        <f ca="1" t="shared" si="5256"/>
        <v>35011.2267063053</v>
      </c>
      <c r="AR749" s="28">
        <f ca="1" t="shared" si="5257"/>
        <v>38921.0479412113</v>
      </c>
      <c r="AS749" s="28">
        <f ca="1" t="shared" si="5258"/>
        <v>56000.3203306071</v>
      </c>
      <c r="AT749" s="28">
        <f ca="1" t="shared" si="5259"/>
        <v>67381.0264816933</v>
      </c>
      <c r="AU749" s="28">
        <f ca="1">AP749*'Ejercicio 3 - TIR'!$D$5</f>
        <v>14669.0271758674</v>
      </c>
      <c r="AV749" s="28">
        <f ca="1">AQ749*'Ejercicio 3 - TIR'!$D$5</f>
        <v>17505.6133531526</v>
      </c>
      <c r="AW749" s="28">
        <f ca="1">AR749*'Ejercicio 3 - TIR'!$D$5</f>
        <v>19460.5239706056</v>
      </c>
      <c r="AX749" s="28">
        <f ca="1">AS749*'Ejercicio 3 - TIR'!$D$5</f>
        <v>28000.1601653036</v>
      </c>
      <c r="AY749" s="28">
        <f ca="1">AT749*'Ejercicio 3 - TIR'!$D$5</f>
        <v>33690.5132408467</v>
      </c>
      <c r="AZ749" s="28">
        <f ca="1" t="shared" ref="AZ749:BD749" si="5569">AJ749-AU749-AE749</f>
        <v>27216.1712902237</v>
      </c>
      <c r="BA749" s="28">
        <f ca="1" t="shared" si="5569"/>
        <v>29394.3165217598</v>
      </c>
      <c r="BB749" s="28">
        <f ca="1" t="shared" si="5569"/>
        <v>30600.5401939163</v>
      </c>
      <c r="BC749" s="28">
        <f ca="1" t="shared" si="5569"/>
        <v>38039.7759129045</v>
      </c>
      <c r="BD749" s="28">
        <f ca="1" t="shared" si="5569"/>
        <v>42266.6066978679</v>
      </c>
      <c r="BE749" s="28">
        <f ca="1" t="shared" ref="BE749:BI749" si="5570">AZ749/Z749</f>
        <v>24064.3475275451</v>
      </c>
      <c r="BF749" s="28">
        <f ca="1" t="shared" si="5570"/>
        <v>22499.6303021406</v>
      </c>
      <c r="BG749" s="28">
        <f ca="1" t="shared" si="5570"/>
        <v>20319.8271447266</v>
      </c>
      <c r="BH749" s="28">
        <f ca="1" t="shared" si="5570"/>
        <v>21142.8574877934</v>
      </c>
      <c r="BI749" s="28">
        <f ca="1" t="shared" si="5570"/>
        <v>19307.0798232585</v>
      </c>
      <c r="BJ749" s="28">
        <f ca="1" t="shared" si="5262"/>
        <v>70938.6388810626</v>
      </c>
      <c r="BK749" s="28">
        <f ca="1" t="shared" si="5263"/>
        <v>36759.0898392557</v>
      </c>
      <c r="BL749" s="28">
        <f ca="1" t="shared" si="5264"/>
        <v>107697.728720318</v>
      </c>
      <c r="BM749" s="28">
        <f ca="1">BK749*'Ejercicio 3 - TIR'!$D$5</f>
        <v>18379.5449196279</v>
      </c>
      <c r="BN749" s="28">
        <f ca="1" t="shared" si="5265"/>
        <v>89318.1838006904</v>
      </c>
      <c r="BO749" s="28">
        <f ca="1" t="shared" si="5266"/>
        <v>40799.8994723036</v>
      </c>
      <c r="BP749" s="28">
        <f ca="1" t="shared" si="5267"/>
        <v>-116360.686519514</v>
      </c>
      <c r="BQ749" s="28">
        <f ca="1" t="shared" ref="BQ749:BT749" si="5571">BE749</f>
        <v>24064.3475275451</v>
      </c>
      <c r="BR749" s="28">
        <f ca="1" t="shared" si="5571"/>
        <v>22499.6303021406</v>
      </c>
      <c r="BS749" s="28">
        <f ca="1" t="shared" si="5571"/>
        <v>20319.8271447266</v>
      </c>
      <c r="BT749" s="28">
        <f ca="1" t="shared" si="5571"/>
        <v>21142.8574877934</v>
      </c>
      <c r="BU749" s="28">
        <f ca="1" t="shared" si="5269"/>
        <v>60106.979295562</v>
      </c>
      <c r="BV749" s="30">
        <f ca="1" t="shared" si="5270"/>
        <v>7.37433714137252</v>
      </c>
    </row>
    <row r="750" ht="15" customHeight="1" spans="1:74">
      <c r="A750" s="26">
        <v>749</v>
      </c>
      <c r="B750" s="27">
        <f ca="1" t="shared" ref="B750:F750" si="5572">RAND()</f>
        <v>0.895043889233072</v>
      </c>
      <c r="C750" s="28">
        <f ca="1">IF(B750&lt;=('Ejercicio 3 - TIR'!$D$13-'Ejercicio 3 - TIR'!$C$13)/('Ejercicio 3 - TIR'!$E$13-'Ejercicio 3 - TIR'!$C$13),'Ejercicio 3 - TIR'!$C$13+SQRT(('Ejercicio 3 - TIR'!$E$13-'Ejercicio 3 - TIR'!$C$13)*('Ejercicio 3 - TIR'!$D$13-'Ejercicio 3 - TIR'!$C$13)*B750),'Ejercicio 3 - TIR'!$E$13-SQRT(('Ejercicio 3 - TIR'!$E$13-'Ejercicio 3 - TIR'!$C$13)*('Ejercicio 3 - TIR'!$E$13-'Ejercicio 3 - TIR'!$D$13)*(1-B750)))</f>
        <v>88777.3740630673</v>
      </c>
      <c r="D750" s="27">
        <f ca="1" t="shared" si="5572"/>
        <v>0.399211293389797</v>
      </c>
      <c r="E750" s="28">
        <f ca="1">IF(D750&lt;=('Ejercicio 3 - TIR'!$D$14-'Ejercicio 3 - TIR'!$C$14)/('Ejercicio 3 - TIR'!$E$14-'Ejercicio 3 - TIR'!$C$14),'Ejercicio 3 - TIR'!$C$14+SQRT(('Ejercicio 3 - TIR'!$E$14-'Ejercicio 3 - TIR'!$C$14)*('Ejercicio 3 - TIR'!$D$14-'Ejercicio 3 - TIR'!$C$14)*D750),'Ejercicio 3 - TIR'!$E$14-SQRT(('Ejercicio 3 - TIR'!$E$14-'Ejercicio 3 - TIR'!$C$14)*('Ejercicio 3 - TIR'!$E$14-'Ejercicio 3 - TIR'!$D$14)*(1-D750)))</f>
        <v>30506.9337939984</v>
      </c>
      <c r="F750" s="27">
        <f ca="1" t="shared" si="5572"/>
        <v>0.744497252987344</v>
      </c>
      <c r="G750" s="28">
        <f ca="1">IF(F750&lt;=('Ejercicio 3 - TIR'!$D$18-'Ejercicio 3 - TIR'!$C$18)/('Ejercicio 3 - TIR'!$E$18-'Ejercicio 3 - TIR'!$C$18),'Ejercicio 3 - TIR'!$C$18+SQRT(('Ejercicio 3 - TIR'!$E$18-'Ejercicio 3 - TIR'!$C$18)*('Ejercicio 3 - TIR'!$D$18-'Ejercicio 3 - TIR'!$C$18)*F750),'Ejercicio 3 - TIR'!$E$18-SQRT(('Ejercicio 3 - TIR'!$E$18-'Ejercicio 3 - TIR'!$C$18)*('Ejercicio 3 - TIR'!$E$18-'Ejercicio 3 - TIR'!$D$18)*(1-F750)))</f>
        <v>40622.4771815616</v>
      </c>
      <c r="H750" s="27">
        <f ca="1" t="shared" ref="H750:L750" si="5573">RAND()</f>
        <v>0.560822006708205</v>
      </c>
      <c r="I750" s="28">
        <f ca="1">IF(H750&lt;=('Ejercicio 3 - TIR'!$D$18-'Ejercicio 3 - TIR'!$C$18)/('Ejercicio 3 - TIR'!$E$18-'Ejercicio 3 - TIR'!$C$18),'Ejercicio 3 - TIR'!$C$18+SQRT(('Ejercicio 3 - TIR'!$E$18-'Ejercicio 3 - TIR'!$C$18)*('Ejercicio 3 - TIR'!$D$18-'Ejercicio 3 - TIR'!$C$18)*H750),'Ejercicio 3 - TIR'!$E$18-SQRT(('Ejercicio 3 - TIR'!$E$18-'Ejercicio 3 - TIR'!$C$18)*('Ejercicio 3 - TIR'!$E$18-'Ejercicio 3 - TIR'!$D$18)*(1-H750)))</f>
        <v>39171.8755446327</v>
      </c>
      <c r="J750" s="27">
        <f ca="1" t="shared" si="5573"/>
        <v>0.539378159318826</v>
      </c>
      <c r="K750" s="28">
        <f ca="1">IF(J750&lt;=('Ejercicio 3 - TIR'!$D$18-'Ejercicio 3 - TIR'!$C$18)/('Ejercicio 3 - TIR'!$E$18-'Ejercicio 3 - TIR'!$C$18),'Ejercicio 3 - TIR'!$C$18+SQRT(('Ejercicio 3 - TIR'!$E$18-'Ejercicio 3 - TIR'!$C$18)*('Ejercicio 3 - TIR'!$D$18-'Ejercicio 3 - TIR'!$C$18)*J750),'Ejercicio 3 - TIR'!$E$18-SQRT(('Ejercicio 3 - TIR'!$E$18-'Ejercicio 3 - TIR'!$C$18)*('Ejercicio 3 - TIR'!$E$18-'Ejercicio 3 - TIR'!$D$18)*(1-J750)))</f>
        <v>38994.8165016205</v>
      </c>
      <c r="L750" s="27">
        <f ca="1" t="shared" si="5573"/>
        <v>0.115245604034504</v>
      </c>
      <c r="M750" s="28">
        <f ca="1">IF(L750&lt;=('Ejercicio 3 - TIR'!$D$18-'Ejercicio 3 - TIR'!$C$18)/('Ejercicio 3 - TIR'!$E$18-'Ejercicio 3 - TIR'!$C$18),'Ejercicio 3 - TIR'!$C$18+SQRT(('Ejercicio 3 - TIR'!$E$18-'Ejercicio 3 - TIR'!$C$18)*('Ejercicio 3 - TIR'!$D$18-'Ejercicio 3 - TIR'!$C$18)*L750),'Ejercicio 3 - TIR'!$E$18-SQRT(('Ejercicio 3 - TIR'!$E$18-'Ejercicio 3 - TIR'!$C$18)*('Ejercicio 3 - TIR'!$E$18-'Ejercicio 3 - TIR'!$D$18)*(1-L750)))</f>
        <v>34157.7446536765</v>
      </c>
      <c r="N750" s="27">
        <f ca="1" t="shared" ref="N750:R750" si="5574">RAND()</f>
        <v>0.369260183540649</v>
      </c>
      <c r="O750" s="28">
        <f ca="1">IF(N750&lt;=('Ejercicio 3 - TIR'!$D$18-'Ejercicio 3 - TIR'!$C$18)/('Ejercicio 3 - TIR'!$E$18-'Ejercicio 3 - TIR'!$C$18),'Ejercicio 3 - TIR'!$C$18+SQRT(('Ejercicio 3 - TIR'!$E$18-'Ejercicio 3 - TIR'!$C$18)*('Ejercicio 3 - TIR'!$D$18-'Ejercicio 3 - TIR'!$C$18)*N750),'Ejercicio 3 - TIR'!$E$18-SQRT(('Ejercicio 3 - TIR'!$E$18-'Ejercicio 3 - TIR'!$C$18)*('Ejercicio 3 - TIR'!$E$18-'Ejercicio 3 - TIR'!$D$18)*(1-N750)))</f>
        <v>37442.3805016337</v>
      </c>
      <c r="P750" s="27">
        <f ca="1" t="shared" si="5574"/>
        <v>0.967744264856945</v>
      </c>
      <c r="Q750" s="29">
        <f ca="1">IF(P750&lt;=('Ejercicio 3 - TIR'!$D$22-'Ejercicio 3 - TIR'!$C$22)/('Ejercicio 3 - TIR'!$E$22-'Ejercicio 3 - TIR'!$C$22),'Ejercicio 3 - TIR'!$C$22+SQRT(('Ejercicio 3 - TIR'!$E$22-'Ejercicio 3 - TIR'!$C$22)*('Ejercicio 3 - TIR'!$D$22-'Ejercicio 3 - TIR'!$C$22)*P750),'Ejercicio 3 - TIR'!$E$22-SQRT(('Ejercicio 3 - TIR'!$E$22-'Ejercicio 3 - TIR'!$C$22)*('Ejercicio 3 - TIR'!$E$22-'Ejercicio 3 - TIR'!$D$22)*(1-P750)))</f>
        <v>0.172380267507484</v>
      </c>
      <c r="R750" s="27">
        <f ca="1" t="shared" si="5574"/>
        <v>0.887599542948669</v>
      </c>
      <c r="S750" s="29">
        <f ca="1">IF(R750&lt;=('Ejercicio 3 - TIR'!$D$23-'Ejercicio 3 - TIR'!$C$23)/('Ejercicio 3 - TIR'!$E$23-'Ejercicio 3 - TIR'!$C$23),'Ejercicio 3 - TIR'!$C$23+SQRT(('Ejercicio 3 - TIR'!$E$23-'Ejercicio 3 - TIR'!$C$23)*('Ejercicio 3 - TIR'!$D$23-'Ejercicio 3 - TIR'!$C$23)*R750),'Ejercicio 3 - TIR'!$E$23-SQRT(('Ejercicio 3 - TIR'!$E$23-'Ejercicio 3 - TIR'!$C$23)*('Ejercicio 3 - TIR'!$E$23-'Ejercicio 3 - TIR'!$D$23)*(1-R750)))</f>
        <v>0.165776047571354</v>
      </c>
      <c r="T750" s="27">
        <f ca="1" t="shared" ref="T750:X750" si="5575">RAND()</f>
        <v>0.0546825866553711</v>
      </c>
      <c r="U750" s="29">
        <f ca="1">IF(T750&lt;=('Ejercicio 3 - TIR'!$D$24-'Ejercicio 3 - TIR'!$C$24)/('Ejercicio 3 - TIR'!$E$24-'Ejercicio 3 - TIR'!$C$24),'Ejercicio 3 - TIR'!$C$24+SQRT(('Ejercicio 3 - TIR'!$E$24-'Ejercicio 3 - TIR'!$C$24)*('Ejercicio 3 - TIR'!$D$24-'Ejercicio 3 - TIR'!$C$24)*T750),'Ejercicio 3 - TIR'!$E$24-SQRT(('Ejercicio 3 - TIR'!$E$24-'Ejercicio 3 - TIR'!$C$24)*('Ejercicio 3 - TIR'!$E$24-'Ejercicio 3 - TIR'!$D$24)*(1-T750)))</f>
        <v>0.160716036206372</v>
      </c>
      <c r="V750" s="27">
        <f ca="1" t="shared" si="5575"/>
        <v>0.626561221112174</v>
      </c>
      <c r="W750" s="29">
        <f ca="1">IF(V750&lt;=('Ejercicio 3 - TIR'!$D$25-'Ejercicio 3 - TIR'!$C$25)/('Ejercicio 3 - TIR'!$E$25-'Ejercicio 3 - TIR'!$C$25),'Ejercicio 3 - TIR'!$C$25+SQRT(('Ejercicio 3 - TIR'!$E$25-'Ejercicio 3 - TIR'!$C$25)*('Ejercicio 3 - TIR'!$D$25-'Ejercicio 3 - TIR'!$C$25)*V750),'Ejercicio 3 - TIR'!$E$25-SQRT(('Ejercicio 3 - TIR'!$E$25-'Ejercicio 3 - TIR'!$C$25)*('Ejercicio 3 - TIR'!$E$25-'Ejercicio 3 - TIR'!$D$25)*(1-V750)))</f>
        <v>0.213847050934849</v>
      </c>
      <c r="X750" s="27">
        <f ca="1" t="shared" si="5575"/>
        <v>0.554173543201949</v>
      </c>
      <c r="Y750" s="29">
        <f ca="1">IF(X750&lt;=('Ejercicio 3 - TIR'!$D$26-'Ejercicio 3 - TIR'!$C$26)/('Ejercicio 3 - TIR'!$E$26-'Ejercicio 3 - TIR'!$C$26),'Ejercicio 3 - TIR'!$C$26+SQRT(('Ejercicio 3 - TIR'!$E$26-'Ejercicio 3 - TIR'!$C$26)*('Ejercicio 3 - TIR'!$D$26-'Ejercicio 3 - TIR'!$C$26)*X750),'Ejercicio 3 - TIR'!$E$26-SQRT(('Ejercicio 3 - TIR'!$E$26-'Ejercicio 3 - TIR'!$C$26)*('Ejercicio 3 - TIR'!$E$26-'Ejercicio 3 - TIR'!$D$26)*(1-X750)))</f>
        <v>0.230934096699342</v>
      </c>
      <c r="Z750" s="27">
        <f ca="1" t="shared" si="5240"/>
        <v>1.17238026750748</v>
      </c>
      <c r="AA750" s="27">
        <f ca="1" t="shared" si="5241"/>
        <v>1.36673283450552</v>
      </c>
      <c r="AB750" s="27">
        <f ca="1" t="shared" si="5242"/>
        <v>1.58638871822035</v>
      </c>
      <c r="AC750" s="27">
        <f ca="1" t="shared" si="5243"/>
        <v>1.92563326724809</v>
      </c>
      <c r="AD750" s="27">
        <f ca="1" t="shared" si="5244"/>
        <v>2.37032764639423</v>
      </c>
      <c r="AE750" s="26">
        <f ca="1" t="shared" si="5245"/>
        <v>5258.79340824255</v>
      </c>
      <c r="AF750" s="26">
        <f ca="1" t="shared" si="5246"/>
        <v>6130.57539445529</v>
      </c>
      <c r="AG750" s="26">
        <f ca="1" t="shared" si="5247"/>
        <v>7115.85717151646</v>
      </c>
      <c r="AH750" s="26">
        <f ca="1" t="shared" si="5248"/>
        <v>8637.56224251885</v>
      </c>
      <c r="AI750" s="26">
        <f ca="1" t="shared" si="5249"/>
        <v>10632.2698766793</v>
      </c>
      <c r="AJ750" s="28">
        <f ca="1" t="shared" si="5250"/>
        <v>47624.9906649358</v>
      </c>
      <c r="AK750" s="28">
        <f ca="1" t="shared" si="5251"/>
        <v>53537.4884960133</v>
      </c>
      <c r="AL750" s="28">
        <f ca="1" t="shared" si="5252"/>
        <v>61860.9369672434</v>
      </c>
      <c r="AM750" s="28">
        <f ca="1" t="shared" si="5253"/>
        <v>65775.2894392849</v>
      </c>
      <c r="AN750" s="28">
        <f ca="1" t="shared" si="5254"/>
        <v>88750.7096498344</v>
      </c>
      <c r="AO750" s="28">
        <f ca="1">C750/'Ejercicio 3 - TIR'!$D$7</f>
        <v>17755.4748126135</v>
      </c>
      <c r="AP750" s="28">
        <f ca="1" t="shared" si="5255"/>
        <v>29869.5158523224</v>
      </c>
      <c r="AQ750" s="28">
        <f ca="1" t="shared" si="5256"/>
        <v>35782.0136833999</v>
      </c>
      <c r="AR750" s="28">
        <f ca="1" t="shared" si="5257"/>
        <v>44105.4621546299</v>
      </c>
      <c r="AS750" s="28">
        <f ca="1" t="shared" si="5258"/>
        <v>48019.8146266715</v>
      </c>
      <c r="AT750" s="28">
        <f ca="1" t="shared" si="5259"/>
        <v>70995.234837221</v>
      </c>
      <c r="AU750" s="28">
        <f ca="1">AP750*'Ejercicio 3 - TIR'!$D$5</f>
        <v>14934.7579261612</v>
      </c>
      <c r="AV750" s="28">
        <f ca="1">AQ750*'Ejercicio 3 - TIR'!$D$5</f>
        <v>17891.0068416999</v>
      </c>
      <c r="AW750" s="28">
        <f ca="1">AR750*'Ejercicio 3 - TIR'!$D$5</f>
        <v>22052.731077315</v>
      </c>
      <c r="AX750" s="28">
        <f ca="1">AS750*'Ejercicio 3 - TIR'!$D$5</f>
        <v>24009.9073133357</v>
      </c>
      <c r="AY750" s="28">
        <f ca="1">AT750*'Ejercicio 3 - TIR'!$D$5</f>
        <v>35497.6174186105</v>
      </c>
      <c r="AZ750" s="28">
        <f ca="1" t="shared" ref="AZ750:BD750" si="5576">AJ750-AU750-AE750</f>
        <v>27431.4393305321</v>
      </c>
      <c r="BA750" s="28">
        <f ca="1" t="shared" si="5576"/>
        <v>29515.9062598581</v>
      </c>
      <c r="BB750" s="28">
        <f ca="1" t="shared" si="5576"/>
        <v>32692.348718412</v>
      </c>
      <c r="BC750" s="28">
        <f ca="1" t="shared" si="5576"/>
        <v>33127.8198834303</v>
      </c>
      <c r="BD750" s="28">
        <f ca="1" t="shared" si="5576"/>
        <v>42620.8223545447</v>
      </c>
      <c r="BE750" s="28">
        <f ca="1" t="shared" ref="BE750:BI750" si="5577">AZ750/Z750</f>
        <v>23398.073211222</v>
      </c>
      <c r="BF750" s="28">
        <f ca="1" t="shared" si="5577"/>
        <v>21595.9590014071</v>
      </c>
      <c r="BG750" s="28">
        <f ca="1" t="shared" si="5577"/>
        <v>20608.0315265272</v>
      </c>
      <c r="BH750" s="28">
        <f ca="1" t="shared" si="5577"/>
        <v>17203.5976148112</v>
      </c>
      <c r="BI750" s="28">
        <f ca="1" t="shared" si="5577"/>
        <v>17980.983523261</v>
      </c>
      <c r="BJ750" s="28">
        <f ca="1" t="shared" si="5262"/>
        <v>72311.4285786326</v>
      </c>
      <c r="BK750" s="28">
        <f ca="1" t="shared" si="5263"/>
        <v>42086.292823194</v>
      </c>
      <c r="BL750" s="28">
        <f ca="1" t="shared" si="5264"/>
        <v>114397.721401827</v>
      </c>
      <c r="BM750" s="28">
        <f ca="1">BK750*'Ejercicio 3 - TIR'!$D$5</f>
        <v>21043.146411597</v>
      </c>
      <c r="BN750" s="28">
        <f ca="1" t="shared" si="5265"/>
        <v>93354.5749902296</v>
      </c>
      <c r="BO750" s="28">
        <f ca="1" t="shared" si="5266"/>
        <v>39384.6712003051</v>
      </c>
      <c r="BP750" s="28">
        <f ca="1" t="shared" si="5267"/>
        <v>-119284.307857066</v>
      </c>
      <c r="BQ750" s="28">
        <f ca="1" t="shared" ref="BQ750:BT750" si="5578">BE750</f>
        <v>23398.073211222</v>
      </c>
      <c r="BR750" s="28">
        <f ca="1" t="shared" si="5578"/>
        <v>21595.9590014071</v>
      </c>
      <c r="BS750" s="28">
        <f ca="1" t="shared" si="5578"/>
        <v>20608.0315265272</v>
      </c>
      <c r="BT750" s="28">
        <f ca="1" t="shared" si="5578"/>
        <v>17203.5976148112</v>
      </c>
      <c r="BU750" s="28">
        <f ca="1" t="shared" si="5269"/>
        <v>57365.6547235661</v>
      </c>
      <c r="BV750" s="30">
        <f ca="1" t="shared" si="5270"/>
        <v>4.86546210281935</v>
      </c>
    </row>
    <row r="751" ht="15" customHeight="1" spans="1:74">
      <c r="A751" s="26">
        <v>750</v>
      </c>
      <c r="B751" s="27">
        <f ca="1" t="shared" ref="B751:F751" si="5579">RAND()</f>
        <v>0.416545689071239</v>
      </c>
      <c r="C751" s="28">
        <f ca="1">IF(B751&lt;=('Ejercicio 3 - TIR'!$D$13-'Ejercicio 3 - TIR'!$C$13)/('Ejercicio 3 - TIR'!$E$13-'Ejercicio 3 - TIR'!$C$13),'Ejercicio 3 - TIR'!$C$13+SQRT(('Ejercicio 3 - TIR'!$E$13-'Ejercicio 3 - TIR'!$C$13)*('Ejercicio 3 - TIR'!$D$13-'Ejercicio 3 - TIR'!$C$13)*B751),'Ejercicio 3 - TIR'!$E$13-SQRT(('Ejercicio 3 - TIR'!$E$13-'Ejercicio 3 - TIR'!$C$13)*('Ejercicio 3 - TIR'!$E$13-'Ejercicio 3 - TIR'!$D$13)*(1-B751)))</f>
        <v>73539.7435175977</v>
      </c>
      <c r="D751" s="27">
        <f ca="1" t="shared" si="5579"/>
        <v>0.936665630939982</v>
      </c>
      <c r="E751" s="28">
        <f ca="1">IF(D751&lt;=('Ejercicio 3 - TIR'!$D$14-'Ejercicio 3 - TIR'!$C$14)/('Ejercicio 3 - TIR'!$E$14-'Ejercicio 3 - TIR'!$C$14),'Ejercicio 3 - TIR'!$C$14+SQRT(('Ejercicio 3 - TIR'!$E$14-'Ejercicio 3 - TIR'!$C$14)*('Ejercicio 3 - TIR'!$D$14-'Ejercicio 3 - TIR'!$C$14)*D751),'Ejercicio 3 - TIR'!$E$14-SQRT(('Ejercicio 3 - TIR'!$E$14-'Ejercicio 3 - TIR'!$C$14)*('Ejercicio 3 - TIR'!$E$14-'Ejercicio 3 - TIR'!$D$14)*(1-D751)))</f>
        <v>36917.7677960603</v>
      </c>
      <c r="F751" s="27">
        <f ca="1" t="shared" si="5579"/>
        <v>0.105929598475449</v>
      </c>
      <c r="G751" s="28">
        <f ca="1">IF(F751&lt;=('Ejercicio 3 - TIR'!$D$18-'Ejercicio 3 - TIR'!$C$18)/('Ejercicio 3 - TIR'!$E$18-'Ejercicio 3 - TIR'!$C$18),'Ejercicio 3 - TIR'!$C$18+SQRT(('Ejercicio 3 - TIR'!$E$18-'Ejercicio 3 - TIR'!$C$18)*('Ejercicio 3 - TIR'!$D$18-'Ejercicio 3 - TIR'!$C$18)*F751),'Ejercicio 3 - TIR'!$E$18-SQRT(('Ejercicio 3 - TIR'!$E$18-'Ejercicio 3 - TIR'!$C$18)*('Ejercicio 3 - TIR'!$E$18-'Ejercicio 3 - TIR'!$D$18)*(1-F751)))</f>
        <v>33986.1560144226</v>
      </c>
      <c r="H751" s="27">
        <f ca="1" t="shared" ref="H751:L751" si="5580">RAND()</f>
        <v>0.244225674607432</v>
      </c>
      <c r="I751" s="28">
        <f ca="1">IF(H751&lt;=('Ejercicio 3 - TIR'!$D$18-'Ejercicio 3 - TIR'!$C$18)/('Ejercicio 3 - TIR'!$E$18-'Ejercicio 3 - TIR'!$C$18),'Ejercicio 3 - TIR'!$C$18+SQRT(('Ejercicio 3 - TIR'!$E$18-'Ejercicio 3 - TIR'!$C$18)*('Ejercicio 3 - TIR'!$D$18-'Ejercicio 3 - TIR'!$C$18)*H751),'Ejercicio 3 - TIR'!$E$18-SQRT(('Ejercicio 3 - TIR'!$E$18-'Ejercicio 3 - TIR'!$C$18)*('Ejercicio 3 - TIR'!$E$18-'Ejercicio 3 - TIR'!$D$18)*(1-H751)))</f>
        <v>36052.5904529478</v>
      </c>
      <c r="J751" s="27">
        <f ca="1" t="shared" si="5580"/>
        <v>0.763176651967271</v>
      </c>
      <c r="K751" s="28">
        <f ca="1">IF(J751&lt;=('Ejercicio 3 - TIR'!$D$18-'Ejercicio 3 - TIR'!$C$18)/('Ejercicio 3 - TIR'!$E$18-'Ejercicio 3 - TIR'!$C$18),'Ejercicio 3 - TIR'!$C$18+SQRT(('Ejercicio 3 - TIR'!$E$18-'Ejercicio 3 - TIR'!$C$18)*('Ejercicio 3 - TIR'!$D$18-'Ejercicio 3 - TIR'!$C$18)*J751),'Ejercicio 3 - TIR'!$E$18-SQRT(('Ejercicio 3 - TIR'!$E$18-'Ejercicio 3 - TIR'!$C$18)*('Ejercicio 3 - TIR'!$E$18-'Ejercicio 3 - TIR'!$D$18)*(1-J751)))</f>
        <v>40785.5307448678</v>
      </c>
      <c r="L751" s="27">
        <f ca="1" t="shared" si="5580"/>
        <v>0.60741649037597</v>
      </c>
      <c r="M751" s="28">
        <f ca="1">IF(L751&lt;=('Ejercicio 3 - TIR'!$D$18-'Ejercicio 3 - TIR'!$C$18)/('Ejercicio 3 - TIR'!$E$18-'Ejercicio 3 - TIR'!$C$18),'Ejercicio 3 - TIR'!$C$18+SQRT(('Ejercicio 3 - TIR'!$E$18-'Ejercicio 3 - TIR'!$C$18)*('Ejercicio 3 - TIR'!$D$18-'Ejercicio 3 - TIR'!$C$18)*L751),'Ejercicio 3 - TIR'!$E$18-SQRT(('Ejercicio 3 - TIR'!$E$18-'Ejercicio 3 - TIR'!$C$18)*('Ejercicio 3 - TIR'!$E$18-'Ejercicio 3 - TIR'!$D$18)*(1-L751)))</f>
        <v>39545.2854098972</v>
      </c>
      <c r="N751" s="27">
        <f ca="1" t="shared" ref="N751:R751" si="5581">RAND()</f>
        <v>0.570342919590744</v>
      </c>
      <c r="O751" s="28">
        <f ca="1">IF(N751&lt;=('Ejercicio 3 - TIR'!$D$18-'Ejercicio 3 - TIR'!$C$18)/('Ejercicio 3 - TIR'!$E$18-'Ejercicio 3 - TIR'!$C$18),'Ejercicio 3 - TIR'!$C$18+SQRT(('Ejercicio 3 - TIR'!$E$18-'Ejercicio 3 - TIR'!$C$18)*('Ejercicio 3 - TIR'!$D$18-'Ejercicio 3 - TIR'!$C$18)*N751),'Ejercicio 3 - TIR'!$E$18-SQRT(('Ejercicio 3 - TIR'!$E$18-'Ejercicio 3 - TIR'!$C$18)*('Ejercicio 3 - TIR'!$E$18-'Ejercicio 3 - TIR'!$D$18)*(1-N751)))</f>
        <v>39249.4020314079</v>
      </c>
      <c r="P751" s="27">
        <f ca="1" t="shared" si="5581"/>
        <v>0.518210426066806</v>
      </c>
      <c r="Q751" s="29">
        <f ca="1">IF(P751&lt;=('Ejercicio 3 - TIR'!$D$22-'Ejercicio 3 - TIR'!$C$22)/('Ejercicio 3 - TIR'!$E$22-'Ejercicio 3 - TIR'!$C$22),'Ejercicio 3 - TIR'!$C$22+SQRT(('Ejercicio 3 - TIR'!$E$22-'Ejercicio 3 - TIR'!$C$22)*('Ejercicio 3 - TIR'!$D$22-'Ejercicio 3 - TIR'!$C$22)*P751),'Ejercicio 3 - TIR'!$E$22-SQRT(('Ejercicio 3 - TIR'!$E$22-'Ejercicio 3 - TIR'!$C$22)*('Ejercicio 3 - TIR'!$E$22-'Ejercicio 3 - TIR'!$D$22)*(1-P751)))</f>
        <v>0.150551379776299</v>
      </c>
      <c r="R751" s="27">
        <f ca="1" t="shared" si="5581"/>
        <v>0.632765141733834</v>
      </c>
      <c r="S751" s="29">
        <f ca="1">IF(R751&lt;=('Ejercicio 3 - TIR'!$D$23-'Ejercicio 3 - TIR'!$C$23)/('Ejercicio 3 - TIR'!$E$23-'Ejercicio 3 - TIR'!$C$23),'Ejercicio 3 - TIR'!$C$23+SQRT(('Ejercicio 3 - TIR'!$E$23-'Ejercicio 3 - TIR'!$C$23)*('Ejercicio 3 - TIR'!$D$23-'Ejercicio 3 - TIR'!$C$23)*R751),'Ejercicio 3 - TIR'!$E$23-SQRT(('Ejercicio 3 - TIR'!$E$23-'Ejercicio 3 - TIR'!$C$23)*('Ejercicio 3 - TIR'!$E$23-'Ejercicio 3 - TIR'!$D$23)*(1-R751)))</f>
        <v>0.154289637402808</v>
      </c>
      <c r="T751" s="27">
        <f ca="1" t="shared" ref="T751:X751" si="5582">RAND()</f>
        <v>0.0498697236721843</v>
      </c>
      <c r="U751" s="29">
        <f ca="1">IF(T751&lt;=('Ejercicio 3 - TIR'!$D$24-'Ejercicio 3 - TIR'!$C$24)/('Ejercicio 3 - TIR'!$E$24-'Ejercicio 3 - TIR'!$C$24),'Ejercicio 3 - TIR'!$C$24+SQRT(('Ejercicio 3 - TIR'!$E$24-'Ejercicio 3 - TIR'!$C$24)*('Ejercicio 3 - TIR'!$D$24-'Ejercicio 3 - TIR'!$C$24)*T751),'Ejercicio 3 - TIR'!$E$24-SQRT(('Ejercicio 3 - TIR'!$E$24-'Ejercicio 3 - TIR'!$C$24)*('Ejercicio 3 - TIR'!$E$24-'Ejercicio 3 - TIR'!$D$24)*(1-T751)))</f>
        <v>0.16023359270792</v>
      </c>
      <c r="V751" s="27">
        <f ca="1" t="shared" si="5582"/>
        <v>0.114024007387977</v>
      </c>
      <c r="W751" s="29">
        <f ca="1">IF(V751&lt;=('Ejercicio 3 - TIR'!$D$25-'Ejercicio 3 - TIR'!$C$25)/('Ejercicio 3 - TIR'!$E$25-'Ejercicio 3 - TIR'!$C$25),'Ejercicio 3 - TIR'!$C$25+SQRT(('Ejercicio 3 - TIR'!$E$25-'Ejercicio 3 - TIR'!$C$25)*('Ejercicio 3 - TIR'!$D$25-'Ejercicio 3 - TIR'!$C$25)*V751),'Ejercicio 3 - TIR'!$E$25-SQRT(('Ejercicio 3 - TIR'!$E$25-'Ejercicio 3 - TIR'!$C$25)*('Ejercicio 3 - TIR'!$E$25-'Ejercicio 3 - TIR'!$D$25)*(1-V751)))</f>
        <v>0.192634619517151</v>
      </c>
      <c r="X751" s="27">
        <f ca="1" t="shared" si="5582"/>
        <v>0.929421505583279</v>
      </c>
      <c r="Y751" s="29">
        <f ca="1">IF(X751&lt;=('Ejercicio 3 - TIR'!$D$26-'Ejercicio 3 - TIR'!$C$26)/('Ejercicio 3 - TIR'!$E$26-'Ejercicio 3 - TIR'!$C$26),'Ejercicio 3 - TIR'!$C$26+SQRT(('Ejercicio 3 - TIR'!$E$26-'Ejercicio 3 - TIR'!$C$26)*('Ejercicio 3 - TIR'!$D$26-'Ejercicio 3 - TIR'!$C$26)*X751),'Ejercicio 3 - TIR'!$E$26-SQRT(('Ejercicio 3 - TIR'!$E$26-'Ejercicio 3 - TIR'!$C$26)*('Ejercicio 3 - TIR'!$E$26-'Ejercicio 3 - TIR'!$D$26)*(1-X751)))</f>
        <v>0.260477605939581</v>
      </c>
      <c r="Z751" s="27">
        <f ca="1" t="shared" si="5240"/>
        <v>1.1505513797763</v>
      </c>
      <c r="AA751" s="27">
        <f ca="1" t="shared" si="5241"/>
        <v>1.32806953497528</v>
      </c>
      <c r="AB751" s="27">
        <f ca="1" t="shared" si="5242"/>
        <v>1.54087088793031</v>
      </c>
      <c r="AC751" s="27">
        <f ca="1" t="shared" si="5243"/>
        <v>1.83769596515182</v>
      </c>
      <c r="AD751" s="27">
        <f ca="1" t="shared" si="5244"/>
        <v>2.31637461059939</v>
      </c>
      <c r="AE751" s="26">
        <f ca="1" t="shared" si="5245"/>
        <v>5558.02087995792</v>
      </c>
      <c r="AF751" s="26">
        <f ca="1" t="shared" si="5246"/>
        <v>6415.56590620386</v>
      </c>
      <c r="AG751" s="26">
        <f ca="1" t="shared" si="5247"/>
        <v>7443.55508060934</v>
      </c>
      <c r="AH751" s="26">
        <f ca="1" t="shared" si="5248"/>
        <v>8877.44148141748</v>
      </c>
      <c r="AI751" s="26">
        <f ca="1" t="shared" si="5249"/>
        <v>11189.8161853658</v>
      </c>
      <c r="AJ751" s="28">
        <f ca="1" t="shared" si="5250"/>
        <v>39102.8186956865</v>
      </c>
      <c r="AK751" s="28">
        <f ca="1" t="shared" si="5251"/>
        <v>47880.3470375008</v>
      </c>
      <c r="AL751" s="28">
        <f ca="1" t="shared" si="5252"/>
        <v>62845.2369735534</v>
      </c>
      <c r="AM751" s="28">
        <f ca="1" t="shared" si="5253"/>
        <v>72672.2114385452</v>
      </c>
      <c r="AN751" s="28">
        <f ca="1" t="shared" si="5254"/>
        <v>90916.3183467615</v>
      </c>
      <c r="AO751" s="28">
        <f ca="1">C751/'Ejercicio 3 - TIR'!$D$7</f>
        <v>14707.9487035195</v>
      </c>
      <c r="AP751" s="28">
        <f ca="1" t="shared" si="5255"/>
        <v>24394.869992167</v>
      </c>
      <c r="AQ751" s="28">
        <f ca="1" t="shared" si="5256"/>
        <v>33172.3983339812</v>
      </c>
      <c r="AR751" s="28">
        <f ca="1" t="shared" si="5257"/>
        <v>48137.2882700339</v>
      </c>
      <c r="AS751" s="28">
        <f ca="1" t="shared" si="5258"/>
        <v>57964.2627350256</v>
      </c>
      <c r="AT751" s="28">
        <f ca="1" t="shared" si="5259"/>
        <v>76208.3696432419</v>
      </c>
      <c r="AU751" s="28">
        <f ca="1">AP751*'Ejercicio 3 - TIR'!$D$5</f>
        <v>12197.4349960835</v>
      </c>
      <c r="AV751" s="28">
        <f ca="1">AQ751*'Ejercicio 3 - TIR'!$D$5</f>
        <v>16586.1991669906</v>
      </c>
      <c r="AW751" s="28">
        <f ca="1">AR751*'Ejercicio 3 - TIR'!$D$5</f>
        <v>24068.6441350169</v>
      </c>
      <c r="AX751" s="28">
        <f ca="1">AS751*'Ejercicio 3 - TIR'!$D$5</f>
        <v>28982.1313675128</v>
      </c>
      <c r="AY751" s="28">
        <f ca="1">AT751*'Ejercicio 3 - TIR'!$D$5</f>
        <v>38104.184821621</v>
      </c>
      <c r="AZ751" s="28">
        <f ca="1" t="shared" ref="AZ751:BD751" si="5583">AJ751-AU751-AE751</f>
        <v>21347.3628196451</v>
      </c>
      <c r="BA751" s="28">
        <f ca="1" t="shared" si="5583"/>
        <v>24878.5819643063</v>
      </c>
      <c r="BB751" s="28">
        <f ca="1" t="shared" si="5583"/>
        <v>31333.0377579271</v>
      </c>
      <c r="BC751" s="28">
        <f ca="1" t="shared" si="5583"/>
        <v>34812.6385896149</v>
      </c>
      <c r="BD751" s="28">
        <f ca="1" t="shared" si="5583"/>
        <v>41622.3173397747</v>
      </c>
      <c r="BE751" s="28">
        <f ca="1" t="shared" ref="BE751:BI751" si="5584">AZ751/Z751</f>
        <v>18554.0282640795</v>
      </c>
      <c r="BF751" s="28">
        <f ca="1" t="shared" si="5584"/>
        <v>18732.8910942674</v>
      </c>
      <c r="BG751" s="28">
        <f ca="1" t="shared" si="5584"/>
        <v>20334.6289448128</v>
      </c>
      <c r="BH751" s="28">
        <f ca="1" t="shared" si="5584"/>
        <v>18943.6333592531</v>
      </c>
      <c r="BI751" s="28">
        <f ca="1" t="shared" si="5584"/>
        <v>17968.7331873338</v>
      </c>
      <c r="BJ751" s="28">
        <f ca="1" t="shared" si="5262"/>
        <v>85515.3800027982</v>
      </c>
      <c r="BK751" s="28">
        <f ca="1" t="shared" si="5263"/>
        <v>34069.118950831</v>
      </c>
      <c r="BL751" s="28">
        <f ca="1" t="shared" si="5264"/>
        <v>119584.498953629</v>
      </c>
      <c r="BM751" s="28">
        <f ca="1">BK751*'Ejercicio 3 - TIR'!$D$5</f>
        <v>17034.5594754155</v>
      </c>
      <c r="BN751" s="28">
        <f ca="1" t="shared" si="5265"/>
        <v>102549.939478214</v>
      </c>
      <c r="BO751" s="28">
        <f ca="1" t="shared" si="5266"/>
        <v>44271.7421478201</v>
      </c>
      <c r="BP751" s="28">
        <f ca="1" t="shared" si="5267"/>
        <v>-110457.511313658</v>
      </c>
      <c r="BQ751" s="28">
        <f ca="1" t="shared" ref="BQ751:BT751" si="5585">BE751</f>
        <v>18554.0282640795</v>
      </c>
      <c r="BR751" s="28">
        <f ca="1" t="shared" si="5585"/>
        <v>18732.8910942674</v>
      </c>
      <c r="BS751" s="28">
        <f ca="1" t="shared" si="5585"/>
        <v>20334.6289448128</v>
      </c>
      <c r="BT751" s="28">
        <f ca="1" t="shared" si="5585"/>
        <v>18943.6333592531</v>
      </c>
      <c r="BU751" s="28">
        <f ca="1" t="shared" si="5269"/>
        <v>62240.4753351539</v>
      </c>
      <c r="BV751" s="30">
        <f ca="1" t="shared" si="5270"/>
        <v>6.62908238400546</v>
      </c>
    </row>
    <row r="752" ht="15" customHeight="1" spans="1:74">
      <c r="A752" s="26">
        <v>751</v>
      </c>
      <c r="B752" s="27">
        <f ca="1" t="shared" ref="B752:F752" si="5586">RAND()</f>
        <v>0.592854751099356</v>
      </c>
      <c r="C752" s="28">
        <f ca="1">IF(B752&lt;=('Ejercicio 3 - TIR'!$D$13-'Ejercicio 3 - TIR'!$C$13)/('Ejercicio 3 - TIR'!$E$13-'Ejercicio 3 - TIR'!$C$13),'Ejercicio 3 - TIR'!$C$13+SQRT(('Ejercicio 3 - TIR'!$E$13-'Ejercicio 3 - TIR'!$C$13)*('Ejercicio 3 - TIR'!$D$13-'Ejercicio 3 - TIR'!$C$13)*B752),'Ejercicio 3 - TIR'!$E$13-SQRT(('Ejercicio 3 - TIR'!$E$13-'Ejercicio 3 - TIR'!$C$13)*('Ejercicio 3 - TIR'!$E$13-'Ejercicio 3 - TIR'!$D$13)*(1-B752)))</f>
        <v>77896.283147833</v>
      </c>
      <c r="D752" s="27">
        <f ca="1" t="shared" si="5586"/>
        <v>0.246343170970057</v>
      </c>
      <c r="E752" s="28">
        <f ca="1">IF(D752&lt;=('Ejercicio 3 - TIR'!$D$14-'Ejercicio 3 - TIR'!$C$14)/('Ejercicio 3 - TIR'!$E$14-'Ejercicio 3 - TIR'!$C$14),'Ejercicio 3 - TIR'!$C$14+SQRT(('Ejercicio 3 - TIR'!$E$14-'Ejercicio 3 - TIR'!$C$14)*('Ejercicio 3 - TIR'!$D$14-'Ejercicio 3 - TIR'!$C$14)*D752),'Ejercicio 3 - TIR'!$E$14-SQRT(('Ejercicio 3 - TIR'!$E$14-'Ejercicio 3 - TIR'!$C$14)*('Ejercicio 3 - TIR'!$E$14-'Ejercicio 3 - TIR'!$D$14)*(1-D752)))</f>
        <v>29298.3412873752</v>
      </c>
      <c r="F752" s="27">
        <f ca="1" t="shared" si="5586"/>
        <v>0.115451104234555</v>
      </c>
      <c r="G752" s="28">
        <f ca="1">IF(F752&lt;=('Ejercicio 3 - TIR'!$D$18-'Ejercicio 3 - TIR'!$C$18)/('Ejercicio 3 - TIR'!$E$18-'Ejercicio 3 - TIR'!$C$18),'Ejercicio 3 - TIR'!$C$18+SQRT(('Ejercicio 3 - TIR'!$E$18-'Ejercicio 3 - TIR'!$C$18)*('Ejercicio 3 - TIR'!$D$18-'Ejercicio 3 - TIR'!$C$18)*F752),'Ejercicio 3 - TIR'!$E$18-SQRT(('Ejercicio 3 - TIR'!$E$18-'Ejercicio 3 - TIR'!$C$18)*('Ejercicio 3 - TIR'!$E$18-'Ejercicio 3 - TIR'!$D$18)*(1-F752)))</f>
        <v>34161.4499438517</v>
      </c>
      <c r="H752" s="27">
        <f ca="1" t="shared" ref="H752:L752" si="5587">RAND()</f>
        <v>0.538940922967213</v>
      </c>
      <c r="I752" s="28">
        <f ca="1">IF(H752&lt;=('Ejercicio 3 - TIR'!$D$18-'Ejercicio 3 - TIR'!$C$18)/('Ejercicio 3 - TIR'!$E$18-'Ejercicio 3 - TIR'!$C$18),'Ejercicio 3 - TIR'!$C$18+SQRT(('Ejercicio 3 - TIR'!$E$18-'Ejercicio 3 - TIR'!$C$18)*('Ejercicio 3 - TIR'!$D$18-'Ejercicio 3 - TIR'!$C$18)*H752),'Ejercicio 3 - TIR'!$E$18-SQRT(('Ejercicio 3 - TIR'!$E$18-'Ejercicio 3 - TIR'!$C$18)*('Ejercicio 3 - TIR'!$E$18-'Ejercicio 3 - TIR'!$D$18)*(1-H752)))</f>
        <v>38991.1700264805</v>
      </c>
      <c r="J752" s="27">
        <f ca="1" t="shared" si="5587"/>
        <v>0.620911139053242</v>
      </c>
      <c r="K752" s="28">
        <f ca="1">IF(J752&lt;=('Ejercicio 3 - TIR'!$D$18-'Ejercicio 3 - TIR'!$C$18)/('Ejercicio 3 - TIR'!$E$18-'Ejercicio 3 - TIR'!$C$18),'Ejercicio 3 - TIR'!$C$18+SQRT(('Ejercicio 3 - TIR'!$E$18-'Ejercicio 3 - TIR'!$C$18)*('Ejercicio 3 - TIR'!$D$18-'Ejercicio 3 - TIR'!$C$18)*J752),'Ejercicio 3 - TIR'!$E$18-SQRT(('Ejercicio 3 - TIR'!$E$18-'Ejercicio 3 - TIR'!$C$18)*('Ejercicio 3 - TIR'!$E$18-'Ejercicio 3 - TIR'!$D$18)*(1-J752)))</f>
        <v>39650.7342134154</v>
      </c>
      <c r="L752" s="27">
        <f ca="1" t="shared" si="5587"/>
        <v>0.701862054253232</v>
      </c>
      <c r="M752" s="28">
        <f ca="1">IF(L752&lt;=('Ejercicio 3 - TIR'!$D$18-'Ejercicio 3 - TIR'!$C$18)/('Ejercicio 3 - TIR'!$E$18-'Ejercicio 3 - TIR'!$C$18),'Ejercicio 3 - TIR'!$C$18+SQRT(('Ejercicio 3 - TIR'!$E$18-'Ejercicio 3 - TIR'!$C$18)*('Ejercicio 3 - TIR'!$D$18-'Ejercicio 3 - TIR'!$C$18)*L752),'Ejercicio 3 - TIR'!$E$18-SQRT(('Ejercicio 3 - TIR'!$E$18-'Ejercicio 3 - TIR'!$C$18)*('Ejercicio 3 - TIR'!$E$18-'Ejercicio 3 - TIR'!$D$18)*(1-L752)))</f>
        <v>40271.3272548201</v>
      </c>
      <c r="N752" s="27">
        <f ca="1" t="shared" ref="N752:R752" si="5588">RAND()</f>
        <v>0.0800684160749852</v>
      </c>
      <c r="O752" s="28">
        <f ca="1">IF(N752&lt;=('Ejercicio 3 - TIR'!$D$18-'Ejercicio 3 - TIR'!$C$18)/('Ejercicio 3 - TIR'!$E$18-'Ejercicio 3 - TIR'!$C$18),'Ejercicio 3 - TIR'!$C$18+SQRT(('Ejercicio 3 - TIR'!$E$18-'Ejercicio 3 - TIR'!$C$18)*('Ejercicio 3 - TIR'!$D$18-'Ejercicio 3 - TIR'!$C$18)*N752),'Ejercicio 3 - TIR'!$E$18-SQRT(('Ejercicio 3 - TIR'!$E$18-'Ejercicio 3 - TIR'!$C$18)*('Ejercicio 3 - TIR'!$E$18-'Ejercicio 3 - TIR'!$D$18)*(1-N752)))</f>
        <v>33465.5825500553</v>
      </c>
      <c r="P752" s="27">
        <f ca="1" t="shared" si="5588"/>
        <v>0.0298414013953348</v>
      </c>
      <c r="Q752" s="29">
        <f ca="1">IF(P752&lt;=('Ejercicio 3 - TIR'!$D$22-'Ejercicio 3 - TIR'!$C$22)/('Ejercicio 3 - TIR'!$E$22-'Ejercicio 3 - TIR'!$C$22),'Ejercicio 3 - TIR'!$C$22+SQRT(('Ejercicio 3 - TIR'!$E$22-'Ejercicio 3 - TIR'!$C$22)*('Ejercicio 3 - TIR'!$D$22-'Ejercicio 3 - TIR'!$C$22)*P752),'Ejercicio 3 - TIR'!$E$22-SQRT(('Ejercicio 3 - TIR'!$E$22-'Ejercicio 3 - TIR'!$C$22)*('Ejercicio 3 - TIR'!$E$22-'Ejercicio 3 - TIR'!$D$22)*(1-P752)))</f>
        <v>0.127329019205296</v>
      </c>
      <c r="R752" s="27">
        <f ca="1" t="shared" si="5588"/>
        <v>0.00410942900549993</v>
      </c>
      <c r="S752" s="29">
        <f ca="1">IF(R752&lt;=('Ejercicio 3 - TIR'!$D$23-'Ejercicio 3 - TIR'!$C$23)/('Ejercicio 3 - TIR'!$E$23-'Ejercicio 3 - TIR'!$C$23),'Ejercicio 3 - TIR'!$C$23+SQRT(('Ejercicio 3 - TIR'!$E$23-'Ejercicio 3 - TIR'!$C$23)*('Ejercicio 3 - TIR'!$D$23-'Ejercicio 3 - TIR'!$C$23)*R752),'Ejercicio 3 - TIR'!$E$23-SQRT(('Ejercicio 3 - TIR'!$E$23-'Ejercicio 3 - TIR'!$C$23)*('Ejercicio 3 - TIR'!$E$23-'Ejercicio 3 - TIR'!$D$23)*(1-R752)))</f>
        <v>0.12271973752592</v>
      </c>
      <c r="T752" s="27">
        <f ca="1" t="shared" ref="T752:X752" si="5589">RAND()</f>
        <v>0.191250978330949</v>
      </c>
      <c r="U752" s="29">
        <f ca="1">IF(T752&lt;=('Ejercicio 3 - TIR'!$D$24-'Ejercicio 3 - TIR'!$C$24)/('Ejercicio 3 - TIR'!$E$24-'Ejercicio 3 - TIR'!$C$24),'Ejercicio 3 - TIR'!$C$24+SQRT(('Ejercicio 3 - TIR'!$E$24-'Ejercicio 3 - TIR'!$C$24)*('Ejercicio 3 - TIR'!$D$24-'Ejercicio 3 - TIR'!$C$24)*T752),'Ejercicio 3 - TIR'!$E$24-SQRT(('Ejercicio 3 - TIR'!$E$24-'Ejercicio 3 - TIR'!$C$24)*('Ejercicio 3 - TIR'!$E$24-'Ejercicio 3 - TIR'!$D$24)*(1-T752)))</f>
        <v>0.170040635082127</v>
      </c>
      <c r="V752" s="27">
        <f ca="1" t="shared" si="5589"/>
        <v>0.804865328409143</v>
      </c>
      <c r="W752" s="29">
        <f ca="1">IF(V752&lt;=('Ejercicio 3 - TIR'!$D$25-'Ejercicio 3 - TIR'!$C$25)/('Ejercicio 3 - TIR'!$E$25-'Ejercicio 3 - TIR'!$C$25),'Ejercicio 3 - TIR'!$C$25+SQRT(('Ejercicio 3 - TIR'!$E$25-'Ejercicio 3 - TIR'!$C$25)*('Ejercicio 3 - TIR'!$D$25-'Ejercicio 3 - TIR'!$C$25)*V752),'Ejercicio 3 - TIR'!$E$25-SQRT(('Ejercicio 3 - TIR'!$E$25-'Ejercicio 3 - TIR'!$C$25)*('Ejercicio 3 - TIR'!$E$25-'Ejercicio 3 - TIR'!$D$25)*(1-V752)))</f>
        <v>0.223866279435029</v>
      </c>
      <c r="X752" s="27">
        <f ca="1" t="shared" si="5589"/>
        <v>0.147075378693273</v>
      </c>
      <c r="Y752" s="29">
        <f ca="1">IF(X752&lt;=('Ejercicio 3 - TIR'!$D$26-'Ejercicio 3 - TIR'!$C$26)/('Ejercicio 3 - TIR'!$E$26-'Ejercicio 3 - TIR'!$C$26),'Ejercicio 3 - TIR'!$C$26+SQRT(('Ejercicio 3 - TIR'!$E$26-'Ejercicio 3 - TIR'!$C$26)*('Ejercicio 3 - TIR'!$D$26-'Ejercicio 3 - TIR'!$C$26)*X752),'Ejercicio 3 - TIR'!$E$26-SQRT(('Ejercicio 3 - TIR'!$E$26-'Ejercicio 3 - TIR'!$C$26)*('Ejercicio 3 - TIR'!$E$26-'Ejercicio 3 - TIR'!$D$26)*(1-X752)))</f>
        <v>0.209927456497803</v>
      </c>
      <c r="Z752" s="27">
        <f ca="1" t="shared" si="5240"/>
        <v>1.1273290192053</v>
      </c>
      <c r="AA752" s="27">
        <f ca="1" t="shared" si="5241"/>
        <v>1.26567454054752</v>
      </c>
      <c r="AB752" s="27">
        <f ca="1" t="shared" si="5242"/>
        <v>1.4808906432295</v>
      </c>
      <c r="AC752" s="27">
        <f ca="1" t="shared" si="5243"/>
        <v>1.81241212177944</v>
      </c>
      <c r="AD752" s="27">
        <f ca="1" t="shared" si="5244"/>
        <v>2.19288718863038</v>
      </c>
      <c r="AE752" s="26">
        <f ca="1" t="shared" si="5245"/>
        <v>3730.52906046352</v>
      </c>
      <c r="AF752" s="26">
        <f ca="1" t="shared" si="5246"/>
        <v>4188.33860759643</v>
      </c>
      <c r="AG752" s="26">
        <f ca="1" t="shared" si="5247"/>
        <v>4900.52636437111</v>
      </c>
      <c r="AH752" s="26">
        <f ca="1" t="shared" si="5248"/>
        <v>5997.58896883614</v>
      </c>
      <c r="AI752" s="26">
        <f ca="1" t="shared" si="5249"/>
        <v>7256.6475661832</v>
      </c>
      <c r="AJ752" s="28">
        <f ca="1" t="shared" si="5250"/>
        <v>38511.1938598332</v>
      </c>
      <c r="AK752" s="28">
        <f ca="1" t="shared" si="5251"/>
        <v>49350.1312086761</v>
      </c>
      <c r="AL752" s="28">
        <f ca="1" t="shared" si="5252"/>
        <v>58718.4012938268</v>
      </c>
      <c r="AM752" s="28">
        <f ca="1" t="shared" si="5253"/>
        <v>72988.2416767826</v>
      </c>
      <c r="AN752" s="28">
        <f ca="1" t="shared" si="5254"/>
        <v>73386.2472340688</v>
      </c>
      <c r="AO752" s="28">
        <f ca="1">C752/'Ejercicio 3 - TIR'!$D$7</f>
        <v>15579.2566295666</v>
      </c>
      <c r="AP752" s="28">
        <f ca="1" t="shared" si="5255"/>
        <v>22931.9372302666</v>
      </c>
      <c r="AQ752" s="28">
        <f ca="1" t="shared" si="5256"/>
        <v>33770.8745791095</v>
      </c>
      <c r="AR752" s="28">
        <f ca="1" t="shared" si="5257"/>
        <v>43139.1446642602</v>
      </c>
      <c r="AS752" s="28">
        <f ca="1" t="shared" si="5258"/>
        <v>57408.985047216</v>
      </c>
      <c r="AT752" s="28">
        <f ca="1" t="shared" si="5259"/>
        <v>57806.9906045022</v>
      </c>
      <c r="AU752" s="28">
        <f ca="1">AP752*'Ejercicio 3 - TIR'!$D$5</f>
        <v>11465.9686151333</v>
      </c>
      <c r="AV752" s="28">
        <f ca="1">AQ752*'Ejercicio 3 - TIR'!$D$5</f>
        <v>16885.4372895548</v>
      </c>
      <c r="AW752" s="28">
        <f ca="1">AR752*'Ejercicio 3 - TIR'!$D$5</f>
        <v>21569.5723321301</v>
      </c>
      <c r="AX752" s="28">
        <f ca="1">AS752*'Ejercicio 3 - TIR'!$D$5</f>
        <v>28704.492523608</v>
      </c>
      <c r="AY752" s="28">
        <f ca="1">AT752*'Ejercicio 3 - TIR'!$D$5</f>
        <v>28903.4953022511</v>
      </c>
      <c r="AZ752" s="28">
        <f ca="1" t="shared" ref="AZ752:BD752" si="5590">AJ752-AU752-AE752</f>
        <v>23314.6961842364</v>
      </c>
      <c r="BA752" s="28">
        <f ca="1" t="shared" si="5590"/>
        <v>28276.3553115249</v>
      </c>
      <c r="BB752" s="28">
        <f ca="1" t="shared" si="5590"/>
        <v>32248.3025973256</v>
      </c>
      <c r="BC752" s="28">
        <f ca="1" t="shared" si="5590"/>
        <v>38286.1601843385</v>
      </c>
      <c r="BD752" s="28">
        <f ca="1" t="shared" si="5590"/>
        <v>37226.1043656345</v>
      </c>
      <c r="BE752" s="28">
        <f ca="1" t="shared" ref="BE752:BI752" si="5591">AZ752/Z752</f>
        <v>20681.3590238916</v>
      </c>
      <c r="BF752" s="28">
        <f ca="1" t="shared" si="5591"/>
        <v>22340.9371095453</v>
      </c>
      <c r="BG752" s="28">
        <f ca="1" t="shared" si="5591"/>
        <v>21776.2889817434</v>
      </c>
      <c r="BH752" s="28">
        <f ca="1" t="shared" si="5591"/>
        <v>21124.4229302267</v>
      </c>
      <c r="BI752" s="28">
        <f ca="1" t="shared" si="5591"/>
        <v>16975.8410549541</v>
      </c>
      <c r="BJ752" s="28">
        <f ca="1" t="shared" si="5262"/>
        <v>64247.9572572057</v>
      </c>
      <c r="BK752" s="28">
        <f ca="1" t="shared" si="5263"/>
        <v>34163.5522713616</v>
      </c>
      <c r="BL752" s="28">
        <f ca="1" t="shared" si="5264"/>
        <v>98411.5095285673</v>
      </c>
      <c r="BM752" s="28">
        <f ca="1">BK752*'Ejercicio 3 - TIR'!$D$5</f>
        <v>17081.7761356808</v>
      </c>
      <c r="BN752" s="28">
        <f ca="1" t="shared" si="5265"/>
        <v>81329.7333928865</v>
      </c>
      <c r="BO752" s="28">
        <f ca="1" t="shared" si="5266"/>
        <v>37087.9696021585</v>
      </c>
      <c r="BP752" s="28">
        <f ca="1" t="shared" si="5267"/>
        <v>-107194.624435208</v>
      </c>
      <c r="BQ752" s="28">
        <f ca="1" t="shared" ref="BQ752:BT752" si="5592">BE752</f>
        <v>20681.3590238916</v>
      </c>
      <c r="BR752" s="28">
        <f ca="1" t="shared" si="5592"/>
        <v>22340.9371095453</v>
      </c>
      <c r="BS752" s="28">
        <f ca="1" t="shared" si="5592"/>
        <v>21776.2889817434</v>
      </c>
      <c r="BT752" s="28">
        <f ca="1" t="shared" si="5592"/>
        <v>21124.4229302267</v>
      </c>
      <c r="BU752" s="28">
        <f ca="1" t="shared" si="5269"/>
        <v>54063.8106571126</v>
      </c>
      <c r="BV752" s="30">
        <f ca="1" t="shared" si="5270"/>
        <v>8.21906730621189</v>
      </c>
    </row>
    <row r="753" ht="15" customHeight="1" spans="1:74">
      <c r="A753" s="26">
        <v>752</v>
      </c>
      <c r="B753" s="27">
        <f ca="1" t="shared" ref="B753:F753" si="5593">RAND()</f>
        <v>0.298594812826052</v>
      </c>
      <c r="C753" s="28">
        <f ca="1">IF(B753&lt;=('Ejercicio 3 - TIR'!$D$13-'Ejercicio 3 - TIR'!$C$13)/('Ejercicio 3 - TIR'!$E$13-'Ejercicio 3 - TIR'!$C$13),'Ejercicio 3 - TIR'!$C$13+SQRT(('Ejercicio 3 - TIR'!$E$13-'Ejercicio 3 - TIR'!$C$13)*('Ejercicio 3 - TIR'!$D$13-'Ejercicio 3 - TIR'!$C$13)*B753),'Ejercicio 3 - TIR'!$E$13-SQRT(('Ejercicio 3 - TIR'!$E$13-'Ejercicio 3 - TIR'!$C$13)*('Ejercicio 3 - TIR'!$E$13-'Ejercicio 3 - TIR'!$D$13)*(1-B753)))</f>
        <v>70988.1709537517</v>
      </c>
      <c r="D753" s="27">
        <f ca="1" t="shared" si="5593"/>
        <v>0.0165394313225995</v>
      </c>
      <c r="E753" s="28">
        <f ca="1">IF(D753&lt;=('Ejercicio 3 - TIR'!$D$14-'Ejercicio 3 - TIR'!$C$14)/('Ejercicio 3 - TIR'!$E$14-'Ejercicio 3 - TIR'!$C$14),'Ejercicio 3 - TIR'!$C$14+SQRT(('Ejercicio 3 - TIR'!$E$14-'Ejercicio 3 - TIR'!$C$14)*('Ejercicio 3 - TIR'!$D$14-'Ejercicio 3 - TIR'!$C$14)*D753),'Ejercicio 3 - TIR'!$E$14-SQRT(('Ejercicio 3 - TIR'!$E$14-'Ejercicio 3 - TIR'!$C$14)*('Ejercicio 3 - TIR'!$E$14-'Ejercicio 3 - TIR'!$D$14)*(1-D753)))</f>
        <v>26113.7582094849</v>
      </c>
      <c r="F753" s="27">
        <f ca="1" t="shared" si="5593"/>
        <v>0.973455618095566</v>
      </c>
      <c r="G753" s="28">
        <f ca="1">IF(F753&lt;=('Ejercicio 3 - TIR'!$D$18-'Ejercicio 3 - TIR'!$C$18)/('Ejercicio 3 - TIR'!$E$18-'Ejercicio 3 - TIR'!$C$18),'Ejercicio 3 - TIR'!$C$18+SQRT(('Ejercicio 3 - TIR'!$E$18-'Ejercicio 3 - TIR'!$C$18)*('Ejercicio 3 - TIR'!$D$18-'Ejercicio 3 - TIR'!$C$18)*F753),'Ejercicio 3 - TIR'!$E$18-SQRT(('Ejercicio 3 - TIR'!$E$18-'Ejercicio 3 - TIR'!$C$18)*('Ejercicio 3 - TIR'!$E$18-'Ejercicio 3 - TIR'!$D$18)*(1-F753)))</f>
        <v>43589.0327279371</v>
      </c>
      <c r="H753" s="27">
        <f ca="1" t="shared" ref="H753:L753" si="5594">RAND()</f>
        <v>0.696440080057738</v>
      </c>
      <c r="I753" s="28">
        <f ca="1">IF(H753&lt;=('Ejercicio 3 - TIR'!$D$18-'Ejercicio 3 - TIR'!$C$18)/('Ejercicio 3 - TIR'!$E$18-'Ejercicio 3 - TIR'!$C$18),'Ejercicio 3 - TIR'!$C$18+SQRT(('Ejercicio 3 - TIR'!$E$18-'Ejercicio 3 - TIR'!$C$18)*('Ejercicio 3 - TIR'!$D$18-'Ejercicio 3 - TIR'!$C$18)*H753),'Ejercicio 3 - TIR'!$E$18-SQRT(('Ejercicio 3 - TIR'!$E$18-'Ejercicio 3 - TIR'!$C$18)*('Ejercicio 3 - TIR'!$E$18-'Ejercicio 3 - TIR'!$D$18)*(1-H753)))</f>
        <v>40228.5228706752</v>
      </c>
      <c r="J753" s="27">
        <f ca="1" t="shared" si="5594"/>
        <v>0.86618503456095</v>
      </c>
      <c r="K753" s="28">
        <f ca="1">IF(J753&lt;=('Ejercicio 3 - TIR'!$D$18-'Ejercicio 3 - TIR'!$C$18)/('Ejercicio 3 - TIR'!$E$18-'Ejercicio 3 - TIR'!$C$18),'Ejercicio 3 - TIR'!$C$18+SQRT(('Ejercicio 3 - TIR'!$E$18-'Ejercicio 3 - TIR'!$C$18)*('Ejercicio 3 - TIR'!$D$18-'Ejercicio 3 - TIR'!$C$18)*J753),'Ejercicio 3 - TIR'!$E$18-SQRT(('Ejercicio 3 - TIR'!$E$18-'Ejercicio 3 - TIR'!$C$18)*('Ejercicio 3 - TIR'!$E$18-'Ejercicio 3 - TIR'!$D$18)*(1-J753)))</f>
        <v>41832.0160341427</v>
      </c>
      <c r="L753" s="27">
        <f ca="1" t="shared" si="5594"/>
        <v>0.857843044488264</v>
      </c>
      <c r="M753" s="28">
        <f ca="1">IF(L753&lt;=('Ejercicio 3 - TIR'!$D$18-'Ejercicio 3 - TIR'!$C$18)/('Ejercicio 3 - TIR'!$E$18-'Ejercicio 3 - TIR'!$C$18),'Ejercicio 3 - TIR'!$C$18+SQRT(('Ejercicio 3 - TIR'!$E$18-'Ejercicio 3 - TIR'!$C$18)*('Ejercicio 3 - TIR'!$D$18-'Ejercicio 3 - TIR'!$C$18)*L753),'Ejercicio 3 - TIR'!$E$18-SQRT(('Ejercicio 3 - TIR'!$E$18-'Ejercicio 3 - TIR'!$C$18)*('Ejercicio 3 - TIR'!$E$18-'Ejercicio 3 - TIR'!$D$18)*(1-L753)))</f>
        <v>41734.7631535553</v>
      </c>
      <c r="N753" s="27">
        <f ca="1" t="shared" ref="N753:R753" si="5595">RAND()</f>
        <v>0.944352832542282</v>
      </c>
      <c r="O753" s="28">
        <f ca="1">IF(N753&lt;=('Ejercicio 3 - TIR'!$D$18-'Ejercicio 3 - TIR'!$C$18)/('Ejercicio 3 - TIR'!$E$18-'Ejercicio 3 - TIR'!$C$18),'Ejercicio 3 - TIR'!$C$18+SQRT(('Ejercicio 3 - TIR'!$E$18-'Ejercicio 3 - TIR'!$C$18)*('Ejercicio 3 - TIR'!$D$18-'Ejercicio 3 - TIR'!$C$18)*N753),'Ejercicio 3 - TIR'!$E$18-SQRT(('Ejercicio 3 - TIR'!$E$18-'Ejercicio 3 - TIR'!$C$18)*('Ejercicio 3 - TIR'!$E$18-'Ejercicio 3 - TIR'!$D$18)*(1-N753)))</f>
        <v>42957.0762228294</v>
      </c>
      <c r="P753" s="27">
        <f ca="1" t="shared" si="5595"/>
        <v>0.519257120213665</v>
      </c>
      <c r="Q753" s="29">
        <f ca="1">IF(P753&lt;=('Ejercicio 3 - TIR'!$D$22-'Ejercicio 3 - TIR'!$C$22)/('Ejercicio 3 - TIR'!$E$22-'Ejercicio 3 - TIR'!$C$22),'Ejercicio 3 - TIR'!$C$22+SQRT(('Ejercicio 3 - TIR'!$E$22-'Ejercicio 3 - TIR'!$C$22)*('Ejercicio 3 - TIR'!$D$22-'Ejercicio 3 - TIR'!$C$22)*P753),'Ejercicio 3 - TIR'!$E$22-SQRT(('Ejercicio 3 - TIR'!$E$22-'Ejercicio 3 - TIR'!$C$22)*('Ejercicio 3 - TIR'!$E$22-'Ejercicio 3 - TIR'!$D$22)*(1-P753)))</f>
        <v>0.150583385925375</v>
      </c>
      <c r="R753" s="27">
        <f ca="1" t="shared" si="5595"/>
        <v>0.277167060777914</v>
      </c>
      <c r="S753" s="29">
        <f ca="1">IF(R753&lt;=('Ejercicio 3 - TIR'!$D$23-'Ejercicio 3 - TIR'!$C$23)/('Ejercicio 3 - TIR'!$E$23-'Ejercicio 3 - TIR'!$C$23),'Ejercicio 3 - TIR'!$C$23+SQRT(('Ejercicio 3 - TIR'!$E$23-'Ejercicio 3 - TIR'!$C$23)*('Ejercicio 3 - TIR'!$D$23-'Ejercicio 3 - TIR'!$C$23)*R753),'Ejercicio 3 - TIR'!$E$23-SQRT(('Ejercicio 3 - TIR'!$E$23-'Ejercicio 3 - TIR'!$C$23)*('Ejercicio 3 - TIR'!$E$23-'Ejercicio 3 - TIR'!$D$23)*(1-R753)))</f>
        <v>0.142336085364276</v>
      </c>
      <c r="T753" s="27">
        <f ca="1" t="shared" ref="T753:X753" si="5596">RAND()</f>
        <v>0.590710642293492</v>
      </c>
      <c r="U753" s="29">
        <f ca="1">IF(T753&lt;=('Ejercicio 3 - TIR'!$D$24-'Ejercicio 3 - TIR'!$C$24)/('Ejercicio 3 - TIR'!$E$24-'Ejercicio 3 - TIR'!$C$24),'Ejercicio 3 - TIR'!$C$24+SQRT(('Ejercicio 3 - TIR'!$E$24-'Ejercicio 3 - TIR'!$C$24)*('Ejercicio 3 - TIR'!$D$24-'Ejercicio 3 - TIR'!$C$24)*T753),'Ejercicio 3 - TIR'!$E$24-SQRT(('Ejercicio 3 - TIR'!$E$24-'Ejercicio 3 - TIR'!$C$24)*('Ejercicio 3 - TIR'!$E$24-'Ejercicio 3 - TIR'!$D$24)*(1-T753)))</f>
        <v>0.186147227564375</v>
      </c>
      <c r="V753" s="27">
        <f ca="1" t="shared" si="5596"/>
        <v>0.267120872226534</v>
      </c>
      <c r="W753" s="29">
        <f ca="1">IF(V753&lt;=('Ejercicio 3 - TIR'!$D$25-'Ejercicio 3 - TIR'!$C$25)/('Ejercicio 3 - TIR'!$E$25-'Ejercicio 3 - TIR'!$C$25),'Ejercicio 3 - TIR'!$C$25+SQRT(('Ejercicio 3 - TIR'!$E$25-'Ejercicio 3 - TIR'!$C$25)*('Ejercicio 3 - TIR'!$D$25-'Ejercicio 3 - TIR'!$C$25)*V753),'Ejercicio 3 - TIR'!$E$25-SQRT(('Ejercicio 3 - TIR'!$E$25-'Ejercicio 3 - TIR'!$C$25)*('Ejercicio 3 - TIR'!$E$25-'Ejercicio 3 - TIR'!$D$25)*(1-V753)))</f>
        <v>0.199338283820369</v>
      </c>
      <c r="X753" s="27">
        <f ca="1" t="shared" si="5596"/>
        <v>0.06386132024916</v>
      </c>
      <c r="Y753" s="29">
        <f ca="1">IF(X753&lt;=('Ejercicio 3 - TIR'!$D$26-'Ejercicio 3 - TIR'!$C$26)/('Ejercicio 3 - TIR'!$E$26-'Ejercicio 3 - TIR'!$C$26),'Ejercicio 3 - TIR'!$C$26+SQRT(('Ejercicio 3 - TIR'!$E$26-'Ejercicio 3 - TIR'!$C$26)*('Ejercicio 3 - TIR'!$D$26-'Ejercicio 3 - TIR'!$C$26)*X753),'Ejercicio 3 - TIR'!$E$26-SQRT(('Ejercicio 3 - TIR'!$E$26-'Ejercicio 3 - TIR'!$C$26)*('Ejercicio 3 - TIR'!$E$26-'Ejercicio 3 - TIR'!$D$26)*(1-X753)))</f>
        <v>0.203131091526325</v>
      </c>
      <c r="Z753" s="27">
        <f ca="1" t="shared" si="5240"/>
        <v>1.15058338592538</v>
      </c>
      <c r="AA753" s="27">
        <f ca="1" t="shared" si="5241"/>
        <v>1.31435292096317</v>
      </c>
      <c r="AB753" s="27">
        <f ca="1" t="shared" si="5242"/>
        <v>1.5590160732416</v>
      </c>
      <c r="AC753" s="27">
        <f ca="1" t="shared" si="5243"/>
        <v>1.86978766172995</v>
      </c>
      <c r="AD753" s="27">
        <f ca="1" t="shared" si="5244"/>
        <v>2.24959967037961</v>
      </c>
      <c r="AE753" s="26">
        <f ca="1" t="shared" si="5245"/>
        <v>3932.2981304208</v>
      </c>
      <c r="AF753" s="26">
        <f ca="1" t="shared" si="5246"/>
        <v>4492.00605279016</v>
      </c>
      <c r="AG753" s="26">
        <f ca="1" t="shared" si="5247"/>
        <v>5328.18052571944</v>
      </c>
      <c r="AH753" s="26">
        <f ca="1" t="shared" si="5248"/>
        <v>6390.29088760146</v>
      </c>
      <c r="AI753" s="26">
        <f ca="1" t="shared" si="5249"/>
        <v>7688.35765077068</v>
      </c>
      <c r="AJ753" s="28">
        <f ca="1" t="shared" si="5250"/>
        <v>50152.8168653219</v>
      </c>
      <c r="AK753" s="28">
        <f ca="1" t="shared" si="5251"/>
        <v>52874.4765411055</v>
      </c>
      <c r="AL753" s="28">
        <f ca="1" t="shared" si="5252"/>
        <v>65216.7853733288</v>
      </c>
      <c r="AM753" s="28">
        <f ca="1" t="shared" si="5253"/>
        <v>78035.1452097394</v>
      </c>
      <c r="AN753" s="28">
        <f ca="1" t="shared" si="5254"/>
        <v>96636.2245113489</v>
      </c>
      <c r="AO753" s="28">
        <f ca="1">C753/'Ejercicio 3 - TIR'!$D$7</f>
        <v>14197.6341907503</v>
      </c>
      <c r="AP753" s="28">
        <f ca="1" t="shared" si="5255"/>
        <v>35955.1826745716</v>
      </c>
      <c r="AQ753" s="28">
        <f ca="1" t="shared" si="5256"/>
        <v>38676.8423503552</v>
      </c>
      <c r="AR753" s="28">
        <f ca="1" t="shared" si="5257"/>
        <v>51019.1511825785</v>
      </c>
      <c r="AS753" s="28">
        <f ca="1" t="shared" si="5258"/>
        <v>63837.5110189891</v>
      </c>
      <c r="AT753" s="28">
        <f ca="1" t="shared" si="5259"/>
        <v>82438.5903205986</v>
      </c>
      <c r="AU753" s="28">
        <f ca="1">AP753*'Ejercicio 3 - TIR'!$D$5</f>
        <v>17977.5913372858</v>
      </c>
      <c r="AV753" s="28">
        <f ca="1">AQ753*'Ejercicio 3 - TIR'!$D$5</f>
        <v>19338.4211751776</v>
      </c>
      <c r="AW753" s="28">
        <f ca="1">AR753*'Ejercicio 3 - TIR'!$D$5</f>
        <v>25509.5755912892</v>
      </c>
      <c r="AX753" s="28">
        <f ca="1">AS753*'Ejercicio 3 - TIR'!$D$5</f>
        <v>31918.7555094945</v>
      </c>
      <c r="AY753" s="28">
        <f ca="1">AT753*'Ejercicio 3 - TIR'!$D$5</f>
        <v>41219.2951602993</v>
      </c>
      <c r="AZ753" s="28">
        <f ca="1" t="shared" ref="AZ753:BD753" si="5597">AJ753-AU753-AE753</f>
        <v>28242.9273976153</v>
      </c>
      <c r="BA753" s="28">
        <f ca="1" t="shared" si="5597"/>
        <v>29044.0493131378</v>
      </c>
      <c r="BB753" s="28">
        <f ca="1" t="shared" si="5597"/>
        <v>34379.0292563201</v>
      </c>
      <c r="BC753" s="28">
        <f ca="1" t="shared" si="5597"/>
        <v>39726.0988126434</v>
      </c>
      <c r="BD753" s="28">
        <f ca="1" t="shared" si="5597"/>
        <v>47728.5717002789</v>
      </c>
      <c r="BE753" s="28">
        <f ca="1" t="shared" ref="BE753:BI753" si="5598">AZ753/Z753</f>
        <v>24546.6149981824</v>
      </c>
      <c r="BF753" s="28">
        <f ca="1" t="shared" si="5598"/>
        <v>22097.6032007097</v>
      </c>
      <c r="BG753" s="28">
        <f ca="1" t="shared" si="5598"/>
        <v>22051.7477955421</v>
      </c>
      <c r="BH753" s="28">
        <f ca="1" t="shared" si="5598"/>
        <v>21246.3156248921</v>
      </c>
      <c r="BI753" s="28">
        <f ca="1" t="shared" si="5598"/>
        <v>21216.473459131</v>
      </c>
      <c r="BJ753" s="28">
        <f ca="1" t="shared" si="5262"/>
        <v>58745.50186043</v>
      </c>
      <c r="BK753" s="28">
        <f ca="1" t="shared" si="5263"/>
        <v>31938.9931956823</v>
      </c>
      <c r="BL753" s="28">
        <f ca="1" t="shared" si="5264"/>
        <v>90684.4950561123</v>
      </c>
      <c r="BM753" s="28">
        <f ca="1">BK753*'Ejercicio 3 - TIR'!$D$5</f>
        <v>15969.4965978411</v>
      </c>
      <c r="BN753" s="28">
        <f ca="1" t="shared" si="5265"/>
        <v>74714.9984582712</v>
      </c>
      <c r="BO753" s="28">
        <f ca="1" t="shared" si="5266"/>
        <v>33212.57530486</v>
      </c>
      <c r="BP753" s="28">
        <f ca="1" t="shared" si="5267"/>
        <v>-97101.9291632366</v>
      </c>
      <c r="BQ753" s="28">
        <f ca="1" t="shared" ref="BQ753:BT753" si="5599">BE753</f>
        <v>24546.6149981824</v>
      </c>
      <c r="BR753" s="28">
        <f ca="1" t="shared" si="5599"/>
        <v>22097.6032007097</v>
      </c>
      <c r="BS753" s="28">
        <f ca="1" t="shared" si="5599"/>
        <v>22051.7477955421</v>
      </c>
      <c r="BT753" s="28">
        <f ca="1" t="shared" si="5599"/>
        <v>21246.3156248921</v>
      </c>
      <c r="BU753" s="28">
        <f ca="1" t="shared" si="5269"/>
        <v>54429.0487639911</v>
      </c>
      <c r="BV753" s="30">
        <f ca="1" t="shared" si="5270"/>
        <v>12.9185937754324</v>
      </c>
    </row>
    <row r="754" ht="15" customHeight="1" spans="1:74">
      <c r="A754" s="26">
        <v>753</v>
      </c>
      <c r="B754" s="27">
        <f ca="1" t="shared" ref="B754:F754" si="5600">RAND()</f>
        <v>0.383524569014034</v>
      </c>
      <c r="C754" s="28">
        <f ca="1">IF(B754&lt;=('Ejercicio 3 - TIR'!$D$13-'Ejercicio 3 - TIR'!$C$13)/('Ejercicio 3 - TIR'!$E$13-'Ejercicio 3 - TIR'!$C$13),'Ejercicio 3 - TIR'!$C$13+SQRT(('Ejercicio 3 - TIR'!$E$13-'Ejercicio 3 - TIR'!$C$13)*('Ejercicio 3 - TIR'!$D$13-'Ejercicio 3 - TIR'!$C$13)*B754),'Ejercicio 3 - TIR'!$E$13-SQRT(('Ejercicio 3 - TIR'!$E$13-'Ejercicio 3 - TIR'!$C$13)*('Ejercicio 3 - TIR'!$E$13-'Ejercicio 3 - TIR'!$D$13)*(1-B754)))</f>
        <v>72801.2772876527</v>
      </c>
      <c r="D754" s="27">
        <f ca="1" t="shared" si="5600"/>
        <v>0.445970385546975</v>
      </c>
      <c r="E754" s="28">
        <f ca="1">IF(D754&lt;=('Ejercicio 3 - TIR'!$D$14-'Ejercicio 3 - TIR'!$C$14)/('Ejercicio 3 - TIR'!$E$14-'Ejercicio 3 - TIR'!$C$14),'Ejercicio 3 - TIR'!$C$14+SQRT(('Ejercicio 3 - TIR'!$E$14-'Ejercicio 3 - TIR'!$C$14)*('Ejercicio 3 - TIR'!$D$14-'Ejercicio 3 - TIR'!$C$14)*D754),'Ejercicio 3 - TIR'!$E$14-SQRT(('Ejercicio 3 - TIR'!$E$14-'Ejercicio 3 - TIR'!$C$14)*('Ejercicio 3 - TIR'!$E$14-'Ejercicio 3 - TIR'!$D$14)*(1-D754)))</f>
        <v>30883.8362142865</v>
      </c>
      <c r="F754" s="27">
        <f ca="1" t="shared" si="5600"/>
        <v>0.716007490489671</v>
      </c>
      <c r="G754" s="28">
        <f ca="1">IF(F754&lt;=('Ejercicio 3 - TIR'!$D$18-'Ejercicio 3 - TIR'!$C$18)/('Ejercicio 3 - TIR'!$E$18-'Ejercicio 3 - TIR'!$C$18),'Ejercicio 3 - TIR'!$C$18+SQRT(('Ejercicio 3 - TIR'!$E$18-'Ejercicio 3 - TIR'!$C$18)*('Ejercicio 3 - TIR'!$D$18-'Ejercicio 3 - TIR'!$C$18)*F754),'Ejercicio 3 - TIR'!$E$18-SQRT(('Ejercicio 3 - TIR'!$E$18-'Ejercicio 3 - TIR'!$C$18)*('Ejercicio 3 - TIR'!$E$18-'Ejercicio 3 - TIR'!$D$18)*(1-F754)))</f>
        <v>40384.8685594802</v>
      </c>
      <c r="H754" s="27">
        <f ca="1" t="shared" ref="H754:L754" si="5601">RAND()</f>
        <v>0.762289872810169</v>
      </c>
      <c r="I754" s="28">
        <f ca="1">IF(H754&lt;=('Ejercicio 3 - TIR'!$D$18-'Ejercicio 3 - TIR'!$C$18)/('Ejercicio 3 - TIR'!$E$18-'Ejercicio 3 - TIR'!$C$18),'Ejercicio 3 - TIR'!$C$18+SQRT(('Ejercicio 3 - TIR'!$E$18-'Ejercicio 3 - TIR'!$C$18)*('Ejercicio 3 - TIR'!$D$18-'Ejercicio 3 - TIR'!$C$18)*H754),'Ejercicio 3 - TIR'!$E$18-SQRT(('Ejercicio 3 - TIR'!$E$18-'Ejercicio 3 - TIR'!$C$18)*('Ejercicio 3 - TIR'!$E$18-'Ejercicio 3 - TIR'!$D$18)*(1-H754)))</f>
        <v>40777.6476296693</v>
      </c>
      <c r="J754" s="27">
        <f ca="1" t="shared" si="5601"/>
        <v>0.678938744797049</v>
      </c>
      <c r="K754" s="28">
        <f ca="1">IF(J754&lt;=('Ejercicio 3 - TIR'!$D$18-'Ejercicio 3 - TIR'!$C$18)/('Ejercicio 3 - TIR'!$E$18-'Ejercicio 3 - TIR'!$C$18),'Ejercicio 3 - TIR'!$C$18+SQRT(('Ejercicio 3 - TIR'!$E$18-'Ejercicio 3 - TIR'!$C$18)*('Ejercicio 3 - TIR'!$D$18-'Ejercicio 3 - TIR'!$C$18)*J754),'Ejercicio 3 - TIR'!$E$18-SQRT(('Ejercicio 3 - TIR'!$E$18-'Ejercicio 3 - TIR'!$C$18)*('Ejercicio 3 - TIR'!$E$18-'Ejercicio 3 - TIR'!$D$18)*(1-J754)))</f>
        <v>40092.9036956443</v>
      </c>
      <c r="L754" s="27">
        <f ca="1" t="shared" si="5601"/>
        <v>0.0155484067706047</v>
      </c>
      <c r="M754" s="28">
        <f ca="1">IF(L754&lt;=('Ejercicio 3 - TIR'!$D$18-'Ejercicio 3 - TIR'!$C$18)/('Ejercicio 3 - TIR'!$E$18-'Ejercicio 3 - TIR'!$C$18),'Ejercicio 3 - TIR'!$C$18+SQRT(('Ejercicio 3 - TIR'!$E$18-'Ejercicio 3 - TIR'!$C$18)*('Ejercicio 3 - TIR'!$D$18-'Ejercicio 3 - TIR'!$C$18)*L754),'Ejercicio 3 - TIR'!$E$18-SQRT(('Ejercicio 3 - TIR'!$E$18-'Ejercicio 3 - TIR'!$C$18)*('Ejercicio 3 - TIR'!$E$18-'Ejercicio 3 - TIR'!$D$18)*(1-L754)))</f>
        <v>31527.1741929429</v>
      </c>
      <c r="N754" s="27">
        <f ca="1" t="shared" ref="N754:R754" si="5602">RAND()</f>
        <v>0.967011405681291</v>
      </c>
      <c r="O754" s="28">
        <f ca="1">IF(N754&lt;=('Ejercicio 3 - TIR'!$D$18-'Ejercicio 3 - TIR'!$C$18)/('Ejercicio 3 - TIR'!$E$18-'Ejercicio 3 - TIR'!$C$18),'Ejercicio 3 - TIR'!$C$18+SQRT(('Ejercicio 3 - TIR'!$E$18-'Ejercicio 3 - TIR'!$C$18)*('Ejercicio 3 - TIR'!$D$18-'Ejercicio 3 - TIR'!$C$18)*N754),'Ejercicio 3 - TIR'!$E$18-SQRT(('Ejercicio 3 - TIR'!$E$18-'Ejercicio 3 - TIR'!$C$18)*('Ejercicio 3 - TIR'!$E$18-'Ejercicio 3 - TIR'!$D$18)*(1-N754)))</f>
        <v>43427.0586235008</v>
      </c>
      <c r="P754" s="27">
        <f ca="1" t="shared" si="5602"/>
        <v>0.0604942873099672</v>
      </c>
      <c r="Q754" s="29">
        <f ca="1">IF(P754&lt;=('Ejercicio 3 - TIR'!$D$22-'Ejercicio 3 - TIR'!$C$22)/('Ejercicio 3 - TIR'!$E$22-'Ejercicio 3 - TIR'!$C$22),'Ejercicio 3 - TIR'!$C$22+SQRT(('Ejercicio 3 - TIR'!$E$22-'Ejercicio 3 - TIR'!$C$22)*('Ejercicio 3 - TIR'!$D$22-'Ejercicio 3 - TIR'!$C$22)*P754),'Ejercicio 3 - TIR'!$E$22-SQRT(('Ejercicio 3 - TIR'!$E$22-'Ejercicio 3 - TIR'!$C$22)*('Ejercicio 3 - TIR'!$E$22-'Ejercicio 3 - TIR'!$D$22)*(1-P754)))</f>
        <v>0.13043502358205</v>
      </c>
      <c r="R754" s="27">
        <f ca="1" t="shared" si="5602"/>
        <v>0.0964084181117444</v>
      </c>
      <c r="S754" s="29">
        <f ca="1">IF(R754&lt;=('Ejercicio 3 - TIR'!$D$23-'Ejercicio 3 - TIR'!$C$23)/('Ejercicio 3 - TIR'!$E$23-'Ejercicio 3 - TIR'!$C$23),'Ejercicio 3 - TIR'!$C$23+SQRT(('Ejercicio 3 - TIR'!$E$23-'Ejercicio 3 - TIR'!$C$23)*('Ejercicio 3 - TIR'!$D$23-'Ejercicio 3 - TIR'!$C$23)*R754),'Ejercicio 3 - TIR'!$E$23-SQRT(('Ejercicio 3 - TIR'!$E$23-'Ejercicio 3 - TIR'!$C$23)*('Ejercicio 3 - TIR'!$E$23-'Ejercicio 3 - TIR'!$D$23)*(1-R754)))</f>
        <v>0.133173274179229</v>
      </c>
      <c r="T754" s="27">
        <f ca="1" t="shared" ref="T754:X754" si="5603">RAND()</f>
        <v>0.777947634676632</v>
      </c>
      <c r="U754" s="29">
        <f ca="1">IF(T754&lt;=('Ejercicio 3 - TIR'!$D$24-'Ejercicio 3 - TIR'!$C$24)/('Ejercicio 3 - TIR'!$E$24-'Ejercicio 3 - TIR'!$C$24),'Ejercicio 3 - TIR'!$C$24+SQRT(('Ejercicio 3 - TIR'!$E$24-'Ejercicio 3 - TIR'!$C$24)*('Ejercicio 3 - TIR'!$D$24-'Ejercicio 3 - TIR'!$C$24)*T754),'Ejercicio 3 - TIR'!$E$24-SQRT(('Ejercicio 3 - TIR'!$E$24-'Ejercicio 3 - TIR'!$C$24)*('Ejercicio 3 - TIR'!$E$24-'Ejercicio 3 - TIR'!$D$24)*(1-T754)))</f>
        <v>0.195065152438697</v>
      </c>
      <c r="V754" s="27">
        <f ca="1" t="shared" si="5603"/>
        <v>0.756407104052367</v>
      </c>
      <c r="W754" s="29">
        <f ca="1">IF(V754&lt;=('Ejercicio 3 - TIR'!$D$25-'Ejercicio 3 - TIR'!$C$25)/('Ejercicio 3 - TIR'!$E$25-'Ejercicio 3 - TIR'!$C$25),'Ejercicio 3 - TIR'!$C$25+SQRT(('Ejercicio 3 - TIR'!$E$25-'Ejercicio 3 - TIR'!$C$25)*('Ejercicio 3 - TIR'!$D$25-'Ejercicio 3 - TIR'!$C$25)*V754),'Ejercicio 3 - TIR'!$E$25-SQRT(('Ejercicio 3 - TIR'!$E$25-'Ejercicio 3 - TIR'!$C$25)*('Ejercicio 3 - TIR'!$E$25-'Ejercicio 3 - TIR'!$D$25)*(1-V754)))</f>
        <v>0.220801110709195</v>
      </c>
      <c r="X754" s="27">
        <f ca="1" t="shared" si="5603"/>
        <v>0.881990245195226</v>
      </c>
      <c r="Y754" s="29">
        <f ca="1">IF(X754&lt;=('Ejercicio 3 - TIR'!$D$26-'Ejercicio 3 - TIR'!$C$26)/('Ejercicio 3 - TIR'!$E$26-'Ejercicio 3 - TIR'!$C$26),'Ejercicio 3 - TIR'!$C$26+SQRT(('Ejercicio 3 - TIR'!$E$26-'Ejercicio 3 - TIR'!$C$26)*('Ejercicio 3 - TIR'!$D$26-'Ejercicio 3 - TIR'!$C$26)*X754),'Ejercicio 3 - TIR'!$E$26-SQRT(('Ejercicio 3 - TIR'!$E$26-'Ejercicio 3 - TIR'!$C$26)*('Ejercicio 3 - TIR'!$E$26-'Ejercicio 3 - TIR'!$D$26)*(1-X754)))</f>
        <v>0.254756135875311</v>
      </c>
      <c r="Z754" s="27">
        <f ca="1" t="shared" si="5240"/>
        <v>1.13043502358205</v>
      </c>
      <c r="AA754" s="27">
        <f ca="1" t="shared" si="5241"/>
        <v>1.28097875691935</v>
      </c>
      <c r="AB754" s="27">
        <f ca="1" t="shared" si="5242"/>
        <v>1.53085307340855</v>
      </c>
      <c r="AC754" s="27">
        <f ca="1" t="shared" si="5243"/>
        <v>1.86886713234974</v>
      </c>
      <c r="AD754" s="27">
        <f ca="1" t="shared" si="5244"/>
        <v>2.34497250145153</v>
      </c>
      <c r="AE754" s="26">
        <f ca="1" t="shared" si="5245"/>
        <v>4028.33390491464</v>
      </c>
      <c r="AF754" s="26">
        <f ca="1" t="shared" si="5246"/>
        <v>4564.80032051932</v>
      </c>
      <c r="AG754" s="26">
        <f ca="1" t="shared" si="5247"/>
        <v>5455.23379089363</v>
      </c>
      <c r="AH754" s="26">
        <f ca="1" t="shared" si="5248"/>
        <v>6659.75547110127</v>
      </c>
      <c r="AI754" s="26">
        <f ca="1" t="shared" si="5249"/>
        <v>8356.36904079349</v>
      </c>
      <c r="AJ754" s="28">
        <f ca="1" t="shared" si="5250"/>
        <v>45652.4698423939</v>
      </c>
      <c r="AK754" s="28">
        <f ca="1" t="shared" si="5251"/>
        <v>52235.3003707489</v>
      </c>
      <c r="AL754" s="28">
        <f ca="1" t="shared" si="5252"/>
        <v>61376.3448443501</v>
      </c>
      <c r="AM754" s="28">
        <f ca="1" t="shared" si="5253"/>
        <v>58920.0996250559</v>
      </c>
      <c r="AN754" s="28">
        <f ca="1" t="shared" si="5254"/>
        <v>101835.258291033</v>
      </c>
      <c r="AO754" s="28">
        <f ca="1">C754/'Ejercicio 3 - TIR'!$D$7</f>
        <v>14560.2554575305</v>
      </c>
      <c r="AP754" s="28">
        <f ca="1" t="shared" si="5255"/>
        <v>31092.2143848634</v>
      </c>
      <c r="AQ754" s="28">
        <f ca="1" t="shared" si="5256"/>
        <v>37675.0449132183</v>
      </c>
      <c r="AR754" s="28">
        <f ca="1" t="shared" si="5257"/>
        <v>46816.0893868196</v>
      </c>
      <c r="AS754" s="28">
        <f ca="1" t="shared" si="5258"/>
        <v>44359.8441675254</v>
      </c>
      <c r="AT754" s="28">
        <f ca="1" t="shared" si="5259"/>
        <v>87275.0028335026</v>
      </c>
      <c r="AU754" s="28">
        <f ca="1">AP754*'Ejercicio 3 - TIR'!$D$5</f>
        <v>15546.1071924317</v>
      </c>
      <c r="AV754" s="28">
        <f ca="1">AQ754*'Ejercicio 3 - TIR'!$D$5</f>
        <v>18837.5224566092</v>
      </c>
      <c r="AW754" s="28">
        <f ca="1">AR754*'Ejercicio 3 - TIR'!$D$5</f>
        <v>23408.0446934098</v>
      </c>
      <c r="AX754" s="28">
        <f ca="1">AS754*'Ejercicio 3 - TIR'!$D$5</f>
        <v>22179.9220837627</v>
      </c>
      <c r="AY754" s="28">
        <f ca="1">AT754*'Ejercicio 3 - TIR'!$D$5</f>
        <v>43637.5014167513</v>
      </c>
      <c r="AZ754" s="28">
        <f ca="1" t="shared" ref="AZ754:BD754" si="5604">AJ754-AU754-AE754</f>
        <v>26078.0287450476</v>
      </c>
      <c r="BA754" s="28">
        <f ca="1" t="shared" si="5604"/>
        <v>28832.9775936204</v>
      </c>
      <c r="BB754" s="28">
        <f ca="1" t="shared" si="5604"/>
        <v>32513.0663600467</v>
      </c>
      <c r="BC754" s="28">
        <f ca="1" t="shared" si="5604"/>
        <v>30080.422070192</v>
      </c>
      <c r="BD754" s="28">
        <f ca="1" t="shared" si="5604"/>
        <v>49841.3878334883</v>
      </c>
      <c r="BE754" s="28">
        <f ca="1" t="shared" ref="BE754:BI754" si="5605">AZ754/Z754</f>
        <v>23069.0205107174</v>
      </c>
      <c r="BF754" s="28">
        <f ca="1" t="shared" si="5605"/>
        <v>22508.5524938458</v>
      </c>
      <c r="BG754" s="28">
        <f ca="1" t="shared" si="5605"/>
        <v>21238.5283243767</v>
      </c>
      <c r="BH754" s="28">
        <f ca="1" t="shared" si="5605"/>
        <v>16095.5380666209</v>
      </c>
      <c r="BI754" s="28">
        <f ca="1" t="shared" si="5605"/>
        <v>21254.5724108221</v>
      </c>
      <c r="BJ754" s="28">
        <f ca="1" t="shared" si="5262"/>
        <v>72421.746661835</v>
      </c>
      <c r="BK754" s="28">
        <f ca="1" t="shared" si="5263"/>
        <v>34143.3986620187</v>
      </c>
      <c r="BL754" s="28">
        <f ca="1" t="shared" si="5264"/>
        <v>106565.145323854</v>
      </c>
      <c r="BM754" s="28">
        <f ca="1">BK754*'Ejercicio 3 - TIR'!$D$5</f>
        <v>17071.6993310094</v>
      </c>
      <c r="BN754" s="28">
        <f ca="1" t="shared" si="5265"/>
        <v>89493.4459928444</v>
      </c>
      <c r="BO754" s="28">
        <f ca="1" t="shared" si="5266"/>
        <v>38163.9639430518</v>
      </c>
      <c r="BP754" s="28">
        <f ca="1" t="shared" si="5267"/>
        <v>-103685.113501939</v>
      </c>
      <c r="BQ754" s="28">
        <f ca="1" t="shared" ref="BQ754:BT754" si="5606">BE754</f>
        <v>23069.0205107174</v>
      </c>
      <c r="BR754" s="28">
        <f ca="1" t="shared" si="5606"/>
        <v>22508.5524938458</v>
      </c>
      <c r="BS754" s="28">
        <f ca="1" t="shared" si="5606"/>
        <v>21238.5283243767</v>
      </c>
      <c r="BT754" s="28">
        <f ca="1" t="shared" si="5606"/>
        <v>16095.5380666209</v>
      </c>
      <c r="BU754" s="28">
        <f ca="1" t="shared" si="5269"/>
        <v>59418.5363538739</v>
      </c>
      <c r="BV754" s="30">
        <f ca="1" t="shared" si="5270"/>
        <v>9.91248735974819</v>
      </c>
    </row>
    <row r="755" ht="15" customHeight="1" spans="1:74">
      <c r="A755" s="26">
        <v>754</v>
      </c>
      <c r="B755" s="27">
        <f ca="1" t="shared" ref="B755:F755" si="5607">RAND()</f>
        <v>0.918917516189577</v>
      </c>
      <c r="C755" s="28">
        <f ca="1">IF(B755&lt;=('Ejercicio 3 - TIR'!$D$13-'Ejercicio 3 - TIR'!$C$13)/('Ejercicio 3 - TIR'!$E$13-'Ejercicio 3 - TIR'!$C$13),'Ejercicio 3 - TIR'!$C$13+SQRT(('Ejercicio 3 - TIR'!$E$13-'Ejercicio 3 - TIR'!$C$13)*('Ejercicio 3 - TIR'!$D$13-'Ejercicio 3 - TIR'!$C$13)*B755),'Ejercicio 3 - TIR'!$E$13-SQRT(('Ejercicio 3 - TIR'!$E$13-'Ejercicio 3 - TIR'!$C$13)*('Ejercicio 3 - TIR'!$E$13-'Ejercicio 3 - TIR'!$D$13)*(1-B755)))</f>
        <v>90135.9754373528</v>
      </c>
      <c r="D755" s="27">
        <f ca="1" t="shared" si="5607"/>
        <v>0.420397888464684</v>
      </c>
      <c r="E755" s="28">
        <f ca="1">IF(D755&lt;=('Ejercicio 3 - TIR'!$D$14-'Ejercicio 3 - TIR'!$C$14)/('Ejercicio 3 - TIR'!$E$14-'Ejercicio 3 - TIR'!$C$14),'Ejercicio 3 - TIR'!$C$14+SQRT(('Ejercicio 3 - TIR'!$E$14-'Ejercicio 3 - TIR'!$C$14)*('Ejercicio 3 - TIR'!$D$14-'Ejercicio 3 - TIR'!$C$14)*D755),'Ejercicio 3 - TIR'!$E$14-SQRT(('Ejercicio 3 - TIR'!$E$14-'Ejercicio 3 - TIR'!$C$14)*('Ejercicio 3 - TIR'!$E$14-'Ejercicio 3 - TIR'!$D$14)*(1-D755)))</f>
        <v>30675.8208548796</v>
      </c>
      <c r="F755" s="27">
        <f ca="1" t="shared" si="5607"/>
        <v>0.831001810016174</v>
      </c>
      <c r="G755" s="28">
        <f ca="1">IF(F755&lt;=('Ejercicio 3 - TIR'!$D$18-'Ejercicio 3 - TIR'!$C$18)/('Ejercicio 3 - TIR'!$E$18-'Ejercicio 3 - TIR'!$C$18),'Ejercicio 3 - TIR'!$C$18+SQRT(('Ejercicio 3 - TIR'!$E$18-'Ejercicio 3 - TIR'!$C$18)*('Ejercicio 3 - TIR'!$D$18-'Ejercicio 3 - TIR'!$C$18)*F755),'Ejercicio 3 - TIR'!$E$18-SQRT(('Ejercicio 3 - TIR'!$E$18-'Ejercicio 3 - TIR'!$C$18)*('Ejercicio 3 - TIR'!$E$18-'Ejercicio 3 - TIR'!$D$18)*(1-F755)))</f>
        <v>41439.8224413961</v>
      </c>
      <c r="H755" s="27">
        <f ca="1" t="shared" ref="H755:L755" si="5608">RAND()</f>
        <v>0.664596055271051</v>
      </c>
      <c r="I755" s="28">
        <f ca="1">IF(H755&lt;=('Ejercicio 3 - TIR'!$D$18-'Ejercicio 3 - TIR'!$C$18)/('Ejercicio 3 - TIR'!$E$18-'Ejercicio 3 - TIR'!$C$18),'Ejercicio 3 - TIR'!$C$18+SQRT(('Ejercicio 3 - TIR'!$E$18-'Ejercicio 3 - TIR'!$C$18)*('Ejercicio 3 - TIR'!$D$18-'Ejercicio 3 - TIR'!$C$18)*H755),'Ejercicio 3 - TIR'!$E$18-SQRT(('Ejercicio 3 - TIR'!$E$18-'Ejercicio 3 - TIR'!$C$18)*('Ejercicio 3 - TIR'!$E$18-'Ejercicio 3 - TIR'!$D$18)*(1-H755)))</f>
        <v>39984.458337369</v>
      </c>
      <c r="J755" s="27">
        <f ca="1" t="shared" si="5608"/>
        <v>0.497124669273803</v>
      </c>
      <c r="K755" s="28">
        <f ca="1">IF(J755&lt;=('Ejercicio 3 - TIR'!$D$18-'Ejercicio 3 - TIR'!$C$18)/('Ejercicio 3 - TIR'!$E$18-'Ejercicio 3 - TIR'!$C$18),'Ejercicio 3 - TIR'!$C$18+SQRT(('Ejercicio 3 - TIR'!$E$18-'Ejercicio 3 - TIR'!$C$18)*('Ejercicio 3 - TIR'!$D$18-'Ejercicio 3 - TIR'!$C$18)*J755),'Ejercicio 3 - TIR'!$E$18-SQRT(('Ejercicio 3 - TIR'!$E$18-'Ejercicio 3 - TIR'!$C$18)*('Ejercicio 3 - TIR'!$E$18-'Ejercicio 3 - TIR'!$D$18)*(1-J755)))</f>
        <v>38635.3170405649</v>
      </c>
      <c r="L755" s="27">
        <f ca="1" t="shared" si="5608"/>
        <v>0.581656895972262</v>
      </c>
      <c r="M755" s="28">
        <f ca="1">IF(L755&lt;=('Ejercicio 3 - TIR'!$D$18-'Ejercicio 3 - TIR'!$C$18)/('Ejercicio 3 - TIR'!$E$18-'Ejercicio 3 - TIR'!$C$18),'Ejercicio 3 - TIR'!$C$18+SQRT(('Ejercicio 3 - TIR'!$E$18-'Ejercicio 3 - TIR'!$C$18)*('Ejercicio 3 - TIR'!$D$18-'Ejercicio 3 - TIR'!$C$18)*L755),'Ejercicio 3 - TIR'!$E$18-SQRT(('Ejercicio 3 - TIR'!$E$18-'Ejercicio 3 - TIR'!$C$18)*('Ejercicio 3 - TIR'!$E$18-'Ejercicio 3 - TIR'!$D$18)*(1-L755)))</f>
        <v>39340.6923938132</v>
      </c>
      <c r="N755" s="27">
        <f ca="1" t="shared" ref="N755:R755" si="5609">RAND()</f>
        <v>0.765685081095113</v>
      </c>
      <c r="O755" s="28">
        <f ca="1">IF(N755&lt;=('Ejercicio 3 - TIR'!$D$18-'Ejercicio 3 - TIR'!$C$18)/('Ejercicio 3 - TIR'!$E$18-'Ejercicio 3 - TIR'!$C$18),'Ejercicio 3 - TIR'!$C$18+SQRT(('Ejercicio 3 - TIR'!$E$18-'Ejercicio 3 - TIR'!$C$18)*('Ejercicio 3 - TIR'!$D$18-'Ejercicio 3 - TIR'!$C$18)*N755),'Ejercicio 3 - TIR'!$E$18-SQRT(('Ejercicio 3 - TIR'!$E$18-'Ejercicio 3 - TIR'!$C$18)*('Ejercicio 3 - TIR'!$E$18-'Ejercicio 3 - TIR'!$D$18)*(1-N755)))</f>
        <v>40807.9099582826</v>
      </c>
      <c r="P755" s="27">
        <f ca="1" t="shared" si="5609"/>
        <v>0.731008072018905</v>
      </c>
      <c r="Q755" s="29">
        <f ca="1">IF(P755&lt;=('Ejercicio 3 - TIR'!$D$22-'Ejercicio 3 - TIR'!$C$22)/('Ejercicio 3 - TIR'!$E$22-'Ejercicio 3 - TIR'!$C$22),'Ejercicio 3 - TIR'!$C$22+SQRT(('Ejercicio 3 - TIR'!$E$22-'Ejercicio 3 - TIR'!$C$22)*('Ejercicio 3 - TIR'!$D$22-'Ejercicio 3 - TIR'!$C$22)*P755),'Ejercicio 3 - TIR'!$E$22-SQRT(('Ejercicio 3 - TIR'!$E$22-'Ejercicio 3 - TIR'!$C$22)*('Ejercicio 3 - TIR'!$E$22-'Ejercicio 3 - TIR'!$D$22)*(1-P755)))</f>
        <v>0.157995785168155</v>
      </c>
      <c r="R755" s="27">
        <f ca="1" t="shared" si="5609"/>
        <v>0.00386767483846828</v>
      </c>
      <c r="S755" s="29">
        <f ca="1">IF(R755&lt;=('Ejercicio 3 - TIR'!$D$23-'Ejercicio 3 - TIR'!$C$23)/('Ejercicio 3 - TIR'!$E$23-'Ejercicio 3 - TIR'!$C$23),'Ejercicio 3 - TIR'!$C$23+SQRT(('Ejercicio 3 - TIR'!$E$23-'Ejercicio 3 - TIR'!$C$23)*('Ejercicio 3 - TIR'!$D$23-'Ejercicio 3 - TIR'!$C$23)*R755),'Ejercicio 3 - TIR'!$E$23-SQRT(('Ejercicio 3 - TIR'!$E$23-'Ejercicio 3 - TIR'!$C$23)*('Ejercicio 3 - TIR'!$E$23-'Ejercicio 3 - TIR'!$D$23)*(1-R755)))</f>
        <v>0.12263852510112</v>
      </c>
      <c r="T755" s="27">
        <f ca="1" t="shared" ref="T755:X755" si="5610">RAND()</f>
        <v>0.916938494986486</v>
      </c>
      <c r="U755" s="29">
        <f ca="1">IF(T755&lt;=('Ejercicio 3 - TIR'!$D$24-'Ejercicio 3 - TIR'!$C$24)/('Ejercicio 3 - TIR'!$E$24-'Ejercicio 3 - TIR'!$C$24),'Ejercicio 3 - TIR'!$C$24+SQRT(('Ejercicio 3 - TIR'!$E$24-'Ejercicio 3 - TIR'!$C$24)*('Ejercicio 3 - TIR'!$D$24-'Ejercicio 3 - TIR'!$C$24)*T755),'Ejercicio 3 - TIR'!$E$24-SQRT(('Ejercicio 3 - TIR'!$E$24-'Ejercicio 3 - TIR'!$C$24)*('Ejercicio 3 - TIR'!$E$24-'Ejercicio 3 - TIR'!$D$24)*(1-T755)))</f>
        <v>0.204749681510282</v>
      </c>
      <c r="V755" s="27">
        <f ca="1" t="shared" si="5610"/>
        <v>0.841053362975925</v>
      </c>
      <c r="W755" s="29">
        <f ca="1">IF(V755&lt;=('Ejercicio 3 - TIR'!$D$25-'Ejercicio 3 - TIR'!$C$25)/('Ejercicio 3 - TIR'!$E$25-'Ejercicio 3 - TIR'!$C$25),'Ejercicio 3 - TIR'!$C$25+SQRT(('Ejercicio 3 - TIR'!$E$25-'Ejercicio 3 - TIR'!$C$25)*('Ejercicio 3 - TIR'!$D$25-'Ejercicio 3 - TIR'!$C$25)*V755),'Ejercicio 3 - TIR'!$E$25-SQRT(('Ejercicio 3 - TIR'!$E$25-'Ejercicio 3 - TIR'!$C$25)*('Ejercicio 3 - TIR'!$E$25-'Ejercicio 3 - TIR'!$D$25)*(1-V755)))</f>
        <v>0.226413706743444</v>
      </c>
      <c r="X755" s="27">
        <f ca="1" t="shared" si="5610"/>
        <v>0.790715408838737</v>
      </c>
      <c r="Y755" s="29">
        <f ca="1">IF(X755&lt;=('Ejercicio 3 - TIR'!$D$26-'Ejercicio 3 - TIR'!$C$26)/('Ejercicio 3 - TIR'!$E$26-'Ejercicio 3 - TIR'!$C$26),'Ejercicio 3 - TIR'!$C$26+SQRT(('Ejercicio 3 - TIR'!$E$26-'Ejercicio 3 - TIR'!$C$26)*('Ejercicio 3 - TIR'!$D$26-'Ejercicio 3 - TIR'!$C$26)*X755),'Ejercicio 3 - TIR'!$E$26-SQRT(('Ejercicio 3 - TIR'!$E$26-'Ejercicio 3 - TIR'!$C$26)*('Ejercicio 3 - TIR'!$E$26-'Ejercicio 3 - TIR'!$D$26)*(1-X755)))</f>
        <v>0.246382492771313</v>
      </c>
      <c r="Z755" s="27">
        <f ca="1" t="shared" si="5240"/>
        <v>1.15799578516816</v>
      </c>
      <c r="AA755" s="27">
        <f ca="1" t="shared" si="5241"/>
        <v>1.30001068033449</v>
      </c>
      <c r="AB755" s="27">
        <f ca="1" t="shared" si="5242"/>
        <v>1.56618745309294</v>
      </c>
      <c r="AC755" s="27">
        <f ca="1" t="shared" si="5243"/>
        <v>1.92079375980279</v>
      </c>
      <c r="AD755" s="27">
        <f ca="1" t="shared" si="5244"/>
        <v>2.39404371444259</v>
      </c>
      <c r="AE755" s="26">
        <f ca="1" t="shared" si="5245"/>
        <v>4846.65040164438</v>
      </c>
      <c r="AF755" s="26">
        <f ca="1" t="shared" si="5246"/>
        <v>5441.0364585828</v>
      </c>
      <c r="AG755" s="26">
        <f ca="1" t="shared" si="5247"/>
        <v>6555.08694056346</v>
      </c>
      <c r="AH755" s="26">
        <f ca="1" t="shared" si="5248"/>
        <v>8039.24847280198</v>
      </c>
      <c r="AI755" s="26">
        <f ca="1" t="shared" si="5249"/>
        <v>10019.9785515389</v>
      </c>
      <c r="AJ755" s="28">
        <f ca="1" t="shared" si="5250"/>
        <v>47987.1397252534</v>
      </c>
      <c r="AK755" s="28">
        <f ca="1" t="shared" si="5251"/>
        <v>51980.2228859692</v>
      </c>
      <c r="AL755" s="28">
        <f ca="1" t="shared" si="5252"/>
        <v>60510.1487952008</v>
      </c>
      <c r="AM755" s="28">
        <f ca="1" t="shared" si="5253"/>
        <v>75565.3564563575</v>
      </c>
      <c r="AN755" s="28">
        <f ca="1" t="shared" si="5254"/>
        <v>97695.9203351653</v>
      </c>
      <c r="AO755" s="28">
        <f ca="1">C755/'Ejercicio 3 - TIR'!$D$7</f>
        <v>18027.1950874706</v>
      </c>
      <c r="AP755" s="28">
        <f ca="1" t="shared" si="5255"/>
        <v>29959.9446377828</v>
      </c>
      <c r="AQ755" s="28">
        <f ca="1" t="shared" si="5256"/>
        <v>33953.0277984987</v>
      </c>
      <c r="AR755" s="28">
        <f ca="1" t="shared" si="5257"/>
        <v>42482.9537077302</v>
      </c>
      <c r="AS755" s="28">
        <f ca="1" t="shared" si="5258"/>
        <v>57538.1613688869</v>
      </c>
      <c r="AT755" s="28">
        <f ca="1" t="shared" si="5259"/>
        <v>79668.7252476948</v>
      </c>
      <c r="AU755" s="28">
        <f ca="1">AP755*'Ejercicio 3 - TIR'!$D$5</f>
        <v>14979.9723188914</v>
      </c>
      <c r="AV755" s="28">
        <f ca="1">AQ755*'Ejercicio 3 - TIR'!$D$5</f>
        <v>16976.5138992493</v>
      </c>
      <c r="AW755" s="28">
        <f ca="1">AR755*'Ejercicio 3 - TIR'!$D$5</f>
        <v>21241.4768538651</v>
      </c>
      <c r="AX755" s="28">
        <f ca="1">AS755*'Ejercicio 3 - TIR'!$D$5</f>
        <v>28769.0806844435</v>
      </c>
      <c r="AY755" s="28">
        <f ca="1">AT755*'Ejercicio 3 - TIR'!$D$5</f>
        <v>39834.3626238474</v>
      </c>
      <c r="AZ755" s="28">
        <f ca="1" t="shared" ref="AZ755:BD755" si="5611">AJ755-AU755-AE755</f>
        <v>28160.5170047176</v>
      </c>
      <c r="BA755" s="28">
        <f ca="1" t="shared" si="5611"/>
        <v>29562.6725281371</v>
      </c>
      <c r="BB755" s="28">
        <f ca="1" t="shared" si="5611"/>
        <v>32713.5850007722</v>
      </c>
      <c r="BC755" s="28">
        <f ca="1" t="shared" si="5611"/>
        <v>38757.027299112</v>
      </c>
      <c r="BD755" s="28">
        <f ca="1" t="shared" si="5611"/>
        <v>47841.579159779</v>
      </c>
      <c r="BE755" s="28">
        <f ca="1" t="shared" ref="BE755:BI755" si="5612">AZ755/Z755</f>
        <v>24318.3242680182</v>
      </c>
      <c r="BF755" s="28">
        <f ca="1" t="shared" si="5612"/>
        <v>22740.3305029237</v>
      </c>
      <c r="BG755" s="28">
        <f ca="1" t="shared" si="5612"/>
        <v>20887.400761747</v>
      </c>
      <c r="BH755" s="28">
        <f ca="1" t="shared" si="5612"/>
        <v>20177.609960109</v>
      </c>
      <c r="BI755" s="28">
        <f ca="1" t="shared" si="5612"/>
        <v>19983.5862942537</v>
      </c>
      <c r="BJ755" s="28">
        <f ca="1" t="shared" si="5262"/>
        <v>73439.2561029914</v>
      </c>
      <c r="BK755" s="28">
        <f ca="1" t="shared" si="5263"/>
        <v>43157.8930881891</v>
      </c>
      <c r="BL755" s="28">
        <f ca="1" t="shared" si="5264"/>
        <v>116597.149191181</v>
      </c>
      <c r="BM755" s="28">
        <f ca="1">BK755*'Ejercicio 3 - TIR'!$D$5</f>
        <v>21578.9465440946</v>
      </c>
      <c r="BN755" s="28">
        <f ca="1" t="shared" si="5265"/>
        <v>95018.2026470859</v>
      </c>
      <c r="BO755" s="28">
        <f ca="1" t="shared" si="5266"/>
        <v>39689.4183986149</v>
      </c>
      <c r="BP755" s="28">
        <f ca="1" t="shared" si="5267"/>
        <v>-120811.796292232</v>
      </c>
      <c r="BQ755" s="28">
        <f ca="1" t="shared" ref="BQ755:BT755" si="5613">BE755</f>
        <v>24318.3242680182</v>
      </c>
      <c r="BR755" s="28">
        <f ca="1" t="shared" si="5613"/>
        <v>22740.3305029237</v>
      </c>
      <c r="BS755" s="28">
        <f ca="1" t="shared" si="5613"/>
        <v>20887.400761747</v>
      </c>
      <c r="BT755" s="28">
        <f ca="1" t="shared" si="5613"/>
        <v>20177.609960109</v>
      </c>
      <c r="BU755" s="28">
        <f ca="1" t="shared" si="5269"/>
        <v>59673.0046928686</v>
      </c>
      <c r="BV755" s="30">
        <f ca="1" t="shared" si="5270"/>
        <v>6.12665858233048</v>
      </c>
    </row>
    <row r="756" ht="15" customHeight="1" spans="1:74">
      <c r="A756" s="26">
        <v>755</v>
      </c>
      <c r="B756" s="27">
        <f ca="1" t="shared" ref="B756:F756" si="5614">RAND()</f>
        <v>0.418543456160538</v>
      </c>
      <c r="C756" s="28">
        <f ca="1">IF(B756&lt;=('Ejercicio 3 - TIR'!$D$13-'Ejercicio 3 - TIR'!$C$13)/('Ejercicio 3 - TIR'!$E$13-'Ejercicio 3 - TIR'!$C$13),'Ejercicio 3 - TIR'!$C$13+SQRT(('Ejercicio 3 - TIR'!$E$13-'Ejercicio 3 - TIR'!$C$13)*('Ejercicio 3 - TIR'!$D$13-'Ejercicio 3 - TIR'!$C$13)*B756),'Ejercicio 3 - TIR'!$E$13-SQRT(('Ejercicio 3 - TIR'!$E$13-'Ejercicio 3 - TIR'!$C$13)*('Ejercicio 3 - TIR'!$E$13-'Ejercicio 3 - TIR'!$D$13)*(1-B756)))</f>
        <v>73585.0827635717</v>
      </c>
      <c r="D756" s="27">
        <f ca="1" t="shared" si="5614"/>
        <v>0.613442242980823</v>
      </c>
      <c r="E756" s="28">
        <f ca="1">IF(D756&lt;=('Ejercicio 3 - TIR'!$D$14-'Ejercicio 3 - TIR'!$C$14)/('Ejercicio 3 - TIR'!$E$14-'Ejercicio 3 - TIR'!$C$14),'Ejercicio 3 - TIR'!$C$14+SQRT(('Ejercicio 3 - TIR'!$E$14-'Ejercicio 3 - TIR'!$C$14)*('Ejercicio 3 - TIR'!$D$14-'Ejercicio 3 - TIR'!$C$14)*D756),'Ejercicio 3 - TIR'!$E$14-SQRT(('Ejercicio 3 - TIR'!$E$14-'Ejercicio 3 - TIR'!$C$14)*('Ejercicio 3 - TIR'!$E$14-'Ejercicio 3 - TIR'!$D$14)*(1-D756)))</f>
        <v>32385.2995099691</v>
      </c>
      <c r="F756" s="27">
        <f ca="1" t="shared" si="5614"/>
        <v>0.368058209385203</v>
      </c>
      <c r="G756" s="28">
        <f ca="1">IF(F756&lt;=('Ejercicio 3 - TIR'!$D$18-'Ejercicio 3 - TIR'!$C$18)/('Ejercicio 3 - TIR'!$E$18-'Ejercicio 3 - TIR'!$C$18),'Ejercicio 3 - TIR'!$C$18+SQRT(('Ejercicio 3 - TIR'!$E$18-'Ejercicio 3 - TIR'!$C$18)*('Ejercicio 3 - TIR'!$D$18-'Ejercicio 3 - TIR'!$C$18)*F756),'Ejercicio 3 - TIR'!$E$18-SQRT(('Ejercicio 3 - TIR'!$E$18-'Ejercicio 3 - TIR'!$C$18)*('Ejercicio 3 - TIR'!$E$18-'Ejercicio 3 - TIR'!$D$18)*(1-F756)))</f>
        <v>37430.2578291591</v>
      </c>
      <c r="H756" s="27">
        <f ca="1" t="shared" ref="H756:L756" si="5615">RAND()</f>
        <v>0.173224307336695</v>
      </c>
      <c r="I756" s="28">
        <f ca="1">IF(H756&lt;=('Ejercicio 3 - TIR'!$D$18-'Ejercicio 3 - TIR'!$C$18)/('Ejercicio 3 - TIR'!$E$18-'Ejercicio 3 - TIR'!$C$18),'Ejercicio 3 - TIR'!$C$18+SQRT(('Ejercicio 3 - TIR'!$E$18-'Ejercicio 3 - TIR'!$C$18)*('Ejercicio 3 - TIR'!$D$18-'Ejercicio 3 - TIR'!$C$18)*H756),'Ejercicio 3 - TIR'!$E$18-SQRT(('Ejercicio 3 - TIR'!$E$18-'Ejercicio 3 - TIR'!$C$18)*('Ejercicio 3 - TIR'!$E$18-'Ejercicio 3 - TIR'!$D$18)*(1-H756)))</f>
        <v>35097.4156295621</v>
      </c>
      <c r="J756" s="27">
        <f ca="1" t="shared" si="5615"/>
        <v>0.999674292559439</v>
      </c>
      <c r="K756" s="28">
        <f ca="1">IF(J756&lt;=('Ejercicio 3 - TIR'!$D$18-'Ejercicio 3 - TIR'!$C$18)/('Ejercicio 3 - TIR'!$E$18-'Ejercicio 3 - TIR'!$C$18),'Ejercicio 3 - TIR'!$C$18+SQRT(('Ejercicio 3 - TIR'!$E$18-'Ejercicio 3 - TIR'!$C$18)*('Ejercicio 3 - TIR'!$D$18-'Ejercicio 3 - TIR'!$C$18)*J756),'Ejercicio 3 - TIR'!$E$18-SQRT(('Ejercicio 3 - TIR'!$E$18-'Ejercicio 3 - TIR'!$C$18)*('Ejercicio 3 - TIR'!$E$18-'Ejercicio 3 - TIR'!$D$18)*(1-J756)))</f>
        <v>44843.7052206819</v>
      </c>
      <c r="L756" s="27">
        <f ca="1" t="shared" si="5615"/>
        <v>0.0213818123328593</v>
      </c>
      <c r="M756" s="28">
        <f ca="1">IF(L756&lt;=('Ejercicio 3 - TIR'!$D$18-'Ejercicio 3 - TIR'!$C$18)/('Ejercicio 3 - TIR'!$E$18-'Ejercicio 3 - TIR'!$C$18),'Ejercicio 3 - TIR'!$C$18+SQRT(('Ejercicio 3 - TIR'!$E$18-'Ejercicio 3 - TIR'!$C$18)*('Ejercicio 3 - TIR'!$D$18-'Ejercicio 3 - TIR'!$C$18)*L756),'Ejercicio 3 - TIR'!$E$18-SQRT(('Ejercicio 3 - TIR'!$E$18-'Ejercicio 3 - TIR'!$C$18)*('Ejercicio 3 - TIR'!$E$18-'Ejercicio 3 - TIR'!$D$18)*(1-L756)))</f>
        <v>31790.8857724402</v>
      </c>
      <c r="N756" s="27">
        <f ca="1" t="shared" ref="N756:R756" si="5616">RAND()</f>
        <v>0.510358574020948</v>
      </c>
      <c r="O756" s="28">
        <f ca="1">IF(N756&lt;=('Ejercicio 3 - TIR'!$D$18-'Ejercicio 3 - TIR'!$C$18)/('Ejercicio 3 - TIR'!$E$18-'Ejercicio 3 - TIR'!$C$18),'Ejercicio 3 - TIR'!$C$18+SQRT(('Ejercicio 3 - TIR'!$E$18-'Ejercicio 3 - TIR'!$C$18)*('Ejercicio 3 - TIR'!$D$18-'Ejercicio 3 - TIR'!$C$18)*N756),'Ejercicio 3 - TIR'!$E$18-SQRT(('Ejercicio 3 - TIR'!$E$18-'Ejercicio 3 - TIR'!$C$18)*('Ejercicio 3 - TIR'!$E$18-'Ejercicio 3 - TIR'!$D$18)*(1-N756)))</f>
        <v>38749.5020488678</v>
      </c>
      <c r="P756" s="27">
        <f ca="1" t="shared" si="5616"/>
        <v>0.155731066393252</v>
      </c>
      <c r="Q756" s="29">
        <f ca="1">IF(P756&lt;=('Ejercicio 3 - TIR'!$D$22-'Ejercicio 3 - TIR'!$C$22)/('Ejercicio 3 - TIR'!$E$22-'Ejercicio 3 - TIR'!$C$22),'Ejercicio 3 - TIR'!$C$22+SQRT(('Ejercicio 3 - TIR'!$E$22-'Ejercicio 3 - TIR'!$C$22)*('Ejercicio 3 - TIR'!$D$22-'Ejercicio 3 - TIR'!$C$22)*P756),'Ejercicio 3 - TIR'!$E$22-SQRT(('Ejercicio 3 - TIR'!$E$22-'Ejercicio 3 - TIR'!$C$22)*('Ejercicio 3 - TIR'!$E$22-'Ejercicio 3 - TIR'!$D$22)*(1-P756)))</f>
        <v>0.136742637770311</v>
      </c>
      <c r="R756" s="27">
        <f ca="1" t="shared" si="5616"/>
        <v>0.547898102156428</v>
      </c>
      <c r="S756" s="29">
        <f ca="1">IF(R756&lt;=('Ejercicio 3 - TIR'!$D$23-'Ejercicio 3 - TIR'!$C$23)/('Ejercicio 3 - TIR'!$E$23-'Ejercicio 3 - TIR'!$C$23),'Ejercicio 3 - TIR'!$C$23+SQRT(('Ejercicio 3 - TIR'!$E$23-'Ejercicio 3 - TIR'!$C$23)*('Ejercicio 3 - TIR'!$D$23-'Ejercicio 3 - TIR'!$C$23)*R756),'Ejercicio 3 - TIR'!$E$23-SQRT(('Ejercicio 3 - TIR'!$E$23-'Ejercicio 3 - TIR'!$C$23)*('Ejercicio 3 - TIR'!$E$23-'Ejercicio 3 - TIR'!$D$23)*(1-R756)))</f>
        <v>0.151473110647699</v>
      </c>
      <c r="T756" s="27">
        <f ca="1" t="shared" ref="T756:X756" si="5617">RAND()</f>
        <v>0.870156831553496</v>
      </c>
      <c r="U756" s="29">
        <f ca="1">IF(T756&lt;=('Ejercicio 3 - TIR'!$D$24-'Ejercicio 3 - TIR'!$C$24)/('Ejercicio 3 - TIR'!$E$24-'Ejercicio 3 - TIR'!$C$24),'Ejercicio 3 - TIR'!$C$24+SQRT(('Ejercicio 3 - TIR'!$E$24-'Ejercicio 3 - TIR'!$C$24)*('Ejercicio 3 - TIR'!$D$24-'Ejercicio 3 - TIR'!$C$24)*T756),'Ejercicio 3 - TIR'!$E$24-SQRT(('Ejercicio 3 - TIR'!$E$24-'Ejercicio 3 - TIR'!$C$24)*('Ejercicio 3 - TIR'!$E$24-'Ejercicio 3 - TIR'!$D$24)*(1-T756)))</f>
        <v>0.200932727734408</v>
      </c>
      <c r="V756" s="27">
        <f ca="1" t="shared" si="5617"/>
        <v>0.406448237045766</v>
      </c>
      <c r="W756" s="29">
        <f ca="1">IF(V756&lt;=('Ejercicio 3 - TIR'!$D$25-'Ejercicio 3 - TIR'!$C$25)/('Ejercicio 3 - TIR'!$E$25-'Ejercicio 3 - TIR'!$C$25),'Ejercicio 3 - TIR'!$C$25+SQRT(('Ejercicio 3 - TIR'!$E$25-'Ejercicio 3 - TIR'!$C$25)*('Ejercicio 3 - TIR'!$D$25-'Ejercicio 3 - TIR'!$C$25)*V756),'Ejercicio 3 - TIR'!$E$25-SQRT(('Ejercicio 3 - TIR'!$E$25-'Ejercicio 3 - TIR'!$C$25)*('Ejercicio 3 - TIR'!$E$25-'Ejercicio 3 - TIR'!$D$25)*(1-V756)))</f>
        <v>0.2044211543549</v>
      </c>
      <c r="X756" s="27">
        <f ca="1" t="shared" si="5617"/>
        <v>0.501573986867638</v>
      </c>
      <c r="Y756" s="29">
        <f ca="1">IF(X756&lt;=('Ejercicio 3 - TIR'!$D$26-'Ejercicio 3 - TIR'!$C$26)/('Ejercicio 3 - TIR'!$E$26-'Ejercicio 3 - TIR'!$C$26),'Ejercicio 3 - TIR'!$C$26+SQRT(('Ejercicio 3 - TIR'!$E$26-'Ejercicio 3 - TIR'!$C$26)*('Ejercicio 3 - TIR'!$D$26-'Ejercicio 3 - TIR'!$C$26)*X756),'Ejercicio 3 - TIR'!$E$26-SQRT(('Ejercicio 3 - TIR'!$E$26-'Ejercicio 3 - TIR'!$C$26)*('Ejercicio 3 - TIR'!$E$26-'Ejercicio 3 - TIR'!$D$26)*(1-X756)))</f>
        <v>0.228120326996841</v>
      </c>
      <c r="Z756" s="27">
        <f ca="1" t="shared" si="5240"/>
        <v>1.13674263777031</v>
      </c>
      <c r="AA756" s="27">
        <f ca="1" t="shared" si="5241"/>
        <v>1.30892858111925</v>
      </c>
      <c r="AB756" s="27">
        <f ca="1" t="shared" si="5242"/>
        <v>1.57193517133307</v>
      </c>
      <c r="AC756" s="27">
        <f ca="1" t="shared" si="5243"/>
        <v>1.89327197362804</v>
      </c>
      <c r="AD756" s="27">
        <f ca="1" t="shared" si="5244"/>
        <v>2.32516579534603</v>
      </c>
      <c r="AE756" s="26">
        <f ca="1" t="shared" si="5245"/>
        <v>4428.45127997475</v>
      </c>
      <c r="AF756" s="26">
        <f ca="1" t="shared" si="5246"/>
        <v>5099.2425707043</v>
      </c>
      <c r="AG756" s="26">
        <f ca="1" t="shared" si="5247"/>
        <v>6123.84728981534</v>
      </c>
      <c r="AH756" s="26">
        <f ca="1" t="shared" si="5248"/>
        <v>7375.69122189252</v>
      </c>
      <c r="AI756" s="26">
        <f ca="1" t="shared" si="5249"/>
        <v>9058.23631525836</v>
      </c>
      <c r="AJ756" s="28">
        <f ca="1" t="shared" si="5250"/>
        <v>42548.5700171412</v>
      </c>
      <c r="AK756" s="28">
        <f ca="1" t="shared" si="5251"/>
        <v>45940.0104409554</v>
      </c>
      <c r="AL756" s="28">
        <f ca="1" t="shared" si="5252"/>
        <v>70491.3974492823</v>
      </c>
      <c r="AM756" s="28">
        <f ca="1" t="shared" si="5253"/>
        <v>60188.7930497717</v>
      </c>
      <c r="AN756" s="28">
        <f ca="1" t="shared" si="5254"/>
        <v>90099.0167507183</v>
      </c>
      <c r="AO756" s="28">
        <f ca="1">C756/'Ejercicio 3 - TIR'!$D$7</f>
        <v>14717.0165527143</v>
      </c>
      <c r="AP756" s="28">
        <f ca="1" t="shared" si="5255"/>
        <v>27831.5534644268</v>
      </c>
      <c r="AQ756" s="28">
        <f ca="1" t="shared" si="5256"/>
        <v>31222.993888241</v>
      </c>
      <c r="AR756" s="28">
        <f ca="1" t="shared" si="5257"/>
        <v>55774.380896568</v>
      </c>
      <c r="AS756" s="28">
        <f ca="1" t="shared" si="5258"/>
        <v>45471.7764970573</v>
      </c>
      <c r="AT756" s="28">
        <f ca="1" t="shared" si="5259"/>
        <v>75382.0001980039</v>
      </c>
      <c r="AU756" s="28">
        <f ca="1">AP756*'Ejercicio 3 - TIR'!$D$5</f>
        <v>13915.7767322134</v>
      </c>
      <c r="AV756" s="28">
        <f ca="1">AQ756*'Ejercicio 3 - TIR'!$D$5</f>
        <v>15611.4969441205</v>
      </c>
      <c r="AW756" s="28">
        <f ca="1">AR756*'Ejercicio 3 - TIR'!$D$5</f>
        <v>27887.190448284</v>
      </c>
      <c r="AX756" s="28">
        <f ca="1">AS756*'Ejercicio 3 - TIR'!$D$5</f>
        <v>22735.8882485287</v>
      </c>
      <c r="AY756" s="28">
        <f ca="1">AT756*'Ejercicio 3 - TIR'!$D$5</f>
        <v>37691.000099002</v>
      </c>
      <c r="AZ756" s="28">
        <f ca="1" t="shared" ref="AZ756:BD756" si="5618">AJ756-AU756-AE756</f>
        <v>24204.342004953</v>
      </c>
      <c r="BA756" s="28">
        <f ca="1" t="shared" si="5618"/>
        <v>25229.2709261306</v>
      </c>
      <c r="BB756" s="28">
        <f ca="1" t="shared" si="5618"/>
        <v>36480.359711183</v>
      </c>
      <c r="BC756" s="28">
        <f ca="1" t="shared" si="5618"/>
        <v>30077.2135793505</v>
      </c>
      <c r="BD756" s="28">
        <f ca="1" t="shared" si="5618"/>
        <v>43349.780336458</v>
      </c>
      <c r="BE756" s="28">
        <f ca="1" t="shared" ref="BE756:BI756" si="5619">AZ756/Z756</f>
        <v>21292.7193902299</v>
      </c>
      <c r="BF756" s="28">
        <f ca="1" t="shared" si="5619"/>
        <v>19274.7498145065</v>
      </c>
      <c r="BG756" s="28">
        <f ca="1" t="shared" si="5619"/>
        <v>23207.2927538392</v>
      </c>
      <c r="BH756" s="28">
        <f ca="1" t="shared" si="5619"/>
        <v>15886.3670926867</v>
      </c>
      <c r="BI756" s="28">
        <f ca="1" t="shared" si="5619"/>
        <v>18643.7373297102</v>
      </c>
      <c r="BJ756" s="28">
        <f ca="1" t="shared" si="5262"/>
        <v>75301.1906926167</v>
      </c>
      <c r="BK756" s="28">
        <f ca="1" t="shared" si="5263"/>
        <v>34219.5034979127</v>
      </c>
      <c r="BL756" s="28">
        <f ca="1" t="shared" si="5264"/>
        <v>109520.694190529</v>
      </c>
      <c r="BM756" s="28">
        <f ca="1">BK756*'Ejercicio 3 - TIR'!$D$5</f>
        <v>17109.7517489564</v>
      </c>
      <c r="BN756" s="28">
        <f ca="1" t="shared" si="5265"/>
        <v>92410.942441573</v>
      </c>
      <c r="BO756" s="28">
        <f ca="1" t="shared" si="5266"/>
        <v>39743.8077863263</v>
      </c>
      <c r="BP756" s="28">
        <f ca="1" t="shared" si="5267"/>
        <v>-105970.382273541</v>
      </c>
      <c r="BQ756" s="28">
        <f ca="1" t="shared" ref="BQ756:BT756" si="5620">BE756</f>
        <v>21292.7193902299</v>
      </c>
      <c r="BR756" s="28">
        <f ca="1" t="shared" si="5620"/>
        <v>19274.7498145065</v>
      </c>
      <c r="BS756" s="28">
        <f ca="1" t="shared" si="5620"/>
        <v>23207.2927538392</v>
      </c>
      <c r="BT756" s="28">
        <f ca="1" t="shared" si="5620"/>
        <v>15886.3670926867</v>
      </c>
      <c r="BU756" s="28">
        <f ca="1" t="shared" si="5269"/>
        <v>58387.5451160364</v>
      </c>
      <c r="BV756" s="30">
        <f ca="1" t="shared" si="5270"/>
        <v>8.03282075415339</v>
      </c>
    </row>
    <row r="757" ht="15" customHeight="1" spans="1:74">
      <c r="A757" s="26">
        <v>756</v>
      </c>
      <c r="B757" s="27">
        <f ca="1" t="shared" ref="B757:F757" si="5621">RAND()</f>
        <v>0.841365161883691</v>
      </c>
      <c r="C757" s="28">
        <f ca="1">IF(B757&lt;=('Ejercicio 3 - TIR'!$D$13-'Ejercicio 3 - TIR'!$C$13)/('Ejercicio 3 - TIR'!$E$13-'Ejercicio 3 - TIR'!$C$13),'Ejercicio 3 - TIR'!$C$13+SQRT(('Ejercicio 3 - TIR'!$E$13-'Ejercicio 3 - TIR'!$C$13)*('Ejercicio 3 - TIR'!$D$13-'Ejercicio 3 - TIR'!$C$13)*B757),'Ejercicio 3 - TIR'!$E$13-SQRT(('Ejercicio 3 - TIR'!$E$13-'Ejercicio 3 - TIR'!$C$13)*('Ejercicio 3 - TIR'!$E$13-'Ejercicio 3 - TIR'!$D$13)*(1-B757)))</f>
        <v>86202.8334162564</v>
      </c>
      <c r="D757" s="27">
        <f ca="1" t="shared" si="5621"/>
        <v>0.384497381313504</v>
      </c>
      <c r="E757" s="28">
        <f ca="1">IF(D757&lt;=('Ejercicio 3 - TIR'!$D$14-'Ejercicio 3 - TIR'!$C$14)/('Ejercicio 3 - TIR'!$E$14-'Ejercicio 3 - TIR'!$C$14),'Ejercicio 3 - TIR'!$C$14+SQRT(('Ejercicio 3 - TIR'!$E$14-'Ejercicio 3 - TIR'!$C$14)*('Ejercicio 3 - TIR'!$D$14-'Ejercicio 3 - TIR'!$C$14)*D757),'Ejercicio 3 - TIR'!$E$14-SQRT(('Ejercicio 3 - TIR'!$E$14-'Ejercicio 3 - TIR'!$C$14)*('Ejercicio 3 - TIR'!$E$14-'Ejercicio 3 - TIR'!$D$14)*(1-D757)))</f>
        <v>30391.38965287</v>
      </c>
      <c r="F757" s="27">
        <f ca="1" t="shared" si="5621"/>
        <v>0.957099319574056</v>
      </c>
      <c r="G757" s="28">
        <f ca="1">IF(F757&lt;=('Ejercicio 3 - TIR'!$D$18-'Ejercicio 3 - TIR'!$C$18)/('Ejercicio 3 - TIR'!$E$18-'Ejercicio 3 - TIR'!$C$18),'Ejercicio 3 - TIR'!$C$18+SQRT(('Ejercicio 3 - TIR'!$E$18-'Ejercicio 3 - TIR'!$C$18)*('Ejercicio 3 - TIR'!$D$18-'Ejercicio 3 - TIR'!$C$18)*F757),'Ejercicio 3 - TIR'!$E$18-SQRT(('Ejercicio 3 - TIR'!$E$18-'Ejercicio 3 - TIR'!$C$18)*('Ejercicio 3 - TIR'!$E$18-'Ejercicio 3 - TIR'!$D$18)*(1-F757)))</f>
        <v>43206.2466635722</v>
      </c>
      <c r="H757" s="27">
        <f ca="1" t="shared" ref="H757:L757" si="5622">RAND()</f>
        <v>0.14607827598709</v>
      </c>
      <c r="I757" s="28">
        <f ca="1">IF(H757&lt;=('Ejercicio 3 - TIR'!$D$18-'Ejercicio 3 - TIR'!$C$18)/('Ejercicio 3 - TIR'!$E$18-'Ejercicio 3 - TIR'!$C$18),'Ejercicio 3 - TIR'!$C$18+SQRT(('Ejercicio 3 - TIR'!$E$18-'Ejercicio 3 - TIR'!$C$18)*('Ejercicio 3 - TIR'!$D$18-'Ejercicio 3 - TIR'!$C$18)*H757),'Ejercicio 3 - TIR'!$E$18-SQRT(('Ejercicio 3 - TIR'!$E$18-'Ejercicio 3 - TIR'!$C$18)*('Ejercicio 3 - TIR'!$E$18-'Ejercicio 3 - TIR'!$D$18)*(1-H757)))</f>
        <v>34680.9979062229</v>
      </c>
      <c r="J757" s="27">
        <f ca="1" t="shared" si="5622"/>
        <v>0.00771450351569847</v>
      </c>
      <c r="K757" s="28">
        <f ca="1">IF(J757&lt;=('Ejercicio 3 - TIR'!$D$18-'Ejercicio 3 - TIR'!$C$18)/('Ejercicio 3 - TIR'!$E$18-'Ejercicio 3 - TIR'!$C$18),'Ejercicio 3 - TIR'!$C$18+SQRT(('Ejercicio 3 - TIR'!$E$18-'Ejercicio 3 - TIR'!$C$18)*('Ejercicio 3 - TIR'!$D$18-'Ejercicio 3 - TIR'!$C$18)*J757),'Ejercicio 3 - TIR'!$E$18-SQRT(('Ejercicio 3 - TIR'!$E$18-'Ejercicio 3 - TIR'!$C$18)*('Ejercicio 3 - TIR'!$E$18-'Ejercicio 3 - TIR'!$D$18)*(1-J757)))</f>
        <v>31075.7209337718</v>
      </c>
      <c r="L757" s="27">
        <f ca="1" t="shared" si="5622"/>
        <v>0.541012457744117</v>
      </c>
      <c r="M757" s="28">
        <f ca="1">IF(L757&lt;=('Ejercicio 3 - TIR'!$D$18-'Ejercicio 3 - TIR'!$C$18)/('Ejercicio 3 - TIR'!$E$18-'Ejercicio 3 - TIR'!$C$18),'Ejercicio 3 - TIR'!$C$18+SQRT(('Ejercicio 3 - TIR'!$E$18-'Ejercicio 3 - TIR'!$C$18)*('Ejercicio 3 - TIR'!$D$18-'Ejercicio 3 - TIR'!$C$18)*L757),'Ejercicio 3 - TIR'!$E$18-SQRT(('Ejercicio 3 - TIR'!$E$18-'Ejercicio 3 - TIR'!$C$18)*('Ejercicio 3 - TIR'!$E$18-'Ejercicio 3 - TIR'!$D$18)*(1-L757)))</f>
        <v>39008.4331968227</v>
      </c>
      <c r="N757" s="27">
        <f ca="1" t="shared" ref="N757:R757" si="5623">RAND()</f>
        <v>0.736538630650445</v>
      </c>
      <c r="O757" s="28">
        <f ca="1">IF(N757&lt;=('Ejercicio 3 - TIR'!$D$18-'Ejercicio 3 - TIR'!$C$18)/('Ejercicio 3 - TIR'!$E$18-'Ejercicio 3 - TIR'!$C$18),'Ejercicio 3 - TIR'!$C$18+SQRT(('Ejercicio 3 - TIR'!$E$18-'Ejercicio 3 - TIR'!$C$18)*('Ejercicio 3 - TIR'!$D$18-'Ejercicio 3 - TIR'!$C$18)*N757),'Ejercicio 3 - TIR'!$E$18-SQRT(('Ejercicio 3 - TIR'!$E$18-'Ejercicio 3 - TIR'!$C$18)*('Ejercicio 3 - TIR'!$E$18-'Ejercicio 3 - TIR'!$D$18)*(1-N757)))</f>
        <v>40554.8225343394</v>
      </c>
      <c r="P757" s="27">
        <f ca="1" t="shared" si="5623"/>
        <v>0.44562434485652</v>
      </c>
      <c r="Q757" s="29">
        <f ca="1">IF(P757&lt;=('Ejercicio 3 - TIR'!$D$22-'Ejercicio 3 - TIR'!$C$22)/('Ejercicio 3 - TIR'!$E$22-'Ejercicio 3 - TIR'!$C$22),'Ejercicio 3 - TIR'!$C$22+SQRT(('Ejercicio 3 - TIR'!$E$22-'Ejercicio 3 - TIR'!$C$22)*('Ejercicio 3 - TIR'!$D$22-'Ejercicio 3 - TIR'!$C$22)*P757),'Ejercicio 3 - TIR'!$E$22-SQRT(('Ejercicio 3 - TIR'!$E$22-'Ejercicio 3 - TIR'!$C$22)*('Ejercicio 3 - TIR'!$E$22-'Ejercicio 3 - TIR'!$D$22)*(1-P757)))</f>
        <v>0.148321790563835</v>
      </c>
      <c r="R757" s="27">
        <f ca="1" t="shared" si="5623"/>
        <v>0.611984189195284</v>
      </c>
      <c r="S757" s="29">
        <f ca="1">IF(R757&lt;=('Ejercicio 3 - TIR'!$D$23-'Ejercicio 3 - TIR'!$C$23)/('Ejercicio 3 - TIR'!$E$23-'Ejercicio 3 - TIR'!$C$23),'Ejercicio 3 - TIR'!$C$23+SQRT(('Ejercicio 3 - TIR'!$E$23-'Ejercicio 3 - TIR'!$C$23)*('Ejercicio 3 - TIR'!$D$23-'Ejercicio 3 - TIR'!$C$23)*R757),'Ejercicio 3 - TIR'!$E$23-SQRT(('Ejercicio 3 - TIR'!$E$23-'Ejercicio 3 - TIR'!$C$23)*('Ejercicio 3 - TIR'!$E$23-'Ejercicio 3 - TIR'!$D$23)*(1-R757)))</f>
        <v>0.153572202902086</v>
      </c>
      <c r="T757" s="27">
        <f ca="1" t="shared" ref="T757:X757" si="5624">RAND()</f>
        <v>0.0119315021709523</v>
      </c>
      <c r="U757" s="29">
        <f ca="1">IF(T757&lt;=('Ejercicio 3 - TIR'!$D$24-'Ejercicio 3 - TIR'!$C$24)/('Ejercicio 3 - TIR'!$E$24-'Ejercicio 3 - TIR'!$C$24),'Ejercicio 3 - TIR'!$C$24+SQRT(('Ejercicio 3 - TIR'!$E$24-'Ejercicio 3 - TIR'!$C$24)*('Ejercicio 3 - TIR'!$D$24-'Ejercicio 3 - TIR'!$C$24)*T757),'Ejercicio 3 - TIR'!$E$24-SQRT(('Ejercicio 3 - TIR'!$E$24-'Ejercicio 3 - TIR'!$C$24)*('Ejercicio 3 - TIR'!$E$24-'Ejercicio 3 - TIR'!$D$24)*(1-T757)))</f>
        <v>0.155005612306102</v>
      </c>
      <c r="V757" s="27">
        <f ca="1" t="shared" si="5624"/>
        <v>0.622984768319218</v>
      </c>
      <c r="W757" s="29">
        <f ca="1">IF(V757&lt;=('Ejercicio 3 - TIR'!$D$25-'Ejercicio 3 - TIR'!$C$25)/('Ejercicio 3 - TIR'!$E$25-'Ejercicio 3 - TIR'!$C$25),'Ejercicio 3 - TIR'!$C$25+SQRT(('Ejercicio 3 - TIR'!$E$25-'Ejercicio 3 - TIR'!$C$25)*('Ejercicio 3 - TIR'!$D$25-'Ejercicio 3 - TIR'!$C$25)*V757),'Ejercicio 3 - TIR'!$E$25-SQRT(('Ejercicio 3 - TIR'!$E$25-'Ejercicio 3 - TIR'!$C$25)*('Ejercicio 3 - TIR'!$E$25-'Ejercicio 3 - TIR'!$D$25)*(1-V757)))</f>
        <v>0.213674343627641</v>
      </c>
      <c r="X757" s="27">
        <f ca="1" t="shared" si="5624"/>
        <v>0.49319847367921</v>
      </c>
      <c r="Y757" s="29">
        <f ca="1">IF(X757&lt;=('Ejercicio 3 - TIR'!$D$26-'Ejercicio 3 - TIR'!$C$26)/('Ejercicio 3 - TIR'!$E$26-'Ejercicio 3 - TIR'!$C$26),'Ejercicio 3 - TIR'!$C$26+SQRT(('Ejercicio 3 - TIR'!$E$26-'Ejercicio 3 - TIR'!$C$26)*('Ejercicio 3 - TIR'!$D$26-'Ejercicio 3 - TIR'!$C$26)*X757),'Ejercicio 3 - TIR'!$E$26-SQRT(('Ejercicio 3 - TIR'!$E$26-'Ejercicio 3 - TIR'!$C$26)*('Ejercicio 3 - TIR'!$E$26-'Ejercicio 3 - TIR'!$D$26)*(1-X757)))</f>
        <v>0.227686251882203</v>
      </c>
      <c r="Z757" s="27">
        <f ca="1" t="shared" si="5240"/>
        <v>1.14832179056383</v>
      </c>
      <c r="AA757" s="27">
        <f ca="1" t="shared" si="5241"/>
        <v>1.32467209758119</v>
      </c>
      <c r="AB757" s="27">
        <f ca="1" t="shared" si="5242"/>
        <v>1.53000370717157</v>
      </c>
      <c r="AC757" s="27">
        <f ca="1" t="shared" si="5243"/>
        <v>1.85692624504932</v>
      </c>
      <c r="AD757" s="27">
        <f ca="1" t="shared" si="5244"/>
        <v>2.27972282180629</v>
      </c>
      <c r="AE757" s="26">
        <f ca="1" t="shared" si="5245"/>
        <v>4507.70533103688</v>
      </c>
      <c r="AF757" s="26">
        <f ca="1" t="shared" si="5246"/>
        <v>5199.96356875769</v>
      </c>
      <c r="AG757" s="26">
        <f ca="1" t="shared" si="5247"/>
        <v>6005.9871057024</v>
      </c>
      <c r="AH757" s="26">
        <f ca="1" t="shared" si="5248"/>
        <v>7289.31245834944</v>
      </c>
      <c r="AI757" s="26">
        <f ca="1" t="shared" si="5249"/>
        <v>8948.98869078927</v>
      </c>
      <c r="AJ757" s="28">
        <f ca="1" t="shared" si="5250"/>
        <v>49614.674532256</v>
      </c>
      <c r="AK757" s="28">
        <f ca="1" t="shared" si="5251"/>
        <v>45940.9502426452</v>
      </c>
      <c r="AL757" s="28">
        <f ca="1" t="shared" si="5252"/>
        <v>47545.9682317</v>
      </c>
      <c r="AM757" s="28">
        <f ca="1" t="shared" si="5253"/>
        <v>72435.7833814331</v>
      </c>
      <c r="AN757" s="28">
        <f ca="1" t="shared" si="5254"/>
        <v>92453.7544658375</v>
      </c>
      <c r="AO757" s="28">
        <f ca="1">C757/'Ejercicio 3 - TIR'!$D$7</f>
        <v>17240.5666832513</v>
      </c>
      <c r="AP757" s="28">
        <f ca="1" t="shared" si="5255"/>
        <v>32374.1078490047</v>
      </c>
      <c r="AQ757" s="28">
        <f ca="1" t="shared" si="5256"/>
        <v>28700.383559394</v>
      </c>
      <c r="AR757" s="28">
        <f ca="1" t="shared" si="5257"/>
        <v>30305.4015484487</v>
      </c>
      <c r="AS757" s="28">
        <f ca="1" t="shared" si="5258"/>
        <v>55195.2166981818</v>
      </c>
      <c r="AT757" s="28">
        <f ca="1" t="shared" si="5259"/>
        <v>75213.1877825862</v>
      </c>
      <c r="AU757" s="28">
        <f ca="1">AP757*'Ejercicio 3 - TIR'!$D$5</f>
        <v>16187.0539245024</v>
      </c>
      <c r="AV757" s="28">
        <f ca="1">AQ757*'Ejercicio 3 - TIR'!$D$5</f>
        <v>14350.191779697</v>
      </c>
      <c r="AW757" s="28">
        <f ca="1">AR757*'Ejercicio 3 - TIR'!$D$5</f>
        <v>15152.7007742244</v>
      </c>
      <c r="AX757" s="28">
        <f ca="1">AS757*'Ejercicio 3 - TIR'!$D$5</f>
        <v>27597.6083490909</v>
      </c>
      <c r="AY757" s="28">
        <f ca="1">AT757*'Ejercicio 3 - TIR'!$D$5</f>
        <v>37606.5938912931</v>
      </c>
      <c r="AZ757" s="28">
        <f ca="1" t="shared" ref="AZ757:BD757" si="5625">AJ757-AU757-AE757</f>
        <v>28919.9152767168</v>
      </c>
      <c r="BA757" s="28">
        <f ca="1" t="shared" si="5625"/>
        <v>26390.7948941906</v>
      </c>
      <c r="BB757" s="28">
        <f ca="1" t="shared" si="5625"/>
        <v>26387.2803517732</v>
      </c>
      <c r="BC757" s="28">
        <f ca="1" t="shared" si="5625"/>
        <v>37548.8625739927</v>
      </c>
      <c r="BD757" s="28">
        <f ca="1" t="shared" si="5625"/>
        <v>45898.1718837551</v>
      </c>
      <c r="BE757" s="28">
        <f ca="1" t="shared" ref="BE757:BI757" si="5626">AZ757/Z757</f>
        <v>25184.5044780669</v>
      </c>
      <c r="BF757" s="28">
        <f ca="1" t="shared" si="5626"/>
        <v>19922.5113463017</v>
      </c>
      <c r="BG757" s="28">
        <f ca="1" t="shared" si="5626"/>
        <v>17246.5466770364</v>
      </c>
      <c r="BH757" s="28">
        <f ca="1" t="shared" si="5626"/>
        <v>20220.9768288323</v>
      </c>
      <c r="BI757" s="28">
        <f ca="1" t="shared" si="5626"/>
        <v>20133.2247257097</v>
      </c>
      <c r="BJ757" s="28">
        <f ca="1" t="shared" si="5262"/>
        <v>69283.9445780551</v>
      </c>
      <c r="BK757" s="28">
        <f ca="1" t="shared" si="5263"/>
        <v>39303.7133286811</v>
      </c>
      <c r="BL757" s="28">
        <f ca="1" t="shared" si="5264"/>
        <v>108587.657906736</v>
      </c>
      <c r="BM757" s="28">
        <f ca="1">BK757*'Ejercicio 3 - TIR'!$D$5</f>
        <v>19651.8566643405</v>
      </c>
      <c r="BN757" s="28">
        <f ca="1" t="shared" si="5265"/>
        <v>88935.8012423957</v>
      </c>
      <c r="BO757" s="28">
        <f ca="1" t="shared" si="5266"/>
        <v>39011.6729944956</v>
      </c>
      <c r="BP757" s="28">
        <f ca="1" t="shared" si="5267"/>
        <v>-116594.223069126</v>
      </c>
      <c r="BQ757" s="28">
        <f ca="1" t="shared" ref="BQ757:BT757" si="5627">BE757</f>
        <v>25184.5044780669</v>
      </c>
      <c r="BR757" s="28">
        <f ca="1" t="shared" si="5627"/>
        <v>19922.5113463017</v>
      </c>
      <c r="BS757" s="28">
        <f ca="1" t="shared" si="5627"/>
        <v>17246.5466770364</v>
      </c>
      <c r="BT757" s="28">
        <f ca="1" t="shared" si="5627"/>
        <v>20220.9768288323</v>
      </c>
      <c r="BU757" s="28">
        <f ca="1" t="shared" si="5269"/>
        <v>59144.8977202053</v>
      </c>
      <c r="BV757" s="30">
        <f ca="1" t="shared" si="5270"/>
        <v>5.88811409291246</v>
      </c>
    </row>
    <row r="758" ht="15" customHeight="1" spans="1:74">
      <c r="A758" s="26">
        <v>757</v>
      </c>
      <c r="B758" s="27">
        <f ca="1" t="shared" ref="B758:F758" si="5628">RAND()</f>
        <v>0.941548503477612</v>
      </c>
      <c r="C758" s="28">
        <f ca="1">IF(B758&lt;=('Ejercicio 3 - TIR'!$D$13-'Ejercicio 3 - TIR'!$C$13)/('Ejercicio 3 - TIR'!$E$13-'Ejercicio 3 - TIR'!$C$13),'Ejercicio 3 - TIR'!$C$13+SQRT(('Ejercicio 3 - TIR'!$E$13-'Ejercicio 3 - TIR'!$C$13)*('Ejercicio 3 - TIR'!$D$13-'Ejercicio 3 - TIR'!$C$13)*B758),'Ejercicio 3 - TIR'!$E$13-SQRT(('Ejercicio 3 - TIR'!$E$13-'Ejercicio 3 - TIR'!$C$13)*('Ejercicio 3 - TIR'!$E$13-'Ejercicio 3 - TIR'!$D$13)*(1-B758)))</f>
        <v>91624.9301001803</v>
      </c>
      <c r="D758" s="27">
        <f ca="1" t="shared" si="5628"/>
        <v>0.148121830058399</v>
      </c>
      <c r="E758" s="28">
        <f ca="1">IF(D758&lt;=('Ejercicio 3 - TIR'!$D$14-'Ejercicio 3 - TIR'!$C$14)/('Ejercicio 3 - TIR'!$E$14-'Ejercicio 3 - TIR'!$C$14),'Ejercicio 3 - TIR'!$C$14+SQRT(('Ejercicio 3 - TIR'!$E$14-'Ejercicio 3 - TIR'!$C$14)*('Ejercicio 3 - TIR'!$D$14-'Ejercicio 3 - TIR'!$C$14)*D758),'Ejercicio 3 - TIR'!$E$14-SQRT(('Ejercicio 3 - TIR'!$E$14-'Ejercicio 3 - TIR'!$C$14)*('Ejercicio 3 - TIR'!$E$14-'Ejercicio 3 - TIR'!$D$14)*(1-D758)))</f>
        <v>28333.0372416731</v>
      </c>
      <c r="F758" s="27">
        <f ca="1" t="shared" si="5628"/>
        <v>0.0772916566910511</v>
      </c>
      <c r="G758" s="28">
        <f ca="1">IF(F758&lt;=('Ejercicio 3 - TIR'!$D$18-'Ejercicio 3 - TIR'!$C$18)/('Ejercicio 3 - TIR'!$E$18-'Ejercicio 3 - TIR'!$C$18),'Ejercicio 3 - TIR'!$C$18+SQRT(('Ejercicio 3 - TIR'!$E$18-'Ejercicio 3 - TIR'!$C$18)*('Ejercicio 3 - TIR'!$D$18-'Ejercicio 3 - TIR'!$C$18)*F758),'Ejercicio 3 - TIR'!$E$18-SQRT(('Ejercicio 3 - TIR'!$E$18-'Ejercicio 3 - TIR'!$C$18)*('Ejercicio 3 - TIR'!$E$18-'Ejercicio 3 - TIR'!$D$18)*(1-F758)))</f>
        <v>33404.9593982392</v>
      </c>
      <c r="H758" s="27">
        <f ca="1" t="shared" ref="H758:L758" si="5629">RAND()</f>
        <v>0.192890514150806</v>
      </c>
      <c r="I758" s="28">
        <f ca="1">IF(H758&lt;=('Ejercicio 3 - TIR'!$D$18-'Ejercicio 3 - TIR'!$C$18)/('Ejercicio 3 - TIR'!$E$18-'Ejercicio 3 - TIR'!$C$18),'Ejercicio 3 - TIR'!$C$18+SQRT(('Ejercicio 3 - TIR'!$E$18-'Ejercicio 3 - TIR'!$C$18)*('Ejercicio 3 - TIR'!$D$18-'Ejercicio 3 - TIR'!$C$18)*H758),'Ejercicio 3 - TIR'!$E$18-SQRT(('Ejercicio 3 - TIR'!$E$18-'Ejercicio 3 - TIR'!$C$18)*('Ejercicio 3 - TIR'!$E$18-'Ejercicio 3 - TIR'!$D$18)*(1-H758)))</f>
        <v>35378.9940623337</v>
      </c>
      <c r="J758" s="27">
        <f ca="1" t="shared" si="5629"/>
        <v>0.540909955485402</v>
      </c>
      <c r="K758" s="28">
        <f ca="1">IF(J758&lt;=('Ejercicio 3 - TIR'!$D$18-'Ejercicio 3 - TIR'!$C$18)/('Ejercicio 3 - TIR'!$E$18-'Ejercicio 3 - TIR'!$C$18),'Ejercicio 3 - TIR'!$C$18+SQRT(('Ejercicio 3 - TIR'!$E$18-'Ejercicio 3 - TIR'!$C$18)*('Ejercicio 3 - TIR'!$D$18-'Ejercicio 3 - TIR'!$C$18)*J758),'Ejercicio 3 - TIR'!$E$18-SQRT(('Ejercicio 3 - TIR'!$E$18-'Ejercicio 3 - TIR'!$C$18)*('Ejercicio 3 - TIR'!$E$18-'Ejercicio 3 - TIR'!$D$18)*(1-J758)))</f>
        <v>39007.5797705494</v>
      </c>
      <c r="L758" s="27">
        <f ca="1" t="shared" si="5629"/>
        <v>0.42250068345726</v>
      </c>
      <c r="M758" s="28">
        <f ca="1">IF(L758&lt;=('Ejercicio 3 - TIR'!$D$18-'Ejercicio 3 - TIR'!$C$18)/('Ejercicio 3 - TIR'!$E$18-'Ejercicio 3 - TIR'!$C$18),'Ejercicio 3 - TIR'!$C$18+SQRT(('Ejercicio 3 - TIR'!$E$18-'Ejercicio 3 - TIR'!$C$18)*('Ejercicio 3 - TIR'!$D$18-'Ejercicio 3 - TIR'!$C$18)*L758),'Ejercicio 3 - TIR'!$E$18-SQRT(('Ejercicio 3 - TIR'!$E$18-'Ejercicio 3 - TIR'!$C$18)*('Ejercicio 3 - TIR'!$E$18-'Ejercicio 3 - TIR'!$D$18)*(1-L758)))</f>
        <v>37960.8481029718</v>
      </c>
      <c r="N758" s="27">
        <f ca="1" t="shared" ref="N758:R758" si="5630">RAND()</f>
        <v>0.0814873478824467</v>
      </c>
      <c r="O758" s="28">
        <f ca="1">IF(N758&lt;=('Ejercicio 3 - TIR'!$D$18-'Ejercicio 3 - TIR'!$C$18)/('Ejercicio 3 - TIR'!$E$18-'Ejercicio 3 - TIR'!$C$18),'Ejercicio 3 - TIR'!$C$18+SQRT(('Ejercicio 3 - TIR'!$E$18-'Ejercicio 3 - TIR'!$C$18)*('Ejercicio 3 - TIR'!$D$18-'Ejercicio 3 - TIR'!$C$18)*N758),'Ejercicio 3 - TIR'!$E$18-SQRT(('Ejercicio 3 - TIR'!$E$18-'Ejercicio 3 - TIR'!$C$18)*('Ejercicio 3 - TIR'!$E$18-'Ejercicio 3 - TIR'!$D$18)*(1-N758)))</f>
        <v>33496.1553429971</v>
      </c>
      <c r="P758" s="27">
        <f ca="1" t="shared" si="5630"/>
        <v>0.66397613859267</v>
      </c>
      <c r="Q758" s="29">
        <f ca="1">IF(P758&lt;=('Ejercicio 3 - TIR'!$D$22-'Ejercicio 3 - TIR'!$C$22)/('Ejercicio 3 - TIR'!$E$22-'Ejercicio 3 - TIR'!$C$22),'Ejercicio 3 - TIR'!$C$22+SQRT(('Ejercicio 3 - TIR'!$E$22-'Ejercicio 3 - TIR'!$C$22)*('Ejercicio 3 - TIR'!$D$22-'Ejercicio 3 - TIR'!$C$22)*P758),'Ejercicio 3 - TIR'!$E$22-SQRT(('Ejercicio 3 - TIR'!$E$22-'Ejercicio 3 - TIR'!$C$22)*('Ejercicio 3 - TIR'!$E$22-'Ejercicio 3 - TIR'!$D$22)*(1-P758)))</f>
        <v>0.155406444939107</v>
      </c>
      <c r="R758" s="27">
        <f ca="1" t="shared" si="5630"/>
        <v>0.652465509114722</v>
      </c>
      <c r="S758" s="29">
        <f ca="1">IF(R758&lt;=('Ejercicio 3 - TIR'!$D$23-'Ejercicio 3 - TIR'!$C$23)/('Ejercicio 3 - TIR'!$E$23-'Ejercicio 3 - TIR'!$C$23),'Ejercicio 3 - TIR'!$C$23+SQRT(('Ejercicio 3 - TIR'!$E$23-'Ejercicio 3 - TIR'!$C$23)*('Ejercicio 3 - TIR'!$D$23-'Ejercicio 3 - TIR'!$C$23)*R758),'Ejercicio 3 - TIR'!$E$23-SQRT(('Ejercicio 3 - TIR'!$E$23-'Ejercicio 3 - TIR'!$C$23)*('Ejercicio 3 - TIR'!$E$23-'Ejercicio 3 - TIR'!$D$23)*(1-R758)))</f>
        <v>0.154988760854498</v>
      </c>
      <c r="T758" s="27">
        <f ca="1" t="shared" ref="T758:X758" si="5631">RAND()</f>
        <v>0.672436950284162</v>
      </c>
      <c r="U758" s="29">
        <f ca="1">IF(T758&lt;=('Ejercicio 3 - TIR'!$D$24-'Ejercicio 3 - TIR'!$C$24)/('Ejercicio 3 - TIR'!$E$24-'Ejercicio 3 - TIR'!$C$24),'Ejercicio 3 - TIR'!$C$24+SQRT(('Ejercicio 3 - TIR'!$E$24-'Ejercicio 3 - TIR'!$C$24)*('Ejercicio 3 - TIR'!$D$24-'Ejercicio 3 - TIR'!$C$24)*T758),'Ejercicio 3 - TIR'!$E$24-SQRT(('Ejercicio 3 - TIR'!$E$24-'Ejercicio 3 - TIR'!$C$24)*('Ejercicio 3 - TIR'!$E$24-'Ejercicio 3 - TIR'!$D$24)*(1-T758)))</f>
        <v>0.189715077361757</v>
      </c>
      <c r="V758" s="27">
        <f ca="1" t="shared" si="5631"/>
        <v>0.0649515903285252</v>
      </c>
      <c r="W758" s="29">
        <f ca="1">IF(V758&lt;=('Ejercicio 3 - TIR'!$D$25-'Ejercicio 3 - TIR'!$C$25)/('Ejercicio 3 - TIR'!$E$25-'Ejercicio 3 - TIR'!$C$25),'Ejercicio 3 - TIR'!$C$25+SQRT(('Ejercicio 3 - TIR'!$E$25-'Ejercicio 3 - TIR'!$C$25)*('Ejercicio 3 - TIR'!$D$25-'Ejercicio 3 - TIR'!$C$25)*V758),'Ejercicio 3 - TIR'!$E$25-SQRT(('Ejercicio 3 - TIR'!$E$25-'Ejercicio 3 - TIR'!$C$25)*('Ejercicio 3 - TIR'!$E$25-'Ejercicio 3 - TIR'!$D$25)*(1-V758)))</f>
        <v>0.189535839053798</v>
      </c>
      <c r="X758" s="27">
        <f ca="1" t="shared" si="5631"/>
        <v>0.152610275630535</v>
      </c>
      <c r="Y758" s="29">
        <f ca="1">IF(X758&lt;=('Ejercicio 3 - TIR'!$D$26-'Ejercicio 3 - TIR'!$C$26)/('Ejercicio 3 - TIR'!$E$26-'Ejercicio 3 - TIR'!$C$26),'Ejercicio 3 - TIR'!$C$26+SQRT(('Ejercicio 3 - TIR'!$E$26-'Ejercicio 3 - TIR'!$C$26)*('Ejercicio 3 - TIR'!$D$26-'Ejercicio 3 - TIR'!$C$26)*X758),'Ejercicio 3 - TIR'!$E$26-SQRT(('Ejercicio 3 - TIR'!$E$26-'Ejercicio 3 - TIR'!$C$26)*('Ejercicio 3 - TIR'!$E$26-'Ejercicio 3 - TIR'!$D$26)*(1-X758)))</f>
        <v>0.210298959190127</v>
      </c>
      <c r="Z758" s="27">
        <f ca="1" t="shared" si="5240"/>
        <v>1.15540644493911</v>
      </c>
      <c r="AA758" s="27">
        <f ca="1" t="shared" si="5241"/>
        <v>1.33448145812352</v>
      </c>
      <c r="AB758" s="27">
        <f ca="1" t="shared" si="5242"/>
        <v>1.58765271118925</v>
      </c>
      <c r="AC758" s="27">
        <f ca="1" t="shared" si="5243"/>
        <v>1.88856979993055</v>
      </c>
      <c r="AD758" s="27">
        <f ca="1" t="shared" si="5244"/>
        <v>2.28573406321385</v>
      </c>
      <c r="AE758" s="26">
        <f ca="1" t="shared" si="5245"/>
        <v>4403.13659205573</v>
      </c>
      <c r="AF758" s="26">
        <f ca="1" t="shared" si="5246"/>
        <v>5085.57327633154</v>
      </c>
      <c r="AG758" s="26">
        <f ca="1" t="shared" si="5247"/>
        <v>6050.38320387967</v>
      </c>
      <c r="AH758" s="26">
        <f ca="1" t="shared" si="5248"/>
        <v>7197.14766102401</v>
      </c>
      <c r="AI758" s="26">
        <f ca="1" t="shared" si="5249"/>
        <v>8710.70032327501</v>
      </c>
      <c r="AJ758" s="28">
        <f ca="1" t="shared" si="5250"/>
        <v>38596.3053816548</v>
      </c>
      <c r="AK758" s="28">
        <f ca="1" t="shared" si="5251"/>
        <v>47212.6115832464</v>
      </c>
      <c r="AL758" s="28">
        <f ca="1" t="shared" si="5252"/>
        <v>61930.4897796438</v>
      </c>
      <c r="AM758" s="28">
        <f ca="1" t="shared" si="5253"/>
        <v>71691.7113070232</v>
      </c>
      <c r="AN758" s="28">
        <f ca="1" t="shared" si="5254"/>
        <v>76563.3032541909</v>
      </c>
      <c r="AO758" s="28">
        <f ca="1">C758/'Ejercicio 3 - TIR'!$D$7</f>
        <v>18324.9860200361</v>
      </c>
      <c r="AP758" s="28">
        <f ca="1" t="shared" si="5255"/>
        <v>20271.3193616187</v>
      </c>
      <c r="AQ758" s="28">
        <f ca="1" t="shared" si="5256"/>
        <v>28887.6255632103</v>
      </c>
      <c r="AR758" s="28">
        <f ca="1" t="shared" si="5257"/>
        <v>43605.5037596077</v>
      </c>
      <c r="AS758" s="28">
        <f ca="1" t="shared" si="5258"/>
        <v>53366.7252869871</v>
      </c>
      <c r="AT758" s="28">
        <f ca="1" t="shared" si="5259"/>
        <v>58238.3172341548</v>
      </c>
      <c r="AU758" s="28">
        <f ca="1">AP758*'Ejercicio 3 - TIR'!$D$5</f>
        <v>10135.6596808094</v>
      </c>
      <c r="AV758" s="28">
        <f ca="1">AQ758*'Ejercicio 3 - TIR'!$D$5</f>
        <v>14443.8127816052</v>
      </c>
      <c r="AW758" s="28">
        <f ca="1">AR758*'Ejercicio 3 - TIR'!$D$5</f>
        <v>21802.7518798039</v>
      </c>
      <c r="AX758" s="28">
        <f ca="1">AS758*'Ejercicio 3 - TIR'!$D$5</f>
        <v>26683.3626434936</v>
      </c>
      <c r="AY758" s="28">
        <f ca="1">AT758*'Ejercicio 3 - TIR'!$D$5</f>
        <v>29119.1586170774</v>
      </c>
      <c r="AZ758" s="28">
        <f ca="1" t="shared" ref="AZ758:BD758" si="5632">AJ758-AU758-AE758</f>
        <v>24057.5091087897</v>
      </c>
      <c r="BA758" s="28">
        <f ca="1" t="shared" si="5632"/>
        <v>27683.2255253097</v>
      </c>
      <c r="BB758" s="28">
        <f ca="1" t="shared" si="5632"/>
        <v>34077.3546959603</v>
      </c>
      <c r="BC758" s="28">
        <f ca="1" t="shared" si="5632"/>
        <v>37811.2010025056</v>
      </c>
      <c r="BD758" s="28">
        <f ca="1" t="shared" si="5632"/>
        <v>38733.4443138385</v>
      </c>
      <c r="BE758" s="28">
        <f ca="1" t="shared" ref="BE758:BI758" si="5633">AZ758/Z758</f>
        <v>20821.685056515</v>
      </c>
      <c r="BF758" s="28">
        <f ca="1" t="shared" si="5633"/>
        <v>20744.5561396083</v>
      </c>
      <c r="BG758" s="28">
        <f ca="1" t="shared" si="5633"/>
        <v>21463.9854521044</v>
      </c>
      <c r="BH758" s="28">
        <f ca="1" t="shared" si="5633"/>
        <v>20021.0767978479</v>
      </c>
      <c r="BI758" s="28">
        <f ca="1" t="shared" si="5633"/>
        <v>16945.7352616855</v>
      </c>
      <c r="BJ758" s="28">
        <f ca="1" t="shared" si="5262"/>
        <v>64761.7883375987</v>
      </c>
      <c r="BK758" s="28">
        <f ca="1" t="shared" si="5263"/>
        <v>41886.044753914</v>
      </c>
      <c r="BL758" s="28">
        <f ca="1" t="shared" si="5264"/>
        <v>106647.833091513</v>
      </c>
      <c r="BM758" s="28">
        <f ca="1">BK758*'Ejercicio 3 - TIR'!$D$5</f>
        <v>20943.022376957</v>
      </c>
      <c r="BN758" s="28">
        <f ca="1" t="shared" si="5265"/>
        <v>85704.8107145557</v>
      </c>
      <c r="BO758" s="28">
        <f ca="1" t="shared" si="5266"/>
        <v>37495.5302516911</v>
      </c>
      <c r="BP758" s="28">
        <f ca="1" t="shared" si="5267"/>
        <v>-119957.967341853</v>
      </c>
      <c r="BQ758" s="28">
        <f ca="1" t="shared" ref="BQ758:BT758" si="5634">BE758</f>
        <v>20821.685056515</v>
      </c>
      <c r="BR758" s="28">
        <f ca="1" t="shared" si="5634"/>
        <v>20744.5561396083</v>
      </c>
      <c r="BS758" s="28">
        <f ca="1" t="shared" si="5634"/>
        <v>21463.9854521044</v>
      </c>
      <c r="BT758" s="28">
        <f ca="1" t="shared" si="5634"/>
        <v>20021.0767978479</v>
      </c>
      <c r="BU758" s="28">
        <f ca="1" t="shared" si="5269"/>
        <v>54441.2655133766</v>
      </c>
      <c r="BV758" s="30">
        <f ca="1" t="shared" si="5270"/>
        <v>4.0471429962404</v>
      </c>
    </row>
    <row r="759" ht="15" customHeight="1" spans="1:74">
      <c r="A759" s="26">
        <v>758</v>
      </c>
      <c r="B759" s="27">
        <f ca="1" t="shared" ref="B759:F759" si="5635">RAND()</f>
        <v>0.944159417302495</v>
      </c>
      <c r="C759" s="28">
        <f ca="1">IF(B759&lt;=('Ejercicio 3 - TIR'!$D$13-'Ejercicio 3 - TIR'!$C$13)/('Ejercicio 3 - TIR'!$E$13-'Ejercicio 3 - TIR'!$C$13),'Ejercicio 3 - TIR'!$C$13+SQRT(('Ejercicio 3 - TIR'!$E$13-'Ejercicio 3 - TIR'!$C$13)*('Ejercicio 3 - TIR'!$D$13-'Ejercicio 3 - TIR'!$C$13)*B759),'Ejercicio 3 - TIR'!$E$13-SQRT(('Ejercicio 3 - TIR'!$E$13-'Ejercicio 3 - TIR'!$C$13)*('Ejercicio 3 - TIR'!$E$13-'Ejercicio 3 - TIR'!$D$13)*(1-B759)))</f>
        <v>91814.1158548996</v>
      </c>
      <c r="D759" s="27">
        <f ca="1" t="shared" si="5635"/>
        <v>0.870345688297919</v>
      </c>
      <c r="E759" s="28">
        <f ca="1">IF(D759&lt;=('Ejercicio 3 - TIR'!$D$14-'Ejercicio 3 - TIR'!$C$14)/('Ejercicio 3 - TIR'!$E$14-'Ejercicio 3 - TIR'!$C$14),'Ejercicio 3 - TIR'!$C$14+SQRT(('Ejercicio 3 - TIR'!$E$14-'Ejercicio 3 - TIR'!$C$14)*('Ejercicio 3 - TIR'!$D$14-'Ejercicio 3 - TIR'!$C$14)*D759),'Ejercicio 3 - TIR'!$E$14-SQRT(('Ejercicio 3 - TIR'!$E$14-'Ejercicio 3 - TIR'!$C$14)*('Ejercicio 3 - TIR'!$E$14-'Ejercicio 3 - TIR'!$D$14)*(1-D759)))</f>
        <v>35589.9946989474</v>
      </c>
      <c r="F759" s="27">
        <f ca="1" t="shared" si="5635"/>
        <v>0.0882246845979044</v>
      </c>
      <c r="G759" s="28">
        <f ca="1">IF(F759&lt;=('Ejercicio 3 - TIR'!$D$18-'Ejercicio 3 - TIR'!$C$18)/('Ejercicio 3 - TIR'!$E$18-'Ejercicio 3 - TIR'!$C$18),'Ejercicio 3 - TIR'!$C$18+SQRT(('Ejercicio 3 - TIR'!$E$18-'Ejercicio 3 - TIR'!$C$18)*('Ejercicio 3 - TIR'!$D$18-'Ejercicio 3 - TIR'!$C$18)*F759),'Ejercicio 3 - TIR'!$E$18-SQRT(('Ejercicio 3 - TIR'!$E$18-'Ejercicio 3 - TIR'!$C$18)*('Ejercicio 3 - TIR'!$E$18-'Ejercicio 3 - TIR'!$D$18)*(1-F759)))</f>
        <v>33637.8156481171</v>
      </c>
      <c r="H759" s="27">
        <f ca="1" t="shared" ref="H759:L759" si="5636">RAND()</f>
        <v>0.0162430498817963</v>
      </c>
      <c r="I759" s="28">
        <f ca="1">IF(H759&lt;=('Ejercicio 3 - TIR'!$D$18-'Ejercicio 3 - TIR'!$C$18)/('Ejercicio 3 - TIR'!$E$18-'Ejercicio 3 - TIR'!$C$18),'Ejercicio 3 - TIR'!$C$18+SQRT(('Ejercicio 3 - TIR'!$E$18-'Ejercicio 3 - TIR'!$C$18)*('Ejercicio 3 - TIR'!$D$18-'Ejercicio 3 - TIR'!$C$18)*H759),'Ejercicio 3 - TIR'!$E$18-SQRT(('Ejercicio 3 - TIR'!$E$18-'Ejercicio 3 - TIR'!$C$18)*('Ejercicio 3 - TIR'!$E$18-'Ejercicio 3 - TIR'!$D$18)*(1-H759)))</f>
        <v>31560.9155910136</v>
      </c>
      <c r="J759" s="27">
        <f ca="1" t="shared" si="5636"/>
        <v>0.0259349935454749</v>
      </c>
      <c r="K759" s="28">
        <f ca="1">IF(J759&lt;=('Ejercicio 3 - TIR'!$D$18-'Ejercicio 3 - TIR'!$C$18)/('Ejercicio 3 - TIR'!$E$18-'Ejercicio 3 - TIR'!$C$18),'Ejercicio 3 - TIR'!$C$18+SQRT(('Ejercicio 3 - TIR'!$E$18-'Ejercicio 3 - TIR'!$C$18)*('Ejercicio 3 - TIR'!$D$18-'Ejercicio 3 - TIR'!$C$18)*J759),'Ejercicio 3 - TIR'!$E$18-SQRT(('Ejercicio 3 - TIR'!$E$18-'Ejercicio 3 - TIR'!$C$18)*('Ejercicio 3 - TIR'!$E$18-'Ejercicio 3 - TIR'!$D$18)*(1-J759)))</f>
        <v>31972.371423394</v>
      </c>
      <c r="L759" s="27">
        <f ca="1" t="shared" si="5636"/>
        <v>0.484362544488496</v>
      </c>
      <c r="M759" s="28">
        <f ca="1">IF(L759&lt;=('Ejercicio 3 - TIR'!$D$18-'Ejercicio 3 - TIR'!$C$18)/('Ejercicio 3 - TIR'!$E$18-'Ejercicio 3 - TIR'!$C$18),'Ejercicio 3 - TIR'!$C$18+SQRT(('Ejercicio 3 - TIR'!$E$18-'Ejercicio 3 - TIR'!$C$18)*('Ejercicio 3 - TIR'!$D$18-'Ejercicio 3 - TIR'!$C$18)*L759),'Ejercicio 3 - TIR'!$E$18-SQRT(('Ejercicio 3 - TIR'!$E$18-'Ejercicio 3 - TIR'!$C$18)*('Ejercicio 3 - TIR'!$E$18-'Ejercicio 3 - TIR'!$D$18)*(1-L759)))</f>
        <v>38523.7539660219</v>
      </c>
      <c r="N759" s="27">
        <f ca="1" t="shared" ref="N759:R759" si="5637">RAND()</f>
        <v>0.465164108555137</v>
      </c>
      <c r="O759" s="28">
        <f ca="1">IF(N759&lt;=('Ejercicio 3 - TIR'!$D$18-'Ejercicio 3 - TIR'!$C$18)/('Ejercicio 3 - TIR'!$E$18-'Ejercicio 3 - TIR'!$C$18),'Ejercicio 3 - TIR'!$C$18+SQRT(('Ejercicio 3 - TIR'!$E$18-'Ejercicio 3 - TIR'!$C$18)*('Ejercicio 3 - TIR'!$D$18-'Ejercicio 3 - TIR'!$C$18)*N759),'Ejercicio 3 - TIR'!$E$18-SQRT(('Ejercicio 3 - TIR'!$E$18-'Ejercicio 3 - TIR'!$C$18)*('Ejercicio 3 - TIR'!$E$18-'Ejercicio 3 - TIR'!$D$18)*(1-N759)))</f>
        <v>38353.12015257</v>
      </c>
      <c r="P759" s="27">
        <f ca="1" t="shared" si="5637"/>
        <v>0.537062361427128</v>
      </c>
      <c r="Q759" s="29">
        <f ca="1">IF(P759&lt;=('Ejercicio 3 - TIR'!$D$22-'Ejercicio 3 - TIR'!$C$22)/('Ejercicio 3 - TIR'!$E$22-'Ejercicio 3 - TIR'!$C$22),'Ejercicio 3 - TIR'!$C$22+SQRT(('Ejercicio 3 - TIR'!$E$22-'Ejercicio 3 - TIR'!$C$22)*('Ejercicio 3 - TIR'!$D$22-'Ejercicio 3 - TIR'!$C$22)*P759),'Ejercicio 3 - TIR'!$E$22-SQRT(('Ejercicio 3 - TIR'!$E$22-'Ejercicio 3 - TIR'!$C$22)*('Ejercicio 3 - TIR'!$E$22-'Ejercicio 3 - TIR'!$D$22)*(1-P759)))</f>
        <v>0.151133276087662</v>
      </c>
      <c r="R759" s="27">
        <f ca="1" t="shared" si="5637"/>
        <v>0.81274325785807</v>
      </c>
      <c r="S759" s="29">
        <f ca="1">IF(R759&lt;=('Ejercicio 3 - TIR'!$D$23-'Ejercicio 3 - TIR'!$C$23)/('Ejercicio 3 - TIR'!$E$23-'Ejercicio 3 - TIR'!$C$23),'Ejercicio 3 - TIR'!$C$23+SQRT(('Ejercicio 3 - TIR'!$E$23-'Ejercicio 3 - TIR'!$C$23)*('Ejercicio 3 - TIR'!$D$23-'Ejercicio 3 - TIR'!$C$23)*R759),'Ejercicio 3 - TIR'!$E$23-SQRT(('Ejercicio 3 - TIR'!$E$23-'Ejercicio 3 - TIR'!$C$23)*('Ejercicio 3 - TIR'!$E$23-'Ejercicio 3 - TIR'!$D$23)*(1-R759)))</f>
        <v>0.161640747949454</v>
      </c>
      <c r="T759" s="27">
        <f ca="1" t="shared" ref="T759:X759" si="5638">RAND()</f>
        <v>0.174688619213195</v>
      </c>
      <c r="U759" s="29">
        <f ca="1">IF(T759&lt;=('Ejercicio 3 - TIR'!$D$24-'Ejercicio 3 - TIR'!$C$24)/('Ejercicio 3 - TIR'!$E$24-'Ejercicio 3 - TIR'!$C$24),'Ejercicio 3 - TIR'!$C$24+SQRT(('Ejercicio 3 - TIR'!$E$24-'Ejercicio 3 - TIR'!$C$24)*('Ejercicio 3 - TIR'!$D$24-'Ejercicio 3 - TIR'!$C$24)*T759),'Ejercicio 3 - TIR'!$E$24-SQRT(('Ejercicio 3 - TIR'!$E$24-'Ejercicio 3 - TIR'!$C$24)*('Ejercicio 3 - TIR'!$E$24-'Ejercicio 3 - TIR'!$D$24)*(1-T759)))</f>
        <v>0.16915322689125</v>
      </c>
      <c r="V759" s="27">
        <f ca="1" t="shared" si="5638"/>
        <v>0.560970065711189</v>
      </c>
      <c r="W759" s="29">
        <f ca="1">IF(V759&lt;=('Ejercicio 3 - TIR'!$D$25-'Ejercicio 3 - TIR'!$C$25)/('Ejercicio 3 - TIR'!$E$25-'Ejercicio 3 - TIR'!$C$25),'Ejercicio 3 - TIR'!$C$25+SQRT(('Ejercicio 3 - TIR'!$E$25-'Ejercicio 3 - TIR'!$C$25)*('Ejercicio 3 - TIR'!$D$25-'Ejercicio 3 - TIR'!$C$25)*V759),'Ejercicio 3 - TIR'!$E$25-SQRT(('Ejercicio 3 - TIR'!$E$25-'Ejercicio 3 - TIR'!$C$25)*('Ejercicio 3 - TIR'!$E$25-'Ejercicio 3 - TIR'!$D$25)*(1-V759)))</f>
        <v>0.210800449364682</v>
      </c>
      <c r="X759" s="27">
        <f ca="1" t="shared" si="5638"/>
        <v>0.731154714266879</v>
      </c>
      <c r="Y759" s="29">
        <f ca="1">IF(X759&lt;=('Ejercicio 3 - TIR'!$D$26-'Ejercicio 3 - TIR'!$C$26)/('Ejercicio 3 - TIR'!$E$26-'Ejercicio 3 - TIR'!$C$26),'Ejercicio 3 - TIR'!$C$26+SQRT(('Ejercicio 3 - TIR'!$E$26-'Ejercicio 3 - TIR'!$C$26)*('Ejercicio 3 - TIR'!$D$26-'Ejercicio 3 - TIR'!$C$26)*X759),'Ejercicio 3 - TIR'!$E$26-SQRT(('Ejercicio 3 - TIR'!$E$26-'Ejercicio 3 - TIR'!$C$26)*('Ejercicio 3 - TIR'!$E$26-'Ejercicio 3 - TIR'!$D$26)*(1-X759)))</f>
        <v>0.241897971931158</v>
      </c>
      <c r="Z759" s="27">
        <f ca="1" t="shared" si="5240"/>
        <v>1.15113327608766</v>
      </c>
      <c r="AA759" s="27">
        <f ca="1" t="shared" si="5241"/>
        <v>1.33720331982398</v>
      </c>
      <c r="AB759" s="27">
        <f ca="1" t="shared" si="5242"/>
        <v>1.56339557638189</v>
      </c>
      <c r="AC759" s="27">
        <f ca="1" t="shared" si="5243"/>
        <v>1.89296006641795</v>
      </c>
      <c r="AD759" s="27">
        <f ca="1" t="shared" si="5244"/>
        <v>2.35086326743113</v>
      </c>
      <c r="AE759" s="26">
        <f ca="1" t="shared" si="5245"/>
        <v>5378.83249479443</v>
      </c>
      <c r="AF759" s="26">
        <f ca="1" t="shared" si="5246"/>
        <v>6248.27100234783</v>
      </c>
      <c r="AG759" s="26">
        <f ca="1" t="shared" si="5247"/>
        <v>7305.18620488599</v>
      </c>
      <c r="AH759" s="26">
        <f ca="1" t="shared" si="5248"/>
        <v>8845.12273956863</v>
      </c>
      <c r="AI759" s="26">
        <f ca="1" t="shared" si="5249"/>
        <v>10984.7399917524</v>
      </c>
      <c r="AJ759" s="28">
        <f ca="1" t="shared" si="5250"/>
        <v>38721.6089274498</v>
      </c>
      <c r="AK759" s="28">
        <f ca="1" t="shared" si="5251"/>
        <v>42203.3611049877</v>
      </c>
      <c r="AL759" s="28">
        <f ca="1" t="shared" si="5252"/>
        <v>49985.4640497731</v>
      </c>
      <c r="AM759" s="28">
        <f ca="1" t="shared" si="5253"/>
        <v>72923.9278661898</v>
      </c>
      <c r="AN759" s="28">
        <f ca="1" t="shared" si="5254"/>
        <v>90162.9413580492</v>
      </c>
      <c r="AO759" s="28">
        <f ca="1">C759/'Ejercicio 3 - TIR'!$D$7</f>
        <v>18362.8231709799</v>
      </c>
      <c r="AP759" s="28">
        <f ca="1" t="shared" si="5255"/>
        <v>20358.7857564699</v>
      </c>
      <c r="AQ759" s="28">
        <f ca="1" t="shared" si="5256"/>
        <v>23840.5379340078</v>
      </c>
      <c r="AR759" s="28">
        <f ca="1" t="shared" si="5257"/>
        <v>31622.6408787931</v>
      </c>
      <c r="AS759" s="28">
        <f ca="1" t="shared" si="5258"/>
        <v>54561.1046952099</v>
      </c>
      <c r="AT759" s="28">
        <f ca="1" t="shared" si="5259"/>
        <v>71800.1181870693</v>
      </c>
      <c r="AU759" s="28">
        <f ca="1">AP759*'Ejercicio 3 - TIR'!$D$5</f>
        <v>10179.392878235</v>
      </c>
      <c r="AV759" s="28">
        <f ca="1">AQ759*'Ejercicio 3 - TIR'!$D$5</f>
        <v>11920.2689670039</v>
      </c>
      <c r="AW759" s="28">
        <f ca="1">AR759*'Ejercicio 3 - TIR'!$D$5</f>
        <v>15811.3204393966</v>
      </c>
      <c r="AX759" s="28">
        <f ca="1">AS759*'Ejercicio 3 - TIR'!$D$5</f>
        <v>27280.5523476049</v>
      </c>
      <c r="AY759" s="28">
        <f ca="1">AT759*'Ejercicio 3 - TIR'!$D$5</f>
        <v>35900.0590935347</v>
      </c>
      <c r="AZ759" s="28">
        <f ca="1" t="shared" ref="AZ759:BD759" si="5639">AJ759-AU759-AE759</f>
        <v>23163.3835544205</v>
      </c>
      <c r="BA759" s="28">
        <f ca="1" t="shared" si="5639"/>
        <v>24034.821135636</v>
      </c>
      <c r="BB759" s="28">
        <f ca="1" t="shared" si="5639"/>
        <v>26868.9574054905</v>
      </c>
      <c r="BC759" s="28">
        <f ca="1" t="shared" si="5639"/>
        <v>36798.2527790162</v>
      </c>
      <c r="BD759" s="28">
        <f ca="1" t="shared" si="5639"/>
        <v>43278.1422727621</v>
      </c>
      <c r="BE759" s="28">
        <f ca="1" t="shared" ref="BE759:BI759" si="5640">AZ759/Z759</f>
        <v>20122.2430413492</v>
      </c>
      <c r="BF759" s="28">
        <f ca="1" t="shared" si="5640"/>
        <v>17973.946653677</v>
      </c>
      <c r="BG759" s="28">
        <f ca="1" t="shared" si="5640"/>
        <v>17186.282097377</v>
      </c>
      <c r="BH759" s="28">
        <f ca="1" t="shared" si="5640"/>
        <v>19439.529355022</v>
      </c>
      <c r="BI759" s="28">
        <f ca="1" t="shared" si="5640"/>
        <v>18409.4680759778</v>
      </c>
      <c r="BJ759" s="28">
        <f ca="1" t="shared" si="5262"/>
        <v>83667.211225824</v>
      </c>
      <c r="BK759" s="28">
        <f ca="1" t="shared" si="5263"/>
        <v>43168.4864789899</v>
      </c>
      <c r="BL759" s="28">
        <f ca="1" t="shared" si="5264"/>
        <v>126835.697704814</v>
      </c>
      <c r="BM759" s="28">
        <f ca="1">BK759*'Ejercicio 3 - TIR'!$D$5</f>
        <v>21584.2432394949</v>
      </c>
      <c r="BN759" s="28">
        <f ca="1" t="shared" si="5265"/>
        <v>105251.454465319</v>
      </c>
      <c r="BO759" s="28">
        <f ca="1" t="shared" si="5266"/>
        <v>44771.4062844373</v>
      </c>
      <c r="BP759" s="28">
        <f ca="1" t="shared" si="5267"/>
        <v>-127404.110553847</v>
      </c>
      <c r="BQ759" s="28">
        <f ca="1" t="shared" ref="BQ759:BT759" si="5641">BE759</f>
        <v>20122.2430413492</v>
      </c>
      <c r="BR759" s="28">
        <f ca="1" t="shared" si="5641"/>
        <v>17973.946653677</v>
      </c>
      <c r="BS759" s="28">
        <f ca="1" t="shared" si="5641"/>
        <v>17186.282097377</v>
      </c>
      <c r="BT759" s="28">
        <f ca="1" t="shared" si="5641"/>
        <v>19439.529355022</v>
      </c>
      <c r="BU759" s="28">
        <f ca="1" t="shared" si="5269"/>
        <v>63180.8743604151</v>
      </c>
      <c r="BV759" s="30">
        <f ca="1" t="shared" si="5270"/>
        <v>2.21781249695847</v>
      </c>
    </row>
    <row r="760" ht="15" customHeight="1" spans="1:74">
      <c r="A760" s="26">
        <v>759</v>
      </c>
      <c r="B760" s="27">
        <f ca="1" t="shared" ref="B760:F760" si="5642">RAND()</f>
        <v>0.489410307231527</v>
      </c>
      <c r="C760" s="28">
        <f ca="1">IF(B760&lt;=('Ejercicio 3 - TIR'!$D$13-'Ejercicio 3 - TIR'!$C$13)/('Ejercicio 3 - TIR'!$E$13-'Ejercicio 3 - TIR'!$C$13),'Ejercicio 3 - TIR'!$C$13+SQRT(('Ejercicio 3 - TIR'!$E$13-'Ejercicio 3 - TIR'!$C$13)*('Ejercicio 3 - TIR'!$D$13-'Ejercicio 3 - TIR'!$C$13)*B760),'Ejercicio 3 - TIR'!$E$13-SQRT(('Ejercicio 3 - TIR'!$E$13-'Ejercicio 3 - TIR'!$C$13)*('Ejercicio 3 - TIR'!$E$13-'Ejercicio 3 - TIR'!$D$13)*(1-B760)))</f>
        <v>75247.0682277398</v>
      </c>
      <c r="D760" s="27">
        <f ca="1" t="shared" si="5642"/>
        <v>0.176487282283886</v>
      </c>
      <c r="E760" s="28">
        <f ca="1">IF(D760&lt;=('Ejercicio 3 - TIR'!$D$14-'Ejercicio 3 - TIR'!$C$14)/('Ejercicio 3 - TIR'!$E$14-'Ejercicio 3 - TIR'!$C$14),'Ejercicio 3 - TIR'!$C$14+SQRT(('Ejercicio 3 - TIR'!$E$14-'Ejercicio 3 - TIR'!$C$14)*('Ejercicio 3 - TIR'!$D$14-'Ejercicio 3 - TIR'!$C$14)*D760),'Ejercicio 3 - TIR'!$E$14-SQRT(('Ejercicio 3 - TIR'!$E$14-'Ejercicio 3 - TIR'!$C$14)*('Ejercicio 3 - TIR'!$E$14-'Ejercicio 3 - TIR'!$D$14)*(1-D760)))</f>
        <v>28638.2064497897</v>
      </c>
      <c r="F760" s="27">
        <f ca="1" t="shared" si="5642"/>
        <v>0.0138268847439111</v>
      </c>
      <c r="G760" s="28">
        <f ca="1">IF(F760&lt;=('Ejercicio 3 - TIR'!$D$18-'Ejercicio 3 - TIR'!$C$18)/('Ejercicio 3 - TIR'!$E$18-'Ejercicio 3 - TIR'!$C$18),'Ejercicio 3 - TIR'!$C$18+SQRT(('Ejercicio 3 - TIR'!$E$18-'Ejercicio 3 - TIR'!$C$18)*('Ejercicio 3 - TIR'!$D$18-'Ejercicio 3 - TIR'!$C$18)*F760),'Ejercicio 3 - TIR'!$E$18-SQRT(('Ejercicio 3 - TIR'!$E$18-'Ejercicio 3 - TIR'!$C$18)*('Ejercicio 3 - TIR'!$E$18-'Ejercicio 3 - TIR'!$D$18)*(1-F760)))</f>
        <v>31440.1502392413</v>
      </c>
      <c r="H760" s="27">
        <f ca="1" t="shared" ref="H760:L760" si="5643">RAND()</f>
        <v>0.579744811148251</v>
      </c>
      <c r="I760" s="28">
        <f ca="1">IF(H760&lt;=('Ejercicio 3 - TIR'!$D$18-'Ejercicio 3 - TIR'!$C$18)/('Ejercicio 3 - TIR'!$E$18-'Ejercicio 3 - TIR'!$C$18),'Ejercicio 3 - TIR'!$C$18+SQRT(('Ejercicio 3 - TIR'!$E$18-'Ejercicio 3 - TIR'!$C$18)*('Ejercicio 3 - TIR'!$D$18-'Ejercicio 3 - TIR'!$C$18)*H760),'Ejercicio 3 - TIR'!$E$18-SQRT(('Ejercicio 3 - TIR'!$E$18-'Ejercicio 3 - TIR'!$C$18)*('Ejercicio 3 - TIR'!$E$18-'Ejercicio 3 - TIR'!$D$18)*(1-H760)))</f>
        <v>39325.326893586</v>
      </c>
      <c r="J760" s="27">
        <f ca="1" t="shared" si="5643"/>
        <v>0.515840870520855</v>
      </c>
      <c r="K760" s="28">
        <f ca="1">IF(J760&lt;=('Ejercicio 3 - TIR'!$D$18-'Ejercicio 3 - TIR'!$C$18)/('Ejercicio 3 - TIR'!$E$18-'Ejercicio 3 - TIR'!$C$18),'Ejercicio 3 - TIR'!$C$18+SQRT(('Ejercicio 3 - TIR'!$E$18-'Ejercicio 3 - TIR'!$C$18)*('Ejercicio 3 - TIR'!$D$18-'Ejercicio 3 - TIR'!$C$18)*J760),'Ejercicio 3 - TIR'!$E$18-SQRT(('Ejercicio 3 - TIR'!$E$18-'Ejercicio 3 - TIR'!$C$18)*('Ejercicio 3 - TIR'!$E$18-'Ejercicio 3 - TIR'!$D$18)*(1-J760)))</f>
        <v>38796.3703070146</v>
      </c>
      <c r="L760" s="27">
        <f ca="1" t="shared" si="5643"/>
        <v>0.368093370098964</v>
      </c>
      <c r="M760" s="28">
        <f ca="1">IF(L760&lt;=('Ejercicio 3 - TIR'!$D$18-'Ejercicio 3 - TIR'!$C$18)/('Ejercicio 3 - TIR'!$E$18-'Ejercicio 3 - TIR'!$C$18),'Ejercicio 3 - TIR'!$C$18+SQRT(('Ejercicio 3 - TIR'!$E$18-'Ejercicio 3 - TIR'!$C$18)*('Ejercicio 3 - TIR'!$D$18-'Ejercicio 3 - TIR'!$C$18)*L760),'Ejercicio 3 - TIR'!$E$18-SQRT(('Ejercicio 3 - TIR'!$E$18-'Ejercicio 3 - TIR'!$C$18)*('Ejercicio 3 - TIR'!$E$18-'Ejercicio 3 - TIR'!$D$18)*(1-L760)))</f>
        <v>37430.6127280894</v>
      </c>
      <c r="N760" s="27">
        <f ca="1" t="shared" ref="N760:R760" si="5644">RAND()</f>
        <v>0.940565279258262</v>
      </c>
      <c r="O760" s="28">
        <f ca="1">IF(N760&lt;=('Ejercicio 3 - TIR'!$D$18-'Ejercicio 3 - TIR'!$C$18)/('Ejercicio 3 - TIR'!$E$18-'Ejercicio 3 - TIR'!$C$18),'Ejercicio 3 - TIR'!$C$18+SQRT(('Ejercicio 3 - TIR'!$E$18-'Ejercicio 3 - TIR'!$C$18)*('Ejercicio 3 - TIR'!$D$18-'Ejercicio 3 - TIR'!$C$18)*N760),'Ejercicio 3 - TIR'!$E$18-SQRT(('Ejercicio 3 - TIR'!$E$18-'Ejercicio 3 - TIR'!$C$18)*('Ejercicio 3 - TIR'!$E$18-'Ejercicio 3 - TIR'!$D$18)*(1-N760)))</f>
        <v>42888.69612428</v>
      </c>
      <c r="P760" s="27">
        <f ca="1" t="shared" si="5644"/>
        <v>0.39125393267347</v>
      </c>
      <c r="Q760" s="29">
        <f ca="1">IF(P760&lt;=('Ejercicio 3 - TIR'!$D$22-'Ejercicio 3 - TIR'!$C$22)/('Ejercicio 3 - TIR'!$E$22-'Ejercicio 3 - TIR'!$C$22),'Ejercicio 3 - TIR'!$C$22+SQRT(('Ejercicio 3 - TIR'!$E$22-'Ejercicio 3 - TIR'!$C$22)*('Ejercicio 3 - TIR'!$D$22-'Ejercicio 3 - TIR'!$C$22)*P760),'Ejercicio 3 - TIR'!$E$22-SQRT(('Ejercicio 3 - TIR'!$E$22-'Ejercicio 3 - TIR'!$C$22)*('Ejercicio 3 - TIR'!$E$22-'Ejercicio 3 - TIR'!$D$22)*(1-P760)))</f>
        <v>0.146537842391804</v>
      </c>
      <c r="R760" s="27">
        <f ca="1" t="shared" si="5644"/>
        <v>0.312664360192147</v>
      </c>
      <c r="S760" s="29">
        <f ca="1">IF(R760&lt;=('Ejercicio 3 - TIR'!$D$23-'Ejercicio 3 - TIR'!$C$23)/('Ejercicio 3 - TIR'!$E$23-'Ejercicio 3 - TIR'!$C$23),'Ejercicio 3 - TIR'!$C$23+SQRT(('Ejercicio 3 - TIR'!$E$23-'Ejercicio 3 - TIR'!$C$23)*('Ejercicio 3 - TIR'!$D$23-'Ejercicio 3 - TIR'!$C$23)*R760),'Ejercicio 3 - TIR'!$E$23-SQRT(('Ejercicio 3 - TIR'!$E$23-'Ejercicio 3 - TIR'!$C$23)*('Ejercicio 3 - TIR'!$E$23-'Ejercicio 3 - TIR'!$D$23)*(1-R760)))</f>
        <v>0.143723318662149</v>
      </c>
      <c r="T760" s="27">
        <f ca="1" t="shared" ref="T760:X760" si="5645">RAND()</f>
        <v>0.525893871082075</v>
      </c>
      <c r="U760" s="29">
        <f ca="1">IF(T760&lt;=('Ejercicio 3 - TIR'!$D$24-'Ejercicio 3 - TIR'!$C$24)/('Ejercicio 3 - TIR'!$E$24-'Ejercicio 3 - TIR'!$C$24),'Ejercicio 3 - TIR'!$C$24+SQRT(('Ejercicio 3 - TIR'!$E$24-'Ejercicio 3 - TIR'!$C$24)*('Ejercicio 3 - TIR'!$D$24-'Ejercicio 3 - TIR'!$C$24)*T760),'Ejercicio 3 - TIR'!$E$24-SQRT(('Ejercicio 3 - TIR'!$E$24-'Ejercicio 3 - TIR'!$C$24)*('Ejercicio 3 - TIR'!$E$24-'Ejercicio 3 - TIR'!$D$24)*(1-T760)))</f>
        <v>0.183565165555883</v>
      </c>
      <c r="V760" s="27">
        <f ca="1" t="shared" si="5645"/>
        <v>0.803382938727157</v>
      </c>
      <c r="W760" s="29">
        <f ca="1">IF(V760&lt;=('Ejercicio 3 - TIR'!$D$25-'Ejercicio 3 - TIR'!$C$25)/('Ejercicio 3 - TIR'!$E$25-'Ejercicio 3 - TIR'!$C$25),'Ejercicio 3 - TIR'!$C$25+SQRT(('Ejercicio 3 - TIR'!$E$25-'Ejercicio 3 - TIR'!$C$25)*('Ejercicio 3 - TIR'!$D$25-'Ejercicio 3 - TIR'!$C$25)*V760),'Ejercicio 3 - TIR'!$E$25-SQRT(('Ejercicio 3 - TIR'!$E$25-'Ejercicio 3 - TIR'!$C$25)*('Ejercicio 3 - TIR'!$E$25-'Ejercicio 3 - TIR'!$D$25)*(1-V760)))</f>
        <v>0.223767201551208</v>
      </c>
      <c r="X760" s="27">
        <f ca="1" t="shared" si="5645"/>
        <v>0.86991355154768</v>
      </c>
      <c r="Y760" s="29">
        <f ca="1">IF(X760&lt;=('Ejercicio 3 - TIR'!$D$26-'Ejercicio 3 - TIR'!$C$26)/('Ejercicio 3 - TIR'!$E$26-'Ejercicio 3 - TIR'!$C$26),'Ejercicio 3 - TIR'!$C$26+SQRT(('Ejercicio 3 - TIR'!$E$26-'Ejercicio 3 - TIR'!$C$26)*('Ejercicio 3 - TIR'!$D$26-'Ejercicio 3 - TIR'!$C$26)*X760),'Ejercicio 3 - TIR'!$E$26-SQRT(('Ejercicio 3 - TIR'!$E$26-'Ejercicio 3 - TIR'!$C$26)*('Ejercicio 3 - TIR'!$E$26-'Ejercicio 3 - TIR'!$D$26)*(1-X760)))</f>
        <v>0.253495909341339</v>
      </c>
      <c r="Z760" s="27">
        <f ca="1" t="shared" si="5240"/>
        <v>1.1465378423918</v>
      </c>
      <c r="AA760" s="27">
        <f ca="1" t="shared" si="5241"/>
        <v>1.31132206607209</v>
      </c>
      <c r="AB760" s="27">
        <f ca="1" t="shared" si="5242"/>
        <v>1.5520351182277</v>
      </c>
      <c r="AC760" s="27">
        <f ca="1" t="shared" si="5243"/>
        <v>1.89932967334271</v>
      </c>
      <c r="AD760" s="27">
        <f ca="1" t="shared" si="5244"/>
        <v>2.38080197602571</v>
      </c>
      <c r="AE760" s="26">
        <f ca="1" t="shared" si="5245"/>
        <v>4196.58098312324</v>
      </c>
      <c r="AF760" s="26">
        <f ca="1" t="shared" si="5246"/>
        <v>4799.72752905217</v>
      </c>
      <c r="AG760" s="26">
        <f ca="1" t="shared" si="5247"/>
        <v>5680.79030754577</v>
      </c>
      <c r="AH760" s="26">
        <f ca="1" t="shared" si="5248"/>
        <v>6951.96485726451</v>
      </c>
      <c r="AI760" s="26">
        <f ca="1" t="shared" si="5249"/>
        <v>8714.2595104658</v>
      </c>
      <c r="AJ760" s="28">
        <f ca="1" t="shared" si="5250"/>
        <v>36047.3220197738</v>
      </c>
      <c r="AK760" s="28">
        <f ca="1" t="shared" si="5251"/>
        <v>51568.1689110576</v>
      </c>
      <c r="AL760" s="28">
        <f ca="1" t="shared" si="5252"/>
        <v>60213.3291762531</v>
      </c>
      <c r="AM760" s="28">
        <f ca="1" t="shared" si="5253"/>
        <v>71093.0734458596</v>
      </c>
      <c r="AN760" s="28">
        <f ca="1" t="shared" si="5254"/>
        <v>102109.492481852</v>
      </c>
      <c r="AO760" s="28">
        <f ca="1">C760/'Ejercicio 3 - TIR'!$D$7</f>
        <v>15049.413645548</v>
      </c>
      <c r="AP760" s="28">
        <f ca="1" t="shared" si="5255"/>
        <v>20997.9083742259</v>
      </c>
      <c r="AQ760" s="28">
        <f ca="1" t="shared" si="5256"/>
        <v>36518.7552655097</v>
      </c>
      <c r="AR760" s="28">
        <f ca="1" t="shared" si="5257"/>
        <v>45163.9155307051</v>
      </c>
      <c r="AS760" s="28">
        <f ca="1" t="shared" si="5258"/>
        <v>56043.6598003117</v>
      </c>
      <c r="AT760" s="28">
        <f ca="1" t="shared" si="5259"/>
        <v>87060.0788363041</v>
      </c>
      <c r="AU760" s="28">
        <f ca="1">AP760*'Ejercicio 3 - TIR'!$D$5</f>
        <v>10498.9541871129</v>
      </c>
      <c r="AV760" s="28">
        <f ca="1">AQ760*'Ejercicio 3 - TIR'!$D$5</f>
        <v>18259.3776327548</v>
      </c>
      <c r="AW760" s="28">
        <f ca="1">AR760*'Ejercicio 3 - TIR'!$D$5</f>
        <v>22581.9577653526</v>
      </c>
      <c r="AX760" s="28">
        <f ca="1">AS760*'Ejercicio 3 - TIR'!$D$5</f>
        <v>28021.8299001558</v>
      </c>
      <c r="AY760" s="28">
        <f ca="1">AT760*'Ejercicio 3 - TIR'!$D$5</f>
        <v>43530.039418152</v>
      </c>
      <c r="AZ760" s="28">
        <f ca="1" t="shared" ref="AZ760:BD760" si="5646">AJ760-AU760-AE760</f>
        <v>21351.7868495377</v>
      </c>
      <c r="BA760" s="28">
        <f ca="1" t="shared" si="5646"/>
        <v>28509.0637492506</v>
      </c>
      <c r="BB760" s="28">
        <f ca="1" t="shared" si="5646"/>
        <v>31950.5811033548</v>
      </c>
      <c r="BC760" s="28">
        <f ca="1" t="shared" si="5646"/>
        <v>36119.2786884393</v>
      </c>
      <c r="BD760" s="28">
        <f ca="1" t="shared" si="5646"/>
        <v>49865.1935532342</v>
      </c>
      <c r="BE760" s="28">
        <f ca="1" t="shared" ref="BE760:BI760" si="5647">AZ760/Z760</f>
        <v>18622.8365607153</v>
      </c>
      <c r="BF760" s="28">
        <f ca="1" t="shared" si="5647"/>
        <v>21740.7031322565</v>
      </c>
      <c r="BG760" s="28">
        <f ca="1" t="shared" si="5647"/>
        <v>20586.2488084933</v>
      </c>
      <c r="BH760" s="28">
        <f ca="1" t="shared" si="5647"/>
        <v>19016.8558915164</v>
      </c>
      <c r="BI760" s="28">
        <f ca="1" t="shared" si="5647"/>
        <v>20944.7043707829</v>
      </c>
      <c r="BJ760" s="28">
        <f ca="1" t="shared" si="5262"/>
        <v>68181.8985054916</v>
      </c>
      <c r="BK760" s="28">
        <f ca="1" t="shared" si="5263"/>
        <v>35829.6737453489</v>
      </c>
      <c r="BL760" s="28">
        <f ca="1" t="shared" si="5264"/>
        <v>104011.57225084</v>
      </c>
      <c r="BM760" s="28">
        <f ca="1">BK760*'Ejercicio 3 - TIR'!$D$5</f>
        <v>17914.8368726744</v>
      </c>
      <c r="BN760" s="28">
        <f ca="1" t="shared" si="5265"/>
        <v>86096.735378166</v>
      </c>
      <c r="BO760" s="28">
        <f ca="1" t="shared" si="5266"/>
        <v>36162.9132725637</v>
      </c>
      <c r="BP760" s="28">
        <f ca="1" t="shared" si="5267"/>
        <v>-103885.27467753</v>
      </c>
      <c r="BQ760" s="28">
        <f ca="1" t="shared" ref="BQ760:BT760" si="5648">BE760</f>
        <v>18622.8365607153</v>
      </c>
      <c r="BR760" s="28">
        <f ca="1" t="shared" si="5648"/>
        <v>21740.7031322565</v>
      </c>
      <c r="BS760" s="28">
        <f ca="1" t="shared" si="5648"/>
        <v>20586.2488084933</v>
      </c>
      <c r="BT760" s="28">
        <f ca="1" t="shared" si="5648"/>
        <v>19016.8558915164</v>
      </c>
      <c r="BU760" s="28">
        <f ca="1" t="shared" si="5269"/>
        <v>57107.6176433466</v>
      </c>
      <c r="BV760" s="30">
        <f ca="1" t="shared" si="5270"/>
        <v>8.36442976191398</v>
      </c>
    </row>
    <row r="761" ht="15" customHeight="1" spans="1:74">
      <c r="A761" s="26">
        <v>760</v>
      </c>
      <c r="B761" s="27">
        <f ca="1" t="shared" ref="B761:F761" si="5649">RAND()</f>
        <v>0.219154340318773</v>
      </c>
      <c r="C761" s="28">
        <f ca="1">IF(B761&lt;=('Ejercicio 3 - TIR'!$D$13-'Ejercicio 3 - TIR'!$C$13)/('Ejercicio 3 - TIR'!$E$13-'Ejercicio 3 - TIR'!$C$13),'Ejercicio 3 - TIR'!$C$13+SQRT(('Ejercicio 3 - TIR'!$E$13-'Ejercicio 3 - TIR'!$C$13)*('Ejercicio 3 - TIR'!$D$13-'Ejercicio 3 - TIR'!$C$13)*B761),'Ejercicio 3 - TIR'!$E$13-SQRT(('Ejercicio 3 - TIR'!$E$13-'Ejercicio 3 - TIR'!$C$13)*('Ejercicio 3 - TIR'!$E$13-'Ejercicio 3 - TIR'!$D$13)*(1-B761)))</f>
        <v>69362.7846353267</v>
      </c>
      <c r="D761" s="27">
        <f ca="1" t="shared" si="5649"/>
        <v>0.627876176735861</v>
      </c>
      <c r="E761" s="28">
        <f ca="1">IF(D761&lt;=('Ejercicio 3 - TIR'!$D$14-'Ejercicio 3 - TIR'!$C$14)/('Ejercicio 3 - TIR'!$E$14-'Ejercicio 3 - TIR'!$C$14),'Ejercicio 3 - TIR'!$C$14+SQRT(('Ejercicio 3 - TIR'!$E$14-'Ejercicio 3 - TIR'!$C$14)*('Ejercicio 3 - TIR'!$D$14-'Ejercicio 3 - TIR'!$C$14)*D761),'Ejercicio 3 - TIR'!$E$14-SQRT(('Ejercicio 3 - TIR'!$E$14-'Ejercicio 3 - TIR'!$C$14)*('Ejercicio 3 - TIR'!$E$14-'Ejercicio 3 - TIR'!$D$14)*(1-D761)))</f>
        <v>32528.8171291541</v>
      </c>
      <c r="F761" s="27">
        <f ca="1" t="shared" si="5649"/>
        <v>0.366833738828336</v>
      </c>
      <c r="G761" s="28">
        <f ca="1">IF(F761&lt;=('Ejercicio 3 - TIR'!$D$18-'Ejercicio 3 - TIR'!$C$18)/('Ejercicio 3 - TIR'!$E$18-'Ejercicio 3 - TIR'!$C$18),'Ejercicio 3 - TIR'!$C$18+SQRT(('Ejercicio 3 - TIR'!$E$18-'Ejercicio 3 - TIR'!$C$18)*('Ejercicio 3 - TIR'!$D$18-'Ejercicio 3 - TIR'!$C$18)*F761),'Ejercicio 3 - TIR'!$E$18-SQRT(('Ejercicio 3 - TIR'!$E$18-'Ejercicio 3 - TIR'!$C$18)*('Ejercicio 3 - TIR'!$E$18-'Ejercicio 3 - TIR'!$D$18)*(1-F761)))</f>
        <v>37417.8878950986</v>
      </c>
      <c r="H761" s="27">
        <f ca="1" t="shared" ref="H761:L761" si="5650">RAND()</f>
        <v>0.309443679607236</v>
      </c>
      <c r="I761" s="28">
        <f ca="1">IF(H761&lt;=('Ejercicio 3 - TIR'!$D$18-'Ejercicio 3 - TIR'!$C$18)/('Ejercicio 3 - TIR'!$E$18-'Ejercicio 3 - TIR'!$C$18),'Ejercicio 3 - TIR'!$C$18+SQRT(('Ejercicio 3 - TIR'!$E$18-'Ejercicio 3 - TIR'!$C$18)*('Ejercicio 3 - TIR'!$D$18-'Ejercicio 3 - TIR'!$C$18)*H761),'Ejercicio 3 - TIR'!$E$18-SQRT(('Ejercicio 3 - TIR'!$E$18-'Ejercicio 3 - TIR'!$C$18)*('Ejercicio 3 - TIR'!$E$18-'Ejercicio 3 - TIR'!$D$18)*(1-H761)))</f>
        <v>36812.9693923491</v>
      </c>
      <c r="J761" s="27">
        <f ca="1" t="shared" si="5650"/>
        <v>0.903952631890647</v>
      </c>
      <c r="K761" s="28">
        <f ca="1">IF(J761&lt;=('Ejercicio 3 - TIR'!$D$18-'Ejercicio 3 - TIR'!$C$18)/('Ejercicio 3 - TIR'!$E$18-'Ejercicio 3 - TIR'!$C$18),'Ejercicio 3 - TIR'!$C$18+SQRT(('Ejercicio 3 - TIR'!$E$18-'Ejercicio 3 - TIR'!$C$18)*('Ejercicio 3 - TIR'!$D$18-'Ejercicio 3 - TIR'!$C$18)*J761),'Ejercicio 3 - TIR'!$E$18-SQRT(('Ejercicio 3 - TIR'!$E$18-'Ejercicio 3 - TIR'!$C$18)*('Ejercicio 3 - TIR'!$E$18-'Ejercicio 3 - TIR'!$D$18)*(1-J761)))</f>
        <v>42316.0565191865</v>
      </c>
      <c r="L761" s="27">
        <f ca="1" t="shared" si="5650"/>
        <v>0.111307507734131</v>
      </c>
      <c r="M761" s="28">
        <f ca="1">IF(L761&lt;=('Ejercicio 3 - TIR'!$D$18-'Ejercicio 3 - TIR'!$C$18)/('Ejercicio 3 - TIR'!$E$18-'Ejercicio 3 - TIR'!$C$18),'Ejercicio 3 - TIR'!$C$18+SQRT(('Ejercicio 3 - TIR'!$E$18-'Ejercicio 3 - TIR'!$C$18)*('Ejercicio 3 - TIR'!$D$18-'Ejercicio 3 - TIR'!$C$18)*L761),'Ejercicio 3 - TIR'!$E$18-SQRT(('Ejercicio 3 - TIR'!$E$18-'Ejercicio 3 - TIR'!$C$18)*('Ejercicio 3 - TIR'!$E$18-'Ejercicio 3 - TIR'!$D$18)*(1-L761)))</f>
        <v>34086.0893480343</v>
      </c>
      <c r="N761" s="27">
        <f ca="1" t="shared" ref="N761:R761" si="5651">RAND()</f>
        <v>0.287424720473288</v>
      </c>
      <c r="O761" s="28">
        <f ca="1">IF(N761&lt;=('Ejercicio 3 - TIR'!$D$18-'Ejercicio 3 - TIR'!$C$18)/('Ejercicio 3 - TIR'!$E$18-'Ejercicio 3 - TIR'!$C$18),'Ejercicio 3 - TIR'!$C$18+SQRT(('Ejercicio 3 - TIR'!$E$18-'Ejercicio 3 - TIR'!$C$18)*('Ejercicio 3 - TIR'!$D$18-'Ejercicio 3 - TIR'!$C$18)*N761),'Ejercicio 3 - TIR'!$E$18-SQRT(('Ejercicio 3 - TIR'!$E$18-'Ejercicio 3 - TIR'!$C$18)*('Ejercicio 3 - TIR'!$E$18-'Ejercicio 3 - TIR'!$D$18)*(1-N761)))</f>
        <v>36566.1029592136</v>
      </c>
      <c r="P761" s="27">
        <f ca="1" t="shared" si="5651"/>
        <v>0.0707243657838044</v>
      </c>
      <c r="Q761" s="29">
        <f ca="1">IF(P761&lt;=('Ejercicio 3 - TIR'!$D$22-'Ejercicio 3 - TIR'!$C$22)/('Ejercicio 3 - TIR'!$E$22-'Ejercicio 3 - TIR'!$C$22),'Ejercicio 3 - TIR'!$C$22+SQRT(('Ejercicio 3 - TIR'!$E$22-'Ejercicio 3 - TIR'!$C$22)*('Ejercicio 3 - TIR'!$D$22-'Ejercicio 3 - TIR'!$C$22)*P761),'Ejercicio 3 - TIR'!$E$22-SQRT(('Ejercicio 3 - TIR'!$E$22-'Ejercicio 3 - TIR'!$C$22)*('Ejercicio 3 - TIR'!$E$22-'Ejercicio 3 - TIR'!$D$22)*(1-P761)))</f>
        <v>0.131282901152224</v>
      </c>
      <c r="R761" s="27">
        <f ca="1" t="shared" si="5651"/>
        <v>0.726611232764524</v>
      </c>
      <c r="S761" s="29">
        <f ca="1">IF(R761&lt;=('Ejercicio 3 - TIR'!$D$23-'Ejercicio 3 - TIR'!$C$23)/('Ejercicio 3 - TIR'!$E$23-'Ejercicio 3 - TIR'!$C$23),'Ejercicio 3 - TIR'!$C$23+SQRT(('Ejercicio 3 - TIR'!$E$23-'Ejercicio 3 - TIR'!$C$23)*('Ejercicio 3 - TIR'!$D$23-'Ejercicio 3 - TIR'!$C$23)*R761),'Ejercicio 3 - TIR'!$E$23-SQRT(('Ejercicio 3 - TIR'!$E$23-'Ejercicio 3 - TIR'!$C$23)*('Ejercicio 3 - TIR'!$E$23-'Ejercicio 3 - TIR'!$D$23)*(1-R761)))</f>
        <v>0.157816677863227</v>
      </c>
      <c r="T761" s="27">
        <f ca="1" t="shared" ref="T761:X761" si="5652">RAND()</f>
        <v>0.185422355688822</v>
      </c>
      <c r="U761" s="29">
        <f ca="1">IF(T761&lt;=('Ejercicio 3 - TIR'!$D$24-'Ejercicio 3 - TIR'!$C$24)/('Ejercicio 3 - TIR'!$E$24-'Ejercicio 3 - TIR'!$C$24),'Ejercicio 3 - TIR'!$C$24+SQRT(('Ejercicio 3 - TIR'!$E$24-'Ejercicio 3 - TIR'!$C$24)*('Ejercicio 3 - TIR'!$D$24-'Ejercicio 3 - TIR'!$C$24)*T761),'Ejercicio 3 - TIR'!$E$24-SQRT(('Ejercicio 3 - TIR'!$E$24-'Ejercicio 3 - TIR'!$C$24)*('Ejercicio 3 - TIR'!$E$24-'Ejercicio 3 - TIR'!$D$24)*(1-T761)))</f>
        <v>0.169732889979588</v>
      </c>
      <c r="V761" s="27">
        <f ca="1" t="shared" si="5652"/>
        <v>0.250145138469299</v>
      </c>
      <c r="W761" s="29">
        <f ca="1">IF(V761&lt;=('Ejercicio 3 - TIR'!$D$25-'Ejercicio 3 - TIR'!$C$25)/('Ejercicio 3 - TIR'!$E$25-'Ejercicio 3 - TIR'!$C$25),'Ejercicio 3 - TIR'!$C$25+SQRT(('Ejercicio 3 - TIR'!$E$25-'Ejercicio 3 - TIR'!$C$25)*('Ejercicio 3 - TIR'!$D$25-'Ejercicio 3 - TIR'!$C$25)*V761),'Ejercicio 3 - TIR'!$E$25-SQRT(('Ejercicio 3 - TIR'!$E$25-'Ejercicio 3 - TIR'!$C$25)*('Ejercicio 3 - TIR'!$E$25-'Ejercicio 3 - TIR'!$D$25)*(1-V761)))</f>
        <v>0.198713716730169</v>
      </c>
      <c r="X761" s="27">
        <f ca="1" t="shared" si="5652"/>
        <v>0.174232672140191</v>
      </c>
      <c r="Y761" s="29">
        <f ca="1">IF(X761&lt;=('Ejercicio 3 - TIR'!$D$26-'Ejercicio 3 - TIR'!$C$26)/('Ejercicio 3 - TIR'!$E$26-'Ejercicio 3 - TIR'!$C$26),'Ejercicio 3 - TIR'!$C$26+SQRT(('Ejercicio 3 - TIR'!$E$26-'Ejercicio 3 - TIR'!$C$26)*('Ejercicio 3 - TIR'!$D$26-'Ejercicio 3 - TIR'!$C$26)*X761),'Ejercicio 3 - TIR'!$E$26-SQRT(('Ejercicio 3 - TIR'!$E$26-'Ejercicio 3 - TIR'!$C$26)*('Ejercicio 3 - TIR'!$E$26-'Ejercicio 3 - TIR'!$D$26)*(1-X761)))</f>
        <v>0.211689357177623</v>
      </c>
      <c r="Z761" s="27">
        <f ca="1" t="shared" si="5240"/>
        <v>1.13128290115222</v>
      </c>
      <c r="AA761" s="27">
        <f ca="1" t="shared" si="5241"/>
        <v>1.30981821033554</v>
      </c>
      <c r="AB761" s="27">
        <f ca="1" t="shared" si="5242"/>
        <v>1.53213744052368</v>
      </c>
      <c r="AC761" s="27">
        <f ca="1" t="shared" si="5243"/>
        <v>1.83659416587159</v>
      </c>
      <c r="AD761" s="27">
        <f ca="1" t="shared" si="5244"/>
        <v>2.22538160424112</v>
      </c>
      <c r="AE761" s="26">
        <f ca="1" t="shared" si="5245"/>
        <v>4270.4774837655</v>
      </c>
      <c r="AF761" s="26">
        <f ca="1" t="shared" si="5246"/>
        <v>4944.43005314308</v>
      </c>
      <c r="AG761" s="26">
        <f ca="1" t="shared" si="5247"/>
        <v>5783.66245536498</v>
      </c>
      <c r="AH761" s="26">
        <f ca="1" t="shared" si="5248"/>
        <v>6932.95551818329</v>
      </c>
      <c r="AI761" s="26">
        <f ca="1" t="shared" si="5249"/>
        <v>8400.58841516857</v>
      </c>
      <c r="AJ761" s="28">
        <f ca="1" t="shared" si="5250"/>
        <v>42330.2167729558</v>
      </c>
      <c r="AK761" s="28">
        <f ca="1" t="shared" si="5251"/>
        <v>48218.2976866237</v>
      </c>
      <c r="AL761" s="28">
        <f ca="1" t="shared" si="5252"/>
        <v>64834.0145283619</v>
      </c>
      <c r="AM761" s="28">
        <f ca="1" t="shared" si="5253"/>
        <v>62602.3128339777</v>
      </c>
      <c r="AN761" s="28">
        <f ca="1" t="shared" si="5254"/>
        <v>81373.5328642208</v>
      </c>
      <c r="AO761" s="28">
        <f ca="1">C761/'Ejercicio 3 - TIR'!$D$7</f>
        <v>13872.5569270653</v>
      </c>
      <c r="AP761" s="28">
        <f ca="1" t="shared" si="5255"/>
        <v>28457.6598458905</v>
      </c>
      <c r="AQ761" s="28">
        <f ca="1" t="shared" si="5256"/>
        <v>34345.7407595584</v>
      </c>
      <c r="AR761" s="28">
        <f ca="1" t="shared" si="5257"/>
        <v>50961.4576012966</v>
      </c>
      <c r="AS761" s="28">
        <f ca="1" t="shared" si="5258"/>
        <v>48729.7559069124</v>
      </c>
      <c r="AT761" s="28">
        <f ca="1" t="shared" si="5259"/>
        <v>67500.9759371555</v>
      </c>
      <c r="AU761" s="28">
        <f ca="1">AP761*'Ejercicio 3 - TIR'!$D$5</f>
        <v>14228.8299229452</v>
      </c>
      <c r="AV761" s="28">
        <f ca="1">AQ761*'Ejercicio 3 - TIR'!$D$5</f>
        <v>17172.8703797792</v>
      </c>
      <c r="AW761" s="28">
        <f ca="1">AR761*'Ejercicio 3 - TIR'!$D$5</f>
        <v>25480.7288006483</v>
      </c>
      <c r="AX761" s="28">
        <f ca="1">AS761*'Ejercicio 3 - TIR'!$D$5</f>
        <v>24364.8779534562</v>
      </c>
      <c r="AY761" s="28">
        <f ca="1">AT761*'Ejercicio 3 - TIR'!$D$5</f>
        <v>33750.4879685777</v>
      </c>
      <c r="AZ761" s="28">
        <f ca="1" t="shared" ref="AZ761:BD761" si="5653">AJ761-AU761-AE761</f>
        <v>23830.9093662451</v>
      </c>
      <c r="BA761" s="28">
        <f ca="1" t="shared" si="5653"/>
        <v>26100.9972537014</v>
      </c>
      <c r="BB761" s="28">
        <f ca="1" t="shared" si="5653"/>
        <v>33569.6232723486</v>
      </c>
      <c r="BC761" s="28">
        <f ca="1" t="shared" si="5653"/>
        <v>31304.4793623382</v>
      </c>
      <c r="BD761" s="28">
        <f ca="1" t="shared" si="5653"/>
        <v>39222.4564804745</v>
      </c>
      <c r="BE761" s="28">
        <f ca="1" t="shared" ref="BE761:BI761" si="5654">AZ761/Z761</f>
        <v>21065.3845664714</v>
      </c>
      <c r="BF761" s="28">
        <f ca="1" t="shared" si="5654"/>
        <v>19927.1906954287</v>
      </c>
      <c r="BG761" s="28">
        <f ca="1" t="shared" si="5654"/>
        <v>21910.3210876921</v>
      </c>
      <c r="BH761" s="28">
        <f ca="1" t="shared" si="5654"/>
        <v>17044.8539715806</v>
      </c>
      <c r="BI761" s="28">
        <f ca="1" t="shared" si="5654"/>
        <v>17625.0475000443</v>
      </c>
      <c r="BJ761" s="28">
        <f ca="1" t="shared" si="5262"/>
        <v>72389.0312469432</v>
      </c>
      <c r="BK761" s="28">
        <f ca="1" t="shared" si="5263"/>
        <v>30871.732989279</v>
      </c>
      <c r="BL761" s="28">
        <f ca="1" t="shared" si="5264"/>
        <v>103260.764236222</v>
      </c>
      <c r="BM761" s="28">
        <f ca="1">BK761*'Ejercicio 3 - TIR'!$D$5</f>
        <v>15435.8664946395</v>
      </c>
      <c r="BN761" s="28">
        <f ca="1" t="shared" si="5265"/>
        <v>87824.8977415826</v>
      </c>
      <c r="BO761" s="28">
        <f ca="1" t="shared" si="5266"/>
        <v>39465.0955926868</v>
      </c>
      <c r="BP761" s="28">
        <f ca="1" t="shared" si="5267"/>
        <v>-101891.601764481</v>
      </c>
      <c r="BQ761" s="28">
        <f ca="1" t="shared" ref="BQ761:BT761" si="5655">BE761</f>
        <v>21065.3845664714</v>
      </c>
      <c r="BR761" s="28">
        <f ca="1" t="shared" si="5655"/>
        <v>19927.1906954287</v>
      </c>
      <c r="BS761" s="28">
        <f ca="1" t="shared" si="5655"/>
        <v>21910.3210876921</v>
      </c>
      <c r="BT761" s="28">
        <f ca="1" t="shared" si="5655"/>
        <v>17044.8539715806</v>
      </c>
      <c r="BU761" s="28">
        <f ca="1" t="shared" si="5269"/>
        <v>57090.143092731</v>
      </c>
      <c r="BV761" s="30">
        <f ca="1" t="shared" si="5270"/>
        <v>9.09881564783144</v>
      </c>
    </row>
    <row r="762" ht="15" customHeight="1" spans="1:74">
      <c r="A762" s="26">
        <v>761</v>
      </c>
      <c r="B762" s="27">
        <f ca="1" t="shared" ref="B762:F762" si="5656">RAND()</f>
        <v>0.49928686469576</v>
      </c>
      <c r="C762" s="28">
        <f ca="1">IF(B762&lt;=('Ejercicio 3 - TIR'!$D$13-'Ejercicio 3 - TIR'!$C$13)/('Ejercicio 3 - TIR'!$E$13-'Ejercicio 3 - TIR'!$C$13),'Ejercicio 3 - TIR'!$C$13+SQRT(('Ejercicio 3 - TIR'!$E$13-'Ejercicio 3 - TIR'!$C$13)*('Ejercicio 3 - TIR'!$D$13-'Ejercicio 3 - TIR'!$C$13)*B762),'Ejercicio 3 - TIR'!$E$13-SQRT(('Ejercicio 3 - TIR'!$E$13-'Ejercicio 3 - TIR'!$C$13)*('Ejercicio 3 - TIR'!$E$13-'Ejercicio 3 - TIR'!$D$13)*(1-B762)))</f>
        <v>75487.6406201874</v>
      </c>
      <c r="D762" s="27">
        <f ca="1" t="shared" si="5656"/>
        <v>0.463754362887707</v>
      </c>
      <c r="E762" s="28">
        <f ca="1">IF(D762&lt;=('Ejercicio 3 - TIR'!$D$14-'Ejercicio 3 - TIR'!$C$14)/('Ejercicio 3 - TIR'!$E$14-'Ejercicio 3 - TIR'!$C$14),'Ejercicio 3 - TIR'!$C$14+SQRT(('Ejercicio 3 - TIR'!$E$14-'Ejercicio 3 - TIR'!$C$14)*('Ejercicio 3 - TIR'!$D$14-'Ejercicio 3 - TIR'!$C$14)*D762),'Ejercicio 3 - TIR'!$E$14-SQRT(('Ejercicio 3 - TIR'!$E$14-'Ejercicio 3 - TIR'!$C$14)*('Ejercicio 3 - TIR'!$E$14-'Ejercicio 3 - TIR'!$D$14)*(1-D762)))</f>
        <v>31031.340927048</v>
      </c>
      <c r="F762" s="27">
        <f ca="1" t="shared" si="5656"/>
        <v>0.553737385740862</v>
      </c>
      <c r="G762" s="28">
        <f ca="1">IF(F762&lt;=('Ejercicio 3 - TIR'!$D$18-'Ejercicio 3 - TIR'!$C$18)/('Ejercicio 3 - TIR'!$E$18-'Ejercicio 3 - TIR'!$C$18),'Ejercicio 3 - TIR'!$C$18+SQRT(('Ejercicio 3 - TIR'!$E$18-'Ejercicio 3 - TIR'!$C$18)*('Ejercicio 3 - TIR'!$D$18-'Ejercicio 3 - TIR'!$C$18)*F762),'Ejercicio 3 - TIR'!$E$18-SQRT(('Ejercicio 3 - TIR'!$E$18-'Ejercicio 3 - TIR'!$C$18)*('Ejercicio 3 - TIR'!$E$18-'Ejercicio 3 - TIR'!$D$18)*(1-F762)))</f>
        <v>39113.7592606525</v>
      </c>
      <c r="H762" s="27">
        <f ca="1" t="shared" ref="H762:L762" si="5657">RAND()</f>
        <v>0.754042663126117</v>
      </c>
      <c r="I762" s="28">
        <f ca="1">IF(H762&lt;=('Ejercicio 3 - TIR'!$D$18-'Ejercicio 3 - TIR'!$C$18)/('Ejercicio 3 - TIR'!$E$18-'Ejercicio 3 - TIR'!$C$18),'Ejercicio 3 - TIR'!$C$18+SQRT(('Ejercicio 3 - TIR'!$E$18-'Ejercicio 3 - TIR'!$C$18)*('Ejercicio 3 - TIR'!$D$18-'Ejercicio 3 - TIR'!$C$18)*H762),'Ejercicio 3 - TIR'!$E$18-SQRT(('Ejercicio 3 - TIR'!$E$18-'Ejercicio 3 - TIR'!$C$18)*('Ejercicio 3 - TIR'!$E$18-'Ejercicio 3 - TIR'!$D$18)*(1-H762)))</f>
        <v>40705.0261624148</v>
      </c>
      <c r="J762" s="27">
        <f ca="1" t="shared" si="5657"/>
        <v>0.742586997938247</v>
      </c>
      <c r="K762" s="28">
        <f ca="1">IF(J762&lt;=('Ejercicio 3 - TIR'!$D$18-'Ejercicio 3 - TIR'!$C$18)/('Ejercicio 3 - TIR'!$E$18-'Ejercicio 3 - TIR'!$C$18),'Ejercicio 3 - TIR'!$C$18+SQRT(('Ejercicio 3 - TIR'!$E$18-'Ejercicio 3 - TIR'!$C$18)*('Ejercicio 3 - TIR'!$D$18-'Ejercicio 3 - TIR'!$C$18)*J762),'Ejercicio 3 - TIR'!$E$18-SQRT(('Ejercicio 3 - TIR'!$E$18-'Ejercicio 3 - TIR'!$C$18)*('Ejercicio 3 - TIR'!$E$18-'Ejercicio 3 - TIR'!$D$18)*(1-J762)))</f>
        <v>40606.1434758709</v>
      </c>
      <c r="L762" s="27">
        <f ca="1" t="shared" si="5657"/>
        <v>0.749663322909468</v>
      </c>
      <c r="M762" s="28">
        <f ca="1">IF(L762&lt;=('Ejercicio 3 - TIR'!$D$18-'Ejercicio 3 - TIR'!$C$18)/('Ejercicio 3 - TIR'!$E$18-'Ejercicio 3 - TIR'!$C$18),'Ejercicio 3 - TIR'!$C$18+SQRT(('Ejercicio 3 - TIR'!$E$18-'Ejercicio 3 - TIR'!$C$18)*('Ejercicio 3 - TIR'!$D$18-'Ejercicio 3 - TIR'!$C$18)*L762),'Ejercicio 3 - TIR'!$E$18-SQRT(('Ejercicio 3 - TIR'!$E$18-'Ejercicio 3 - TIR'!$C$18)*('Ejercicio 3 - TIR'!$E$18-'Ejercicio 3 - TIR'!$D$18)*(1-L762)))</f>
        <v>40666.9582529371</v>
      </c>
      <c r="N762" s="27">
        <f ca="1" t="shared" ref="N762:R762" si="5658">RAND()</f>
        <v>0.0949317951858921</v>
      </c>
      <c r="O762" s="28">
        <f ca="1">IF(N762&lt;=('Ejercicio 3 - TIR'!$D$18-'Ejercicio 3 - TIR'!$C$18)/('Ejercicio 3 - TIR'!$E$18-'Ejercicio 3 - TIR'!$C$18),'Ejercicio 3 - TIR'!$C$18+SQRT(('Ejercicio 3 - TIR'!$E$18-'Ejercicio 3 - TIR'!$C$18)*('Ejercicio 3 - TIR'!$D$18-'Ejercicio 3 - TIR'!$C$18)*N762),'Ejercicio 3 - TIR'!$E$18-SQRT(('Ejercicio 3 - TIR'!$E$18-'Ejercicio 3 - TIR'!$C$18)*('Ejercicio 3 - TIR'!$E$18-'Ejercicio 3 - TIR'!$D$18)*(1-N762)))</f>
        <v>33773.5618820796</v>
      </c>
      <c r="P762" s="27">
        <f ca="1" t="shared" si="5658"/>
        <v>0.544528577455722</v>
      </c>
      <c r="Q762" s="29">
        <f ca="1">IF(P762&lt;=('Ejercicio 3 - TIR'!$D$22-'Ejercicio 3 - TIR'!$C$22)/('Ejercicio 3 - TIR'!$E$22-'Ejercicio 3 - TIR'!$C$22),'Ejercicio 3 - TIR'!$C$22+SQRT(('Ejercicio 3 - TIR'!$E$22-'Ejercicio 3 - TIR'!$C$22)*('Ejercicio 3 - TIR'!$D$22-'Ejercicio 3 - TIR'!$C$22)*P762),'Ejercicio 3 - TIR'!$E$22-SQRT(('Ejercicio 3 - TIR'!$E$22-'Ejercicio 3 - TIR'!$C$22)*('Ejercicio 3 - TIR'!$E$22-'Ejercicio 3 - TIR'!$D$22)*(1-P762)))</f>
        <v>0.151367002242523</v>
      </c>
      <c r="R762" s="27">
        <f ca="1" t="shared" si="5658"/>
        <v>0.519238615236842</v>
      </c>
      <c r="S762" s="29">
        <f ca="1">IF(R762&lt;=('Ejercicio 3 - TIR'!$D$23-'Ejercicio 3 - TIR'!$C$23)/('Ejercicio 3 - TIR'!$E$23-'Ejercicio 3 - TIR'!$C$23),'Ejercicio 3 - TIR'!$C$23+SQRT(('Ejercicio 3 - TIR'!$E$23-'Ejercicio 3 - TIR'!$C$23)*('Ejercicio 3 - TIR'!$D$23-'Ejercicio 3 - TIR'!$C$23)*R762),'Ejercicio 3 - TIR'!$E$23-SQRT(('Ejercicio 3 - TIR'!$E$23-'Ejercicio 3 - TIR'!$C$23)*('Ejercicio 3 - TIR'!$E$23-'Ejercicio 3 - TIR'!$D$23)*(1-R762)))</f>
        <v>0.15058281977188</v>
      </c>
      <c r="T762" s="27">
        <f ca="1" t="shared" ref="T762:X762" si="5659">RAND()</f>
        <v>0.755192713832903</v>
      </c>
      <c r="U762" s="29">
        <f ca="1">IF(T762&lt;=('Ejercicio 3 - TIR'!$D$24-'Ejercicio 3 - TIR'!$C$24)/('Ejercicio 3 - TIR'!$E$24-'Ejercicio 3 - TIR'!$C$24),'Ejercicio 3 - TIR'!$C$24+SQRT(('Ejercicio 3 - TIR'!$E$24-'Ejercicio 3 - TIR'!$C$24)*('Ejercicio 3 - TIR'!$D$24-'Ejercicio 3 - TIR'!$C$24)*T762),'Ejercicio 3 - TIR'!$E$24-SQRT(('Ejercicio 3 - TIR'!$E$24-'Ejercicio 3 - TIR'!$C$24)*('Ejercicio 3 - TIR'!$E$24-'Ejercicio 3 - TIR'!$D$24)*(1-T762)))</f>
        <v>0.193818701306699</v>
      </c>
      <c r="V762" s="27">
        <f ca="1" t="shared" si="5659"/>
        <v>0.816554080355246</v>
      </c>
      <c r="W762" s="29">
        <f ca="1">IF(V762&lt;=('Ejercicio 3 - TIR'!$D$25-'Ejercicio 3 - TIR'!$C$25)/('Ejercicio 3 - TIR'!$E$25-'Ejercicio 3 - TIR'!$C$25),'Ejercicio 3 - TIR'!$C$25+SQRT(('Ejercicio 3 - TIR'!$E$25-'Ejercicio 3 - TIR'!$C$25)*('Ejercicio 3 - TIR'!$D$25-'Ejercicio 3 - TIR'!$C$25)*V762),'Ejercicio 3 - TIR'!$E$25-SQRT(('Ejercicio 3 - TIR'!$E$25-'Ejercicio 3 - TIR'!$C$25)*('Ejercicio 3 - TIR'!$E$25-'Ejercicio 3 - TIR'!$D$25)*(1-V762)))</f>
        <v>0.224661082920601</v>
      </c>
      <c r="X762" s="27">
        <f ca="1" t="shared" si="5659"/>
        <v>0.288218387466469</v>
      </c>
      <c r="Y762" s="29">
        <f ca="1">IF(X762&lt;=('Ejercicio 3 - TIR'!$D$26-'Ejercicio 3 - TIR'!$C$26)/('Ejercicio 3 - TIR'!$E$26-'Ejercicio 3 - TIR'!$C$26),'Ejercicio 3 - TIR'!$C$26+SQRT(('Ejercicio 3 - TIR'!$E$26-'Ejercicio 3 - TIR'!$C$26)*('Ejercicio 3 - TIR'!$D$26-'Ejercicio 3 - TIR'!$C$26)*X762),'Ejercicio 3 - TIR'!$E$26-SQRT(('Ejercicio 3 - TIR'!$E$26-'Ejercicio 3 - TIR'!$C$26)*('Ejercicio 3 - TIR'!$E$26-'Ejercicio 3 - TIR'!$D$26)*(1-X762)))</f>
        <v>0.21789605072693</v>
      </c>
      <c r="Z762" s="27">
        <f ca="1" t="shared" si="5240"/>
        <v>1.15136700224252</v>
      </c>
      <c r="AA762" s="27">
        <f ca="1" t="shared" si="5241"/>
        <v>1.3247430920325</v>
      </c>
      <c r="AB762" s="27">
        <f ca="1" t="shared" si="5242"/>
        <v>1.58150307769526</v>
      </c>
      <c r="AC762" s="27">
        <f ca="1" t="shared" si="5243"/>
        <v>1.93680527177254</v>
      </c>
      <c r="AD762" s="27">
        <f ca="1" t="shared" si="5244"/>
        <v>2.35882749151887</v>
      </c>
      <c r="AE762" s="26">
        <f ca="1" t="shared" si="5245"/>
        <v>4697.12105169296</v>
      </c>
      <c r="AF762" s="26">
        <f ca="1" t="shared" si="5246"/>
        <v>5404.42678446675</v>
      </c>
      <c r="AG762" s="26">
        <f ca="1" t="shared" si="5247"/>
        <v>6451.90576513923</v>
      </c>
      <c r="AH762" s="26">
        <f ca="1" t="shared" si="5248"/>
        <v>7901.39790123708</v>
      </c>
      <c r="AI762" s="26">
        <f ca="1" t="shared" si="5249"/>
        <v>9623.08129913869</v>
      </c>
      <c r="AJ762" s="28">
        <f ca="1" t="shared" si="5250"/>
        <v>45034.2917463732</v>
      </c>
      <c r="AK762" s="28">
        <f ca="1" t="shared" si="5251"/>
        <v>53923.7022196611</v>
      </c>
      <c r="AL762" s="28">
        <f ca="1" t="shared" si="5252"/>
        <v>64218.7408804251</v>
      </c>
      <c r="AM762" s="28">
        <f ca="1" t="shared" si="5253"/>
        <v>78763.9791312423</v>
      </c>
      <c r="AN762" s="28">
        <f ca="1" t="shared" si="5254"/>
        <v>79666.0062539631</v>
      </c>
      <c r="AO762" s="28">
        <f ca="1">C762/'Ejercicio 3 - TIR'!$D$7</f>
        <v>15097.5281240375</v>
      </c>
      <c r="AP762" s="28">
        <f ca="1" t="shared" si="5255"/>
        <v>29936.7636223357</v>
      </c>
      <c r="AQ762" s="28">
        <f ca="1" t="shared" si="5256"/>
        <v>38826.1740956237</v>
      </c>
      <c r="AR762" s="28">
        <f ca="1" t="shared" si="5257"/>
        <v>49121.2127563876</v>
      </c>
      <c r="AS762" s="28">
        <f ca="1" t="shared" si="5258"/>
        <v>63666.4510072048</v>
      </c>
      <c r="AT762" s="28">
        <f ca="1" t="shared" si="5259"/>
        <v>64568.4781299257</v>
      </c>
      <c r="AU762" s="28">
        <f ca="1">AP762*'Ejercicio 3 - TIR'!$D$5</f>
        <v>14968.3818111679</v>
      </c>
      <c r="AV762" s="28">
        <f ca="1">AQ762*'Ejercicio 3 - TIR'!$D$5</f>
        <v>19413.0870478118</v>
      </c>
      <c r="AW762" s="28">
        <f ca="1">AR762*'Ejercicio 3 - TIR'!$D$5</f>
        <v>24560.6063781938</v>
      </c>
      <c r="AX762" s="28">
        <f ca="1">AS762*'Ejercicio 3 - TIR'!$D$5</f>
        <v>31833.2255036024</v>
      </c>
      <c r="AY762" s="28">
        <f ca="1">AT762*'Ejercicio 3 - TIR'!$D$5</f>
        <v>32284.2390649628</v>
      </c>
      <c r="AZ762" s="28">
        <f ca="1" t="shared" ref="AZ762:BD762" si="5660">AJ762-AU762-AE762</f>
        <v>25368.7888835124</v>
      </c>
      <c r="BA762" s="28">
        <f ca="1" t="shared" si="5660"/>
        <v>29106.1883873826</v>
      </c>
      <c r="BB762" s="28">
        <f ca="1" t="shared" si="5660"/>
        <v>33206.2287370921</v>
      </c>
      <c r="BC762" s="28">
        <f ca="1" t="shared" si="5660"/>
        <v>39029.3557264028</v>
      </c>
      <c r="BD762" s="28">
        <f ca="1" t="shared" si="5660"/>
        <v>37758.6858898616</v>
      </c>
      <c r="BE762" s="28">
        <f ca="1" t="shared" ref="BE762:BI762" si="5661">AZ762/Z762</f>
        <v>22033.6251031178</v>
      </c>
      <c r="BF762" s="28">
        <f ca="1" t="shared" si="5661"/>
        <v>21971.1946885687</v>
      </c>
      <c r="BG762" s="28">
        <f ca="1" t="shared" si="5661"/>
        <v>20996.6260612555</v>
      </c>
      <c r="BH762" s="28">
        <f ca="1" t="shared" si="5661"/>
        <v>20151.4092796142</v>
      </c>
      <c r="BI762" s="28">
        <f ca="1" t="shared" si="5661"/>
        <v>16007.396058263</v>
      </c>
      <c r="BJ762" s="28">
        <f ca="1" t="shared" si="5262"/>
        <v>73197.5800774156</v>
      </c>
      <c r="BK762" s="28">
        <f ca="1" t="shared" si="5263"/>
        <v>35612.4643929589</v>
      </c>
      <c r="BL762" s="28">
        <f ca="1" t="shared" si="5264"/>
        <v>108810.044470375</v>
      </c>
      <c r="BM762" s="28">
        <f ca="1">BK762*'Ejercicio 3 - TIR'!$D$5</f>
        <v>17806.2321964795</v>
      </c>
      <c r="BN762" s="28">
        <f ca="1" t="shared" si="5265"/>
        <v>91003.8122738951</v>
      </c>
      <c r="BO762" s="28">
        <f ca="1" t="shared" si="5266"/>
        <v>38580.1049890667</v>
      </c>
      <c r="BP762" s="28">
        <f ca="1" t="shared" si="5267"/>
        <v>-106518.981547235</v>
      </c>
      <c r="BQ762" s="28">
        <f ca="1" t="shared" ref="BQ762:BT762" si="5662">BE762</f>
        <v>22033.6251031178</v>
      </c>
      <c r="BR762" s="28">
        <f ca="1" t="shared" si="5662"/>
        <v>21971.1946885687</v>
      </c>
      <c r="BS762" s="28">
        <f ca="1" t="shared" si="5662"/>
        <v>20996.6260612555</v>
      </c>
      <c r="BT762" s="28">
        <f ca="1" t="shared" si="5662"/>
        <v>20151.4092796142</v>
      </c>
      <c r="BU762" s="28">
        <f ca="1" t="shared" si="5269"/>
        <v>54587.5010473298</v>
      </c>
      <c r="BV762" s="30">
        <f ca="1" t="shared" si="5270"/>
        <v>8.41701853512506</v>
      </c>
    </row>
    <row r="763" ht="15" customHeight="1" spans="1:74">
      <c r="A763" s="26">
        <v>762</v>
      </c>
      <c r="B763" s="27">
        <f ca="1" t="shared" ref="B763:F763" si="5663">RAND()</f>
        <v>0.672572752809457</v>
      </c>
      <c r="C763" s="28">
        <f ca="1">IF(B763&lt;=('Ejercicio 3 - TIR'!$D$13-'Ejercicio 3 - TIR'!$C$13)/('Ejercicio 3 - TIR'!$E$13-'Ejercicio 3 - TIR'!$C$13),'Ejercicio 3 - TIR'!$C$13+SQRT(('Ejercicio 3 - TIR'!$E$13-'Ejercicio 3 - TIR'!$C$13)*('Ejercicio 3 - TIR'!$D$13-'Ejercicio 3 - TIR'!$C$13)*B763),'Ejercicio 3 - TIR'!$E$13-SQRT(('Ejercicio 3 - TIR'!$E$13-'Ejercicio 3 - TIR'!$C$13)*('Ejercicio 3 - TIR'!$E$13-'Ejercicio 3 - TIR'!$D$13)*(1-B763)))</f>
        <v>80177.974456967</v>
      </c>
      <c r="D763" s="27">
        <f ca="1" t="shared" si="5663"/>
        <v>0.436688976616708</v>
      </c>
      <c r="E763" s="28">
        <f ca="1">IF(D763&lt;=('Ejercicio 3 - TIR'!$D$14-'Ejercicio 3 - TIR'!$C$14)/('Ejercicio 3 - TIR'!$E$14-'Ejercicio 3 - TIR'!$C$14),'Ejercicio 3 - TIR'!$C$14+SQRT(('Ejercicio 3 - TIR'!$E$14-'Ejercicio 3 - TIR'!$C$14)*('Ejercicio 3 - TIR'!$D$14-'Ejercicio 3 - TIR'!$C$14)*D763),'Ejercicio 3 - TIR'!$E$14-SQRT(('Ejercicio 3 - TIR'!$E$14-'Ejercicio 3 - TIR'!$C$14)*('Ejercicio 3 - TIR'!$E$14-'Ejercicio 3 - TIR'!$D$14)*(1-D763)))</f>
        <v>30807.7938715728</v>
      </c>
      <c r="F763" s="27">
        <f ca="1" t="shared" si="5663"/>
        <v>0.660016363901831</v>
      </c>
      <c r="G763" s="28">
        <f ca="1">IF(F763&lt;=('Ejercicio 3 - TIR'!$D$18-'Ejercicio 3 - TIR'!$C$18)/('Ejercicio 3 - TIR'!$E$18-'Ejercicio 3 - TIR'!$C$18),'Ejercicio 3 - TIR'!$C$18+SQRT(('Ejercicio 3 - TIR'!$E$18-'Ejercicio 3 - TIR'!$C$18)*('Ejercicio 3 - TIR'!$D$18-'Ejercicio 3 - TIR'!$C$18)*F763),'Ejercicio 3 - TIR'!$E$18-SQRT(('Ejercicio 3 - TIR'!$E$18-'Ejercicio 3 - TIR'!$C$18)*('Ejercicio 3 - TIR'!$E$18-'Ejercicio 3 - TIR'!$D$18)*(1-F763)))</f>
        <v>39949.9977178527</v>
      </c>
      <c r="H763" s="27">
        <f ca="1" t="shared" ref="H763:L763" si="5664">RAND()</f>
        <v>0.177867687684627</v>
      </c>
      <c r="I763" s="28">
        <f ca="1">IF(H763&lt;=('Ejercicio 3 - TIR'!$D$18-'Ejercicio 3 - TIR'!$C$18)/('Ejercicio 3 - TIR'!$E$18-'Ejercicio 3 - TIR'!$C$18),'Ejercicio 3 - TIR'!$C$18+SQRT(('Ejercicio 3 - TIR'!$E$18-'Ejercicio 3 - TIR'!$C$18)*('Ejercicio 3 - TIR'!$D$18-'Ejercicio 3 - TIR'!$C$18)*H763),'Ejercicio 3 - TIR'!$E$18-SQRT(('Ejercicio 3 - TIR'!$E$18-'Ejercicio 3 - TIR'!$C$18)*('Ejercicio 3 - TIR'!$E$18-'Ejercicio 3 - TIR'!$D$18)*(1-H763)))</f>
        <v>35165.2834532767</v>
      </c>
      <c r="J763" s="27">
        <f ca="1" t="shared" si="5664"/>
        <v>0.452733085763843</v>
      </c>
      <c r="K763" s="28">
        <f ca="1">IF(J763&lt;=('Ejercicio 3 - TIR'!$D$18-'Ejercicio 3 - TIR'!$C$18)/('Ejercicio 3 - TIR'!$E$18-'Ejercicio 3 - TIR'!$C$18),'Ejercicio 3 - TIR'!$C$18+SQRT(('Ejercicio 3 - TIR'!$E$18-'Ejercicio 3 - TIR'!$C$18)*('Ejercicio 3 - TIR'!$D$18-'Ejercicio 3 - TIR'!$C$18)*J763),'Ejercicio 3 - TIR'!$E$18-SQRT(('Ejercicio 3 - TIR'!$E$18-'Ejercicio 3 - TIR'!$C$18)*('Ejercicio 3 - TIR'!$E$18-'Ejercicio 3 - TIR'!$D$18)*(1-J763)))</f>
        <v>38240.7501396764</v>
      </c>
      <c r="L763" s="27">
        <f ca="1" t="shared" si="5664"/>
        <v>0.889209278566717</v>
      </c>
      <c r="M763" s="28">
        <f ca="1">IF(L763&lt;=('Ejercicio 3 - TIR'!$D$18-'Ejercicio 3 - TIR'!$C$18)/('Ejercicio 3 - TIR'!$E$18-'Ejercicio 3 - TIR'!$C$18),'Ejercicio 3 - TIR'!$C$18+SQRT(('Ejercicio 3 - TIR'!$E$18-'Ejercicio 3 - TIR'!$C$18)*('Ejercicio 3 - TIR'!$D$18-'Ejercicio 3 - TIR'!$C$18)*L763),'Ejercicio 3 - TIR'!$E$18-SQRT(('Ejercicio 3 - TIR'!$E$18-'Ejercicio 3 - TIR'!$C$18)*('Ejercicio 3 - TIR'!$E$18-'Ejercicio 3 - TIR'!$D$18)*(1-L763)))</f>
        <v>42117.4136426646</v>
      </c>
      <c r="N763" s="27">
        <f ca="1" t="shared" ref="N763:R763" si="5665">RAND()</f>
        <v>0.340622670948183</v>
      </c>
      <c r="O763" s="28">
        <f ca="1">IF(N763&lt;=('Ejercicio 3 - TIR'!$D$18-'Ejercicio 3 - TIR'!$C$18)/('Ejercicio 3 - TIR'!$E$18-'Ejercicio 3 - TIR'!$C$18),'Ejercicio 3 - TIR'!$C$18+SQRT(('Ejercicio 3 - TIR'!$E$18-'Ejercicio 3 - TIR'!$C$18)*('Ejercicio 3 - TIR'!$D$18-'Ejercicio 3 - TIR'!$C$18)*N763),'Ejercicio 3 - TIR'!$E$18-SQRT(('Ejercicio 3 - TIR'!$E$18-'Ejercicio 3 - TIR'!$C$18)*('Ejercicio 3 - TIR'!$E$18-'Ejercicio 3 - TIR'!$D$18)*(1-N763)))</f>
        <v>37147.9647902202</v>
      </c>
      <c r="P763" s="27">
        <f ca="1" t="shared" si="5665"/>
        <v>0.848964138837062</v>
      </c>
      <c r="Q763" s="29">
        <f ca="1">IF(P763&lt;=('Ejercicio 3 - TIR'!$D$22-'Ejercicio 3 - TIR'!$C$22)/('Ejercicio 3 - TIR'!$E$22-'Ejercicio 3 - TIR'!$C$22),'Ejercicio 3 - TIR'!$C$22+SQRT(('Ejercicio 3 - TIR'!$E$22-'Ejercicio 3 - TIR'!$C$22)*('Ejercicio 3 - TIR'!$D$22-'Ejercicio 3 - TIR'!$C$22)*P763),'Ejercicio 3 - TIR'!$E$22-SQRT(('Ejercicio 3 - TIR'!$E$22-'Ejercicio 3 - TIR'!$C$22)*('Ejercicio 3 - TIR'!$E$22-'Ejercicio 3 - TIR'!$D$22)*(1-P763)))</f>
        <v>0.163511684437357</v>
      </c>
      <c r="R763" s="27">
        <f ca="1" t="shared" si="5665"/>
        <v>0.189763061267087</v>
      </c>
      <c r="S763" s="29">
        <f ca="1">IF(R763&lt;=('Ejercicio 3 - TIR'!$D$23-'Ejercicio 3 - TIR'!$C$23)/('Ejercicio 3 - TIR'!$E$23-'Ejercicio 3 - TIR'!$C$23),'Ejercicio 3 - TIR'!$C$23+SQRT(('Ejercicio 3 - TIR'!$E$23-'Ejercicio 3 - TIR'!$C$23)*('Ejercicio 3 - TIR'!$D$23-'Ejercicio 3 - TIR'!$C$23)*R763),'Ejercicio 3 - TIR'!$E$23-SQRT(('Ejercicio 3 - TIR'!$E$23-'Ejercicio 3 - TIR'!$C$23)*('Ejercicio 3 - TIR'!$E$23-'Ejercicio 3 - TIR'!$D$23)*(1-R763)))</f>
        <v>0.138481707450362</v>
      </c>
      <c r="T763" s="27">
        <f ca="1" t="shared" ref="T763:X763" si="5666">RAND()</f>
        <v>0.777812128570906</v>
      </c>
      <c r="U763" s="29">
        <f ca="1">IF(T763&lt;=('Ejercicio 3 - TIR'!$D$24-'Ejercicio 3 - TIR'!$C$24)/('Ejercicio 3 - TIR'!$E$24-'Ejercicio 3 - TIR'!$C$24),'Ejercicio 3 - TIR'!$C$24+SQRT(('Ejercicio 3 - TIR'!$E$24-'Ejercicio 3 - TIR'!$C$24)*('Ejercicio 3 - TIR'!$D$24-'Ejercicio 3 - TIR'!$C$24)*T763),'Ejercicio 3 - TIR'!$E$24-SQRT(('Ejercicio 3 - TIR'!$E$24-'Ejercicio 3 - TIR'!$C$24)*('Ejercicio 3 - TIR'!$E$24-'Ejercicio 3 - TIR'!$D$24)*(1-T763)))</f>
        <v>0.1950575454295</v>
      </c>
      <c r="V763" s="27">
        <f ca="1" t="shared" si="5666"/>
        <v>0.684707475026737</v>
      </c>
      <c r="W763" s="29">
        <f ca="1">IF(V763&lt;=('Ejercicio 3 - TIR'!$D$25-'Ejercicio 3 - TIR'!$C$25)/('Ejercicio 3 - TIR'!$E$25-'Ejercicio 3 - TIR'!$C$25),'Ejercicio 3 - TIR'!$C$25+SQRT(('Ejercicio 3 - TIR'!$E$25-'Ejercicio 3 - TIR'!$C$25)*('Ejercicio 3 - TIR'!$D$25-'Ejercicio 3 - TIR'!$C$25)*V763),'Ejercicio 3 - TIR'!$E$25-SQRT(('Ejercicio 3 - TIR'!$E$25-'Ejercicio 3 - TIR'!$C$25)*('Ejercicio 3 - TIR'!$E$25-'Ejercicio 3 - TIR'!$D$25)*(1-V763)))</f>
        <v>0.216780670726121</v>
      </c>
      <c r="X763" s="27">
        <f ca="1" t="shared" si="5666"/>
        <v>0.523874598515131</v>
      </c>
      <c r="Y763" s="29">
        <f ca="1">IF(X763&lt;=('Ejercicio 3 - TIR'!$D$26-'Ejercicio 3 - TIR'!$C$26)/('Ejercicio 3 - TIR'!$E$26-'Ejercicio 3 - TIR'!$C$26),'Ejercicio 3 - TIR'!$C$26+SQRT(('Ejercicio 3 - TIR'!$E$26-'Ejercicio 3 - TIR'!$C$26)*('Ejercicio 3 - TIR'!$D$26-'Ejercicio 3 - TIR'!$C$26)*X763),'Ejercicio 3 - TIR'!$E$26-SQRT(('Ejercicio 3 - TIR'!$E$26-'Ejercicio 3 - TIR'!$C$26)*('Ejercicio 3 - TIR'!$E$26-'Ejercicio 3 - TIR'!$D$26)*(1-X763)))</f>
        <v>0.229294209719024</v>
      </c>
      <c r="Z763" s="27">
        <f ca="1" t="shared" si="5240"/>
        <v>1.16351168443736</v>
      </c>
      <c r="AA763" s="27">
        <f ca="1" t="shared" si="5241"/>
        <v>1.32463676913669</v>
      </c>
      <c r="AB763" s="27">
        <f ca="1" t="shared" si="5242"/>
        <v>1.58301716591015</v>
      </c>
      <c r="AC763" s="27">
        <f ca="1" t="shared" si="5243"/>
        <v>1.92618468890712</v>
      </c>
      <c r="AD763" s="27">
        <f ca="1" t="shared" si="5244"/>
        <v>2.36784768492296</v>
      </c>
      <c r="AE763" s="26">
        <f ca="1" t="shared" si="5245"/>
        <v>5037.43426973977</v>
      </c>
      <c r="AF763" s="26">
        <f ca="1" t="shared" si="5246"/>
        <v>5735.02676858229</v>
      </c>
      <c r="AG763" s="26">
        <f ca="1" t="shared" si="5247"/>
        <v>6853.68701303443</v>
      </c>
      <c r="AH763" s="26">
        <f ca="1" t="shared" si="5248"/>
        <v>8339.43388066694</v>
      </c>
      <c r="AI763" s="26">
        <f ca="1" t="shared" si="5249"/>
        <v>10251.6177818385</v>
      </c>
      <c r="AJ763" s="28">
        <f ca="1" t="shared" si="5250"/>
        <v>46482.2891379674</v>
      </c>
      <c r="AK763" s="28">
        <f ca="1" t="shared" si="5251"/>
        <v>46581.2274593243</v>
      </c>
      <c r="AL763" s="28">
        <f ca="1" t="shared" si="5252"/>
        <v>60535.7639083889</v>
      </c>
      <c r="AM763" s="28">
        <f ca="1" t="shared" si="5253"/>
        <v>81125.9172948684</v>
      </c>
      <c r="AN763" s="28">
        <f ca="1" t="shared" si="5254"/>
        <v>87960.7224281226</v>
      </c>
      <c r="AO763" s="28">
        <f ca="1">C763/'Ejercicio 3 - TIR'!$D$7</f>
        <v>16035.5948913934</v>
      </c>
      <c r="AP763" s="28">
        <f ca="1" t="shared" si="5255"/>
        <v>30446.694246574</v>
      </c>
      <c r="AQ763" s="28">
        <f ca="1" t="shared" si="5256"/>
        <v>30545.6325679309</v>
      </c>
      <c r="AR763" s="28">
        <f ca="1" t="shared" si="5257"/>
        <v>44500.1690169955</v>
      </c>
      <c r="AS763" s="28">
        <f ca="1" t="shared" si="5258"/>
        <v>65090.322403475</v>
      </c>
      <c r="AT763" s="28">
        <f ca="1" t="shared" si="5259"/>
        <v>71925.1275367292</v>
      </c>
      <c r="AU763" s="28">
        <f ca="1">AP763*'Ejercicio 3 - TIR'!$D$5</f>
        <v>15223.347123287</v>
      </c>
      <c r="AV763" s="28">
        <f ca="1">AQ763*'Ejercicio 3 - TIR'!$D$5</f>
        <v>15272.8162839655</v>
      </c>
      <c r="AW763" s="28">
        <f ca="1">AR763*'Ejercicio 3 - TIR'!$D$5</f>
        <v>22250.0845084977</v>
      </c>
      <c r="AX763" s="28">
        <f ca="1">AS763*'Ejercicio 3 - TIR'!$D$5</f>
        <v>32545.1612017375</v>
      </c>
      <c r="AY763" s="28">
        <f ca="1">AT763*'Ejercicio 3 - TIR'!$D$5</f>
        <v>35962.5637683646</v>
      </c>
      <c r="AZ763" s="28">
        <f ca="1" t="shared" ref="AZ763:BD763" si="5667">AJ763-AU763-AE763</f>
        <v>26221.5077449406</v>
      </c>
      <c r="BA763" s="28">
        <f ca="1" t="shared" si="5667"/>
        <v>25573.3844067766</v>
      </c>
      <c r="BB763" s="28">
        <f ca="1" t="shared" si="5667"/>
        <v>31431.9923868567</v>
      </c>
      <c r="BC763" s="28">
        <f ca="1" t="shared" si="5667"/>
        <v>40241.322212464</v>
      </c>
      <c r="BD763" s="28">
        <f ca="1" t="shared" si="5667"/>
        <v>41746.5408779195</v>
      </c>
      <c r="BE763" s="28">
        <f ca="1" t="shared" ref="BE763:BI763" si="5668">AZ763/Z763</f>
        <v>22536.5229207996</v>
      </c>
      <c r="BF763" s="28">
        <f ca="1" t="shared" si="5668"/>
        <v>19305.9599451128</v>
      </c>
      <c r="BG763" s="28">
        <f ca="1" t="shared" si="5668"/>
        <v>19855.7495545444</v>
      </c>
      <c r="BH763" s="28">
        <f ca="1" t="shared" si="5668"/>
        <v>20891.7257229867</v>
      </c>
      <c r="BI763" s="28">
        <f ca="1" t="shared" si="5668"/>
        <v>17630.5854230981</v>
      </c>
      <c r="BJ763" s="28">
        <f ca="1" t="shared" si="5262"/>
        <v>72948.1633963876</v>
      </c>
      <c r="BK763" s="28">
        <f ca="1" t="shared" si="5263"/>
        <v>37969.8462399484</v>
      </c>
      <c r="BL763" s="28">
        <f ca="1" t="shared" si="5264"/>
        <v>110918.009636336</v>
      </c>
      <c r="BM763" s="28">
        <f ca="1">BK763*'Ejercicio 3 - TIR'!$D$5</f>
        <v>18984.9231199742</v>
      </c>
      <c r="BN763" s="28">
        <f ca="1" t="shared" si="5265"/>
        <v>91933.0865163618</v>
      </c>
      <c r="BO763" s="28">
        <f ca="1" t="shared" si="5266"/>
        <v>38825.5913172696</v>
      </c>
      <c r="BP763" s="28">
        <f ca="1" t="shared" si="5267"/>
        <v>-110985.76832854</v>
      </c>
      <c r="BQ763" s="28">
        <f ca="1" t="shared" ref="BQ763:BT763" si="5669">BE763</f>
        <v>22536.5229207996</v>
      </c>
      <c r="BR763" s="28">
        <f ca="1" t="shared" si="5669"/>
        <v>19305.9599451128</v>
      </c>
      <c r="BS763" s="28">
        <f ca="1" t="shared" si="5669"/>
        <v>19855.7495545444</v>
      </c>
      <c r="BT763" s="28">
        <f ca="1" t="shared" si="5669"/>
        <v>20891.7257229867</v>
      </c>
      <c r="BU763" s="28">
        <f ca="1" t="shared" si="5269"/>
        <v>56456.1767403677</v>
      </c>
      <c r="BV763" s="30">
        <f ca="1" t="shared" si="5270"/>
        <v>6.80856657070941</v>
      </c>
    </row>
    <row r="764" ht="15" customHeight="1" spans="1:74">
      <c r="A764" s="26">
        <v>763</v>
      </c>
      <c r="B764" s="27">
        <f ca="1" t="shared" ref="B764:F764" si="5670">RAND()</f>
        <v>0.0571846307536381</v>
      </c>
      <c r="C764" s="28">
        <f ca="1">IF(B764&lt;=('Ejercicio 3 - TIR'!$D$13-'Ejercicio 3 - TIR'!$C$13)/('Ejercicio 3 - TIR'!$E$13-'Ejercicio 3 - TIR'!$C$13),'Ejercicio 3 - TIR'!$C$13+SQRT(('Ejercicio 3 - TIR'!$E$13-'Ejercicio 3 - TIR'!$C$13)*('Ejercicio 3 - TIR'!$D$13-'Ejercicio 3 - TIR'!$C$13)*B764),'Ejercicio 3 - TIR'!$E$13-SQRT(('Ejercicio 3 - TIR'!$E$13-'Ejercicio 3 - TIR'!$C$13)*('Ejercicio 3 - TIR'!$E$13-'Ejercicio 3 - TIR'!$D$13)*(1-B764)))</f>
        <v>64782.6616335943</v>
      </c>
      <c r="D764" s="27">
        <f ca="1" t="shared" si="5670"/>
        <v>0.286674537551231</v>
      </c>
      <c r="E764" s="28">
        <f ca="1">IF(D764&lt;=('Ejercicio 3 - TIR'!$D$14-'Ejercicio 3 - TIR'!$C$14)/('Ejercicio 3 - TIR'!$E$14-'Ejercicio 3 - TIR'!$C$14),'Ejercicio 3 - TIR'!$C$14+SQRT(('Ejercicio 3 - TIR'!$E$14-'Ejercicio 3 - TIR'!$C$14)*('Ejercicio 3 - TIR'!$D$14-'Ejercicio 3 - TIR'!$C$14)*D764),'Ejercicio 3 - TIR'!$E$14-SQRT(('Ejercicio 3 - TIR'!$E$14-'Ejercicio 3 - TIR'!$C$14)*('Ejercicio 3 - TIR'!$E$14-'Ejercicio 3 - TIR'!$D$14)*(1-D764)))</f>
        <v>29636.8729027592</v>
      </c>
      <c r="F764" s="27">
        <f ca="1" t="shared" si="5670"/>
        <v>0.965412441363221</v>
      </c>
      <c r="G764" s="28">
        <f ca="1">IF(F764&lt;=('Ejercicio 3 - TIR'!$D$18-'Ejercicio 3 - TIR'!$C$18)/('Ejercicio 3 - TIR'!$E$18-'Ejercicio 3 - TIR'!$C$18),'Ejercicio 3 - TIR'!$C$18+SQRT(('Ejercicio 3 - TIR'!$E$18-'Ejercicio 3 - TIR'!$C$18)*('Ejercicio 3 - TIR'!$D$18-'Ejercicio 3 - TIR'!$C$18)*F764),'Ejercicio 3 - TIR'!$E$18-SQRT(('Ejercicio 3 - TIR'!$E$18-'Ejercicio 3 - TIR'!$C$18)*('Ejercicio 3 - TIR'!$E$18-'Ejercicio 3 - TIR'!$D$18)*(1-F764)))</f>
        <v>43389.3892780195</v>
      </c>
      <c r="H764" s="27">
        <f ca="1" t="shared" ref="H764:L764" si="5671">RAND()</f>
        <v>0.35433092365473</v>
      </c>
      <c r="I764" s="28">
        <f ca="1">IF(H764&lt;=('Ejercicio 3 - TIR'!$D$18-'Ejercicio 3 - TIR'!$C$18)/('Ejercicio 3 - TIR'!$E$18-'Ejercicio 3 - TIR'!$C$18),'Ejercicio 3 - TIR'!$C$18+SQRT(('Ejercicio 3 - TIR'!$E$18-'Ejercicio 3 - TIR'!$C$18)*('Ejercicio 3 - TIR'!$D$18-'Ejercicio 3 - TIR'!$C$18)*H764),'Ejercicio 3 - TIR'!$E$18-SQRT(('Ejercicio 3 - TIR'!$E$18-'Ejercicio 3 - TIR'!$C$18)*('Ejercicio 3 - TIR'!$E$18-'Ejercicio 3 - TIR'!$D$18)*(1-H764)))</f>
        <v>37290.3798630942</v>
      </c>
      <c r="J764" s="27">
        <f ca="1" t="shared" si="5671"/>
        <v>0.618158604994575</v>
      </c>
      <c r="K764" s="28">
        <f ca="1">IF(J764&lt;=('Ejercicio 3 - TIR'!$D$18-'Ejercicio 3 - TIR'!$C$18)/('Ejercicio 3 - TIR'!$E$18-'Ejercicio 3 - TIR'!$C$18),'Ejercicio 3 - TIR'!$C$18+SQRT(('Ejercicio 3 - TIR'!$E$18-'Ejercicio 3 - TIR'!$C$18)*('Ejercicio 3 - TIR'!$D$18-'Ejercicio 3 - TIR'!$C$18)*J764),'Ejercicio 3 - TIR'!$E$18-SQRT(('Ejercicio 3 - TIR'!$E$18-'Ejercicio 3 - TIR'!$C$18)*('Ejercicio 3 - TIR'!$E$18-'Ejercicio 3 - TIR'!$D$18)*(1-J764)))</f>
        <v>39629.3193294846</v>
      </c>
      <c r="L764" s="27">
        <f ca="1" t="shared" si="5671"/>
        <v>0.189142180841489</v>
      </c>
      <c r="M764" s="28">
        <f ca="1">IF(L764&lt;=('Ejercicio 3 - TIR'!$D$18-'Ejercicio 3 - TIR'!$C$18)/('Ejercicio 3 - TIR'!$E$18-'Ejercicio 3 - TIR'!$C$18),'Ejercicio 3 - TIR'!$C$18+SQRT(('Ejercicio 3 - TIR'!$E$18-'Ejercicio 3 - TIR'!$C$18)*('Ejercicio 3 - TIR'!$D$18-'Ejercicio 3 - TIR'!$C$18)*L764),'Ejercicio 3 - TIR'!$E$18-SQRT(('Ejercicio 3 - TIR'!$E$18-'Ejercicio 3 - TIR'!$C$18)*('Ejercicio 3 - TIR'!$E$18-'Ejercicio 3 - TIR'!$D$18)*(1-L764)))</f>
        <v>35326.4741739938</v>
      </c>
      <c r="N764" s="27">
        <f ca="1" t="shared" ref="N764:R764" si="5672">RAND()</f>
        <v>0.168497431497751</v>
      </c>
      <c r="O764" s="28">
        <f ca="1">IF(N764&lt;=('Ejercicio 3 - TIR'!$D$18-'Ejercicio 3 - TIR'!$C$18)/('Ejercicio 3 - TIR'!$E$18-'Ejercicio 3 - TIR'!$C$18),'Ejercicio 3 - TIR'!$C$18+SQRT(('Ejercicio 3 - TIR'!$E$18-'Ejercicio 3 - TIR'!$C$18)*('Ejercicio 3 - TIR'!$D$18-'Ejercicio 3 - TIR'!$C$18)*N764),'Ejercicio 3 - TIR'!$E$18-SQRT(('Ejercicio 3 - TIR'!$E$18-'Ejercicio 3 - TIR'!$C$18)*('Ejercicio 3 - TIR'!$E$18-'Ejercicio 3 - TIR'!$D$18)*(1-N764)))</f>
        <v>35027.3864705891</v>
      </c>
      <c r="P764" s="27">
        <f ca="1" t="shared" si="5672"/>
        <v>0.465722427132725</v>
      </c>
      <c r="Q764" s="29">
        <f ca="1">IF(P764&lt;=('Ejercicio 3 - TIR'!$D$22-'Ejercicio 3 - TIR'!$C$22)/('Ejercicio 3 - TIR'!$E$22-'Ejercicio 3 - TIR'!$C$22),'Ejercicio 3 - TIR'!$C$22+SQRT(('Ejercicio 3 - TIR'!$E$22-'Ejercicio 3 - TIR'!$C$22)*('Ejercicio 3 - TIR'!$D$22-'Ejercicio 3 - TIR'!$C$22)*P764),'Ejercicio 3 - TIR'!$E$22-SQRT(('Ejercicio 3 - TIR'!$E$22-'Ejercicio 3 - TIR'!$C$22)*('Ejercicio 3 - TIR'!$E$22-'Ejercicio 3 - TIR'!$D$22)*(1-P764)))</f>
        <v>0.148953417222133</v>
      </c>
      <c r="R764" s="27">
        <f ca="1" t="shared" si="5672"/>
        <v>0.380441874025451</v>
      </c>
      <c r="S764" s="29">
        <f ca="1">IF(R764&lt;=('Ejercicio 3 - TIR'!$D$23-'Ejercicio 3 - TIR'!$C$23)/('Ejercicio 3 - TIR'!$E$23-'Ejercicio 3 - TIR'!$C$23),'Ejercicio 3 - TIR'!$C$23+SQRT(('Ejercicio 3 - TIR'!$E$23-'Ejercicio 3 - TIR'!$C$23)*('Ejercicio 3 - TIR'!$D$23-'Ejercicio 3 - TIR'!$C$23)*R764),'Ejercicio 3 - TIR'!$E$23-SQRT(('Ejercicio 3 - TIR'!$E$23-'Ejercicio 3 - TIR'!$C$23)*('Ejercicio 3 - TIR'!$E$23-'Ejercicio 3 - TIR'!$D$23)*(1-R764)))</f>
        <v>0.146168595171423</v>
      </c>
      <c r="T764" s="27">
        <f ca="1" t="shared" ref="T764:X764" si="5673">RAND()</f>
        <v>0.0403326978999619</v>
      </c>
      <c r="U764" s="29">
        <f ca="1">IF(T764&lt;=('Ejercicio 3 - TIR'!$D$24-'Ejercicio 3 - TIR'!$C$24)/('Ejercicio 3 - TIR'!$E$24-'Ejercicio 3 - TIR'!$C$24),'Ejercicio 3 - TIR'!$C$24+SQRT(('Ejercicio 3 - TIR'!$E$24-'Ejercicio 3 - TIR'!$C$24)*('Ejercicio 3 - TIR'!$D$24-'Ejercicio 3 - TIR'!$C$24)*T764),'Ejercicio 3 - TIR'!$E$24-SQRT(('Ejercicio 3 - TIR'!$E$24-'Ejercicio 3 - TIR'!$C$24)*('Ejercicio 3 - TIR'!$E$24-'Ejercicio 3 - TIR'!$D$24)*(1-T764)))</f>
        <v>0.159203187794994</v>
      </c>
      <c r="V764" s="27">
        <f ca="1" t="shared" si="5673"/>
        <v>0.800686051933553</v>
      </c>
      <c r="W764" s="29">
        <f ca="1">IF(V764&lt;=('Ejercicio 3 - TIR'!$D$25-'Ejercicio 3 - TIR'!$C$25)/('Ejercicio 3 - TIR'!$E$25-'Ejercicio 3 - TIR'!$C$25),'Ejercicio 3 - TIR'!$C$25+SQRT(('Ejercicio 3 - TIR'!$E$25-'Ejercicio 3 - TIR'!$C$25)*('Ejercicio 3 - TIR'!$D$25-'Ejercicio 3 - TIR'!$C$25)*V764),'Ejercicio 3 - TIR'!$E$25-SQRT(('Ejercicio 3 - TIR'!$E$25-'Ejercicio 3 - TIR'!$C$25)*('Ejercicio 3 - TIR'!$E$25-'Ejercicio 3 - TIR'!$D$25)*(1-V764)))</f>
        <v>0.223587903940948</v>
      </c>
      <c r="X764" s="27">
        <f ca="1" t="shared" si="5673"/>
        <v>0.735430075310486</v>
      </c>
      <c r="Y764" s="29">
        <f ca="1">IF(X764&lt;=('Ejercicio 3 - TIR'!$D$26-'Ejercicio 3 - TIR'!$C$26)/('Ejercicio 3 - TIR'!$E$26-'Ejercicio 3 - TIR'!$C$26),'Ejercicio 3 - TIR'!$C$26+SQRT(('Ejercicio 3 - TIR'!$E$26-'Ejercicio 3 - TIR'!$C$26)*('Ejercicio 3 - TIR'!$D$26-'Ejercicio 3 - TIR'!$C$26)*X764),'Ejercicio 3 - TIR'!$E$26-SQRT(('Ejercicio 3 - TIR'!$E$26-'Ejercicio 3 - TIR'!$C$26)*('Ejercicio 3 - TIR'!$E$26-'Ejercicio 3 - TIR'!$D$26)*(1-X764)))</f>
        <v>0.242202148297511</v>
      </c>
      <c r="Z764" s="27">
        <f ca="1" t="shared" si="5240"/>
        <v>1.14895341722213</v>
      </c>
      <c r="AA764" s="27">
        <f ca="1" t="shared" si="5241"/>
        <v>1.3168943241349</v>
      </c>
      <c r="AB764" s="27">
        <f ca="1" t="shared" si="5242"/>
        <v>1.52654809852631</v>
      </c>
      <c r="AC764" s="27">
        <f ca="1" t="shared" si="5243"/>
        <v>1.86786578814084</v>
      </c>
      <c r="AD764" s="27">
        <f ca="1" t="shared" si="5244"/>
        <v>2.32026689475998</v>
      </c>
      <c r="AE764" s="26">
        <f ca="1" t="shared" si="5245"/>
        <v>4414.51349464401</v>
      </c>
      <c r="AF764" s="26">
        <f ca="1" t="shared" si="5246"/>
        <v>5059.77673052142</v>
      </c>
      <c r="AG764" s="26">
        <f ca="1" t="shared" si="5247"/>
        <v>5865.30931555136</v>
      </c>
      <c r="AH764" s="26">
        <f ca="1" t="shared" si="5248"/>
        <v>7176.7215313808</v>
      </c>
      <c r="AI764" s="26">
        <f ca="1" t="shared" si="5249"/>
        <v>8914.93890401424</v>
      </c>
      <c r="AJ764" s="28">
        <f ca="1" t="shared" si="5250"/>
        <v>49852.3870821619</v>
      </c>
      <c r="AK764" s="28">
        <f ca="1" t="shared" si="5251"/>
        <v>49107.489586543</v>
      </c>
      <c r="AL764" s="28">
        <f ca="1" t="shared" si="5252"/>
        <v>60496.0620683166</v>
      </c>
      <c r="AM764" s="28">
        <f ca="1" t="shared" si="5253"/>
        <v>65985.1125252442</v>
      </c>
      <c r="AN764" s="28">
        <f ca="1" t="shared" si="5254"/>
        <v>81272.8852376716</v>
      </c>
      <c r="AO764" s="28">
        <f ca="1">C764/'Ejercicio 3 - TIR'!$D$7</f>
        <v>12956.5323267189</v>
      </c>
      <c r="AP764" s="28">
        <f ca="1" t="shared" si="5255"/>
        <v>36895.8547554431</v>
      </c>
      <c r="AQ764" s="28">
        <f ca="1" t="shared" si="5256"/>
        <v>36150.9572598242</v>
      </c>
      <c r="AR764" s="28">
        <f ca="1" t="shared" si="5257"/>
        <v>47539.5297415977</v>
      </c>
      <c r="AS764" s="28">
        <f ca="1" t="shared" si="5258"/>
        <v>53028.5801985253</v>
      </c>
      <c r="AT764" s="28">
        <f ca="1" t="shared" si="5259"/>
        <v>68316.3529109527</v>
      </c>
      <c r="AU764" s="28">
        <f ca="1">AP764*'Ejercicio 3 - TIR'!$D$5</f>
        <v>18447.9273777215</v>
      </c>
      <c r="AV764" s="28">
        <f ca="1">AQ764*'Ejercicio 3 - TIR'!$D$5</f>
        <v>18075.4786299121</v>
      </c>
      <c r="AW764" s="28">
        <f ca="1">AR764*'Ejercicio 3 - TIR'!$D$5</f>
        <v>23769.7648707988</v>
      </c>
      <c r="AX764" s="28">
        <f ca="1">AS764*'Ejercicio 3 - TIR'!$D$5</f>
        <v>26514.2900992627</v>
      </c>
      <c r="AY764" s="28">
        <f ca="1">AT764*'Ejercicio 3 - TIR'!$D$5</f>
        <v>34158.1764554764</v>
      </c>
      <c r="AZ764" s="28">
        <f ca="1" t="shared" ref="AZ764:BD764" si="5674">AJ764-AU764-AE764</f>
        <v>26989.9462097964</v>
      </c>
      <c r="BA764" s="28">
        <f ca="1" t="shared" si="5674"/>
        <v>25972.2342261095</v>
      </c>
      <c r="BB764" s="28">
        <f ca="1" t="shared" si="5674"/>
        <v>30860.9878819664</v>
      </c>
      <c r="BC764" s="28">
        <f ca="1" t="shared" si="5674"/>
        <v>32294.1008946007</v>
      </c>
      <c r="BD764" s="28">
        <f ca="1" t="shared" si="5674"/>
        <v>38199.769878181</v>
      </c>
      <c r="BE764" s="28">
        <f ca="1" t="shared" ref="BE764:BI764" si="5675">AZ764/Z764</f>
        <v>23490.8968503275</v>
      </c>
      <c r="BF764" s="28">
        <f ca="1" t="shared" si="5675"/>
        <v>19722.3374344569</v>
      </c>
      <c r="BG764" s="28">
        <f ca="1" t="shared" si="5675"/>
        <v>20216.1909682105</v>
      </c>
      <c r="BH764" s="28">
        <f ca="1" t="shared" si="5675"/>
        <v>17289.3047774831</v>
      </c>
      <c r="BI764" s="28">
        <f ca="1" t="shared" si="5675"/>
        <v>16463.524073222</v>
      </c>
      <c r="BJ764" s="28">
        <f ca="1" t="shared" si="5262"/>
        <v>68765.4550604812</v>
      </c>
      <c r="BK764" s="28">
        <f ca="1" t="shared" si="5263"/>
        <v>30062.6130285733</v>
      </c>
      <c r="BL764" s="28">
        <f ca="1" t="shared" si="5264"/>
        <v>98828.0680890545</v>
      </c>
      <c r="BM764" s="28">
        <f ca="1">BK764*'Ejercicio 3 - TIR'!$D$5</f>
        <v>15031.3065142866</v>
      </c>
      <c r="BN764" s="28">
        <f ca="1" t="shared" si="5265"/>
        <v>83796.7615747679</v>
      </c>
      <c r="BO764" s="28">
        <f ca="1" t="shared" si="5266"/>
        <v>36115.1390661186</v>
      </c>
      <c r="BP764" s="28">
        <f ca="1" t="shared" si="5267"/>
        <v>-94419.5345363535</v>
      </c>
      <c r="BQ764" s="28">
        <f ca="1" t="shared" ref="BQ764:BT764" si="5676">BE764</f>
        <v>23490.8968503275</v>
      </c>
      <c r="BR764" s="28">
        <f ca="1" t="shared" si="5676"/>
        <v>19722.3374344569</v>
      </c>
      <c r="BS764" s="28">
        <f ca="1" t="shared" si="5676"/>
        <v>20216.1909682105</v>
      </c>
      <c r="BT764" s="28">
        <f ca="1" t="shared" si="5676"/>
        <v>17289.3047774831</v>
      </c>
      <c r="BU764" s="28">
        <f ca="1" t="shared" si="5269"/>
        <v>52578.6631393406</v>
      </c>
      <c r="BV764" s="30">
        <f ca="1" t="shared" si="5270"/>
        <v>11.0461815275069</v>
      </c>
    </row>
    <row r="765" ht="15" customHeight="1" spans="1:74">
      <c r="A765" s="26">
        <v>764</v>
      </c>
      <c r="B765" s="27">
        <f ca="1" t="shared" ref="B765:F765" si="5677">RAND()</f>
        <v>0.217053686514219</v>
      </c>
      <c r="C765" s="28">
        <f ca="1">IF(B765&lt;=('Ejercicio 3 - TIR'!$D$13-'Ejercicio 3 - TIR'!$C$13)/('Ejercicio 3 - TIR'!$E$13-'Ejercicio 3 - TIR'!$C$13),'Ejercicio 3 - TIR'!$C$13+SQRT(('Ejercicio 3 - TIR'!$E$13-'Ejercicio 3 - TIR'!$C$13)*('Ejercicio 3 - TIR'!$D$13-'Ejercicio 3 - TIR'!$C$13)*B765),'Ejercicio 3 - TIR'!$E$13-SQRT(('Ejercicio 3 - TIR'!$E$13-'Ejercicio 3 - TIR'!$C$13)*('Ejercicio 3 - TIR'!$E$13-'Ejercicio 3 - TIR'!$D$13)*(1-B765)))</f>
        <v>69317.804172963</v>
      </c>
      <c r="D765" s="27">
        <f ca="1" t="shared" si="5677"/>
        <v>0.196975045642507</v>
      </c>
      <c r="E765" s="28">
        <f ca="1">IF(D765&lt;=('Ejercicio 3 - TIR'!$D$14-'Ejercicio 3 - TIR'!$C$14)/('Ejercicio 3 - TIR'!$E$14-'Ejercicio 3 - TIR'!$C$14),'Ejercicio 3 - TIR'!$C$14+SQRT(('Ejercicio 3 - TIR'!$E$14-'Ejercicio 3 - TIR'!$C$14)*('Ejercicio 3 - TIR'!$D$14-'Ejercicio 3 - TIR'!$C$14)*D765),'Ejercicio 3 - TIR'!$E$14-SQRT(('Ejercicio 3 - TIR'!$E$14-'Ejercicio 3 - TIR'!$C$14)*('Ejercicio 3 - TIR'!$E$14-'Ejercicio 3 - TIR'!$D$14)*(1-D765)))</f>
        <v>28843.5827587276</v>
      </c>
      <c r="F765" s="27">
        <f ca="1" t="shared" si="5677"/>
        <v>0.400001995927698</v>
      </c>
      <c r="G765" s="28">
        <f ca="1">IF(F765&lt;=('Ejercicio 3 - TIR'!$D$18-'Ejercicio 3 - TIR'!$C$18)/('Ejercicio 3 - TIR'!$E$18-'Ejercicio 3 - TIR'!$C$18),'Ejercicio 3 - TIR'!$C$18+SQRT(('Ejercicio 3 - TIR'!$E$18-'Ejercicio 3 - TIR'!$C$18)*('Ejercicio 3 - TIR'!$D$18-'Ejercicio 3 - TIR'!$C$18)*F765),'Ejercicio 3 - TIR'!$E$18-SQRT(('Ejercicio 3 - TIR'!$E$18-'Ejercicio 3 - TIR'!$C$18)*('Ejercicio 3 - TIR'!$E$18-'Ejercicio 3 - TIR'!$D$18)*(1-F765)))</f>
        <v>37745.9860178776</v>
      </c>
      <c r="H765" s="27">
        <f ca="1" t="shared" ref="H765:L765" si="5678">RAND()</f>
        <v>0.415368570503832</v>
      </c>
      <c r="I765" s="28">
        <f ca="1">IF(H765&lt;=('Ejercicio 3 - TIR'!$D$18-'Ejercicio 3 - TIR'!$C$18)/('Ejercicio 3 - TIR'!$E$18-'Ejercicio 3 - TIR'!$C$18),'Ejercicio 3 - TIR'!$C$18+SQRT(('Ejercicio 3 - TIR'!$E$18-'Ejercicio 3 - TIR'!$C$18)*('Ejercicio 3 - TIR'!$D$18-'Ejercicio 3 - TIR'!$C$18)*H765),'Ejercicio 3 - TIR'!$E$18-SQRT(('Ejercicio 3 - TIR'!$E$18-'Ejercicio 3 - TIR'!$C$18)*('Ejercicio 3 - TIR'!$E$18-'Ejercicio 3 - TIR'!$D$18)*(1-H765)))</f>
        <v>37893.369722468</v>
      </c>
      <c r="J765" s="27">
        <f ca="1" t="shared" si="5678"/>
        <v>0.803257578025504</v>
      </c>
      <c r="K765" s="28">
        <f ca="1">IF(J765&lt;=('Ejercicio 3 - TIR'!$D$18-'Ejercicio 3 - TIR'!$C$18)/('Ejercicio 3 - TIR'!$E$18-'Ejercicio 3 - TIR'!$C$18),'Ejercicio 3 - TIR'!$C$18+SQRT(('Ejercicio 3 - TIR'!$E$18-'Ejercicio 3 - TIR'!$C$18)*('Ejercicio 3 - TIR'!$D$18-'Ejercicio 3 - TIR'!$C$18)*J765),'Ejercicio 3 - TIR'!$E$18-SQRT(('Ejercicio 3 - TIR'!$E$18-'Ejercicio 3 - TIR'!$C$18)*('Ejercicio 3 - TIR'!$E$18-'Ejercicio 3 - TIR'!$D$18)*(1-J765)))</f>
        <v>41158.6875097062</v>
      </c>
      <c r="L765" s="27">
        <f ca="1" t="shared" si="5678"/>
        <v>0.619918868259935</v>
      </c>
      <c r="M765" s="28">
        <f ca="1">IF(L765&lt;=('Ejercicio 3 - TIR'!$D$18-'Ejercicio 3 - TIR'!$C$18)/('Ejercicio 3 - TIR'!$E$18-'Ejercicio 3 - TIR'!$C$18),'Ejercicio 3 - TIR'!$C$18+SQRT(('Ejercicio 3 - TIR'!$E$18-'Ejercicio 3 - TIR'!$C$18)*('Ejercicio 3 - TIR'!$D$18-'Ejercicio 3 - TIR'!$C$18)*L765),'Ejercicio 3 - TIR'!$E$18-SQRT(('Ejercicio 3 - TIR'!$E$18-'Ejercicio 3 - TIR'!$C$18)*('Ejercicio 3 - TIR'!$E$18-'Ejercicio 3 - TIR'!$D$18)*(1-L765)))</f>
        <v>39643.0197676345</v>
      </c>
      <c r="N765" s="27">
        <f ca="1" t="shared" ref="N765:R765" si="5679">RAND()</f>
        <v>0.913638357625929</v>
      </c>
      <c r="O765" s="28">
        <f ca="1">IF(N765&lt;=('Ejercicio 3 - TIR'!$D$18-'Ejercicio 3 - TIR'!$C$18)/('Ejercicio 3 - TIR'!$E$18-'Ejercicio 3 - TIR'!$C$18),'Ejercicio 3 - TIR'!$C$18+SQRT(('Ejercicio 3 - TIR'!$E$18-'Ejercicio 3 - TIR'!$C$18)*('Ejercicio 3 - TIR'!$D$18-'Ejercicio 3 - TIR'!$C$18)*N765),'Ejercicio 3 - TIR'!$E$18-SQRT(('Ejercicio 3 - TIR'!$E$18-'Ejercicio 3 - TIR'!$C$18)*('Ejercicio 3 - TIR'!$E$18-'Ejercicio 3 - TIR'!$D$18)*(1-N765)))</f>
        <v>42454.9807116536</v>
      </c>
      <c r="P765" s="27">
        <f ca="1" t="shared" si="5679"/>
        <v>0.75843501403519</v>
      </c>
      <c r="Q765" s="29">
        <f ca="1">IF(P765&lt;=('Ejercicio 3 - TIR'!$D$22-'Ejercicio 3 - TIR'!$C$22)/('Ejercicio 3 - TIR'!$E$22-'Ejercicio 3 - TIR'!$C$22),'Ejercicio 3 - TIR'!$C$22+SQRT(('Ejercicio 3 - TIR'!$E$22-'Ejercicio 3 - TIR'!$C$22)*('Ejercicio 3 - TIR'!$D$22-'Ejercicio 3 - TIR'!$C$22)*P765),'Ejercicio 3 - TIR'!$E$22-SQRT(('Ejercicio 3 - TIR'!$E$22-'Ejercicio 3 - TIR'!$C$22)*('Ejercicio 3 - TIR'!$E$22-'Ejercicio 3 - TIR'!$D$22)*(1-P765)))</f>
        <v>0.159147734541862</v>
      </c>
      <c r="R765" s="27">
        <f ca="1" t="shared" si="5679"/>
        <v>0.823334910252261</v>
      </c>
      <c r="S765" s="29">
        <f ca="1">IF(R765&lt;=('Ejercicio 3 - TIR'!$D$23-'Ejercicio 3 - TIR'!$C$23)/('Ejercicio 3 - TIR'!$E$23-'Ejercicio 3 - TIR'!$C$23),'Ejercicio 3 - TIR'!$C$23+SQRT(('Ejercicio 3 - TIR'!$E$23-'Ejercicio 3 - TIR'!$C$23)*('Ejercicio 3 - TIR'!$D$23-'Ejercicio 3 - TIR'!$C$23)*R765),'Ejercicio 3 - TIR'!$E$23-SQRT(('Ejercicio 3 - TIR'!$E$23-'Ejercicio 3 - TIR'!$C$23)*('Ejercicio 3 - TIR'!$E$23-'Ejercicio 3 - TIR'!$D$23)*(1-R765)))</f>
        <v>0.162167525086351</v>
      </c>
      <c r="T765" s="27">
        <f ca="1" t="shared" ref="T765:X765" si="5680">RAND()</f>
        <v>0.526648024339515</v>
      </c>
      <c r="U765" s="29">
        <f ca="1">IF(T765&lt;=('Ejercicio 3 - TIR'!$D$24-'Ejercicio 3 - TIR'!$C$24)/('Ejercicio 3 - TIR'!$E$24-'Ejercicio 3 - TIR'!$C$24),'Ejercicio 3 - TIR'!$C$24+SQRT(('Ejercicio 3 - TIR'!$E$24-'Ejercicio 3 - TIR'!$C$24)*('Ejercicio 3 - TIR'!$D$24-'Ejercicio 3 - TIR'!$C$24)*T765),'Ejercicio 3 - TIR'!$E$24-SQRT(('Ejercicio 3 - TIR'!$E$24-'Ejercicio 3 - TIR'!$C$24)*('Ejercicio 3 - TIR'!$E$24-'Ejercicio 3 - TIR'!$D$24)*(1-T765)))</f>
        <v>0.183594155251535</v>
      </c>
      <c r="V765" s="27">
        <f ca="1" t="shared" si="5680"/>
        <v>0.985243454846831</v>
      </c>
      <c r="W765" s="29">
        <f ca="1">IF(V765&lt;=('Ejercicio 3 - TIR'!$D$25-'Ejercicio 3 - TIR'!$C$25)/('Ejercicio 3 - TIR'!$E$25-'Ejercicio 3 - TIR'!$C$25),'Ejercicio 3 - TIR'!$C$25+SQRT(('Ejercicio 3 - TIR'!$E$25-'Ejercicio 3 - TIR'!$C$25)*('Ejercicio 3 - TIR'!$D$25-'Ejercicio 3 - TIR'!$C$25)*V765),'Ejercicio 3 - TIR'!$E$25-SQRT(('Ejercicio 3 - TIR'!$E$25-'Ejercicio 3 - TIR'!$C$25)*('Ejercicio 3 - TIR'!$E$25-'Ejercicio 3 - TIR'!$D$25)*(1-V765)))</f>
        <v>0.242813352100173</v>
      </c>
      <c r="X765" s="27">
        <f ca="1" t="shared" si="5680"/>
        <v>0.706944104039489</v>
      </c>
      <c r="Y765" s="29">
        <f ca="1">IF(X765&lt;=('Ejercicio 3 - TIR'!$D$26-'Ejercicio 3 - TIR'!$C$26)/('Ejercicio 3 - TIR'!$E$26-'Ejercicio 3 - TIR'!$C$26),'Ejercicio 3 - TIR'!$C$26+SQRT(('Ejercicio 3 - TIR'!$E$26-'Ejercicio 3 - TIR'!$C$26)*('Ejercicio 3 - TIR'!$D$26-'Ejercicio 3 - TIR'!$C$26)*X765),'Ejercicio 3 - TIR'!$E$26-SQRT(('Ejercicio 3 - TIR'!$E$26-'Ejercicio 3 - TIR'!$C$26)*('Ejercicio 3 - TIR'!$E$26-'Ejercicio 3 - TIR'!$D$26)*(1-X765)))</f>
        <v>0.240219328334143</v>
      </c>
      <c r="Z765" s="27">
        <f ca="1" t="shared" si="5240"/>
        <v>1.15914773454186</v>
      </c>
      <c r="AA765" s="27">
        <f ca="1" t="shared" si="5241"/>
        <v>1.34712385386197</v>
      </c>
      <c r="AB765" s="27">
        <f ca="1" t="shared" si="5242"/>
        <v>1.59444791983095</v>
      </c>
      <c r="AC765" s="27">
        <f ca="1" t="shared" si="5243"/>
        <v>1.98160116399425</v>
      </c>
      <c r="AD765" s="27">
        <f ca="1" t="shared" si="5244"/>
        <v>2.4576200646351</v>
      </c>
      <c r="AE765" s="26">
        <f ca="1" t="shared" si="5245"/>
        <v>4590.3908521222</v>
      </c>
      <c r="AF765" s="26">
        <f ca="1" t="shared" si="5246"/>
        <v>5334.80317578989</v>
      </c>
      <c r="AG765" s="26">
        <f ca="1" t="shared" si="5247"/>
        <v>6314.24185828224</v>
      </c>
      <c r="AH765" s="26">
        <f ca="1" t="shared" si="5248"/>
        <v>7847.42408986297</v>
      </c>
      <c r="AI765" s="26">
        <f ca="1" t="shared" si="5249"/>
        <v>9732.52703388302</v>
      </c>
      <c r="AJ765" s="28">
        <f ca="1" t="shared" si="5250"/>
        <v>43753.1741806716</v>
      </c>
      <c r="AK765" s="28">
        <f ca="1" t="shared" si="5251"/>
        <v>51047.0622563475</v>
      </c>
      <c r="AL765" s="28">
        <f ca="1" t="shared" si="5252"/>
        <v>65625.383682823</v>
      </c>
      <c r="AM765" s="28">
        <f ca="1" t="shared" si="5253"/>
        <v>78556.6541157914</v>
      </c>
      <c r="AN765" s="28">
        <f ca="1" t="shared" si="5254"/>
        <v>104338.212440656</v>
      </c>
      <c r="AO765" s="28">
        <f ca="1">C765/'Ejercicio 3 - TIR'!$D$7</f>
        <v>13863.5608345926</v>
      </c>
      <c r="AP765" s="28">
        <f ca="1" t="shared" si="5255"/>
        <v>29889.613346079</v>
      </c>
      <c r="AQ765" s="28">
        <f ca="1" t="shared" si="5256"/>
        <v>37183.5014217548</v>
      </c>
      <c r="AR765" s="28">
        <f ca="1" t="shared" si="5257"/>
        <v>51761.8228482304</v>
      </c>
      <c r="AS765" s="28">
        <f ca="1" t="shared" si="5258"/>
        <v>64693.0932811988</v>
      </c>
      <c r="AT765" s="28">
        <f ca="1" t="shared" si="5259"/>
        <v>90474.6516060633</v>
      </c>
      <c r="AU765" s="28">
        <f ca="1">AP765*'Ejercicio 3 - TIR'!$D$5</f>
        <v>14944.8066730395</v>
      </c>
      <c r="AV765" s="28">
        <f ca="1">AQ765*'Ejercicio 3 - TIR'!$D$5</f>
        <v>18591.7507108774</v>
      </c>
      <c r="AW765" s="28">
        <f ca="1">AR765*'Ejercicio 3 - TIR'!$D$5</f>
        <v>25880.9114241152</v>
      </c>
      <c r="AX765" s="28">
        <f ca="1">AS765*'Ejercicio 3 - TIR'!$D$5</f>
        <v>32346.5466405994</v>
      </c>
      <c r="AY765" s="28">
        <f ca="1">AT765*'Ejercicio 3 - TIR'!$D$5</f>
        <v>45237.3258030316</v>
      </c>
      <c r="AZ765" s="28">
        <f ca="1" t="shared" ref="AZ765:BD765" si="5681">AJ765-AU765-AE765</f>
        <v>24217.9766555099</v>
      </c>
      <c r="BA765" s="28">
        <f ca="1" t="shared" si="5681"/>
        <v>27120.5083696801</v>
      </c>
      <c r="BB765" s="28">
        <f ca="1" t="shared" si="5681"/>
        <v>33430.2304004255</v>
      </c>
      <c r="BC765" s="28">
        <f ca="1" t="shared" si="5681"/>
        <v>38362.6833853291</v>
      </c>
      <c r="BD765" s="28">
        <f ca="1" t="shared" si="5681"/>
        <v>49368.3596037412</v>
      </c>
      <c r="BE765" s="28">
        <f ca="1" t="shared" ref="BE765:BI765" si="5682">AZ765/Z765</f>
        <v>20892.9163503751</v>
      </c>
      <c r="BF765" s="28">
        <f ca="1" t="shared" si="5682"/>
        <v>20132.1565882234</v>
      </c>
      <c r="BG765" s="28">
        <f ca="1" t="shared" si="5682"/>
        <v>20966.6493239679</v>
      </c>
      <c r="BH765" s="28">
        <f ca="1" t="shared" si="5682"/>
        <v>19359.4372482113</v>
      </c>
      <c r="BI765" s="28">
        <f ca="1" t="shared" si="5682"/>
        <v>20087.8729442955</v>
      </c>
      <c r="BJ765" s="28">
        <f ca="1" t="shared" si="5262"/>
        <v>70886.5677238119</v>
      </c>
      <c r="BK765" s="28">
        <f ca="1" t="shared" si="5263"/>
        <v>34071.3652743841</v>
      </c>
      <c r="BL765" s="28">
        <f ca="1" t="shared" si="5264"/>
        <v>104957.932998196</v>
      </c>
      <c r="BM765" s="28">
        <f ca="1">BK765*'Ejercicio 3 - TIR'!$D$5</f>
        <v>17035.6826371921</v>
      </c>
      <c r="BN765" s="28">
        <f ca="1" t="shared" si="5265"/>
        <v>87922.250361004</v>
      </c>
      <c r="BO765" s="28">
        <f ca="1" t="shared" si="5266"/>
        <v>35775.3631760239</v>
      </c>
      <c r="BP765" s="28">
        <f ca="1" t="shared" si="5267"/>
        <v>-98161.3869316906</v>
      </c>
      <c r="BQ765" s="28">
        <f ca="1" t="shared" ref="BQ765:BT765" si="5683">BE765</f>
        <v>20892.9163503751</v>
      </c>
      <c r="BR765" s="28">
        <f ca="1" t="shared" si="5683"/>
        <v>20132.1565882234</v>
      </c>
      <c r="BS765" s="28">
        <f ca="1" t="shared" si="5683"/>
        <v>20966.6493239679</v>
      </c>
      <c r="BT765" s="28">
        <f ca="1" t="shared" si="5683"/>
        <v>19359.4372482113</v>
      </c>
      <c r="BU765" s="28">
        <f ca="1" t="shared" si="5269"/>
        <v>55863.2361203194</v>
      </c>
      <c r="BV765" s="30">
        <f ca="1" t="shared" si="5270"/>
        <v>10.3855992249798</v>
      </c>
    </row>
    <row r="766" ht="15" customHeight="1" spans="1:74">
      <c r="A766" s="26">
        <v>765</v>
      </c>
      <c r="B766" s="27">
        <f ca="1" t="shared" ref="B766:F766" si="5684">RAND()</f>
        <v>0.766732848056041</v>
      </c>
      <c r="C766" s="28">
        <f ca="1">IF(B766&lt;=('Ejercicio 3 - TIR'!$D$13-'Ejercicio 3 - TIR'!$C$13)/('Ejercicio 3 - TIR'!$E$13-'Ejercicio 3 - TIR'!$C$13),'Ejercicio 3 - TIR'!$C$13+SQRT(('Ejercicio 3 - TIR'!$E$13-'Ejercicio 3 - TIR'!$C$13)*('Ejercicio 3 - TIR'!$D$13-'Ejercicio 3 - TIR'!$C$13)*B766),'Ejercicio 3 - TIR'!$E$13-SQRT(('Ejercicio 3 - TIR'!$E$13-'Ejercicio 3 - TIR'!$C$13)*('Ejercicio 3 - TIR'!$E$13-'Ejercicio 3 - TIR'!$D$13)*(1-B766)))</f>
        <v>83269.1726943121</v>
      </c>
      <c r="D766" s="27">
        <f ca="1" t="shared" si="5684"/>
        <v>0.78667031673267</v>
      </c>
      <c r="E766" s="28">
        <f ca="1">IF(D766&lt;=('Ejercicio 3 - TIR'!$D$14-'Ejercicio 3 - TIR'!$C$14)/('Ejercicio 3 - TIR'!$E$14-'Ejercicio 3 - TIR'!$C$14),'Ejercicio 3 - TIR'!$C$14+SQRT(('Ejercicio 3 - TIR'!$E$14-'Ejercicio 3 - TIR'!$C$14)*('Ejercicio 3 - TIR'!$D$14-'Ejercicio 3 - TIR'!$C$14)*D766),'Ejercicio 3 - TIR'!$E$14-SQRT(('Ejercicio 3 - TIR'!$E$14-'Ejercicio 3 - TIR'!$C$14)*('Ejercicio 3 - TIR'!$E$14-'Ejercicio 3 - TIR'!$D$14)*(1-D766)))</f>
        <v>34343.1941442101</v>
      </c>
      <c r="F766" s="27">
        <f ca="1" t="shared" si="5684"/>
        <v>0.933562610898687</v>
      </c>
      <c r="G766" s="28">
        <f ca="1">IF(F766&lt;=('Ejercicio 3 - TIR'!$D$18-'Ejercicio 3 - TIR'!$C$18)/('Ejercicio 3 - TIR'!$E$18-'Ejercicio 3 - TIR'!$C$18),'Ejercicio 3 - TIR'!$C$18+SQRT(('Ejercicio 3 - TIR'!$E$18-'Ejercicio 3 - TIR'!$C$18)*('Ejercicio 3 - TIR'!$D$18-'Ejercicio 3 - TIR'!$C$18)*F766),'Ejercicio 3 - TIR'!$E$18-SQRT(('Ejercicio 3 - TIR'!$E$18-'Ejercicio 3 - TIR'!$C$18)*('Ejercicio 3 - TIR'!$E$18-'Ejercicio 3 - TIR'!$D$18)*(1-F766)))</f>
        <v>42767.7804358445</v>
      </c>
      <c r="H766" s="27">
        <f ca="1" t="shared" ref="H766:L766" si="5685">RAND()</f>
        <v>0.144912993574298</v>
      </c>
      <c r="I766" s="28">
        <f ca="1">IF(H766&lt;=('Ejercicio 3 - TIR'!$D$18-'Ejercicio 3 - TIR'!$C$18)/('Ejercicio 3 - TIR'!$E$18-'Ejercicio 3 - TIR'!$C$18),'Ejercicio 3 - TIR'!$C$18+SQRT(('Ejercicio 3 - TIR'!$E$18-'Ejercicio 3 - TIR'!$C$18)*('Ejercicio 3 - TIR'!$D$18-'Ejercicio 3 - TIR'!$C$18)*H766),'Ejercicio 3 - TIR'!$E$18-SQRT(('Ejercicio 3 - TIR'!$E$18-'Ejercicio 3 - TIR'!$C$18)*('Ejercicio 3 - TIR'!$E$18-'Ejercicio 3 - TIR'!$D$18)*(1-H766)))</f>
        <v>34662.2901063903</v>
      </c>
      <c r="J766" s="27">
        <f ca="1" t="shared" si="5685"/>
        <v>0.174134547649038</v>
      </c>
      <c r="K766" s="28">
        <f ca="1">IF(J766&lt;=('Ejercicio 3 - TIR'!$D$18-'Ejercicio 3 - TIR'!$C$18)/('Ejercicio 3 - TIR'!$E$18-'Ejercicio 3 - TIR'!$C$18),'Ejercicio 3 - TIR'!$C$18+SQRT(('Ejercicio 3 - TIR'!$E$18-'Ejercicio 3 - TIR'!$C$18)*('Ejercicio 3 - TIR'!$D$18-'Ejercicio 3 - TIR'!$C$18)*J766),'Ejercicio 3 - TIR'!$E$18-SQRT(('Ejercicio 3 - TIR'!$E$18-'Ejercicio 3 - TIR'!$C$18)*('Ejercicio 3 - TIR'!$E$18-'Ejercicio 3 - TIR'!$D$18)*(1-J766)))</f>
        <v>35110.7907555833</v>
      </c>
      <c r="L766" s="27">
        <f ca="1" t="shared" si="5685"/>
        <v>0.51168201751053</v>
      </c>
      <c r="M766" s="28">
        <f ca="1">IF(L766&lt;=('Ejercicio 3 - TIR'!$D$18-'Ejercicio 3 - TIR'!$C$18)/('Ejercicio 3 - TIR'!$E$18-'Ejercicio 3 - TIR'!$C$18),'Ejercicio 3 - TIR'!$C$18+SQRT(('Ejercicio 3 - TIR'!$E$18-'Ejercicio 3 - TIR'!$C$18)*('Ejercicio 3 - TIR'!$D$18-'Ejercicio 3 - TIR'!$C$18)*L766),'Ejercicio 3 - TIR'!$E$18-SQRT(('Ejercicio 3 - TIR'!$E$18-'Ejercicio 3 - TIR'!$C$18)*('Ejercicio 3 - TIR'!$E$18-'Ejercicio 3 - TIR'!$D$18)*(1-L766)))</f>
        <v>38760.8391508222</v>
      </c>
      <c r="N766" s="27">
        <f ca="1" t="shared" ref="N766:R766" si="5686">RAND()</f>
        <v>0.793252133604733</v>
      </c>
      <c r="O766" s="28">
        <f ca="1">IF(N766&lt;=('Ejercicio 3 - TIR'!$D$18-'Ejercicio 3 - TIR'!$C$18)/('Ejercicio 3 - TIR'!$E$18-'Ejercicio 3 - TIR'!$C$18),'Ejercicio 3 - TIR'!$C$18+SQRT(('Ejercicio 3 - TIR'!$E$18-'Ejercicio 3 - TIR'!$C$18)*('Ejercicio 3 - TIR'!$D$18-'Ejercicio 3 - TIR'!$C$18)*N766),'Ejercicio 3 - TIR'!$E$18-SQRT(('Ejercicio 3 - TIR'!$E$18-'Ejercicio 3 - TIR'!$C$18)*('Ejercicio 3 - TIR'!$E$18-'Ejercicio 3 - TIR'!$D$18)*(1-N766)))</f>
        <v>41062.2227107612</v>
      </c>
      <c r="P766" s="27">
        <f ca="1" t="shared" si="5686"/>
        <v>0.11698787341538</v>
      </c>
      <c r="Q766" s="29">
        <f ca="1">IF(P766&lt;=('Ejercicio 3 - TIR'!$D$22-'Ejercicio 3 - TIR'!$C$22)/('Ejercicio 3 - TIR'!$E$22-'Ejercicio 3 - TIR'!$C$22),'Ejercicio 3 - TIR'!$C$22+SQRT(('Ejercicio 3 - TIR'!$E$22-'Ejercicio 3 - TIR'!$C$22)*('Ejercicio 3 - TIR'!$D$22-'Ejercicio 3 - TIR'!$C$22)*P766),'Ejercicio 3 - TIR'!$E$22-SQRT(('Ejercicio 3 - TIR'!$E$22-'Ejercicio 3 - TIR'!$C$22)*('Ejercicio 3 - TIR'!$E$22-'Ejercicio 3 - TIR'!$D$22)*(1-P766)))</f>
        <v>0.134511311868597</v>
      </c>
      <c r="R766" s="27">
        <f ca="1" t="shared" si="5686"/>
        <v>0.662513056005182</v>
      </c>
      <c r="S766" s="29">
        <f ca="1">IF(R766&lt;=('Ejercicio 3 - TIR'!$D$23-'Ejercicio 3 - TIR'!$C$23)/('Ejercicio 3 - TIR'!$E$23-'Ejercicio 3 - TIR'!$C$23),'Ejercicio 3 - TIR'!$C$23+SQRT(('Ejercicio 3 - TIR'!$E$23-'Ejercicio 3 - TIR'!$C$23)*('Ejercicio 3 - TIR'!$D$23-'Ejercicio 3 - TIR'!$C$23)*R766),'Ejercicio 3 - TIR'!$E$23-SQRT(('Ejercicio 3 - TIR'!$E$23-'Ejercicio 3 - TIR'!$C$23)*('Ejercicio 3 - TIR'!$E$23-'Ejercicio 3 - TIR'!$D$23)*(1-R766)))</f>
        <v>0.155352961654781</v>
      </c>
      <c r="T766" s="27">
        <f ca="1" t="shared" ref="T766:X766" si="5687">RAND()</f>
        <v>0.0310365936454589</v>
      </c>
      <c r="U766" s="29">
        <f ca="1">IF(T766&lt;=('Ejercicio 3 - TIR'!$D$24-'Ejercicio 3 - TIR'!$C$24)/('Ejercicio 3 - TIR'!$E$24-'Ejercicio 3 - TIR'!$C$24),'Ejercicio 3 - TIR'!$C$24+SQRT(('Ejercicio 3 - TIR'!$E$24-'Ejercicio 3 - TIR'!$C$24)*('Ejercicio 3 - TIR'!$D$24-'Ejercicio 3 - TIR'!$C$24)*T766),'Ejercicio 3 - TIR'!$E$24-SQRT(('Ejercicio 3 - TIR'!$E$24-'Ejercicio 3 - TIR'!$C$24)*('Ejercicio 3 - TIR'!$E$24-'Ejercicio 3 - TIR'!$D$24)*(1-T766)))</f>
        <v>0.158073217862505</v>
      </c>
      <c r="V766" s="27">
        <f ca="1" t="shared" si="5687"/>
        <v>0.319904847682817</v>
      </c>
      <c r="W766" s="29">
        <f ca="1">IF(V766&lt;=('Ejercicio 3 - TIR'!$D$25-'Ejercicio 3 - TIR'!$C$25)/('Ejercicio 3 - TIR'!$E$25-'Ejercicio 3 - TIR'!$C$25),'Ejercicio 3 - TIR'!$C$25+SQRT(('Ejercicio 3 - TIR'!$E$25-'Ejercicio 3 - TIR'!$C$25)*('Ejercicio 3 - TIR'!$D$25-'Ejercicio 3 - TIR'!$C$25)*V766),'Ejercicio 3 - TIR'!$E$25-SQRT(('Ejercicio 3 - TIR'!$E$25-'Ejercicio 3 - TIR'!$C$25)*('Ejercicio 3 - TIR'!$E$25-'Ejercicio 3 - TIR'!$D$25)*(1-V766)))</f>
        <v>0.201211343192191</v>
      </c>
      <c r="X766" s="27">
        <f ca="1" t="shared" si="5687"/>
        <v>0.700909254817171</v>
      </c>
      <c r="Y766" s="29">
        <f ca="1">IF(X766&lt;=('Ejercicio 3 - TIR'!$D$26-'Ejercicio 3 - TIR'!$C$26)/('Ejercicio 3 - TIR'!$E$26-'Ejercicio 3 - TIR'!$C$26),'Ejercicio 3 - TIR'!$C$26+SQRT(('Ejercicio 3 - TIR'!$E$26-'Ejercicio 3 - TIR'!$C$26)*('Ejercicio 3 - TIR'!$D$26-'Ejercicio 3 - TIR'!$C$26)*X766),'Ejercicio 3 - TIR'!$E$26-SQRT(('Ejercicio 3 - TIR'!$E$26-'Ejercicio 3 - TIR'!$C$26)*('Ejercicio 3 - TIR'!$E$26-'Ejercicio 3 - TIR'!$D$26)*(1-X766)))</f>
        <v>0.239811817358989</v>
      </c>
      <c r="Z766" s="27">
        <f ca="1" t="shared" si="5240"/>
        <v>1.1345113118686</v>
      </c>
      <c r="AA766" s="27">
        <f ca="1" t="shared" si="5241"/>
        <v>1.31076100419823</v>
      </c>
      <c r="AB766" s="27">
        <f ca="1" t="shared" si="5242"/>
        <v>1.51795721398054</v>
      </c>
      <c r="AC766" s="27">
        <f ca="1" t="shared" si="5243"/>
        <v>1.82338742391384</v>
      </c>
      <c r="AD766" s="27">
        <f ca="1" t="shared" si="5244"/>
        <v>2.26065727579214</v>
      </c>
      <c r="AE766" s="26">
        <f ca="1" t="shared" si="5245"/>
        <v>4619.54809809561</v>
      </c>
      <c r="AF766" s="26">
        <f ca="1" t="shared" si="5246"/>
        <v>5337.20857664148</v>
      </c>
      <c r="AG766" s="26">
        <f ca="1" t="shared" si="5247"/>
        <v>6180.87831075456</v>
      </c>
      <c r="AH766" s="26">
        <f ca="1" t="shared" si="5248"/>
        <v>7424.54113776896</v>
      </c>
      <c r="AI766" s="26">
        <f ca="1" t="shared" si="5249"/>
        <v>9205.03384107391</v>
      </c>
      <c r="AJ766" s="28">
        <f ca="1" t="shared" si="5250"/>
        <v>48520.5306879781</v>
      </c>
      <c r="AK766" s="28">
        <f ca="1" t="shared" si="5251"/>
        <v>45433.9781876627</v>
      </c>
      <c r="AL766" s="28">
        <f ca="1" t="shared" si="5252"/>
        <v>53296.6781159988</v>
      </c>
      <c r="AM766" s="28">
        <f ca="1" t="shared" si="5253"/>
        <v>70676.0266479564</v>
      </c>
      <c r="AN766" s="28">
        <f ca="1" t="shared" si="5254"/>
        <v>92827.6125312795</v>
      </c>
      <c r="AO766" s="28">
        <f ca="1">C766/'Ejercicio 3 - TIR'!$D$7</f>
        <v>16653.8345388624</v>
      </c>
      <c r="AP766" s="28">
        <f ca="1" t="shared" si="5255"/>
        <v>31866.6961491157</v>
      </c>
      <c r="AQ766" s="28">
        <f ca="1" t="shared" si="5256"/>
        <v>28780.1436488002</v>
      </c>
      <c r="AR766" s="28">
        <f ca="1" t="shared" si="5257"/>
        <v>36642.8435771364</v>
      </c>
      <c r="AS766" s="28">
        <f ca="1" t="shared" si="5258"/>
        <v>54022.192109094</v>
      </c>
      <c r="AT766" s="28">
        <f ca="1" t="shared" si="5259"/>
        <v>76173.7779924171</v>
      </c>
      <c r="AU766" s="28">
        <f ca="1">AP766*'Ejercicio 3 - TIR'!$D$5</f>
        <v>15933.3480745578</v>
      </c>
      <c r="AV766" s="28">
        <f ca="1">AQ766*'Ejercicio 3 - TIR'!$D$5</f>
        <v>14390.0718244001</v>
      </c>
      <c r="AW766" s="28">
        <f ca="1">AR766*'Ejercicio 3 - TIR'!$D$5</f>
        <v>18321.4217885682</v>
      </c>
      <c r="AX766" s="28">
        <f ca="1">AS766*'Ejercicio 3 - TIR'!$D$5</f>
        <v>27011.096054547</v>
      </c>
      <c r="AY766" s="28">
        <f ca="1">AT766*'Ejercicio 3 - TIR'!$D$5</f>
        <v>38086.8889962086</v>
      </c>
      <c r="AZ766" s="28">
        <f ca="1" t="shared" ref="AZ766:BD766" si="5688">AJ766-AU766-AE766</f>
        <v>27967.6345153246</v>
      </c>
      <c r="BA766" s="28">
        <f ca="1" t="shared" si="5688"/>
        <v>25706.6977866211</v>
      </c>
      <c r="BB766" s="28">
        <f ca="1" t="shared" si="5688"/>
        <v>28794.3780166761</v>
      </c>
      <c r="BC766" s="28">
        <f ca="1" t="shared" si="5688"/>
        <v>36240.3894556404</v>
      </c>
      <c r="BD766" s="28">
        <f ca="1" t="shared" si="5688"/>
        <v>45535.6896939971</v>
      </c>
      <c r="BE766" s="28">
        <f ca="1" t="shared" ref="BE766:BI766" si="5689">AZ766/Z766</f>
        <v>24651.7017703953</v>
      </c>
      <c r="BF766" s="28">
        <f ca="1" t="shared" si="5689"/>
        <v>19612.0404133821</v>
      </c>
      <c r="BG766" s="28">
        <f ca="1" t="shared" si="5689"/>
        <v>18969.1631302101</v>
      </c>
      <c r="BH766" s="28">
        <f ca="1" t="shared" si="5689"/>
        <v>19875.3095367147</v>
      </c>
      <c r="BI766" s="28">
        <f ca="1" t="shared" si="5689"/>
        <v>20142.6771680998</v>
      </c>
      <c r="BJ766" s="28">
        <f ca="1" t="shared" si="5262"/>
        <v>77638.1917160505</v>
      </c>
      <c r="BK766" s="28">
        <f ca="1" t="shared" si="5263"/>
        <v>37648.6122201178</v>
      </c>
      <c r="BL766" s="28">
        <f ca="1" t="shared" si="5264"/>
        <v>115286.803936168</v>
      </c>
      <c r="BM766" s="28">
        <f ca="1">BK766*'Ejercicio 3 - TIR'!$D$5</f>
        <v>18824.3061100589</v>
      </c>
      <c r="BN766" s="28">
        <f ca="1" t="shared" si="5265"/>
        <v>96462.4978261094</v>
      </c>
      <c r="BO766" s="28">
        <f ca="1" t="shared" si="5266"/>
        <v>42670.1114136413</v>
      </c>
      <c r="BP766" s="28">
        <f ca="1" t="shared" si="5267"/>
        <v>-117612.366838522</v>
      </c>
      <c r="BQ766" s="28">
        <f ca="1" t="shared" ref="BQ766:BT766" si="5690">BE766</f>
        <v>24651.7017703953</v>
      </c>
      <c r="BR766" s="28">
        <f ca="1" t="shared" si="5690"/>
        <v>19612.0404133821</v>
      </c>
      <c r="BS766" s="28">
        <f ca="1" t="shared" si="5690"/>
        <v>18969.1631302101</v>
      </c>
      <c r="BT766" s="28">
        <f ca="1" t="shared" si="5690"/>
        <v>19875.3095367147</v>
      </c>
      <c r="BU766" s="28">
        <f ca="1" t="shared" si="5269"/>
        <v>62812.7885817411</v>
      </c>
      <c r="BV766" s="30">
        <f ca="1" t="shared" si="5270"/>
        <v>6.4529463045284</v>
      </c>
    </row>
    <row r="767" ht="15" customHeight="1" spans="1:74">
      <c r="A767" s="26">
        <v>766</v>
      </c>
      <c r="B767" s="27">
        <f ca="1" t="shared" ref="B767:F767" si="5691">RAND()</f>
        <v>0.871549636898063</v>
      </c>
      <c r="C767" s="28">
        <f ca="1">IF(B767&lt;=('Ejercicio 3 - TIR'!$D$13-'Ejercicio 3 - TIR'!$C$13)/('Ejercicio 3 - TIR'!$E$13-'Ejercicio 3 - TIR'!$C$13),'Ejercicio 3 - TIR'!$C$13+SQRT(('Ejercicio 3 - TIR'!$E$13-'Ejercicio 3 - TIR'!$C$13)*('Ejercicio 3 - TIR'!$D$13-'Ejercicio 3 - TIR'!$C$13)*B767),'Ejercicio 3 - TIR'!$E$13-SQRT(('Ejercicio 3 - TIR'!$E$13-'Ejercicio 3 - TIR'!$C$13)*('Ejercicio 3 - TIR'!$E$13-'Ejercicio 3 - TIR'!$D$13)*(1-B767)))</f>
        <v>87584.6693269038</v>
      </c>
      <c r="D767" s="27">
        <f ca="1" t="shared" si="5691"/>
        <v>0.797319935501525</v>
      </c>
      <c r="E767" s="28">
        <f ca="1">IF(D767&lt;=('Ejercicio 3 - TIR'!$D$14-'Ejercicio 3 - TIR'!$C$14)/('Ejercicio 3 - TIR'!$E$14-'Ejercicio 3 - TIR'!$C$14),'Ejercicio 3 - TIR'!$C$14+SQRT(('Ejercicio 3 - TIR'!$E$14-'Ejercicio 3 - TIR'!$C$14)*('Ejercicio 3 - TIR'!$D$14-'Ejercicio 3 - TIR'!$C$14)*D767),'Ejercicio 3 - TIR'!$E$14-SQRT(('Ejercicio 3 - TIR'!$E$14-'Ejercicio 3 - TIR'!$C$14)*('Ejercicio 3 - TIR'!$E$14-'Ejercicio 3 - TIR'!$D$14)*(1-D767)))</f>
        <v>34486.1982557612</v>
      </c>
      <c r="F767" s="27">
        <f ca="1" t="shared" si="5691"/>
        <v>0.0287270226147318</v>
      </c>
      <c r="G767" s="28">
        <f ca="1">IF(F767&lt;=('Ejercicio 3 - TIR'!$D$18-'Ejercicio 3 - TIR'!$C$18)/('Ejercicio 3 - TIR'!$E$18-'Ejercicio 3 - TIR'!$C$18),'Ejercicio 3 - TIR'!$C$18+SQRT(('Ejercicio 3 - TIR'!$E$18-'Ejercicio 3 - TIR'!$C$18)*('Ejercicio 3 - TIR'!$D$18-'Ejercicio 3 - TIR'!$C$18)*F767),'Ejercicio 3 - TIR'!$E$18-SQRT(('Ejercicio 3 - TIR'!$E$18-'Ejercicio 3 - TIR'!$C$18)*('Ejercicio 3 - TIR'!$E$18-'Ejercicio 3 - TIR'!$D$18)*(1-F767)))</f>
        <v>32075.8259542191</v>
      </c>
      <c r="H767" s="27">
        <f ca="1" t="shared" ref="H767:L767" si="5692">RAND()</f>
        <v>0.789926515626159</v>
      </c>
      <c r="I767" s="28">
        <f ca="1">IF(H767&lt;=('Ejercicio 3 - TIR'!$D$18-'Ejercicio 3 - TIR'!$C$18)/('Ejercicio 3 - TIR'!$E$18-'Ejercicio 3 - TIR'!$C$18),'Ejercicio 3 - TIR'!$C$18+SQRT(('Ejercicio 3 - TIR'!$E$18-'Ejercicio 3 - TIR'!$C$18)*('Ejercicio 3 - TIR'!$D$18-'Ejercicio 3 - TIR'!$C$18)*H767),'Ejercicio 3 - TIR'!$E$18-SQRT(('Ejercicio 3 - TIR'!$E$18-'Ejercicio 3 - TIR'!$C$18)*('Ejercicio 3 - TIR'!$E$18-'Ejercicio 3 - TIR'!$D$18)*(1-H767)))</f>
        <v>41030.6787320704</v>
      </c>
      <c r="J767" s="27">
        <f ca="1" t="shared" si="5692"/>
        <v>0.104171479284859</v>
      </c>
      <c r="K767" s="28">
        <f ca="1">IF(J767&lt;=('Ejercicio 3 - TIR'!$D$18-'Ejercicio 3 - TIR'!$C$18)/('Ejercicio 3 - TIR'!$E$18-'Ejercicio 3 - TIR'!$C$18),'Ejercicio 3 - TIR'!$C$18+SQRT(('Ejercicio 3 - TIR'!$E$18-'Ejercicio 3 - TIR'!$C$18)*('Ejercicio 3 - TIR'!$D$18-'Ejercicio 3 - TIR'!$C$18)*J767),'Ejercicio 3 - TIR'!$E$18-SQRT(('Ejercicio 3 - TIR'!$E$18-'Ejercicio 3 - TIR'!$C$18)*('Ejercicio 3 - TIR'!$E$18-'Ejercicio 3 - TIR'!$D$18)*(1-J767)))</f>
        <v>33952.9383871658</v>
      </c>
      <c r="L767" s="27">
        <f ca="1" t="shared" si="5692"/>
        <v>0.270421999250925</v>
      </c>
      <c r="M767" s="28">
        <f ca="1">IF(L767&lt;=('Ejercicio 3 - TIR'!$D$18-'Ejercicio 3 - TIR'!$C$18)/('Ejercicio 3 - TIR'!$E$18-'Ejercicio 3 - TIR'!$C$18),'Ejercicio 3 - TIR'!$C$18+SQRT(('Ejercicio 3 - TIR'!$E$18-'Ejercicio 3 - TIR'!$C$18)*('Ejercicio 3 - TIR'!$D$18-'Ejercicio 3 - TIR'!$C$18)*L767),'Ejercicio 3 - TIR'!$E$18-SQRT(('Ejercicio 3 - TIR'!$E$18-'Ejercicio 3 - TIR'!$C$18)*('Ejercicio 3 - TIR'!$E$18-'Ejercicio 3 - TIR'!$D$18)*(1-L767)))</f>
        <v>36368.9323977915</v>
      </c>
      <c r="N767" s="27">
        <f ca="1" t="shared" ref="N767:R767" si="5693">RAND()</f>
        <v>0.0364720236031475</v>
      </c>
      <c r="O767" s="28">
        <f ca="1">IF(N767&lt;=('Ejercicio 3 - TIR'!$D$18-'Ejercicio 3 - TIR'!$C$18)/('Ejercicio 3 - TIR'!$E$18-'Ejercicio 3 - TIR'!$C$18),'Ejercicio 3 - TIR'!$C$18+SQRT(('Ejercicio 3 - TIR'!$E$18-'Ejercicio 3 - TIR'!$C$18)*('Ejercicio 3 - TIR'!$D$18-'Ejercicio 3 - TIR'!$C$18)*N767),'Ejercicio 3 - TIR'!$E$18-SQRT(('Ejercicio 3 - TIR'!$E$18-'Ejercicio 3 - TIR'!$C$18)*('Ejercicio 3 - TIR'!$E$18-'Ejercicio 3 - TIR'!$D$18)*(1-N767)))</f>
        <v>32338.9748909452</v>
      </c>
      <c r="P767" s="27">
        <f ca="1" t="shared" si="5693"/>
        <v>0.841465958300734</v>
      </c>
      <c r="Q767" s="29">
        <f ca="1">IF(P767&lt;=('Ejercicio 3 - TIR'!$D$22-'Ejercicio 3 - TIR'!$C$22)/('Ejercicio 3 - TIR'!$E$22-'Ejercicio 3 - TIR'!$C$22),'Ejercicio 3 - TIR'!$C$22+SQRT(('Ejercicio 3 - TIR'!$E$22-'Ejercicio 3 - TIR'!$C$22)*('Ejercicio 3 - TIR'!$D$22-'Ejercicio 3 - TIR'!$C$22)*P767),'Ejercicio 3 - TIR'!$E$22-SQRT(('Ejercicio 3 - TIR'!$E$22-'Ejercicio 3 - TIR'!$C$22)*('Ejercicio 3 - TIR'!$E$22-'Ejercicio 3 - TIR'!$D$22)*(1-P767)))</f>
        <v>0.163107360328869</v>
      </c>
      <c r="R767" s="27">
        <f ca="1" t="shared" si="5693"/>
        <v>0.486471846469859</v>
      </c>
      <c r="S767" s="29">
        <f ca="1">IF(R767&lt;=('Ejercicio 3 - TIR'!$D$23-'Ejercicio 3 - TIR'!$C$23)/('Ejercicio 3 - TIR'!$E$23-'Ejercicio 3 - TIR'!$C$23),'Ejercicio 3 - TIR'!$C$23+SQRT(('Ejercicio 3 - TIR'!$E$23-'Ejercicio 3 - TIR'!$C$23)*('Ejercicio 3 - TIR'!$D$23-'Ejercicio 3 - TIR'!$C$23)*R767),'Ejercicio 3 - TIR'!$E$23-SQRT(('Ejercicio 3 - TIR'!$E$23-'Ejercicio 3 - TIR'!$C$23)*('Ejercicio 3 - TIR'!$E$23-'Ejercicio 3 - TIR'!$D$23)*(1-R767)))</f>
        <v>0.149591372452891</v>
      </c>
      <c r="T767" s="27">
        <f ca="1" t="shared" ref="T767:X767" si="5694">RAND()</f>
        <v>0.730858199806073</v>
      </c>
      <c r="U767" s="29">
        <f ca="1">IF(T767&lt;=('Ejercicio 3 - TIR'!$D$24-'Ejercicio 3 - TIR'!$C$24)/('Ejercicio 3 - TIR'!$E$24-'Ejercicio 3 - TIR'!$C$24),'Ejercicio 3 - TIR'!$C$24+SQRT(('Ejercicio 3 - TIR'!$E$24-'Ejercicio 3 - TIR'!$C$24)*('Ejercicio 3 - TIR'!$D$24-'Ejercicio 3 - TIR'!$C$24)*T767),'Ejercicio 3 - TIR'!$E$24-SQRT(('Ejercicio 3 - TIR'!$E$24-'Ejercicio 3 - TIR'!$C$24)*('Ejercicio 3 - TIR'!$E$24-'Ejercicio 3 - TIR'!$D$24)*(1-T767)))</f>
        <v>0.192548278004049</v>
      </c>
      <c r="V767" s="27">
        <f ca="1" t="shared" si="5694"/>
        <v>0.288473699655846</v>
      </c>
      <c r="W767" s="29">
        <f ca="1">IF(V767&lt;=('Ejercicio 3 - TIR'!$D$25-'Ejercicio 3 - TIR'!$C$25)/('Ejercicio 3 - TIR'!$E$25-'Ejercicio 3 - TIR'!$C$25),'Ejercicio 3 - TIR'!$C$25+SQRT(('Ejercicio 3 - TIR'!$E$25-'Ejercicio 3 - TIR'!$C$25)*('Ejercicio 3 - TIR'!$D$25-'Ejercicio 3 - TIR'!$C$25)*V767),'Ejercicio 3 - TIR'!$E$25-SQRT(('Ejercicio 3 - TIR'!$E$25-'Ejercicio 3 - TIR'!$C$25)*('Ejercicio 3 - TIR'!$E$25-'Ejercicio 3 - TIR'!$D$25)*(1-V767)))</f>
        <v>0.200096672944537</v>
      </c>
      <c r="X767" s="27">
        <f ca="1" t="shared" si="5694"/>
        <v>0.0941481879666386</v>
      </c>
      <c r="Y767" s="29">
        <f ca="1">IF(X767&lt;=('Ejercicio 3 - TIR'!$D$26-'Ejercicio 3 - TIR'!$C$26)/('Ejercicio 3 - TIR'!$E$26-'Ejercicio 3 - TIR'!$C$26),'Ejercicio 3 - TIR'!$C$26+SQRT(('Ejercicio 3 - TIR'!$E$26-'Ejercicio 3 - TIR'!$C$26)*('Ejercicio 3 - TIR'!$D$26-'Ejercicio 3 - TIR'!$C$26)*X767),'Ejercicio 3 - TIR'!$E$26-SQRT(('Ejercicio 3 - TIR'!$E$26-'Ejercicio 3 - TIR'!$C$26)*('Ejercicio 3 - TIR'!$E$26-'Ejercicio 3 - TIR'!$D$26)*(1-X767)))</f>
        <v>0.205943654145456</v>
      </c>
      <c r="Z767" s="27">
        <f ca="1" t="shared" si="5240"/>
        <v>1.16310736032887</v>
      </c>
      <c r="AA767" s="27">
        <f ca="1" t="shared" si="5241"/>
        <v>1.33709818667052</v>
      </c>
      <c r="AB767" s="27">
        <f ca="1" t="shared" si="5242"/>
        <v>1.59455414003627</v>
      </c>
      <c r="AC767" s="27">
        <f ca="1" t="shared" si="5243"/>
        <v>1.91361911828746</v>
      </c>
      <c r="AD767" s="27">
        <f ca="1" t="shared" si="5244"/>
        <v>2.30771683215019</v>
      </c>
      <c r="AE767" s="26">
        <f ca="1" t="shared" si="5245"/>
        <v>5624.95276527524</v>
      </c>
      <c r="AF767" s="26">
        <f ca="1" t="shared" si="5246"/>
        <v>6466.39716941545</v>
      </c>
      <c r="AG767" s="26">
        <f ca="1" t="shared" si="5247"/>
        <v>7711.49080927665</v>
      </c>
      <c r="AH767" s="26">
        <f ca="1" t="shared" si="5248"/>
        <v>9254.53446365527</v>
      </c>
      <c r="AI767" s="26">
        <f ca="1" t="shared" si="5249"/>
        <v>11160.4471085155</v>
      </c>
      <c r="AJ767" s="28">
        <f ca="1" t="shared" si="5250"/>
        <v>37307.62925598</v>
      </c>
      <c r="AK767" s="28">
        <f ca="1" t="shared" si="5251"/>
        <v>54862.0461305122</v>
      </c>
      <c r="AL767" s="28">
        <f ca="1" t="shared" si="5252"/>
        <v>54139.7984716516</v>
      </c>
      <c r="AM767" s="28">
        <f ca="1" t="shared" si="5253"/>
        <v>69596.2843481182</v>
      </c>
      <c r="AN767" s="28">
        <f ca="1" t="shared" si="5254"/>
        <v>74629.1966903166</v>
      </c>
      <c r="AO767" s="28">
        <f ca="1">C767/'Ejercicio 3 - TIR'!$D$7</f>
        <v>17516.9338653808</v>
      </c>
      <c r="AP767" s="28">
        <f ca="1" t="shared" si="5255"/>
        <v>19790.6953905993</v>
      </c>
      <c r="AQ767" s="28">
        <f ca="1" t="shared" si="5256"/>
        <v>37345.1122651314</v>
      </c>
      <c r="AR767" s="28">
        <f ca="1" t="shared" si="5257"/>
        <v>36622.8646062708</v>
      </c>
      <c r="AS767" s="28">
        <f ca="1" t="shared" si="5258"/>
        <v>52079.3504827375</v>
      </c>
      <c r="AT767" s="28">
        <f ca="1" t="shared" si="5259"/>
        <v>57112.2628249358</v>
      </c>
      <c r="AU767" s="28">
        <f ca="1">AP767*'Ejercicio 3 - TIR'!$D$5</f>
        <v>9895.34769529964</v>
      </c>
      <c r="AV767" s="28">
        <f ca="1">AQ767*'Ejercicio 3 - TIR'!$D$5</f>
        <v>18672.5561325657</v>
      </c>
      <c r="AW767" s="28">
        <f ca="1">AR767*'Ejercicio 3 - TIR'!$D$5</f>
        <v>18311.4323031354</v>
      </c>
      <c r="AX767" s="28">
        <f ca="1">AS767*'Ejercicio 3 - TIR'!$D$5</f>
        <v>26039.6752413687</v>
      </c>
      <c r="AY767" s="28">
        <f ca="1">AT767*'Ejercicio 3 - TIR'!$D$5</f>
        <v>28556.1314124679</v>
      </c>
      <c r="AZ767" s="28">
        <f ca="1" t="shared" ref="AZ767:BD767" si="5695">AJ767-AU767-AE767</f>
        <v>21787.3287954052</v>
      </c>
      <c r="BA767" s="28">
        <f ca="1" t="shared" si="5695"/>
        <v>29723.092828531</v>
      </c>
      <c r="BB767" s="28">
        <f ca="1" t="shared" si="5695"/>
        <v>28116.8753592395</v>
      </c>
      <c r="BC767" s="28">
        <f ca="1" t="shared" si="5695"/>
        <v>34302.0746430942</v>
      </c>
      <c r="BD767" s="28">
        <f ca="1" t="shared" si="5695"/>
        <v>34912.6181693332</v>
      </c>
      <c r="BE767" s="28">
        <f ca="1" t="shared" ref="BE767:BI767" si="5696">AZ767/Z767</f>
        <v>18732.0014802802</v>
      </c>
      <c r="BF767" s="28">
        <f ca="1" t="shared" si="5696"/>
        <v>22229.551370901</v>
      </c>
      <c r="BG767" s="28">
        <f ca="1" t="shared" si="5696"/>
        <v>17633.064098156</v>
      </c>
      <c r="BH767" s="28">
        <f ca="1" t="shared" si="5696"/>
        <v>17925.2361743709</v>
      </c>
      <c r="BI767" s="28">
        <f ca="1" t="shared" si="5696"/>
        <v>15128.6404306388</v>
      </c>
      <c r="BJ767" s="28">
        <f ca="1" t="shared" si="5262"/>
        <v>79584.3801916885</v>
      </c>
      <c r="BK767" s="28">
        <f ca="1" t="shared" si="5263"/>
        <v>40424.1231288008</v>
      </c>
      <c r="BL767" s="28">
        <f ca="1" t="shared" si="5264"/>
        <v>120008.503320489</v>
      </c>
      <c r="BM767" s="28">
        <f ca="1">BK767*'Ejercicio 3 - TIR'!$D$5</f>
        <v>20212.0615644004</v>
      </c>
      <c r="BN767" s="28">
        <f ca="1" t="shared" si="5265"/>
        <v>99796.4417560889</v>
      </c>
      <c r="BO767" s="28">
        <f ca="1" t="shared" si="5266"/>
        <v>43244.6651884515</v>
      </c>
      <c r="BP767" s="28">
        <f ca="1" t="shared" si="5267"/>
        <v>-122070.867582665</v>
      </c>
      <c r="BQ767" s="28">
        <f ca="1" t="shared" ref="BQ767:BT767" si="5697">BE767</f>
        <v>18732.0014802802</v>
      </c>
      <c r="BR767" s="28">
        <f ca="1" t="shared" si="5697"/>
        <v>22229.551370901</v>
      </c>
      <c r="BS767" s="28">
        <f ca="1" t="shared" si="5697"/>
        <v>17633.064098156</v>
      </c>
      <c r="BT767" s="28">
        <f ca="1" t="shared" si="5697"/>
        <v>17925.2361743709</v>
      </c>
      <c r="BU767" s="28">
        <f ca="1" t="shared" si="5269"/>
        <v>58373.3056190904</v>
      </c>
      <c r="BV767" s="30">
        <f ca="1" t="shared" si="5270"/>
        <v>2.87538395723947</v>
      </c>
    </row>
    <row r="768" ht="15" customHeight="1" spans="1:74">
      <c r="A768" s="26">
        <v>767</v>
      </c>
      <c r="B768" s="27">
        <f ca="1" t="shared" ref="B768:F768" si="5698">RAND()</f>
        <v>0.761788372812161</v>
      </c>
      <c r="C768" s="28">
        <f ca="1">IF(B768&lt;=('Ejercicio 3 - TIR'!$D$13-'Ejercicio 3 - TIR'!$C$13)/('Ejercicio 3 - TIR'!$E$13-'Ejercicio 3 - TIR'!$C$13),'Ejercicio 3 - TIR'!$C$13+SQRT(('Ejercicio 3 - TIR'!$E$13-'Ejercicio 3 - TIR'!$C$13)*('Ejercicio 3 - TIR'!$D$13-'Ejercicio 3 - TIR'!$C$13)*B768),'Ejercicio 3 - TIR'!$E$13-SQRT(('Ejercicio 3 - TIR'!$E$13-'Ejercicio 3 - TIR'!$C$13)*('Ejercicio 3 - TIR'!$E$13-'Ejercicio 3 - TIR'!$D$13)*(1-B768)))</f>
        <v>83092.7840072528</v>
      </c>
      <c r="D768" s="27">
        <f ca="1" t="shared" si="5698"/>
        <v>0.455225883019601</v>
      </c>
      <c r="E768" s="28">
        <f ca="1">IF(D768&lt;=('Ejercicio 3 - TIR'!$D$14-'Ejercicio 3 - TIR'!$C$14)/('Ejercicio 3 - TIR'!$E$14-'Ejercicio 3 - TIR'!$C$14),'Ejercicio 3 - TIR'!$C$14+SQRT(('Ejercicio 3 - TIR'!$E$14-'Ejercicio 3 - TIR'!$C$14)*('Ejercicio 3 - TIR'!$D$14-'Ejercicio 3 - TIR'!$C$14)*D768),'Ejercicio 3 - TIR'!$E$14-SQRT(('Ejercicio 3 - TIR'!$E$14-'Ejercicio 3 - TIR'!$C$14)*('Ejercicio 3 - TIR'!$E$14-'Ejercicio 3 - TIR'!$D$14)*(1-D768)))</f>
        <v>30960.3032381025</v>
      </c>
      <c r="F768" s="27">
        <f ca="1" t="shared" si="5698"/>
        <v>0.980921678693705</v>
      </c>
      <c r="G768" s="28">
        <f ca="1">IF(F768&lt;=('Ejercicio 3 - TIR'!$D$18-'Ejercicio 3 - TIR'!$C$18)/('Ejercicio 3 - TIR'!$E$18-'Ejercicio 3 - TIR'!$C$18),'Ejercicio 3 - TIR'!$C$18+SQRT(('Ejercicio 3 - TIR'!$E$18-'Ejercicio 3 - TIR'!$C$18)*('Ejercicio 3 - TIR'!$D$18-'Ejercicio 3 - TIR'!$C$18)*F768),'Ejercicio 3 - TIR'!$E$18-SQRT(('Ejercicio 3 - TIR'!$E$18-'Ejercicio 3 - TIR'!$C$18)*('Ejercicio 3 - TIR'!$E$18-'Ejercicio 3 - TIR'!$D$18)*(1-F768)))</f>
        <v>43803.8085028006</v>
      </c>
      <c r="H768" s="27">
        <f ca="1" t="shared" ref="H768:L768" si="5699">RAND()</f>
        <v>0.147349070401866</v>
      </c>
      <c r="I768" s="28">
        <f ca="1">IF(H768&lt;=('Ejercicio 3 - TIR'!$D$18-'Ejercicio 3 - TIR'!$C$18)/('Ejercicio 3 - TIR'!$E$18-'Ejercicio 3 - TIR'!$C$18),'Ejercicio 3 - TIR'!$C$18+SQRT(('Ejercicio 3 - TIR'!$E$18-'Ejercicio 3 - TIR'!$C$18)*('Ejercicio 3 - TIR'!$D$18-'Ejercicio 3 - TIR'!$C$18)*H768),'Ejercicio 3 - TIR'!$E$18-SQRT(('Ejercicio 3 - TIR'!$E$18-'Ejercicio 3 - TIR'!$C$18)*('Ejercicio 3 - TIR'!$E$18-'Ejercicio 3 - TIR'!$D$18)*(1-H768)))</f>
        <v>34701.3147693257</v>
      </c>
      <c r="J768" s="27">
        <f ca="1" t="shared" si="5699"/>
        <v>0.145652689094125</v>
      </c>
      <c r="K768" s="28">
        <f ca="1">IF(J768&lt;=('Ejercicio 3 - TIR'!$D$18-'Ejercicio 3 - TIR'!$C$18)/('Ejercicio 3 - TIR'!$E$18-'Ejercicio 3 - TIR'!$C$18),'Ejercicio 3 - TIR'!$C$18+SQRT(('Ejercicio 3 - TIR'!$E$18-'Ejercicio 3 - TIR'!$C$18)*('Ejercicio 3 - TIR'!$D$18-'Ejercicio 3 - TIR'!$C$18)*J768),'Ejercicio 3 - TIR'!$E$18-SQRT(('Ejercicio 3 - TIR'!$E$18-'Ejercicio 3 - TIR'!$C$18)*('Ejercicio 3 - TIR'!$E$18-'Ejercicio 3 - TIR'!$D$18)*(1-J768)))</f>
        <v>34674.1740836343</v>
      </c>
      <c r="L768" s="27">
        <f ca="1" t="shared" si="5699"/>
        <v>0.200178764284694</v>
      </c>
      <c r="M768" s="28">
        <f ca="1">IF(L768&lt;=('Ejercicio 3 - TIR'!$D$18-'Ejercicio 3 - TIR'!$C$18)/('Ejercicio 3 - TIR'!$E$18-'Ejercicio 3 - TIR'!$C$18),'Ejercicio 3 - TIR'!$C$18+SQRT(('Ejercicio 3 - TIR'!$E$18-'Ejercicio 3 - TIR'!$C$18)*('Ejercicio 3 - TIR'!$D$18-'Ejercicio 3 - TIR'!$C$18)*L768),'Ejercicio 3 - TIR'!$E$18-SQRT(('Ejercicio 3 - TIR'!$E$18-'Ejercicio 3 - TIR'!$C$18)*('Ejercicio 3 - TIR'!$E$18-'Ejercicio 3 - TIR'!$D$18)*(1-L768)))</f>
        <v>35479.6728590952</v>
      </c>
      <c r="N768" s="27">
        <f ca="1" t="shared" ref="N768:R768" si="5700">RAND()</f>
        <v>0.679581583970624</v>
      </c>
      <c r="O768" s="28">
        <f ca="1">IF(N768&lt;=('Ejercicio 3 - TIR'!$D$18-'Ejercicio 3 - TIR'!$C$18)/('Ejercicio 3 - TIR'!$E$18-'Ejercicio 3 - TIR'!$C$18),'Ejercicio 3 - TIR'!$C$18+SQRT(('Ejercicio 3 - TIR'!$E$18-'Ejercicio 3 - TIR'!$C$18)*('Ejercicio 3 - TIR'!$D$18-'Ejercicio 3 - TIR'!$C$18)*N768),'Ejercicio 3 - TIR'!$E$18-SQRT(('Ejercicio 3 - TIR'!$E$18-'Ejercicio 3 - TIR'!$C$18)*('Ejercicio 3 - TIR'!$E$18-'Ejercicio 3 - TIR'!$D$18)*(1-N768)))</f>
        <v>40097.818730177</v>
      </c>
      <c r="P768" s="27">
        <f ca="1" t="shared" si="5700"/>
        <v>0.959543042832068</v>
      </c>
      <c r="Q768" s="29">
        <f ca="1">IF(P768&lt;=('Ejercicio 3 - TIR'!$D$22-'Ejercicio 3 - TIR'!$C$22)/('Ejercicio 3 - TIR'!$E$22-'Ejercicio 3 - TIR'!$C$22),'Ejercicio 3 - TIR'!$C$22+SQRT(('Ejercicio 3 - TIR'!$E$22-'Ejercicio 3 - TIR'!$C$22)*('Ejercicio 3 - TIR'!$D$22-'Ejercicio 3 - TIR'!$C$22)*P768),'Ejercicio 3 - TIR'!$E$22-SQRT(('Ejercicio 3 - TIR'!$E$22-'Ejercicio 3 - TIR'!$C$22)*('Ejercicio 3 - TIR'!$E$22-'Ejercicio 3 - TIR'!$D$22)*(1-P768)))</f>
        <v>0.171466388636557</v>
      </c>
      <c r="R768" s="27">
        <f ca="1" t="shared" si="5700"/>
        <v>0.206272699770513</v>
      </c>
      <c r="S768" s="29">
        <f ca="1">IF(R768&lt;=('Ejercicio 3 - TIR'!$D$23-'Ejercicio 3 - TIR'!$C$23)/('Ejercicio 3 - TIR'!$E$23-'Ejercicio 3 - TIR'!$C$23),'Ejercicio 3 - TIR'!$C$23+SQRT(('Ejercicio 3 - TIR'!$E$23-'Ejercicio 3 - TIR'!$C$23)*('Ejercicio 3 - TIR'!$D$23-'Ejercicio 3 - TIR'!$C$23)*R768),'Ejercicio 3 - TIR'!$E$23-SQRT(('Ejercicio 3 - TIR'!$E$23-'Ejercicio 3 - TIR'!$C$23)*('Ejercicio 3 - TIR'!$E$23-'Ejercicio 3 - TIR'!$D$23)*(1-R768)))</f>
        <v>0.139268909143668</v>
      </c>
      <c r="T768" s="27">
        <f ca="1" t="shared" ref="T768:X768" si="5701">RAND()</f>
        <v>0.570513956935382</v>
      </c>
      <c r="U768" s="29">
        <f ca="1">IF(T768&lt;=('Ejercicio 3 - TIR'!$D$24-'Ejercicio 3 - TIR'!$C$24)/('Ejercicio 3 - TIR'!$E$24-'Ejercicio 3 - TIR'!$C$24),'Ejercicio 3 - TIR'!$C$24+SQRT(('Ejercicio 3 - TIR'!$E$24-'Ejercicio 3 - TIR'!$C$24)*('Ejercicio 3 - TIR'!$D$24-'Ejercicio 3 - TIR'!$C$24)*T768),'Ejercicio 3 - TIR'!$E$24-SQRT(('Ejercicio 3 - TIR'!$E$24-'Ejercicio 3 - TIR'!$C$24)*('Ejercicio 3 - TIR'!$E$24-'Ejercicio 3 - TIR'!$D$24)*(1-T768)))</f>
        <v>0.185322039844003</v>
      </c>
      <c r="V768" s="27">
        <f ca="1" t="shared" si="5701"/>
        <v>0.938401275390467</v>
      </c>
      <c r="W768" s="29">
        <f ca="1">IF(V768&lt;=('Ejercicio 3 - TIR'!$D$25-'Ejercicio 3 - TIR'!$C$25)/('Ejercicio 3 - TIR'!$E$25-'Ejercicio 3 - TIR'!$C$25),'Ejercicio 3 - TIR'!$C$25+SQRT(('Ejercicio 3 - TIR'!$E$25-'Ejercicio 3 - TIR'!$C$25)*('Ejercicio 3 - TIR'!$D$25-'Ejercicio 3 - TIR'!$C$25)*V768),'Ejercicio 3 - TIR'!$E$25-SQRT(('Ejercicio 3 - TIR'!$E$25-'Ejercicio 3 - TIR'!$C$25)*('Ejercicio 3 - TIR'!$E$25-'Ejercicio 3 - TIR'!$D$25)*(1-V768)))</f>
        <v>0.235316828131042</v>
      </c>
      <c r="X768" s="27">
        <f ca="1" t="shared" si="5701"/>
        <v>0.661886755085401</v>
      </c>
      <c r="Y768" s="29">
        <f ca="1">IF(X768&lt;=('Ejercicio 3 - TIR'!$D$26-'Ejercicio 3 - TIR'!$C$26)/('Ejercicio 3 - TIR'!$E$26-'Ejercicio 3 - TIR'!$C$26),'Ejercicio 3 - TIR'!$C$26+SQRT(('Ejercicio 3 - TIR'!$E$26-'Ejercicio 3 - TIR'!$C$26)*('Ejercicio 3 - TIR'!$D$26-'Ejercicio 3 - TIR'!$C$26)*X768),'Ejercicio 3 - TIR'!$E$26-SQRT(('Ejercicio 3 - TIR'!$E$26-'Ejercicio 3 - TIR'!$C$26)*('Ejercicio 3 - TIR'!$E$26-'Ejercicio 3 - TIR'!$D$26)*(1-X768)))</f>
        <v>0.237270484176171</v>
      </c>
      <c r="Z768" s="27">
        <f ca="1" t="shared" si="5240"/>
        <v>1.17146638863656</v>
      </c>
      <c r="AA768" s="27">
        <f ca="1" t="shared" si="5241"/>
        <v>1.33461523468044</v>
      </c>
      <c r="AB768" s="27">
        <f ca="1" t="shared" si="5242"/>
        <v>1.5819488523783</v>
      </c>
      <c r="AC768" s="27">
        <f ca="1" t="shared" si="5243"/>
        <v>1.95420803858551</v>
      </c>
      <c r="AD768" s="27">
        <f ca="1" t="shared" si="5244"/>
        <v>2.41788392608166</v>
      </c>
      <c r="AE768" s="26">
        <f ca="1" t="shared" si="5245"/>
        <v>5308.65138733015</v>
      </c>
      <c r="AF768" s="26">
        <f ca="1" t="shared" si="5246"/>
        <v>6047.98147506764</v>
      </c>
      <c r="AG768" s="26">
        <f ca="1" t="shared" si="5247"/>
        <v>7168.80573896591</v>
      </c>
      <c r="AH768" s="26">
        <f ca="1" t="shared" si="5248"/>
        <v>8855.74636694698</v>
      </c>
      <c r="AI768" s="26">
        <f ca="1" t="shared" si="5249"/>
        <v>10956.9535951739</v>
      </c>
      <c r="AJ768" s="28">
        <f ca="1" t="shared" si="5250"/>
        <v>51314.6893553031</v>
      </c>
      <c r="AK768" s="28">
        <f ca="1" t="shared" si="5251"/>
        <v>46312.9033545835</v>
      </c>
      <c r="AL768" s="28">
        <f ca="1" t="shared" si="5252"/>
        <v>54852.7698987709</v>
      </c>
      <c r="AM768" s="28">
        <f ca="1" t="shared" si="5253"/>
        <v>69334.6619076279</v>
      </c>
      <c r="AN768" s="28">
        <f ca="1" t="shared" si="5254"/>
        <v>96951.8713786311</v>
      </c>
      <c r="AO768" s="28">
        <f ca="1">C768/'Ejercicio 3 - TIR'!$D$7</f>
        <v>16618.5568014506</v>
      </c>
      <c r="AP768" s="28">
        <f ca="1" t="shared" si="5255"/>
        <v>34696.1325538526</v>
      </c>
      <c r="AQ768" s="28">
        <f ca="1" t="shared" si="5256"/>
        <v>29694.346553133</v>
      </c>
      <c r="AR768" s="28">
        <f ca="1" t="shared" si="5257"/>
        <v>38234.2130973203</v>
      </c>
      <c r="AS768" s="28">
        <f ca="1" t="shared" si="5258"/>
        <v>52716.1051061773</v>
      </c>
      <c r="AT768" s="28">
        <f ca="1" t="shared" si="5259"/>
        <v>80333.3145771805</v>
      </c>
      <c r="AU768" s="28">
        <f ca="1">AP768*'Ejercicio 3 - TIR'!$D$5</f>
        <v>17348.0662769263</v>
      </c>
      <c r="AV768" s="28">
        <f ca="1">AQ768*'Ejercicio 3 - TIR'!$D$5</f>
        <v>14847.1732765665</v>
      </c>
      <c r="AW768" s="28">
        <f ca="1">AR768*'Ejercicio 3 - TIR'!$D$5</f>
        <v>19117.1065486602</v>
      </c>
      <c r="AX768" s="28">
        <f ca="1">AS768*'Ejercicio 3 - TIR'!$D$5</f>
        <v>26358.0525530887</v>
      </c>
      <c r="AY768" s="28">
        <f ca="1">AT768*'Ejercicio 3 - TIR'!$D$5</f>
        <v>40166.6572885903</v>
      </c>
      <c r="AZ768" s="28">
        <f ca="1" t="shared" ref="AZ768:BD768" si="5702">AJ768-AU768-AE768</f>
        <v>28657.9716910467</v>
      </c>
      <c r="BA768" s="28">
        <f ca="1" t="shared" si="5702"/>
        <v>25417.7486029494</v>
      </c>
      <c r="BB768" s="28">
        <f ca="1" t="shared" si="5702"/>
        <v>28566.8576111448</v>
      </c>
      <c r="BC768" s="28">
        <f ca="1" t="shared" si="5702"/>
        <v>34120.8629875922</v>
      </c>
      <c r="BD768" s="28">
        <f ca="1" t="shared" si="5702"/>
        <v>45828.260494867</v>
      </c>
      <c r="BE768" s="28">
        <f ca="1" t="shared" ref="BE768:BI768" si="5703">AZ768/Z768</f>
        <v>24463.332425953</v>
      </c>
      <c r="BF768" s="28">
        <f ca="1" t="shared" si="5703"/>
        <v>19045.0010927946</v>
      </c>
      <c r="BG768" s="28">
        <f ca="1" t="shared" si="5703"/>
        <v>18058.0159517783</v>
      </c>
      <c r="BH768" s="28">
        <f ca="1" t="shared" si="5703"/>
        <v>17460.1998937071</v>
      </c>
      <c r="BI768" s="28">
        <f ca="1" t="shared" si="5703"/>
        <v>18953.87119312</v>
      </c>
      <c r="BJ768" s="28">
        <f ca="1" t="shared" si="5262"/>
        <v>74858.419546022</v>
      </c>
      <c r="BK768" s="28">
        <f ca="1" t="shared" si="5263"/>
        <v>40181.7413649023</v>
      </c>
      <c r="BL768" s="28">
        <f ca="1" t="shared" si="5264"/>
        <v>115040.160910924</v>
      </c>
      <c r="BM768" s="28">
        <f ca="1">BK768*'Ejercicio 3 - TIR'!$D$5</f>
        <v>20090.8706824512</v>
      </c>
      <c r="BN768" s="28">
        <f ca="1" t="shared" si="5265"/>
        <v>94949.2902284732</v>
      </c>
      <c r="BO768" s="28">
        <f ca="1" t="shared" si="5266"/>
        <v>39269.5816388278</v>
      </c>
      <c r="BP768" s="28">
        <f ca="1" t="shared" si="5267"/>
        <v>-114053.087245355</v>
      </c>
      <c r="BQ768" s="28">
        <f ca="1" t="shared" ref="BQ768:BT768" si="5704">BE768</f>
        <v>24463.332425953</v>
      </c>
      <c r="BR768" s="28">
        <f ca="1" t="shared" si="5704"/>
        <v>19045.0010927946</v>
      </c>
      <c r="BS768" s="28">
        <f ca="1" t="shared" si="5704"/>
        <v>18058.0159517783</v>
      </c>
      <c r="BT768" s="28">
        <f ca="1" t="shared" si="5704"/>
        <v>17460.1998937071</v>
      </c>
      <c r="BU768" s="28">
        <f ca="1" t="shared" si="5269"/>
        <v>58223.4528319478</v>
      </c>
      <c r="BV768" s="30">
        <f ca="1" t="shared" si="5270"/>
        <v>5.57382979917487</v>
      </c>
    </row>
    <row r="769" ht="15" customHeight="1" spans="1:74">
      <c r="A769" s="26">
        <v>768</v>
      </c>
      <c r="B769" s="27">
        <f ca="1" t="shared" ref="B769:F769" si="5705">RAND()</f>
        <v>0.547828661490273</v>
      </c>
      <c r="C769" s="28">
        <f ca="1">IF(B769&lt;=('Ejercicio 3 - TIR'!$D$13-'Ejercicio 3 - TIR'!$C$13)/('Ejercicio 3 - TIR'!$E$13-'Ejercicio 3 - TIR'!$C$13),'Ejercicio 3 - TIR'!$C$13+SQRT(('Ejercicio 3 - TIR'!$E$13-'Ejercicio 3 - TIR'!$C$13)*('Ejercicio 3 - TIR'!$D$13-'Ejercicio 3 - TIR'!$C$13)*B769),'Ejercicio 3 - TIR'!$E$13-SQRT(('Ejercicio 3 - TIR'!$E$13-'Ejercicio 3 - TIR'!$C$13)*('Ejercicio 3 - TIR'!$E$13-'Ejercicio 3 - TIR'!$D$13)*(1-B769)))</f>
        <v>76706.1036704532</v>
      </c>
      <c r="D769" s="27">
        <f ca="1" t="shared" si="5705"/>
        <v>0.976795059487476</v>
      </c>
      <c r="E769" s="28">
        <f ca="1">IF(D769&lt;=('Ejercicio 3 - TIR'!$D$14-'Ejercicio 3 - TIR'!$C$14)/('Ejercicio 3 - TIR'!$E$14-'Ejercicio 3 - TIR'!$C$14),'Ejercicio 3 - TIR'!$C$14+SQRT(('Ejercicio 3 - TIR'!$E$14-'Ejercicio 3 - TIR'!$C$14)*('Ejercicio 3 - TIR'!$D$14-'Ejercicio 3 - TIR'!$C$14)*D769),'Ejercicio 3 - TIR'!$E$14-SQRT(('Ejercicio 3 - TIR'!$E$14-'Ejercicio 3 - TIR'!$C$14)*('Ejercicio 3 - TIR'!$E$14-'Ejercicio 3 - TIR'!$D$14)*(1-D769)))</f>
        <v>38134.3255705031</v>
      </c>
      <c r="F769" s="27">
        <f ca="1" t="shared" si="5705"/>
        <v>0.999252744637916</v>
      </c>
      <c r="G769" s="28">
        <f ca="1">IF(F769&lt;=('Ejercicio 3 - TIR'!$D$18-'Ejercicio 3 - TIR'!$C$18)/('Ejercicio 3 - TIR'!$E$18-'Ejercicio 3 - TIR'!$C$18),'Ejercicio 3 - TIR'!$C$18+SQRT(('Ejercicio 3 - TIR'!$E$18-'Ejercicio 3 - TIR'!$C$18)*('Ejercicio 3 - TIR'!$D$18-'Ejercicio 3 - TIR'!$C$18)*F769),'Ejercicio 3 - TIR'!$E$18-SQRT(('Ejercicio 3 - TIR'!$E$18-'Ejercicio 3 - TIR'!$C$18)*('Ejercicio 3 - TIR'!$E$18-'Ejercicio 3 - TIR'!$D$18)*(1-F769)))</f>
        <v>44763.2635385999</v>
      </c>
      <c r="H769" s="27">
        <f ca="1" t="shared" ref="H769:L769" si="5706">RAND()</f>
        <v>0.598886424047274</v>
      </c>
      <c r="I769" s="28">
        <f ca="1">IF(H769&lt;=('Ejercicio 3 - TIR'!$D$18-'Ejercicio 3 - TIR'!$C$18)/('Ejercicio 3 - TIR'!$E$18-'Ejercicio 3 - TIR'!$C$18),'Ejercicio 3 - TIR'!$C$18+SQRT(('Ejercicio 3 - TIR'!$E$18-'Ejercicio 3 - TIR'!$C$18)*('Ejercicio 3 - TIR'!$D$18-'Ejercicio 3 - TIR'!$C$18)*H769),'Ejercicio 3 - TIR'!$E$18-SQRT(('Ejercicio 3 - TIR'!$E$18-'Ejercicio 3 - TIR'!$C$18)*('Ejercicio 3 - TIR'!$E$18-'Ejercicio 3 - TIR'!$D$18)*(1-H769)))</f>
        <v>39478.0253010367</v>
      </c>
      <c r="J769" s="27">
        <f ca="1" t="shared" si="5706"/>
        <v>0.0803318191202</v>
      </c>
      <c r="K769" s="28">
        <f ca="1">IF(J769&lt;=('Ejercicio 3 - TIR'!$D$18-'Ejercicio 3 - TIR'!$C$18)/('Ejercicio 3 - TIR'!$E$18-'Ejercicio 3 - TIR'!$C$18),'Ejercicio 3 - TIR'!$C$18+SQRT(('Ejercicio 3 - TIR'!$E$18-'Ejercicio 3 - TIR'!$C$18)*('Ejercicio 3 - TIR'!$D$18-'Ejercicio 3 - TIR'!$C$18)*J769),'Ejercicio 3 - TIR'!$E$18-SQRT(('Ejercicio 3 - TIR'!$E$18-'Ejercicio 3 - TIR'!$C$18)*('Ejercicio 3 - TIR'!$E$18-'Ejercicio 3 - TIR'!$D$18)*(1-J769)))</f>
        <v>33471.2782757984</v>
      </c>
      <c r="L769" s="27">
        <f ca="1" t="shared" si="5706"/>
        <v>0.141090339860187</v>
      </c>
      <c r="M769" s="28">
        <f ca="1">IF(L769&lt;=('Ejercicio 3 - TIR'!$D$18-'Ejercicio 3 - TIR'!$C$18)/('Ejercicio 3 - TIR'!$E$18-'Ejercicio 3 - TIR'!$C$18),'Ejercicio 3 - TIR'!$C$18+SQRT(('Ejercicio 3 - TIR'!$E$18-'Ejercicio 3 - TIR'!$C$18)*('Ejercicio 3 - TIR'!$D$18-'Ejercicio 3 - TIR'!$C$18)*L769),'Ejercicio 3 - TIR'!$E$18-SQRT(('Ejercicio 3 - TIR'!$E$18-'Ejercicio 3 - TIR'!$C$18)*('Ejercicio 3 - TIR'!$E$18-'Ejercicio 3 - TIR'!$D$18)*(1-L769)))</f>
        <v>34600.3859597895</v>
      </c>
      <c r="N769" s="27">
        <f ca="1" t="shared" ref="N769:R769" si="5707">RAND()</f>
        <v>0.455781358972954</v>
      </c>
      <c r="O769" s="28">
        <f ca="1">IF(N769&lt;=('Ejercicio 3 - TIR'!$D$18-'Ejercicio 3 - TIR'!$C$18)/('Ejercicio 3 - TIR'!$E$18-'Ejercicio 3 - TIR'!$C$18),'Ejercicio 3 - TIR'!$C$18+SQRT(('Ejercicio 3 - TIR'!$E$18-'Ejercicio 3 - TIR'!$C$18)*('Ejercicio 3 - TIR'!$D$18-'Ejercicio 3 - TIR'!$C$18)*N769),'Ejercicio 3 - TIR'!$E$18-SQRT(('Ejercicio 3 - TIR'!$E$18-'Ejercicio 3 - TIR'!$C$18)*('Ejercicio 3 - TIR'!$E$18-'Ejercicio 3 - TIR'!$D$18)*(1-N769)))</f>
        <v>38268.4462776233</v>
      </c>
      <c r="P769" s="27">
        <f ca="1" t="shared" si="5707"/>
        <v>0.143142924535542</v>
      </c>
      <c r="Q769" s="29">
        <f ca="1">IF(P769&lt;=('Ejercicio 3 - TIR'!$D$22-'Ejercicio 3 - TIR'!$C$22)/('Ejercicio 3 - TIR'!$E$22-'Ejercicio 3 - TIR'!$C$22),'Ejercicio 3 - TIR'!$C$22+SQRT(('Ejercicio 3 - TIR'!$E$22-'Ejercicio 3 - TIR'!$C$22)*('Ejercicio 3 - TIR'!$D$22-'Ejercicio 3 - TIR'!$C$22)*P769),'Ejercicio 3 - TIR'!$E$22-SQRT(('Ejercicio 3 - TIR'!$E$22-'Ejercicio 3 - TIR'!$C$22)*('Ejercicio 3 - TIR'!$E$22-'Ejercicio 3 - TIR'!$D$22)*(1-P769)))</f>
        <v>0.136051705958059</v>
      </c>
      <c r="R769" s="27">
        <f ca="1" t="shared" si="5707"/>
        <v>0.844144861850762</v>
      </c>
      <c r="S769" s="29">
        <f ca="1">IF(R769&lt;=('Ejercicio 3 - TIR'!$D$23-'Ejercicio 3 - TIR'!$C$23)/('Ejercicio 3 - TIR'!$E$23-'Ejercicio 3 - TIR'!$C$23),'Ejercicio 3 - TIR'!$C$23+SQRT(('Ejercicio 3 - TIR'!$E$23-'Ejercicio 3 - TIR'!$C$23)*('Ejercicio 3 - TIR'!$D$23-'Ejercicio 3 - TIR'!$C$23)*R769),'Ejercicio 3 - TIR'!$E$23-SQRT(('Ejercicio 3 - TIR'!$E$23-'Ejercicio 3 - TIR'!$C$23)*('Ejercicio 3 - TIR'!$E$23-'Ejercicio 3 - TIR'!$D$23)*(1-R769)))</f>
        <v>0.163250694083974</v>
      </c>
      <c r="T769" s="27">
        <f ca="1" t="shared" ref="T769:X769" si="5708">RAND()</f>
        <v>0.238831881262653</v>
      </c>
      <c r="U769" s="29">
        <f ca="1">IF(T769&lt;=('Ejercicio 3 - TIR'!$D$24-'Ejercicio 3 - TIR'!$C$24)/('Ejercicio 3 - TIR'!$E$24-'Ejercicio 3 - TIR'!$C$24),'Ejercicio 3 - TIR'!$C$24+SQRT(('Ejercicio 3 - TIR'!$E$24-'Ejercicio 3 - TIR'!$C$24)*('Ejercicio 3 - TIR'!$D$24-'Ejercicio 3 - TIR'!$C$24)*T769),'Ejercicio 3 - TIR'!$E$24-SQRT(('Ejercicio 3 - TIR'!$E$24-'Ejercicio 3 - TIR'!$C$24)*('Ejercicio 3 - TIR'!$E$24-'Ejercicio 3 - TIR'!$D$24)*(1-T769)))</f>
        <v>0.172395243929271</v>
      </c>
      <c r="V769" s="27">
        <f ca="1" t="shared" si="5708"/>
        <v>0.519862745445816</v>
      </c>
      <c r="W769" s="29">
        <f ca="1">IF(V769&lt;=('Ejercicio 3 - TIR'!$D$25-'Ejercicio 3 - TIR'!$C$25)/('Ejercicio 3 - TIR'!$E$25-'Ejercicio 3 - TIR'!$C$25),'Ejercicio 3 - TIR'!$C$25+SQRT(('Ejercicio 3 - TIR'!$E$25-'Ejercicio 3 - TIR'!$C$25)*('Ejercicio 3 - TIR'!$D$25-'Ejercicio 3 - TIR'!$C$25)*V769),'Ejercicio 3 - TIR'!$E$25-SQRT(('Ejercicio 3 - TIR'!$E$25-'Ejercicio 3 - TIR'!$C$25)*('Ejercicio 3 - TIR'!$E$25-'Ejercicio 3 - TIR'!$D$25)*(1-V769)))</f>
        <v>0.209006337185613</v>
      </c>
      <c r="X769" s="27">
        <f ca="1" t="shared" si="5708"/>
        <v>0.0325647688470818</v>
      </c>
      <c r="Y769" s="29">
        <f ca="1">IF(X769&lt;=('Ejercicio 3 - TIR'!$D$26-'Ejercicio 3 - TIR'!$C$26)/('Ejercicio 3 - TIR'!$E$26-'Ejercicio 3 - TIR'!$C$26),'Ejercicio 3 - TIR'!$C$26+SQRT(('Ejercicio 3 - TIR'!$E$26-'Ejercicio 3 - TIR'!$C$26)*('Ejercicio 3 - TIR'!$D$26-'Ejercicio 3 - TIR'!$C$26)*X769),'Ejercicio 3 - TIR'!$E$26-SQRT(('Ejercicio 3 - TIR'!$E$26-'Ejercicio 3 - TIR'!$C$26)*('Ejercicio 3 - TIR'!$E$26-'Ejercicio 3 - TIR'!$D$26)*(1-X769)))</f>
        <v>0.199376826536047</v>
      </c>
      <c r="Z769" s="27">
        <f ca="1" t="shared" si="5240"/>
        <v>1.13605170595806</v>
      </c>
      <c r="AA769" s="27">
        <f ca="1" t="shared" si="5241"/>
        <v>1.32151293547099</v>
      </c>
      <c r="AB769" s="27">
        <f ca="1" t="shared" si="5242"/>
        <v>1.5493354803372</v>
      </c>
      <c r="AC769" s="27">
        <f ca="1" t="shared" si="5243"/>
        <v>1.8731564141542</v>
      </c>
      <c r="AD769" s="27">
        <f ca="1" t="shared" si="5244"/>
        <v>2.2466203956139</v>
      </c>
      <c r="AE769" s="26">
        <f ca="1" t="shared" si="5245"/>
        <v>5188.24004942696</v>
      </c>
      <c r="AF769" s="26">
        <f ca="1" t="shared" si="5246"/>
        <v>6035.22383857019</v>
      </c>
      <c r="AG769" s="26">
        <f ca="1" t="shared" si="5247"/>
        <v>7075.66772438825</v>
      </c>
      <c r="AH769" s="26">
        <f ca="1" t="shared" si="5248"/>
        <v>8554.5271186051</v>
      </c>
      <c r="AI769" s="26">
        <f ca="1" t="shared" si="5249"/>
        <v>10260.1015880291</v>
      </c>
      <c r="AJ769" s="28">
        <f ca="1" t="shared" si="5250"/>
        <v>50853.3819072765</v>
      </c>
      <c r="AK769" s="28">
        <f ca="1" t="shared" si="5251"/>
        <v>52170.7211021711</v>
      </c>
      <c r="AL769" s="28">
        <f ca="1" t="shared" si="5252"/>
        <v>51858.2390049344</v>
      </c>
      <c r="AM769" s="28">
        <f ca="1" t="shared" si="5253"/>
        <v>64811.9348927904</v>
      </c>
      <c r="AN769" s="28">
        <f ca="1" t="shared" si="5254"/>
        <v>85974.6719157635</v>
      </c>
      <c r="AO769" s="28">
        <f ca="1">C769/'Ejercicio 3 - TIR'!$D$7</f>
        <v>15341.2207340906</v>
      </c>
      <c r="AP769" s="28">
        <f ca="1" t="shared" si="5255"/>
        <v>35512.1611731859</v>
      </c>
      <c r="AQ769" s="28">
        <f ca="1" t="shared" si="5256"/>
        <v>36829.5003680805</v>
      </c>
      <c r="AR769" s="28">
        <f ca="1" t="shared" si="5257"/>
        <v>36517.0182708437</v>
      </c>
      <c r="AS769" s="28">
        <f ca="1" t="shared" si="5258"/>
        <v>49470.7141586998</v>
      </c>
      <c r="AT769" s="28">
        <f ca="1" t="shared" si="5259"/>
        <v>70633.4511816728</v>
      </c>
      <c r="AU769" s="28">
        <f ca="1">AP769*'Ejercicio 3 - TIR'!$D$5</f>
        <v>17756.0805865929</v>
      </c>
      <c r="AV769" s="28">
        <f ca="1">AQ769*'Ejercicio 3 - TIR'!$D$5</f>
        <v>18414.7501840402</v>
      </c>
      <c r="AW769" s="28">
        <f ca="1">AR769*'Ejercicio 3 - TIR'!$D$5</f>
        <v>18258.5091354219</v>
      </c>
      <c r="AX769" s="28">
        <f ca="1">AS769*'Ejercicio 3 - TIR'!$D$5</f>
        <v>24735.3570793499</v>
      </c>
      <c r="AY769" s="28">
        <f ca="1">AT769*'Ejercicio 3 - TIR'!$D$5</f>
        <v>35316.7255908364</v>
      </c>
      <c r="AZ769" s="28">
        <f ca="1" t="shared" ref="AZ769:BD769" si="5709">AJ769-AU769-AE769</f>
        <v>27909.0612712566</v>
      </c>
      <c r="BA769" s="28">
        <f ca="1" t="shared" si="5709"/>
        <v>27720.7470795607</v>
      </c>
      <c r="BB769" s="28">
        <f ca="1" t="shared" si="5709"/>
        <v>26524.0621451242</v>
      </c>
      <c r="BC769" s="28">
        <f ca="1" t="shared" si="5709"/>
        <v>31522.0506948354</v>
      </c>
      <c r="BD769" s="28">
        <f ca="1" t="shared" si="5709"/>
        <v>40397.8447368979</v>
      </c>
      <c r="BE769" s="28">
        <f ca="1" t="shared" ref="BE769:BI769" si="5710">AZ769/Z769</f>
        <v>24566.7174521078</v>
      </c>
      <c r="BF769" s="28">
        <f ca="1" t="shared" si="5710"/>
        <v>20976.5234493758</v>
      </c>
      <c r="BG769" s="28">
        <f ca="1" t="shared" si="5710"/>
        <v>17119.6377296875</v>
      </c>
      <c r="BH769" s="28">
        <f ca="1" t="shared" si="5710"/>
        <v>16828.3067322324</v>
      </c>
      <c r="BI769" s="28">
        <f ca="1" t="shared" si="5710"/>
        <v>17981.6068685956</v>
      </c>
      <c r="BJ769" s="28">
        <f ca="1" t="shared" si="5262"/>
        <v>85673.353599673</v>
      </c>
      <c r="BK769" s="28">
        <f ca="1" t="shared" si="5263"/>
        <v>34465.8993948229</v>
      </c>
      <c r="BL769" s="28">
        <f ca="1" t="shared" si="5264"/>
        <v>120139.252994496</v>
      </c>
      <c r="BM769" s="28">
        <f ca="1">BK769*'Ejercicio 3 - TIR'!$D$5</f>
        <v>17232.9496974115</v>
      </c>
      <c r="BN769" s="28">
        <f ca="1" t="shared" si="5265"/>
        <v>102906.303297084</v>
      </c>
      <c r="BO769" s="28">
        <f ca="1" t="shared" si="5266"/>
        <v>45804.9359375484</v>
      </c>
      <c r="BP769" s="28">
        <f ca="1" t="shared" si="5267"/>
        <v>-114840.429240956</v>
      </c>
      <c r="BQ769" s="28">
        <f ca="1" t="shared" ref="BQ769:BT769" si="5711">BE769</f>
        <v>24566.7174521078</v>
      </c>
      <c r="BR769" s="28">
        <f ca="1" t="shared" si="5711"/>
        <v>20976.5234493758</v>
      </c>
      <c r="BS769" s="28">
        <f ca="1" t="shared" si="5711"/>
        <v>17119.6377296875</v>
      </c>
      <c r="BT769" s="28">
        <f ca="1" t="shared" si="5711"/>
        <v>16828.3067322324</v>
      </c>
      <c r="BU769" s="28">
        <f ca="1" t="shared" si="5269"/>
        <v>63786.542806144</v>
      </c>
      <c r="BV769" s="30">
        <f ca="1" t="shared" si="5270"/>
        <v>6.64642426931621</v>
      </c>
    </row>
    <row r="770" ht="15" customHeight="1" spans="1:74">
      <c r="A770" s="26">
        <v>769</v>
      </c>
      <c r="B770" s="27">
        <f ca="1" t="shared" ref="B770:F770" si="5712">RAND()</f>
        <v>0.156630511580828</v>
      </c>
      <c r="C770" s="28">
        <f ca="1">IF(B770&lt;=('Ejercicio 3 - TIR'!$D$13-'Ejercicio 3 - TIR'!$C$13)/('Ejercicio 3 - TIR'!$E$13-'Ejercicio 3 - TIR'!$C$13),'Ejercicio 3 - TIR'!$C$13+SQRT(('Ejercicio 3 - TIR'!$E$13-'Ejercicio 3 - TIR'!$C$13)*('Ejercicio 3 - TIR'!$D$13-'Ejercicio 3 - TIR'!$C$13)*B770),'Ejercicio 3 - TIR'!$E$13-SQRT(('Ejercicio 3 - TIR'!$E$13-'Ejercicio 3 - TIR'!$C$13)*('Ejercicio 3 - TIR'!$E$13-'Ejercicio 3 - TIR'!$D$13)*(1-B770)))</f>
        <v>67915.314563069</v>
      </c>
      <c r="D770" s="27">
        <f ca="1" t="shared" si="5712"/>
        <v>0.464875170745943</v>
      </c>
      <c r="E770" s="28">
        <f ca="1">IF(D770&lt;=('Ejercicio 3 - TIR'!$D$14-'Ejercicio 3 - TIR'!$C$14)/('Ejercicio 3 - TIR'!$E$14-'Ejercicio 3 - TIR'!$C$14),'Ejercicio 3 - TIR'!$C$14+SQRT(('Ejercicio 3 - TIR'!$E$14-'Ejercicio 3 - TIR'!$C$14)*('Ejercicio 3 - TIR'!$D$14-'Ejercicio 3 - TIR'!$C$14)*D770),'Ejercicio 3 - TIR'!$E$14-SQRT(('Ejercicio 3 - TIR'!$E$14-'Ejercicio 3 - TIR'!$C$14)*('Ejercicio 3 - TIR'!$E$14-'Ejercicio 3 - TIR'!$D$14)*(1-D770)))</f>
        <v>31040.7185339388</v>
      </c>
      <c r="F770" s="27">
        <f ca="1" t="shared" si="5712"/>
        <v>0.628562244449244</v>
      </c>
      <c r="G770" s="28">
        <f ca="1">IF(F770&lt;=('Ejercicio 3 - TIR'!$D$18-'Ejercicio 3 - TIR'!$C$18)/('Ejercicio 3 - TIR'!$E$18-'Ejercicio 3 - TIR'!$C$18),'Ejercicio 3 - TIR'!$C$18+SQRT(('Ejercicio 3 - TIR'!$E$18-'Ejercicio 3 - TIR'!$C$18)*('Ejercicio 3 - TIR'!$D$18-'Ejercicio 3 - TIR'!$C$18)*F770),'Ejercicio 3 - TIR'!$E$18-SQRT(('Ejercicio 3 - TIR'!$E$18-'Ejercicio 3 - TIR'!$C$18)*('Ejercicio 3 - TIR'!$E$18-'Ejercicio 3 - TIR'!$D$18)*(1-F770)))</f>
        <v>39710.0121867785</v>
      </c>
      <c r="H770" s="27">
        <f ca="1" t="shared" ref="H770:L770" si="5713">RAND()</f>
        <v>0.250261262896591</v>
      </c>
      <c r="I770" s="28">
        <f ca="1">IF(H770&lt;=('Ejercicio 3 - TIR'!$D$18-'Ejercicio 3 - TIR'!$C$18)/('Ejercicio 3 - TIR'!$E$18-'Ejercicio 3 - TIR'!$C$18),'Ejercicio 3 - TIR'!$C$18+SQRT(('Ejercicio 3 - TIR'!$E$18-'Ejercicio 3 - TIR'!$C$18)*('Ejercicio 3 - TIR'!$D$18-'Ejercicio 3 - TIR'!$C$18)*H770),'Ejercicio 3 - TIR'!$E$18-SQRT(('Ejercicio 3 - TIR'!$E$18-'Ejercicio 3 - TIR'!$C$18)*('Ejercicio 3 - TIR'!$E$18-'Ejercicio 3 - TIR'!$D$18)*(1-H770)))</f>
        <v>36126.9233253313</v>
      </c>
      <c r="J770" s="27">
        <f ca="1" t="shared" si="5713"/>
        <v>0.261886767976224</v>
      </c>
      <c r="K770" s="28">
        <f ca="1">IF(J770&lt;=('Ejercicio 3 - TIR'!$D$18-'Ejercicio 3 - TIR'!$C$18)/('Ejercicio 3 - TIR'!$E$18-'Ejercicio 3 - TIR'!$C$18),'Ejercicio 3 - TIR'!$C$18+SQRT(('Ejercicio 3 - TIR'!$E$18-'Ejercicio 3 - TIR'!$C$18)*('Ejercicio 3 - TIR'!$D$18-'Ejercicio 3 - TIR'!$C$18)*J770),'Ejercicio 3 - TIR'!$E$18-SQRT(('Ejercicio 3 - TIR'!$E$18-'Ejercicio 3 - TIR'!$C$18)*('Ejercicio 3 - TIR'!$E$18-'Ejercicio 3 - TIR'!$D$18)*(1-J770)))</f>
        <v>36267.6163887425</v>
      </c>
      <c r="L770" s="27">
        <f ca="1" t="shared" si="5713"/>
        <v>0.803974830153216</v>
      </c>
      <c r="M770" s="28">
        <f ca="1">IF(L770&lt;=('Ejercicio 3 - TIR'!$D$18-'Ejercicio 3 - TIR'!$C$18)/('Ejercicio 3 - TIR'!$E$18-'Ejercicio 3 - TIR'!$C$18),'Ejercicio 3 - TIR'!$C$18+SQRT(('Ejercicio 3 - TIR'!$E$18-'Ejercicio 3 - TIR'!$C$18)*('Ejercicio 3 - TIR'!$D$18-'Ejercicio 3 - TIR'!$C$18)*L770),'Ejercicio 3 - TIR'!$E$18-SQRT(('Ejercicio 3 - TIR'!$E$18-'Ejercicio 3 - TIR'!$C$18)*('Ejercicio 3 - TIR'!$E$18-'Ejercicio 3 - TIR'!$D$18)*(1-L770)))</f>
        <v>41165.6959251373</v>
      </c>
      <c r="N770" s="27">
        <f ca="1" t="shared" ref="N770:R770" si="5714">RAND()</f>
        <v>0.738635315122532</v>
      </c>
      <c r="O770" s="28">
        <f ca="1">IF(N770&lt;=('Ejercicio 3 - TIR'!$D$18-'Ejercicio 3 - TIR'!$C$18)/('Ejercicio 3 - TIR'!$E$18-'Ejercicio 3 - TIR'!$C$18),'Ejercicio 3 - TIR'!$C$18+SQRT(('Ejercicio 3 - TIR'!$E$18-'Ejercicio 3 - TIR'!$C$18)*('Ejercicio 3 - TIR'!$D$18-'Ejercicio 3 - TIR'!$C$18)*N770),'Ejercicio 3 - TIR'!$E$18-SQRT(('Ejercicio 3 - TIR'!$E$18-'Ejercicio 3 - TIR'!$C$18)*('Ejercicio 3 - TIR'!$E$18-'Ejercicio 3 - TIR'!$D$18)*(1-N770)))</f>
        <v>40572.5457240294</v>
      </c>
      <c r="P770" s="27">
        <f ca="1" t="shared" si="5714"/>
        <v>0.259919643172823</v>
      </c>
      <c r="Q770" s="29">
        <f ca="1">IF(P770&lt;=('Ejercicio 3 - TIR'!$D$22-'Ejercicio 3 - TIR'!$C$22)/('Ejercicio 3 - TIR'!$E$22-'Ejercicio 3 - TIR'!$C$22),'Ejercicio 3 - TIR'!$C$22+SQRT(('Ejercicio 3 - TIR'!$E$22-'Ejercicio 3 - TIR'!$C$22)*('Ejercicio 3 - TIR'!$D$22-'Ejercicio 3 - TIR'!$C$22)*P770),'Ejercicio 3 - TIR'!$E$22-SQRT(('Ejercicio 3 - TIR'!$E$22-'Ejercicio 3 - TIR'!$C$22)*('Ejercicio 3 - TIR'!$E$22-'Ejercicio 3 - TIR'!$D$22)*(1-P770)))</f>
        <v>0.141629964348354</v>
      </c>
      <c r="R770" s="27">
        <f ca="1" t="shared" si="5714"/>
        <v>0.431282215384215</v>
      </c>
      <c r="S770" s="29">
        <f ca="1">IF(R770&lt;=('Ejercicio 3 - TIR'!$D$23-'Ejercicio 3 - TIR'!$C$23)/('Ejercicio 3 - TIR'!$E$23-'Ejercicio 3 - TIR'!$C$23),'Ejercicio 3 - TIR'!$C$23+SQRT(('Ejercicio 3 - TIR'!$E$23-'Ejercicio 3 - TIR'!$C$23)*('Ejercicio 3 - TIR'!$D$23-'Ejercicio 3 - TIR'!$C$23)*R770),'Ejercicio 3 - TIR'!$E$23-SQRT(('Ejercicio 3 - TIR'!$E$23-'Ejercicio 3 - TIR'!$C$23)*('Ejercicio 3 - TIR'!$E$23-'Ejercicio 3 - TIR'!$D$23)*(1-R770)))</f>
        <v>0.147862304062866</v>
      </c>
      <c r="T770" s="27">
        <f ca="1" t="shared" ref="T770:X770" si="5715">RAND()</f>
        <v>0.805461031661272</v>
      </c>
      <c r="U770" s="29">
        <f ca="1">IF(T770&lt;=('Ejercicio 3 - TIR'!$D$24-'Ejercicio 3 - TIR'!$C$24)/('Ejercicio 3 - TIR'!$E$24-'Ejercicio 3 - TIR'!$C$24),'Ejercicio 3 - TIR'!$C$24+SQRT(('Ejercicio 3 - TIR'!$E$24-'Ejercicio 3 - TIR'!$C$24)*('Ejercicio 3 - TIR'!$D$24-'Ejercicio 3 - TIR'!$C$24)*T770),'Ejercicio 3 - TIR'!$E$24-SQRT(('Ejercicio 3 - TIR'!$E$24-'Ejercicio 3 - TIR'!$C$24)*('Ejercicio 3 - TIR'!$E$24-'Ejercicio 3 - TIR'!$D$24)*(1-T770)))</f>
        <v>0.196660995922096</v>
      </c>
      <c r="V770" s="27">
        <f ca="1" t="shared" si="5715"/>
        <v>0.069397229105407</v>
      </c>
      <c r="W770" s="29">
        <f ca="1">IF(V770&lt;=('Ejercicio 3 - TIR'!$D$25-'Ejercicio 3 - TIR'!$C$25)/('Ejercicio 3 - TIR'!$E$25-'Ejercicio 3 - TIR'!$C$25),'Ejercicio 3 - TIR'!$C$25+SQRT(('Ejercicio 3 - TIR'!$E$25-'Ejercicio 3 - TIR'!$C$25)*('Ejercicio 3 - TIR'!$D$25-'Ejercicio 3 - TIR'!$C$25)*V770),'Ejercicio 3 - TIR'!$E$25-SQRT(('Ejercicio 3 - TIR'!$E$25-'Ejercicio 3 - TIR'!$C$25)*('Ejercicio 3 - TIR'!$E$25-'Ejercicio 3 - TIR'!$D$25)*(1-V770)))</f>
        <v>0.189856780445337</v>
      </c>
      <c r="X770" s="27">
        <f ca="1" t="shared" si="5715"/>
        <v>0.281338297564525</v>
      </c>
      <c r="Y770" s="29">
        <f ca="1">IF(X770&lt;=('Ejercicio 3 - TIR'!$D$26-'Ejercicio 3 - TIR'!$C$26)/('Ejercicio 3 - TIR'!$E$26-'Ejercicio 3 - TIR'!$C$26),'Ejercicio 3 - TIR'!$C$26+SQRT(('Ejercicio 3 - TIR'!$E$26-'Ejercicio 3 - TIR'!$C$26)*('Ejercicio 3 - TIR'!$D$26-'Ejercicio 3 - TIR'!$C$26)*X770),'Ejercicio 3 - TIR'!$E$26-SQRT(('Ejercicio 3 - TIR'!$E$26-'Ejercicio 3 - TIR'!$C$26)*('Ejercicio 3 - TIR'!$E$26-'Ejercicio 3 - TIR'!$D$26)*(1-X770)))</f>
        <v>0.217561084946428</v>
      </c>
      <c r="Z770" s="27">
        <f ca="1" t="shared" ref="Z770:Z833" si="5716">(1+Q770)</f>
        <v>1.14162996434835</v>
      </c>
      <c r="AA770" s="27">
        <f ca="1" t="shared" ref="AA770:AA833" si="5717">Z770*(1+S770)</f>
        <v>1.31043400126411</v>
      </c>
      <c r="AB770" s="27">
        <f ca="1" t="shared" ref="AB770:AB833" si="5718">AA770*(1+U770)</f>
        <v>1.56814525704289</v>
      </c>
      <c r="AC770" s="27">
        <f ca="1" t="shared" ref="AC770:AC833" si="5719">AB770*(1+W770)</f>
        <v>1.86586826681567</v>
      </c>
      <c r="AD770" s="27">
        <f ca="1" t="shared" ref="AD770:AD833" si="5720">AC770*(1+Y770)</f>
        <v>2.2718085913112</v>
      </c>
      <c r="AE770" s="26">
        <f ca="1" t="shared" ref="AE770:AE833" si="5721">E770*Q770</f>
        <v>4396.29585930905</v>
      </c>
      <c r="AF770" s="26">
        <f ca="1" t="shared" ref="AF770:AF833" si="5722">AE770*(1+S770)</f>
        <v>5046.34229440852</v>
      </c>
      <c r="AG770" s="26">
        <f ca="1" t="shared" ref="AG770:AG833" si="5723">AF770*(1+U770)</f>
        <v>6038.76099579069</v>
      </c>
      <c r="AH770" s="26">
        <f ca="1" t="shared" ref="AH770:AH833" si="5724">AG770*(1+W770)</f>
        <v>7185.26071633039</v>
      </c>
      <c r="AI770" s="26">
        <f ca="1" t="shared" ref="AI770:AI833" si="5725">AH770*(1+Y770)</f>
        <v>8748.49383339818</v>
      </c>
      <c r="AJ770" s="28">
        <f ca="1" t="shared" ref="AJ770:AJ833" si="5726">G770*Z770</f>
        <v>45334.1397970646</v>
      </c>
      <c r="AK770" s="28">
        <f ca="1" t="shared" ref="AK770:AK833" si="5727">I770*AA770</f>
        <v>47341.9486865756</v>
      </c>
      <c r="AL770" s="28">
        <f ca="1" t="shared" ref="AL770:AL833" si="5728">K770*AB770</f>
        <v>56872.8906242574</v>
      </c>
      <c r="AM770" s="28">
        <f ca="1" t="shared" ref="AM770:AM833" si="5729">M770*AC770</f>
        <v>76809.7657080969</v>
      </c>
      <c r="AN770" s="28">
        <f ca="1" t="shared" ref="AN770:AN833" si="5730">O770*AD770</f>
        <v>92173.0579472166</v>
      </c>
      <c r="AO770" s="28">
        <f ca="1">C770/'Ejercicio 3 - TIR'!$D$7</f>
        <v>13583.0629126138</v>
      </c>
      <c r="AP770" s="28">
        <f ca="1" t="shared" ref="AP770:AP833" si="5731">AJ770-AO770</f>
        <v>31751.0768844508</v>
      </c>
      <c r="AQ770" s="28">
        <f ca="1" t="shared" ref="AQ770:AQ833" si="5732">AK770-AO770</f>
        <v>33758.8857739618</v>
      </c>
      <c r="AR770" s="28">
        <f ca="1" t="shared" ref="AR770:AR833" si="5733">AL770-AO770</f>
        <v>43289.8277116436</v>
      </c>
      <c r="AS770" s="28">
        <f ca="1" t="shared" ref="AS770:AS833" si="5734">AM770-AO770</f>
        <v>63226.7027954831</v>
      </c>
      <c r="AT770" s="28">
        <f ca="1" t="shared" ref="AT770:AT833" si="5735">AN770-AO770</f>
        <v>78589.9950346028</v>
      </c>
      <c r="AU770" s="28">
        <f ca="1">AP770*'Ejercicio 3 - TIR'!$D$5</f>
        <v>15875.5384422254</v>
      </c>
      <c r="AV770" s="28">
        <f ca="1">AQ770*'Ejercicio 3 - TIR'!$D$5</f>
        <v>16879.4428869809</v>
      </c>
      <c r="AW770" s="28">
        <f ca="1">AR770*'Ejercicio 3 - TIR'!$D$5</f>
        <v>21644.9138558218</v>
      </c>
      <c r="AX770" s="28">
        <f ca="1">AS770*'Ejercicio 3 - TIR'!$D$5</f>
        <v>31613.3513977415</v>
      </c>
      <c r="AY770" s="28">
        <f ca="1">AT770*'Ejercicio 3 - TIR'!$D$5</f>
        <v>39294.9975173014</v>
      </c>
      <c r="AZ770" s="28">
        <f ca="1" t="shared" ref="AZ770:BD770" si="5736">AJ770-AU770-AE770</f>
        <v>25062.3054955302</v>
      </c>
      <c r="BA770" s="28">
        <f ca="1" t="shared" si="5736"/>
        <v>25416.1635051862</v>
      </c>
      <c r="BB770" s="28">
        <f ca="1" t="shared" si="5736"/>
        <v>29189.2157726449</v>
      </c>
      <c r="BC770" s="28">
        <f ca="1" t="shared" si="5736"/>
        <v>38011.153594025</v>
      </c>
      <c r="BD770" s="28">
        <f ca="1" t="shared" si="5736"/>
        <v>44129.566596517</v>
      </c>
      <c r="BE770" s="28">
        <f ca="1" t="shared" ref="BE770:BI770" si="5737">AZ770/Z770</f>
        <v>21953.0901239403</v>
      </c>
      <c r="BF770" s="28">
        <f ca="1" t="shared" si="5737"/>
        <v>19395.2259180306</v>
      </c>
      <c r="BG770" s="28">
        <f ca="1" t="shared" si="5737"/>
        <v>18613.8469262013</v>
      </c>
      <c r="BH770" s="28">
        <f ca="1" t="shared" si="5737"/>
        <v>20371.831318454</v>
      </c>
      <c r="BI770" s="28">
        <f ca="1" t="shared" si="5737"/>
        <v>19424.8612164316</v>
      </c>
      <c r="BJ770" s="28">
        <f ca="1" t="shared" ref="BJ770:BJ833" si="5738">E770*AD770</f>
        <v>70518.5710458749</v>
      </c>
      <c r="BK770" s="28">
        <f ca="1" t="shared" ref="BK770:BK833" si="5739">0.2*C770*AD770</f>
        <v>30858.1190211966</v>
      </c>
      <c r="BL770" s="28">
        <f ca="1" t="shared" ref="BL770:BL833" si="5740">BJ770+BK770</f>
        <v>101376.690067071</v>
      </c>
      <c r="BM770" s="28">
        <f ca="1">BK770*'Ejercicio 3 - TIR'!$D$5</f>
        <v>15429.0595105983</v>
      </c>
      <c r="BN770" s="28">
        <f ca="1" t="shared" ref="BN770:BN833" si="5741">BL770-BM770</f>
        <v>85947.6305564732</v>
      </c>
      <c r="BO770" s="28">
        <f ca="1" t="shared" ref="BO770:BO833" si="5742">BN770/AD770</f>
        <v>37832.2499902457</v>
      </c>
      <c r="BP770" s="28">
        <f ca="1" t="shared" ref="BP770:BP833" si="5743">-(C770+E770)</f>
        <v>-98956.0330970077</v>
      </c>
      <c r="BQ770" s="28">
        <f ca="1" t="shared" ref="BQ770:BT770" si="5744">BE770</f>
        <v>21953.0901239403</v>
      </c>
      <c r="BR770" s="28">
        <f ca="1" t="shared" si="5744"/>
        <v>19395.2259180306</v>
      </c>
      <c r="BS770" s="28">
        <f ca="1" t="shared" si="5744"/>
        <v>18613.8469262013</v>
      </c>
      <c r="BT770" s="28">
        <f ca="1" t="shared" si="5744"/>
        <v>20371.831318454</v>
      </c>
      <c r="BU770" s="28">
        <f ca="1" t="shared" ref="BU770:BU833" si="5745">BI770+BO770</f>
        <v>57257.1112066772</v>
      </c>
      <c r="BV770" s="30">
        <f ca="1" t="shared" ref="BV770:BV833" si="5746">IFERROR(IRR(BP770:BU770,0.1),NA())*100</f>
        <v>10.1624461687222</v>
      </c>
    </row>
    <row r="771" ht="15" customHeight="1" spans="1:74">
      <c r="A771" s="26">
        <v>770</v>
      </c>
      <c r="B771" s="27">
        <f ca="1" t="shared" ref="B771:F771" si="5747">RAND()</f>
        <v>0.529495655156612</v>
      </c>
      <c r="C771" s="28">
        <f ca="1">IF(B771&lt;=('Ejercicio 3 - TIR'!$D$13-'Ejercicio 3 - TIR'!$C$13)/('Ejercicio 3 - TIR'!$E$13-'Ejercicio 3 - TIR'!$C$13),'Ejercicio 3 - TIR'!$C$13+SQRT(('Ejercicio 3 - TIR'!$E$13-'Ejercicio 3 - TIR'!$C$13)*('Ejercicio 3 - TIR'!$D$13-'Ejercicio 3 - TIR'!$C$13)*B771),'Ejercicio 3 - TIR'!$E$13-SQRT(('Ejercicio 3 - TIR'!$E$13-'Ejercicio 3 - TIR'!$C$13)*('Ejercicio 3 - TIR'!$E$13-'Ejercicio 3 - TIR'!$D$13)*(1-B771)))</f>
        <v>76238.5771930201</v>
      </c>
      <c r="D771" s="27">
        <f ca="1" t="shared" si="5747"/>
        <v>0.958099077325594</v>
      </c>
      <c r="E771" s="28">
        <f ca="1">IF(D771&lt;=('Ejercicio 3 - TIR'!$D$14-'Ejercicio 3 - TIR'!$C$14)/('Ejercicio 3 - TIR'!$E$14-'Ejercicio 3 - TIR'!$C$14),'Ejercicio 3 - TIR'!$C$14+SQRT(('Ejercicio 3 - TIR'!$E$14-'Ejercicio 3 - TIR'!$C$14)*('Ejercicio 3 - TIR'!$D$14-'Ejercicio 3 - TIR'!$C$14)*D771),'Ejercicio 3 - TIR'!$E$14-SQRT(('Ejercicio 3 - TIR'!$E$14-'Ejercicio 3 - TIR'!$C$14)*('Ejercicio 3 - TIR'!$E$14-'Ejercicio 3 - TIR'!$D$14)*(1-D771)))</f>
        <v>37492.9821697561</v>
      </c>
      <c r="F771" s="27">
        <f ca="1" t="shared" si="5747"/>
        <v>0.37619271975132</v>
      </c>
      <c r="G771" s="28">
        <f ca="1">IF(F771&lt;=('Ejercicio 3 - TIR'!$D$18-'Ejercicio 3 - TIR'!$C$18)/('Ejercicio 3 - TIR'!$E$18-'Ejercicio 3 - TIR'!$C$18),'Ejercicio 3 - TIR'!$C$18+SQRT(('Ejercicio 3 - TIR'!$E$18-'Ejercicio 3 - TIR'!$C$18)*('Ejercicio 3 - TIR'!$D$18-'Ejercicio 3 - TIR'!$C$18)*F771),'Ejercicio 3 - TIR'!$E$18-SQRT(('Ejercicio 3 - TIR'!$E$18-'Ejercicio 3 - TIR'!$C$18)*('Ejercicio 3 - TIR'!$E$18-'Ejercicio 3 - TIR'!$D$18)*(1-F771)))</f>
        <v>37511.9177286961</v>
      </c>
      <c r="H771" s="27">
        <f ca="1" t="shared" ref="H771:L771" si="5748">RAND()</f>
        <v>0.805677106347377</v>
      </c>
      <c r="I771" s="28">
        <f ca="1">IF(H771&lt;=('Ejercicio 3 - TIR'!$D$18-'Ejercicio 3 - TIR'!$C$18)/('Ejercicio 3 - TIR'!$E$18-'Ejercicio 3 - TIR'!$C$18),'Ejercicio 3 - TIR'!$C$18+SQRT(('Ejercicio 3 - TIR'!$E$18-'Ejercicio 3 - TIR'!$C$18)*('Ejercicio 3 - TIR'!$D$18-'Ejercicio 3 - TIR'!$C$18)*H771),'Ejercicio 3 - TIR'!$E$18-SQRT(('Ejercicio 3 - TIR'!$E$18-'Ejercicio 3 - TIR'!$C$18)*('Ejercicio 3 - TIR'!$E$18-'Ejercicio 3 - TIR'!$D$18)*(1-H771)))</f>
        <v>41182.3807125452</v>
      </c>
      <c r="J771" s="27">
        <f ca="1" t="shared" si="5748"/>
        <v>0.848100049097182</v>
      </c>
      <c r="K771" s="28">
        <f ca="1">IF(J771&lt;=('Ejercicio 3 - TIR'!$D$18-'Ejercicio 3 - TIR'!$C$18)/('Ejercicio 3 - TIR'!$E$18-'Ejercicio 3 - TIR'!$C$18),'Ejercicio 3 - TIR'!$C$18+SQRT(('Ejercicio 3 - TIR'!$E$18-'Ejercicio 3 - TIR'!$C$18)*('Ejercicio 3 - TIR'!$D$18-'Ejercicio 3 - TIR'!$C$18)*J771),'Ejercicio 3 - TIR'!$E$18-SQRT(('Ejercicio 3 - TIR'!$E$18-'Ejercicio 3 - TIR'!$C$18)*('Ejercicio 3 - TIR'!$E$18-'Ejercicio 3 - TIR'!$D$18)*(1-J771)))</f>
        <v>41624.7227791319</v>
      </c>
      <c r="L771" s="27">
        <f ca="1" t="shared" si="5748"/>
        <v>0.332331460692992</v>
      </c>
      <c r="M771" s="28">
        <f ca="1">IF(L771&lt;=('Ejercicio 3 - TIR'!$D$18-'Ejercicio 3 - TIR'!$C$18)/('Ejercicio 3 - TIR'!$E$18-'Ejercicio 3 - TIR'!$C$18),'Ejercicio 3 - TIR'!$C$18+SQRT(('Ejercicio 3 - TIR'!$E$18-'Ejercicio 3 - TIR'!$C$18)*('Ejercicio 3 - TIR'!$D$18-'Ejercicio 3 - TIR'!$C$18)*L771),'Ejercicio 3 - TIR'!$E$18-SQRT(('Ejercicio 3 - TIR'!$E$18-'Ejercicio 3 - TIR'!$C$18)*('Ejercicio 3 - TIR'!$E$18-'Ejercicio 3 - TIR'!$D$18)*(1-L771)))</f>
        <v>37060.4333510025</v>
      </c>
      <c r="N771" s="27">
        <f ca="1" t="shared" ref="N771:R771" si="5749">RAND()</f>
        <v>0.0340608705778176</v>
      </c>
      <c r="O771" s="28">
        <f ca="1">IF(N771&lt;=('Ejercicio 3 - TIR'!$D$18-'Ejercicio 3 - TIR'!$C$18)/('Ejercicio 3 - TIR'!$E$18-'Ejercicio 3 - TIR'!$C$18),'Ejercicio 3 - TIR'!$C$18+SQRT(('Ejercicio 3 - TIR'!$E$18-'Ejercicio 3 - TIR'!$C$18)*('Ejercicio 3 - TIR'!$D$18-'Ejercicio 3 - TIR'!$C$18)*N771),'Ejercicio 3 - TIR'!$E$18-SQRT(('Ejercicio 3 - TIR'!$E$18-'Ejercicio 3 - TIR'!$C$18)*('Ejercicio 3 - TIR'!$E$18-'Ejercicio 3 - TIR'!$D$18)*(1-N771)))</f>
        <v>32260.338600005</v>
      </c>
      <c r="P771" s="27">
        <f ca="1" t="shared" si="5749"/>
        <v>0.843650831008214</v>
      </c>
      <c r="Q771" s="29">
        <f ca="1">IF(P771&lt;=('Ejercicio 3 - TIR'!$D$22-'Ejercicio 3 - TIR'!$C$22)/('Ejercicio 3 - TIR'!$E$22-'Ejercicio 3 - TIR'!$C$22),'Ejercicio 3 - TIR'!$C$22+SQRT(('Ejercicio 3 - TIR'!$E$22-'Ejercicio 3 - TIR'!$C$22)*('Ejercicio 3 - TIR'!$D$22-'Ejercicio 3 - TIR'!$C$22)*P771),'Ejercicio 3 - TIR'!$E$22-SQRT(('Ejercicio 3 - TIR'!$E$22-'Ejercicio 3 - TIR'!$C$22)*('Ejercicio 3 - TIR'!$E$22-'Ejercicio 3 - TIR'!$D$22)*(1-P771)))</f>
        <v>0.163224169046357</v>
      </c>
      <c r="R771" s="27">
        <f ca="1" t="shared" si="5749"/>
        <v>0.534558593845871</v>
      </c>
      <c r="S771" s="29">
        <f ca="1">IF(R771&lt;=('Ejercicio 3 - TIR'!$D$23-'Ejercicio 3 - TIR'!$C$23)/('Ejercicio 3 - TIR'!$E$23-'Ejercicio 3 - TIR'!$C$23),'Ejercicio 3 - TIR'!$C$23+SQRT(('Ejercicio 3 - TIR'!$E$23-'Ejercicio 3 - TIR'!$C$23)*('Ejercicio 3 - TIR'!$D$23-'Ejercicio 3 - TIR'!$C$23)*R771),'Ejercicio 3 - TIR'!$E$23-SQRT(('Ejercicio 3 - TIR'!$E$23-'Ejercicio 3 - TIR'!$C$23)*('Ejercicio 3 - TIR'!$E$23-'Ejercicio 3 - TIR'!$D$23)*(1-R771)))</f>
        <v>0.151055319468382</v>
      </c>
      <c r="T771" s="27">
        <f ca="1" t="shared" ref="T771:X771" si="5750">RAND()</f>
        <v>0.126484003394093</v>
      </c>
      <c r="U771" s="29">
        <f ca="1">IF(T771&lt;=('Ejercicio 3 - TIR'!$D$24-'Ejercicio 3 - TIR'!$C$24)/('Ejercicio 3 - TIR'!$E$24-'Ejercicio 3 - TIR'!$C$24),'Ejercicio 3 - TIR'!$C$24+SQRT(('Ejercicio 3 - TIR'!$E$24-'Ejercicio 3 - TIR'!$C$24)*('Ejercicio 3 - TIR'!$D$24-'Ejercicio 3 - TIR'!$C$24)*T771),'Ejercicio 3 - TIR'!$E$24-SQRT(('Ejercicio 3 - TIR'!$E$24-'Ejercicio 3 - TIR'!$C$24)*('Ejercicio 3 - TIR'!$E$24-'Ejercicio 3 - TIR'!$D$24)*(1-T771)))</f>
        <v>0.166297742393583</v>
      </c>
      <c r="V771" s="27">
        <f ca="1" t="shared" si="5750"/>
        <v>0.494488473328637</v>
      </c>
      <c r="W771" s="29">
        <f ca="1">IF(V771&lt;=('Ejercicio 3 - TIR'!$D$25-'Ejercicio 3 - TIR'!$C$25)/('Ejercicio 3 - TIR'!$E$25-'Ejercicio 3 - TIR'!$C$25),'Ejercicio 3 - TIR'!$C$25+SQRT(('Ejercicio 3 - TIR'!$E$25-'Ejercicio 3 - TIR'!$C$25)*('Ejercicio 3 - TIR'!$D$25-'Ejercicio 3 - TIR'!$C$25)*V771),'Ejercicio 3 - TIR'!$E$25-SQRT(('Ejercicio 3 - TIR'!$E$25-'Ejercicio 3 - TIR'!$C$25)*('Ejercicio 3 - TIR'!$E$25-'Ejercicio 3 - TIR'!$D$25)*(1-V771)))</f>
        <v>0.207937066871772</v>
      </c>
      <c r="X771" s="27">
        <f ca="1" t="shared" si="5750"/>
        <v>0.787412458584909</v>
      </c>
      <c r="Y771" s="29">
        <f ca="1">IF(X771&lt;=('Ejercicio 3 - TIR'!$D$26-'Ejercicio 3 - TIR'!$C$26)/('Ejercicio 3 - TIR'!$E$26-'Ejercicio 3 - TIR'!$C$26),'Ejercicio 3 - TIR'!$C$26+SQRT(('Ejercicio 3 - TIR'!$E$26-'Ejercicio 3 - TIR'!$C$26)*('Ejercicio 3 - TIR'!$D$26-'Ejercicio 3 - TIR'!$C$26)*X771),'Ejercicio 3 - TIR'!$E$26-SQRT(('Ejercicio 3 - TIR'!$E$26-'Ejercicio 3 - TIR'!$C$26)*('Ejercicio 3 - TIR'!$E$26-'Ejercicio 3 - TIR'!$D$26)*(1-X771)))</f>
        <v>0.24611825382833</v>
      </c>
      <c r="Z771" s="27">
        <f ca="1" t="shared" si="5716"/>
        <v>1.16322416904636</v>
      </c>
      <c r="AA771" s="27">
        <f ca="1" t="shared" si="5717"/>
        <v>1.338935367515</v>
      </c>
      <c r="AB771" s="27">
        <f ca="1" t="shared" si="5718"/>
        <v>1.56159729634366</v>
      </c>
      <c r="AC771" s="27">
        <f ca="1" t="shared" si="5719"/>
        <v>1.88631125778025</v>
      </c>
      <c r="AD771" s="27">
        <f ca="1" t="shared" si="5720"/>
        <v>2.35056689072185</v>
      </c>
      <c r="AE771" s="26">
        <f ca="1" t="shared" si="5721"/>
        <v>6119.7608597283</v>
      </c>
      <c r="AF771" s="26">
        <f ca="1" t="shared" si="5722"/>
        <v>7044.18329146466</v>
      </c>
      <c r="AG771" s="26">
        <f ca="1" t="shared" si="5723"/>
        <v>8215.61506984184</v>
      </c>
      <c r="AH771" s="26">
        <f ca="1" t="shared" si="5724"/>
        <v>9923.94597001228</v>
      </c>
      <c r="AI771" s="26">
        <f ca="1" t="shared" si="5725"/>
        <v>12366.4102232384</v>
      </c>
      <c r="AJ771" s="28">
        <f ca="1" t="shared" si="5726"/>
        <v>43634.7693292978</v>
      </c>
      <c r="AK771" s="28">
        <f ca="1" t="shared" si="5727"/>
        <v>55140.5460544943</v>
      </c>
      <c r="AL771" s="28">
        <f ca="1" t="shared" si="5728"/>
        <v>65001.0545529468</v>
      </c>
      <c r="AM771" s="28">
        <f ca="1" t="shared" si="5729"/>
        <v>69907.5126482109</v>
      </c>
      <c r="AN771" s="28">
        <f ca="1" t="shared" si="5730"/>
        <v>75830.0837966479</v>
      </c>
      <c r="AO771" s="28">
        <f ca="1">C771/'Ejercicio 3 - TIR'!$D$7</f>
        <v>15247.715438604</v>
      </c>
      <c r="AP771" s="28">
        <f ca="1" t="shared" si="5731"/>
        <v>28387.0538906937</v>
      </c>
      <c r="AQ771" s="28">
        <f ca="1" t="shared" si="5732"/>
        <v>39892.8306158903</v>
      </c>
      <c r="AR771" s="28">
        <f ca="1" t="shared" si="5733"/>
        <v>49753.3391143428</v>
      </c>
      <c r="AS771" s="28">
        <f ca="1" t="shared" si="5734"/>
        <v>54659.7972096069</v>
      </c>
      <c r="AT771" s="28">
        <f ca="1" t="shared" si="5735"/>
        <v>60582.3683580439</v>
      </c>
      <c r="AU771" s="28">
        <f ca="1">AP771*'Ejercicio 3 - TIR'!$D$5</f>
        <v>14193.5269453469</v>
      </c>
      <c r="AV771" s="28">
        <f ca="1">AQ771*'Ejercicio 3 - TIR'!$D$5</f>
        <v>19946.4153079451</v>
      </c>
      <c r="AW771" s="28">
        <f ca="1">AR771*'Ejercicio 3 - TIR'!$D$5</f>
        <v>24876.6695571714</v>
      </c>
      <c r="AX771" s="28">
        <f ca="1">AS771*'Ejercicio 3 - TIR'!$D$5</f>
        <v>27329.8986048034</v>
      </c>
      <c r="AY771" s="28">
        <f ca="1">AT771*'Ejercicio 3 - TIR'!$D$5</f>
        <v>30291.1841790219</v>
      </c>
      <c r="AZ771" s="28">
        <f ca="1" t="shared" ref="AZ771:BD771" si="5751">AJ771-AU771-AE771</f>
        <v>23321.4815242226</v>
      </c>
      <c r="BA771" s="28">
        <f ca="1" t="shared" si="5751"/>
        <v>28149.9474550845</v>
      </c>
      <c r="BB771" s="28">
        <f ca="1" t="shared" si="5751"/>
        <v>31908.7699259336</v>
      </c>
      <c r="BC771" s="28">
        <f ca="1" t="shared" si="5751"/>
        <v>32653.6680733952</v>
      </c>
      <c r="BD771" s="28">
        <f ca="1" t="shared" si="5751"/>
        <v>33172.4893943876</v>
      </c>
      <c r="BE771" s="28">
        <f ca="1" t="shared" ref="BE771:BI771" si="5752">AZ771/Z771</f>
        <v>20049.0001366995</v>
      </c>
      <c r="BF771" s="28">
        <f ca="1" t="shared" si="5752"/>
        <v>21024.1271819785</v>
      </c>
      <c r="BG771" s="28">
        <f ca="1" t="shared" si="5752"/>
        <v>20433.4177579873</v>
      </c>
      <c r="BH771" s="28">
        <f ca="1" t="shared" si="5752"/>
        <v>17310.8589257008</v>
      </c>
      <c r="BI771" s="28">
        <f ca="1" t="shared" si="5752"/>
        <v>14112.54856236</v>
      </c>
      <c r="BJ771" s="28">
        <f ca="1" t="shared" si="5738"/>
        <v>88129.7625226533</v>
      </c>
      <c r="BK771" s="28">
        <f ca="1" t="shared" si="5739"/>
        <v>35840.775069131</v>
      </c>
      <c r="BL771" s="28">
        <f ca="1" t="shared" si="5740"/>
        <v>123970.537591784</v>
      </c>
      <c r="BM771" s="28">
        <f ca="1">BK771*'Ejercicio 3 - TIR'!$D$5</f>
        <v>17920.3875345655</v>
      </c>
      <c r="BN771" s="28">
        <f ca="1" t="shared" si="5741"/>
        <v>106050.150057219</v>
      </c>
      <c r="BO771" s="28">
        <f ca="1" t="shared" si="5742"/>
        <v>45116.8398890581</v>
      </c>
      <c r="BP771" s="28">
        <f ca="1" t="shared" si="5743"/>
        <v>-113731.559362776</v>
      </c>
      <c r="BQ771" s="28">
        <f ca="1" t="shared" ref="BQ771:BT771" si="5753">BE771</f>
        <v>20049.0001366995</v>
      </c>
      <c r="BR771" s="28">
        <f ca="1" t="shared" si="5753"/>
        <v>21024.1271819785</v>
      </c>
      <c r="BS771" s="28">
        <f ca="1" t="shared" si="5753"/>
        <v>20433.4177579873</v>
      </c>
      <c r="BT771" s="28">
        <f ca="1" t="shared" si="5753"/>
        <v>17310.8589257008</v>
      </c>
      <c r="BU771" s="28">
        <f ca="1" t="shared" si="5745"/>
        <v>59229.388451418</v>
      </c>
      <c r="BV771" s="30">
        <f ca="1" t="shared" si="5746"/>
        <v>5.73166880251603</v>
      </c>
    </row>
    <row r="772" ht="15" customHeight="1" spans="1:74">
      <c r="A772" s="26">
        <v>771</v>
      </c>
      <c r="B772" s="27">
        <f ca="1" t="shared" ref="B772:F772" si="5754">RAND()</f>
        <v>0.24705090255082</v>
      </c>
      <c r="C772" s="28">
        <f ca="1">IF(B772&lt;=('Ejercicio 3 - TIR'!$D$13-'Ejercicio 3 - TIR'!$C$13)/('Ejercicio 3 - TIR'!$E$13-'Ejercicio 3 - TIR'!$C$13),'Ejercicio 3 - TIR'!$C$13+SQRT(('Ejercicio 3 - TIR'!$E$13-'Ejercicio 3 - TIR'!$C$13)*('Ejercicio 3 - TIR'!$D$13-'Ejercicio 3 - TIR'!$C$13)*B772),'Ejercicio 3 - TIR'!$E$13-SQRT(('Ejercicio 3 - TIR'!$E$13-'Ejercicio 3 - TIR'!$C$13)*('Ejercicio 3 - TIR'!$E$13-'Ejercicio 3 - TIR'!$D$13)*(1-B772)))</f>
        <v>69940.8430739212</v>
      </c>
      <c r="D772" s="27">
        <f ca="1" t="shared" si="5754"/>
        <v>0.174223720542857</v>
      </c>
      <c r="E772" s="28">
        <f ca="1">IF(D772&lt;=('Ejercicio 3 - TIR'!$D$14-'Ejercicio 3 - TIR'!$C$14)/('Ejercicio 3 - TIR'!$E$14-'Ejercicio 3 - TIR'!$C$14),'Ejercicio 3 - TIR'!$C$14+SQRT(('Ejercicio 3 - TIR'!$E$14-'Ejercicio 3 - TIR'!$C$14)*('Ejercicio 3 - TIR'!$D$14-'Ejercicio 3 - TIR'!$C$14)*D772),'Ejercicio 3 - TIR'!$E$14-SQRT(('Ejercicio 3 - TIR'!$E$14-'Ejercicio 3 - TIR'!$C$14)*('Ejercicio 3 - TIR'!$E$14-'Ejercicio 3 - TIR'!$D$14)*(1-D772)))</f>
        <v>28614.8000000988</v>
      </c>
      <c r="F772" s="27">
        <f ca="1" t="shared" si="5754"/>
        <v>0.991275169986899</v>
      </c>
      <c r="G772" s="28">
        <f ca="1">IF(F772&lt;=('Ejercicio 3 - TIR'!$D$18-'Ejercicio 3 - TIR'!$C$18)/('Ejercicio 3 - TIR'!$E$18-'Ejercicio 3 - TIR'!$C$18),'Ejercicio 3 - TIR'!$C$18+SQRT(('Ejercicio 3 - TIR'!$E$18-'Ejercicio 3 - TIR'!$C$18)*('Ejercicio 3 - TIR'!$D$18-'Ejercicio 3 - TIR'!$C$18)*F772),'Ejercicio 3 - TIR'!$E$18-SQRT(('Ejercicio 3 - TIR'!$E$18-'Ejercicio 3 - TIR'!$C$18)*('Ejercicio 3 - TIR'!$E$18-'Ejercicio 3 - TIR'!$D$18)*(1-F772)))</f>
        <v>44191.0733958</v>
      </c>
      <c r="H772" s="27">
        <f ca="1" t="shared" ref="H772:L772" si="5755">RAND()</f>
        <v>0.0367539698035615</v>
      </c>
      <c r="I772" s="28">
        <f ca="1">IF(H772&lt;=('Ejercicio 3 - TIR'!$D$18-'Ejercicio 3 - TIR'!$C$18)/('Ejercicio 3 - TIR'!$E$18-'Ejercicio 3 - TIR'!$C$18),'Ejercicio 3 - TIR'!$C$18+SQRT(('Ejercicio 3 - TIR'!$E$18-'Ejercicio 3 - TIR'!$C$18)*('Ejercicio 3 - TIR'!$D$18-'Ejercicio 3 - TIR'!$C$18)*H772),'Ejercicio 3 - TIR'!$E$18-SQRT(('Ejercicio 3 - TIR'!$E$18-'Ejercicio 3 - TIR'!$C$18)*('Ejercicio 3 - TIR'!$E$18-'Ejercicio 3 - TIR'!$D$18)*(1-H772)))</f>
        <v>32347.9981836735</v>
      </c>
      <c r="J772" s="27">
        <f ca="1" t="shared" si="5755"/>
        <v>0.281563361653697</v>
      </c>
      <c r="K772" s="28">
        <f ca="1">IF(J772&lt;=('Ejercicio 3 - TIR'!$D$18-'Ejercicio 3 - TIR'!$C$18)/('Ejercicio 3 - TIR'!$E$18-'Ejercicio 3 - TIR'!$C$18),'Ejercicio 3 - TIR'!$C$18+SQRT(('Ejercicio 3 - TIR'!$E$18-'Ejercicio 3 - TIR'!$C$18)*('Ejercicio 3 - TIR'!$D$18-'Ejercicio 3 - TIR'!$C$18)*J772),'Ejercicio 3 - TIR'!$E$18-SQRT(('Ejercicio 3 - TIR'!$E$18-'Ejercicio 3 - TIR'!$C$18)*('Ejercicio 3 - TIR'!$E$18-'Ejercicio 3 - TIR'!$D$18)*(1-J772)))</f>
        <v>36498.8079097673</v>
      </c>
      <c r="L772" s="27">
        <f ca="1" t="shared" si="5755"/>
        <v>0.806303987600947</v>
      </c>
      <c r="M772" s="28">
        <f ca="1">IF(L772&lt;=('Ejercicio 3 - TIR'!$D$18-'Ejercicio 3 - TIR'!$C$18)/('Ejercicio 3 - TIR'!$E$18-'Ejercicio 3 - TIR'!$C$18),'Ejercicio 3 - TIR'!$C$18+SQRT(('Ejercicio 3 - TIR'!$E$18-'Ejercicio 3 - TIR'!$C$18)*('Ejercicio 3 - TIR'!$D$18-'Ejercicio 3 - TIR'!$C$18)*L772),'Ejercicio 3 - TIR'!$E$18-SQRT(('Ejercicio 3 - TIR'!$E$18-'Ejercicio 3 - TIR'!$C$18)*('Ejercicio 3 - TIR'!$E$18-'Ejercicio 3 - TIR'!$D$18)*(1-L772)))</f>
        <v>41188.5434634606</v>
      </c>
      <c r="N772" s="27">
        <f ca="1" t="shared" ref="N772:R772" si="5756">RAND()</f>
        <v>0.278125488346576</v>
      </c>
      <c r="O772" s="28">
        <f ca="1">IF(N772&lt;=('Ejercicio 3 - TIR'!$D$18-'Ejercicio 3 - TIR'!$C$18)/('Ejercicio 3 - TIR'!$E$18-'Ejercicio 3 - TIR'!$C$18),'Ejercicio 3 - TIR'!$C$18+SQRT(('Ejercicio 3 - TIR'!$E$18-'Ejercicio 3 - TIR'!$C$18)*('Ejercicio 3 - TIR'!$D$18-'Ejercicio 3 - TIR'!$C$18)*N772),'Ejercicio 3 - TIR'!$E$18-SQRT(('Ejercicio 3 - TIR'!$E$18-'Ejercicio 3 - TIR'!$C$18)*('Ejercicio 3 - TIR'!$E$18-'Ejercicio 3 - TIR'!$D$18)*(1-N772)))</f>
        <v>36459.0110119109</v>
      </c>
      <c r="P772" s="27">
        <f ca="1" t="shared" si="5756"/>
        <v>0.735075247125334</v>
      </c>
      <c r="Q772" s="29">
        <f ca="1">IF(P772&lt;=('Ejercicio 3 - TIR'!$D$22-'Ejercicio 3 - TIR'!$C$22)/('Ejercicio 3 - TIR'!$E$22-'Ejercicio 3 - TIR'!$C$22),'Ejercicio 3 - TIR'!$C$22+SQRT(('Ejercicio 3 - TIR'!$E$22-'Ejercicio 3 - TIR'!$C$22)*('Ejercicio 3 - TIR'!$D$22-'Ejercicio 3 - TIR'!$C$22)*P772),'Ejercicio 3 - TIR'!$E$22-SQRT(('Ejercicio 3 - TIR'!$E$22-'Ejercicio 3 - TIR'!$C$22)*('Ejercicio 3 - TIR'!$E$22-'Ejercicio 3 - TIR'!$D$22)*(1-P772)))</f>
        <v>0.15816277134858</v>
      </c>
      <c r="R772" s="27">
        <f ca="1" t="shared" si="5756"/>
        <v>0.293118666691609</v>
      </c>
      <c r="S772" s="29">
        <f ca="1">IF(R772&lt;=('Ejercicio 3 - TIR'!$D$23-'Ejercicio 3 - TIR'!$C$23)/('Ejercicio 3 - TIR'!$E$23-'Ejercicio 3 - TIR'!$C$23),'Ejercicio 3 - TIR'!$C$23+SQRT(('Ejercicio 3 - TIR'!$E$23-'Ejercicio 3 - TIR'!$C$23)*('Ejercicio 3 - TIR'!$D$23-'Ejercicio 3 - TIR'!$C$23)*R772),'Ejercicio 3 - TIR'!$E$23-SQRT(('Ejercicio 3 - TIR'!$E$23-'Ejercicio 3 - TIR'!$C$23)*('Ejercicio 3 - TIR'!$E$23-'Ejercicio 3 - TIR'!$D$23)*(1-R772)))</f>
        <v>0.142969841097511</v>
      </c>
      <c r="T772" s="27">
        <f ca="1" t="shared" ref="T772:X772" si="5757">RAND()</f>
        <v>0.0229416149422654</v>
      </c>
      <c r="U772" s="29">
        <f ca="1">IF(T772&lt;=('Ejercicio 3 - TIR'!$D$24-'Ejercicio 3 - TIR'!$C$24)/('Ejercicio 3 - TIR'!$E$24-'Ejercicio 3 - TIR'!$C$24),'Ejercicio 3 - TIR'!$C$24+SQRT(('Ejercicio 3 - TIR'!$E$24-'Ejercicio 3 - TIR'!$C$24)*('Ejercicio 3 - TIR'!$D$24-'Ejercicio 3 - TIR'!$C$24)*T772),'Ejercicio 3 - TIR'!$E$24-SQRT(('Ejercicio 3 - TIR'!$E$24-'Ejercicio 3 - TIR'!$C$24)*('Ejercicio 3 - TIR'!$E$24-'Ejercicio 3 - TIR'!$D$24)*(1-T772)))</f>
        <v>0.156940993544065</v>
      </c>
      <c r="V772" s="27">
        <f ca="1" t="shared" si="5757"/>
        <v>0.904309738301117</v>
      </c>
      <c r="W772" s="29">
        <f ca="1">IF(V772&lt;=('Ejercicio 3 - TIR'!$D$25-'Ejercicio 3 - TIR'!$C$25)/('Ejercicio 3 - TIR'!$E$25-'Ejercicio 3 - TIR'!$C$25),'Ejercicio 3 - TIR'!$C$25+SQRT(('Ejercicio 3 - TIR'!$E$25-'Ejercicio 3 - TIR'!$C$25)*('Ejercicio 3 - TIR'!$D$25-'Ejercicio 3 - TIR'!$C$25)*V772),'Ejercicio 3 - TIR'!$E$25-SQRT(('Ejercicio 3 - TIR'!$E$25-'Ejercicio 3 - TIR'!$C$25)*('Ejercicio 3 - TIR'!$E$25-'Ejercicio 3 - TIR'!$D$25)*(1-V772)))</f>
        <v>0.23169929192774</v>
      </c>
      <c r="X772" s="27">
        <f ca="1" t="shared" si="5757"/>
        <v>0.636277694313025</v>
      </c>
      <c r="Y772" s="29">
        <f ca="1">IF(X772&lt;=('Ejercicio 3 - TIR'!$D$26-'Ejercicio 3 - TIR'!$C$26)/('Ejercicio 3 - TIR'!$E$26-'Ejercicio 3 - TIR'!$C$26),'Ejercicio 3 - TIR'!$C$26+SQRT(('Ejercicio 3 - TIR'!$E$26-'Ejercicio 3 - TIR'!$C$26)*('Ejercicio 3 - TIR'!$D$26-'Ejercicio 3 - TIR'!$C$26)*X772),'Ejercicio 3 - TIR'!$E$26-SQRT(('Ejercicio 3 - TIR'!$E$26-'Ejercicio 3 - TIR'!$C$26)*('Ejercicio 3 - TIR'!$E$26-'Ejercicio 3 - TIR'!$D$26)*(1-X772)))</f>
        <v>0.235681827082904</v>
      </c>
      <c r="Z772" s="27">
        <f ca="1" t="shared" si="5716"/>
        <v>1.15816277134858</v>
      </c>
      <c r="AA772" s="27">
        <f ca="1" t="shared" si="5717"/>
        <v>1.32374511873334</v>
      </c>
      <c r="AB772" s="27">
        <f ca="1" t="shared" si="5718"/>
        <v>1.53149499286646</v>
      </c>
      <c r="AC772" s="27">
        <f ca="1" t="shared" si="5719"/>
        <v>1.88634129830449</v>
      </c>
      <c r="AD772" s="27">
        <f ca="1" t="shared" si="5720"/>
        <v>2.33091766199083</v>
      </c>
      <c r="AE772" s="26">
        <f ca="1" t="shared" si="5721"/>
        <v>4525.79606960097</v>
      </c>
      <c r="AF772" s="26">
        <f ca="1" t="shared" si="5722"/>
        <v>5172.84841451156</v>
      </c>
      <c r="AG772" s="26">
        <f ca="1" t="shared" si="5723"/>
        <v>5984.68038413785</v>
      </c>
      <c r="AH772" s="26">
        <f ca="1" t="shared" si="5724"/>
        <v>7371.32659155643</v>
      </c>
      <c r="AI772" s="26">
        <f ca="1" t="shared" si="5725"/>
        <v>9108.61431067924</v>
      </c>
      <c r="AJ772" s="28">
        <f ca="1" t="shared" si="5726"/>
        <v>51180.4560329482</v>
      </c>
      <c r="AK772" s="28">
        <f ca="1" t="shared" si="5727"/>
        <v>42820.5046964328</v>
      </c>
      <c r="AL772" s="28">
        <f ca="1" t="shared" si="5728"/>
        <v>55897.7415594033</v>
      </c>
      <c r="AM772" s="28">
        <f ca="1" t="shared" si="5729"/>
        <v>77695.6505521353</v>
      </c>
      <c r="AN772" s="28">
        <f ca="1" t="shared" si="5730"/>
        <v>84982.9527063814</v>
      </c>
      <c r="AO772" s="28">
        <f ca="1">C772/'Ejercicio 3 - TIR'!$D$7</f>
        <v>13988.1686147843</v>
      </c>
      <c r="AP772" s="28">
        <f ca="1" t="shared" si="5731"/>
        <v>37192.2874181639</v>
      </c>
      <c r="AQ772" s="28">
        <f ca="1" t="shared" si="5732"/>
        <v>28832.3360816485</v>
      </c>
      <c r="AR772" s="28">
        <f ca="1" t="shared" si="5733"/>
        <v>41909.5729446191</v>
      </c>
      <c r="AS772" s="28">
        <f ca="1" t="shared" si="5734"/>
        <v>63707.4819373511</v>
      </c>
      <c r="AT772" s="28">
        <f ca="1" t="shared" si="5735"/>
        <v>70994.7840915971</v>
      </c>
      <c r="AU772" s="28">
        <f ca="1">AP772*'Ejercicio 3 - TIR'!$D$5</f>
        <v>18596.143709082</v>
      </c>
      <c r="AV772" s="28">
        <f ca="1">AQ772*'Ejercicio 3 - TIR'!$D$5</f>
        <v>14416.1680408243</v>
      </c>
      <c r="AW772" s="28">
        <f ca="1">AR772*'Ejercicio 3 - TIR'!$D$5</f>
        <v>20954.7864723095</v>
      </c>
      <c r="AX772" s="28">
        <f ca="1">AS772*'Ejercicio 3 - TIR'!$D$5</f>
        <v>31853.7409686755</v>
      </c>
      <c r="AY772" s="28">
        <f ca="1">AT772*'Ejercicio 3 - TIR'!$D$5</f>
        <v>35497.3920457986</v>
      </c>
      <c r="AZ772" s="28">
        <f ca="1" t="shared" ref="AZ772:BD772" si="5758">AJ772-AU772-AE772</f>
        <v>28058.5162542653</v>
      </c>
      <c r="BA772" s="28">
        <f ca="1" t="shared" si="5758"/>
        <v>23231.4882410969</v>
      </c>
      <c r="BB772" s="28">
        <f ca="1" t="shared" si="5758"/>
        <v>28958.2747029559</v>
      </c>
      <c r="BC772" s="28">
        <f ca="1" t="shared" si="5758"/>
        <v>38470.5829919034</v>
      </c>
      <c r="BD772" s="28">
        <f ca="1" t="shared" si="5758"/>
        <v>40376.9463499036</v>
      </c>
      <c r="BE772" s="28">
        <f ca="1" t="shared" ref="BE772:BI772" si="5759">AZ772/Z772</f>
        <v>24226.7468342067</v>
      </c>
      <c r="BF772" s="28">
        <f ca="1" t="shared" si="5759"/>
        <v>17549.8197593556</v>
      </c>
      <c r="BG772" s="28">
        <f ca="1" t="shared" si="5759"/>
        <v>18908.5010645419</v>
      </c>
      <c r="BH772" s="28">
        <f ca="1" t="shared" si="5759"/>
        <v>20394.2855020361</v>
      </c>
      <c r="BI772" s="28">
        <f ca="1" t="shared" si="5759"/>
        <v>17322.3391835376</v>
      </c>
      <c r="BJ772" s="28">
        <f ca="1" t="shared" si="5738"/>
        <v>66698.7427145656</v>
      </c>
      <c r="BK772" s="28">
        <f ca="1" t="shared" si="5739"/>
        <v>32605.2692831064</v>
      </c>
      <c r="BL772" s="28">
        <f ca="1" t="shared" si="5740"/>
        <v>99304.011997672</v>
      </c>
      <c r="BM772" s="28">
        <f ca="1">BK772*'Ejercicio 3 - TIR'!$D$5</f>
        <v>16302.6346415532</v>
      </c>
      <c r="BN772" s="28">
        <f ca="1" t="shared" si="5741"/>
        <v>83001.3773561188</v>
      </c>
      <c r="BO772" s="28">
        <f ca="1" t="shared" si="5742"/>
        <v>35608.8843074909</v>
      </c>
      <c r="BP772" s="28">
        <f ca="1" t="shared" si="5743"/>
        <v>-98555.64307402</v>
      </c>
      <c r="BQ772" s="28">
        <f ca="1" t="shared" ref="BQ772:BT772" si="5760">BE772</f>
        <v>24226.7468342067</v>
      </c>
      <c r="BR772" s="28">
        <f ca="1" t="shared" si="5760"/>
        <v>17549.8197593556</v>
      </c>
      <c r="BS772" s="28">
        <f ca="1" t="shared" si="5760"/>
        <v>18908.5010645419</v>
      </c>
      <c r="BT772" s="28">
        <f ca="1" t="shared" si="5760"/>
        <v>20394.2855020361</v>
      </c>
      <c r="BU772" s="28">
        <f ca="1" t="shared" si="5745"/>
        <v>52931.2234910285</v>
      </c>
      <c r="BV772" s="30">
        <f ca="1" t="shared" si="5746"/>
        <v>9.64334241236844</v>
      </c>
    </row>
    <row r="773" ht="15" customHeight="1" spans="1:74">
      <c r="A773" s="26">
        <v>772</v>
      </c>
      <c r="B773" s="27">
        <f ca="1" t="shared" ref="B773:F773" si="5761">RAND()</f>
        <v>0.0819851555643676</v>
      </c>
      <c r="C773" s="28">
        <f ca="1">IF(B773&lt;=('Ejercicio 3 - TIR'!$D$13-'Ejercicio 3 - TIR'!$C$13)/('Ejercicio 3 - TIR'!$E$13-'Ejercicio 3 - TIR'!$C$13),'Ejercicio 3 - TIR'!$C$13+SQRT(('Ejercicio 3 - TIR'!$E$13-'Ejercicio 3 - TIR'!$C$13)*('Ejercicio 3 - TIR'!$D$13-'Ejercicio 3 - TIR'!$C$13)*B773),'Ejercicio 3 - TIR'!$E$13-SQRT(('Ejercicio 3 - TIR'!$E$13-'Ejercicio 3 - TIR'!$C$13)*('Ejercicio 3 - TIR'!$E$13-'Ejercicio 3 - TIR'!$D$13)*(1-B773)))</f>
        <v>65726.6100116689</v>
      </c>
      <c r="D773" s="27">
        <f ca="1" t="shared" si="5761"/>
        <v>0.587160375988411</v>
      </c>
      <c r="E773" s="28">
        <f ca="1">IF(D773&lt;=('Ejercicio 3 - TIR'!$D$14-'Ejercicio 3 - TIR'!$C$14)/('Ejercicio 3 - TIR'!$E$14-'Ejercicio 3 - TIR'!$C$14),'Ejercicio 3 - TIR'!$C$14+SQRT(('Ejercicio 3 - TIR'!$E$14-'Ejercicio 3 - TIR'!$C$14)*('Ejercicio 3 - TIR'!$D$14-'Ejercicio 3 - TIR'!$C$14)*D773),'Ejercicio 3 - TIR'!$E$14-SQRT(('Ejercicio 3 - TIR'!$E$14-'Ejercicio 3 - TIR'!$C$14)*('Ejercicio 3 - TIR'!$E$14-'Ejercicio 3 - TIR'!$D$14)*(1-D773)))</f>
        <v>32130.6961170801</v>
      </c>
      <c r="F773" s="27">
        <f ca="1" t="shared" si="5761"/>
        <v>0.873410433489002</v>
      </c>
      <c r="G773" s="28">
        <f ca="1">IF(F773&lt;=('Ejercicio 3 - TIR'!$D$18-'Ejercicio 3 - TIR'!$C$18)/('Ejercicio 3 - TIR'!$E$18-'Ejercicio 3 - TIR'!$C$18),'Ejercicio 3 - TIR'!$C$18+SQRT(('Ejercicio 3 - TIR'!$E$18-'Ejercicio 3 - TIR'!$C$18)*('Ejercicio 3 - TIR'!$D$18-'Ejercicio 3 - TIR'!$C$18)*F773),'Ejercicio 3 - TIR'!$E$18-SQRT(('Ejercicio 3 - TIR'!$E$18-'Ejercicio 3 - TIR'!$C$18)*('Ejercicio 3 - TIR'!$E$18-'Ejercicio 3 - TIR'!$D$18)*(1-F773)))</f>
        <v>41918.7311885645</v>
      </c>
      <c r="H773" s="27">
        <f ca="1" t="shared" ref="H773:L773" si="5762">RAND()</f>
        <v>0.537594813260324</v>
      </c>
      <c r="I773" s="28">
        <f ca="1">IF(H773&lt;=('Ejercicio 3 - TIR'!$D$18-'Ejercicio 3 - TIR'!$C$18)/('Ejercicio 3 - TIR'!$E$18-'Ejercicio 3 - TIR'!$C$18),'Ejercicio 3 - TIR'!$C$18+SQRT(('Ejercicio 3 - TIR'!$E$18-'Ejercicio 3 - TIR'!$C$18)*('Ejercicio 3 - TIR'!$D$18-'Ejercicio 3 - TIR'!$C$18)*H773),'Ejercicio 3 - TIR'!$E$18-SQRT(('Ejercicio 3 - TIR'!$E$18-'Ejercicio 3 - TIR'!$C$18)*('Ejercicio 3 - TIR'!$E$18-'Ejercicio 3 - TIR'!$D$18)*(1-H773)))</f>
        <v>38979.9344089502</v>
      </c>
      <c r="J773" s="27">
        <f ca="1" t="shared" si="5762"/>
        <v>0.800318776152448</v>
      </c>
      <c r="K773" s="28">
        <f ca="1">IF(J773&lt;=('Ejercicio 3 - TIR'!$D$18-'Ejercicio 3 - TIR'!$C$18)/('Ejercicio 3 - TIR'!$E$18-'Ejercicio 3 - TIR'!$C$18),'Ejercicio 3 - TIR'!$C$18+SQRT(('Ejercicio 3 - TIR'!$E$18-'Ejercicio 3 - TIR'!$C$18)*('Ejercicio 3 - TIR'!$D$18-'Ejercicio 3 - TIR'!$C$18)*J773),'Ejercicio 3 - TIR'!$E$18-SQRT(('Ejercicio 3 - TIR'!$E$18-'Ejercicio 3 - TIR'!$C$18)*('Ejercicio 3 - TIR'!$E$18-'Ejercicio 3 - TIR'!$D$18)*(1-J773)))</f>
        <v>41130.1044214906</v>
      </c>
      <c r="L773" s="27">
        <f ca="1" t="shared" si="5762"/>
        <v>0.829765372692948</v>
      </c>
      <c r="M773" s="28">
        <f ca="1">IF(L773&lt;=('Ejercicio 3 - TIR'!$D$18-'Ejercicio 3 - TIR'!$C$18)/('Ejercicio 3 - TIR'!$E$18-'Ejercicio 3 - TIR'!$C$18),'Ejercicio 3 - TIR'!$C$18+SQRT(('Ejercicio 3 - TIR'!$E$18-'Ejercicio 3 - TIR'!$C$18)*('Ejercicio 3 - TIR'!$D$18-'Ejercicio 3 - TIR'!$C$18)*L773),'Ejercicio 3 - TIR'!$E$18-SQRT(('Ejercicio 3 - TIR'!$E$18-'Ejercicio 3 - TIR'!$C$18)*('Ejercicio 3 - TIR'!$E$18-'Ejercicio 3 - TIR'!$D$18)*(1-L773)))</f>
        <v>41426.8225557595</v>
      </c>
      <c r="N773" s="27">
        <f ca="1" t="shared" ref="N773:R773" si="5763">RAND()</f>
        <v>0.594039972465753</v>
      </c>
      <c r="O773" s="28">
        <f ca="1">IF(N773&lt;=('Ejercicio 3 - TIR'!$D$18-'Ejercicio 3 - TIR'!$C$18)/('Ejercicio 3 - TIR'!$E$18-'Ejercicio 3 - TIR'!$C$18),'Ejercicio 3 - TIR'!$C$18+SQRT(('Ejercicio 3 - TIR'!$E$18-'Ejercicio 3 - TIR'!$C$18)*('Ejercicio 3 - TIR'!$D$18-'Ejercicio 3 - TIR'!$C$18)*N773),'Ejercicio 3 - TIR'!$E$18-SQRT(('Ejercicio 3 - TIR'!$E$18-'Ejercicio 3 - TIR'!$C$18)*('Ejercicio 3 - TIR'!$E$18-'Ejercicio 3 - TIR'!$D$18)*(1-N773)))</f>
        <v>39439.5972302775</v>
      </c>
      <c r="P773" s="27">
        <f ca="1" t="shared" si="5763"/>
        <v>0.770924454232772</v>
      </c>
      <c r="Q773" s="29">
        <f ca="1">IF(P773&lt;=('Ejercicio 3 - TIR'!$D$22-'Ejercicio 3 - TIR'!$C$22)/('Ejercicio 3 - TIR'!$E$22-'Ejercicio 3 - TIR'!$C$22),'Ejercicio 3 - TIR'!$C$22+SQRT(('Ejercicio 3 - TIR'!$E$22-'Ejercicio 3 - TIR'!$C$22)*('Ejercicio 3 - TIR'!$D$22-'Ejercicio 3 - TIR'!$C$22)*P773),'Ejercicio 3 - TIR'!$E$22-SQRT(('Ejercicio 3 - TIR'!$E$22-'Ejercicio 3 - TIR'!$C$22)*('Ejercicio 3 - TIR'!$E$22-'Ejercicio 3 - TIR'!$D$22)*(1-P773)))</f>
        <v>0.159693942224523</v>
      </c>
      <c r="R773" s="27">
        <f ca="1" t="shared" si="5763"/>
        <v>0.641806738321886</v>
      </c>
      <c r="S773" s="29">
        <f ca="1">IF(R773&lt;=('Ejercicio 3 - TIR'!$D$23-'Ejercicio 3 - TIR'!$C$23)/('Ejercicio 3 - TIR'!$E$23-'Ejercicio 3 - TIR'!$C$23),'Ejercicio 3 - TIR'!$C$23+SQRT(('Ejercicio 3 - TIR'!$E$23-'Ejercicio 3 - TIR'!$C$23)*('Ejercicio 3 - TIR'!$D$23-'Ejercicio 3 - TIR'!$C$23)*R773),'Ejercicio 3 - TIR'!$E$23-SQRT(('Ejercicio 3 - TIR'!$E$23-'Ejercicio 3 - TIR'!$C$23)*('Ejercicio 3 - TIR'!$E$23-'Ejercicio 3 - TIR'!$D$23)*(1-R773)))</f>
        <v>0.154608114071212</v>
      </c>
      <c r="T773" s="27">
        <f ca="1" t="shared" ref="T773:X773" si="5764">RAND()</f>
        <v>0.16254004339184</v>
      </c>
      <c r="U773" s="29">
        <f ca="1">IF(T773&lt;=('Ejercicio 3 - TIR'!$D$24-'Ejercicio 3 - TIR'!$C$24)/('Ejercicio 3 - TIR'!$E$24-'Ejercicio 3 - TIR'!$C$24),'Ejercicio 3 - TIR'!$C$24+SQRT(('Ejercicio 3 - TIR'!$E$24-'Ejercicio 3 - TIR'!$C$24)*('Ejercicio 3 - TIR'!$D$24-'Ejercicio 3 - TIR'!$C$24)*T773),'Ejercicio 3 - TIR'!$E$24-SQRT(('Ejercicio 3 - TIR'!$E$24-'Ejercicio 3 - TIR'!$C$24)*('Ejercicio 3 - TIR'!$E$24-'Ejercicio 3 - TIR'!$D$24)*(1-T773)))</f>
        <v>0.168475229122337</v>
      </c>
      <c r="V773" s="27">
        <f ca="1" t="shared" si="5764"/>
        <v>0.0495797737707382</v>
      </c>
      <c r="W773" s="29">
        <f ca="1">IF(V773&lt;=('Ejercicio 3 - TIR'!$D$25-'Ejercicio 3 - TIR'!$C$25)/('Ejercicio 3 - TIR'!$E$25-'Ejercicio 3 - TIR'!$C$25),'Ejercicio 3 - TIR'!$C$25+SQRT(('Ejercicio 3 - TIR'!$E$25-'Ejercicio 3 - TIR'!$C$25)*('Ejercicio 3 - TIR'!$D$25-'Ejercicio 3 - TIR'!$C$25)*V773),'Ejercicio 3 - TIR'!$E$25-SQRT(('Ejercicio 3 - TIR'!$E$25-'Ejercicio 3 - TIR'!$C$25)*('Ejercicio 3 - TIR'!$E$25-'Ejercicio 3 - TIR'!$D$25)*(1-V773)))</f>
        <v>0.188331367431522</v>
      </c>
      <c r="X773" s="27">
        <f ca="1" t="shared" si="5764"/>
        <v>0.0560457400557404</v>
      </c>
      <c r="Y773" s="29">
        <f ca="1">IF(X773&lt;=('Ejercicio 3 - TIR'!$D$26-'Ejercicio 3 - TIR'!$C$26)/('Ejercicio 3 - TIR'!$E$26-'Ejercicio 3 - TIR'!$C$26),'Ejercicio 3 - TIR'!$C$26+SQRT(('Ejercicio 3 - TIR'!$E$26-'Ejercicio 3 - TIR'!$C$26)*('Ejercicio 3 - TIR'!$D$26-'Ejercicio 3 - TIR'!$C$26)*X773),'Ejercicio 3 - TIR'!$E$26-SQRT(('Ejercicio 3 - TIR'!$E$26-'Ejercicio 3 - TIR'!$C$26)*('Ejercicio 3 - TIR'!$E$26-'Ejercicio 3 - TIR'!$D$26)*(1-X773)))</f>
        <v>0.202301361638067</v>
      </c>
      <c r="Z773" s="27">
        <f ca="1" t="shared" si="5716"/>
        <v>1.15969394222452</v>
      </c>
      <c r="AA773" s="27">
        <f ca="1" t="shared" si="5717"/>
        <v>1.33899203553166</v>
      </c>
      <c r="AB773" s="27">
        <f ca="1" t="shared" si="5718"/>
        <v>1.56457902551085</v>
      </c>
      <c r="AC773" s="27">
        <f ca="1" t="shared" si="5719"/>
        <v>1.85923833283998</v>
      </c>
      <c r="AD773" s="27">
        <f ca="1" t="shared" si="5720"/>
        <v>2.2353647791832</v>
      </c>
      <c r="AE773" s="26">
        <f ca="1" t="shared" si="5721"/>
        <v>5131.07752935469</v>
      </c>
      <c r="AF773" s="26">
        <f ca="1" t="shared" si="5722"/>
        <v>5924.38374932139</v>
      </c>
      <c r="AG773" s="26">
        <f ca="1" t="shared" si="5723"/>
        <v>6922.49565889697</v>
      </c>
      <c r="AH773" s="26">
        <f ca="1" t="shared" si="5724"/>
        <v>8226.21873237581</v>
      </c>
      <c r="AI773" s="26">
        <f ca="1" t="shared" si="5725"/>
        <v>9890.39398306801</v>
      </c>
      <c r="AJ773" s="28">
        <f ca="1" t="shared" si="5726"/>
        <v>48612.8986251165</v>
      </c>
      <c r="AK773" s="28">
        <f ca="1" t="shared" si="5727"/>
        <v>52193.8217191311</v>
      </c>
      <c r="AL773" s="28">
        <f ca="1" t="shared" si="5728"/>
        <v>64351.2986949352</v>
      </c>
      <c r="AM773" s="28">
        <f ca="1" t="shared" si="5729"/>
        <v>77022.3365034282</v>
      </c>
      <c r="AN773" s="28">
        <f ca="1" t="shared" si="5730"/>
        <v>88161.8865537337</v>
      </c>
      <c r="AO773" s="28">
        <f ca="1">C773/'Ejercicio 3 - TIR'!$D$7</f>
        <v>13145.3220023338</v>
      </c>
      <c r="AP773" s="28">
        <f ca="1" t="shared" si="5731"/>
        <v>35467.5766227827</v>
      </c>
      <c r="AQ773" s="28">
        <f ca="1" t="shared" si="5732"/>
        <v>39048.4997167973</v>
      </c>
      <c r="AR773" s="28">
        <f ca="1" t="shared" si="5733"/>
        <v>51205.9766926014</v>
      </c>
      <c r="AS773" s="28">
        <f ca="1" t="shared" si="5734"/>
        <v>63877.0145010944</v>
      </c>
      <c r="AT773" s="28">
        <f ca="1" t="shared" si="5735"/>
        <v>75016.5645513999</v>
      </c>
      <c r="AU773" s="28">
        <f ca="1">AP773*'Ejercicio 3 - TIR'!$D$5</f>
        <v>17733.7883113913</v>
      </c>
      <c r="AV773" s="28">
        <f ca="1">AQ773*'Ejercicio 3 - TIR'!$D$5</f>
        <v>19524.2498583986</v>
      </c>
      <c r="AW773" s="28">
        <f ca="1">AR773*'Ejercicio 3 - TIR'!$D$5</f>
        <v>25602.9883463007</v>
      </c>
      <c r="AX773" s="28">
        <f ca="1">AS773*'Ejercicio 3 - TIR'!$D$5</f>
        <v>31938.5072505472</v>
      </c>
      <c r="AY773" s="28">
        <f ca="1">AT773*'Ejercicio 3 - TIR'!$D$5</f>
        <v>37508.2822757</v>
      </c>
      <c r="AZ773" s="28">
        <f ca="1" t="shared" ref="AZ773:BD773" si="5765">AJ773-AU773-AE773</f>
        <v>25748.0327843704</v>
      </c>
      <c r="BA773" s="28">
        <f ca="1" t="shared" si="5765"/>
        <v>26745.188111411</v>
      </c>
      <c r="BB773" s="28">
        <f ca="1" t="shared" si="5765"/>
        <v>31825.8146897375</v>
      </c>
      <c r="BC773" s="28">
        <f ca="1" t="shared" si="5765"/>
        <v>36857.6105205052</v>
      </c>
      <c r="BD773" s="28">
        <f ca="1" t="shared" si="5765"/>
        <v>40763.2102949657</v>
      </c>
      <c r="BE773" s="28">
        <f ca="1" t="shared" ref="BE773:BI773" si="5766">AZ773/Z773</f>
        <v>22202.4379423597</v>
      </c>
      <c r="BF773" s="28">
        <f ca="1" t="shared" si="5766"/>
        <v>19974.1203843617</v>
      </c>
      <c r="BG773" s="28">
        <f ca="1" t="shared" si="5766"/>
        <v>20341.455542232</v>
      </c>
      <c r="BH773" s="28">
        <f ca="1" t="shared" si="5766"/>
        <v>19824.0375477872</v>
      </c>
      <c r="BI773" s="28">
        <f ca="1" t="shared" si="5766"/>
        <v>18235.5965677604</v>
      </c>
      <c r="BJ773" s="28">
        <f ca="1" t="shared" si="5738"/>
        <v>71823.8264307593</v>
      </c>
      <c r="BK773" s="28">
        <f ca="1" t="shared" si="5739"/>
        <v>29384.589815039</v>
      </c>
      <c r="BL773" s="28">
        <f ca="1" t="shared" si="5740"/>
        <v>101208.416245798</v>
      </c>
      <c r="BM773" s="28">
        <f ca="1">BK773*'Ejercicio 3 - TIR'!$D$5</f>
        <v>14692.2949075195</v>
      </c>
      <c r="BN773" s="28">
        <f ca="1" t="shared" si="5741"/>
        <v>86516.1213382788</v>
      </c>
      <c r="BO773" s="28">
        <f ca="1" t="shared" si="5742"/>
        <v>38703.357118247</v>
      </c>
      <c r="BP773" s="28">
        <f ca="1" t="shared" si="5743"/>
        <v>-97857.306128749</v>
      </c>
      <c r="BQ773" s="28">
        <f ca="1" t="shared" ref="BQ773:BT773" si="5767">BE773</f>
        <v>22202.4379423597</v>
      </c>
      <c r="BR773" s="28">
        <f ca="1" t="shared" si="5767"/>
        <v>19974.1203843617</v>
      </c>
      <c r="BS773" s="28">
        <f ca="1" t="shared" si="5767"/>
        <v>20341.455542232</v>
      </c>
      <c r="BT773" s="28">
        <f ca="1" t="shared" si="5767"/>
        <v>19824.0375477872</v>
      </c>
      <c r="BU773" s="28">
        <f ca="1" t="shared" si="5745"/>
        <v>56938.9536860074</v>
      </c>
      <c r="BV773" s="30">
        <f ca="1" t="shared" si="5746"/>
        <v>11.0275851906815</v>
      </c>
    </row>
    <row r="774" ht="15" customHeight="1" spans="1:74">
      <c r="A774" s="26">
        <v>773</v>
      </c>
      <c r="B774" s="27">
        <f ca="1" t="shared" ref="B774:F774" si="5768">RAND()</f>
        <v>0.444392557133696</v>
      </c>
      <c r="C774" s="28">
        <f ca="1">IF(B774&lt;=('Ejercicio 3 - TIR'!$D$13-'Ejercicio 3 - TIR'!$C$13)/('Ejercicio 3 - TIR'!$E$13-'Ejercicio 3 - TIR'!$C$13),'Ejercicio 3 - TIR'!$C$13+SQRT(('Ejercicio 3 - TIR'!$E$13-'Ejercicio 3 - TIR'!$C$13)*('Ejercicio 3 - TIR'!$D$13-'Ejercicio 3 - TIR'!$C$13)*B774),'Ejercicio 3 - TIR'!$E$13-SQRT(('Ejercicio 3 - TIR'!$E$13-'Ejercicio 3 - TIR'!$C$13)*('Ejercicio 3 - TIR'!$E$13-'Ejercicio 3 - TIR'!$D$13)*(1-B774)))</f>
        <v>74178.9053012936</v>
      </c>
      <c r="D774" s="27">
        <f ca="1" t="shared" si="5768"/>
        <v>0.402040095513081</v>
      </c>
      <c r="E774" s="28">
        <f ca="1">IF(D774&lt;=('Ejercicio 3 - TIR'!$D$14-'Ejercicio 3 - TIR'!$C$14)/('Ejercicio 3 - TIR'!$E$14-'Ejercicio 3 - TIR'!$C$14),'Ejercicio 3 - TIR'!$C$14+SQRT(('Ejercicio 3 - TIR'!$E$14-'Ejercicio 3 - TIR'!$C$14)*('Ejercicio 3 - TIR'!$D$14-'Ejercicio 3 - TIR'!$C$14)*D774),'Ejercicio 3 - TIR'!$E$14-SQRT(('Ejercicio 3 - TIR'!$E$14-'Ejercicio 3 - TIR'!$C$14)*('Ejercicio 3 - TIR'!$E$14-'Ejercicio 3 - TIR'!$D$14)*(1-D774)))</f>
        <v>30529.3091237736</v>
      </c>
      <c r="F774" s="27">
        <f ca="1" t="shared" si="5768"/>
        <v>0.999034828871376</v>
      </c>
      <c r="G774" s="28">
        <f ca="1">IF(F774&lt;=('Ejercicio 3 - TIR'!$D$18-'Ejercicio 3 - TIR'!$C$18)/('Ejercicio 3 - TIR'!$E$18-'Ejercicio 3 - TIR'!$C$18),'Ejercicio 3 - TIR'!$C$18+SQRT(('Ejercicio 3 - TIR'!$E$18-'Ejercicio 3 - TIR'!$C$18)*('Ejercicio 3 - TIR'!$D$18-'Ejercicio 3 - TIR'!$C$18)*F774),'Ejercicio 3 - TIR'!$E$18-SQRT(('Ejercicio 3 - TIR'!$E$18-'Ejercicio 3 - TIR'!$C$18)*('Ejercicio 3 - TIR'!$E$18-'Ejercicio 3 - TIR'!$D$18)*(1-F774)))</f>
        <v>44730.9501260977</v>
      </c>
      <c r="H774" s="27">
        <f ca="1" t="shared" ref="H774:L774" si="5769">RAND()</f>
        <v>0.874242693415573</v>
      </c>
      <c r="I774" s="28">
        <f ca="1">IF(H774&lt;=('Ejercicio 3 - TIR'!$D$18-'Ejercicio 3 - TIR'!$C$18)/('Ejercicio 3 - TIR'!$E$18-'Ejercicio 3 - TIR'!$C$18),'Ejercicio 3 - TIR'!$C$18+SQRT(('Ejercicio 3 - TIR'!$E$18-'Ejercicio 3 - TIR'!$C$18)*('Ejercicio 3 - TIR'!$D$18-'Ejercicio 3 - TIR'!$C$18)*H774),'Ejercicio 3 - TIR'!$E$18-SQRT(('Ejercicio 3 - TIR'!$E$18-'Ejercicio 3 - TIR'!$C$18)*('Ejercicio 3 - TIR'!$E$18-'Ejercicio 3 - TIR'!$D$18)*(1-H774)))</f>
        <v>41928.8767537215</v>
      </c>
      <c r="J774" s="27">
        <f ca="1" t="shared" si="5769"/>
        <v>0.310274290987307</v>
      </c>
      <c r="K774" s="28">
        <f ca="1">IF(J774&lt;=('Ejercicio 3 - TIR'!$D$18-'Ejercicio 3 - TIR'!$C$18)/('Ejercicio 3 - TIR'!$E$18-'Ejercicio 3 - TIR'!$C$18),'Ejercicio 3 - TIR'!$C$18+SQRT(('Ejercicio 3 - TIR'!$E$18-'Ejercicio 3 - TIR'!$C$18)*('Ejercicio 3 - TIR'!$D$18-'Ejercicio 3 - TIR'!$C$18)*J774),'Ejercicio 3 - TIR'!$E$18-SQRT(('Ejercicio 3 - TIR'!$E$18-'Ejercicio 3 - TIR'!$C$18)*('Ejercicio 3 - TIR'!$E$18-'Ejercicio 3 - TIR'!$D$18)*(1-J774)))</f>
        <v>36822.1069801122</v>
      </c>
      <c r="L774" s="27">
        <f ca="1" t="shared" si="5769"/>
        <v>0.106888553158829</v>
      </c>
      <c r="M774" s="28">
        <f ca="1">IF(L774&lt;=('Ejercicio 3 - TIR'!$D$18-'Ejercicio 3 - TIR'!$C$18)/('Ejercicio 3 - TIR'!$E$18-'Ejercicio 3 - TIR'!$C$18),'Ejercicio 3 - TIR'!$C$18+SQRT(('Ejercicio 3 - TIR'!$E$18-'Ejercicio 3 - TIR'!$C$18)*('Ejercicio 3 - TIR'!$D$18-'Ejercicio 3 - TIR'!$C$18)*L774),'Ejercicio 3 - TIR'!$E$18-SQRT(('Ejercicio 3 - TIR'!$E$18-'Ejercicio 3 - TIR'!$C$18)*('Ejercicio 3 - TIR'!$E$18-'Ejercicio 3 - TIR'!$D$18)*(1-L774)))</f>
        <v>34004.1582103888</v>
      </c>
      <c r="N774" s="27">
        <f ca="1" t="shared" ref="N774:R774" si="5770">RAND()</f>
        <v>0.232105904305335</v>
      </c>
      <c r="O774" s="28">
        <f ca="1">IF(N774&lt;=('Ejercicio 3 - TIR'!$D$18-'Ejercicio 3 - TIR'!$C$18)/('Ejercicio 3 - TIR'!$E$18-'Ejercicio 3 - TIR'!$C$18),'Ejercicio 3 - TIR'!$C$18+SQRT(('Ejercicio 3 - TIR'!$E$18-'Ejercicio 3 - TIR'!$C$18)*('Ejercicio 3 - TIR'!$D$18-'Ejercicio 3 - TIR'!$C$18)*N774),'Ejercicio 3 - TIR'!$E$18-SQRT(('Ejercicio 3 - TIR'!$E$18-'Ejercicio 3 - TIR'!$C$18)*('Ejercicio 3 - TIR'!$E$18-'Ejercicio 3 - TIR'!$D$18)*(1-N774)))</f>
        <v>35900.4987624607</v>
      </c>
      <c r="P774" s="27">
        <f ca="1" t="shared" si="5770"/>
        <v>0.979243501618856</v>
      </c>
      <c r="Q774" s="29">
        <f ca="1">IF(P774&lt;=('Ejercicio 3 - TIR'!$D$22-'Ejercicio 3 - TIR'!$C$22)/('Ejercicio 3 - TIR'!$E$22-'Ejercicio 3 - TIR'!$C$22),'Ejercicio 3 - TIR'!$C$22+SQRT(('Ejercicio 3 - TIR'!$E$22-'Ejercicio 3 - TIR'!$C$22)*('Ejercicio 3 - TIR'!$D$22-'Ejercicio 3 - TIR'!$C$22)*P774),'Ejercicio 3 - TIR'!$E$22-SQRT(('Ejercicio 3 - TIR'!$E$22-'Ejercicio 3 - TIR'!$C$22)*('Ejercicio 3 - TIR'!$E$22-'Ejercicio 3 - TIR'!$D$22)*(1-P774)))</f>
        <v>0.173887578459722</v>
      </c>
      <c r="R774" s="27">
        <f ca="1" t="shared" si="5770"/>
        <v>0.174110956671072</v>
      </c>
      <c r="S774" s="29">
        <f ca="1">IF(R774&lt;=('Ejercicio 3 - TIR'!$D$23-'Ejercicio 3 - TIR'!$C$23)/('Ejercicio 3 - TIR'!$E$23-'Ejercicio 3 - TIR'!$C$23),'Ejercicio 3 - TIR'!$C$23+SQRT(('Ejercicio 3 - TIR'!$E$23-'Ejercicio 3 - TIR'!$C$23)*('Ejercicio 3 - TIR'!$D$23-'Ejercicio 3 - TIR'!$C$23)*R774),'Ejercicio 3 - TIR'!$E$23-SQRT(('Ejercicio 3 - TIR'!$E$23-'Ejercicio 3 - TIR'!$C$23)*('Ejercicio 3 - TIR'!$E$23-'Ejercicio 3 - TIR'!$D$23)*(1-R774)))</f>
        <v>0.137703099220417</v>
      </c>
      <c r="T774" s="27">
        <f ca="1" t="shared" ref="T774:X774" si="5771">RAND()</f>
        <v>0.949589196325881</v>
      </c>
      <c r="U774" s="29">
        <f ca="1">IF(T774&lt;=('Ejercicio 3 - TIR'!$D$24-'Ejercicio 3 - TIR'!$C$24)/('Ejercicio 3 - TIR'!$E$24-'Ejercicio 3 - TIR'!$C$24),'Ejercicio 3 - TIR'!$C$24+SQRT(('Ejercicio 3 - TIR'!$E$24-'Ejercicio 3 - TIR'!$C$24)*('Ejercicio 3 - TIR'!$D$24-'Ejercicio 3 - TIR'!$C$24)*T774),'Ejercicio 3 - TIR'!$E$24-SQRT(('Ejercicio 3 - TIR'!$E$24-'Ejercicio 3 - TIR'!$C$24)*('Ejercicio 3 - TIR'!$E$24-'Ejercicio 3 - TIR'!$D$24)*(1-T774)))</f>
        <v>0.208119332919085</v>
      </c>
      <c r="V774" s="27">
        <f ca="1" t="shared" si="5771"/>
        <v>0.19958352295676</v>
      </c>
      <c r="W774" s="29">
        <f ca="1">IF(V774&lt;=('Ejercicio 3 - TIR'!$D$25-'Ejercicio 3 - TIR'!$C$25)/('Ejercicio 3 - TIR'!$E$25-'Ejercicio 3 - TIR'!$C$25),'Ejercicio 3 - TIR'!$C$25+SQRT(('Ejercicio 3 - TIR'!$E$25-'Ejercicio 3 - TIR'!$C$25)*('Ejercicio 3 - TIR'!$D$25-'Ejercicio 3 - TIR'!$C$25)*V774),'Ejercicio 3 - TIR'!$E$25-SQRT(('Ejercicio 3 - TIR'!$E$25-'Ejercicio 3 - TIR'!$C$25)*('Ejercicio 3 - TIR'!$E$25-'Ejercicio 3 - TIR'!$D$25)*(1-V774)))</f>
        <v>0.196715768966442</v>
      </c>
      <c r="X774" s="27">
        <f ca="1" t="shared" si="5771"/>
        <v>0.101253508468016</v>
      </c>
      <c r="Y774" s="29">
        <f ca="1">IF(X774&lt;=('Ejercicio 3 - TIR'!$D$26-'Ejercicio 3 - TIR'!$C$26)/('Ejercicio 3 - TIR'!$E$26-'Ejercicio 3 - TIR'!$C$26),'Ejercicio 3 - TIR'!$C$26+SQRT(('Ejercicio 3 - TIR'!$E$26-'Ejercicio 3 - TIR'!$C$26)*('Ejercicio 3 - TIR'!$D$26-'Ejercicio 3 - TIR'!$C$26)*X774),'Ejercicio 3 - TIR'!$E$26-SQRT(('Ejercicio 3 - TIR'!$E$26-'Ejercicio 3 - TIR'!$C$26)*('Ejercicio 3 - TIR'!$E$26-'Ejercicio 3 - TIR'!$D$26)*(1-X774)))</f>
        <v>0.206534342226519</v>
      </c>
      <c r="Z774" s="27">
        <f ca="1" t="shared" si="5716"/>
        <v>1.17388757845972</v>
      </c>
      <c r="AA774" s="27">
        <f ca="1" t="shared" si="5717"/>
        <v>1.33553553614998</v>
      </c>
      <c r="AB774" s="27">
        <f ca="1" t="shared" si="5718"/>
        <v>1.61348630102324</v>
      </c>
      <c r="AC774" s="27">
        <f ca="1" t="shared" si="5719"/>
        <v>1.93088449944585</v>
      </c>
      <c r="AD774" s="27">
        <f ca="1" t="shared" si="5720"/>
        <v>2.32967845945428</v>
      </c>
      <c r="AE774" s="26">
        <f ca="1" t="shared" si="5721"/>
        <v>5308.66763558128</v>
      </c>
      <c r="AF774" s="26">
        <f ca="1" t="shared" si="5722"/>
        <v>6039.68762173194</v>
      </c>
      <c r="AG774" s="26">
        <f ca="1" t="shared" si="5723"/>
        <v>7296.66338060645</v>
      </c>
      <c r="AH774" s="26">
        <f ca="1" t="shared" si="5724"/>
        <v>8732.03212841173</v>
      </c>
      <c r="AI774" s="26">
        <f ca="1" t="shared" si="5725"/>
        <v>10535.4966403541</v>
      </c>
      <c r="AJ774" s="28">
        <f ca="1" t="shared" si="5726"/>
        <v>52509.1067257275</v>
      </c>
      <c r="AK774" s="28">
        <f ca="1" t="shared" si="5727"/>
        <v>55997.5048954477</v>
      </c>
      <c r="AL774" s="28">
        <f ca="1" t="shared" si="5728"/>
        <v>59411.9651872234</v>
      </c>
      <c r="AM774" s="28">
        <f ca="1" t="shared" si="5729"/>
        <v>65658.1020051441</v>
      </c>
      <c r="AN774" s="28">
        <f ca="1" t="shared" si="5730"/>
        <v>83636.6186505697</v>
      </c>
      <c r="AO774" s="28">
        <f ca="1">C774/'Ejercicio 3 - TIR'!$D$7</f>
        <v>14835.7810602587</v>
      </c>
      <c r="AP774" s="28">
        <f ca="1" t="shared" si="5731"/>
        <v>37673.3256654687</v>
      </c>
      <c r="AQ774" s="28">
        <f ca="1" t="shared" si="5732"/>
        <v>41161.723835189</v>
      </c>
      <c r="AR774" s="28">
        <f ca="1" t="shared" si="5733"/>
        <v>44576.1841269647</v>
      </c>
      <c r="AS774" s="28">
        <f ca="1" t="shared" si="5734"/>
        <v>50822.3209448854</v>
      </c>
      <c r="AT774" s="28">
        <f ca="1" t="shared" si="5735"/>
        <v>68800.837590311</v>
      </c>
      <c r="AU774" s="28">
        <f ca="1">AP774*'Ejercicio 3 - TIR'!$D$5</f>
        <v>18836.6628327344</v>
      </c>
      <c r="AV774" s="28">
        <f ca="1">AQ774*'Ejercicio 3 - TIR'!$D$5</f>
        <v>20580.8619175945</v>
      </c>
      <c r="AW774" s="28">
        <f ca="1">AR774*'Ejercicio 3 - TIR'!$D$5</f>
        <v>22288.0920634823</v>
      </c>
      <c r="AX774" s="28">
        <f ca="1">AS774*'Ejercicio 3 - TIR'!$D$5</f>
        <v>25411.1604724427</v>
      </c>
      <c r="AY774" s="28">
        <f ca="1">AT774*'Ejercicio 3 - TIR'!$D$5</f>
        <v>34400.4187951555</v>
      </c>
      <c r="AZ774" s="28">
        <f ca="1" t="shared" ref="AZ774:BD774" si="5772">AJ774-AU774-AE774</f>
        <v>28363.7762574118</v>
      </c>
      <c r="BA774" s="28">
        <f ca="1" t="shared" si="5772"/>
        <v>29376.9553561213</v>
      </c>
      <c r="BB774" s="28">
        <f ca="1" t="shared" si="5772"/>
        <v>29827.2097431346</v>
      </c>
      <c r="BC774" s="28">
        <f ca="1" t="shared" si="5772"/>
        <v>31514.9094042897</v>
      </c>
      <c r="BD774" s="28">
        <f ca="1" t="shared" si="5772"/>
        <v>38700.7032150601</v>
      </c>
      <c r="BE774" s="28">
        <f ca="1" t="shared" ref="BE774:BI774" si="5773">AZ774/Z774</f>
        <v>24162.2594683457</v>
      </c>
      <c r="BF774" s="28">
        <f ca="1" t="shared" si="5773"/>
        <v>21996.3861394568</v>
      </c>
      <c r="BG774" s="28">
        <f ca="1" t="shared" si="5773"/>
        <v>18486.1871614396</v>
      </c>
      <c r="BH774" s="28">
        <f ca="1" t="shared" si="5773"/>
        <v>16321.4886303838</v>
      </c>
      <c r="BI774" s="28">
        <f ca="1" t="shared" si="5773"/>
        <v>16612.0363340294</v>
      </c>
      <c r="BJ774" s="28">
        <f ca="1" t="shared" si="5738"/>
        <v>71123.4738476763</v>
      </c>
      <c r="BK774" s="28">
        <f ca="1" t="shared" si="5739"/>
        <v>34562.5995652645</v>
      </c>
      <c r="BL774" s="28">
        <f ca="1" t="shared" si="5740"/>
        <v>105686.073412941</v>
      </c>
      <c r="BM774" s="28">
        <f ca="1">BK774*'Ejercicio 3 - TIR'!$D$5</f>
        <v>17281.2997826322</v>
      </c>
      <c r="BN774" s="28">
        <f ca="1" t="shared" si="5741"/>
        <v>88404.7736303086</v>
      </c>
      <c r="BO774" s="28">
        <f ca="1" t="shared" si="5742"/>
        <v>37947.199653903</v>
      </c>
      <c r="BP774" s="28">
        <f ca="1" t="shared" si="5743"/>
        <v>-104708.214425067</v>
      </c>
      <c r="BQ774" s="28">
        <f ca="1" t="shared" ref="BQ774:BT774" si="5774">BE774</f>
        <v>24162.2594683457</v>
      </c>
      <c r="BR774" s="28">
        <f ca="1" t="shared" si="5774"/>
        <v>21996.3861394568</v>
      </c>
      <c r="BS774" s="28">
        <f ca="1" t="shared" si="5774"/>
        <v>18486.1871614396</v>
      </c>
      <c r="BT774" s="28">
        <f ca="1" t="shared" si="5774"/>
        <v>16321.4886303838</v>
      </c>
      <c r="BU774" s="28">
        <f ca="1" t="shared" si="5745"/>
        <v>54559.2359879324</v>
      </c>
      <c r="BV774" s="30">
        <f ca="1" t="shared" si="5746"/>
        <v>8.10462489654846</v>
      </c>
    </row>
    <row r="775" ht="15" customHeight="1" spans="1:74">
      <c r="A775" s="26">
        <v>774</v>
      </c>
      <c r="B775" s="27">
        <f ca="1" t="shared" ref="B775:F775" si="5775">RAND()</f>
        <v>0.823017637600197</v>
      </c>
      <c r="C775" s="28">
        <f ca="1">IF(B775&lt;=('Ejercicio 3 - TIR'!$D$13-'Ejercicio 3 - TIR'!$C$13)/('Ejercicio 3 - TIR'!$E$13-'Ejercicio 3 - TIR'!$C$13),'Ejercicio 3 - TIR'!$C$13+SQRT(('Ejercicio 3 - TIR'!$E$13-'Ejercicio 3 - TIR'!$C$13)*('Ejercicio 3 - TIR'!$D$13-'Ejercicio 3 - TIR'!$C$13)*B775),'Ejercicio 3 - TIR'!$E$13-SQRT(('Ejercicio 3 - TIR'!$E$13-'Ejercicio 3 - TIR'!$C$13)*('Ejercicio 3 - TIR'!$E$13-'Ejercicio 3 - TIR'!$D$13)*(1-B775)))</f>
        <v>85426.7767848096</v>
      </c>
      <c r="D775" s="27">
        <f ca="1" t="shared" si="5775"/>
        <v>0.110224810256992</v>
      </c>
      <c r="E775" s="28">
        <f ca="1">IF(D775&lt;=('Ejercicio 3 - TIR'!$D$14-'Ejercicio 3 - TIR'!$C$14)/('Ejercicio 3 - TIR'!$E$14-'Ejercicio 3 - TIR'!$C$14),'Ejercicio 3 - TIR'!$C$14+SQRT(('Ejercicio 3 - TIR'!$E$14-'Ejercicio 3 - TIR'!$C$14)*('Ejercicio 3 - TIR'!$D$14-'Ejercicio 3 - TIR'!$C$14)*D775),'Ejercicio 3 - TIR'!$E$14-SQRT(('Ejercicio 3 - TIR'!$E$14-'Ejercicio 3 - TIR'!$C$14)*('Ejercicio 3 - TIR'!$E$14-'Ejercicio 3 - TIR'!$D$14)*(1-D775)))</f>
        <v>27875.2149083633</v>
      </c>
      <c r="F775" s="27">
        <f ca="1" t="shared" si="5775"/>
        <v>0.884822524186758</v>
      </c>
      <c r="G775" s="28">
        <f ca="1">IF(F775&lt;=('Ejercicio 3 - TIR'!$D$18-'Ejercicio 3 - TIR'!$C$18)/('Ejercicio 3 - TIR'!$E$18-'Ejercicio 3 - TIR'!$C$18),'Ejercicio 3 - TIR'!$C$18+SQRT(('Ejercicio 3 - TIR'!$E$18-'Ejercicio 3 - TIR'!$C$18)*('Ejercicio 3 - TIR'!$D$18-'Ejercicio 3 - TIR'!$C$18)*F775),'Ejercicio 3 - TIR'!$E$18-SQRT(('Ejercicio 3 - TIR'!$E$18-'Ejercicio 3 - TIR'!$C$18)*('Ejercicio 3 - TIR'!$E$18-'Ejercicio 3 - TIR'!$D$18)*(1-F775)))</f>
        <v>42060.8996808559</v>
      </c>
      <c r="H775" s="27">
        <f ca="1" t="shared" ref="H775:L775" si="5776">RAND()</f>
        <v>0.787549742095769</v>
      </c>
      <c r="I775" s="28">
        <f ca="1">IF(H775&lt;=('Ejercicio 3 - TIR'!$D$18-'Ejercicio 3 - TIR'!$C$18)/('Ejercicio 3 - TIR'!$E$18-'Ejercicio 3 - TIR'!$C$18),'Ejercicio 3 - TIR'!$C$18+SQRT(('Ejercicio 3 - TIR'!$E$18-'Ejercicio 3 - TIR'!$C$18)*('Ejercicio 3 - TIR'!$D$18-'Ejercicio 3 - TIR'!$C$18)*H775),'Ejercicio 3 - TIR'!$E$18-SQRT(('Ejercicio 3 - TIR'!$E$18-'Ejercicio 3 - TIR'!$C$18)*('Ejercicio 3 - TIR'!$E$18-'Ejercicio 3 - TIR'!$D$18)*(1-H775)))</f>
        <v>41008.2874173085</v>
      </c>
      <c r="J775" s="27">
        <f ca="1" t="shared" si="5776"/>
        <v>0.765292729349056</v>
      </c>
      <c r="K775" s="28">
        <f ca="1">IF(J775&lt;=('Ejercicio 3 - TIR'!$D$18-'Ejercicio 3 - TIR'!$C$18)/('Ejercicio 3 - TIR'!$E$18-'Ejercicio 3 - TIR'!$C$18),'Ejercicio 3 - TIR'!$C$18+SQRT(('Ejercicio 3 - TIR'!$E$18-'Ejercicio 3 - TIR'!$C$18)*('Ejercicio 3 - TIR'!$D$18-'Ejercicio 3 - TIR'!$C$18)*J775),'Ejercicio 3 - TIR'!$E$18-SQRT(('Ejercicio 3 - TIR'!$E$18-'Ejercicio 3 - TIR'!$C$18)*('Ejercicio 3 - TIR'!$E$18-'Ejercicio 3 - TIR'!$D$18)*(1-J775)))</f>
        <v>40804.4016757057</v>
      </c>
      <c r="L775" s="27">
        <f ca="1" t="shared" si="5776"/>
        <v>0.103664038442805</v>
      </c>
      <c r="M775" s="28">
        <f ca="1">IF(L775&lt;=('Ejercicio 3 - TIR'!$D$18-'Ejercicio 3 - TIR'!$C$18)/('Ejercicio 3 - TIR'!$E$18-'Ejercicio 3 - TIR'!$C$18),'Ejercicio 3 - TIR'!$C$18+SQRT(('Ejercicio 3 - TIR'!$E$18-'Ejercicio 3 - TIR'!$C$18)*('Ejercicio 3 - TIR'!$D$18-'Ejercicio 3 - TIR'!$C$18)*L775),'Ejercicio 3 - TIR'!$E$18-SQRT(('Ejercicio 3 - TIR'!$E$18-'Ejercicio 3 - TIR'!$C$18)*('Ejercicio 3 - TIR'!$E$18-'Ejercicio 3 - TIR'!$D$18)*(1-L775)))</f>
        <v>33943.2988431541</v>
      </c>
      <c r="N775" s="27">
        <f ca="1" t="shared" ref="N775:R775" si="5777">RAND()</f>
        <v>0.570717618681403</v>
      </c>
      <c r="O775" s="28">
        <f ca="1">IF(N775&lt;=('Ejercicio 3 - TIR'!$D$18-'Ejercicio 3 - TIR'!$C$18)/('Ejercicio 3 - TIR'!$E$18-'Ejercicio 3 - TIR'!$C$18),'Ejercicio 3 - TIR'!$C$18+SQRT(('Ejercicio 3 - TIR'!$E$18-'Ejercicio 3 - TIR'!$C$18)*('Ejercicio 3 - TIR'!$D$18-'Ejercicio 3 - TIR'!$C$18)*N775),'Ejercicio 3 - TIR'!$E$18-SQRT(('Ejercicio 3 - TIR'!$E$18-'Ejercicio 3 - TIR'!$C$18)*('Ejercicio 3 - TIR'!$E$18-'Ejercicio 3 - TIR'!$D$18)*(1-N775)))</f>
        <v>39252.4398296995</v>
      </c>
      <c r="P775" s="27">
        <f ca="1" t="shared" si="5777"/>
        <v>0.480330729969946</v>
      </c>
      <c r="Q775" s="29">
        <f ca="1">IF(P775&lt;=('Ejercicio 3 - TIR'!$D$22-'Ejercicio 3 - TIR'!$C$22)/('Ejercicio 3 - TIR'!$E$22-'Ejercicio 3 - TIR'!$C$22),'Ejercicio 3 - TIR'!$C$22+SQRT(('Ejercicio 3 - TIR'!$E$22-'Ejercicio 3 - TIR'!$C$22)*('Ejercicio 3 - TIR'!$D$22-'Ejercicio 3 - TIR'!$C$22)*P775),'Ejercicio 3 - TIR'!$E$22-SQRT(('Ejercicio 3 - TIR'!$E$22-'Ejercicio 3 - TIR'!$C$22)*('Ejercicio 3 - TIR'!$E$22-'Ejercicio 3 - TIR'!$D$22)*(1-P775)))</f>
        <v>0.14940400166552</v>
      </c>
      <c r="R775" s="27">
        <f ca="1" t="shared" si="5777"/>
        <v>0.220255564659996</v>
      </c>
      <c r="S775" s="29">
        <f ca="1">IF(R775&lt;=('Ejercicio 3 - TIR'!$D$23-'Ejercicio 3 - TIR'!$C$23)/('Ejercicio 3 - TIR'!$E$23-'Ejercicio 3 - TIR'!$C$23),'Ejercicio 3 - TIR'!$C$23+SQRT(('Ejercicio 3 - TIR'!$E$23-'Ejercicio 3 - TIR'!$C$23)*('Ejercicio 3 - TIR'!$D$23-'Ejercicio 3 - TIR'!$C$23)*R775),'Ejercicio 3 - TIR'!$E$23-SQRT(('Ejercicio 3 - TIR'!$E$23-'Ejercicio 3 - TIR'!$C$23)*('Ejercicio 3 - TIR'!$E$23-'Ejercicio 3 - TIR'!$D$23)*(1-R775)))</f>
        <v>0.13991130373401</v>
      </c>
      <c r="T775" s="27">
        <f ca="1" t="shared" ref="T775:X775" si="5778">RAND()</f>
        <v>0.140995804440404</v>
      </c>
      <c r="U775" s="29">
        <f ca="1">IF(T775&lt;=('Ejercicio 3 - TIR'!$D$24-'Ejercicio 3 - TIR'!$C$24)/('Ejercicio 3 - TIR'!$E$24-'Ejercicio 3 - TIR'!$C$24),'Ejercicio 3 - TIR'!$C$24+SQRT(('Ejercicio 3 - TIR'!$E$24-'Ejercicio 3 - TIR'!$C$24)*('Ejercicio 3 - TIR'!$D$24-'Ejercicio 3 - TIR'!$C$24)*T775),'Ejercicio 3 - TIR'!$E$24-SQRT(('Ejercicio 3 - TIR'!$E$24-'Ejercicio 3 - TIR'!$C$24)*('Ejercicio 3 - TIR'!$E$24-'Ejercicio 3 - TIR'!$D$24)*(1-T775)))</f>
        <v>0.167207300465932</v>
      </c>
      <c r="V775" s="27">
        <f ca="1" t="shared" si="5778"/>
        <v>0.374202555103956</v>
      </c>
      <c r="W775" s="29">
        <f ca="1">IF(V775&lt;=('Ejercicio 3 - TIR'!$D$25-'Ejercicio 3 - TIR'!$C$25)/('Ejercicio 3 - TIR'!$E$25-'Ejercicio 3 - TIR'!$C$25),'Ejercicio 3 - TIR'!$C$25+SQRT(('Ejercicio 3 - TIR'!$E$25-'Ejercicio 3 - TIR'!$C$25)*('Ejercicio 3 - TIR'!$D$25-'Ejercicio 3 - TIR'!$C$25)*V775),'Ejercicio 3 - TIR'!$E$25-SQRT(('Ejercicio 3 - TIR'!$E$25-'Ejercicio 3 - TIR'!$C$25)*('Ejercicio 3 - TIR'!$E$25-'Ejercicio 3 - TIR'!$D$25)*(1-V775)))</f>
        <v>0.203199454520955</v>
      </c>
      <c r="X775" s="27">
        <f ca="1" t="shared" si="5778"/>
        <v>0.675610393534824</v>
      </c>
      <c r="Y775" s="29">
        <f ca="1">IF(X775&lt;=('Ejercicio 3 - TIR'!$D$26-'Ejercicio 3 - TIR'!$C$26)/('Ejercicio 3 - TIR'!$E$26-'Ejercicio 3 - TIR'!$C$26),'Ejercicio 3 - TIR'!$C$26+SQRT(('Ejercicio 3 - TIR'!$E$26-'Ejercicio 3 - TIR'!$C$26)*('Ejercicio 3 - TIR'!$D$26-'Ejercicio 3 - TIR'!$C$26)*X775),'Ejercicio 3 - TIR'!$E$26-SQRT(('Ejercicio 3 - TIR'!$E$26-'Ejercicio 3 - TIR'!$C$26)*('Ejercicio 3 - TIR'!$E$26-'Ejercicio 3 - TIR'!$D$26)*(1-X775)))</f>
        <v>0.238146638427577</v>
      </c>
      <c r="Z775" s="27">
        <f ca="1" t="shared" si="5716"/>
        <v>1.14940400166552</v>
      </c>
      <c r="AA775" s="27">
        <f ca="1" t="shared" si="5717"/>
        <v>1.31021861405563</v>
      </c>
      <c r="AB775" s="27">
        <f ca="1" t="shared" si="5718"/>
        <v>1.52929673153209</v>
      </c>
      <c r="AC775" s="27">
        <f ca="1" t="shared" si="5719"/>
        <v>1.84004899318009</v>
      </c>
      <c r="AD775" s="27">
        <f ca="1" t="shared" si="5720"/>
        <v>2.27825047544797</v>
      </c>
      <c r="AE775" s="26">
        <f ca="1" t="shared" si="5721"/>
        <v>4164.66865459583</v>
      </c>
      <c r="AF775" s="26">
        <f ca="1" t="shared" si="5722"/>
        <v>4747.3528756805</v>
      </c>
      <c r="AG775" s="26">
        <f ca="1" t="shared" si="5723"/>
        <v>5541.14493438221</v>
      </c>
      <c r="AH775" s="26">
        <f ca="1" t="shared" si="5724"/>
        <v>6667.10256247023</v>
      </c>
      <c r="AI775" s="26">
        <f ca="1" t="shared" si="5725"/>
        <v>8254.8506257744</v>
      </c>
      <c r="AJ775" s="28">
        <f ca="1" t="shared" si="5726"/>
        <v>48344.9664068277</v>
      </c>
      <c r="AK775" s="28">
        <f ca="1" t="shared" si="5727"/>
        <v>53729.821504701</v>
      </c>
      <c r="AL775" s="28">
        <f ca="1" t="shared" si="5728"/>
        <v>62402.0381147792</v>
      </c>
      <c r="AM775" s="28">
        <f ca="1" t="shared" si="5729"/>
        <v>62457.3328615566</v>
      </c>
      <c r="AN775" s="28">
        <f ca="1" t="shared" si="5730"/>
        <v>89426.8897045059</v>
      </c>
      <c r="AO775" s="28">
        <f ca="1">C775/'Ejercicio 3 - TIR'!$D$7</f>
        <v>17085.3553569619</v>
      </c>
      <c r="AP775" s="28">
        <f ca="1" t="shared" si="5731"/>
        <v>31259.6110498658</v>
      </c>
      <c r="AQ775" s="28">
        <f ca="1" t="shared" si="5732"/>
        <v>36644.466147739</v>
      </c>
      <c r="AR775" s="28">
        <f ca="1" t="shared" si="5733"/>
        <v>45316.6827578173</v>
      </c>
      <c r="AS775" s="28">
        <f ca="1" t="shared" si="5734"/>
        <v>45371.9775045946</v>
      </c>
      <c r="AT775" s="28">
        <f ca="1" t="shared" si="5735"/>
        <v>72341.534347544</v>
      </c>
      <c r="AU775" s="28">
        <f ca="1">AP775*'Ejercicio 3 - TIR'!$D$5</f>
        <v>15629.8055249329</v>
      </c>
      <c r="AV775" s="28">
        <f ca="1">AQ775*'Ejercicio 3 - TIR'!$D$5</f>
        <v>18322.2330738695</v>
      </c>
      <c r="AW775" s="28">
        <f ca="1">AR775*'Ejercicio 3 - TIR'!$D$5</f>
        <v>22658.3413789086</v>
      </c>
      <c r="AX775" s="28">
        <f ca="1">AS775*'Ejercicio 3 - TIR'!$D$5</f>
        <v>22685.9887522973</v>
      </c>
      <c r="AY775" s="28">
        <f ca="1">AT775*'Ejercicio 3 - TIR'!$D$5</f>
        <v>36170.767173772</v>
      </c>
      <c r="AZ775" s="28">
        <f ca="1" t="shared" ref="AZ775:BD775" si="5779">AJ775-AU775-AE775</f>
        <v>28550.492227299</v>
      </c>
      <c r="BA775" s="28">
        <f ca="1" t="shared" si="5779"/>
        <v>30660.2355551509</v>
      </c>
      <c r="BB775" s="28">
        <f ca="1" t="shared" si="5779"/>
        <v>34202.5518014883</v>
      </c>
      <c r="BC775" s="28">
        <f ca="1" t="shared" si="5779"/>
        <v>33104.241546789</v>
      </c>
      <c r="BD775" s="28">
        <f ca="1" t="shared" si="5779"/>
        <v>45001.2719049595</v>
      </c>
      <c r="BE775" s="28">
        <f ca="1" t="shared" ref="BE775:BI775" si="5780">AZ775/Z775</f>
        <v>24839.3882272278</v>
      </c>
      <c r="BF775" s="28">
        <f ca="1" t="shared" si="5780"/>
        <v>23400.854808684</v>
      </c>
      <c r="BG775" s="28">
        <f ca="1" t="shared" si="5780"/>
        <v>22364.8890998566</v>
      </c>
      <c r="BH775" s="28">
        <f ca="1" t="shared" si="5780"/>
        <v>17990.956582942</v>
      </c>
      <c r="BI775" s="28">
        <f ca="1" t="shared" si="5780"/>
        <v>19752.5567929974</v>
      </c>
      <c r="BJ775" s="28">
        <f ca="1" t="shared" si="5738"/>
        <v>63506.721618193</v>
      </c>
      <c r="BK775" s="28">
        <f ca="1" t="shared" si="5739"/>
        <v>38924.7189651961</v>
      </c>
      <c r="BL775" s="28">
        <f ca="1" t="shared" si="5740"/>
        <v>102431.440583389</v>
      </c>
      <c r="BM775" s="28">
        <f ca="1">BK775*'Ejercicio 3 - TIR'!$D$5</f>
        <v>19462.359482598</v>
      </c>
      <c r="BN775" s="28">
        <f ca="1" t="shared" si="5741"/>
        <v>82969.081100791</v>
      </c>
      <c r="BO775" s="28">
        <f ca="1" t="shared" si="5742"/>
        <v>36417.8925868442</v>
      </c>
      <c r="BP775" s="28">
        <f ca="1" t="shared" si="5743"/>
        <v>-113301.991693173</v>
      </c>
      <c r="BQ775" s="28">
        <f ca="1" t="shared" ref="BQ775:BT775" si="5781">BE775</f>
        <v>24839.3882272278</v>
      </c>
      <c r="BR775" s="28">
        <f ca="1" t="shared" si="5781"/>
        <v>23400.854808684</v>
      </c>
      <c r="BS775" s="28">
        <f ca="1" t="shared" si="5781"/>
        <v>22364.8890998566</v>
      </c>
      <c r="BT775" s="28">
        <f ca="1" t="shared" si="5781"/>
        <v>17990.956582942</v>
      </c>
      <c r="BU775" s="28">
        <f ca="1" t="shared" si="5745"/>
        <v>56170.4493798417</v>
      </c>
      <c r="BV775" s="30">
        <f ca="1" t="shared" si="5746"/>
        <v>7.69248229397359</v>
      </c>
    </row>
    <row r="776" ht="15" customHeight="1" spans="1:74">
      <c r="A776" s="26">
        <v>775</v>
      </c>
      <c r="B776" s="27">
        <f ca="1" t="shared" ref="B776:F776" si="5782">RAND()</f>
        <v>0.0621875981096718</v>
      </c>
      <c r="C776" s="28">
        <f ca="1">IF(B776&lt;=('Ejercicio 3 - TIR'!$D$13-'Ejercicio 3 - TIR'!$C$13)/('Ejercicio 3 - TIR'!$E$13-'Ejercicio 3 - TIR'!$C$13),'Ejercicio 3 - TIR'!$C$13+SQRT(('Ejercicio 3 - TIR'!$E$13-'Ejercicio 3 - TIR'!$C$13)*('Ejercicio 3 - TIR'!$D$13-'Ejercicio 3 - TIR'!$C$13)*B776),'Ejercicio 3 - TIR'!$E$13-SQRT(('Ejercicio 3 - TIR'!$E$13-'Ejercicio 3 - TIR'!$C$13)*('Ejercicio 3 - TIR'!$E$13-'Ejercicio 3 - TIR'!$D$13)*(1-B776)))</f>
        <v>64987.4882700482</v>
      </c>
      <c r="D776" s="27">
        <f ca="1" t="shared" si="5782"/>
        <v>0.519264963823897</v>
      </c>
      <c r="E776" s="28">
        <f ca="1">IF(D776&lt;=('Ejercicio 3 - TIR'!$D$14-'Ejercicio 3 - TIR'!$C$14)/('Ejercicio 3 - TIR'!$E$14-'Ejercicio 3 - TIR'!$C$14),'Ejercicio 3 - TIR'!$C$14+SQRT(('Ejercicio 3 - TIR'!$E$14-'Ejercicio 3 - TIR'!$C$14)*('Ejercicio 3 - TIR'!$D$14-'Ejercicio 3 - TIR'!$C$14)*D776),'Ejercicio 3 - TIR'!$E$14-SQRT(('Ejercicio 3 - TIR'!$E$14-'Ejercicio 3 - TIR'!$C$14)*('Ejercicio 3 - TIR'!$E$14-'Ejercicio 3 - TIR'!$D$14)*(1-D776)))</f>
        <v>31508.224247755</v>
      </c>
      <c r="F776" s="27">
        <f ca="1" t="shared" si="5782"/>
        <v>0.00242526279697852</v>
      </c>
      <c r="G776" s="28">
        <f ca="1">IF(F776&lt;=('Ejercicio 3 - TIR'!$D$18-'Ejercicio 3 - TIR'!$C$18)/('Ejercicio 3 - TIR'!$E$18-'Ejercicio 3 - TIR'!$C$18),'Ejercicio 3 - TIR'!$C$18+SQRT(('Ejercicio 3 - TIR'!$E$18-'Ejercicio 3 - TIR'!$C$18)*('Ejercicio 3 - TIR'!$D$18-'Ejercicio 3 - TIR'!$C$18)*F776),'Ejercicio 3 - TIR'!$E$18-SQRT(('Ejercicio 3 - TIR'!$E$18-'Ejercicio 3 - TIR'!$C$18)*('Ejercicio 3 - TIR'!$E$18-'Ejercicio 3 - TIR'!$D$18)*(1-F776)))</f>
        <v>30603.1495830611</v>
      </c>
      <c r="H776" s="27">
        <f ca="1" t="shared" ref="H776:L776" si="5783">RAND()</f>
        <v>0.759961886517252</v>
      </c>
      <c r="I776" s="28">
        <f ca="1">IF(H776&lt;=('Ejercicio 3 - TIR'!$D$18-'Ejercicio 3 - TIR'!$C$18)/('Ejercicio 3 - TIR'!$E$18-'Ejercicio 3 - TIR'!$C$18),'Ejercicio 3 - TIR'!$C$18+SQRT(('Ejercicio 3 - TIR'!$E$18-'Ejercicio 3 - TIR'!$C$18)*('Ejercicio 3 - TIR'!$D$18-'Ejercicio 3 - TIR'!$C$18)*H776),'Ejercicio 3 - TIR'!$E$18-SQRT(('Ejercicio 3 - TIR'!$E$18-'Ejercicio 3 - TIR'!$C$18)*('Ejercicio 3 - TIR'!$E$18-'Ejercicio 3 - TIR'!$D$18)*(1-H776)))</f>
        <v>40757.0224474779</v>
      </c>
      <c r="J776" s="27">
        <f ca="1" t="shared" si="5783"/>
        <v>0.906276596659027</v>
      </c>
      <c r="K776" s="28">
        <f ca="1">IF(J776&lt;=('Ejercicio 3 - TIR'!$D$18-'Ejercicio 3 - TIR'!$C$18)/('Ejercicio 3 - TIR'!$E$18-'Ejercicio 3 - TIR'!$C$18),'Ejercicio 3 - TIR'!$C$18+SQRT(('Ejercicio 3 - TIR'!$E$18-'Ejercicio 3 - TIR'!$C$18)*('Ejercicio 3 - TIR'!$D$18-'Ejercicio 3 - TIR'!$C$18)*J776),'Ejercicio 3 - TIR'!$E$18-SQRT(('Ejercicio 3 - TIR'!$E$18-'Ejercicio 3 - TIR'!$C$18)*('Ejercicio 3 - TIR'!$E$18-'Ejercicio 3 - TIR'!$D$18)*(1-J776)))</f>
        <v>42348.7257307904</v>
      </c>
      <c r="L776" s="27">
        <f ca="1" t="shared" si="5783"/>
        <v>0.398544926441815</v>
      </c>
      <c r="M776" s="28">
        <f ca="1">IF(L776&lt;=('Ejercicio 3 - TIR'!$D$18-'Ejercicio 3 - TIR'!$C$18)/('Ejercicio 3 - TIR'!$E$18-'Ejercicio 3 - TIR'!$C$18),'Ejercicio 3 - TIR'!$C$18+SQRT(('Ejercicio 3 - TIR'!$E$18-'Ejercicio 3 - TIR'!$C$18)*('Ejercicio 3 - TIR'!$D$18-'Ejercicio 3 - TIR'!$C$18)*L776),'Ejercicio 3 - TIR'!$E$18-SQRT(('Ejercicio 3 - TIR'!$E$18-'Ejercicio 3 - TIR'!$C$18)*('Ejercicio 3 - TIR'!$E$18-'Ejercicio 3 - TIR'!$D$18)*(1-L776)))</f>
        <v>37731.8651673624</v>
      </c>
      <c r="N776" s="27">
        <f ca="1" t="shared" ref="N776:R776" si="5784">RAND()</f>
        <v>0.755821505223046</v>
      </c>
      <c r="O776" s="28">
        <f ca="1">IF(N776&lt;=('Ejercicio 3 - TIR'!$D$18-'Ejercicio 3 - TIR'!$C$18)/('Ejercicio 3 - TIR'!$E$18-'Ejercicio 3 - TIR'!$C$18),'Ejercicio 3 - TIR'!$C$18+SQRT(('Ejercicio 3 - TIR'!$E$18-'Ejercicio 3 - TIR'!$C$18)*('Ejercicio 3 - TIR'!$D$18-'Ejercicio 3 - TIR'!$C$18)*N776),'Ejercicio 3 - TIR'!$E$18-SQRT(('Ejercicio 3 - TIR'!$E$18-'Ejercicio 3 - TIR'!$C$18)*('Ejercicio 3 - TIR'!$E$18-'Ejercicio 3 - TIR'!$D$18)*(1-N776)))</f>
        <v>40720.5856582622</v>
      </c>
      <c r="P776" s="27">
        <f ca="1" t="shared" si="5784"/>
        <v>0.277363292905717</v>
      </c>
      <c r="Q776" s="29">
        <f ca="1">IF(P776&lt;=('Ejercicio 3 - TIR'!$D$22-'Ejercicio 3 - TIR'!$C$22)/('Ejercicio 3 - TIR'!$E$22-'Ejercicio 3 - TIR'!$C$22),'Ejercicio 3 - TIR'!$C$22+SQRT(('Ejercicio 3 - TIR'!$E$22-'Ejercicio 3 - TIR'!$C$22)*('Ejercicio 3 - TIR'!$D$22-'Ejercicio 3 - TIR'!$C$22)*P776),'Ejercicio 3 - TIR'!$E$22-SQRT(('Ejercicio 3 - TIR'!$E$22-'Ejercicio 3 - TIR'!$C$22)*('Ejercicio 3 - TIR'!$E$22-'Ejercicio 3 - TIR'!$D$22)*(1-P776)))</f>
        <v>0.142343990852806</v>
      </c>
      <c r="R776" s="27">
        <f ca="1" t="shared" si="5784"/>
        <v>0.33037963105569</v>
      </c>
      <c r="S776" s="29">
        <f ca="1">IF(R776&lt;=('Ejercicio 3 - TIR'!$D$23-'Ejercicio 3 - TIR'!$C$23)/('Ejercicio 3 - TIR'!$E$23-'Ejercicio 3 - TIR'!$C$23),'Ejercicio 3 - TIR'!$C$23+SQRT(('Ejercicio 3 - TIR'!$E$23-'Ejercicio 3 - TIR'!$C$23)*('Ejercicio 3 - TIR'!$D$23-'Ejercicio 3 - TIR'!$C$23)*R776),'Ejercicio 3 - TIR'!$E$23-SQRT(('Ejercicio 3 - TIR'!$E$23-'Ejercicio 3 - TIR'!$C$23)*('Ejercicio 3 - TIR'!$E$23-'Ejercicio 3 - TIR'!$D$23)*(1-R776)))</f>
        <v>0.144386129990227</v>
      </c>
      <c r="T776" s="27">
        <f ca="1" t="shared" ref="T776:X776" si="5785">RAND()</f>
        <v>0.305510049853506</v>
      </c>
      <c r="U776" s="29">
        <f ca="1">IF(T776&lt;=('Ejercicio 3 - TIR'!$D$24-'Ejercicio 3 - TIR'!$C$24)/('Ejercicio 3 - TIR'!$E$24-'Ejercicio 3 - TIR'!$C$24),'Ejercicio 3 - TIR'!$C$24+SQRT(('Ejercicio 3 - TIR'!$E$24-'Ejercicio 3 - TIR'!$C$24)*('Ejercicio 3 - TIR'!$D$24-'Ejercicio 3 - TIR'!$C$24)*T776),'Ejercicio 3 - TIR'!$E$24-SQRT(('Ejercicio 3 - TIR'!$E$24-'Ejercicio 3 - TIR'!$C$24)*('Ejercicio 3 - TIR'!$E$24-'Ejercicio 3 - TIR'!$D$24)*(1-T776)))</f>
        <v>0.175329253930828</v>
      </c>
      <c r="V776" s="27">
        <f ca="1" t="shared" si="5785"/>
        <v>0.251037199239489</v>
      </c>
      <c r="W776" s="29">
        <f ca="1">IF(V776&lt;=('Ejercicio 3 - TIR'!$D$25-'Ejercicio 3 - TIR'!$C$25)/('Ejercicio 3 - TIR'!$E$25-'Ejercicio 3 - TIR'!$C$25),'Ejercicio 3 - TIR'!$C$25+SQRT(('Ejercicio 3 - TIR'!$E$25-'Ejercicio 3 - TIR'!$C$25)*('Ejercicio 3 - TIR'!$D$25-'Ejercicio 3 - TIR'!$C$25)*V776),'Ejercicio 3 - TIR'!$E$25-SQRT(('Ejercicio 3 - TIR'!$E$25-'Ejercicio 3 - TIR'!$C$25)*('Ejercicio 3 - TIR'!$E$25-'Ejercicio 3 - TIR'!$D$25)*(1-V776)))</f>
        <v>0.198747055207026</v>
      </c>
      <c r="X776" s="27">
        <f ca="1" t="shared" si="5785"/>
        <v>0.74620944848079</v>
      </c>
      <c r="Y776" s="29">
        <f ca="1">IF(X776&lt;=('Ejercicio 3 - TIR'!$D$26-'Ejercicio 3 - TIR'!$C$26)/('Ejercicio 3 - TIR'!$E$26-'Ejercicio 3 - TIR'!$C$26),'Ejercicio 3 - TIR'!$C$26+SQRT(('Ejercicio 3 - TIR'!$E$26-'Ejercicio 3 - TIR'!$C$26)*('Ejercicio 3 - TIR'!$D$26-'Ejercicio 3 - TIR'!$C$26)*X776),'Ejercicio 3 - TIR'!$E$26-SQRT(('Ejercicio 3 - TIR'!$E$26-'Ejercicio 3 - TIR'!$C$26)*('Ejercicio 3 - TIR'!$E$26-'Ejercicio 3 - TIR'!$D$26)*(1-X776)))</f>
        <v>0.242980154265533</v>
      </c>
      <c r="Z776" s="27">
        <f ca="1" t="shared" si="5716"/>
        <v>1.14234399085281</v>
      </c>
      <c r="AA776" s="27">
        <f ca="1" t="shared" si="5717"/>
        <v>1.30728261880963</v>
      </c>
      <c r="AB776" s="27">
        <f ca="1" t="shared" si="5718"/>
        <v>1.53648750504227</v>
      </c>
      <c r="AC776" s="27">
        <f ca="1" t="shared" si="5719"/>
        <v>1.84185987203181</v>
      </c>
      <c r="AD776" s="27">
        <f ca="1" t="shared" si="5720"/>
        <v>2.28939526787359</v>
      </c>
      <c r="AE776" s="26">
        <f ca="1" t="shared" si="5721"/>
        <v>4485.00638411061</v>
      </c>
      <c r="AF776" s="26">
        <f ca="1" t="shared" si="5722"/>
        <v>5132.57909889381</v>
      </c>
      <c r="AG776" s="26">
        <f ca="1" t="shared" si="5723"/>
        <v>6032.47036304382</v>
      </c>
      <c r="AH776" s="26">
        <f ca="1" t="shared" si="5724"/>
        <v>7231.40608332243</v>
      </c>
      <c r="AI776" s="26">
        <f ca="1" t="shared" si="5725"/>
        <v>8988.49424900483</v>
      </c>
      <c r="AJ776" s="28">
        <f ca="1" t="shared" si="5726"/>
        <v>34959.3240273794</v>
      </c>
      <c r="AK776" s="28">
        <f ca="1" t="shared" si="5727"/>
        <v>53280.947040022</v>
      </c>
      <c r="AL776" s="28">
        <f ca="1" t="shared" si="5728"/>
        <v>65068.2879398214</v>
      </c>
      <c r="AM776" s="28">
        <f ca="1" t="shared" si="5729"/>
        <v>69496.8083486796</v>
      </c>
      <c r="AN776" s="28">
        <f ca="1" t="shared" si="5730"/>
        <v>93225.5161110666</v>
      </c>
      <c r="AO776" s="28">
        <f ca="1">C776/'Ejercicio 3 - TIR'!$D$7</f>
        <v>12997.4976540096</v>
      </c>
      <c r="AP776" s="28">
        <f ca="1" t="shared" si="5731"/>
        <v>21961.8263733698</v>
      </c>
      <c r="AQ776" s="28">
        <f ca="1" t="shared" si="5732"/>
        <v>40283.4493860124</v>
      </c>
      <c r="AR776" s="28">
        <f ca="1" t="shared" si="5733"/>
        <v>52070.7902858117</v>
      </c>
      <c r="AS776" s="28">
        <f ca="1" t="shared" si="5734"/>
        <v>56499.3106946699</v>
      </c>
      <c r="AT776" s="28">
        <f ca="1" t="shared" si="5735"/>
        <v>80228.0184570569</v>
      </c>
      <c r="AU776" s="28">
        <f ca="1">AP776*'Ejercicio 3 - TIR'!$D$5</f>
        <v>10980.9131866849</v>
      </c>
      <c r="AV776" s="28">
        <f ca="1">AQ776*'Ejercicio 3 - TIR'!$D$5</f>
        <v>20141.7246930062</v>
      </c>
      <c r="AW776" s="28">
        <f ca="1">AR776*'Ejercicio 3 - TIR'!$D$5</f>
        <v>26035.3951429059</v>
      </c>
      <c r="AX776" s="28">
        <f ca="1">AS776*'Ejercicio 3 - TIR'!$D$5</f>
        <v>28249.655347335</v>
      </c>
      <c r="AY776" s="28">
        <f ca="1">AT776*'Ejercicio 3 - TIR'!$D$5</f>
        <v>40114.0092285285</v>
      </c>
      <c r="AZ776" s="28">
        <f ca="1" t="shared" ref="AZ776:BD776" si="5786">AJ776-AU776-AE776</f>
        <v>19493.4044565839</v>
      </c>
      <c r="BA776" s="28">
        <f ca="1" t="shared" si="5786"/>
        <v>28006.643248122</v>
      </c>
      <c r="BB776" s="28">
        <f ca="1" t="shared" si="5786"/>
        <v>33000.4224338717</v>
      </c>
      <c r="BC776" s="28">
        <f ca="1" t="shared" si="5786"/>
        <v>34015.7469180222</v>
      </c>
      <c r="BD776" s="28">
        <f ca="1" t="shared" si="5786"/>
        <v>44123.0126335333</v>
      </c>
      <c r="BE776" s="28">
        <f ca="1" t="shared" ref="BE776:BI776" si="5787">AZ776/Z776</f>
        <v>17064.3909476263</v>
      </c>
      <c r="BF776" s="28">
        <f ca="1" t="shared" si="5787"/>
        <v>21423.5566549671</v>
      </c>
      <c r="BG776" s="28">
        <f ca="1" t="shared" si="5787"/>
        <v>21477.8332564207</v>
      </c>
      <c r="BH776" s="28">
        <f ca="1" t="shared" si="5787"/>
        <v>18468.1513694625</v>
      </c>
      <c r="BI776" s="28">
        <f ca="1" t="shared" si="5787"/>
        <v>19272.7805690431</v>
      </c>
      <c r="BJ776" s="28">
        <f ca="1" t="shared" si="5738"/>
        <v>72134.7794919103</v>
      </c>
      <c r="BK776" s="28">
        <f ca="1" t="shared" si="5739"/>
        <v>29756.4096232878</v>
      </c>
      <c r="BL776" s="28">
        <f ca="1" t="shared" si="5740"/>
        <v>101891.189115198</v>
      </c>
      <c r="BM776" s="28">
        <f ca="1">BK776*'Ejercicio 3 - TIR'!$D$5</f>
        <v>14878.2048116439</v>
      </c>
      <c r="BN776" s="28">
        <f ca="1" t="shared" si="5741"/>
        <v>87012.9843035542</v>
      </c>
      <c r="BO776" s="28">
        <f ca="1" t="shared" si="5742"/>
        <v>38006.9730747599</v>
      </c>
      <c r="BP776" s="28">
        <f ca="1" t="shared" si="5743"/>
        <v>-96495.7125178033</v>
      </c>
      <c r="BQ776" s="28">
        <f ca="1" t="shared" ref="BQ776:BT776" si="5788">BE776</f>
        <v>17064.3909476263</v>
      </c>
      <c r="BR776" s="28">
        <f ca="1" t="shared" si="5788"/>
        <v>21423.5566549671</v>
      </c>
      <c r="BS776" s="28">
        <f ca="1" t="shared" si="5788"/>
        <v>21477.8332564207</v>
      </c>
      <c r="BT776" s="28">
        <f ca="1" t="shared" si="5788"/>
        <v>18468.1513694625</v>
      </c>
      <c r="BU776" s="28">
        <f ca="1" t="shared" si="5745"/>
        <v>57279.7536438029</v>
      </c>
      <c r="BV776" s="30">
        <f ca="1" t="shared" si="5746"/>
        <v>10.3518718797934</v>
      </c>
    </row>
    <row r="777" ht="15" customHeight="1" spans="1:74">
      <c r="A777" s="26">
        <v>776</v>
      </c>
      <c r="B777" s="27">
        <f ca="1" t="shared" ref="B777:F777" si="5789">RAND()</f>
        <v>0.751428623230958</v>
      </c>
      <c r="C777" s="28">
        <f ca="1">IF(B777&lt;=('Ejercicio 3 - TIR'!$D$13-'Ejercicio 3 - TIR'!$C$13)/('Ejercicio 3 - TIR'!$E$13-'Ejercicio 3 - TIR'!$C$13),'Ejercicio 3 - TIR'!$C$13+SQRT(('Ejercicio 3 - TIR'!$E$13-'Ejercicio 3 - TIR'!$C$13)*('Ejercicio 3 - TIR'!$D$13-'Ejercicio 3 - TIR'!$C$13)*B777),'Ejercicio 3 - TIR'!$E$13-SQRT(('Ejercicio 3 - TIR'!$E$13-'Ejercicio 3 - TIR'!$C$13)*('Ejercicio 3 - TIR'!$E$13-'Ejercicio 3 - TIR'!$D$13)*(1-B777)))</f>
        <v>82729.0517885424</v>
      </c>
      <c r="D777" s="27">
        <f ca="1" t="shared" si="5789"/>
        <v>0.0539961449949957</v>
      </c>
      <c r="E777" s="28">
        <f ca="1">IF(D777&lt;=('Ejercicio 3 - TIR'!$D$14-'Ejercicio 3 - TIR'!$C$14)/('Ejercicio 3 - TIR'!$E$14-'Ejercicio 3 - TIR'!$C$14),'Ejercicio 3 - TIR'!$C$14+SQRT(('Ejercicio 3 - TIR'!$E$14-'Ejercicio 3 - TIR'!$C$14)*('Ejercicio 3 - TIR'!$D$14-'Ejercicio 3 - TIR'!$C$14)*D777),'Ejercicio 3 - TIR'!$E$14-SQRT(('Ejercicio 3 - TIR'!$E$14-'Ejercicio 3 - TIR'!$C$14)*('Ejercicio 3 - TIR'!$E$14-'Ejercicio 3 - TIR'!$D$14)*(1-D777)))</f>
        <v>27012.3893446907</v>
      </c>
      <c r="F777" s="27">
        <f ca="1" t="shared" si="5789"/>
        <v>0.0254744660800164</v>
      </c>
      <c r="G777" s="28">
        <f ca="1">IF(F777&lt;=('Ejercicio 3 - TIR'!$D$18-'Ejercicio 3 - TIR'!$C$18)/('Ejercicio 3 - TIR'!$E$18-'Ejercicio 3 - TIR'!$C$18),'Ejercicio 3 - TIR'!$C$18+SQRT(('Ejercicio 3 - TIR'!$E$18-'Ejercicio 3 - TIR'!$C$18)*('Ejercicio 3 - TIR'!$D$18-'Ejercicio 3 - TIR'!$C$18)*F777),'Ejercicio 3 - TIR'!$E$18-SQRT(('Ejercicio 3 - TIR'!$E$18-'Ejercicio 3 - TIR'!$C$18)*('Ejercicio 3 - TIR'!$E$18-'Ejercicio 3 - TIR'!$D$18)*(1-F777)))</f>
        <v>31954.7812951843</v>
      </c>
      <c r="H777" s="27">
        <f ca="1" t="shared" ref="H777:L777" si="5790">RAND()</f>
        <v>0.677398857583331</v>
      </c>
      <c r="I777" s="28">
        <f ca="1">IF(H777&lt;=('Ejercicio 3 - TIR'!$D$18-'Ejercicio 3 - TIR'!$C$18)/('Ejercicio 3 - TIR'!$E$18-'Ejercicio 3 - TIR'!$C$18),'Ejercicio 3 - TIR'!$C$18+SQRT(('Ejercicio 3 - TIR'!$E$18-'Ejercicio 3 - TIR'!$C$18)*('Ejercicio 3 - TIR'!$D$18-'Ejercicio 3 - TIR'!$C$18)*H777),'Ejercicio 3 - TIR'!$E$18-SQRT(('Ejercicio 3 - TIR'!$E$18-'Ejercicio 3 - TIR'!$C$18)*('Ejercicio 3 - TIR'!$E$18-'Ejercicio 3 - TIR'!$D$18)*(1-H777)))</f>
        <v>40081.1499635331</v>
      </c>
      <c r="J777" s="27">
        <f ca="1" t="shared" si="5790"/>
        <v>0.30463714177958</v>
      </c>
      <c r="K777" s="28">
        <f ca="1">IF(J777&lt;=('Ejercicio 3 - TIR'!$D$18-'Ejercicio 3 - TIR'!$C$18)/('Ejercicio 3 - TIR'!$E$18-'Ejercicio 3 - TIR'!$C$18),'Ejercicio 3 - TIR'!$C$18+SQRT(('Ejercicio 3 - TIR'!$E$18-'Ejercicio 3 - TIR'!$C$18)*('Ejercicio 3 - TIR'!$D$18-'Ejercicio 3 - TIR'!$C$18)*J777),'Ejercicio 3 - TIR'!$E$18-SQRT(('Ejercicio 3 - TIR'!$E$18-'Ejercicio 3 - TIR'!$C$18)*('Ejercicio 3 - TIR'!$E$18-'Ejercicio 3 - TIR'!$D$18)*(1-J777)))</f>
        <v>36759.8499441139</v>
      </c>
      <c r="L777" s="27">
        <f ca="1" t="shared" si="5790"/>
        <v>0.0532031637949673</v>
      </c>
      <c r="M777" s="28">
        <f ca="1">IF(L777&lt;=('Ejercicio 3 - TIR'!$D$18-'Ejercicio 3 - TIR'!$C$18)/('Ejercicio 3 - TIR'!$E$18-'Ejercicio 3 - TIR'!$C$18),'Ejercicio 3 - TIR'!$C$18+SQRT(('Ejercicio 3 - TIR'!$E$18-'Ejercicio 3 - TIR'!$C$18)*('Ejercicio 3 - TIR'!$D$18-'Ejercicio 3 - TIR'!$C$18)*L777),'Ejercicio 3 - TIR'!$E$18-SQRT(('Ejercicio 3 - TIR'!$E$18-'Ejercicio 3 - TIR'!$C$18)*('Ejercicio 3 - TIR'!$E$18-'Ejercicio 3 - TIR'!$D$18)*(1-L777)))</f>
        <v>32824.9733749622</v>
      </c>
      <c r="N777" s="27">
        <f ca="1" t="shared" ref="N777:R777" si="5791">RAND()</f>
        <v>0.758250874945849</v>
      </c>
      <c r="O777" s="28">
        <f ca="1">IF(N777&lt;=('Ejercicio 3 - TIR'!$D$18-'Ejercicio 3 - TIR'!$C$18)/('Ejercicio 3 - TIR'!$E$18-'Ejercicio 3 - TIR'!$C$18),'Ejercicio 3 - TIR'!$C$18+SQRT(('Ejercicio 3 - TIR'!$E$18-'Ejercicio 3 - TIR'!$C$18)*('Ejercicio 3 - TIR'!$D$18-'Ejercicio 3 - TIR'!$C$18)*N777),'Ejercicio 3 - TIR'!$E$18-SQRT(('Ejercicio 3 - TIR'!$E$18-'Ejercicio 3 - TIR'!$C$18)*('Ejercicio 3 - TIR'!$E$18-'Ejercicio 3 - TIR'!$D$18)*(1-N777)))</f>
        <v>40741.9271519781</v>
      </c>
      <c r="P777" s="27">
        <f ca="1" t="shared" si="5791"/>
        <v>0.221525779457132</v>
      </c>
      <c r="Q777" s="29">
        <f ca="1">IF(P777&lt;=('Ejercicio 3 - TIR'!$D$22-'Ejercicio 3 - TIR'!$C$22)/('Ejercicio 3 - TIR'!$E$22-'Ejercicio 3 - TIR'!$C$22),'Ejercicio 3 - TIR'!$C$22+SQRT(('Ejercicio 3 - TIR'!$E$22-'Ejercicio 3 - TIR'!$C$22)*('Ejercicio 3 - TIR'!$D$22-'Ejercicio 3 - TIR'!$C$22)*P777),'Ejercicio 3 - TIR'!$E$22-SQRT(('Ejercicio 3 - TIR'!$E$22-'Ejercicio 3 - TIR'!$C$22)*('Ejercicio 3 - TIR'!$E$22-'Ejercicio 3 - TIR'!$D$22)*(1-P777)))</f>
        <v>0.139968635482247</v>
      </c>
      <c r="R777" s="27">
        <f ca="1" t="shared" si="5791"/>
        <v>0.34235739080487</v>
      </c>
      <c r="S777" s="29">
        <f ca="1">IF(R777&lt;=('Ejercicio 3 - TIR'!$D$23-'Ejercicio 3 - TIR'!$C$23)/('Ejercicio 3 - TIR'!$E$23-'Ejercicio 3 - TIR'!$C$23),'Ejercicio 3 - TIR'!$C$23+SQRT(('Ejercicio 3 - TIR'!$E$23-'Ejercicio 3 - TIR'!$C$23)*('Ejercicio 3 - TIR'!$D$23-'Ejercicio 3 - TIR'!$C$23)*R777),'Ejercicio 3 - TIR'!$E$23-SQRT(('Ejercicio 3 - TIR'!$E$23-'Ejercicio 3 - TIR'!$C$23)*('Ejercicio 3 - TIR'!$E$23-'Ejercicio 3 - TIR'!$D$23)*(1-R777)))</f>
        <v>0.144824248295744</v>
      </c>
      <c r="T777" s="27">
        <f ca="1" t="shared" ref="T777:X777" si="5792">RAND()</f>
        <v>0.849364461452783</v>
      </c>
      <c r="U777" s="29">
        <f ca="1">IF(T777&lt;=('Ejercicio 3 - TIR'!$D$24-'Ejercicio 3 - TIR'!$C$24)/('Ejercicio 3 - TIR'!$E$24-'Ejercicio 3 - TIR'!$C$24),'Ejercicio 3 - TIR'!$C$24+SQRT(('Ejercicio 3 - TIR'!$E$24-'Ejercicio 3 - TIR'!$C$24)*('Ejercicio 3 - TIR'!$D$24-'Ejercicio 3 - TIR'!$C$24)*T777),'Ejercicio 3 - TIR'!$E$24-SQRT(('Ejercicio 3 - TIR'!$E$24-'Ejercicio 3 - TIR'!$C$24)*('Ejercicio 3 - TIR'!$E$24-'Ejercicio 3 - TIR'!$D$24)*(1-T777)))</f>
        <v>0.199462728809985</v>
      </c>
      <c r="V777" s="27">
        <f ca="1" t="shared" si="5792"/>
        <v>0.465053484347445</v>
      </c>
      <c r="W777" s="29">
        <f ca="1">IF(V777&lt;=('Ejercicio 3 - TIR'!$D$25-'Ejercicio 3 - TIR'!$C$25)/('Ejercicio 3 - TIR'!$E$25-'Ejercicio 3 - TIR'!$C$25),'Ejercicio 3 - TIR'!$C$25+SQRT(('Ejercicio 3 - TIR'!$E$25-'Ejercicio 3 - TIR'!$C$25)*('Ejercicio 3 - TIR'!$D$25-'Ejercicio 3 - TIR'!$C$25)*V777),'Ejercicio 3 - TIR'!$E$25-SQRT(('Ejercicio 3 - TIR'!$E$25-'Ejercicio 3 - TIR'!$C$25)*('Ejercicio 3 - TIR'!$E$25-'Ejercicio 3 - TIR'!$D$25)*(1-V777)))</f>
        <v>0.206729769993864</v>
      </c>
      <c r="X777" s="27">
        <f ca="1" t="shared" si="5792"/>
        <v>0.166389444628128</v>
      </c>
      <c r="Y777" s="29">
        <f ca="1">IF(X777&lt;=('Ejercicio 3 - TIR'!$D$26-'Ejercicio 3 - TIR'!$C$26)/('Ejercicio 3 - TIR'!$E$26-'Ejercicio 3 - TIR'!$C$26),'Ejercicio 3 - TIR'!$C$26+SQRT(('Ejercicio 3 - TIR'!$E$26-'Ejercicio 3 - TIR'!$C$26)*('Ejercicio 3 - TIR'!$D$26-'Ejercicio 3 - TIR'!$C$26)*X777),'Ejercicio 3 - TIR'!$E$26-SQRT(('Ejercicio 3 - TIR'!$E$26-'Ejercicio 3 - TIR'!$C$26)*('Ejercicio 3 - TIR'!$E$26-'Ejercicio 3 - TIR'!$D$26)*(1-X777)))</f>
        <v>0.211195553790735</v>
      </c>
      <c r="Z777" s="27">
        <f ca="1" t="shared" si="5716"/>
        <v>1.13996863548225</v>
      </c>
      <c r="AA777" s="27">
        <f ca="1" t="shared" si="5717"/>
        <v>1.30506373619669</v>
      </c>
      <c r="AB777" s="27">
        <f ca="1" t="shared" si="5718"/>
        <v>1.56537531028943</v>
      </c>
      <c r="AC777" s="27">
        <f ca="1" t="shared" si="5719"/>
        <v>1.88898498813964</v>
      </c>
      <c r="AD777" s="27">
        <f ca="1" t="shared" si="5720"/>
        <v>2.28793021881218</v>
      </c>
      <c r="AE777" s="26">
        <f ca="1" t="shared" si="5721"/>
        <v>3780.88727769154</v>
      </c>
      <c r="AF777" s="26">
        <f ca="1" t="shared" si="5722"/>
        <v>4328.45143557415</v>
      </c>
      <c r="AG777" s="26">
        <f ca="1" t="shared" si="5723"/>
        <v>5191.81617043527</v>
      </c>
      <c r="AH777" s="26">
        <f ca="1" t="shared" si="5724"/>
        <v>6265.11913319978</v>
      </c>
      <c r="AI777" s="26">
        <f ca="1" t="shared" si="5725"/>
        <v>7588.28443810084</v>
      </c>
      <c r="AJ777" s="28">
        <f ca="1" t="shared" si="5726"/>
        <v>36427.4484302049</v>
      </c>
      <c r="AK777" s="28">
        <f ca="1" t="shared" si="5727"/>
        <v>52308.4553224683</v>
      </c>
      <c r="AL777" s="28">
        <f ca="1" t="shared" si="5728"/>
        <v>57542.9615124604</v>
      </c>
      <c r="AM777" s="28">
        <f ca="1" t="shared" si="5729"/>
        <v>62005.881941387</v>
      </c>
      <c r="AN777" s="28">
        <f ca="1" t="shared" si="5730"/>
        <v>93214.6863036551</v>
      </c>
      <c r="AO777" s="28">
        <f ca="1">C777/'Ejercicio 3 - TIR'!$D$7</f>
        <v>16545.8103577085</v>
      </c>
      <c r="AP777" s="28">
        <f ca="1" t="shared" si="5731"/>
        <v>19881.6380724964</v>
      </c>
      <c r="AQ777" s="28">
        <f ca="1" t="shared" si="5732"/>
        <v>35762.6449647598</v>
      </c>
      <c r="AR777" s="28">
        <f ca="1" t="shared" si="5733"/>
        <v>40997.1511547519</v>
      </c>
      <c r="AS777" s="28">
        <f ca="1" t="shared" si="5734"/>
        <v>45460.0715836785</v>
      </c>
      <c r="AT777" s="28">
        <f ca="1" t="shared" si="5735"/>
        <v>76668.8759459467</v>
      </c>
      <c r="AU777" s="28">
        <f ca="1">AP777*'Ejercicio 3 - TIR'!$D$5</f>
        <v>9940.8190362482</v>
      </c>
      <c r="AV777" s="28">
        <f ca="1">AQ777*'Ejercicio 3 - TIR'!$D$5</f>
        <v>17881.3224823799</v>
      </c>
      <c r="AW777" s="28">
        <f ca="1">AR777*'Ejercicio 3 - TIR'!$D$5</f>
        <v>20498.575577376</v>
      </c>
      <c r="AX777" s="28">
        <f ca="1">AS777*'Ejercicio 3 - TIR'!$D$5</f>
        <v>22730.0357918392</v>
      </c>
      <c r="AY777" s="28">
        <f ca="1">AT777*'Ejercicio 3 - TIR'!$D$5</f>
        <v>38334.4379729733</v>
      </c>
      <c r="AZ777" s="28">
        <f ca="1" t="shared" ref="AZ777:BD777" si="5793">AJ777-AU777-AE777</f>
        <v>22705.7421162651</v>
      </c>
      <c r="BA777" s="28">
        <f ca="1" t="shared" si="5793"/>
        <v>30098.6814045142</v>
      </c>
      <c r="BB777" s="28">
        <f ca="1" t="shared" si="5793"/>
        <v>31852.5697646492</v>
      </c>
      <c r="BC777" s="28">
        <f ca="1" t="shared" si="5793"/>
        <v>33010.7270163479</v>
      </c>
      <c r="BD777" s="28">
        <f ca="1" t="shared" si="5793"/>
        <v>47291.963892581</v>
      </c>
      <c r="BE777" s="28">
        <f ca="1" t="shared" ref="BE777:BI777" si="5794">AZ777/Z777</f>
        <v>19917.8656408032</v>
      </c>
      <c r="BF777" s="28">
        <f ca="1" t="shared" si="5794"/>
        <v>23062.9972848912</v>
      </c>
      <c r="BG777" s="28">
        <f ca="1" t="shared" si="5794"/>
        <v>20348.1999206693</v>
      </c>
      <c r="BH777" s="28">
        <f ca="1" t="shared" si="5794"/>
        <v>17475.3781653174</v>
      </c>
      <c r="BI777" s="28">
        <f ca="1" t="shared" si="5794"/>
        <v>20670.1950539092</v>
      </c>
      <c r="BJ777" s="28">
        <f ca="1" t="shared" si="5738"/>
        <v>61802.461864038</v>
      </c>
      <c r="BK777" s="28">
        <f ca="1" t="shared" si="5739"/>
        <v>37855.6595121368</v>
      </c>
      <c r="BL777" s="28">
        <f ca="1" t="shared" si="5740"/>
        <v>99658.1213761748</v>
      </c>
      <c r="BM777" s="28">
        <f ca="1">BK777*'Ejercicio 3 - TIR'!$D$5</f>
        <v>18927.8297560684</v>
      </c>
      <c r="BN777" s="28">
        <f ca="1" t="shared" si="5741"/>
        <v>80730.2916201064</v>
      </c>
      <c r="BO777" s="28">
        <f ca="1" t="shared" si="5742"/>
        <v>35285.2945235449</v>
      </c>
      <c r="BP777" s="28">
        <f ca="1" t="shared" si="5743"/>
        <v>-109741.441133233</v>
      </c>
      <c r="BQ777" s="28">
        <f ca="1" t="shared" ref="BQ777:BT777" si="5795">BE777</f>
        <v>19917.8656408032</v>
      </c>
      <c r="BR777" s="28">
        <f ca="1" t="shared" si="5795"/>
        <v>23062.9972848912</v>
      </c>
      <c r="BS777" s="28">
        <f ca="1" t="shared" si="5795"/>
        <v>20348.1999206693</v>
      </c>
      <c r="BT777" s="28">
        <f ca="1" t="shared" si="5795"/>
        <v>17475.3781653174</v>
      </c>
      <c r="BU777" s="28">
        <f ca="1" t="shared" si="5745"/>
        <v>55955.4895774542</v>
      </c>
      <c r="BV777" s="30">
        <f ca="1" t="shared" si="5746"/>
        <v>6.66382632040936</v>
      </c>
    </row>
    <row r="778" ht="15" customHeight="1" spans="1:74">
      <c r="A778" s="26">
        <v>777</v>
      </c>
      <c r="B778" s="27">
        <f ca="1" t="shared" ref="B778:F778" si="5796">RAND()</f>
        <v>0.254726288962948</v>
      </c>
      <c r="C778" s="28">
        <f ca="1">IF(B778&lt;=('Ejercicio 3 - TIR'!$D$13-'Ejercicio 3 - TIR'!$C$13)/('Ejercicio 3 - TIR'!$E$13-'Ejercicio 3 - TIR'!$C$13),'Ejercicio 3 - TIR'!$C$13+SQRT(('Ejercicio 3 - TIR'!$E$13-'Ejercicio 3 - TIR'!$C$13)*('Ejercicio 3 - TIR'!$D$13-'Ejercicio 3 - TIR'!$C$13)*B778),'Ejercicio 3 - TIR'!$E$13-SQRT(('Ejercicio 3 - TIR'!$E$13-'Ejercicio 3 - TIR'!$C$13)*('Ejercicio 3 - TIR'!$E$13-'Ejercicio 3 - TIR'!$D$13)*(1-B778)))</f>
        <v>70094.6751690529</v>
      </c>
      <c r="D778" s="27">
        <f ca="1" t="shared" si="5796"/>
        <v>0.64336258076646</v>
      </c>
      <c r="E778" s="28">
        <f ca="1">IF(D778&lt;=('Ejercicio 3 - TIR'!$D$14-'Ejercicio 3 - TIR'!$C$14)/('Ejercicio 3 - TIR'!$E$14-'Ejercicio 3 - TIR'!$C$14),'Ejercicio 3 - TIR'!$C$14+SQRT(('Ejercicio 3 - TIR'!$E$14-'Ejercicio 3 - TIR'!$C$14)*('Ejercicio 3 - TIR'!$D$14-'Ejercicio 3 - TIR'!$C$14)*D778),'Ejercicio 3 - TIR'!$E$14-SQRT(('Ejercicio 3 - TIR'!$E$14-'Ejercicio 3 - TIR'!$C$14)*('Ejercicio 3 - TIR'!$E$14-'Ejercicio 3 - TIR'!$D$14)*(1-D778)))</f>
        <v>32685.9304839897</v>
      </c>
      <c r="F778" s="27">
        <f ca="1" t="shared" si="5796"/>
        <v>0.181685150572996</v>
      </c>
      <c r="G778" s="28">
        <f ca="1">IF(F778&lt;=('Ejercicio 3 - TIR'!$D$18-'Ejercicio 3 - TIR'!$C$18)/('Ejercicio 3 - TIR'!$E$18-'Ejercicio 3 - TIR'!$C$18),'Ejercicio 3 - TIR'!$C$18+SQRT(('Ejercicio 3 - TIR'!$E$18-'Ejercicio 3 - TIR'!$C$18)*('Ejercicio 3 - TIR'!$D$18-'Ejercicio 3 - TIR'!$C$18)*F778),'Ejercicio 3 - TIR'!$E$18-SQRT(('Ejercicio 3 - TIR'!$E$18-'Ejercicio 3 - TIR'!$C$18)*('Ejercicio 3 - TIR'!$E$18-'Ejercicio 3 - TIR'!$D$18)*(1-F778)))</f>
        <v>35220.4188132706</v>
      </c>
      <c r="H778" s="27">
        <f ca="1" t="shared" ref="H778:L778" si="5797">RAND()</f>
        <v>0.37426721899479</v>
      </c>
      <c r="I778" s="28">
        <f ca="1">IF(H778&lt;=('Ejercicio 3 - TIR'!$D$18-'Ejercicio 3 - TIR'!$C$18)/('Ejercicio 3 - TIR'!$E$18-'Ejercicio 3 - TIR'!$C$18),'Ejercicio 3 - TIR'!$C$18+SQRT(('Ejercicio 3 - TIR'!$E$18-'Ejercicio 3 - TIR'!$C$18)*('Ejercicio 3 - TIR'!$D$18-'Ejercicio 3 - TIR'!$C$18)*H778),'Ejercicio 3 - TIR'!$E$18-SQRT(('Ejercicio 3 - TIR'!$E$18-'Ejercicio 3 - TIR'!$C$18)*('Ejercicio 3 - TIR'!$E$18-'Ejercicio 3 - TIR'!$D$18)*(1-H778)))</f>
        <v>37492.6686066593</v>
      </c>
      <c r="J778" s="27">
        <f ca="1" t="shared" si="5797"/>
        <v>0.431067717618477</v>
      </c>
      <c r="K778" s="28">
        <f ca="1">IF(J778&lt;=('Ejercicio 3 - TIR'!$D$18-'Ejercicio 3 - TIR'!$C$18)/('Ejercicio 3 - TIR'!$E$18-'Ejercicio 3 - TIR'!$C$18),'Ejercicio 3 - TIR'!$C$18+SQRT(('Ejercicio 3 - TIR'!$E$18-'Ejercicio 3 - TIR'!$C$18)*('Ejercicio 3 - TIR'!$D$18-'Ejercicio 3 - TIR'!$C$18)*J778),'Ejercicio 3 - TIR'!$E$18-SQRT(('Ejercicio 3 - TIR'!$E$18-'Ejercicio 3 - TIR'!$C$18)*('Ejercicio 3 - TIR'!$E$18-'Ejercicio 3 - TIR'!$D$18)*(1-J778)))</f>
        <v>38041.1539994438</v>
      </c>
      <c r="L778" s="27">
        <f ca="1" t="shared" si="5797"/>
        <v>0.205717821110743</v>
      </c>
      <c r="M778" s="28">
        <f ca="1">IF(L778&lt;=('Ejercicio 3 - TIR'!$D$18-'Ejercicio 3 - TIR'!$C$18)/('Ejercicio 3 - TIR'!$E$18-'Ejercicio 3 - TIR'!$C$18),'Ejercicio 3 - TIR'!$C$18+SQRT(('Ejercicio 3 - TIR'!$E$18-'Ejercicio 3 - TIR'!$C$18)*('Ejercicio 3 - TIR'!$D$18-'Ejercicio 3 - TIR'!$C$18)*L778),'Ejercicio 3 - TIR'!$E$18-SQRT(('Ejercicio 3 - TIR'!$E$18-'Ejercicio 3 - TIR'!$C$18)*('Ejercicio 3 - TIR'!$E$18-'Ejercicio 3 - TIR'!$D$18)*(1-L778)))</f>
        <v>35554.968331738</v>
      </c>
      <c r="N778" s="27">
        <f ca="1" t="shared" ref="N778:R778" si="5798">RAND()</f>
        <v>0.566545162018673</v>
      </c>
      <c r="O778" s="28">
        <f ca="1">IF(N778&lt;=('Ejercicio 3 - TIR'!$D$18-'Ejercicio 3 - TIR'!$C$18)/('Ejercicio 3 - TIR'!$E$18-'Ejercicio 3 - TIR'!$C$18),'Ejercicio 3 - TIR'!$C$18+SQRT(('Ejercicio 3 - TIR'!$E$18-'Ejercicio 3 - TIR'!$C$18)*('Ejercicio 3 - TIR'!$D$18-'Ejercicio 3 - TIR'!$C$18)*N778),'Ejercicio 3 - TIR'!$E$18-SQRT(('Ejercicio 3 - TIR'!$E$18-'Ejercicio 3 - TIR'!$C$18)*('Ejercicio 3 - TIR'!$E$18-'Ejercicio 3 - TIR'!$D$18)*(1-N778)))</f>
        <v>39218.5559770932</v>
      </c>
      <c r="P778" s="27">
        <f ca="1" t="shared" si="5798"/>
        <v>0.516086505103725</v>
      </c>
      <c r="Q778" s="29">
        <f ca="1">IF(P778&lt;=('Ejercicio 3 - TIR'!$D$22-'Ejercicio 3 - TIR'!$C$22)/('Ejercicio 3 - TIR'!$E$22-'Ejercicio 3 - TIR'!$C$22),'Ejercicio 3 - TIR'!$C$22+SQRT(('Ejercicio 3 - TIR'!$E$22-'Ejercicio 3 - TIR'!$C$22)*('Ejercicio 3 - TIR'!$D$22-'Ejercicio 3 - TIR'!$C$22)*P778),'Ejercicio 3 - TIR'!$E$22-SQRT(('Ejercicio 3 - TIR'!$E$22-'Ejercicio 3 - TIR'!$C$22)*('Ejercicio 3 - TIR'!$E$22-'Ejercicio 3 - TIR'!$D$22)*(1-P778)))</f>
        <v>0.150486540514313</v>
      </c>
      <c r="R778" s="27">
        <f ca="1" t="shared" si="5798"/>
        <v>0.307886181523511</v>
      </c>
      <c r="S778" s="29">
        <f ca="1">IF(R778&lt;=('Ejercicio 3 - TIR'!$D$23-'Ejercicio 3 - TIR'!$C$23)/('Ejercicio 3 - TIR'!$E$23-'Ejercicio 3 - TIR'!$C$23),'Ejercicio 3 - TIR'!$C$23+SQRT(('Ejercicio 3 - TIR'!$E$23-'Ejercicio 3 - TIR'!$C$23)*('Ejercicio 3 - TIR'!$D$23-'Ejercicio 3 - TIR'!$C$23)*R778),'Ejercicio 3 - TIR'!$E$23-SQRT(('Ejercicio 3 - TIR'!$E$23-'Ejercicio 3 - TIR'!$C$23)*('Ejercicio 3 - TIR'!$E$23-'Ejercicio 3 - TIR'!$D$23)*(1-R778)))</f>
        <v>0.143541349297403</v>
      </c>
      <c r="T778" s="27">
        <f ca="1" t="shared" ref="T778:X778" si="5799">RAND()</f>
        <v>0.631543726678973</v>
      </c>
      <c r="U778" s="29">
        <f ca="1">IF(T778&lt;=('Ejercicio 3 - TIR'!$D$24-'Ejercicio 3 - TIR'!$C$24)/('Ejercicio 3 - TIR'!$E$24-'Ejercicio 3 - TIR'!$C$24),'Ejercicio 3 - TIR'!$C$24+SQRT(('Ejercicio 3 - TIR'!$E$24-'Ejercicio 3 - TIR'!$C$24)*('Ejercicio 3 - TIR'!$D$24-'Ejercicio 3 - TIR'!$C$24)*T778),'Ejercicio 3 - TIR'!$E$24-SQRT(('Ejercicio 3 - TIR'!$E$24-'Ejercicio 3 - TIR'!$C$24)*('Ejercicio 3 - TIR'!$E$24-'Ejercicio 3 - TIR'!$D$24)*(1-T778)))</f>
        <v>0.187880262060551</v>
      </c>
      <c r="V778" s="27">
        <f ca="1" t="shared" si="5799"/>
        <v>0.539889361875789</v>
      </c>
      <c r="W778" s="29">
        <f ca="1">IF(V778&lt;=('Ejercicio 3 - TIR'!$D$25-'Ejercicio 3 - TIR'!$C$25)/('Ejercicio 3 - TIR'!$E$25-'Ejercicio 3 - TIR'!$C$25),'Ejercicio 3 - TIR'!$C$25+SQRT(('Ejercicio 3 - TIR'!$E$25-'Ejercicio 3 - TIR'!$C$25)*('Ejercicio 3 - TIR'!$D$25-'Ejercicio 3 - TIR'!$C$25)*V778),'Ejercicio 3 - TIR'!$E$25-SQRT(('Ejercicio 3 - TIR'!$E$25-'Ejercicio 3 - TIR'!$C$25)*('Ejercicio 3 - TIR'!$E$25-'Ejercicio 3 - TIR'!$D$25)*(1-V778)))</f>
        <v>0.209870369632468</v>
      </c>
      <c r="X778" s="27">
        <f ca="1" t="shared" si="5799"/>
        <v>0.0933959651463612</v>
      </c>
      <c r="Y778" s="29">
        <f ca="1">IF(X778&lt;=('Ejercicio 3 - TIR'!$D$26-'Ejercicio 3 - TIR'!$C$26)/('Ejercicio 3 - TIR'!$E$26-'Ejercicio 3 - TIR'!$C$26),'Ejercicio 3 - TIR'!$C$26+SQRT(('Ejercicio 3 - TIR'!$E$26-'Ejercicio 3 - TIR'!$C$26)*('Ejercicio 3 - TIR'!$D$26-'Ejercicio 3 - TIR'!$C$26)*X778),'Ejercicio 3 - TIR'!$E$26-SQRT(('Ejercicio 3 - TIR'!$E$26-'Ejercicio 3 - TIR'!$C$26)*('Ejercicio 3 - TIR'!$E$26-'Ejercicio 3 - TIR'!$D$26)*(1-X778)))</f>
        <v>0.205879833308167</v>
      </c>
      <c r="Z778" s="27">
        <f ca="1" t="shared" si="5716"/>
        <v>1.15048654051431</v>
      </c>
      <c r="AA778" s="27">
        <f ca="1" t="shared" si="5717"/>
        <v>1.31562893088824</v>
      </c>
      <c r="AB778" s="27">
        <f ca="1" t="shared" si="5718"/>
        <v>1.56280963919796</v>
      </c>
      <c r="AC778" s="27">
        <f ca="1" t="shared" si="5719"/>
        <v>1.89079707584162</v>
      </c>
      <c r="AD778" s="27">
        <f ca="1" t="shared" si="5720"/>
        <v>2.28007406263547</v>
      </c>
      <c r="AE778" s="26">
        <f ca="1" t="shared" si="5721"/>
        <v>4918.79260202693</v>
      </c>
      <c r="AF778" s="26">
        <f ca="1" t="shared" si="5722"/>
        <v>5624.84272903596</v>
      </c>
      <c r="AG778" s="26">
        <f ca="1" t="shared" si="5723"/>
        <v>6681.63965501662</v>
      </c>
      <c r="AH778" s="26">
        <f ca="1" t="shared" si="5724"/>
        <v>8083.91783916592</v>
      </c>
      <c r="AI778" s="26">
        <f ca="1" t="shared" si="5725"/>
        <v>9748.23349637032</v>
      </c>
      <c r="AJ778" s="28">
        <f ca="1" t="shared" si="5726"/>
        <v>40520.6177959449</v>
      </c>
      <c r="AK778" s="28">
        <f ca="1" t="shared" si="5727"/>
        <v>49326.4395151262</v>
      </c>
      <c r="AL778" s="28">
        <f ca="1" t="shared" si="5728"/>
        <v>59451.082156545</v>
      </c>
      <c r="AM778" s="28">
        <f ca="1" t="shared" si="5729"/>
        <v>67227.2301532917</v>
      </c>
      <c r="AN778" s="28">
        <f ca="1" t="shared" si="5730"/>
        <v>89421.2122573874</v>
      </c>
      <c r="AO778" s="28">
        <f ca="1">C778/'Ejercicio 3 - TIR'!$D$7</f>
        <v>14018.9350338106</v>
      </c>
      <c r="AP778" s="28">
        <f ca="1" t="shared" si="5731"/>
        <v>26501.6827621343</v>
      </c>
      <c r="AQ778" s="28">
        <f ca="1" t="shared" si="5732"/>
        <v>35307.5044813157</v>
      </c>
      <c r="AR778" s="28">
        <f ca="1" t="shared" si="5733"/>
        <v>45432.1471227344</v>
      </c>
      <c r="AS778" s="28">
        <f ca="1" t="shared" si="5734"/>
        <v>53208.2951194811</v>
      </c>
      <c r="AT778" s="28">
        <f ca="1" t="shared" si="5735"/>
        <v>75402.2772235768</v>
      </c>
      <c r="AU778" s="28">
        <f ca="1">AP778*'Ejercicio 3 - TIR'!$D$5</f>
        <v>13250.8413810672</v>
      </c>
      <c r="AV778" s="28">
        <f ca="1">AQ778*'Ejercicio 3 - TIR'!$D$5</f>
        <v>17653.7522406578</v>
      </c>
      <c r="AW778" s="28">
        <f ca="1">AR778*'Ejercicio 3 - TIR'!$D$5</f>
        <v>22716.0735613672</v>
      </c>
      <c r="AX778" s="28">
        <f ca="1">AS778*'Ejercicio 3 - TIR'!$D$5</f>
        <v>26604.1475597405</v>
      </c>
      <c r="AY778" s="28">
        <f ca="1">AT778*'Ejercicio 3 - TIR'!$D$5</f>
        <v>37701.1386117884</v>
      </c>
      <c r="AZ778" s="28">
        <f ca="1" t="shared" ref="AZ778:BD778" si="5800">AJ778-AU778-AE778</f>
        <v>22350.9838128508</v>
      </c>
      <c r="BA778" s="28">
        <f ca="1" t="shared" si="5800"/>
        <v>26047.8445454324</v>
      </c>
      <c r="BB778" s="28">
        <f ca="1" t="shared" si="5800"/>
        <v>30053.3689401612</v>
      </c>
      <c r="BC778" s="28">
        <f ca="1" t="shared" si="5800"/>
        <v>32539.1647543852</v>
      </c>
      <c r="BD778" s="28">
        <f ca="1" t="shared" si="5800"/>
        <v>41971.8401492287</v>
      </c>
      <c r="BE778" s="28">
        <f ca="1" t="shared" ref="BE778:BI778" si="5801">AZ778/Z778</f>
        <v>19427.4187708959</v>
      </c>
      <c r="BF778" s="28">
        <f ca="1" t="shared" si="5801"/>
        <v>19798.7775533687</v>
      </c>
      <c r="BG778" s="28">
        <f ca="1" t="shared" si="5801"/>
        <v>19230.3452617458</v>
      </c>
      <c r="BH778" s="28">
        <f ca="1" t="shared" si="5801"/>
        <v>17209.231582877</v>
      </c>
      <c r="BI778" s="28">
        <f ca="1" t="shared" si="5801"/>
        <v>18408.1038581329</v>
      </c>
      <c r="BJ778" s="28">
        <f ca="1" t="shared" si="5738"/>
        <v>74526.3423096509</v>
      </c>
      <c r="BK778" s="28">
        <f ca="1" t="shared" si="5739"/>
        <v>31964.2101563632</v>
      </c>
      <c r="BL778" s="28">
        <f ca="1" t="shared" si="5740"/>
        <v>106490.552466014</v>
      </c>
      <c r="BM778" s="28">
        <f ca="1">BK778*'Ejercicio 3 - TIR'!$D$5</f>
        <v>15982.1050781816</v>
      </c>
      <c r="BN778" s="28">
        <f ca="1" t="shared" si="5741"/>
        <v>90508.4473878325</v>
      </c>
      <c r="BO778" s="28">
        <f ca="1" t="shared" si="5742"/>
        <v>39695.398000895</v>
      </c>
      <c r="BP778" s="28">
        <f ca="1" t="shared" si="5743"/>
        <v>-102780.605653043</v>
      </c>
      <c r="BQ778" s="28">
        <f ca="1" t="shared" ref="BQ778:BT778" si="5802">BE778</f>
        <v>19427.4187708959</v>
      </c>
      <c r="BR778" s="28">
        <f ca="1" t="shared" si="5802"/>
        <v>19798.7775533687</v>
      </c>
      <c r="BS778" s="28">
        <f ca="1" t="shared" si="5802"/>
        <v>19230.3452617458</v>
      </c>
      <c r="BT778" s="28">
        <f ca="1" t="shared" si="5802"/>
        <v>17209.231582877</v>
      </c>
      <c r="BU778" s="28">
        <f ca="1" t="shared" si="5745"/>
        <v>58103.5018590279</v>
      </c>
      <c r="BV778" s="30">
        <f ca="1" t="shared" si="5746"/>
        <v>7.88832832128366</v>
      </c>
    </row>
    <row r="779" ht="15" customHeight="1" spans="1:74">
      <c r="A779" s="26">
        <v>778</v>
      </c>
      <c r="B779" s="27">
        <f ca="1" t="shared" ref="B779:F779" si="5803">RAND()</f>
        <v>0.60018332909983</v>
      </c>
      <c r="C779" s="28">
        <f ca="1">IF(B779&lt;=('Ejercicio 3 - TIR'!$D$13-'Ejercicio 3 - TIR'!$C$13)/('Ejercicio 3 - TIR'!$E$13-'Ejercicio 3 - TIR'!$C$13),'Ejercicio 3 - TIR'!$C$13+SQRT(('Ejercicio 3 - TIR'!$E$13-'Ejercicio 3 - TIR'!$C$13)*('Ejercicio 3 - TIR'!$D$13-'Ejercicio 3 - TIR'!$C$13)*B779),'Ejercicio 3 - TIR'!$E$13-SQRT(('Ejercicio 3 - TIR'!$E$13-'Ejercicio 3 - TIR'!$C$13)*('Ejercicio 3 - TIR'!$E$13-'Ejercicio 3 - TIR'!$D$13)*(1-B779)))</f>
        <v>78096.1189493687</v>
      </c>
      <c r="D779" s="27">
        <f ca="1" t="shared" si="5803"/>
        <v>0.595141281196474</v>
      </c>
      <c r="E779" s="28">
        <f ca="1">IF(D779&lt;=('Ejercicio 3 - TIR'!$D$14-'Ejercicio 3 - TIR'!$C$14)/('Ejercicio 3 - TIR'!$E$14-'Ejercicio 3 - TIR'!$C$14),'Ejercicio 3 - TIR'!$C$14+SQRT(('Ejercicio 3 - TIR'!$E$14-'Ejercicio 3 - TIR'!$C$14)*('Ejercicio 3 - TIR'!$D$14-'Ejercicio 3 - TIR'!$C$14)*D779),'Ejercicio 3 - TIR'!$E$14-SQRT(('Ejercicio 3 - TIR'!$E$14-'Ejercicio 3 - TIR'!$C$14)*('Ejercicio 3 - TIR'!$E$14-'Ejercicio 3 - TIR'!$D$14)*(1-D779)))</f>
        <v>32207.1309634687</v>
      </c>
      <c r="F779" s="27">
        <f ca="1" t="shared" si="5803"/>
        <v>0.628307735501459</v>
      </c>
      <c r="G779" s="28">
        <f ca="1">IF(F779&lt;=('Ejercicio 3 - TIR'!$D$18-'Ejercicio 3 - TIR'!$C$18)/('Ejercicio 3 - TIR'!$E$18-'Ejercicio 3 - TIR'!$C$18),'Ejercicio 3 - TIR'!$C$18+SQRT(('Ejercicio 3 - TIR'!$E$18-'Ejercicio 3 - TIR'!$C$18)*('Ejercicio 3 - TIR'!$D$18-'Ejercicio 3 - TIR'!$C$18)*F779),'Ejercicio 3 - TIR'!$E$18-SQRT(('Ejercicio 3 - TIR'!$E$18-'Ejercicio 3 - TIR'!$C$18)*('Ejercicio 3 - TIR'!$E$18-'Ejercicio 3 - TIR'!$D$18)*(1-F779)))</f>
        <v>39708.0461641475</v>
      </c>
      <c r="H779" s="27">
        <f ca="1" t="shared" ref="H779:L779" si="5804">RAND()</f>
        <v>0.806790235502453</v>
      </c>
      <c r="I779" s="28">
        <f ca="1">IF(H779&lt;=('Ejercicio 3 - TIR'!$D$18-'Ejercicio 3 - TIR'!$C$18)/('Ejercicio 3 - TIR'!$E$18-'Ejercicio 3 - TIR'!$C$18),'Ejercicio 3 - TIR'!$C$18+SQRT(('Ejercicio 3 - TIR'!$E$18-'Ejercicio 3 - TIR'!$C$18)*('Ejercicio 3 - TIR'!$D$18-'Ejercicio 3 - TIR'!$C$18)*H779),'Ejercicio 3 - TIR'!$E$18-SQRT(('Ejercicio 3 - TIR'!$E$18-'Ejercicio 3 - TIR'!$C$18)*('Ejercicio 3 - TIR'!$E$18-'Ejercicio 3 - TIR'!$D$18)*(1-H779)))</f>
        <v>41193.3305453039</v>
      </c>
      <c r="J779" s="27">
        <f ca="1" t="shared" si="5804"/>
        <v>0.533883737932278</v>
      </c>
      <c r="K779" s="28">
        <f ca="1">IF(J779&lt;=('Ejercicio 3 - TIR'!$D$18-'Ejercicio 3 - TIR'!$C$18)/('Ejercicio 3 - TIR'!$E$18-'Ejercicio 3 - TIR'!$C$18),'Ejercicio 3 - TIR'!$C$18+SQRT(('Ejercicio 3 - TIR'!$E$18-'Ejercicio 3 - TIR'!$C$18)*('Ejercicio 3 - TIR'!$D$18-'Ejercicio 3 - TIR'!$C$18)*J779),'Ejercicio 3 - TIR'!$E$18-SQRT(('Ejercicio 3 - TIR'!$E$18-'Ejercicio 3 - TIR'!$C$18)*('Ejercicio 3 - TIR'!$E$18-'Ejercicio 3 - TIR'!$D$18)*(1-J779)))</f>
        <v>38948.8860027292</v>
      </c>
      <c r="L779" s="27">
        <f ca="1" t="shared" si="5804"/>
        <v>0.0642678515714337</v>
      </c>
      <c r="M779" s="28">
        <f ca="1">IF(L779&lt;=('Ejercicio 3 - TIR'!$D$18-'Ejercicio 3 - TIR'!$C$18)/('Ejercicio 3 - TIR'!$E$18-'Ejercicio 3 - TIR'!$C$18),'Ejercicio 3 - TIR'!$C$18+SQRT(('Ejercicio 3 - TIR'!$E$18-'Ejercicio 3 - TIR'!$C$18)*('Ejercicio 3 - TIR'!$D$18-'Ejercicio 3 - TIR'!$C$18)*L779),'Ejercicio 3 - TIR'!$E$18-SQRT(('Ejercicio 3 - TIR'!$E$18-'Ejercicio 3 - TIR'!$C$18)*('Ejercicio 3 - TIR'!$E$18-'Ejercicio 3 - TIR'!$D$18)*(1-L779)))</f>
        <v>33104.8635615297</v>
      </c>
      <c r="N779" s="27">
        <f ca="1" t="shared" ref="N779:R779" si="5805">RAND()</f>
        <v>0.40573056110597</v>
      </c>
      <c r="O779" s="28">
        <f ca="1">IF(N779&lt;=('Ejercicio 3 - TIR'!$D$18-'Ejercicio 3 - TIR'!$C$18)/('Ejercicio 3 - TIR'!$E$18-'Ejercicio 3 - TIR'!$C$18),'Ejercicio 3 - TIR'!$C$18+SQRT(('Ejercicio 3 - TIR'!$E$18-'Ejercicio 3 - TIR'!$C$18)*('Ejercicio 3 - TIR'!$D$18-'Ejercicio 3 - TIR'!$C$18)*N779),'Ejercicio 3 - TIR'!$E$18-SQRT(('Ejercicio 3 - TIR'!$E$18-'Ejercicio 3 - TIR'!$C$18)*('Ejercicio 3 - TIR'!$E$18-'Ejercicio 3 - TIR'!$D$18)*(1-N779)))</f>
        <v>37801.2552942392</v>
      </c>
      <c r="P779" s="27">
        <f ca="1" t="shared" si="5805"/>
        <v>0.144323111446523</v>
      </c>
      <c r="Q779" s="29">
        <f ca="1">IF(P779&lt;=('Ejercicio 3 - TIR'!$D$22-'Ejercicio 3 - TIR'!$C$22)/('Ejercicio 3 - TIR'!$E$22-'Ejercicio 3 - TIR'!$C$22),'Ejercicio 3 - TIR'!$C$22+SQRT(('Ejercicio 3 - TIR'!$E$22-'Ejercicio 3 - TIR'!$C$22)*('Ejercicio 3 - TIR'!$D$22-'Ejercicio 3 - TIR'!$C$22)*P779),'Ejercicio 3 - TIR'!$E$22-SQRT(('Ejercicio 3 - TIR'!$E$22-'Ejercicio 3 - TIR'!$C$22)*('Ejercicio 3 - TIR'!$E$22-'Ejercicio 3 - TIR'!$D$22)*(1-P779)))</f>
        <v>0.136117741796038</v>
      </c>
      <c r="R779" s="27">
        <f ca="1" t="shared" si="5805"/>
        <v>0.959813488368442</v>
      </c>
      <c r="S779" s="29">
        <f ca="1">IF(R779&lt;=('Ejercicio 3 - TIR'!$D$23-'Ejercicio 3 - TIR'!$C$23)/('Ejercicio 3 - TIR'!$E$23-'Ejercicio 3 - TIR'!$C$23),'Ejercicio 3 - TIR'!$C$23+SQRT(('Ejercicio 3 - TIR'!$E$23-'Ejercicio 3 - TIR'!$C$23)*('Ejercicio 3 - TIR'!$D$23-'Ejercicio 3 - TIR'!$C$23)*R779),'Ejercicio 3 - TIR'!$E$23-SQRT(('Ejercicio 3 - TIR'!$E$23-'Ejercicio 3 - TIR'!$C$23)*('Ejercicio 3 - TIR'!$E$23-'Ejercicio 3 - TIR'!$D$23)*(1-R779)))</f>
        <v>0.171494959086706</v>
      </c>
      <c r="T779" s="27">
        <f ca="1" t="shared" ref="T779:X779" si="5806">RAND()</f>
        <v>0.92656023268233</v>
      </c>
      <c r="U779" s="29">
        <f ca="1">IF(T779&lt;=('Ejercicio 3 - TIR'!$D$24-'Ejercicio 3 - TIR'!$C$24)/('Ejercicio 3 - TIR'!$E$24-'Ejercicio 3 - TIR'!$C$24),'Ejercicio 3 - TIR'!$C$24+SQRT(('Ejercicio 3 - TIR'!$E$24-'Ejercicio 3 - TIR'!$C$24)*('Ejercicio 3 - TIR'!$D$24-'Ejercicio 3 - TIR'!$C$24)*T779),'Ejercicio 3 - TIR'!$E$24-SQRT(('Ejercicio 3 - TIR'!$E$24-'Ejercicio 3 - TIR'!$C$24)*('Ejercicio 3 - TIR'!$E$24-'Ejercicio 3 - TIR'!$D$24)*(1-T779)))</f>
        <v>0.205660148240324</v>
      </c>
      <c r="V779" s="27">
        <f ca="1" t="shared" si="5806"/>
        <v>0.539167561474525</v>
      </c>
      <c r="W779" s="29">
        <f ca="1">IF(V779&lt;=('Ejercicio 3 - TIR'!$D$25-'Ejercicio 3 - TIR'!$C$25)/('Ejercicio 3 - TIR'!$E$25-'Ejercicio 3 - TIR'!$C$25),'Ejercicio 3 - TIR'!$C$25+SQRT(('Ejercicio 3 - TIR'!$E$25-'Ejercicio 3 - TIR'!$C$25)*('Ejercicio 3 - TIR'!$D$25-'Ejercicio 3 - TIR'!$C$25)*V779),'Ejercicio 3 - TIR'!$E$25-SQRT(('Ejercicio 3 - TIR'!$E$25-'Ejercicio 3 - TIR'!$C$25)*('Ejercicio 3 - TIR'!$E$25-'Ejercicio 3 - TIR'!$D$25)*(1-V779)))</f>
        <v>0.209838905208658</v>
      </c>
      <c r="X779" s="27">
        <f ca="1" t="shared" si="5806"/>
        <v>0.393125939608154</v>
      </c>
      <c r="Y779" s="29">
        <f ca="1">IF(X779&lt;=('Ejercicio 3 - TIR'!$D$26-'Ejercicio 3 - TIR'!$C$26)/('Ejercicio 3 - TIR'!$E$26-'Ejercicio 3 - TIR'!$C$26),'Ejercicio 3 - TIR'!$C$26+SQRT(('Ejercicio 3 - TIR'!$E$26-'Ejercicio 3 - TIR'!$C$26)*('Ejercicio 3 - TIR'!$D$26-'Ejercicio 3 - TIR'!$C$26)*X779),'Ejercicio 3 - TIR'!$E$26-SQRT(('Ejercicio 3 - TIR'!$E$26-'Ejercicio 3 - TIR'!$C$26)*('Ejercicio 3 - TIR'!$E$26-'Ejercicio 3 - TIR'!$D$26)*(1-X779)))</f>
        <v>0.222753865404589</v>
      </c>
      <c r="Z779" s="27">
        <f ca="1" t="shared" si="5716"/>
        <v>1.13611774179604</v>
      </c>
      <c r="AA779" s="27">
        <f ca="1" t="shared" si="5717"/>
        <v>1.33095620744303</v>
      </c>
      <c r="AB779" s="27">
        <f ca="1" t="shared" si="5718"/>
        <v>1.60468085836714</v>
      </c>
      <c r="AC779" s="27">
        <f ca="1" t="shared" si="5719"/>
        <v>1.94140533289619</v>
      </c>
      <c r="AD779" s="27">
        <f ca="1" t="shared" si="5720"/>
        <v>2.3738608751159</v>
      </c>
      <c r="AE779" s="26">
        <f ca="1" t="shared" si="5721"/>
        <v>4383.9619364766</v>
      </c>
      <c r="AF779" s="26">
        <f ca="1" t="shared" si="5722"/>
        <v>5135.78930941033</v>
      </c>
      <c r="AG779" s="26">
        <f ca="1" t="shared" si="5723"/>
        <v>6192.01650011473</v>
      </c>
      <c r="AH779" s="26">
        <f ca="1" t="shared" si="5724"/>
        <v>7491.34246353275</v>
      </c>
      <c r="AI779" s="26">
        <f ca="1" t="shared" si="5725"/>
        <v>9160.0679543542</v>
      </c>
      <c r="AJ779" s="28">
        <f ca="1" t="shared" si="5726"/>
        <v>45113.0157391441</v>
      </c>
      <c r="AK779" s="28">
        <f ca="1" t="shared" si="5727"/>
        <v>54826.5189945249</v>
      </c>
      <c r="AL779" s="28">
        <f ca="1" t="shared" si="5728"/>
        <v>62500.5318233034</v>
      </c>
      <c r="AM779" s="28">
        <f ca="1" t="shared" si="5729"/>
        <v>64269.9586631547</v>
      </c>
      <c r="AN779" s="28">
        <f ca="1" t="shared" si="5730"/>
        <v>89734.9209732624</v>
      </c>
      <c r="AO779" s="28">
        <f ca="1">C779/'Ejercicio 3 - TIR'!$D$7</f>
        <v>15619.2237898737</v>
      </c>
      <c r="AP779" s="28">
        <f ca="1" t="shared" si="5731"/>
        <v>29493.7919492703</v>
      </c>
      <c r="AQ779" s="28">
        <f ca="1" t="shared" si="5732"/>
        <v>39207.2952046511</v>
      </c>
      <c r="AR779" s="28">
        <f ca="1" t="shared" si="5733"/>
        <v>46881.3080334297</v>
      </c>
      <c r="AS779" s="28">
        <f ca="1" t="shared" si="5734"/>
        <v>48650.734873281</v>
      </c>
      <c r="AT779" s="28">
        <f ca="1" t="shared" si="5735"/>
        <v>74115.6971833887</v>
      </c>
      <c r="AU779" s="28">
        <f ca="1">AP779*'Ejercicio 3 - TIR'!$D$5</f>
        <v>14746.8959746352</v>
      </c>
      <c r="AV779" s="28">
        <f ca="1">AQ779*'Ejercicio 3 - TIR'!$D$5</f>
        <v>19603.6476023256</v>
      </c>
      <c r="AW779" s="28">
        <f ca="1">AR779*'Ejercicio 3 - TIR'!$D$5</f>
        <v>23440.6540167148</v>
      </c>
      <c r="AX779" s="28">
        <f ca="1">AS779*'Ejercicio 3 - TIR'!$D$5</f>
        <v>24325.3674366405</v>
      </c>
      <c r="AY779" s="28">
        <f ca="1">AT779*'Ejercicio 3 - TIR'!$D$5</f>
        <v>37057.8485916943</v>
      </c>
      <c r="AZ779" s="28">
        <f ca="1" t="shared" ref="AZ779:BD779" si="5807">AJ779-AU779-AE779</f>
        <v>25982.1578280323</v>
      </c>
      <c r="BA779" s="28">
        <f ca="1" t="shared" si="5807"/>
        <v>30087.082082789</v>
      </c>
      <c r="BB779" s="28">
        <f ca="1" t="shared" si="5807"/>
        <v>32867.8613064739</v>
      </c>
      <c r="BC779" s="28">
        <f ca="1" t="shared" si="5807"/>
        <v>32453.2487629815</v>
      </c>
      <c r="BD779" s="28">
        <f ca="1" t="shared" si="5807"/>
        <v>43517.0044272139</v>
      </c>
      <c r="BE779" s="28">
        <f ca="1" t="shared" ref="BE779:BI779" si="5808">AZ779/Z779</f>
        <v>22869.247501547</v>
      </c>
      <c r="BF779" s="28">
        <f ca="1" t="shared" si="5808"/>
        <v>22605.6138545616</v>
      </c>
      <c r="BG779" s="28">
        <f ca="1" t="shared" si="5808"/>
        <v>20482.491041813</v>
      </c>
      <c r="BH779" s="28">
        <f ca="1" t="shared" si="5808"/>
        <v>16716.3694325325</v>
      </c>
      <c r="BI779" s="28">
        <f ca="1" t="shared" si="5808"/>
        <v>18331.7417138396</v>
      </c>
      <c r="BJ779" s="28">
        <f ca="1" t="shared" si="5738"/>
        <v>76455.2480939122</v>
      </c>
      <c r="BK779" s="28">
        <f ca="1" t="shared" si="5739"/>
        <v>37077.8642544608</v>
      </c>
      <c r="BL779" s="28">
        <f ca="1" t="shared" si="5740"/>
        <v>113533.112348373</v>
      </c>
      <c r="BM779" s="28">
        <f ca="1">BK779*'Ejercicio 3 - TIR'!$D$5</f>
        <v>18538.9321272304</v>
      </c>
      <c r="BN779" s="28">
        <f ca="1" t="shared" si="5741"/>
        <v>94994.1802211426</v>
      </c>
      <c r="BO779" s="28">
        <f ca="1" t="shared" si="5742"/>
        <v>40016.7428584055</v>
      </c>
      <c r="BP779" s="28">
        <f ca="1" t="shared" si="5743"/>
        <v>-110303.249912837</v>
      </c>
      <c r="BQ779" s="28">
        <f ca="1" t="shared" ref="BQ779:BT779" si="5809">BE779</f>
        <v>22869.247501547</v>
      </c>
      <c r="BR779" s="28">
        <f ca="1" t="shared" si="5809"/>
        <v>22605.6138545616</v>
      </c>
      <c r="BS779" s="28">
        <f ca="1" t="shared" si="5809"/>
        <v>20482.491041813</v>
      </c>
      <c r="BT779" s="28">
        <f ca="1" t="shared" si="5809"/>
        <v>16716.3694325325</v>
      </c>
      <c r="BU779" s="28">
        <f ca="1" t="shared" si="5745"/>
        <v>58348.4845722451</v>
      </c>
      <c r="BV779" s="30">
        <f ca="1" t="shared" si="5746"/>
        <v>7.55329427796139</v>
      </c>
    </row>
    <row r="780" ht="15" customHeight="1" spans="1:74">
      <c r="A780" s="26">
        <v>779</v>
      </c>
      <c r="B780" s="27">
        <f ca="1" t="shared" ref="B780:F780" si="5810">RAND()</f>
        <v>0.714087648919242</v>
      </c>
      <c r="C780" s="28">
        <f ca="1">IF(B780&lt;=('Ejercicio 3 - TIR'!$D$13-'Ejercicio 3 - TIR'!$C$13)/('Ejercicio 3 - TIR'!$E$13-'Ejercicio 3 - TIR'!$C$13),'Ejercicio 3 - TIR'!$C$13+SQRT(('Ejercicio 3 - TIR'!$E$13-'Ejercicio 3 - TIR'!$C$13)*('Ejercicio 3 - TIR'!$D$13-'Ejercicio 3 - TIR'!$C$13)*B780),'Ejercicio 3 - TIR'!$E$13-SQRT(('Ejercicio 3 - TIR'!$E$13-'Ejercicio 3 - TIR'!$C$13)*('Ejercicio 3 - TIR'!$E$13-'Ejercicio 3 - TIR'!$D$13)*(1-B780)))</f>
        <v>81477.1810650509</v>
      </c>
      <c r="D780" s="27">
        <f ca="1" t="shared" si="5810"/>
        <v>0.0739440577811812</v>
      </c>
      <c r="E780" s="28">
        <f ca="1">IF(D780&lt;=('Ejercicio 3 - TIR'!$D$14-'Ejercicio 3 - TIR'!$C$14)/('Ejercicio 3 - TIR'!$E$14-'Ejercicio 3 - TIR'!$C$14),'Ejercicio 3 - TIR'!$C$14+SQRT(('Ejercicio 3 - TIR'!$E$14-'Ejercicio 3 - TIR'!$C$14)*('Ejercicio 3 - TIR'!$D$14-'Ejercicio 3 - TIR'!$C$14)*D780),'Ejercicio 3 - TIR'!$E$14-SQRT(('Ejercicio 3 - TIR'!$E$14-'Ejercicio 3 - TIR'!$C$14)*('Ejercicio 3 - TIR'!$E$14-'Ejercicio 3 - TIR'!$D$14)*(1-D780)))</f>
        <v>27354.9531489158</v>
      </c>
      <c r="F780" s="27">
        <f ca="1" t="shared" si="5810"/>
        <v>0.985118755001637</v>
      </c>
      <c r="G780" s="28">
        <f ca="1">IF(F780&lt;=('Ejercicio 3 - TIR'!$D$18-'Ejercicio 3 - TIR'!$C$18)/('Ejercicio 3 - TIR'!$E$18-'Ejercicio 3 - TIR'!$C$18),'Ejercicio 3 - TIR'!$C$18+SQRT(('Ejercicio 3 - TIR'!$E$18-'Ejercicio 3 - TIR'!$C$18)*('Ejercicio 3 - TIR'!$D$18-'Ejercicio 3 - TIR'!$C$18)*F780),'Ejercicio 3 - TIR'!$E$18-SQRT(('Ejercicio 3 - TIR'!$E$18-'Ejercicio 3 - TIR'!$C$18)*('Ejercicio 3 - TIR'!$E$18-'Ejercicio 3 - TIR'!$D$18)*(1-F780)))</f>
        <v>43943.5467947527</v>
      </c>
      <c r="H780" s="27">
        <f ca="1" t="shared" ref="H780:L780" si="5811">RAND()</f>
        <v>0.450477335809238</v>
      </c>
      <c r="I780" s="28">
        <f ca="1">IF(H780&lt;=('Ejercicio 3 - TIR'!$D$18-'Ejercicio 3 - TIR'!$C$18)/('Ejercicio 3 - TIR'!$E$18-'Ejercicio 3 - TIR'!$C$18),'Ejercicio 3 - TIR'!$C$18+SQRT(('Ejercicio 3 - TIR'!$E$18-'Ejercicio 3 - TIR'!$C$18)*('Ejercicio 3 - TIR'!$D$18-'Ejercicio 3 - TIR'!$C$18)*H780),'Ejercicio 3 - TIR'!$E$18-SQRT(('Ejercicio 3 - TIR'!$E$18-'Ejercicio 3 - TIR'!$C$18)*('Ejercicio 3 - TIR'!$E$18-'Ejercicio 3 - TIR'!$D$18)*(1-H780)))</f>
        <v>38220.1946674872</v>
      </c>
      <c r="J780" s="27">
        <f ca="1" t="shared" si="5811"/>
        <v>0.206638338758891</v>
      </c>
      <c r="K780" s="28">
        <f ca="1">IF(J780&lt;=('Ejercicio 3 - TIR'!$D$18-'Ejercicio 3 - TIR'!$C$18)/('Ejercicio 3 - TIR'!$E$18-'Ejercicio 3 - TIR'!$C$18),'Ejercicio 3 - TIR'!$C$18+SQRT(('Ejercicio 3 - TIR'!$E$18-'Ejercicio 3 - TIR'!$C$18)*('Ejercicio 3 - TIR'!$D$18-'Ejercicio 3 - TIR'!$C$18)*J780),'Ejercicio 3 - TIR'!$E$18-SQRT(('Ejercicio 3 - TIR'!$E$18-'Ejercicio 3 - TIR'!$C$18)*('Ejercicio 3 - TIR'!$E$18-'Ejercicio 3 - TIR'!$D$18)*(1-J780)))</f>
        <v>35567.3827615706</v>
      </c>
      <c r="L780" s="27">
        <f ca="1" t="shared" si="5811"/>
        <v>0.288719928432891</v>
      </c>
      <c r="M780" s="28">
        <f ca="1">IF(L780&lt;=('Ejercicio 3 - TIR'!$D$18-'Ejercicio 3 - TIR'!$C$18)/('Ejercicio 3 - TIR'!$E$18-'Ejercicio 3 - TIR'!$C$18),'Ejercicio 3 - TIR'!$C$18+SQRT(('Ejercicio 3 - TIR'!$E$18-'Ejercicio 3 - TIR'!$C$18)*('Ejercicio 3 - TIR'!$D$18-'Ejercicio 3 - TIR'!$C$18)*L780),'Ejercicio 3 - TIR'!$E$18-SQRT(('Ejercicio 3 - TIR'!$E$18-'Ejercicio 3 - TIR'!$C$18)*('Ejercicio 3 - TIR'!$E$18-'Ejercicio 3 - TIR'!$D$18)*(1-L780)))</f>
        <v>36580.8805843089</v>
      </c>
      <c r="N780" s="27">
        <f ca="1" t="shared" ref="N780:R780" si="5812">RAND()</f>
        <v>0.299012548123763</v>
      </c>
      <c r="O780" s="28">
        <f ca="1">IF(N780&lt;=('Ejercicio 3 - TIR'!$D$18-'Ejercicio 3 - TIR'!$C$18)/('Ejercicio 3 - TIR'!$E$18-'Ejercicio 3 - TIR'!$C$18),'Ejercicio 3 - TIR'!$C$18+SQRT(('Ejercicio 3 - TIR'!$E$18-'Ejercicio 3 - TIR'!$C$18)*('Ejercicio 3 - TIR'!$D$18-'Ejercicio 3 - TIR'!$C$18)*N780),'Ejercicio 3 - TIR'!$E$18-SQRT(('Ejercicio 3 - TIR'!$E$18-'Ejercicio 3 - TIR'!$C$18)*('Ejercicio 3 - TIR'!$E$18-'Ejercicio 3 - TIR'!$D$18)*(1-N780)))</f>
        <v>36697.1547853222</v>
      </c>
      <c r="P780" s="27">
        <f ca="1" t="shared" si="5812"/>
        <v>0.195480583184566</v>
      </c>
      <c r="Q780" s="29">
        <f ca="1">IF(P780&lt;=('Ejercicio 3 - TIR'!$D$22-'Ejercicio 3 - TIR'!$C$22)/('Ejercicio 3 - TIR'!$E$22-'Ejercicio 3 - TIR'!$C$22),'Ejercicio 3 - TIR'!$C$22+SQRT(('Ejercicio 3 - TIR'!$E$22-'Ejercicio 3 - TIR'!$C$22)*('Ejercicio 3 - TIR'!$D$22-'Ejercicio 3 - TIR'!$C$22)*P780),'Ejercicio 3 - TIR'!$E$22-SQRT(('Ejercicio 3 - TIR'!$E$22-'Ejercicio 3 - TIR'!$C$22)*('Ejercicio 3 - TIR'!$E$22-'Ejercicio 3 - TIR'!$D$22)*(1-P780)))</f>
        <v>0.138758066257805</v>
      </c>
      <c r="R780" s="27">
        <f ca="1" t="shared" si="5812"/>
        <v>0.845459784016491</v>
      </c>
      <c r="S780" s="29">
        <f ca="1">IF(R780&lt;=('Ejercicio 3 - TIR'!$D$23-'Ejercicio 3 - TIR'!$C$23)/('Ejercicio 3 - TIR'!$E$23-'Ejercicio 3 - TIR'!$C$23),'Ejercicio 3 - TIR'!$C$23+SQRT(('Ejercicio 3 - TIR'!$E$23-'Ejercicio 3 - TIR'!$C$23)*('Ejercicio 3 - TIR'!$D$23-'Ejercicio 3 - TIR'!$C$23)*R780),'Ejercicio 3 - TIR'!$E$23-SQRT(('Ejercicio 3 - TIR'!$E$23-'Ejercicio 3 - TIR'!$C$23)*('Ejercicio 3 - TIR'!$E$23-'Ejercicio 3 - TIR'!$D$23)*(1-R780)))</f>
        <v>0.163321499204955</v>
      </c>
      <c r="T780" s="27">
        <f ca="1" t="shared" ref="T780:X780" si="5813">RAND()</f>
        <v>0.568905670544663</v>
      </c>
      <c r="U780" s="29">
        <f ca="1">IF(T780&lt;=('Ejercicio 3 - TIR'!$D$24-'Ejercicio 3 - TIR'!$C$24)/('Ejercicio 3 - TIR'!$E$24-'Ejercicio 3 - TIR'!$C$24),'Ejercicio 3 - TIR'!$C$24+SQRT(('Ejercicio 3 - TIR'!$E$24-'Ejercicio 3 - TIR'!$C$24)*('Ejercicio 3 - TIR'!$D$24-'Ejercicio 3 - TIR'!$C$24)*T780),'Ejercicio 3 - TIR'!$E$24-SQRT(('Ejercicio 3 - TIR'!$E$24-'Ejercicio 3 - TIR'!$C$24)*('Ejercicio 3 - TIR'!$E$24-'Ejercicio 3 - TIR'!$D$24)*(1-T780)))</f>
        <v>0.185257171639676</v>
      </c>
      <c r="V780" s="27">
        <f ca="1" t="shared" si="5813"/>
        <v>0.538061675333766</v>
      </c>
      <c r="W780" s="29">
        <f ca="1">IF(V780&lt;=('Ejercicio 3 - TIR'!$D$25-'Ejercicio 3 - TIR'!$C$25)/('Ejercicio 3 - TIR'!$E$25-'Ejercicio 3 - TIR'!$C$25),'Ejercicio 3 - TIR'!$C$25+SQRT(('Ejercicio 3 - TIR'!$E$25-'Ejercicio 3 - TIR'!$C$25)*('Ejercicio 3 - TIR'!$D$25-'Ejercicio 3 - TIR'!$C$25)*V780),'Ejercicio 3 - TIR'!$E$25-SQRT(('Ejercicio 3 - TIR'!$E$25-'Ejercicio 3 - TIR'!$C$25)*('Ejercicio 3 - TIR'!$E$25-'Ejercicio 3 - TIR'!$D$25)*(1-V780)))</f>
        <v>0.209790745638201</v>
      </c>
      <c r="X780" s="27">
        <f ca="1" t="shared" si="5813"/>
        <v>0.513807105997084</v>
      </c>
      <c r="Y780" s="29">
        <f ca="1">IF(X780&lt;=('Ejercicio 3 - TIR'!$D$26-'Ejercicio 3 - TIR'!$C$26)/('Ejercicio 3 - TIR'!$E$26-'Ejercicio 3 - TIR'!$C$26),'Ejercicio 3 - TIR'!$C$26+SQRT(('Ejercicio 3 - TIR'!$E$26-'Ejercicio 3 - TIR'!$C$26)*('Ejercicio 3 - TIR'!$D$26-'Ejercicio 3 - TIR'!$C$26)*X780),'Ejercicio 3 - TIR'!$E$26-SQRT(('Ejercicio 3 - TIR'!$E$26-'Ejercicio 3 - TIR'!$C$26)*('Ejercicio 3 - TIR'!$E$26-'Ejercicio 3 - TIR'!$D$26)*(1-X780)))</f>
        <v>0.228760936507234</v>
      </c>
      <c r="Z780" s="27">
        <f ca="1" t="shared" si="5716"/>
        <v>1.13875806625781</v>
      </c>
      <c r="AA780" s="27">
        <f ca="1" t="shared" si="5717"/>
        <v>1.32474174087077</v>
      </c>
      <c r="AB780" s="27">
        <f ca="1" t="shared" si="5718"/>
        <v>1.5701596489375</v>
      </c>
      <c r="AC780" s="27">
        <f ca="1" t="shared" si="5719"/>
        <v>1.89956461245912</v>
      </c>
      <c r="AD780" s="27">
        <f ca="1" t="shared" si="5720"/>
        <v>2.33411079216127</v>
      </c>
      <c r="AE780" s="26">
        <f ca="1" t="shared" si="5721"/>
        <v>3795.72040151643</v>
      </c>
      <c r="AF780" s="26">
        <f ca="1" t="shared" si="5722"/>
        <v>4415.64314805492</v>
      </c>
      <c r="AG780" s="26">
        <f ca="1" t="shared" si="5723"/>
        <v>5233.67270863369</v>
      </c>
      <c r="AH780" s="26">
        <f ca="1" t="shared" si="5724"/>
        <v>6331.64880860426</v>
      </c>
      <c r="AI780" s="26">
        <f ca="1" t="shared" si="5725"/>
        <v>7780.08271969548</v>
      </c>
      <c r="AJ780" s="28">
        <f ca="1" t="shared" si="5726"/>
        <v>50041.068372502</v>
      </c>
      <c r="AK780" s="28">
        <f ca="1" t="shared" si="5727"/>
        <v>50631.8872202266</v>
      </c>
      <c r="AL780" s="28">
        <f ca="1" t="shared" si="5728"/>
        <v>55846.4692305335</v>
      </c>
      <c r="AM780" s="28">
        <f ca="1" t="shared" si="5729"/>
        <v>69487.746250546</v>
      </c>
      <c r="AN780" s="28">
        <f ca="1" t="shared" si="5730"/>
        <v>85655.2250260331</v>
      </c>
      <c r="AO780" s="28">
        <f ca="1">C780/'Ejercicio 3 - TIR'!$D$7</f>
        <v>16295.4362130102</v>
      </c>
      <c r="AP780" s="28">
        <f ca="1" t="shared" si="5731"/>
        <v>33745.6321594918</v>
      </c>
      <c r="AQ780" s="28">
        <f ca="1" t="shared" si="5732"/>
        <v>34336.4510072164</v>
      </c>
      <c r="AR780" s="28">
        <f ca="1" t="shared" si="5733"/>
        <v>39551.0330175234</v>
      </c>
      <c r="AS780" s="28">
        <f ca="1" t="shared" si="5734"/>
        <v>53192.3100375359</v>
      </c>
      <c r="AT780" s="28">
        <f ca="1" t="shared" si="5735"/>
        <v>69359.788813023</v>
      </c>
      <c r="AU780" s="28">
        <f ca="1">AP780*'Ejercicio 3 - TIR'!$D$5</f>
        <v>16872.8160797459</v>
      </c>
      <c r="AV780" s="28">
        <f ca="1">AQ780*'Ejercicio 3 - TIR'!$D$5</f>
        <v>17168.2255036082</v>
      </c>
      <c r="AW780" s="28">
        <f ca="1">AR780*'Ejercicio 3 - TIR'!$D$5</f>
        <v>19775.5165087617</v>
      </c>
      <c r="AX780" s="28">
        <f ca="1">AS780*'Ejercicio 3 - TIR'!$D$5</f>
        <v>26596.1550187679</v>
      </c>
      <c r="AY780" s="28">
        <f ca="1">AT780*'Ejercicio 3 - TIR'!$D$5</f>
        <v>34679.8944065115</v>
      </c>
      <c r="AZ780" s="28">
        <f ca="1" t="shared" ref="AZ780:BD780" si="5814">AJ780-AU780-AE780</f>
        <v>29372.5318912397</v>
      </c>
      <c r="BA780" s="28">
        <f ca="1" t="shared" si="5814"/>
        <v>29048.0185685635</v>
      </c>
      <c r="BB780" s="28">
        <f ca="1" t="shared" si="5814"/>
        <v>30837.2800131382</v>
      </c>
      <c r="BC780" s="28">
        <f ca="1" t="shared" si="5814"/>
        <v>36559.9424231738</v>
      </c>
      <c r="BD780" s="28">
        <f ca="1" t="shared" si="5814"/>
        <v>43195.2478998262</v>
      </c>
      <c r="BE780" s="28">
        <f ca="1" t="shared" ref="BE780:BI780" si="5815">AZ780/Z780</f>
        <v>25793.4786690591</v>
      </c>
      <c r="BF780" s="28">
        <f ca="1" t="shared" si="5815"/>
        <v>21927.3067892236</v>
      </c>
      <c r="BG780" s="28">
        <f ca="1" t="shared" si="5815"/>
        <v>19639.5825316267</v>
      </c>
      <c r="BH780" s="28">
        <f ca="1" t="shared" si="5815"/>
        <v>19246.4853174141</v>
      </c>
      <c r="BI780" s="28">
        <f ca="1" t="shared" si="5815"/>
        <v>18506.0829352619</v>
      </c>
      <c r="BJ780" s="28">
        <f ca="1" t="shared" si="5738"/>
        <v>63849.4913639503</v>
      </c>
      <c r="BK780" s="28">
        <f ca="1" t="shared" si="5739"/>
        <v>38035.3535277626</v>
      </c>
      <c r="BL780" s="28">
        <f ca="1" t="shared" si="5740"/>
        <v>101884.844891713</v>
      </c>
      <c r="BM780" s="28">
        <f ca="1">BK780*'Ejercicio 3 - TIR'!$D$5</f>
        <v>19017.6767638813</v>
      </c>
      <c r="BN780" s="28">
        <f ca="1" t="shared" si="5741"/>
        <v>82867.1681278316</v>
      </c>
      <c r="BO780" s="28">
        <f ca="1" t="shared" si="5742"/>
        <v>35502.6712554209</v>
      </c>
      <c r="BP780" s="28">
        <f ca="1" t="shared" si="5743"/>
        <v>-108832.134213967</v>
      </c>
      <c r="BQ780" s="28">
        <f ca="1" t="shared" ref="BQ780:BT780" si="5816">BE780</f>
        <v>25793.4786690591</v>
      </c>
      <c r="BR780" s="28">
        <f ca="1" t="shared" si="5816"/>
        <v>21927.3067892236</v>
      </c>
      <c r="BS780" s="28">
        <f ca="1" t="shared" si="5816"/>
        <v>19639.5825316267</v>
      </c>
      <c r="BT780" s="28">
        <f ca="1" t="shared" si="5816"/>
        <v>19246.4853174141</v>
      </c>
      <c r="BU780" s="28">
        <f ca="1" t="shared" si="5745"/>
        <v>54008.7541906828</v>
      </c>
      <c r="BV780" s="30">
        <f ca="1" t="shared" si="5746"/>
        <v>8.10700729108138</v>
      </c>
    </row>
    <row r="781" ht="15" customHeight="1" spans="1:74">
      <c r="A781" s="26">
        <v>780</v>
      </c>
      <c r="B781" s="27">
        <f ca="1" t="shared" ref="B781:F781" si="5817">RAND()</f>
        <v>0.822250300949301</v>
      </c>
      <c r="C781" s="28">
        <f ca="1">IF(B781&lt;=('Ejercicio 3 - TIR'!$D$13-'Ejercicio 3 - TIR'!$C$13)/('Ejercicio 3 - TIR'!$E$13-'Ejercicio 3 - TIR'!$C$13),'Ejercicio 3 - TIR'!$C$13+SQRT(('Ejercicio 3 - TIR'!$E$13-'Ejercicio 3 - TIR'!$C$13)*('Ejercicio 3 - TIR'!$D$13-'Ejercicio 3 - TIR'!$C$13)*B781),'Ejercicio 3 - TIR'!$E$13-SQRT(('Ejercicio 3 - TIR'!$E$13-'Ejercicio 3 - TIR'!$C$13)*('Ejercicio 3 - TIR'!$E$13-'Ejercicio 3 - TIR'!$D$13)*(1-B781)))</f>
        <v>85395.2186301595</v>
      </c>
      <c r="D781" s="27">
        <f ca="1" t="shared" si="5817"/>
        <v>0.713328795541915</v>
      </c>
      <c r="E781" s="28">
        <f ca="1">IF(D781&lt;=('Ejercicio 3 - TIR'!$D$14-'Ejercicio 3 - TIR'!$C$14)/('Ejercicio 3 - TIR'!$E$14-'Ejercicio 3 - TIR'!$C$14),'Ejercicio 3 - TIR'!$C$14+SQRT(('Ejercicio 3 - TIR'!$E$14-'Ejercicio 3 - TIR'!$C$14)*('Ejercicio 3 - TIR'!$D$14-'Ejercicio 3 - TIR'!$C$14)*D781),'Ejercicio 3 - TIR'!$E$14-SQRT(('Ejercicio 3 - TIR'!$E$14-'Ejercicio 3 - TIR'!$C$14)*('Ejercicio 3 - TIR'!$E$14-'Ejercicio 3 - TIR'!$D$14)*(1-D781)))</f>
        <v>33442.5095754006</v>
      </c>
      <c r="F781" s="27">
        <f ca="1" t="shared" si="5817"/>
        <v>0.808734044434103</v>
      </c>
      <c r="G781" s="28">
        <f ca="1">IF(F781&lt;=('Ejercicio 3 - TIR'!$D$18-'Ejercicio 3 - TIR'!$C$18)/('Ejercicio 3 - TIR'!$E$18-'Ejercicio 3 - TIR'!$C$18),'Ejercicio 3 - TIR'!$C$18+SQRT(('Ejercicio 3 - TIR'!$E$18-'Ejercicio 3 - TIR'!$C$18)*('Ejercicio 3 - TIR'!$D$18-'Ejercicio 3 - TIR'!$C$18)*F781),'Ejercicio 3 - TIR'!$E$18-SQRT(('Ejercicio 3 - TIR'!$E$18-'Ejercicio 3 - TIR'!$C$18)*('Ejercicio 3 - TIR'!$E$18-'Ejercicio 3 - TIR'!$D$18)*(1-F781)))</f>
        <v>41212.5276677654</v>
      </c>
      <c r="H781" s="27">
        <f ca="1" t="shared" ref="H781:L781" si="5818">RAND()</f>
        <v>0.375330236862594</v>
      </c>
      <c r="I781" s="28">
        <f ca="1">IF(H781&lt;=('Ejercicio 3 - TIR'!$D$18-'Ejercicio 3 - TIR'!$C$18)/('Ejercicio 3 - TIR'!$E$18-'Ejercicio 3 - TIR'!$C$18),'Ejercicio 3 - TIR'!$C$18+SQRT(('Ejercicio 3 - TIR'!$E$18-'Ejercicio 3 - TIR'!$C$18)*('Ejercicio 3 - TIR'!$D$18-'Ejercicio 3 - TIR'!$C$18)*H781),'Ejercicio 3 - TIR'!$E$18-SQRT(('Ejercicio 3 - TIR'!$E$18-'Ejercicio 3 - TIR'!$C$18)*('Ejercicio 3 - TIR'!$E$18-'Ejercicio 3 - TIR'!$D$18)*(1-H781)))</f>
        <v>37503.3016419033</v>
      </c>
      <c r="J781" s="27">
        <f ca="1" t="shared" si="5818"/>
        <v>0.447634870610387</v>
      </c>
      <c r="K781" s="28">
        <f ca="1">IF(J781&lt;=('Ejercicio 3 - TIR'!$D$18-'Ejercicio 3 - TIR'!$C$18)/('Ejercicio 3 - TIR'!$E$18-'Ejercicio 3 - TIR'!$C$18),'Ejercicio 3 - TIR'!$C$18+SQRT(('Ejercicio 3 - TIR'!$E$18-'Ejercicio 3 - TIR'!$C$18)*('Ejercicio 3 - TIR'!$D$18-'Ejercicio 3 - TIR'!$C$18)*J781),'Ejercicio 3 - TIR'!$E$18-SQRT(('Ejercicio 3 - TIR'!$E$18-'Ejercicio 3 - TIR'!$C$18)*('Ejercicio 3 - TIR'!$E$18-'Ejercicio 3 - TIR'!$D$18)*(1-J781)))</f>
        <v>38194.2193399712</v>
      </c>
      <c r="L781" s="27">
        <f ca="1" t="shared" si="5818"/>
        <v>0.24499841028483</v>
      </c>
      <c r="M781" s="28">
        <f ca="1">IF(L781&lt;=('Ejercicio 3 - TIR'!$D$18-'Ejercicio 3 - TIR'!$C$18)/('Ejercicio 3 - TIR'!$E$18-'Ejercicio 3 - TIR'!$C$18),'Ejercicio 3 - TIR'!$C$18+SQRT(('Ejercicio 3 - TIR'!$E$18-'Ejercicio 3 - TIR'!$C$18)*('Ejercicio 3 - TIR'!$D$18-'Ejercicio 3 - TIR'!$C$18)*L781),'Ejercicio 3 - TIR'!$E$18-SQRT(('Ejercicio 3 - TIR'!$E$18-'Ejercicio 3 - TIR'!$C$18)*('Ejercicio 3 - TIR'!$E$18-'Ejercicio 3 - TIR'!$D$18)*(1-L781)))</f>
        <v>36062.1581588346</v>
      </c>
      <c r="N781" s="27">
        <f ca="1" t="shared" ref="N781:R781" si="5819">RAND()</f>
        <v>0.619981680819493</v>
      </c>
      <c r="O781" s="28">
        <f ca="1">IF(N781&lt;=('Ejercicio 3 - TIR'!$D$18-'Ejercicio 3 - TIR'!$C$18)/('Ejercicio 3 - TIR'!$E$18-'Ejercicio 3 - TIR'!$C$18),'Ejercicio 3 - TIR'!$C$18+SQRT(('Ejercicio 3 - TIR'!$E$18-'Ejercicio 3 - TIR'!$C$18)*('Ejercicio 3 - TIR'!$D$18-'Ejercicio 3 - TIR'!$C$18)*N781),'Ejercicio 3 - TIR'!$E$18-SQRT(('Ejercicio 3 - TIR'!$E$18-'Ejercicio 3 - TIR'!$C$18)*('Ejercicio 3 - TIR'!$E$18-'Ejercicio 3 - TIR'!$D$18)*(1-N781)))</f>
        <v>39643.508289151</v>
      </c>
      <c r="P781" s="27">
        <f ca="1" t="shared" si="5819"/>
        <v>0.424089277496484</v>
      </c>
      <c r="Q781" s="29">
        <f ca="1">IF(P781&lt;=('Ejercicio 3 - TIR'!$D$22-'Ejercicio 3 - TIR'!$C$22)/('Ejercicio 3 - TIR'!$E$22-'Ejercicio 3 - TIR'!$C$22),'Ejercicio 3 - TIR'!$C$22+SQRT(('Ejercicio 3 - TIR'!$E$22-'Ejercicio 3 - TIR'!$C$22)*('Ejercicio 3 - TIR'!$D$22-'Ejercicio 3 - TIR'!$C$22)*P781),'Ejercicio 3 - TIR'!$E$22-SQRT(('Ejercicio 3 - TIR'!$E$22-'Ejercicio 3 - TIR'!$C$22)*('Ejercicio 3 - TIR'!$E$22-'Ejercicio 3 - TIR'!$D$22)*(1-P781)))</f>
        <v>0.147628982961623</v>
      </c>
      <c r="R781" s="27">
        <f ca="1" t="shared" si="5819"/>
        <v>0.614053849292852</v>
      </c>
      <c r="S781" s="29">
        <f ca="1">IF(R781&lt;=('Ejercicio 3 - TIR'!$D$23-'Ejercicio 3 - TIR'!$C$23)/('Ejercicio 3 - TIR'!$E$23-'Ejercicio 3 - TIR'!$C$23),'Ejercicio 3 - TIR'!$C$23+SQRT(('Ejercicio 3 - TIR'!$E$23-'Ejercicio 3 - TIR'!$C$23)*('Ejercicio 3 - TIR'!$D$23-'Ejercicio 3 - TIR'!$C$23)*R781),'Ejercicio 3 - TIR'!$E$23-SQRT(('Ejercicio 3 - TIR'!$E$23-'Ejercicio 3 - TIR'!$C$23)*('Ejercicio 3 - TIR'!$E$23-'Ejercicio 3 - TIR'!$D$23)*(1-R781)))</f>
        <v>0.153642779523006</v>
      </c>
      <c r="T781" s="27">
        <f ca="1" t="shared" ref="T781:X781" si="5820">RAND()</f>
        <v>0.656976544793535</v>
      </c>
      <c r="U781" s="29">
        <f ca="1">IF(T781&lt;=('Ejercicio 3 - TIR'!$D$24-'Ejercicio 3 - TIR'!$C$24)/('Ejercicio 3 - TIR'!$E$24-'Ejercicio 3 - TIR'!$C$24),'Ejercicio 3 - TIR'!$C$24+SQRT(('Ejercicio 3 - TIR'!$E$24-'Ejercicio 3 - TIR'!$C$24)*('Ejercicio 3 - TIR'!$D$24-'Ejercicio 3 - TIR'!$C$24)*T781),'Ejercicio 3 - TIR'!$E$24-SQRT(('Ejercicio 3 - TIR'!$E$24-'Ejercicio 3 - TIR'!$C$24)*('Ejercicio 3 - TIR'!$E$24-'Ejercicio 3 - TIR'!$D$24)*(1-T781)))</f>
        <v>0.189008619350243</v>
      </c>
      <c r="V781" s="27">
        <f ca="1" t="shared" si="5820"/>
        <v>0.307584161891456</v>
      </c>
      <c r="W781" s="29">
        <f ca="1">IF(V781&lt;=('Ejercicio 3 - TIR'!$D$25-'Ejercicio 3 - TIR'!$C$25)/('Ejercicio 3 - TIR'!$E$25-'Ejercicio 3 - TIR'!$C$25),'Ejercicio 3 - TIR'!$C$25+SQRT(('Ejercicio 3 - TIR'!$E$25-'Ejercicio 3 - TIR'!$C$25)*('Ejercicio 3 - TIR'!$D$25-'Ejercicio 3 - TIR'!$C$25)*V781),'Ejercicio 3 - TIR'!$E$25-SQRT(('Ejercicio 3 - TIR'!$E$25-'Ejercicio 3 - TIR'!$C$25)*('Ejercicio 3 - TIR'!$E$25-'Ejercicio 3 - TIR'!$D$25)*(1-V781)))</f>
        <v>0.200771396186974</v>
      </c>
      <c r="X781" s="27">
        <f ca="1" t="shared" si="5820"/>
        <v>0.90996768826955</v>
      </c>
      <c r="Y781" s="29">
        <f ca="1">IF(X781&lt;=('Ejercicio 3 - TIR'!$D$26-'Ejercicio 3 - TIR'!$C$26)/('Ejercicio 3 - TIR'!$E$26-'Ejercicio 3 - TIR'!$C$26),'Ejercicio 3 - TIR'!$C$26+SQRT(('Ejercicio 3 - TIR'!$E$26-'Ejercicio 3 - TIR'!$C$26)*('Ejercicio 3 - TIR'!$D$26-'Ejercicio 3 - TIR'!$C$26)*X781),'Ejercicio 3 - TIR'!$E$26-SQRT(('Ejercicio 3 - TIR'!$E$26-'Ejercicio 3 - TIR'!$C$26)*('Ejercicio 3 - TIR'!$E$26-'Ejercicio 3 - TIR'!$D$26)*(1-X781)))</f>
        <v>0.257950635307465</v>
      </c>
      <c r="Z781" s="27">
        <f ca="1" t="shared" si="5716"/>
        <v>1.14762898296162</v>
      </c>
      <c r="AA781" s="27">
        <f ca="1" t="shared" si="5717"/>
        <v>1.32395388976501</v>
      </c>
      <c r="AB781" s="27">
        <f ca="1" t="shared" si="5718"/>
        <v>1.57419258655288</v>
      </c>
      <c r="AC781" s="27">
        <f ca="1" t="shared" si="5719"/>
        <v>1.89024543002228</v>
      </c>
      <c r="AD781" s="27">
        <f ca="1" t="shared" si="5720"/>
        <v>2.37783543958356</v>
      </c>
      <c r="AE781" s="26">
        <f ca="1" t="shared" si="5721"/>
        <v>4937.08367630074</v>
      </c>
      <c r="AF781" s="26">
        <f ca="1" t="shared" si="5722"/>
        <v>5695.63093506525</v>
      </c>
      <c r="AG781" s="26">
        <f ca="1" t="shared" si="5723"/>
        <v>6772.15427443047</v>
      </c>
      <c r="AH781" s="26">
        <f ca="1" t="shared" si="5724"/>
        <v>8131.80914330145</v>
      </c>
      <c r="AI781" s="26">
        <f ca="1" t="shared" si="5725"/>
        <v>10229.4144780151</v>
      </c>
      <c r="AJ781" s="28">
        <f ca="1" t="shared" si="5726"/>
        <v>47296.6912126354</v>
      </c>
      <c r="AK781" s="28">
        <f ca="1" t="shared" si="5727"/>
        <v>49652.6420878283</v>
      </c>
      <c r="AL781" s="28">
        <f ca="1" t="shared" si="5728"/>
        <v>60125.0569341572</v>
      </c>
      <c r="AM781" s="28">
        <f ca="1" t="shared" si="5729"/>
        <v>68166.3296564778</v>
      </c>
      <c r="AN781" s="28">
        <f ca="1" t="shared" si="5730"/>
        <v>94265.7389593678</v>
      </c>
      <c r="AO781" s="28">
        <f ca="1">C781/'Ejercicio 3 - TIR'!$D$7</f>
        <v>17079.0437260319</v>
      </c>
      <c r="AP781" s="28">
        <f ca="1" t="shared" si="5731"/>
        <v>30217.6474866035</v>
      </c>
      <c r="AQ781" s="28">
        <f ca="1" t="shared" si="5732"/>
        <v>32573.5983617964</v>
      </c>
      <c r="AR781" s="28">
        <f ca="1" t="shared" si="5733"/>
        <v>43046.0132081252</v>
      </c>
      <c r="AS781" s="28">
        <f ca="1" t="shared" si="5734"/>
        <v>51087.2859304458</v>
      </c>
      <c r="AT781" s="28">
        <f ca="1" t="shared" si="5735"/>
        <v>77186.6952333359</v>
      </c>
      <c r="AU781" s="28">
        <f ca="1">AP781*'Ejercicio 3 - TIR'!$D$5</f>
        <v>15108.8237433018</v>
      </c>
      <c r="AV781" s="28">
        <f ca="1">AQ781*'Ejercicio 3 - TIR'!$D$5</f>
        <v>16286.7991808982</v>
      </c>
      <c r="AW781" s="28">
        <f ca="1">AR781*'Ejercicio 3 - TIR'!$D$5</f>
        <v>21523.0066040626</v>
      </c>
      <c r="AX781" s="28">
        <f ca="1">AS781*'Ejercicio 3 - TIR'!$D$5</f>
        <v>25543.6429652229</v>
      </c>
      <c r="AY781" s="28">
        <f ca="1">AT781*'Ejercicio 3 - TIR'!$D$5</f>
        <v>38593.347616668</v>
      </c>
      <c r="AZ781" s="28">
        <f ca="1" t="shared" ref="AZ781:BD781" si="5821">AJ781-AU781-AE781</f>
        <v>27250.7837930329</v>
      </c>
      <c r="BA781" s="28">
        <f ca="1" t="shared" si="5821"/>
        <v>27670.2119718649</v>
      </c>
      <c r="BB781" s="28">
        <f ca="1" t="shared" si="5821"/>
        <v>31829.8960556641</v>
      </c>
      <c r="BC781" s="28">
        <f ca="1" t="shared" si="5821"/>
        <v>34490.8775479534</v>
      </c>
      <c r="BD781" s="28">
        <f ca="1" t="shared" si="5821"/>
        <v>45442.9768646848</v>
      </c>
      <c r="BE781" s="28">
        <f ca="1" t="shared" ref="BE781:BI781" si="5822">AZ781/Z781</f>
        <v>23745.29067984</v>
      </c>
      <c r="BF781" s="28">
        <f ca="1" t="shared" si="5822"/>
        <v>20899.6795022643</v>
      </c>
      <c r="BG781" s="28">
        <f ca="1" t="shared" si="5822"/>
        <v>20219.8233733042</v>
      </c>
      <c r="BH781" s="28">
        <f ca="1" t="shared" si="5822"/>
        <v>18246.7720858592</v>
      </c>
      <c r="BI781" s="28">
        <f ca="1" t="shared" si="5822"/>
        <v>19111.0688772657</v>
      </c>
      <c r="BJ781" s="28">
        <f ca="1" t="shared" si="5738"/>
        <v>79520.7844570001</v>
      </c>
      <c r="BK781" s="28">
        <f ca="1" t="shared" si="5739"/>
        <v>40611.1554459559</v>
      </c>
      <c r="BL781" s="28">
        <f ca="1" t="shared" si="5740"/>
        <v>120131.939902956</v>
      </c>
      <c r="BM781" s="28">
        <f ca="1">BK781*'Ejercicio 3 - TIR'!$D$5</f>
        <v>20305.577722978</v>
      </c>
      <c r="BN781" s="28">
        <f ca="1" t="shared" si="5741"/>
        <v>99826.3621799781</v>
      </c>
      <c r="BO781" s="28">
        <f ca="1" t="shared" si="5742"/>
        <v>41982.0314384166</v>
      </c>
      <c r="BP781" s="28">
        <f ca="1" t="shared" si="5743"/>
        <v>-118837.72820556</v>
      </c>
      <c r="BQ781" s="28">
        <f ca="1" t="shared" ref="BQ781:BT781" si="5823">BE781</f>
        <v>23745.29067984</v>
      </c>
      <c r="BR781" s="28">
        <f ca="1" t="shared" si="5823"/>
        <v>20899.6795022643</v>
      </c>
      <c r="BS781" s="28">
        <f ca="1" t="shared" si="5823"/>
        <v>20219.8233733042</v>
      </c>
      <c r="BT781" s="28">
        <f ca="1" t="shared" si="5823"/>
        <v>18246.7720858592</v>
      </c>
      <c r="BU781" s="28">
        <f ca="1" t="shared" si="5745"/>
        <v>61093.1003156823</v>
      </c>
      <c r="BV781" s="30">
        <f ca="1" t="shared" si="5746"/>
        <v>5.79959724620469</v>
      </c>
    </row>
    <row r="782" ht="15" customHeight="1" spans="1:74">
      <c r="A782" s="26">
        <v>781</v>
      </c>
      <c r="B782" s="27">
        <f ca="1" t="shared" ref="B782:F782" si="5824">RAND()</f>
        <v>0.531345544209038</v>
      </c>
      <c r="C782" s="28">
        <f ca="1">IF(B782&lt;=('Ejercicio 3 - TIR'!$D$13-'Ejercicio 3 - TIR'!$C$13)/('Ejercicio 3 - TIR'!$E$13-'Ejercicio 3 - TIR'!$C$13),'Ejercicio 3 - TIR'!$C$13+SQRT(('Ejercicio 3 - TIR'!$E$13-'Ejercicio 3 - TIR'!$C$13)*('Ejercicio 3 - TIR'!$D$13-'Ejercicio 3 - TIR'!$C$13)*B782),'Ejercicio 3 - TIR'!$E$13-SQRT(('Ejercicio 3 - TIR'!$E$13-'Ejercicio 3 - TIR'!$C$13)*('Ejercicio 3 - TIR'!$E$13-'Ejercicio 3 - TIR'!$D$13)*(1-B782)))</f>
        <v>76285.33477046</v>
      </c>
      <c r="D782" s="27">
        <f ca="1" t="shared" si="5824"/>
        <v>0.280347002631438</v>
      </c>
      <c r="E782" s="28">
        <f ca="1">IF(D782&lt;=('Ejercicio 3 - TIR'!$D$14-'Ejercicio 3 - TIR'!$C$14)/('Ejercicio 3 - TIR'!$E$14-'Ejercicio 3 - TIR'!$C$14),'Ejercicio 3 - TIR'!$C$14+SQRT(('Ejercicio 3 - TIR'!$E$14-'Ejercicio 3 - TIR'!$C$14)*('Ejercicio 3 - TIR'!$D$14-'Ejercicio 3 - TIR'!$C$14)*D782),'Ejercicio 3 - TIR'!$E$14-SQRT(('Ejercicio 3 - TIR'!$E$14-'Ejercicio 3 - TIR'!$C$14)*('Ejercicio 3 - TIR'!$E$14-'Ejercicio 3 - TIR'!$D$14)*(1-D782)))</f>
        <v>29585.4143975608</v>
      </c>
      <c r="F782" s="27">
        <f ca="1" t="shared" si="5824"/>
        <v>0.503458953229273</v>
      </c>
      <c r="G782" s="28">
        <f ca="1">IF(F782&lt;=('Ejercicio 3 - TIR'!$D$18-'Ejercicio 3 - TIR'!$C$18)/('Ejercicio 3 - TIR'!$E$18-'Ejercicio 3 - TIR'!$C$18),'Ejercicio 3 - TIR'!$C$18+SQRT(('Ejercicio 3 - TIR'!$E$18-'Ejercicio 3 - TIR'!$C$18)*('Ejercicio 3 - TIR'!$D$18-'Ejercicio 3 - TIR'!$C$18)*F782),'Ejercicio 3 - TIR'!$E$18-SQRT(('Ejercicio 3 - TIR'!$E$18-'Ejercicio 3 - TIR'!$C$18)*('Ejercicio 3 - TIR'!$E$18-'Ejercicio 3 - TIR'!$D$18)*(1-F782)))</f>
        <v>38690.1578227551</v>
      </c>
      <c r="H782" s="27">
        <f ca="1" t="shared" ref="H782:L782" si="5825">RAND()</f>
        <v>0.317892282115759</v>
      </c>
      <c r="I782" s="28">
        <f ca="1">IF(H782&lt;=('Ejercicio 3 - TIR'!$D$18-'Ejercicio 3 - TIR'!$C$18)/('Ejercicio 3 - TIR'!$E$18-'Ejercicio 3 - TIR'!$C$18),'Ejercicio 3 - TIR'!$C$18+SQRT(('Ejercicio 3 - TIR'!$E$18-'Ejercicio 3 - TIR'!$C$18)*('Ejercicio 3 - TIR'!$D$18-'Ejercicio 3 - TIR'!$C$18)*H782),'Ejercicio 3 - TIR'!$E$18-SQRT(('Ejercicio 3 - TIR'!$E$18-'Ejercicio 3 - TIR'!$C$18)*('Ejercicio 3 - TIR'!$E$18-'Ejercicio 3 - TIR'!$D$18)*(1-H782)))</f>
        <v>36905.3488193837</v>
      </c>
      <c r="J782" s="27">
        <f ca="1" t="shared" si="5825"/>
        <v>0.624066354946658</v>
      </c>
      <c r="K782" s="28">
        <f ca="1">IF(J782&lt;=('Ejercicio 3 - TIR'!$D$18-'Ejercicio 3 - TIR'!$C$18)/('Ejercicio 3 - TIR'!$E$18-'Ejercicio 3 - TIR'!$C$18),'Ejercicio 3 - TIR'!$C$18+SQRT(('Ejercicio 3 - TIR'!$E$18-'Ejercicio 3 - TIR'!$C$18)*('Ejercicio 3 - TIR'!$D$18-'Ejercicio 3 - TIR'!$C$18)*J782),'Ejercicio 3 - TIR'!$E$18-SQRT(('Ejercicio 3 - TIR'!$E$18-'Ejercicio 3 - TIR'!$C$18)*('Ejercicio 3 - TIR'!$E$18-'Ejercicio 3 - TIR'!$D$18)*(1-J782)))</f>
        <v>39675.2236791714</v>
      </c>
      <c r="L782" s="27">
        <f ca="1" t="shared" si="5825"/>
        <v>0.555298880707159</v>
      </c>
      <c r="M782" s="28">
        <f ca="1">IF(L782&lt;=('Ejercicio 3 - TIR'!$D$18-'Ejercicio 3 - TIR'!$C$18)/('Ejercicio 3 - TIR'!$E$18-'Ejercicio 3 - TIR'!$C$18),'Ejercicio 3 - TIR'!$C$18+SQRT(('Ejercicio 3 - TIR'!$E$18-'Ejercicio 3 - TIR'!$C$18)*('Ejercicio 3 - TIR'!$D$18-'Ejercicio 3 - TIR'!$C$18)*L782),'Ejercicio 3 - TIR'!$E$18-SQRT(('Ejercicio 3 - TIR'!$E$18-'Ejercicio 3 - TIR'!$C$18)*('Ejercicio 3 - TIR'!$E$18-'Ejercicio 3 - TIR'!$D$18)*(1-L782)))</f>
        <v>39126.6002490563</v>
      </c>
      <c r="N782" s="27">
        <f ca="1" t="shared" ref="N782:R782" si="5826">RAND()</f>
        <v>0.249797815831216</v>
      </c>
      <c r="O782" s="28">
        <f ca="1">IF(N782&lt;=('Ejercicio 3 - TIR'!$D$18-'Ejercicio 3 - TIR'!$C$18)/('Ejercicio 3 - TIR'!$E$18-'Ejercicio 3 - TIR'!$C$18),'Ejercicio 3 - TIR'!$C$18+SQRT(('Ejercicio 3 - TIR'!$E$18-'Ejercicio 3 - TIR'!$C$18)*('Ejercicio 3 - TIR'!$D$18-'Ejercicio 3 - TIR'!$C$18)*N782),'Ejercicio 3 - TIR'!$E$18-SQRT(('Ejercicio 3 - TIR'!$E$18-'Ejercicio 3 - TIR'!$C$18)*('Ejercicio 3 - TIR'!$E$18-'Ejercicio 3 - TIR'!$D$18)*(1-N782)))</f>
        <v>36121.2476158609</v>
      </c>
      <c r="P782" s="27">
        <f ca="1" t="shared" si="5826"/>
        <v>0.259281452565696</v>
      </c>
      <c r="Q782" s="29">
        <f ca="1">IF(P782&lt;=('Ejercicio 3 - TIR'!$D$22-'Ejercicio 3 - TIR'!$C$22)/('Ejercicio 3 - TIR'!$E$22-'Ejercicio 3 - TIR'!$C$22),'Ejercicio 3 - TIR'!$C$22+SQRT(('Ejercicio 3 - TIR'!$E$22-'Ejercicio 3 - TIR'!$C$22)*('Ejercicio 3 - TIR'!$D$22-'Ejercicio 3 - TIR'!$C$22)*P782),'Ejercicio 3 - TIR'!$E$22-SQRT(('Ejercicio 3 - TIR'!$E$22-'Ejercicio 3 - TIR'!$C$22)*('Ejercicio 3 - TIR'!$E$22-'Ejercicio 3 - TIR'!$D$22)*(1-P782)))</f>
        <v>0.141603393590319</v>
      </c>
      <c r="R782" s="27">
        <f ca="1" t="shared" si="5826"/>
        <v>0.73913548249555</v>
      </c>
      <c r="S782" s="29">
        <f ca="1">IF(R782&lt;=('Ejercicio 3 - TIR'!$D$23-'Ejercicio 3 - TIR'!$C$23)/('Ejercicio 3 - TIR'!$E$23-'Ejercicio 3 - TIR'!$C$23),'Ejercicio 3 - TIR'!$C$23+SQRT(('Ejercicio 3 - TIR'!$E$23-'Ejercicio 3 - TIR'!$C$23)*('Ejercicio 3 - TIR'!$D$23-'Ejercicio 3 - TIR'!$C$23)*R782),'Ejercicio 3 - TIR'!$E$23-SQRT(('Ejercicio 3 - TIR'!$E$23-'Ejercicio 3 - TIR'!$C$23)*('Ejercicio 3 - TIR'!$E$23-'Ejercicio 3 - TIR'!$D$23)*(1-R782)))</f>
        <v>0.15833075609284</v>
      </c>
      <c r="T782" s="27">
        <f ca="1" t="shared" ref="T782:X782" si="5827">RAND()</f>
        <v>0.885673849881566</v>
      </c>
      <c r="U782" s="29">
        <f ca="1">IF(T782&lt;=('Ejercicio 3 - TIR'!$D$24-'Ejercicio 3 - TIR'!$C$24)/('Ejercicio 3 - TIR'!$E$24-'Ejercicio 3 - TIR'!$C$24),'Ejercicio 3 - TIR'!$C$24+SQRT(('Ejercicio 3 - TIR'!$E$24-'Ejercicio 3 - TIR'!$C$24)*('Ejercicio 3 - TIR'!$D$24-'Ejercicio 3 - TIR'!$C$24)*T782),'Ejercicio 3 - TIR'!$E$24-SQRT(('Ejercicio 3 - TIR'!$E$24-'Ejercicio 3 - TIR'!$C$24)*('Ejercicio 3 - TIR'!$E$24-'Ejercicio 3 - TIR'!$D$24)*(1-T782)))</f>
        <v>0.202108291855398</v>
      </c>
      <c r="V782" s="27">
        <f ca="1" t="shared" si="5827"/>
        <v>0.695270791789987</v>
      </c>
      <c r="W782" s="29">
        <f ca="1">IF(V782&lt;=('Ejercicio 3 - TIR'!$D$25-'Ejercicio 3 - TIR'!$C$25)/('Ejercicio 3 - TIR'!$E$25-'Ejercicio 3 - TIR'!$C$25),'Ejercicio 3 - TIR'!$C$25+SQRT(('Ejercicio 3 - TIR'!$E$25-'Ejercicio 3 - TIR'!$C$25)*('Ejercicio 3 - TIR'!$D$25-'Ejercicio 3 - TIR'!$C$25)*V782),'Ejercicio 3 - TIR'!$E$25-SQRT(('Ejercicio 3 - TIR'!$E$25-'Ejercicio 3 - TIR'!$C$25)*('Ejercicio 3 - TIR'!$E$25-'Ejercicio 3 - TIR'!$D$25)*(1-V782)))</f>
        <v>0.217341888775757</v>
      </c>
      <c r="X782" s="27">
        <f ca="1" t="shared" si="5827"/>
        <v>0.760379967069538</v>
      </c>
      <c r="Y782" s="29">
        <f ca="1">IF(X782&lt;=('Ejercicio 3 - TIR'!$D$26-'Ejercicio 3 - TIR'!$C$26)/('Ejercicio 3 - TIR'!$E$26-'Ejercicio 3 - TIR'!$C$26),'Ejercicio 3 - TIR'!$C$26+SQRT(('Ejercicio 3 - TIR'!$E$26-'Ejercicio 3 - TIR'!$C$26)*('Ejercicio 3 - TIR'!$D$26-'Ejercicio 3 - TIR'!$C$26)*X782),'Ejercicio 3 - TIR'!$E$26-SQRT(('Ejercicio 3 - TIR'!$E$26-'Ejercicio 3 - TIR'!$C$26)*('Ejercicio 3 - TIR'!$E$26-'Ejercicio 3 - TIR'!$D$26)*(1-X782)))</f>
        <v>0.244028508818448</v>
      </c>
      <c r="Z782" s="27">
        <f ca="1" t="shared" si="5716"/>
        <v>1.14160339359032</v>
      </c>
      <c r="AA782" s="27">
        <f ca="1" t="shared" si="5717"/>
        <v>1.32235432205563</v>
      </c>
      <c r="AB782" s="27">
        <f ca="1" t="shared" si="5718"/>
        <v>1.58961309531389</v>
      </c>
      <c r="AC782" s="27">
        <f ca="1" t="shared" si="5719"/>
        <v>1.93510260787209</v>
      </c>
      <c r="AD782" s="27">
        <f ca="1" t="shared" si="5720"/>
        <v>2.40732281168181</v>
      </c>
      <c r="AE782" s="26">
        <f ca="1" t="shared" si="5721"/>
        <v>4189.3950794705</v>
      </c>
      <c r="AF782" s="26">
        <f ca="1" t="shared" si="5722"/>
        <v>4852.70516997469</v>
      </c>
      <c r="AG782" s="26">
        <f ca="1" t="shared" si="5723"/>
        <v>5833.47712275613</v>
      </c>
      <c r="AH782" s="26">
        <f ca="1" t="shared" si="5724"/>
        <v>7101.33605874612</v>
      </c>
      <c r="AI782" s="26">
        <f ca="1" t="shared" si="5725"/>
        <v>8834.26450778061</v>
      </c>
      <c r="AJ782" s="28">
        <f ca="1" t="shared" si="5726"/>
        <v>44168.8154690022</v>
      </c>
      <c r="AK782" s="28">
        <f ca="1" t="shared" si="5727"/>
        <v>48801.9475182825</v>
      </c>
      <c r="AL782" s="28">
        <f ca="1" t="shared" si="5728"/>
        <v>63068.2551199186</v>
      </c>
      <c r="AM782" s="28">
        <f ca="1" t="shared" si="5729"/>
        <v>75713.9861791175</v>
      </c>
      <c r="AN782" s="28">
        <f ca="1" t="shared" si="5730"/>
        <v>86955.5033720689</v>
      </c>
      <c r="AO782" s="28">
        <f ca="1">C782/'Ejercicio 3 - TIR'!$D$7</f>
        <v>15257.066954092</v>
      </c>
      <c r="AP782" s="28">
        <f ca="1" t="shared" si="5731"/>
        <v>28911.7485149102</v>
      </c>
      <c r="AQ782" s="28">
        <f ca="1" t="shared" si="5732"/>
        <v>33544.8805641905</v>
      </c>
      <c r="AR782" s="28">
        <f ca="1" t="shared" si="5733"/>
        <v>47811.1881658266</v>
      </c>
      <c r="AS782" s="28">
        <f ca="1" t="shared" si="5734"/>
        <v>60456.9192250255</v>
      </c>
      <c r="AT782" s="28">
        <f ca="1" t="shared" si="5735"/>
        <v>71698.4364179769</v>
      </c>
      <c r="AU782" s="28">
        <f ca="1">AP782*'Ejercicio 3 - TIR'!$D$5</f>
        <v>14455.8742574551</v>
      </c>
      <c r="AV782" s="28">
        <f ca="1">AQ782*'Ejercicio 3 - TIR'!$D$5</f>
        <v>16772.4402820953</v>
      </c>
      <c r="AW782" s="28">
        <f ca="1">AR782*'Ejercicio 3 - TIR'!$D$5</f>
        <v>23905.5940829133</v>
      </c>
      <c r="AX782" s="28">
        <f ca="1">AS782*'Ejercicio 3 - TIR'!$D$5</f>
        <v>30228.4596125128</v>
      </c>
      <c r="AY782" s="28">
        <f ca="1">AT782*'Ejercicio 3 - TIR'!$D$5</f>
        <v>35849.2182089885</v>
      </c>
      <c r="AZ782" s="28">
        <f ca="1" t="shared" ref="AZ782:BD782" si="5828">AJ782-AU782-AE782</f>
        <v>25523.5461320766</v>
      </c>
      <c r="BA782" s="28">
        <f ca="1" t="shared" si="5828"/>
        <v>27176.8020662126</v>
      </c>
      <c r="BB782" s="28">
        <f ca="1" t="shared" si="5828"/>
        <v>33329.1839142492</v>
      </c>
      <c r="BC782" s="28">
        <f ca="1" t="shared" si="5828"/>
        <v>38384.1905078586</v>
      </c>
      <c r="BD782" s="28">
        <f ca="1" t="shared" si="5828"/>
        <v>42272.0206552998</v>
      </c>
      <c r="BE782" s="28">
        <f ca="1" t="shared" ref="BE782:BI782" si="5829">AZ782/Z782</f>
        <v>22357.6298698671</v>
      </c>
      <c r="BF782" s="28">
        <f ca="1" t="shared" si="5829"/>
        <v>20551.830634898</v>
      </c>
      <c r="BG782" s="28">
        <f ca="1" t="shared" si="5829"/>
        <v>20966.8528854613</v>
      </c>
      <c r="BH782" s="28">
        <f ca="1" t="shared" si="5829"/>
        <v>19835.7391239668</v>
      </c>
      <c r="BI782" s="28">
        <f ca="1" t="shared" si="5829"/>
        <v>17559.7640873796</v>
      </c>
      <c r="BJ782" s="28">
        <f ca="1" t="shared" si="5738"/>
        <v>71221.6429723074</v>
      </c>
      <c r="BK782" s="28">
        <f ca="1" t="shared" si="5739"/>
        <v>36728.6853179423</v>
      </c>
      <c r="BL782" s="28">
        <f ca="1" t="shared" si="5740"/>
        <v>107950.32829025</v>
      </c>
      <c r="BM782" s="28">
        <f ca="1">BK782*'Ejercicio 3 - TIR'!$D$5</f>
        <v>18364.3426589712</v>
      </c>
      <c r="BN782" s="28">
        <f ca="1" t="shared" si="5741"/>
        <v>89585.9856312786</v>
      </c>
      <c r="BO782" s="28">
        <f ca="1" t="shared" si="5742"/>
        <v>37213.9478746068</v>
      </c>
      <c r="BP782" s="28">
        <f ca="1" t="shared" si="5743"/>
        <v>-105870.749168021</v>
      </c>
      <c r="BQ782" s="28">
        <f ca="1" t="shared" ref="BQ782:BT782" si="5830">BE782</f>
        <v>22357.6298698671</v>
      </c>
      <c r="BR782" s="28">
        <f ca="1" t="shared" si="5830"/>
        <v>20551.830634898</v>
      </c>
      <c r="BS782" s="28">
        <f ca="1" t="shared" si="5830"/>
        <v>20966.8528854613</v>
      </c>
      <c r="BT782" s="28">
        <f ca="1" t="shared" si="5830"/>
        <v>19835.7391239668</v>
      </c>
      <c r="BU782" s="28">
        <f ca="1" t="shared" si="5745"/>
        <v>54773.7119619864</v>
      </c>
      <c r="BV782" s="30">
        <f ca="1" t="shared" si="5746"/>
        <v>8.29551156880974</v>
      </c>
    </row>
    <row r="783" ht="15" customHeight="1" spans="1:74">
      <c r="A783" s="26">
        <v>782</v>
      </c>
      <c r="B783" s="27">
        <f ca="1" t="shared" ref="B783:F783" si="5831">RAND()</f>
        <v>0.748220791284995</v>
      </c>
      <c r="C783" s="28">
        <f ca="1">IF(B783&lt;=('Ejercicio 3 - TIR'!$D$13-'Ejercicio 3 - TIR'!$C$13)/('Ejercicio 3 - TIR'!$E$13-'Ejercicio 3 - TIR'!$C$13),'Ejercicio 3 - TIR'!$C$13+SQRT(('Ejercicio 3 - TIR'!$E$13-'Ejercicio 3 - TIR'!$C$13)*('Ejercicio 3 - TIR'!$D$13-'Ejercicio 3 - TIR'!$C$13)*B783),'Ejercicio 3 - TIR'!$E$13-SQRT(('Ejercicio 3 - TIR'!$E$13-'Ejercicio 3 - TIR'!$C$13)*('Ejercicio 3 - TIR'!$E$13-'Ejercicio 3 - TIR'!$D$13)*(1-B783)))</f>
        <v>82617.9675970269</v>
      </c>
      <c r="D783" s="27">
        <f ca="1" t="shared" si="5831"/>
        <v>0.0457299469833925</v>
      </c>
      <c r="E783" s="28">
        <f ca="1">IF(D783&lt;=('Ejercicio 3 - TIR'!$D$14-'Ejercicio 3 - TIR'!$C$14)/('Ejercicio 3 - TIR'!$E$14-'Ejercicio 3 - TIR'!$C$14),'Ejercicio 3 - TIR'!$C$14+SQRT(('Ejercicio 3 - TIR'!$E$14-'Ejercicio 3 - TIR'!$C$14)*('Ejercicio 3 - TIR'!$D$14-'Ejercicio 3 - TIR'!$C$14)*D783),'Ejercicio 3 - TIR'!$E$14-SQRT(('Ejercicio 3 - TIR'!$E$14-'Ejercicio 3 - TIR'!$C$14)*('Ejercicio 3 - TIR'!$E$14-'Ejercicio 3 - TIR'!$D$14)*(1-D783)))</f>
        <v>26851.9573493346</v>
      </c>
      <c r="F783" s="27">
        <f ca="1" t="shared" si="5831"/>
        <v>0.228210320492651</v>
      </c>
      <c r="G783" s="28">
        <f ca="1">IF(F783&lt;=('Ejercicio 3 - TIR'!$D$18-'Ejercicio 3 - TIR'!$C$18)/('Ejercicio 3 - TIR'!$E$18-'Ejercicio 3 - TIR'!$C$18),'Ejercicio 3 - TIR'!$C$18+SQRT(('Ejercicio 3 - TIR'!$E$18-'Ejercicio 3 - TIR'!$C$18)*('Ejercicio 3 - TIR'!$D$18-'Ejercicio 3 - TIR'!$C$18)*F783),'Ejercicio 3 - TIR'!$E$18-SQRT(('Ejercicio 3 - TIR'!$E$18-'Ejercicio 3 - TIR'!$C$18)*('Ejercicio 3 - TIR'!$E$18-'Ejercicio 3 - TIR'!$D$18)*(1-F783)))</f>
        <v>35850.7732885404</v>
      </c>
      <c r="H783" s="27">
        <f ca="1" t="shared" ref="H783:L783" si="5832">RAND()</f>
        <v>0.67827898937591</v>
      </c>
      <c r="I783" s="28">
        <f ca="1">IF(H783&lt;=('Ejercicio 3 - TIR'!$D$18-'Ejercicio 3 - TIR'!$C$18)/('Ejercicio 3 - TIR'!$E$18-'Ejercicio 3 - TIR'!$C$18),'Ejercicio 3 - TIR'!$C$18+SQRT(('Ejercicio 3 - TIR'!$E$18-'Ejercicio 3 - TIR'!$C$18)*('Ejercicio 3 - TIR'!$D$18-'Ejercicio 3 - TIR'!$C$18)*H783),'Ejercicio 3 - TIR'!$E$18-SQRT(('Ejercicio 3 - TIR'!$E$18-'Ejercicio 3 - TIR'!$C$18)*('Ejercicio 3 - TIR'!$E$18-'Ejercicio 3 - TIR'!$D$18)*(1-H783)))</f>
        <v>40087.8644362348</v>
      </c>
      <c r="J783" s="27">
        <f ca="1" t="shared" si="5832"/>
        <v>0.26382888323513</v>
      </c>
      <c r="K783" s="28">
        <f ca="1">IF(J783&lt;=('Ejercicio 3 - TIR'!$D$18-'Ejercicio 3 - TIR'!$C$18)/('Ejercicio 3 - TIR'!$E$18-'Ejercicio 3 - TIR'!$C$18),'Ejercicio 3 - TIR'!$C$18+SQRT(('Ejercicio 3 - TIR'!$E$18-'Ejercicio 3 - TIR'!$C$18)*('Ejercicio 3 - TIR'!$D$18-'Ejercicio 3 - TIR'!$C$18)*J783),'Ejercicio 3 - TIR'!$E$18-SQRT(('Ejercicio 3 - TIR'!$E$18-'Ejercicio 3 - TIR'!$C$18)*('Ejercicio 3 - TIR'!$E$18-'Ejercicio 3 - TIR'!$D$18)*(1-J783)))</f>
        <v>36290.8133405204</v>
      </c>
      <c r="L783" s="27">
        <f ca="1" t="shared" si="5832"/>
        <v>0.0829346565376903</v>
      </c>
      <c r="M783" s="28">
        <f ca="1">IF(L783&lt;=('Ejercicio 3 - TIR'!$D$18-'Ejercicio 3 - TIR'!$C$18)/('Ejercicio 3 - TIR'!$E$18-'Ejercicio 3 - TIR'!$C$18),'Ejercicio 3 - TIR'!$C$18+SQRT(('Ejercicio 3 - TIR'!$E$18-'Ejercicio 3 - TIR'!$C$18)*('Ejercicio 3 - TIR'!$D$18-'Ejercicio 3 - TIR'!$C$18)*L783),'Ejercicio 3 - TIR'!$E$18-SQRT(('Ejercicio 3 - TIR'!$E$18-'Ejercicio 3 - TIR'!$C$18)*('Ejercicio 3 - TIR'!$E$18-'Ejercicio 3 - TIR'!$D$18)*(1-L783)))</f>
        <v>33527.0665546107</v>
      </c>
      <c r="N783" s="27">
        <f ca="1" t="shared" ref="N783:R783" si="5833">RAND()</f>
        <v>0.339951165814033</v>
      </c>
      <c r="O783" s="28">
        <f ca="1">IF(N783&lt;=('Ejercicio 3 - TIR'!$D$18-'Ejercicio 3 - TIR'!$C$18)/('Ejercicio 3 - TIR'!$E$18-'Ejercicio 3 - TIR'!$C$18),'Ejercicio 3 - TIR'!$C$18+SQRT(('Ejercicio 3 - TIR'!$E$18-'Ejercicio 3 - TIR'!$C$18)*('Ejercicio 3 - TIR'!$D$18-'Ejercicio 3 - TIR'!$C$18)*N783),'Ejercicio 3 - TIR'!$E$18-SQRT(('Ejercicio 3 - TIR'!$E$18-'Ejercicio 3 - TIR'!$C$18)*('Ejercicio 3 - TIR'!$E$18-'Ejercicio 3 - TIR'!$D$18)*(1-N783)))</f>
        <v>37140.9155485907</v>
      </c>
      <c r="P783" s="27">
        <f ca="1" t="shared" si="5833"/>
        <v>0.604020568753154</v>
      </c>
      <c r="Q783" s="29">
        <f ca="1">IF(P783&lt;=('Ejercicio 3 - TIR'!$D$22-'Ejercicio 3 - TIR'!$C$22)/('Ejercicio 3 - TIR'!$E$22-'Ejercicio 3 - TIR'!$C$22),'Ejercicio 3 - TIR'!$C$22+SQRT(('Ejercicio 3 - TIR'!$E$22-'Ejercicio 3 - TIR'!$C$22)*('Ejercicio 3 - TIR'!$D$22-'Ejercicio 3 - TIR'!$C$22)*P783),'Ejercicio 3 - TIR'!$E$22-SQRT(('Ejercicio 3 - TIR'!$E$22-'Ejercicio 3 - TIR'!$C$22)*('Ejercicio 3 - TIR'!$E$22-'Ejercicio 3 - TIR'!$D$22)*(1-P783)))</f>
        <v>0.153302378827987</v>
      </c>
      <c r="R783" s="27">
        <f ca="1" t="shared" si="5833"/>
        <v>0.772918534115712</v>
      </c>
      <c r="S783" s="29">
        <f ca="1">IF(R783&lt;=('Ejercicio 3 - TIR'!$D$23-'Ejercicio 3 - TIR'!$C$23)/('Ejercicio 3 - TIR'!$E$23-'Ejercicio 3 - TIR'!$C$23),'Ejercicio 3 - TIR'!$C$23+SQRT(('Ejercicio 3 - TIR'!$E$23-'Ejercicio 3 - TIR'!$C$23)*('Ejercicio 3 - TIR'!$D$23-'Ejercicio 3 - TIR'!$C$23)*R783),'Ejercicio 3 - TIR'!$E$23-SQRT(('Ejercicio 3 - TIR'!$E$23-'Ejercicio 3 - TIR'!$C$23)*('Ejercicio 3 - TIR'!$E$23-'Ejercicio 3 - TIR'!$D$23)*(1-R783)))</f>
        <v>0.159782516511897</v>
      </c>
      <c r="T783" s="27">
        <f ca="1" t="shared" ref="T783:X783" si="5834">RAND()</f>
        <v>0.354396683609449</v>
      </c>
      <c r="U783" s="29">
        <f ca="1">IF(T783&lt;=('Ejercicio 3 - TIR'!$D$24-'Ejercicio 3 - TIR'!$C$24)/('Ejercicio 3 - TIR'!$E$24-'Ejercicio 3 - TIR'!$C$24),'Ejercicio 3 - TIR'!$C$24+SQRT(('Ejercicio 3 - TIR'!$E$24-'Ejercicio 3 - TIR'!$C$24)*('Ejercicio 3 - TIR'!$D$24-'Ejercicio 3 - TIR'!$C$24)*T783),'Ejercicio 3 - TIR'!$E$24-SQRT(('Ejercicio 3 - TIR'!$E$24-'Ejercicio 3 - TIR'!$C$24)*('Ejercicio 3 - TIR'!$E$24-'Ejercicio 3 - TIR'!$D$24)*(1-T783)))</f>
        <v>0.17728063480896</v>
      </c>
      <c r="V783" s="27">
        <f ca="1" t="shared" si="5834"/>
        <v>0.96101694583787</v>
      </c>
      <c r="W783" s="29">
        <f ca="1">IF(V783&lt;=('Ejercicio 3 - TIR'!$D$25-'Ejercicio 3 - TIR'!$C$25)/('Ejercicio 3 - TIR'!$E$25-'Ejercicio 3 - TIR'!$C$25),'Ejercicio 3 - TIR'!$C$25+SQRT(('Ejercicio 3 - TIR'!$E$25-'Ejercicio 3 - TIR'!$C$25)*('Ejercicio 3 - TIR'!$D$25-'Ejercicio 3 - TIR'!$C$25)*V783),'Ejercicio 3 - TIR'!$E$25-SQRT(('Ejercicio 3 - TIR'!$E$25-'Ejercicio 3 - TIR'!$C$25)*('Ejercicio 3 - TIR'!$E$25-'Ejercicio 3 - TIR'!$D$25)*(1-V783)))</f>
        <v>0.238319217082427</v>
      </c>
      <c r="X783" s="27">
        <f ca="1" t="shared" si="5834"/>
        <v>0.615959275725121</v>
      </c>
      <c r="Y783" s="29">
        <f ca="1">IF(X783&lt;=('Ejercicio 3 - TIR'!$D$26-'Ejercicio 3 - TIR'!$C$26)/('Ejercicio 3 - TIR'!$E$26-'Ejercicio 3 - TIR'!$C$26),'Ejercicio 3 - TIR'!$C$26+SQRT(('Ejercicio 3 - TIR'!$E$26-'Ejercicio 3 - TIR'!$C$26)*('Ejercicio 3 - TIR'!$D$26-'Ejercicio 3 - TIR'!$C$26)*X783),'Ejercicio 3 - TIR'!$E$26-SQRT(('Ejercicio 3 - TIR'!$E$26-'Ejercicio 3 - TIR'!$C$26)*('Ejercicio 3 - TIR'!$E$26-'Ejercicio 3 - TIR'!$D$26)*(1-X783)))</f>
        <v>0.234460787105129</v>
      </c>
      <c r="Z783" s="27">
        <f ca="1" t="shared" si="5716"/>
        <v>1.15330237882799</v>
      </c>
      <c r="AA783" s="27">
        <f ca="1" t="shared" si="5717"/>
        <v>1.33757993521628</v>
      </c>
      <c r="AB783" s="27">
        <f ca="1" t="shared" si="5718"/>
        <v>1.57470695523915</v>
      </c>
      <c r="AC783" s="27">
        <f ca="1" t="shared" si="5719"/>
        <v>1.949989883946</v>
      </c>
      <c r="AD783" s="27">
        <f ca="1" t="shared" si="5720"/>
        <v>2.40718604698301</v>
      </c>
      <c r="AE783" s="26">
        <f ca="1" t="shared" si="5721"/>
        <v>4116.46893784064</v>
      </c>
      <c r="AF783" s="26">
        <f ca="1" t="shared" si="5722"/>
        <v>4774.20870387187</v>
      </c>
      <c r="AG783" s="26">
        <f ca="1" t="shared" si="5723"/>
        <v>5620.58345360474</v>
      </c>
      <c r="AH783" s="26">
        <f ca="1" t="shared" si="5724"/>
        <v>6960.07650181427</v>
      </c>
      <c r="AI783" s="26">
        <f ca="1" t="shared" si="5725"/>
        <v>8591.94151674156</v>
      </c>
      <c r="AJ783" s="28">
        <f ca="1" t="shared" si="5726"/>
        <v>41346.7821164965</v>
      </c>
      <c r="AK783" s="28">
        <f ca="1" t="shared" si="5727"/>
        <v>53620.723115578</v>
      </c>
      <c r="AL783" s="28">
        <f ca="1" t="shared" si="5728"/>
        <v>57147.3961786032</v>
      </c>
      <c r="AM783" s="28">
        <f ca="1" t="shared" si="5729"/>
        <v>65377.4406198751</v>
      </c>
      <c r="AN783" s="28">
        <f ca="1" t="shared" si="5730"/>
        <v>89405.0936807421</v>
      </c>
      <c r="AO783" s="28">
        <f ca="1">C783/'Ejercicio 3 - TIR'!$D$7</f>
        <v>16523.5935194054</v>
      </c>
      <c r="AP783" s="28">
        <f ca="1" t="shared" si="5731"/>
        <v>24823.1885970911</v>
      </c>
      <c r="AQ783" s="28">
        <f ca="1" t="shared" si="5732"/>
        <v>37097.1295961726</v>
      </c>
      <c r="AR783" s="28">
        <f ca="1" t="shared" si="5733"/>
        <v>40623.8026591978</v>
      </c>
      <c r="AS783" s="28">
        <f ca="1" t="shared" si="5734"/>
        <v>48853.8471004697</v>
      </c>
      <c r="AT783" s="28">
        <f ca="1" t="shared" si="5735"/>
        <v>72881.5001613367</v>
      </c>
      <c r="AU783" s="28">
        <f ca="1">AP783*'Ejercicio 3 - TIR'!$D$5</f>
        <v>12411.5942985455</v>
      </c>
      <c r="AV783" s="28">
        <f ca="1">AQ783*'Ejercicio 3 - TIR'!$D$5</f>
        <v>18548.5647980863</v>
      </c>
      <c r="AW783" s="28">
        <f ca="1">AR783*'Ejercicio 3 - TIR'!$D$5</f>
        <v>20311.9013295989</v>
      </c>
      <c r="AX783" s="28">
        <f ca="1">AS783*'Ejercicio 3 - TIR'!$D$5</f>
        <v>24426.9235502348</v>
      </c>
      <c r="AY783" s="28">
        <f ca="1">AT783*'Ejercicio 3 - TIR'!$D$5</f>
        <v>36440.7500806684</v>
      </c>
      <c r="AZ783" s="28">
        <f ca="1" t="shared" ref="AZ783:BD783" si="5835">AJ783-AU783-AE783</f>
        <v>24818.7188801103</v>
      </c>
      <c r="BA783" s="28">
        <f ca="1" t="shared" si="5835"/>
        <v>30297.9496136198</v>
      </c>
      <c r="BB783" s="28">
        <f ca="1" t="shared" si="5835"/>
        <v>31214.9113953995</v>
      </c>
      <c r="BC783" s="28">
        <f ca="1" t="shared" si="5835"/>
        <v>33990.4405678259</v>
      </c>
      <c r="BD783" s="28">
        <f ca="1" t="shared" si="5835"/>
        <v>44372.4020833322</v>
      </c>
      <c r="BE783" s="28">
        <f ca="1" t="shared" ref="BE783:BI783" si="5836">AZ783/Z783</f>
        <v>21519.6979870376</v>
      </c>
      <c r="BF783" s="28">
        <f ca="1" t="shared" si="5836"/>
        <v>22651.3188602226</v>
      </c>
      <c r="BG783" s="28">
        <f ca="1" t="shared" si="5836"/>
        <v>19822.6795732029</v>
      </c>
      <c r="BH783" s="28">
        <f ca="1" t="shared" si="5836"/>
        <v>17431.085590579</v>
      </c>
      <c r="BI783" s="28">
        <f ca="1" t="shared" si="5836"/>
        <v>18433.3081104991</v>
      </c>
      <c r="BJ783" s="28">
        <f ca="1" t="shared" si="5738"/>
        <v>64637.6570655013</v>
      </c>
      <c r="BK783" s="28">
        <f ca="1" t="shared" si="5739"/>
        <v>39775.3637659316</v>
      </c>
      <c r="BL783" s="28">
        <f ca="1" t="shared" si="5740"/>
        <v>104413.020831433</v>
      </c>
      <c r="BM783" s="28">
        <f ca="1">BK783*'Ejercicio 3 - TIR'!$D$5</f>
        <v>19887.6818829658</v>
      </c>
      <c r="BN783" s="28">
        <f ca="1" t="shared" si="5741"/>
        <v>84525.3389484671</v>
      </c>
      <c r="BO783" s="28">
        <f ca="1" t="shared" si="5742"/>
        <v>35113.7541090373</v>
      </c>
      <c r="BP783" s="28">
        <f ca="1" t="shared" si="5743"/>
        <v>-109469.924946362</v>
      </c>
      <c r="BQ783" s="28">
        <f ca="1" t="shared" ref="BQ783:BT783" si="5837">BE783</f>
        <v>21519.6979870376</v>
      </c>
      <c r="BR783" s="28">
        <f ca="1" t="shared" si="5837"/>
        <v>22651.3188602226</v>
      </c>
      <c r="BS783" s="28">
        <f ca="1" t="shared" si="5837"/>
        <v>19822.6795732029</v>
      </c>
      <c r="BT783" s="28">
        <f ca="1" t="shared" si="5837"/>
        <v>17431.085590579</v>
      </c>
      <c r="BU783" s="28">
        <f ca="1" t="shared" si="5745"/>
        <v>53547.0622195364</v>
      </c>
      <c r="BV783" s="30">
        <f ca="1" t="shared" si="5746"/>
        <v>6.42592089302911</v>
      </c>
    </row>
    <row r="784" ht="15" customHeight="1" spans="1:74">
      <c r="A784" s="26">
        <v>783</v>
      </c>
      <c r="B784" s="27">
        <f ca="1" t="shared" ref="B784:F784" si="5838">RAND()</f>
        <v>0.827249564784458</v>
      </c>
      <c r="C784" s="28">
        <f ca="1">IF(B784&lt;=('Ejercicio 3 - TIR'!$D$13-'Ejercicio 3 - TIR'!$C$13)/('Ejercicio 3 - TIR'!$E$13-'Ejercicio 3 - TIR'!$C$13),'Ejercicio 3 - TIR'!$C$13+SQRT(('Ejercicio 3 - TIR'!$E$13-'Ejercicio 3 - TIR'!$C$13)*('Ejercicio 3 - TIR'!$D$13-'Ejercicio 3 - TIR'!$C$13)*B784),'Ejercicio 3 - TIR'!$E$13-SQRT(('Ejercicio 3 - TIR'!$E$13-'Ejercicio 3 - TIR'!$C$13)*('Ejercicio 3 - TIR'!$E$13-'Ejercicio 3 - TIR'!$D$13)*(1-B784)))</f>
        <v>85602.0653474656</v>
      </c>
      <c r="D784" s="27">
        <f ca="1" t="shared" si="5838"/>
        <v>0.189347476551311</v>
      </c>
      <c r="E784" s="28">
        <f ca="1">IF(D784&lt;=('Ejercicio 3 - TIR'!$D$14-'Ejercicio 3 - TIR'!$C$14)/('Ejercicio 3 - TIR'!$E$14-'Ejercicio 3 - TIR'!$C$14),'Ejercicio 3 - TIR'!$C$14+SQRT(('Ejercicio 3 - TIR'!$E$14-'Ejercicio 3 - TIR'!$C$14)*('Ejercicio 3 - TIR'!$D$14-'Ejercicio 3 - TIR'!$C$14)*D784),'Ejercicio 3 - TIR'!$E$14-SQRT(('Ejercicio 3 - TIR'!$E$14-'Ejercicio 3 - TIR'!$C$14)*('Ejercicio 3 - TIR'!$E$14-'Ejercicio 3 - TIR'!$D$14)*(1-D784)))</f>
        <v>28768.4294794182</v>
      </c>
      <c r="F784" s="27">
        <f ca="1" t="shared" si="5838"/>
        <v>0.573978837464752</v>
      </c>
      <c r="G784" s="28">
        <f ca="1">IF(F784&lt;=('Ejercicio 3 - TIR'!$D$18-'Ejercicio 3 - TIR'!$C$18)/('Ejercicio 3 - TIR'!$E$18-'Ejercicio 3 - TIR'!$C$18),'Ejercicio 3 - TIR'!$C$18+SQRT(('Ejercicio 3 - TIR'!$E$18-'Ejercicio 3 - TIR'!$C$18)*('Ejercicio 3 - TIR'!$D$18-'Ejercicio 3 - TIR'!$C$18)*F784),'Ejercicio 3 - TIR'!$E$18-SQRT(('Ejercicio 3 - TIR'!$E$18-'Ejercicio 3 - TIR'!$C$18)*('Ejercicio 3 - TIR'!$E$18-'Ejercicio 3 - TIR'!$D$18)*(1-F784)))</f>
        <v>39278.837514458</v>
      </c>
      <c r="H784" s="27">
        <f ca="1" t="shared" ref="H784:L784" si="5839">RAND()</f>
        <v>0.727012299136999</v>
      </c>
      <c r="I784" s="28">
        <f ca="1">IF(H784&lt;=('Ejercicio 3 - TIR'!$D$18-'Ejercicio 3 - TIR'!$C$18)/('Ejercicio 3 - TIR'!$E$18-'Ejercicio 3 - TIR'!$C$18),'Ejercicio 3 - TIR'!$C$18+SQRT(('Ejercicio 3 - TIR'!$E$18-'Ejercicio 3 - TIR'!$C$18)*('Ejercicio 3 - TIR'!$D$18-'Ejercicio 3 - TIR'!$C$18)*H784),'Ejercicio 3 - TIR'!$E$18-SQRT(('Ejercicio 3 - TIR'!$E$18-'Ejercicio 3 - TIR'!$C$18)*('Ejercicio 3 - TIR'!$E$18-'Ejercicio 3 - TIR'!$D$18)*(1-H784)))</f>
        <v>40475.1709905539</v>
      </c>
      <c r="J784" s="27">
        <f ca="1" t="shared" si="5839"/>
        <v>0.0967434234233813</v>
      </c>
      <c r="K784" s="28">
        <f ca="1">IF(J784&lt;=('Ejercicio 3 - TIR'!$D$18-'Ejercicio 3 - TIR'!$C$18)/('Ejercicio 3 - TIR'!$E$18-'Ejercicio 3 - TIR'!$C$18),'Ejercicio 3 - TIR'!$C$18+SQRT(('Ejercicio 3 - TIR'!$E$18-'Ejercicio 3 - TIR'!$C$18)*('Ejercicio 3 - TIR'!$D$18-'Ejercicio 3 - TIR'!$C$18)*J784),'Ejercicio 3 - TIR'!$E$18-SQRT(('Ejercicio 3 - TIR'!$E$18-'Ejercicio 3 - TIR'!$C$18)*('Ejercicio 3 - TIR'!$E$18-'Ejercicio 3 - TIR'!$D$18)*(1-J784)))</f>
        <v>33809.398051334</v>
      </c>
      <c r="L784" s="27">
        <f ca="1" t="shared" si="5839"/>
        <v>0.0974049755136575</v>
      </c>
      <c r="M784" s="28">
        <f ca="1">IF(L784&lt;=('Ejercicio 3 - TIR'!$D$18-'Ejercicio 3 - TIR'!$C$18)/('Ejercicio 3 - TIR'!$E$18-'Ejercicio 3 - TIR'!$C$18),'Ejercicio 3 - TIR'!$C$18+SQRT(('Ejercicio 3 - TIR'!$E$18-'Ejercicio 3 - TIR'!$C$18)*('Ejercicio 3 - TIR'!$D$18-'Ejercicio 3 - TIR'!$C$18)*L784),'Ejercicio 3 - TIR'!$E$18-SQRT(('Ejercicio 3 - TIR'!$E$18-'Ejercicio 3 - TIR'!$C$18)*('Ejercicio 3 - TIR'!$E$18-'Ejercicio 3 - TIR'!$D$18)*(1-L784)))</f>
        <v>33822.4005974059</v>
      </c>
      <c r="N784" s="27">
        <f ca="1" t="shared" ref="N784:R784" si="5840">RAND()</f>
        <v>0.490125014046356</v>
      </c>
      <c r="O784" s="28">
        <f ca="1">IF(N784&lt;=('Ejercicio 3 - TIR'!$D$18-'Ejercicio 3 - TIR'!$C$18)/('Ejercicio 3 - TIR'!$E$18-'Ejercicio 3 - TIR'!$C$18),'Ejercicio 3 - TIR'!$C$18+SQRT(('Ejercicio 3 - TIR'!$E$18-'Ejercicio 3 - TIR'!$C$18)*('Ejercicio 3 - TIR'!$D$18-'Ejercicio 3 - TIR'!$C$18)*N784),'Ejercicio 3 - TIR'!$E$18-SQRT(('Ejercicio 3 - TIR'!$E$18-'Ejercicio 3 - TIR'!$C$18)*('Ejercicio 3 - TIR'!$E$18-'Ejercicio 3 - TIR'!$D$18)*(1-N784)))</f>
        <v>38574.307675081</v>
      </c>
      <c r="P784" s="27">
        <f ca="1" t="shared" si="5840"/>
        <v>0.0948419298423753</v>
      </c>
      <c r="Q784" s="29">
        <f ca="1">IF(P784&lt;=('Ejercicio 3 - TIR'!$D$22-'Ejercicio 3 - TIR'!$C$22)/('Ejercicio 3 - TIR'!$E$22-'Ejercicio 3 - TIR'!$C$22),'Ejercicio 3 - TIR'!$C$22+SQRT(('Ejercicio 3 - TIR'!$E$22-'Ejercicio 3 - TIR'!$C$22)*('Ejercicio 3 - TIR'!$D$22-'Ejercicio 3 - TIR'!$C$22)*P784),'Ejercicio 3 - TIR'!$E$22-SQRT(('Ejercicio 3 - TIR'!$E$22-'Ejercicio 3 - TIR'!$C$22)*('Ejercicio 3 - TIR'!$E$22-'Ejercicio 3 - TIR'!$D$22)*(1-P784)))</f>
        <v>0.133065813167051</v>
      </c>
      <c r="R784" s="27">
        <f ca="1" t="shared" si="5840"/>
        <v>0.322837423459953</v>
      </c>
      <c r="S784" s="29">
        <f ca="1">IF(R784&lt;=('Ejercicio 3 - TIR'!$D$23-'Ejercicio 3 - TIR'!$C$23)/('Ejercicio 3 - TIR'!$E$23-'Ejercicio 3 - TIR'!$C$23),'Ejercicio 3 - TIR'!$C$23+SQRT(('Ejercicio 3 - TIR'!$E$23-'Ejercicio 3 - TIR'!$C$23)*('Ejercicio 3 - TIR'!$D$23-'Ejercicio 3 - TIR'!$C$23)*R784),'Ejercicio 3 - TIR'!$E$23-SQRT(('Ejercicio 3 - TIR'!$E$23-'Ejercicio 3 - TIR'!$C$23)*('Ejercicio 3 - TIR'!$E$23-'Ejercicio 3 - TIR'!$D$23)*(1-R784)))</f>
        <v>0.144106168551388</v>
      </c>
      <c r="T784" s="27">
        <f ca="1" t="shared" ref="T784:X784" si="5841">RAND()</f>
        <v>0.899263412077552</v>
      </c>
      <c r="U784" s="29">
        <f ca="1">IF(T784&lt;=('Ejercicio 3 - TIR'!$D$24-'Ejercicio 3 - TIR'!$C$24)/('Ejercicio 3 - TIR'!$E$24-'Ejercicio 3 - TIR'!$C$24),'Ejercicio 3 - TIR'!$C$24+SQRT(('Ejercicio 3 - TIR'!$E$24-'Ejercicio 3 - TIR'!$C$24)*('Ejercicio 3 - TIR'!$D$24-'Ejercicio 3 - TIR'!$C$24)*T784),'Ejercicio 3 - TIR'!$E$24-SQRT(('Ejercicio 3 - TIR'!$E$24-'Ejercicio 3 - TIR'!$C$24)*('Ejercicio 3 - TIR'!$E$24-'Ejercicio 3 - TIR'!$D$24)*(1-T784)))</f>
        <v>0.203205285171136</v>
      </c>
      <c r="V784" s="27">
        <f ca="1" t="shared" si="5841"/>
        <v>0.390514923189054</v>
      </c>
      <c r="W784" s="29">
        <f ca="1">IF(V784&lt;=('Ejercicio 3 - TIR'!$D$25-'Ejercicio 3 - TIR'!$C$25)/('Ejercicio 3 - TIR'!$E$25-'Ejercicio 3 - TIR'!$C$25),'Ejercicio 3 - TIR'!$C$25+SQRT(('Ejercicio 3 - TIR'!$E$25-'Ejercicio 3 - TIR'!$C$25)*('Ejercicio 3 - TIR'!$D$25-'Ejercicio 3 - TIR'!$C$25)*V784),'Ejercicio 3 - TIR'!$E$25-SQRT(('Ejercicio 3 - TIR'!$E$25-'Ejercicio 3 - TIR'!$C$25)*('Ejercicio 3 - TIR'!$E$25-'Ejercicio 3 - TIR'!$D$25)*(1-V784)))</f>
        <v>0.203813446016851</v>
      </c>
      <c r="X784" s="27">
        <f ca="1" t="shared" si="5841"/>
        <v>0.315066058135114</v>
      </c>
      <c r="Y784" s="29">
        <f ca="1">IF(X784&lt;=('Ejercicio 3 - TIR'!$D$26-'Ejercicio 3 - TIR'!$C$26)/('Ejercicio 3 - TIR'!$E$26-'Ejercicio 3 - TIR'!$C$26),'Ejercicio 3 - TIR'!$C$26+SQRT(('Ejercicio 3 - TIR'!$E$26-'Ejercicio 3 - TIR'!$C$26)*('Ejercicio 3 - TIR'!$D$26-'Ejercicio 3 - TIR'!$C$26)*X784),'Ejercicio 3 - TIR'!$E$26-SQRT(('Ejercicio 3 - TIR'!$E$26-'Ejercicio 3 - TIR'!$C$26)*('Ejercicio 3 - TIR'!$E$26-'Ejercicio 3 - TIR'!$D$26)*(1-X784)))</f>
        <v>0.219166390879998</v>
      </c>
      <c r="Z784" s="27">
        <f ca="1" t="shared" si="5716"/>
        <v>1.13306581316705</v>
      </c>
      <c r="AA784" s="27">
        <f ca="1" t="shared" si="5717"/>
        <v>1.29634758621912</v>
      </c>
      <c r="AB784" s="27">
        <f ca="1" t="shared" si="5718"/>
        <v>1.55977226715769</v>
      </c>
      <c r="AC784" s="27">
        <f ca="1" t="shared" si="5719"/>
        <v>1.87767482792861</v>
      </c>
      <c r="AD784" s="27">
        <f ca="1" t="shared" si="5720"/>
        <v>2.28919804321195</v>
      </c>
      <c r="AE784" s="26">
        <f ca="1" t="shared" si="5721"/>
        <v>3828.09446221774</v>
      </c>
      <c r="AF784" s="26">
        <f ca="1" t="shared" si="5722"/>
        <v>4379.74648802072</v>
      </c>
      <c r="AG784" s="26">
        <f ca="1" t="shared" si="5723"/>
        <v>5269.73412209626</v>
      </c>
      <c r="AH784" s="26">
        <f ca="1" t="shared" si="5724"/>
        <v>6343.77679311328</v>
      </c>
      <c r="AI784" s="26">
        <f ca="1" t="shared" si="5725"/>
        <v>7734.1194574082</v>
      </c>
      <c r="AJ784" s="28">
        <f ca="1" t="shared" si="5726"/>
        <v>44505.5079685758</v>
      </c>
      <c r="AK784" s="28">
        <f ca="1" t="shared" si="5727"/>
        <v>52469.8902154106</v>
      </c>
      <c r="AL784" s="28">
        <f ca="1" t="shared" si="5728"/>
        <v>52734.9614497659</v>
      </c>
      <c r="AM784" s="28">
        <f ca="1" t="shared" si="5729"/>
        <v>63507.4702218666</v>
      </c>
      <c r="AN784" s="28">
        <f ca="1" t="shared" si="5730"/>
        <v>88304.2296480511</v>
      </c>
      <c r="AO784" s="28">
        <f ca="1">C784/'Ejercicio 3 - TIR'!$D$7</f>
        <v>17120.4130694931</v>
      </c>
      <c r="AP784" s="28">
        <f ca="1" t="shared" si="5731"/>
        <v>27385.0948990827</v>
      </c>
      <c r="AQ784" s="28">
        <f ca="1" t="shared" si="5732"/>
        <v>35349.4771459174</v>
      </c>
      <c r="AR784" s="28">
        <f ca="1" t="shared" si="5733"/>
        <v>35614.5483802728</v>
      </c>
      <c r="AS784" s="28">
        <f ca="1" t="shared" si="5734"/>
        <v>46387.0571523735</v>
      </c>
      <c r="AT784" s="28">
        <f ca="1" t="shared" si="5735"/>
        <v>71183.8165785579</v>
      </c>
      <c r="AU784" s="28">
        <f ca="1">AP784*'Ejercicio 3 - TIR'!$D$5</f>
        <v>13692.5474495413</v>
      </c>
      <c r="AV784" s="28">
        <f ca="1">AQ784*'Ejercicio 3 - TIR'!$D$5</f>
        <v>17674.7385729587</v>
      </c>
      <c r="AW784" s="28">
        <f ca="1">AR784*'Ejercicio 3 - TIR'!$D$5</f>
        <v>17807.2741901364</v>
      </c>
      <c r="AX784" s="28">
        <f ca="1">AS784*'Ejercicio 3 - TIR'!$D$5</f>
        <v>23193.5285761867</v>
      </c>
      <c r="AY784" s="28">
        <f ca="1">AT784*'Ejercicio 3 - TIR'!$D$5</f>
        <v>35591.908289279</v>
      </c>
      <c r="AZ784" s="28">
        <f ca="1" t="shared" ref="AZ784:BD784" si="5842">AJ784-AU784-AE784</f>
        <v>26984.8660568167</v>
      </c>
      <c r="BA784" s="28">
        <f ca="1" t="shared" si="5842"/>
        <v>30415.4051544311</v>
      </c>
      <c r="BB784" s="28">
        <f ca="1" t="shared" si="5842"/>
        <v>29657.9531375333</v>
      </c>
      <c r="BC784" s="28">
        <f ca="1" t="shared" si="5842"/>
        <v>33970.1648525666</v>
      </c>
      <c r="BD784" s="28">
        <f ca="1" t="shared" si="5842"/>
        <v>44978.2019013639</v>
      </c>
      <c r="BE784" s="28">
        <f ca="1" t="shared" ref="BE784:BI784" si="5843">AZ784/Z784</f>
        <v>23815.7975849531</v>
      </c>
      <c r="BF784" s="28">
        <f ca="1" t="shared" si="5843"/>
        <v>23462.3842229997</v>
      </c>
      <c r="BG784" s="28">
        <f ca="1" t="shared" si="5843"/>
        <v>19014.28417597</v>
      </c>
      <c r="BH784" s="28">
        <f ca="1" t="shared" si="5843"/>
        <v>18091.6122149016</v>
      </c>
      <c r="BI784" s="28">
        <f ca="1" t="shared" si="5843"/>
        <v>19648.0169265982</v>
      </c>
      <c r="BJ784" s="28">
        <f ca="1" t="shared" si="5738"/>
        <v>65856.6324705651</v>
      </c>
      <c r="BK784" s="28">
        <f ca="1" t="shared" si="5739"/>
        <v>39192.0160976639</v>
      </c>
      <c r="BL784" s="28">
        <f ca="1" t="shared" si="5740"/>
        <v>105048.648568229</v>
      </c>
      <c r="BM784" s="28">
        <f ca="1">BK784*'Ejercicio 3 - TIR'!$D$5</f>
        <v>19596.0080488319</v>
      </c>
      <c r="BN784" s="28">
        <f ca="1" t="shared" si="5741"/>
        <v>85452.640519397</v>
      </c>
      <c r="BO784" s="28">
        <f ca="1" t="shared" si="5742"/>
        <v>37328.6360141648</v>
      </c>
      <c r="BP784" s="28">
        <f ca="1" t="shared" si="5743"/>
        <v>-114370.494826884</v>
      </c>
      <c r="BQ784" s="28">
        <f ca="1" t="shared" ref="BQ784:BT784" si="5844">BE784</f>
        <v>23815.7975849531</v>
      </c>
      <c r="BR784" s="28">
        <f ca="1" t="shared" si="5844"/>
        <v>23462.3842229997</v>
      </c>
      <c r="BS784" s="28">
        <f ca="1" t="shared" si="5844"/>
        <v>19014.28417597</v>
      </c>
      <c r="BT784" s="28">
        <f ca="1" t="shared" si="5844"/>
        <v>18091.6122149016</v>
      </c>
      <c r="BU784" s="28">
        <f ca="1" t="shared" si="5745"/>
        <v>56976.652940763</v>
      </c>
      <c r="BV784" s="30">
        <f ca="1" t="shared" si="5746"/>
        <v>6.51923921803643</v>
      </c>
    </row>
    <row r="785" ht="15" customHeight="1" spans="1:74">
      <c r="A785" s="26">
        <v>784</v>
      </c>
      <c r="B785" s="27">
        <f ca="1" t="shared" ref="B785:F785" si="5845">RAND()</f>
        <v>0.0236205330611816</v>
      </c>
      <c r="C785" s="28">
        <f ca="1">IF(B785&lt;=('Ejercicio 3 - TIR'!$D$13-'Ejercicio 3 - TIR'!$C$13)/('Ejercicio 3 - TIR'!$E$13-'Ejercicio 3 - TIR'!$C$13),'Ejercicio 3 - TIR'!$C$13+SQRT(('Ejercicio 3 - TIR'!$E$13-'Ejercicio 3 - TIR'!$C$13)*('Ejercicio 3 - TIR'!$D$13-'Ejercicio 3 - TIR'!$C$13)*B785),'Ejercicio 3 - TIR'!$E$13-SQRT(('Ejercicio 3 - TIR'!$E$13-'Ejercicio 3 - TIR'!$C$13)*('Ejercicio 3 - TIR'!$E$13-'Ejercicio 3 - TIR'!$D$13)*(1-B785)))</f>
        <v>63073.794596988</v>
      </c>
      <c r="D785" s="27">
        <f ca="1" t="shared" si="5845"/>
        <v>0.72728872033269</v>
      </c>
      <c r="E785" s="28">
        <f ca="1">IF(D785&lt;=('Ejercicio 3 - TIR'!$D$14-'Ejercicio 3 - TIR'!$C$14)/('Ejercicio 3 - TIR'!$E$14-'Ejercicio 3 - TIR'!$C$14),'Ejercicio 3 - TIR'!$C$14+SQRT(('Ejercicio 3 - TIR'!$E$14-'Ejercicio 3 - TIR'!$C$14)*('Ejercicio 3 - TIR'!$D$14-'Ejercicio 3 - TIR'!$C$14)*D785),'Ejercicio 3 - TIR'!$E$14-SQRT(('Ejercicio 3 - TIR'!$E$14-'Ejercicio 3 - TIR'!$C$14)*('Ejercicio 3 - TIR'!$E$14-'Ejercicio 3 - TIR'!$D$14)*(1-D785)))</f>
        <v>33604.1660473323</v>
      </c>
      <c r="F785" s="27">
        <f ca="1" t="shared" si="5845"/>
        <v>0.286934331978805</v>
      </c>
      <c r="G785" s="28">
        <f ca="1">IF(F785&lt;=('Ejercicio 3 - TIR'!$D$18-'Ejercicio 3 - TIR'!$C$18)/('Ejercicio 3 - TIR'!$E$18-'Ejercicio 3 - TIR'!$C$18),'Ejercicio 3 - TIR'!$C$18+SQRT(('Ejercicio 3 - TIR'!$E$18-'Ejercicio 3 - TIR'!$C$18)*('Ejercicio 3 - TIR'!$D$18-'Ejercicio 3 - TIR'!$C$18)*F785),'Ejercicio 3 - TIR'!$E$18-SQRT(('Ejercicio 3 - TIR'!$E$18-'Ejercicio 3 - TIR'!$C$18)*('Ejercicio 3 - TIR'!$E$18-'Ejercicio 3 - TIR'!$D$18)*(1-F785)))</f>
        <v>36560.4992033244</v>
      </c>
      <c r="H785" s="27">
        <f ca="1" t="shared" ref="H785:L785" si="5846">RAND()</f>
        <v>0.321760488664624</v>
      </c>
      <c r="I785" s="28">
        <f ca="1">IF(H785&lt;=('Ejercicio 3 - TIR'!$D$18-'Ejercicio 3 - TIR'!$C$18)/('Ejercicio 3 - TIR'!$E$18-'Ejercicio 3 - TIR'!$C$18),'Ejercicio 3 - TIR'!$C$18+SQRT(('Ejercicio 3 - TIR'!$E$18-'Ejercicio 3 - TIR'!$C$18)*('Ejercicio 3 - TIR'!$D$18-'Ejercicio 3 - TIR'!$C$18)*H785),'Ejercicio 3 - TIR'!$E$18-SQRT(('Ejercicio 3 - TIR'!$E$18-'Ejercicio 3 - TIR'!$C$18)*('Ejercicio 3 - TIR'!$E$18-'Ejercicio 3 - TIR'!$D$18)*(1-H785)))</f>
        <v>36947.2349391462</v>
      </c>
      <c r="J785" s="27">
        <f ca="1" t="shared" si="5846"/>
        <v>0.834661175788774</v>
      </c>
      <c r="K785" s="28">
        <f ca="1">IF(J785&lt;=('Ejercicio 3 - TIR'!$D$18-'Ejercicio 3 - TIR'!$C$18)/('Ejercicio 3 - TIR'!$E$18-'Ejercicio 3 - TIR'!$C$18),'Ejercicio 3 - TIR'!$C$18+SQRT(('Ejercicio 3 - TIR'!$E$18-'Ejercicio 3 - TIR'!$C$18)*('Ejercicio 3 - TIR'!$D$18-'Ejercicio 3 - TIR'!$C$18)*J785),'Ejercicio 3 - TIR'!$E$18-SQRT(('Ejercicio 3 - TIR'!$E$18-'Ejercicio 3 - TIR'!$C$18)*('Ejercicio 3 - TIR'!$E$18-'Ejercicio 3 - TIR'!$D$18)*(1-J785)))</f>
        <v>41478.5781542334</v>
      </c>
      <c r="L785" s="27">
        <f ca="1" t="shared" si="5846"/>
        <v>0.894989013603085</v>
      </c>
      <c r="M785" s="28">
        <f ca="1">IF(L785&lt;=('Ejercicio 3 - TIR'!$D$18-'Ejercicio 3 - TIR'!$C$18)/('Ejercicio 3 - TIR'!$E$18-'Ejercicio 3 - TIR'!$C$18),'Ejercicio 3 - TIR'!$C$18+SQRT(('Ejercicio 3 - TIR'!$E$18-'Ejercicio 3 - TIR'!$C$18)*('Ejercicio 3 - TIR'!$D$18-'Ejercicio 3 - TIR'!$C$18)*L785),'Ejercicio 3 - TIR'!$E$18-SQRT(('Ejercicio 3 - TIR'!$E$18-'Ejercicio 3 - TIR'!$C$18)*('Ejercicio 3 - TIR'!$E$18-'Ejercicio 3 - TIR'!$D$18)*(1-L785)))</f>
        <v>42193.6101518555</v>
      </c>
      <c r="N785" s="27">
        <f ca="1" t="shared" ref="N785:R785" si="5847">RAND()</f>
        <v>0.488107952669389</v>
      </c>
      <c r="O785" s="28">
        <f ca="1">IF(N785&lt;=('Ejercicio 3 - TIR'!$D$18-'Ejercicio 3 - TIR'!$C$18)/('Ejercicio 3 - TIR'!$E$18-'Ejercicio 3 - TIR'!$C$18),'Ejercicio 3 - TIR'!$C$18+SQRT(('Ejercicio 3 - TIR'!$E$18-'Ejercicio 3 - TIR'!$C$18)*('Ejercicio 3 - TIR'!$D$18-'Ejercicio 3 - TIR'!$C$18)*N785),'Ejercicio 3 - TIR'!$E$18-SQRT(('Ejercicio 3 - TIR'!$E$18-'Ejercicio 3 - TIR'!$C$18)*('Ejercicio 3 - TIR'!$E$18-'Ejercicio 3 - TIR'!$D$18)*(1-N785)))</f>
        <v>38556.6461245285</v>
      </c>
      <c r="P785" s="27">
        <f ca="1" t="shared" si="5847"/>
        <v>0.607003650488298</v>
      </c>
      <c r="Q785" s="29">
        <f ca="1">IF(P785&lt;=('Ejercicio 3 - TIR'!$D$22-'Ejercicio 3 - TIR'!$C$22)/('Ejercicio 3 - TIR'!$E$22-'Ejercicio 3 - TIR'!$C$22),'Ejercicio 3 - TIR'!$C$22+SQRT(('Ejercicio 3 - TIR'!$E$22-'Ejercicio 3 - TIR'!$C$22)*('Ejercicio 3 - TIR'!$D$22-'Ejercicio 3 - TIR'!$C$22)*P785),'Ejercicio 3 - TIR'!$E$22-SQRT(('Ejercicio 3 - TIR'!$E$22-'Ejercicio 3 - TIR'!$C$22)*('Ejercicio 3 - TIR'!$E$22-'Ejercicio 3 - TIR'!$D$22)*(1-P785)))</f>
        <v>0.153403131215854</v>
      </c>
      <c r="R785" s="27">
        <f ca="1" t="shared" si="5847"/>
        <v>0.0716344906432183</v>
      </c>
      <c r="S785" s="29">
        <f ca="1">IF(R785&lt;=('Ejercicio 3 - TIR'!$D$23-'Ejercicio 3 - TIR'!$C$23)/('Ejercicio 3 - TIR'!$E$23-'Ejercicio 3 - TIR'!$C$23),'Ejercicio 3 - TIR'!$C$23+SQRT(('Ejercicio 3 - TIR'!$E$23-'Ejercicio 3 - TIR'!$C$23)*('Ejercicio 3 - TIR'!$D$23-'Ejercicio 3 - TIR'!$C$23)*R785),'Ejercicio 3 - TIR'!$E$23-SQRT(('Ejercicio 3 - TIR'!$E$23-'Ejercicio 3 - TIR'!$C$23)*('Ejercicio 3 - TIR'!$E$23-'Ejercicio 3 - TIR'!$D$23)*(1-R785)))</f>
        <v>0.131355266758548</v>
      </c>
      <c r="T785" s="27">
        <f ca="1" t="shared" ref="T785:X785" si="5848">RAND()</f>
        <v>0.189825795930797</v>
      </c>
      <c r="U785" s="29">
        <f ca="1">IF(T785&lt;=('Ejercicio 3 - TIR'!$D$24-'Ejercicio 3 - TIR'!$C$24)/('Ejercicio 3 - TIR'!$E$24-'Ejercicio 3 - TIR'!$C$24),'Ejercicio 3 - TIR'!$C$24+SQRT(('Ejercicio 3 - TIR'!$E$24-'Ejercicio 3 - TIR'!$C$24)*('Ejercicio 3 - TIR'!$D$24-'Ejercicio 3 - TIR'!$C$24)*T785),'Ejercicio 3 - TIR'!$E$24-SQRT(('Ejercicio 3 - TIR'!$E$24-'Ejercicio 3 - TIR'!$C$24)*('Ejercicio 3 - TIR'!$E$24-'Ejercicio 3 - TIR'!$D$24)*(1-T785)))</f>
        <v>0.169965825088252</v>
      </c>
      <c r="V785" s="27">
        <f ca="1" t="shared" si="5848"/>
        <v>0.342088481185645</v>
      </c>
      <c r="W785" s="29">
        <f ca="1">IF(V785&lt;=('Ejercicio 3 - TIR'!$D$25-'Ejercicio 3 - TIR'!$C$25)/('Ejercicio 3 - TIR'!$E$25-'Ejercicio 3 - TIR'!$C$25),'Ejercicio 3 - TIR'!$C$25+SQRT(('Ejercicio 3 - TIR'!$E$25-'Ejercicio 3 - TIR'!$C$25)*('Ejercicio 3 - TIR'!$D$25-'Ejercicio 3 - TIR'!$C$25)*V785),'Ejercicio 3 - TIR'!$E$25-SQRT(('Ejercicio 3 - TIR'!$E$25-'Ejercicio 3 - TIR'!$C$25)*('Ejercicio 3 - TIR'!$E$25-'Ejercicio 3 - TIR'!$D$25)*(1-V785)))</f>
        <v>0.202013644482517</v>
      </c>
      <c r="X785" s="27">
        <f ca="1" t="shared" si="5848"/>
        <v>0.358450402577365</v>
      </c>
      <c r="Y785" s="29">
        <f ca="1">IF(X785&lt;=('Ejercicio 3 - TIR'!$D$26-'Ejercicio 3 - TIR'!$C$26)/('Ejercicio 3 - TIR'!$E$26-'Ejercicio 3 - TIR'!$C$26),'Ejercicio 3 - TIR'!$C$26+SQRT(('Ejercicio 3 - TIR'!$E$26-'Ejercicio 3 - TIR'!$C$26)*('Ejercicio 3 - TIR'!$D$26-'Ejercicio 3 - TIR'!$C$26)*X785),'Ejercicio 3 - TIR'!$E$26-SQRT(('Ejercicio 3 - TIR'!$E$26-'Ejercicio 3 - TIR'!$C$26)*('Ejercicio 3 - TIR'!$E$26-'Ejercicio 3 - TIR'!$D$26)*(1-X785)))</f>
        <v>0.221141119394927</v>
      </c>
      <c r="Z785" s="27">
        <f ca="1" t="shared" si="5716"/>
        <v>1.15340313121585</v>
      </c>
      <c r="AA785" s="27">
        <f ca="1" t="shared" si="5717"/>
        <v>1.30490870719686</v>
      </c>
      <c r="AB785" s="27">
        <f ca="1" t="shared" si="5718"/>
        <v>1.52669859228042</v>
      </c>
      <c r="AC785" s="27">
        <f ca="1" t="shared" si="5719"/>
        <v>1.83511253893331</v>
      </c>
      <c r="AD785" s="27">
        <f ca="1" t="shared" si="5720"/>
        <v>2.24093138000869</v>
      </c>
      <c r="AE785" s="26">
        <f ca="1" t="shared" si="5721"/>
        <v>5154.98429355828</v>
      </c>
      <c r="AF785" s="26">
        <f ca="1" t="shared" si="5722"/>
        <v>5832.11863057475</v>
      </c>
      <c r="AG785" s="26">
        <f ca="1" t="shared" si="5723"/>
        <v>6823.37948563296</v>
      </c>
      <c r="AH785" s="26">
        <f ca="1" t="shared" si="5724"/>
        <v>8201.79524321291</v>
      </c>
      <c r="AI785" s="26">
        <f ca="1" t="shared" si="5725"/>
        <v>10015.549424345</v>
      </c>
      <c r="AJ785" s="28">
        <f ca="1" t="shared" si="5726"/>
        <v>42168.9942599292</v>
      </c>
      <c r="AK785" s="28">
        <f ca="1" t="shared" si="5727"/>
        <v>48212.7685789398</v>
      </c>
      <c r="AL785" s="28">
        <f ca="1" t="shared" si="5728"/>
        <v>63325.2868778614</v>
      </c>
      <c r="AM785" s="28">
        <f ca="1" t="shared" si="5729"/>
        <v>77430.0230525339</v>
      </c>
      <c r="AN785" s="28">
        <f ca="1" t="shared" si="5730"/>
        <v>86402.7982083464</v>
      </c>
      <c r="AO785" s="28">
        <f ca="1">C785/'Ejercicio 3 - TIR'!$D$7</f>
        <v>12614.7589193976</v>
      </c>
      <c r="AP785" s="28">
        <f ca="1" t="shared" si="5731"/>
        <v>29554.2353405316</v>
      </c>
      <c r="AQ785" s="28">
        <f ca="1" t="shared" si="5732"/>
        <v>35598.0096595422</v>
      </c>
      <c r="AR785" s="28">
        <f ca="1" t="shared" si="5733"/>
        <v>50710.5279584638</v>
      </c>
      <c r="AS785" s="28">
        <f ca="1" t="shared" si="5734"/>
        <v>64815.2641331363</v>
      </c>
      <c r="AT785" s="28">
        <f ca="1" t="shared" si="5735"/>
        <v>73788.0392889488</v>
      </c>
      <c r="AU785" s="28">
        <f ca="1">AP785*'Ejercicio 3 - TIR'!$D$5</f>
        <v>14777.1176702658</v>
      </c>
      <c r="AV785" s="28">
        <f ca="1">AQ785*'Ejercicio 3 - TIR'!$D$5</f>
        <v>17799.0048297711</v>
      </c>
      <c r="AW785" s="28">
        <f ca="1">AR785*'Ejercicio 3 - TIR'!$D$5</f>
        <v>25355.2639792319</v>
      </c>
      <c r="AX785" s="28">
        <f ca="1">AS785*'Ejercicio 3 - TIR'!$D$5</f>
        <v>32407.6320665681</v>
      </c>
      <c r="AY785" s="28">
        <f ca="1">AT785*'Ejercicio 3 - TIR'!$D$5</f>
        <v>36894.0196444744</v>
      </c>
      <c r="AZ785" s="28">
        <f ca="1" t="shared" ref="AZ785:BD785" si="5849">AJ785-AU785-AE785</f>
        <v>22236.8922961051</v>
      </c>
      <c r="BA785" s="28">
        <f ca="1" t="shared" si="5849"/>
        <v>24581.645118594</v>
      </c>
      <c r="BB785" s="28">
        <f ca="1" t="shared" si="5849"/>
        <v>31146.6434129966</v>
      </c>
      <c r="BC785" s="28">
        <f ca="1" t="shared" si="5849"/>
        <v>36820.5957427528</v>
      </c>
      <c r="BD785" s="28">
        <f ca="1" t="shared" si="5849"/>
        <v>39493.229139527</v>
      </c>
      <c r="BE785" s="28">
        <f ca="1" t="shared" ref="BE785:BI785" si="5850">AZ785/Z785</f>
        <v>19279.3756963918</v>
      </c>
      <c r="BF785" s="28">
        <f ca="1" t="shared" si="5850"/>
        <v>18837.8274917018</v>
      </c>
      <c r="BG785" s="28">
        <f ca="1" t="shared" si="5850"/>
        <v>20401.3048616709</v>
      </c>
      <c r="BH785" s="28">
        <f ca="1" t="shared" si="5850"/>
        <v>20064.4892133729</v>
      </c>
      <c r="BI785" s="28">
        <f ca="1" t="shared" si="5850"/>
        <v>17623.5780764397</v>
      </c>
      <c r="BJ785" s="28">
        <f ca="1" t="shared" si="5738"/>
        <v>75304.6301944896</v>
      </c>
      <c r="BK785" s="28">
        <f ca="1" t="shared" si="5739"/>
        <v>28268.8091137226</v>
      </c>
      <c r="BL785" s="28">
        <f ca="1" t="shared" si="5740"/>
        <v>103573.439308212</v>
      </c>
      <c r="BM785" s="28">
        <f ca="1">BK785*'Ejercicio 3 - TIR'!$D$5</f>
        <v>14134.4045568613</v>
      </c>
      <c r="BN785" s="28">
        <f ca="1" t="shared" si="5741"/>
        <v>89439.0347513509</v>
      </c>
      <c r="BO785" s="28">
        <f ca="1" t="shared" si="5742"/>
        <v>39911.5455070311</v>
      </c>
      <c r="BP785" s="28">
        <f ca="1" t="shared" si="5743"/>
        <v>-96677.9606443203</v>
      </c>
      <c r="BQ785" s="28">
        <f ca="1" t="shared" ref="BQ785:BT785" si="5851">BE785</f>
        <v>19279.3756963918</v>
      </c>
      <c r="BR785" s="28">
        <f ca="1" t="shared" si="5851"/>
        <v>18837.8274917018</v>
      </c>
      <c r="BS785" s="28">
        <f ca="1" t="shared" si="5851"/>
        <v>20401.3048616709</v>
      </c>
      <c r="BT785" s="28">
        <f ca="1" t="shared" si="5851"/>
        <v>20064.4892133729</v>
      </c>
      <c r="BU785" s="28">
        <f ca="1" t="shared" si="5745"/>
        <v>57535.1235834708</v>
      </c>
      <c r="BV785" s="30">
        <f ca="1" t="shared" si="5746"/>
        <v>10.3972451148133</v>
      </c>
    </row>
    <row r="786" ht="15" customHeight="1" spans="1:74">
      <c r="A786" s="26">
        <v>785</v>
      </c>
      <c r="B786" s="27">
        <f ca="1" t="shared" ref="B786:F786" si="5852">RAND()</f>
        <v>0.924361133118206</v>
      </c>
      <c r="C786" s="28">
        <f ca="1">IF(B786&lt;=('Ejercicio 3 - TIR'!$D$13-'Ejercicio 3 - TIR'!$C$13)/('Ejercicio 3 - TIR'!$E$13-'Ejercicio 3 - TIR'!$C$13),'Ejercicio 3 - TIR'!$C$13+SQRT(('Ejercicio 3 - TIR'!$E$13-'Ejercicio 3 - TIR'!$C$13)*('Ejercicio 3 - TIR'!$D$13-'Ejercicio 3 - TIR'!$C$13)*B786),'Ejercicio 3 - TIR'!$E$13-SQRT(('Ejercicio 3 - TIR'!$E$13-'Ejercicio 3 - TIR'!$C$13)*('Ejercicio 3 - TIR'!$E$13-'Ejercicio 3 - TIR'!$D$13)*(1-B786)))</f>
        <v>90472.8472113567</v>
      </c>
      <c r="D786" s="27">
        <f ca="1" t="shared" si="5852"/>
        <v>0.238216444459533</v>
      </c>
      <c r="E786" s="28">
        <f ca="1">IF(D786&lt;=('Ejercicio 3 - TIR'!$D$14-'Ejercicio 3 - TIR'!$C$14)/('Ejercicio 3 - TIR'!$E$14-'Ejercicio 3 - TIR'!$C$14),'Ejercicio 3 - TIR'!$C$14+SQRT(('Ejercicio 3 - TIR'!$E$14-'Ejercicio 3 - TIR'!$C$14)*('Ejercicio 3 - TIR'!$D$14-'Ejercicio 3 - TIR'!$C$14)*D786),'Ejercicio 3 - TIR'!$E$14-SQRT(('Ejercicio 3 - TIR'!$E$14-'Ejercicio 3 - TIR'!$C$14)*('Ejercicio 3 - TIR'!$E$14-'Ejercicio 3 - TIR'!$D$14)*(1-D786)))</f>
        <v>29226.8467365715</v>
      </c>
      <c r="F786" s="27">
        <f ca="1" t="shared" si="5852"/>
        <v>0.418114865491232</v>
      </c>
      <c r="G786" s="28">
        <f ca="1">IF(F786&lt;=('Ejercicio 3 - TIR'!$D$18-'Ejercicio 3 - TIR'!$C$18)/('Ejercicio 3 - TIR'!$E$18-'Ejercicio 3 - TIR'!$C$18),'Ejercicio 3 - TIR'!$C$18+SQRT(('Ejercicio 3 - TIR'!$E$18-'Ejercicio 3 - TIR'!$C$18)*('Ejercicio 3 - TIR'!$D$18-'Ejercicio 3 - TIR'!$C$18)*F786),'Ejercicio 3 - TIR'!$E$18-SQRT(('Ejercicio 3 - TIR'!$E$18-'Ejercicio 3 - TIR'!$C$18)*('Ejercicio 3 - TIR'!$E$18-'Ejercicio 3 - TIR'!$D$18)*(1-F786)))</f>
        <v>37919.4210535673</v>
      </c>
      <c r="H786" s="27">
        <f ca="1" t="shared" ref="H786:L786" si="5853">RAND()</f>
        <v>0.932658521817439</v>
      </c>
      <c r="I786" s="28">
        <f ca="1">IF(H786&lt;=('Ejercicio 3 - TIR'!$D$18-'Ejercicio 3 - TIR'!$C$18)/('Ejercicio 3 - TIR'!$E$18-'Ejercicio 3 - TIR'!$C$18),'Ejercicio 3 - TIR'!$C$18+SQRT(('Ejercicio 3 - TIR'!$E$18-'Ejercicio 3 - TIR'!$C$18)*('Ejercicio 3 - TIR'!$D$18-'Ejercicio 3 - TIR'!$C$18)*H786),'Ejercicio 3 - TIR'!$E$18-SQRT(('Ejercicio 3 - TIR'!$E$18-'Ejercicio 3 - TIR'!$C$18)*('Ejercicio 3 - TIR'!$E$18-'Ejercicio 3 - TIR'!$D$18)*(1-H786)))</f>
        <v>42752.6435832979</v>
      </c>
      <c r="J786" s="27">
        <f ca="1" t="shared" si="5853"/>
        <v>0.553030721483691</v>
      </c>
      <c r="K786" s="28">
        <f ca="1">IF(J786&lt;=('Ejercicio 3 - TIR'!$D$18-'Ejercicio 3 - TIR'!$C$18)/('Ejercicio 3 - TIR'!$E$18-'Ejercicio 3 - TIR'!$C$18),'Ejercicio 3 - TIR'!$C$18+SQRT(('Ejercicio 3 - TIR'!$E$18-'Ejercicio 3 - TIR'!$C$18)*('Ejercicio 3 - TIR'!$D$18-'Ejercicio 3 - TIR'!$C$18)*J786),'Ejercicio 3 - TIR'!$E$18-SQRT(('Ejercicio 3 - TIR'!$E$18-'Ejercicio 3 - TIR'!$C$18)*('Ejercicio 3 - TIR'!$E$18-'Ejercicio 3 - TIR'!$D$18)*(1-J786)))</f>
        <v>39107.9420410186</v>
      </c>
      <c r="L786" s="27">
        <f ca="1" t="shared" si="5853"/>
        <v>0.906405095136841</v>
      </c>
      <c r="M786" s="28">
        <f ca="1">IF(L786&lt;=('Ejercicio 3 - TIR'!$D$18-'Ejercicio 3 - TIR'!$C$18)/('Ejercicio 3 - TIR'!$E$18-'Ejercicio 3 - TIR'!$C$18),'Ejercicio 3 - TIR'!$C$18+SQRT(('Ejercicio 3 - TIR'!$E$18-'Ejercicio 3 - TIR'!$C$18)*('Ejercicio 3 - TIR'!$D$18-'Ejercicio 3 - TIR'!$C$18)*L786),'Ejercicio 3 - TIR'!$E$18-SQRT(('Ejercicio 3 - TIR'!$E$18-'Ejercicio 3 - TIR'!$C$18)*('Ejercicio 3 - TIR'!$E$18-'Ejercicio 3 - TIR'!$D$18)*(1-L786)))</f>
        <v>42350.5438549134</v>
      </c>
      <c r="N786" s="27">
        <f ca="1" t="shared" ref="N786:R786" si="5854">RAND()</f>
        <v>0.488216705458526</v>
      </c>
      <c r="O786" s="28">
        <f ca="1">IF(N786&lt;=('Ejercicio 3 - TIR'!$D$18-'Ejercicio 3 - TIR'!$C$18)/('Ejercicio 3 - TIR'!$E$18-'Ejercicio 3 - TIR'!$C$18),'Ejercicio 3 - TIR'!$C$18+SQRT(('Ejercicio 3 - TIR'!$E$18-'Ejercicio 3 - TIR'!$C$18)*('Ejercicio 3 - TIR'!$D$18-'Ejercicio 3 - TIR'!$C$18)*N786),'Ejercicio 3 - TIR'!$E$18-SQRT(('Ejercicio 3 - TIR'!$E$18-'Ejercicio 3 - TIR'!$C$18)*('Ejercicio 3 - TIR'!$E$18-'Ejercicio 3 - TIR'!$D$18)*(1-N786)))</f>
        <v>38557.5993023031</v>
      </c>
      <c r="P786" s="27">
        <f ca="1" t="shared" si="5854"/>
        <v>0.464468726136666</v>
      </c>
      <c r="Q786" s="29">
        <f ca="1">IF(P786&lt;=('Ejercicio 3 - TIR'!$D$22-'Ejercicio 3 - TIR'!$C$22)/('Ejercicio 3 - TIR'!$E$22-'Ejercicio 3 - TIR'!$C$22),'Ejercicio 3 - TIR'!$C$22+SQRT(('Ejercicio 3 - TIR'!$E$22-'Ejercicio 3 - TIR'!$C$22)*('Ejercicio 3 - TIR'!$D$22-'Ejercicio 3 - TIR'!$C$22)*P786),'Ejercicio 3 - TIR'!$E$22-SQRT(('Ejercicio 3 - TIR'!$E$22-'Ejercicio 3 - TIR'!$C$22)*('Ejercicio 3 - TIR'!$E$22-'Ejercicio 3 - TIR'!$D$22)*(1-P786)))</f>
        <v>0.148914420399621</v>
      </c>
      <c r="R786" s="27">
        <f ca="1" t="shared" si="5854"/>
        <v>0.364468375959176</v>
      </c>
      <c r="S786" s="29">
        <f ca="1">IF(R786&lt;=('Ejercicio 3 - TIR'!$D$23-'Ejercicio 3 - TIR'!$C$23)/('Ejercicio 3 - TIR'!$E$23-'Ejercicio 3 - TIR'!$C$23),'Ejercicio 3 - TIR'!$C$23+SQRT(('Ejercicio 3 - TIR'!$E$23-'Ejercicio 3 - TIR'!$C$23)*('Ejercicio 3 - TIR'!$D$23-'Ejercicio 3 - TIR'!$C$23)*R786),'Ejercicio 3 - TIR'!$E$23-SQRT(('Ejercicio 3 - TIR'!$E$23-'Ejercicio 3 - TIR'!$C$23)*('Ejercicio 3 - TIR'!$E$23-'Ejercicio 3 - TIR'!$D$23)*(1-R786)))</f>
        <v>0.145613337867731</v>
      </c>
      <c r="T786" s="27">
        <f ca="1" t="shared" ref="T786:X786" si="5855">RAND()</f>
        <v>0.622506307553378</v>
      </c>
      <c r="U786" s="29">
        <f ca="1">IF(T786&lt;=('Ejercicio 3 - TIR'!$D$24-'Ejercicio 3 - TIR'!$C$24)/('Ejercicio 3 - TIR'!$E$24-'Ejercicio 3 - TIR'!$C$24),'Ejercicio 3 - TIR'!$C$24+SQRT(('Ejercicio 3 - TIR'!$E$24-'Ejercicio 3 - TIR'!$C$24)*('Ejercicio 3 - TIR'!$D$24-'Ejercicio 3 - TIR'!$C$24)*T786),'Ejercicio 3 - TIR'!$E$24-SQRT(('Ejercicio 3 - TIR'!$E$24-'Ejercicio 3 - TIR'!$C$24)*('Ejercicio 3 - TIR'!$E$24-'Ejercicio 3 - TIR'!$D$24)*(1-T786)))</f>
        <v>0.187488735200695</v>
      </c>
      <c r="V786" s="27">
        <f ca="1" t="shared" si="5855"/>
        <v>0.655151037465662</v>
      </c>
      <c r="W786" s="29">
        <f ca="1">IF(V786&lt;=('Ejercicio 3 - TIR'!$D$25-'Ejercicio 3 - TIR'!$C$25)/('Ejercicio 3 - TIR'!$E$25-'Ejercicio 3 - TIR'!$C$25),'Ejercicio 3 - TIR'!$C$25+SQRT(('Ejercicio 3 - TIR'!$E$25-'Ejercicio 3 - TIR'!$C$25)*('Ejercicio 3 - TIR'!$D$25-'Ejercicio 3 - TIR'!$C$25)*V786),'Ejercicio 3 - TIR'!$E$25-SQRT(('Ejercicio 3 - TIR'!$E$25-'Ejercicio 3 - TIR'!$C$25)*('Ejercicio 3 - TIR'!$E$25-'Ejercicio 3 - TIR'!$D$25)*(1-V786)))</f>
        <v>0.215258506525047</v>
      </c>
      <c r="X786" s="27">
        <f ca="1" t="shared" si="5855"/>
        <v>0.620076739769065</v>
      </c>
      <c r="Y786" s="29">
        <f ca="1">IF(X786&lt;=('Ejercicio 3 - TIR'!$D$26-'Ejercicio 3 - TIR'!$C$26)/('Ejercicio 3 - TIR'!$E$26-'Ejercicio 3 - TIR'!$C$26),'Ejercicio 3 - TIR'!$C$26+SQRT(('Ejercicio 3 - TIR'!$E$26-'Ejercicio 3 - TIR'!$C$26)*('Ejercicio 3 - TIR'!$D$26-'Ejercicio 3 - TIR'!$C$26)*X786),'Ejercicio 3 - TIR'!$E$26-SQRT(('Ejercicio 3 - TIR'!$E$26-'Ejercicio 3 - TIR'!$C$26)*('Ejercicio 3 - TIR'!$E$26-'Ejercicio 3 - TIR'!$D$26)*(1-X786)))</f>
        <v>0.234705567613149</v>
      </c>
      <c r="Z786" s="27">
        <f ca="1" t="shared" si="5716"/>
        <v>1.14891442039962</v>
      </c>
      <c r="AA786" s="27">
        <f ca="1" t="shared" si="5717"/>
        <v>1.31621168407838</v>
      </c>
      <c r="AB786" s="27">
        <f ca="1" t="shared" si="5718"/>
        <v>1.56298654798261</v>
      </c>
      <c r="AC786" s="27">
        <f ca="1" t="shared" si="5719"/>
        <v>1.89943269802009</v>
      </c>
      <c r="AD786" s="27">
        <f ca="1" t="shared" si="5720"/>
        <v>2.34524012755186</v>
      </c>
      <c r="AE786" s="26">
        <f ca="1" t="shared" si="5721"/>
        <v>4352.29894188509</v>
      </c>
      <c r="AF786" s="26">
        <f ca="1" t="shared" si="5722"/>
        <v>4986.05171821117</v>
      </c>
      <c r="AG786" s="26">
        <f ca="1" t="shared" si="5723"/>
        <v>5920.88024850383</v>
      </c>
      <c r="AH786" s="26">
        <f ca="1" t="shared" si="5724"/>
        <v>7195.40008811041</v>
      </c>
      <c r="AI786" s="26">
        <f ca="1" t="shared" si="5725"/>
        <v>8884.20054999407</v>
      </c>
      <c r="AJ786" s="28">
        <f ca="1" t="shared" si="5726"/>
        <v>43566.1696616484</v>
      </c>
      <c r="AK786" s="28">
        <f ca="1" t="shared" si="5727"/>
        <v>56271.5290095752</v>
      </c>
      <c r="AL786" s="28">
        <f ca="1" t="shared" si="5728"/>
        <v>61125.1873293956</v>
      </c>
      <c r="AM786" s="28">
        <f ca="1" t="shared" si="5729"/>
        <v>80442.0077769562</v>
      </c>
      <c r="AN786" s="28">
        <f ca="1" t="shared" si="5730"/>
        <v>90426.829105827</v>
      </c>
      <c r="AO786" s="28">
        <f ca="1">C786/'Ejercicio 3 - TIR'!$D$7</f>
        <v>18094.5694422713</v>
      </c>
      <c r="AP786" s="28">
        <f ca="1" t="shared" si="5731"/>
        <v>25471.6002193771</v>
      </c>
      <c r="AQ786" s="28">
        <f ca="1" t="shared" si="5732"/>
        <v>38176.9595673039</v>
      </c>
      <c r="AR786" s="28">
        <f ca="1" t="shared" si="5733"/>
        <v>43030.6178871243</v>
      </c>
      <c r="AS786" s="28">
        <f ca="1" t="shared" si="5734"/>
        <v>62347.4383346849</v>
      </c>
      <c r="AT786" s="28">
        <f ca="1" t="shared" si="5735"/>
        <v>72332.2596635557</v>
      </c>
      <c r="AU786" s="28">
        <f ca="1">AP786*'Ejercicio 3 - TIR'!$D$5</f>
        <v>12735.8001096885</v>
      </c>
      <c r="AV786" s="28">
        <f ca="1">AQ786*'Ejercicio 3 - TIR'!$D$5</f>
        <v>19088.4797836519</v>
      </c>
      <c r="AW786" s="28">
        <f ca="1">AR786*'Ejercicio 3 - TIR'!$D$5</f>
        <v>21515.3089435621</v>
      </c>
      <c r="AX786" s="28">
        <f ca="1">AS786*'Ejercicio 3 - TIR'!$D$5</f>
        <v>31173.7191673424</v>
      </c>
      <c r="AY786" s="28">
        <f ca="1">AT786*'Ejercicio 3 - TIR'!$D$5</f>
        <v>36166.1298317778</v>
      </c>
      <c r="AZ786" s="28">
        <f ca="1" t="shared" ref="AZ786:BD786" si="5856">AJ786-AU786-AE786</f>
        <v>26478.0706100748</v>
      </c>
      <c r="BA786" s="28">
        <f ca="1" t="shared" si="5856"/>
        <v>32196.9975077121</v>
      </c>
      <c r="BB786" s="28">
        <f ca="1" t="shared" si="5856"/>
        <v>33688.9981373297</v>
      </c>
      <c r="BC786" s="28">
        <f ca="1" t="shared" si="5856"/>
        <v>42072.8885215034</v>
      </c>
      <c r="BD786" s="28">
        <f ca="1" t="shared" si="5856"/>
        <v>45376.4987240551</v>
      </c>
      <c r="BE786" s="28">
        <f ca="1" t="shared" ref="BE786:BI786" si="5857">AZ786/Z786</f>
        <v>23046.164396531</v>
      </c>
      <c r="BF786" s="28">
        <f ca="1" t="shared" si="5857"/>
        <v>24461.8687838626</v>
      </c>
      <c r="BG786" s="28">
        <f ca="1" t="shared" si="5857"/>
        <v>21554.2470156336</v>
      </c>
      <c r="BH786" s="28">
        <f ca="1" t="shared" si="5857"/>
        <v>22150.2391558063</v>
      </c>
      <c r="BI786" s="28">
        <f ca="1" t="shared" si="5857"/>
        <v>19348.3380191957</v>
      </c>
      <c r="BJ786" s="28">
        <f ca="1" t="shared" si="5738"/>
        <v>68543.9737684157</v>
      </c>
      <c r="BK786" s="28">
        <f ca="1" t="shared" si="5739"/>
        <v>42436.1103467885</v>
      </c>
      <c r="BL786" s="28">
        <f ca="1" t="shared" si="5740"/>
        <v>110980.084115204</v>
      </c>
      <c r="BM786" s="28">
        <f ca="1">BK786*'Ejercicio 3 - TIR'!$D$5</f>
        <v>21218.0551733943</v>
      </c>
      <c r="BN786" s="28">
        <f ca="1" t="shared" si="5741"/>
        <v>89762.0289418099</v>
      </c>
      <c r="BO786" s="28">
        <f ca="1" t="shared" si="5742"/>
        <v>38274.1314577072</v>
      </c>
      <c r="BP786" s="28">
        <f ca="1" t="shared" si="5743"/>
        <v>-119699.693947928</v>
      </c>
      <c r="BQ786" s="28">
        <f ca="1" t="shared" ref="BQ786:BT786" si="5858">BE786</f>
        <v>23046.164396531</v>
      </c>
      <c r="BR786" s="28">
        <f ca="1" t="shared" si="5858"/>
        <v>24461.8687838626</v>
      </c>
      <c r="BS786" s="28">
        <f ca="1" t="shared" si="5858"/>
        <v>21554.2470156336</v>
      </c>
      <c r="BT786" s="28">
        <f ca="1" t="shared" si="5858"/>
        <v>22150.2391558063</v>
      </c>
      <c r="BU786" s="28">
        <f ca="1" t="shared" si="5745"/>
        <v>57622.4694769029</v>
      </c>
      <c r="BV786" s="30">
        <f ca="1" t="shared" si="5746"/>
        <v>6.66840758339879</v>
      </c>
    </row>
    <row r="787" ht="15" customHeight="1" spans="1:74">
      <c r="A787" s="26">
        <v>786</v>
      </c>
      <c r="B787" s="27">
        <f ca="1" t="shared" ref="B787:F787" si="5859">RAND()</f>
        <v>0.901604138573106</v>
      </c>
      <c r="C787" s="28">
        <f ca="1">IF(B787&lt;=('Ejercicio 3 - TIR'!$D$13-'Ejercicio 3 - TIR'!$C$13)/('Ejercicio 3 - TIR'!$E$13-'Ejercicio 3 - TIR'!$C$13),'Ejercicio 3 - TIR'!$C$13+SQRT(('Ejercicio 3 - TIR'!$E$13-'Ejercicio 3 - TIR'!$C$13)*('Ejercicio 3 - TIR'!$D$13-'Ejercicio 3 - TIR'!$C$13)*B787),'Ejercicio 3 - TIR'!$E$13-SQRT(('Ejercicio 3 - TIR'!$E$13-'Ejercicio 3 - TIR'!$C$13)*('Ejercicio 3 - TIR'!$E$13-'Ejercicio 3 - TIR'!$D$13)*(1-B787)))</f>
        <v>89133.7663511099</v>
      </c>
      <c r="D787" s="27">
        <f ca="1" t="shared" si="5859"/>
        <v>0.681778374465457</v>
      </c>
      <c r="E787" s="28">
        <f ca="1">IF(D787&lt;=('Ejercicio 3 - TIR'!$D$14-'Ejercicio 3 - TIR'!$C$14)/('Ejercicio 3 - TIR'!$E$14-'Ejercicio 3 - TIR'!$C$14),'Ejercicio 3 - TIR'!$C$14+SQRT(('Ejercicio 3 - TIR'!$E$14-'Ejercicio 3 - TIR'!$C$14)*('Ejercicio 3 - TIR'!$D$14-'Ejercicio 3 - TIR'!$C$14)*D787),'Ejercicio 3 - TIR'!$E$14-SQRT(('Ejercicio 3 - TIR'!$E$14-'Ejercicio 3 - TIR'!$C$14)*('Ejercicio 3 - TIR'!$E$14-'Ejercicio 3 - TIR'!$D$14)*(1-D787)))</f>
        <v>33091.0750597375</v>
      </c>
      <c r="F787" s="27">
        <f ca="1" t="shared" si="5859"/>
        <v>0.453241539503372</v>
      </c>
      <c r="G787" s="28">
        <f ca="1">IF(F787&lt;=('Ejercicio 3 - TIR'!$D$18-'Ejercicio 3 - TIR'!$C$18)/('Ejercicio 3 - TIR'!$E$18-'Ejercicio 3 - TIR'!$C$18),'Ejercicio 3 - TIR'!$C$18+SQRT(('Ejercicio 3 - TIR'!$E$18-'Ejercicio 3 - TIR'!$C$18)*('Ejercicio 3 - TIR'!$D$18-'Ejercicio 3 - TIR'!$C$18)*F787),'Ejercicio 3 - TIR'!$E$18-SQRT(('Ejercicio 3 - TIR'!$E$18-'Ejercicio 3 - TIR'!$C$18)*('Ejercicio 3 - TIR'!$E$18-'Ejercicio 3 - TIR'!$D$18)*(1-F787)))</f>
        <v>38245.3763361963</v>
      </c>
      <c r="H787" s="27">
        <f ca="1" t="shared" ref="H787:L787" si="5860">RAND()</f>
        <v>0.00390733580038893</v>
      </c>
      <c r="I787" s="28">
        <f ca="1">IF(H787&lt;=('Ejercicio 3 - TIR'!$D$18-'Ejercicio 3 - TIR'!$C$18)/('Ejercicio 3 - TIR'!$E$18-'Ejercicio 3 - TIR'!$C$18),'Ejercicio 3 - TIR'!$C$18+SQRT(('Ejercicio 3 - TIR'!$E$18-'Ejercicio 3 - TIR'!$C$18)*('Ejercicio 3 - TIR'!$D$18-'Ejercicio 3 - TIR'!$C$18)*H787),'Ejercicio 3 - TIR'!$E$18-SQRT(('Ejercicio 3 - TIR'!$E$18-'Ejercicio 3 - TIR'!$C$18)*('Ejercicio 3 - TIR'!$E$18-'Ejercicio 3 - TIR'!$D$18)*(1-H787)))</f>
        <v>30765.5719235045</v>
      </c>
      <c r="J787" s="27">
        <f ca="1" t="shared" si="5860"/>
        <v>0.181824930096558</v>
      </c>
      <c r="K787" s="28">
        <f ca="1">IF(J787&lt;=('Ejercicio 3 - TIR'!$D$18-'Ejercicio 3 - TIR'!$C$18)/('Ejercicio 3 - TIR'!$E$18-'Ejercicio 3 - TIR'!$C$18),'Ejercicio 3 - TIR'!$C$18+SQRT(('Ejercicio 3 - TIR'!$E$18-'Ejercicio 3 - TIR'!$C$18)*('Ejercicio 3 - TIR'!$D$18-'Ejercicio 3 - TIR'!$C$18)*J787),'Ejercicio 3 - TIR'!$E$18-SQRT(('Ejercicio 3 - TIR'!$E$18-'Ejercicio 3 - TIR'!$C$18)*('Ejercicio 3 - TIR'!$E$18-'Ejercicio 3 - TIR'!$D$18)*(1-J787)))</f>
        <v>35222.4265925414</v>
      </c>
      <c r="L787" s="27">
        <f ca="1" t="shared" si="5860"/>
        <v>0.30281944318258</v>
      </c>
      <c r="M787" s="28">
        <f ca="1">IF(L787&lt;=('Ejercicio 3 - TIR'!$D$18-'Ejercicio 3 - TIR'!$C$18)/('Ejercicio 3 - TIR'!$E$18-'Ejercicio 3 - TIR'!$C$18),'Ejercicio 3 - TIR'!$C$18+SQRT(('Ejercicio 3 - TIR'!$E$18-'Ejercicio 3 - TIR'!$C$18)*('Ejercicio 3 - TIR'!$D$18-'Ejercicio 3 - TIR'!$C$18)*L787),'Ejercicio 3 - TIR'!$E$18-SQRT(('Ejercicio 3 - TIR'!$E$18-'Ejercicio 3 - TIR'!$C$18)*('Ejercicio 3 - TIR'!$E$18-'Ejercicio 3 - TIR'!$D$18)*(1-L787)))</f>
        <v>36739.652548714</v>
      </c>
      <c r="N787" s="27">
        <f ca="1" t="shared" ref="N787:R787" si="5861">RAND()</f>
        <v>0.724099649452721</v>
      </c>
      <c r="O787" s="28">
        <f ca="1">IF(N787&lt;=('Ejercicio 3 - TIR'!$D$18-'Ejercicio 3 - TIR'!$C$18)/('Ejercicio 3 - TIR'!$E$18-'Ejercicio 3 - TIR'!$C$18),'Ejercicio 3 - TIR'!$C$18+SQRT(('Ejercicio 3 - TIR'!$E$18-'Ejercicio 3 - TIR'!$C$18)*('Ejercicio 3 - TIR'!$D$18-'Ejercicio 3 - TIR'!$C$18)*N787),'Ejercicio 3 - TIR'!$E$18-SQRT(('Ejercicio 3 - TIR'!$E$18-'Ejercicio 3 - TIR'!$C$18)*('Ejercicio 3 - TIR'!$E$18-'Ejercicio 3 - TIR'!$D$18)*(1-N787)))</f>
        <v>40451.0961440094</v>
      </c>
      <c r="P787" s="27">
        <f ca="1" t="shared" si="5861"/>
        <v>0.0964847208292046</v>
      </c>
      <c r="Q787" s="29">
        <f ca="1">IF(P787&lt;=('Ejercicio 3 - TIR'!$D$22-'Ejercicio 3 - TIR'!$C$22)/('Ejercicio 3 - TIR'!$E$22-'Ejercicio 3 - TIR'!$C$22),'Ejercicio 3 - TIR'!$C$22+SQRT(('Ejercicio 3 - TIR'!$E$22-'Ejercicio 3 - TIR'!$C$22)*('Ejercicio 3 - TIR'!$D$22-'Ejercicio 3 - TIR'!$C$22)*P787),'Ejercicio 3 - TIR'!$E$22-SQRT(('Ejercicio 3 - TIR'!$E$22-'Ejercicio 3 - TIR'!$C$22)*('Ejercicio 3 - TIR'!$E$22-'Ejercicio 3 - TIR'!$D$22)*(1-P787)))</f>
        <v>0.133178486160882</v>
      </c>
      <c r="R787" s="27">
        <f ca="1" t="shared" si="5861"/>
        <v>0.529142617006345</v>
      </c>
      <c r="S787" s="29">
        <f ca="1">IF(R787&lt;=('Ejercicio 3 - TIR'!$D$23-'Ejercicio 3 - TIR'!$C$23)/('Ejercicio 3 - TIR'!$E$23-'Ejercicio 3 - TIR'!$C$23),'Ejercicio 3 - TIR'!$C$23+SQRT(('Ejercicio 3 - TIR'!$E$23-'Ejercicio 3 - TIR'!$C$23)*('Ejercicio 3 - TIR'!$D$23-'Ejercicio 3 - TIR'!$C$23)*R787),'Ejercicio 3 - TIR'!$E$23-SQRT(('Ejercicio 3 - TIR'!$E$23-'Ejercicio 3 - TIR'!$C$23)*('Ejercicio 3 - TIR'!$E$23-'Ejercicio 3 - TIR'!$D$23)*(1-R787)))</f>
        <v>0.150887403252396</v>
      </c>
      <c r="T787" s="27">
        <f ca="1" t="shared" ref="T787:X787" si="5862">RAND()</f>
        <v>0.472770880162326</v>
      </c>
      <c r="U787" s="29">
        <f ca="1">IF(T787&lt;=('Ejercicio 3 - TIR'!$D$24-'Ejercicio 3 - TIR'!$C$24)/('Ejercicio 3 - TIR'!$E$24-'Ejercicio 3 - TIR'!$C$24),'Ejercicio 3 - TIR'!$C$24+SQRT(('Ejercicio 3 - TIR'!$E$24-'Ejercicio 3 - TIR'!$C$24)*('Ejercicio 3 - TIR'!$D$24-'Ejercicio 3 - TIR'!$C$24)*T787),'Ejercicio 3 - TIR'!$E$24-SQRT(('Ejercicio 3 - TIR'!$E$24-'Ejercicio 3 - TIR'!$C$24)*('Ejercicio 3 - TIR'!$E$24-'Ejercicio 3 - TIR'!$D$24)*(1-T787)))</f>
        <v>0.181578111244429</v>
      </c>
      <c r="V787" s="27">
        <f ca="1" t="shared" si="5862"/>
        <v>0.413230141826582</v>
      </c>
      <c r="W787" s="29">
        <f ca="1">IF(V787&lt;=('Ejercicio 3 - TIR'!$D$25-'Ejercicio 3 - TIR'!$C$25)/('Ejercicio 3 - TIR'!$E$25-'Ejercicio 3 - TIR'!$C$25),'Ejercicio 3 - TIR'!$C$25+SQRT(('Ejercicio 3 - TIR'!$E$25-'Ejercicio 3 - TIR'!$C$25)*('Ejercicio 3 - TIR'!$D$25-'Ejercicio 3 - TIR'!$C$25)*V787),'Ejercicio 3 - TIR'!$E$25-SQRT(('Ejercicio 3 - TIR'!$E$25-'Ejercicio 3 - TIR'!$C$25)*('Ejercicio 3 - TIR'!$E$25-'Ejercicio 3 - TIR'!$D$25)*(1-V787)))</f>
        <v>0.20468229370757</v>
      </c>
      <c r="X787" s="27">
        <f ca="1" t="shared" si="5862"/>
        <v>0.844257854561305</v>
      </c>
      <c r="Y787" s="29">
        <f ca="1">IF(X787&lt;=('Ejercicio 3 - TIR'!$D$26-'Ejercicio 3 - TIR'!$C$26)/('Ejercicio 3 - TIR'!$E$26-'Ejercicio 3 - TIR'!$C$26),'Ejercicio 3 - TIR'!$C$26+SQRT(('Ejercicio 3 - TIR'!$E$26-'Ejercicio 3 - TIR'!$C$26)*('Ejercicio 3 - TIR'!$D$26-'Ejercicio 3 - TIR'!$C$26)*X787),'Ejercicio 3 - TIR'!$E$26-SQRT(('Ejercicio 3 - TIR'!$E$26-'Ejercicio 3 - TIR'!$C$26)*('Ejercicio 3 - TIR'!$E$26-'Ejercicio 3 - TIR'!$D$26)*(1-X787)))</f>
        <v>0.250999869218072</v>
      </c>
      <c r="Z787" s="27">
        <f ca="1" t="shared" si="5716"/>
        <v>1.13317848616088</v>
      </c>
      <c r="AA787" s="27">
        <f ca="1" t="shared" si="5717"/>
        <v>1.30416084535918</v>
      </c>
      <c r="AB787" s="27">
        <f ca="1" t="shared" si="5718"/>
        <v>1.54096790841844</v>
      </c>
      <c r="AC787" s="27">
        <f ca="1" t="shared" si="5719"/>
        <v>1.85637675444328</v>
      </c>
      <c r="AD787" s="27">
        <f ca="1" t="shared" si="5720"/>
        <v>2.32232707702801</v>
      </c>
      <c r="AE787" s="26">
        <f ca="1" t="shared" si="5721"/>
        <v>4407.01928189197</v>
      </c>
      <c r="AF787" s="26">
        <f ca="1" t="shared" si="5722"/>
        <v>5071.98297741989</v>
      </c>
      <c r="AG787" s="26">
        <f ca="1" t="shared" si="5723"/>
        <v>5992.94406672369</v>
      </c>
      <c r="AH787" s="26">
        <f ca="1" t="shared" si="5724"/>
        <v>7219.59360436186</v>
      </c>
      <c r="AI787" s="26">
        <f ca="1" t="shared" si="5725"/>
        <v>9031.71065486431</v>
      </c>
      <c r="AJ787" s="28">
        <f ca="1" t="shared" si="5726"/>
        <v>43338.8376593042</v>
      </c>
      <c r="AK787" s="28">
        <f ca="1" t="shared" si="5727"/>
        <v>40123.2542877162</v>
      </c>
      <c r="AL787" s="28">
        <f ca="1" t="shared" si="5728"/>
        <v>54276.6290357305</v>
      </c>
      <c r="AM787" s="28">
        <f ca="1" t="shared" si="5729"/>
        <v>68202.6369577554</v>
      </c>
      <c r="AN787" s="28">
        <f ca="1" t="shared" si="5730"/>
        <v>93940.6758706964</v>
      </c>
      <c r="AO787" s="28">
        <f ca="1">C787/'Ejercicio 3 - TIR'!$D$7</f>
        <v>17826.753270222</v>
      </c>
      <c r="AP787" s="28">
        <f ca="1" t="shared" si="5731"/>
        <v>25512.0843890822</v>
      </c>
      <c r="AQ787" s="28">
        <f ca="1" t="shared" si="5732"/>
        <v>22296.5010174943</v>
      </c>
      <c r="AR787" s="28">
        <f ca="1" t="shared" si="5733"/>
        <v>36449.8757655085</v>
      </c>
      <c r="AS787" s="28">
        <f ca="1" t="shared" si="5734"/>
        <v>50375.8836875335</v>
      </c>
      <c r="AT787" s="28">
        <f ca="1" t="shared" si="5735"/>
        <v>76113.9226004744</v>
      </c>
      <c r="AU787" s="28">
        <f ca="1">AP787*'Ejercicio 3 - TIR'!$D$5</f>
        <v>12756.0421945411</v>
      </c>
      <c r="AV787" s="28">
        <f ca="1">AQ787*'Ejercicio 3 - TIR'!$D$5</f>
        <v>11148.2505087471</v>
      </c>
      <c r="AW787" s="28">
        <f ca="1">AR787*'Ejercicio 3 - TIR'!$D$5</f>
        <v>18224.9378827542</v>
      </c>
      <c r="AX787" s="28">
        <f ca="1">AS787*'Ejercicio 3 - TIR'!$D$5</f>
        <v>25187.9418437667</v>
      </c>
      <c r="AY787" s="28">
        <f ca="1">AT787*'Ejercicio 3 - TIR'!$D$5</f>
        <v>38056.9613002372</v>
      </c>
      <c r="AZ787" s="28">
        <f ca="1" t="shared" ref="AZ787:BD787" si="5863">AJ787-AU787-AE787</f>
        <v>26175.7761828711</v>
      </c>
      <c r="BA787" s="28">
        <f ca="1" t="shared" si="5863"/>
        <v>23903.0208015492</v>
      </c>
      <c r="BB787" s="28">
        <f ca="1" t="shared" si="5863"/>
        <v>30058.7470862525</v>
      </c>
      <c r="BC787" s="28">
        <f ca="1" t="shared" si="5863"/>
        <v>35795.1015096268</v>
      </c>
      <c r="BD787" s="28">
        <f ca="1" t="shared" si="5863"/>
        <v>46852.0039155949</v>
      </c>
      <c r="BE787" s="28">
        <f ca="1" t="shared" ref="BE787:BI787" si="5864">AZ787/Z787</f>
        <v>23099.4291742623</v>
      </c>
      <c r="BF787" s="28">
        <f ca="1" t="shared" si="5864"/>
        <v>18328.2766743132</v>
      </c>
      <c r="BG787" s="28">
        <f ca="1" t="shared" si="5864"/>
        <v>19506.406929073</v>
      </c>
      <c r="BH787" s="28">
        <f ca="1" t="shared" si="5864"/>
        <v>19282.2396768062</v>
      </c>
      <c r="BI787" s="28">
        <f ca="1" t="shared" si="5864"/>
        <v>20174.5931393753</v>
      </c>
      <c r="BJ787" s="28">
        <f ca="1" t="shared" si="5738"/>
        <v>76848.2996191946</v>
      </c>
      <c r="BK787" s="28">
        <f ca="1" t="shared" si="5739"/>
        <v>41399.5518149341</v>
      </c>
      <c r="BL787" s="28">
        <f ca="1" t="shared" si="5740"/>
        <v>118247.851434129</v>
      </c>
      <c r="BM787" s="28">
        <f ca="1">BK787*'Ejercicio 3 - TIR'!$D$5</f>
        <v>20699.7759074671</v>
      </c>
      <c r="BN787" s="28">
        <f ca="1" t="shared" si="5741"/>
        <v>97548.0755266617</v>
      </c>
      <c r="BO787" s="28">
        <f ca="1" t="shared" si="5742"/>
        <v>42004.4516948485</v>
      </c>
      <c r="BP787" s="28">
        <f ca="1" t="shared" si="5743"/>
        <v>-122224.841410847</v>
      </c>
      <c r="BQ787" s="28">
        <f ca="1" t="shared" ref="BQ787:BT787" si="5865">BE787</f>
        <v>23099.4291742623</v>
      </c>
      <c r="BR787" s="28">
        <f ca="1" t="shared" si="5865"/>
        <v>18328.2766743132</v>
      </c>
      <c r="BS787" s="28">
        <f ca="1" t="shared" si="5865"/>
        <v>19506.406929073</v>
      </c>
      <c r="BT787" s="28">
        <f ca="1" t="shared" si="5865"/>
        <v>19282.2396768062</v>
      </c>
      <c r="BU787" s="28">
        <f ca="1" t="shared" si="5745"/>
        <v>62179.0448342238</v>
      </c>
      <c r="BV787" s="30">
        <f ca="1" t="shared" si="5746"/>
        <v>4.45587796023412</v>
      </c>
    </row>
    <row r="788" ht="15" customHeight="1" spans="1:74">
      <c r="A788" s="26">
        <v>787</v>
      </c>
      <c r="B788" s="27">
        <f ca="1" t="shared" ref="B788:F788" si="5866">RAND()</f>
        <v>0.493680870477723</v>
      </c>
      <c r="C788" s="28">
        <f ca="1">IF(B788&lt;=('Ejercicio 3 - TIR'!$D$13-'Ejercicio 3 - TIR'!$C$13)/('Ejercicio 3 - TIR'!$E$13-'Ejercicio 3 - TIR'!$C$13),'Ejercicio 3 - TIR'!$C$13+SQRT(('Ejercicio 3 - TIR'!$E$13-'Ejercicio 3 - TIR'!$C$13)*('Ejercicio 3 - TIR'!$D$13-'Ejercicio 3 - TIR'!$C$13)*B788),'Ejercicio 3 - TIR'!$E$13-SQRT(('Ejercicio 3 - TIR'!$E$13-'Ejercicio 3 - TIR'!$C$13)*('Ejercicio 3 - TIR'!$E$13-'Ejercicio 3 - TIR'!$D$13)*(1-B788)))</f>
        <v>75350.8021342127</v>
      </c>
      <c r="D788" s="27">
        <f ca="1" t="shared" si="5866"/>
        <v>0.749771163664785</v>
      </c>
      <c r="E788" s="28">
        <f ca="1">IF(D788&lt;=('Ejercicio 3 - TIR'!$D$14-'Ejercicio 3 - TIR'!$C$14)/('Ejercicio 3 - TIR'!$E$14-'Ejercicio 3 - TIR'!$C$14),'Ejercicio 3 - TIR'!$C$14+SQRT(('Ejercicio 3 - TIR'!$E$14-'Ejercicio 3 - TIR'!$C$14)*('Ejercicio 3 - TIR'!$D$14-'Ejercicio 3 - TIR'!$C$14)*D788),'Ejercicio 3 - TIR'!$E$14-SQRT(('Ejercicio 3 - TIR'!$E$14-'Ejercicio 3 - TIR'!$C$14)*('Ejercicio 3 - TIR'!$E$14-'Ejercicio 3 - TIR'!$D$14)*(1-D788)))</f>
        <v>33873.47362282</v>
      </c>
      <c r="F788" s="27">
        <f ca="1" t="shared" si="5866"/>
        <v>0.098456986560209</v>
      </c>
      <c r="G788" s="28">
        <f ca="1">IF(F788&lt;=('Ejercicio 3 - TIR'!$D$18-'Ejercicio 3 - TIR'!$C$18)/('Ejercicio 3 - TIR'!$E$18-'Ejercicio 3 - TIR'!$C$18),'Ejercicio 3 - TIR'!$C$18+SQRT(('Ejercicio 3 - TIR'!$E$18-'Ejercicio 3 - TIR'!$C$18)*('Ejercicio 3 - TIR'!$D$18-'Ejercicio 3 - TIR'!$C$18)*F788),'Ejercicio 3 - TIR'!$E$18-SQRT(('Ejercicio 3 - TIR'!$E$18-'Ejercicio 3 - TIR'!$C$18)*('Ejercicio 3 - TIR'!$E$18-'Ejercicio 3 - TIR'!$D$18)*(1-F788)))</f>
        <v>33842.9868571245</v>
      </c>
      <c r="H788" s="27">
        <f ca="1" t="shared" ref="H788:L788" si="5867">RAND()</f>
        <v>0.0150901847746179</v>
      </c>
      <c r="I788" s="28">
        <f ca="1">IF(H788&lt;=('Ejercicio 3 - TIR'!$D$18-'Ejercicio 3 - TIR'!$C$18)/('Ejercicio 3 - TIR'!$E$18-'Ejercicio 3 - TIR'!$C$18),'Ejercicio 3 - TIR'!$C$18+SQRT(('Ejercicio 3 - TIR'!$E$18-'Ejercicio 3 - TIR'!$C$18)*('Ejercicio 3 - TIR'!$D$18-'Ejercicio 3 - TIR'!$C$18)*H788),'Ejercicio 3 - TIR'!$E$18-SQRT(('Ejercicio 3 - TIR'!$E$18-'Ejercicio 3 - TIR'!$C$18)*('Ejercicio 3 - TIR'!$E$18-'Ejercicio 3 - TIR'!$D$18)*(1-H788)))</f>
        <v>31504.502481285</v>
      </c>
      <c r="J788" s="27">
        <f ca="1" t="shared" si="5867"/>
        <v>0.493756193679176</v>
      </c>
      <c r="K788" s="28">
        <f ca="1">IF(J788&lt;=('Ejercicio 3 - TIR'!$D$18-'Ejercicio 3 - TIR'!$C$18)/('Ejercicio 3 - TIR'!$E$18-'Ejercicio 3 - TIR'!$C$18),'Ejercicio 3 - TIR'!$C$18+SQRT(('Ejercicio 3 - TIR'!$E$18-'Ejercicio 3 - TIR'!$C$18)*('Ejercicio 3 - TIR'!$D$18-'Ejercicio 3 - TIR'!$C$18)*J788),'Ejercicio 3 - TIR'!$E$18-SQRT(('Ejercicio 3 - TIR'!$E$18-'Ejercicio 3 - TIR'!$C$18)*('Ejercicio 3 - TIR'!$E$18-'Ejercicio 3 - TIR'!$D$18)*(1-J788)))</f>
        <v>38606.0112161138</v>
      </c>
      <c r="L788" s="27">
        <f ca="1" t="shared" si="5867"/>
        <v>0.142090111831142</v>
      </c>
      <c r="M788" s="28">
        <f ca="1">IF(L788&lt;=('Ejercicio 3 - TIR'!$D$18-'Ejercicio 3 - TIR'!$C$18)/('Ejercicio 3 - TIR'!$E$18-'Ejercicio 3 - TIR'!$C$18),'Ejercicio 3 - TIR'!$C$18+SQRT(('Ejercicio 3 - TIR'!$E$18-'Ejercicio 3 - TIR'!$C$18)*('Ejercicio 3 - TIR'!$D$18-'Ejercicio 3 - TIR'!$C$18)*L788),'Ejercicio 3 - TIR'!$E$18-SQRT(('Ejercicio 3 - TIR'!$E$18-'Ejercicio 3 - TIR'!$C$18)*('Ejercicio 3 - TIR'!$E$18-'Ejercicio 3 - TIR'!$D$18)*(1-L788)))</f>
        <v>34616.6564497124</v>
      </c>
      <c r="N788" s="27">
        <f ca="1" t="shared" ref="N788:R788" si="5868">RAND()</f>
        <v>0.187974026292228</v>
      </c>
      <c r="O788" s="28">
        <f ca="1">IF(N788&lt;=('Ejercicio 3 - TIR'!$D$18-'Ejercicio 3 - TIR'!$C$18)/('Ejercicio 3 - TIR'!$E$18-'Ejercicio 3 - TIR'!$C$18),'Ejercicio 3 - TIR'!$C$18+SQRT(('Ejercicio 3 - TIR'!$E$18-'Ejercicio 3 - TIR'!$C$18)*('Ejercicio 3 - TIR'!$D$18-'Ejercicio 3 - TIR'!$C$18)*N788),'Ejercicio 3 - TIR'!$E$18-SQRT(('Ejercicio 3 - TIR'!$E$18-'Ejercicio 3 - TIR'!$C$18)*('Ejercicio 3 - TIR'!$E$18-'Ejercicio 3 - TIR'!$D$18)*(1-N788)))</f>
        <v>35310.0003713591</v>
      </c>
      <c r="P788" s="27">
        <f ca="1" t="shared" si="5868"/>
        <v>0.211696587277163</v>
      </c>
      <c r="Q788" s="29">
        <f ca="1">IF(P788&lt;=('Ejercicio 3 - TIR'!$D$22-'Ejercicio 3 - TIR'!$C$22)/('Ejercicio 3 - TIR'!$E$22-'Ejercicio 3 - TIR'!$C$22),'Ejercicio 3 - TIR'!$C$22+SQRT(('Ejercicio 3 - TIR'!$E$22-'Ejercicio 3 - TIR'!$C$22)*('Ejercicio 3 - TIR'!$D$22-'Ejercicio 3 - TIR'!$C$22)*P788),'Ejercicio 3 - TIR'!$E$22-SQRT(('Ejercicio 3 - TIR'!$E$22-'Ejercicio 3 - TIR'!$C$22)*('Ejercicio 3 - TIR'!$E$22-'Ejercicio 3 - TIR'!$D$22)*(1-P788)))</f>
        <v>0.139520600838573</v>
      </c>
      <c r="R788" s="27">
        <f ca="1" t="shared" si="5868"/>
        <v>0.92943487505717</v>
      </c>
      <c r="S788" s="29">
        <f ca="1">IF(R788&lt;=('Ejercicio 3 - TIR'!$D$23-'Ejercicio 3 - TIR'!$C$23)/('Ejercicio 3 - TIR'!$E$23-'Ejercicio 3 - TIR'!$C$23),'Ejercicio 3 - TIR'!$C$23+SQRT(('Ejercicio 3 - TIR'!$E$23-'Ejercicio 3 - TIR'!$C$23)*('Ejercicio 3 - TIR'!$D$23-'Ejercicio 3 - TIR'!$C$23)*R788),'Ejercicio 3 - TIR'!$E$23-SQRT(('Ejercicio 3 - TIR'!$E$23-'Ejercicio 3 - TIR'!$C$23)*('Ejercicio 3 - TIR'!$E$23-'Ejercicio 3 - TIR'!$D$23)*(1-R788)))</f>
        <v>0.168729808125099</v>
      </c>
      <c r="T788" s="27">
        <f ca="1" t="shared" ref="T788:X788" si="5869">RAND()</f>
        <v>0.818590979442376</v>
      </c>
      <c r="U788" s="29">
        <f ca="1">IF(T788&lt;=('Ejercicio 3 - TIR'!$D$24-'Ejercicio 3 - TIR'!$C$24)/('Ejercicio 3 - TIR'!$E$24-'Ejercicio 3 - TIR'!$C$24),'Ejercicio 3 - TIR'!$C$24+SQRT(('Ejercicio 3 - TIR'!$E$24-'Ejercicio 3 - TIR'!$C$24)*('Ejercicio 3 - TIR'!$D$24-'Ejercicio 3 - TIR'!$C$24)*T788),'Ejercicio 3 - TIR'!$E$24-SQRT(('Ejercicio 3 - TIR'!$E$24-'Ejercicio 3 - TIR'!$C$24)*('Ejercicio 3 - TIR'!$E$24-'Ejercicio 3 - TIR'!$D$24)*(1-T788)))</f>
        <v>0.197462359095031</v>
      </c>
      <c r="V788" s="27">
        <f ca="1" t="shared" si="5869"/>
        <v>0.989359057910777</v>
      </c>
      <c r="W788" s="29">
        <f ca="1">IF(V788&lt;=('Ejercicio 3 - TIR'!$D$25-'Ejercicio 3 - TIR'!$C$25)/('Ejercicio 3 - TIR'!$E$25-'Ejercicio 3 - TIR'!$C$25),'Ejercicio 3 - TIR'!$C$25+SQRT(('Ejercicio 3 - TIR'!$E$25-'Ejercicio 3 - TIR'!$C$25)*('Ejercicio 3 - TIR'!$D$25-'Ejercicio 3 - TIR'!$C$25)*V788),'Ejercicio 3 - TIR'!$E$25-SQRT(('Ejercicio 3 - TIR'!$E$25-'Ejercicio 3 - TIR'!$C$25)*('Ejercicio 3 - TIR'!$E$25-'Ejercicio 3 - TIR'!$D$25)*(1-V788)))</f>
        <v>0.24389727132241</v>
      </c>
      <c r="X788" s="27">
        <f ca="1" t="shared" si="5869"/>
        <v>0.77748642977908</v>
      </c>
      <c r="Y788" s="29">
        <f ca="1">IF(X788&lt;=('Ejercicio 3 - TIR'!$D$26-'Ejercicio 3 - TIR'!$C$26)/('Ejercicio 3 - TIR'!$E$26-'Ejercicio 3 - TIR'!$C$26),'Ejercicio 3 - TIR'!$C$26+SQRT(('Ejercicio 3 - TIR'!$E$26-'Ejercicio 3 - TIR'!$C$26)*('Ejercicio 3 - TIR'!$D$26-'Ejercicio 3 - TIR'!$C$26)*X788),'Ejercicio 3 - TIR'!$E$26-SQRT(('Ejercicio 3 - TIR'!$E$26-'Ejercicio 3 - TIR'!$C$26)*('Ejercicio 3 - TIR'!$E$26-'Ejercicio 3 - TIR'!$D$26)*(1-X788)))</f>
        <v>0.245336282957638</v>
      </c>
      <c r="Z788" s="27">
        <f ca="1" t="shared" si="5716"/>
        <v>1.13952060083857</v>
      </c>
      <c r="AA788" s="27">
        <f ca="1" t="shared" si="5717"/>
        <v>1.33179169317266</v>
      </c>
      <c r="AB788" s="27">
        <f ca="1" t="shared" si="5718"/>
        <v>1.5947704227297</v>
      </c>
      <c r="AC788" s="27">
        <f ca="1" t="shared" si="5719"/>
        <v>1.98373057721916</v>
      </c>
      <c r="AD788" s="27">
        <f ca="1" t="shared" si="5720"/>
        <v>2.47041166342352</v>
      </c>
      <c r="AE788" s="26">
        <f ca="1" t="shared" si="5721"/>
        <v>4726.0473923454</v>
      </c>
      <c r="AF788" s="26">
        <f ca="1" t="shared" si="5722"/>
        <v>5523.47246204596</v>
      </c>
      <c r="AG788" s="26">
        <f ca="1" t="shared" si="5723"/>
        <v>6614.15036479799</v>
      </c>
      <c r="AH788" s="26">
        <f ca="1" t="shared" si="5724"/>
        <v>8227.32359088834</v>
      </c>
      <c r="AI788" s="26">
        <f ca="1" t="shared" si="5725"/>
        <v>10245.7845793666</v>
      </c>
      <c r="AJ788" s="28">
        <f ca="1" t="shared" si="5726"/>
        <v>38564.7807176024</v>
      </c>
      <c r="AK788" s="28">
        <f ca="1" t="shared" si="5727"/>
        <v>41957.4347021129</v>
      </c>
      <c r="AL788" s="28">
        <f ca="1" t="shared" si="5728"/>
        <v>61567.7248270294</v>
      </c>
      <c r="AM788" s="28">
        <f ca="1" t="shared" si="5729"/>
        <v>68670.1198803854</v>
      </c>
      <c r="AN788" s="28">
        <f ca="1" t="shared" si="5730"/>
        <v>87230.2367528944</v>
      </c>
      <c r="AO788" s="28">
        <f ca="1">C788/'Ejercicio 3 - TIR'!$D$7</f>
        <v>15070.1604268425</v>
      </c>
      <c r="AP788" s="28">
        <f ca="1" t="shared" si="5731"/>
        <v>23494.6202907598</v>
      </c>
      <c r="AQ788" s="28">
        <f ca="1" t="shared" si="5732"/>
        <v>26887.2742752703</v>
      </c>
      <c r="AR788" s="28">
        <f ca="1" t="shared" si="5733"/>
        <v>46497.5644001868</v>
      </c>
      <c r="AS788" s="28">
        <f ca="1" t="shared" si="5734"/>
        <v>53599.9594535429</v>
      </c>
      <c r="AT788" s="28">
        <f ca="1" t="shared" si="5735"/>
        <v>72160.0763260519</v>
      </c>
      <c r="AU788" s="28">
        <f ca="1">AP788*'Ejercicio 3 - TIR'!$D$5</f>
        <v>11747.3101453799</v>
      </c>
      <c r="AV788" s="28">
        <f ca="1">AQ788*'Ejercicio 3 - TIR'!$D$5</f>
        <v>13443.6371376352</v>
      </c>
      <c r="AW788" s="28">
        <f ca="1">AR788*'Ejercicio 3 - TIR'!$D$5</f>
        <v>23248.7822000934</v>
      </c>
      <c r="AX788" s="28">
        <f ca="1">AS788*'Ejercicio 3 - TIR'!$D$5</f>
        <v>26799.9797267714</v>
      </c>
      <c r="AY788" s="28">
        <f ca="1">AT788*'Ejercicio 3 - TIR'!$D$5</f>
        <v>36080.0381630259</v>
      </c>
      <c r="AZ788" s="28">
        <f ca="1" t="shared" ref="AZ788:BD788" si="5870">AJ788-AU788-AE788</f>
        <v>22091.4231798771</v>
      </c>
      <c r="BA788" s="28">
        <f ca="1" t="shared" si="5870"/>
        <v>22990.3251024318</v>
      </c>
      <c r="BB788" s="28">
        <f ca="1" t="shared" si="5870"/>
        <v>31704.792262138</v>
      </c>
      <c r="BC788" s="28">
        <f ca="1" t="shared" si="5870"/>
        <v>33642.8165627256</v>
      </c>
      <c r="BD788" s="28">
        <f ca="1" t="shared" si="5870"/>
        <v>40904.4140105019</v>
      </c>
      <c r="BE788" s="28">
        <f ca="1" t="shared" ref="BE788:BI788" si="5871">AZ788/Z788</f>
        <v>19386.5939445237</v>
      </c>
      <c r="BF788" s="28">
        <f ca="1" t="shared" si="5871"/>
        <v>17262.703484554</v>
      </c>
      <c r="BG788" s="28">
        <f ca="1" t="shared" si="5871"/>
        <v>19880.4742113728</v>
      </c>
      <c r="BH788" s="28">
        <f ca="1" t="shared" si="5871"/>
        <v>16959.3678441388</v>
      </c>
      <c r="BI788" s="28">
        <f ca="1" t="shared" si="5871"/>
        <v>16557.7319019844</v>
      </c>
      <c r="BJ788" s="28">
        <f ca="1" t="shared" si="5738"/>
        <v>83681.4243184835</v>
      </c>
      <c r="BK788" s="28">
        <f ca="1" t="shared" si="5739"/>
        <v>37229.5000881354</v>
      </c>
      <c r="BL788" s="28">
        <f ca="1" t="shared" si="5740"/>
        <v>120910.924406619</v>
      </c>
      <c r="BM788" s="28">
        <f ca="1">BK788*'Ejercicio 3 - TIR'!$D$5</f>
        <v>18614.7500440677</v>
      </c>
      <c r="BN788" s="28">
        <f ca="1" t="shared" si="5741"/>
        <v>102296.174362551</v>
      </c>
      <c r="BO788" s="28">
        <f ca="1" t="shared" si="5742"/>
        <v>41408.5538362413</v>
      </c>
      <c r="BP788" s="28">
        <f ca="1" t="shared" si="5743"/>
        <v>-109224.275757033</v>
      </c>
      <c r="BQ788" s="28">
        <f ca="1" t="shared" ref="BQ788:BT788" si="5872">BE788</f>
        <v>19386.5939445237</v>
      </c>
      <c r="BR788" s="28">
        <f ca="1" t="shared" si="5872"/>
        <v>17262.703484554</v>
      </c>
      <c r="BS788" s="28">
        <f ca="1" t="shared" si="5872"/>
        <v>19880.4742113728</v>
      </c>
      <c r="BT788" s="28">
        <f ca="1" t="shared" si="5872"/>
        <v>16959.3678441388</v>
      </c>
      <c r="BU788" s="28">
        <f ca="1" t="shared" si="5745"/>
        <v>57966.2857382256</v>
      </c>
      <c r="BV788" s="30">
        <f ca="1" t="shared" si="5746"/>
        <v>5.39767740869652</v>
      </c>
    </row>
    <row r="789" ht="15" customHeight="1" spans="1:74">
      <c r="A789" s="26">
        <v>788</v>
      </c>
      <c r="B789" s="27">
        <f ca="1" t="shared" ref="B789:F789" si="5873">RAND()</f>
        <v>0.8776773062092</v>
      </c>
      <c r="C789" s="28">
        <f ca="1">IF(B789&lt;=('Ejercicio 3 - TIR'!$D$13-'Ejercicio 3 - TIR'!$C$13)/('Ejercicio 3 - TIR'!$E$13-'Ejercicio 3 - TIR'!$C$13),'Ejercicio 3 - TIR'!$C$13+SQRT(('Ejercicio 3 - TIR'!$E$13-'Ejercicio 3 - TIR'!$C$13)*('Ejercicio 3 - TIR'!$D$13-'Ejercicio 3 - TIR'!$C$13)*B789),'Ejercicio 3 - TIR'!$E$13-SQRT(('Ejercicio 3 - TIR'!$E$13-'Ejercicio 3 - TIR'!$C$13)*('Ejercicio 3 - TIR'!$E$13-'Ejercicio 3 - TIR'!$D$13)*(1-B789)))</f>
        <v>87884.4219061177</v>
      </c>
      <c r="D789" s="27">
        <f ca="1" t="shared" si="5873"/>
        <v>0.623482734563993</v>
      </c>
      <c r="E789" s="28">
        <f ca="1">IF(D789&lt;=('Ejercicio 3 - TIR'!$D$14-'Ejercicio 3 - TIR'!$C$14)/('Ejercicio 3 - TIR'!$E$14-'Ejercicio 3 - TIR'!$C$14),'Ejercicio 3 - TIR'!$C$14+SQRT(('Ejercicio 3 - TIR'!$E$14-'Ejercicio 3 - TIR'!$C$14)*('Ejercicio 3 - TIR'!$D$14-'Ejercicio 3 - TIR'!$C$14)*D789),'Ejercicio 3 - TIR'!$E$14-SQRT(('Ejercicio 3 - TIR'!$E$14-'Ejercicio 3 - TIR'!$C$14)*('Ejercicio 3 - TIR'!$E$14-'Ejercicio 3 - TIR'!$D$14)*(1-D789)))</f>
        <v>32484.8426619663</v>
      </c>
      <c r="F789" s="27">
        <f ca="1" t="shared" si="5873"/>
        <v>0.451704360719229</v>
      </c>
      <c r="G789" s="28">
        <f ca="1">IF(F789&lt;=('Ejercicio 3 - TIR'!$D$18-'Ejercicio 3 - TIR'!$C$18)/('Ejercicio 3 - TIR'!$E$18-'Ejercicio 3 - TIR'!$C$18),'Ejercicio 3 - TIR'!$C$18+SQRT(('Ejercicio 3 - TIR'!$E$18-'Ejercicio 3 - TIR'!$C$18)*('Ejercicio 3 - TIR'!$D$18-'Ejercicio 3 - TIR'!$C$18)*F789),'Ejercicio 3 - TIR'!$E$18-SQRT(('Ejercicio 3 - TIR'!$E$18-'Ejercicio 3 - TIR'!$C$18)*('Ejercicio 3 - TIR'!$E$18-'Ejercicio 3 - TIR'!$D$18)*(1-F789)))</f>
        <v>38231.3822720054</v>
      </c>
      <c r="H789" s="27">
        <f ca="1" t="shared" ref="H789:L789" si="5874">RAND()</f>
        <v>0.975695484306956</v>
      </c>
      <c r="I789" s="28">
        <f ca="1">IF(H789&lt;=('Ejercicio 3 - TIR'!$D$18-'Ejercicio 3 - TIR'!$C$18)/('Ejercicio 3 - TIR'!$E$18-'Ejercicio 3 - TIR'!$C$18),'Ejercicio 3 - TIR'!$C$18+SQRT(('Ejercicio 3 - TIR'!$E$18-'Ejercicio 3 - TIR'!$C$18)*('Ejercicio 3 - TIR'!$D$18-'Ejercicio 3 - TIR'!$C$18)*H789),'Ejercicio 3 - TIR'!$E$18-SQRT(('Ejercicio 3 - TIR'!$E$18-'Ejercicio 3 - TIR'!$C$18)*('Ejercicio 3 - TIR'!$E$18-'Ejercicio 3 - TIR'!$D$18)*(1-H789)))</f>
        <v>43649.8745699091</v>
      </c>
      <c r="J789" s="27">
        <f ca="1" t="shared" si="5874"/>
        <v>0.161272631876633</v>
      </c>
      <c r="K789" s="28">
        <f ca="1">IF(J789&lt;=('Ejercicio 3 - TIR'!$D$18-'Ejercicio 3 - TIR'!$C$18)/('Ejercicio 3 - TIR'!$E$18-'Ejercicio 3 - TIR'!$C$18),'Ejercicio 3 - TIR'!$C$18+SQRT(('Ejercicio 3 - TIR'!$E$18-'Ejercicio 3 - TIR'!$C$18)*('Ejercicio 3 - TIR'!$D$18-'Ejercicio 3 - TIR'!$C$18)*J789),'Ejercicio 3 - TIR'!$E$18-SQRT(('Ejercicio 3 - TIR'!$E$18-'Ejercicio 3 - TIR'!$C$18)*('Ejercicio 3 - TIR'!$E$18-'Ejercicio 3 - TIR'!$D$18)*(1-J789)))</f>
        <v>34918.4240140003</v>
      </c>
      <c r="L789" s="27">
        <f ca="1" t="shared" si="5874"/>
        <v>0.175506566453183</v>
      </c>
      <c r="M789" s="28">
        <f ca="1">IF(L789&lt;=('Ejercicio 3 - TIR'!$D$18-'Ejercicio 3 - TIR'!$C$18)/('Ejercicio 3 - TIR'!$E$18-'Ejercicio 3 - TIR'!$C$18),'Ejercicio 3 - TIR'!$C$18+SQRT(('Ejercicio 3 - TIR'!$E$18-'Ejercicio 3 - TIR'!$C$18)*('Ejercicio 3 - TIR'!$D$18-'Ejercicio 3 - TIR'!$C$18)*L789),'Ejercicio 3 - TIR'!$E$18-SQRT(('Ejercicio 3 - TIR'!$E$18-'Ejercicio 3 - TIR'!$C$18)*('Ejercicio 3 - TIR'!$E$18-'Ejercicio 3 - TIR'!$D$18)*(1-L789)))</f>
        <v>35130.8853980553</v>
      </c>
      <c r="N789" s="27">
        <f ca="1" t="shared" ref="N789:R789" si="5875">RAND()</f>
        <v>0.730523103762178</v>
      </c>
      <c r="O789" s="28">
        <f ca="1">IF(N789&lt;=('Ejercicio 3 - TIR'!$D$18-'Ejercicio 3 - TIR'!$C$18)/('Ejercicio 3 - TIR'!$E$18-'Ejercicio 3 - TIR'!$C$18),'Ejercicio 3 - TIR'!$C$18+SQRT(('Ejercicio 3 - TIR'!$E$18-'Ejercicio 3 - TIR'!$C$18)*('Ejercicio 3 - TIR'!$D$18-'Ejercicio 3 - TIR'!$C$18)*N789),'Ejercicio 3 - TIR'!$E$18-SQRT(('Ejercicio 3 - TIR'!$E$18-'Ejercicio 3 - TIR'!$C$18)*('Ejercicio 3 - TIR'!$E$18-'Ejercicio 3 - TIR'!$D$18)*(1-N789)))</f>
        <v>40504.3613114668</v>
      </c>
      <c r="P789" s="27">
        <f ca="1" t="shared" si="5875"/>
        <v>0.727677183826493</v>
      </c>
      <c r="Q789" s="29">
        <f ca="1">IF(P789&lt;=('Ejercicio 3 - TIR'!$D$22-'Ejercicio 3 - TIR'!$C$22)/('Ejercicio 3 - TIR'!$E$22-'Ejercicio 3 - TIR'!$C$22),'Ejercicio 3 - TIR'!$C$22+SQRT(('Ejercicio 3 - TIR'!$E$22-'Ejercicio 3 - TIR'!$C$22)*('Ejercicio 3 - TIR'!$D$22-'Ejercicio 3 - TIR'!$C$22)*P789),'Ejercicio 3 - TIR'!$E$22-SQRT(('Ejercicio 3 - TIR'!$E$22-'Ejercicio 3 - TIR'!$C$22)*('Ejercicio 3 - TIR'!$E$22-'Ejercicio 3 - TIR'!$D$22)*(1-P789)))</f>
        <v>0.15785996682224</v>
      </c>
      <c r="R789" s="27">
        <f ca="1" t="shared" si="5875"/>
        <v>0.76040150801863</v>
      </c>
      <c r="S789" s="29">
        <f ca="1">IF(R789&lt;=('Ejercicio 3 - TIR'!$D$23-'Ejercicio 3 - TIR'!$C$23)/('Ejercicio 3 - TIR'!$E$23-'Ejercicio 3 - TIR'!$C$23),'Ejercicio 3 - TIR'!$C$23+SQRT(('Ejercicio 3 - TIR'!$E$23-'Ejercicio 3 - TIR'!$C$23)*('Ejercicio 3 - TIR'!$D$23-'Ejercicio 3 - TIR'!$C$23)*R789),'Ejercicio 3 - TIR'!$E$23-SQRT(('Ejercicio 3 - TIR'!$E$23-'Ejercicio 3 - TIR'!$C$23)*('Ejercicio 3 - TIR'!$E$23-'Ejercicio 3 - TIR'!$D$23)*(1-R789)))</f>
        <v>0.159232783393857</v>
      </c>
      <c r="T789" s="27">
        <f ca="1" t="shared" ref="T789:X789" si="5876">RAND()</f>
        <v>0.515821147840899</v>
      </c>
      <c r="U789" s="29">
        <f ca="1">IF(T789&lt;=('Ejercicio 3 - TIR'!$D$24-'Ejercicio 3 - TIR'!$C$24)/('Ejercicio 3 - TIR'!$E$24-'Ejercicio 3 - TIR'!$C$24),'Ejercicio 3 - TIR'!$C$24+SQRT(('Ejercicio 3 - TIR'!$E$24-'Ejercicio 3 - TIR'!$C$24)*('Ejercicio 3 - TIR'!$D$24-'Ejercicio 3 - TIR'!$C$24)*T789),'Ejercicio 3 - TIR'!$E$24-SQRT(('Ejercicio 3 - TIR'!$E$24-'Ejercicio 3 - TIR'!$C$24)*('Ejercicio 3 - TIR'!$E$24-'Ejercicio 3 - TIR'!$D$24)*(1-T789)))</f>
        <v>0.183180157712919</v>
      </c>
      <c r="V789" s="27">
        <f ca="1" t="shared" si="5876"/>
        <v>0.949877108618373</v>
      </c>
      <c r="W789" s="29">
        <f ca="1">IF(V789&lt;=('Ejercicio 3 - TIR'!$D$25-'Ejercicio 3 - TIR'!$C$25)/('Ejercicio 3 - TIR'!$E$25-'Ejercicio 3 - TIR'!$C$25),'Ejercicio 3 - TIR'!$C$25+SQRT(('Ejercicio 3 - TIR'!$E$25-'Ejercicio 3 - TIR'!$C$25)*('Ejercicio 3 - TIR'!$D$25-'Ejercicio 3 - TIR'!$C$25)*V789),'Ejercicio 3 - TIR'!$E$25-SQRT(('Ejercicio 3 - TIR'!$E$25-'Ejercicio 3 - TIR'!$C$25)*('Ejercicio 3 - TIR'!$E$25-'Ejercicio 3 - TIR'!$D$25)*(1-V789)))</f>
        <v>0.236754996419944</v>
      </c>
      <c r="X789" s="27">
        <f ca="1" t="shared" si="5876"/>
        <v>0.904976340528059</v>
      </c>
      <c r="Y789" s="29">
        <f ca="1">IF(X789&lt;=('Ejercicio 3 - TIR'!$D$26-'Ejercicio 3 - TIR'!$C$26)/('Ejercicio 3 - TIR'!$E$26-'Ejercicio 3 - TIR'!$C$26),'Ejercicio 3 - TIR'!$C$26+SQRT(('Ejercicio 3 - TIR'!$E$26-'Ejercicio 3 - TIR'!$C$26)*('Ejercicio 3 - TIR'!$D$26-'Ejercicio 3 - TIR'!$C$26)*X789),'Ejercicio 3 - TIR'!$E$26-SQRT(('Ejercicio 3 - TIR'!$E$26-'Ejercicio 3 - TIR'!$C$26)*('Ejercicio 3 - TIR'!$E$26-'Ejercicio 3 - TIR'!$D$26)*(1-X789)))</f>
        <v>0.257347676473516</v>
      </c>
      <c r="Z789" s="27">
        <f ca="1" t="shared" si="5716"/>
        <v>1.15785996682224</v>
      </c>
      <c r="AA789" s="27">
        <f ca="1" t="shared" si="5717"/>
        <v>1.34222923211966</v>
      </c>
      <c r="AB789" s="27">
        <f ca="1" t="shared" si="5718"/>
        <v>1.58809899454623</v>
      </c>
      <c r="AC789" s="27">
        <f ca="1" t="shared" si="5719"/>
        <v>1.96408936631455</v>
      </c>
      <c r="AD789" s="27">
        <f ca="1" t="shared" si="5720"/>
        <v>2.46954320112194</v>
      </c>
      <c r="AE789" s="26">
        <f ca="1" t="shared" si="5721"/>
        <v>5128.0561848437</v>
      </c>
      <c r="AF789" s="26">
        <f ca="1" t="shared" si="5722"/>
        <v>5944.61084455644</v>
      </c>
      <c r="AG789" s="26">
        <f ca="1" t="shared" si="5723"/>
        <v>7033.54559660422</v>
      </c>
      <c r="AH789" s="26">
        <f ca="1" t="shared" si="5724"/>
        <v>8698.77265914777</v>
      </c>
      <c r="AI789" s="26">
        <f ca="1" t="shared" si="5725"/>
        <v>10937.3815911508</v>
      </c>
      <c r="AJ789" s="28">
        <f ca="1" t="shared" si="5726"/>
        <v>44266.5870090325</v>
      </c>
      <c r="AK789" s="28">
        <f ca="1" t="shared" si="5727"/>
        <v>58588.1376260887</v>
      </c>
      <c r="AL789" s="28">
        <f ca="1" t="shared" si="5728"/>
        <v>55453.914067773</v>
      </c>
      <c r="AM789" s="28">
        <f ca="1" t="shared" si="5729"/>
        <v>69000.1984395354</v>
      </c>
      <c r="AN789" s="28">
        <f ca="1" t="shared" si="5730"/>
        <v>100027.270092519</v>
      </c>
      <c r="AO789" s="28">
        <f ca="1">C789/'Ejercicio 3 - TIR'!$D$7</f>
        <v>17576.8843812236</v>
      </c>
      <c r="AP789" s="28">
        <f ca="1" t="shared" si="5731"/>
        <v>26689.702627809</v>
      </c>
      <c r="AQ789" s="28">
        <f ca="1" t="shared" si="5732"/>
        <v>41011.2532448651</v>
      </c>
      <c r="AR789" s="28">
        <f ca="1" t="shared" si="5733"/>
        <v>37877.0296865495</v>
      </c>
      <c r="AS789" s="28">
        <f ca="1" t="shared" si="5734"/>
        <v>51423.3140583119</v>
      </c>
      <c r="AT789" s="28">
        <f ca="1" t="shared" si="5735"/>
        <v>82450.3857112956</v>
      </c>
      <c r="AU789" s="28">
        <f ca="1">AP789*'Ejercicio 3 - TIR'!$D$5</f>
        <v>13344.8513139045</v>
      </c>
      <c r="AV789" s="28">
        <f ca="1">AQ789*'Ejercicio 3 - TIR'!$D$5</f>
        <v>20505.6266224326</v>
      </c>
      <c r="AW789" s="28">
        <f ca="1">AR789*'Ejercicio 3 - TIR'!$D$5</f>
        <v>18938.5148432747</v>
      </c>
      <c r="AX789" s="28">
        <f ca="1">AS789*'Ejercicio 3 - TIR'!$D$5</f>
        <v>25711.6570291559</v>
      </c>
      <c r="AY789" s="28">
        <f ca="1">AT789*'Ejercicio 3 - TIR'!$D$5</f>
        <v>41225.1928556478</v>
      </c>
      <c r="AZ789" s="28">
        <f ca="1" t="shared" ref="AZ789:BD789" si="5877">AJ789-AU789-AE789</f>
        <v>25793.6795102843</v>
      </c>
      <c r="BA789" s="28">
        <f ca="1" t="shared" si="5877"/>
        <v>32137.9001590997</v>
      </c>
      <c r="BB789" s="28">
        <f ca="1" t="shared" si="5877"/>
        <v>29481.8536278941</v>
      </c>
      <c r="BC789" s="28">
        <f ca="1" t="shared" si="5877"/>
        <v>34589.7687512317</v>
      </c>
      <c r="BD789" s="28">
        <f ca="1" t="shared" si="5877"/>
        <v>47864.6956457206</v>
      </c>
      <c r="BE789" s="28">
        <f ca="1" t="shared" ref="BE789:BI789" si="5878">AZ789/Z789</f>
        <v>22277.0285262348</v>
      </c>
      <c r="BF789" s="28">
        <f ca="1" t="shared" si="5878"/>
        <v>23943.6747390363</v>
      </c>
      <c r="BG789" s="28">
        <f ca="1" t="shared" si="5878"/>
        <v>18564.2417312391</v>
      </c>
      <c r="BH789" s="28">
        <f ca="1" t="shared" si="5878"/>
        <v>17611.0972058958</v>
      </c>
      <c r="BI789" s="28">
        <f ca="1" t="shared" si="5878"/>
        <v>19382.0037746152</v>
      </c>
      <c r="BJ789" s="28">
        <f ca="1" t="shared" si="5738"/>
        <v>80222.7223353748</v>
      </c>
      <c r="BK789" s="28">
        <f ca="1" t="shared" si="5739"/>
        <v>43406.875320557</v>
      </c>
      <c r="BL789" s="28">
        <f ca="1" t="shared" si="5740"/>
        <v>123629.597655932</v>
      </c>
      <c r="BM789" s="28">
        <f ca="1">BK789*'Ejercicio 3 - TIR'!$D$5</f>
        <v>21703.4376602785</v>
      </c>
      <c r="BN789" s="28">
        <f ca="1" t="shared" si="5741"/>
        <v>101926.159995653</v>
      </c>
      <c r="BO789" s="28">
        <f ca="1" t="shared" si="5742"/>
        <v>41273.2848525781</v>
      </c>
      <c r="BP789" s="28">
        <f ca="1" t="shared" si="5743"/>
        <v>-120369.264568084</v>
      </c>
      <c r="BQ789" s="28">
        <f ca="1" t="shared" ref="BQ789:BT789" si="5879">BE789</f>
        <v>22277.0285262348</v>
      </c>
      <c r="BR789" s="28">
        <f ca="1" t="shared" si="5879"/>
        <v>23943.6747390363</v>
      </c>
      <c r="BS789" s="28">
        <f ca="1" t="shared" si="5879"/>
        <v>18564.2417312391</v>
      </c>
      <c r="BT789" s="28">
        <f ca="1" t="shared" si="5879"/>
        <v>17611.0972058958</v>
      </c>
      <c r="BU789" s="28">
        <f ca="1" t="shared" si="5745"/>
        <v>60655.2886271933</v>
      </c>
      <c r="BV789" s="30">
        <f ca="1" t="shared" si="5746"/>
        <v>5.15868756560169</v>
      </c>
    </row>
    <row r="790" ht="15" customHeight="1" spans="1:74">
      <c r="A790" s="26">
        <v>789</v>
      </c>
      <c r="B790" s="27">
        <f ca="1" t="shared" ref="B790:F790" si="5880">RAND()</f>
        <v>0.195208013630075</v>
      </c>
      <c r="C790" s="28">
        <f ca="1">IF(B790&lt;=('Ejercicio 3 - TIR'!$D$13-'Ejercicio 3 - TIR'!$C$13)/('Ejercicio 3 - TIR'!$E$13-'Ejercicio 3 - TIR'!$C$13),'Ejercicio 3 - TIR'!$C$13+SQRT(('Ejercicio 3 - TIR'!$E$13-'Ejercicio 3 - TIR'!$C$13)*('Ejercicio 3 - TIR'!$D$13-'Ejercicio 3 - TIR'!$C$13)*B790),'Ejercicio 3 - TIR'!$E$13-SQRT(('Ejercicio 3 - TIR'!$E$13-'Ejercicio 3 - TIR'!$C$13)*('Ejercicio 3 - TIR'!$E$13-'Ejercicio 3 - TIR'!$D$13)*(1-B790)))</f>
        <v>68836.4701918826</v>
      </c>
      <c r="D790" s="27">
        <f ca="1" t="shared" si="5880"/>
        <v>0.0315105370558437</v>
      </c>
      <c r="E790" s="28">
        <f ca="1">IF(D790&lt;=('Ejercicio 3 - TIR'!$D$14-'Ejercicio 3 - TIR'!$C$14)/('Ejercicio 3 - TIR'!$E$14-'Ejercicio 3 - TIR'!$C$14),'Ejercicio 3 - TIR'!$C$14+SQRT(('Ejercicio 3 - TIR'!$E$14-'Ejercicio 3 - TIR'!$C$14)*('Ejercicio 3 - TIR'!$D$14-'Ejercicio 3 - TIR'!$C$14)*D790),'Ejercicio 3 - TIR'!$E$14-SQRT(('Ejercicio 3 - TIR'!$E$14-'Ejercicio 3 - TIR'!$C$14)*('Ejercicio 3 - TIR'!$E$14-'Ejercicio 3 - TIR'!$D$14)*(1-D790)))</f>
        <v>26537.2996712379</v>
      </c>
      <c r="F790" s="27">
        <f ca="1" t="shared" si="5880"/>
        <v>0.0174401977763035</v>
      </c>
      <c r="G790" s="28">
        <f ca="1">IF(F790&lt;=('Ejercicio 3 - TIR'!$D$18-'Ejercicio 3 - TIR'!$C$18)/('Ejercicio 3 - TIR'!$E$18-'Ejercicio 3 - TIR'!$C$18),'Ejercicio 3 - TIR'!$C$18+SQRT(('Ejercicio 3 - TIR'!$E$18-'Ejercicio 3 - TIR'!$C$18)*('Ejercicio 3 - TIR'!$D$18-'Ejercicio 3 - TIR'!$C$18)*F790),'Ejercicio 3 - TIR'!$E$18-SQRT(('Ejercicio 3 - TIR'!$E$18-'Ejercicio 3 - TIR'!$C$18)*('Ejercicio 3 - TIR'!$E$18-'Ejercicio 3 - TIR'!$D$18)*(1-F790)))</f>
        <v>31617.4145005055</v>
      </c>
      <c r="H790" s="27">
        <f ca="1" t="shared" ref="H790:L790" si="5881">RAND()</f>
        <v>0.0586833562087683</v>
      </c>
      <c r="I790" s="28">
        <f ca="1">IF(H790&lt;=('Ejercicio 3 - TIR'!$D$18-'Ejercicio 3 - TIR'!$C$18)/('Ejercicio 3 - TIR'!$E$18-'Ejercicio 3 - TIR'!$C$18),'Ejercicio 3 - TIR'!$C$18+SQRT(('Ejercicio 3 - TIR'!$E$18-'Ejercicio 3 - TIR'!$C$18)*('Ejercicio 3 - TIR'!$D$18-'Ejercicio 3 - TIR'!$C$18)*H790),'Ejercicio 3 - TIR'!$E$18-SQRT(('Ejercicio 3 - TIR'!$E$18-'Ejercicio 3 - TIR'!$C$18)*('Ejercicio 3 - TIR'!$E$18-'Ejercicio 3 - TIR'!$D$18)*(1-H790)))</f>
        <v>32966.9013180952</v>
      </c>
      <c r="J790" s="27">
        <f ca="1" t="shared" si="5881"/>
        <v>0.81669050151627</v>
      </c>
      <c r="K790" s="28">
        <f ca="1">IF(J790&lt;=('Ejercicio 3 - TIR'!$D$18-'Ejercicio 3 - TIR'!$C$18)/('Ejercicio 3 - TIR'!$E$18-'Ejercicio 3 - TIR'!$C$18),'Ejercicio 3 - TIR'!$C$18+SQRT(('Ejercicio 3 - TIR'!$E$18-'Ejercicio 3 - TIR'!$C$18)*('Ejercicio 3 - TIR'!$D$18-'Ejercicio 3 - TIR'!$C$18)*J790),'Ejercicio 3 - TIR'!$E$18-SQRT(('Ejercicio 3 - TIR'!$E$18-'Ejercicio 3 - TIR'!$C$18)*('Ejercicio 3 - TIR'!$E$18-'Ejercicio 3 - TIR'!$D$18)*(1-J790)))</f>
        <v>41292.1418060719</v>
      </c>
      <c r="L790" s="27">
        <f ca="1" t="shared" si="5881"/>
        <v>0.661389797749097</v>
      </c>
      <c r="M790" s="28">
        <f ca="1">IF(L790&lt;=('Ejercicio 3 - TIR'!$D$18-'Ejercicio 3 - TIR'!$C$18)/('Ejercicio 3 - TIR'!$E$18-'Ejercicio 3 - TIR'!$C$18),'Ejercicio 3 - TIR'!$C$18+SQRT(('Ejercicio 3 - TIR'!$E$18-'Ejercicio 3 - TIR'!$C$18)*('Ejercicio 3 - TIR'!$D$18-'Ejercicio 3 - TIR'!$C$18)*L790),'Ejercicio 3 - TIR'!$E$18-SQRT(('Ejercicio 3 - TIR'!$E$18-'Ejercicio 3 - TIR'!$C$18)*('Ejercicio 3 - TIR'!$E$18-'Ejercicio 3 - TIR'!$D$18)*(1-L790)))</f>
        <v>39960.3448565983</v>
      </c>
      <c r="N790" s="27">
        <f ca="1" t="shared" ref="N790:R790" si="5882">RAND()</f>
        <v>0.782305734399761</v>
      </c>
      <c r="O790" s="28">
        <f ca="1">IF(N790&lt;=('Ejercicio 3 - TIR'!$D$18-'Ejercicio 3 - TIR'!$C$18)/('Ejercicio 3 - TIR'!$E$18-'Ejercicio 3 - TIR'!$C$18),'Ejercicio 3 - TIR'!$C$18+SQRT(('Ejercicio 3 - TIR'!$E$18-'Ejercicio 3 - TIR'!$C$18)*('Ejercicio 3 - TIR'!$D$18-'Ejercicio 3 - TIR'!$C$18)*N790),'Ejercicio 3 - TIR'!$E$18-SQRT(('Ejercicio 3 - TIR'!$E$18-'Ejercicio 3 - TIR'!$C$18)*('Ejercicio 3 - TIR'!$E$18-'Ejercicio 3 - TIR'!$D$18)*(1-N790)))</f>
        <v>40959.3230864102</v>
      </c>
      <c r="P790" s="27">
        <f ca="1" t="shared" si="5882"/>
        <v>0.771830049083898</v>
      </c>
      <c r="Q790" s="29">
        <f ca="1">IF(P790&lt;=('Ejercicio 3 - TIR'!$D$22-'Ejercicio 3 - TIR'!$C$22)/('Ejercicio 3 - TIR'!$E$22-'Ejercicio 3 - TIR'!$C$22),'Ejercicio 3 - TIR'!$C$22+SQRT(('Ejercicio 3 - TIR'!$E$22-'Ejercicio 3 - TIR'!$C$22)*('Ejercicio 3 - TIR'!$D$22-'Ejercicio 3 - TIR'!$C$22)*P790),'Ejercicio 3 - TIR'!$E$22-SQRT(('Ejercicio 3 - TIR'!$E$22-'Ejercicio 3 - TIR'!$C$22)*('Ejercicio 3 - TIR'!$E$22-'Ejercicio 3 - TIR'!$D$22)*(1-P790)))</f>
        <v>0.159734119519523</v>
      </c>
      <c r="R790" s="27">
        <f ca="1" t="shared" si="5882"/>
        <v>0.657420365444683</v>
      </c>
      <c r="S790" s="29">
        <f ca="1">IF(R790&lt;=('Ejercicio 3 - TIR'!$D$23-'Ejercicio 3 - TIR'!$C$23)/('Ejercicio 3 - TIR'!$E$23-'Ejercicio 3 - TIR'!$C$23),'Ejercicio 3 - TIR'!$C$23+SQRT(('Ejercicio 3 - TIR'!$E$23-'Ejercicio 3 - TIR'!$C$23)*('Ejercicio 3 - TIR'!$D$23-'Ejercicio 3 - TIR'!$C$23)*R790),'Ejercicio 3 - TIR'!$E$23-SQRT(('Ejercicio 3 - TIR'!$E$23-'Ejercicio 3 - TIR'!$C$23)*('Ejercicio 3 - TIR'!$E$23-'Ejercicio 3 - TIR'!$D$23)*(1-R790)))</f>
        <v>0.155167695592242</v>
      </c>
      <c r="T790" s="27">
        <f ca="1" t="shared" ref="T790:X790" si="5883">RAND()</f>
        <v>0.612861513231124</v>
      </c>
      <c r="U790" s="29">
        <f ca="1">IF(T790&lt;=('Ejercicio 3 - TIR'!$D$24-'Ejercicio 3 - TIR'!$C$24)/('Ejercicio 3 - TIR'!$E$24-'Ejercicio 3 - TIR'!$C$24),'Ejercicio 3 - TIR'!$C$24+SQRT(('Ejercicio 3 - TIR'!$E$24-'Ejercicio 3 - TIR'!$C$24)*('Ejercicio 3 - TIR'!$D$24-'Ejercicio 3 - TIR'!$C$24)*T790),'Ejercicio 3 - TIR'!$E$24-SQRT(('Ejercicio 3 - TIR'!$E$24-'Ejercicio 3 - TIR'!$C$24)*('Ejercicio 3 - TIR'!$E$24-'Ejercicio 3 - TIR'!$D$24)*(1-T790)))</f>
        <v>0.187076030571135</v>
      </c>
      <c r="V790" s="27">
        <f ca="1" t="shared" si="5883"/>
        <v>0.794569724153884</v>
      </c>
      <c r="W790" s="29">
        <f ca="1">IF(V790&lt;=('Ejercicio 3 - TIR'!$D$25-'Ejercicio 3 - TIR'!$C$25)/('Ejercicio 3 - TIR'!$E$25-'Ejercicio 3 - TIR'!$C$25),'Ejercicio 3 - TIR'!$C$25+SQRT(('Ejercicio 3 - TIR'!$E$25-'Ejercicio 3 - TIR'!$C$25)*('Ejercicio 3 - TIR'!$D$25-'Ejercicio 3 - TIR'!$C$25)*V790),'Ejercicio 3 - TIR'!$E$25-SQRT(('Ejercicio 3 - TIR'!$E$25-'Ejercicio 3 - TIR'!$C$25)*('Ejercicio 3 - TIR'!$E$25-'Ejercicio 3 - TIR'!$D$25)*(1-V790)))</f>
        <v>0.223185713407562</v>
      </c>
      <c r="X790" s="27">
        <f ca="1" t="shared" si="5883"/>
        <v>0.128505419181679</v>
      </c>
      <c r="Y790" s="29">
        <f ca="1">IF(X790&lt;=('Ejercicio 3 - TIR'!$D$26-'Ejercicio 3 - TIR'!$C$26)/('Ejercicio 3 - TIR'!$E$26-'Ejercicio 3 - TIR'!$C$26),'Ejercicio 3 - TIR'!$C$26+SQRT(('Ejercicio 3 - TIR'!$E$26-'Ejercicio 3 - TIR'!$C$26)*('Ejercicio 3 - TIR'!$D$26-'Ejercicio 3 - TIR'!$C$26)*X790),'Ejercicio 3 - TIR'!$E$26-SQRT(('Ejercicio 3 - TIR'!$E$26-'Ejercicio 3 - TIR'!$C$26)*('Ejercicio 3 - TIR'!$E$26-'Ejercicio 3 - TIR'!$D$26)*(1-X790)))</f>
        <v>0.208626986653523</v>
      </c>
      <c r="Z790" s="27">
        <f ca="1" t="shared" si="5716"/>
        <v>1.15973411951952</v>
      </c>
      <c r="AA790" s="27">
        <f ca="1" t="shared" si="5717"/>
        <v>1.33968739034506</v>
      </c>
      <c r="AB790" s="27">
        <f ca="1" t="shared" si="5718"/>
        <v>1.59031078953702</v>
      </c>
      <c r="AC790" s="27">
        <f ca="1" t="shared" si="5719"/>
        <v>1.94524543763959</v>
      </c>
      <c r="AD790" s="27">
        <f ca="1" t="shared" si="5720"/>
        <v>2.35107613159585</v>
      </c>
      <c r="AE790" s="26">
        <f ca="1" t="shared" si="5721"/>
        <v>4238.91219741092</v>
      </c>
      <c r="AF790" s="26">
        <f ca="1" t="shared" si="5722"/>
        <v>4896.65443490101</v>
      </c>
      <c r="AG790" s="26">
        <f ca="1" t="shared" si="5723"/>
        <v>5812.70110966084</v>
      </c>
      <c r="AH790" s="26">
        <f ca="1" t="shared" si="5724"/>
        <v>7110.01295364542</v>
      </c>
      <c r="AI790" s="26">
        <f ca="1" t="shared" si="5725"/>
        <v>8593.35353123198</v>
      </c>
      <c r="AJ790" s="28">
        <f ca="1" t="shared" si="5726"/>
        <v>36667.7943672276</v>
      </c>
      <c r="AK790" s="28">
        <f ca="1" t="shared" si="5727"/>
        <v>44165.3419946023</v>
      </c>
      <c r="AL790" s="28">
        <f ca="1" t="shared" si="5728"/>
        <v>65667.3386372889</v>
      </c>
      <c r="AM790" s="28">
        <f ca="1" t="shared" si="5729"/>
        <v>77732.6785188023</v>
      </c>
      <c r="AN790" s="28">
        <f ca="1" t="shared" si="5730"/>
        <v>96298.4868747816</v>
      </c>
      <c r="AO790" s="28">
        <f ca="1">C790/'Ejercicio 3 - TIR'!$D$7</f>
        <v>13767.2940383765</v>
      </c>
      <c r="AP790" s="28">
        <f ca="1" t="shared" si="5731"/>
        <v>22900.500328851</v>
      </c>
      <c r="AQ790" s="28">
        <f ca="1" t="shared" si="5732"/>
        <v>30398.0479562258</v>
      </c>
      <c r="AR790" s="28">
        <f ca="1" t="shared" si="5733"/>
        <v>51900.0445989124</v>
      </c>
      <c r="AS790" s="28">
        <f ca="1" t="shared" si="5734"/>
        <v>63965.3844804258</v>
      </c>
      <c r="AT790" s="28">
        <f ca="1" t="shared" si="5735"/>
        <v>82531.1928364051</v>
      </c>
      <c r="AU790" s="28">
        <f ca="1">AP790*'Ejercicio 3 - TIR'!$D$5</f>
        <v>11450.2501644255</v>
      </c>
      <c r="AV790" s="28">
        <f ca="1">AQ790*'Ejercicio 3 - TIR'!$D$5</f>
        <v>15199.0239781129</v>
      </c>
      <c r="AW790" s="28">
        <f ca="1">AR790*'Ejercicio 3 - TIR'!$D$5</f>
        <v>25950.0222994562</v>
      </c>
      <c r="AX790" s="28">
        <f ca="1">AS790*'Ejercicio 3 - TIR'!$D$5</f>
        <v>31982.6922402129</v>
      </c>
      <c r="AY790" s="28">
        <f ca="1">AT790*'Ejercicio 3 - TIR'!$D$5</f>
        <v>41265.5964182026</v>
      </c>
      <c r="AZ790" s="28">
        <f ca="1" t="shared" ref="AZ790:BD790" si="5884">AJ790-AU790-AE790</f>
        <v>20978.6320053911</v>
      </c>
      <c r="BA790" s="28">
        <f ca="1" t="shared" si="5884"/>
        <v>24069.6635815884</v>
      </c>
      <c r="BB790" s="28">
        <f ca="1" t="shared" si="5884"/>
        <v>33904.6152281719</v>
      </c>
      <c r="BC790" s="28">
        <f ca="1" t="shared" si="5884"/>
        <v>38639.973324944</v>
      </c>
      <c r="BD790" s="28">
        <f ca="1" t="shared" si="5884"/>
        <v>46439.5369253471</v>
      </c>
      <c r="BE790" s="28">
        <f ca="1" t="shared" ref="BE790:BI790" si="5885">AZ790/Z790</f>
        <v>18089.1737617261</v>
      </c>
      <c r="BF790" s="28">
        <f ca="1" t="shared" si="5885"/>
        <v>17966.6269571954</v>
      </c>
      <c r="BG790" s="28">
        <f ca="1" t="shared" si="5885"/>
        <v>21319.490159557</v>
      </c>
      <c r="BH790" s="28">
        <f ca="1" t="shared" si="5885"/>
        <v>19863.8035989077</v>
      </c>
      <c r="BI790" s="28">
        <f ca="1" t="shared" si="5885"/>
        <v>19752.4598634861</v>
      </c>
      <c r="BJ790" s="28">
        <f ca="1" t="shared" si="5738"/>
        <v>62391.2118540538</v>
      </c>
      <c r="BK790" s="28">
        <f ca="1" t="shared" si="5739"/>
        <v>32367.9564102888</v>
      </c>
      <c r="BL790" s="28">
        <f ca="1" t="shared" si="5740"/>
        <v>94759.1682643426</v>
      </c>
      <c r="BM790" s="28">
        <f ca="1">BK790*'Ejercicio 3 - TIR'!$D$5</f>
        <v>16183.9782051444</v>
      </c>
      <c r="BN790" s="28">
        <f ca="1" t="shared" si="5741"/>
        <v>78575.1900591982</v>
      </c>
      <c r="BO790" s="28">
        <f ca="1" t="shared" si="5742"/>
        <v>33420.9466904262</v>
      </c>
      <c r="BP790" s="28">
        <f ca="1" t="shared" si="5743"/>
        <v>-95373.7698631206</v>
      </c>
      <c r="BQ790" s="28">
        <f ca="1" t="shared" ref="BQ790:BT790" si="5886">BE790</f>
        <v>18089.1737617261</v>
      </c>
      <c r="BR790" s="28">
        <f ca="1" t="shared" si="5886"/>
        <v>17966.6269571954</v>
      </c>
      <c r="BS790" s="28">
        <f ca="1" t="shared" si="5886"/>
        <v>21319.490159557</v>
      </c>
      <c r="BT790" s="28">
        <f ca="1" t="shared" si="5886"/>
        <v>19863.8035989077</v>
      </c>
      <c r="BU790" s="28">
        <f ca="1" t="shared" si="5745"/>
        <v>53173.4065539123</v>
      </c>
      <c r="BV790" s="30">
        <f ca="1" t="shared" si="5746"/>
        <v>9.48712165593053</v>
      </c>
    </row>
    <row r="791" ht="15" customHeight="1" spans="1:74">
      <c r="A791" s="26">
        <v>790</v>
      </c>
      <c r="B791" s="27">
        <f ca="1" t="shared" ref="B791:F791" si="5887">RAND()</f>
        <v>0.830728811064686</v>
      </c>
      <c r="C791" s="28">
        <f ca="1">IF(B791&lt;=('Ejercicio 3 - TIR'!$D$13-'Ejercicio 3 - TIR'!$C$13)/('Ejercicio 3 - TIR'!$E$13-'Ejercicio 3 - TIR'!$C$13),'Ejercicio 3 - TIR'!$C$13+SQRT(('Ejercicio 3 - TIR'!$E$13-'Ejercicio 3 - TIR'!$C$13)*('Ejercicio 3 - TIR'!$D$13-'Ejercicio 3 - TIR'!$C$13)*B791),'Ejercicio 3 - TIR'!$E$13-SQRT(('Ejercicio 3 - TIR'!$E$13-'Ejercicio 3 - TIR'!$C$13)*('Ejercicio 3 - TIR'!$E$13-'Ejercicio 3 - TIR'!$D$13)*(1-B791)))</f>
        <v>85747.7922158573</v>
      </c>
      <c r="D791" s="27">
        <f ca="1" t="shared" si="5887"/>
        <v>0.760206507464323</v>
      </c>
      <c r="E791" s="28">
        <f ca="1">IF(D791&lt;=('Ejercicio 3 - TIR'!$D$14-'Ejercicio 3 - TIR'!$C$14)/('Ejercicio 3 - TIR'!$E$14-'Ejercicio 3 - TIR'!$C$14),'Ejercicio 3 - TIR'!$C$14+SQRT(('Ejercicio 3 - TIR'!$E$14-'Ejercicio 3 - TIR'!$C$14)*('Ejercicio 3 - TIR'!$D$14-'Ejercicio 3 - TIR'!$C$14)*D791),'Ejercicio 3 - TIR'!$E$14-SQRT(('Ejercicio 3 - TIR'!$E$14-'Ejercicio 3 - TIR'!$C$14)*('Ejercicio 3 - TIR'!$E$14-'Ejercicio 3 - TIR'!$D$14)*(1-D791)))</f>
        <v>34002.5818988208</v>
      </c>
      <c r="F791" s="27">
        <f ca="1" t="shared" si="5887"/>
        <v>0.239533524138452</v>
      </c>
      <c r="G791" s="28">
        <f ca="1">IF(F791&lt;=('Ejercicio 3 - TIR'!$D$18-'Ejercicio 3 - TIR'!$C$18)/('Ejercicio 3 - TIR'!$E$18-'Ejercicio 3 - TIR'!$C$18),'Ejercicio 3 - TIR'!$C$18+SQRT(('Ejercicio 3 - TIR'!$E$18-'Ejercicio 3 - TIR'!$C$18)*('Ejercicio 3 - TIR'!$D$18-'Ejercicio 3 - TIR'!$C$18)*F791),'Ejercicio 3 - TIR'!$E$18-SQRT(('Ejercicio 3 - TIR'!$E$18-'Ejercicio 3 - TIR'!$C$18)*('Ejercicio 3 - TIR'!$E$18-'Ejercicio 3 - TIR'!$D$18)*(1-F791)))</f>
        <v>35994.166215644</v>
      </c>
      <c r="H791" s="27">
        <f ca="1" t="shared" ref="H791:L791" si="5888">RAND()</f>
        <v>0.36520041228853</v>
      </c>
      <c r="I791" s="28">
        <f ca="1">IF(H791&lt;=('Ejercicio 3 - TIR'!$D$18-'Ejercicio 3 - TIR'!$C$18)/('Ejercicio 3 - TIR'!$E$18-'Ejercicio 3 - TIR'!$C$18),'Ejercicio 3 - TIR'!$C$18+SQRT(('Ejercicio 3 - TIR'!$E$18-'Ejercicio 3 - TIR'!$C$18)*('Ejercicio 3 - TIR'!$D$18-'Ejercicio 3 - TIR'!$C$18)*H791),'Ejercicio 3 - TIR'!$E$18-SQRT(('Ejercicio 3 - TIR'!$E$18-'Ejercicio 3 - TIR'!$C$18)*('Ejercicio 3 - TIR'!$E$18-'Ejercicio 3 - TIR'!$D$18)*(1-H791)))</f>
        <v>37401.3554058213</v>
      </c>
      <c r="J791" s="27">
        <f ca="1" t="shared" si="5888"/>
        <v>0.742919624198824</v>
      </c>
      <c r="K791" s="28">
        <f ca="1">IF(J791&lt;=('Ejercicio 3 - TIR'!$D$18-'Ejercicio 3 - TIR'!$C$18)/('Ejercicio 3 - TIR'!$E$18-'Ejercicio 3 - TIR'!$C$18),'Ejercicio 3 - TIR'!$C$18+SQRT(('Ejercicio 3 - TIR'!$E$18-'Ejercicio 3 - TIR'!$C$18)*('Ejercicio 3 - TIR'!$D$18-'Ejercicio 3 - TIR'!$C$18)*J791),'Ejercicio 3 - TIR'!$E$18-SQRT(('Ejercicio 3 - TIR'!$E$18-'Ejercicio 3 - TIR'!$C$18)*('Ejercicio 3 - TIR'!$E$18-'Ejercicio 3 - TIR'!$D$18)*(1-J791)))</f>
        <v>40608.9832401722</v>
      </c>
      <c r="L791" s="27">
        <f ca="1" t="shared" si="5888"/>
        <v>0.463488380618237</v>
      </c>
      <c r="M791" s="28">
        <f ca="1">IF(L791&lt;=('Ejercicio 3 - TIR'!$D$18-'Ejercicio 3 - TIR'!$C$18)/('Ejercicio 3 - TIR'!$E$18-'Ejercicio 3 - TIR'!$C$18),'Ejercicio 3 - TIR'!$C$18+SQRT(('Ejercicio 3 - TIR'!$E$18-'Ejercicio 3 - TIR'!$C$18)*('Ejercicio 3 - TIR'!$D$18-'Ejercicio 3 - TIR'!$C$18)*L791),'Ejercicio 3 - TIR'!$E$18-SQRT(('Ejercicio 3 - TIR'!$E$18-'Ejercicio 3 - TIR'!$C$18)*('Ejercicio 3 - TIR'!$E$18-'Ejercicio 3 - TIR'!$D$18)*(1-L791)))</f>
        <v>38338.0607513219</v>
      </c>
      <c r="N791" s="27">
        <f ca="1" t="shared" ref="N791:R791" si="5889">RAND()</f>
        <v>0.2453843178945</v>
      </c>
      <c r="O791" s="28">
        <f ca="1">IF(N791&lt;=('Ejercicio 3 - TIR'!$D$18-'Ejercicio 3 - TIR'!$C$18)/('Ejercicio 3 - TIR'!$E$18-'Ejercicio 3 - TIR'!$C$18),'Ejercicio 3 - TIR'!$C$18+SQRT(('Ejercicio 3 - TIR'!$E$18-'Ejercicio 3 - TIR'!$C$18)*('Ejercicio 3 - TIR'!$D$18-'Ejercicio 3 - TIR'!$C$18)*N791),'Ejercicio 3 - TIR'!$E$18-SQRT(('Ejercicio 3 - TIR'!$E$18-'Ejercicio 3 - TIR'!$C$18)*('Ejercicio 3 - TIR'!$E$18-'Ejercicio 3 - TIR'!$D$18)*(1-N791)))</f>
        <v>36066.9306641971</v>
      </c>
      <c r="P791" s="27">
        <f ca="1" t="shared" si="5889"/>
        <v>0.66288561917122</v>
      </c>
      <c r="Q791" s="29">
        <f ca="1">IF(P791&lt;=('Ejercicio 3 - TIR'!$D$22-'Ejercicio 3 - TIR'!$C$22)/('Ejercicio 3 - TIR'!$E$22-'Ejercicio 3 - TIR'!$C$22),'Ejercicio 3 - TIR'!$C$22+SQRT(('Ejercicio 3 - TIR'!$E$22-'Ejercicio 3 - TIR'!$C$22)*('Ejercicio 3 - TIR'!$D$22-'Ejercicio 3 - TIR'!$C$22)*P791),'Ejercicio 3 - TIR'!$E$22-SQRT(('Ejercicio 3 - TIR'!$E$22-'Ejercicio 3 - TIR'!$C$22)*('Ejercicio 3 - TIR'!$E$22-'Ejercicio 3 - TIR'!$D$22)*(1-P791)))</f>
        <v>0.155366569757912</v>
      </c>
      <c r="R791" s="27">
        <f ca="1" t="shared" si="5889"/>
        <v>0.740077266456727</v>
      </c>
      <c r="S791" s="29">
        <f ca="1">IF(R791&lt;=('Ejercicio 3 - TIR'!$D$23-'Ejercicio 3 - TIR'!$C$23)/('Ejercicio 3 - TIR'!$E$23-'Ejercicio 3 - TIR'!$C$23),'Ejercicio 3 - TIR'!$C$23+SQRT(('Ejercicio 3 - TIR'!$E$23-'Ejercicio 3 - TIR'!$C$23)*('Ejercicio 3 - TIR'!$D$23-'Ejercicio 3 - TIR'!$C$23)*R791),'Ejercicio 3 - TIR'!$E$23-SQRT(('Ejercicio 3 - TIR'!$E$23-'Ejercicio 3 - TIR'!$C$23)*('Ejercicio 3 - TIR'!$E$23-'Ejercicio 3 - TIR'!$D$23)*(1-R791)))</f>
        <v>0.158369907064973</v>
      </c>
      <c r="T791" s="27">
        <f ca="1" t="shared" ref="T791:X791" si="5890">RAND()</f>
        <v>0.578922143720484</v>
      </c>
      <c r="U791" s="29">
        <f ca="1">IF(T791&lt;=('Ejercicio 3 - TIR'!$D$24-'Ejercicio 3 - TIR'!$C$24)/('Ejercicio 3 - TIR'!$E$24-'Ejercicio 3 - TIR'!$C$24),'Ejercicio 3 - TIR'!$C$24+SQRT(('Ejercicio 3 - TIR'!$E$24-'Ejercicio 3 - TIR'!$C$24)*('Ejercicio 3 - TIR'!$D$24-'Ejercicio 3 - TIR'!$C$24)*T791),'Ejercicio 3 - TIR'!$E$24-SQRT(('Ejercicio 3 - TIR'!$E$24-'Ejercicio 3 - TIR'!$C$24)*('Ejercicio 3 - TIR'!$E$24-'Ejercicio 3 - TIR'!$D$24)*(1-T791)))</f>
        <v>0.185663168498205</v>
      </c>
      <c r="V791" s="27">
        <f ca="1" t="shared" si="5890"/>
        <v>0.660508027307257</v>
      </c>
      <c r="W791" s="29">
        <f ca="1">IF(V791&lt;=('Ejercicio 3 - TIR'!$D$25-'Ejercicio 3 - TIR'!$C$25)/('Ejercicio 3 - TIR'!$E$25-'Ejercicio 3 - TIR'!$C$25),'Ejercicio 3 - TIR'!$C$25+SQRT(('Ejercicio 3 - TIR'!$E$25-'Ejercicio 3 - TIR'!$C$25)*('Ejercicio 3 - TIR'!$D$25-'Ejercicio 3 - TIR'!$C$25)*V791),'Ejercicio 3 - TIR'!$E$25-SQRT(('Ejercicio 3 - TIR'!$E$25-'Ejercicio 3 - TIR'!$C$25)*('Ejercicio 3 - TIR'!$E$25-'Ejercicio 3 - TIR'!$D$25)*(1-V791)))</f>
        <v>0.215529405220905</v>
      </c>
      <c r="X791" s="27">
        <f ca="1" t="shared" si="5890"/>
        <v>0.420982194561402</v>
      </c>
      <c r="Y791" s="29">
        <f ca="1">IF(X791&lt;=('Ejercicio 3 - TIR'!$D$26-'Ejercicio 3 - TIR'!$C$26)/('Ejercicio 3 - TIR'!$E$26-'Ejercicio 3 - TIR'!$C$26),'Ejercicio 3 - TIR'!$C$26+SQRT(('Ejercicio 3 - TIR'!$E$26-'Ejercicio 3 - TIR'!$C$26)*('Ejercicio 3 - TIR'!$D$26-'Ejercicio 3 - TIR'!$C$26)*X791),'Ejercicio 3 - TIR'!$E$26-SQRT(('Ejercicio 3 - TIR'!$E$26-'Ejercicio 3 - TIR'!$C$26)*('Ejercicio 3 - TIR'!$E$26-'Ejercicio 3 - TIR'!$D$26)*(1-X791)))</f>
        <v>0.224083131799354</v>
      </c>
      <c r="Z791" s="27">
        <f ca="1" t="shared" si="5716"/>
        <v>1.15536656975791</v>
      </c>
      <c r="AA791" s="27">
        <f ca="1" t="shared" si="5717"/>
        <v>1.33834186603645</v>
      </c>
      <c r="AB791" s="27">
        <f ca="1" t="shared" si="5718"/>
        <v>1.58682265741858</v>
      </c>
      <c r="AC791" s="27">
        <f ca="1" t="shared" si="5719"/>
        <v>1.92882960096306</v>
      </c>
      <c r="AD791" s="27">
        <f ca="1" t="shared" si="5720"/>
        <v>2.36104777865416</v>
      </c>
      <c r="AE791" s="26">
        <f ca="1" t="shared" si="5721"/>
        <v>5282.86451253227</v>
      </c>
      <c r="AF791" s="26">
        <f ca="1" t="shared" si="5722"/>
        <v>6119.51127441885</v>
      </c>
      <c r="AG791" s="26">
        <f ca="1" t="shared" si="5723"/>
        <v>7255.67912728795</v>
      </c>
      <c r="AH791" s="26">
        <f ca="1" t="shared" si="5724"/>
        <v>8819.49133406605</v>
      </c>
      <c r="AI791" s="26">
        <f ca="1" t="shared" si="5725"/>
        <v>10795.7905730808</v>
      </c>
      <c r="AJ791" s="28">
        <f ca="1" t="shared" si="5726"/>
        <v>41586.4563518647</v>
      </c>
      <c r="AK791" s="28">
        <f ca="1" t="shared" si="5727"/>
        <v>50055.7997861193</v>
      </c>
      <c r="AL791" s="28">
        <f ca="1" t="shared" si="5728"/>
        <v>64439.2547002366</v>
      </c>
      <c r="AM791" s="28">
        <f ca="1" t="shared" si="5729"/>
        <v>73947.5864206698</v>
      </c>
      <c r="AN791" s="28">
        <f ca="1" t="shared" si="5730"/>
        <v>85155.7465275761</v>
      </c>
      <c r="AO791" s="28">
        <f ca="1">C791/'Ejercicio 3 - TIR'!$D$7</f>
        <v>17149.5584431715</v>
      </c>
      <c r="AP791" s="28">
        <f ca="1" t="shared" si="5731"/>
        <v>24436.8979086933</v>
      </c>
      <c r="AQ791" s="28">
        <f ca="1" t="shared" si="5732"/>
        <v>32906.2413429478</v>
      </c>
      <c r="AR791" s="28">
        <f ca="1" t="shared" si="5733"/>
        <v>47289.6962570651</v>
      </c>
      <c r="AS791" s="28">
        <f ca="1" t="shared" si="5734"/>
        <v>56798.0279774984</v>
      </c>
      <c r="AT791" s="28">
        <f ca="1" t="shared" si="5735"/>
        <v>68006.1880844047</v>
      </c>
      <c r="AU791" s="28">
        <f ca="1">AP791*'Ejercicio 3 - TIR'!$D$5</f>
        <v>12218.4489543466</v>
      </c>
      <c r="AV791" s="28">
        <f ca="1">AQ791*'Ejercicio 3 - TIR'!$D$5</f>
        <v>16453.1206714739</v>
      </c>
      <c r="AW791" s="28">
        <f ca="1">AR791*'Ejercicio 3 - TIR'!$D$5</f>
        <v>23644.8481285326</v>
      </c>
      <c r="AX791" s="28">
        <f ca="1">AS791*'Ejercicio 3 - TIR'!$D$5</f>
        <v>28399.0139887492</v>
      </c>
      <c r="AY791" s="28">
        <f ca="1">AT791*'Ejercicio 3 - TIR'!$D$5</f>
        <v>34003.0940422023</v>
      </c>
      <c r="AZ791" s="28">
        <f ca="1" t="shared" ref="AZ791:BD791" si="5891">AJ791-AU791-AE791</f>
        <v>24085.1428849858</v>
      </c>
      <c r="BA791" s="28">
        <f ca="1" t="shared" si="5891"/>
        <v>27483.1678402265</v>
      </c>
      <c r="BB791" s="28">
        <f ca="1" t="shared" si="5891"/>
        <v>33538.7274444161</v>
      </c>
      <c r="BC791" s="28">
        <f ca="1" t="shared" si="5891"/>
        <v>36729.0810978546</v>
      </c>
      <c r="BD791" s="28">
        <f ca="1" t="shared" si="5891"/>
        <v>40356.861912293</v>
      </c>
      <c r="BE791" s="28">
        <f ca="1" t="shared" ref="BE791:BI791" si="5892">AZ791/Z791</f>
        <v>20846.3214320218</v>
      </c>
      <c r="BF791" s="28">
        <f ca="1" t="shared" si="5892"/>
        <v>20535.2373243908</v>
      </c>
      <c r="BG791" s="28">
        <f ca="1" t="shared" si="5892"/>
        <v>21135.7754993091</v>
      </c>
      <c r="BH791" s="28">
        <f ca="1" t="shared" si="5892"/>
        <v>19042.1595974657</v>
      </c>
      <c r="BI791" s="28">
        <f ca="1" t="shared" si="5892"/>
        <v>17092.7764686309</v>
      </c>
      <c r="BJ791" s="28">
        <f ca="1" t="shared" si="5738"/>
        <v>80281.720460717</v>
      </c>
      <c r="BK791" s="28">
        <f ca="1" t="shared" si="5739"/>
        <v>40490.9268671497</v>
      </c>
      <c r="BL791" s="28">
        <f ca="1" t="shared" si="5740"/>
        <v>120772.647327867</v>
      </c>
      <c r="BM791" s="28">
        <f ca="1">BK791*'Ejercicio 3 - TIR'!$D$5</f>
        <v>20245.4634335748</v>
      </c>
      <c r="BN791" s="28">
        <f ca="1" t="shared" si="5741"/>
        <v>100527.183894292</v>
      </c>
      <c r="BO791" s="28">
        <f ca="1" t="shared" si="5742"/>
        <v>42577.3611204066</v>
      </c>
      <c r="BP791" s="28">
        <f ca="1" t="shared" si="5743"/>
        <v>-119750.374114678</v>
      </c>
      <c r="BQ791" s="28">
        <f ca="1" t="shared" ref="BQ791:BT791" si="5893">BE791</f>
        <v>20846.3214320218</v>
      </c>
      <c r="BR791" s="28">
        <f ca="1" t="shared" si="5893"/>
        <v>20535.2373243908</v>
      </c>
      <c r="BS791" s="28">
        <f ca="1" t="shared" si="5893"/>
        <v>21135.7754993091</v>
      </c>
      <c r="BT791" s="28">
        <f ca="1" t="shared" si="5893"/>
        <v>19042.1595974657</v>
      </c>
      <c r="BU791" s="28">
        <f ca="1" t="shared" si="5745"/>
        <v>59670.1375890374</v>
      </c>
      <c r="BV791" s="30">
        <f ca="1" t="shared" si="5746"/>
        <v>4.84790389226792</v>
      </c>
    </row>
    <row r="792" ht="15" customHeight="1" spans="1:74">
      <c r="A792" s="26">
        <v>791</v>
      </c>
      <c r="B792" s="27">
        <f ca="1" t="shared" ref="B792:F792" si="5894">RAND()</f>
        <v>0.00991074167750927</v>
      </c>
      <c r="C792" s="28">
        <f ca="1">IF(B792&lt;=('Ejercicio 3 - TIR'!$D$13-'Ejercicio 3 - TIR'!$C$13)/('Ejercicio 3 - TIR'!$E$13-'Ejercicio 3 - TIR'!$C$13),'Ejercicio 3 - TIR'!$C$13+SQRT(('Ejercicio 3 - TIR'!$E$13-'Ejercicio 3 - TIR'!$C$13)*('Ejercicio 3 - TIR'!$D$13-'Ejercicio 3 - TIR'!$C$13)*B792),'Ejercicio 3 - TIR'!$E$13-SQRT(('Ejercicio 3 - TIR'!$E$13-'Ejercicio 3 - TIR'!$C$13)*('Ejercicio 3 - TIR'!$E$13-'Ejercicio 3 - TIR'!$D$13)*(1-B792)))</f>
        <v>61991.0541607409</v>
      </c>
      <c r="D792" s="27">
        <f ca="1" t="shared" si="5894"/>
        <v>0.938221200638752</v>
      </c>
      <c r="E792" s="28">
        <f ca="1">IF(D792&lt;=('Ejercicio 3 - TIR'!$D$14-'Ejercicio 3 - TIR'!$C$14)/('Ejercicio 3 - TIR'!$E$14-'Ejercicio 3 - TIR'!$C$14),'Ejercicio 3 - TIR'!$C$14+SQRT(('Ejercicio 3 - TIR'!$E$14-'Ejercicio 3 - TIR'!$C$14)*('Ejercicio 3 - TIR'!$D$14-'Ejercicio 3 - TIR'!$C$14)*D792),'Ejercicio 3 - TIR'!$E$14-SQRT(('Ejercicio 3 - TIR'!$E$14-'Ejercicio 3 - TIR'!$C$14)*('Ejercicio 3 - TIR'!$E$14-'Ejercicio 3 - TIR'!$D$14)*(1-D792)))</f>
        <v>36955.8548155209</v>
      </c>
      <c r="F792" s="27">
        <f ca="1" t="shared" si="5894"/>
        <v>0.703014787030644</v>
      </c>
      <c r="G792" s="28">
        <f ca="1">IF(F792&lt;=('Ejercicio 3 - TIR'!$D$18-'Ejercicio 3 - TIR'!$C$18)/('Ejercicio 3 - TIR'!$E$18-'Ejercicio 3 - TIR'!$C$18),'Ejercicio 3 - TIR'!$C$18+SQRT(('Ejercicio 3 - TIR'!$E$18-'Ejercicio 3 - TIR'!$C$18)*('Ejercicio 3 - TIR'!$D$18-'Ejercicio 3 - TIR'!$C$18)*F792),'Ejercicio 3 - TIR'!$E$18-SQRT(('Ejercicio 3 - TIR'!$E$18-'Ejercicio 3 - TIR'!$C$18)*('Ejercicio 3 - TIR'!$E$18-'Ejercicio 3 - TIR'!$D$18)*(1-F792)))</f>
        <v>40280.4776753678</v>
      </c>
      <c r="H792" s="27">
        <f ca="1" t="shared" ref="H792:L792" si="5895">RAND()</f>
        <v>0.553386143111746</v>
      </c>
      <c r="I792" s="28">
        <f ca="1">IF(H792&lt;=('Ejercicio 3 - TIR'!$D$18-'Ejercicio 3 - TIR'!$C$18)/('Ejercicio 3 - TIR'!$E$18-'Ejercicio 3 - TIR'!$C$18),'Ejercicio 3 - TIR'!$C$18+SQRT(('Ejercicio 3 - TIR'!$E$18-'Ejercicio 3 - TIR'!$C$18)*('Ejercicio 3 - TIR'!$D$18-'Ejercicio 3 - TIR'!$C$18)*H792),'Ejercicio 3 - TIR'!$E$18-SQRT(('Ejercicio 3 - TIR'!$E$18-'Ejercicio 3 - TIR'!$C$18)*('Ejercicio 3 - TIR'!$E$18-'Ejercicio 3 - TIR'!$D$18)*(1-H792)))</f>
        <v>39110.8683157404</v>
      </c>
      <c r="J792" s="27">
        <f ca="1" t="shared" si="5895"/>
        <v>0.631284730989172</v>
      </c>
      <c r="K792" s="28">
        <f ca="1">IF(J792&lt;=('Ejercicio 3 - TIR'!$D$18-'Ejercicio 3 - TIR'!$C$18)/('Ejercicio 3 - TIR'!$E$18-'Ejercicio 3 - TIR'!$C$18),'Ejercicio 3 - TIR'!$C$18+SQRT(('Ejercicio 3 - TIR'!$E$18-'Ejercicio 3 - TIR'!$C$18)*('Ejercicio 3 - TIR'!$D$18-'Ejercicio 3 - TIR'!$C$18)*J792),'Ejercicio 3 - TIR'!$E$18-SQRT(('Ejercicio 3 - TIR'!$E$18-'Ejercicio 3 - TIR'!$C$18)*('Ejercicio 3 - TIR'!$E$18-'Ejercicio 3 - TIR'!$D$18)*(1-J792)))</f>
        <v>39731.0179142974</v>
      </c>
      <c r="L792" s="27">
        <f ca="1" t="shared" si="5895"/>
        <v>0.707177901603807</v>
      </c>
      <c r="M792" s="28">
        <f ca="1">IF(L792&lt;=('Ejercicio 3 - TIR'!$D$18-'Ejercicio 3 - TIR'!$C$18)/('Ejercicio 3 - TIR'!$E$18-'Ejercicio 3 - TIR'!$C$18),'Ejercicio 3 - TIR'!$C$18+SQRT(('Ejercicio 3 - TIR'!$E$18-'Ejercicio 3 - TIR'!$C$18)*('Ejercicio 3 - TIR'!$D$18-'Ejercicio 3 - TIR'!$C$18)*L792),'Ejercicio 3 - TIR'!$E$18-SQRT(('Ejercicio 3 - TIR'!$E$18-'Ejercicio 3 - TIR'!$C$18)*('Ejercicio 3 - TIR'!$E$18-'Ejercicio 3 - TIR'!$D$18)*(1-L792)))</f>
        <v>40313.6733596862</v>
      </c>
      <c r="N792" s="27">
        <f ca="1" t="shared" ref="N792:R792" si="5896">RAND()</f>
        <v>0.773266583633691</v>
      </c>
      <c r="O792" s="28">
        <f ca="1">IF(N792&lt;=('Ejercicio 3 - TIR'!$D$18-'Ejercicio 3 - TIR'!$C$18)/('Ejercicio 3 - TIR'!$E$18-'Ejercicio 3 - TIR'!$C$18),'Ejercicio 3 - TIR'!$C$18+SQRT(('Ejercicio 3 - TIR'!$E$18-'Ejercicio 3 - TIR'!$C$18)*('Ejercicio 3 - TIR'!$D$18-'Ejercicio 3 - TIR'!$C$18)*N792),'Ejercicio 3 - TIR'!$E$18-SQRT(('Ejercicio 3 - TIR'!$E$18-'Ejercicio 3 - TIR'!$C$18)*('Ejercicio 3 - TIR'!$E$18-'Ejercicio 3 - TIR'!$D$18)*(1-N792)))</f>
        <v>40876.287324816</v>
      </c>
      <c r="P792" s="27">
        <f ca="1" t="shared" si="5896"/>
        <v>0.744255639956998</v>
      </c>
      <c r="Q792" s="29">
        <f ca="1">IF(P792&lt;=('Ejercicio 3 - TIR'!$D$22-'Ejercicio 3 - TIR'!$C$22)/('Ejercicio 3 - TIR'!$E$22-'Ejercicio 3 - TIR'!$C$22),'Ejercicio 3 - TIR'!$C$22+SQRT(('Ejercicio 3 - TIR'!$E$22-'Ejercicio 3 - TIR'!$C$22)*('Ejercicio 3 - TIR'!$D$22-'Ejercicio 3 - TIR'!$C$22)*P792),'Ejercicio 3 - TIR'!$E$22-SQRT(('Ejercicio 3 - TIR'!$E$22-'Ejercicio 3 - TIR'!$C$22)*('Ejercicio 3 - TIR'!$E$22-'Ejercicio 3 - TIR'!$D$22)*(1-P792)))</f>
        <v>0.158544468124108</v>
      </c>
      <c r="R792" s="27">
        <f ca="1" t="shared" si="5896"/>
        <v>0.119780416962241</v>
      </c>
      <c r="S792" s="29">
        <f ca="1">IF(R792&lt;=('Ejercicio 3 - TIR'!$D$23-'Ejercicio 3 - TIR'!$C$23)/('Ejercicio 3 - TIR'!$E$23-'Ejercicio 3 - TIR'!$C$23),'Ejercicio 3 - TIR'!$C$23+SQRT(('Ejercicio 3 - TIR'!$E$23-'Ejercicio 3 - TIR'!$C$23)*('Ejercicio 3 - TIR'!$D$23-'Ejercicio 3 - TIR'!$C$23)*R792),'Ejercicio 3 - TIR'!$E$23-SQRT(('Ejercicio 3 - TIR'!$E$23-'Ejercicio 3 - TIR'!$C$23)*('Ejercicio 3 - TIR'!$E$23-'Ejercicio 3 - TIR'!$D$23)*(1-R792)))</f>
        <v>0.134683485639726</v>
      </c>
      <c r="T792" s="27">
        <f ca="1" t="shared" ref="T792:X792" si="5897">RAND()</f>
        <v>0.285776020410941</v>
      </c>
      <c r="U792" s="29">
        <f ca="1">IF(T792&lt;=('Ejercicio 3 - TIR'!$D$24-'Ejercicio 3 - TIR'!$C$24)/('Ejercicio 3 - TIR'!$E$24-'Ejercicio 3 - TIR'!$C$24),'Ejercicio 3 - TIR'!$C$24+SQRT(('Ejercicio 3 - TIR'!$E$24-'Ejercicio 3 - TIR'!$C$24)*('Ejercicio 3 - TIR'!$D$24-'Ejercicio 3 - TIR'!$C$24)*T792),'Ejercicio 3 - TIR'!$E$24-SQRT(('Ejercicio 3 - TIR'!$E$24-'Ejercicio 3 - TIR'!$C$24)*('Ejercicio 3 - TIR'!$E$24-'Ejercicio 3 - TIR'!$D$24)*(1-T792)))</f>
        <v>0.174497543608758</v>
      </c>
      <c r="V792" s="27">
        <f ca="1" t="shared" si="5897"/>
        <v>0.631894123347304</v>
      </c>
      <c r="W792" s="29">
        <f ca="1">IF(V792&lt;=('Ejercicio 3 - TIR'!$D$25-'Ejercicio 3 - TIR'!$C$25)/('Ejercicio 3 - TIR'!$E$25-'Ejercicio 3 - TIR'!$C$25),'Ejercicio 3 - TIR'!$C$25+SQRT(('Ejercicio 3 - TIR'!$E$25-'Ejercicio 3 - TIR'!$C$25)*('Ejercicio 3 - TIR'!$D$25-'Ejercicio 3 - TIR'!$C$25)*V792),'Ejercicio 3 - TIR'!$E$25-SQRT(('Ejercicio 3 - TIR'!$E$25-'Ejercicio 3 - TIR'!$C$25)*('Ejercicio 3 - TIR'!$E$25-'Ejercicio 3 - TIR'!$D$25)*(1-V792)))</f>
        <v>0.214106120740655</v>
      </c>
      <c r="X792" s="27">
        <f ca="1" t="shared" si="5897"/>
        <v>0.0780959485008872</v>
      </c>
      <c r="Y792" s="29">
        <f ca="1">IF(X792&lt;=('Ejercicio 3 - TIR'!$D$26-'Ejercicio 3 - TIR'!$C$26)/('Ejercicio 3 - TIR'!$E$26-'Ejercicio 3 - TIR'!$C$26),'Ejercicio 3 - TIR'!$C$26+SQRT(('Ejercicio 3 - TIR'!$E$26-'Ejercicio 3 - TIR'!$C$26)*('Ejercicio 3 - TIR'!$D$26-'Ejercicio 3 - TIR'!$C$26)*X792),'Ejercicio 3 - TIR'!$E$26-SQRT(('Ejercicio 3 - TIR'!$E$26-'Ejercicio 3 - TIR'!$C$26)*('Ejercicio 3 - TIR'!$E$26-'Ejercicio 3 - TIR'!$D$26)*(1-X792)))</f>
        <v>0.204520986913857</v>
      </c>
      <c r="Z792" s="27">
        <f ca="1" t="shared" si="5716"/>
        <v>1.15854446812411</v>
      </c>
      <c r="AA792" s="27">
        <f ca="1" t="shared" si="5717"/>
        <v>1.31458127535969</v>
      </c>
      <c r="AB792" s="27">
        <f ca="1" t="shared" si="5718"/>
        <v>1.54397247878402</v>
      </c>
      <c r="AC792" s="27">
        <f ca="1" t="shared" si="5719"/>
        <v>1.8745464367468</v>
      </c>
      <c r="AD792" s="27">
        <f ca="1" t="shared" si="5720"/>
        <v>2.25793052400611</v>
      </c>
      <c r="AE792" s="26">
        <f ca="1" t="shared" si="5721"/>
        <v>5859.14634579853</v>
      </c>
      <c r="AF792" s="26">
        <f ca="1" t="shared" si="5722"/>
        <v>6648.27659852394</v>
      </c>
      <c r="AG792" s="26">
        <f ca="1" t="shared" si="5723"/>
        <v>7808.38453419795</v>
      </c>
      <c r="AH792" s="26">
        <f ca="1" t="shared" si="5724"/>
        <v>9480.2074560664</v>
      </c>
      <c r="AI792" s="26">
        <f ca="1" t="shared" si="5725"/>
        <v>11419.1088411292</v>
      </c>
      <c r="AJ792" s="28">
        <f ca="1" t="shared" si="5726"/>
        <v>46666.724584194</v>
      </c>
      <c r="AK792" s="28">
        <f ca="1" t="shared" si="5727"/>
        <v>51414.4151509307</v>
      </c>
      <c r="AL792" s="28">
        <f ca="1" t="shared" si="5728"/>
        <v>61343.5982137499</v>
      </c>
      <c r="AM792" s="28">
        <f ca="1" t="shared" si="5729"/>
        <v>75569.8527485741</v>
      </c>
      <c r="AN792" s="28">
        <f ca="1" t="shared" si="5730"/>
        <v>92295.816858746</v>
      </c>
      <c r="AO792" s="28">
        <f ca="1">C792/'Ejercicio 3 - TIR'!$D$7</f>
        <v>12398.2108321482</v>
      </c>
      <c r="AP792" s="28">
        <f ca="1" t="shared" si="5731"/>
        <v>34268.5137520458</v>
      </c>
      <c r="AQ792" s="28">
        <f ca="1" t="shared" si="5732"/>
        <v>39016.2043187825</v>
      </c>
      <c r="AR792" s="28">
        <f ca="1" t="shared" si="5733"/>
        <v>48945.3873816017</v>
      </c>
      <c r="AS792" s="28">
        <f ca="1" t="shared" si="5734"/>
        <v>63171.641916426</v>
      </c>
      <c r="AT792" s="28">
        <f ca="1" t="shared" si="5735"/>
        <v>79897.6060265978</v>
      </c>
      <c r="AU792" s="28">
        <f ca="1">AP792*'Ejercicio 3 - TIR'!$D$5</f>
        <v>17134.2568760229</v>
      </c>
      <c r="AV792" s="28">
        <f ca="1">AQ792*'Ejercicio 3 - TIR'!$D$5</f>
        <v>19508.1021593913</v>
      </c>
      <c r="AW792" s="28">
        <f ca="1">AR792*'Ejercicio 3 - TIR'!$D$5</f>
        <v>24472.6936908009</v>
      </c>
      <c r="AX792" s="28">
        <f ca="1">AS792*'Ejercicio 3 - TIR'!$D$5</f>
        <v>31585.820958213</v>
      </c>
      <c r="AY792" s="28">
        <f ca="1">AT792*'Ejercicio 3 - TIR'!$D$5</f>
        <v>39948.8030132989</v>
      </c>
      <c r="AZ792" s="28">
        <f ca="1" t="shared" ref="AZ792:BD792" si="5898">AJ792-AU792-AE792</f>
        <v>23673.3213623726</v>
      </c>
      <c r="BA792" s="28">
        <f ca="1" t="shared" si="5898"/>
        <v>25258.0363930155</v>
      </c>
      <c r="BB792" s="28">
        <f ca="1" t="shared" si="5898"/>
        <v>29062.5199887511</v>
      </c>
      <c r="BC792" s="28">
        <f ca="1" t="shared" si="5898"/>
        <v>34503.8243342948</v>
      </c>
      <c r="BD792" s="28">
        <f ca="1" t="shared" si="5898"/>
        <v>40927.9050043179</v>
      </c>
      <c r="BE792" s="28">
        <f ca="1" t="shared" ref="BE792:BI792" si="5899">AZ792/Z792</f>
        <v>20433.6751965196</v>
      </c>
      <c r="BF792" s="28">
        <f ca="1" t="shared" si="5899"/>
        <v>19213.7503146046</v>
      </c>
      <c r="BG792" s="28">
        <f ca="1" t="shared" si="5899"/>
        <v>18823.2111570018</v>
      </c>
      <c r="BH792" s="28">
        <f ca="1" t="shared" si="5899"/>
        <v>18406.4921828103</v>
      </c>
      <c r="BI792" s="28">
        <f ca="1" t="shared" si="5899"/>
        <v>18126.2906759868</v>
      </c>
      <c r="BJ792" s="28">
        <f ca="1" t="shared" si="5738"/>
        <v>83443.7526287027</v>
      </c>
      <c r="BK792" s="28">
        <f ca="1" t="shared" si="5739"/>
        <v>27994.2986809705</v>
      </c>
      <c r="BL792" s="28">
        <f ca="1" t="shared" si="5740"/>
        <v>111438.051309673</v>
      </c>
      <c r="BM792" s="28">
        <f ca="1">BK792*'Ejercicio 3 - TIR'!$D$5</f>
        <v>13997.1493404853</v>
      </c>
      <c r="BN792" s="28">
        <f ca="1" t="shared" si="5741"/>
        <v>97440.901969188</v>
      </c>
      <c r="BO792" s="28">
        <f ca="1" t="shared" si="5742"/>
        <v>43154.960231595</v>
      </c>
      <c r="BP792" s="28">
        <f ca="1" t="shared" si="5743"/>
        <v>-98946.9089762618</v>
      </c>
      <c r="BQ792" s="28">
        <f ca="1" t="shared" ref="BQ792:BT792" si="5900">BE792</f>
        <v>20433.6751965196</v>
      </c>
      <c r="BR792" s="28">
        <f ca="1" t="shared" si="5900"/>
        <v>19213.7503146046</v>
      </c>
      <c r="BS792" s="28">
        <f ca="1" t="shared" si="5900"/>
        <v>18823.2111570018</v>
      </c>
      <c r="BT792" s="28">
        <f ca="1" t="shared" si="5900"/>
        <v>18406.4921828103</v>
      </c>
      <c r="BU792" s="28">
        <f ca="1" t="shared" si="5745"/>
        <v>61281.2509075818</v>
      </c>
      <c r="BV792" s="30">
        <f ca="1" t="shared" si="5746"/>
        <v>10.0903415374928</v>
      </c>
    </row>
    <row r="793" ht="15" customHeight="1" spans="1:74">
      <c r="A793" s="26">
        <v>792</v>
      </c>
      <c r="B793" s="27">
        <f ca="1" t="shared" ref="B793:F793" si="5901">RAND()</f>
        <v>0.671230300973907</v>
      </c>
      <c r="C793" s="28">
        <f ca="1">IF(B793&lt;=('Ejercicio 3 - TIR'!$D$13-'Ejercicio 3 - TIR'!$C$13)/('Ejercicio 3 - TIR'!$E$13-'Ejercicio 3 - TIR'!$C$13),'Ejercicio 3 - TIR'!$C$13+SQRT(('Ejercicio 3 - TIR'!$E$13-'Ejercicio 3 - TIR'!$C$13)*('Ejercicio 3 - TIR'!$D$13-'Ejercicio 3 - TIR'!$C$13)*B793),'Ejercicio 3 - TIR'!$E$13-SQRT(('Ejercicio 3 - TIR'!$E$13-'Ejercicio 3 - TIR'!$C$13)*('Ejercicio 3 - TIR'!$E$13-'Ejercicio 3 - TIR'!$D$13)*(1-B793)))</f>
        <v>80137.3808667812</v>
      </c>
      <c r="D793" s="27">
        <f ca="1" t="shared" si="5901"/>
        <v>0.182113897249363</v>
      </c>
      <c r="E793" s="28">
        <f ca="1">IF(D793&lt;=('Ejercicio 3 - TIR'!$D$14-'Ejercicio 3 - TIR'!$C$14)/('Ejercicio 3 - TIR'!$E$14-'Ejercicio 3 - TIR'!$C$14),'Ejercicio 3 - TIR'!$C$14+SQRT(('Ejercicio 3 - TIR'!$E$14-'Ejercicio 3 - TIR'!$C$14)*('Ejercicio 3 - TIR'!$D$14-'Ejercicio 3 - TIR'!$C$14)*D793),'Ejercicio 3 - TIR'!$E$14-SQRT(('Ejercicio 3 - TIR'!$E$14-'Ejercicio 3 - TIR'!$C$14)*('Ejercicio 3 - TIR'!$E$14-'Ejercicio 3 - TIR'!$D$14)*(1-D793)))</f>
        <v>28695.7465137239</v>
      </c>
      <c r="F793" s="27">
        <f ca="1" t="shared" si="5901"/>
        <v>0.80352199909956</v>
      </c>
      <c r="G793" s="28">
        <f ca="1">IF(F793&lt;=('Ejercicio 3 - TIR'!$D$18-'Ejercicio 3 - TIR'!$C$18)/('Ejercicio 3 - TIR'!$E$18-'Ejercicio 3 - TIR'!$C$18),'Ejercicio 3 - TIR'!$C$18+SQRT(('Ejercicio 3 - TIR'!$E$18-'Ejercicio 3 - TIR'!$C$18)*('Ejercicio 3 - TIR'!$D$18-'Ejercicio 3 - TIR'!$C$18)*F793),'Ejercicio 3 - TIR'!$E$18-SQRT(('Ejercicio 3 - TIR'!$E$18-'Ejercicio 3 - TIR'!$C$18)*('Ejercicio 3 - TIR'!$E$18-'Ejercicio 3 - TIR'!$D$18)*(1-F793)))</f>
        <v>41161.2697323812</v>
      </c>
      <c r="H793" s="27">
        <f ca="1" t="shared" ref="H793:L793" si="5902">RAND()</f>
        <v>0.818824591250733</v>
      </c>
      <c r="I793" s="28">
        <f ca="1">IF(H793&lt;=('Ejercicio 3 - TIR'!$D$18-'Ejercicio 3 - TIR'!$C$18)/('Ejercicio 3 - TIR'!$E$18-'Ejercicio 3 - TIR'!$C$18),'Ejercicio 3 - TIR'!$C$18+SQRT(('Ejercicio 3 - TIR'!$E$18-'Ejercicio 3 - TIR'!$C$18)*('Ejercicio 3 - TIR'!$D$18-'Ejercicio 3 - TIR'!$C$18)*H793),'Ejercicio 3 - TIR'!$E$18-SQRT(('Ejercicio 3 - TIR'!$E$18-'Ejercicio 3 - TIR'!$C$18)*('Ejercicio 3 - TIR'!$E$18-'Ejercicio 3 - TIR'!$D$18)*(1-H793)))</f>
        <v>41313.7884412048</v>
      </c>
      <c r="J793" s="27">
        <f ca="1" t="shared" si="5902"/>
        <v>0.133329135436318</v>
      </c>
      <c r="K793" s="28">
        <f ca="1">IF(J793&lt;=('Ejercicio 3 - TIR'!$D$18-'Ejercicio 3 - TIR'!$C$18)/('Ejercicio 3 - TIR'!$E$18-'Ejercicio 3 - TIR'!$C$18),'Ejercicio 3 - TIR'!$C$18+SQRT(('Ejercicio 3 - TIR'!$E$18-'Ejercicio 3 - TIR'!$C$18)*('Ejercicio 3 - TIR'!$D$18-'Ejercicio 3 - TIR'!$C$18)*J793),'Ejercicio 3 - TIR'!$E$18-SQRT(('Ejercicio 3 - TIR'!$E$18-'Ejercicio 3 - TIR'!$C$18)*('Ejercicio 3 - TIR'!$E$18-'Ejercicio 3 - TIR'!$D$18)*(1-J793)))</f>
        <v>34472.0655535723</v>
      </c>
      <c r="L793" s="27">
        <f ca="1" t="shared" si="5902"/>
        <v>0.0279033885656044</v>
      </c>
      <c r="M793" s="28">
        <f ca="1">IF(L793&lt;=('Ejercicio 3 - TIR'!$D$18-'Ejercicio 3 - TIR'!$C$18)/('Ejercicio 3 - TIR'!$E$18-'Ejercicio 3 - TIR'!$C$18),'Ejercicio 3 - TIR'!$C$18+SQRT(('Ejercicio 3 - TIR'!$E$18-'Ejercicio 3 - TIR'!$C$18)*('Ejercicio 3 - TIR'!$D$18-'Ejercicio 3 - TIR'!$C$18)*L793),'Ejercicio 3 - TIR'!$E$18-SQRT(('Ejercicio 3 - TIR'!$E$18-'Ejercicio 3 - TIR'!$C$18)*('Ejercicio 3 - TIR'!$E$18-'Ejercicio 3 - TIR'!$D$18)*(1-L793)))</f>
        <v>32045.8514816185</v>
      </c>
      <c r="N793" s="27">
        <f ca="1" t="shared" ref="N793:R793" si="5903">RAND()</f>
        <v>0.457451950939806</v>
      </c>
      <c r="O793" s="28">
        <f ca="1">IF(N793&lt;=('Ejercicio 3 - TIR'!$D$18-'Ejercicio 3 - TIR'!$C$18)/('Ejercicio 3 - TIR'!$E$18-'Ejercicio 3 - TIR'!$C$18),'Ejercicio 3 - TIR'!$C$18+SQRT(('Ejercicio 3 - TIR'!$E$18-'Ejercicio 3 - TIR'!$C$18)*('Ejercicio 3 - TIR'!$D$18-'Ejercicio 3 - TIR'!$C$18)*N793),'Ejercicio 3 - TIR'!$E$18-SQRT(('Ejercicio 3 - TIR'!$E$18-'Ejercicio 3 - TIR'!$C$18)*('Ejercicio 3 - TIR'!$E$18-'Ejercicio 3 - TIR'!$D$18)*(1-N793)))</f>
        <v>38283.5857357168</v>
      </c>
      <c r="P793" s="27">
        <f ca="1" t="shared" si="5903"/>
        <v>0.335299193586921</v>
      </c>
      <c r="Q793" s="29">
        <f ca="1">IF(P793&lt;=('Ejercicio 3 - TIR'!$D$22-'Ejercicio 3 - TIR'!$C$22)/('Ejercicio 3 - TIR'!$E$22-'Ejercicio 3 - TIR'!$C$22),'Ejercicio 3 - TIR'!$C$22+SQRT(('Ejercicio 3 - TIR'!$E$22-'Ejercicio 3 - TIR'!$C$22)*('Ejercicio 3 - TIR'!$D$22-'Ejercicio 3 - TIR'!$C$22)*P793),'Ejercicio 3 - TIR'!$E$22-SQRT(('Ejercicio 3 - TIR'!$E$22-'Ejercicio 3 - TIR'!$C$22)*('Ejercicio 3 - TIR'!$E$22-'Ejercicio 3 - TIR'!$D$22)*(1-P793)))</f>
        <v>0.144567021562584</v>
      </c>
      <c r="R793" s="27">
        <f ca="1" t="shared" si="5903"/>
        <v>0.112214749279073</v>
      </c>
      <c r="S793" s="29">
        <f ca="1">IF(R793&lt;=('Ejercicio 3 - TIR'!$D$23-'Ejercicio 3 - TIR'!$C$23)/('Ejercicio 3 - TIR'!$E$23-'Ejercicio 3 - TIR'!$C$23),'Ejercicio 3 - TIR'!$C$23+SQRT(('Ejercicio 3 - TIR'!$E$23-'Ejercicio 3 - TIR'!$C$23)*('Ejercicio 3 - TIR'!$D$23-'Ejercicio 3 - TIR'!$C$23)*R793),'Ejercicio 3 - TIR'!$E$23-SQRT(('Ejercicio 3 - TIR'!$E$23-'Ejercicio 3 - TIR'!$C$23)*('Ejercicio 3 - TIR'!$E$23-'Ejercicio 3 - TIR'!$D$23)*(1-R793)))</f>
        <v>0.134212197180673</v>
      </c>
      <c r="T793" s="27">
        <f ca="1" t="shared" ref="T793:X793" si="5904">RAND()</f>
        <v>0.806202508081008</v>
      </c>
      <c r="U793" s="29">
        <f ca="1">IF(T793&lt;=('Ejercicio 3 - TIR'!$D$24-'Ejercicio 3 - TIR'!$C$24)/('Ejercicio 3 - TIR'!$E$24-'Ejercicio 3 - TIR'!$C$24),'Ejercicio 3 - TIR'!$C$24+SQRT(('Ejercicio 3 - TIR'!$E$24-'Ejercicio 3 - TIR'!$C$24)*('Ejercicio 3 - TIR'!$D$24-'Ejercicio 3 - TIR'!$C$24)*T793),'Ejercicio 3 - TIR'!$E$24-SQRT(('Ejercicio 3 - TIR'!$E$24-'Ejercicio 3 - TIR'!$C$24)*('Ejercicio 3 - TIR'!$E$24-'Ejercicio 3 - TIR'!$D$24)*(1-T793)))</f>
        <v>0.196705516159975</v>
      </c>
      <c r="V793" s="27">
        <f ca="1" t="shared" si="5904"/>
        <v>0.615596663438775</v>
      </c>
      <c r="W793" s="29">
        <f ca="1">IF(V793&lt;=('Ejercicio 3 - TIR'!$D$25-'Ejercicio 3 - TIR'!$C$25)/('Ejercicio 3 - TIR'!$E$25-'Ejercicio 3 - TIR'!$C$25),'Ejercicio 3 - TIR'!$C$25+SQRT(('Ejercicio 3 - TIR'!$E$25-'Ejercicio 3 - TIR'!$C$25)*('Ejercicio 3 - TIR'!$D$25-'Ejercicio 3 - TIR'!$C$25)*V793),'Ejercicio 3 - TIR'!$E$25-SQRT(('Ejercicio 3 - TIR'!$E$25-'Ejercicio 3 - TIR'!$C$25)*('Ejercicio 3 - TIR'!$E$25-'Ejercicio 3 - TIR'!$D$25)*(1-V793)))</f>
        <v>0.213320146156721</v>
      </c>
      <c r="X793" s="27">
        <f ca="1" t="shared" si="5904"/>
        <v>0.20682945788741</v>
      </c>
      <c r="Y793" s="29">
        <f ca="1">IF(X793&lt;=('Ejercicio 3 - TIR'!$D$26-'Ejercicio 3 - TIR'!$C$26)/('Ejercicio 3 - TIR'!$E$26-'Ejercicio 3 - TIR'!$C$26),'Ejercicio 3 - TIR'!$C$26+SQRT(('Ejercicio 3 - TIR'!$E$26-'Ejercicio 3 - TIR'!$C$26)*('Ejercicio 3 - TIR'!$D$26-'Ejercicio 3 - TIR'!$C$26)*X793),'Ejercicio 3 - TIR'!$E$26-SQRT(('Ejercicio 3 - TIR'!$E$26-'Ejercicio 3 - TIR'!$C$26)*('Ejercicio 3 - TIR'!$E$26-'Ejercicio 3 - TIR'!$D$26)*(1-X793)))</f>
        <v>0.21363132531823</v>
      </c>
      <c r="Z793" s="27">
        <f ca="1" t="shared" si="5716"/>
        <v>1.14456702156258</v>
      </c>
      <c r="AA793" s="27">
        <f ca="1" t="shared" si="5717"/>
        <v>1.29818187634704</v>
      </c>
      <c r="AB793" s="27">
        <f ca="1" t="shared" si="5718"/>
        <v>1.55354141240341</v>
      </c>
      <c r="AC793" s="27">
        <f ca="1" t="shared" si="5719"/>
        <v>1.88494309355782</v>
      </c>
      <c r="AD793" s="27">
        <f ca="1" t="shared" si="5720"/>
        <v>2.28762598478402</v>
      </c>
      <c r="AE793" s="26">
        <f ca="1" t="shared" si="5721"/>
        <v>4148.45860500396</v>
      </c>
      <c r="AF793" s="26">
        <f ca="1" t="shared" si="5722"/>
        <v>4705.23234929461</v>
      </c>
      <c r="AG793" s="26">
        <f ca="1" t="shared" si="5723"/>
        <v>5630.77750721522</v>
      </c>
      <c r="AH793" s="26">
        <f ca="1" t="shared" si="5724"/>
        <v>6831.93578803035</v>
      </c>
      <c r="AI793" s="26">
        <f ca="1" t="shared" si="5725"/>
        <v>8291.45128491631</v>
      </c>
      <c r="AJ793" s="28">
        <f ca="1" t="shared" si="5726"/>
        <v>47111.8319013256</v>
      </c>
      <c r="AK793" s="28">
        <f ca="1" t="shared" si="5727"/>
        <v>53632.8113976078</v>
      </c>
      <c r="AL793" s="28">
        <f ca="1" t="shared" si="5728"/>
        <v>53553.7814085595</v>
      </c>
      <c r="AM793" s="28">
        <f ca="1" t="shared" si="5729"/>
        <v>60404.6064274564</v>
      </c>
      <c r="AN793" s="28">
        <f ca="1" t="shared" si="5730"/>
        <v>87578.5255197326</v>
      </c>
      <c r="AO793" s="28">
        <f ca="1">C793/'Ejercicio 3 - TIR'!$D$7</f>
        <v>16027.4761733562</v>
      </c>
      <c r="AP793" s="28">
        <f ca="1" t="shared" si="5731"/>
        <v>31084.3557279694</v>
      </c>
      <c r="AQ793" s="28">
        <f ca="1" t="shared" si="5732"/>
        <v>37605.3352242516</v>
      </c>
      <c r="AR793" s="28">
        <f ca="1" t="shared" si="5733"/>
        <v>37526.3052352032</v>
      </c>
      <c r="AS793" s="28">
        <f ca="1" t="shared" si="5734"/>
        <v>44377.1302541002</v>
      </c>
      <c r="AT793" s="28">
        <f ca="1" t="shared" si="5735"/>
        <v>71551.0493463764</v>
      </c>
      <c r="AU793" s="28">
        <f ca="1">AP793*'Ejercicio 3 - TIR'!$D$5</f>
        <v>15542.1778639847</v>
      </c>
      <c r="AV793" s="28">
        <f ca="1">AQ793*'Ejercicio 3 - TIR'!$D$5</f>
        <v>18802.6676121258</v>
      </c>
      <c r="AW793" s="28">
        <f ca="1">AR793*'Ejercicio 3 - TIR'!$D$5</f>
        <v>18763.1526176016</v>
      </c>
      <c r="AX793" s="28">
        <f ca="1">AS793*'Ejercicio 3 - TIR'!$D$5</f>
        <v>22188.5651270501</v>
      </c>
      <c r="AY793" s="28">
        <f ca="1">AT793*'Ejercicio 3 - TIR'!$D$5</f>
        <v>35775.5246731882</v>
      </c>
      <c r="AZ793" s="28">
        <f ca="1" t="shared" ref="AZ793:BD793" si="5905">AJ793-AU793-AE793</f>
        <v>27421.195432337</v>
      </c>
      <c r="BA793" s="28">
        <f ca="1" t="shared" si="5905"/>
        <v>30124.9114361874</v>
      </c>
      <c r="BB793" s="28">
        <f ca="1" t="shared" si="5905"/>
        <v>29159.8512837426</v>
      </c>
      <c r="BC793" s="28">
        <f ca="1" t="shared" si="5905"/>
        <v>31384.105512376</v>
      </c>
      <c r="BD793" s="28">
        <f ca="1" t="shared" si="5905"/>
        <v>43511.5495616281</v>
      </c>
      <c r="BE793" s="28">
        <f ca="1" t="shared" ref="BE793:BI793" si="5906">AZ793/Z793</f>
        <v>23957.7018346213</v>
      </c>
      <c r="BF793" s="28">
        <f ca="1" t="shared" si="5906"/>
        <v>23205.4629517369</v>
      </c>
      <c r="BG793" s="28">
        <f ca="1" t="shared" si="5906"/>
        <v>18769.9220960135</v>
      </c>
      <c r="BH793" s="28">
        <f ca="1" t="shared" si="5906"/>
        <v>16649.8954900218</v>
      </c>
      <c r="BI793" s="28">
        <f ca="1" t="shared" si="5906"/>
        <v>19020.3948770656</v>
      </c>
      <c r="BJ793" s="28">
        <f ca="1" t="shared" si="5738"/>
        <v>65645.1353775702</v>
      </c>
      <c r="BK793" s="28">
        <f ca="1" t="shared" si="5739"/>
        <v>36664.8709646765</v>
      </c>
      <c r="BL793" s="28">
        <f ca="1" t="shared" si="5740"/>
        <v>102310.006342247</v>
      </c>
      <c r="BM793" s="28">
        <f ca="1">BK793*'Ejercicio 3 - TIR'!$D$5</f>
        <v>18332.4354823382</v>
      </c>
      <c r="BN793" s="28">
        <f ca="1" t="shared" si="5741"/>
        <v>83977.5708599084</v>
      </c>
      <c r="BO793" s="28">
        <f ca="1" t="shared" si="5742"/>
        <v>36709.484600402</v>
      </c>
      <c r="BP793" s="28">
        <f ca="1" t="shared" si="5743"/>
        <v>-108833.127380505</v>
      </c>
      <c r="BQ793" s="28">
        <f ca="1" t="shared" ref="BQ793:BT793" si="5907">BE793</f>
        <v>23957.7018346213</v>
      </c>
      <c r="BR793" s="28">
        <f ca="1" t="shared" si="5907"/>
        <v>23205.4629517369</v>
      </c>
      <c r="BS793" s="28">
        <f ca="1" t="shared" si="5907"/>
        <v>18769.9220960135</v>
      </c>
      <c r="BT793" s="28">
        <f ca="1" t="shared" si="5907"/>
        <v>16649.8954900218</v>
      </c>
      <c r="BU793" s="28">
        <f ca="1" t="shared" si="5745"/>
        <v>55729.8794774676</v>
      </c>
      <c r="BV793" s="30">
        <f ca="1" t="shared" si="5746"/>
        <v>7.47836575032632</v>
      </c>
    </row>
    <row r="794" ht="15" customHeight="1" spans="1:74">
      <c r="A794" s="26">
        <v>793</v>
      </c>
      <c r="B794" s="27">
        <f ca="1" t="shared" ref="B794:F794" si="5908">RAND()</f>
        <v>0.821293650856843</v>
      </c>
      <c r="C794" s="28">
        <f ca="1">IF(B794&lt;=('Ejercicio 3 - TIR'!$D$13-'Ejercicio 3 - TIR'!$C$13)/('Ejercicio 3 - TIR'!$E$13-'Ejercicio 3 - TIR'!$C$13),'Ejercicio 3 - TIR'!$C$13+SQRT(('Ejercicio 3 - TIR'!$E$13-'Ejercicio 3 - TIR'!$C$13)*('Ejercicio 3 - TIR'!$D$13-'Ejercicio 3 - TIR'!$C$13)*B794),'Ejercicio 3 - TIR'!$E$13-SQRT(('Ejercicio 3 - TIR'!$E$13-'Ejercicio 3 - TIR'!$C$13)*('Ejercicio 3 - TIR'!$E$13-'Ejercicio 3 - TIR'!$D$13)*(1-B794)))</f>
        <v>85355.9698521278</v>
      </c>
      <c r="D794" s="27">
        <f ca="1" t="shared" si="5908"/>
        <v>0.831233397065089</v>
      </c>
      <c r="E794" s="28">
        <f ca="1">IF(D794&lt;=('Ejercicio 3 - TIR'!$D$14-'Ejercicio 3 - TIR'!$C$14)/('Ejercicio 3 - TIR'!$E$14-'Ejercicio 3 - TIR'!$C$14),'Ejercicio 3 - TIR'!$C$14+SQRT(('Ejercicio 3 - TIR'!$E$14-'Ejercicio 3 - TIR'!$C$14)*('Ejercicio 3 - TIR'!$D$14-'Ejercicio 3 - TIR'!$C$14)*D794),'Ejercicio 3 - TIR'!$E$14-SQRT(('Ejercicio 3 - TIR'!$E$14-'Ejercicio 3 - TIR'!$C$14)*('Ejercicio 3 - TIR'!$E$14-'Ejercicio 3 - TIR'!$D$14)*(1-D794)))</f>
        <v>34968.5995547724</v>
      </c>
      <c r="F794" s="27">
        <f ca="1" t="shared" si="5908"/>
        <v>0.197455627992858</v>
      </c>
      <c r="G794" s="28">
        <f ca="1">IF(F794&lt;=('Ejercicio 3 - TIR'!$D$18-'Ejercicio 3 - TIR'!$C$18)/('Ejercicio 3 - TIR'!$E$18-'Ejercicio 3 - TIR'!$C$18),'Ejercicio 3 - TIR'!$C$18+SQRT(('Ejercicio 3 - TIR'!$E$18-'Ejercicio 3 - TIR'!$C$18)*('Ejercicio 3 - TIR'!$D$18-'Ejercicio 3 - TIR'!$C$18)*F794),'Ejercicio 3 - TIR'!$E$18-SQRT(('Ejercicio 3 - TIR'!$E$18-'Ejercicio 3 - TIR'!$C$18)*('Ejercicio 3 - TIR'!$E$18-'Ejercicio 3 - TIR'!$D$18)*(1-F794)))</f>
        <v>35442.2738077874</v>
      </c>
      <c r="H794" s="27">
        <f ca="1" t="shared" ref="H794:L794" si="5909">RAND()</f>
        <v>0.525100367796933</v>
      </c>
      <c r="I794" s="28">
        <f ca="1">IF(H794&lt;=('Ejercicio 3 - TIR'!$D$18-'Ejercicio 3 - TIR'!$C$18)/('Ejercicio 3 - TIR'!$E$18-'Ejercicio 3 - TIR'!$C$18),'Ejercicio 3 - TIR'!$C$18+SQRT(('Ejercicio 3 - TIR'!$E$18-'Ejercicio 3 - TIR'!$C$18)*('Ejercicio 3 - TIR'!$D$18-'Ejercicio 3 - TIR'!$C$18)*H794),'Ejercicio 3 - TIR'!$E$18-SQRT(('Ejercicio 3 - TIR'!$E$18-'Ejercicio 3 - TIR'!$C$18)*('Ejercicio 3 - TIR'!$E$18-'Ejercicio 3 - TIR'!$D$18)*(1-H794)))</f>
        <v>38874.9678968174</v>
      </c>
      <c r="J794" s="27">
        <f ca="1" t="shared" si="5909"/>
        <v>0.90757839313753</v>
      </c>
      <c r="K794" s="28">
        <f ca="1">IF(J794&lt;=('Ejercicio 3 - TIR'!$D$18-'Ejercicio 3 - TIR'!$C$18)/('Ejercicio 3 - TIR'!$E$18-'Ejercicio 3 - TIR'!$C$18),'Ejercicio 3 - TIR'!$C$18+SQRT(('Ejercicio 3 - TIR'!$E$18-'Ejercicio 3 - TIR'!$C$18)*('Ejercicio 3 - TIR'!$D$18-'Ejercicio 3 - TIR'!$C$18)*J794),'Ejercicio 3 - TIR'!$E$18-SQRT(('Ejercicio 3 - TIR'!$E$18-'Ejercicio 3 - TIR'!$C$18)*('Ejercicio 3 - TIR'!$E$18-'Ejercicio 3 - TIR'!$D$18)*(1-J794)))</f>
        <v>42367.202910461</v>
      </c>
      <c r="L794" s="27">
        <f ca="1" t="shared" si="5909"/>
        <v>0.0194388531582173</v>
      </c>
      <c r="M794" s="28">
        <f ca="1">IF(L794&lt;=('Ejercicio 3 - TIR'!$D$18-'Ejercicio 3 - TIR'!$C$18)/('Ejercicio 3 - TIR'!$E$18-'Ejercicio 3 - TIR'!$C$18),'Ejercicio 3 - TIR'!$C$18+SQRT(('Ejercicio 3 - TIR'!$E$18-'Ejercicio 3 - TIR'!$C$18)*('Ejercicio 3 - TIR'!$D$18-'Ejercicio 3 - TIR'!$C$18)*L794),'Ejercicio 3 - TIR'!$E$18-SQRT(('Ejercicio 3 - TIR'!$E$18-'Ejercicio 3 - TIR'!$C$18)*('Ejercicio 3 - TIR'!$E$18-'Ejercicio 3 - TIR'!$D$18)*(1-L794)))</f>
        <v>31707.5795658571</v>
      </c>
      <c r="N794" s="27">
        <f ca="1" t="shared" ref="N794:R794" si="5910">RAND()</f>
        <v>0.017278953924998</v>
      </c>
      <c r="O794" s="28">
        <f ca="1">IF(N794&lt;=('Ejercicio 3 - TIR'!$D$18-'Ejercicio 3 - TIR'!$C$18)/('Ejercicio 3 - TIR'!$E$18-'Ejercicio 3 - TIR'!$C$18),'Ejercicio 3 - TIR'!$C$18+SQRT(('Ejercicio 3 - TIR'!$E$18-'Ejercicio 3 - TIR'!$C$18)*('Ejercicio 3 - TIR'!$D$18-'Ejercicio 3 - TIR'!$C$18)*N794),'Ejercicio 3 - TIR'!$E$18-SQRT(('Ejercicio 3 - TIR'!$E$18-'Ejercicio 3 - TIR'!$C$18)*('Ejercicio 3 - TIR'!$E$18-'Ejercicio 3 - TIR'!$D$18)*(1-N794)))</f>
        <v>31609.9202119204</v>
      </c>
      <c r="P794" s="27">
        <f ca="1" t="shared" si="5910"/>
        <v>0.258118189914419</v>
      </c>
      <c r="Q794" s="29">
        <f ca="1">IF(P794&lt;=('Ejercicio 3 - TIR'!$D$22-'Ejercicio 3 - TIR'!$C$22)/('Ejercicio 3 - TIR'!$E$22-'Ejercicio 3 - TIR'!$C$22),'Ejercicio 3 - TIR'!$C$22+SQRT(('Ejercicio 3 - TIR'!$E$22-'Ejercicio 3 - TIR'!$C$22)*('Ejercicio 3 - TIR'!$D$22-'Ejercicio 3 - TIR'!$C$22)*P794),'Ejercicio 3 - TIR'!$E$22-SQRT(('Ejercicio 3 - TIR'!$E$22-'Ejercicio 3 - TIR'!$C$22)*('Ejercicio 3 - TIR'!$E$22-'Ejercicio 3 - TIR'!$D$22)*(1-P794)))</f>
        <v>0.141554877449105</v>
      </c>
      <c r="R794" s="27">
        <f ca="1" t="shared" si="5910"/>
        <v>0.767803952627409</v>
      </c>
      <c r="S794" s="29">
        <f ca="1">IF(R794&lt;=('Ejercicio 3 - TIR'!$D$23-'Ejercicio 3 - TIR'!$C$23)/('Ejercicio 3 - TIR'!$E$23-'Ejercicio 3 - TIR'!$C$23),'Ejercicio 3 - TIR'!$C$23+SQRT(('Ejercicio 3 - TIR'!$E$23-'Ejercicio 3 - TIR'!$C$23)*('Ejercicio 3 - TIR'!$D$23-'Ejercicio 3 - TIR'!$C$23)*R794),'Ejercicio 3 - TIR'!$E$23-SQRT(('Ejercicio 3 - TIR'!$E$23-'Ejercicio 3 - TIR'!$C$23)*('Ejercicio 3 - TIR'!$E$23-'Ejercicio 3 - TIR'!$D$23)*(1-R794)))</f>
        <v>0.159556103960579</v>
      </c>
      <c r="T794" s="27">
        <f ca="1" t="shared" ref="T794:X794" si="5911">RAND()</f>
        <v>0.535632572255414</v>
      </c>
      <c r="U794" s="29">
        <f ca="1">IF(T794&lt;=('Ejercicio 3 - TIR'!$D$24-'Ejercicio 3 - TIR'!$C$24)/('Ejercicio 3 - TIR'!$E$24-'Ejercicio 3 - TIR'!$C$24),'Ejercicio 3 - TIR'!$C$24+SQRT(('Ejercicio 3 - TIR'!$E$24-'Ejercicio 3 - TIR'!$C$24)*('Ejercicio 3 - TIR'!$D$24-'Ejercicio 3 - TIR'!$C$24)*T794),'Ejercicio 3 - TIR'!$E$24-SQRT(('Ejercicio 3 - TIR'!$E$24-'Ejercicio 3 - TIR'!$C$24)*('Ejercicio 3 - TIR'!$E$24-'Ejercicio 3 - TIR'!$D$24)*(1-T794)))</f>
        <v>0.183941314531935</v>
      </c>
      <c r="V794" s="27">
        <f ca="1" t="shared" si="5911"/>
        <v>0.122215894865779</v>
      </c>
      <c r="W794" s="29">
        <f ca="1">IF(V794&lt;=('Ejercicio 3 - TIR'!$D$25-'Ejercicio 3 - TIR'!$C$25)/('Ejercicio 3 - TIR'!$E$25-'Ejercicio 3 - TIR'!$C$25),'Ejercicio 3 - TIR'!$C$25+SQRT(('Ejercicio 3 - TIR'!$E$25-'Ejercicio 3 - TIR'!$C$25)*('Ejercicio 3 - TIR'!$D$25-'Ejercicio 3 - TIR'!$C$25)*V794),'Ejercicio 3 - TIR'!$E$25-SQRT(('Ejercicio 3 - TIR'!$E$25-'Ejercicio 3 - TIR'!$C$25)*('Ejercicio 3 - TIR'!$E$25-'Ejercicio 3 - TIR'!$D$25)*(1-V794)))</f>
        <v>0.193080605980309</v>
      </c>
      <c r="X794" s="27">
        <f ca="1" t="shared" si="5911"/>
        <v>0.19624687805804</v>
      </c>
      <c r="Y794" s="29">
        <f ca="1">IF(X794&lt;=('Ejercicio 3 - TIR'!$D$26-'Ejercicio 3 - TIR'!$C$26)/('Ejercicio 3 - TIR'!$E$26-'Ejercicio 3 - TIR'!$C$26),'Ejercicio 3 - TIR'!$C$26+SQRT(('Ejercicio 3 - TIR'!$E$26-'Ejercicio 3 - TIR'!$C$26)*('Ejercicio 3 - TIR'!$D$26-'Ejercicio 3 - TIR'!$C$26)*X794),'Ejercicio 3 - TIR'!$E$26-SQRT(('Ejercicio 3 - TIR'!$E$26-'Ejercicio 3 - TIR'!$C$26)*('Ejercicio 3 - TIR'!$E$26-'Ejercicio 3 - TIR'!$D$26)*(1-X794)))</f>
        <v>0.213018830786048</v>
      </c>
      <c r="Z794" s="27">
        <f ca="1" t="shared" si="5716"/>
        <v>1.14155487744911</v>
      </c>
      <c r="AA794" s="27">
        <f ca="1" t="shared" si="5717"/>
        <v>1.32369692615208</v>
      </c>
      <c r="AB794" s="27">
        <f ca="1" t="shared" si="5718"/>
        <v>1.56717947879038</v>
      </c>
      <c r="AC794" s="27">
        <f ca="1" t="shared" si="5719"/>
        <v>1.86977144223513</v>
      </c>
      <c r="AD794" s="27">
        <f ca="1" t="shared" si="5720"/>
        <v>2.2680679686972</v>
      </c>
      <c r="AE794" s="26">
        <f ca="1" t="shared" si="5721"/>
        <v>4949.97582454265</v>
      </c>
      <c r="AF794" s="26">
        <f ca="1" t="shared" si="5722"/>
        <v>5739.77468180573</v>
      </c>
      <c r="AG794" s="26">
        <f ca="1" t="shared" si="5723"/>
        <v>6795.55638189419</v>
      </c>
      <c r="AH794" s="26">
        <f ca="1" t="shared" si="5724"/>
        <v>8107.64652608367</v>
      </c>
      <c r="AI794" s="26">
        <f ca="1" t="shared" si="5725"/>
        <v>9834.72790949658</v>
      </c>
      <c r="AJ794" s="28">
        <f ca="1" t="shared" si="5726"/>
        <v>40459.3005331664</v>
      </c>
      <c r="AK794" s="28">
        <f ca="1" t="shared" si="5727"/>
        <v>51458.675509278</v>
      </c>
      <c r="AL794" s="28">
        <f ca="1" t="shared" si="5728"/>
        <v>66397.0109750223</v>
      </c>
      <c r="AM794" s="28">
        <f ca="1" t="shared" si="5729"/>
        <v>59285.9267746376</v>
      </c>
      <c r="AN794" s="28">
        <f ca="1" t="shared" si="5730"/>
        <v>71693.4475257306</v>
      </c>
      <c r="AO794" s="28">
        <f ca="1">C794/'Ejercicio 3 - TIR'!$D$7</f>
        <v>17071.1939704256</v>
      </c>
      <c r="AP794" s="28">
        <f ca="1" t="shared" si="5731"/>
        <v>23388.1065627408</v>
      </c>
      <c r="AQ794" s="28">
        <f ca="1" t="shared" si="5732"/>
        <v>34387.4815388525</v>
      </c>
      <c r="AR794" s="28">
        <f ca="1" t="shared" si="5733"/>
        <v>49325.8170045967</v>
      </c>
      <c r="AS794" s="28">
        <f ca="1" t="shared" si="5734"/>
        <v>42214.732804212</v>
      </c>
      <c r="AT794" s="28">
        <f ca="1" t="shared" si="5735"/>
        <v>54622.2535553051</v>
      </c>
      <c r="AU794" s="28">
        <f ca="1">AP794*'Ejercicio 3 - TIR'!$D$5</f>
        <v>11694.0532813704</v>
      </c>
      <c r="AV794" s="28">
        <f ca="1">AQ794*'Ejercicio 3 - TIR'!$D$5</f>
        <v>17193.7407694262</v>
      </c>
      <c r="AW794" s="28">
        <f ca="1">AR794*'Ejercicio 3 - TIR'!$D$5</f>
        <v>24662.9085022984</v>
      </c>
      <c r="AX794" s="28">
        <f ca="1">AS794*'Ejercicio 3 - TIR'!$D$5</f>
        <v>21107.366402106</v>
      </c>
      <c r="AY794" s="28">
        <f ca="1">AT794*'Ejercicio 3 - TIR'!$D$5</f>
        <v>27311.1267776525</v>
      </c>
      <c r="AZ794" s="28">
        <f ca="1" t="shared" ref="AZ794:BD794" si="5912">AJ794-AU794-AE794</f>
        <v>23815.2714272533</v>
      </c>
      <c r="BA794" s="28">
        <f ca="1" t="shared" si="5912"/>
        <v>28525.1600580461</v>
      </c>
      <c r="BB794" s="28">
        <f ca="1" t="shared" si="5912"/>
        <v>34938.5460908298</v>
      </c>
      <c r="BC794" s="28">
        <f ca="1" t="shared" si="5912"/>
        <v>30070.9138464479</v>
      </c>
      <c r="BD794" s="28">
        <f ca="1" t="shared" si="5912"/>
        <v>34547.5928385815</v>
      </c>
      <c r="BE794" s="28">
        <f ca="1" t="shared" ref="BE794:BI794" si="5913">AZ794/Z794</f>
        <v>20862.1345304664</v>
      </c>
      <c r="BF794" s="28">
        <f ca="1" t="shared" si="5913"/>
        <v>21549.6156971273</v>
      </c>
      <c r="BG794" s="28">
        <f ca="1" t="shared" si="5913"/>
        <v>22293.902238815</v>
      </c>
      <c r="BH794" s="28">
        <f ca="1" t="shared" si="5913"/>
        <v>16082.6682701395</v>
      </c>
      <c r="BI794" s="28">
        <f ca="1" t="shared" si="5913"/>
        <v>15232.1682222011</v>
      </c>
      <c r="BJ794" s="28">
        <f ca="1" t="shared" si="5738"/>
        <v>79311.1605603783</v>
      </c>
      <c r="BK794" s="28">
        <f ca="1" t="shared" si="5739"/>
        <v>38718.6282317389</v>
      </c>
      <c r="BL794" s="28">
        <f ca="1" t="shared" si="5740"/>
        <v>118029.788792117</v>
      </c>
      <c r="BM794" s="28">
        <f ca="1">BK794*'Ejercicio 3 - TIR'!$D$5</f>
        <v>19359.3141158695</v>
      </c>
      <c r="BN794" s="28">
        <f ca="1" t="shared" si="5741"/>
        <v>98670.4746762477</v>
      </c>
      <c r="BO794" s="28">
        <f ca="1" t="shared" si="5742"/>
        <v>43504.1965399852</v>
      </c>
      <c r="BP794" s="28">
        <f ca="1" t="shared" si="5743"/>
        <v>-120324.5694069</v>
      </c>
      <c r="BQ794" s="28">
        <f ca="1" t="shared" ref="BQ794:BT794" si="5914">BE794</f>
        <v>20862.1345304664</v>
      </c>
      <c r="BR794" s="28">
        <f ca="1" t="shared" si="5914"/>
        <v>21549.6156971273</v>
      </c>
      <c r="BS794" s="28">
        <f ca="1" t="shared" si="5914"/>
        <v>22293.902238815</v>
      </c>
      <c r="BT794" s="28">
        <f ca="1" t="shared" si="5914"/>
        <v>16082.6682701395</v>
      </c>
      <c r="BU794" s="28">
        <f ca="1" t="shared" si="5745"/>
        <v>58736.3647621862</v>
      </c>
      <c r="BV794" s="30">
        <f ca="1" t="shared" si="5746"/>
        <v>4.37942488485048</v>
      </c>
    </row>
    <row r="795" ht="15" customHeight="1" spans="1:74">
      <c r="A795" s="26">
        <v>794</v>
      </c>
      <c r="B795" s="27">
        <f ca="1" t="shared" ref="B795:F795" si="5915">RAND()</f>
        <v>0.122251913894342</v>
      </c>
      <c r="C795" s="28">
        <f ca="1">IF(B795&lt;=('Ejercicio 3 - TIR'!$D$13-'Ejercicio 3 - TIR'!$C$13)/('Ejercicio 3 - TIR'!$E$13-'Ejercicio 3 - TIR'!$C$13),'Ejercicio 3 - TIR'!$C$13+SQRT(('Ejercicio 3 - TIR'!$E$13-'Ejercicio 3 - TIR'!$C$13)*('Ejercicio 3 - TIR'!$D$13-'Ejercicio 3 - TIR'!$C$13)*B795),'Ejercicio 3 - TIR'!$E$13-SQRT(('Ejercicio 3 - TIR'!$E$13-'Ejercicio 3 - TIR'!$C$13)*('Ejercicio 3 - TIR'!$E$13-'Ejercicio 3 - TIR'!$D$13)*(1-B795)))</f>
        <v>66992.9082331843</v>
      </c>
      <c r="D795" s="27">
        <f ca="1" t="shared" si="5915"/>
        <v>0.54174775755198</v>
      </c>
      <c r="E795" s="28">
        <f ca="1">IF(D795&lt;=('Ejercicio 3 - TIR'!$D$14-'Ejercicio 3 - TIR'!$C$14)/('Ejercicio 3 - TIR'!$E$14-'Ejercicio 3 - TIR'!$C$14),'Ejercicio 3 - TIR'!$C$14+SQRT(('Ejercicio 3 - TIR'!$E$14-'Ejercicio 3 - TIR'!$C$14)*('Ejercicio 3 - TIR'!$D$14-'Ejercicio 3 - TIR'!$C$14)*D795),'Ejercicio 3 - TIR'!$E$14-SQRT(('Ejercicio 3 - TIR'!$E$14-'Ejercicio 3 - TIR'!$C$14)*('Ejercicio 3 - TIR'!$E$14-'Ejercicio 3 - TIR'!$D$14)*(1-D795)))</f>
        <v>31709.1715512138</v>
      </c>
      <c r="F795" s="27">
        <f ca="1" t="shared" si="5915"/>
        <v>0.114016441698269</v>
      </c>
      <c r="G795" s="28">
        <f ca="1">IF(F795&lt;=('Ejercicio 3 - TIR'!$D$18-'Ejercicio 3 - TIR'!$C$18)/('Ejercicio 3 - TIR'!$E$18-'Ejercicio 3 - TIR'!$C$18),'Ejercicio 3 - TIR'!$C$18+SQRT(('Ejercicio 3 - TIR'!$E$18-'Ejercicio 3 - TIR'!$C$18)*('Ejercicio 3 - TIR'!$D$18-'Ejercicio 3 - TIR'!$C$18)*F795),'Ejercicio 3 - TIR'!$E$18-SQRT(('Ejercicio 3 - TIR'!$E$18-'Ejercicio 3 - TIR'!$C$18)*('Ejercicio 3 - TIR'!$E$18-'Ejercicio 3 - TIR'!$D$18)*(1-F795)))</f>
        <v>34135.5128164159</v>
      </c>
      <c r="H795" s="27">
        <f ca="1" t="shared" ref="H795:L795" si="5916">RAND()</f>
        <v>0.85057828451411</v>
      </c>
      <c r="I795" s="28">
        <f ca="1">IF(H795&lt;=('Ejercicio 3 - TIR'!$D$18-'Ejercicio 3 - TIR'!$C$18)/('Ejercicio 3 - TIR'!$E$18-'Ejercicio 3 - TIR'!$C$18),'Ejercicio 3 - TIR'!$C$18+SQRT(('Ejercicio 3 - TIR'!$E$18-'Ejercicio 3 - TIR'!$C$18)*('Ejercicio 3 - TIR'!$D$18-'Ejercicio 3 - TIR'!$C$18)*H795),'Ejercicio 3 - TIR'!$E$18-SQRT(('Ejercicio 3 - TIR'!$E$18-'Ejercicio 3 - TIR'!$C$18)*('Ejercicio 3 - TIR'!$E$18-'Ejercicio 3 - TIR'!$D$18)*(1-H795)))</f>
        <v>41652.3696946285</v>
      </c>
      <c r="J795" s="27">
        <f ca="1" t="shared" si="5916"/>
        <v>0.0677966305240707</v>
      </c>
      <c r="K795" s="28">
        <f ca="1">IF(J795&lt;=('Ejercicio 3 - TIR'!$D$18-'Ejercicio 3 - TIR'!$C$18)/('Ejercicio 3 - TIR'!$E$18-'Ejercicio 3 - TIR'!$C$18),'Ejercicio 3 - TIR'!$C$18+SQRT(('Ejercicio 3 - TIR'!$E$18-'Ejercicio 3 - TIR'!$C$18)*('Ejercicio 3 - TIR'!$D$18-'Ejercicio 3 - TIR'!$C$18)*J795),'Ejercicio 3 - TIR'!$E$18-SQRT(('Ejercicio 3 - TIR'!$E$18-'Ejercicio 3 - TIR'!$C$18)*('Ejercicio 3 - TIR'!$E$18-'Ejercicio 3 - TIR'!$D$18)*(1-J795)))</f>
        <v>33188.9644994278</v>
      </c>
      <c r="L795" s="27">
        <f ca="1" t="shared" si="5916"/>
        <v>0.0218067355475864</v>
      </c>
      <c r="M795" s="28">
        <f ca="1">IF(L795&lt;=('Ejercicio 3 - TIR'!$D$18-'Ejercicio 3 - TIR'!$C$18)/('Ejercicio 3 - TIR'!$E$18-'Ejercicio 3 - TIR'!$C$18),'Ejercicio 3 - TIR'!$C$18+SQRT(('Ejercicio 3 - TIR'!$E$18-'Ejercicio 3 - TIR'!$C$18)*('Ejercicio 3 - TIR'!$D$18-'Ejercicio 3 - TIR'!$C$18)*L795),'Ejercicio 3 - TIR'!$E$18-SQRT(('Ejercicio 3 - TIR'!$E$18-'Ejercicio 3 - TIR'!$C$18)*('Ejercicio 3 - TIR'!$E$18-'Ejercicio 3 - TIR'!$D$18)*(1-L795)))</f>
        <v>31808.5934679021</v>
      </c>
      <c r="N795" s="27">
        <f ca="1" t="shared" ref="N795:R795" si="5917">RAND()</f>
        <v>0.593601095604605</v>
      </c>
      <c r="O795" s="28">
        <f ca="1">IF(N795&lt;=('Ejercicio 3 - TIR'!$D$18-'Ejercicio 3 - TIR'!$C$18)/('Ejercicio 3 - TIR'!$E$18-'Ejercicio 3 - TIR'!$C$18),'Ejercicio 3 - TIR'!$C$18+SQRT(('Ejercicio 3 - TIR'!$E$18-'Ejercicio 3 - TIR'!$C$18)*('Ejercicio 3 - TIR'!$D$18-'Ejercicio 3 - TIR'!$C$18)*N795),'Ejercicio 3 - TIR'!$E$18-SQRT(('Ejercicio 3 - TIR'!$E$18-'Ejercicio 3 - TIR'!$C$18)*('Ejercicio 3 - TIR'!$E$18-'Ejercicio 3 - TIR'!$D$18)*(1-N795)))</f>
        <v>39436.1095977469</v>
      </c>
      <c r="P795" s="27">
        <f ca="1" t="shared" si="5917"/>
        <v>0.786812199392578</v>
      </c>
      <c r="Q795" s="29">
        <f ca="1">IF(P795&lt;=('Ejercicio 3 - TIR'!$D$22-'Ejercicio 3 - TIR'!$C$22)/('Ejercicio 3 - TIR'!$E$22-'Ejercicio 3 - TIR'!$C$22),'Ejercicio 3 - TIR'!$C$22+SQRT(('Ejercicio 3 - TIR'!$E$22-'Ejercicio 3 - TIR'!$C$22)*('Ejercicio 3 - TIR'!$D$22-'Ejercicio 3 - TIR'!$C$22)*P795),'Ejercicio 3 - TIR'!$E$22-SQRT(('Ejercicio 3 - TIR'!$E$22-'Ejercicio 3 - TIR'!$C$22)*('Ejercicio 3 - TIR'!$E$22-'Ejercicio 3 - TIR'!$D$22)*(1-P795)))</f>
        <v>0.160410767215295</v>
      </c>
      <c r="R795" s="27">
        <f ca="1" t="shared" si="5917"/>
        <v>0.725952766848038</v>
      </c>
      <c r="S795" s="29">
        <f ca="1">IF(R795&lt;=('Ejercicio 3 - TIR'!$D$23-'Ejercicio 3 - TIR'!$C$23)/('Ejercicio 3 - TIR'!$E$23-'Ejercicio 3 - TIR'!$C$23),'Ejercicio 3 - TIR'!$C$23+SQRT(('Ejercicio 3 - TIR'!$E$23-'Ejercicio 3 - TIR'!$C$23)*('Ejercicio 3 - TIR'!$D$23-'Ejercicio 3 - TIR'!$C$23)*R795),'Ejercicio 3 - TIR'!$E$23-SQRT(('Ejercicio 3 - TIR'!$E$23-'Ejercicio 3 - TIR'!$C$23)*('Ejercicio 3 - TIR'!$E$23-'Ejercicio 3 - TIR'!$D$23)*(1-R795)))</f>
        <v>0.157789979295968</v>
      </c>
      <c r="T795" s="27">
        <f ca="1" t="shared" ref="T795:X795" si="5918">RAND()</f>
        <v>0.509769703377891</v>
      </c>
      <c r="U795" s="29">
        <f ca="1">IF(T795&lt;=('Ejercicio 3 - TIR'!$D$24-'Ejercicio 3 - TIR'!$C$24)/('Ejercicio 3 - TIR'!$E$24-'Ejercicio 3 - TIR'!$C$24),'Ejercicio 3 - TIR'!$C$24+SQRT(('Ejercicio 3 - TIR'!$E$24-'Ejercicio 3 - TIR'!$C$24)*('Ejercicio 3 - TIR'!$D$24-'Ejercicio 3 - TIR'!$C$24)*T795),'Ejercicio 3 - TIR'!$E$24-SQRT(('Ejercicio 3 - TIR'!$E$24-'Ejercicio 3 - TIR'!$C$24)*('Ejercicio 3 - TIR'!$E$24-'Ejercicio 3 - TIR'!$D$24)*(1-T795)))</f>
        <v>0.182950778273466</v>
      </c>
      <c r="V795" s="27">
        <f ca="1" t="shared" si="5918"/>
        <v>0.781181182147862</v>
      </c>
      <c r="W795" s="29">
        <f ca="1">IF(V795&lt;=('Ejercicio 3 - TIR'!$D$25-'Ejercicio 3 - TIR'!$C$25)/('Ejercicio 3 - TIR'!$E$25-'Ejercicio 3 - TIR'!$C$25),'Ejercicio 3 - TIR'!$C$25+SQRT(('Ejercicio 3 - TIR'!$E$25-'Ejercicio 3 - TIR'!$C$25)*('Ejercicio 3 - TIR'!$D$25-'Ejercicio 3 - TIR'!$C$25)*V795),'Ejercicio 3 - TIR'!$E$25-SQRT(('Ejercicio 3 - TIR'!$E$25-'Ejercicio 3 - TIR'!$C$25)*('Ejercicio 3 - TIR'!$E$25-'Ejercicio 3 - TIR'!$D$25)*(1-V795)))</f>
        <v>0.222325718392658</v>
      </c>
      <c r="X795" s="27">
        <f ca="1" t="shared" si="5918"/>
        <v>0.742780973098916</v>
      </c>
      <c r="Y795" s="29">
        <f ca="1">IF(X795&lt;=('Ejercicio 3 - TIR'!$D$26-'Ejercicio 3 - TIR'!$C$26)/('Ejercicio 3 - TIR'!$E$26-'Ejercicio 3 - TIR'!$C$26),'Ejercicio 3 - TIR'!$C$26+SQRT(('Ejercicio 3 - TIR'!$E$26-'Ejercicio 3 - TIR'!$C$26)*('Ejercicio 3 - TIR'!$D$26-'Ejercicio 3 - TIR'!$C$26)*X795),'Ejercicio 3 - TIR'!$E$26-SQRT(('Ejercicio 3 - TIR'!$E$26-'Ejercicio 3 - TIR'!$C$26)*('Ejercicio 3 - TIR'!$E$26-'Ejercicio 3 - TIR'!$D$26)*(1-X795)))</f>
        <v>0.242730941180842</v>
      </c>
      <c r="Z795" s="27">
        <f ca="1" t="shared" si="5716"/>
        <v>1.1604107672153</v>
      </c>
      <c r="AA795" s="27">
        <f ca="1" t="shared" si="5717"/>
        <v>1.34351195814901</v>
      </c>
      <c r="AB795" s="27">
        <f ca="1" t="shared" si="5718"/>
        <v>1.58930851651209</v>
      </c>
      <c r="AC795" s="27">
        <f ca="1" t="shared" si="5719"/>
        <v>1.9426526741932</v>
      </c>
      <c r="AD795" s="27">
        <f ca="1" t="shared" si="5720"/>
        <v>2.4141945861876</v>
      </c>
      <c r="AE795" s="26">
        <f ca="1" t="shared" si="5721"/>
        <v>5086.49253629161</v>
      </c>
      <c r="AF795" s="26">
        <f ca="1" t="shared" si="5722"/>
        <v>5889.09008828216</v>
      </c>
      <c r="AG795" s="26">
        <f ca="1" t="shared" si="5723"/>
        <v>6966.50370325593</v>
      </c>
      <c r="AH795" s="26">
        <f ca="1" t="shared" si="5724"/>
        <v>8515.33664376742</v>
      </c>
      <c r="AI795" s="26">
        <f ca="1" t="shared" si="5725"/>
        <v>10582.2723217808</v>
      </c>
      <c r="AJ795" s="28">
        <f ca="1" t="shared" si="5726"/>
        <v>39611.2166165847</v>
      </c>
      <c r="AK795" s="28">
        <f ca="1" t="shared" si="5727"/>
        <v>55960.456769977</v>
      </c>
      <c r="AL795" s="28">
        <f ca="1" t="shared" si="5728"/>
        <v>52747.5039331578</v>
      </c>
      <c r="AM795" s="28">
        <f ca="1" t="shared" si="5729"/>
        <v>61793.0491627444</v>
      </c>
      <c r="AN795" s="28">
        <f ca="1" t="shared" si="5730"/>
        <v>95206.4422911813</v>
      </c>
      <c r="AO795" s="28">
        <f ca="1">C795/'Ejercicio 3 - TIR'!$D$7</f>
        <v>13398.5816466369</v>
      </c>
      <c r="AP795" s="28">
        <f ca="1" t="shared" si="5731"/>
        <v>26212.6349699479</v>
      </c>
      <c r="AQ795" s="28">
        <f ca="1" t="shared" si="5732"/>
        <v>42561.8751233401</v>
      </c>
      <c r="AR795" s="28">
        <f ca="1" t="shared" si="5733"/>
        <v>39348.9222865209</v>
      </c>
      <c r="AS795" s="28">
        <f ca="1" t="shared" si="5734"/>
        <v>48394.4675161075</v>
      </c>
      <c r="AT795" s="28">
        <f ca="1" t="shared" si="5735"/>
        <v>81807.8606445445</v>
      </c>
      <c r="AU795" s="28">
        <f ca="1">AP795*'Ejercicio 3 - TIR'!$D$5</f>
        <v>13106.3174849739</v>
      </c>
      <c r="AV795" s="28">
        <f ca="1">AQ795*'Ejercicio 3 - TIR'!$D$5</f>
        <v>21280.9375616701</v>
      </c>
      <c r="AW795" s="28">
        <f ca="1">AR795*'Ejercicio 3 - TIR'!$D$5</f>
        <v>19674.4611432605</v>
      </c>
      <c r="AX795" s="28">
        <f ca="1">AS795*'Ejercicio 3 - TIR'!$D$5</f>
        <v>24197.2337580538</v>
      </c>
      <c r="AY795" s="28">
        <f ca="1">AT795*'Ejercicio 3 - TIR'!$D$5</f>
        <v>40903.9303222722</v>
      </c>
      <c r="AZ795" s="28">
        <f ca="1" t="shared" ref="AZ795:BD795" si="5919">AJ795-AU795-AE795</f>
        <v>21418.4065953192</v>
      </c>
      <c r="BA795" s="28">
        <f ca="1" t="shared" si="5919"/>
        <v>28790.4291200248</v>
      </c>
      <c r="BB795" s="28">
        <f ca="1" t="shared" si="5919"/>
        <v>26106.5390866414</v>
      </c>
      <c r="BC795" s="28">
        <f ca="1" t="shared" si="5919"/>
        <v>29080.4787609232</v>
      </c>
      <c r="BD795" s="28">
        <f ca="1" t="shared" si="5919"/>
        <v>43720.2396471283</v>
      </c>
      <c r="BE795" s="28">
        <f ca="1" t="shared" ref="BE795:BI795" si="5920">AZ795/Z795</f>
        <v>18457.6075993488</v>
      </c>
      <c r="BF795" s="28">
        <f ca="1" t="shared" si="5920"/>
        <v>21429.2317574084</v>
      </c>
      <c r="BG795" s="28">
        <f ca="1" t="shared" si="5920"/>
        <v>16426.3507150488</v>
      </c>
      <c r="BH795" s="28">
        <f ca="1" t="shared" si="5920"/>
        <v>14969.4688851163</v>
      </c>
      <c r="BI795" s="28">
        <f ca="1" t="shared" si="5920"/>
        <v>18109.658557461</v>
      </c>
      <c r="BJ795" s="28">
        <f ca="1" t="shared" si="5738"/>
        <v>76552.1102914341</v>
      </c>
      <c r="BK795" s="28">
        <f ca="1" t="shared" si="5739"/>
        <v>32346.7832739032</v>
      </c>
      <c r="BL795" s="28">
        <f ca="1" t="shared" si="5740"/>
        <v>108898.893565337</v>
      </c>
      <c r="BM795" s="28">
        <f ca="1">BK795*'Ejercicio 3 - TIR'!$D$5</f>
        <v>16173.3916369516</v>
      </c>
      <c r="BN795" s="28">
        <f ca="1" t="shared" si="5741"/>
        <v>92725.5019283858</v>
      </c>
      <c r="BO795" s="28">
        <f ca="1" t="shared" si="5742"/>
        <v>38408.4623745322</v>
      </c>
      <c r="BP795" s="28">
        <f ca="1" t="shared" si="5743"/>
        <v>-98702.0797843981</v>
      </c>
      <c r="BQ795" s="28">
        <f ca="1" t="shared" ref="BQ795:BT795" si="5921">BE795</f>
        <v>18457.6075993488</v>
      </c>
      <c r="BR795" s="28">
        <f ca="1" t="shared" si="5921"/>
        <v>21429.2317574084</v>
      </c>
      <c r="BS795" s="28">
        <f ca="1" t="shared" si="5921"/>
        <v>16426.3507150488</v>
      </c>
      <c r="BT795" s="28">
        <f ca="1" t="shared" si="5921"/>
        <v>14969.4688851163</v>
      </c>
      <c r="BU795" s="28">
        <f ca="1" t="shared" si="5745"/>
        <v>56518.1209319932</v>
      </c>
      <c r="BV795" s="30">
        <f ca="1" t="shared" si="5746"/>
        <v>7.76142128429327</v>
      </c>
    </row>
    <row r="796" ht="15" customHeight="1" spans="1:74">
      <c r="A796" s="26">
        <v>795</v>
      </c>
      <c r="B796" s="27">
        <f ca="1" t="shared" ref="B796:F796" si="5922">RAND()</f>
        <v>0.169691279330135</v>
      </c>
      <c r="C796" s="28">
        <f ca="1">IF(B796&lt;=('Ejercicio 3 - TIR'!$D$13-'Ejercicio 3 - TIR'!$C$13)/('Ejercicio 3 - TIR'!$E$13-'Ejercicio 3 - TIR'!$C$13),'Ejercicio 3 - TIR'!$C$13+SQRT(('Ejercicio 3 - TIR'!$E$13-'Ejercicio 3 - TIR'!$C$13)*('Ejercicio 3 - TIR'!$D$13-'Ejercicio 3 - TIR'!$C$13)*B796),'Ejercicio 3 - TIR'!$E$13-SQRT(('Ejercicio 3 - TIR'!$E$13-'Ejercicio 3 - TIR'!$C$13)*('Ejercicio 3 - TIR'!$E$13-'Ejercicio 3 - TIR'!$D$13)*(1-B796)))</f>
        <v>68238.7202727155</v>
      </c>
      <c r="D796" s="27">
        <f ca="1" t="shared" si="5922"/>
        <v>0.427624563626922</v>
      </c>
      <c r="E796" s="28">
        <f ca="1">IF(D796&lt;=('Ejercicio 3 - TIR'!$D$14-'Ejercicio 3 - TIR'!$C$14)/('Ejercicio 3 - TIR'!$E$14-'Ejercicio 3 - TIR'!$C$14),'Ejercicio 3 - TIR'!$C$14+SQRT(('Ejercicio 3 - TIR'!$E$14-'Ejercicio 3 - TIR'!$C$14)*('Ejercicio 3 - TIR'!$D$14-'Ejercicio 3 - TIR'!$C$14)*D796),'Ejercicio 3 - TIR'!$E$14-SQRT(('Ejercicio 3 - TIR'!$E$14-'Ejercicio 3 - TIR'!$C$14)*('Ejercicio 3 - TIR'!$E$14-'Ejercicio 3 - TIR'!$D$14)*(1-D796)))</f>
        <v>30734.1316944411</v>
      </c>
      <c r="F796" s="27">
        <f ca="1" t="shared" si="5922"/>
        <v>0.456619524483715</v>
      </c>
      <c r="G796" s="28">
        <f ca="1">IF(F796&lt;=('Ejercicio 3 - TIR'!$D$18-'Ejercicio 3 - TIR'!$C$18)/('Ejercicio 3 - TIR'!$E$18-'Ejercicio 3 - TIR'!$C$18),'Ejercicio 3 - TIR'!$C$18+SQRT(('Ejercicio 3 - TIR'!$E$18-'Ejercicio 3 - TIR'!$C$18)*('Ejercicio 3 - TIR'!$D$18-'Ejercicio 3 - TIR'!$C$18)*F796),'Ejercicio 3 - TIR'!$E$18-SQRT(('Ejercicio 3 - TIR'!$E$18-'Ejercicio 3 - TIR'!$C$18)*('Ejercicio 3 - TIR'!$E$18-'Ejercicio 3 - TIR'!$D$18)*(1-F796)))</f>
        <v>38276.0454730842</v>
      </c>
      <c r="H796" s="27">
        <f ca="1" t="shared" ref="H796:L796" si="5923">RAND()</f>
        <v>0.0588236887178057</v>
      </c>
      <c r="I796" s="28">
        <f ca="1">IF(H796&lt;=('Ejercicio 3 - TIR'!$D$18-'Ejercicio 3 - TIR'!$C$18)/('Ejercicio 3 - TIR'!$E$18-'Ejercicio 3 - TIR'!$C$18),'Ejercicio 3 - TIR'!$C$18+SQRT(('Ejercicio 3 - TIR'!$E$18-'Ejercicio 3 - TIR'!$C$18)*('Ejercicio 3 - TIR'!$D$18-'Ejercicio 3 - TIR'!$C$18)*H796),'Ejercicio 3 - TIR'!$E$18-SQRT(('Ejercicio 3 - TIR'!$E$18-'Ejercicio 3 - TIR'!$C$18)*('Ejercicio 3 - TIR'!$E$18-'Ejercicio 3 - TIR'!$D$18)*(1-H796)))</f>
        <v>32970.4466512077</v>
      </c>
      <c r="J796" s="27">
        <f ca="1" t="shared" si="5923"/>
        <v>0.0883278330863464</v>
      </c>
      <c r="K796" s="28">
        <f ca="1">IF(J796&lt;=('Ejercicio 3 - TIR'!$D$18-'Ejercicio 3 - TIR'!$C$18)/('Ejercicio 3 - TIR'!$E$18-'Ejercicio 3 - TIR'!$C$18),'Ejercicio 3 - TIR'!$C$18+SQRT(('Ejercicio 3 - TIR'!$E$18-'Ejercicio 3 - TIR'!$C$18)*('Ejercicio 3 - TIR'!$D$18-'Ejercicio 3 - TIR'!$C$18)*J796),'Ejercicio 3 - TIR'!$E$18-SQRT(('Ejercicio 3 - TIR'!$E$18-'Ejercicio 3 - TIR'!$C$18)*('Ejercicio 3 - TIR'!$E$18-'Ejercicio 3 - TIR'!$D$18)*(1-J796)))</f>
        <v>33639.9416153219</v>
      </c>
      <c r="L796" s="27">
        <f ca="1" t="shared" si="5923"/>
        <v>0.39586624309187</v>
      </c>
      <c r="M796" s="28">
        <f ca="1">IF(L796&lt;=('Ejercicio 3 - TIR'!$D$18-'Ejercicio 3 - TIR'!$C$18)/('Ejercicio 3 - TIR'!$E$18-'Ejercicio 3 - TIR'!$C$18),'Ejercicio 3 - TIR'!$C$18+SQRT(('Ejercicio 3 - TIR'!$E$18-'Ejercicio 3 - TIR'!$C$18)*('Ejercicio 3 - TIR'!$D$18-'Ejercicio 3 - TIR'!$C$18)*L796),'Ejercicio 3 - TIR'!$E$18-SQRT(('Ejercicio 3 - TIR'!$E$18-'Ejercicio 3 - TIR'!$C$18)*('Ejercicio 3 - TIR'!$E$18-'Ejercicio 3 - TIR'!$D$18)*(1-L796)))</f>
        <v>37705.8378171215</v>
      </c>
      <c r="N796" s="27">
        <f ca="1" t="shared" ref="N796:R796" si="5924">RAND()</f>
        <v>0.747772316924904</v>
      </c>
      <c r="O796" s="28">
        <f ca="1">IF(N796&lt;=('Ejercicio 3 - TIR'!$D$18-'Ejercicio 3 - TIR'!$C$18)/('Ejercicio 3 - TIR'!$E$18-'Ejercicio 3 - TIR'!$C$18),'Ejercicio 3 - TIR'!$C$18+SQRT(('Ejercicio 3 - TIR'!$E$18-'Ejercicio 3 - TIR'!$C$18)*('Ejercicio 3 - TIR'!$D$18-'Ejercicio 3 - TIR'!$C$18)*N796),'Ejercicio 3 - TIR'!$E$18-SQRT(('Ejercicio 3 - TIR'!$E$18-'Ejercicio 3 - TIR'!$C$18)*('Ejercicio 3 - TIR'!$E$18-'Ejercicio 3 - TIR'!$D$18)*(1-N796)))</f>
        <v>40650.6234664458</v>
      </c>
      <c r="P796" s="27">
        <f ca="1" t="shared" si="5924"/>
        <v>0.620700154422348</v>
      </c>
      <c r="Q796" s="29">
        <f ca="1">IF(P796&lt;=('Ejercicio 3 - TIR'!$D$22-'Ejercicio 3 - TIR'!$C$22)/('Ejercicio 3 - TIR'!$E$22-'Ejercicio 3 - TIR'!$C$22),'Ejercicio 3 - TIR'!$C$22+SQRT(('Ejercicio 3 - TIR'!$E$22-'Ejercicio 3 - TIR'!$C$22)*('Ejercicio 3 - TIR'!$D$22-'Ejercicio 3 - TIR'!$C$22)*P796),'Ejercicio 3 - TIR'!$E$22-SQRT(('Ejercicio 3 - TIR'!$E$22-'Ejercicio 3 - TIR'!$C$22)*('Ejercicio 3 - TIR'!$E$22-'Ejercicio 3 - TIR'!$D$22)*(1-P796)))</f>
        <v>0.153870711413439</v>
      </c>
      <c r="R796" s="27">
        <f ca="1" t="shared" si="5924"/>
        <v>0.929212074156101</v>
      </c>
      <c r="S796" s="29">
        <f ca="1">IF(R796&lt;=('Ejercicio 3 - TIR'!$D$23-'Ejercicio 3 - TIR'!$C$23)/('Ejercicio 3 - TIR'!$E$23-'Ejercicio 3 - TIR'!$C$23),'Ejercicio 3 - TIR'!$C$23+SQRT(('Ejercicio 3 - TIR'!$E$23-'Ejercicio 3 - TIR'!$C$23)*('Ejercicio 3 - TIR'!$D$23-'Ejercicio 3 - TIR'!$C$23)*R796),'Ejercicio 3 - TIR'!$E$23-SQRT(('Ejercicio 3 - TIR'!$E$23-'Ejercicio 3 - TIR'!$C$23)*('Ejercicio 3 - TIR'!$E$23-'Ejercicio 3 - TIR'!$D$23)*(1-R796)))</f>
        <v>0.168712030008942</v>
      </c>
      <c r="T796" s="27">
        <f ca="1" t="shared" ref="T796:X796" si="5925">RAND()</f>
        <v>0.928785039773885</v>
      </c>
      <c r="U796" s="29">
        <f ca="1">IF(T796&lt;=('Ejercicio 3 - TIR'!$D$24-'Ejercicio 3 - TIR'!$C$24)/('Ejercicio 3 - TIR'!$E$24-'Ejercicio 3 - TIR'!$C$24),'Ejercicio 3 - TIR'!$C$24+SQRT(('Ejercicio 3 - TIR'!$E$24-'Ejercicio 3 - TIR'!$C$24)*('Ejercicio 3 - TIR'!$D$24-'Ejercicio 3 - TIR'!$C$24)*T796),'Ejercicio 3 - TIR'!$E$24-SQRT(('Ejercicio 3 - TIR'!$E$24-'Ejercicio 3 - TIR'!$C$24)*('Ejercicio 3 - TIR'!$E$24-'Ejercicio 3 - TIR'!$D$24)*(1-T796)))</f>
        <v>0.205879026640025</v>
      </c>
      <c r="V796" s="27">
        <f ca="1" t="shared" si="5925"/>
        <v>0.507748440175293</v>
      </c>
      <c r="W796" s="29">
        <f ca="1">IF(V796&lt;=('Ejercicio 3 - TIR'!$D$25-'Ejercicio 3 - TIR'!$C$25)/('Ejercicio 3 - TIR'!$E$25-'Ejercicio 3 - TIR'!$C$25),'Ejercicio 3 - TIR'!$C$25+SQRT(('Ejercicio 3 - TIR'!$E$25-'Ejercicio 3 - TIR'!$C$25)*('Ejercicio 3 - TIR'!$D$25-'Ejercicio 3 - TIR'!$C$25)*V796),'Ejercicio 3 - TIR'!$E$25-SQRT(('Ejercicio 3 - TIR'!$E$25-'Ejercicio 3 - TIR'!$C$25)*('Ejercicio 3 - TIR'!$E$25-'Ejercicio 3 - TIR'!$D$25)*(1-V796)))</f>
        <v>0.208492404798802</v>
      </c>
      <c r="X796" s="27">
        <f ca="1" t="shared" si="5925"/>
        <v>0.59774287265281</v>
      </c>
      <c r="Y796" s="29">
        <f ca="1">IF(X796&lt;=('Ejercicio 3 - TIR'!$D$26-'Ejercicio 3 - TIR'!$C$26)/('Ejercicio 3 - TIR'!$E$26-'Ejercicio 3 - TIR'!$C$26),'Ejercicio 3 - TIR'!$C$26+SQRT(('Ejercicio 3 - TIR'!$E$26-'Ejercicio 3 - TIR'!$C$26)*('Ejercicio 3 - TIR'!$D$26-'Ejercicio 3 - TIR'!$C$26)*X796),'Ejercicio 3 - TIR'!$E$26-SQRT(('Ejercicio 3 - TIR'!$E$26-'Ejercicio 3 - TIR'!$C$26)*('Ejercicio 3 - TIR'!$E$26-'Ejercicio 3 - TIR'!$D$26)*(1-X796)))</f>
        <v>0.233393257057859</v>
      </c>
      <c r="Z796" s="27">
        <f ca="1" t="shared" si="5716"/>
        <v>1.15387071141344</v>
      </c>
      <c r="AA796" s="27">
        <f ca="1" t="shared" si="5717"/>
        <v>1.34854258150386</v>
      </c>
      <c r="AB796" s="27">
        <f ca="1" t="shared" si="5718"/>
        <v>1.6261792155665</v>
      </c>
      <c r="AC796" s="27">
        <f ca="1" t="shared" si="5719"/>
        <v>1.9652252308538</v>
      </c>
      <c r="AD796" s="27">
        <f ca="1" t="shared" si="5720"/>
        <v>2.42389554833505</v>
      </c>
      <c r="AE796" s="26">
        <f ca="1" t="shared" si="5721"/>
        <v>4729.08270849798</v>
      </c>
      <c r="AF796" s="26">
        <f ca="1" t="shared" si="5722"/>
        <v>5526.93585232886</v>
      </c>
      <c r="AG796" s="26">
        <f ca="1" t="shared" si="5723"/>
        <v>6664.81602590818</v>
      </c>
      <c r="AH796" s="26">
        <f ca="1" t="shared" si="5724"/>
        <v>8054.37954669138</v>
      </c>
      <c r="AI796" s="26">
        <f ca="1" t="shared" si="5725"/>
        <v>9934.21742267388</v>
      </c>
      <c r="AJ796" s="28">
        <f ca="1" t="shared" si="5726"/>
        <v>44165.6078201208</v>
      </c>
      <c r="AK796" s="28">
        <f ca="1" t="shared" si="5727"/>
        <v>44462.051240355</v>
      </c>
      <c r="AL796" s="28">
        <f ca="1" t="shared" si="5728"/>
        <v>54704.5738677071</v>
      </c>
      <c r="AM796" s="28">
        <f ca="1" t="shared" si="5729"/>
        <v>74100.4638286885</v>
      </c>
      <c r="AN796" s="28">
        <f ca="1" t="shared" si="5730"/>
        <v>98532.865257362</v>
      </c>
      <c r="AO796" s="28">
        <f ca="1">C796/'Ejercicio 3 - TIR'!$D$7</f>
        <v>13647.7440545431</v>
      </c>
      <c r="AP796" s="28">
        <f ca="1" t="shared" si="5731"/>
        <v>30517.8637655777</v>
      </c>
      <c r="AQ796" s="28">
        <f ca="1" t="shared" si="5732"/>
        <v>30814.3071858119</v>
      </c>
      <c r="AR796" s="28">
        <f ca="1" t="shared" si="5733"/>
        <v>41056.829813164</v>
      </c>
      <c r="AS796" s="28">
        <f ca="1" t="shared" si="5734"/>
        <v>60452.7197741453</v>
      </c>
      <c r="AT796" s="28">
        <f ca="1" t="shared" si="5735"/>
        <v>84885.1212028189</v>
      </c>
      <c r="AU796" s="28">
        <f ca="1">AP796*'Ejercicio 3 - TIR'!$D$5</f>
        <v>15258.9318827888</v>
      </c>
      <c r="AV796" s="28">
        <f ca="1">AQ796*'Ejercicio 3 - TIR'!$D$5</f>
        <v>15407.1535929059</v>
      </c>
      <c r="AW796" s="28">
        <f ca="1">AR796*'Ejercicio 3 - TIR'!$D$5</f>
        <v>20528.414906582</v>
      </c>
      <c r="AX796" s="28">
        <f ca="1">AS796*'Ejercicio 3 - TIR'!$D$5</f>
        <v>30226.3598870727</v>
      </c>
      <c r="AY796" s="28">
        <f ca="1">AT796*'Ejercicio 3 - TIR'!$D$5</f>
        <v>42442.5606014095</v>
      </c>
      <c r="AZ796" s="28">
        <f ca="1" t="shared" ref="AZ796:BD796" si="5926">AJ796-AU796-AE796</f>
        <v>24177.593228834</v>
      </c>
      <c r="BA796" s="28">
        <f ca="1" t="shared" si="5926"/>
        <v>23527.9617951202</v>
      </c>
      <c r="BB796" s="28">
        <f ca="1" t="shared" si="5926"/>
        <v>27511.3429352169</v>
      </c>
      <c r="BC796" s="28">
        <f ca="1" t="shared" si="5926"/>
        <v>35819.7243949244</v>
      </c>
      <c r="BD796" s="28">
        <f ca="1" t="shared" si="5926"/>
        <v>46156.0872332787</v>
      </c>
      <c r="BE796" s="28">
        <f ca="1" t="shared" ref="BE796:BI796" si="5927">AZ796/Z796</f>
        <v>20953.4681742788</v>
      </c>
      <c r="BF796" s="28">
        <f ca="1" t="shared" si="5927"/>
        <v>17446.955044521</v>
      </c>
      <c r="BG796" s="28">
        <f ca="1" t="shared" si="5927"/>
        <v>16917.7804462548</v>
      </c>
      <c r="BH796" s="28">
        <f ca="1" t="shared" si="5927"/>
        <v>18226.7781995464</v>
      </c>
      <c r="BI796" s="28">
        <f ca="1" t="shared" si="5927"/>
        <v>19042.110649109</v>
      </c>
      <c r="BJ796" s="28">
        <f ca="1" t="shared" si="5738"/>
        <v>74496.3249960987</v>
      </c>
      <c r="BK796" s="28">
        <f ca="1" t="shared" si="5739"/>
        <v>33080.7060586231</v>
      </c>
      <c r="BL796" s="28">
        <f ca="1" t="shared" si="5740"/>
        <v>107577.031054722</v>
      </c>
      <c r="BM796" s="28">
        <f ca="1">BK796*'Ejercicio 3 - TIR'!$D$5</f>
        <v>16540.3530293116</v>
      </c>
      <c r="BN796" s="28">
        <f ca="1" t="shared" si="5741"/>
        <v>91036.6780254103</v>
      </c>
      <c r="BO796" s="28">
        <f ca="1" t="shared" si="5742"/>
        <v>37558.0037217126</v>
      </c>
      <c r="BP796" s="28">
        <f ca="1" t="shared" si="5743"/>
        <v>-98972.8519671566</v>
      </c>
      <c r="BQ796" s="28">
        <f ca="1" t="shared" ref="BQ796:BT796" si="5928">BE796</f>
        <v>20953.4681742788</v>
      </c>
      <c r="BR796" s="28">
        <f ca="1" t="shared" si="5928"/>
        <v>17446.955044521</v>
      </c>
      <c r="BS796" s="28">
        <f ca="1" t="shared" si="5928"/>
        <v>16917.7804462548</v>
      </c>
      <c r="BT796" s="28">
        <f ca="1" t="shared" si="5928"/>
        <v>18226.7781995464</v>
      </c>
      <c r="BU796" s="28">
        <f ca="1" t="shared" si="5745"/>
        <v>56600.1143708216</v>
      </c>
      <c r="BV796" s="30">
        <f ca="1" t="shared" si="5746"/>
        <v>8.23760513360487</v>
      </c>
    </row>
    <row r="797" ht="15" customHeight="1" spans="1:74">
      <c r="A797" s="26">
        <v>796</v>
      </c>
      <c r="B797" s="27">
        <f ca="1" t="shared" ref="B797:F797" si="5929">RAND()</f>
        <v>0.748731304671168</v>
      </c>
      <c r="C797" s="28">
        <f ca="1">IF(B797&lt;=('Ejercicio 3 - TIR'!$D$13-'Ejercicio 3 - TIR'!$C$13)/('Ejercicio 3 - TIR'!$E$13-'Ejercicio 3 - TIR'!$C$13),'Ejercicio 3 - TIR'!$C$13+SQRT(('Ejercicio 3 - TIR'!$E$13-'Ejercicio 3 - TIR'!$C$13)*('Ejercicio 3 - TIR'!$D$13-'Ejercicio 3 - TIR'!$C$13)*B797),'Ejercicio 3 - TIR'!$E$13-SQRT(('Ejercicio 3 - TIR'!$E$13-'Ejercicio 3 - TIR'!$C$13)*('Ejercicio 3 - TIR'!$E$13-'Ejercicio 3 - TIR'!$D$13)*(1-B797)))</f>
        <v>82635.5986456602</v>
      </c>
      <c r="D797" s="27">
        <f ca="1" t="shared" si="5929"/>
        <v>0.71143876205012</v>
      </c>
      <c r="E797" s="28">
        <f ca="1">IF(D797&lt;=('Ejercicio 3 - TIR'!$D$14-'Ejercicio 3 - TIR'!$C$14)/('Ejercicio 3 - TIR'!$E$14-'Ejercicio 3 - TIR'!$C$14),'Ejercicio 3 - TIR'!$C$14+SQRT(('Ejercicio 3 - TIR'!$E$14-'Ejercicio 3 - TIR'!$C$14)*('Ejercicio 3 - TIR'!$D$14-'Ejercicio 3 - TIR'!$C$14)*D797),'Ejercicio 3 - TIR'!$E$14-SQRT(('Ejercicio 3 - TIR'!$E$14-'Ejercicio 3 - TIR'!$C$14)*('Ejercicio 3 - TIR'!$E$14-'Ejercicio 3 - TIR'!$D$14)*(1-D797)))</f>
        <v>33420.9282043375</v>
      </c>
      <c r="F797" s="27">
        <f ca="1" t="shared" si="5929"/>
        <v>0.265097721513758</v>
      </c>
      <c r="G797" s="28">
        <f ca="1">IF(F797&lt;=('Ejercicio 3 - TIR'!$D$18-'Ejercicio 3 - TIR'!$C$18)/('Ejercicio 3 - TIR'!$E$18-'Ejercicio 3 - TIR'!$C$18),'Ejercicio 3 - TIR'!$C$18+SQRT(('Ejercicio 3 - TIR'!$E$18-'Ejercicio 3 - TIR'!$C$18)*('Ejercicio 3 - TIR'!$D$18-'Ejercicio 3 - TIR'!$C$18)*F797),'Ejercicio 3 - TIR'!$E$18-SQRT(('Ejercicio 3 - TIR'!$E$18-'Ejercicio 3 - TIR'!$C$18)*('Ejercicio 3 - TIR'!$E$18-'Ejercicio 3 - TIR'!$D$18)*(1-F797)))</f>
        <v>36305.9224723322</v>
      </c>
      <c r="H797" s="27">
        <f ca="1" t="shared" ref="H797:L797" si="5930">RAND()</f>
        <v>0.695861873931583</v>
      </c>
      <c r="I797" s="28">
        <f ca="1">IF(H797&lt;=('Ejercicio 3 - TIR'!$D$18-'Ejercicio 3 - TIR'!$C$18)/('Ejercicio 3 - TIR'!$E$18-'Ejercicio 3 - TIR'!$C$18),'Ejercicio 3 - TIR'!$C$18+SQRT(('Ejercicio 3 - TIR'!$E$18-'Ejercicio 3 - TIR'!$C$18)*('Ejercicio 3 - TIR'!$D$18-'Ejercicio 3 - TIR'!$C$18)*H797),'Ejercicio 3 - TIR'!$E$18-SQRT(('Ejercicio 3 - TIR'!$E$18-'Ejercicio 3 - TIR'!$C$18)*('Ejercicio 3 - TIR'!$E$18-'Ejercicio 3 - TIR'!$D$18)*(1-H797)))</f>
        <v>40223.9807940994</v>
      </c>
      <c r="J797" s="27">
        <f ca="1" t="shared" si="5930"/>
        <v>0.196487706590684</v>
      </c>
      <c r="K797" s="28">
        <f ca="1">IF(J797&lt;=('Ejercicio 3 - TIR'!$D$18-'Ejercicio 3 - TIR'!$C$18)/('Ejercicio 3 - TIR'!$E$18-'Ejercicio 3 - TIR'!$C$18),'Ejercicio 3 - TIR'!$C$18+SQRT(('Ejercicio 3 - TIR'!$E$18-'Ejercicio 3 - TIR'!$C$18)*('Ejercicio 3 - TIR'!$D$18-'Ejercicio 3 - TIR'!$C$18)*J797),'Ejercicio 3 - TIR'!$E$18-SQRT(('Ejercicio 3 - TIR'!$E$18-'Ejercicio 3 - TIR'!$C$18)*('Ejercicio 3 - TIR'!$E$18-'Ejercicio 3 - TIR'!$D$18)*(1-J797)))</f>
        <v>35428.9184916153</v>
      </c>
      <c r="L797" s="27">
        <f ca="1" t="shared" si="5930"/>
        <v>0.375992074244264</v>
      </c>
      <c r="M797" s="28">
        <f ca="1">IF(L797&lt;=('Ejercicio 3 - TIR'!$D$18-'Ejercicio 3 - TIR'!$C$18)/('Ejercicio 3 - TIR'!$E$18-'Ejercicio 3 - TIR'!$C$18),'Ejercicio 3 - TIR'!$C$18+SQRT(('Ejercicio 3 - TIR'!$E$18-'Ejercicio 3 - TIR'!$C$18)*('Ejercicio 3 - TIR'!$D$18-'Ejercicio 3 - TIR'!$C$18)*L797),'Ejercicio 3 - TIR'!$E$18-SQRT(('Ejercicio 3 - TIR'!$E$18-'Ejercicio 3 - TIR'!$C$18)*('Ejercicio 3 - TIR'!$E$18-'Ejercicio 3 - TIR'!$D$18)*(1-L797)))</f>
        <v>37509.9141896988</v>
      </c>
      <c r="N797" s="27">
        <f ca="1" t="shared" ref="N797:R797" si="5931">RAND()</f>
        <v>0.454766270599083</v>
      </c>
      <c r="O797" s="28">
        <f ca="1">IF(N797&lt;=('Ejercicio 3 - TIR'!$D$18-'Ejercicio 3 - TIR'!$C$18)/('Ejercicio 3 - TIR'!$E$18-'Ejercicio 3 - TIR'!$C$18),'Ejercicio 3 - TIR'!$C$18+SQRT(('Ejercicio 3 - TIR'!$E$18-'Ejercicio 3 - TIR'!$C$18)*('Ejercicio 3 - TIR'!$D$18-'Ejercicio 3 - TIR'!$C$18)*N797),'Ejercicio 3 - TIR'!$E$18-SQRT(('Ejercicio 3 - TIR'!$E$18-'Ejercicio 3 - TIR'!$C$18)*('Ejercicio 3 - TIR'!$E$18-'Ejercicio 3 - TIR'!$D$18)*(1-N797)))</f>
        <v>38259.2336563305</v>
      </c>
      <c r="P797" s="27">
        <f ca="1" t="shared" si="5931"/>
        <v>0.612005795041928</v>
      </c>
      <c r="Q797" s="29">
        <f ca="1">IF(P797&lt;=('Ejercicio 3 - TIR'!$D$22-'Ejercicio 3 - TIR'!$C$22)/('Ejercicio 3 - TIR'!$E$22-'Ejercicio 3 - TIR'!$C$22),'Ejercicio 3 - TIR'!$C$22+SQRT(('Ejercicio 3 - TIR'!$E$22-'Ejercicio 3 - TIR'!$C$22)*('Ejercicio 3 - TIR'!$D$22-'Ejercicio 3 - TIR'!$C$22)*P797),'Ejercicio 3 - TIR'!$E$22-SQRT(('Ejercicio 3 - TIR'!$E$22-'Ejercicio 3 - TIR'!$C$22)*('Ejercicio 3 - TIR'!$E$22-'Ejercicio 3 - TIR'!$D$22)*(1-P797)))</f>
        <v>0.153572938700557</v>
      </c>
      <c r="R797" s="27">
        <f ca="1" t="shared" si="5931"/>
        <v>0.196237466053893</v>
      </c>
      <c r="S797" s="29">
        <f ca="1">IF(R797&lt;=('Ejercicio 3 - TIR'!$D$23-'Ejercicio 3 - TIR'!$C$23)/('Ejercicio 3 - TIR'!$E$23-'Ejercicio 3 - TIR'!$C$23),'Ejercicio 3 - TIR'!$C$23+SQRT(('Ejercicio 3 - TIR'!$E$23-'Ejercicio 3 - TIR'!$C$23)*('Ejercicio 3 - TIR'!$D$23-'Ejercicio 3 - TIR'!$C$23)*R797),'Ejercicio 3 - TIR'!$E$23-SQRT(('Ejercicio 3 - TIR'!$E$23-'Ejercicio 3 - TIR'!$C$23)*('Ejercicio 3 - TIR'!$E$23-'Ejercicio 3 - TIR'!$D$23)*(1-R797)))</f>
        <v>0.138794345928949</v>
      </c>
      <c r="T797" s="27">
        <f ca="1" t="shared" ref="T797:X797" si="5932">RAND()</f>
        <v>0.00761732078744037</v>
      </c>
      <c r="U797" s="29">
        <f ca="1">IF(T797&lt;=('Ejercicio 3 - TIR'!$D$24-'Ejercicio 3 - TIR'!$C$24)/('Ejercicio 3 - TIR'!$E$24-'Ejercicio 3 - TIR'!$C$24),'Ejercicio 3 - TIR'!$C$24+SQRT(('Ejercicio 3 - TIR'!$E$24-'Ejercicio 3 - TIR'!$C$24)*('Ejercicio 3 - TIR'!$D$24-'Ejercicio 3 - TIR'!$C$24)*T797),'Ejercicio 3 - TIR'!$E$24-SQRT(('Ejercicio 3 - TIR'!$E$24-'Ejercicio 3 - TIR'!$C$24)*('Ejercicio 3 - TIR'!$E$24-'Ejercicio 3 - TIR'!$D$24)*(1-T797)))</f>
        <v>0.153999546681016</v>
      </c>
      <c r="V797" s="27">
        <f ca="1" t="shared" si="5932"/>
        <v>0.592224563134001</v>
      </c>
      <c r="W797" s="29">
        <f ca="1">IF(V797&lt;=('Ejercicio 3 - TIR'!$D$25-'Ejercicio 3 - TIR'!$C$25)/('Ejercicio 3 - TIR'!$E$25-'Ejercicio 3 - TIR'!$C$25),'Ejercicio 3 - TIR'!$C$25+SQRT(('Ejercicio 3 - TIR'!$E$25-'Ejercicio 3 - TIR'!$C$25)*('Ejercicio 3 - TIR'!$D$25-'Ejercicio 3 - TIR'!$C$25)*V797),'Ejercicio 3 - TIR'!$E$25-SQRT(('Ejercicio 3 - TIR'!$E$25-'Ejercicio 3 - TIR'!$C$25)*('Ejercicio 3 - TIR'!$E$25-'Ejercicio 3 - TIR'!$D$25)*(1-V797)))</f>
        <v>0.212221513674698</v>
      </c>
      <c r="X797" s="27">
        <f ca="1" t="shared" si="5932"/>
        <v>0.318615033615698</v>
      </c>
      <c r="Y797" s="29">
        <f ca="1">IF(X797&lt;=('Ejercicio 3 - TIR'!$D$26-'Ejercicio 3 - TIR'!$C$26)/('Ejercicio 3 - TIR'!$E$26-'Ejercicio 3 - TIR'!$C$26),'Ejercicio 3 - TIR'!$C$26+SQRT(('Ejercicio 3 - TIR'!$E$26-'Ejercicio 3 - TIR'!$C$26)*('Ejercicio 3 - TIR'!$D$26-'Ejercicio 3 - TIR'!$C$26)*X797),'Ejercicio 3 - TIR'!$E$26-SQRT(('Ejercicio 3 - TIR'!$E$26-'Ejercicio 3 - TIR'!$C$26)*('Ejercicio 3 - TIR'!$E$26-'Ejercicio 3 - TIR'!$D$26)*(1-X797)))</f>
        <v>0.219330199296329</v>
      </c>
      <c r="Z797" s="27">
        <f ca="1" t="shared" si="5716"/>
        <v>1.15357293870056</v>
      </c>
      <c r="AA797" s="27">
        <f ca="1" t="shared" si="5717"/>
        <v>1.31368234020884</v>
      </c>
      <c r="AB797" s="27">
        <f ca="1" t="shared" si="5718"/>
        <v>1.51598882508385</v>
      </c>
      <c r="AC797" s="27">
        <f ca="1" t="shared" si="5719"/>
        <v>1.83771426825708</v>
      </c>
      <c r="AD797" s="27">
        <f ca="1" t="shared" si="5720"/>
        <v>2.24078050496361</v>
      </c>
      <c r="AE797" s="26">
        <f ca="1" t="shared" si="5721"/>
        <v>5132.55015844043</v>
      </c>
      <c r="AF797" s="26">
        <f ca="1" t="shared" si="5722"/>
        <v>5844.91910062869</v>
      </c>
      <c r="AG797" s="26">
        <f ca="1" t="shared" si="5723"/>
        <v>6745.03399251272</v>
      </c>
      <c r="AH797" s="26">
        <f ca="1" t="shared" si="5724"/>
        <v>8176.47531619107</v>
      </c>
      <c r="AI797" s="26">
        <f ca="1" t="shared" si="5725"/>
        <v>9969.82327683277</v>
      </c>
      <c r="AJ797" s="28">
        <f ca="1" t="shared" si="5726"/>
        <v>41881.5296786428</v>
      </c>
      <c r="AK797" s="28">
        <f ca="1" t="shared" si="5727"/>
        <v>52841.5332221078</v>
      </c>
      <c r="AL797" s="28">
        <f ca="1" t="shared" si="5728"/>
        <v>53709.8445180955</v>
      </c>
      <c r="AM797" s="28">
        <f ca="1" t="shared" si="5729"/>
        <v>68932.5045075081</v>
      </c>
      <c r="AN797" s="28">
        <f ca="1" t="shared" si="5730"/>
        <v>85730.5449119529</v>
      </c>
      <c r="AO797" s="28">
        <f ca="1">C797/'Ejercicio 3 - TIR'!$D$7</f>
        <v>16527.119729132</v>
      </c>
      <c r="AP797" s="28">
        <f ca="1" t="shared" si="5731"/>
        <v>25354.4099495108</v>
      </c>
      <c r="AQ797" s="28">
        <f ca="1" t="shared" si="5732"/>
        <v>36314.4134929758</v>
      </c>
      <c r="AR797" s="28">
        <f ca="1" t="shared" si="5733"/>
        <v>37182.7247889634</v>
      </c>
      <c r="AS797" s="28">
        <f ca="1" t="shared" si="5734"/>
        <v>52405.384778376</v>
      </c>
      <c r="AT797" s="28">
        <f ca="1" t="shared" si="5735"/>
        <v>69203.4251828209</v>
      </c>
      <c r="AU797" s="28">
        <f ca="1">AP797*'Ejercicio 3 - TIR'!$D$5</f>
        <v>12677.2049747554</v>
      </c>
      <c r="AV797" s="28">
        <f ca="1">AQ797*'Ejercicio 3 - TIR'!$D$5</f>
        <v>18157.2067464879</v>
      </c>
      <c r="AW797" s="28">
        <f ca="1">AR797*'Ejercicio 3 - TIR'!$D$5</f>
        <v>18591.3623944817</v>
      </c>
      <c r="AX797" s="28">
        <f ca="1">AS797*'Ejercicio 3 - TIR'!$D$5</f>
        <v>26202.692389188</v>
      </c>
      <c r="AY797" s="28">
        <f ca="1">AT797*'Ejercicio 3 - TIR'!$D$5</f>
        <v>34601.7125914104</v>
      </c>
      <c r="AZ797" s="28">
        <f ca="1" t="shared" ref="AZ797:BD797" si="5933">AJ797-AU797-AE797</f>
        <v>24071.774545447</v>
      </c>
      <c r="BA797" s="28">
        <f ca="1" t="shared" si="5933"/>
        <v>28839.4073749912</v>
      </c>
      <c r="BB797" s="28">
        <f ca="1" t="shared" si="5933"/>
        <v>28373.448131101</v>
      </c>
      <c r="BC797" s="28">
        <f ca="1" t="shared" si="5933"/>
        <v>34553.336802129</v>
      </c>
      <c r="BD797" s="28">
        <f ca="1" t="shared" si="5933"/>
        <v>41159.0090437097</v>
      </c>
      <c r="BE797" s="28">
        <f ca="1" t="shared" ref="BE797:BI797" si="5934">AZ797/Z797</f>
        <v>20867.145663596</v>
      </c>
      <c r="BF797" s="28">
        <f ca="1" t="shared" si="5934"/>
        <v>21953.1057792911</v>
      </c>
      <c r="BG797" s="28">
        <f ca="1" t="shared" si="5934"/>
        <v>18716.1327719758</v>
      </c>
      <c r="BH797" s="28">
        <f ca="1" t="shared" si="5934"/>
        <v>18802.3445205658</v>
      </c>
      <c r="BI797" s="28">
        <f ca="1" t="shared" si="5934"/>
        <v>18368.1574132484</v>
      </c>
      <c r="BJ797" s="28">
        <f ca="1" t="shared" si="5738"/>
        <v>74888.9643780678</v>
      </c>
      <c r="BK797" s="28">
        <f ca="1" t="shared" si="5739"/>
        <v>37033.6476922385</v>
      </c>
      <c r="BL797" s="28">
        <f ca="1" t="shared" si="5740"/>
        <v>111922.612070306</v>
      </c>
      <c r="BM797" s="28">
        <f ca="1">BK797*'Ejercicio 3 - TIR'!$D$5</f>
        <v>18516.8238461192</v>
      </c>
      <c r="BN797" s="28">
        <f ca="1" t="shared" si="5741"/>
        <v>93405.7882241871</v>
      </c>
      <c r="BO797" s="28">
        <f ca="1" t="shared" si="5742"/>
        <v>41684.4880689035</v>
      </c>
      <c r="BP797" s="28">
        <f ca="1" t="shared" si="5743"/>
        <v>-116056.526849998</v>
      </c>
      <c r="BQ797" s="28">
        <f ca="1" t="shared" ref="BQ797:BT797" si="5935">BE797</f>
        <v>20867.145663596</v>
      </c>
      <c r="BR797" s="28">
        <f ca="1" t="shared" si="5935"/>
        <v>21953.1057792911</v>
      </c>
      <c r="BS797" s="28">
        <f ca="1" t="shared" si="5935"/>
        <v>18716.1327719758</v>
      </c>
      <c r="BT797" s="28">
        <f ca="1" t="shared" si="5935"/>
        <v>18802.3445205658</v>
      </c>
      <c r="BU797" s="28">
        <f ca="1" t="shared" si="5745"/>
        <v>60052.6454821519</v>
      </c>
      <c r="BV797" s="30">
        <f ca="1" t="shared" si="5746"/>
        <v>5.63618019295407</v>
      </c>
    </row>
    <row r="798" ht="15" customHeight="1" spans="1:74">
      <c r="A798" s="26">
        <v>797</v>
      </c>
      <c r="B798" s="27">
        <f ca="1" t="shared" ref="B798:F798" si="5936">RAND()</f>
        <v>0.0400297192943959</v>
      </c>
      <c r="C798" s="28">
        <f ca="1">IF(B798&lt;=('Ejercicio 3 - TIR'!$D$13-'Ejercicio 3 - TIR'!$C$13)/('Ejercicio 3 - TIR'!$E$13-'Ejercicio 3 - TIR'!$C$13),'Ejercicio 3 - TIR'!$C$13+SQRT(('Ejercicio 3 - TIR'!$E$13-'Ejercicio 3 - TIR'!$C$13)*('Ejercicio 3 - TIR'!$D$13-'Ejercicio 3 - TIR'!$C$13)*B798),'Ejercicio 3 - TIR'!$E$13-SQRT(('Ejercicio 3 - TIR'!$E$13-'Ejercicio 3 - TIR'!$C$13)*('Ejercicio 3 - TIR'!$E$13-'Ejercicio 3 - TIR'!$D$13)*(1-B798)))</f>
        <v>64001.4856888109</v>
      </c>
      <c r="D798" s="27">
        <f ca="1" t="shared" si="5936"/>
        <v>0.226867769531142</v>
      </c>
      <c r="E798" s="28">
        <f ca="1">IF(D798&lt;=('Ejercicio 3 - TIR'!$D$14-'Ejercicio 3 - TIR'!$C$14)/('Ejercicio 3 - TIR'!$E$14-'Ejercicio 3 - TIR'!$C$14),'Ejercicio 3 - TIR'!$C$14+SQRT(('Ejercicio 3 - TIR'!$E$14-'Ejercicio 3 - TIR'!$C$14)*('Ejercicio 3 - TIR'!$D$14-'Ejercicio 3 - TIR'!$C$14)*D798),'Ejercicio 3 - TIR'!$E$14-SQRT(('Ejercicio 3 - TIR'!$E$14-'Ejercicio 3 - TIR'!$C$14)*('Ejercicio 3 - TIR'!$E$14-'Ejercicio 3 - TIR'!$D$14)*(1-D798)))</f>
        <v>29124.9342679412</v>
      </c>
      <c r="F798" s="27">
        <f ca="1" t="shared" si="5936"/>
        <v>0.343806497721477</v>
      </c>
      <c r="G798" s="28">
        <f ca="1">IF(F798&lt;=('Ejercicio 3 - TIR'!$D$18-'Ejercicio 3 - TIR'!$C$18)/('Ejercicio 3 - TIR'!$E$18-'Ejercicio 3 - TIR'!$C$18),'Ejercicio 3 - TIR'!$C$18+SQRT(('Ejercicio 3 - TIR'!$E$18-'Ejercicio 3 - TIR'!$C$18)*('Ejercicio 3 - TIR'!$D$18-'Ejercicio 3 - TIR'!$C$18)*F798),'Ejercicio 3 - TIR'!$E$18-SQRT(('Ejercicio 3 - TIR'!$E$18-'Ejercicio 3 - TIR'!$C$18)*('Ejercicio 3 - TIR'!$E$18-'Ejercicio 3 - TIR'!$D$18)*(1-F798)))</f>
        <v>37181.2933833831</v>
      </c>
      <c r="H798" s="27">
        <f ca="1" t="shared" ref="H798:L798" si="5937">RAND()</f>
        <v>0.338388498086381</v>
      </c>
      <c r="I798" s="28">
        <f ca="1">IF(H798&lt;=('Ejercicio 3 - TIR'!$D$18-'Ejercicio 3 - TIR'!$C$18)/('Ejercicio 3 - TIR'!$E$18-'Ejercicio 3 - TIR'!$C$18),'Ejercicio 3 - TIR'!$C$18+SQRT(('Ejercicio 3 - TIR'!$E$18-'Ejercicio 3 - TIR'!$C$18)*('Ejercicio 3 - TIR'!$D$18-'Ejercicio 3 - TIR'!$C$18)*H798),'Ejercicio 3 - TIR'!$E$18-SQRT(('Ejercicio 3 - TIR'!$E$18-'Ejercicio 3 - TIR'!$C$18)*('Ejercicio 3 - TIR'!$E$18-'Ejercicio 3 - TIR'!$D$18)*(1-H798)))</f>
        <v>37124.4841717108</v>
      </c>
      <c r="J798" s="27">
        <f ca="1" t="shared" si="5937"/>
        <v>0.115196892434534</v>
      </c>
      <c r="K798" s="28">
        <f ca="1">IF(J798&lt;=('Ejercicio 3 - TIR'!$D$18-'Ejercicio 3 - TIR'!$C$18)/('Ejercicio 3 - TIR'!$E$18-'Ejercicio 3 - TIR'!$C$18),'Ejercicio 3 - TIR'!$C$18+SQRT(('Ejercicio 3 - TIR'!$E$18-'Ejercicio 3 - TIR'!$C$18)*('Ejercicio 3 - TIR'!$D$18-'Ejercicio 3 - TIR'!$C$18)*J798),'Ejercicio 3 - TIR'!$E$18-SQRT(('Ejercicio 3 - TIR'!$E$18-'Ejercicio 3 - TIR'!$C$18)*('Ejercicio 3 - TIR'!$E$18-'Ejercicio 3 - TIR'!$D$18)*(1-J798)))</f>
        <v>34156.8658704822</v>
      </c>
      <c r="L798" s="27">
        <f ca="1" t="shared" si="5937"/>
        <v>0.730148228813511</v>
      </c>
      <c r="M798" s="28">
        <f ca="1">IF(L798&lt;=('Ejercicio 3 - TIR'!$D$18-'Ejercicio 3 - TIR'!$C$18)/('Ejercicio 3 - TIR'!$E$18-'Ejercicio 3 - TIR'!$C$18),'Ejercicio 3 - TIR'!$C$18+SQRT(('Ejercicio 3 - TIR'!$E$18-'Ejercicio 3 - TIR'!$C$18)*('Ejercicio 3 - TIR'!$D$18-'Ejercicio 3 - TIR'!$C$18)*L798),'Ejercicio 3 - TIR'!$E$18-SQRT(('Ejercicio 3 - TIR'!$E$18-'Ejercicio 3 - TIR'!$C$18)*('Ejercicio 3 - TIR'!$E$18-'Ejercicio 3 - TIR'!$D$18)*(1-L798)))</f>
        <v>40501.2354096945</v>
      </c>
      <c r="N798" s="27">
        <f ca="1" t="shared" ref="N798:R798" si="5938">RAND()</f>
        <v>0.984730182696943</v>
      </c>
      <c r="O798" s="28">
        <f ca="1">IF(N798&lt;=('Ejercicio 3 - TIR'!$D$18-'Ejercicio 3 - TIR'!$C$18)/('Ejercicio 3 - TIR'!$E$18-'Ejercicio 3 - TIR'!$C$18),'Ejercicio 3 - TIR'!$C$18+SQRT(('Ejercicio 3 - TIR'!$E$18-'Ejercicio 3 - TIR'!$C$18)*('Ejercicio 3 - TIR'!$D$18-'Ejercicio 3 - TIR'!$C$18)*N798),'Ejercicio 3 - TIR'!$E$18-SQRT(('Ejercicio 3 - TIR'!$E$18-'Ejercicio 3 - TIR'!$C$18)*('Ejercicio 3 - TIR'!$E$18-'Ejercicio 3 - TIR'!$D$18)*(1-N798)))</f>
        <v>43929.8428630667</v>
      </c>
      <c r="P798" s="27">
        <f ca="1" t="shared" si="5938"/>
        <v>0.807932620595351</v>
      </c>
      <c r="Q798" s="29">
        <f ca="1">IF(P798&lt;=('Ejercicio 3 - TIR'!$D$22-'Ejercicio 3 - TIR'!$C$22)/('Ejercicio 3 - TIR'!$E$22-'Ejercicio 3 - TIR'!$C$22),'Ejercicio 3 - TIR'!$C$22+SQRT(('Ejercicio 3 - TIR'!$E$22-'Ejercicio 3 - TIR'!$C$22)*('Ejercicio 3 - TIR'!$D$22-'Ejercicio 3 - TIR'!$C$22)*P798),'Ejercicio 3 - TIR'!$E$22-SQRT(('Ejercicio 3 - TIR'!$E$22-'Ejercicio 3 - TIR'!$C$22)*('Ejercicio 3 - TIR'!$E$22-'Ejercicio 3 - TIR'!$D$22)*(1-P798)))</f>
        <v>0.161406418232939</v>
      </c>
      <c r="R798" s="27">
        <f ca="1" t="shared" si="5938"/>
        <v>0.00487752758880133</v>
      </c>
      <c r="S798" s="29">
        <f ca="1">IF(R798&lt;=('Ejercicio 3 - TIR'!$D$23-'Ejercicio 3 - TIR'!$C$23)/('Ejercicio 3 - TIR'!$E$23-'Ejercicio 3 - TIR'!$C$23),'Ejercicio 3 - TIR'!$C$23+SQRT(('Ejercicio 3 - TIR'!$E$23-'Ejercicio 3 - TIR'!$C$23)*('Ejercicio 3 - TIR'!$D$23-'Ejercicio 3 - TIR'!$C$23)*R798),'Ejercicio 3 - TIR'!$E$23-SQRT(('Ejercicio 3 - TIR'!$E$23-'Ejercicio 3 - TIR'!$C$23)*('Ejercicio 3 - TIR'!$E$23-'Ejercicio 3 - TIR'!$D$23)*(1-R798)))</f>
        <v>0.12296303048581</v>
      </c>
      <c r="T798" s="27">
        <f ca="1" t="shared" ref="T798:X798" si="5939">RAND()</f>
        <v>0.987222005945992</v>
      </c>
      <c r="U798" s="29">
        <f ca="1">IF(T798&lt;=('Ejercicio 3 - TIR'!$D$24-'Ejercicio 3 - TIR'!$C$24)/('Ejercicio 3 - TIR'!$E$24-'Ejercicio 3 - TIR'!$C$24),'Ejercicio 3 - TIR'!$C$24+SQRT(('Ejercicio 3 - TIR'!$E$24-'Ejercicio 3 - TIR'!$C$24)*('Ejercicio 3 - TIR'!$D$24-'Ejercicio 3 - TIR'!$C$24)*T798),'Ejercicio 3 - TIR'!$E$24-SQRT(('Ejercicio 3 - TIR'!$E$24-'Ejercicio 3 - TIR'!$C$24)*('Ejercicio 3 - TIR'!$E$24-'Ejercicio 3 - TIR'!$D$24)*(1-T798)))</f>
        <v>0.214018496564306</v>
      </c>
      <c r="V798" s="27">
        <f ca="1" t="shared" si="5939"/>
        <v>0.706870434702624</v>
      </c>
      <c r="W798" s="29">
        <f ca="1">IF(V798&lt;=('Ejercicio 3 - TIR'!$D$25-'Ejercicio 3 - TIR'!$C$25)/('Ejercicio 3 - TIR'!$E$25-'Ejercicio 3 - TIR'!$C$25),'Ejercicio 3 - TIR'!$C$25+SQRT(('Ejercicio 3 - TIR'!$E$25-'Ejercicio 3 - TIR'!$C$25)*('Ejercicio 3 - TIR'!$D$25-'Ejercicio 3 - TIR'!$C$25)*V798),'Ejercicio 3 - TIR'!$E$25-SQRT(('Ejercicio 3 - TIR'!$E$25-'Ejercicio 3 - TIR'!$C$25)*('Ejercicio 3 - TIR'!$E$25-'Ejercicio 3 - TIR'!$D$25)*(1-V798)))</f>
        <v>0.217969491441115</v>
      </c>
      <c r="X798" s="27">
        <f ca="1" t="shared" si="5939"/>
        <v>0.632556233018512</v>
      </c>
      <c r="Y798" s="29">
        <f ca="1">IF(X798&lt;=('Ejercicio 3 - TIR'!$D$26-'Ejercicio 3 - TIR'!$C$26)/('Ejercicio 3 - TIR'!$E$26-'Ejercicio 3 - TIR'!$C$26),'Ejercicio 3 - TIR'!$C$26+SQRT(('Ejercicio 3 - TIR'!$E$26-'Ejercicio 3 - TIR'!$C$26)*('Ejercicio 3 - TIR'!$D$26-'Ejercicio 3 - TIR'!$C$26)*X798),'Ejercicio 3 - TIR'!$E$26-SQRT(('Ejercicio 3 - TIR'!$E$26-'Ejercicio 3 - TIR'!$C$26)*('Ejercicio 3 - TIR'!$E$26-'Ejercicio 3 - TIR'!$D$26)*(1-X798)))</f>
        <v>0.23545568115124</v>
      </c>
      <c r="Z798" s="27">
        <f ca="1" t="shared" si="5716"/>
        <v>1.16140641823294</v>
      </c>
      <c r="AA798" s="27">
        <f ca="1" t="shared" si="5717"/>
        <v>1.30421647104453</v>
      </c>
      <c r="AB798" s="27">
        <f ca="1" t="shared" si="5718"/>
        <v>1.58334291937189</v>
      </c>
      <c r="AC798" s="27">
        <f ca="1" t="shared" si="5719"/>
        <v>1.92846337028427</v>
      </c>
      <c r="AD798" s="27">
        <f ca="1" t="shared" si="5720"/>
        <v>2.38253102670977</v>
      </c>
      <c r="AE798" s="26">
        <f ca="1" t="shared" si="5721"/>
        <v>4700.95132145819</v>
      </c>
      <c r="AF798" s="26">
        <f ca="1" t="shared" si="5722"/>
        <v>5278.99454211096</v>
      </c>
      <c r="AG798" s="26">
        <f ca="1" t="shared" si="5723"/>
        <v>6408.79701738473</v>
      </c>
      <c r="AH798" s="26">
        <f ca="1" t="shared" si="5724"/>
        <v>7805.71924401341</v>
      </c>
      <c r="AI798" s="26">
        <f ca="1" t="shared" si="5725"/>
        <v>9643.62018548792</v>
      </c>
      <c r="AJ798" s="28">
        <f ca="1" t="shared" si="5726"/>
        <v>43182.592773663</v>
      </c>
      <c r="AK798" s="28">
        <f ca="1" t="shared" si="5727"/>
        <v>48418.3637357772</v>
      </c>
      <c r="AL798" s="28">
        <f ca="1" t="shared" si="5728"/>
        <v>54082.0317239634</v>
      </c>
      <c r="AM798" s="28">
        <f ca="1" t="shared" si="5729"/>
        <v>78105.148938856</v>
      </c>
      <c r="AN798" s="28">
        <f ca="1" t="shared" si="5730"/>
        <v>104664.213619741</v>
      </c>
      <c r="AO798" s="28">
        <f ca="1">C798/'Ejercicio 3 - TIR'!$D$7</f>
        <v>12800.2971377622</v>
      </c>
      <c r="AP798" s="28">
        <f ca="1" t="shared" si="5731"/>
        <v>30382.2956359009</v>
      </c>
      <c r="AQ798" s="28">
        <f ca="1" t="shared" si="5732"/>
        <v>35618.066598015</v>
      </c>
      <c r="AR798" s="28">
        <f ca="1" t="shared" si="5733"/>
        <v>41281.7345862012</v>
      </c>
      <c r="AS798" s="28">
        <f ca="1" t="shared" si="5734"/>
        <v>65304.8518010938</v>
      </c>
      <c r="AT798" s="28">
        <f ca="1" t="shared" si="5735"/>
        <v>91863.9164819788</v>
      </c>
      <c r="AU798" s="28">
        <f ca="1">AP798*'Ejercicio 3 - TIR'!$D$5</f>
        <v>15191.1478179504</v>
      </c>
      <c r="AV798" s="28">
        <f ca="1">AQ798*'Ejercicio 3 - TIR'!$D$5</f>
        <v>17809.0332990075</v>
      </c>
      <c r="AW798" s="28">
        <f ca="1">AR798*'Ejercicio 3 - TIR'!$D$5</f>
        <v>20640.8672931006</v>
      </c>
      <c r="AX798" s="28">
        <f ca="1">AS798*'Ejercicio 3 - TIR'!$D$5</f>
        <v>32652.4259005469</v>
      </c>
      <c r="AY798" s="28">
        <f ca="1">AT798*'Ejercicio 3 - TIR'!$D$5</f>
        <v>45931.9582409894</v>
      </c>
      <c r="AZ798" s="28">
        <f ca="1" t="shared" ref="AZ798:BD798" si="5940">AJ798-AU798-AE798</f>
        <v>23290.4936342544</v>
      </c>
      <c r="BA798" s="28">
        <f ca="1" t="shared" si="5940"/>
        <v>25330.3358946587</v>
      </c>
      <c r="BB798" s="28">
        <f ca="1" t="shared" si="5940"/>
        <v>27032.367413478</v>
      </c>
      <c r="BC798" s="28">
        <f ca="1" t="shared" si="5940"/>
        <v>37647.0037942957</v>
      </c>
      <c r="BD798" s="28">
        <f ca="1" t="shared" si="5940"/>
        <v>49088.6351932637</v>
      </c>
      <c r="BE798" s="28">
        <f ca="1" t="shared" ref="BE798:BI798" si="5941">AZ798/Z798</f>
        <v>20053.6980583339</v>
      </c>
      <c r="BF798" s="28">
        <f ca="1" t="shared" si="5941"/>
        <v>19421.8800766808</v>
      </c>
      <c r="BG798" s="28">
        <f ca="1" t="shared" si="5941"/>
        <v>17072.9707903085</v>
      </c>
      <c r="BH798" s="28">
        <f ca="1" t="shared" si="5941"/>
        <v>19521.7624427817</v>
      </c>
      <c r="BI798" s="28">
        <f ca="1" t="shared" si="5941"/>
        <v>20603.5659737259</v>
      </c>
      <c r="BJ798" s="28">
        <f ca="1" t="shared" si="5738"/>
        <v>69391.0595442524</v>
      </c>
      <c r="BK798" s="28">
        <f ca="1" t="shared" si="5739"/>
        <v>30497.1050818226</v>
      </c>
      <c r="BL798" s="28">
        <f ca="1" t="shared" si="5740"/>
        <v>99888.164626075</v>
      </c>
      <c r="BM798" s="28">
        <f ca="1">BK798*'Ejercicio 3 - TIR'!$D$5</f>
        <v>15248.5525409113</v>
      </c>
      <c r="BN798" s="28">
        <f ca="1" t="shared" si="5741"/>
        <v>84639.6120851637</v>
      </c>
      <c r="BO798" s="28">
        <f ca="1" t="shared" si="5742"/>
        <v>35525.0828368223</v>
      </c>
      <c r="BP798" s="28">
        <f ca="1" t="shared" si="5743"/>
        <v>-93126.4199567521</v>
      </c>
      <c r="BQ798" s="28">
        <f ca="1" t="shared" ref="BQ798:BT798" si="5942">BE798</f>
        <v>20053.6980583339</v>
      </c>
      <c r="BR798" s="28">
        <f ca="1" t="shared" si="5942"/>
        <v>19421.8800766808</v>
      </c>
      <c r="BS798" s="28">
        <f ca="1" t="shared" si="5942"/>
        <v>17072.9707903085</v>
      </c>
      <c r="BT798" s="28">
        <f ca="1" t="shared" si="5942"/>
        <v>19521.7624427817</v>
      </c>
      <c r="BU798" s="28">
        <f ca="1" t="shared" si="5745"/>
        <v>56128.6488105482</v>
      </c>
      <c r="BV798" s="30">
        <f ca="1" t="shared" si="5746"/>
        <v>10.7668984391468</v>
      </c>
    </row>
    <row r="799" ht="15" customHeight="1" spans="1:74">
      <c r="A799" s="26">
        <v>798</v>
      </c>
      <c r="B799" s="27">
        <f ca="1" t="shared" ref="B799:F799" si="5943">RAND()</f>
        <v>0.701185708377487</v>
      </c>
      <c r="C799" s="28">
        <f ca="1">IF(B799&lt;=('Ejercicio 3 - TIR'!$D$13-'Ejercicio 3 - TIR'!$C$13)/('Ejercicio 3 - TIR'!$E$13-'Ejercicio 3 - TIR'!$C$13),'Ejercicio 3 - TIR'!$C$13+SQRT(('Ejercicio 3 - TIR'!$E$13-'Ejercicio 3 - TIR'!$C$13)*('Ejercicio 3 - TIR'!$D$13-'Ejercicio 3 - TIR'!$C$13)*B799),'Ejercicio 3 - TIR'!$E$13-SQRT(('Ejercicio 3 - TIR'!$E$13-'Ejercicio 3 - TIR'!$C$13)*('Ejercicio 3 - TIR'!$E$13-'Ejercicio 3 - TIR'!$D$13)*(1-B799)))</f>
        <v>81063.8665523551</v>
      </c>
      <c r="D799" s="27">
        <f ca="1" t="shared" si="5943"/>
        <v>0.617551812228751</v>
      </c>
      <c r="E799" s="28">
        <f ca="1">IF(D799&lt;=('Ejercicio 3 - TIR'!$D$14-'Ejercicio 3 - TIR'!$C$14)/('Ejercicio 3 - TIR'!$E$14-'Ejercicio 3 - TIR'!$C$14),'Ejercicio 3 - TIR'!$C$14+SQRT(('Ejercicio 3 - TIR'!$E$14-'Ejercicio 3 - TIR'!$C$14)*('Ejercicio 3 - TIR'!$D$14-'Ejercicio 3 - TIR'!$C$14)*D799),'Ejercicio 3 - TIR'!$E$14-SQRT(('Ejercicio 3 - TIR'!$E$14-'Ejercicio 3 - TIR'!$C$14)*('Ejercicio 3 - TIR'!$E$14-'Ejercicio 3 - TIR'!$D$14)*(1-D799)))</f>
        <v>32425.8843311125</v>
      </c>
      <c r="F799" s="27">
        <f ca="1" t="shared" si="5943"/>
        <v>0.949553609178004</v>
      </c>
      <c r="G799" s="28">
        <f ca="1">IF(F799&lt;=('Ejercicio 3 - TIR'!$D$18-'Ejercicio 3 - TIR'!$C$18)/('Ejercicio 3 - TIR'!$E$18-'Ejercicio 3 - TIR'!$C$18),'Ejercicio 3 - TIR'!$C$18+SQRT(('Ejercicio 3 - TIR'!$E$18-'Ejercicio 3 - TIR'!$C$18)*('Ejercicio 3 - TIR'!$D$18-'Ejercicio 3 - TIR'!$C$18)*F799),'Ejercicio 3 - TIR'!$E$18-SQRT(('Ejercicio 3 - TIR'!$E$18-'Ejercicio 3 - TIR'!$C$18)*('Ejercicio 3 - TIR'!$E$18-'Ejercicio 3 - TIR'!$D$18)*(1-F799)))</f>
        <v>43054.883213879</v>
      </c>
      <c r="H799" s="27">
        <f ca="1" t="shared" ref="H799:L799" si="5944">RAND()</f>
        <v>0.520968534970786</v>
      </c>
      <c r="I799" s="28">
        <f ca="1">IF(H799&lt;=('Ejercicio 3 - TIR'!$D$18-'Ejercicio 3 - TIR'!$C$18)/('Ejercicio 3 - TIR'!$E$18-'Ejercicio 3 - TIR'!$C$18),'Ejercicio 3 - TIR'!$C$18+SQRT(('Ejercicio 3 - TIR'!$E$18-'Ejercicio 3 - TIR'!$C$18)*('Ejercicio 3 - TIR'!$D$18-'Ejercicio 3 - TIR'!$C$18)*H799),'Ejercicio 3 - TIR'!$E$18-SQRT(('Ejercicio 3 - TIR'!$E$18-'Ejercicio 3 - TIR'!$C$18)*('Ejercicio 3 - TIR'!$E$18-'Ejercicio 3 - TIR'!$D$18)*(1-H799)))</f>
        <v>38839.9819143264</v>
      </c>
      <c r="J799" s="27">
        <f ca="1" t="shared" si="5944"/>
        <v>0.86507543442537</v>
      </c>
      <c r="K799" s="28">
        <f ca="1">IF(J799&lt;=('Ejercicio 3 - TIR'!$D$18-'Ejercicio 3 - TIR'!$C$18)/('Ejercicio 3 - TIR'!$E$18-'Ejercicio 3 - TIR'!$C$18),'Ejercicio 3 - TIR'!$C$18+SQRT(('Ejercicio 3 - TIR'!$E$18-'Ejercicio 3 - TIR'!$C$18)*('Ejercicio 3 - TIR'!$D$18-'Ejercicio 3 - TIR'!$C$18)*J799),'Ejercicio 3 - TIR'!$E$18-SQRT(('Ejercicio 3 - TIR'!$E$18-'Ejercicio 3 - TIR'!$C$18)*('Ejercicio 3 - TIR'!$E$18-'Ejercicio 3 - TIR'!$D$18)*(1-J799)))</f>
        <v>41818.9086121117</v>
      </c>
      <c r="L799" s="27">
        <f ca="1" t="shared" si="5944"/>
        <v>0.536577046560555</v>
      </c>
      <c r="M799" s="28">
        <f ca="1">IF(L799&lt;=('Ejercicio 3 - TIR'!$D$18-'Ejercicio 3 - TIR'!$C$18)/('Ejercicio 3 - TIR'!$E$18-'Ejercicio 3 - TIR'!$C$18),'Ejercicio 3 - TIR'!$C$18+SQRT(('Ejercicio 3 - TIR'!$E$18-'Ejercicio 3 - TIR'!$C$18)*('Ejercicio 3 - TIR'!$D$18-'Ejercicio 3 - TIR'!$C$18)*L799),'Ejercicio 3 - TIR'!$E$18-SQRT(('Ejercicio 3 - TIR'!$E$18-'Ejercicio 3 - TIR'!$C$18)*('Ejercicio 3 - TIR'!$E$18-'Ejercicio 3 - TIR'!$D$18)*(1-L799)))</f>
        <v>38971.4300411965</v>
      </c>
      <c r="N799" s="27">
        <f ca="1" t="shared" ref="N799:R799" si="5945">RAND()</f>
        <v>0.739772940970664</v>
      </c>
      <c r="O799" s="28">
        <f ca="1">IF(N799&lt;=('Ejercicio 3 - TIR'!$D$18-'Ejercicio 3 - TIR'!$C$18)/('Ejercicio 3 - TIR'!$E$18-'Ejercicio 3 - TIR'!$C$18),'Ejercicio 3 - TIR'!$C$18+SQRT(('Ejercicio 3 - TIR'!$E$18-'Ejercicio 3 - TIR'!$C$18)*('Ejercicio 3 - TIR'!$D$18-'Ejercicio 3 - TIR'!$C$18)*N799),'Ejercicio 3 - TIR'!$E$18-SQRT(('Ejercicio 3 - TIR'!$E$18-'Ejercicio 3 - TIR'!$C$18)*('Ejercicio 3 - TIR'!$E$18-'Ejercicio 3 - TIR'!$D$18)*(1-N799)))</f>
        <v>40582.1917846968</v>
      </c>
      <c r="P799" s="27">
        <f ca="1" t="shared" si="5945"/>
        <v>0.736461079845523</v>
      </c>
      <c r="Q799" s="29">
        <f ca="1">IF(P799&lt;=('Ejercicio 3 - TIR'!$D$22-'Ejercicio 3 - TIR'!$C$22)/('Ejercicio 3 - TIR'!$E$22-'Ejercicio 3 - TIR'!$C$22),'Ejercicio 3 - TIR'!$C$22+SQRT(('Ejercicio 3 - TIR'!$E$22-'Ejercicio 3 - TIR'!$C$22)*('Ejercicio 3 - TIR'!$D$22-'Ejercicio 3 - TIR'!$C$22)*P799),'Ejercicio 3 - TIR'!$E$22-SQRT(('Ejercicio 3 - TIR'!$E$22-'Ejercicio 3 - TIR'!$C$22)*('Ejercicio 3 - TIR'!$E$22-'Ejercicio 3 - TIR'!$D$22)*(1-P799)))</f>
        <v>0.158219961977121</v>
      </c>
      <c r="R799" s="27">
        <f ca="1" t="shared" si="5945"/>
        <v>0.753400310011701</v>
      </c>
      <c r="S799" s="29">
        <f ca="1">IF(R799&lt;=('Ejercicio 3 - TIR'!$D$23-'Ejercicio 3 - TIR'!$C$23)/('Ejercicio 3 - TIR'!$E$23-'Ejercicio 3 - TIR'!$C$23),'Ejercicio 3 - TIR'!$C$23+SQRT(('Ejercicio 3 - TIR'!$E$23-'Ejercicio 3 - TIR'!$C$23)*('Ejercicio 3 - TIR'!$D$23-'Ejercicio 3 - TIR'!$C$23)*R799),'Ejercicio 3 - TIR'!$E$23-SQRT(('Ejercicio 3 - TIR'!$E$23-'Ejercicio 3 - TIR'!$C$23)*('Ejercicio 3 - TIR'!$E$23-'Ejercicio 3 - TIR'!$D$23)*(1-R799)))</f>
        <v>0.158931553403752</v>
      </c>
      <c r="T799" s="27">
        <f ca="1" t="shared" ref="T799:X799" si="5946">RAND()</f>
        <v>0.5969120982466</v>
      </c>
      <c r="U799" s="29">
        <f ca="1">IF(T799&lt;=('Ejercicio 3 - TIR'!$D$24-'Ejercicio 3 - TIR'!$C$24)/('Ejercicio 3 - TIR'!$E$24-'Ejercicio 3 - TIR'!$C$24),'Ejercicio 3 - TIR'!$C$24+SQRT(('Ejercicio 3 - TIR'!$E$24-'Ejercicio 3 - TIR'!$C$24)*('Ejercicio 3 - TIR'!$D$24-'Ejercicio 3 - TIR'!$C$24)*T799),'Ejercicio 3 - TIR'!$E$24-SQRT(('Ejercicio 3 - TIR'!$E$24-'Ejercicio 3 - TIR'!$C$24)*('Ejercicio 3 - TIR'!$E$24-'Ejercicio 3 - TIR'!$D$24)*(1-T799)))</f>
        <v>0.186404671084963</v>
      </c>
      <c r="V799" s="27">
        <f ca="1" t="shared" si="5946"/>
        <v>0.404584170623693</v>
      </c>
      <c r="W799" s="29">
        <f ca="1">IF(V799&lt;=('Ejercicio 3 - TIR'!$D$25-'Ejercicio 3 - TIR'!$C$25)/('Ejercicio 3 - TIR'!$E$25-'Ejercicio 3 - TIR'!$C$25),'Ejercicio 3 - TIR'!$C$25+SQRT(('Ejercicio 3 - TIR'!$E$25-'Ejercicio 3 - TIR'!$C$25)*('Ejercicio 3 - TIR'!$D$25-'Ejercicio 3 - TIR'!$C$25)*V799),'Ejercicio 3 - TIR'!$E$25-SQRT(('Ejercicio 3 - TIR'!$E$25-'Ejercicio 3 - TIR'!$C$25)*('Ejercicio 3 - TIR'!$E$25-'Ejercicio 3 - TIR'!$D$25)*(1-V799)))</f>
        <v>0.204349639620074</v>
      </c>
      <c r="X799" s="27">
        <f ca="1" t="shared" si="5946"/>
        <v>0.0638724141527549</v>
      </c>
      <c r="Y799" s="29">
        <f ca="1">IF(X799&lt;=('Ejercicio 3 - TIR'!$D$26-'Ejercicio 3 - TIR'!$C$26)/('Ejercicio 3 - TIR'!$E$26-'Ejercicio 3 - TIR'!$C$26),'Ejercicio 3 - TIR'!$C$26+SQRT(('Ejercicio 3 - TIR'!$E$26-'Ejercicio 3 - TIR'!$C$26)*('Ejercicio 3 - TIR'!$D$26-'Ejercicio 3 - TIR'!$C$26)*X799),'Ejercicio 3 - TIR'!$E$26-SQRT(('Ejercicio 3 - TIR'!$E$26-'Ejercicio 3 - TIR'!$C$26)*('Ejercicio 3 - TIR'!$E$26-'Ejercicio 3 - TIR'!$D$26)*(1-X799)))</f>
        <v>0.203132232034671</v>
      </c>
      <c r="Z799" s="27">
        <f ca="1" t="shared" si="5716"/>
        <v>1.15821996197712</v>
      </c>
      <c r="AA799" s="27">
        <f ca="1" t="shared" si="5717"/>
        <v>1.34229765971738</v>
      </c>
      <c r="AB799" s="27">
        <f ca="1" t="shared" si="5718"/>
        <v>1.59250821347511</v>
      </c>
      <c r="AC799" s="27">
        <f ca="1" t="shared" si="5719"/>
        <v>1.91793669299076</v>
      </c>
      <c r="AD799" s="27">
        <f ca="1" t="shared" si="5720"/>
        <v>2.30753145433917</v>
      </c>
      <c r="AE799" s="26">
        <f ca="1" t="shared" si="5721"/>
        <v>5130.42218594314</v>
      </c>
      <c r="AF799" s="26">
        <f ca="1" t="shared" si="5722"/>
        <v>5945.80815357216</v>
      </c>
      <c r="AG799" s="26">
        <f ca="1" t="shared" si="5723"/>
        <v>7054.13456677306</v>
      </c>
      <c r="AH799" s="26">
        <f ca="1" t="shared" si="5724"/>
        <v>8495.64442332465</v>
      </c>
      <c r="AI799" s="26">
        <f ca="1" t="shared" si="5725"/>
        <v>10221.3836376075</v>
      </c>
      <c r="AJ799" s="28">
        <f ca="1" t="shared" si="5726"/>
        <v>49867.0251989083</v>
      </c>
      <c r="AK799" s="28">
        <f ca="1" t="shared" si="5727"/>
        <v>52134.8168270657</v>
      </c>
      <c r="AL799" s="28">
        <f ca="1" t="shared" si="5728"/>
        <v>66596.955443353</v>
      </c>
      <c r="AM799" s="28">
        <f ca="1" t="shared" si="5729"/>
        <v>74744.7356543333</v>
      </c>
      <c r="AN799" s="28">
        <f ca="1" t="shared" si="5730"/>
        <v>93644.6840292126</v>
      </c>
      <c r="AO799" s="28">
        <f ca="1">C799/'Ejercicio 3 - TIR'!$D$7</f>
        <v>16212.773310471</v>
      </c>
      <c r="AP799" s="28">
        <f ca="1" t="shared" si="5731"/>
        <v>33654.2518884373</v>
      </c>
      <c r="AQ799" s="28">
        <f ca="1" t="shared" si="5732"/>
        <v>35922.0435165947</v>
      </c>
      <c r="AR799" s="28">
        <f ca="1" t="shared" si="5733"/>
        <v>50384.182132882</v>
      </c>
      <c r="AS799" s="28">
        <f ca="1" t="shared" si="5734"/>
        <v>58531.9623438622</v>
      </c>
      <c r="AT799" s="28">
        <f ca="1" t="shared" si="5735"/>
        <v>77431.9107187416</v>
      </c>
      <c r="AU799" s="28">
        <f ca="1">AP799*'Ejercicio 3 - TIR'!$D$5</f>
        <v>16827.1259442186</v>
      </c>
      <c r="AV799" s="28">
        <f ca="1">AQ799*'Ejercicio 3 - TIR'!$D$5</f>
        <v>17961.0217582973</v>
      </c>
      <c r="AW799" s="28">
        <f ca="1">AR799*'Ejercicio 3 - TIR'!$D$5</f>
        <v>25192.091066441</v>
      </c>
      <c r="AX799" s="28">
        <f ca="1">AS799*'Ejercicio 3 - TIR'!$D$5</f>
        <v>29265.9811719311</v>
      </c>
      <c r="AY799" s="28">
        <f ca="1">AT799*'Ejercicio 3 - TIR'!$D$5</f>
        <v>38715.9553593708</v>
      </c>
      <c r="AZ799" s="28">
        <f ca="1" t="shared" ref="AZ799:BD799" si="5947">AJ799-AU799-AE799</f>
        <v>27909.4770687465</v>
      </c>
      <c r="BA799" s="28">
        <f ca="1" t="shared" si="5947"/>
        <v>28227.9869151962</v>
      </c>
      <c r="BB799" s="28">
        <f ca="1" t="shared" si="5947"/>
        <v>34350.729810139</v>
      </c>
      <c r="BC799" s="28">
        <f ca="1" t="shared" si="5947"/>
        <v>36983.1100590775</v>
      </c>
      <c r="BD799" s="28">
        <f ca="1" t="shared" si="5947"/>
        <v>44707.3450322343</v>
      </c>
      <c r="BE799" s="28">
        <f ca="1" t="shared" ref="BE799:BI799" si="5948">AZ799/Z799</f>
        <v>24096.8710477966</v>
      </c>
      <c r="BF799" s="28">
        <f ca="1" t="shared" si="5948"/>
        <v>21029.6030175152</v>
      </c>
      <c r="BG799" s="28">
        <f ca="1" t="shared" si="5948"/>
        <v>21570.2057417839</v>
      </c>
      <c r="BH799" s="28">
        <f ca="1" t="shared" si="5948"/>
        <v>19282.7584947068</v>
      </c>
      <c r="BI799" s="28">
        <f ca="1" t="shared" si="5948"/>
        <v>19374.533312716</v>
      </c>
      <c r="BJ799" s="28">
        <f ca="1" t="shared" si="5738"/>
        <v>74823.7480288057</v>
      </c>
      <c r="BK799" s="28">
        <f ca="1" t="shared" si="5739"/>
        <v>37411.4843759825</v>
      </c>
      <c r="BL799" s="28">
        <f ca="1" t="shared" si="5740"/>
        <v>112235.232404788</v>
      </c>
      <c r="BM799" s="28">
        <f ca="1">BK799*'Ejercicio 3 - TIR'!$D$5</f>
        <v>18705.7421879912</v>
      </c>
      <c r="BN799" s="28">
        <f ca="1" t="shared" si="5741"/>
        <v>93529.490216797</v>
      </c>
      <c r="BO799" s="28">
        <f ca="1" t="shared" si="5742"/>
        <v>40532.270986348</v>
      </c>
      <c r="BP799" s="28">
        <f ca="1" t="shared" si="5743"/>
        <v>-113489.750883468</v>
      </c>
      <c r="BQ799" s="28">
        <f ca="1" t="shared" ref="BQ799:BT799" si="5949">BE799</f>
        <v>24096.8710477966</v>
      </c>
      <c r="BR799" s="28">
        <f ca="1" t="shared" si="5949"/>
        <v>21029.6030175152</v>
      </c>
      <c r="BS799" s="28">
        <f ca="1" t="shared" si="5949"/>
        <v>21570.2057417839</v>
      </c>
      <c r="BT799" s="28">
        <f ca="1" t="shared" si="5949"/>
        <v>19282.7584947068</v>
      </c>
      <c r="BU799" s="28">
        <f ca="1" t="shared" si="5745"/>
        <v>59906.804299064</v>
      </c>
      <c r="BV799" s="30">
        <f ca="1" t="shared" si="5746"/>
        <v>7.68722838416638</v>
      </c>
    </row>
    <row r="800" ht="15" customHeight="1" spans="1:74">
      <c r="A800" s="26">
        <v>799</v>
      </c>
      <c r="B800" s="27">
        <f ca="1" t="shared" ref="B800:F800" si="5950">RAND()</f>
        <v>0.521532621654421</v>
      </c>
      <c r="C800" s="28">
        <f ca="1">IF(B800&lt;=('Ejercicio 3 - TIR'!$D$13-'Ejercicio 3 - TIR'!$C$13)/('Ejercicio 3 - TIR'!$E$13-'Ejercicio 3 - TIR'!$C$13),'Ejercicio 3 - TIR'!$C$13+SQRT(('Ejercicio 3 - TIR'!$E$13-'Ejercicio 3 - TIR'!$C$13)*('Ejercicio 3 - TIR'!$D$13-'Ejercicio 3 - TIR'!$C$13)*B800),'Ejercicio 3 - TIR'!$E$13-SQRT(('Ejercicio 3 - TIR'!$E$13-'Ejercicio 3 - TIR'!$C$13)*('Ejercicio 3 - TIR'!$E$13-'Ejercicio 3 - TIR'!$D$13)*(1-B800)))</f>
        <v>76038.3461753014</v>
      </c>
      <c r="D800" s="27">
        <f ca="1" t="shared" si="5950"/>
        <v>0.823417645813809</v>
      </c>
      <c r="E800" s="28">
        <f ca="1">IF(D800&lt;=('Ejercicio 3 - TIR'!$D$14-'Ejercicio 3 - TIR'!$C$14)/('Ejercicio 3 - TIR'!$E$14-'Ejercicio 3 - TIR'!$C$14),'Ejercicio 3 - TIR'!$C$14+SQRT(('Ejercicio 3 - TIR'!$E$14-'Ejercicio 3 - TIR'!$C$14)*('Ejercicio 3 - TIR'!$D$14-'Ejercicio 3 - TIR'!$C$14)*D800),'Ejercicio 3 - TIR'!$E$14-SQRT(('Ejercicio 3 - TIR'!$E$14-'Ejercicio 3 - TIR'!$C$14)*('Ejercicio 3 - TIR'!$E$14-'Ejercicio 3 - TIR'!$D$14)*(1-D800)))</f>
        <v>34853.4134489034</v>
      </c>
      <c r="F800" s="27">
        <f ca="1" t="shared" si="5950"/>
        <v>0.663799313779734</v>
      </c>
      <c r="G800" s="28">
        <f ca="1">IF(F800&lt;=('Ejercicio 3 - TIR'!$D$18-'Ejercicio 3 - TIR'!$C$18)/('Ejercicio 3 - TIR'!$E$18-'Ejercicio 3 - TIR'!$C$18),'Ejercicio 3 - TIR'!$C$18+SQRT(('Ejercicio 3 - TIR'!$E$18-'Ejercicio 3 - TIR'!$C$18)*('Ejercicio 3 - TIR'!$D$18-'Ejercicio 3 - TIR'!$C$18)*F800),'Ejercicio 3 - TIR'!$E$18-SQRT(('Ejercicio 3 - TIR'!$E$18-'Ejercicio 3 - TIR'!$C$18)*('Ejercicio 3 - TIR'!$E$18-'Ejercicio 3 - TIR'!$D$18)*(1-F800)))</f>
        <v>39978.4716799197</v>
      </c>
      <c r="H800" s="27">
        <f ca="1" t="shared" ref="H800:L800" si="5951">RAND()</f>
        <v>0.948293993872698</v>
      </c>
      <c r="I800" s="28">
        <f ca="1">IF(H800&lt;=('Ejercicio 3 - TIR'!$D$18-'Ejercicio 3 - TIR'!$C$18)/('Ejercicio 3 - TIR'!$E$18-'Ejercicio 3 - TIR'!$C$18),'Ejercicio 3 - TIR'!$C$18+SQRT(('Ejercicio 3 - TIR'!$E$18-'Ejercicio 3 - TIR'!$C$18)*('Ejercicio 3 - TIR'!$D$18-'Ejercicio 3 - TIR'!$C$18)*H800),'Ejercicio 3 - TIR'!$E$18-SQRT(('Ejercicio 3 - TIR'!$E$18-'Ejercicio 3 - TIR'!$C$18)*('Ejercicio 3 - TIR'!$E$18-'Ejercicio 3 - TIR'!$D$18)*(1-H800)))</f>
        <v>43030.7487566215</v>
      </c>
      <c r="J800" s="27">
        <f ca="1" t="shared" si="5951"/>
        <v>0.0493795436079736</v>
      </c>
      <c r="K800" s="28">
        <f ca="1">IF(J800&lt;=('Ejercicio 3 - TIR'!$D$18-'Ejercicio 3 - TIR'!$C$18)/('Ejercicio 3 - TIR'!$E$18-'Ejercicio 3 - TIR'!$C$18),'Ejercicio 3 - TIR'!$C$18+SQRT(('Ejercicio 3 - TIR'!$E$18-'Ejercicio 3 - TIR'!$C$18)*('Ejercicio 3 - TIR'!$D$18-'Ejercicio 3 - TIR'!$C$18)*J800),'Ejercicio 3 - TIR'!$E$18-SQRT(('Ejercicio 3 - TIR'!$E$18-'Ejercicio 3 - TIR'!$C$18)*('Ejercicio 3 - TIR'!$E$18-'Ejercicio 3 - TIR'!$D$18)*(1-J800)))</f>
        <v>32721.5678461497</v>
      </c>
      <c r="L800" s="27">
        <f ca="1" t="shared" si="5951"/>
        <v>0.886987409989183</v>
      </c>
      <c r="M800" s="28">
        <f ca="1">IF(L800&lt;=('Ejercicio 3 - TIR'!$D$18-'Ejercicio 3 - TIR'!$C$18)/('Ejercicio 3 - TIR'!$E$18-'Ejercicio 3 - TIR'!$C$18),'Ejercicio 3 - TIR'!$C$18+SQRT(('Ejercicio 3 - TIR'!$E$18-'Ejercicio 3 - TIR'!$C$18)*('Ejercicio 3 - TIR'!$D$18-'Ejercicio 3 - TIR'!$C$18)*L800),'Ejercicio 3 - TIR'!$E$18-SQRT(('Ejercicio 3 - TIR'!$E$18-'Ejercicio 3 - TIR'!$C$18)*('Ejercicio 3 - TIR'!$E$18-'Ejercicio 3 - TIR'!$D$18)*(1-L800)))</f>
        <v>42088.6525025667</v>
      </c>
      <c r="N800" s="27">
        <f ca="1" t="shared" ref="N800:R800" si="5952">RAND()</f>
        <v>0.863262376073408</v>
      </c>
      <c r="O800" s="28">
        <f ca="1">IF(N800&lt;=('Ejercicio 3 - TIR'!$D$18-'Ejercicio 3 - TIR'!$C$18)/('Ejercicio 3 - TIR'!$E$18-'Ejercicio 3 - TIR'!$C$18),'Ejercicio 3 - TIR'!$C$18+SQRT(('Ejercicio 3 - TIR'!$E$18-'Ejercicio 3 - TIR'!$C$18)*('Ejercicio 3 - TIR'!$D$18-'Ejercicio 3 - TIR'!$C$18)*N800),'Ejercicio 3 - TIR'!$E$18-SQRT(('Ejercicio 3 - TIR'!$E$18-'Ejercicio 3 - TIR'!$C$18)*('Ejercicio 3 - TIR'!$E$18-'Ejercicio 3 - TIR'!$D$18)*(1-N800)))</f>
        <v>41797.6068644693</v>
      </c>
      <c r="P800" s="27">
        <f ca="1" t="shared" si="5952"/>
        <v>0.583689005254548</v>
      </c>
      <c r="Q800" s="29">
        <f ca="1">IF(P800&lt;=('Ejercicio 3 - TIR'!$D$22-'Ejercicio 3 - TIR'!$C$22)/('Ejercicio 3 - TIR'!$E$22-'Ejercicio 3 - TIR'!$C$22),'Ejercicio 3 - TIR'!$C$22+SQRT(('Ejercicio 3 - TIR'!$E$22-'Ejercicio 3 - TIR'!$C$22)*('Ejercicio 3 - TIR'!$D$22-'Ejercicio 3 - TIR'!$C$22)*P800),'Ejercicio 3 - TIR'!$E$22-SQRT(('Ejercicio 3 - TIR'!$E$22-'Ejercicio 3 - TIR'!$C$22)*('Ejercicio 3 - TIR'!$E$22-'Ejercicio 3 - TIR'!$D$22)*(1-P800)))</f>
        <v>0.152625563192244</v>
      </c>
      <c r="R800" s="27">
        <f ca="1" t="shared" si="5952"/>
        <v>0.923105566418591</v>
      </c>
      <c r="S800" s="29">
        <f ca="1">IF(R800&lt;=('Ejercicio 3 - TIR'!$D$23-'Ejercicio 3 - TIR'!$C$23)/('Ejercicio 3 - TIR'!$E$23-'Ejercicio 3 - TIR'!$C$23),'Ejercicio 3 - TIR'!$C$23+SQRT(('Ejercicio 3 - TIR'!$E$23-'Ejercicio 3 - TIR'!$C$23)*('Ejercicio 3 - TIR'!$D$23-'Ejercicio 3 - TIR'!$C$23)*R800),'Ejercicio 3 - TIR'!$E$23-SQRT(('Ejercicio 3 - TIR'!$E$23-'Ejercicio 3 - TIR'!$C$23)*('Ejercicio 3 - TIR'!$E$23-'Ejercicio 3 - TIR'!$D$23)*(1-R800)))</f>
        <v>0.168235222890061</v>
      </c>
      <c r="T800" s="27">
        <f ca="1" t="shared" ref="T800:X800" si="5953">RAND()</f>
        <v>0.978064303704167</v>
      </c>
      <c r="U800" s="29">
        <f ca="1">IF(T800&lt;=('Ejercicio 3 - TIR'!$D$24-'Ejercicio 3 - TIR'!$C$24)/('Ejercicio 3 - TIR'!$E$24-'Ejercicio 3 - TIR'!$C$24),'Ejercicio 3 - TIR'!$C$24+SQRT(('Ejercicio 3 - TIR'!$E$24-'Ejercicio 3 - TIR'!$C$24)*('Ejercicio 3 - TIR'!$D$24-'Ejercicio 3 - TIR'!$C$24)*T800),'Ejercicio 3 - TIR'!$E$24-SQRT(('Ejercicio 3 - TIR'!$E$24-'Ejercicio 3 - TIR'!$C$24)*('Ejercicio 3 - TIR'!$E$24-'Ejercicio 3 - TIR'!$D$24)*(1-T800)))</f>
        <v>0.212162911916513</v>
      </c>
      <c r="V800" s="27">
        <f ca="1" t="shared" si="5953"/>
        <v>0.727909246336636</v>
      </c>
      <c r="W800" s="29">
        <f ca="1">IF(V800&lt;=('Ejercicio 3 - TIR'!$D$25-'Ejercicio 3 - TIR'!$C$25)/('Ejercicio 3 - TIR'!$E$25-'Ejercicio 3 - TIR'!$C$25),'Ejercicio 3 - TIR'!$C$25+SQRT(('Ejercicio 3 - TIR'!$E$25-'Ejercicio 3 - TIR'!$C$25)*('Ejercicio 3 - TIR'!$D$25-'Ejercicio 3 - TIR'!$C$25)*V800),'Ejercicio 3 - TIR'!$E$25-SQRT(('Ejercicio 3 - TIR'!$E$25-'Ejercicio 3 - TIR'!$C$25)*('Ejercicio 3 - TIR'!$E$25-'Ejercicio 3 - TIR'!$D$25)*(1-V800)))</f>
        <v>0.219140355837732</v>
      </c>
      <c r="X800" s="27">
        <f ca="1" t="shared" si="5953"/>
        <v>0.493205074669883</v>
      </c>
      <c r="Y800" s="29">
        <f ca="1">IF(X800&lt;=('Ejercicio 3 - TIR'!$D$26-'Ejercicio 3 - TIR'!$C$26)/('Ejercicio 3 - TIR'!$E$26-'Ejercicio 3 - TIR'!$C$26),'Ejercicio 3 - TIR'!$C$26+SQRT(('Ejercicio 3 - TIR'!$E$26-'Ejercicio 3 - TIR'!$C$26)*('Ejercicio 3 - TIR'!$D$26-'Ejercicio 3 - TIR'!$C$26)*X800),'Ejercicio 3 - TIR'!$E$26-SQRT(('Ejercicio 3 - TIR'!$E$26-'Ejercicio 3 - TIR'!$C$26)*('Ejercicio 3 - TIR'!$E$26-'Ejercicio 3 - TIR'!$D$26)*(1-X800)))</f>
        <v>0.227686592571477</v>
      </c>
      <c r="Z800" s="27">
        <f ca="1" t="shared" si="5716"/>
        <v>1.15262556319224</v>
      </c>
      <c r="AA800" s="27">
        <f ca="1" t="shared" si="5717"/>
        <v>1.34653778172467</v>
      </c>
      <c r="AB800" s="27">
        <f ca="1" t="shared" si="5718"/>
        <v>1.63222315850098</v>
      </c>
      <c r="AC800" s="27">
        <f ca="1" t="shared" si="5719"/>
        <v>1.98990912226148</v>
      </c>
      <c r="AD800" s="27">
        <f ca="1" t="shared" si="5720"/>
        <v>2.44298474983609</v>
      </c>
      <c r="AE800" s="26">
        <f ca="1" t="shared" si="5721"/>
        <v>5319.52185681102</v>
      </c>
      <c r="AF800" s="26">
        <f ca="1" t="shared" si="5722"/>
        <v>6214.45280206017</v>
      </c>
      <c r="AG800" s="26">
        <f ca="1" t="shared" si="5723"/>
        <v>7532.92920451299</v>
      </c>
      <c r="AH800" s="26">
        <f ca="1" t="shared" si="5724"/>
        <v>9183.69799089042</v>
      </c>
      <c r="AI800" s="26">
        <f ca="1" t="shared" si="5725"/>
        <v>11274.7028936418</v>
      </c>
      <c r="AJ800" s="28">
        <f ca="1" t="shared" si="5726"/>
        <v>46080.2084356327</v>
      </c>
      <c r="AK800" s="28">
        <f ca="1" t="shared" si="5727"/>
        <v>57942.5289766929</v>
      </c>
      <c r="AL800" s="28">
        <f ca="1" t="shared" si="5728"/>
        <v>53408.9008209467</v>
      </c>
      <c r="AM800" s="28">
        <f ca="1" t="shared" si="5729"/>
        <v>83752.5935585507</v>
      </c>
      <c r="AN800" s="28">
        <f ca="1" t="shared" si="5730"/>
        <v>102110.916149543</v>
      </c>
      <c r="AO800" s="28">
        <f ca="1">C800/'Ejercicio 3 - TIR'!$D$7</f>
        <v>15207.6692350603</v>
      </c>
      <c r="AP800" s="28">
        <f ca="1" t="shared" si="5731"/>
        <v>30872.5392005724</v>
      </c>
      <c r="AQ800" s="28">
        <f ca="1" t="shared" si="5732"/>
        <v>42734.8597416327</v>
      </c>
      <c r="AR800" s="28">
        <f ca="1" t="shared" si="5733"/>
        <v>38201.2315858864</v>
      </c>
      <c r="AS800" s="28">
        <f ca="1" t="shared" si="5734"/>
        <v>68544.9243234905</v>
      </c>
      <c r="AT800" s="28">
        <f ca="1" t="shared" si="5735"/>
        <v>86903.2469144824</v>
      </c>
      <c r="AU800" s="28">
        <f ca="1">AP800*'Ejercicio 3 - TIR'!$D$5</f>
        <v>15436.2696002862</v>
      </c>
      <c r="AV800" s="28">
        <f ca="1">AQ800*'Ejercicio 3 - TIR'!$D$5</f>
        <v>21367.4298708163</v>
      </c>
      <c r="AW800" s="28">
        <f ca="1">AR800*'Ejercicio 3 - TIR'!$D$5</f>
        <v>19100.6157929432</v>
      </c>
      <c r="AX800" s="28">
        <f ca="1">AS800*'Ejercicio 3 - TIR'!$D$5</f>
        <v>34272.4621617452</v>
      </c>
      <c r="AY800" s="28">
        <f ca="1">AT800*'Ejercicio 3 - TIR'!$D$5</f>
        <v>43451.6234572412</v>
      </c>
      <c r="AZ800" s="28">
        <f ca="1" t="shared" ref="AZ800:BD800" si="5954">AJ800-AU800-AE800</f>
        <v>25324.4169785354</v>
      </c>
      <c r="BA800" s="28">
        <f ca="1" t="shared" si="5954"/>
        <v>30360.6463038164</v>
      </c>
      <c r="BB800" s="28">
        <f ca="1" t="shared" si="5954"/>
        <v>26775.3558234905</v>
      </c>
      <c r="BC800" s="28">
        <f ca="1" t="shared" si="5954"/>
        <v>40296.4334059151</v>
      </c>
      <c r="BD800" s="28">
        <f ca="1" t="shared" si="5954"/>
        <v>47384.5897986597</v>
      </c>
      <c r="BE800" s="28">
        <f ca="1" t="shared" ref="BE800:BI800" si="5955">AZ800/Z800</f>
        <v>21971.0700397781</v>
      </c>
      <c r="BF800" s="28">
        <f ca="1" t="shared" si="5955"/>
        <v>22547.1923000407</v>
      </c>
      <c r="BG800" s="28">
        <f ca="1" t="shared" si="5955"/>
        <v>16404.224927234</v>
      </c>
      <c r="BH800" s="28">
        <f ca="1" t="shared" si="5955"/>
        <v>20250.3888017355</v>
      </c>
      <c r="BI800" s="28">
        <f ca="1" t="shared" si="5955"/>
        <v>19396.1873081029</v>
      </c>
      <c r="BJ800" s="28">
        <f ca="1" t="shared" si="5738"/>
        <v>85146.357535403</v>
      </c>
      <c r="BK800" s="28">
        <f ca="1" t="shared" si="5739"/>
        <v>37152.1040218037</v>
      </c>
      <c r="BL800" s="28">
        <f ca="1" t="shared" si="5740"/>
        <v>122298.461557207</v>
      </c>
      <c r="BM800" s="28">
        <f ca="1">BK800*'Ejercicio 3 - TIR'!$D$5</f>
        <v>18576.0520109019</v>
      </c>
      <c r="BN800" s="28">
        <f ca="1" t="shared" si="5741"/>
        <v>103722.409546305</v>
      </c>
      <c r="BO800" s="28">
        <f ca="1" t="shared" si="5742"/>
        <v>42457.2480664335</v>
      </c>
      <c r="BP800" s="28">
        <f ca="1" t="shared" si="5743"/>
        <v>-110891.759624205</v>
      </c>
      <c r="BQ800" s="28">
        <f ca="1" t="shared" ref="BQ800:BT800" si="5956">BE800</f>
        <v>21971.0700397781</v>
      </c>
      <c r="BR800" s="28">
        <f ca="1" t="shared" si="5956"/>
        <v>22547.1923000407</v>
      </c>
      <c r="BS800" s="28">
        <f ca="1" t="shared" si="5956"/>
        <v>16404.224927234</v>
      </c>
      <c r="BT800" s="28">
        <f ca="1" t="shared" si="5956"/>
        <v>20250.3888017355</v>
      </c>
      <c r="BU800" s="28">
        <f ca="1" t="shared" si="5745"/>
        <v>61853.4353745364</v>
      </c>
      <c r="BV800" s="30">
        <f ca="1" t="shared" si="5746"/>
        <v>7.64666873535524</v>
      </c>
    </row>
    <row r="801" ht="15" customHeight="1" spans="1:74">
      <c r="A801" s="26">
        <v>800</v>
      </c>
      <c r="B801" s="27">
        <f ca="1" t="shared" ref="B801:F801" si="5957">RAND()</f>
        <v>0.950814524554116</v>
      </c>
      <c r="C801" s="28">
        <f ca="1">IF(B801&lt;=('Ejercicio 3 - TIR'!$D$13-'Ejercicio 3 - TIR'!$C$13)/('Ejercicio 3 - TIR'!$E$13-'Ejercicio 3 - TIR'!$C$13),'Ejercicio 3 - TIR'!$C$13+SQRT(('Ejercicio 3 - TIR'!$E$13-'Ejercicio 3 - TIR'!$C$13)*('Ejercicio 3 - TIR'!$D$13-'Ejercicio 3 - TIR'!$C$13)*B801),'Ejercicio 3 - TIR'!$E$13-SQRT(('Ejercicio 3 - TIR'!$E$13-'Ejercicio 3 - TIR'!$C$13)*('Ejercicio 3 - TIR'!$E$13-'Ejercicio 3 - TIR'!$D$13)*(1-B801)))</f>
        <v>92317.3851759274</v>
      </c>
      <c r="D801" s="27">
        <f ca="1" t="shared" si="5957"/>
        <v>0.602326548016686</v>
      </c>
      <c r="E801" s="28">
        <f ca="1">IF(D801&lt;=('Ejercicio 3 - TIR'!$D$14-'Ejercicio 3 - TIR'!$C$14)/('Ejercicio 3 - TIR'!$E$14-'Ejercicio 3 - TIR'!$C$14),'Ejercicio 3 - TIR'!$C$14+SQRT(('Ejercicio 3 - TIR'!$E$14-'Ejercicio 3 - TIR'!$C$14)*('Ejercicio 3 - TIR'!$D$14-'Ejercicio 3 - TIR'!$C$14)*D801),'Ejercicio 3 - TIR'!$E$14-SQRT(('Ejercicio 3 - TIR'!$E$14-'Ejercicio 3 - TIR'!$C$14)*('Ejercicio 3 - TIR'!$E$14-'Ejercicio 3 - TIR'!$D$14)*(1-D801)))</f>
        <v>32276.5928634121</v>
      </c>
      <c r="F801" s="27">
        <f ca="1" t="shared" si="5957"/>
        <v>0.462746245016152</v>
      </c>
      <c r="G801" s="28">
        <f ca="1">IF(F801&lt;=('Ejercicio 3 - TIR'!$D$18-'Ejercicio 3 - TIR'!$C$18)/('Ejercicio 3 - TIR'!$E$18-'Ejercicio 3 - TIR'!$C$18),'Ejercicio 3 - TIR'!$C$18+SQRT(('Ejercicio 3 - TIR'!$E$18-'Ejercicio 3 - TIR'!$C$18)*('Ejercicio 3 - TIR'!$D$18-'Ejercicio 3 - TIR'!$C$18)*F801),'Ejercicio 3 - TIR'!$E$18-SQRT(('Ejercicio 3 - TIR'!$E$18-'Ejercicio 3 - TIR'!$C$18)*('Ejercicio 3 - TIR'!$E$18-'Ejercicio 3 - TIR'!$D$18)*(1-F801)))</f>
        <v>38331.3826435006</v>
      </c>
      <c r="H801" s="27">
        <f ca="1" t="shared" ref="H801:L801" si="5958">RAND()</f>
        <v>0.800131031420593</v>
      </c>
      <c r="I801" s="28">
        <f ca="1">IF(H801&lt;=('Ejercicio 3 - TIR'!$D$18-'Ejercicio 3 - TIR'!$C$18)/('Ejercicio 3 - TIR'!$E$18-'Ejercicio 3 - TIR'!$C$18),'Ejercicio 3 - TIR'!$C$18+SQRT(('Ejercicio 3 - TIR'!$E$18-'Ejercicio 3 - TIR'!$C$18)*('Ejercicio 3 - TIR'!$D$18-'Ejercicio 3 - TIR'!$C$18)*H801),'Ejercicio 3 - TIR'!$E$18-SQRT(('Ejercicio 3 - TIR'!$E$18-'Ejercicio 3 - TIR'!$C$18)*('Ejercicio 3 - TIR'!$E$18-'Ejercicio 3 - TIR'!$D$18)*(1-H801)))</f>
        <v>41128.2855679356</v>
      </c>
      <c r="J801" s="27">
        <f ca="1" t="shared" si="5958"/>
        <v>0.687032988901422</v>
      </c>
      <c r="K801" s="28">
        <f ca="1">IF(J801&lt;=('Ejercicio 3 - TIR'!$D$18-'Ejercicio 3 - TIR'!$C$18)/('Ejercicio 3 - TIR'!$E$18-'Ejercicio 3 - TIR'!$C$18),'Ejercicio 3 - TIR'!$C$18+SQRT(('Ejercicio 3 - TIR'!$E$18-'Ejercicio 3 - TIR'!$C$18)*('Ejercicio 3 - TIR'!$D$18-'Ejercicio 3 - TIR'!$C$18)*J801),'Ejercicio 3 - TIR'!$E$18-SQRT(('Ejercicio 3 - TIR'!$E$18-'Ejercicio 3 - TIR'!$C$18)*('Ejercicio 3 - TIR'!$E$18-'Ejercicio 3 - TIR'!$D$18)*(1-J801)))</f>
        <v>40155.1547153296</v>
      </c>
      <c r="L801" s="27">
        <f ca="1" t="shared" si="5958"/>
        <v>0.807320244334379</v>
      </c>
      <c r="M801" s="28">
        <f ca="1">IF(L801&lt;=('Ejercicio 3 - TIR'!$D$18-'Ejercicio 3 - TIR'!$C$18)/('Ejercicio 3 - TIR'!$E$18-'Ejercicio 3 - TIR'!$C$18),'Ejercicio 3 - TIR'!$C$18+SQRT(('Ejercicio 3 - TIR'!$E$18-'Ejercicio 3 - TIR'!$C$18)*('Ejercicio 3 - TIR'!$D$18-'Ejercicio 3 - TIR'!$C$18)*L801),'Ejercicio 3 - TIR'!$E$18-SQRT(('Ejercicio 3 - TIR'!$E$18-'Ejercicio 3 - TIR'!$C$18)*('Ejercicio 3 - TIR'!$E$18-'Ejercicio 3 - TIR'!$D$18)*(1-L801)))</f>
        <v>41198.5553173929</v>
      </c>
      <c r="N801" s="27">
        <f ca="1" t="shared" ref="N801:R801" si="5959">RAND()</f>
        <v>0.201525672061542</v>
      </c>
      <c r="O801" s="28">
        <f ca="1">IF(N801&lt;=('Ejercicio 3 - TIR'!$D$18-'Ejercicio 3 - TIR'!$C$18)/('Ejercicio 3 - TIR'!$E$18-'Ejercicio 3 - TIR'!$C$18),'Ejercicio 3 - TIR'!$C$18+SQRT(('Ejercicio 3 - TIR'!$E$18-'Ejercicio 3 - TIR'!$C$18)*('Ejercicio 3 - TIR'!$D$18-'Ejercicio 3 - TIR'!$C$18)*N801),'Ejercicio 3 - TIR'!$E$18-SQRT(('Ejercicio 3 - TIR'!$E$18-'Ejercicio 3 - TIR'!$C$18)*('Ejercicio 3 - TIR'!$E$18-'Ejercicio 3 - TIR'!$D$18)*(1-N801)))</f>
        <v>35498.0770101219</v>
      </c>
      <c r="P801" s="27">
        <f ca="1" t="shared" si="5959"/>
        <v>0.789414043780253</v>
      </c>
      <c r="Q801" s="29">
        <f ca="1">IF(P801&lt;=('Ejercicio 3 - TIR'!$D$22-'Ejercicio 3 - TIR'!$C$22)/('Ejercicio 3 - TIR'!$E$22-'Ejercicio 3 - TIR'!$C$22),'Ejercicio 3 - TIR'!$C$22+SQRT(('Ejercicio 3 - TIR'!$E$22-'Ejercicio 3 - TIR'!$C$22)*('Ejercicio 3 - TIR'!$D$22-'Ejercicio 3 - TIR'!$C$22)*P801),'Ejercicio 3 - TIR'!$E$22-SQRT(('Ejercicio 3 - TIR'!$E$22-'Ejercicio 3 - TIR'!$C$22)*('Ejercicio 3 - TIR'!$E$22-'Ejercicio 3 - TIR'!$D$22)*(1-P801)))</f>
        <v>0.160530672297289</v>
      </c>
      <c r="R801" s="27">
        <f ca="1" t="shared" si="5959"/>
        <v>0.841984573749683</v>
      </c>
      <c r="S801" s="29">
        <f ca="1">IF(R801&lt;=('Ejercicio 3 - TIR'!$D$23-'Ejercicio 3 - TIR'!$C$23)/('Ejercicio 3 - TIR'!$E$23-'Ejercicio 3 - TIR'!$C$23),'Ejercicio 3 - TIR'!$C$23+SQRT(('Ejercicio 3 - TIR'!$E$23-'Ejercicio 3 - TIR'!$C$23)*('Ejercicio 3 - TIR'!$D$23-'Ejercicio 3 - TIR'!$C$23)*R801),'Ejercicio 3 - TIR'!$E$23-SQRT(('Ejercicio 3 - TIR'!$E$23-'Ejercicio 3 - TIR'!$C$23)*('Ejercicio 3 - TIR'!$E$23-'Ejercicio 3 - TIR'!$D$23)*(1-R801)))</f>
        <v>0.163135013570994</v>
      </c>
      <c r="T801" s="27">
        <f ca="1" t="shared" ref="T801:X801" si="5960">RAND()</f>
        <v>0.691700196826564</v>
      </c>
      <c r="U801" s="29">
        <f ca="1">IF(T801&lt;=('Ejercicio 3 - TIR'!$D$24-'Ejercicio 3 - TIR'!$C$24)/('Ejercicio 3 - TIR'!$E$24-'Ejercicio 3 - TIR'!$C$24),'Ejercicio 3 - TIR'!$C$24+SQRT(('Ejercicio 3 - TIR'!$E$24-'Ejercicio 3 - TIR'!$C$24)*('Ejercicio 3 - TIR'!$D$24-'Ejercicio 3 - TIR'!$C$24)*T801),'Ejercicio 3 - TIR'!$E$24-SQRT(('Ejercicio 3 - TIR'!$E$24-'Ejercicio 3 - TIR'!$C$24)*('Ejercicio 3 - TIR'!$E$24-'Ejercicio 3 - TIR'!$D$24)*(1-T801)))</f>
        <v>0.19061906317209</v>
      </c>
      <c r="V801" s="27">
        <f ca="1" t="shared" si="5960"/>
        <v>0.791966653361474</v>
      </c>
      <c r="W801" s="29">
        <f ca="1">IF(V801&lt;=('Ejercicio 3 - TIR'!$D$25-'Ejercicio 3 - TIR'!$C$25)/('Ejercicio 3 - TIR'!$E$25-'Ejercicio 3 - TIR'!$C$25),'Ejercicio 3 - TIR'!$C$25+SQRT(('Ejercicio 3 - TIR'!$E$25-'Ejercicio 3 - TIR'!$C$25)*('Ejercicio 3 - TIR'!$D$25-'Ejercicio 3 - TIR'!$C$25)*V801),'Ejercicio 3 - TIR'!$E$25-SQRT(('Ejercicio 3 - TIR'!$E$25-'Ejercicio 3 - TIR'!$C$25)*('Ejercicio 3 - TIR'!$E$25-'Ejercicio 3 - TIR'!$D$25)*(1-V801)))</f>
        <v>0.223016362120077</v>
      </c>
      <c r="X801" s="27">
        <f ca="1" t="shared" si="5960"/>
        <v>0.968627239035933</v>
      </c>
      <c r="Y801" s="29">
        <f ca="1">IF(X801&lt;=('Ejercicio 3 - TIR'!$D$26-'Ejercicio 3 - TIR'!$C$26)/('Ejercicio 3 - TIR'!$E$26-'Ejercicio 3 - TIR'!$C$26),'Ejercicio 3 - TIR'!$C$26+SQRT(('Ejercicio 3 - TIR'!$E$26-'Ejercicio 3 - TIR'!$C$26)*('Ejercicio 3 - TIR'!$D$26-'Ejercicio 3 - TIR'!$C$26)*X801),'Ejercicio 3 - TIR'!$E$26-SQRT(('Ejercicio 3 - TIR'!$E$26-'Ejercicio 3 - TIR'!$C$26)*('Ejercicio 3 - TIR'!$E$26-'Ejercicio 3 - TIR'!$D$26)*(1-X801)))</f>
        <v>0.266984128565249</v>
      </c>
      <c r="Z801" s="27">
        <f ca="1" t="shared" si="5716"/>
        <v>1.16053067229729</v>
      </c>
      <c r="AA801" s="27">
        <f ca="1" t="shared" si="5717"/>
        <v>1.34985385927206</v>
      </c>
      <c r="AB801" s="27">
        <f ca="1" t="shared" si="5718"/>
        <v>1.60716173734573</v>
      </c>
      <c r="AC801" s="27">
        <f ca="1" t="shared" si="5719"/>
        <v>1.96558510134716</v>
      </c>
      <c r="AD801" s="27">
        <f ca="1" t="shared" si="5720"/>
        <v>2.49036512675117</v>
      </c>
      <c r="AE801" s="26">
        <f ca="1" t="shared" si="5721"/>
        <v>5181.38315182943</v>
      </c>
      <c r="AF801" s="26">
        <f ca="1" t="shared" si="5722"/>
        <v>6026.64816261964</v>
      </c>
      <c r="AG801" s="26">
        <f ca="1" t="shared" si="5723"/>
        <v>7175.44218944599</v>
      </c>
      <c r="AH801" s="26">
        <f ca="1" t="shared" si="5724"/>
        <v>8775.68320313915</v>
      </c>
      <c r="AI801" s="26">
        <f ca="1" t="shared" si="5725"/>
        <v>11118.651335694</v>
      </c>
      <c r="AJ801" s="28">
        <f ca="1" t="shared" si="5726"/>
        <v>44484.7452693464</v>
      </c>
      <c r="AK801" s="28">
        <f ca="1" t="shared" si="5727"/>
        <v>55517.1749991213</v>
      </c>
      <c r="AL801" s="28">
        <f ca="1" t="shared" si="5728"/>
        <v>64535.8282156758</v>
      </c>
      <c r="AM801" s="28">
        <f ca="1" t="shared" si="5729"/>
        <v>80979.2665288943</v>
      </c>
      <c r="AN801" s="28">
        <f ca="1" t="shared" si="5730"/>
        <v>88403.173052735</v>
      </c>
      <c r="AO801" s="28">
        <f ca="1">C801/'Ejercicio 3 - TIR'!$D$7</f>
        <v>18463.4770351855</v>
      </c>
      <c r="AP801" s="28">
        <f ca="1" t="shared" si="5731"/>
        <v>26021.2682341609</v>
      </c>
      <c r="AQ801" s="28">
        <f ca="1" t="shared" si="5732"/>
        <v>37053.6979639359</v>
      </c>
      <c r="AR801" s="28">
        <f ca="1" t="shared" si="5733"/>
        <v>46072.3511804903</v>
      </c>
      <c r="AS801" s="28">
        <f ca="1" t="shared" si="5734"/>
        <v>62515.7894937089</v>
      </c>
      <c r="AT801" s="28">
        <f ca="1" t="shared" si="5735"/>
        <v>69939.6960175496</v>
      </c>
      <c r="AU801" s="28">
        <f ca="1">AP801*'Ejercicio 3 - TIR'!$D$5</f>
        <v>13010.6341170805</v>
      </c>
      <c r="AV801" s="28">
        <f ca="1">AQ801*'Ejercicio 3 - TIR'!$D$5</f>
        <v>18526.8489819679</v>
      </c>
      <c r="AW801" s="28">
        <f ca="1">AR801*'Ejercicio 3 - TIR'!$D$5</f>
        <v>23036.1755902451</v>
      </c>
      <c r="AX801" s="28">
        <f ca="1">AS801*'Ejercicio 3 - TIR'!$D$5</f>
        <v>31257.8947468544</v>
      </c>
      <c r="AY801" s="28">
        <f ca="1">AT801*'Ejercicio 3 - TIR'!$D$5</f>
        <v>34969.8480087748</v>
      </c>
      <c r="AZ801" s="28">
        <f ca="1" t="shared" ref="AZ801:BD801" si="5961">AJ801-AU801-AE801</f>
        <v>26292.7280004365</v>
      </c>
      <c r="BA801" s="28">
        <f ca="1" t="shared" si="5961"/>
        <v>30963.6778545338</v>
      </c>
      <c r="BB801" s="28">
        <f ca="1" t="shared" si="5961"/>
        <v>34324.2104359846</v>
      </c>
      <c r="BC801" s="28">
        <f ca="1" t="shared" si="5961"/>
        <v>40945.6885789008</v>
      </c>
      <c r="BD801" s="28">
        <f ca="1" t="shared" si="5961"/>
        <v>42314.6737082663</v>
      </c>
      <c r="BE801" s="28">
        <f ca="1" t="shared" ref="BE801:BI801" si="5962">AZ801/Z801</f>
        <v>22655.78034951</v>
      </c>
      <c r="BF801" s="28">
        <f ca="1" t="shared" si="5962"/>
        <v>22938.5408219165</v>
      </c>
      <c r="BG801" s="28">
        <f ca="1" t="shared" si="5962"/>
        <v>21357.0355978434</v>
      </c>
      <c r="BH801" s="28">
        <f ca="1" t="shared" si="5962"/>
        <v>20831.2977905854</v>
      </c>
      <c r="BI801" s="28">
        <f ca="1" t="shared" si="5962"/>
        <v>16991.3532974453</v>
      </c>
      <c r="BJ801" s="28">
        <f ca="1" t="shared" si="5738"/>
        <v>80380.5012773871</v>
      </c>
      <c r="BK801" s="28">
        <f ca="1" t="shared" si="5739"/>
        <v>45980.799326997</v>
      </c>
      <c r="BL801" s="28">
        <f ca="1" t="shared" si="5740"/>
        <v>126361.300604384</v>
      </c>
      <c r="BM801" s="28">
        <f ca="1">BK801*'Ejercicio 3 - TIR'!$D$5</f>
        <v>22990.3996634985</v>
      </c>
      <c r="BN801" s="28">
        <f ca="1" t="shared" si="5741"/>
        <v>103370.900940886</v>
      </c>
      <c r="BO801" s="28">
        <f ca="1" t="shared" si="5742"/>
        <v>41508.3313810048</v>
      </c>
      <c r="BP801" s="28">
        <f ca="1" t="shared" si="5743"/>
        <v>-124593.978039339</v>
      </c>
      <c r="BQ801" s="28">
        <f ca="1" t="shared" ref="BQ801:BT801" si="5963">BE801</f>
        <v>22655.78034951</v>
      </c>
      <c r="BR801" s="28">
        <f ca="1" t="shared" si="5963"/>
        <v>22938.5408219165</v>
      </c>
      <c r="BS801" s="28">
        <f ca="1" t="shared" si="5963"/>
        <v>21357.0355978434</v>
      </c>
      <c r="BT801" s="28">
        <f ca="1" t="shared" si="5963"/>
        <v>20831.2977905854</v>
      </c>
      <c r="BU801" s="28">
        <f ca="1" t="shared" si="5745"/>
        <v>58499.6846784502</v>
      </c>
      <c r="BV801" s="30">
        <f ca="1" t="shared" si="5746"/>
        <v>4.80215400740855</v>
      </c>
    </row>
    <row r="802" ht="15" customHeight="1" spans="1:74">
      <c r="A802" s="26">
        <v>801</v>
      </c>
      <c r="B802" s="27">
        <f ca="1" t="shared" ref="B802:F802" si="5964">RAND()</f>
        <v>0.0604462562028623</v>
      </c>
      <c r="C802" s="28">
        <f ca="1">IF(B802&lt;=('Ejercicio 3 - TIR'!$D$13-'Ejercicio 3 - TIR'!$C$13)/('Ejercicio 3 - TIR'!$E$13-'Ejercicio 3 - TIR'!$C$13),'Ejercicio 3 - TIR'!$C$13+SQRT(('Ejercicio 3 - TIR'!$E$13-'Ejercicio 3 - TIR'!$C$13)*('Ejercicio 3 - TIR'!$D$13-'Ejercicio 3 - TIR'!$C$13)*B802),'Ejercicio 3 - TIR'!$E$13-SQRT(('Ejercicio 3 - TIR'!$E$13-'Ejercicio 3 - TIR'!$C$13)*('Ejercicio 3 - TIR'!$E$13-'Ejercicio 3 - TIR'!$D$13)*(1-B802)))</f>
        <v>64917.1640689675</v>
      </c>
      <c r="D802" s="27">
        <f ca="1" t="shared" si="5964"/>
        <v>0.874298044366518</v>
      </c>
      <c r="E802" s="28">
        <f ca="1">IF(D802&lt;=('Ejercicio 3 - TIR'!$D$14-'Ejercicio 3 - TIR'!$C$14)/('Ejercicio 3 - TIR'!$E$14-'Ejercicio 3 - TIR'!$C$14),'Ejercicio 3 - TIR'!$C$14+SQRT(('Ejercicio 3 - TIR'!$E$14-'Ejercicio 3 - TIR'!$C$14)*('Ejercicio 3 - TIR'!$D$14-'Ejercicio 3 - TIR'!$C$14)*D802),'Ejercicio 3 - TIR'!$E$14-SQRT(('Ejercicio 3 - TIR'!$E$14-'Ejercicio 3 - TIR'!$C$14)*('Ejercicio 3 - TIR'!$E$14-'Ejercicio 3 - TIR'!$D$14)*(1-D802)))</f>
        <v>35657.7317741735</v>
      </c>
      <c r="F802" s="27">
        <f ca="1" t="shared" si="5964"/>
        <v>0.851401814433767</v>
      </c>
      <c r="G802" s="28">
        <f ca="1">IF(F802&lt;=('Ejercicio 3 - TIR'!$D$18-'Ejercicio 3 - TIR'!$C$18)/('Ejercicio 3 - TIR'!$E$18-'Ejercicio 3 - TIR'!$C$18),'Ejercicio 3 - TIR'!$C$18+SQRT(('Ejercicio 3 - TIR'!$E$18-'Ejercicio 3 - TIR'!$C$18)*('Ejercicio 3 - TIR'!$D$18-'Ejercicio 3 - TIR'!$C$18)*F802),'Ejercicio 3 - TIR'!$E$18-SQRT(('Ejercicio 3 - TIR'!$E$18-'Ejercicio 3 - TIR'!$C$18)*('Ejercicio 3 - TIR'!$E$18-'Ejercicio 3 - TIR'!$D$18)*(1-F802)))</f>
        <v>41661.6075848595</v>
      </c>
      <c r="H802" s="27">
        <f ca="1" t="shared" ref="H802:L802" si="5965">RAND()</f>
        <v>0.995408520646563</v>
      </c>
      <c r="I802" s="28">
        <f ca="1">IF(H802&lt;=('Ejercicio 3 - TIR'!$D$18-'Ejercicio 3 - TIR'!$C$18)/('Ejercicio 3 - TIR'!$E$18-'Ejercicio 3 - TIR'!$C$18),'Ejercicio 3 - TIR'!$C$18+SQRT(('Ejercicio 3 - TIR'!$E$18-'Ejercicio 3 - TIR'!$C$18)*('Ejercicio 3 - TIR'!$D$18-'Ejercicio 3 - TIR'!$C$18)*H802),'Ejercicio 3 - TIR'!$E$18-SQRT(('Ejercicio 3 - TIR'!$E$18-'Ejercicio 3 - TIR'!$C$18)*('Ejercicio 3 - TIR'!$E$18-'Ejercicio 3 - TIR'!$D$18)*(1-H802)))</f>
        <v>44413.1772401246</v>
      </c>
      <c r="J802" s="27">
        <f ca="1" t="shared" si="5965"/>
        <v>0.326501460232188</v>
      </c>
      <c r="K802" s="28">
        <f ca="1">IF(J802&lt;=('Ejercicio 3 - TIR'!$D$18-'Ejercicio 3 - TIR'!$C$18)/('Ejercicio 3 - TIR'!$E$18-'Ejercicio 3 - TIR'!$C$18),'Ejercicio 3 - TIR'!$C$18+SQRT(('Ejercicio 3 - TIR'!$E$18-'Ejercicio 3 - TIR'!$C$18)*('Ejercicio 3 - TIR'!$D$18-'Ejercicio 3 - TIR'!$C$18)*J802),'Ejercicio 3 - TIR'!$E$18-SQRT(('Ejercicio 3 - TIR'!$E$18-'Ejercicio 3 - TIR'!$C$18)*('Ejercicio 3 - TIR'!$E$18-'Ejercicio 3 - TIR'!$D$18)*(1-J802)))</f>
        <v>36998.2297072065</v>
      </c>
      <c r="L802" s="27">
        <f ca="1" t="shared" si="5965"/>
        <v>0.0544223760280651</v>
      </c>
      <c r="M802" s="28">
        <f ca="1">IF(L802&lt;=('Ejercicio 3 - TIR'!$D$18-'Ejercicio 3 - TIR'!$C$18)/('Ejercicio 3 - TIR'!$E$18-'Ejercicio 3 - TIR'!$C$18),'Ejercicio 3 - TIR'!$C$18+SQRT(('Ejercicio 3 - TIR'!$E$18-'Ejercicio 3 - TIR'!$C$18)*('Ejercicio 3 - TIR'!$D$18-'Ejercicio 3 - TIR'!$C$18)*L802),'Ejercicio 3 - TIR'!$E$18-SQRT(('Ejercicio 3 - TIR'!$E$18-'Ejercicio 3 - TIR'!$C$18)*('Ejercicio 3 - TIR'!$E$18-'Ejercicio 3 - TIR'!$D$18)*(1-L802)))</f>
        <v>32857.1587992637</v>
      </c>
      <c r="N802" s="27">
        <f ca="1" t="shared" ref="N802:R802" si="5966">RAND()</f>
        <v>0.167140599016481</v>
      </c>
      <c r="O802" s="28">
        <f ca="1">IF(N802&lt;=('Ejercicio 3 - TIR'!$D$18-'Ejercicio 3 - TIR'!$C$18)/('Ejercicio 3 - TIR'!$E$18-'Ejercicio 3 - TIR'!$C$18),'Ejercicio 3 - TIR'!$C$18+SQRT(('Ejercicio 3 - TIR'!$E$18-'Ejercicio 3 - TIR'!$C$18)*('Ejercicio 3 - TIR'!$D$18-'Ejercicio 3 - TIR'!$C$18)*N802),'Ejercicio 3 - TIR'!$E$18-SQRT(('Ejercicio 3 - TIR'!$E$18-'Ejercicio 3 - TIR'!$C$18)*('Ejercicio 3 - TIR'!$E$18-'Ejercicio 3 - TIR'!$D$18)*(1-N802)))</f>
        <v>35007.1039386528</v>
      </c>
      <c r="P802" s="27">
        <f ca="1" t="shared" si="5966"/>
        <v>0.918950824092196</v>
      </c>
      <c r="Q802" s="29">
        <f ca="1">IF(P802&lt;=('Ejercicio 3 - TIR'!$D$22-'Ejercicio 3 - TIR'!$C$22)/('Ejercicio 3 - TIR'!$E$22-'Ejercicio 3 - TIR'!$C$22),'Ejercicio 3 - TIR'!$C$22+SQRT(('Ejercicio 3 - TIR'!$E$22-'Ejercicio 3 - TIR'!$C$22)*('Ejercicio 3 - TIR'!$D$22-'Ejercicio 3 - TIR'!$C$22)*P802),'Ejercicio 3 - TIR'!$E$22-SQRT(('Ejercicio 3 - TIR'!$E$22-'Ejercicio 3 - TIR'!$C$22)*('Ejercicio 3 - TIR'!$E$22-'Ejercicio 3 - TIR'!$D$22)*(1-P802)))</f>
        <v>0.167921568121894</v>
      </c>
      <c r="R802" s="27">
        <f ca="1" t="shared" si="5966"/>
        <v>0.24909552495375</v>
      </c>
      <c r="S802" s="29">
        <f ca="1">IF(R802&lt;=('Ejercicio 3 - TIR'!$D$23-'Ejercicio 3 - TIR'!$C$23)/('Ejercicio 3 - TIR'!$E$23-'Ejercicio 3 - TIR'!$C$23),'Ejercicio 3 - TIR'!$C$23+SQRT(('Ejercicio 3 - TIR'!$E$23-'Ejercicio 3 - TIR'!$C$23)*('Ejercicio 3 - TIR'!$D$23-'Ejercicio 3 - TIR'!$C$23)*R802),'Ejercicio 3 - TIR'!$E$23-SQRT(('Ejercicio 3 - TIR'!$E$23-'Ejercicio 3 - TIR'!$C$23)*('Ejercicio 3 - TIR'!$E$23-'Ejercicio 3 - TIR'!$D$23)*(1-R802)))</f>
        <v>0.141174795038365</v>
      </c>
      <c r="T802" s="27">
        <f ca="1" t="shared" ref="T802:X802" si="5967">RAND()</f>
        <v>0.204522260299212</v>
      </c>
      <c r="U802" s="29">
        <f ca="1">IF(T802&lt;=('Ejercicio 3 - TIR'!$D$24-'Ejercicio 3 - TIR'!$C$24)/('Ejercicio 3 - TIR'!$E$24-'Ejercicio 3 - TIR'!$C$24),'Ejercicio 3 - TIR'!$C$24+SQRT(('Ejercicio 3 - TIR'!$E$24-'Ejercicio 3 - TIR'!$C$24)*('Ejercicio 3 - TIR'!$D$24-'Ejercicio 3 - TIR'!$C$24)*T802),'Ejercicio 3 - TIR'!$E$24-SQRT(('Ejercicio 3 - TIR'!$E$24-'Ejercicio 3 - TIR'!$C$24)*('Ejercicio 3 - TIR'!$E$24-'Ejercicio 3 - TIR'!$D$24)*(1-T802)))</f>
        <v>0.17072430328451</v>
      </c>
      <c r="V802" s="27">
        <f ca="1" t="shared" si="5967"/>
        <v>0.721945350387098</v>
      </c>
      <c r="W802" s="29">
        <f ca="1">IF(V802&lt;=('Ejercicio 3 - TIR'!$D$25-'Ejercicio 3 - TIR'!$C$25)/('Ejercicio 3 - TIR'!$E$25-'Ejercicio 3 - TIR'!$C$25),'Ejercicio 3 - TIR'!$C$25+SQRT(('Ejercicio 3 - TIR'!$E$25-'Ejercicio 3 - TIR'!$C$25)*('Ejercicio 3 - TIR'!$D$25-'Ejercicio 3 - TIR'!$C$25)*V802),'Ejercicio 3 - TIR'!$E$25-SQRT(('Ejercicio 3 - TIR'!$E$25-'Ejercicio 3 - TIR'!$C$25)*('Ejercicio 3 - TIR'!$E$25-'Ejercicio 3 - TIR'!$D$25)*(1-V802)))</f>
        <v>0.218803986253927</v>
      </c>
      <c r="X802" s="27">
        <f ca="1" t="shared" si="5967"/>
        <v>0.486130805442211</v>
      </c>
      <c r="Y802" s="29">
        <f ca="1">IF(X802&lt;=('Ejercicio 3 - TIR'!$D$26-'Ejercicio 3 - TIR'!$C$26)/('Ejercicio 3 - TIR'!$E$26-'Ejercicio 3 - TIR'!$C$26),'Ejercicio 3 - TIR'!$C$26+SQRT(('Ejercicio 3 - TIR'!$E$26-'Ejercicio 3 - TIR'!$C$26)*('Ejercicio 3 - TIR'!$D$26-'Ejercicio 3 - TIR'!$C$26)*X802),'Ejercicio 3 - TIR'!$E$26-SQRT(('Ejercicio 3 - TIR'!$E$26-'Ejercicio 3 - TIR'!$C$26)*('Ejercicio 3 - TIR'!$E$26-'Ejercicio 3 - TIR'!$D$26)*(1-X802)))</f>
        <v>0.227322740669127</v>
      </c>
      <c r="Z802" s="27">
        <f ca="1" t="shared" si="5716"/>
        <v>1.16792156812189</v>
      </c>
      <c r="AA802" s="27">
        <f ca="1" t="shared" si="5717"/>
        <v>1.33280265612239</v>
      </c>
      <c r="AB802" s="27">
        <f ca="1" t="shared" si="5718"/>
        <v>1.56034446100463</v>
      </c>
      <c r="AC802" s="27">
        <f ca="1" t="shared" si="5719"/>
        <v>1.90175404900167</v>
      </c>
      <c r="AD802" s="27">
        <f ca="1" t="shared" si="5720"/>
        <v>2.33406599149934</v>
      </c>
      <c r="AE802" s="26">
        <f ca="1" t="shared" si="5721"/>
        <v>5987.7022351891</v>
      </c>
      <c r="AF802" s="26">
        <f ca="1" t="shared" si="5722"/>
        <v>6833.01487099268</v>
      </c>
      <c r="AG802" s="26">
        <f ca="1" t="shared" si="5723"/>
        <v>7999.5765741756</v>
      </c>
      <c r="AH802" s="26">
        <f ca="1" t="shared" si="5724"/>
        <v>9749.91581694876</v>
      </c>
      <c r="AI802" s="26">
        <f ca="1" t="shared" si="5725"/>
        <v>11966.2934017508</v>
      </c>
      <c r="AJ802" s="28">
        <f ca="1" t="shared" si="5726"/>
        <v>48657.4900609881</v>
      </c>
      <c r="AK802" s="28">
        <f ca="1" t="shared" si="5727"/>
        <v>59194.0005924725</v>
      </c>
      <c r="AL802" s="28">
        <f ca="1" t="shared" si="5728"/>
        <v>57729.9827906166</v>
      </c>
      <c r="AM802" s="28">
        <f ca="1" t="shared" si="5729"/>
        <v>62486.2347851907</v>
      </c>
      <c r="AN802" s="28">
        <f ca="1" t="shared" si="5730"/>
        <v>81708.8907640922</v>
      </c>
      <c r="AO802" s="28">
        <f ca="1">C802/'Ejercicio 3 - TIR'!$D$7</f>
        <v>12983.4328137935</v>
      </c>
      <c r="AP802" s="28">
        <f ca="1" t="shared" si="5731"/>
        <v>35674.0572471946</v>
      </c>
      <c r="AQ802" s="28">
        <f ca="1" t="shared" si="5732"/>
        <v>46210.567778679</v>
      </c>
      <c r="AR802" s="28">
        <f ca="1" t="shared" si="5733"/>
        <v>44746.5499768231</v>
      </c>
      <c r="AS802" s="28">
        <f ca="1" t="shared" si="5734"/>
        <v>49502.8019713972</v>
      </c>
      <c r="AT802" s="28">
        <f ca="1" t="shared" si="5735"/>
        <v>68725.4579502987</v>
      </c>
      <c r="AU802" s="28">
        <f ca="1">AP802*'Ejercicio 3 - TIR'!$D$5</f>
        <v>17837.0286235973</v>
      </c>
      <c r="AV802" s="28">
        <f ca="1">AQ802*'Ejercicio 3 - TIR'!$D$5</f>
        <v>23105.2838893395</v>
      </c>
      <c r="AW802" s="28">
        <f ca="1">AR802*'Ejercicio 3 - TIR'!$D$5</f>
        <v>22373.2749884115</v>
      </c>
      <c r="AX802" s="28">
        <f ca="1">AS802*'Ejercicio 3 - TIR'!$D$5</f>
        <v>24751.4009856986</v>
      </c>
      <c r="AY802" s="28">
        <f ca="1">AT802*'Ejercicio 3 - TIR'!$D$5</f>
        <v>34362.7289751494</v>
      </c>
      <c r="AZ802" s="28">
        <f ca="1" t="shared" ref="AZ802:BD802" si="5968">AJ802-AU802-AE802</f>
        <v>24832.7592022017</v>
      </c>
      <c r="BA802" s="28">
        <f ca="1" t="shared" si="5968"/>
        <v>29255.7018321403</v>
      </c>
      <c r="BB802" s="28">
        <f ca="1" t="shared" si="5968"/>
        <v>27357.1312280294</v>
      </c>
      <c r="BC802" s="28">
        <f ca="1" t="shared" si="5968"/>
        <v>27984.9179825433</v>
      </c>
      <c r="BD802" s="28">
        <f ca="1" t="shared" si="5968"/>
        <v>35379.868387192</v>
      </c>
      <c r="BE802" s="28">
        <f ca="1" t="shared" ref="BE802:BI802" si="5969">AZ802/Z802</f>
        <v>21262.3517537523</v>
      </c>
      <c r="BF802" s="28">
        <f ca="1" t="shared" si="5969"/>
        <v>21950.5128518095</v>
      </c>
      <c r="BG802" s="28">
        <f ca="1" t="shared" si="5969"/>
        <v>17532.7512044459</v>
      </c>
      <c r="BH802" s="28">
        <f ca="1" t="shared" si="5969"/>
        <v>14715.3192586781</v>
      </c>
      <c r="BI802" s="28">
        <f ca="1" t="shared" si="5969"/>
        <v>15158.0411676642</v>
      </c>
      <c r="BJ802" s="28">
        <f ca="1" t="shared" si="5738"/>
        <v>83227.499068104</v>
      </c>
      <c r="BK802" s="28">
        <f ca="1" t="shared" si="5739"/>
        <v>30304.188983592</v>
      </c>
      <c r="BL802" s="28">
        <f ca="1" t="shared" si="5740"/>
        <v>113531.688051696</v>
      </c>
      <c r="BM802" s="28">
        <f ca="1">BK802*'Ejercicio 3 - TIR'!$D$5</f>
        <v>15152.094491796</v>
      </c>
      <c r="BN802" s="28">
        <f ca="1" t="shared" si="5741"/>
        <v>98379.5935599</v>
      </c>
      <c r="BO802" s="28">
        <f ca="1" t="shared" si="5742"/>
        <v>42149.4481810703</v>
      </c>
      <c r="BP802" s="28">
        <f ca="1" t="shared" si="5743"/>
        <v>-100574.895843141</v>
      </c>
      <c r="BQ802" s="28">
        <f ca="1" t="shared" ref="BQ802:BT802" si="5970">BE802</f>
        <v>21262.3517537523</v>
      </c>
      <c r="BR802" s="28">
        <f ca="1" t="shared" si="5970"/>
        <v>21950.5128518095</v>
      </c>
      <c r="BS802" s="28">
        <f ca="1" t="shared" si="5970"/>
        <v>17532.7512044459</v>
      </c>
      <c r="BT802" s="28">
        <f ca="1" t="shared" si="5970"/>
        <v>14715.3192586781</v>
      </c>
      <c r="BU802" s="28">
        <f ca="1" t="shared" si="5745"/>
        <v>57307.4893487345</v>
      </c>
      <c r="BV802" s="30">
        <f ca="1" t="shared" si="5746"/>
        <v>8.54084761916698</v>
      </c>
    </row>
    <row r="803" ht="15" customHeight="1" spans="1:74">
      <c r="A803" s="26">
        <v>802</v>
      </c>
      <c r="B803" s="27">
        <f ca="1" t="shared" ref="B803:F803" si="5971">RAND()</f>
        <v>0.15349922656337</v>
      </c>
      <c r="C803" s="28">
        <f ca="1">IF(B803&lt;=('Ejercicio 3 - TIR'!$D$13-'Ejercicio 3 - TIR'!$C$13)/('Ejercicio 3 - TIR'!$E$13-'Ejercicio 3 - TIR'!$C$13),'Ejercicio 3 - TIR'!$C$13+SQRT(('Ejercicio 3 - TIR'!$E$13-'Ejercicio 3 - TIR'!$C$13)*('Ejercicio 3 - TIR'!$D$13-'Ejercicio 3 - TIR'!$C$13)*B803),'Ejercicio 3 - TIR'!$E$13-SQRT(('Ejercicio 3 - TIR'!$E$13-'Ejercicio 3 - TIR'!$C$13)*('Ejercicio 3 - TIR'!$E$13-'Ejercicio 3 - TIR'!$D$13)*(1-B803)))</f>
        <v>67835.7954685755</v>
      </c>
      <c r="D803" s="27">
        <f ca="1" t="shared" si="5971"/>
        <v>0.952682099306051</v>
      </c>
      <c r="E803" s="28">
        <f ca="1">IF(D803&lt;=('Ejercicio 3 - TIR'!$D$14-'Ejercicio 3 - TIR'!$C$14)/('Ejercicio 3 - TIR'!$E$14-'Ejercicio 3 - TIR'!$C$14),'Ejercicio 3 - TIR'!$C$14+SQRT(('Ejercicio 3 - TIR'!$E$14-'Ejercicio 3 - TIR'!$C$14)*('Ejercicio 3 - TIR'!$D$14-'Ejercicio 3 - TIR'!$C$14)*D803),'Ejercicio 3 - TIR'!$E$14-SQRT(('Ejercicio 3 - TIR'!$E$14-'Ejercicio 3 - TIR'!$C$14)*('Ejercicio 3 - TIR'!$E$14-'Ejercicio 3 - TIR'!$D$14)*(1-D803)))</f>
        <v>37335.8518989943</v>
      </c>
      <c r="F803" s="27">
        <f ca="1" t="shared" si="5971"/>
        <v>0.663667251506535</v>
      </c>
      <c r="G803" s="28">
        <f ca="1">IF(F803&lt;=('Ejercicio 3 - TIR'!$D$18-'Ejercicio 3 - TIR'!$C$18)/('Ejercicio 3 - TIR'!$E$18-'Ejercicio 3 - TIR'!$C$18),'Ejercicio 3 - TIR'!$C$18+SQRT(('Ejercicio 3 - TIR'!$E$18-'Ejercicio 3 - TIR'!$C$18)*('Ejercicio 3 - TIR'!$D$18-'Ejercicio 3 - TIR'!$C$18)*F803),'Ejercicio 3 - TIR'!$E$18-SQRT(('Ejercicio 3 - TIR'!$E$18-'Ejercicio 3 - TIR'!$C$18)*('Ejercicio 3 - TIR'!$E$18-'Ejercicio 3 - TIR'!$D$18)*(1-F803)))</f>
        <v>39977.4790265868</v>
      </c>
      <c r="H803" s="27">
        <f ca="1" t="shared" ref="H803:L803" si="5972">RAND()</f>
        <v>0.556323708854394</v>
      </c>
      <c r="I803" s="28">
        <f ca="1">IF(H803&lt;=('Ejercicio 3 - TIR'!$D$18-'Ejercicio 3 - TIR'!$C$18)/('Ejercicio 3 - TIR'!$E$18-'Ejercicio 3 - TIR'!$C$18),'Ejercicio 3 - TIR'!$C$18+SQRT(('Ejercicio 3 - TIR'!$E$18-'Ejercicio 3 - TIR'!$C$18)*('Ejercicio 3 - TIR'!$D$18-'Ejercicio 3 - TIR'!$C$18)*H803),'Ejercicio 3 - TIR'!$E$18-SQRT(('Ejercicio 3 - TIR'!$E$18-'Ejercicio 3 - TIR'!$C$18)*('Ejercicio 3 - TIR'!$E$18-'Ejercicio 3 - TIR'!$D$18)*(1-H803)))</f>
        <v>39135.0181350755</v>
      </c>
      <c r="J803" s="27">
        <f ca="1" t="shared" si="5972"/>
        <v>0.225054818597224</v>
      </c>
      <c r="K803" s="28">
        <f ca="1">IF(J803&lt;=('Ejercicio 3 - TIR'!$D$18-'Ejercicio 3 - TIR'!$C$18)/('Ejercicio 3 - TIR'!$E$18-'Ejercicio 3 - TIR'!$C$18),'Ejercicio 3 - TIR'!$C$18+SQRT(('Ejercicio 3 - TIR'!$E$18-'Ejercicio 3 - TIR'!$C$18)*('Ejercicio 3 - TIR'!$D$18-'Ejercicio 3 - TIR'!$C$18)*J803),'Ejercicio 3 - TIR'!$E$18-SQRT(('Ejercicio 3 - TIR'!$E$18-'Ejercicio 3 - TIR'!$C$18)*('Ejercicio 3 - TIR'!$E$18-'Ejercicio 3 - TIR'!$D$18)*(1-J803)))</f>
        <v>35810.1826812574</v>
      </c>
      <c r="L803" s="27">
        <f ca="1" t="shared" si="5972"/>
        <v>0.980704699773898</v>
      </c>
      <c r="M803" s="28">
        <f ca="1">IF(L803&lt;=('Ejercicio 3 - TIR'!$D$18-'Ejercicio 3 - TIR'!$C$18)/('Ejercicio 3 - TIR'!$E$18-'Ejercicio 3 - TIR'!$C$18),'Ejercicio 3 - TIR'!$C$18+SQRT(('Ejercicio 3 - TIR'!$E$18-'Ejercicio 3 - TIR'!$C$18)*('Ejercicio 3 - TIR'!$D$18-'Ejercicio 3 - TIR'!$C$18)*L803),'Ejercicio 3 - TIR'!$E$18-SQRT(('Ejercicio 3 - TIR'!$E$18-'Ejercicio 3 - TIR'!$C$18)*('Ejercicio 3 - TIR'!$E$18-'Ejercicio 3 - TIR'!$D$18)*(1-L803)))</f>
        <v>43797.0255543206</v>
      </c>
      <c r="N803" s="27">
        <f ca="1" t="shared" ref="N803:R803" si="5973">RAND()</f>
        <v>0.97183323418245</v>
      </c>
      <c r="O803" s="28">
        <f ca="1">IF(N803&lt;=('Ejercicio 3 - TIR'!$D$18-'Ejercicio 3 - TIR'!$C$18)/('Ejercicio 3 - TIR'!$E$18-'Ejercicio 3 - TIR'!$C$18),'Ejercicio 3 - TIR'!$C$18+SQRT(('Ejercicio 3 - TIR'!$E$18-'Ejercicio 3 - TIR'!$C$18)*('Ejercicio 3 - TIR'!$D$18-'Ejercicio 3 - TIR'!$C$18)*N803),'Ejercicio 3 - TIR'!$E$18-SQRT(('Ejercicio 3 - TIR'!$E$18-'Ejercicio 3 - TIR'!$C$18)*('Ejercicio 3 - TIR'!$E$18-'Ejercicio 3 - TIR'!$D$18)*(1-N803)))</f>
        <v>43546.5532564568</v>
      </c>
      <c r="P803" s="27">
        <f ca="1" t="shared" si="5973"/>
        <v>0.627719169683428</v>
      </c>
      <c r="Q803" s="29">
        <f ca="1">IF(P803&lt;=('Ejercicio 3 - TIR'!$D$22-'Ejercicio 3 - TIR'!$C$22)/('Ejercicio 3 - TIR'!$E$22-'Ejercicio 3 - TIR'!$C$22),'Ejercicio 3 - TIR'!$C$22+SQRT(('Ejercicio 3 - TIR'!$E$22-'Ejercicio 3 - TIR'!$C$22)*('Ejercicio 3 - TIR'!$D$22-'Ejercicio 3 - TIR'!$C$22)*P803),'Ejercicio 3 - TIR'!$E$22-SQRT(('Ejercicio 3 - TIR'!$E$22-'Ejercicio 3 - TIR'!$C$22)*('Ejercicio 3 - TIR'!$E$22-'Ejercicio 3 - TIR'!$D$22)*(1-P803)))</f>
        <v>0.15411360406372</v>
      </c>
      <c r="R803" s="27">
        <f ca="1" t="shared" si="5973"/>
        <v>0.726421427317453</v>
      </c>
      <c r="S803" s="29">
        <f ca="1">IF(R803&lt;=('Ejercicio 3 - TIR'!$D$23-'Ejercicio 3 - TIR'!$C$23)/('Ejercicio 3 - TIR'!$E$23-'Ejercicio 3 - TIR'!$C$23),'Ejercicio 3 - TIR'!$C$23+SQRT(('Ejercicio 3 - TIR'!$E$23-'Ejercicio 3 - TIR'!$C$23)*('Ejercicio 3 - TIR'!$D$23-'Ejercicio 3 - TIR'!$C$23)*R803),'Ejercicio 3 - TIR'!$E$23-SQRT(('Ejercicio 3 - TIR'!$E$23-'Ejercicio 3 - TIR'!$C$23)*('Ejercicio 3 - TIR'!$E$23-'Ejercicio 3 - TIR'!$D$23)*(1-R803)))</f>
        <v>0.157808978598798</v>
      </c>
      <c r="T803" s="27">
        <f ca="1" t="shared" ref="T803:X803" si="5974">RAND()</f>
        <v>0.936654136812264</v>
      </c>
      <c r="U803" s="29">
        <f ca="1">IF(T803&lt;=('Ejercicio 3 - TIR'!$D$24-'Ejercicio 3 - TIR'!$C$24)/('Ejercicio 3 - TIR'!$E$24-'Ejercicio 3 - TIR'!$C$24),'Ejercicio 3 - TIR'!$C$24+SQRT(('Ejercicio 3 - TIR'!$E$24-'Ejercicio 3 - TIR'!$C$24)*('Ejercicio 3 - TIR'!$D$24-'Ejercicio 3 - TIR'!$C$24)*T803),'Ejercicio 3 - TIR'!$E$24-SQRT(('Ejercicio 3 - TIR'!$E$24-'Ejercicio 3 - TIR'!$C$24)*('Ejercicio 3 - TIR'!$E$24-'Ejercicio 3 - TIR'!$D$24)*(1-T803)))</f>
        <v>0.206682026545842</v>
      </c>
      <c r="V803" s="27">
        <f ca="1" t="shared" si="5974"/>
        <v>0.713840926545935</v>
      </c>
      <c r="W803" s="29">
        <f ca="1">IF(V803&lt;=('Ejercicio 3 - TIR'!$D$25-'Ejercicio 3 - TIR'!$C$25)/('Ejercicio 3 - TIR'!$E$25-'Ejercicio 3 - TIR'!$C$25),'Ejercicio 3 - TIR'!$C$25+SQRT(('Ejercicio 3 - TIR'!$E$25-'Ejercicio 3 - TIR'!$C$25)*('Ejercicio 3 - TIR'!$D$25-'Ejercicio 3 - TIR'!$C$25)*V803),'Ejercicio 3 - TIR'!$E$25-SQRT(('Ejercicio 3 - TIR'!$E$25-'Ejercicio 3 - TIR'!$C$25)*('Ejercicio 3 - TIR'!$E$25-'Ejercicio 3 - TIR'!$D$25)*(1-V803)))</f>
        <v>0.218352618479735</v>
      </c>
      <c r="X803" s="27">
        <f ca="1" t="shared" si="5974"/>
        <v>0.18614327760992</v>
      </c>
      <c r="Y803" s="29">
        <f ca="1">IF(X803&lt;=('Ejercicio 3 - TIR'!$D$26-'Ejercicio 3 - TIR'!$C$26)/('Ejercicio 3 - TIR'!$E$26-'Ejercicio 3 - TIR'!$C$26),'Ejercicio 3 - TIR'!$C$26+SQRT(('Ejercicio 3 - TIR'!$E$26-'Ejercicio 3 - TIR'!$C$26)*('Ejercicio 3 - TIR'!$D$26-'Ejercicio 3 - TIR'!$C$26)*X803),'Ejercicio 3 - TIR'!$E$26-SQRT(('Ejercicio 3 - TIR'!$E$26-'Ejercicio 3 - TIR'!$C$26)*('Ejercicio 3 - TIR'!$E$26-'Ejercicio 3 - TIR'!$D$26)*(1-X803)))</f>
        <v>0.212418448865762</v>
      </c>
      <c r="Z803" s="27">
        <f ca="1" t="shared" si="5716"/>
        <v>1.15411360406372</v>
      </c>
      <c r="AA803" s="27">
        <f ca="1" t="shared" si="5717"/>
        <v>1.33624309310799</v>
      </c>
      <c r="AB803" s="27">
        <f ca="1" t="shared" si="5718"/>
        <v>1.61242052354944</v>
      </c>
      <c r="AC803" s="27">
        <f ca="1" t="shared" si="5719"/>
        <v>1.96449676695692</v>
      </c>
      <c r="AD803" s="27">
        <f ca="1" t="shared" si="5720"/>
        <v>2.38179212299572</v>
      </c>
      <c r="AE803" s="26">
        <f ca="1" t="shared" si="5721"/>
        <v>5753.96269694331</v>
      </c>
      <c r="AF803" s="26">
        <f ca="1" t="shared" si="5722"/>
        <v>6661.98967304352</v>
      </c>
      <c r="AG803" s="26">
        <f ca="1" t="shared" si="5723"/>
        <v>8038.90319949563</v>
      </c>
      <c r="AH803" s="26">
        <f ca="1" t="shared" si="5724"/>
        <v>9794.21876281061</v>
      </c>
      <c r="AI803" s="26">
        <f ca="1" t="shared" si="5725"/>
        <v>11874.6915202588</v>
      </c>
      <c r="AJ803" s="28">
        <f ca="1" t="shared" si="5726"/>
        <v>46138.5524007559</v>
      </c>
      <c r="AK803" s="28">
        <f ca="1" t="shared" si="5727"/>
        <v>52293.8976816508</v>
      </c>
      <c r="AL803" s="28">
        <f ca="1" t="shared" si="5728"/>
        <v>57741.0735073141</v>
      </c>
      <c r="AM803" s="28">
        <f ca="1" t="shared" si="5729"/>
        <v>86039.1151037926</v>
      </c>
      <c r="AN803" s="28">
        <f ca="1" t="shared" si="5730"/>
        <v>103718.837529842</v>
      </c>
      <c r="AO803" s="28">
        <f ca="1">C803/'Ejercicio 3 - TIR'!$D$7</f>
        <v>13567.1590937151</v>
      </c>
      <c r="AP803" s="28">
        <f ca="1" t="shared" si="5731"/>
        <v>32571.3933070408</v>
      </c>
      <c r="AQ803" s="28">
        <f ca="1" t="shared" si="5732"/>
        <v>38726.7385879357</v>
      </c>
      <c r="AR803" s="28">
        <f ca="1" t="shared" si="5733"/>
        <v>44173.914413599</v>
      </c>
      <c r="AS803" s="28">
        <f ca="1" t="shared" si="5734"/>
        <v>72471.9560100775</v>
      </c>
      <c r="AT803" s="28">
        <f ca="1" t="shared" si="5735"/>
        <v>90151.6784361273</v>
      </c>
      <c r="AU803" s="28">
        <f ca="1">AP803*'Ejercicio 3 - TIR'!$D$5</f>
        <v>16285.6966535204</v>
      </c>
      <c r="AV803" s="28">
        <f ca="1">AQ803*'Ejercicio 3 - TIR'!$D$5</f>
        <v>19363.3692939678</v>
      </c>
      <c r="AW803" s="28">
        <f ca="1">AR803*'Ejercicio 3 - TIR'!$D$5</f>
        <v>22086.9572067995</v>
      </c>
      <c r="AX803" s="28">
        <f ca="1">AS803*'Ejercicio 3 - TIR'!$D$5</f>
        <v>36235.9780050387</v>
      </c>
      <c r="AY803" s="28">
        <f ca="1">AT803*'Ejercicio 3 - TIR'!$D$5</f>
        <v>45075.8392180636</v>
      </c>
      <c r="AZ803" s="28">
        <f ca="1" t="shared" ref="AZ803:BD803" si="5975">AJ803-AU803-AE803</f>
        <v>24098.8930502922</v>
      </c>
      <c r="BA803" s="28">
        <f ca="1" t="shared" si="5975"/>
        <v>26268.5387146394</v>
      </c>
      <c r="BB803" s="28">
        <f ca="1" t="shared" si="5975"/>
        <v>27615.213101019</v>
      </c>
      <c r="BC803" s="28">
        <f ca="1" t="shared" si="5975"/>
        <v>40008.9183359432</v>
      </c>
      <c r="BD803" s="28">
        <f ca="1" t="shared" si="5975"/>
        <v>46768.3067915199</v>
      </c>
      <c r="BE803" s="28">
        <f ca="1" t="shared" ref="BE803:BI803" si="5976">AZ803/Z803</f>
        <v>20880.8673300776</v>
      </c>
      <c r="BF803" s="28">
        <f ca="1" t="shared" si="5976"/>
        <v>19658.5028952636</v>
      </c>
      <c r="BG803" s="28">
        <f ca="1" t="shared" si="5976"/>
        <v>17126.5576800209</v>
      </c>
      <c r="BH803" s="28">
        <f ca="1" t="shared" si="5976"/>
        <v>20365.9883838437</v>
      </c>
      <c r="BI803" s="28">
        <f ca="1" t="shared" si="5976"/>
        <v>19635.7634824557</v>
      </c>
      <c r="BJ803" s="28">
        <f ca="1" t="shared" si="5738"/>
        <v>88926.2379583593</v>
      </c>
      <c r="BK803" s="28">
        <f ca="1" t="shared" si="5739"/>
        <v>32314.1526608403</v>
      </c>
      <c r="BL803" s="28">
        <f ca="1" t="shared" si="5740"/>
        <v>121240.3906192</v>
      </c>
      <c r="BM803" s="28">
        <f ca="1">BK803*'Ejercicio 3 - TIR'!$D$5</f>
        <v>16157.0763304202</v>
      </c>
      <c r="BN803" s="28">
        <f ca="1" t="shared" si="5741"/>
        <v>105083.314288779</v>
      </c>
      <c r="BO803" s="28">
        <f ca="1" t="shared" si="5742"/>
        <v>44119.4314458518</v>
      </c>
      <c r="BP803" s="28">
        <f ca="1" t="shared" si="5743"/>
        <v>-105171.64736757</v>
      </c>
      <c r="BQ803" s="28">
        <f ca="1" t="shared" ref="BQ803:BT803" si="5977">BE803</f>
        <v>20880.8673300776</v>
      </c>
      <c r="BR803" s="28">
        <f ca="1" t="shared" si="5977"/>
        <v>19658.5028952636</v>
      </c>
      <c r="BS803" s="28">
        <f ca="1" t="shared" si="5977"/>
        <v>17126.5576800209</v>
      </c>
      <c r="BT803" s="28">
        <f ca="1" t="shared" si="5977"/>
        <v>20365.9883838437</v>
      </c>
      <c r="BU803" s="28">
        <f ca="1" t="shared" si="5745"/>
        <v>63755.1949283075</v>
      </c>
      <c r="BV803" s="30">
        <f ca="1" t="shared" si="5746"/>
        <v>8.8843574770888</v>
      </c>
    </row>
    <row r="804" ht="15" customHeight="1" spans="1:74">
      <c r="A804" s="26">
        <v>803</v>
      </c>
      <c r="B804" s="27">
        <f ca="1" t="shared" ref="B804:F804" si="5978">RAND()</f>
        <v>0.0917824358068338</v>
      </c>
      <c r="C804" s="28">
        <f ca="1">IF(B804&lt;=('Ejercicio 3 - TIR'!$D$13-'Ejercicio 3 - TIR'!$C$13)/('Ejercicio 3 - TIR'!$E$13-'Ejercicio 3 - TIR'!$C$13),'Ejercicio 3 - TIR'!$C$13+SQRT(('Ejercicio 3 - TIR'!$E$13-'Ejercicio 3 - TIR'!$C$13)*('Ejercicio 3 - TIR'!$D$13-'Ejercicio 3 - TIR'!$C$13)*B804),'Ejercicio 3 - TIR'!$E$13-SQRT(('Ejercicio 3 - TIR'!$E$13-'Ejercicio 3 - TIR'!$C$13)*('Ejercicio 3 - TIR'!$E$13-'Ejercicio 3 - TIR'!$D$13)*(1-B804)))</f>
        <v>66059.1232305288</v>
      </c>
      <c r="D804" s="27">
        <f ca="1" t="shared" si="5978"/>
        <v>0.332134399801145</v>
      </c>
      <c r="E804" s="28">
        <f ca="1">IF(D804&lt;=('Ejercicio 3 - TIR'!$D$14-'Ejercicio 3 - TIR'!$C$14)/('Ejercicio 3 - TIR'!$E$14-'Ejercicio 3 - TIR'!$C$14),'Ejercicio 3 - TIR'!$C$14+SQRT(('Ejercicio 3 - TIR'!$E$14-'Ejercicio 3 - TIR'!$C$14)*('Ejercicio 3 - TIR'!$D$14-'Ejercicio 3 - TIR'!$C$14)*D804),'Ejercicio 3 - TIR'!$E$14-SQRT(('Ejercicio 3 - TIR'!$E$14-'Ejercicio 3 - TIR'!$C$14)*('Ejercicio 3 - TIR'!$E$14-'Ejercicio 3 - TIR'!$D$14)*(1-D804)))</f>
        <v>29990.9998983256</v>
      </c>
      <c r="F804" s="27">
        <f ca="1" t="shared" si="5978"/>
        <v>0.342012327713809</v>
      </c>
      <c r="G804" s="28">
        <f ca="1">IF(F804&lt;=('Ejercicio 3 - TIR'!$D$18-'Ejercicio 3 - TIR'!$C$18)/('Ejercicio 3 - TIR'!$E$18-'Ejercicio 3 - TIR'!$C$18),'Ejercicio 3 - TIR'!$C$18+SQRT(('Ejercicio 3 - TIR'!$E$18-'Ejercicio 3 - TIR'!$C$18)*('Ejercicio 3 - TIR'!$D$18-'Ejercicio 3 - TIR'!$C$18)*F804),'Ejercicio 3 - TIR'!$E$18-SQRT(('Ejercicio 3 - TIR'!$E$18-'Ejercicio 3 - TIR'!$C$18)*('Ejercicio 3 - TIR'!$E$18-'Ejercicio 3 - TIR'!$D$18)*(1-F804)))</f>
        <v>37162.5309184025</v>
      </c>
      <c r="H804" s="27">
        <f ca="1" t="shared" ref="H804:L804" si="5979">RAND()</f>
        <v>0.256450045222313</v>
      </c>
      <c r="I804" s="28">
        <f ca="1">IF(H804&lt;=('Ejercicio 3 - TIR'!$D$18-'Ejercicio 3 - TIR'!$C$18)/('Ejercicio 3 - TIR'!$E$18-'Ejercicio 3 - TIR'!$C$18),'Ejercicio 3 - TIR'!$C$18+SQRT(('Ejercicio 3 - TIR'!$E$18-'Ejercicio 3 - TIR'!$C$18)*('Ejercicio 3 - TIR'!$D$18-'Ejercicio 3 - TIR'!$C$18)*H804),'Ejercicio 3 - TIR'!$E$18-SQRT(('Ejercicio 3 - TIR'!$E$18-'Ejercicio 3 - TIR'!$C$18)*('Ejercicio 3 - TIR'!$E$18-'Ejercicio 3 - TIR'!$D$18)*(1-H804)))</f>
        <v>36202.2178922823</v>
      </c>
      <c r="J804" s="27">
        <f ca="1" t="shared" si="5979"/>
        <v>0.917390690751783</v>
      </c>
      <c r="K804" s="28">
        <f ca="1">IF(J804&lt;=('Ejercicio 3 - TIR'!$D$18-'Ejercicio 3 - TIR'!$C$18)/('Ejercicio 3 - TIR'!$E$18-'Ejercicio 3 - TIR'!$C$18),'Ejercicio 3 - TIR'!$C$18+SQRT(('Ejercicio 3 - TIR'!$E$18-'Ejercicio 3 - TIR'!$C$18)*('Ejercicio 3 - TIR'!$D$18-'Ejercicio 3 - TIR'!$C$18)*J804),'Ejercicio 3 - TIR'!$E$18-SQRT(('Ejercicio 3 - TIR'!$E$18-'Ejercicio 3 - TIR'!$C$18)*('Ejercicio 3 - TIR'!$E$18-'Ejercicio 3 - TIR'!$D$18)*(1-J804)))</f>
        <v>42510.8840538022</v>
      </c>
      <c r="L804" s="27">
        <f ca="1" t="shared" si="5979"/>
        <v>0.982384378887531</v>
      </c>
      <c r="M804" s="28">
        <f ca="1">IF(L804&lt;=('Ejercicio 3 - TIR'!$D$18-'Ejercicio 3 - TIR'!$C$18)/('Ejercicio 3 - TIR'!$E$18-'Ejercicio 3 - TIR'!$C$18),'Ejercicio 3 - TIR'!$C$18+SQRT(('Ejercicio 3 - TIR'!$E$18-'Ejercicio 3 - TIR'!$C$18)*('Ejercicio 3 - TIR'!$D$18-'Ejercicio 3 - TIR'!$C$18)*L804),'Ejercicio 3 - TIR'!$E$18-SQRT(('Ejercicio 3 - TIR'!$E$18-'Ejercicio 3 - TIR'!$C$18)*('Ejercicio 3 - TIR'!$E$18-'Ejercicio 3 - TIR'!$D$18)*(1-L804)))</f>
        <v>43850.5777175315</v>
      </c>
      <c r="N804" s="27">
        <f ca="1" t="shared" ref="N804:R804" si="5980">RAND()</f>
        <v>0.973355279968771</v>
      </c>
      <c r="O804" s="28">
        <f ca="1">IF(N804&lt;=('Ejercicio 3 - TIR'!$D$18-'Ejercicio 3 - TIR'!$C$18)/('Ejercicio 3 - TIR'!$E$18-'Ejercicio 3 - TIR'!$C$18),'Ejercicio 3 - TIR'!$C$18+SQRT(('Ejercicio 3 - TIR'!$E$18-'Ejercicio 3 - TIR'!$C$18)*('Ejercicio 3 - TIR'!$D$18-'Ejercicio 3 - TIR'!$C$18)*N804),'Ejercicio 3 - TIR'!$E$18-SQRT(('Ejercicio 3 - TIR'!$E$18-'Ejercicio 3 - TIR'!$C$18)*('Ejercicio 3 - TIR'!$E$18-'Ejercicio 3 - TIR'!$D$18)*(1-N804)))</f>
        <v>43586.3685054647</v>
      </c>
      <c r="P804" s="27">
        <f ca="1" t="shared" si="5980"/>
        <v>0.317573859574075</v>
      </c>
      <c r="Q804" s="29">
        <f ca="1">IF(P804&lt;=('Ejercicio 3 - TIR'!$D$22-'Ejercicio 3 - TIR'!$C$22)/('Ejercicio 3 - TIR'!$E$22-'Ejercicio 3 - TIR'!$C$22),'Ejercicio 3 - TIR'!$C$22+SQRT(('Ejercicio 3 - TIR'!$E$22-'Ejercicio 3 - TIR'!$C$22)*('Ejercicio 3 - TIR'!$D$22-'Ejercicio 3 - TIR'!$C$22)*P804),'Ejercicio 3 - TIR'!$E$22-SQRT(('Ejercicio 3 - TIR'!$E$22-'Ejercicio 3 - TIR'!$C$22)*('Ejercicio 3 - TIR'!$E$22-'Ejercicio 3 - TIR'!$D$22)*(1-P804)))</f>
        <v>0.143908846631181</v>
      </c>
      <c r="R804" s="27">
        <f ca="1" t="shared" si="5980"/>
        <v>0.636460809679314</v>
      </c>
      <c r="S804" s="29">
        <f ca="1">IF(R804&lt;=('Ejercicio 3 - TIR'!$D$23-'Ejercicio 3 - TIR'!$C$23)/('Ejercicio 3 - TIR'!$E$23-'Ejercicio 3 - TIR'!$C$23),'Ejercicio 3 - TIR'!$C$23+SQRT(('Ejercicio 3 - TIR'!$E$23-'Ejercicio 3 - TIR'!$C$23)*('Ejercicio 3 - TIR'!$D$23-'Ejercicio 3 - TIR'!$C$23)*R804),'Ejercicio 3 - TIR'!$E$23-SQRT(('Ejercicio 3 - TIR'!$E$23-'Ejercicio 3 - TIR'!$C$23)*('Ejercicio 3 - TIR'!$E$23-'Ejercicio 3 - TIR'!$D$23)*(1-R804)))</f>
        <v>0.154419332640112</v>
      </c>
      <c r="T804" s="27">
        <f ca="1" t="shared" ref="T804:X804" si="5981">RAND()</f>
        <v>0.919051958488902</v>
      </c>
      <c r="U804" s="29">
        <f ca="1">IF(T804&lt;=('Ejercicio 3 - TIR'!$D$24-'Ejercicio 3 - TIR'!$C$24)/('Ejercicio 3 - TIR'!$E$24-'Ejercicio 3 - TIR'!$C$24),'Ejercicio 3 - TIR'!$C$24+SQRT(('Ejercicio 3 - TIR'!$E$24-'Ejercicio 3 - TIR'!$C$24)*('Ejercicio 3 - TIR'!$D$24-'Ejercicio 3 - TIR'!$C$24)*T804),'Ejercicio 3 - TIR'!$E$24-SQRT(('Ejercicio 3 - TIR'!$E$24-'Ejercicio 3 - TIR'!$C$24)*('Ejercicio 3 - TIR'!$E$24-'Ejercicio 3 - TIR'!$D$24)*(1-T804)))</f>
        <v>0.204944950473975</v>
      </c>
      <c r="V804" s="27">
        <f ca="1" t="shared" si="5981"/>
        <v>0.741022305594202</v>
      </c>
      <c r="W804" s="29">
        <f ca="1">IF(V804&lt;=('Ejercicio 3 - TIR'!$D$25-'Ejercicio 3 - TIR'!$C$25)/('Ejercicio 3 - TIR'!$E$25-'Ejercicio 3 - TIR'!$C$25),'Ejercicio 3 - TIR'!$C$25+SQRT(('Ejercicio 3 - TIR'!$E$25-'Ejercicio 3 - TIR'!$C$25)*('Ejercicio 3 - TIR'!$D$25-'Ejercicio 3 - TIR'!$C$25)*V804),'Ejercicio 3 - TIR'!$E$25-SQRT(('Ejercicio 3 - TIR'!$E$25-'Ejercicio 3 - TIR'!$C$25)*('Ejercicio 3 - TIR'!$E$25-'Ejercicio 3 - TIR'!$D$25)*(1-V804)))</f>
        <v>0.219893158079594</v>
      </c>
      <c r="X804" s="27">
        <f ca="1" t="shared" si="5981"/>
        <v>0.931922839674973</v>
      </c>
      <c r="Y804" s="29">
        <f ca="1">IF(X804&lt;=('Ejercicio 3 - TIR'!$D$26-'Ejercicio 3 - TIR'!$C$26)/('Ejercicio 3 - TIR'!$E$26-'Ejercicio 3 - TIR'!$C$26),'Ejercicio 3 - TIR'!$C$26+SQRT(('Ejercicio 3 - TIR'!$E$26-'Ejercicio 3 - TIR'!$C$26)*('Ejercicio 3 - TIR'!$D$26-'Ejercicio 3 - TIR'!$C$26)*X804),'Ejercicio 3 - TIR'!$E$26-SQRT(('Ejercicio 3 - TIR'!$E$26-'Ejercicio 3 - TIR'!$C$26)*('Ejercicio 3 - TIR'!$E$26-'Ejercicio 3 - TIR'!$D$26)*(1-X804)))</f>
        <v>0.260826667849454</v>
      </c>
      <c r="Z804" s="27">
        <f ca="1" t="shared" si="5716"/>
        <v>1.14390884663118</v>
      </c>
      <c r="AA804" s="27">
        <f ca="1" t="shared" si="5717"/>
        <v>1.32055048732909</v>
      </c>
      <c r="AB804" s="27">
        <f ca="1" t="shared" si="5718"/>
        <v>1.59119064155313</v>
      </c>
      <c r="AC804" s="27">
        <f ca="1" t="shared" si="5719"/>
        <v>1.94108257683095</v>
      </c>
      <c r="AD804" s="27">
        <f ca="1" t="shared" si="5720"/>
        <v>2.44736867736639</v>
      </c>
      <c r="AE804" s="26">
        <f ca="1" t="shared" si="5721"/>
        <v>4315.9702046839</v>
      </c>
      <c r="AF804" s="26">
        <f ca="1" t="shared" si="5722"/>
        <v>4982.4394433858</v>
      </c>
      <c r="AG804" s="26">
        <f ca="1" t="shared" si="5723"/>
        <v>6003.56524835007</v>
      </c>
      <c r="AH804" s="26">
        <f ca="1" t="shared" si="5724"/>
        <v>7323.70817054668</v>
      </c>
      <c r="AI804" s="26">
        <f ca="1" t="shared" si="5725"/>
        <v>9233.92656897219</v>
      </c>
      <c r="AJ804" s="28">
        <f ca="1" t="shared" si="5726"/>
        <v>42510.5478807654</v>
      </c>
      <c r="AK804" s="28">
        <f ca="1" t="shared" si="5727"/>
        <v>47806.8564800473</v>
      </c>
      <c r="AL804" s="28">
        <f ca="1" t="shared" si="5728"/>
        <v>67642.9208705603</v>
      </c>
      <c r="AM804" s="28">
        <f ca="1" t="shared" si="5729"/>
        <v>85117.5923914716</v>
      </c>
      <c r="AN804" s="28">
        <f ca="1" t="shared" si="5730"/>
        <v>106671.913040423</v>
      </c>
      <c r="AO804" s="28">
        <f ca="1">C804/'Ejercicio 3 - TIR'!$D$7</f>
        <v>13211.8246461058</v>
      </c>
      <c r="AP804" s="28">
        <f ca="1" t="shared" si="5731"/>
        <v>29298.7232346596</v>
      </c>
      <c r="AQ804" s="28">
        <f ca="1" t="shared" si="5732"/>
        <v>34595.0318339415</v>
      </c>
      <c r="AR804" s="28">
        <f ca="1" t="shared" si="5733"/>
        <v>54431.0962244545</v>
      </c>
      <c r="AS804" s="28">
        <f ca="1" t="shared" si="5734"/>
        <v>71905.7677453659</v>
      </c>
      <c r="AT804" s="28">
        <f ca="1" t="shared" si="5735"/>
        <v>93460.0883943176</v>
      </c>
      <c r="AU804" s="28">
        <f ca="1">AP804*'Ejercicio 3 - TIR'!$D$5</f>
        <v>14649.3616173298</v>
      </c>
      <c r="AV804" s="28">
        <f ca="1">AQ804*'Ejercicio 3 - TIR'!$D$5</f>
        <v>17297.5159169707</v>
      </c>
      <c r="AW804" s="28">
        <f ca="1">AR804*'Ejercicio 3 - TIR'!$D$5</f>
        <v>27215.5481122273</v>
      </c>
      <c r="AX804" s="28">
        <f ca="1">AS804*'Ejercicio 3 - TIR'!$D$5</f>
        <v>35952.8838726829</v>
      </c>
      <c r="AY804" s="28">
        <f ca="1">AT804*'Ejercicio 3 - TIR'!$D$5</f>
        <v>46730.0441971588</v>
      </c>
      <c r="AZ804" s="28">
        <f ca="1" t="shared" ref="AZ804:BD804" si="5982">AJ804-AU804-AE804</f>
        <v>23545.2160587517</v>
      </c>
      <c r="BA804" s="28">
        <f ca="1" t="shared" si="5982"/>
        <v>25526.9011196907</v>
      </c>
      <c r="BB804" s="28">
        <f ca="1" t="shared" si="5982"/>
        <v>34423.8075099829</v>
      </c>
      <c r="BC804" s="28">
        <f ca="1" t="shared" si="5982"/>
        <v>41841.000348242</v>
      </c>
      <c r="BD804" s="28">
        <f ca="1" t="shared" si="5982"/>
        <v>50707.9422742924</v>
      </c>
      <c r="BE804" s="28">
        <f ca="1" t="shared" ref="BE804:BI804" si="5983">AZ804/Z804</f>
        <v>20583.1226221324</v>
      </c>
      <c r="BF804" s="28">
        <f ca="1" t="shared" si="5983"/>
        <v>19330.4999427328</v>
      </c>
      <c r="BG804" s="28">
        <f ca="1" t="shared" si="5983"/>
        <v>21633.9931941672</v>
      </c>
      <c r="BH804" s="28">
        <f ca="1" t="shared" si="5983"/>
        <v>21555.4973537254</v>
      </c>
      <c r="BI804" s="28">
        <f ca="1" t="shared" si="5983"/>
        <v>20719.3720926669</v>
      </c>
      <c r="BJ804" s="28">
        <f ca="1" t="shared" si="5738"/>
        <v>73399.0337540607</v>
      </c>
      <c r="BK804" s="28">
        <f ca="1" t="shared" si="5739"/>
        <v>32334.2058097366</v>
      </c>
      <c r="BL804" s="28">
        <f ca="1" t="shared" si="5740"/>
        <v>105733.239563797</v>
      </c>
      <c r="BM804" s="28">
        <f ca="1">BK804*'Ejercicio 3 - TIR'!$D$5</f>
        <v>16167.1029048683</v>
      </c>
      <c r="BN804" s="28">
        <f ca="1" t="shared" si="5741"/>
        <v>89566.136658929</v>
      </c>
      <c r="BO804" s="28">
        <f ca="1" t="shared" si="5742"/>
        <v>36596.9122213785</v>
      </c>
      <c r="BP804" s="28">
        <f ca="1" t="shared" si="5743"/>
        <v>-96050.1231288544</v>
      </c>
      <c r="BQ804" s="28">
        <f ca="1" t="shared" ref="BQ804:BT804" si="5984">BE804</f>
        <v>20583.1226221324</v>
      </c>
      <c r="BR804" s="28">
        <f ca="1" t="shared" si="5984"/>
        <v>19330.4999427328</v>
      </c>
      <c r="BS804" s="28">
        <f ca="1" t="shared" si="5984"/>
        <v>21633.9931941672</v>
      </c>
      <c r="BT804" s="28">
        <f ca="1" t="shared" si="5984"/>
        <v>21555.4973537254</v>
      </c>
      <c r="BU804" s="28">
        <f ca="1" t="shared" si="5745"/>
        <v>57316.2843140454</v>
      </c>
      <c r="BV804" s="30">
        <f ca="1" t="shared" si="5746"/>
        <v>11.7713656926894</v>
      </c>
    </row>
    <row r="805" ht="15" customHeight="1" spans="1:74">
      <c r="A805" s="26">
        <v>804</v>
      </c>
      <c r="B805" s="27">
        <f ca="1" t="shared" ref="B805:F805" si="5985">RAND()</f>
        <v>0.639606320833674</v>
      </c>
      <c r="C805" s="28">
        <f ca="1">IF(B805&lt;=('Ejercicio 3 - TIR'!$D$13-'Ejercicio 3 - TIR'!$C$13)/('Ejercicio 3 - TIR'!$E$13-'Ejercicio 3 - TIR'!$C$13),'Ejercicio 3 - TIR'!$C$13+SQRT(('Ejercicio 3 - TIR'!$E$13-'Ejercicio 3 - TIR'!$C$13)*('Ejercicio 3 - TIR'!$D$13-'Ejercicio 3 - TIR'!$C$13)*B805),'Ejercicio 3 - TIR'!$E$13-SQRT(('Ejercicio 3 - TIR'!$E$13-'Ejercicio 3 - TIR'!$C$13)*('Ejercicio 3 - TIR'!$E$13-'Ejercicio 3 - TIR'!$D$13)*(1-B805)))</f>
        <v>79204.0288757752</v>
      </c>
      <c r="D805" s="27">
        <f ca="1" t="shared" si="5985"/>
        <v>0.499078603659457</v>
      </c>
      <c r="E805" s="28">
        <f ca="1">IF(D805&lt;=('Ejercicio 3 - TIR'!$D$14-'Ejercicio 3 - TIR'!$C$14)/('Ejercicio 3 - TIR'!$E$14-'Ejercicio 3 - TIR'!$C$14),'Ejercicio 3 - TIR'!$C$14+SQRT(('Ejercicio 3 - TIR'!$E$14-'Ejercicio 3 - TIR'!$C$14)*('Ejercicio 3 - TIR'!$D$14-'Ejercicio 3 - TIR'!$C$14)*D805),'Ejercicio 3 - TIR'!$E$14-SQRT(('Ejercicio 3 - TIR'!$E$14-'Ejercicio 3 - TIR'!$C$14)*('Ejercicio 3 - TIR'!$E$14-'Ejercicio 3 - TIR'!$D$14)*(1-D805)))</f>
        <v>31331.7701085469</v>
      </c>
      <c r="F805" s="27">
        <f ca="1" t="shared" si="5985"/>
        <v>0.978292563838166</v>
      </c>
      <c r="G805" s="28">
        <f ca="1">IF(F805&lt;=('Ejercicio 3 - TIR'!$D$18-'Ejercicio 3 - TIR'!$C$18)/('Ejercicio 3 - TIR'!$E$18-'Ejercicio 3 - TIR'!$C$18),'Ejercicio 3 - TIR'!$C$18+SQRT(('Ejercicio 3 - TIR'!$E$18-'Ejercicio 3 - TIR'!$C$18)*('Ejercicio 3 - TIR'!$D$18-'Ejercicio 3 - TIR'!$C$18)*F805),'Ejercicio 3 - TIR'!$E$18-SQRT(('Ejercicio 3 - TIR'!$E$18-'Ejercicio 3 - TIR'!$C$18)*('Ejercicio 3 - TIR'!$E$18-'Ejercicio 3 - TIR'!$D$18)*(1-F805)))</f>
        <v>43724.0463518852</v>
      </c>
      <c r="H805" s="27">
        <f ca="1" t="shared" ref="H805:L805" si="5986">RAND()</f>
        <v>0.912092971784333</v>
      </c>
      <c r="I805" s="28">
        <f ca="1">IF(H805&lt;=('Ejercicio 3 - TIR'!$D$18-'Ejercicio 3 - TIR'!$C$18)/('Ejercicio 3 - TIR'!$E$18-'Ejercicio 3 - TIR'!$C$18),'Ejercicio 3 - TIR'!$C$18+SQRT(('Ejercicio 3 - TIR'!$E$18-'Ejercicio 3 - TIR'!$C$18)*('Ejercicio 3 - TIR'!$D$18-'Ejercicio 3 - TIR'!$C$18)*H805),'Ejercicio 3 - TIR'!$E$18-SQRT(('Ejercicio 3 - TIR'!$E$18-'Ejercicio 3 - TIR'!$C$18)*('Ejercicio 3 - TIR'!$E$18-'Ejercicio 3 - TIR'!$D$18)*(1-H805)))</f>
        <v>42432.3109385724</v>
      </c>
      <c r="J805" s="27">
        <f ca="1" t="shared" si="5986"/>
        <v>0.46427358392867</v>
      </c>
      <c r="K805" s="28">
        <f ca="1">IF(J805&lt;=('Ejercicio 3 - TIR'!$D$18-'Ejercicio 3 - TIR'!$C$18)/('Ejercicio 3 - TIR'!$E$18-'Ejercicio 3 - TIR'!$C$18),'Ejercicio 3 - TIR'!$C$18+SQRT(('Ejercicio 3 - TIR'!$E$18-'Ejercicio 3 - TIR'!$C$18)*('Ejercicio 3 - TIR'!$D$18-'Ejercicio 3 - TIR'!$C$18)*J805),'Ejercicio 3 - TIR'!$E$18-SQRT(('Ejercicio 3 - TIR'!$E$18-'Ejercicio 3 - TIR'!$C$18)*('Ejercicio 3 - TIR'!$E$18-'Ejercicio 3 - TIR'!$D$18)*(1-J805)))</f>
        <v>38345.1205856656</v>
      </c>
      <c r="L805" s="27">
        <f ca="1" t="shared" si="5986"/>
        <v>0.12924728845104</v>
      </c>
      <c r="M805" s="28">
        <f ca="1">IF(L805&lt;=('Ejercicio 3 - TIR'!$D$18-'Ejercicio 3 - TIR'!$C$18)/('Ejercicio 3 - TIR'!$E$18-'Ejercicio 3 - TIR'!$C$18),'Ejercicio 3 - TIR'!$C$18+SQRT(('Ejercicio 3 - TIR'!$E$18-'Ejercicio 3 - TIR'!$C$18)*('Ejercicio 3 - TIR'!$D$18-'Ejercicio 3 - TIR'!$C$18)*L805),'Ejercicio 3 - TIR'!$E$18-SQRT(('Ejercicio 3 - TIR'!$E$18-'Ejercicio 3 - TIR'!$C$18)*('Ejercicio 3 - TIR'!$E$18-'Ejercicio 3 - TIR'!$D$18)*(1-L805)))</f>
        <v>34403.077704022</v>
      </c>
      <c r="N805" s="27">
        <f ca="1" t="shared" ref="N805:R805" si="5987">RAND()</f>
        <v>0.880293676235033</v>
      </c>
      <c r="O805" s="28">
        <f ca="1">IF(N805&lt;=('Ejercicio 3 - TIR'!$D$18-'Ejercicio 3 - TIR'!$C$18)/('Ejercicio 3 - TIR'!$E$18-'Ejercicio 3 - TIR'!$C$18),'Ejercicio 3 - TIR'!$C$18+SQRT(('Ejercicio 3 - TIR'!$E$18-'Ejercicio 3 - TIR'!$C$18)*('Ejercicio 3 - TIR'!$D$18-'Ejercicio 3 - TIR'!$C$18)*N805),'Ejercicio 3 - TIR'!$E$18-SQRT(('Ejercicio 3 - TIR'!$E$18-'Ejercicio 3 - TIR'!$C$18)*('Ejercicio 3 - TIR'!$E$18-'Ejercicio 3 - TIR'!$D$18)*(1-N805)))</f>
        <v>42003.673201673</v>
      </c>
      <c r="P805" s="27">
        <f ca="1" t="shared" si="5987"/>
        <v>0.471636639409218</v>
      </c>
      <c r="Q805" s="29">
        <f ca="1">IF(P805&lt;=('Ejercicio 3 - TIR'!$D$22-'Ejercicio 3 - TIR'!$C$22)/('Ejercicio 3 - TIR'!$E$22-'Ejercicio 3 - TIR'!$C$22),'Ejercicio 3 - TIR'!$C$22+SQRT(('Ejercicio 3 - TIR'!$E$22-'Ejercicio 3 - TIR'!$C$22)*('Ejercicio 3 - TIR'!$D$22-'Ejercicio 3 - TIR'!$C$22)*P805),'Ejercicio 3 - TIR'!$E$22-SQRT(('Ejercicio 3 - TIR'!$E$22-'Ejercicio 3 - TIR'!$C$22)*('Ejercicio 3 - TIR'!$E$22-'Ejercicio 3 - TIR'!$D$22)*(1-P805)))</f>
        <v>0.149136677074378</v>
      </c>
      <c r="R805" s="27">
        <f ca="1" t="shared" si="5987"/>
        <v>0.50710267518922</v>
      </c>
      <c r="S805" s="29">
        <f ca="1">IF(R805&lt;=('Ejercicio 3 - TIR'!$D$23-'Ejercicio 3 - TIR'!$C$23)/('Ejercicio 3 - TIR'!$E$23-'Ejercicio 3 - TIR'!$C$23),'Ejercicio 3 - TIR'!$C$23+SQRT(('Ejercicio 3 - TIR'!$E$23-'Ejercicio 3 - TIR'!$C$23)*('Ejercicio 3 - TIR'!$D$23-'Ejercicio 3 - TIR'!$C$23)*R805),'Ejercicio 3 - TIR'!$E$23-SQRT(('Ejercicio 3 - TIR'!$E$23-'Ejercicio 3 - TIR'!$C$23)*('Ejercicio 3 - TIR'!$E$23-'Ejercicio 3 - TIR'!$D$23)*(1-R805)))</f>
        <v>0.150213842398533</v>
      </c>
      <c r="T805" s="27">
        <f ca="1" t="shared" ref="T805:X805" si="5988">RAND()</f>
        <v>0.925610706292317</v>
      </c>
      <c r="U805" s="29">
        <f ca="1">IF(T805&lt;=('Ejercicio 3 - TIR'!$D$24-'Ejercicio 3 - TIR'!$C$24)/('Ejercicio 3 - TIR'!$E$24-'Ejercicio 3 - TIR'!$C$24),'Ejercicio 3 - TIR'!$C$24+SQRT(('Ejercicio 3 - TIR'!$E$24-'Ejercicio 3 - TIR'!$C$24)*('Ejercicio 3 - TIR'!$D$24-'Ejercicio 3 - TIR'!$C$24)*T805),'Ejercicio 3 - TIR'!$E$24-SQRT(('Ejercicio 3 - TIR'!$E$24-'Ejercicio 3 - TIR'!$C$24)*('Ejercicio 3 - TIR'!$E$24-'Ejercicio 3 - TIR'!$D$24)*(1-T805)))</f>
        <v>0.205567743683626</v>
      </c>
      <c r="V805" s="27">
        <f ca="1" t="shared" si="5988"/>
        <v>0.223150825757042</v>
      </c>
      <c r="W805" s="29">
        <f ca="1">IF(V805&lt;=('Ejercicio 3 - TIR'!$D$25-'Ejercicio 3 - TIR'!$C$25)/('Ejercicio 3 - TIR'!$E$25-'Ejercicio 3 - TIR'!$C$25),'Ejercicio 3 - TIR'!$C$25+SQRT(('Ejercicio 3 - TIR'!$E$25-'Ejercicio 3 - TIR'!$C$25)*('Ejercicio 3 - TIR'!$D$25-'Ejercicio 3 - TIR'!$C$25)*V805),'Ejercicio 3 - TIR'!$E$25-SQRT(('Ejercicio 3 - TIR'!$E$25-'Ejercicio 3 - TIR'!$C$25)*('Ejercicio 3 - TIR'!$E$25-'Ejercicio 3 - TIR'!$D$25)*(1-V805)))</f>
        <v>0.197675156464933</v>
      </c>
      <c r="X805" s="27">
        <f ca="1" t="shared" si="5988"/>
        <v>0.00910785545859216</v>
      </c>
      <c r="Y805" s="29">
        <f ca="1">IF(X805&lt;=('Ejercicio 3 - TIR'!$D$26-'Ejercicio 3 - TIR'!$C$26)/('Ejercicio 3 - TIR'!$E$26-'Ejercicio 3 - TIR'!$C$26),'Ejercicio 3 - TIR'!$C$26+SQRT(('Ejercicio 3 - TIR'!$E$26-'Ejercicio 3 - TIR'!$C$26)*('Ejercicio 3 - TIR'!$D$26-'Ejercicio 3 - TIR'!$C$26)*X805),'Ejercicio 3 - TIR'!$E$26-SQRT(('Ejercicio 3 - TIR'!$E$26-'Ejercicio 3 - TIR'!$C$26)*('Ejercicio 3 - TIR'!$E$26-'Ejercicio 3 - TIR'!$D$26)*(1-X805)))</f>
        <v>0.194958952483963</v>
      </c>
      <c r="Z805" s="27">
        <f ca="1" t="shared" si="5716"/>
        <v>1.14913667707438</v>
      </c>
      <c r="AA805" s="27">
        <f ca="1" t="shared" si="5717"/>
        <v>1.3217529127788</v>
      </c>
      <c r="AB805" s="27">
        <f ca="1" t="shared" si="5718"/>
        <v>1.593462676766</v>
      </c>
      <c r="AC805" s="27">
        <f ca="1" t="shared" si="5719"/>
        <v>1.90845066071675</v>
      </c>
      <c r="AD805" s="27">
        <f ca="1" t="shared" si="5720"/>
        <v>2.28052020239742</v>
      </c>
      <c r="AE805" s="26">
        <f ca="1" t="shared" si="5721"/>
        <v>4672.71608084701</v>
      </c>
      <c r="AF805" s="26">
        <f ca="1" t="shared" si="5722"/>
        <v>5374.62271778845</v>
      </c>
      <c r="AG805" s="26">
        <f ca="1" t="shared" si="5723"/>
        <v>6479.47178303499</v>
      </c>
      <c r="AH805" s="26">
        <f ca="1" t="shared" si="5724"/>
        <v>7760.30238155654</v>
      </c>
      <c r="AI805" s="26">
        <f ca="1" t="shared" si="5725"/>
        <v>9273.24280482361</v>
      </c>
      <c r="AJ805" s="28">
        <f ca="1" t="shared" si="5726"/>
        <v>50244.9053330514</v>
      </c>
      <c r="AK805" s="28">
        <f ca="1" t="shared" si="5727"/>
        <v>56085.0305789939</v>
      </c>
      <c r="AL805" s="28">
        <f ca="1" t="shared" si="5728"/>
        <v>61101.5184893499</v>
      </c>
      <c r="AM805" s="28">
        <f ca="1" t="shared" si="5729"/>
        <v>65656.5763749306</v>
      </c>
      <c r="AN805" s="28">
        <f ca="1" t="shared" si="5730"/>
        <v>95790.2253113143</v>
      </c>
      <c r="AO805" s="28">
        <f ca="1">C805/'Ejercicio 3 - TIR'!$D$7</f>
        <v>15840.805775155</v>
      </c>
      <c r="AP805" s="28">
        <f ca="1" t="shared" si="5731"/>
        <v>34404.0995578963</v>
      </c>
      <c r="AQ805" s="28">
        <f ca="1" t="shared" si="5732"/>
        <v>40244.2248038389</v>
      </c>
      <c r="AR805" s="28">
        <f ca="1" t="shared" si="5733"/>
        <v>45260.7127141949</v>
      </c>
      <c r="AS805" s="28">
        <f ca="1" t="shared" si="5734"/>
        <v>49815.7705997756</v>
      </c>
      <c r="AT805" s="28">
        <f ca="1" t="shared" si="5735"/>
        <v>79949.4195361592</v>
      </c>
      <c r="AU805" s="28">
        <f ca="1">AP805*'Ejercicio 3 - TIR'!$D$5</f>
        <v>17202.0497789482</v>
      </c>
      <c r="AV805" s="28">
        <f ca="1">AQ805*'Ejercicio 3 - TIR'!$D$5</f>
        <v>20122.1124019194</v>
      </c>
      <c r="AW805" s="28">
        <f ca="1">AR805*'Ejercicio 3 - TIR'!$D$5</f>
        <v>22630.3563570974</v>
      </c>
      <c r="AX805" s="28">
        <f ca="1">AS805*'Ejercicio 3 - TIR'!$D$5</f>
        <v>24907.8852998878</v>
      </c>
      <c r="AY805" s="28">
        <f ca="1">AT805*'Ejercicio 3 - TIR'!$D$5</f>
        <v>39974.7097680796</v>
      </c>
      <c r="AZ805" s="28">
        <f ca="1" t="shared" ref="AZ805:BD805" si="5989">AJ805-AU805-AE805</f>
        <v>28370.1394732562</v>
      </c>
      <c r="BA805" s="28">
        <f ca="1" t="shared" si="5989"/>
        <v>30588.295459286</v>
      </c>
      <c r="BB805" s="28">
        <f ca="1" t="shared" si="5989"/>
        <v>31991.6903492175</v>
      </c>
      <c r="BC805" s="28">
        <f ca="1" t="shared" si="5989"/>
        <v>32988.3886934863</v>
      </c>
      <c r="BD805" s="28">
        <f ca="1" t="shared" si="5989"/>
        <v>46542.272738411</v>
      </c>
      <c r="BE805" s="28">
        <f ca="1" t="shared" ref="BE805:BI805" si="5990">AZ805/Z805</f>
        <v>24688.2203303132</v>
      </c>
      <c r="BF805" s="28">
        <f ca="1" t="shared" si="5990"/>
        <v>23142.2190664807</v>
      </c>
      <c r="BG805" s="28">
        <f ca="1" t="shared" si="5990"/>
        <v>20076.8369511773</v>
      </c>
      <c r="BH805" s="28">
        <f ca="1" t="shared" si="5990"/>
        <v>17285.4291559714</v>
      </c>
      <c r="BI805" s="28">
        <f ca="1" t="shared" si="5990"/>
        <v>20408.621107361</v>
      </c>
      <c r="BJ805" s="28">
        <f ca="1" t="shared" si="5738"/>
        <v>71452.7347094127</v>
      </c>
      <c r="BK805" s="28">
        <f ca="1" t="shared" si="5739"/>
        <v>36125.2775924948</v>
      </c>
      <c r="BL805" s="28">
        <f ca="1" t="shared" si="5740"/>
        <v>107578.012301907</v>
      </c>
      <c r="BM805" s="28">
        <f ca="1">BK805*'Ejercicio 3 - TIR'!$D$5</f>
        <v>18062.6387962474</v>
      </c>
      <c r="BN805" s="28">
        <f ca="1" t="shared" si="5741"/>
        <v>89515.3735056601</v>
      </c>
      <c r="BO805" s="28">
        <f ca="1" t="shared" si="5742"/>
        <v>39252.1729961244</v>
      </c>
      <c r="BP805" s="28">
        <f ca="1" t="shared" si="5743"/>
        <v>-110535.798984322</v>
      </c>
      <c r="BQ805" s="28">
        <f ca="1" t="shared" ref="BQ805:BT805" si="5991">BE805</f>
        <v>24688.2203303132</v>
      </c>
      <c r="BR805" s="28">
        <f ca="1" t="shared" si="5991"/>
        <v>23142.2190664807</v>
      </c>
      <c r="BS805" s="28">
        <f ca="1" t="shared" si="5991"/>
        <v>20076.8369511773</v>
      </c>
      <c r="BT805" s="28">
        <f ca="1" t="shared" si="5991"/>
        <v>17285.4291559714</v>
      </c>
      <c r="BU805" s="28">
        <f ca="1" t="shared" si="5745"/>
        <v>59660.7941034854</v>
      </c>
      <c r="BV805" s="30">
        <f ca="1" t="shared" si="5746"/>
        <v>8.42268007574285</v>
      </c>
    </row>
    <row r="806" ht="15" customHeight="1" spans="1:74">
      <c r="A806" s="26">
        <v>805</v>
      </c>
      <c r="B806" s="27">
        <f ca="1" t="shared" ref="B806:F806" si="5992">RAND()</f>
        <v>0.901125150419057</v>
      </c>
      <c r="C806" s="28">
        <f ca="1">IF(B806&lt;=('Ejercicio 3 - TIR'!$D$13-'Ejercicio 3 - TIR'!$C$13)/('Ejercicio 3 - TIR'!$E$13-'Ejercicio 3 - TIR'!$C$13),'Ejercicio 3 - TIR'!$C$13+SQRT(('Ejercicio 3 - TIR'!$E$13-'Ejercicio 3 - TIR'!$C$13)*('Ejercicio 3 - TIR'!$D$13-'Ejercicio 3 - TIR'!$C$13)*B806),'Ejercicio 3 - TIR'!$E$13-SQRT(('Ejercicio 3 - TIR'!$E$13-'Ejercicio 3 - TIR'!$C$13)*('Ejercicio 3 - TIR'!$E$13-'Ejercicio 3 - TIR'!$D$13)*(1-B806)))</f>
        <v>89107.3502077258</v>
      </c>
      <c r="D806" s="27">
        <f ca="1" t="shared" si="5992"/>
        <v>0.704954680031174</v>
      </c>
      <c r="E806" s="28">
        <f ca="1">IF(D806&lt;=('Ejercicio 3 - TIR'!$D$14-'Ejercicio 3 - TIR'!$C$14)/('Ejercicio 3 - TIR'!$E$14-'Ejercicio 3 - TIR'!$C$14),'Ejercicio 3 - TIR'!$C$14+SQRT(('Ejercicio 3 - TIR'!$E$14-'Ejercicio 3 - TIR'!$C$14)*('Ejercicio 3 - TIR'!$D$14-'Ejercicio 3 - TIR'!$C$14)*D806),'Ejercicio 3 - TIR'!$E$14-SQRT(('Ejercicio 3 - TIR'!$E$14-'Ejercicio 3 - TIR'!$C$14)*('Ejercicio 3 - TIR'!$E$14-'Ejercicio 3 - TIR'!$D$14)*(1-D806)))</f>
        <v>33347.4217031797</v>
      </c>
      <c r="F806" s="27">
        <f ca="1" t="shared" si="5992"/>
        <v>0.536300681607193</v>
      </c>
      <c r="G806" s="28">
        <f ca="1">IF(F806&lt;=('Ejercicio 3 - TIR'!$D$18-'Ejercicio 3 - TIR'!$C$18)/('Ejercicio 3 - TIR'!$E$18-'Ejercicio 3 - TIR'!$C$18),'Ejercicio 3 - TIR'!$C$18+SQRT(('Ejercicio 3 - TIR'!$E$18-'Ejercicio 3 - TIR'!$C$18)*('Ejercicio 3 - TIR'!$D$18-'Ejercicio 3 - TIR'!$C$18)*F806),'Ejercicio 3 - TIR'!$E$18-SQRT(('Ejercicio 3 - TIR'!$E$18-'Ejercicio 3 - TIR'!$C$18)*('Ejercicio 3 - TIR'!$E$18-'Ejercicio 3 - TIR'!$D$18)*(1-F806)))</f>
        <v>38969.1193682033</v>
      </c>
      <c r="H806" s="27">
        <f ca="1" t="shared" ref="H806:L806" si="5993">RAND()</f>
        <v>0.944408772227659</v>
      </c>
      <c r="I806" s="28">
        <f ca="1">IF(H806&lt;=('Ejercicio 3 - TIR'!$D$18-'Ejercicio 3 - TIR'!$C$18)/('Ejercicio 3 - TIR'!$E$18-'Ejercicio 3 - TIR'!$C$18),'Ejercicio 3 - TIR'!$C$18+SQRT(('Ejercicio 3 - TIR'!$E$18-'Ejercicio 3 - TIR'!$C$18)*('Ejercicio 3 - TIR'!$D$18-'Ejercicio 3 - TIR'!$C$18)*H806),'Ejercicio 3 - TIR'!$E$18-SQRT(('Ejercicio 3 - TIR'!$E$18-'Ejercicio 3 - TIR'!$C$18)*('Ejercicio 3 - TIR'!$E$18-'Ejercicio 3 - TIR'!$D$18)*(1-H806)))</f>
        <v>42958.103312377</v>
      </c>
      <c r="J806" s="27">
        <f ca="1" t="shared" si="5993"/>
        <v>0.179749117208354</v>
      </c>
      <c r="K806" s="28">
        <f ca="1">IF(J806&lt;=('Ejercicio 3 - TIR'!$D$18-'Ejercicio 3 - TIR'!$C$18)/('Ejercicio 3 - TIR'!$E$18-'Ejercicio 3 - TIR'!$C$18),'Ejercicio 3 - TIR'!$C$18+SQRT(('Ejercicio 3 - TIR'!$E$18-'Ejercicio 3 - TIR'!$C$18)*('Ejercicio 3 - TIR'!$D$18-'Ejercicio 3 - TIR'!$C$18)*J806),'Ejercicio 3 - TIR'!$E$18-SQRT(('Ejercicio 3 - TIR'!$E$18-'Ejercicio 3 - TIR'!$C$18)*('Ejercicio 3 - TIR'!$E$18-'Ejercicio 3 - TIR'!$D$18)*(1-J806)))</f>
        <v>35192.5299788497</v>
      </c>
      <c r="L806" s="27">
        <f ca="1" t="shared" si="5993"/>
        <v>0.334927232360188</v>
      </c>
      <c r="M806" s="28">
        <f ca="1">IF(L806&lt;=('Ejercicio 3 - TIR'!$D$18-'Ejercicio 3 - TIR'!$C$18)/('Ejercicio 3 - TIR'!$E$18-'Ejercicio 3 - TIR'!$C$18),'Ejercicio 3 - TIR'!$C$18+SQRT(('Ejercicio 3 - TIR'!$E$18-'Ejercicio 3 - TIR'!$C$18)*('Ejercicio 3 - TIR'!$D$18-'Ejercicio 3 - TIR'!$C$18)*L806),'Ejercicio 3 - TIR'!$E$18-SQRT(('Ejercicio 3 - TIR'!$E$18-'Ejercicio 3 - TIR'!$C$18)*('Ejercicio 3 - TIR'!$E$18-'Ejercicio 3 - TIR'!$D$18)*(1-L806)))</f>
        <v>37087.9535025301</v>
      </c>
      <c r="N806" s="27">
        <f ca="1" t="shared" ref="N806:R806" si="5994">RAND()</f>
        <v>0.317939256123705</v>
      </c>
      <c r="O806" s="28">
        <f ca="1">IF(N806&lt;=('Ejercicio 3 - TIR'!$D$18-'Ejercicio 3 - TIR'!$C$18)/('Ejercicio 3 - TIR'!$E$18-'Ejercicio 3 - TIR'!$C$18),'Ejercicio 3 - TIR'!$C$18+SQRT(('Ejercicio 3 - TIR'!$E$18-'Ejercicio 3 - TIR'!$C$18)*('Ejercicio 3 - TIR'!$D$18-'Ejercicio 3 - TIR'!$C$18)*N806),'Ejercicio 3 - TIR'!$E$18-SQRT(('Ejercicio 3 - TIR'!$E$18-'Ejercicio 3 - TIR'!$C$18)*('Ejercicio 3 - TIR'!$E$18-'Ejercicio 3 - TIR'!$D$18)*(1-N806)))</f>
        <v>36905.8589920846</v>
      </c>
      <c r="P806" s="27">
        <f ca="1" t="shared" si="5994"/>
        <v>0.813928006213051</v>
      </c>
      <c r="Q806" s="29">
        <f ca="1">IF(P806&lt;=('Ejercicio 3 - TIR'!$D$22-'Ejercicio 3 - TIR'!$C$22)/('Ejercicio 3 - TIR'!$E$22-'Ejercicio 3 - TIR'!$C$22),'Ejercicio 3 - TIR'!$C$22+SQRT(('Ejercicio 3 - TIR'!$E$22-'Ejercicio 3 - TIR'!$C$22)*('Ejercicio 3 - TIR'!$D$22-'Ejercicio 3 - TIR'!$C$22)*P806),'Ejercicio 3 - TIR'!$E$22-SQRT(('Ejercicio 3 - TIR'!$E$22-'Ejercicio 3 - TIR'!$C$22)*('Ejercicio 3 - TIR'!$E$22-'Ejercicio 3 - TIR'!$D$22)*(1-P806)))</f>
        <v>0.161698918370312</v>
      </c>
      <c r="R806" s="27">
        <f ca="1" t="shared" si="5994"/>
        <v>0.568824011067229</v>
      </c>
      <c r="S806" s="29">
        <f ca="1">IF(R806&lt;=('Ejercicio 3 - TIR'!$D$23-'Ejercicio 3 - TIR'!$C$23)/('Ejercicio 3 - TIR'!$E$23-'Ejercicio 3 - TIR'!$C$23),'Ejercicio 3 - TIR'!$C$23+SQRT(('Ejercicio 3 - TIR'!$E$23-'Ejercicio 3 - TIR'!$C$23)*('Ejercicio 3 - TIR'!$D$23-'Ejercicio 3 - TIR'!$C$23)*R806),'Ejercicio 3 - TIR'!$E$23-SQRT(('Ejercicio 3 - TIR'!$E$23-'Ejercicio 3 - TIR'!$C$23)*('Ejercicio 3 - TIR'!$E$23-'Ejercicio 3 - TIR'!$D$23)*(1-R806)))</f>
        <v>0.152141127444224</v>
      </c>
      <c r="T806" s="27">
        <f ca="1" t="shared" ref="T806:X806" si="5995">RAND()</f>
        <v>0.789505133662401</v>
      </c>
      <c r="U806" s="29">
        <f ca="1">IF(T806&lt;=('Ejercicio 3 - TIR'!$D$24-'Ejercicio 3 - TIR'!$C$24)/('Ejercicio 3 - TIR'!$E$24-'Ejercicio 3 - TIR'!$C$24),'Ejercicio 3 - TIR'!$C$24+SQRT(('Ejercicio 3 - TIR'!$E$24-'Ejercicio 3 - TIR'!$C$24)*('Ejercicio 3 - TIR'!$D$24-'Ejercicio 3 - TIR'!$C$24)*T806),'Ejercicio 3 - TIR'!$E$24-SQRT(('Ejercicio 3 - TIR'!$E$24-'Ejercicio 3 - TIR'!$C$24)*('Ejercicio 3 - TIR'!$E$24-'Ejercicio 3 - TIR'!$D$24)*(1-T806)))</f>
        <v>0.195722734384917</v>
      </c>
      <c r="V806" s="27">
        <f ca="1" t="shared" si="5995"/>
        <v>0.585538571484129</v>
      </c>
      <c r="W806" s="29">
        <f ca="1">IF(V806&lt;=('Ejercicio 3 - TIR'!$D$25-'Ejercicio 3 - TIR'!$C$25)/('Ejercicio 3 - TIR'!$E$25-'Ejercicio 3 - TIR'!$C$25),'Ejercicio 3 - TIR'!$C$25+SQRT(('Ejercicio 3 - TIR'!$E$25-'Ejercicio 3 - TIR'!$C$25)*('Ejercicio 3 - TIR'!$D$25-'Ejercicio 3 - TIR'!$C$25)*V806),'Ejercicio 3 - TIR'!$E$25-SQRT(('Ejercicio 3 - TIR'!$E$25-'Ejercicio 3 - TIR'!$C$25)*('Ejercicio 3 - TIR'!$E$25-'Ejercicio 3 - TIR'!$D$25)*(1-V806)))</f>
        <v>0.211913059983696</v>
      </c>
      <c r="X806" s="27">
        <f ca="1" t="shared" si="5995"/>
        <v>0.399620277537483</v>
      </c>
      <c r="Y806" s="29">
        <f ca="1">IF(X806&lt;=('Ejercicio 3 - TIR'!$D$26-'Ejercicio 3 - TIR'!$C$26)/('Ejercicio 3 - TIR'!$E$26-'Ejercicio 3 - TIR'!$C$26),'Ejercicio 3 - TIR'!$C$26+SQRT(('Ejercicio 3 - TIR'!$E$26-'Ejercicio 3 - TIR'!$C$26)*('Ejercicio 3 - TIR'!$D$26-'Ejercicio 3 - TIR'!$C$26)*X806),'Ejercicio 3 - TIR'!$E$26-SQRT(('Ejercicio 3 - TIR'!$E$26-'Ejercicio 3 - TIR'!$C$26)*('Ejercicio 3 - TIR'!$E$26-'Ejercicio 3 - TIR'!$D$26)*(1-X806)))</f>
        <v>0.223060993147952</v>
      </c>
      <c r="Z806" s="27">
        <f ca="1" t="shared" si="5716"/>
        <v>1.16169891837031</v>
      </c>
      <c r="AA806" s="27">
        <f ca="1" t="shared" si="5717"/>
        <v>1.33844110156191</v>
      </c>
      <c r="AB806" s="27">
        <f ca="1" t="shared" si="5718"/>
        <v>1.60040445377276</v>
      </c>
      <c r="AC806" s="27">
        <f ca="1" t="shared" si="5719"/>
        <v>1.93955105878329</v>
      </c>
      <c r="AD806" s="27">
        <f ca="1" t="shared" si="5720"/>
        <v>2.37218924421665</v>
      </c>
      <c r="AE806" s="26">
        <f ca="1" t="shared" si="5721"/>
        <v>5392.24201984283</v>
      </c>
      <c r="AF806" s="26">
        <f ca="1" t="shared" si="5722"/>
        <v>6212.62380019383</v>
      </c>
      <c r="AG806" s="26">
        <f ca="1" t="shared" si="5723"/>
        <v>7428.57551807258</v>
      </c>
      <c r="AH806" s="26">
        <f ca="1" t="shared" si="5724"/>
        <v>9002.78768742732</v>
      </c>
      <c r="AI806" s="26">
        <f ca="1" t="shared" si="5725"/>
        <v>11010.958450085</v>
      </c>
      <c r="AJ806" s="28">
        <f ca="1" t="shared" si="5726"/>
        <v>45270.3838198853</v>
      </c>
      <c r="AK806" s="28">
        <f ca="1" t="shared" si="5727"/>
        <v>57496.8911184281</v>
      </c>
      <c r="AL806" s="28">
        <f ca="1" t="shared" si="5728"/>
        <v>56322.2817176826</v>
      </c>
      <c r="AM806" s="28">
        <f ca="1" t="shared" si="5729"/>
        <v>71933.9794839374</v>
      </c>
      <c r="AN806" s="28">
        <f ca="1" t="shared" si="5730"/>
        <v>87547.6817495993</v>
      </c>
      <c r="AO806" s="28">
        <f ca="1">C806/'Ejercicio 3 - TIR'!$D$7</f>
        <v>17821.4700415452</v>
      </c>
      <c r="AP806" s="28">
        <f ca="1" t="shared" si="5731"/>
        <v>27448.9137783402</v>
      </c>
      <c r="AQ806" s="28">
        <f ca="1" t="shared" si="5732"/>
        <v>39675.421076883</v>
      </c>
      <c r="AR806" s="28">
        <f ca="1" t="shared" si="5733"/>
        <v>38500.8116761374</v>
      </c>
      <c r="AS806" s="28">
        <f ca="1" t="shared" si="5734"/>
        <v>54112.5094423923</v>
      </c>
      <c r="AT806" s="28">
        <f ca="1" t="shared" si="5735"/>
        <v>69726.2117080541</v>
      </c>
      <c r="AU806" s="28">
        <f ca="1">AP806*'Ejercicio 3 - TIR'!$D$5</f>
        <v>13724.4568891701</v>
      </c>
      <c r="AV806" s="28">
        <f ca="1">AQ806*'Ejercicio 3 - TIR'!$D$5</f>
        <v>19837.7105384415</v>
      </c>
      <c r="AW806" s="28">
        <f ca="1">AR806*'Ejercicio 3 - TIR'!$D$5</f>
        <v>19250.4058380687</v>
      </c>
      <c r="AX806" s="28">
        <f ca="1">AS806*'Ejercicio 3 - TIR'!$D$5</f>
        <v>27056.2547211961</v>
      </c>
      <c r="AY806" s="28">
        <f ca="1">AT806*'Ejercicio 3 - TIR'!$D$5</f>
        <v>34863.1058540271</v>
      </c>
      <c r="AZ806" s="28">
        <f ca="1" t="shared" ref="AZ806:BD806" si="5996">AJ806-AU806-AE806</f>
        <v>26153.6849108724</v>
      </c>
      <c r="BA806" s="28">
        <f ca="1" t="shared" si="5996"/>
        <v>31446.5567797928</v>
      </c>
      <c r="BB806" s="28">
        <f ca="1" t="shared" si="5996"/>
        <v>29643.3003615413</v>
      </c>
      <c r="BC806" s="28">
        <f ca="1" t="shared" si="5996"/>
        <v>35874.937075314</v>
      </c>
      <c r="BD806" s="28">
        <f ca="1" t="shared" si="5996"/>
        <v>41673.6174454872</v>
      </c>
      <c r="BE806" s="28">
        <f ca="1" t="shared" ref="BE806:BI806" si="5997">AZ806/Z806</f>
        <v>22513.3074476492</v>
      </c>
      <c r="BF806" s="28">
        <f ca="1" t="shared" si="5997"/>
        <v>23494.9126585368</v>
      </c>
      <c r="BG806" s="28">
        <f ca="1" t="shared" si="5997"/>
        <v>18522.380571774</v>
      </c>
      <c r="BH806" s="28">
        <f ca="1" t="shared" si="5997"/>
        <v>18496.5159400439</v>
      </c>
      <c r="BI806" s="28">
        <f ca="1" t="shared" si="5997"/>
        <v>17567.5771008096</v>
      </c>
      <c r="BJ806" s="28">
        <f ca="1" t="shared" si="5738"/>
        <v>79106.3950866397</v>
      </c>
      <c r="BK806" s="28">
        <f ca="1" t="shared" si="5739"/>
        <v>42275.8995486826</v>
      </c>
      <c r="BL806" s="28">
        <f ca="1" t="shared" si="5740"/>
        <v>121382.294635322</v>
      </c>
      <c r="BM806" s="28">
        <f ca="1">BK806*'Ejercicio 3 - TIR'!$D$5</f>
        <v>21137.9497743413</v>
      </c>
      <c r="BN806" s="28">
        <f ca="1" t="shared" si="5741"/>
        <v>100244.344860981</v>
      </c>
      <c r="BO806" s="28">
        <f ca="1" t="shared" si="5742"/>
        <v>42258.1567239523</v>
      </c>
      <c r="BP806" s="28">
        <f ca="1" t="shared" si="5743"/>
        <v>-122454.771910906</v>
      </c>
      <c r="BQ806" s="28">
        <f ca="1" t="shared" ref="BQ806:BT806" si="5998">BE806</f>
        <v>22513.3074476492</v>
      </c>
      <c r="BR806" s="28">
        <f ca="1" t="shared" si="5998"/>
        <v>23494.9126585368</v>
      </c>
      <c r="BS806" s="28">
        <f ca="1" t="shared" si="5998"/>
        <v>18522.380571774</v>
      </c>
      <c r="BT806" s="28">
        <f ca="1" t="shared" si="5998"/>
        <v>18496.5159400439</v>
      </c>
      <c r="BU806" s="28">
        <f ca="1" t="shared" si="5745"/>
        <v>59825.7338247619</v>
      </c>
      <c r="BV806" s="30">
        <f ca="1" t="shared" si="5746"/>
        <v>4.5889674035841</v>
      </c>
    </row>
    <row r="807" ht="15" customHeight="1" spans="1:74">
      <c r="A807" s="26">
        <v>806</v>
      </c>
      <c r="B807" s="27">
        <f ca="1" t="shared" ref="B807:F807" si="5999">RAND()</f>
        <v>0.841941536432447</v>
      </c>
      <c r="C807" s="28">
        <f ca="1">IF(B807&lt;=('Ejercicio 3 - TIR'!$D$13-'Ejercicio 3 - TIR'!$C$13)/('Ejercicio 3 - TIR'!$E$13-'Ejercicio 3 - TIR'!$C$13),'Ejercicio 3 - TIR'!$C$13+SQRT(('Ejercicio 3 - TIR'!$E$13-'Ejercicio 3 - TIR'!$C$13)*('Ejercicio 3 - TIR'!$D$13-'Ejercicio 3 - TIR'!$C$13)*B807),'Ejercicio 3 - TIR'!$E$13-SQRT(('Ejercicio 3 - TIR'!$E$13-'Ejercicio 3 - TIR'!$C$13)*('Ejercicio 3 - TIR'!$E$13-'Ejercicio 3 - TIR'!$D$13)*(1-B807)))</f>
        <v>86227.9211343725</v>
      </c>
      <c r="D807" s="27">
        <f ca="1" t="shared" si="5999"/>
        <v>0.766959006527364</v>
      </c>
      <c r="E807" s="28">
        <f ca="1">IF(D807&lt;=('Ejercicio 3 - TIR'!$D$14-'Ejercicio 3 - TIR'!$C$14)/('Ejercicio 3 - TIR'!$E$14-'Ejercicio 3 - TIR'!$C$14),'Ejercicio 3 - TIR'!$C$14+SQRT(('Ejercicio 3 - TIR'!$E$14-'Ejercicio 3 - TIR'!$C$14)*('Ejercicio 3 - TIR'!$D$14-'Ejercicio 3 - TIR'!$C$14)*D807),'Ejercicio 3 - TIR'!$E$14-SQRT(('Ejercicio 3 - TIR'!$E$14-'Ejercicio 3 - TIR'!$C$14)*('Ejercicio 3 - TIR'!$E$14-'Ejercicio 3 - TIR'!$D$14)*(1-D807)))</f>
        <v>34087.627462609</v>
      </c>
      <c r="F807" s="27">
        <f ca="1" t="shared" si="5999"/>
        <v>0.593939035262234</v>
      </c>
      <c r="G807" s="28">
        <f ca="1">IF(F807&lt;=('Ejercicio 3 - TIR'!$D$18-'Ejercicio 3 - TIR'!$C$18)/('Ejercicio 3 - TIR'!$E$18-'Ejercicio 3 - TIR'!$C$18),'Ejercicio 3 - TIR'!$C$18+SQRT(('Ejercicio 3 - TIR'!$E$18-'Ejercicio 3 - TIR'!$C$18)*('Ejercicio 3 - TIR'!$D$18-'Ejercicio 3 - TIR'!$C$18)*F807),'Ejercicio 3 - TIR'!$E$18-SQRT(('Ejercicio 3 - TIR'!$E$18-'Ejercicio 3 - TIR'!$C$18)*('Ejercicio 3 - TIR'!$E$18-'Ejercicio 3 - TIR'!$D$18)*(1-F807)))</f>
        <v>39438.7952244624</v>
      </c>
      <c r="H807" s="27">
        <f ca="1" t="shared" ref="H807:L807" si="6000">RAND()</f>
        <v>0.746744143613627</v>
      </c>
      <c r="I807" s="28">
        <f ca="1">IF(H807&lt;=('Ejercicio 3 - TIR'!$D$18-'Ejercicio 3 - TIR'!$C$18)/('Ejercicio 3 - TIR'!$E$18-'Ejercicio 3 - TIR'!$C$18),'Ejercicio 3 - TIR'!$C$18+SQRT(('Ejercicio 3 - TIR'!$E$18-'Ejercicio 3 - TIR'!$C$18)*('Ejercicio 3 - TIR'!$D$18-'Ejercicio 3 - TIR'!$C$18)*H807),'Ejercicio 3 - TIR'!$E$18-SQRT(('Ejercicio 3 - TIR'!$E$18-'Ejercicio 3 - TIR'!$C$18)*('Ejercicio 3 - TIR'!$E$18-'Ejercicio 3 - TIR'!$D$18)*(1-H807)))</f>
        <v>40641.7676485784</v>
      </c>
      <c r="J807" s="27">
        <f ca="1" t="shared" si="6000"/>
        <v>0.216789567651726</v>
      </c>
      <c r="K807" s="28">
        <f ca="1">IF(J807&lt;=('Ejercicio 3 - TIR'!$D$18-'Ejercicio 3 - TIR'!$C$18)/('Ejercicio 3 - TIR'!$E$18-'Ejercicio 3 - TIR'!$C$18),'Ejercicio 3 - TIR'!$C$18+SQRT(('Ejercicio 3 - TIR'!$E$18-'Ejercicio 3 - TIR'!$C$18)*('Ejercicio 3 - TIR'!$D$18-'Ejercicio 3 - TIR'!$C$18)*J807),'Ejercicio 3 - TIR'!$E$18-SQRT(('Ejercicio 3 - TIR'!$E$18-'Ejercicio 3 - TIR'!$C$18)*('Ejercicio 3 - TIR'!$E$18-'Ejercicio 3 - TIR'!$D$18)*(1-J807)))</f>
        <v>35702.4937656922</v>
      </c>
      <c r="L807" s="27">
        <f ca="1" t="shared" si="6000"/>
        <v>0.738997533649103</v>
      </c>
      <c r="M807" s="28">
        <f ca="1">IF(L807&lt;=('Ejercicio 3 - TIR'!$D$18-'Ejercicio 3 - TIR'!$C$18)/('Ejercicio 3 - TIR'!$E$18-'Ejercicio 3 - TIR'!$C$18),'Ejercicio 3 - TIR'!$C$18+SQRT(('Ejercicio 3 - TIR'!$E$18-'Ejercicio 3 - TIR'!$C$18)*('Ejercicio 3 - TIR'!$D$18-'Ejercicio 3 - TIR'!$C$18)*L807),'Ejercicio 3 - TIR'!$E$18-SQRT(('Ejercicio 3 - TIR'!$E$18-'Ejercicio 3 - TIR'!$C$18)*('Ejercicio 3 - TIR'!$E$18-'Ejercicio 3 - TIR'!$D$18)*(1-L807)))</f>
        <v>40575.614734642</v>
      </c>
      <c r="N807" s="27">
        <f ca="1" t="shared" ref="N807:R807" si="6001">RAND()</f>
        <v>0.113790558084654</v>
      </c>
      <c r="O807" s="28">
        <f ca="1">IF(N807&lt;=('Ejercicio 3 - TIR'!$D$18-'Ejercicio 3 - TIR'!$C$18)/('Ejercicio 3 - TIR'!$E$18-'Ejercicio 3 - TIR'!$C$18),'Ejercicio 3 - TIR'!$C$18+SQRT(('Ejercicio 3 - TIR'!$E$18-'Ejercicio 3 - TIR'!$C$18)*('Ejercicio 3 - TIR'!$D$18-'Ejercicio 3 - TIR'!$C$18)*N807),'Ejercicio 3 - TIR'!$E$18-SQRT(('Ejercicio 3 - TIR'!$E$18-'Ejercicio 3 - TIR'!$C$18)*('Ejercicio 3 - TIR'!$E$18-'Ejercicio 3 - TIR'!$D$18)*(1-N807)))</f>
        <v>34131.4142509192</v>
      </c>
      <c r="P807" s="27">
        <f ca="1" t="shared" si="6001"/>
        <v>0.0385360627140876</v>
      </c>
      <c r="Q807" s="29">
        <f ca="1">IF(P807&lt;=('Ejercicio 3 - TIR'!$D$22-'Ejercicio 3 - TIR'!$C$22)/('Ejercicio 3 - TIR'!$E$22-'Ejercicio 3 - TIR'!$C$22),'Ejercicio 3 - TIR'!$C$22+SQRT(('Ejercicio 3 - TIR'!$E$22-'Ejercicio 3 - TIR'!$C$22)*('Ejercicio 3 - TIR'!$D$22-'Ejercicio 3 - TIR'!$C$22)*P807),'Ejercicio 3 - TIR'!$E$22-SQRT(('Ejercicio 3 - TIR'!$E$22-'Ejercicio 3 - TIR'!$C$22)*('Ejercicio 3 - TIR'!$E$22-'Ejercicio 3 - TIR'!$D$22)*(1-P807)))</f>
        <v>0.128328560072747</v>
      </c>
      <c r="R807" s="27">
        <f ca="1" t="shared" si="6001"/>
        <v>0.745687556198474</v>
      </c>
      <c r="S807" s="29">
        <f ca="1">IF(R807&lt;=('Ejercicio 3 - TIR'!$D$23-'Ejercicio 3 - TIR'!$C$23)/('Ejercicio 3 - TIR'!$E$23-'Ejercicio 3 - TIR'!$C$23),'Ejercicio 3 - TIR'!$C$23+SQRT(('Ejercicio 3 - TIR'!$E$23-'Ejercicio 3 - TIR'!$C$23)*('Ejercicio 3 - TIR'!$D$23-'Ejercicio 3 - TIR'!$C$23)*R807),'Ejercicio 3 - TIR'!$E$23-SQRT(('Ejercicio 3 - TIR'!$E$23-'Ejercicio 3 - TIR'!$C$23)*('Ejercicio 3 - TIR'!$E$23-'Ejercicio 3 - TIR'!$D$23)*(1-R807)))</f>
        <v>0.158604617347597</v>
      </c>
      <c r="T807" s="27">
        <f ca="1" t="shared" ref="T807:X807" si="6002">RAND()</f>
        <v>0.988714718914495</v>
      </c>
      <c r="U807" s="29">
        <f ca="1">IF(T807&lt;=('Ejercicio 3 - TIR'!$D$24-'Ejercicio 3 - TIR'!$C$24)/('Ejercicio 3 - TIR'!$E$24-'Ejercicio 3 - TIR'!$C$24),'Ejercicio 3 - TIR'!$C$24+SQRT(('Ejercicio 3 - TIR'!$E$24-'Ejercicio 3 - TIR'!$C$24)*('Ejercicio 3 - TIR'!$D$24-'Ejercicio 3 - TIR'!$C$24)*T807),'Ejercicio 3 - TIR'!$E$24-SQRT(('Ejercicio 3 - TIR'!$E$24-'Ejercicio 3 - TIR'!$C$24)*('Ejercicio 3 - TIR'!$E$24-'Ejercicio 3 - TIR'!$D$24)*(1-T807)))</f>
        <v>0.214378720160016</v>
      </c>
      <c r="V807" s="27">
        <f ca="1" t="shared" si="6002"/>
        <v>0.516723140487914</v>
      </c>
      <c r="W807" s="29">
        <f ca="1">IF(V807&lt;=('Ejercicio 3 - TIR'!$D$25-'Ejercicio 3 - TIR'!$C$25)/('Ejercicio 3 - TIR'!$E$25-'Ejercicio 3 - TIR'!$C$25),'Ejercicio 3 - TIR'!$C$25+SQRT(('Ejercicio 3 - TIR'!$E$25-'Ejercicio 3 - TIR'!$C$25)*('Ejercicio 3 - TIR'!$D$25-'Ejercicio 3 - TIR'!$C$25)*V807),'Ejercicio 3 - TIR'!$E$25-SQRT(('Ejercicio 3 - TIR'!$E$25-'Ejercicio 3 - TIR'!$C$25)*('Ejercicio 3 - TIR'!$E$25-'Ejercicio 3 - TIR'!$D$25)*(1-V807)))</f>
        <v>0.20887252732914</v>
      </c>
      <c r="X807" s="27">
        <f ca="1" t="shared" si="6002"/>
        <v>0.0725586869097714</v>
      </c>
      <c r="Y807" s="29">
        <f ca="1">IF(X807&lt;=('Ejercicio 3 - TIR'!$D$26-'Ejercicio 3 - TIR'!$C$26)/('Ejercicio 3 - TIR'!$E$26-'Ejercicio 3 - TIR'!$C$26),'Ejercicio 3 - TIR'!$C$26+SQRT(('Ejercicio 3 - TIR'!$E$26-'Ejercicio 3 - TIR'!$C$26)*('Ejercicio 3 - TIR'!$D$26-'Ejercicio 3 - TIR'!$C$26)*X807),'Ejercicio 3 - TIR'!$E$26-SQRT(('Ejercicio 3 - TIR'!$E$26-'Ejercicio 3 - TIR'!$C$26)*('Ejercicio 3 - TIR'!$E$26-'Ejercicio 3 - TIR'!$D$26)*(1-X807)))</f>
        <v>0.203996730141586</v>
      </c>
      <c r="Z807" s="27">
        <f ca="1" t="shared" si="5716"/>
        <v>1.12832856007275</v>
      </c>
      <c r="AA807" s="27">
        <f ca="1" t="shared" si="5717"/>
        <v>1.30728667958545</v>
      </c>
      <c r="AB807" s="27">
        <f ca="1" t="shared" si="5718"/>
        <v>1.58754112483722</v>
      </c>
      <c r="AC807" s="27">
        <f ca="1" t="shared" si="5719"/>
        <v>1.91913485182091</v>
      </c>
      <c r="AD807" s="27">
        <f ca="1" t="shared" si="5720"/>
        <v>2.31063208629313</v>
      </c>
      <c r="AE807" s="26">
        <f ca="1" t="shared" si="5721"/>
        <v>4374.41614857284</v>
      </c>
      <c r="AF807" s="26">
        <f ca="1" t="shared" si="5722"/>
        <v>5068.21874793639</v>
      </c>
      <c r="AG807" s="26">
        <f ca="1" t="shared" si="5723"/>
        <v>6154.73699660999</v>
      </c>
      <c r="AH807" s="26">
        <f ca="1" t="shared" si="5724"/>
        <v>7440.29246813808</v>
      </c>
      <c r="AI807" s="26">
        <f ca="1" t="shared" si="5725"/>
        <v>8958.08780293532</v>
      </c>
      <c r="AJ807" s="28">
        <f ca="1" t="shared" si="5726"/>
        <v>44499.9190266216</v>
      </c>
      <c r="AK807" s="28">
        <f ca="1" t="shared" si="5727"/>
        <v>53130.4414817934</v>
      </c>
      <c r="AL807" s="28">
        <f ca="1" t="shared" si="5728"/>
        <v>56679.1771122807</v>
      </c>
      <c r="AM807" s="28">
        <f ca="1" t="shared" si="5729"/>
        <v>77870.0763713095</v>
      </c>
      <c r="AN807" s="28">
        <f ca="1" t="shared" si="5730"/>
        <v>78865.1409187366</v>
      </c>
      <c r="AO807" s="28">
        <f ca="1">C807/'Ejercicio 3 - TIR'!$D$7</f>
        <v>17245.5842268745</v>
      </c>
      <c r="AP807" s="28">
        <f ca="1" t="shared" si="5731"/>
        <v>27254.3347997472</v>
      </c>
      <c r="AQ807" s="28">
        <f ca="1" t="shared" si="5732"/>
        <v>35884.8572549189</v>
      </c>
      <c r="AR807" s="28">
        <f ca="1" t="shared" si="5733"/>
        <v>39433.5928854062</v>
      </c>
      <c r="AS807" s="28">
        <f ca="1" t="shared" si="5734"/>
        <v>60624.492144435</v>
      </c>
      <c r="AT807" s="28">
        <f ca="1" t="shared" si="5735"/>
        <v>61619.5566918621</v>
      </c>
      <c r="AU807" s="28">
        <f ca="1">AP807*'Ejercicio 3 - TIR'!$D$5</f>
        <v>13627.1673998736</v>
      </c>
      <c r="AV807" s="28">
        <f ca="1">AQ807*'Ejercicio 3 - TIR'!$D$5</f>
        <v>17942.4286274595</v>
      </c>
      <c r="AW807" s="28">
        <f ca="1">AR807*'Ejercicio 3 - TIR'!$D$5</f>
        <v>19716.7964427031</v>
      </c>
      <c r="AX807" s="28">
        <f ca="1">AS807*'Ejercicio 3 - TIR'!$D$5</f>
        <v>30312.2460722175</v>
      </c>
      <c r="AY807" s="28">
        <f ca="1">AT807*'Ejercicio 3 - TIR'!$D$5</f>
        <v>30809.7783459311</v>
      </c>
      <c r="AZ807" s="28">
        <f ca="1" t="shared" ref="AZ807:BD807" si="6003">AJ807-AU807-AE807</f>
        <v>26498.3354781752</v>
      </c>
      <c r="BA807" s="28">
        <f ca="1" t="shared" si="6003"/>
        <v>30119.7941063976</v>
      </c>
      <c r="BB807" s="28">
        <f ca="1" t="shared" si="6003"/>
        <v>30807.6436729676</v>
      </c>
      <c r="BC807" s="28">
        <f ca="1" t="shared" si="6003"/>
        <v>40117.5378309539</v>
      </c>
      <c r="BD807" s="28">
        <f ca="1" t="shared" si="6003"/>
        <v>39097.2747698702</v>
      </c>
      <c r="BE807" s="28">
        <f ca="1" t="shared" ref="BE807:BI807" si="6004">AZ807/Z807</f>
        <v>23484.5916480806</v>
      </c>
      <c r="BF807" s="28">
        <f ca="1" t="shared" si="6004"/>
        <v>23039.930396865</v>
      </c>
      <c r="BG807" s="28">
        <f ca="1" t="shared" si="6004"/>
        <v>19405.8869978103</v>
      </c>
      <c r="BH807" s="28">
        <f ca="1" t="shared" si="6004"/>
        <v>20903.9702410123</v>
      </c>
      <c r="BI807" s="28">
        <f ca="1" t="shared" si="6004"/>
        <v>16920.5971828222</v>
      </c>
      <c r="BJ807" s="28">
        <f ca="1" t="shared" si="5738"/>
        <v>78763.9657607114</v>
      </c>
      <c r="BK807" s="28">
        <f ca="1" t="shared" si="5739"/>
        <v>39848.200261487</v>
      </c>
      <c r="BL807" s="28">
        <f ca="1" t="shared" si="5740"/>
        <v>118612.166022198</v>
      </c>
      <c r="BM807" s="28">
        <f ca="1">BK807*'Ejercicio 3 - TIR'!$D$5</f>
        <v>19924.1001307435</v>
      </c>
      <c r="BN807" s="28">
        <f ca="1" t="shared" si="5741"/>
        <v>98688.0658914549</v>
      </c>
      <c r="BO807" s="28">
        <f ca="1" t="shared" si="5742"/>
        <v>42710.4195760462</v>
      </c>
      <c r="BP807" s="28">
        <f ca="1" t="shared" si="5743"/>
        <v>-120315.548596981</v>
      </c>
      <c r="BQ807" s="28">
        <f ca="1" t="shared" ref="BQ807:BT807" si="6005">BE807</f>
        <v>23484.5916480806</v>
      </c>
      <c r="BR807" s="28">
        <f ca="1" t="shared" si="6005"/>
        <v>23039.930396865</v>
      </c>
      <c r="BS807" s="28">
        <f ca="1" t="shared" si="6005"/>
        <v>19405.8869978103</v>
      </c>
      <c r="BT807" s="28">
        <f ca="1" t="shared" si="6005"/>
        <v>20903.9702410123</v>
      </c>
      <c r="BU807" s="28">
        <f ca="1" t="shared" si="5745"/>
        <v>59631.0167588685</v>
      </c>
      <c r="BV807" s="30">
        <f ca="1" t="shared" si="5746"/>
        <v>5.93571992252413</v>
      </c>
    </row>
    <row r="808" ht="15" customHeight="1" spans="1:74">
      <c r="A808" s="26">
        <v>807</v>
      </c>
      <c r="B808" s="27">
        <f ca="1" t="shared" ref="B808:F808" si="6006">RAND()</f>
        <v>0.0435275213853004</v>
      </c>
      <c r="C808" s="28">
        <f ca="1">IF(B808&lt;=('Ejercicio 3 - TIR'!$D$13-'Ejercicio 3 - TIR'!$C$13)/('Ejercicio 3 - TIR'!$E$13-'Ejercicio 3 - TIR'!$C$13),'Ejercicio 3 - TIR'!$C$13+SQRT(('Ejercicio 3 - TIR'!$E$13-'Ejercicio 3 - TIR'!$C$13)*('Ejercicio 3 - TIR'!$D$13-'Ejercicio 3 - TIR'!$C$13)*B808),'Ejercicio 3 - TIR'!$E$13-SQRT(('Ejercicio 3 - TIR'!$E$13-'Ejercicio 3 - TIR'!$C$13)*('Ejercicio 3 - TIR'!$E$13-'Ejercicio 3 - TIR'!$D$13)*(1-B808)))</f>
        <v>64172.6500637029</v>
      </c>
      <c r="D808" s="27">
        <f ca="1" t="shared" si="6006"/>
        <v>0.712831406691575</v>
      </c>
      <c r="E808" s="28">
        <f ca="1">IF(D808&lt;=('Ejercicio 3 - TIR'!$D$14-'Ejercicio 3 - TIR'!$C$14)/('Ejercicio 3 - TIR'!$E$14-'Ejercicio 3 - TIR'!$C$14),'Ejercicio 3 - TIR'!$C$14+SQRT(('Ejercicio 3 - TIR'!$E$14-'Ejercicio 3 - TIR'!$C$14)*('Ejercicio 3 - TIR'!$D$14-'Ejercicio 3 - TIR'!$C$14)*D808),'Ejercicio 3 - TIR'!$E$14-SQRT(('Ejercicio 3 - TIR'!$E$14-'Ejercicio 3 - TIR'!$C$14)*('Ejercicio 3 - TIR'!$E$14-'Ejercicio 3 - TIR'!$D$14)*(1-D808)))</f>
        <v>33436.8232542264</v>
      </c>
      <c r="F808" s="27">
        <f ca="1" t="shared" si="6006"/>
        <v>0.318765305174968</v>
      </c>
      <c r="G808" s="28">
        <f ca="1">IF(F808&lt;=('Ejercicio 3 - TIR'!$D$18-'Ejercicio 3 - TIR'!$C$18)/('Ejercicio 3 - TIR'!$E$18-'Ejercicio 3 - TIR'!$C$18),'Ejercicio 3 - TIR'!$C$18+SQRT(('Ejercicio 3 - TIR'!$E$18-'Ejercicio 3 - TIR'!$C$18)*('Ejercicio 3 - TIR'!$D$18-'Ejercicio 3 - TIR'!$C$18)*F808),'Ejercicio 3 - TIR'!$E$18-SQRT(('Ejercicio 3 - TIR'!$E$18-'Ejercicio 3 - TIR'!$C$18)*('Ejercicio 3 - TIR'!$E$18-'Ejercicio 3 - TIR'!$D$18)*(1-F808)))</f>
        <v>36914.8243489076</v>
      </c>
      <c r="H808" s="27">
        <f ca="1" t="shared" ref="H808:L808" si="6007">RAND()</f>
        <v>0.716318106551394</v>
      </c>
      <c r="I808" s="28">
        <f ca="1">IF(H808&lt;=('Ejercicio 3 - TIR'!$D$18-'Ejercicio 3 - TIR'!$C$18)/('Ejercicio 3 - TIR'!$E$18-'Ejercicio 3 - TIR'!$C$18),'Ejercicio 3 - TIR'!$C$18+SQRT(('Ejercicio 3 - TIR'!$E$18-'Ejercicio 3 - TIR'!$C$18)*('Ejercicio 3 - TIR'!$D$18-'Ejercicio 3 - TIR'!$C$18)*H808),'Ejercicio 3 - TIR'!$E$18-SQRT(('Ejercicio 3 - TIR'!$E$18-'Ejercicio 3 - TIR'!$C$18)*('Ejercicio 3 - TIR'!$E$18-'Ejercicio 3 - TIR'!$D$18)*(1-H808)))</f>
        <v>40387.393143932</v>
      </c>
      <c r="J808" s="27">
        <f ca="1" t="shared" si="6007"/>
        <v>0.648975475685653</v>
      </c>
      <c r="K808" s="28">
        <f ca="1">IF(J808&lt;=('Ejercicio 3 - TIR'!$D$18-'Ejercicio 3 - TIR'!$C$18)/('Ejercicio 3 - TIR'!$E$18-'Ejercicio 3 - TIR'!$C$18),'Ejercicio 3 - TIR'!$C$18+SQRT(('Ejercicio 3 - TIR'!$E$18-'Ejercicio 3 - TIR'!$C$18)*('Ejercicio 3 - TIR'!$D$18-'Ejercicio 3 - TIR'!$C$18)*J808),'Ejercicio 3 - TIR'!$E$18-SQRT(('Ejercicio 3 - TIR'!$E$18-'Ejercicio 3 - TIR'!$C$18)*('Ejercicio 3 - TIR'!$E$18-'Ejercicio 3 - TIR'!$D$18)*(1-J808)))</f>
        <v>39866.4239394447</v>
      </c>
      <c r="L808" s="27">
        <f ca="1" t="shared" si="6007"/>
        <v>0.568252406595758</v>
      </c>
      <c r="M808" s="28">
        <f ca="1">IF(L808&lt;=('Ejercicio 3 - TIR'!$D$18-'Ejercicio 3 - TIR'!$C$18)/('Ejercicio 3 - TIR'!$E$18-'Ejercicio 3 - TIR'!$C$18),'Ejercicio 3 - TIR'!$C$18+SQRT(('Ejercicio 3 - TIR'!$E$18-'Ejercicio 3 - TIR'!$C$18)*('Ejercicio 3 - TIR'!$D$18-'Ejercicio 3 - TIR'!$C$18)*L808),'Ejercicio 3 - TIR'!$E$18-SQRT(('Ejercicio 3 - TIR'!$E$18-'Ejercicio 3 - TIR'!$C$18)*('Ejercicio 3 - TIR'!$E$18-'Ejercicio 3 - TIR'!$D$18)*(1-L808)))</f>
        <v>39232.4352686257</v>
      </c>
      <c r="N808" s="27">
        <f ca="1" t="shared" ref="N808:R808" si="6008">RAND()</f>
        <v>0.727250062499181</v>
      </c>
      <c r="O808" s="28">
        <f ca="1">IF(N808&lt;=('Ejercicio 3 - TIR'!$D$18-'Ejercicio 3 - TIR'!$C$18)/('Ejercicio 3 - TIR'!$E$18-'Ejercicio 3 - TIR'!$C$18),'Ejercicio 3 - TIR'!$C$18+SQRT(('Ejercicio 3 - TIR'!$E$18-'Ejercicio 3 - TIR'!$C$18)*('Ejercicio 3 - TIR'!$D$18-'Ejercicio 3 - TIR'!$C$18)*N808),'Ejercicio 3 - TIR'!$E$18-SQRT(('Ejercicio 3 - TIR'!$E$18-'Ejercicio 3 - TIR'!$C$18)*('Ejercicio 3 - TIR'!$E$18-'Ejercicio 3 - TIR'!$D$18)*(1-N808)))</f>
        <v>40477.1419088632</v>
      </c>
      <c r="P808" s="27">
        <f ca="1" t="shared" si="6008"/>
        <v>0.23749538530506</v>
      </c>
      <c r="Q808" s="29">
        <f ca="1">IF(P808&lt;=('Ejercicio 3 - TIR'!$D$22-'Ejercicio 3 - TIR'!$C$22)/('Ejercicio 3 - TIR'!$E$22-'Ejercicio 3 - TIR'!$C$22),'Ejercicio 3 - TIR'!$C$22+SQRT(('Ejercicio 3 - TIR'!$E$22-'Ejercicio 3 - TIR'!$C$22)*('Ejercicio 3 - TIR'!$D$22-'Ejercicio 3 - TIR'!$C$22)*P808),'Ejercicio 3 - TIR'!$E$22-SQRT(('Ejercicio 3 - TIR'!$E$22-'Ejercicio 3 - TIR'!$C$22)*('Ejercicio 3 - TIR'!$E$22-'Ejercicio 3 - TIR'!$D$22)*(1-P808)))</f>
        <v>0.140675872256065</v>
      </c>
      <c r="R808" s="27">
        <f ca="1" t="shared" si="6008"/>
        <v>0.879734317890593</v>
      </c>
      <c r="S808" s="29">
        <f ca="1">IF(R808&lt;=('Ejercicio 3 - TIR'!$D$23-'Ejercicio 3 - TIR'!$C$23)/('Ejercicio 3 - TIR'!$E$23-'Ejercicio 3 - TIR'!$C$23),'Ejercicio 3 - TIR'!$C$23+SQRT(('Ejercicio 3 - TIR'!$E$23-'Ejercicio 3 - TIR'!$C$23)*('Ejercicio 3 - TIR'!$D$23-'Ejercicio 3 - TIR'!$C$23)*R808),'Ejercicio 3 - TIR'!$E$23-SQRT(('Ejercicio 3 - TIR'!$E$23-'Ejercicio 3 - TIR'!$C$23)*('Ejercicio 3 - TIR'!$E$23-'Ejercicio 3 - TIR'!$D$23)*(1-R808)))</f>
        <v>0.165286800898617</v>
      </c>
      <c r="T808" s="27">
        <f ca="1" t="shared" ref="T808:X808" si="6009">RAND()</f>
        <v>0.77494483203811</v>
      </c>
      <c r="U808" s="29">
        <f ca="1">IF(T808&lt;=('Ejercicio 3 - TIR'!$D$24-'Ejercicio 3 - TIR'!$C$24)/('Ejercicio 3 - TIR'!$E$24-'Ejercicio 3 - TIR'!$C$24),'Ejercicio 3 - TIR'!$C$24+SQRT(('Ejercicio 3 - TIR'!$E$24-'Ejercicio 3 - TIR'!$C$24)*('Ejercicio 3 - TIR'!$D$24-'Ejercicio 3 - TIR'!$C$24)*T808),'Ejercicio 3 - TIR'!$E$24-SQRT(('Ejercicio 3 - TIR'!$E$24-'Ejercicio 3 - TIR'!$C$24)*('Ejercicio 3 - TIR'!$E$24-'Ejercicio 3 - TIR'!$D$24)*(1-T808)))</f>
        <v>0.194897122270678</v>
      </c>
      <c r="V808" s="27">
        <f ca="1" t="shared" si="6009"/>
        <v>0.0438318806053133</v>
      </c>
      <c r="W808" s="29">
        <f ca="1">IF(V808&lt;=('Ejercicio 3 - TIR'!$D$25-'Ejercicio 3 - TIR'!$C$25)/('Ejercicio 3 - TIR'!$E$25-'Ejercicio 3 - TIR'!$C$25),'Ejercicio 3 - TIR'!$C$25+SQRT(('Ejercicio 3 - TIR'!$E$25-'Ejercicio 3 - TIR'!$C$25)*('Ejercicio 3 - TIR'!$D$25-'Ejercicio 3 - TIR'!$C$25)*V808),'Ejercicio 3 - TIR'!$E$25-SQRT(('Ejercicio 3 - TIR'!$E$25-'Ejercicio 3 - TIR'!$C$25)*('Ejercicio 3 - TIR'!$E$25-'Ejercicio 3 - TIR'!$D$25)*(1-V808)))</f>
        <v>0.187833558121789</v>
      </c>
      <c r="X808" s="27">
        <f ca="1" t="shared" si="6009"/>
        <v>0.898687909907281</v>
      </c>
      <c r="Y808" s="29">
        <f ca="1">IF(X808&lt;=('Ejercicio 3 - TIR'!$D$26-'Ejercicio 3 - TIR'!$C$26)/('Ejercicio 3 - TIR'!$E$26-'Ejercicio 3 - TIR'!$C$26),'Ejercicio 3 - TIR'!$C$26+SQRT(('Ejercicio 3 - TIR'!$E$26-'Ejercicio 3 - TIR'!$C$26)*('Ejercicio 3 - TIR'!$D$26-'Ejercicio 3 - TIR'!$C$26)*X808),'Ejercicio 3 - TIR'!$E$26-SQRT(('Ejercicio 3 - TIR'!$E$26-'Ejercicio 3 - TIR'!$C$26)*('Ejercicio 3 - TIR'!$E$26-'Ejercicio 3 - TIR'!$D$26)*(1-X808)))</f>
        <v>0.256610145650289</v>
      </c>
      <c r="Z808" s="27">
        <f ca="1" t="shared" si="5716"/>
        <v>1.14067587225606</v>
      </c>
      <c r="AA808" s="27">
        <f ca="1" t="shared" si="5717"/>
        <v>1.32921453804351</v>
      </c>
      <c r="AB808" s="27">
        <f ca="1" t="shared" si="5718"/>
        <v>1.58827462638854</v>
      </c>
      <c r="AC808" s="27">
        <f ca="1" t="shared" si="5719"/>
        <v>1.88660590073765</v>
      </c>
      <c r="AD808" s="27">
        <f ca="1" t="shared" si="5720"/>
        <v>2.37072811571064</v>
      </c>
      <c r="AE808" s="26">
        <f ca="1" t="shared" si="5721"/>
        <v>4703.75427676016</v>
      </c>
      <c r="AF808" s="26">
        <f ca="1" t="shared" si="5722"/>
        <v>5481.22277337904</v>
      </c>
      <c r="AG808" s="26">
        <f ca="1" t="shared" si="5723"/>
        <v>6549.49731843512</v>
      </c>
      <c r="AH808" s="26">
        <f ca="1" t="shared" si="5724"/>
        <v>7779.7127036659</v>
      </c>
      <c r="AI808" s="26">
        <f ca="1" t="shared" si="5725"/>
        <v>9776.06591367102</v>
      </c>
      <c r="AJ808" s="28">
        <f ca="1" t="shared" si="5726"/>
        <v>42107.8494633696</v>
      </c>
      <c r="AK808" s="28">
        <f ca="1" t="shared" si="5727"/>
        <v>53683.5101205932</v>
      </c>
      <c r="AL808" s="28">
        <f ca="1" t="shared" si="5728"/>
        <v>63318.8295878686</v>
      </c>
      <c r="AM808" s="28">
        <f ca="1" t="shared" si="5729"/>
        <v>74016.1438780972</v>
      </c>
      <c r="AN808" s="28">
        <f ca="1" t="shared" si="5730"/>
        <v>95960.2983669513</v>
      </c>
      <c r="AO808" s="28">
        <f ca="1">C808/'Ejercicio 3 - TIR'!$D$7</f>
        <v>12834.5300127406</v>
      </c>
      <c r="AP808" s="28">
        <f ca="1" t="shared" si="5731"/>
        <v>29273.319450629</v>
      </c>
      <c r="AQ808" s="28">
        <f ca="1" t="shared" si="5732"/>
        <v>40848.9801078526</v>
      </c>
      <c r="AR808" s="28">
        <f ca="1" t="shared" si="5733"/>
        <v>50484.299575128</v>
      </c>
      <c r="AS808" s="28">
        <f ca="1" t="shared" si="5734"/>
        <v>61181.6138653566</v>
      </c>
      <c r="AT808" s="28">
        <f ca="1" t="shared" si="5735"/>
        <v>83125.7683542107</v>
      </c>
      <c r="AU808" s="28">
        <f ca="1">AP808*'Ejercicio 3 - TIR'!$D$5</f>
        <v>14636.6597253145</v>
      </c>
      <c r="AV808" s="28">
        <f ca="1">AQ808*'Ejercicio 3 - TIR'!$D$5</f>
        <v>20424.4900539263</v>
      </c>
      <c r="AW808" s="28">
        <f ca="1">AR808*'Ejercicio 3 - TIR'!$D$5</f>
        <v>25242.149787564</v>
      </c>
      <c r="AX808" s="28">
        <f ca="1">AS808*'Ejercicio 3 - TIR'!$D$5</f>
        <v>30590.8069326783</v>
      </c>
      <c r="AY808" s="28">
        <f ca="1">AT808*'Ejercicio 3 - TIR'!$D$5</f>
        <v>41562.8841771053</v>
      </c>
      <c r="AZ808" s="28">
        <f ca="1" t="shared" ref="AZ808:BD808" si="6010">AJ808-AU808-AE808</f>
        <v>22767.4354612949</v>
      </c>
      <c r="BA808" s="28">
        <f ca="1" t="shared" si="6010"/>
        <v>27777.7972932878</v>
      </c>
      <c r="BB808" s="28">
        <f ca="1" t="shared" si="6010"/>
        <v>31527.1824818695</v>
      </c>
      <c r="BC808" s="28">
        <f ca="1" t="shared" si="6010"/>
        <v>35645.624241753</v>
      </c>
      <c r="BD808" s="28">
        <f ca="1" t="shared" si="6010"/>
        <v>44621.3482761749</v>
      </c>
      <c r="BE808" s="28">
        <f ca="1" t="shared" ref="BE808:BI808" si="6011">AZ808/Z808</f>
        <v>19959.6011584472</v>
      </c>
      <c r="BF808" s="28">
        <f ca="1" t="shared" si="6011"/>
        <v>20897.9036101835</v>
      </c>
      <c r="BG808" s="28">
        <f ca="1" t="shared" si="6011"/>
        <v>19849.9566498502</v>
      </c>
      <c r="BH808" s="28">
        <f ca="1" t="shared" si="6011"/>
        <v>18894.0489520444</v>
      </c>
      <c r="BI808" s="28">
        <f ca="1" t="shared" si="6011"/>
        <v>18821.7906475537</v>
      </c>
      <c r="BJ808" s="28">
        <f ca="1" t="shared" si="5738"/>
        <v>79269.6169888416</v>
      </c>
      <c r="BK808" s="28">
        <f ca="1" t="shared" si="5739"/>
        <v>30427.1811531361</v>
      </c>
      <c r="BL808" s="28">
        <f ca="1" t="shared" si="5740"/>
        <v>109696.798141978</v>
      </c>
      <c r="BM808" s="28">
        <f ca="1">BK808*'Ejercicio 3 - TIR'!$D$5</f>
        <v>15213.590576568</v>
      </c>
      <c r="BN808" s="28">
        <f ca="1" t="shared" si="5741"/>
        <v>94483.2075654097</v>
      </c>
      <c r="BO808" s="28">
        <f ca="1" t="shared" si="5742"/>
        <v>39854.0882605967</v>
      </c>
      <c r="BP808" s="28">
        <f ca="1" t="shared" si="5743"/>
        <v>-97609.4733179293</v>
      </c>
      <c r="BQ808" s="28">
        <f ca="1" t="shared" ref="BQ808:BT808" si="6012">BE808</f>
        <v>19959.6011584472</v>
      </c>
      <c r="BR808" s="28">
        <f ca="1" t="shared" si="6012"/>
        <v>20897.9036101835</v>
      </c>
      <c r="BS808" s="28">
        <f ca="1" t="shared" si="6012"/>
        <v>19849.9566498502</v>
      </c>
      <c r="BT808" s="28">
        <f ca="1" t="shared" si="6012"/>
        <v>18894.0489520444</v>
      </c>
      <c r="BU808" s="28">
        <f ca="1" t="shared" si="5745"/>
        <v>58675.8789081503</v>
      </c>
      <c r="BV808" s="30">
        <f ca="1" t="shared" si="5746"/>
        <v>10.6944520391258</v>
      </c>
    </row>
    <row r="809" ht="15" customHeight="1" spans="1:74">
      <c r="A809" s="26">
        <v>808</v>
      </c>
      <c r="B809" s="27">
        <f ca="1" t="shared" ref="B809:F809" si="6013">RAND()</f>
        <v>0.559061818443905</v>
      </c>
      <c r="C809" s="28">
        <f ca="1">IF(B809&lt;=('Ejercicio 3 - TIR'!$D$13-'Ejercicio 3 - TIR'!$C$13)/('Ejercicio 3 - TIR'!$E$13-'Ejercicio 3 - TIR'!$C$13),'Ejercicio 3 - TIR'!$C$13+SQRT(('Ejercicio 3 - TIR'!$E$13-'Ejercicio 3 - TIR'!$C$13)*('Ejercicio 3 - TIR'!$D$13-'Ejercicio 3 - TIR'!$C$13)*B809),'Ejercicio 3 - TIR'!$E$13-SQRT(('Ejercicio 3 - TIR'!$E$13-'Ejercicio 3 - TIR'!$C$13)*('Ejercicio 3 - TIR'!$E$13-'Ejercicio 3 - TIR'!$D$13)*(1-B809)))</f>
        <v>76997.264991586</v>
      </c>
      <c r="D809" s="27">
        <f ca="1" t="shared" si="6013"/>
        <v>0.980565144616003</v>
      </c>
      <c r="E809" s="28">
        <f ca="1">IF(D809&lt;=('Ejercicio 3 - TIR'!$D$14-'Ejercicio 3 - TIR'!$C$14)/('Ejercicio 3 - TIR'!$E$14-'Ejercicio 3 - TIR'!$C$14),'Ejercicio 3 - TIR'!$C$14+SQRT(('Ejercicio 3 - TIR'!$E$14-'Ejercicio 3 - TIR'!$C$14)*('Ejercicio 3 - TIR'!$D$14-'Ejercicio 3 - TIR'!$C$14)*D809),'Ejercicio 3 - TIR'!$E$14-SQRT(('Ejercicio 3 - TIR'!$E$14-'Ejercicio 3 - TIR'!$C$14)*('Ejercicio 3 - TIR'!$E$14-'Ejercicio 3 - TIR'!$D$14)*(1-D809)))</f>
        <v>38292.596032686</v>
      </c>
      <c r="F809" s="27">
        <f ca="1" t="shared" si="6013"/>
        <v>0.690320153560692</v>
      </c>
      <c r="G809" s="28">
        <f ca="1">IF(F809&lt;=('Ejercicio 3 - TIR'!$D$18-'Ejercicio 3 - TIR'!$C$18)/('Ejercicio 3 - TIR'!$E$18-'Ejercicio 3 - TIR'!$C$18),'Ejercicio 3 - TIR'!$C$18+SQRT(('Ejercicio 3 - TIR'!$E$18-'Ejercicio 3 - TIR'!$C$18)*('Ejercicio 3 - TIR'!$D$18-'Ejercicio 3 - TIR'!$C$18)*F809),'Ejercicio 3 - TIR'!$E$18-SQRT(('Ejercicio 3 - TIR'!$E$18-'Ejercicio 3 - TIR'!$C$18)*('Ejercicio 3 - TIR'!$E$18-'Ejercicio 3 - TIR'!$D$18)*(1-F809)))</f>
        <v>40180.6651410233</v>
      </c>
      <c r="H809" s="27">
        <f ca="1" t="shared" ref="H809:L809" si="6014">RAND()</f>
        <v>0.0901589154532318</v>
      </c>
      <c r="I809" s="28">
        <f ca="1">IF(H809&lt;=('Ejercicio 3 - TIR'!$D$18-'Ejercicio 3 - TIR'!$C$18)/('Ejercicio 3 - TIR'!$E$18-'Ejercicio 3 - TIR'!$C$18),'Ejercicio 3 - TIR'!$C$18+SQRT(('Ejercicio 3 - TIR'!$E$18-'Ejercicio 3 - TIR'!$C$18)*('Ejercicio 3 - TIR'!$D$18-'Ejercicio 3 - TIR'!$C$18)*H809),'Ejercicio 3 - TIR'!$E$18-SQRT(('Ejercicio 3 - TIR'!$E$18-'Ejercicio 3 - TIR'!$C$18)*('Ejercicio 3 - TIR'!$E$18-'Ejercicio 3 - TIR'!$D$18)*(1-H809)))</f>
        <v>33677.4770316053</v>
      </c>
      <c r="J809" s="27">
        <f ca="1" t="shared" si="6014"/>
        <v>0.685946530359012</v>
      </c>
      <c r="K809" s="28">
        <f ca="1">IF(J809&lt;=('Ejercicio 3 - TIR'!$D$18-'Ejercicio 3 - TIR'!$C$18)/('Ejercicio 3 - TIR'!$E$18-'Ejercicio 3 - TIR'!$C$18),'Ejercicio 3 - TIR'!$C$18+SQRT(('Ejercicio 3 - TIR'!$E$18-'Ejercicio 3 - TIR'!$C$18)*('Ejercicio 3 - TIR'!$D$18-'Ejercicio 3 - TIR'!$C$18)*J809),'Ejercicio 3 - TIR'!$E$18-SQRT(('Ejercicio 3 - TIR'!$E$18-'Ejercicio 3 - TIR'!$C$18)*('Ejercicio 3 - TIR'!$E$18-'Ejercicio 3 - TIR'!$D$18)*(1-J809)))</f>
        <v>40146.7526105633</v>
      </c>
      <c r="L809" s="27">
        <f ca="1" t="shared" si="6014"/>
        <v>0.689392902253744</v>
      </c>
      <c r="M809" s="28">
        <f ca="1">IF(L809&lt;=('Ejercicio 3 - TIR'!$D$18-'Ejercicio 3 - TIR'!$C$18)/('Ejercicio 3 - TIR'!$E$18-'Ejercicio 3 - TIR'!$C$18),'Ejercicio 3 - TIR'!$C$18+SQRT(('Ejercicio 3 - TIR'!$E$18-'Ejercicio 3 - TIR'!$C$18)*('Ejercicio 3 - TIR'!$D$18-'Ejercicio 3 - TIR'!$C$18)*L809),'Ejercicio 3 - TIR'!$E$18-SQRT(('Ejercicio 3 - TIR'!$E$18-'Ejercicio 3 - TIR'!$C$18)*('Ejercicio 3 - TIR'!$E$18-'Ejercicio 3 - TIR'!$D$18)*(1-L809)))</f>
        <v>40173.4554460806</v>
      </c>
      <c r="N809" s="27">
        <f ca="1" t="shared" ref="N809:R809" si="6015">RAND()</f>
        <v>0.855557733490562</v>
      </c>
      <c r="O809" s="28">
        <f ca="1">IF(N809&lt;=('Ejercicio 3 - TIR'!$D$18-'Ejercicio 3 - TIR'!$C$18)/('Ejercicio 3 - TIR'!$E$18-'Ejercicio 3 - TIR'!$C$18),'Ejercicio 3 - TIR'!$C$18+SQRT(('Ejercicio 3 - TIR'!$E$18-'Ejercicio 3 - TIR'!$C$18)*('Ejercicio 3 - TIR'!$D$18-'Ejercicio 3 - TIR'!$C$18)*N809),'Ejercicio 3 - TIR'!$E$18-SQRT(('Ejercicio 3 - TIR'!$E$18-'Ejercicio 3 - TIR'!$C$18)*('Ejercicio 3 - TIR'!$E$18-'Ejercicio 3 - TIR'!$D$18)*(1-N809)))</f>
        <v>41708.6218709775</v>
      </c>
      <c r="P809" s="27">
        <f ca="1" t="shared" si="6015"/>
        <v>0.814275740897001</v>
      </c>
      <c r="Q809" s="29">
        <f ca="1">IF(P809&lt;=('Ejercicio 3 - TIR'!$D$22-'Ejercicio 3 - TIR'!$C$22)/('Ejercicio 3 - TIR'!$E$22-'Ejercicio 3 - TIR'!$C$22),'Ejercicio 3 - TIR'!$C$22+SQRT(('Ejercicio 3 - TIR'!$E$22-'Ejercicio 3 - TIR'!$C$22)*('Ejercicio 3 - TIR'!$D$22-'Ejercicio 3 - TIR'!$C$22)*P809),'Ejercicio 3 - TIR'!$E$22-SQRT(('Ejercicio 3 - TIR'!$E$22-'Ejercicio 3 - TIR'!$C$22)*('Ejercicio 3 - TIR'!$E$22-'Ejercicio 3 - TIR'!$D$22)*(1-P809)))</f>
        <v>0.161716027062331</v>
      </c>
      <c r="R809" s="27">
        <f ca="1" t="shared" si="6015"/>
        <v>0.740448888344549</v>
      </c>
      <c r="S809" s="29">
        <f ca="1">IF(R809&lt;=('Ejercicio 3 - TIR'!$D$23-'Ejercicio 3 - TIR'!$C$23)/('Ejercicio 3 - TIR'!$E$23-'Ejercicio 3 - TIR'!$C$23),'Ejercicio 3 - TIR'!$C$23+SQRT(('Ejercicio 3 - TIR'!$E$23-'Ejercicio 3 - TIR'!$C$23)*('Ejercicio 3 - TIR'!$D$23-'Ejercicio 3 - TIR'!$C$23)*R809),'Ejercicio 3 - TIR'!$E$23-SQRT(('Ejercicio 3 - TIR'!$E$23-'Ejercicio 3 - TIR'!$C$23)*('Ejercicio 3 - TIR'!$E$23-'Ejercicio 3 - TIR'!$D$23)*(1-R809)))</f>
        <v>0.158385375298659</v>
      </c>
      <c r="T809" s="27">
        <f ca="1" t="shared" ref="T809:X809" si="6016">RAND()</f>
        <v>0.230909730681082</v>
      </c>
      <c r="U809" s="29">
        <f ca="1">IF(T809&lt;=('Ejercicio 3 - TIR'!$D$24-'Ejercicio 3 - TIR'!$C$24)/('Ejercicio 3 - TIR'!$E$24-'Ejercicio 3 - TIR'!$C$24),'Ejercicio 3 - TIR'!$C$24+SQRT(('Ejercicio 3 - TIR'!$E$24-'Ejercicio 3 - TIR'!$C$24)*('Ejercicio 3 - TIR'!$D$24-'Ejercicio 3 - TIR'!$C$24)*T809),'Ejercicio 3 - TIR'!$E$24-SQRT(('Ejercicio 3 - TIR'!$E$24-'Ejercicio 3 - TIR'!$C$24)*('Ejercicio 3 - TIR'!$E$24-'Ejercicio 3 - TIR'!$D$24)*(1-T809)))</f>
        <v>0.172020681970145</v>
      </c>
      <c r="V809" s="27">
        <f ca="1" t="shared" si="6016"/>
        <v>0.432424489435029</v>
      </c>
      <c r="W809" s="29">
        <f ca="1">IF(V809&lt;=('Ejercicio 3 - TIR'!$D$25-'Ejercicio 3 - TIR'!$C$25)/('Ejercicio 3 - TIR'!$E$25-'Ejercicio 3 - TIR'!$C$25),'Ejercicio 3 - TIR'!$C$25+SQRT(('Ejercicio 3 - TIR'!$E$25-'Ejercicio 3 - TIR'!$C$25)*('Ejercicio 3 - TIR'!$D$25-'Ejercicio 3 - TIR'!$C$25)*V809),'Ejercicio 3 - TIR'!$E$25-SQRT(('Ejercicio 3 - TIR'!$E$25-'Ejercicio 3 - TIR'!$C$25)*('Ejercicio 3 - TIR'!$E$25-'Ejercicio 3 - TIR'!$D$25)*(1-V809)))</f>
        <v>0.205429670329047</v>
      </c>
      <c r="X809" s="27">
        <f ca="1" t="shared" si="6016"/>
        <v>0.634217202312213</v>
      </c>
      <c r="Y809" s="29">
        <f ca="1">IF(X809&lt;=('Ejercicio 3 - TIR'!$D$26-'Ejercicio 3 - TIR'!$C$26)/('Ejercicio 3 - TIR'!$E$26-'Ejercicio 3 - TIR'!$C$26),'Ejercicio 3 - TIR'!$C$26+SQRT(('Ejercicio 3 - TIR'!$E$26-'Ejercicio 3 - TIR'!$C$26)*('Ejercicio 3 - TIR'!$D$26-'Ejercicio 3 - TIR'!$C$26)*X809),'Ejercicio 3 - TIR'!$E$26-SQRT(('Ejercicio 3 - TIR'!$E$26-'Ejercicio 3 - TIR'!$C$26)*('Ejercicio 3 - TIR'!$E$26-'Ejercicio 3 - TIR'!$D$26)*(1-X809)))</f>
        <v>0.23555647282771</v>
      </c>
      <c r="Z809" s="27">
        <f ca="1" t="shared" si="5716"/>
        <v>1.16171602706233</v>
      </c>
      <c r="AA809" s="27">
        <f ca="1" t="shared" si="5717"/>
        <v>1.34571485599907</v>
      </c>
      <c r="AB809" s="27">
        <f ca="1" t="shared" si="5718"/>
        <v>1.57720564326538</v>
      </c>
      <c r="AC809" s="27">
        <f ca="1" t="shared" si="5719"/>
        <v>1.9012104786025</v>
      </c>
      <c r="AD809" s="27">
        <f ca="1" t="shared" si="5720"/>
        <v>2.34905291304519</v>
      </c>
      <c r="AE809" s="26">
        <f ca="1" t="shared" si="5721"/>
        <v>6192.52649630877</v>
      </c>
      <c r="AF809" s="26">
        <f ca="1" t="shared" si="5722"/>
        <v>7173.33212947353</v>
      </c>
      <c r="AG809" s="26">
        <f ca="1" t="shared" si="5723"/>
        <v>8407.29361438392</v>
      </c>
      <c r="AH809" s="26">
        <f ca="1" t="shared" si="5724"/>
        <v>10134.4011699463</v>
      </c>
      <c r="AI809" s="26">
        <f ca="1" t="shared" si="5725"/>
        <v>12521.6249637599</v>
      </c>
      <c r="AJ809" s="28">
        <f ca="1" t="shared" si="5726"/>
        <v>46678.5226723515</v>
      </c>
      <c r="AK809" s="28">
        <f ca="1" t="shared" si="5727"/>
        <v>45320.2811539986</v>
      </c>
      <c r="AL809" s="28">
        <f ca="1" t="shared" si="5728"/>
        <v>63319.6847761596</v>
      </c>
      <c r="AM809" s="28">
        <f ca="1" t="shared" si="5729"/>
        <v>76378.1944557591</v>
      </c>
      <c r="AN809" s="28">
        <f ca="1" t="shared" si="5730"/>
        <v>97975.75970512</v>
      </c>
      <c r="AO809" s="28">
        <f ca="1">C809/'Ejercicio 3 - TIR'!$D$7</f>
        <v>15399.4529983172</v>
      </c>
      <c r="AP809" s="28">
        <f ca="1" t="shared" si="5731"/>
        <v>31279.0696740343</v>
      </c>
      <c r="AQ809" s="28">
        <f ca="1" t="shared" si="5732"/>
        <v>29920.8281556814</v>
      </c>
      <c r="AR809" s="28">
        <f ca="1" t="shared" si="5733"/>
        <v>47920.2317778424</v>
      </c>
      <c r="AS809" s="28">
        <f ca="1" t="shared" si="5734"/>
        <v>60978.7414574419</v>
      </c>
      <c r="AT809" s="28">
        <f ca="1" t="shared" si="5735"/>
        <v>82576.3067068027</v>
      </c>
      <c r="AU809" s="28">
        <f ca="1">AP809*'Ejercicio 3 - TIR'!$D$5</f>
        <v>15639.5348370171</v>
      </c>
      <c r="AV809" s="28">
        <f ca="1">AQ809*'Ejercicio 3 - TIR'!$D$5</f>
        <v>14960.4140778407</v>
      </c>
      <c r="AW809" s="28">
        <f ca="1">AR809*'Ejercicio 3 - TIR'!$D$5</f>
        <v>23960.1158889212</v>
      </c>
      <c r="AX809" s="28">
        <f ca="1">AS809*'Ejercicio 3 - TIR'!$D$5</f>
        <v>30489.370728721</v>
      </c>
      <c r="AY809" s="28">
        <f ca="1">AT809*'Ejercicio 3 - TIR'!$D$5</f>
        <v>41288.1533534014</v>
      </c>
      <c r="AZ809" s="28">
        <f ca="1" t="shared" ref="AZ809:BD809" si="6017">AJ809-AU809-AE809</f>
        <v>24846.4613390256</v>
      </c>
      <c r="BA809" s="28">
        <f ca="1" t="shared" si="6017"/>
        <v>23186.5349466844</v>
      </c>
      <c r="BB809" s="28">
        <f ca="1" t="shared" si="6017"/>
        <v>30952.2752728545</v>
      </c>
      <c r="BC809" s="28">
        <f ca="1" t="shared" si="6017"/>
        <v>35754.4225570918</v>
      </c>
      <c r="BD809" s="28">
        <f ca="1" t="shared" si="6017"/>
        <v>44165.9813879587</v>
      </c>
      <c r="BE809" s="28">
        <f ca="1" t="shared" ref="BE809:BI809" si="6018">AZ809/Z809</f>
        <v>21387.7236434928</v>
      </c>
      <c r="BF809" s="28">
        <f ca="1" t="shared" si="6018"/>
        <v>17229.901894388</v>
      </c>
      <c r="BG809" s="28">
        <f ca="1" t="shared" si="6018"/>
        <v>19624.7555954544</v>
      </c>
      <c r="BH809" s="28">
        <f ca="1" t="shared" si="6018"/>
        <v>18806.1358589678</v>
      </c>
      <c r="BI809" s="28">
        <f ca="1" t="shared" si="6018"/>
        <v>18801.6119784651</v>
      </c>
      <c r="BJ809" s="28">
        <f ca="1" t="shared" si="5738"/>
        <v>89951.3342586438</v>
      </c>
      <c r="BK809" s="28">
        <f ca="1" t="shared" si="5739"/>
        <v>36174.1299249995</v>
      </c>
      <c r="BL809" s="28">
        <f ca="1" t="shared" si="5740"/>
        <v>126125.464183643</v>
      </c>
      <c r="BM809" s="28">
        <f ca="1">BK809*'Ejercicio 3 - TIR'!$D$5</f>
        <v>18087.0649624998</v>
      </c>
      <c r="BN809" s="28">
        <f ca="1" t="shared" si="5741"/>
        <v>108038.399221143</v>
      </c>
      <c r="BO809" s="28">
        <f ca="1" t="shared" si="5742"/>
        <v>45992.3225318446</v>
      </c>
      <c r="BP809" s="28">
        <f ca="1" t="shared" si="5743"/>
        <v>-115289.861024272</v>
      </c>
      <c r="BQ809" s="28">
        <f ca="1" t="shared" ref="BQ809:BT809" si="6019">BE809</f>
        <v>21387.7236434928</v>
      </c>
      <c r="BR809" s="28">
        <f ca="1" t="shared" si="6019"/>
        <v>17229.901894388</v>
      </c>
      <c r="BS809" s="28">
        <f ca="1" t="shared" si="6019"/>
        <v>19624.7555954544</v>
      </c>
      <c r="BT809" s="28">
        <f ca="1" t="shared" si="6019"/>
        <v>18806.1358589678</v>
      </c>
      <c r="BU809" s="28">
        <f ca="1" t="shared" si="5745"/>
        <v>64793.9345103097</v>
      </c>
      <c r="BV809" s="30">
        <f ca="1" t="shared" si="5746"/>
        <v>6.00346270852838</v>
      </c>
    </row>
    <row r="810" ht="15" customHeight="1" spans="1:74">
      <c r="A810" s="26">
        <v>809</v>
      </c>
      <c r="B810" s="27">
        <f ca="1" t="shared" ref="B810:F810" si="6020">RAND()</f>
        <v>0.572981709029716</v>
      </c>
      <c r="C810" s="28">
        <f ca="1">IF(B810&lt;=('Ejercicio 3 - TIR'!$D$13-'Ejercicio 3 - TIR'!$C$13)/('Ejercicio 3 - TIR'!$E$13-'Ejercicio 3 - TIR'!$C$13),'Ejercicio 3 - TIR'!$C$13+SQRT(('Ejercicio 3 - TIR'!$E$13-'Ejercicio 3 - TIR'!$C$13)*('Ejercicio 3 - TIR'!$D$13-'Ejercicio 3 - TIR'!$C$13)*B810),'Ejercicio 3 - TIR'!$E$13-SQRT(('Ejercicio 3 - TIR'!$E$13-'Ejercicio 3 - TIR'!$C$13)*('Ejercicio 3 - TIR'!$E$13-'Ejercicio 3 - TIR'!$D$13)*(1-B810)))</f>
        <v>77363.2610748734</v>
      </c>
      <c r="D810" s="27">
        <f ca="1" t="shared" si="6020"/>
        <v>0.00625371528800622</v>
      </c>
      <c r="E810" s="28">
        <f ca="1">IF(D810&lt;=('Ejercicio 3 - TIR'!$D$14-'Ejercicio 3 - TIR'!$C$14)/('Ejercicio 3 - TIR'!$E$14-'Ejercicio 3 - TIR'!$C$14),'Ejercicio 3 - TIR'!$C$14+SQRT(('Ejercicio 3 - TIR'!$E$14-'Ejercicio 3 - TIR'!$C$14)*('Ejercicio 3 - TIR'!$D$14-'Ejercicio 3 - TIR'!$C$14)*D810),'Ejercicio 3 - TIR'!$E$14-SQRT(('Ejercicio 3 - TIR'!$E$14-'Ejercicio 3 - TIR'!$C$14)*('Ejercicio 3 - TIR'!$E$14-'Ejercicio 3 - TIR'!$D$14)*(1-D810)))</f>
        <v>25684.8566613536</v>
      </c>
      <c r="F810" s="27">
        <f ca="1" t="shared" si="6020"/>
        <v>0.191340079848713</v>
      </c>
      <c r="G810" s="28">
        <f ca="1">IF(F810&lt;=('Ejercicio 3 - TIR'!$D$18-'Ejercicio 3 - TIR'!$C$18)/('Ejercicio 3 - TIR'!$E$18-'Ejercicio 3 - TIR'!$C$18),'Ejercicio 3 - TIR'!$C$18+SQRT(('Ejercicio 3 - TIR'!$E$18-'Ejercicio 3 - TIR'!$C$18)*('Ejercicio 3 - TIR'!$D$18-'Ejercicio 3 - TIR'!$C$18)*F810),'Ejercicio 3 - TIR'!$E$18-SQRT(('Ejercicio 3 - TIR'!$E$18-'Ejercicio 3 - TIR'!$C$18)*('Ejercicio 3 - TIR'!$E$18-'Ejercicio 3 - TIR'!$D$18)*(1-F810)))</f>
        <v>35357.3325430952</v>
      </c>
      <c r="H810" s="27">
        <f ca="1" t="shared" ref="H810:L810" si="6021">RAND()</f>
        <v>0.857426118970409</v>
      </c>
      <c r="I810" s="28">
        <f ca="1">IF(H810&lt;=('Ejercicio 3 - TIR'!$D$18-'Ejercicio 3 - TIR'!$C$18)/('Ejercicio 3 - TIR'!$E$18-'Ejercicio 3 - TIR'!$C$18),'Ejercicio 3 - TIR'!$C$18+SQRT(('Ejercicio 3 - TIR'!$E$18-'Ejercicio 3 - TIR'!$C$18)*('Ejercicio 3 - TIR'!$D$18-'Ejercicio 3 - TIR'!$C$18)*H810),'Ejercicio 3 - TIR'!$E$18-SQRT(('Ejercicio 3 - TIR'!$E$18-'Ejercicio 3 - TIR'!$C$18)*('Ejercicio 3 - TIR'!$E$18-'Ejercicio 3 - TIR'!$D$18)*(1-H810)))</f>
        <v>41729.9784286309</v>
      </c>
      <c r="J810" s="27">
        <f ca="1" t="shared" si="6021"/>
        <v>0.841447727189463</v>
      </c>
      <c r="K810" s="28">
        <f ca="1">IF(J810&lt;=('Ejercicio 3 - TIR'!$D$18-'Ejercicio 3 - TIR'!$C$18)/('Ejercicio 3 - TIR'!$E$18-'Ejercicio 3 - TIR'!$C$18),'Ejercicio 3 - TIR'!$C$18+SQRT(('Ejercicio 3 - TIR'!$E$18-'Ejercicio 3 - TIR'!$C$18)*('Ejercicio 3 - TIR'!$D$18-'Ejercicio 3 - TIR'!$C$18)*J810),'Ejercicio 3 - TIR'!$E$18-SQRT(('Ejercicio 3 - TIR'!$E$18-'Ejercicio 3 - TIR'!$C$18)*('Ejercicio 3 - TIR'!$E$18-'Ejercicio 3 - TIR'!$D$18)*(1-J810)))</f>
        <v>41551.6061041711</v>
      </c>
      <c r="L810" s="27">
        <f ca="1" t="shared" si="6021"/>
        <v>0.893581263012938</v>
      </c>
      <c r="M810" s="28">
        <f ca="1">IF(L810&lt;=('Ejercicio 3 - TIR'!$D$18-'Ejercicio 3 - TIR'!$C$18)/('Ejercicio 3 - TIR'!$E$18-'Ejercicio 3 - TIR'!$C$18),'Ejercicio 3 - TIR'!$C$18+SQRT(('Ejercicio 3 - TIR'!$E$18-'Ejercicio 3 - TIR'!$C$18)*('Ejercicio 3 - TIR'!$D$18-'Ejercicio 3 - TIR'!$C$18)*L810),'Ejercicio 3 - TIR'!$E$18-SQRT(('Ejercicio 3 - TIR'!$E$18-'Ejercicio 3 - TIR'!$C$18)*('Ejercicio 3 - TIR'!$E$18-'Ejercicio 3 - TIR'!$D$18)*(1-L810)))</f>
        <v>42174.8619017773</v>
      </c>
      <c r="N810" s="27">
        <f ca="1" t="shared" ref="N810:R810" si="6022">RAND()</f>
        <v>0.470692362002627</v>
      </c>
      <c r="O810" s="28">
        <f ca="1">IF(N810&lt;=('Ejercicio 3 - TIR'!$D$18-'Ejercicio 3 - TIR'!$C$18)/('Ejercicio 3 - TIR'!$E$18-'Ejercicio 3 - TIR'!$C$18),'Ejercicio 3 - TIR'!$C$18+SQRT(('Ejercicio 3 - TIR'!$E$18-'Ejercicio 3 - TIR'!$C$18)*('Ejercicio 3 - TIR'!$D$18-'Ejercicio 3 - TIR'!$C$18)*N810),'Ejercicio 3 - TIR'!$E$18-SQRT(('Ejercicio 3 - TIR'!$E$18-'Ejercicio 3 - TIR'!$C$18)*('Ejercicio 3 - TIR'!$E$18-'Ejercicio 3 - TIR'!$D$18)*(1-N810)))</f>
        <v>38402.6099695508</v>
      </c>
      <c r="P810" s="27">
        <f ca="1" t="shared" si="6022"/>
        <v>0.29468100651077</v>
      </c>
      <c r="Q810" s="29">
        <f ca="1">IF(P810&lt;=('Ejercicio 3 - TIR'!$D$22-'Ejercicio 3 - TIR'!$C$22)/('Ejercicio 3 - TIR'!$E$22-'Ejercicio 3 - TIR'!$C$22),'Ejercicio 3 - TIR'!$C$22+SQRT(('Ejercicio 3 - TIR'!$E$22-'Ejercicio 3 - TIR'!$C$22)*('Ejercicio 3 - TIR'!$D$22-'Ejercicio 3 - TIR'!$C$22)*P810),'Ejercicio 3 - TIR'!$E$22-SQRT(('Ejercicio 3 - TIR'!$E$22-'Ejercicio 3 - TIR'!$C$22)*('Ejercicio 3 - TIR'!$E$22-'Ejercicio 3 - TIR'!$D$22)*(1-P810)))</f>
        <v>0.143030975049255</v>
      </c>
      <c r="R810" s="27">
        <f ca="1" t="shared" si="6022"/>
        <v>0.17088658614002</v>
      </c>
      <c r="S810" s="29">
        <f ca="1">IF(R810&lt;=('Ejercicio 3 - TIR'!$D$23-'Ejercicio 3 - TIR'!$C$23)/('Ejercicio 3 - TIR'!$E$23-'Ejercicio 3 - TIR'!$C$23),'Ejercicio 3 - TIR'!$C$23+SQRT(('Ejercicio 3 - TIR'!$E$23-'Ejercicio 3 - TIR'!$C$23)*('Ejercicio 3 - TIR'!$D$23-'Ejercicio 3 - TIR'!$C$23)*R810),'Ejercicio 3 - TIR'!$E$23-SQRT(('Ejercicio 3 - TIR'!$E$23-'Ejercicio 3 - TIR'!$C$23)*('Ejercicio 3 - TIR'!$E$23-'Ejercicio 3 - TIR'!$D$23)*(1-R810)))</f>
        <v>0.137538410847395</v>
      </c>
      <c r="T810" s="27">
        <f ca="1" t="shared" ref="T810:X810" si="6023">RAND()</f>
        <v>0.433681638183225</v>
      </c>
      <c r="U810" s="29">
        <f ca="1">IF(T810&lt;=('Ejercicio 3 - TIR'!$D$24-'Ejercicio 3 - TIR'!$C$24)/('Ejercicio 3 - TIR'!$E$24-'Ejercicio 3 - TIR'!$C$24),'Ejercicio 3 - TIR'!$C$24+SQRT(('Ejercicio 3 - TIR'!$E$24-'Ejercicio 3 - TIR'!$C$24)*('Ejercicio 3 - TIR'!$D$24-'Ejercicio 3 - TIR'!$C$24)*T810),'Ejercicio 3 - TIR'!$E$24-SQRT(('Ejercicio 3 - TIR'!$E$24-'Ejercicio 3 - TIR'!$C$24)*('Ejercicio 3 - TIR'!$E$24-'Ejercicio 3 - TIR'!$D$24)*(1-T810)))</f>
        <v>0.180179259008816</v>
      </c>
      <c r="V810" s="27">
        <f ca="1" t="shared" si="6023"/>
        <v>0.586362289372953</v>
      </c>
      <c r="W810" s="29">
        <f ca="1">IF(V810&lt;=('Ejercicio 3 - TIR'!$D$25-'Ejercicio 3 - TIR'!$C$25)/('Ejercicio 3 - TIR'!$E$25-'Ejercicio 3 - TIR'!$C$25),'Ejercicio 3 - TIR'!$C$25+SQRT(('Ejercicio 3 - TIR'!$E$25-'Ejercicio 3 - TIR'!$C$25)*('Ejercicio 3 - TIR'!$D$25-'Ejercicio 3 - TIR'!$C$25)*V810),'Ejercicio 3 - TIR'!$E$25-SQRT(('Ejercicio 3 - TIR'!$E$25-'Ejercicio 3 - TIR'!$C$25)*('Ejercicio 3 - TIR'!$E$25-'Ejercicio 3 - TIR'!$D$25)*(1-V810)))</f>
        <v>0.211950926592167</v>
      </c>
      <c r="X810" s="27">
        <f ca="1" t="shared" si="6023"/>
        <v>0.661868359243566</v>
      </c>
      <c r="Y810" s="29">
        <f ca="1">IF(X810&lt;=('Ejercicio 3 - TIR'!$D$26-'Ejercicio 3 - TIR'!$C$26)/('Ejercicio 3 - TIR'!$E$26-'Ejercicio 3 - TIR'!$C$26),'Ejercicio 3 - TIR'!$C$26+SQRT(('Ejercicio 3 - TIR'!$E$26-'Ejercicio 3 - TIR'!$C$26)*('Ejercicio 3 - TIR'!$D$26-'Ejercicio 3 - TIR'!$C$26)*X810),'Ejercicio 3 - TIR'!$E$26-SQRT(('Ejercicio 3 - TIR'!$E$26-'Ejercicio 3 - TIR'!$C$26)*('Ejercicio 3 - TIR'!$E$26-'Ejercicio 3 - TIR'!$D$26)*(1-X810)))</f>
        <v>0.237269321792362</v>
      </c>
      <c r="Z810" s="27">
        <f ca="1" t="shared" si="5716"/>
        <v>1.14303097504925</v>
      </c>
      <c r="AA810" s="27">
        <f ca="1" t="shared" si="5717"/>
        <v>1.30024163890688</v>
      </c>
      <c r="AB810" s="27">
        <f ca="1" t="shared" si="5718"/>
        <v>1.53451821393753</v>
      </c>
      <c r="AC810" s="27">
        <f ca="1" t="shared" si="5719"/>
        <v>1.85976077125414</v>
      </c>
      <c r="AD810" s="27">
        <f ca="1" t="shared" si="5720"/>
        <v>2.30102494814565</v>
      </c>
      <c r="AE810" s="26">
        <f ca="1" t="shared" si="5721"/>
        <v>3673.73009227375</v>
      </c>
      <c r="AF810" s="26">
        <f ca="1" t="shared" si="5722"/>
        <v>4179.00909104734</v>
      </c>
      <c r="AG810" s="26">
        <f ca="1" t="shared" si="5723"/>
        <v>4931.97985246335</v>
      </c>
      <c r="AH810" s="26">
        <f ca="1" t="shared" si="5724"/>
        <v>5977.31755212686</v>
      </c>
      <c r="AI810" s="26">
        <f ca="1" t="shared" si="5725"/>
        <v>7395.55163385758</v>
      </c>
      <c r="AJ810" s="28">
        <f ca="1" t="shared" si="5726"/>
        <v>40414.5262918749</v>
      </c>
      <c r="AK810" s="28">
        <f ca="1" t="shared" si="5727"/>
        <v>54259.0555435917</v>
      </c>
      <c r="AL810" s="28">
        <f ca="1" t="shared" si="5728"/>
        <v>63761.6963852082</v>
      </c>
      <c r="AM810" s="28">
        <f ca="1" t="shared" si="5729"/>
        <v>78435.1536979863</v>
      </c>
      <c r="AN810" s="28">
        <f ca="1" t="shared" si="5730"/>
        <v>88365.3636138433</v>
      </c>
      <c r="AO810" s="28">
        <f ca="1">C810/'Ejercicio 3 - TIR'!$D$7</f>
        <v>15472.6522149747</v>
      </c>
      <c r="AP810" s="28">
        <f ca="1" t="shared" si="5731"/>
        <v>24941.8740769002</v>
      </c>
      <c r="AQ810" s="28">
        <f ca="1" t="shared" si="5732"/>
        <v>38786.403328617</v>
      </c>
      <c r="AR810" s="28">
        <f ca="1" t="shared" si="5733"/>
        <v>48289.0441702336</v>
      </c>
      <c r="AS810" s="28">
        <f ca="1" t="shared" si="5734"/>
        <v>62962.5014830116</v>
      </c>
      <c r="AT810" s="28">
        <f ca="1" t="shared" si="5735"/>
        <v>72892.7113988686</v>
      </c>
      <c r="AU810" s="28">
        <f ca="1">AP810*'Ejercicio 3 - TIR'!$D$5</f>
        <v>12470.9370384501</v>
      </c>
      <c r="AV810" s="28">
        <f ca="1">AQ810*'Ejercicio 3 - TIR'!$D$5</f>
        <v>19393.2016643085</v>
      </c>
      <c r="AW810" s="28">
        <f ca="1">AR810*'Ejercicio 3 - TIR'!$D$5</f>
        <v>24144.5220851168</v>
      </c>
      <c r="AX810" s="28">
        <f ca="1">AS810*'Ejercicio 3 - TIR'!$D$5</f>
        <v>31481.2507415058</v>
      </c>
      <c r="AY810" s="28">
        <f ca="1">AT810*'Ejercicio 3 - TIR'!$D$5</f>
        <v>36446.3556994343</v>
      </c>
      <c r="AZ810" s="28">
        <f ca="1" t="shared" ref="AZ810:BD810" si="6024">AJ810-AU810-AE810</f>
        <v>24269.859161151</v>
      </c>
      <c r="BA810" s="28">
        <f ca="1" t="shared" si="6024"/>
        <v>30686.8447882358</v>
      </c>
      <c r="BB810" s="28">
        <f ca="1" t="shared" si="6024"/>
        <v>34685.1944476281</v>
      </c>
      <c r="BC810" s="28">
        <f ca="1" t="shared" si="6024"/>
        <v>40976.5854043536</v>
      </c>
      <c r="BD810" s="28">
        <f ca="1" t="shared" si="6024"/>
        <v>44523.4562805514</v>
      </c>
      <c r="BE810" s="28">
        <f ca="1" t="shared" ref="BE810:BI810" si="6025">AZ810/Z810</f>
        <v>21232.8971750789</v>
      </c>
      <c r="BF810" s="28">
        <f ca="1" t="shared" si="6025"/>
        <v>23600.8783829093</v>
      </c>
      <c r="BG810" s="28">
        <f ca="1" t="shared" si="6025"/>
        <v>22603.3123182207</v>
      </c>
      <c r="BH810" s="28">
        <f ca="1" t="shared" si="6025"/>
        <v>22033.2561250449</v>
      </c>
      <c r="BI810" s="28">
        <f ca="1" t="shared" si="6025"/>
        <v>19349.4018030669</v>
      </c>
      <c r="BJ810" s="28">
        <f ca="1" t="shared" si="5738"/>
        <v>59101.4959673198</v>
      </c>
      <c r="BK810" s="28">
        <f ca="1" t="shared" si="5739"/>
        <v>35602.9587606379</v>
      </c>
      <c r="BL810" s="28">
        <f ca="1" t="shared" si="5740"/>
        <v>94704.4547279577</v>
      </c>
      <c r="BM810" s="28">
        <f ca="1">BK810*'Ejercicio 3 - TIR'!$D$5</f>
        <v>17801.4793803189</v>
      </c>
      <c r="BN810" s="28">
        <f ca="1" t="shared" si="5741"/>
        <v>76902.9753476388</v>
      </c>
      <c r="BO810" s="28">
        <f ca="1" t="shared" si="5742"/>
        <v>33421.182768841</v>
      </c>
      <c r="BP810" s="28">
        <f ca="1" t="shared" si="5743"/>
        <v>-103048.117736227</v>
      </c>
      <c r="BQ810" s="28">
        <f ca="1" t="shared" ref="BQ810:BT810" si="6026">BE810</f>
        <v>21232.8971750789</v>
      </c>
      <c r="BR810" s="28">
        <f ca="1" t="shared" si="6026"/>
        <v>23600.8783829093</v>
      </c>
      <c r="BS810" s="28">
        <f ca="1" t="shared" si="6026"/>
        <v>22603.3123182207</v>
      </c>
      <c r="BT810" s="28">
        <f ca="1" t="shared" si="6026"/>
        <v>22033.2561250449</v>
      </c>
      <c r="BU810" s="28">
        <f ca="1" t="shared" si="5745"/>
        <v>52770.5845719079</v>
      </c>
      <c r="BV810" s="30">
        <f ca="1" t="shared" si="5746"/>
        <v>10.1845863364482</v>
      </c>
    </row>
    <row r="811" ht="15" customHeight="1" spans="1:74">
      <c r="A811" s="26">
        <v>810</v>
      </c>
      <c r="B811" s="27">
        <f ca="1" t="shared" ref="B811:F811" si="6027">RAND()</f>
        <v>0.408028981249539</v>
      </c>
      <c r="C811" s="28">
        <f ca="1">IF(B811&lt;=('Ejercicio 3 - TIR'!$D$13-'Ejercicio 3 - TIR'!$C$13)/('Ejercicio 3 - TIR'!$E$13-'Ejercicio 3 - TIR'!$C$13),'Ejercicio 3 - TIR'!$C$13+SQRT(('Ejercicio 3 - TIR'!$E$13-'Ejercicio 3 - TIR'!$C$13)*('Ejercicio 3 - TIR'!$D$13-'Ejercicio 3 - TIR'!$C$13)*B811),'Ejercicio 3 - TIR'!$E$13-SQRT(('Ejercicio 3 - TIR'!$E$13-'Ejercicio 3 - TIR'!$C$13)*('Ejercicio 3 - TIR'!$E$13-'Ejercicio 3 - TIR'!$D$13)*(1-B811)))</f>
        <v>73347.3224140509</v>
      </c>
      <c r="D811" s="27">
        <f ca="1" t="shared" si="6027"/>
        <v>0.0203959052521527</v>
      </c>
      <c r="E811" s="28">
        <f ca="1">IF(D811&lt;=('Ejercicio 3 - TIR'!$D$14-'Ejercicio 3 - TIR'!$C$14)/('Ejercicio 3 - TIR'!$E$14-'Ejercicio 3 - TIR'!$C$14),'Ejercicio 3 - TIR'!$C$14+SQRT(('Ejercicio 3 - TIR'!$E$14-'Ejercicio 3 - TIR'!$C$14)*('Ejercicio 3 - TIR'!$D$14-'Ejercicio 3 - TIR'!$C$14)*D811),'Ejercicio 3 - TIR'!$E$14-SQRT(('Ejercicio 3 - TIR'!$E$14-'Ejercicio 3 - TIR'!$C$14)*('Ejercicio 3 - TIR'!$E$14-'Ejercicio 3 - TIR'!$D$14)*(1-D811)))</f>
        <v>26236.8075411767</v>
      </c>
      <c r="F811" s="27">
        <f ca="1" t="shared" si="6027"/>
        <v>0.458902539016484</v>
      </c>
      <c r="G811" s="28">
        <f ca="1">IF(F811&lt;=('Ejercicio 3 - TIR'!$D$18-'Ejercicio 3 - TIR'!$C$18)/('Ejercicio 3 - TIR'!$E$18-'Ejercicio 3 - TIR'!$C$18),'Ejercicio 3 - TIR'!$C$18+SQRT(('Ejercicio 3 - TIR'!$E$18-'Ejercicio 3 - TIR'!$C$18)*('Ejercicio 3 - TIR'!$D$18-'Ejercicio 3 - TIR'!$C$18)*F811),'Ejercicio 3 - TIR'!$E$18-SQRT(('Ejercicio 3 - TIR'!$E$18-'Ejercicio 3 - TIR'!$C$18)*('Ejercicio 3 - TIR'!$E$18-'Ejercicio 3 - TIR'!$D$18)*(1-F811)))</f>
        <v>38296.7090374722</v>
      </c>
      <c r="H811" s="27">
        <f ca="1" t="shared" ref="H811:L811" si="6028">RAND()</f>
        <v>0.552319201655319</v>
      </c>
      <c r="I811" s="28">
        <f ca="1">IF(H811&lt;=('Ejercicio 3 - TIR'!$D$18-'Ejercicio 3 - TIR'!$C$18)/('Ejercicio 3 - TIR'!$E$18-'Ejercicio 3 - TIR'!$C$18),'Ejercicio 3 - TIR'!$C$18+SQRT(('Ejercicio 3 - TIR'!$E$18-'Ejercicio 3 - TIR'!$C$18)*('Ejercicio 3 - TIR'!$D$18-'Ejercicio 3 - TIR'!$C$18)*H811),'Ejercicio 3 - TIR'!$E$18-SQRT(('Ejercicio 3 - TIR'!$E$18-'Ejercicio 3 - TIR'!$C$18)*('Ejercicio 3 - TIR'!$E$18-'Ejercicio 3 - TIR'!$D$18)*(1-H811)))</f>
        <v>39102.0810943596</v>
      </c>
      <c r="J811" s="27">
        <f ca="1" t="shared" si="6028"/>
        <v>0.80613622611238</v>
      </c>
      <c r="K811" s="28">
        <f ca="1">IF(J811&lt;=('Ejercicio 3 - TIR'!$D$18-'Ejercicio 3 - TIR'!$C$18)/('Ejercicio 3 - TIR'!$E$18-'Ejercicio 3 - TIR'!$C$18),'Ejercicio 3 - TIR'!$C$18+SQRT(('Ejercicio 3 - TIR'!$E$18-'Ejercicio 3 - TIR'!$C$18)*('Ejercicio 3 - TIR'!$D$18-'Ejercicio 3 - TIR'!$C$18)*J811),'Ejercicio 3 - TIR'!$E$18-SQRT(('Ejercicio 3 - TIR'!$E$18-'Ejercicio 3 - TIR'!$C$18)*('Ejercicio 3 - TIR'!$E$18-'Ejercicio 3 - TIR'!$D$18)*(1-J811)))</f>
        <v>41186.8932559432</v>
      </c>
      <c r="L811" s="27">
        <f ca="1" t="shared" si="6028"/>
        <v>0.505665671884385</v>
      </c>
      <c r="M811" s="28">
        <f ca="1">IF(L811&lt;=('Ejercicio 3 - TIR'!$D$18-'Ejercicio 3 - TIR'!$C$18)/('Ejercicio 3 - TIR'!$E$18-'Ejercicio 3 - TIR'!$C$18),'Ejercicio 3 - TIR'!$C$18+SQRT(('Ejercicio 3 - TIR'!$E$18-'Ejercicio 3 - TIR'!$C$18)*('Ejercicio 3 - TIR'!$D$18-'Ejercicio 3 - TIR'!$C$18)*L811),'Ejercicio 3 - TIR'!$E$18-SQRT(('Ejercicio 3 - TIR'!$E$18-'Ejercicio 3 - TIR'!$C$18)*('Ejercicio 3 - TIR'!$E$18-'Ejercicio 3 - TIR'!$D$18)*(1-L811)))</f>
        <v>38709.1819812574</v>
      </c>
      <c r="N811" s="27">
        <f ca="1" t="shared" ref="N811:R811" si="6029">RAND()</f>
        <v>0.227161984487406</v>
      </c>
      <c r="O811" s="28">
        <f ca="1">IF(N811&lt;=('Ejercicio 3 - TIR'!$D$18-'Ejercicio 3 - TIR'!$C$18)/('Ejercicio 3 - TIR'!$E$18-'Ejercicio 3 - TIR'!$C$18),'Ejercicio 3 - TIR'!$C$18+SQRT(('Ejercicio 3 - TIR'!$E$18-'Ejercicio 3 - TIR'!$C$18)*('Ejercicio 3 - TIR'!$D$18-'Ejercicio 3 - TIR'!$C$18)*N811),'Ejercicio 3 - TIR'!$E$18-SQRT(('Ejercicio 3 - TIR'!$E$18-'Ejercicio 3 - TIR'!$C$18)*('Ejercicio 3 - TIR'!$E$18-'Ejercicio 3 - TIR'!$D$18)*(1-N811)))</f>
        <v>35837.3193910485</v>
      </c>
      <c r="P811" s="27">
        <f ca="1" t="shared" si="6029"/>
        <v>0.339682344525267</v>
      </c>
      <c r="Q811" s="29">
        <f ca="1">IF(P811&lt;=('Ejercicio 3 - TIR'!$D$22-'Ejercicio 3 - TIR'!$C$22)/('Ejercicio 3 - TIR'!$E$22-'Ejercicio 3 - TIR'!$C$22),'Ejercicio 3 - TIR'!$C$22+SQRT(('Ejercicio 3 - TIR'!$E$22-'Ejercicio 3 - TIR'!$C$22)*('Ejercicio 3 - TIR'!$D$22-'Ejercicio 3 - TIR'!$C$22)*P811),'Ejercicio 3 - TIR'!$E$22-SQRT(('Ejercicio 3 - TIR'!$E$22-'Ejercicio 3 - TIR'!$C$22)*('Ejercicio 3 - TIR'!$E$22-'Ejercicio 3 - TIR'!$D$22)*(1-P811)))</f>
        <v>0.144727074637843</v>
      </c>
      <c r="R811" s="27">
        <f ca="1" t="shared" si="6029"/>
        <v>0.470036540596909</v>
      </c>
      <c r="S811" s="29">
        <f ca="1">IF(R811&lt;=('Ejercicio 3 - TIR'!$D$23-'Ejercicio 3 - TIR'!$C$23)/('Ejercicio 3 - TIR'!$E$23-'Ejercicio 3 - TIR'!$C$23),'Ejercicio 3 - TIR'!$C$23+SQRT(('Ejercicio 3 - TIR'!$E$23-'Ejercicio 3 - TIR'!$C$23)*('Ejercicio 3 - TIR'!$D$23-'Ejercicio 3 - TIR'!$C$23)*R811),'Ejercicio 3 - TIR'!$E$23-SQRT(('Ejercicio 3 - TIR'!$E$23-'Ejercicio 3 - TIR'!$C$23)*('Ejercicio 3 - TIR'!$E$23-'Ejercicio 3 - TIR'!$D$23)*(1-R811)))</f>
        <v>0.149087209784963</v>
      </c>
      <c r="T811" s="27">
        <f ca="1" t="shared" ref="T811:X811" si="6030">RAND()</f>
        <v>0.608678133149132</v>
      </c>
      <c r="U811" s="29">
        <f ca="1">IF(T811&lt;=('Ejercicio 3 - TIR'!$D$24-'Ejercicio 3 - TIR'!$C$24)/('Ejercicio 3 - TIR'!$E$24-'Ejercicio 3 - TIR'!$C$24),'Ejercicio 3 - TIR'!$C$24+SQRT(('Ejercicio 3 - TIR'!$E$24-'Ejercicio 3 - TIR'!$C$24)*('Ejercicio 3 - TIR'!$D$24-'Ejercicio 3 - TIR'!$C$24)*T811),'Ejercicio 3 - TIR'!$E$24-SQRT(('Ejercicio 3 - TIR'!$E$24-'Ejercicio 3 - TIR'!$C$24)*('Ejercicio 3 - TIR'!$E$24-'Ejercicio 3 - TIR'!$D$24)*(1-T811)))</f>
        <v>0.18689862197457</v>
      </c>
      <c r="V811" s="27">
        <f ca="1" t="shared" si="6030"/>
        <v>0.488340968948274</v>
      </c>
      <c r="W811" s="29">
        <f ca="1">IF(V811&lt;=('Ejercicio 3 - TIR'!$D$25-'Ejercicio 3 - TIR'!$C$25)/('Ejercicio 3 - TIR'!$E$25-'Ejercicio 3 - TIR'!$C$25),'Ejercicio 3 - TIR'!$C$25+SQRT(('Ejercicio 3 - TIR'!$E$25-'Ejercicio 3 - TIR'!$C$25)*('Ejercicio 3 - TIR'!$D$25-'Ejercicio 3 - TIR'!$C$25)*V811),'Ejercicio 3 - TIR'!$E$25-SQRT(('Ejercicio 3 - TIR'!$E$25-'Ejercicio 3 - TIR'!$C$25)*('Ejercicio 3 - TIR'!$E$25-'Ejercicio 3 - TIR'!$D$25)*(1-V811)))</f>
        <v>0.207682076980539</v>
      </c>
      <c r="X811" s="27">
        <f ca="1" t="shared" si="6030"/>
        <v>0.473619901332224</v>
      </c>
      <c r="Y811" s="29">
        <f ca="1">IF(X811&lt;=('Ejercicio 3 - TIR'!$D$26-'Ejercicio 3 - TIR'!$C$26)/('Ejercicio 3 - TIR'!$E$26-'Ejercicio 3 - TIR'!$C$26),'Ejercicio 3 - TIR'!$C$26+SQRT(('Ejercicio 3 - TIR'!$E$26-'Ejercicio 3 - TIR'!$C$26)*('Ejercicio 3 - TIR'!$D$26-'Ejercicio 3 - TIR'!$C$26)*X811),'Ejercicio 3 - TIR'!$E$26-SQRT(('Ejercicio 3 - TIR'!$E$26-'Ejercicio 3 - TIR'!$C$26)*('Ejercicio 3 - TIR'!$E$26-'Ejercicio 3 - TIR'!$D$26)*(1-X811)))</f>
        <v>0.226685344108716</v>
      </c>
      <c r="Z811" s="27">
        <f ca="1" t="shared" si="5716"/>
        <v>1.14472707463784</v>
      </c>
      <c r="AA811" s="27">
        <f ca="1" t="shared" si="5717"/>
        <v>1.3153912401609</v>
      </c>
      <c r="AB811" s="27">
        <f ca="1" t="shared" si="5718"/>
        <v>1.5612360503044</v>
      </c>
      <c r="AC811" s="27">
        <f ca="1" t="shared" si="5719"/>
        <v>1.88547679588851</v>
      </c>
      <c r="AD811" s="27">
        <f ca="1" t="shared" si="5720"/>
        <v>2.31288675217349</v>
      </c>
      <c r="AE811" s="26">
        <f ca="1" t="shared" si="5721"/>
        <v>3797.17640327061</v>
      </c>
      <c r="AF811" s="26">
        <f ca="1" t="shared" si="5722"/>
        <v>4363.28683829552</v>
      </c>
      <c r="AG811" s="26">
        <f ca="1" t="shared" si="5723"/>
        <v>5178.77913565274</v>
      </c>
      <c r="AH811" s="26">
        <f ca="1" t="shared" si="5724"/>
        <v>6254.31874276858</v>
      </c>
      <c r="AI811" s="26">
        <f ca="1" t="shared" si="5725"/>
        <v>7672.08113913866</v>
      </c>
      <c r="AJ811" s="28">
        <f ca="1" t="shared" si="5726"/>
        <v>43839.2797047222</v>
      </c>
      <c r="AK811" s="28">
        <f ca="1" t="shared" si="5727"/>
        <v>51434.5349435818</v>
      </c>
      <c r="AL811" s="28">
        <f ca="1" t="shared" si="5728"/>
        <v>64302.4625512175</v>
      </c>
      <c r="AM811" s="28">
        <f ca="1" t="shared" si="5729"/>
        <v>72985.2644134862</v>
      </c>
      <c r="AN811" s="28">
        <f ca="1" t="shared" si="5730"/>
        <v>82887.6612529663</v>
      </c>
      <c r="AO811" s="28">
        <f ca="1">C811/'Ejercicio 3 - TIR'!$D$7</f>
        <v>14669.4644828102</v>
      </c>
      <c r="AP811" s="28">
        <f ca="1" t="shared" si="5731"/>
        <v>29169.815221912</v>
      </c>
      <c r="AQ811" s="28">
        <f ca="1" t="shared" si="5732"/>
        <v>36765.0704607716</v>
      </c>
      <c r="AR811" s="28">
        <f ca="1" t="shared" si="5733"/>
        <v>49632.9980684073</v>
      </c>
      <c r="AS811" s="28">
        <f ca="1" t="shared" si="5734"/>
        <v>58315.799930676</v>
      </c>
      <c r="AT811" s="28">
        <f ca="1" t="shared" si="5735"/>
        <v>68218.1967701561</v>
      </c>
      <c r="AU811" s="28">
        <f ca="1">AP811*'Ejercicio 3 - TIR'!$D$5</f>
        <v>14584.907610956</v>
      </c>
      <c r="AV811" s="28">
        <f ca="1">AQ811*'Ejercicio 3 - TIR'!$D$5</f>
        <v>18382.5352303858</v>
      </c>
      <c r="AW811" s="28">
        <f ca="1">AR811*'Ejercicio 3 - TIR'!$D$5</f>
        <v>24816.4990342037</v>
      </c>
      <c r="AX811" s="28">
        <f ca="1">AS811*'Ejercicio 3 - TIR'!$D$5</f>
        <v>29157.899965338</v>
      </c>
      <c r="AY811" s="28">
        <f ca="1">AT811*'Ejercicio 3 - TIR'!$D$5</f>
        <v>34109.0983850781</v>
      </c>
      <c r="AZ811" s="28">
        <f ca="1" t="shared" ref="AZ811:BD811" si="6031">AJ811-AU811-AE811</f>
        <v>25457.1956904956</v>
      </c>
      <c r="BA811" s="28">
        <f ca="1" t="shared" si="6031"/>
        <v>28688.7128749005</v>
      </c>
      <c r="BB811" s="28">
        <f ca="1" t="shared" si="6031"/>
        <v>34307.1843813611</v>
      </c>
      <c r="BC811" s="28">
        <f ca="1" t="shared" si="6031"/>
        <v>37573.0457053796</v>
      </c>
      <c r="BD811" s="28">
        <f ca="1" t="shared" si="6031"/>
        <v>41106.4817287496</v>
      </c>
      <c r="BE811" s="28">
        <f ca="1" t="shared" ref="BE811:BI811" si="6032">AZ811/Z811</f>
        <v>22238.6595499626</v>
      </c>
      <c r="BF811" s="28">
        <f ca="1" t="shared" si="6032"/>
        <v>21810.0227513992</v>
      </c>
      <c r="BG811" s="28">
        <f ca="1" t="shared" si="6032"/>
        <v>21974.3736859472</v>
      </c>
      <c r="BH811" s="28">
        <f ca="1" t="shared" si="6032"/>
        <v>19927.6097098155</v>
      </c>
      <c r="BI811" s="28">
        <f ca="1" t="shared" si="6032"/>
        <v>17772.8034847018</v>
      </c>
      <c r="BJ811" s="28">
        <f ca="1" t="shared" si="5738"/>
        <v>60682.7645813131</v>
      </c>
      <c r="BK811" s="28">
        <f ca="1" t="shared" si="5739"/>
        <v>33928.8100637712</v>
      </c>
      <c r="BL811" s="28">
        <f ca="1" t="shared" si="5740"/>
        <v>94611.5746450843</v>
      </c>
      <c r="BM811" s="28">
        <f ca="1">BK811*'Ejercicio 3 - TIR'!$D$5</f>
        <v>16964.4050318856</v>
      </c>
      <c r="BN811" s="28">
        <f ca="1" t="shared" si="5741"/>
        <v>77647.1696131987</v>
      </c>
      <c r="BO811" s="28">
        <f ca="1" t="shared" si="5742"/>
        <v>33571.5397825817</v>
      </c>
      <c r="BP811" s="28">
        <f ca="1" t="shared" si="5743"/>
        <v>-99584.1299552276</v>
      </c>
      <c r="BQ811" s="28">
        <f ca="1" t="shared" ref="BQ811:BT811" si="6033">BE811</f>
        <v>22238.6595499626</v>
      </c>
      <c r="BR811" s="28">
        <f ca="1" t="shared" si="6033"/>
        <v>21810.0227513992</v>
      </c>
      <c r="BS811" s="28">
        <f ca="1" t="shared" si="6033"/>
        <v>21974.3736859472</v>
      </c>
      <c r="BT811" s="28">
        <f ca="1" t="shared" si="6033"/>
        <v>19927.6097098155</v>
      </c>
      <c r="BU811" s="28">
        <f ca="1" t="shared" si="5745"/>
        <v>51344.3432672835</v>
      </c>
      <c r="BV811" s="30">
        <f ca="1" t="shared" si="5746"/>
        <v>10.2279226858117</v>
      </c>
    </row>
    <row r="812" ht="15" customHeight="1" spans="1:74">
      <c r="A812" s="26">
        <v>811</v>
      </c>
      <c r="B812" s="27">
        <f ca="1" t="shared" ref="B812:F812" si="6034">RAND()</f>
        <v>0.904060498040827</v>
      </c>
      <c r="C812" s="28">
        <f ca="1">IF(B812&lt;=('Ejercicio 3 - TIR'!$D$13-'Ejercicio 3 - TIR'!$C$13)/('Ejercicio 3 - TIR'!$E$13-'Ejercicio 3 - TIR'!$C$13),'Ejercicio 3 - TIR'!$C$13+SQRT(('Ejercicio 3 - TIR'!$E$13-'Ejercicio 3 - TIR'!$C$13)*('Ejercicio 3 - TIR'!$D$13-'Ejercicio 3 - TIR'!$C$13)*B812),'Ejercicio 3 - TIR'!$E$13-SQRT(('Ejercicio 3 - TIR'!$E$13-'Ejercicio 3 - TIR'!$C$13)*('Ejercicio 3 - TIR'!$E$13-'Ejercicio 3 - TIR'!$D$13)*(1-B812)))</f>
        <v>89270.2561842788</v>
      </c>
      <c r="D812" s="27">
        <f ca="1" t="shared" si="6034"/>
        <v>0.745651958315039</v>
      </c>
      <c r="E812" s="28">
        <f ca="1">IF(D812&lt;=('Ejercicio 3 - TIR'!$D$14-'Ejercicio 3 - TIR'!$C$14)/('Ejercicio 3 - TIR'!$E$14-'Ejercicio 3 - TIR'!$C$14),'Ejercicio 3 - TIR'!$C$14+SQRT(('Ejercicio 3 - TIR'!$E$14-'Ejercicio 3 - TIR'!$C$14)*('Ejercicio 3 - TIR'!$D$14-'Ejercicio 3 - TIR'!$C$14)*D812),'Ejercicio 3 - TIR'!$E$14-SQRT(('Ejercicio 3 - TIR'!$E$14-'Ejercicio 3 - TIR'!$C$14)*('Ejercicio 3 - TIR'!$E$14-'Ejercicio 3 - TIR'!$D$14)*(1-D812)))</f>
        <v>33823.2527773314</v>
      </c>
      <c r="F812" s="27">
        <f ca="1" t="shared" si="6034"/>
        <v>0.0673218980244827</v>
      </c>
      <c r="G812" s="28">
        <f ca="1">IF(F812&lt;=('Ejercicio 3 - TIR'!$D$18-'Ejercicio 3 - TIR'!$C$18)/('Ejercicio 3 - TIR'!$E$18-'Ejercicio 3 - TIR'!$C$18),'Ejercicio 3 - TIR'!$C$18+SQRT(('Ejercicio 3 - TIR'!$E$18-'Ejercicio 3 - TIR'!$C$18)*('Ejercicio 3 - TIR'!$D$18-'Ejercicio 3 - TIR'!$C$18)*F812),'Ejercicio 3 - TIR'!$E$18-SQRT(('Ejercicio 3 - TIR'!$E$18-'Ejercicio 3 - TIR'!$C$18)*('Ejercicio 3 - TIR'!$E$18-'Ejercicio 3 - TIR'!$D$18)*(1-F812)))</f>
        <v>33177.7798387667</v>
      </c>
      <c r="H812" s="27">
        <f ca="1" t="shared" ref="H812:L812" si="6035">RAND()</f>
        <v>0.242982976807725</v>
      </c>
      <c r="I812" s="28">
        <f ca="1">IF(H812&lt;=('Ejercicio 3 - TIR'!$D$18-'Ejercicio 3 - TIR'!$C$18)/('Ejercicio 3 - TIR'!$E$18-'Ejercicio 3 - TIR'!$C$18),'Ejercicio 3 - TIR'!$C$18+SQRT(('Ejercicio 3 - TIR'!$E$18-'Ejercicio 3 - TIR'!$C$18)*('Ejercicio 3 - TIR'!$D$18-'Ejercicio 3 - TIR'!$C$18)*H812),'Ejercicio 3 - TIR'!$E$18-SQRT(('Ejercicio 3 - TIR'!$E$18-'Ejercicio 3 - TIR'!$C$18)*('Ejercicio 3 - TIR'!$E$18-'Ejercicio 3 - TIR'!$D$18)*(1-H812)))</f>
        <v>36037.1720632394</v>
      </c>
      <c r="J812" s="27">
        <f ca="1" t="shared" si="6035"/>
        <v>0.907816930243783</v>
      </c>
      <c r="K812" s="28">
        <f ca="1">IF(J812&lt;=('Ejercicio 3 - TIR'!$D$18-'Ejercicio 3 - TIR'!$C$18)/('Ejercicio 3 - TIR'!$E$18-'Ejercicio 3 - TIR'!$C$18),'Ejercicio 3 - TIR'!$C$18+SQRT(('Ejercicio 3 - TIR'!$E$18-'Ejercicio 3 - TIR'!$C$18)*('Ejercicio 3 - TIR'!$D$18-'Ejercicio 3 - TIR'!$C$18)*J812),'Ejercicio 3 - TIR'!$E$18-SQRT(('Ejercicio 3 - TIR'!$E$18-'Ejercicio 3 - TIR'!$C$18)*('Ejercicio 3 - TIR'!$E$18-'Ejercicio 3 - TIR'!$D$18)*(1-J812)))</f>
        <v>42370.6026865998</v>
      </c>
      <c r="L812" s="27">
        <f ca="1" t="shared" si="6035"/>
        <v>0.0736295109950706</v>
      </c>
      <c r="M812" s="28">
        <f ca="1">IF(L812&lt;=('Ejercicio 3 - TIR'!$D$18-'Ejercicio 3 - TIR'!$C$18)/('Ejercicio 3 - TIR'!$E$18-'Ejercicio 3 - TIR'!$C$18),'Ejercicio 3 - TIR'!$C$18+SQRT(('Ejercicio 3 - TIR'!$E$18-'Ejercicio 3 - TIR'!$C$18)*('Ejercicio 3 - TIR'!$D$18-'Ejercicio 3 - TIR'!$C$18)*L812),'Ejercicio 3 - TIR'!$E$18-SQRT(('Ejercicio 3 - TIR'!$E$18-'Ejercicio 3 - TIR'!$C$18)*('Ejercicio 3 - TIR'!$E$18-'Ejercicio 3 - TIR'!$D$18)*(1-L812)))</f>
        <v>33323.3156108412</v>
      </c>
      <c r="N812" s="27">
        <f ca="1" t="shared" ref="N812:R812" si="6036">RAND()</f>
        <v>0.491127539118681</v>
      </c>
      <c r="O812" s="28">
        <f ca="1">IF(N812&lt;=('Ejercicio 3 - TIR'!$D$18-'Ejercicio 3 - TIR'!$C$18)/('Ejercicio 3 - TIR'!$E$18-'Ejercicio 3 - TIR'!$C$18),'Ejercicio 3 - TIR'!$C$18+SQRT(('Ejercicio 3 - TIR'!$E$18-'Ejercicio 3 - TIR'!$C$18)*('Ejercicio 3 - TIR'!$D$18-'Ejercicio 3 - TIR'!$C$18)*N812),'Ejercicio 3 - TIR'!$E$18-SQRT(('Ejercicio 3 - TIR'!$E$18-'Ejercicio 3 - TIR'!$C$18)*('Ejercicio 3 - TIR'!$E$18-'Ejercicio 3 - TIR'!$D$18)*(1-N812)))</f>
        <v>38583.0723443183</v>
      </c>
      <c r="P812" s="27">
        <f ca="1" t="shared" si="6036"/>
        <v>0.503810451324459</v>
      </c>
      <c r="Q812" s="29">
        <f ca="1">IF(P812&lt;=('Ejercicio 3 - TIR'!$D$22-'Ejercicio 3 - TIR'!$C$22)/('Ejercicio 3 - TIR'!$E$22-'Ejercicio 3 - TIR'!$C$22),'Ejercicio 3 - TIR'!$C$22+SQRT(('Ejercicio 3 - TIR'!$E$22-'Ejercicio 3 - TIR'!$C$22)*('Ejercicio 3 - TIR'!$D$22-'Ejercicio 3 - TIR'!$C$22)*P812),'Ejercicio 3 - TIR'!$E$22-SQRT(('Ejercicio 3 - TIR'!$E$22-'Ejercicio 3 - TIR'!$C$22)*('Ejercicio 3 - TIR'!$E$22-'Ejercicio 3 - TIR'!$D$22)*(1-P812)))</f>
        <v>0.150114532166687</v>
      </c>
      <c r="R812" s="27">
        <f ca="1" t="shared" si="6036"/>
        <v>0.0725702046797341</v>
      </c>
      <c r="S812" s="29">
        <f ca="1">IF(R812&lt;=('Ejercicio 3 - TIR'!$D$23-'Ejercicio 3 - TIR'!$C$23)/('Ejercicio 3 - TIR'!$E$23-'Ejercicio 3 - TIR'!$C$23),'Ejercicio 3 - TIR'!$C$23+SQRT(('Ejercicio 3 - TIR'!$E$23-'Ejercicio 3 - TIR'!$C$23)*('Ejercicio 3 - TIR'!$D$23-'Ejercicio 3 - TIR'!$C$23)*R812),'Ejercicio 3 - TIR'!$E$23-SQRT(('Ejercicio 3 - TIR'!$E$23-'Ejercicio 3 - TIR'!$C$23)*('Ejercicio 3 - TIR'!$E$23-'Ejercicio 3 - TIR'!$D$23)*(1-R812)))</f>
        <v>0.131429189316112</v>
      </c>
      <c r="T812" s="27">
        <f ca="1" t="shared" ref="T812:X812" si="6037">RAND()</f>
        <v>0.100362914143346</v>
      </c>
      <c r="U812" s="29">
        <f ca="1">IF(T812&lt;=('Ejercicio 3 - TIR'!$D$24-'Ejercicio 3 - TIR'!$C$24)/('Ejercicio 3 - TIR'!$E$24-'Ejercicio 3 - TIR'!$C$24),'Ejercicio 3 - TIR'!$C$24+SQRT(('Ejercicio 3 - TIR'!$E$24-'Ejercicio 3 - TIR'!$C$24)*('Ejercicio 3 - TIR'!$D$24-'Ejercicio 3 - TIR'!$C$24)*T812),'Ejercicio 3 - TIR'!$E$24-SQRT(('Ejercicio 3 - TIR'!$E$24-'Ejercicio 3 - TIR'!$C$24)*('Ejercicio 3 - TIR'!$E$24-'Ejercicio 3 - TIR'!$D$24)*(1-T812)))</f>
        <v>0.164517648559633</v>
      </c>
      <c r="V812" s="27">
        <f ca="1" t="shared" si="6037"/>
        <v>0.287357798222373</v>
      </c>
      <c r="W812" s="29">
        <f ca="1">IF(V812&lt;=('Ejercicio 3 - TIR'!$D$25-'Ejercicio 3 - TIR'!$C$25)/('Ejercicio 3 - TIR'!$E$25-'Ejercicio 3 - TIR'!$C$25),'Ejercicio 3 - TIR'!$C$25+SQRT(('Ejercicio 3 - TIR'!$E$25-'Ejercicio 3 - TIR'!$C$25)*('Ejercicio 3 - TIR'!$D$25-'Ejercicio 3 - TIR'!$C$25)*V812),'Ejercicio 3 - TIR'!$E$25-SQRT(('Ejercicio 3 - TIR'!$E$25-'Ejercicio 3 - TIR'!$C$25)*('Ejercicio 3 - TIR'!$E$25-'Ejercicio 3 - TIR'!$D$25)*(1-V812)))</f>
        <v>0.200057556064789</v>
      </c>
      <c r="X812" s="27">
        <f ca="1" t="shared" si="6037"/>
        <v>0.792962512377485</v>
      </c>
      <c r="Y812" s="29">
        <f ca="1">IF(X812&lt;=('Ejercicio 3 - TIR'!$D$26-'Ejercicio 3 - TIR'!$C$26)/('Ejercicio 3 - TIR'!$E$26-'Ejercicio 3 - TIR'!$C$26),'Ejercicio 3 - TIR'!$C$26+SQRT(('Ejercicio 3 - TIR'!$E$26-'Ejercicio 3 - TIR'!$C$26)*('Ejercicio 3 - TIR'!$D$26-'Ejercicio 3 - TIR'!$C$26)*X812),'Ejercicio 3 - TIR'!$E$26-SQRT(('Ejercicio 3 - TIR'!$E$26-'Ejercicio 3 - TIR'!$C$26)*('Ejercicio 3 - TIR'!$E$26-'Ejercicio 3 - TIR'!$D$26)*(1-X812)))</f>
        <v>0.246563456620614</v>
      </c>
      <c r="Z812" s="27">
        <f ca="1" t="shared" si="5716"/>
        <v>1.15011453216669</v>
      </c>
      <c r="AA812" s="27">
        <f ca="1" t="shared" si="5717"/>
        <v>1.30127315275003</v>
      </c>
      <c r="AB812" s="27">
        <f ca="1" t="shared" si="5718"/>
        <v>1.51535555197425</v>
      </c>
      <c r="AC812" s="27">
        <f ca="1" t="shared" si="5719"/>
        <v>1.81851388027143</v>
      </c>
      <c r="AD812" s="27">
        <f ca="1" t="shared" si="5720"/>
        <v>2.26689294850372</v>
      </c>
      <c r="AE812" s="26">
        <f ca="1" t="shared" si="5721"/>
        <v>5077.36176702471</v>
      </c>
      <c r="AF812" s="26">
        <f ca="1" t="shared" si="5722"/>
        <v>5744.67530792939</v>
      </c>
      <c r="AG812" s="26">
        <f ca="1" t="shared" si="5723"/>
        <v>6689.77578132852</v>
      </c>
      <c r="AH812" s="26">
        <f ca="1" t="shared" si="5724"/>
        <v>8028.11597476251</v>
      </c>
      <c r="AI812" s="26">
        <f ca="1" t="shared" si="5725"/>
        <v>10007.5559996511</v>
      </c>
      <c r="AJ812" s="28">
        <f ca="1" t="shared" si="5726"/>
        <v>38158.2467375926</v>
      </c>
      <c r="AK812" s="28">
        <f ca="1" t="shared" si="5727"/>
        <v>46894.204506927</v>
      </c>
      <c r="AL812" s="28">
        <f ca="1" t="shared" si="5728"/>
        <v>64206.5280216341</v>
      </c>
      <c r="AM812" s="28">
        <f ca="1" t="shared" si="5729"/>
        <v>60598.9119749802</v>
      </c>
      <c r="AN812" s="28">
        <f ca="1" t="shared" si="5730"/>
        <v>87463.694628944</v>
      </c>
      <c r="AO812" s="28">
        <f ca="1">C812/'Ejercicio 3 - TIR'!$D$7</f>
        <v>17854.0512368558</v>
      </c>
      <c r="AP812" s="28">
        <f ca="1" t="shared" si="5731"/>
        <v>20304.1955007368</v>
      </c>
      <c r="AQ812" s="28">
        <f ca="1" t="shared" si="5732"/>
        <v>29040.1532700713</v>
      </c>
      <c r="AR812" s="28">
        <f ca="1" t="shared" si="5733"/>
        <v>46352.4767847783</v>
      </c>
      <c r="AS812" s="28">
        <f ca="1" t="shared" si="5734"/>
        <v>42744.8607381245</v>
      </c>
      <c r="AT812" s="28">
        <f ca="1" t="shared" si="5735"/>
        <v>69609.6433920882</v>
      </c>
      <c r="AU812" s="28">
        <f ca="1">AP812*'Ejercicio 3 - TIR'!$D$5</f>
        <v>10152.0977503684</v>
      </c>
      <c r="AV812" s="28">
        <f ca="1">AQ812*'Ejercicio 3 - TIR'!$D$5</f>
        <v>14520.0766350356</v>
      </c>
      <c r="AW812" s="28">
        <f ca="1">AR812*'Ejercicio 3 - TIR'!$D$5</f>
        <v>23176.2383923892</v>
      </c>
      <c r="AX812" s="28">
        <f ca="1">AS812*'Ejercicio 3 - TIR'!$D$5</f>
        <v>21372.4303690622</v>
      </c>
      <c r="AY812" s="28">
        <f ca="1">AT812*'Ejercicio 3 - TIR'!$D$5</f>
        <v>34804.8216960441</v>
      </c>
      <c r="AZ812" s="28">
        <f ca="1" t="shared" ref="AZ812:BD812" si="6038">AJ812-AU812-AE812</f>
        <v>22928.7872201995</v>
      </c>
      <c r="BA812" s="28">
        <f ca="1" t="shared" si="6038"/>
        <v>26629.452563962</v>
      </c>
      <c r="BB812" s="28">
        <f ca="1" t="shared" si="6038"/>
        <v>34340.5138479164</v>
      </c>
      <c r="BC812" s="28">
        <f ca="1" t="shared" si="6038"/>
        <v>31198.3656311555</v>
      </c>
      <c r="BD812" s="28">
        <f ca="1" t="shared" si="6038"/>
        <v>42651.3169332487</v>
      </c>
      <c r="BE812" s="28">
        <f ca="1" t="shared" ref="BE812:BI812" si="6039">AZ812/Z812</f>
        <v>19936.0903448496</v>
      </c>
      <c r="BF812" s="28">
        <f ca="1" t="shared" si="6039"/>
        <v>20464.1527473958</v>
      </c>
      <c r="BG812" s="28">
        <f ca="1" t="shared" si="6039"/>
        <v>22661.6874192836</v>
      </c>
      <c r="BH812" s="28">
        <f ca="1" t="shared" si="6039"/>
        <v>17155.9678315454</v>
      </c>
      <c r="BI812" s="28">
        <f ca="1" t="shared" si="6039"/>
        <v>18814.8791769815</v>
      </c>
      <c r="BJ812" s="28">
        <f ca="1" t="shared" si="5738"/>
        <v>76673.6932163913</v>
      </c>
      <c r="BK812" s="28">
        <f ca="1" t="shared" si="5739"/>
        <v>40473.2228510524</v>
      </c>
      <c r="BL812" s="28">
        <f ca="1" t="shared" si="5740"/>
        <v>117146.916067444</v>
      </c>
      <c r="BM812" s="28">
        <f ca="1">BK812*'Ejercicio 3 - TIR'!$D$5</f>
        <v>20236.6114255262</v>
      </c>
      <c r="BN812" s="28">
        <f ca="1" t="shared" si="5741"/>
        <v>96910.3046419175</v>
      </c>
      <c r="BO812" s="28">
        <f ca="1" t="shared" si="5742"/>
        <v>42750.2783957593</v>
      </c>
      <c r="BP812" s="28">
        <f ca="1" t="shared" si="5743"/>
        <v>-123093.50896161</v>
      </c>
      <c r="BQ812" s="28">
        <f ca="1" t="shared" ref="BQ812:BT812" si="6040">BE812</f>
        <v>19936.0903448496</v>
      </c>
      <c r="BR812" s="28">
        <f ca="1" t="shared" si="6040"/>
        <v>20464.1527473958</v>
      </c>
      <c r="BS812" s="28">
        <f ca="1" t="shared" si="6040"/>
        <v>22661.6874192836</v>
      </c>
      <c r="BT812" s="28">
        <f ca="1" t="shared" si="6040"/>
        <v>17155.9678315454</v>
      </c>
      <c r="BU812" s="28">
        <f ca="1" t="shared" si="5745"/>
        <v>61565.1575727408</v>
      </c>
      <c r="BV812" s="30">
        <f ca="1" t="shared" si="5746"/>
        <v>4.09943837172471</v>
      </c>
    </row>
    <row r="813" ht="15" customHeight="1" spans="1:74">
      <c r="A813" s="26">
        <v>812</v>
      </c>
      <c r="B813" s="27">
        <f ca="1" t="shared" ref="B813:F813" si="6041">RAND()</f>
        <v>0.2643713320242</v>
      </c>
      <c r="C813" s="28">
        <f ca="1">IF(B813&lt;=('Ejercicio 3 - TIR'!$D$13-'Ejercicio 3 - TIR'!$C$13)/('Ejercicio 3 - TIR'!$E$13-'Ejercicio 3 - TIR'!$C$13),'Ejercicio 3 - TIR'!$C$13+SQRT(('Ejercicio 3 - TIR'!$E$13-'Ejercicio 3 - TIR'!$C$13)*('Ejercicio 3 - TIR'!$D$13-'Ejercicio 3 - TIR'!$C$13)*B813),'Ejercicio 3 - TIR'!$E$13-SQRT(('Ejercicio 3 - TIR'!$E$13-'Ejercicio 3 - TIR'!$C$13)*('Ejercicio 3 - TIR'!$E$13-'Ejercicio 3 - TIR'!$D$13)*(1-B813)))</f>
        <v>70288.8168937863</v>
      </c>
      <c r="D813" s="27">
        <f ca="1" t="shared" si="6041"/>
        <v>0.885257862973862</v>
      </c>
      <c r="E813" s="28">
        <f ca="1">IF(D813&lt;=('Ejercicio 3 - TIR'!$D$14-'Ejercicio 3 - TIR'!$C$14)/('Ejercicio 3 - TIR'!$E$14-'Ejercicio 3 - TIR'!$C$14),'Ejercicio 3 - TIR'!$C$14+SQRT(('Ejercicio 3 - TIR'!$E$14-'Ejercicio 3 - TIR'!$C$14)*('Ejercicio 3 - TIR'!$D$14-'Ejercicio 3 - TIR'!$C$14)*D813),'Ejercicio 3 - TIR'!$E$14-SQRT(('Ejercicio 3 - TIR'!$E$14-'Ejercicio 3 - TIR'!$C$14)*('Ejercicio 3 - TIR'!$E$14-'Ejercicio 3 - TIR'!$D$14)*(1-D813)))</f>
        <v>35851.3471398633</v>
      </c>
      <c r="F813" s="27">
        <f ca="1" t="shared" si="6041"/>
        <v>0.0277247269182441</v>
      </c>
      <c r="G813" s="28">
        <f ca="1">IF(F813&lt;=('Ejercicio 3 - TIR'!$D$18-'Ejercicio 3 - TIR'!$C$18)/('Ejercicio 3 - TIR'!$E$18-'Ejercicio 3 - TIR'!$C$18),'Ejercicio 3 - TIR'!$C$18+SQRT(('Ejercicio 3 - TIR'!$E$18-'Ejercicio 3 - TIR'!$C$18)*('Ejercicio 3 - TIR'!$D$18-'Ejercicio 3 - TIR'!$C$18)*F813),'Ejercicio 3 - TIR'!$E$18-SQRT(('Ejercicio 3 - TIR'!$E$18-'Ejercicio 3 - TIR'!$C$18)*('Ejercicio 3 - TIR'!$E$18-'Ejercicio 3 - TIR'!$D$18)*(1-F813)))</f>
        <v>32039.2913077186</v>
      </c>
      <c r="H813" s="27">
        <f ca="1" t="shared" ref="H813:L813" si="6042">RAND()</f>
        <v>0.140034202383221</v>
      </c>
      <c r="I813" s="28">
        <f ca="1">IF(H813&lt;=('Ejercicio 3 - TIR'!$D$18-'Ejercicio 3 - TIR'!$C$18)/('Ejercicio 3 - TIR'!$E$18-'Ejercicio 3 - TIR'!$C$18),'Ejercicio 3 - TIR'!$C$18+SQRT(('Ejercicio 3 - TIR'!$E$18-'Ejercicio 3 - TIR'!$C$18)*('Ejercicio 3 - TIR'!$D$18-'Ejercicio 3 - TIR'!$C$18)*H813),'Ejercicio 3 - TIR'!$E$18-SQRT(('Ejercicio 3 - TIR'!$E$18-'Ejercicio 3 - TIR'!$C$18)*('Ejercicio 3 - TIR'!$E$18-'Ejercicio 3 - TIR'!$D$18)*(1-H813)))</f>
        <v>34583.1354286649</v>
      </c>
      <c r="J813" s="27">
        <f ca="1" t="shared" si="6042"/>
        <v>0.0265691507148333</v>
      </c>
      <c r="K813" s="28">
        <f ca="1">IF(J813&lt;=('Ejercicio 3 - TIR'!$D$18-'Ejercicio 3 - TIR'!$C$18)/('Ejercicio 3 - TIR'!$E$18-'Ejercicio 3 - TIR'!$C$18),'Ejercicio 3 - TIR'!$C$18+SQRT(('Ejercicio 3 - TIR'!$E$18-'Ejercicio 3 - TIR'!$C$18)*('Ejercicio 3 - TIR'!$D$18-'Ejercicio 3 - TIR'!$C$18)*J813),'Ejercicio 3 - TIR'!$E$18-SQRT(('Ejercicio 3 - TIR'!$E$18-'Ejercicio 3 - TIR'!$C$18)*('Ejercicio 3 - TIR'!$E$18-'Ejercicio 3 - TIR'!$D$18)*(1-J813)))</f>
        <v>31996.3398025449</v>
      </c>
      <c r="L813" s="27">
        <f ca="1" t="shared" si="6042"/>
        <v>0.929849117483907</v>
      </c>
      <c r="M813" s="28">
        <f ca="1">IF(L813&lt;=('Ejercicio 3 - TIR'!$D$18-'Ejercicio 3 - TIR'!$C$18)/('Ejercicio 3 - TIR'!$E$18-'Ejercicio 3 - TIR'!$C$18),'Ejercicio 3 - TIR'!$C$18+SQRT(('Ejercicio 3 - TIR'!$E$18-'Ejercicio 3 - TIR'!$C$18)*('Ejercicio 3 - TIR'!$D$18-'Ejercicio 3 - TIR'!$C$18)*L813),'Ejercicio 3 - TIR'!$E$18-SQRT(('Ejercicio 3 - TIR'!$E$18-'Ejercicio 3 - TIR'!$C$18)*('Ejercicio 3 - TIR'!$E$18-'Ejercicio 3 - TIR'!$D$18)*(1-L813)))</f>
        <v>42706.244086938</v>
      </c>
      <c r="N813" s="27">
        <f ca="1" t="shared" ref="N813:R813" si="6043">RAND()</f>
        <v>0.0289352644944019</v>
      </c>
      <c r="O813" s="28">
        <f ca="1">IF(N813&lt;=('Ejercicio 3 - TIR'!$D$18-'Ejercicio 3 - TIR'!$C$18)/('Ejercicio 3 - TIR'!$E$18-'Ejercicio 3 - TIR'!$C$18),'Ejercicio 3 - TIR'!$C$18+SQRT(('Ejercicio 3 - TIR'!$E$18-'Ejercicio 3 - TIR'!$C$18)*('Ejercicio 3 - TIR'!$D$18-'Ejercicio 3 - TIR'!$C$18)*N813),'Ejercicio 3 - TIR'!$E$18-SQRT(('Ejercicio 3 - TIR'!$E$18-'Ejercicio 3 - TIR'!$C$18)*('Ejercicio 3 - TIR'!$E$18-'Ejercicio 3 - TIR'!$D$18)*(1-N813)))</f>
        <v>32083.3361884632</v>
      </c>
      <c r="P813" s="27">
        <f ca="1" t="shared" si="6043"/>
        <v>0.812334823153657</v>
      </c>
      <c r="Q813" s="29">
        <f ca="1">IF(P813&lt;=('Ejercicio 3 - TIR'!$D$22-'Ejercicio 3 - TIR'!$C$22)/('Ejercicio 3 - TIR'!$E$22-'Ejercicio 3 - TIR'!$C$22),'Ejercicio 3 - TIR'!$C$22+SQRT(('Ejercicio 3 - TIR'!$E$22-'Ejercicio 3 - TIR'!$C$22)*('Ejercicio 3 - TIR'!$D$22-'Ejercicio 3 - TIR'!$C$22)*P813),'Ejercicio 3 - TIR'!$E$22-SQRT(('Ejercicio 3 - TIR'!$E$22-'Ejercicio 3 - TIR'!$C$22)*('Ejercicio 3 - TIR'!$E$22-'Ejercicio 3 - TIR'!$D$22)*(1-P813)))</f>
        <v>0.161620736730668</v>
      </c>
      <c r="R813" s="27">
        <f ca="1" t="shared" si="6043"/>
        <v>0.921050973131837</v>
      </c>
      <c r="S813" s="29">
        <f ca="1">IF(R813&lt;=('Ejercicio 3 - TIR'!$D$23-'Ejercicio 3 - TIR'!$C$23)/('Ejercicio 3 - TIR'!$E$23-'Ejercicio 3 - TIR'!$C$23),'Ejercicio 3 - TIR'!$C$23+SQRT(('Ejercicio 3 - TIR'!$E$23-'Ejercicio 3 - TIR'!$C$23)*('Ejercicio 3 - TIR'!$D$23-'Ejercicio 3 - TIR'!$C$23)*R813),'Ejercicio 3 - TIR'!$E$23-SQRT(('Ejercicio 3 - TIR'!$E$23-'Ejercicio 3 - TIR'!$C$23)*('Ejercicio 3 - TIR'!$E$23-'Ejercicio 3 - TIR'!$D$23)*(1-R813)))</f>
        <v>0.168079083577061</v>
      </c>
      <c r="T813" s="27">
        <f ca="1" t="shared" ref="T813:X813" si="6044">RAND()</f>
        <v>0.266600935268324</v>
      </c>
      <c r="U813" s="29">
        <f ca="1">IF(T813&lt;=('Ejercicio 3 - TIR'!$D$24-'Ejercicio 3 - TIR'!$C$24)/('Ejercicio 3 - TIR'!$E$24-'Ejercicio 3 - TIR'!$C$24),'Ejercicio 3 - TIR'!$C$24+SQRT(('Ejercicio 3 - TIR'!$E$24-'Ejercicio 3 - TIR'!$C$24)*('Ejercicio 3 - TIR'!$D$24-'Ejercicio 3 - TIR'!$C$24)*T813),'Ejercicio 3 - TIR'!$E$24-SQRT(('Ejercicio 3 - TIR'!$E$24-'Ejercicio 3 - TIR'!$C$24)*('Ejercicio 3 - TIR'!$E$24-'Ejercicio 3 - TIR'!$D$24)*(1-T813)))</f>
        <v>0.173661402411173</v>
      </c>
      <c r="V813" s="27">
        <f ca="1" t="shared" si="6044"/>
        <v>0.652829750268222</v>
      </c>
      <c r="W813" s="29">
        <f ca="1">IF(V813&lt;=('Ejercicio 3 - TIR'!$D$25-'Ejercicio 3 - TIR'!$C$25)/('Ejercicio 3 - TIR'!$E$25-'Ejercicio 3 - TIR'!$C$25),'Ejercicio 3 - TIR'!$C$25+SQRT(('Ejercicio 3 - TIR'!$E$25-'Ejercicio 3 - TIR'!$C$25)*('Ejercicio 3 - TIR'!$D$25-'Ejercicio 3 - TIR'!$C$25)*V813),'Ejercicio 3 - TIR'!$E$25-SQRT(('Ejercicio 3 - TIR'!$E$25-'Ejercicio 3 - TIR'!$C$25)*('Ejercicio 3 - TIR'!$E$25-'Ejercicio 3 - TIR'!$D$25)*(1-V813)))</f>
        <v>0.215141774657031</v>
      </c>
      <c r="X813" s="27">
        <f ca="1" t="shared" si="6044"/>
        <v>0.7441354050863</v>
      </c>
      <c r="Y813" s="29">
        <f ca="1">IF(X813&lt;=('Ejercicio 3 - TIR'!$D$26-'Ejercicio 3 - TIR'!$C$26)/('Ejercicio 3 - TIR'!$E$26-'Ejercicio 3 - TIR'!$C$26),'Ejercicio 3 - TIR'!$C$26+SQRT(('Ejercicio 3 - TIR'!$E$26-'Ejercicio 3 - TIR'!$C$26)*('Ejercicio 3 - TIR'!$D$26-'Ejercicio 3 - TIR'!$C$26)*X813),'Ejercicio 3 - TIR'!$E$26-SQRT(('Ejercicio 3 - TIR'!$E$26-'Ejercicio 3 - TIR'!$C$26)*('Ejercicio 3 - TIR'!$E$26-'Ejercicio 3 - TIR'!$D$26)*(1-X813)))</f>
        <v>0.242829194082802</v>
      </c>
      <c r="Z813" s="27">
        <f ca="1" t="shared" si="5716"/>
        <v>1.16162073673067</v>
      </c>
      <c r="AA813" s="27">
        <f ca="1" t="shared" si="5717"/>
        <v>1.35686488562447</v>
      </c>
      <c r="AB813" s="27">
        <f ca="1" t="shared" si="5718"/>
        <v>1.59249994454449</v>
      </c>
      <c r="AC813" s="27">
        <f ca="1" t="shared" si="5719"/>
        <v>1.93511320875502</v>
      </c>
      <c r="AD813" s="27">
        <f ca="1" t="shared" si="5720"/>
        <v>2.40501518969598</v>
      </c>
      <c r="AE813" s="26">
        <f ca="1" t="shared" si="5721"/>
        <v>5794.32113753163</v>
      </c>
      <c r="AF813" s="26">
        <f ca="1" t="shared" si="5722"/>
        <v>6768.22532427914</v>
      </c>
      <c r="AG813" s="26">
        <f ca="1" t="shared" si="5723"/>
        <v>7943.60482592827</v>
      </c>
      <c r="AH813" s="26">
        <f ca="1" t="shared" si="5724"/>
        <v>9652.60606535263</v>
      </c>
      <c r="AI813" s="26">
        <f ca="1" t="shared" si="5725"/>
        <v>11996.540617001</v>
      </c>
      <c r="AJ813" s="28">
        <f ca="1" t="shared" si="5726"/>
        <v>37217.5051732006</v>
      </c>
      <c r="AK813" s="28">
        <f ca="1" t="shared" si="5727"/>
        <v>46924.6420979509</v>
      </c>
      <c r="AL813" s="28">
        <f ca="1" t="shared" si="5728"/>
        <v>50954.1693611794</v>
      </c>
      <c r="AM813" s="28">
        <f ca="1" t="shared" si="5729"/>
        <v>82641.4170289495</v>
      </c>
      <c r="AN813" s="28">
        <f ca="1" t="shared" si="5730"/>
        <v>77160.9108693767</v>
      </c>
      <c r="AO813" s="28">
        <f ca="1">C813/'Ejercicio 3 - TIR'!$D$7</f>
        <v>14057.7633787573</v>
      </c>
      <c r="AP813" s="28">
        <f ca="1" t="shared" si="5731"/>
        <v>23159.7417944433</v>
      </c>
      <c r="AQ813" s="28">
        <f ca="1" t="shared" si="5732"/>
        <v>32866.8787191936</v>
      </c>
      <c r="AR813" s="28">
        <f ca="1" t="shared" si="5733"/>
        <v>36896.4059824222</v>
      </c>
      <c r="AS813" s="28">
        <f ca="1" t="shared" si="5734"/>
        <v>68583.6536501922</v>
      </c>
      <c r="AT813" s="28">
        <f ca="1" t="shared" si="5735"/>
        <v>63103.1474906194</v>
      </c>
      <c r="AU813" s="28">
        <f ca="1">AP813*'Ejercicio 3 - TIR'!$D$5</f>
        <v>11579.8708972217</v>
      </c>
      <c r="AV813" s="28">
        <f ca="1">AQ813*'Ejercicio 3 - TIR'!$D$5</f>
        <v>16433.4393595968</v>
      </c>
      <c r="AW813" s="28">
        <f ca="1">AR813*'Ejercicio 3 - TIR'!$D$5</f>
        <v>18448.2029912111</v>
      </c>
      <c r="AX813" s="28">
        <f ca="1">AS813*'Ejercicio 3 - TIR'!$D$5</f>
        <v>34291.8268250961</v>
      </c>
      <c r="AY813" s="28">
        <f ca="1">AT813*'Ejercicio 3 - TIR'!$D$5</f>
        <v>31551.5737453097</v>
      </c>
      <c r="AZ813" s="28">
        <f ca="1" t="shared" ref="AZ813:BD813" si="6045">AJ813-AU813-AE813</f>
        <v>19843.3131384473</v>
      </c>
      <c r="BA813" s="28">
        <f ca="1" t="shared" si="6045"/>
        <v>23722.9774140749</v>
      </c>
      <c r="BB813" s="28">
        <f ca="1" t="shared" si="6045"/>
        <v>24562.3615440401</v>
      </c>
      <c r="BC813" s="28">
        <f ca="1" t="shared" si="6045"/>
        <v>38696.9841385007</v>
      </c>
      <c r="BD813" s="28">
        <f ca="1" t="shared" si="6045"/>
        <v>33612.796507066</v>
      </c>
      <c r="BE813" s="28">
        <f ca="1" t="shared" ref="BE813:BI813" si="6046">AZ813/Z813</f>
        <v>17082.4370734767</v>
      </c>
      <c r="BF813" s="28">
        <f ca="1" t="shared" si="6046"/>
        <v>17483.6696456751</v>
      </c>
      <c r="BG813" s="28">
        <f ca="1" t="shared" si="6046"/>
        <v>15423.7754470163</v>
      </c>
      <c r="BH813" s="28">
        <f ca="1" t="shared" si="6046"/>
        <v>19997.2714585505</v>
      </c>
      <c r="BI813" s="28">
        <f ca="1" t="shared" si="6046"/>
        <v>13976.1264922884</v>
      </c>
      <c r="BJ813" s="28">
        <f ca="1" t="shared" si="5738"/>
        <v>86223.0344424348</v>
      </c>
      <c r="BK813" s="28">
        <f ca="1" t="shared" si="5739"/>
        <v>33809.1344590631</v>
      </c>
      <c r="BL813" s="28">
        <f ca="1" t="shared" si="5740"/>
        <v>120032.168901498</v>
      </c>
      <c r="BM813" s="28">
        <f ca="1">BK813*'Ejercicio 3 - TIR'!$D$5</f>
        <v>16904.5672295315</v>
      </c>
      <c r="BN813" s="28">
        <f ca="1" t="shared" si="5741"/>
        <v>103127.601671966</v>
      </c>
      <c r="BO813" s="28">
        <f ca="1" t="shared" si="5742"/>
        <v>42880.2288292419</v>
      </c>
      <c r="BP813" s="28">
        <f ca="1" t="shared" si="5743"/>
        <v>-106140.16403365</v>
      </c>
      <c r="BQ813" s="28">
        <f ca="1" t="shared" ref="BQ813:BT813" si="6047">BE813</f>
        <v>17082.4370734767</v>
      </c>
      <c r="BR813" s="28">
        <f ca="1" t="shared" si="6047"/>
        <v>17483.6696456751</v>
      </c>
      <c r="BS813" s="28">
        <f ca="1" t="shared" si="6047"/>
        <v>15423.7754470163</v>
      </c>
      <c r="BT813" s="28">
        <f ca="1" t="shared" si="6047"/>
        <v>19997.2714585505</v>
      </c>
      <c r="BU813" s="28">
        <f ca="1" t="shared" si="5745"/>
        <v>56856.3553215303</v>
      </c>
      <c r="BV813" s="30">
        <f ca="1" t="shared" si="5746"/>
        <v>5.08689321368978</v>
      </c>
    </row>
    <row r="814" ht="15" customHeight="1" spans="1:74">
      <c r="A814" s="26">
        <v>813</v>
      </c>
      <c r="B814" s="27">
        <f ca="1" t="shared" ref="B814:F814" si="6048">RAND()</f>
        <v>0.771813340724676</v>
      </c>
      <c r="C814" s="28">
        <f ca="1">IF(B814&lt;=('Ejercicio 3 - TIR'!$D$13-'Ejercicio 3 - TIR'!$C$13)/('Ejercicio 3 - TIR'!$E$13-'Ejercicio 3 - TIR'!$C$13),'Ejercicio 3 - TIR'!$C$13+SQRT(('Ejercicio 3 - TIR'!$E$13-'Ejercicio 3 - TIR'!$C$13)*('Ejercicio 3 - TIR'!$D$13-'Ejercicio 3 - TIR'!$C$13)*B814),'Ejercicio 3 - TIR'!$E$13-SQRT(('Ejercicio 3 - TIR'!$E$13-'Ejercicio 3 - TIR'!$C$13)*('Ejercicio 3 - TIR'!$E$13-'Ejercicio 3 - TIR'!$D$13)*(1-B814)))</f>
        <v>83452.3720391596</v>
      </c>
      <c r="D814" s="27">
        <f ca="1" t="shared" si="6048"/>
        <v>0.982922481640808</v>
      </c>
      <c r="E814" s="28">
        <f ca="1">IF(D814&lt;=('Ejercicio 3 - TIR'!$D$14-'Ejercicio 3 - TIR'!$C$14)/('Ejercicio 3 - TIR'!$E$14-'Ejercicio 3 - TIR'!$C$14),'Ejercicio 3 - TIR'!$C$14+SQRT(('Ejercicio 3 - TIR'!$E$14-'Ejercicio 3 - TIR'!$C$14)*('Ejercicio 3 - TIR'!$D$14-'Ejercicio 3 - TIR'!$C$14)*D814),'Ejercicio 3 - TIR'!$E$14-SQRT(('Ejercicio 3 - TIR'!$E$14-'Ejercicio 3 - TIR'!$C$14)*('Ejercicio 3 - TIR'!$E$14-'Ejercicio 3 - TIR'!$D$14)*(1-D814)))</f>
        <v>38399.491407746</v>
      </c>
      <c r="F814" s="27">
        <f ca="1" t="shared" si="6048"/>
        <v>0.247847360005957</v>
      </c>
      <c r="G814" s="28">
        <f ca="1">IF(F814&lt;=('Ejercicio 3 - TIR'!$D$18-'Ejercicio 3 - TIR'!$C$18)/('Ejercicio 3 - TIR'!$E$18-'Ejercicio 3 - TIR'!$C$18),'Ejercicio 3 - TIR'!$C$18+SQRT(('Ejercicio 3 - TIR'!$E$18-'Ejercicio 3 - TIR'!$C$18)*('Ejercicio 3 - TIR'!$D$18-'Ejercicio 3 - TIR'!$C$18)*F814),'Ejercicio 3 - TIR'!$E$18-SQRT(('Ejercicio 3 - TIR'!$E$18-'Ejercicio 3 - TIR'!$C$18)*('Ejercicio 3 - TIR'!$E$18-'Ejercicio 3 - TIR'!$D$18)*(1-F814)))</f>
        <v>36097.3030104214</v>
      </c>
      <c r="H814" s="27">
        <f ca="1" t="shared" ref="H814:L814" si="6049">RAND()</f>
        <v>0.622226977653994</v>
      </c>
      <c r="I814" s="28">
        <f ca="1">IF(H814&lt;=('Ejercicio 3 - TIR'!$D$18-'Ejercicio 3 - TIR'!$C$18)/('Ejercicio 3 - TIR'!$E$18-'Ejercicio 3 - TIR'!$C$18),'Ejercicio 3 - TIR'!$C$18+SQRT(('Ejercicio 3 - TIR'!$E$18-'Ejercicio 3 - TIR'!$C$18)*('Ejercicio 3 - TIR'!$D$18-'Ejercicio 3 - TIR'!$C$18)*H814),'Ejercicio 3 - TIR'!$E$18-SQRT(('Ejercicio 3 - TIR'!$E$18-'Ejercicio 3 - TIR'!$C$18)*('Ejercicio 3 - TIR'!$E$18-'Ejercicio 3 - TIR'!$D$18)*(1-H814)))</f>
        <v>39660.9547482689</v>
      </c>
      <c r="J814" s="27">
        <f ca="1" t="shared" si="6049"/>
        <v>0.149258136961032</v>
      </c>
      <c r="K814" s="28">
        <f ca="1">IF(J814&lt;=('Ejercicio 3 - TIR'!$D$18-'Ejercicio 3 - TIR'!$C$18)/('Ejercicio 3 - TIR'!$E$18-'Ejercicio 3 - TIR'!$C$18),'Ejercicio 3 - TIR'!$C$18+SQRT(('Ejercicio 3 - TIR'!$E$18-'Ejercicio 3 - TIR'!$C$18)*('Ejercicio 3 - TIR'!$D$18-'Ejercicio 3 - TIR'!$C$18)*J814),'Ejercicio 3 - TIR'!$E$18-SQRT(('Ejercicio 3 - TIR'!$E$18-'Ejercicio 3 - TIR'!$C$18)*('Ejercicio 3 - TIR'!$E$18-'Ejercicio 3 - TIR'!$D$18)*(1-J814)))</f>
        <v>34731.6720664216</v>
      </c>
      <c r="L814" s="27">
        <f ca="1" t="shared" si="6049"/>
        <v>0.486652510763264</v>
      </c>
      <c r="M814" s="28">
        <f ca="1">IF(L814&lt;=('Ejercicio 3 - TIR'!$D$18-'Ejercicio 3 - TIR'!$C$18)/('Ejercicio 3 - TIR'!$E$18-'Ejercicio 3 - TIR'!$C$18),'Ejercicio 3 - TIR'!$C$18+SQRT(('Ejercicio 3 - TIR'!$E$18-'Ejercicio 3 - TIR'!$C$18)*('Ejercicio 3 - TIR'!$D$18-'Ejercicio 3 - TIR'!$C$18)*L814),'Ejercicio 3 - TIR'!$E$18-SQRT(('Ejercicio 3 - TIR'!$E$18-'Ejercicio 3 - TIR'!$C$18)*('Ejercicio 3 - TIR'!$E$18-'Ejercicio 3 - TIR'!$D$18)*(1-L814)))</f>
        <v>38543.8794826759</v>
      </c>
      <c r="N814" s="27">
        <f ca="1" t="shared" ref="N814:R814" si="6050">RAND()</f>
        <v>0.249518895489979</v>
      </c>
      <c r="O814" s="28">
        <f ca="1">IF(N814&lt;=('Ejercicio 3 - TIR'!$D$18-'Ejercicio 3 - TIR'!$C$18)/('Ejercicio 3 - TIR'!$E$18-'Ejercicio 3 - TIR'!$C$18),'Ejercicio 3 - TIR'!$C$18+SQRT(('Ejercicio 3 - TIR'!$E$18-'Ejercicio 3 - TIR'!$C$18)*('Ejercicio 3 - TIR'!$D$18-'Ejercicio 3 - TIR'!$C$18)*N814),'Ejercicio 3 - TIR'!$E$18-SQRT(('Ejercicio 3 - TIR'!$E$18-'Ejercicio 3 - TIR'!$C$18)*('Ejercicio 3 - TIR'!$E$18-'Ejercicio 3 - TIR'!$D$18)*(1-N814)))</f>
        <v>36117.829216601</v>
      </c>
      <c r="P814" s="27">
        <f ca="1" t="shared" si="6050"/>
        <v>0.743148679590618</v>
      </c>
      <c r="Q814" s="29">
        <f ca="1">IF(P814&lt;=('Ejercicio 3 - TIR'!$D$22-'Ejercicio 3 - TIR'!$C$22)/('Ejercicio 3 - TIR'!$E$22-'Ejercicio 3 - TIR'!$C$22),'Ejercicio 3 - TIR'!$C$22+SQRT(('Ejercicio 3 - TIR'!$E$22-'Ejercicio 3 - TIR'!$C$22)*('Ejercicio 3 - TIR'!$D$22-'Ejercicio 3 - TIR'!$C$22)*P814),'Ejercicio 3 - TIR'!$E$22-SQRT(('Ejercicio 3 - TIR'!$E$22-'Ejercicio 3 - TIR'!$C$22)*('Ejercicio 3 - TIR'!$E$22-'Ejercicio 3 - TIR'!$D$22)*(1-P814)))</f>
        <v>0.158498084347275</v>
      </c>
      <c r="R814" s="27">
        <f ca="1" t="shared" si="6050"/>
        <v>0.275663671450151</v>
      </c>
      <c r="S814" s="29">
        <f ca="1">IF(R814&lt;=('Ejercicio 3 - TIR'!$D$23-'Ejercicio 3 - TIR'!$C$23)/('Ejercicio 3 - TIR'!$E$23-'Ejercicio 3 - TIR'!$C$23),'Ejercicio 3 - TIR'!$C$23+SQRT(('Ejercicio 3 - TIR'!$E$23-'Ejercicio 3 - TIR'!$C$23)*('Ejercicio 3 - TIR'!$D$23-'Ejercicio 3 - TIR'!$C$23)*R814),'Ejercicio 3 - TIR'!$E$23-SQRT(('Ejercicio 3 - TIR'!$E$23-'Ejercicio 3 - TIR'!$C$23)*('Ejercicio 3 - TIR'!$E$23-'Ejercicio 3 - TIR'!$D$23)*(1-R814)))</f>
        <v>0.142275426115122</v>
      </c>
      <c r="T814" s="27">
        <f ca="1" t="shared" ref="T814:X814" si="6051">RAND()</f>
        <v>0.128343323634594</v>
      </c>
      <c r="U814" s="29">
        <f ca="1">IF(T814&lt;=('Ejercicio 3 - TIR'!$D$24-'Ejercicio 3 - TIR'!$C$24)/('Ejercicio 3 - TIR'!$E$24-'Ejercicio 3 - TIR'!$C$24),'Ejercicio 3 - TIR'!$C$24+SQRT(('Ejercicio 3 - TIR'!$E$24-'Ejercicio 3 - TIR'!$C$24)*('Ejercicio 3 - TIR'!$D$24-'Ejercicio 3 - TIR'!$C$24)*T814),'Ejercicio 3 - TIR'!$E$24-SQRT(('Ejercicio 3 - TIR'!$E$24-'Ejercicio 3 - TIR'!$C$24)*('Ejercicio 3 - TIR'!$E$24-'Ejercicio 3 - TIR'!$D$24)*(1-T814)))</f>
        <v>0.166417094128762</v>
      </c>
      <c r="V814" s="27">
        <f ca="1" t="shared" si="6051"/>
        <v>0.0689681958660795</v>
      </c>
      <c r="W814" s="29">
        <f ca="1">IF(V814&lt;=('Ejercicio 3 - TIR'!$D$25-'Ejercicio 3 - TIR'!$C$25)/('Ejercicio 3 - TIR'!$E$25-'Ejercicio 3 - TIR'!$C$25),'Ejercicio 3 - TIR'!$C$25+SQRT(('Ejercicio 3 - TIR'!$E$25-'Ejercicio 3 - TIR'!$C$25)*('Ejercicio 3 - TIR'!$D$25-'Ejercicio 3 - TIR'!$C$25)*V814),'Ejercicio 3 - TIR'!$E$25-SQRT(('Ejercicio 3 - TIR'!$E$25-'Ejercicio 3 - TIR'!$C$25)*('Ejercicio 3 - TIR'!$E$25-'Ejercicio 3 - TIR'!$D$25)*(1-V814)))</f>
        <v>0.189826264509594</v>
      </c>
      <c r="X814" s="27">
        <f ca="1" t="shared" si="6051"/>
        <v>0.889621798566636</v>
      </c>
      <c r="Y814" s="29">
        <f ca="1">IF(X814&lt;=('Ejercicio 3 - TIR'!$D$26-'Ejercicio 3 - TIR'!$C$26)/('Ejercicio 3 - TIR'!$E$26-'Ejercicio 3 - TIR'!$C$26),'Ejercicio 3 - TIR'!$C$26+SQRT(('Ejercicio 3 - TIR'!$E$26-'Ejercicio 3 - TIR'!$C$26)*('Ejercicio 3 - TIR'!$D$26-'Ejercicio 3 - TIR'!$C$26)*X814),'Ejercicio 3 - TIR'!$E$26-SQRT(('Ejercicio 3 - TIR'!$E$26-'Ejercicio 3 - TIR'!$C$26)*('Ejercicio 3 - TIR'!$E$26-'Ejercicio 3 - TIR'!$D$26)*(1-X814)))</f>
        <v>0.25558602269723</v>
      </c>
      <c r="Z814" s="27">
        <f ca="1" t="shared" si="5716"/>
        <v>1.15849808434728</v>
      </c>
      <c r="AA814" s="27">
        <f ca="1" t="shared" si="5717"/>
        <v>1.32332389295134</v>
      </c>
      <c r="AB814" s="27">
        <f ca="1" t="shared" si="5718"/>
        <v>1.54354760980746</v>
      </c>
      <c r="AC814" s="27">
        <f ca="1" t="shared" si="5719"/>
        <v>1.83655348666992</v>
      </c>
      <c r="AD814" s="27">
        <f ca="1" t="shared" si="5720"/>
        <v>2.30595088779862</v>
      </c>
      <c r="AE814" s="26">
        <f ca="1" t="shared" si="5721"/>
        <v>6086.2458280374</v>
      </c>
      <c r="AF814" s="26">
        <f ca="1" t="shared" si="5722"/>
        <v>6952.16904666281</v>
      </c>
      <c r="AG814" s="26">
        <f ca="1" t="shared" si="5723"/>
        <v>8109.12881730036</v>
      </c>
      <c r="AH814" s="26">
        <f ca="1" t="shared" si="5724"/>
        <v>9648.4544491156</v>
      </c>
      <c r="AI814" s="26">
        <f ca="1" t="shared" si="5725"/>
        <v>12114.4645469404</v>
      </c>
      <c r="AJ814" s="28">
        <f ca="1" t="shared" si="5726"/>
        <v>41818.6563876763</v>
      </c>
      <c r="AK814" s="28">
        <f ca="1" t="shared" si="5727"/>
        <v>52484.289035646</v>
      </c>
      <c r="AL814" s="28">
        <f ca="1" t="shared" si="5728"/>
        <v>53609.9894027416</v>
      </c>
      <c r="AM814" s="28">
        <f ca="1" t="shared" si="5729"/>
        <v>70787.8962536936</v>
      </c>
      <c r="AN814" s="28">
        <f ca="1" t="shared" si="5730"/>
        <v>83285.9403473799</v>
      </c>
      <c r="AO814" s="28">
        <f ca="1">C814/'Ejercicio 3 - TIR'!$D$7</f>
        <v>16690.4744078319</v>
      </c>
      <c r="AP814" s="28">
        <f ca="1" t="shared" si="5731"/>
        <v>25128.1819798444</v>
      </c>
      <c r="AQ814" s="28">
        <f ca="1" t="shared" si="5732"/>
        <v>35793.8146278141</v>
      </c>
      <c r="AR814" s="28">
        <f ca="1" t="shared" si="5733"/>
        <v>36919.5149949097</v>
      </c>
      <c r="AS814" s="28">
        <f ca="1" t="shared" si="5734"/>
        <v>54097.4218458617</v>
      </c>
      <c r="AT814" s="28">
        <f ca="1" t="shared" si="5735"/>
        <v>66595.465939548</v>
      </c>
      <c r="AU814" s="28">
        <f ca="1">AP814*'Ejercicio 3 - TIR'!$D$5</f>
        <v>12564.0909899222</v>
      </c>
      <c r="AV814" s="28">
        <f ca="1">AQ814*'Ejercicio 3 - TIR'!$D$5</f>
        <v>17896.907313907</v>
      </c>
      <c r="AW814" s="28">
        <f ca="1">AR814*'Ejercicio 3 - TIR'!$D$5</f>
        <v>18459.7574974549</v>
      </c>
      <c r="AX814" s="28">
        <f ca="1">AS814*'Ejercicio 3 - TIR'!$D$5</f>
        <v>27048.7109229309</v>
      </c>
      <c r="AY814" s="28">
        <f ca="1">AT814*'Ejercicio 3 - TIR'!$D$5</f>
        <v>33297.732969774</v>
      </c>
      <c r="AZ814" s="28">
        <f ca="1" t="shared" ref="AZ814:BD814" si="6052">AJ814-AU814-AE814</f>
        <v>23168.3195697167</v>
      </c>
      <c r="BA814" s="28">
        <f ca="1" t="shared" si="6052"/>
        <v>27635.2126750761</v>
      </c>
      <c r="BB814" s="28">
        <f ca="1" t="shared" si="6052"/>
        <v>27041.1030879864</v>
      </c>
      <c r="BC814" s="28">
        <f ca="1" t="shared" si="6052"/>
        <v>34090.7308816472</v>
      </c>
      <c r="BD814" s="28">
        <f ca="1" t="shared" si="6052"/>
        <v>37873.7428306655</v>
      </c>
      <c r="BE814" s="28">
        <f ca="1" t="shared" ref="BE814:BI814" si="6053">AZ814/Z814</f>
        <v>19998.5825464444</v>
      </c>
      <c r="BF814" s="28">
        <f ca="1" t="shared" si="6053"/>
        <v>20883.1812243961</v>
      </c>
      <c r="BG814" s="28">
        <f ca="1" t="shared" si="6053"/>
        <v>17518.8007912237</v>
      </c>
      <c r="BH814" s="28">
        <f ca="1" t="shared" si="6053"/>
        <v>18562.3403451545</v>
      </c>
      <c r="BI814" s="28">
        <f ca="1" t="shared" si="6053"/>
        <v>16424.3492916806</v>
      </c>
      <c r="BJ814" s="28">
        <f ca="1" t="shared" si="5738"/>
        <v>88547.3413027074</v>
      </c>
      <c r="BK814" s="28">
        <f ca="1" t="shared" si="5739"/>
        <v>38487.4142785201</v>
      </c>
      <c r="BL814" s="28">
        <f ca="1" t="shared" si="5740"/>
        <v>127034.755581227</v>
      </c>
      <c r="BM814" s="28">
        <f ca="1">BK814*'Ejercicio 3 - TIR'!$D$5</f>
        <v>19243.7071392601</v>
      </c>
      <c r="BN814" s="28">
        <f ca="1" t="shared" si="5741"/>
        <v>107791.048441967</v>
      </c>
      <c r="BO814" s="28">
        <f ca="1" t="shared" si="5742"/>
        <v>46744.728611662</v>
      </c>
      <c r="BP814" s="28">
        <f ca="1" t="shared" si="5743"/>
        <v>-121851.863446906</v>
      </c>
      <c r="BQ814" s="28">
        <f ca="1" t="shared" ref="BQ814:BT814" si="6054">BE814</f>
        <v>19998.5825464444</v>
      </c>
      <c r="BR814" s="28">
        <f ca="1" t="shared" si="6054"/>
        <v>20883.1812243961</v>
      </c>
      <c r="BS814" s="28">
        <f ca="1" t="shared" si="6054"/>
        <v>17518.8007912237</v>
      </c>
      <c r="BT814" s="28">
        <f ca="1" t="shared" si="6054"/>
        <v>18562.3403451545</v>
      </c>
      <c r="BU814" s="28">
        <f ca="1" t="shared" si="5745"/>
        <v>63169.0779033426</v>
      </c>
      <c r="BV814" s="30">
        <f ca="1" t="shared" si="5746"/>
        <v>4.01141199680799</v>
      </c>
    </row>
    <row r="815" ht="15" customHeight="1" spans="1:74">
      <c r="A815" s="26">
        <v>814</v>
      </c>
      <c r="B815" s="27">
        <f ca="1" t="shared" ref="B815:F815" si="6055">RAND()</f>
        <v>0.554411153060296</v>
      </c>
      <c r="C815" s="28">
        <f ca="1">IF(B815&lt;=('Ejercicio 3 - TIR'!$D$13-'Ejercicio 3 - TIR'!$C$13)/('Ejercicio 3 - TIR'!$E$13-'Ejercicio 3 - TIR'!$C$13),'Ejercicio 3 - TIR'!$C$13+SQRT(('Ejercicio 3 - TIR'!$E$13-'Ejercicio 3 - TIR'!$C$13)*('Ejercicio 3 - TIR'!$D$13-'Ejercicio 3 - TIR'!$C$13)*B815),'Ejercicio 3 - TIR'!$E$13-SQRT(('Ejercicio 3 - TIR'!$E$13-'Ejercicio 3 - TIR'!$C$13)*('Ejercicio 3 - TIR'!$E$13-'Ejercicio 3 - TIR'!$D$13)*(1-B815)))</f>
        <v>76876.2758983843</v>
      </c>
      <c r="D815" s="27">
        <f ca="1" t="shared" si="6055"/>
        <v>0.560422055322614</v>
      </c>
      <c r="E815" s="28">
        <f ca="1">IF(D815&lt;=('Ejercicio 3 - TIR'!$D$14-'Ejercicio 3 - TIR'!$C$14)/('Ejercicio 3 - TIR'!$E$14-'Ejercicio 3 - TIR'!$C$14),'Ejercicio 3 - TIR'!$C$14+SQRT(('Ejercicio 3 - TIR'!$E$14-'Ejercicio 3 - TIR'!$C$14)*('Ejercicio 3 - TIR'!$D$14-'Ejercicio 3 - TIR'!$C$14)*D815),'Ejercicio 3 - TIR'!$E$14-SQRT(('Ejercicio 3 - TIR'!$E$14-'Ejercicio 3 - TIR'!$C$14)*('Ejercicio 3 - TIR'!$E$14-'Ejercicio 3 - TIR'!$D$14)*(1-D815)))</f>
        <v>31879.8588865951</v>
      </c>
      <c r="F815" s="27">
        <f ca="1" t="shared" si="6055"/>
        <v>0.446202403141795</v>
      </c>
      <c r="G815" s="28">
        <f ca="1">IF(F815&lt;=('Ejercicio 3 - TIR'!$D$18-'Ejercicio 3 - TIR'!$C$18)/('Ejercicio 3 - TIR'!$E$18-'Ejercicio 3 - TIR'!$C$18),'Ejercicio 3 - TIR'!$C$18+SQRT(('Ejercicio 3 - TIR'!$E$18-'Ejercicio 3 - TIR'!$C$18)*('Ejercicio 3 - TIR'!$D$18-'Ejercicio 3 - TIR'!$C$18)*F815),'Ejercicio 3 - TIR'!$E$18-SQRT(('Ejercicio 3 - TIR'!$E$18-'Ejercicio 3 - TIR'!$C$18)*('Ejercicio 3 - TIR'!$E$18-'Ejercicio 3 - TIR'!$D$18)*(1-F815)))</f>
        <v>38181.0977546579</v>
      </c>
      <c r="H815" s="27">
        <f ca="1" t="shared" ref="H815:L815" si="6056">RAND()</f>
        <v>0.600645101793289</v>
      </c>
      <c r="I815" s="28">
        <f ca="1">IF(H815&lt;=('Ejercicio 3 - TIR'!$D$18-'Ejercicio 3 - TIR'!$C$18)/('Ejercicio 3 - TIR'!$E$18-'Ejercicio 3 - TIR'!$C$18),'Ejercicio 3 - TIR'!$C$18+SQRT(('Ejercicio 3 - TIR'!$E$18-'Ejercicio 3 - TIR'!$C$18)*('Ejercicio 3 - TIR'!$D$18-'Ejercicio 3 - TIR'!$C$18)*H815),'Ejercicio 3 - TIR'!$E$18-SQRT(('Ejercicio 3 - TIR'!$E$18-'Ejercicio 3 - TIR'!$C$18)*('Ejercicio 3 - TIR'!$E$18-'Ejercicio 3 - TIR'!$D$18)*(1-H815)))</f>
        <v>39491.93158788</v>
      </c>
      <c r="J815" s="27">
        <f ca="1" t="shared" si="6056"/>
        <v>0.0790307481817663</v>
      </c>
      <c r="K815" s="28">
        <f ca="1">IF(J815&lt;=('Ejercicio 3 - TIR'!$D$18-'Ejercicio 3 - TIR'!$C$18)/('Ejercicio 3 - TIR'!$E$18-'Ejercicio 3 - TIR'!$C$18),'Ejercicio 3 - TIR'!$C$18+SQRT(('Ejercicio 3 - TIR'!$E$18-'Ejercicio 3 - TIR'!$C$18)*('Ejercicio 3 - TIR'!$D$18-'Ejercicio 3 - TIR'!$C$18)*J815),'Ejercicio 3 - TIR'!$E$18-SQRT(('Ejercicio 3 - TIR'!$E$18-'Ejercicio 3 - TIR'!$C$18)*('Ejercicio 3 - TIR'!$E$18-'Ejercicio 3 - TIR'!$D$18)*(1-J815)))</f>
        <v>33443.0527482548</v>
      </c>
      <c r="L815" s="27">
        <f ca="1" t="shared" si="6056"/>
        <v>0.603022416734348</v>
      </c>
      <c r="M815" s="28">
        <f ca="1">IF(L815&lt;=('Ejercicio 3 - TIR'!$D$18-'Ejercicio 3 - TIR'!$C$18)/('Ejercicio 3 - TIR'!$E$18-'Ejercicio 3 - TIR'!$C$18),'Ejercicio 3 - TIR'!$C$18+SQRT(('Ejercicio 3 - TIR'!$E$18-'Ejercicio 3 - TIR'!$C$18)*('Ejercicio 3 - TIR'!$D$18-'Ejercicio 3 - TIR'!$C$18)*L815),'Ejercicio 3 - TIR'!$E$18-SQRT(('Ejercicio 3 - TIR'!$E$18-'Ejercicio 3 - TIR'!$C$18)*('Ejercicio 3 - TIR'!$E$18-'Ejercicio 3 - TIR'!$D$18)*(1-L815)))</f>
        <v>39510.697267296</v>
      </c>
      <c r="N815" s="27">
        <f ca="1" t="shared" ref="N815:R815" si="6057">RAND()</f>
        <v>0.306859694616301</v>
      </c>
      <c r="O815" s="28">
        <f ca="1">IF(N815&lt;=('Ejercicio 3 - TIR'!$D$18-'Ejercicio 3 - TIR'!$C$18)/('Ejercicio 3 - TIR'!$E$18-'Ejercicio 3 - TIR'!$C$18),'Ejercicio 3 - TIR'!$C$18+SQRT(('Ejercicio 3 - TIR'!$E$18-'Ejercicio 3 - TIR'!$C$18)*('Ejercicio 3 - TIR'!$D$18-'Ejercicio 3 - TIR'!$C$18)*N815),'Ejercicio 3 - TIR'!$E$18-SQRT(('Ejercicio 3 - TIR'!$E$18-'Ejercicio 3 - TIR'!$C$18)*('Ejercicio 3 - TIR'!$E$18-'Ejercicio 3 - TIR'!$D$18)*(1-N815)))</f>
        <v>36784.4641787281</v>
      </c>
      <c r="P815" s="27">
        <f ca="1" t="shared" si="6057"/>
        <v>0.499311032145534</v>
      </c>
      <c r="Q815" s="29">
        <f ca="1">IF(P815&lt;=('Ejercicio 3 - TIR'!$D$22-'Ejercicio 3 - TIR'!$C$22)/('Ejercicio 3 - TIR'!$E$22-'Ejercicio 3 - TIR'!$C$22),'Ejercicio 3 - TIR'!$C$22+SQRT(('Ejercicio 3 - TIR'!$E$22-'Ejercicio 3 - TIR'!$C$22)*('Ejercicio 3 - TIR'!$D$22-'Ejercicio 3 - TIR'!$C$22)*P815),'Ejercicio 3 - TIR'!$E$22-SQRT(('Ejercicio 3 - TIR'!$E$22-'Ejercicio 3 - TIR'!$C$22)*('Ejercicio 3 - TIR'!$E$22-'Ejercicio 3 - TIR'!$D$22)*(1-P815)))</f>
        <v>0.149979323839306</v>
      </c>
      <c r="R815" s="27">
        <f ca="1" t="shared" si="6057"/>
        <v>0.188237264521293</v>
      </c>
      <c r="S815" s="29">
        <f ca="1">IF(R815&lt;=('Ejercicio 3 - TIR'!$D$23-'Ejercicio 3 - TIR'!$C$23)/('Ejercicio 3 - TIR'!$E$23-'Ejercicio 3 - TIR'!$C$23),'Ejercicio 3 - TIR'!$C$23+SQRT(('Ejercicio 3 - TIR'!$E$23-'Ejercicio 3 - TIR'!$C$23)*('Ejercicio 3 - TIR'!$D$23-'Ejercicio 3 - TIR'!$C$23)*R815),'Ejercicio 3 - TIR'!$E$23-SQRT(('Ejercicio 3 - TIR'!$E$23-'Ejercicio 3 - TIR'!$C$23)*('Ejercicio 3 - TIR'!$E$23-'Ejercicio 3 - TIR'!$D$23)*(1-R815)))</f>
        <v>0.138407256073036</v>
      </c>
      <c r="T815" s="27">
        <f ca="1" t="shared" ref="T815:X815" si="6058">RAND()</f>
        <v>0.436548097346958</v>
      </c>
      <c r="U815" s="29">
        <f ca="1">IF(T815&lt;=('Ejercicio 3 - TIR'!$D$24-'Ejercicio 3 - TIR'!$C$24)/('Ejercicio 3 - TIR'!$E$24-'Ejercicio 3 - TIR'!$C$24),'Ejercicio 3 - TIR'!$C$24+SQRT(('Ejercicio 3 - TIR'!$E$24-'Ejercicio 3 - TIR'!$C$24)*('Ejercicio 3 - TIR'!$D$24-'Ejercicio 3 - TIR'!$C$24)*T815),'Ejercicio 3 - TIR'!$E$24-SQRT(('Ejercicio 3 - TIR'!$E$24-'Ejercicio 3 - TIR'!$C$24)*('Ejercicio 3 - TIR'!$E$24-'Ejercicio 3 - TIR'!$D$24)*(1-T815)))</f>
        <v>0.180280164559398</v>
      </c>
      <c r="V815" s="27">
        <f ca="1" t="shared" si="6058"/>
        <v>0.931563177586377</v>
      </c>
      <c r="W815" s="29">
        <f ca="1">IF(V815&lt;=('Ejercicio 3 - TIR'!$D$25-'Ejercicio 3 - TIR'!$C$25)/('Ejercicio 3 - TIR'!$E$25-'Ejercicio 3 - TIR'!$C$25),'Ejercicio 3 - TIR'!$C$25+SQRT(('Ejercicio 3 - TIR'!$E$25-'Ejercicio 3 - TIR'!$C$25)*('Ejercicio 3 - TIR'!$D$25-'Ejercicio 3 - TIR'!$C$25)*V815),'Ejercicio 3 - TIR'!$E$25-SQRT(('Ejercicio 3 - TIR'!$E$25-'Ejercicio 3 - TIR'!$C$25)*('Ejercicio 3 - TIR'!$E$25-'Ejercicio 3 - TIR'!$D$25)*(1-V815)))</f>
        <v>0.234523279467288</v>
      </c>
      <c r="X815" s="27">
        <f ca="1" t="shared" si="6058"/>
        <v>0.903954600986586</v>
      </c>
      <c r="Y815" s="29">
        <f ca="1">IF(X815&lt;=('Ejercicio 3 - TIR'!$D$26-'Ejercicio 3 - TIR'!$C$26)/('Ejercicio 3 - TIR'!$E$26-'Ejercicio 3 - TIR'!$C$26),'Ejercicio 3 - TIR'!$C$26+SQRT(('Ejercicio 3 - TIR'!$E$26-'Ejercicio 3 - TIR'!$C$26)*('Ejercicio 3 - TIR'!$D$26-'Ejercicio 3 - TIR'!$C$26)*X815),'Ejercicio 3 - TIR'!$E$26-SQRT(('Ejercicio 3 - TIR'!$E$26-'Ejercicio 3 - TIR'!$C$26)*('Ejercicio 3 - TIR'!$E$26-'Ejercicio 3 - TIR'!$D$26)*(1-X815)))</f>
        <v>0.257226217822407</v>
      </c>
      <c r="Z815" s="27">
        <f ca="1" t="shared" si="5716"/>
        <v>1.14997932383931</v>
      </c>
      <c r="AA815" s="27">
        <f ca="1" t="shared" si="5717"/>
        <v>1.30914480659263</v>
      </c>
      <c r="AB815" s="27">
        <f ca="1" t="shared" si="5718"/>
        <v>1.54515764775723</v>
      </c>
      <c r="AC815" s="27">
        <f ca="1" t="shared" si="5719"/>
        <v>1.90753308660322</v>
      </c>
      <c r="AD815" s="27">
        <f ca="1" t="shared" si="5720"/>
        <v>2.39820060784126</v>
      </c>
      <c r="AE815" s="26">
        <f ca="1" t="shared" si="5721"/>
        <v>4781.31967990402</v>
      </c>
      <c r="AF815" s="26">
        <f ca="1" t="shared" si="5722"/>
        <v>5443.08901720754</v>
      </c>
      <c r="AG815" s="26">
        <f ca="1" t="shared" si="5723"/>
        <v>6424.37000094117</v>
      </c>
      <c r="AH815" s="26">
        <f ca="1" t="shared" si="5724"/>
        <v>7931.03432207315</v>
      </c>
      <c r="AI815" s="26">
        <f ca="1" t="shared" si="5725"/>
        <v>9971.10428415973</v>
      </c>
      <c r="AJ815" s="28">
        <f ca="1" t="shared" si="5726"/>
        <v>43907.472979344</v>
      </c>
      <c r="AK815" s="28">
        <f ca="1" t="shared" si="5727"/>
        <v>51700.6571405844</v>
      </c>
      <c r="AL815" s="28">
        <f ca="1" t="shared" si="5728"/>
        <v>51674.7887183143</v>
      </c>
      <c r="AM815" s="28">
        <f ca="1" t="shared" si="5729"/>
        <v>75367.9623121304</v>
      </c>
      <c r="AN815" s="28">
        <f ca="1" t="shared" si="5730"/>
        <v>88216.524352541</v>
      </c>
      <c r="AO815" s="28">
        <f ca="1">C815/'Ejercicio 3 - TIR'!$D$7</f>
        <v>15375.2551796768</v>
      </c>
      <c r="AP815" s="28">
        <f ca="1" t="shared" si="5731"/>
        <v>28532.2177996671</v>
      </c>
      <c r="AQ815" s="28">
        <f ca="1" t="shared" si="5732"/>
        <v>36325.4019609076</v>
      </c>
      <c r="AR815" s="28">
        <f ca="1" t="shared" si="5733"/>
        <v>36299.5335386375</v>
      </c>
      <c r="AS815" s="28">
        <f ca="1" t="shared" si="5734"/>
        <v>59992.7071324535</v>
      </c>
      <c r="AT815" s="28">
        <f ca="1" t="shared" si="5735"/>
        <v>72841.2691728641</v>
      </c>
      <c r="AU815" s="28">
        <f ca="1">AP815*'Ejercicio 3 - TIR'!$D$5</f>
        <v>14266.1088998336</v>
      </c>
      <c r="AV815" s="28">
        <f ca="1">AQ815*'Ejercicio 3 - TIR'!$D$5</f>
        <v>18162.7009804538</v>
      </c>
      <c r="AW815" s="28">
        <f ca="1">AR815*'Ejercicio 3 - TIR'!$D$5</f>
        <v>18149.7667693187</v>
      </c>
      <c r="AX815" s="28">
        <f ca="1">AS815*'Ejercicio 3 - TIR'!$D$5</f>
        <v>29996.3535662268</v>
      </c>
      <c r="AY815" s="28">
        <f ca="1">AT815*'Ejercicio 3 - TIR'!$D$5</f>
        <v>36420.6345864321</v>
      </c>
      <c r="AZ815" s="28">
        <f ca="1" t="shared" ref="AZ815:BD815" si="6059">AJ815-AU815-AE815</f>
        <v>24860.0443996064</v>
      </c>
      <c r="BA815" s="28">
        <f ca="1" t="shared" si="6059"/>
        <v>28094.8671429231</v>
      </c>
      <c r="BB815" s="28">
        <f ca="1" t="shared" si="6059"/>
        <v>27100.6519480544</v>
      </c>
      <c r="BC815" s="28">
        <f ca="1" t="shared" si="6059"/>
        <v>37440.5744238305</v>
      </c>
      <c r="BD815" s="28">
        <f ca="1" t="shared" si="6059"/>
        <v>41824.7854819492</v>
      </c>
      <c r="BE815" s="28">
        <f ca="1" t="shared" ref="BE815:BI815" si="6060">AZ815/Z815</f>
        <v>21617.818585302</v>
      </c>
      <c r="BF815" s="28">
        <f ca="1" t="shared" si="6060"/>
        <v>21460.4732810627</v>
      </c>
      <c r="BG815" s="28">
        <f ca="1" t="shared" si="6060"/>
        <v>17539.0854049039</v>
      </c>
      <c r="BH815" s="28">
        <f ca="1" t="shared" si="6060"/>
        <v>19627.7457448991</v>
      </c>
      <c r="BI815" s="28">
        <f ca="1" t="shared" si="6060"/>
        <v>17440.0695860042</v>
      </c>
      <c r="BJ815" s="28">
        <f ca="1" t="shared" si="5738"/>
        <v>76454.2969597261</v>
      </c>
      <c r="BK815" s="28">
        <f ca="1" t="shared" si="5739"/>
        <v>36872.9463176155</v>
      </c>
      <c r="BL815" s="28">
        <f ca="1" t="shared" si="5740"/>
        <v>113327.243277342</v>
      </c>
      <c r="BM815" s="28">
        <f ca="1">BK815*'Ejercicio 3 - TIR'!$D$5</f>
        <v>18436.4731588078</v>
      </c>
      <c r="BN815" s="28">
        <f ca="1" t="shared" si="5741"/>
        <v>94890.7701185339</v>
      </c>
      <c r="BO815" s="28">
        <f ca="1" t="shared" si="5742"/>
        <v>39567.4864764336</v>
      </c>
      <c r="BP815" s="28">
        <f ca="1" t="shared" si="5743"/>
        <v>-108756.134784979</v>
      </c>
      <c r="BQ815" s="28">
        <f ca="1" t="shared" ref="BQ815:BT815" si="6061">BE815</f>
        <v>21617.818585302</v>
      </c>
      <c r="BR815" s="28">
        <f ca="1" t="shared" si="6061"/>
        <v>21460.4732810627</v>
      </c>
      <c r="BS815" s="28">
        <f ca="1" t="shared" si="6061"/>
        <v>17539.0854049039</v>
      </c>
      <c r="BT815" s="28">
        <f ca="1" t="shared" si="6061"/>
        <v>19627.7457448991</v>
      </c>
      <c r="BU815" s="28">
        <f ca="1" t="shared" si="5745"/>
        <v>57007.5560624378</v>
      </c>
      <c r="BV815" s="30">
        <f ca="1" t="shared" si="5746"/>
        <v>7.03782356666125</v>
      </c>
    </row>
    <row r="816" ht="15" customHeight="1" spans="1:74">
      <c r="A816" s="26">
        <v>815</v>
      </c>
      <c r="B816" s="27">
        <f ca="1" t="shared" ref="B816:F816" si="6062">RAND()</f>
        <v>0.15163831295714</v>
      </c>
      <c r="C816" s="28">
        <f ca="1">IF(B816&lt;=('Ejercicio 3 - TIR'!$D$13-'Ejercicio 3 - TIR'!$C$13)/('Ejercicio 3 - TIR'!$E$13-'Ejercicio 3 - TIR'!$C$13),'Ejercicio 3 - TIR'!$C$13+SQRT(('Ejercicio 3 - TIR'!$E$13-'Ejercicio 3 - TIR'!$C$13)*('Ejercicio 3 - TIR'!$D$13-'Ejercicio 3 - TIR'!$C$13)*B816),'Ejercicio 3 - TIR'!$E$13-SQRT(('Ejercicio 3 - TIR'!$E$13-'Ejercicio 3 - TIR'!$C$13)*('Ejercicio 3 - TIR'!$E$13-'Ejercicio 3 - TIR'!$D$13)*(1-B816)))</f>
        <v>67788.1528736188</v>
      </c>
      <c r="D816" s="27">
        <f ca="1" t="shared" si="6062"/>
        <v>0.998305939053898</v>
      </c>
      <c r="E816" s="28">
        <f ca="1">IF(D816&lt;=('Ejercicio 3 - TIR'!$D$14-'Ejercicio 3 - TIR'!$C$14)/('Ejercicio 3 - TIR'!$E$14-'Ejercicio 3 - TIR'!$C$14),'Ejercicio 3 - TIR'!$C$14+SQRT(('Ejercicio 3 - TIR'!$E$14-'Ejercicio 3 - TIR'!$C$14)*('Ejercicio 3 - TIR'!$D$14-'Ejercicio 3 - TIR'!$C$14)*D816),'Ejercicio 3 - TIR'!$E$14-SQRT(('Ejercicio 3 - TIR'!$E$14-'Ejercicio 3 - TIR'!$C$14)*('Ejercicio 3 - TIR'!$E$14-'Ejercicio 3 - TIR'!$D$14)*(1-D816)))</f>
        <v>39495.9076057752</v>
      </c>
      <c r="F816" s="27">
        <f ca="1" t="shared" si="6062"/>
        <v>0.994966530879951</v>
      </c>
      <c r="G816" s="28">
        <f ca="1">IF(F816&lt;=('Ejercicio 3 - TIR'!$D$18-'Ejercicio 3 - TIR'!$C$18)/('Ejercicio 3 - TIR'!$E$18-'Ejercicio 3 - TIR'!$C$18),'Ejercicio 3 - TIR'!$C$18+SQRT(('Ejercicio 3 - TIR'!$E$18-'Ejercicio 3 - TIR'!$C$18)*('Ejercicio 3 - TIR'!$D$18-'Ejercicio 3 - TIR'!$C$18)*F816),'Ejercicio 3 - TIR'!$E$18-SQRT(('Ejercicio 3 - TIR'!$E$18-'Ejercicio 3 - TIR'!$C$18)*('Ejercicio 3 - TIR'!$E$18-'Ejercicio 3 - TIR'!$D$18)*(1-F816)))</f>
        <v>44385.581426059</v>
      </c>
      <c r="H816" s="27">
        <f ca="1" t="shared" ref="H816:L816" si="6063">RAND()</f>
        <v>0.304942254020129</v>
      </c>
      <c r="I816" s="28">
        <f ca="1">IF(H816&lt;=('Ejercicio 3 - TIR'!$D$18-'Ejercicio 3 - TIR'!$C$18)/('Ejercicio 3 - TIR'!$E$18-'Ejercicio 3 - TIR'!$C$18),'Ejercicio 3 - TIR'!$C$18+SQRT(('Ejercicio 3 - TIR'!$E$18-'Ejercicio 3 - TIR'!$C$18)*('Ejercicio 3 - TIR'!$D$18-'Ejercicio 3 - TIR'!$C$18)*H816),'Ejercicio 3 - TIR'!$E$18-SQRT(('Ejercicio 3 - TIR'!$E$18-'Ejercicio 3 - TIR'!$C$18)*('Ejercicio 3 - TIR'!$E$18-'Ejercicio 3 - TIR'!$D$18)*(1-H816)))</f>
        <v>36763.2342930745</v>
      </c>
      <c r="J816" s="27">
        <f ca="1" t="shared" si="6063"/>
        <v>0.512257986819775</v>
      </c>
      <c r="K816" s="28">
        <f ca="1">IF(J816&lt;=('Ejercicio 3 - TIR'!$D$18-'Ejercicio 3 - TIR'!$C$18)/('Ejercicio 3 - TIR'!$E$18-'Ejercicio 3 - TIR'!$C$18),'Ejercicio 3 - TIR'!$C$18+SQRT(('Ejercicio 3 - TIR'!$E$18-'Ejercicio 3 - TIR'!$C$18)*('Ejercicio 3 - TIR'!$D$18-'Ejercicio 3 - TIR'!$C$18)*J816),'Ejercicio 3 - TIR'!$E$18-SQRT(('Ejercicio 3 - TIR'!$E$18-'Ejercicio 3 - TIR'!$C$18)*('Ejercicio 3 - TIR'!$E$18-'Ejercicio 3 - TIR'!$D$18)*(1-J816)))</f>
        <v>38765.7685357854</v>
      </c>
      <c r="L816" s="27">
        <f ca="1" t="shared" si="6063"/>
        <v>0.147399652578493</v>
      </c>
      <c r="M816" s="28">
        <f ca="1">IF(L816&lt;=('Ejercicio 3 - TIR'!$D$18-'Ejercicio 3 - TIR'!$C$18)/('Ejercicio 3 - TIR'!$E$18-'Ejercicio 3 - TIR'!$C$18),'Ejercicio 3 - TIR'!$C$18+SQRT(('Ejercicio 3 - TIR'!$E$18-'Ejercicio 3 - TIR'!$C$18)*('Ejercicio 3 - TIR'!$D$18-'Ejercicio 3 - TIR'!$C$18)*L816),'Ejercicio 3 - TIR'!$E$18-SQRT(('Ejercicio 3 - TIR'!$E$18-'Ejercicio 3 - TIR'!$C$18)*('Ejercicio 3 - TIR'!$E$18-'Ejercicio 3 - TIR'!$D$18)*(1-L816)))</f>
        <v>34702.121636748</v>
      </c>
      <c r="N816" s="27">
        <f ca="1" t="shared" ref="N816:R816" si="6064">RAND()</f>
        <v>0.630963998350494</v>
      </c>
      <c r="O816" s="28">
        <f ca="1">IF(N816&lt;=('Ejercicio 3 - TIR'!$D$18-'Ejercicio 3 - TIR'!$C$18)/('Ejercicio 3 - TIR'!$E$18-'Ejercicio 3 - TIR'!$C$18),'Ejercicio 3 - TIR'!$C$18+SQRT(('Ejercicio 3 - TIR'!$E$18-'Ejercicio 3 - TIR'!$C$18)*('Ejercicio 3 - TIR'!$D$18-'Ejercicio 3 - TIR'!$C$18)*N816),'Ejercicio 3 - TIR'!$E$18-SQRT(('Ejercicio 3 - TIR'!$E$18-'Ejercicio 3 - TIR'!$C$18)*('Ejercicio 3 - TIR'!$E$18-'Ejercicio 3 - TIR'!$D$18)*(1-N816)))</f>
        <v>39728.5456134293</v>
      </c>
      <c r="P816" s="27">
        <f ca="1" t="shared" si="6064"/>
        <v>0.723797260894911</v>
      </c>
      <c r="Q816" s="29">
        <f ca="1">IF(P816&lt;=('Ejercicio 3 - TIR'!$D$22-'Ejercicio 3 - TIR'!$C$22)/('Ejercicio 3 - TIR'!$E$22-'Ejercicio 3 - TIR'!$C$22),'Ejercicio 3 - TIR'!$C$22+SQRT(('Ejercicio 3 - TIR'!$E$22-'Ejercicio 3 - TIR'!$C$22)*('Ejercicio 3 - TIR'!$D$22-'Ejercicio 3 - TIR'!$C$22)*P816),'Ejercicio 3 - TIR'!$E$22-SQRT(('Ejercicio 3 - TIR'!$E$22-'Ejercicio 3 - TIR'!$C$22)*('Ejercicio 3 - TIR'!$E$22-'Ejercicio 3 - TIR'!$D$22)*(1-P816)))</f>
        <v>0.157702804427705</v>
      </c>
      <c r="R816" s="27">
        <f ca="1" t="shared" si="6064"/>
        <v>0.0402720275211745</v>
      </c>
      <c r="S816" s="29">
        <f ca="1">IF(R816&lt;=('Ejercicio 3 - TIR'!$D$23-'Ejercicio 3 - TIR'!$C$23)/('Ejercicio 3 - TIR'!$E$23-'Ejercicio 3 - TIR'!$C$23),'Ejercicio 3 - TIR'!$C$23+SQRT(('Ejercicio 3 - TIR'!$E$23-'Ejercicio 3 - TIR'!$C$23)*('Ejercicio 3 - TIR'!$D$23-'Ejercicio 3 - TIR'!$C$23)*R816),'Ejercicio 3 - TIR'!$E$23-SQRT(('Ejercicio 3 - TIR'!$E$23-'Ejercicio 3 - TIR'!$C$23)*('Ejercicio 3 - TIR'!$E$23-'Ejercicio 3 - TIR'!$D$23)*(1-R816)))</f>
        <v>0.128514085361218</v>
      </c>
      <c r="T816" s="27">
        <f ca="1" t="shared" ref="T816:X816" si="6065">RAND()</f>
        <v>0.318616467584175</v>
      </c>
      <c r="U816" s="29">
        <f ca="1">IF(T816&lt;=('Ejercicio 3 - TIR'!$D$24-'Ejercicio 3 - TIR'!$C$24)/('Ejercicio 3 - TIR'!$E$24-'Ejercicio 3 - TIR'!$C$24),'Ejercicio 3 - TIR'!$C$24+SQRT(('Ejercicio 3 - TIR'!$E$24-'Ejercicio 3 - TIR'!$C$24)*('Ejercicio 3 - TIR'!$D$24-'Ejercicio 3 - TIR'!$C$24)*T816),'Ejercicio 3 - TIR'!$E$24-SQRT(('Ejercicio 3 - TIR'!$E$24-'Ejercicio 3 - TIR'!$C$24)*('Ejercicio 3 - TIR'!$E$24-'Ejercicio 3 - TIR'!$D$24)*(1-T816)))</f>
        <v>0.175866862622413</v>
      </c>
      <c r="V816" s="27">
        <f ca="1" t="shared" si="6065"/>
        <v>0.574497965318588</v>
      </c>
      <c r="W816" s="29">
        <f ca="1">IF(V816&lt;=('Ejercicio 3 - TIR'!$D$25-'Ejercicio 3 - TIR'!$C$25)/('Ejercicio 3 - TIR'!$E$25-'Ejercicio 3 - TIR'!$C$25),'Ejercicio 3 - TIR'!$C$25+SQRT(('Ejercicio 3 - TIR'!$E$25-'Ejercicio 3 - TIR'!$C$25)*('Ejercicio 3 - TIR'!$D$25-'Ejercicio 3 - TIR'!$C$25)*V816),'Ejercicio 3 - TIR'!$E$25-SQRT(('Ejercicio 3 - TIR'!$E$25-'Ejercicio 3 - TIR'!$C$25)*('Ejercicio 3 - TIR'!$E$25-'Ejercicio 3 - TIR'!$D$25)*(1-V816)))</f>
        <v>0.21140910571929</v>
      </c>
      <c r="X816" s="27">
        <f ca="1" t="shared" si="6065"/>
        <v>0.862834629705621</v>
      </c>
      <c r="Y816" s="29">
        <f ca="1">IF(X816&lt;=('Ejercicio 3 - TIR'!$D$26-'Ejercicio 3 - TIR'!$C$26)/('Ejercicio 3 - TIR'!$E$26-'Ejercicio 3 - TIR'!$C$26),'Ejercicio 3 - TIR'!$C$26+SQRT(('Ejercicio 3 - TIR'!$E$26-'Ejercicio 3 - TIR'!$C$26)*('Ejercicio 3 - TIR'!$D$26-'Ejercicio 3 - TIR'!$C$26)*X816),'Ejercicio 3 - TIR'!$E$26-SQRT(('Ejercicio 3 - TIR'!$E$26-'Ejercicio 3 - TIR'!$C$26)*('Ejercicio 3 - TIR'!$E$26-'Ejercicio 3 - TIR'!$D$26)*(1-X816)))</f>
        <v>0.252784324377491</v>
      </c>
      <c r="Z816" s="27">
        <f ca="1" t="shared" si="5716"/>
        <v>1.15770280442771</v>
      </c>
      <c r="AA816" s="27">
        <f ca="1" t="shared" si="5717"/>
        <v>1.30648392145885</v>
      </c>
      <c r="AB816" s="27">
        <f ca="1" t="shared" si="5718"/>
        <v>1.53625114979244</v>
      </c>
      <c r="AC816" s="27">
        <f ca="1" t="shared" si="5719"/>
        <v>1.8610286315303</v>
      </c>
      <c r="AD816" s="27">
        <f ca="1" t="shared" si="5720"/>
        <v>2.33146749679885</v>
      </c>
      <c r="AE816" s="26">
        <f ca="1" t="shared" si="5721"/>
        <v>6228.61539284828</v>
      </c>
      <c r="AF816" s="26">
        <f ca="1" t="shared" si="5722"/>
        <v>7029.08020312698</v>
      </c>
      <c r="AG816" s="26">
        <f ca="1" t="shared" si="5723"/>
        <v>8265.26248557223</v>
      </c>
      <c r="AH816" s="26">
        <f ca="1" t="shared" si="5724"/>
        <v>10012.6142361823</v>
      </c>
      <c r="AI816" s="26">
        <f ca="1" t="shared" si="5725"/>
        <v>12543.646161128</v>
      </c>
      <c r="AJ816" s="28">
        <f ca="1" t="shared" si="5726"/>
        <v>51385.3120931028</v>
      </c>
      <c r="AK816" s="28">
        <f ca="1" t="shared" si="5727"/>
        <v>48030.5745047265</v>
      </c>
      <c r="AL816" s="28">
        <f ca="1" t="shared" si="5728"/>
        <v>59553.9564856881</v>
      </c>
      <c r="AM816" s="28">
        <f ca="1" t="shared" si="5729"/>
        <v>64581.641940835</v>
      </c>
      <c r="AN816" s="28">
        <f ca="1" t="shared" si="5730"/>
        <v>92625.8127928008</v>
      </c>
      <c r="AO816" s="28">
        <f ca="1">C816/'Ejercicio 3 - TIR'!$D$7</f>
        <v>13557.6305747238</v>
      </c>
      <c r="AP816" s="28">
        <f ca="1" t="shared" si="5731"/>
        <v>37827.681518379</v>
      </c>
      <c r="AQ816" s="28">
        <f ca="1" t="shared" si="5732"/>
        <v>34472.9439300027</v>
      </c>
      <c r="AR816" s="28">
        <f ca="1" t="shared" si="5733"/>
        <v>45996.3259109644</v>
      </c>
      <c r="AS816" s="28">
        <f ca="1" t="shared" si="5734"/>
        <v>51024.0113661113</v>
      </c>
      <c r="AT816" s="28">
        <f ca="1" t="shared" si="5735"/>
        <v>79068.182218077</v>
      </c>
      <c r="AU816" s="28">
        <f ca="1">AP816*'Ejercicio 3 - TIR'!$D$5</f>
        <v>18913.8407591895</v>
      </c>
      <c r="AV816" s="28">
        <f ca="1">AQ816*'Ejercicio 3 - TIR'!$D$5</f>
        <v>17236.4719650014</v>
      </c>
      <c r="AW816" s="28">
        <f ca="1">AR816*'Ejercicio 3 - TIR'!$D$5</f>
        <v>22998.1629554822</v>
      </c>
      <c r="AX816" s="28">
        <f ca="1">AS816*'Ejercicio 3 - TIR'!$D$5</f>
        <v>25512.0056830556</v>
      </c>
      <c r="AY816" s="28">
        <f ca="1">AT816*'Ejercicio 3 - TIR'!$D$5</f>
        <v>39534.0911090385</v>
      </c>
      <c r="AZ816" s="28">
        <f ca="1" t="shared" ref="AZ816:BD816" si="6066">AJ816-AU816-AE816</f>
        <v>26242.855941065</v>
      </c>
      <c r="BA816" s="28">
        <f ca="1" t="shared" si="6066"/>
        <v>23765.0223365981</v>
      </c>
      <c r="BB816" s="28">
        <f ca="1" t="shared" si="6066"/>
        <v>28290.5310446337</v>
      </c>
      <c r="BC816" s="28">
        <f ca="1" t="shared" si="6066"/>
        <v>29057.0220215971</v>
      </c>
      <c r="BD816" s="28">
        <f ca="1" t="shared" si="6066"/>
        <v>40548.0755226342</v>
      </c>
      <c r="BE816" s="28">
        <f ca="1" t="shared" ref="BE816:BI816" si="6067">AZ816/Z816</f>
        <v>22668.0421267855</v>
      </c>
      <c r="BF816" s="28">
        <f ca="1" t="shared" si="6067"/>
        <v>18190.0610839983</v>
      </c>
      <c r="BG816" s="28">
        <f ca="1" t="shared" si="6067"/>
        <v>18415.3034147157</v>
      </c>
      <c r="BH816" s="28">
        <f ca="1" t="shared" si="6067"/>
        <v>15613.4201963911</v>
      </c>
      <c r="BI816" s="28">
        <f ca="1" t="shared" si="6067"/>
        <v>17391.6537881431</v>
      </c>
      <c r="BJ816" s="28">
        <f ca="1" t="shared" si="5738"/>
        <v>92083.4248394351</v>
      </c>
      <c r="BK816" s="28">
        <f ca="1" t="shared" si="5739"/>
        <v>31609.1750185747</v>
      </c>
      <c r="BL816" s="28">
        <f ca="1" t="shared" si="5740"/>
        <v>123692.59985801</v>
      </c>
      <c r="BM816" s="28">
        <f ca="1">BK816*'Ejercicio 3 - TIR'!$D$5</f>
        <v>15804.5875092874</v>
      </c>
      <c r="BN816" s="28">
        <f ca="1" t="shared" si="5741"/>
        <v>107888.012348722</v>
      </c>
      <c r="BO816" s="28">
        <f ca="1" t="shared" si="5742"/>
        <v>46274.722893137</v>
      </c>
      <c r="BP816" s="28">
        <f ca="1" t="shared" si="5743"/>
        <v>-107284.060479394</v>
      </c>
      <c r="BQ816" s="28">
        <f ca="1" t="shared" ref="BQ816:BT816" si="6068">BE816</f>
        <v>22668.0421267855</v>
      </c>
      <c r="BR816" s="28">
        <f ca="1" t="shared" si="6068"/>
        <v>18190.0610839983</v>
      </c>
      <c r="BS816" s="28">
        <f ca="1" t="shared" si="6068"/>
        <v>18415.3034147157</v>
      </c>
      <c r="BT816" s="28">
        <f ca="1" t="shared" si="6068"/>
        <v>15613.4201963911</v>
      </c>
      <c r="BU816" s="28">
        <f ca="1" t="shared" si="5745"/>
        <v>63666.3766812801</v>
      </c>
      <c r="BV816" s="30">
        <f ca="1" t="shared" si="5746"/>
        <v>7.61951515300543</v>
      </c>
    </row>
    <row r="817" ht="15" customHeight="1" spans="1:74">
      <c r="A817" s="26">
        <v>816</v>
      </c>
      <c r="B817" s="27">
        <f ca="1" t="shared" ref="B817:F817" si="6069">RAND()</f>
        <v>0.12383266856597</v>
      </c>
      <c r="C817" s="28">
        <f ca="1">IF(B817&lt;=('Ejercicio 3 - TIR'!$D$13-'Ejercicio 3 - TIR'!$C$13)/('Ejercicio 3 - TIR'!$E$13-'Ejercicio 3 - TIR'!$C$13),'Ejercicio 3 - TIR'!$C$13+SQRT(('Ejercicio 3 - TIR'!$E$13-'Ejercicio 3 - TIR'!$C$13)*('Ejercicio 3 - TIR'!$D$13-'Ejercicio 3 - TIR'!$C$13)*B817),'Ejercicio 3 - TIR'!$E$13-SQRT(('Ejercicio 3 - TIR'!$E$13-'Ejercicio 3 - TIR'!$C$13)*('Ejercicio 3 - TIR'!$E$13-'Ejercicio 3 - TIR'!$D$13)*(1-B817)))</f>
        <v>67037.973247064</v>
      </c>
      <c r="D817" s="27">
        <f ca="1" t="shared" si="6069"/>
        <v>0.0279151772304915</v>
      </c>
      <c r="E817" s="28">
        <f ca="1">IF(D817&lt;=('Ejercicio 3 - TIR'!$D$14-'Ejercicio 3 - TIR'!$C$14)/('Ejercicio 3 - TIR'!$E$14-'Ejercicio 3 - TIR'!$C$14),'Ejercicio 3 - TIR'!$C$14+SQRT(('Ejercicio 3 - TIR'!$E$14-'Ejercicio 3 - TIR'!$C$14)*('Ejercicio 3 - TIR'!$D$14-'Ejercicio 3 - TIR'!$C$14)*D817),'Ejercicio 3 - TIR'!$E$14-SQRT(('Ejercicio 3 - TIR'!$E$14-'Ejercicio 3 - TIR'!$C$14)*('Ejercicio 3 - TIR'!$E$14-'Ejercicio 3 - TIR'!$D$14)*(1-D817)))</f>
        <v>26446.9410120274</v>
      </c>
      <c r="F817" s="27">
        <f ca="1" t="shared" si="6069"/>
        <v>0.170331368988352</v>
      </c>
      <c r="G817" s="28">
        <f ca="1">IF(F817&lt;=('Ejercicio 3 - TIR'!$D$18-'Ejercicio 3 - TIR'!$C$18)/('Ejercicio 3 - TIR'!$E$18-'Ejercicio 3 - TIR'!$C$18),'Ejercicio 3 - TIR'!$C$18+SQRT(('Ejercicio 3 - TIR'!$E$18-'Ejercicio 3 - TIR'!$C$18)*('Ejercicio 3 - TIR'!$D$18-'Ejercicio 3 - TIR'!$C$18)*F817),'Ejercicio 3 - TIR'!$E$18-SQRT(('Ejercicio 3 - TIR'!$E$18-'Ejercicio 3 - TIR'!$C$18)*('Ejercicio 3 - TIR'!$E$18-'Ejercicio 3 - TIR'!$D$18)*(1-F817)))</f>
        <v>35054.6716360465</v>
      </c>
      <c r="H817" s="27">
        <f ca="1" t="shared" ref="H817:L817" si="6070">RAND()</f>
        <v>0.47286093770014</v>
      </c>
      <c r="I817" s="28">
        <f ca="1">IF(H817&lt;=('Ejercicio 3 - TIR'!$D$18-'Ejercicio 3 - TIR'!$C$18)/('Ejercicio 3 - TIR'!$E$18-'Ejercicio 3 - TIR'!$C$18),'Ejercicio 3 - TIR'!$C$18+SQRT(('Ejercicio 3 - TIR'!$E$18-'Ejercicio 3 - TIR'!$C$18)*('Ejercicio 3 - TIR'!$D$18-'Ejercicio 3 - TIR'!$C$18)*H817),'Ejercicio 3 - TIR'!$E$18-SQRT(('Ejercicio 3 - TIR'!$E$18-'Ejercicio 3 - TIR'!$C$18)*('Ejercicio 3 - TIR'!$E$18-'Ejercicio 3 - TIR'!$D$18)*(1-H817)))</f>
        <v>38421.9439950062</v>
      </c>
      <c r="J817" s="27">
        <f ca="1" t="shared" si="6070"/>
        <v>0.785529256768066</v>
      </c>
      <c r="K817" s="28">
        <f ca="1">IF(J817&lt;=('Ejercicio 3 - TIR'!$D$18-'Ejercicio 3 - TIR'!$C$18)/('Ejercicio 3 - TIR'!$E$18-'Ejercicio 3 - TIR'!$C$18),'Ejercicio 3 - TIR'!$C$18+SQRT(('Ejercicio 3 - TIR'!$E$18-'Ejercicio 3 - TIR'!$C$18)*('Ejercicio 3 - TIR'!$D$18-'Ejercicio 3 - TIR'!$C$18)*J817),'Ejercicio 3 - TIR'!$E$18-SQRT(('Ejercicio 3 - TIR'!$E$18-'Ejercicio 3 - TIR'!$C$18)*('Ejercicio 3 - TIR'!$E$18-'Ejercicio 3 - TIR'!$D$18)*(1-J817)))</f>
        <v>40989.350957464</v>
      </c>
      <c r="L817" s="27">
        <f ca="1" t="shared" si="6070"/>
        <v>0.668051012395485</v>
      </c>
      <c r="M817" s="28">
        <f ca="1">IF(L817&lt;=('Ejercicio 3 - TIR'!$D$18-'Ejercicio 3 - TIR'!$C$18)/('Ejercicio 3 - TIR'!$E$18-'Ejercicio 3 - TIR'!$C$18),'Ejercicio 3 - TIR'!$C$18+SQRT(('Ejercicio 3 - TIR'!$E$18-'Ejercicio 3 - TIR'!$C$18)*('Ejercicio 3 - TIR'!$D$18-'Ejercicio 3 - TIR'!$C$18)*L817),'Ejercicio 3 - TIR'!$E$18-SQRT(('Ejercicio 3 - TIR'!$E$18-'Ejercicio 3 - TIR'!$C$18)*('Ejercicio 3 - TIR'!$E$18-'Ejercicio 3 - TIR'!$D$18)*(1-L817)))</f>
        <v>40010.3933952326</v>
      </c>
      <c r="N817" s="27">
        <f ca="1" t="shared" ref="N817:R817" si="6071">RAND()</f>
        <v>0.570103713151826</v>
      </c>
      <c r="O817" s="28">
        <f ca="1">IF(N817&lt;=('Ejercicio 3 - TIR'!$D$18-'Ejercicio 3 - TIR'!$C$18)/('Ejercicio 3 - TIR'!$E$18-'Ejercicio 3 - TIR'!$C$18),'Ejercicio 3 - TIR'!$C$18+SQRT(('Ejercicio 3 - TIR'!$E$18-'Ejercicio 3 - TIR'!$C$18)*('Ejercicio 3 - TIR'!$D$18-'Ejercicio 3 - TIR'!$C$18)*N817),'Ejercicio 3 - TIR'!$E$18-SQRT(('Ejercicio 3 - TIR'!$E$18-'Ejercicio 3 - TIR'!$C$18)*('Ejercicio 3 - TIR'!$E$18-'Ejercicio 3 - TIR'!$D$18)*(1-N817)))</f>
        <v>39247.4621909351</v>
      </c>
      <c r="P817" s="27">
        <f ca="1" t="shared" si="6071"/>
        <v>0.958732362850182</v>
      </c>
      <c r="Q817" s="29">
        <f ca="1">IF(P817&lt;=('Ejercicio 3 - TIR'!$D$22-'Ejercicio 3 - TIR'!$C$22)/('Ejercicio 3 - TIR'!$E$22-'Ejercicio 3 - TIR'!$C$22),'Ejercicio 3 - TIR'!$C$22+SQRT(('Ejercicio 3 - TIR'!$E$22-'Ejercicio 3 - TIR'!$C$22)*('Ejercicio 3 - TIR'!$D$22-'Ejercicio 3 - TIR'!$C$22)*P817),'Ejercicio 3 - TIR'!$E$22-SQRT(('Ejercicio 3 - TIR'!$E$22-'Ejercicio 3 - TIR'!$C$22)*('Ejercicio 3 - TIR'!$E$22-'Ejercicio 3 - TIR'!$D$22)*(1-P817)))</f>
        <v>0.171381314086842</v>
      </c>
      <c r="R817" s="27">
        <f ca="1" t="shared" si="6071"/>
        <v>0.449248071414167</v>
      </c>
      <c r="S817" s="29">
        <f ca="1">IF(R817&lt;=('Ejercicio 3 - TIR'!$D$23-'Ejercicio 3 - TIR'!$C$23)/('Ejercicio 3 - TIR'!$E$23-'Ejercicio 3 - TIR'!$C$23),'Ejercicio 3 - TIR'!$C$23+SQRT(('Ejercicio 3 - TIR'!$E$23-'Ejercicio 3 - TIR'!$C$23)*('Ejercicio 3 - TIR'!$D$23-'Ejercicio 3 - TIR'!$C$23)*R817),'Ejercicio 3 - TIR'!$E$23-SQRT(('Ejercicio 3 - TIR'!$E$23-'Ejercicio 3 - TIR'!$C$23)*('Ejercicio 3 - TIR'!$E$23-'Ejercicio 3 - TIR'!$D$23)*(1-R817)))</f>
        <v>0.148436710930512</v>
      </c>
      <c r="T817" s="27">
        <f ca="1" t="shared" ref="T817:X817" si="6072">RAND()</f>
        <v>0.22034258308004</v>
      </c>
      <c r="U817" s="29">
        <f ca="1">IF(T817&lt;=('Ejercicio 3 - TIR'!$D$24-'Ejercicio 3 - TIR'!$C$24)/('Ejercicio 3 - TIR'!$E$24-'Ejercicio 3 - TIR'!$C$24),'Ejercicio 3 - TIR'!$C$24+SQRT(('Ejercicio 3 - TIR'!$E$24-'Ejercicio 3 - TIR'!$C$24)*('Ejercicio 3 - TIR'!$D$24-'Ejercicio 3 - TIR'!$C$24)*T817),'Ejercicio 3 - TIR'!$E$24-SQRT(('Ejercicio 3 - TIR'!$E$24-'Ejercicio 3 - TIR'!$C$24)*('Ejercicio 3 - TIR'!$E$24-'Ejercicio 3 - TIR'!$D$24)*(1-T817)))</f>
        <v>0.17151091407793</v>
      </c>
      <c r="V817" s="27">
        <f ca="1" t="shared" si="6072"/>
        <v>0.862060021524278</v>
      </c>
      <c r="W817" s="29">
        <f ca="1">IF(V817&lt;=('Ejercicio 3 - TIR'!$D$25-'Ejercicio 3 - TIR'!$C$25)/('Ejercicio 3 - TIR'!$E$25-'Ejercicio 3 - TIR'!$C$25),'Ejercicio 3 - TIR'!$C$25+SQRT(('Ejercicio 3 - TIR'!$E$25-'Ejercicio 3 - TIR'!$C$25)*('Ejercicio 3 - TIR'!$D$25-'Ejercicio 3 - TIR'!$C$25)*V817),'Ejercicio 3 - TIR'!$E$25-SQRT(('Ejercicio 3 - TIR'!$E$25-'Ejercicio 3 - TIR'!$C$25)*('Ejercicio 3 - TIR'!$E$25-'Ejercicio 3 - TIR'!$D$25)*(1-V817)))</f>
        <v>0.228027518923321</v>
      </c>
      <c r="X817" s="27">
        <f ca="1" t="shared" si="6072"/>
        <v>0.714382031281418</v>
      </c>
      <c r="Y817" s="29">
        <f ca="1">IF(X817&lt;=('Ejercicio 3 - TIR'!$D$26-'Ejercicio 3 - TIR'!$C$26)/('Ejercicio 3 - TIR'!$E$26-'Ejercicio 3 - TIR'!$C$26),'Ejercicio 3 - TIR'!$C$26+SQRT(('Ejercicio 3 - TIR'!$E$26-'Ejercicio 3 - TIR'!$C$26)*('Ejercicio 3 - TIR'!$D$26-'Ejercicio 3 - TIR'!$C$26)*X817),'Ejercicio 3 - TIR'!$E$26-SQRT(('Ejercicio 3 - TIR'!$E$26-'Ejercicio 3 - TIR'!$C$26)*('Ejercicio 3 - TIR'!$E$26-'Ejercicio 3 - TIR'!$D$26)*(1-X817)))</f>
        <v>0.240727401014443</v>
      </c>
      <c r="Z817" s="27">
        <f ca="1" t="shared" si="5716"/>
        <v>1.17138131408684</v>
      </c>
      <c r="AA817" s="27">
        <f ca="1" t="shared" si="5717"/>
        <v>1.34525730359535</v>
      </c>
      <c r="AB817" s="27">
        <f ca="1" t="shared" si="5718"/>
        <v>1.575983613405</v>
      </c>
      <c r="AC817" s="27">
        <f ca="1" t="shared" si="5719"/>
        <v>1.93535124663356</v>
      </c>
      <c r="AD817" s="27">
        <f ca="1" t="shared" si="5720"/>
        <v>2.40124332228572</v>
      </c>
      <c r="AE817" s="26">
        <f ca="1" t="shared" si="5721"/>
        <v>4532.51150421844</v>
      </c>
      <c r="AF817" s="26">
        <f ca="1" t="shared" si="5722"/>
        <v>5205.30260415934</v>
      </c>
      <c r="AG817" s="26">
        <f ca="1" t="shared" si="5723"/>
        <v>6098.06881185093</v>
      </c>
      <c r="AH817" s="26">
        <f ca="1" t="shared" si="5724"/>
        <v>7488.59631324099</v>
      </c>
      <c r="AI817" s="26">
        <f ca="1" t="shared" si="5725"/>
        <v>9291.30664097383</v>
      </c>
      <c r="AJ817" s="28">
        <f ca="1" t="shared" si="5726"/>
        <v>41062.3873259149</v>
      </c>
      <c r="AK817" s="28">
        <f ca="1" t="shared" si="5727"/>
        <v>51687.4007776137</v>
      </c>
      <c r="AL817" s="28">
        <f ca="1" t="shared" si="5728"/>
        <v>64598.5454330699</v>
      </c>
      <c r="AM817" s="28">
        <f ca="1" t="shared" si="5729"/>
        <v>77434.1647357624</v>
      </c>
      <c r="AN817" s="28">
        <f ca="1" t="shared" si="5730"/>
        <v>94242.706502644</v>
      </c>
      <c r="AO817" s="28">
        <f ca="1">C817/'Ejercicio 3 - TIR'!$D$7</f>
        <v>13407.5946494128</v>
      </c>
      <c r="AP817" s="28">
        <f ca="1" t="shared" si="5731"/>
        <v>27654.7926765021</v>
      </c>
      <c r="AQ817" s="28">
        <f ca="1" t="shared" si="5732"/>
        <v>38279.8061282009</v>
      </c>
      <c r="AR817" s="28">
        <f ca="1" t="shared" si="5733"/>
        <v>51190.9507836572</v>
      </c>
      <c r="AS817" s="28">
        <f ca="1" t="shared" si="5734"/>
        <v>64026.5700863496</v>
      </c>
      <c r="AT817" s="28">
        <f ca="1" t="shared" si="5735"/>
        <v>80835.1118532312</v>
      </c>
      <c r="AU817" s="28">
        <f ca="1">AP817*'Ejercicio 3 - TIR'!$D$5</f>
        <v>13827.396338251</v>
      </c>
      <c r="AV817" s="28">
        <f ca="1">AQ817*'Ejercicio 3 - TIR'!$D$5</f>
        <v>19139.9030641005</v>
      </c>
      <c r="AW817" s="28">
        <f ca="1">AR817*'Ejercicio 3 - TIR'!$D$5</f>
        <v>25595.4753918286</v>
      </c>
      <c r="AX817" s="28">
        <f ca="1">AS817*'Ejercicio 3 - TIR'!$D$5</f>
        <v>32013.2850431748</v>
      </c>
      <c r="AY817" s="28">
        <f ca="1">AT817*'Ejercicio 3 - TIR'!$D$5</f>
        <v>40417.5559266156</v>
      </c>
      <c r="AZ817" s="28">
        <f ca="1" t="shared" ref="AZ817:BD817" si="6073">AJ817-AU817-AE817</f>
        <v>22702.4794834454</v>
      </c>
      <c r="BA817" s="28">
        <f ca="1" t="shared" si="6073"/>
        <v>27342.1951093539</v>
      </c>
      <c r="BB817" s="28">
        <f ca="1" t="shared" si="6073"/>
        <v>32905.0012293904</v>
      </c>
      <c r="BC817" s="28">
        <f ca="1" t="shared" si="6073"/>
        <v>37932.2833793466</v>
      </c>
      <c r="BD817" s="28">
        <f ca="1" t="shared" si="6073"/>
        <v>44533.8439350546</v>
      </c>
      <c r="BE817" s="28">
        <f ca="1" t="shared" ref="BE817:BI817" si="6074">AZ817/Z817</f>
        <v>19380.9472717629</v>
      </c>
      <c r="BF817" s="28">
        <f ca="1" t="shared" si="6074"/>
        <v>20324.8813712282</v>
      </c>
      <c r="BG817" s="28">
        <f ca="1" t="shared" si="6074"/>
        <v>20879.0249781197</v>
      </c>
      <c r="BH817" s="28">
        <f ca="1" t="shared" si="6074"/>
        <v>19599.6894338058</v>
      </c>
      <c r="BI817" s="28">
        <f ca="1" t="shared" si="6074"/>
        <v>18546.1604501885</v>
      </c>
      <c r="BJ817" s="28">
        <f ca="1" t="shared" si="5738"/>
        <v>63505.540500015</v>
      </c>
      <c r="BK817" s="28">
        <f ca="1" t="shared" si="5739"/>
        <v>32194.8971198162</v>
      </c>
      <c r="BL817" s="28">
        <f ca="1" t="shared" si="5740"/>
        <v>95700.4376198312</v>
      </c>
      <c r="BM817" s="28">
        <f ca="1">BK817*'Ejercicio 3 - TIR'!$D$5</f>
        <v>16097.4485599081</v>
      </c>
      <c r="BN817" s="28">
        <f ca="1" t="shared" si="5741"/>
        <v>79602.9890599231</v>
      </c>
      <c r="BO817" s="28">
        <f ca="1" t="shared" si="5742"/>
        <v>33150.7383367338</v>
      </c>
      <c r="BP817" s="28">
        <f ca="1" t="shared" si="5743"/>
        <v>-93484.9142590914</v>
      </c>
      <c r="BQ817" s="28">
        <f ca="1" t="shared" ref="BQ817:BT817" si="6075">BE817</f>
        <v>19380.9472717629</v>
      </c>
      <c r="BR817" s="28">
        <f ca="1" t="shared" si="6075"/>
        <v>20324.8813712282</v>
      </c>
      <c r="BS817" s="28">
        <f ca="1" t="shared" si="6075"/>
        <v>20879.0249781197</v>
      </c>
      <c r="BT817" s="28">
        <f ca="1" t="shared" si="6075"/>
        <v>19599.6894338058</v>
      </c>
      <c r="BU817" s="28">
        <f ca="1" t="shared" si="5745"/>
        <v>51696.8987869223</v>
      </c>
      <c r="BV817" s="30">
        <f ca="1" t="shared" si="5746"/>
        <v>10.754010896555</v>
      </c>
    </row>
    <row r="818" ht="15" customHeight="1" spans="1:74">
      <c r="A818" s="26">
        <v>817</v>
      </c>
      <c r="B818" s="27">
        <f ca="1" t="shared" ref="B818:F818" si="6076">RAND()</f>
        <v>0.553284203788026</v>
      </c>
      <c r="C818" s="28">
        <f ca="1">IF(B818&lt;=('Ejercicio 3 - TIR'!$D$13-'Ejercicio 3 - TIR'!$C$13)/('Ejercicio 3 - TIR'!$E$13-'Ejercicio 3 - TIR'!$C$13),'Ejercicio 3 - TIR'!$C$13+SQRT(('Ejercicio 3 - TIR'!$E$13-'Ejercicio 3 - TIR'!$C$13)*('Ejercicio 3 - TIR'!$D$13-'Ejercicio 3 - TIR'!$C$13)*B818),'Ejercicio 3 - TIR'!$E$13-SQRT(('Ejercicio 3 - TIR'!$E$13-'Ejercicio 3 - TIR'!$C$13)*('Ejercicio 3 - TIR'!$E$13-'Ejercicio 3 - TIR'!$D$13)*(1-B818)))</f>
        <v>76847.0529855405</v>
      </c>
      <c r="D818" s="27">
        <f ca="1" t="shared" si="6076"/>
        <v>0.169849224123424</v>
      </c>
      <c r="E818" s="28">
        <f ca="1">IF(D818&lt;=('Ejercicio 3 - TIR'!$D$14-'Ejercicio 3 - TIR'!$C$14)/('Ejercicio 3 - TIR'!$E$14-'Ejercicio 3 - TIR'!$C$14),'Ejercicio 3 - TIR'!$C$14+SQRT(('Ejercicio 3 - TIR'!$E$14-'Ejercicio 3 - TIR'!$C$14)*('Ejercicio 3 - TIR'!$D$14-'Ejercicio 3 - TIR'!$C$14)*D818),'Ejercicio 3 - TIR'!$E$14-SQRT(('Ejercicio 3 - TIR'!$E$14-'Ejercicio 3 - TIR'!$C$14)*('Ejercicio 3 - TIR'!$E$14-'Ejercicio 3 - TIR'!$D$14)*(1-D818)))</f>
        <v>28569.1303995871</v>
      </c>
      <c r="F818" s="27">
        <f ca="1" t="shared" si="6076"/>
        <v>0.865151269784675</v>
      </c>
      <c r="G818" s="28">
        <f ca="1">IF(F818&lt;=('Ejercicio 3 - TIR'!$D$18-'Ejercicio 3 - TIR'!$C$18)/('Ejercicio 3 - TIR'!$E$18-'Ejercicio 3 - TIR'!$C$18),'Ejercicio 3 - TIR'!$C$18+SQRT(('Ejercicio 3 - TIR'!$E$18-'Ejercicio 3 - TIR'!$C$18)*('Ejercicio 3 - TIR'!$D$18-'Ejercicio 3 - TIR'!$C$18)*F818),'Ejercicio 3 - TIR'!$E$18-SQRT(('Ejercicio 3 - TIR'!$E$18-'Ejercicio 3 - TIR'!$C$18)*('Ejercicio 3 - TIR'!$E$18-'Ejercicio 3 - TIR'!$D$18)*(1-F818)))</f>
        <v>41819.8027158446</v>
      </c>
      <c r="H818" s="27">
        <f ca="1" t="shared" ref="H818:L818" si="6077">RAND()</f>
        <v>0.987381779910124</v>
      </c>
      <c r="I818" s="28">
        <f ca="1">IF(H818&lt;=('Ejercicio 3 - TIR'!$D$18-'Ejercicio 3 - TIR'!$C$18)/('Ejercicio 3 - TIR'!$E$18-'Ejercicio 3 - TIR'!$C$18),'Ejercicio 3 - TIR'!$C$18+SQRT(('Ejercicio 3 - TIR'!$E$18-'Ejercicio 3 - TIR'!$C$18)*('Ejercicio 3 - TIR'!$D$18-'Ejercicio 3 - TIR'!$C$18)*H818),'Ejercicio 3 - TIR'!$E$18-SQRT(('Ejercicio 3 - TIR'!$E$18-'Ejercicio 3 - TIR'!$C$18)*('Ejercicio 3 - TIR'!$E$18-'Ejercicio 3 - TIR'!$D$18)*(1-H818)))</f>
        <v>44027.1862939181</v>
      </c>
      <c r="J818" s="27">
        <f ca="1" t="shared" si="6077"/>
        <v>0.493462199754225</v>
      </c>
      <c r="K818" s="28">
        <f ca="1">IF(J818&lt;=('Ejercicio 3 - TIR'!$D$18-'Ejercicio 3 - TIR'!$C$18)/('Ejercicio 3 - TIR'!$E$18-'Ejercicio 3 - TIR'!$C$18),'Ejercicio 3 - TIR'!$C$18+SQRT(('Ejercicio 3 - TIR'!$E$18-'Ejercicio 3 - TIR'!$C$18)*('Ejercicio 3 - TIR'!$D$18-'Ejercicio 3 - TIR'!$C$18)*J818),'Ejercicio 3 - TIR'!$E$18-SQRT(('Ejercicio 3 - TIR'!$E$18-'Ejercicio 3 - TIR'!$C$18)*('Ejercicio 3 - TIR'!$E$18-'Ejercicio 3 - TIR'!$D$18)*(1-J818)))</f>
        <v>38603.4487249669</v>
      </c>
      <c r="L818" s="27">
        <f ca="1" t="shared" si="6077"/>
        <v>0.874187550454373</v>
      </c>
      <c r="M818" s="28">
        <f ca="1">IF(L818&lt;=('Ejercicio 3 - TIR'!$D$18-'Ejercicio 3 - TIR'!$C$18)/('Ejercicio 3 - TIR'!$E$18-'Ejercicio 3 - TIR'!$C$18),'Ejercicio 3 - TIR'!$C$18+SQRT(('Ejercicio 3 - TIR'!$E$18-'Ejercicio 3 - TIR'!$C$18)*('Ejercicio 3 - TIR'!$D$18-'Ejercicio 3 - TIR'!$C$18)*L818),'Ejercicio 3 - TIR'!$E$18-SQRT(('Ejercicio 3 - TIR'!$E$18-'Ejercicio 3 - TIR'!$C$18)*('Ejercicio 3 - TIR'!$E$18-'Ejercicio 3 - TIR'!$D$18)*(1-L818)))</f>
        <v>41928.203503498</v>
      </c>
      <c r="N818" s="27">
        <f ca="1" t="shared" ref="N818:R818" si="6078">RAND()</f>
        <v>0.323314127018858</v>
      </c>
      <c r="O818" s="28">
        <f ca="1">IF(N818&lt;=('Ejercicio 3 - TIR'!$D$18-'Ejercicio 3 - TIR'!$C$18)/('Ejercicio 3 - TIR'!$E$18-'Ejercicio 3 - TIR'!$C$18),'Ejercicio 3 - TIR'!$C$18+SQRT(('Ejercicio 3 - TIR'!$E$18-'Ejercicio 3 - TIR'!$C$18)*('Ejercicio 3 - TIR'!$D$18-'Ejercicio 3 - TIR'!$C$18)*N818),'Ejercicio 3 - TIR'!$E$18-SQRT(('Ejercicio 3 - TIR'!$E$18-'Ejercicio 3 - TIR'!$C$18)*('Ejercicio 3 - TIR'!$E$18-'Ejercicio 3 - TIR'!$D$18)*(1-N818)))</f>
        <v>36963.9872955677</v>
      </c>
      <c r="P818" s="27">
        <f ca="1" t="shared" si="6078"/>
        <v>0.498836076164138</v>
      </c>
      <c r="Q818" s="29">
        <f ca="1">IF(P818&lt;=('Ejercicio 3 - TIR'!$D$22-'Ejercicio 3 - TIR'!$C$22)/('Ejercicio 3 - TIR'!$E$22-'Ejercicio 3 - TIR'!$C$22),'Ejercicio 3 - TIR'!$C$22+SQRT(('Ejercicio 3 - TIR'!$E$22-'Ejercicio 3 - TIR'!$C$22)*('Ejercicio 3 - TIR'!$D$22-'Ejercicio 3 - TIR'!$C$22)*P818),'Ejercicio 3 - TIR'!$E$22-SQRT(('Ejercicio 3 - TIR'!$E$22-'Ejercicio 3 - TIR'!$C$22)*('Ejercicio 3 - TIR'!$E$22-'Ejercicio 3 - TIR'!$D$22)*(1-P818)))</f>
        <v>0.149965061940457</v>
      </c>
      <c r="R818" s="27">
        <f ca="1" t="shared" si="6078"/>
        <v>0.811237611581576</v>
      </c>
      <c r="S818" s="29">
        <f ca="1">IF(R818&lt;=('Ejercicio 3 - TIR'!$D$23-'Ejercicio 3 - TIR'!$C$23)/('Ejercicio 3 - TIR'!$E$23-'Ejercicio 3 - TIR'!$C$23),'Ejercicio 3 - TIR'!$C$23+SQRT(('Ejercicio 3 - TIR'!$E$23-'Ejercicio 3 - TIR'!$C$23)*('Ejercicio 3 - TIR'!$D$23-'Ejercicio 3 - TIR'!$C$23)*R818),'Ejercicio 3 - TIR'!$E$23-SQRT(('Ejercicio 3 - TIR'!$E$23-'Ejercicio 3 - TIR'!$C$23)*('Ejercicio 3 - TIR'!$E$23-'Ejercicio 3 - TIR'!$D$23)*(1-R818)))</f>
        <v>0.161567086525642</v>
      </c>
      <c r="T818" s="27">
        <f ca="1" t="shared" ref="T818:X818" si="6079">RAND()</f>
        <v>0.736273851879391</v>
      </c>
      <c r="U818" s="29">
        <f ca="1">IF(T818&lt;=('Ejercicio 3 - TIR'!$D$24-'Ejercicio 3 - TIR'!$C$24)/('Ejercicio 3 - TIR'!$E$24-'Ejercicio 3 - TIR'!$C$24),'Ejercicio 3 - TIR'!$C$24+SQRT(('Ejercicio 3 - TIR'!$E$24-'Ejercicio 3 - TIR'!$C$24)*('Ejercicio 3 - TIR'!$D$24-'Ejercicio 3 - TIR'!$C$24)*T818),'Ejercicio 3 - TIR'!$E$24-SQRT(('Ejercicio 3 - TIR'!$E$24-'Ejercicio 3 - TIR'!$C$24)*('Ejercicio 3 - TIR'!$E$24-'Ejercicio 3 - TIR'!$D$24)*(1-T818)))</f>
        <v>0.192825872327935</v>
      </c>
      <c r="V818" s="27">
        <f ca="1" t="shared" si="6079"/>
        <v>0.732011802562597</v>
      </c>
      <c r="W818" s="29">
        <f ca="1">IF(V818&lt;=('Ejercicio 3 - TIR'!$D$25-'Ejercicio 3 - TIR'!$C$25)/('Ejercicio 3 - TIR'!$E$25-'Ejercicio 3 - TIR'!$C$25),'Ejercicio 3 - TIR'!$C$25+SQRT(('Ejercicio 3 - TIR'!$E$25-'Ejercicio 3 - TIR'!$C$25)*('Ejercicio 3 - TIR'!$D$25-'Ejercicio 3 - TIR'!$C$25)*V818),'Ejercicio 3 - TIR'!$E$25-SQRT(('Ejercicio 3 - TIR'!$E$25-'Ejercicio 3 - TIR'!$C$25)*('Ejercicio 3 - TIR'!$E$25-'Ejercicio 3 - TIR'!$D$25)*(1-V818)))</f>
        <v>0.219373888738024</v>
      </c>
      <c r="X818" s="27">
        <f ca="1" t="shared" si="6079"/>
        <v>0.779391083341309</v>
      </c>
      <c r="Y818" s="29">
        <f ca="1">IF(X818&lt;=('Ejercicio 3 - TIR'!$D$26-'Ejercicio 3 - TIR'!$C$26)/('Ejercicio 3 - TIR'!$E$26-'Ejercicio 3 - TIR'!$C$26),'Ejercicio 3 - TIR'!$C$26+SQRT(('Ejercicio 3 - TIR'!$E$26-'Ejercicio 3 - TIR'!$C$26)*('Ejercicio 3 - TIR'!$D$26-'Ejercicio 3 - TIR'!$C$26)*X818),'Ejercicio 3 - TIR'!$E$26-SQRT(('Ejercicio 3 - TIR'!$E$26-'Ejercicio 3 - TIR'!$C$26)*('Ejercicio 3 - TIR'!$E$26-'Ejercicio 3 - TIR'!$D$26)*(1-X818)))</f>
        <v>0.245484957627769</v>
      </c>
      <c r="Z818" s="27">
        <f ca="1" t="shared" si="5716"/>
        <v>1.14996506194046</v>
      </c>
      <c r="AA818" s="27">
        <f ca="1" t="shared" si="5717"/>
        <v>1.33576156660446</v>
      </c>
      <c r="AB818" s="27">
        <f ca="1" t="shared" si="5718"/>
        <v>1.59333095590709</v>
      </c>
      <c r="AC818" s="27">
        <f ca="1" t="shared" si="5719"/>
        <v>1.9428661637511</v>
      </c>
      <c r="AD818" s="27">
        <f ca="1" t="shared" si="5720"/>
        <v>2.41981058163597</v>
      </c>
      <c r="AE818" s="26">
        <f ca="1" t="shared" si="5721"/>
        <v>4284.37140995908</v>
      </c>
      <c r="AF818" s="26">
        <f ca="1" t="shared" si="5722"/>
        <v>4976.58481625993</v>
      </c>
      <c r="AG818" s="26">
        <f ca="1" t="shared" si="5723"/>
        <v>5936.19912466921</v>
      </c>
      <c r="AH818" s="26">
        <f ca="1" t="shared" si="5724"/>
        <v>7238.44621097115</v>
      </c>
      <c r="AI818" s="26">
        <f ca="1" t="shared" si="5725"/>
        <v>9015.37587236228</v>
      </c>
      <c r="AJ818" s="28">
        <f ca="1" t="shared" si="5726"/>
        <v>48091.3120204639</v>
      </c>
      <c r="AK818" s="28">
        <f ca="1" t="shared" si="5727"/>
        <v>58809.8233371504</v>
      </c>
      <c r="AL818" s="28">
        <f ca="1" t="shared" si="5728"/>
        <v>61508.0698582618</v>
      </c>
      <c r="AM818" s="28">
        <f ca="1" t="shared" si="5729"/>
        <v>81460.8878938166</v>
      </c>
      <c r="AN818" s="28">
        <f ca="1" t="shared" si="5730"/>
        <v>89445.8475972722</v>
      </c>
      <c r="AO818" s="28">
        <f ca="1">C818/'Ejercicio 3 - TIR'!$D$7</f>
        <v>15369.4105971081</v>
      </c>
      <c r="AP818" s="28">
        <f ca="1" t="shared" si="5731"/>
        <v>32721.9014233558</v>
      </c>
      <c r="AQ818" s="28">
        <f ca="1" t="shared" si="5732"/>
        <v>43440.4127400423</v>
      </c>
      <c r="AR818" s="28">
        <f ca="1" t="shared" si="5733"/>
        <v>46138.6592611537</v>
      </c>
      <c r="AS818" s="28">
        <f ca="1" t="shared" si="5734"/>
        <v>66091.4772967085</v>
      </c>
      <c r="AT818" s="28">
        <f ca="1" t="shared" si="5735"/>
        <v>74076.4370001641</v>
      </c>
      <c r="AU818" s="28">
        <f ca="1">AP818*'Ejercicio 3 - TIR'!$D$5</f>
        <v>16360.9507116779</v>
      </c>
      <c r="AV818" s="28">
        <f ca="1">AQ818*'Ejercicio 3 - TIR'!$D$5</f>
        <v>21720.2063700211</v>
      </c>
      <c r="AW818" s="28">
        <f ca="1">AR818*'Ejercicio 3 - TIR'!$D$5</f>
        <v>23069.3296305768</v>
      </c>
      <c r="AX818" s="28">
        <f ca="1">AS818*'Ejercicio 3 - TIR'!$D$5</f>
        <v>33045.7386483543</v>
      </c>
      <c r="AY818" s="28">
        <f ca="1">AT818*'Ejercicio 3 - TIR'!$D$5</f>
        <v>37038.218500082</v>
      </c>
      <c r="AZ818" s="28">
        <f ca="1" t="shared" ref="AZ818:BD818" si="6080">AJ818-AU818-AE818</f>
        <v>27445.9898988269</v>
      </c>
      <c r="BA818" s="28">
        <f ca="1" t="shared" si="6080"/>
        <v>32113.0321508693</v>
      </c>
      <c r="BB818" s="28">
        <f ca="1" t="shared" si="6080"/>
        <v>32502.5411030157</v>
      </c>
      <c r="BC818" s="28">
        <f ca="1" t="shared" si="6080"/>
        <v>41176.7030344912</v>
      </c>
      <c r="BD818" s="28">
        <f ca="1" t="shared" si="6080"/>
        <v>43392.2532248279</v>
      </c>
      <c r="BE818" s="28">
        <f ca="1" t="shared" ref="BE818:BI818" si="6081">AZ818/Z818</f>
        <v>23866.8032683658</v>
      </c>
      <c r="BF818" s="28">
        <f ca="1" t="shared" si="6081"/>
        <v>24040.9912620121</v>
      </c>
      <c r="BG818" s="28">
        <f ca="1" t="shared" si="6081"/>
        <v>20399.1148119707</v>
      </c>
      <c r="BH818" s="28">
        <f ca="1" t="shared" si="6081"/>
        <v>21193.7928627009</v>
      </c>
      <c r="BI818" s="28">
        <f ca="1" t="shared" si="6081"/>
        <v>17932.0867319671</v>
      </c>
      <c r="BJ818" s="28">
        <f ca="1" t="shared" si="5738"/>
        <v>69131.8840490586</v>
      </c>
      <c r="BK818" s="28">
        <f ca="1" t="shared" si="5739"/>
        <v>37191.0623963901</v>
      </c>
      <c r="BL818" s="28">
        <f ca="1" t="shared" si="5740"/>
        <v>106322.946445449</v>
      </c>
      <c r="BM818" s="28">
        <f ca="1">BK818*'Ejercicio 3 - TIR'!$D$5</f>
        <v>18595.5311981951</v>
      </c>
      <c r="BN818" s="28">
        <f ca="1" t="shared" si="5741"/>
        <v>87727.4152472537</v>
      </c>
      <c r="BO818" s="28">
        <f ca="1" t="shared" si="5742"/>
        <v>36253.8356981411</v>
      </c>
      <c r="BP818" s="28">
        <f ca="1" t="shared" si="5743"/>
        <v>-105416.183385128</v>
      </c>
      <c r="BQ818" s="28">
        <f ca="1" t="shared" ref="BQ818:BT818" si="6082">BE818</f>
        <v>23866.8032683658</v>
      </c>
      <c r="BR818" s="28">
        <f ca="1" t="shared" si="6082"/>
        <v>24040.9912620121</v>
      </c>
      <c r="BS818" s="28">
        <f ca="1" t="shared" si="6082"/>
        <v>20399.1148119707</v>
      </c>
      <c r="BT818" s="28">
        <f ca="1" t="shared" si="6082"/>
        <v>21193.7928627009</v>
      </c>
      <c r="BU818" s="28">
        <f ca="1" t="shared" si="5745"/>
        <v>54185.9224301082</v>
      </c>
      <c r="BV818" s="30">
        <f ca="1" t="shared" si="5746"/>
        <v>9.86732227263911</v>
      </c>
    </row>
    <row r="819" ht="15" customHeight="1" spans="1:74">
      <c r="A819" s="26">
        <v>818</v>
      </c>
      <c r="B819" s="27">
        <f ca="1" t="shared" ref="B819:F819" si="6083">RAND()</f>
        <v>0.859742773311505</v>
      </c>
      <c r="C819" s="28">
        <f ca="1">IF(B819&lt;=('Ejercicio 3 - TIR'!$D$13-'Ejercicio 3 - TIR'!$C$13)/('Ejercicio 3 - TIR'!$E$13-'Ejercicio 3 - TIR'!$C$13),'Ejercicio 3 - TIR'!$C$13+SQRT(('Ejercicio 3 - TIR'!$E$13-'Ejercicio 3 - TIR'!$C$13)*('Ejercicio 3 - TIR'!$D$13-'Ejercicio 3 - TIR'!$C$13)*B819),'Ejercicio 3 - TIR'!$E$13-SQRT(('Ejercicio 3 - TIR'!$E$13-'Ejercicio 3 - TIR'!$C$13)*('Ejercicio 3 - TIR'!$E$13-'Ejercicio 3 - TIR'!$D$13)*(1-B819)))</f>
        <v>87026.6167856571</v>
      </c>
      <c r="D819" s="27">
        <f ca="1" t="shared" si="6083"/>
        <v>0.436618504628076</v>
      </c>
      <c r="E819" s="28">
        <f ca="1">IF(D819&lt;=('Ejercicio 3 - TIR'!$D$14-'Ejercicio 3 - TIR'!$C$14)/('Ejercicio 3 - TIR'!$E$14-'Ejercicio 3 - TIR'!$C$14),'Ejercicio 3 - TIR'!$C$14+SQRT(('Ejercicio 3 - TIR'!$E$14-'Ejercicio 3 - TIR'!$C$14)*('Ejercicio 3 - TIR'!$D$14-'Ejercicio 3 - TIR'!$C$14)*D819),'Ejercicio 3 - TIR'!$E$14-SQRT(('Ejercicio 3 - TIR'!$E$14-'Ejercicio 3 - TIR'!$C$14)*('Ejercicio 3 - TIR'!$E$14-'Ejercicio 3 - TIR'!$D$14)*(1-D819)))</f>
        <v>30807.2189025416</v>
      </c>
      <c r="F819" s="27">
        <f ca="1" t="shared" si="6083"/>
        <v>0.55422087601875</v>
      </c>
      <c r="G819" s="28">
        <f ca="1">IF(F819&lt;=('Ejercicio 3 - TIR'!$D$18-'Ejercicio 3 - TIR'!$C$18)/('Ejercicio 3 - TIR'!$E$18-'Ejercicio 3 - TIR'!$C$18),'Ejercicio 3 - TIR'!$C$18+SQRT(('Ejercicio 3 - TIR'!$E$18-'Ejercicio 3 - TIR'!$C$18)*('Ejercicio 3 - TIR'!$D$18-'Ejercicio 3 - TIR'!$C$18)*F819),'Ejercicio 3 - TIR'!$E$18-SQRT(('Ejercicio 3 - TIR'!$E$18-'Ejercicio 3 - TIR'!$C$18)*('Ejercicio 3 - TIR'!$E$18-'Ejercicio 3 - TIR'!$D$18)*(1-F819)))</f>
        <v>39117.7371865399</v>
      </c>
      <c r="H819" s="27">
        <f ca="1" t="shared" ref="H819:L819" si="6084">RAND()</f>
        <v>0.754190501119672</v>
      </c>
      <c r="I819" s="28">
        <f ca="1">IF(H819&lt;=('Ejercicio 3 - TIR'!$D$18-'Ejercicio 3 - TIR'!$C$18)/('Ejercicio 3 - TIR'!$E$18-'Ejercicio 3 - TIR'!$C$18),'Ejercicio 3 - TIR'!$C$18+SQRT(('Ejercicio 3 - TIR'!$E$18-'Ejercicio 3 - TIR'!$C$18)*('Ejercicio 3 - TIR'!$D$18-'Ejercicio 3 - TIR'!$C$18)*H819),'Ejercicio 3 - TIR'!$E$18-SQRT(('Ejercicio 3 - TIR'!$E$18-'Ejercicio 3 - TIR'!$C$18)*('Ejercicio 3 - TIR'!$E$18-'Ejercicio 3 - TIR'!$D$18)*(1-H819)))</f>
        <v>40706.3171500419</v>
      </c>
      <c r="J819" s="27">
        <f ca="1" t="shared" si="6084"/>
        <v>0.86382145747758</v>
      </c>
      <c r="K819" s="28">
        <f ca="1">IF(J819&lt;=('Ejercicio 3 - TIR'!$D$18-'Ejercicio 3 - TIR'!$C$18)/('Ejercicio 3 - TIR'!$E$18-'Ejercicio 3 - TIR'!$C$18),'Ejercicio 3 - TIR'!$C$18+SQRT(('Ejercicio 3 - TIR'!$E$18-'Ejercicio 3 - TIR'!$C$18)*('Ejercicio 3 - TIR'!$D$18-'Ejercicio 3 - TIR'!$C$18)*J819),'Ejercicio 3 - TIR'!$E$18-SQRT(('Ejercicio 3 - TIR'!$E$18-'Ejercicio 3 - TIR'!$C$18)*('Ejercicio 3 - TIR'!$E$18-'Ejercicio 3 - TIR'!$D$18)*(1-J819)))</f>
        <v>41804.1604093476</v>
      </c>
      <c r="L819" s="27">
        <f ca="1" t="shared" si="6084"/>
        <v>0.944292106632502</v>
      </c>
      <c r="M819" s="28">
        <f ca="1">IF(L819&lt;=('Ejercicio 3 - TIR'!$D$18-'Ejercicio 3 - TIR'!$C$18)/('Ejercicio 3 - TIR'!$E$18-'Ejercicio 3 - TIR'!$C$18),'Ejercicio 3 - TIR'!$C$18+SQRT(('Ejercicio 3 - TIR'!$E$18-'Ejercicio 3 - TIR'!$C$18)*('Ejercicio 3 - TIR'!$D$18-'Ejercicio 3 - TIR'!$C$18)*L819),'Ejercicio 3 - TIR'!$E$18-SQRT(('Ejercicio 3 - TIR'!$E$18-'Ejercicio 3 - TIR'!$C$18)*('Ejercicio 3 - TIR'!$E$18-'Ejercicio 3 - TIR'!$D$18)*(1-L819)))</f>
        <v>42955.9618392598</v>
      </c>
      <c r="N819" s="27">
        <f ca="1" t="shared" ref="N819:R819" si="6085">RAND()</f>
        <v>0.17686608712666</v>
      </c>
      <c r="O819" s="28">
        <f ca="1">IF(N819&lt;=('Ejercicio 3 - TIR'!$D$18-'Ejercicio 3 - TIR'!$C$18)/('Ejercicio 3 - TIR'!$E$18-'Ejercicio 3 - TIR'!$C$18),'Ejercicio 3 - TIR'!$C$18+SQRT(('Ejercicio 3 - TIR'!$E$18-'Ejercicio 3 - TIR'!$C$18)*('Ejercicio 3 - TIR'!$D$18-'Ejercicio 3 - TIR'!$C$18)*N819),'Ejercicio 3 - TIR'!$E$18-SQRT(('Ejercicio 3 - TIR'!$E$18-'Ejercicio 3 - TIR'!$C$18)*('Ejercicio 3 - TIR'!$E$18-'Ejercicio 3 - TIR'!$D$18)*(1-N819)))</f>
        <v>35150.7196651535</v>
      </c>
      <c r="P819" s="27">
        <f ca="1" t="shared" si="6085"/>
        <v>0.656426805662874</v>
      </c>
      <c r="Q819" s="29">
        <f ca="1">IF(P819&lt;=('Ejercicio 3 - TIR'!$D$22-'Ejercicio 3 - TIR'!$C$22)/('Ejercicio 3 - TIR'!$E$22-'Ejercicio 3 - TIR'!$C$22),'Ejercicio 3 - TIR'!$C$22+SQRT(('Ejercicio 3 - TIR'!$E$22-'Ejercicio 3 - TIR'!$C$22)*('Ejercicio 3 - TIR'!$D$22-'Ejercicio 3 - TIR'!$C$22)*P819),'Ejercicio 3 - TIR'!$E$22-SQRT(('Ejercicio 3 - TIR'!$E$22-'Ejercicio 3 - TIR'!$C$22)*('Ejercicio 3 - TIR'!$E$22-'Ejercicio 3 - TIR'!$D$22)*(1-P819)))</f>
        <v>0.155131711964696</v>
      </c>
      <c r="R819" s="27">
        <f ca="1" t="shared" si="6085"/>
        <v>0.27422910206875</v>
      </c>
      <c r="S819" s="29">
        <f ca="1">IF(R819&lt;=('Ejercicio 3 - TIR'!$D$23-'Ejercicio 3 - TIR'!$C$23)/('Ejercicio 3 - TIR'!$E$23-'Ejercicio 3 - TIR'!$C$23),'Ejercicio 3 - TIR'!$C$23+SQRT(('Ejercicio 3 - TIR'!$E$23-'Ejercicio 3 - TIR'!$C$23)*('Ejercicio 3 - TIR'!$D$23-'Ejercicio 3 - TIR'!$C$23)*R819),'Ejercicio 3 - TIR'!$E$23-SQRT(('Ejercicio 3 - TIR'!$E$23-'Ejercicio 3 - TIR'!$C$23)*('Ejercicio 3 - TIR'!$E$23-'Ejercicio 3 - TIR'!$D$23)*(1-R819)))</f>
        <v>0.142217389219342</v>
      </c>
      <c r="T819" s="27">
        <f ca="1" t="shared" ref="T819:X819" si="6086">RAND()</f>
        <v>0.122163581111119</v>
      </c>
      <c r="U819" s="29">
        <f ca="1">IF(T819&lt;=('Ejercicio 3 - TIR'!$D$24-'Ejercicio 3 - TIR'!$C$24)/('Ejercicio 3 - TIR'!$E$24-'Ejercicio 3 - TIR'!$C$24),'Ejercicio 3 - TIR'!$C$24+SQRT(('Ejercicio 3 - TIR'!$E$24-'Ejercicio 3 - TIR'!$C$24)*('Ejercicio 3 - TIR'!$D$24-'Ejercicio 3 - TIR'!$C$24)*T819),'Ejercicio 3 - TIR'!$E$24-SQRT(('Ejercicio 3 - TIR'!$E$24-'Ejercicio 3 - TIR'!$C$24)*('Ejercicio 3 - TIR'!$E$24-'Ejercicio 3 - TIR'!$D$24)*(1-T819)))</f>
        <v>0.166016976004644</v>
      </c>
      <c r="V819" s="27">
        <f ca="1" t="shared" si="6086"/>
        <v>0.605705084517936</v>
      </c>
      <c r="W819" s="29">
        <f ca="1">IF(V819&lt;=('Ejercicio 3 - TIR'!$D$25-'Ejercicio 3 - TIR'!$C$25)/('Ejercicio 3 - TIR'!$E$25-'Ejercicio 3 - TIR'!$C$25),'Ejercicio 3 - TIR'!$C$25+SQRT(('Ejercicio 3 - TIR'!$E$25-'Ejercicio 3 - TIR'!$C$25)*('Ejercicio 3 - TIR'!$D$25-'Ejercicio 3 - TIR'!$C$25)*V819),'Ejercicio 3 - TIR'!$E$25-SQRT(('Ejercicio 3 - TIR'!$E$25-'Ejercicio 3 - TIR'!$C$25)*('Ejercicio 3 - TIR'!$E$25-'Ejercicio 3 - TIR'!$D$25)*(1-V819)))</f>
        <v>0.212851215306726</v>
      </c>
      <c r="X819" s="27">
        <f ca="1" t="shared" si="6086"/>
        <v>0.785517244711769</v>
      </c>
      <c r="Y819" s="29">
        <f ca="1">IF(X819&lt;=('Ejercicio 3 - TIR'!$D$26-'Ejercicio 3 - TIR'!$C$26)/('Ejercicio 3 - TIR'!$E$26-'Ejercicio 3 - TIR'!$C$26),'Ejercicio 3 - TIR'!$C$26+SQRT(('Ejercicio 3 - TIR'!$E$26-'Ejercicio 3 - TIR'!$C$26)*('Ejercicio 3 - TIR'!$D$26-'Ejercicio 3 - TIR'!$C$26)*X819),'Ejercicio 3 - TIR'!$E$26-SQRT(('Ejercicio 3 - TIR'!$E$26-'Ejercicio 3 - TIR'!$C$26)*('Ejercicio 3 - TIR'!$E$26-'Ejercicio 3 - TIR'!$D$26)*(1-X819)))</f>
        <v>0.245967561378055</v>
      </c>
      <c r="Z819" s="27">
        <f ca="1" t="shared" si="5716"/>
        <v>1.1551317119647</v>
      </c>
      <c r="AA819" s="27">
        <f ca="1" t="shared" si="5717"/>
        <v>1.31941152824478</v>
      </c>
      <c r="AB819" s="27">
        <f ca="1" t="shared" si="5718"/>
        <v>1.53845624026965</v>
      </c>
      <c r="AC819" s="27">
        <f ca="1" t="shared" si="5719"/>
        <v>1.86591852070726</v>
      </c>
      <c r="AD819" s="27">
        <f ca="1" t="shared" si="5720"/>
        <v>2.32487394897577</v>
      </c>
      <c r="AE819" s="26">
        <f ca="1" t="shared" si="5721"/>
        <v>4779.17660922243</v>
      </c>
      <c r="AF819" s="26">
        <f ca="1" t="shared" si="5722"/>
        <v>5458.85862920419</v>
      </c>
      <c r="AG819" s="26">
        <f ca="1" t="shared" si="5723"/>
        <v>6365.12183126153</v>
      </c>
      <c r="AH819" s="26">
        <f ca="1" t="shared" si="5724"/>
        <v>7719.94574862092</v>
      </c>
      <c r="AI819" s="26">
        <f ca="1" t="shared" si="5725"/>
        <v>9618.80197838009</v>
      </c>
      <c r="AJ819" s="28">
        <f ca="1" t="shared" si="5726"/>
        <v>45186.1387244729</v>
      </c>
      <c r="AK819" s="28">
        <f ca="1" t="shared" si="5727"/>
        <v>53708.3841201536</v>
      </c>
      <c r="AL819" s="28">
        <f ca="1" t="shared" si="5728"/>
        <v>64313.8714509942</v>
      </c>
      <c r="AM819" s="28">
        <f ca="1" t="shared" si="5729"/>
        <v>80152.3247706692</v>
      </c>
      <c r="AN819" s="28">
        <f ca="1" t="shared" si="5730"/>
        <v>81720.9924372658</v>
      </c>
      <c r="AO819" s="28">
        <f ca="1">C819/'Ejercicio 3 - TIR'!$D$7</f>
        <v>17405.3233571314</v>
      </c>
      <c r="AP819" s="28">
        <f ca="1" t="shared" si="5731"/>
        <v>27780.8153673415</v>
      </c>
      <c r="AQ819" s="28">
        <f ca="1" t="shared" si="5732"/>
        <v>36303.0607630222</v>
      </c>
      <c r="AR819" s="28">
        <f ca="1" t="shared" si="5733"/>
        <v>46908.5480938628</v>
      </c>
      <c r="AS819" s="28">
        <f ca="1" t="shared" si="5734"/>
        <v>62747.0014135378</v>
      </c>
      <c r="AT819" s="28">
        <f ca="1" t="shared" si="5735"/>
        <v>64315.6690801344</v>
      </c>
      <c r="AU819" s="28">
        <f ca="1">AP819*'Ejercicio 3 - TIR'!$D$5</f>
        <v>13890.4076836707</v>
      </c>
      <c r="AV819" s="28">
        <f ca="1">AQ819*'Ejercicio 3 - TIR'!$D$5</f>
        <v>18151.5303815111</v>
      </c>
      <c r="AW819" s="28">
        <f ca="1">AR819*'Ejercicio 3 - TIR'!$D$5</f>
        <v>23454.2740469314</v>
      </c>
      <c r="AX819" s="28">
        <f ca="1">AS819*'Ejercicio 3 - TIR'!$D$5</f>
        <v>31373.5007067689</v>
      </c>
      <c r="AY819" s="28">
        <f ca="1">AT819*'Ejercicio 3 - TIR'!$D$5</f>
        <v>32157.8345400672</v>
      </c>
      <c r="AZ819" s="28">
        <f ca="1" t="shared" ref="AZ819:BD819" si="6087">AJ819-AU819-AE819</f>
        <v>26516.5544315797</v>
      </c>
      <c r="BA819" s="28">
        <f ca="1" t="shared" si="6087"/>
        <v>30097.9951094383</v>
      </c>
      <c r="BB819" s="28">
        <f ca="1" t="shared" si="6087"/>
        <v>34494.4755728013</v>
      </c>
      <c r="BC819" s="28">
        <f ca="1" t="shared" si="6087"/>
        <v>41058.8783152794</v>
      </c>
      <c r="BD819" s="28">
        <f ca="1" t="shared" si="6087"/>
        <v>39944.3559188185</v>
      </c>
      <c r="BE819" s="28">
        <f ca="1" t="shared" ref="BE819:BI819" si="6088">AZ819/Z819</f>
        <v>22955.4380309404</v>
      </c>
      <c r="BF819" s="28">
        <f ca="1" t="shared" si="6088"/>
        <v>22811.6811662831</v>
      </c>
      <c r="BG819" s="28">
        <f ca="1" t="shared" si="6088"/>
        <v>22421.4863379899</v>
      </c>
      <c r="BH819" s="28">
        <f ca="1" t="shared" si="6088"/>
        <v>22004.6469658902</v>
      </c>
      <c r="BI819" s="28">
        <f ca="1" t="shared" si="6088"/>
        <v>17181.2996297782</v>
      </c>
      <c r="BJ819" s="28">
        <f ca="1" t="shared" si="5738"/>
        <v>71622.900666913</v>
      </c>
      <c r="BK819" s="28">
        <f ca="1" t="shared" si="5739"/>
        <v>40465.1828464944</v>
      </c>
      <c r="BL819" s="28">
        <f ca="1" t="shared" si="5740"/>
        <v>112088.083513407</v>
      </c>
      <c r="BM819" s="28">
        <f ca="1">BK819*'Ejercicio 3 - TIR'!$D$5</f>
        <v>20232.5914232472</v>
      </c>
      <c r="BN819" s="28">
        <f ca="1" t="shared" si="5741"/>
        <v>91855.4920901602</v>
      </c>
      <c r="BO819" s="28">
        <f ca="1" t="shared" si="5742"/>
        <v>39509.8805811073</v>
      </c>
      <c r="BP819" s="28">
        <f ca="1" t="shared" si="5743"/>
        <v>-117833.835688199</v>
      </c>
      <c r="BQ819" s="28">
        <f ca="1" t="shared" ref="BQ819:BT819" si="6089">BE819</f>
        <v>22955.4380309404</v>
      </c>
      <c r="BR819" s="28">
        <f ca="1" t="shared" si="6089"/>
        <v>22811.6811662831</v>
      </c>
      <c r="BS819" s="28">
        <f ca="1" t="shared" si="6089"/>
        <v>22421.4863379899</v>
      </c>
      <c r="BT819" s="28">
        <f ca="1" t="shared" si="6089"/>
        <v>22004.6469658902</v>
      </c>
      <c r="BU819" s="28">
        <f ca="1" t="shared" si="5745"/>
        <v>56691.1802108855</v>
      </c>
      <c r="BV819" s="30">
        <f ca="1" t="shared" si="5746"/>
        <v>6.73909225539913</v>
      </c>
    </row>
    <row r="820" ht="15" customHeight="1" spans="1:74">
      <c r="A820" s="26">
        <v>819</v>
      </c>
      <c r="B820" s="27">
        <f ca="1" t="shared" ref="B820:F820" si="6090">RAND()</f>
        <v>0.428036331237261</v>
      </c>
      <c r="C820" s="28">
        <f ca="1">IF(B820&lt;=('Ejercicio 3 - TIR'!$D$13-'Ejercicio 3 - TIR'!$C$13)/('Ejercicio 3 - TIR'!$E$13-'Ejercicio 3 - TIR'!$C$13),'Ejercicio 3 - TIR'!$C$13+SQRT(('Ejercicio 3 - TIR'!$E$13-'Ejercicio 3 - TIR'!$C$13)*('Ejercicio 3 - TIR'!$D$13-'Ejercicio 3 - TIR'!$C$13)*B820),'Ejercicio 3 - TIR'!$E$13-SQRT(('Ejercicio 3 - TIR'!$E$13-'Ejercicio 3 - TIR'!$C$13)*('Ejercicio 3 - TIR'!$E$13-'Ejercicio 3 - TIR'!$D$13)*(1-B820)))</f>
        <v>73801.5954204214</v>
      </c>
      <c r="D820" s="27">
        <f ca="1" t="shared" si="6090"/>
        <v>0.110404275384236</v>
      </c>
      <c r="E820" s="28">
        <f ca="1">IF(D820&lt;=('Ejercicio 3 - TIR'!$D$14-'Ejercicio 3 - TIR'!$C$14)/('Ejercicio 3 - TIR'!$E$14-'Ejercicio 3 - TIR'!$C$14),'Ejercicio 3 - TIR'!$C$14+SQRT(('Ejercicio 3 - TIR'!$E$14-'Ejercicio 3 - TIR'!$C$14)*('Ejercicio 3 - TIR'!$D$14-'Ejercicio 3 - TIR'!$C$14)*D820),'Ejercicio 3 - TIR'!$E$14-SQRT(('Ejercicio 3 - TIR'!$E$14-'Ejercicio 3 - TIR'!$C$14)*('Ejercicio 3 - TIR'!$E$14-'Ejercicio 3 - TIR'!$D$14)*(1-D820)))</f>
        <v>27877.5546309006</v>
      </c>
      <c r="F820" s="27">
        <f ca="1" t="shared" si="6090"/>
        <v>0.282481636034375</v>
      </c>
      <c r="G820" s="28">
        <f ca="1">IF(F820&lt;=('Ejercicio 3 - TIR'!$D$18-'Ejercicio 3 - TIR'!$C$18)/('Ejercicio 3 - TIR'!$E$18-'Ejercicio 3 - TIR'!$C$18),'Ejercicio 3 - TIR'!$C$18+SQRT(('Ejercicio 3 - TIR'!$E$18-'Ejercicio 3 - TIR'!$C$18)*('Ejercicio 3 - TIR'!$D$18-'Ejercicio 3 - TIR'!$C$18)*F820),'Ejercicio 3 - TIR'!$E$18-SQRT(('Ejercicio 3 - TIR'!$E$18-'Ejercicio 3 - TIR'!$C$18)*('Ejercicio 3 - TIR'!$E$18-'Ejercicio 3 - TIR'!$D$18)*(1-F820)))</f>
        <v>36509.3967005519</v>
      </c>
      <c r="H820" s="27">
        <f ca="1" t="shared" ref="H820:L820" si="6091">RAND()</f>
        <v>0.550826822048524</v>
      </c>
      <c r="I820" s="28">
        <f ca="1">IF(H820&lt;=('Ejercicio 3 - TIR'!$D$18-'Ejercicio 3 - TIR'!$C$18)/('Ejercicio 3 - TIR'!$E$18-'Ejercicio 3 - TIR'!$C$18),'Ejercicio 3 - TIR'!$C$18+SQRT(('Ejercicio 3 - TIR'!$E$18-'Ejercicio 3 - TIR'!$C$18)*('Ejercicio 3 - TIR'!$D$18-'Ejercicio 3 - TIR'!$C$18)*H820),'Ejercicio 3 - TIR'!$E$18-SQRT(('Ejercicio 3 - TIR'!$E$18-'Ejercicio 3 - TIR'!$C$18)*('Ejercicio 3 - TIR'!$E$18-'Ejercicio 3 - TIR'!$D$18)*(1-H820)))</f>
        <v>39089.7757567103</v>
      </c>
      <c r="J820" s="27">
        <f ca="1" t="shared" si="6091"/>
        <v>0.705364311846022</v>
      </c>
      <c r="K820" s="28">
        <f ca="1">IF(J820&lt;=('Ejercicio 3 - TIR'!$D$18-'Ejercicio 3 - TIR'!$C$18)/('Ejercicio 3 - TIR'!$E$18-'Ejercicio 3 - TIR'!$C$18),'Ejercicio 3 - TIR'!$C$18+SQRT(('Ejercicio 3 - TIR'!$E$18-'Ejercicio 3 - TIR'!$C$18)*('Ejercicio 3 - TIR'!$D$18-'Ejercicio 3 - TIR'!$C$18)*J820),'Ejercicio 3 - TIR'!$E$18-SQRT(('Ejercicio 3 - TIR'!$E$18-'Ejercicio 3 - TIR'!$C$18)*('Ejercicio 3 - TIR'!$E$18-'Ejercicio 3 - TIR'!$D$18)*(1-J820)))</f>
        <v>40299.1834101352</v>
      </c>
      <c r="L820" s="27">
        <f ca="1" t="shared" si="6091"/>
        <v>0.0460272693749266</v>
      </c>
      <c r="M820" s="28">
        <f ca="1">IF(L820&lt;=('Ejercicio 3 - TIR'!$D$18-'Ejercicio 3 - TIR'!$C$18)/('Ejercicio 3 - TIR'!$E$18-'Ejercicio 3 - TIR'!$C$18),'Ejercicio 3 - TIR'!$C$18+SQRT(('Ejercicio 3 - TIR'!$E$18-'Ejercicio 3 - TIR'!$C$18)*('Ejercicio 3 - TIR'!$D$18-'Ejercicio 3 - TIR'!$C$18)*L820),'Ejercicio 3 - TIR'!$E$18-SQRT(('Ejercicio 3 - TIR'!$E$18-'Ejercicio 3 - TIR'!$C$18)*('Ejercicio 3 - TIR'!$E$18-'Ejercicio 3 - TIR'!$D$18)*(1-L820)))</f>
        <v>32627.5635874778</v>
      </c>
      <c r="N820" s="27">
        <f ca="1" t="shared" ref="N820:R820" si="6092">RAND()</f>
        <v>0.920170855763303</v>
      </c>
      <c r="O820" s="28">
        <f ca="1">IF(N820&lt;=('Ejercicio 3 - TIR'!$D$18-'Ejercicio 3 - TIR'!$C$18)/('Ejercicio 3 - TIR'!$E$18-'Ejercicio 3 - TIR'!$C$18),'Ejercicio 3 - TIR'!$C$18+SQRT(('Ejercicio 3 - TIR'!$E$18-'Ejercicio 3 - TIR'!$C$18)*('Ejercicio 3 - TIR'!$D$18-'Ejercicio 3 - TIR'!$C$18)*N820),'Ejercicio 3 - TIR'!$E$18-SQRT(('Ejercicio 3 - TIR'!$E$18-'Ejercicio 3 - TIR'!$C$18)*('Ejercicio 3 - TIR'!$E$18-'Ejercicio 3 - TIR'!$D$18)*(1-N820)))</f>
        <v>42553.1273392855</v>
      </c>
      <c r="P820" s="27">
        <f ca="1" t="shared" si="6092"/>
        <v>0.813849281931468</v>
      </c>
      <c r="Q820" s="29">
        <f ca="1">IF(P820&lt;=('Ejercicio 3 - TIR'!$D$22-'Ejercicio 3 - TIR'!$C$22)/('Ejercicio 3 - TIR'!$E$22-'Ejercicio 3 - TIR'!$C$22),'Ejercicio 3 - TIR'!$C$22+SQRT(('Ejercicio 3 - TIR'!$E$22-'Ejercicio 3 - TIR'!$C$22)*('Ejercicio 3 - TIR'!$D$22-'Ejercicio 3 - TIR'!$C$22)*P820),'Ejercicio 3 - TIR'!$E$22-SQRT(('Ejercicio 3 - TIR'!$E$22-'Ejercicio 3 - TIR'!$C$22)*('Ejercicio 3 - TIR'!$E$22-'Ejercicio 3 - TIR'!$D$22)*(1-P820)))</f>
        <v>0.161695047322559</v>
      </c>
      <c r="R820" s="27">
        <f ca="1" t="shared" si="6092"/>
        <v>0.496668361243304</v>
      </c>
      <c r="S820" s="29">
        <f ca="1">IF(R820&lt;=('Ejercicio 3 - TIR'!$D$23-'Ejercicio 3 - TIR'!$C$23)/('Ejercicio 3 - TIR'!$E$23-'Ejercicio 3 - TIR'!$C$23),'Ejercicio 3 - TIR'!$C$23+SQRT(('Ejercicio 3 - TIR'!$E$23-'Ejercicio 3 - TIR'!$C$23)*('Ejercicio 3 - TIR'!$D$23-'Ejercicio 3 - TIR'!$C$23)*R820),'Ejercicio 3 - TIR'!$E$23-SQRT(('Ejercicio 3 - TIR'!$E$23-'Ejercicio 3 - TIR'!$C$23)*('Ejercicio 3 - TIR'!$E$23-'Ejercicio 3 - TIR'!$D$23)*(1-R820)))</f>
        <v>0.149899883783017</v>
      </c>
      <c r="T820" s="27">
        <f ca="1" t="shared" ref="T820:X820" si="6093">RAND()</f>
        <v>0.640598601746743</v>
      </c>
      <c r="U820" s="29">
        <f ca="1">IF(T820&lt;=('Ejercicio 3 - TIR'!$D$24-'Ejercicio 3 - TIR'!$C$24)/('Ejercicio 3 - TIR'!$E$24-'Ejercicio 3 - TIR'!$C$24),'Ejercicio 3 - TIR'!$C$24+SQRT(('Ejercicio 3 - TIR'!$E$24-'Ejercicio 3 - TIR'!$C$24)*('Ejercicio 3 - TIR'!$D$24-'Ejercicio 3 - TIR'!$C$24)*T820),'Ejercicio 3 - TIR'!$E$24-SQRT(('Ejercicio 3 - TIR'!$E$24-'Ejercicio 3 - TIR'!$C$24)*('Ejercicio 3 - TIR'!$E$24-'Ejercicio 3 - TIR'!$D$24)*(1-T820)))</f>
        <v>0.188277391104937</v>
      </c>
      <c r="V820" s="27">
        <f ca="1" t="shared" si="6093"/>
        <v>0.222386587305323</v>
      </c>
      <c r="W820" s="29">
        <f ca="1">IF(V820&lt;=('Ejercicio 3 - TIR'!$D$25-'Ejercicio 3 - TIR'!$C$25)/('Ejercicio 3 - TIR'!$E$25-'Ejercicio 3 - TIR'!$C$25),'Ejercicio 3 - TIR'!$C$25+SQRT(('Ejercicio 3 - TIR'!$E$25-'Ejercicio 3 - TIR'!$C$25)*('Ejercicio 3 - TIR'!$D$25-'Ejercicio 3 - TIR'!$C$25)*V820),'Ejercicio 3 - TIR'!$E$25-SQRT(('Ejercicio 3 - TIR'!$E$25-'Ejercicio 3 - TIR'!$C$25)*('Ejercicio 3 - TIR'!$E$25-'Ejercicio 3 - TIR'!$D$25)*(1-V820)))</f>
        <v>0.197644863905042</v>
      </c>
      <c r="X820" s="27">
        <f ca="1" t="shared" si="6093"/>
        <v>0.621045268819919</v>
      </c>
      <c r="Y820" s="29">
        <f ca="1">IF(X820&lt;=('Ejercicio 3 - TIR'!$D$26-'Ejercicio 3 - TIR'!$C$26)/('Ejercicio 3 - TIR'!$E$26-'Ejercicio 3 - TIR'!$C$26),'Ejercicio 3 - TIR'!$C$26+SQRT(('Ejercicio 3 - TIR'!$E$26-'Ejercicio 3 - TIR'!$C$26)*('Ejercicio 3 - TIR'!$D$26-'Ejercicio 3 - TIR'!$C$26)*X820),'Ejercicio 3 - TIR'!$E$26-SQRT(('Ejercicio 3 - TIR'!$E$26-'Ejercicio 3 - TIR'!$C$26)*('Ejercicio 3 - TIR'!$E$26-'Ejercicio 3 - TIR'!$D$26)*(1-X820)))</f>
        <v>0.234763338447975</v>
      </c>
      <c r="Z820" s="27">
        <f ca="1" t="shared" si="5716"/>
        <v>1.16169504732256</v>
      </c>
      <c r="AA820" s="27">
        <f ca="1" t="shared" si="5717"/>
        <v>1.33583299990752</v>
      </c>
      <c r="AB820" s="27">
        <f ca="1" t="shared" si="5718"/>
        <v>1.58734015208199</v>
      </c>
      <c r="AC820" s="27">
        <f ca="1" t="shared" si="5719"/>
        <v>1.90106978041124</v>
      </c>
      <c r="AD820" s="27">
        <f ca="1" t="shared" si="5720"/>
        <v>2.34737126868314</v>
      </c>
      <c r="AE820" s="26">
        <f ca="1" t="shared" si="5721"/>
        <v>4507.6625152807</v>
      </c>
      <c r="AF820" s="26">
        <f ca="1" t="shared" si="5722"/>
        <v>5183.36060245434</v>
      </c>
      <c r="AG820" s="26">
        <f ca="1" t="shared" si="5723"/>
        <v>6159.27021384056</v>
      </c>
      <c r="AH820" s="26">
        <f ca="1" t="shared" si="5724"/>
        <v>7376.61833700946</v>
      </c>
      <c r="AI820" s="26">
        <f ca="1" t="shared" si="5725"/>
        <v>9108.37788426235</v>
      </c>
      <c r="AJ820" s="28">
        <f ca="1" t="shared" si="5726"/>
        <v>42412.7853277657</v>
      </c>
      <c r="AK820" s="28">
        <f ca="1" t="shared" si="5727"/>
        <v>52217.4124147985</v>
      </c>
      <c r="AL820" s="28">
        <f ca="1" t="shared" si="5728"/>
        <v>63968.5119230238</v>
      </c>
      <c r="AM820" s="28">
        <f ca="1" t="shared" si="5729"/>
        <v>62027.2751446001</v>
      </c>
      <c r="AN820" s="28">
        <f ca="1" t="shared" si="5730"/>
        <v>99887.9885088538</v>
      </c>
      <c r="AO820" s="28">
        <f ca="1">C820/'Ejercicio 3 - TIR'!$D$7</f>
        <v>14760.3190840843</v>
      </c>
      <c r="AP820" s="28">
        <f ca="1" t="shared" si="5731"/>
        <v>27652.4662436815</v>
      </c>
      <c r="AQ820" s="28">
        <f ca="1" t="shared" si="5732"/>
        <v>37457.0933307142</v>
      </c>
      <c r="AR820" s="28">
        <f ca="1" t="shared" si="5733"/>
        <v>49208.1928389396</v>
      </c>
      <c r="AS820" s="28">
        <f ca="1" t="shared" si="5734"/>
        <v>47266.9560605158</v>
      </c>
      <c r="AT820" s="28">
        <f ca="1" t="shared" si="5735"/>
        <v>85127.6694247695</v>
      </c>
      <c r="AU820" s="28">
        <f ca="1">AP820*'Ejercicio 3 - TIR'!$D$5</f>
        <v>13826.2331218407</v>
      </c>
      <c r="AV820" s="28">
        <f ca="1">AQ820*'Ejercicio 3 - TIR'!$D$5</f>
        <v>18728.5466653571</v>
      </c>
      <c r="AW820" s="28">
        <f ca="1">AR820*'Ejercicio 3 - TIR'!$D$5</f>
        <v>24604.0964194698</v>
      </c>
      <c r="AX820" s="28">
        <f ca="1">AS820*'Ejercicio 3 - TIR'!$D$5</f>
        <v>23633.4780302579</v>
      </c>
      <c r="AY820" s="28">
        <f ca="1">AT820*'Ejercicio 3 - TIR'!$D$5</f>
        <v>42563.8347123847</v>
      </c>
      <c r="AZ820" s="28">
        <f ca="1" t="shared" ref="AZ820:BD820" si="6094">AJ820-AU820-AE820</f>
        <v>24078.8896906443</v>
      </c>
      <c r="BA820" s="28">
        <f ca="1" t="shared" si="6094"/>
        <v>28305.505146987</v>
      </c>
      <c r="BB820" s="28">
        <f ca="1" t="shared" si="6094"/>
        <v>33205.1452897135</v>
      </c>
      <c r="BC820" s="28">
        <f ca="1" t="shared" si="6094"/>
        <v>31017.1787773327</v>
      </c>
      <c r="BD820" s="28">
        <f ca="1" t="shared" si="6094"/>
        <v>48215.7759122067</v>
      </c>
      <c r="BE820" s="28">
        <f ca="1" t="shared" ref="BE820:BI820" si="6095">AZ820/Z820</f>
        <v>20727.3756965226</v>
      </c>
      <c r="BF820" s="28">
        <f ca="1" t="shared" si="6095"/>
        <v>21189.4040265113</v>
      </c>
      <c r="BG820" s="28">
        <f ca="1" t="shared" si="6095"/>
        <v>20918.7332949154</v>
      </c>
      <c r="BH820" s="28">
        <f ca="1" t="shared" si="6095"/>
        <v>16315.644537058</v>
      </c>
      <c r="BI820" s="28">
        <f ca="1" t="shared" si="6095"/>
        <v>20540.3280492802</v>
      </c>
      <c r="BJ820" s="28">
        <f ca="1" t="shared" si="5738"/>
        <v>65438.9707817208</v>
      </c>
      <c r="BK820" s="28">
        <f ca="1" t="shared" si="5739"/>
        <v>34647.9489345749</v>
      </c>
      <c r="BL820" s="28">
        <f ca="1" t="shared" si="5740"/>
        <v>100086.919716296</v>
      </c>
      <c r="BM820" s="28">
        <f ca="1">BK820*'Ejercicio 3 - TIR'!$D$5</f>
        <v>17323.9744672874</v>
      </c>
      <c r="BN820" s="28">
        <f ca="1" t="shared" si="5741"/>
        <v>82762.9452490082</v>
      </c>
      <c r="BO820" s="28">
        <f ca="1" t="shared" si="5742"/>
        <v>35257.7141729428</v>
      </c>
      <c r="BP820" s="28">
        <f ca="1" t="shared" si="5743"/>
        <v>-101679.150051322</v>
      </c>
      <c r="BQ820" s="28">
        <f ca="1" t="shared" ref="BQ820:BT820" si="6096">BE820</f>
        <v>20727.3756965226</v>
      </c>
      <c r="BR820" s="28">
        <f ca="1" t="shared" si="6096"/>
        <v>21189.4040265113</v>
      </c>
      <c r="BS820" s="28">
        <f ca="1" t="shared" si="6096"/>
        <v>20918.7332949154</v>
      </c>
      <c r="BT820" s="28">
        <f ca="1" t="shared" si="6096"/>
        <v>16315.644537058</v>
      </c>
      <c r="BU820" s="28">
        <f ca="1" t="shared" si="5745"/>
        <v>55798.0422222229</v>
      </c>
      <c r="BV820" s="30">
        <f ca="1" t="shared" si="5746"/>
        <v>8.72094799706564</v>
      </c>
    </row>
    <row r="821" ht="15" customHeight="1" spans="1:74">
      <c r="A821" s="26">
        <v>820</v>
      </c>
      <c r="B821" s="27">
        <f ca="1" t="shared" ref="B821:F821" si="6097">RAND()</f>
        <v>0.51726484575689</v>
      </c>
      <c r="C821" s="28">
        <f ca="1">IF(B821&lt;=('Ejercicio 3 - TIR'!$D$13-'Ejercicio 3 - TIR'!$C$13)/('Ejercicio 3 - TIR'!$E$13-'Ejercicio 3 - TIR'!$C$13),'Ejercicio 3 - TIR'!$C$13+SQRT(('Ejercicio 3 - TIR'!$E$13-'Ejercicio 3 - TIR'!$C$13)*('Ejercicio 3 - TIR'!$D$13-'Ejercicio 3 - TIR'!$C$13)*B821),'Ejercicio 3 - TIR'!$E$13-SQRT(('Ejercicio 3 - TIR'!$E$13-'Ejercicio 3 - TIR'!$C$13)*('Ejercicio 3 - TIR'!$E$13-'Ejercicio 3 - TIR'!$D$13)*(1-B821)))</f>
        <v>75931.7182771239</v>
      </c>
      <c r="D821" s="27">
        <f ca="1" t="shared" si="6097"/>
        <v>0.966437991759184</v>
      </c>
      <c r="E821" s="28">
        <f ca="1">IF(D821&lt;=('Ejercicio 3 - TIR'!$D$14-'Ejercicio 3 - TIR'!$C$14)/('Ejercicio 3 - TIR'!$E$14-'Ejercicio 3 - TIR'!$C$14),'Ejercicio 3 - TIR'!$C$14+SQRT(('Ejercicio 3 - TIR'!$E$14-'Ejercicio 3 - TIR'!$C$14)*('Ejercicio 3 - TIR'!$D$14-'Ejercicio 3 - TIR'!$C$14)*D821),'Ejercicio 3 - TIR'!$E$14-SQRT(('Ejercicio 3 - TIR'!$E$14-'Ejercicio 3 - TIR'!$C$14)*('Ejercicio 3 - TIR'!$E$14-'Ejercicio 3 - TIR'!$D$14)*(1-D821)))</f>
        <v>37756.2751425091</v>
      </c>
      <c r="F821" s="27">
        <f ca="1" t="shared" si="6097"/>
        <v>0.698784180343405</v>
      </c>
      <c r="G821" s="28">
        <f ca="1">IF(F821&lt;=('Ejercicio 3 - TIR'!$D$18-'Ejercicio 3 - TIR'!$C$18)/('Ejercicio 3 - TIR'!$E$18-'Ejercicio 3 - TIR'!$C$18),'Ejercicio 3 - TIR'!$C$18+SQRT(('Ejercicio 3 - TIR'!$E$18-'Ejercicio 3 - TIR'!$C$18)*('Ejercicio 3 - TIR'!$D$18-'Ejercicio 3 - TIR'!$C$18)*F821),'Ejercicio 3 - TIR'!$E$18-SQRT(('Ejercicio 3 - TIR'!$E$18-'Ejercicio 3 - TIR'!$C$18)*('Ejercicio 3 - TIR'!$E$18-'Ejercicio 3 - TIR'!$D$18)*(1-F821)))</f>
        <v>40246.9813303286</v>
      </c>
      <c r="H821" s="27">
        <f ca="1" t="shared" ref="H821:L821" si="6098">RAND()</f>
        <v>0.600877971356625</v>
      </c>
      <c r="I821" s="28">
        <f ca="1">IF(H821&lt;=('Ejercicio 3 - TIR'!$D$18-'Ejercicio 3 - TIR'!$C$18)/('Ejercicio 3 - TIR'!$E$18-'Ejercicio 3 - TIR'!$C$18),'Ejercicio 3 - TIR'!$C$18+SQRT(('Ejercicio 3 - TIR'!$E$18-'Ejercicio 3 - TIR'!$C$18)*('Ejercicio 3 - TIR'!$D$18-'Ejercicio 3 - TIR'!$C$18)*H821),'Ejercicio 3 - TIR'!$E$18-SQRT(('Ejercicio 3 - TIR'!$E$18-'Ejercicio 3 - TIR'!$C$18)*('Ejercicio 3 - TIR'!$E$18-'Ejercicio 3 - TIR'!$D$18)*(1-H821)))</f>
        <v>39493.771416223</v>
      </c>
      <c r="J821" s="27">
        <f ca="1" t="shared" si="6098"/>
        <v>0.722142728918935</v>
      </c>
      <c r="K821" s="28">
        <f ca="1">IF(J821&lt;=('Ejercicio 3 - TIR'!$D$18-'Ejercicio 3 - TIR'!$C$18)/('Ejercicio 3 - TIR'!$E$18-'Ejercicio 3 - TIR'!$C$18),'Ejercicio 3 - TIR'!$C$18+SQRT(('Ejercicio 3 - TIR'!$E$18-'Ejercicio 3 - TIR'!$C$18)*('Ejercicio 3 - TIR'!$D$18-'Ejercicio 3 - TIR'!$C$18)*J821),'Ejercicio 3 - TIR'!$E$18-SQRT(('Ejercicio 3 - TIR'!$E$18-'Ejercicio 3 - TIR'!$C$18)*('Ejercicio 3 - TIR'!$E$18-'Ejercicio 3 - TIR'!$D$18)*(1-J821)))</f>
        <v>40434.9922967119</v>
      </c>
      <c r="L821" s="27">
        <f ca="1" t="shared" si="6098"/>
        <v>0.108808927865263</v>
      </c>
      <c r="M821" s="28">
        <f ca="1">IF(L821&lt;=('Ejercicio 3 - TIR'!$D$18-'Ejercicio 3 - TIR'!$C$18)/('Ejercicio 3 - TIR'!$E$18-'Ejercicio 3 - TIR'!$C$18),'Ejercicio 3 - TIR'!$C$18+SQRT(('Ejercicio 3 - TIR'!$E$18-'Ejercicio 3 - TIR'!$C$18)*('Ejercicio 3 - TIR'!$D$18-'Ejercicio 3 - TIR'!$C$18)*L821),'Ejercicio 3 - TIR'!$E$18-SQRT(('Ejercicio 3 - TIR'!$E$18-'Ejercicio 3 - TIR'!$C$18)*('Ejercicio 3 - TIR'!$E$18-'Ejercicio 3 - TIR'!$D$18)*(1-L821)))</f>
        <v>34039.967720142</v>
      </c>
      <c r="N821" s="27">
        <f ca="1" t="shared" ref="N821:R821" si="6099">RAND()</f>
        <v>0.0194166567316703</v>
      </c>
      <c r="O821" s="28">
        <f ca="1">IF(N821&lt;=('Ejercicio 3 - TIR'!$D$18-'Ejercicio 3 - TIR'!$C$18)/('Ejercicio 3 - TIR'!$E$18-'Ejercicio 3 - TIR'!$C$18),'Ejercicio 3 - TIR'!$C$18+SQRT(('Ejercicio 3 - TIR'!$E$18-'Ejercicio 3 - TIR'!$C$18)*('Ejercicio 3 - TIR'!$D$18-'Ejercicio 3 - TIR'!$C$18)*N821),'Ejercicio 3 - TIR'!$E$18-SQRT(('Ejercicio 3 - TIR'!$E$18-'Ejercicio 3 - TIR'!$C$18)*('Ejercicio 3 - TIR'!$E$18-'Ejercicio 3 - TIR'!$D$18)*(1-N821)))</f>
        <v>31706.6043799752</v>
      </c>
      <c r="P821" s="27">
        <f ca="1" t="shared" si="6099"/>
        <v>0.0805964651086235</v>
      </c>
      <c r="Q821" s="29">
        <f ca="1">IF(P821&lt;=('Ejercicio 3 - TIR'!$D$22-'Ejercicio 3 - TIR'!$C$22)/('Ejercicio 3 - TIR'!$E$22-'Ejercicio 3 - TIR'!$C$22),'Ejercicio 3 - TIR'!$C$22+SQRT(('Ejercicio 3 - TIR'!$E$22-'Ejercicio 3 - TIR'!$C$22)*('Ejercicio 3 - TIR'!$D$22-'Ejercicio 3 - TIR'!$C$22)*P821),'Ejercicio 3 - TIR'!$E$22-SQRT(('Ejercicio 3 - TIR'!$E$22-'Ejercicio 3 - TIR'!$C$22)*('Ejercicio 3 - TIR'!$E$22-'Ejercicio 3 - TIR'!$D$22)*(1-P821)))</f>
        <v>0.132044651808812</v>
      </c>
      <c r="R821" s="27">
        <f ca="1" t="shared" si="6099"/>
        <v>0.51665862480722</v>
      </c>
      <c r="S821" s="29">
        <f ca="1">IF(R821&lt;=('Ejercicio 3 - TIR'!$D$23-'Ejercicio 3 - TIR'!$C$23)/('Ejercicio 3 - TIR'!$E$23-'Ejercicio 3 - TIR'!$C$23),'Ejercicio 3 - TIR'!$C$23+SQRT(('Ejercicio 3 - TIR'!$E$23-'Ejercicio 3 - TIR'!$C$23)*('Ejercicio 3 - TIR'!$D$23-'Ejercicio 3 - TIR'!$C$23)*R821),'Ejercicio 3 - TIR'!$E$23-SQRT(('Ejercicio 3 - TIR'!$E$23-'Ejercicio 3 - TIR'!$C$23)*('Ejercicio 3 - TIR'!$E$23-'Ejercicio 3 - TIR'!$D$23)*(1-R821)))</f>
        <v>0.150503992213403</v>
      </c>
      <c r="T821" s="27">
        <f ca="1" t="shared" ref="T821:X821" si="6100">RAND()</f>
        <v>0.0121724431462582</v>
      </c>
      <c r="U821" s="29">
        <f ca="1">IF(T821&lt;=('Ejercicio 3 - TIR'!$D$24-'Ejercicio 3 - TIR'!$C$24)/('Ejercicio 3 - TIR'!$E$24-'Ejercicio 3 - TIR'!$C$24),'Ejercicio 3 - TIR'!$C$24+SQRT(('Ejercicio 3 - TIR'!$E$24-'Ejercicio 3 - TIR'!$C$24)*('Ejercicio 3 - TIR'!$D$24-'Ejercicio 3 - TIR'!$C$24)*T821),'Ejercicio 3 - TIR'!$E$24-SQRT(('Ejercicio 3 - TIR'!$E$24-'Ejercicio 3 - TIR'!$C$24)*('Ejercicio 3 - TIR'!$E$24-'Ejercicio 3 - TIR'!$D$24)*(1-T821)))</f>
        <v>0.155055900573305</v>
      </c>
      <c r="V821" s="27">
        <f ca="1" t="shared" si="6100"/>
        <v>0.505690438581931</v>
      </c>
      <c r="W821" s="29">
        <f ca="1">IF(V821&lt;=('Ejercicio 3 - TIR'!$D$25-'Ejercicio 3 - TIR'!$C$25)/('Ejercicio 3 - TIR'!$E$25-'Ejercicio 3 - TIR'!$C$25),'Ejercicio 3 - TIR'!$C$25+SQRT(('Ejercicio 3 - TIR'!$E$25-'Ejercicio 3 - TIR'!$C$25)*('Ejercicio 3 - TIR'!$D$25-'Ejercicio 3 - TIR'!$C$25)*V821),'Ejercicio 3 - TIR'!$E$25-SQRT(('Ejercicio 3 - TIR'!$E$25-'Ejercicio 3 - TIR'!$C$25)*('Ejercicio 3 - TIR'!$E$25-'Ejercicio 3 - TIR'!$D$25)*(1-V821)))</f>
        <v>0.208405727978924</v>
      </c>
      <c r="X821" s="27">
        <f ca="1" t="shared" si="6100"/>
        <v>0.475925280733278</v>
      </c>
      <c r="Y821" s="29">
        <f ca="1">IF(X821&lt;=('Ejercicio 3 - TIR'!$D$26-'Ejercicio 3 - TIR'!$C$26)/('Ejercicio 3 - TIR'!$E$26-'Ejercicio 3 - TIR'!$C$26),'Ejercicio 3 - TIR'!$C$26+SQRT(('Ejercicio 3 - TIR'!$E$26-'Ejercicio 3 - TIR'!$C$26)*('Ejercicio 3 - TIR'!$D$26-'Ejercicio 3 - TIR'!$C$26)*X821),'Ejercicio 3 - TIR'!$E$26-SQRT(('Ejercicio 3 - TIR'!$E$26-'Ejercicio 3 - TIR'!$C$26)*('Ejercicio 3 - TIR'!$E$26-'Ejercicio 3 - TIR'!$D$26)*(1-X821)))</f>
        <v>0.2268022229408</v>
      </c>
      <c r="Z821" s="27">
        <f ca="1" t="shared" si="5716"/>
        <v>1.13204465180881</v>
      </c>
      <c r="AA821" s="27">
        <f ca="1" t="shared" si="5717"/>
        <v>1.30242189126987</v>
      </c>
      <c r="AB821" s="27">
        <f ca="1" t="shared" si="5718"/>
        <v>1.50437009054711</v>
      </c>
      <c r="AC821" s="27">
        <f ca="1" t="shared" si="5719"/>
        <v>1.8178894344173</v>
      </c>
      <c r="AD821" s="27">
        <f ca="1" t="shared" si="5720"/>
        <v>2.23019079920373</v>
      </c>
      <c r="AE821" s="26">
        <f ca="1" t="shared" si="5721"/>
        <v>4985.51420479033</v>
      </c>
      <c r="AF821" s="26">
        <f ca="1" t="shared" si="5722"/>
        <v>5735.8539958479</v>
      </c>
      <c r="AG821" s="26">
        <f ca="1" t="shared" si="5723"/>
        <v>6625.23200273109</v>
      </c>
      <c r="AH821" s="26">
        <f ca="1" t="shared" si="5724"/>
        <v>8005.96830128953</v>
      </c>
      <c r="AI821" s="26">
        <f ca="1" t="shared" si="5725"/>
        <v>9821.73970881558</v>
      </c>
      <c r="AJ821" s="28">
        <f ca="1" t="shared" si="5726"/>
        <v>45561.3799664476</v>
      </c>
      <c r="AK821" s="28">
        <f ca="1" t="shared" si="5727"/>
        <v>51437.5524612971</v>
      </c>
      <c r="AL821" s="28">
        <f ca="1" t="shared" si="5728"/>
        <v>60829.193022676</v>
      </c>
      <c r="AM821" s="28">
        <f ca="1" t="shared" si="5729"/>
        <v>61880.897666352</v>
      </c>
      <c r="AN821" s="28">
        <f ca="1" t="shared" si="5730"/>
        <v>70711.7773622135</v>
      </c>
      <c r="AO821" s="28">
        <f ca="1">C821/'Ejercicio 3 - TIR'!$D$7</f>
        <v>15186.3436554248</v>
      </c>
      <c r="AP821" s="28">
        <f ca="1" t="shared" si="5731"/>
        <v>30375.0363110228</v>
      </c>
      <c r="AQ821" s="28">
        <f ca="1" t="shared" si="5732"/>
        <v>36251.2088058724</v>
      </c>
      <c r="AR821" s="28">
        <f ca="1" t="shared" si="5733"/>
        <v>45642.8493672512</v>
      </c>
      <c r="AS821" s="28">
        <f ca="1" t="shared" si="5734"/>
        <v>46694.5540109272</v>
      </c>
      <c r="AT821" s="28">
        <f ca="1" t="shared" si="5735"/>
        <v>55525.4337067887</v>
      </c>
      <c r="AU821" s="28">
        <f ca="1">AP821*'Ejercicio 3 - TIR'!$D$5</f>
        <v>15187.5181555114</v>
      </c>
      <c r="AV821" s="28">
        <f ca="1">AQ821*'Ejercicio 3 - TIR'!$D$5</f>
        <v>18125.6044029362</v>
      </c>
      <c r="AW821" s="28">
        <f ca="1">AR821*'Ejercicio 3 - TIR'!$D$5</f>
        <v>22821.4246836256</v>
      </c>
      <c r="AX821" s="28">
        <f ca="1">AS821*'Ejercicio 3 - TIR'!$D$5</f>
        <v>23347.2770054636</v>
      </c>
      <c r="AY821" s="28">
        <f ca="1">AT821*'Ejercicio 3 - TIR'!$D$5</f>
        <v>27762.7168533944</v>
      </c>
      <c r="AZ821" s="28">
        <f ca="1" t="shared" ref="AZ821:BD821" si="6101">AJ821-AU821-AE821</f>
        <v>25388.3476061459</v>
      </c>
      <c r="BA821" s="28">
        <f ca="1" t="shared" si="6101"/>
        <v>27576.0940625131</v>
      </c>
      <c r="BB821" s="28">
        <f ca="1" t="shared" si="6101"/>
        <v>31382.5363363193</v>
      </c>
      <c r="BC821" s="28">
        <f ca="1" t="shared" si="6101"/>
        <v>30527.6523595989</v>
      </c>
      <c r="BD821" s="28">
        <f ca="1" t="shared" si="6101"/>
        <v>33127.3208000036</v>
      </c>
      <c r="BE821" s="28">
        <f ca="1" t="shared" ref="BE821:BI821" si="6102">AZ821/Z821</f>
        <v>22426.9842762648</v>
      </c>
      <c r="BF821" s="28">
        <f ca="1" t="shared" si="6102"/>
        <v>21172.9350123455</v>
      </c>
      <c r="BG821" s="28">
        <f ca="1" t="shared" si="6102"/>
        <v>20860.9148330689</v>
      </c>
      <c r="BH821" s="28">
        <f ca="1" t="shared" si="6102"/>
        <v>16792.9092834978</v>
      </c>
      <c r="BI821" s="28">
        <f ca="1" t="shared" si="6102"/>
        <v>14854.0298936895</v>
      </c>
      <c r="BJ821" s="28">
        <f ca="1" t="shared" si="5738"/>
        <v>84203.6974350285</v>
      </c>
      <c r="BK821" s="28">
        <f ca="1" t="shared" si="5739"/>
        <v>33868.4438938743</v>
      </c>
      <c r="BL821" s="28">
        <f ca="1" t="shared" si="5740"/>
        <v>118072.141328903</v>
      </c>
      <c r="BM821" s="28">
        <f ca="1">BK821*'Ejercicio 3 - TIR'!$D$5</f>
        <v>16934.2219469372</v>
      </c>
      <c r="BN821" s="28">
        <f ca="1" t="shared" si="5741"/>
        <v>101137.919381966</v>
      </c>
      <c r="BO821" s="28">
        <f ca="1" t="shared" si="5742"/>
        <v>45349.4469702215</v>
      </c>
      <c r="BP821" s="28">
        <f ca="1" t="shared" si="5743"/>
        <v>-113687.993419633</v>
      </c>
      <c r="BQ821" s="28">
        <f ca="1" t="shared" ref="BQ821:BT821" si="6103">BE821</f>
        <v>22426.9842762648</v>
      </c>
      <c r="BR821" s="28">
        <f ca="1" t="shared" si="6103"/>
        <v>21172.9350123455</v>
      </c>
      <c r="BS821" s="28">
        <f ca="1" t="shared" si="6103"/>
        <v>20860.9148330689</v>
      </c>
      <c r="BT821" s="28">
        <f ca="1" t="shared" si="6103"/>
        <v>16792.9092834978</v>
      </c>
      <c r="BU821" s="28">
        <f ca="1" t="shared" si="5745"/>
        <v>60203.4768639111</v>
      </c>
      <c r="BV821" s="30">
        <f ca="1" t="shared" si="5746"/>
        <v>6.584364359974</v>
      </c>
    </row>
    <row r="822" ht="15" customHeight="1" spans="1:74">
      <c r="A822" s="26">
        <v>821</v>
      </c>
      <c r="B822" s="27">
        <f ca="1" t="shared" ref="B822:F822" si="6104">RAND()</f>
        <v>0.904103622640561</v>
      </c>
      <c r="C822" s="28">
        <f ca="1">IF(B822&lt;=('Ejercicio 3 - TIR'!$D$13-'Ejercicio 3 - TIR'!$C$13)/('Ejercicio 3 - TIR'!$E$13-'Ejercicio 3 - TIR'!$C$13),'Ejercicio 3 - TIR'!$C$13+SQRT(('Ejercicio 3 - TIR'!$E$13-'Ejercicio 3 - TIR'!$C$13)*('Ejercicio 3 - TIR'!$D$13-'Ejercicio 3 - TIR'!$C$13)*B822),'Ejercicio 3 - TIR'!$E$13-SQRT(('Ejercicio 3 - TIR'!$E$13-'Ejercicio 3 - TIR'!$C$13)*('Ejercicio 3 - TIR'!$E$13-'Ejercicio 3 - TIR'!$D$13)*(1-B822)))</f>
        <v>89272.6679537116</v>
      </c>
      <c r="D822" s="27">
        <f ca="1" t="shared" si="6104"/>
        <v>0.0974854059808263</v>
      </c>
      <c r="E822" s="28">
        <f ca="1">IF(D822&lt;=('Ejercicio 3 - TIR'!$D$14-'Ejercicio 3 - TIR'!$C$14)/('Ejercicio 3 - TIR'!$E$14-'Ejercicio 3 - TIR'!$C$14),'Ejercicio 3 - TIR'!$C$14+SQRT(('Ejercicio 3 - TIR'!$E$14-'Ejercicio 3 - TIR'!$C$14)*('Ejercicio 3 - TIR'!$D$14-'Ejercicio 3 - TIR'!$C$14)*D822),'Ejercicio 3 - TIR'!$E$14-SQRT(('Ejercicio 3 - TIR'!$E$14-'Ejercicio 3 - TIR'!$C$14)*('Ejercicio 3 - TIR'!$E$14-'Ejercicio 3 - TIR'!$D$14)*(1-D822)))</f>
        <v>27703.9610663917</v>
      </c>
      <c r="F822" s="27">
        <f ca="1" t="shared" si="6104"/>
        <v>0.998945783905569</v>
      </c>
      <c r="G822" s="28">
        <f ca="1">IF(F822&lt;=('Ejercicio 3 - TIR'!$D$18-'Ejercicio 3 - TIR'!$C$18)/('Ejercicio 3 - TIR'!$E$18-'Ejercicio 3 - TIR'!$C$18),'Ejercicio 3 - TIR'!$C$18+SQRT(('Ejercicio 3 - TIR'!$E$18-'Ejercicio 3 - TIR'!$C$18)*('Ejercicio 3 - TIR'!$D$18-'Ejercicio 3 - TIR'!$C$18)*F822),'Ejercicio 3 - TIR'!$E$18-SQRT(('Ejercicio 3 - TIR'!$E$18-'Ejercicio 3 - TIR'!$C$18)*('Ejercicio 3 - TIR'!$E$18-'Ejercicio 3 - TIR'!$D$18)*(1-F822)))</f>
        <v>44718.8128611008</v>
      </c>
      <c r="H822" s="27">
        <f ca="1" t="shared" ref="H822:L822" si="6105">RAND()</f>
        <v>0.882419096799047</v>
      </c>
      <c r="I822" s="28">
        <f ca="1">IF(H822&lt;=('Ejercicio 3 - TIR'!$D$18-'Ejercicio 3 - TIR'!$C$18)/('Ejercicio 3 - TIR'!$E$18-'Ejercicio 3 - TIR'!$C$18),'Ejercicio 3 - TIR'!$C$18+SQRT(('Ejercicio 3 - TIR'!$E$18-'Ejercicio 3 - TIR'!$C$18)*('Ejercicio 3 - TIR'!$D$18-'Ejercicio 3 - TIR'!$C$18)*H822),'Ejercicio 3 - TIR'!$E$18-SQRT(('Ejercicio 3 - TIR'!$E$18-'Ejercicio 3 - TIR'!$C$18)*('Ejercicio 3 - TIR'!$E$18-'Ejercicio 3 - TIR'!$D$18)*(1-H822)))</f>
        <v>42030.3926623085</v>
      </c>
      <c r="J822" s="27">
        <f ca="1" t="shared" si="6105"/>
        <v>0.632801401040578</v>
      </c>
      <c r="K822" s="28">
        <f ca="1">IF(J822&lt;=('Ejercicio 3 - TIR'!$D$18-'Ejercicio 3 - TIR'!$C$18)/('Ejercicio 3 - TIR'!$E$18-'Ejercicio 3 - TIR'!$C$18),'Ejercicio 3 - TIR'!$C$18+SQRT(('Ejercicio 3 - TIR'!$E$18-'Ejercicio 3 - TIR'!$C$18)*('Ejercicio 3 - TIR'!$D$18-'Ejercicio 3 - TIR'!$C$18)*J822),'Ejercicio 3 - TIR'!$E$18-SQRT(('Ejercicio 3 - TIR'!$E$18-'Ejercicio 3 - TIR'!$C$18)*('Ejercicio 3 - TIR'!$E$18-'Ejercicio 3 - TIR'!$D$18)*(1-J822)))</f>
        <v>39742.7003523708</v>
      </c>
      <c r="L822" s="27">
        <f ca="1" t="shared" si="6105"/>
        <v>0.179576560621732</v>
      </c>
      <c r="M822" s="28">
        <f ca="1">IF(L822&lt;=('Ejercicio 3 - TIR'!$D$18-'Ejercicio 3 - TIR'!$C$18)/('Ejercicio 3 - TIR'!$E$18-'Ejercicio 3 - TIR'!$C$18),'Ejercicio 3 - TIR'!$C$18+SQRT(('Ejercicio 3 - TIR'!$E$18-'Ejercicio 3 - TIR'!$C$18)*('Ejercicio 3 - TIR'!$D$18-'Ejercicio 3 - TIR'!$C$18)*L822),'Ejercicio 3 - TIR'!$E$18-SQRT(('Ejercicio 3 - TIR'!$E$18-'Ejercicio 3 - TIR'!$C$18)*('Ejercicio 3 - TIR'!$E$18-'Ejercicio 3 - TIR'!$D$18)*(1-L822)))</f>
        <v>35190.0370030723</v>
      </c>
      <c r="N822" s="27">
        <f ca="1" t="shared" ref="N822:R822" si="6106">RAND()</f>
        <v>0.362470337371869</v>
      </c>
      <c r="O822" s="28">
        <f ca="1">IF(N822&lt;=('Ejercicio 3 - TIR'!$D$18-'Ejercicio 3 - TIR'!$C$18)/('Ejercicio 3 - TIR'!$E$18-'Ejercicio 3 - TIR'!$C$18),'Ejercicio 3 - TIR'!$C$18+SQRT(('Ejercicio 3 - TIR'!$E$18-'Ejercicio 3 - TIR'!$C$18)*('Ejercicio 3 - TIR'!$D$18-'Ejercicio 3 - TIR'!$C$18)*N822),'Ejercicio 3 - TIR'!$E$18-SQRT(('Ejercicio 3 - TIR'!$E$18-'Ejercicio 3 - TIR'!$C$18)*('Ejercicio 3 - TIR'!$E$18-'Ejercicio 3 - TIR'!$D$18)*(1-N822)))</f>
        <v>37373.6388985209</v>
      </c>
      <c r="P822" s="27">
        <f ca="1" t="shared" si="6106"/>
        <v>0.198876935255916</v>
      </c>
      <c r="Q822" s="29">
        <f ca="1">IF(P822&lt;=('Ejercicio 3 - TIR'!$D$22-'Ejercicio 3 - TIR'!$C$22)/('Ejercicio 3 - TIR'!$E$22-'Ejercicio 3 - TIR'!$C$22),'Ejercicio 3 - TIR'!$C$22+SQRT(('Ejercicio 3 - TIR'!$E$22-'Ejercicio 3 - TIR'!$C$22)*('Ejercicio 3 - TIR'!$D$22-'Ejercicio 3 - TIR'!$C$22)*P822),'Ejercicio 3 - TIR'!$E$22-SQRT(('Ejercicio 3 - TIR'!$E$22-'Ejercicio 3 - TIR'!$C$22)*('Ejercicio 3 - TIR'!$E$22-'Ejercicio 3 - TIR'!$D$22)*(1-P822)))</f>
        <v>0.138920319327661</v>
      </c>
      <c r="R822" s="27">
        <f ca="1" t="shared" si="6106"/>
        <v>0.463005132427426</v>
      </c>
      <c r="S822" s="29">
        <f ca="1">IF(R822&lt;=('Ejercicio 3 - TIR'!$D$23-'Ejercicio 3 - TIR'!$C$23)/('Ejercicio 3 - TIR'!$E$23-'Ejercicio 3 - TIR'!$C$23),'Ejercicio 3 - TIR'!$C$23+SQRT(('Ejercicio 3 - TIR'!$E$23-'Ejercicio 3 - TIR'!$C$23)*('Ejercicio 3 - TIR'!$D$23-'Ejercicio 3 - TIR'!$C$23)*R822),'Ejercicio 3 - TIR'!$E$23-SQRT(('Ejercicio 3 - TIR'!$E$23-'Ejercicio 3 - TIR'!$C$23)*('Ejercicio 3 - TIR'!$E$23-'Ejercicio 3 - TIR'!$D$23)*(1-R822)))</f>
        <v>0.148868828143334</v>
      </c>
      <c r="T822" s="27">
        <f ca="1" t="shared" ref="T822:X822" si="6107">RAND()</f>
        <v>0.257734943068773</v>
      </c>
      <c r="U822" s="29">
        <f ca="1">IF(T822&lt;=('Ejercicio 3 - TIR'!$D$24-'Ejercicio 3 - TIR'!$C$24)/('Ejercicio 3 - TIR'!$E$24-'Ejercicio 3 - TIR'!$C$24),'Ejercicio 3 - TIR'!$C$24+SQRT(('Ejercicio 3 - TIR'!$E$24-'Ejercicio 3 - TIR'!$C$24)*('Ejercicio 3 - TIR'!$D$24-'Ejercicio 3 - TIR'!$C$24)*T822),'Ejercicio 3 - TIR'!$E$24-SQRT(('Ejercicio 3 - TIR'!$E$24-'Ejercicio 3 - TIR'!$C$24)*('Ejercicio 3 - TIR'!$E$24-'Ejercicio 3 - TIR'!$D$24)*(1-T822)))</f>
        <v>0.173264637982234</v>
      </c>
      <c r="V822" s="27">
        <f ca="1" t="shared" si="6107"/>
        <v>0.104396025589398</v>
      </c>
      <c r="W822" s="29">
        <f ca="1">IF(V822&lt;=('Ejercicio 3 - TIR'!$D$25-'Ejercicio 3 - TIR'!$C$25)/('Ejercicio 3 - TIR'!$E$25-'Ejercicio 3 - TIR'!$C$25),'Ejercicio 3 - TIR'!$C$25+SQRT(('Ejercicio 3 - TIR'!$E$25-'Ejercicio 3 - TIR'!$C$25)*('Ejercicio 3 - TIR'!$D$25-'Ejercicio 3 - TIR'!$C$25)*V822),'Ejercicio 3 - TIR'!$E$25-SQRT(('Ejercicio 3 - TIR'!$E$25-'Ejercicio 3 - TIR'!$C$25)*('Ejercicio 3 - TIR'!$E$25-'Ejercicio 3 - TIR'!$D$25)*(1-V822)))</f>
        <v>0.192089434884442</v>
      </c>
      <c r="X822" s="27">
        <f ca="1" t="shared" si="6107"/>
        <v>0.271436302835058</v>
      </c>
      <c r="Y822" s="29">
        <f ca="1">IF(X822&lt;=('Ejercicio 3 - TIR'!$D$26-'Ejercicio 3 - TIR'!$C$26)/('Ejercicio 3 - TIR'!$E$26-'Ejercicio 3 - TIR'!$C$26),'Ejercicio 3 - TIR'!$C$26+SQRT(('Ejercicio 3 - TIR'!$E$26-'Ejercicio 3 - TIR'!$C$26)*('Ejercicio 3 - TIR'!$D$26-'Ejercicio 3 - TIR'!$C$26)*X822),'Ejercicio 3 - TIR'!$E$26-SQRT(('Ejercicio 3 - TIR'!$E$26-'Ejercicio 3 - TIR'!$C$26)*('Ejercicio 3 - TIR'!$E$26-'Ejercicio 3 - TIR'!$D$26)*(1-X822)))</f>
        <v>0.217071719887267</v>
      </c>
      <c r="Z822" s="27">
        <f ca="1" t="shared" si="5716"/>
        <v>1.13892031932766</v>
      </c>
      <c r="AA822" s="27">
        <f ca="1" t="shared" si="5717"/>
        <v>1.3084700526146</v>
      </c>
      <c r="AB822" s="27">
        <f ca="1" t="shared" si="5718"/>
        <v>1.53518164259147</v>
      </c>
      <c r="AC822" s="27">
        <f ca="1" t="shared" si="5719"/>
        <v>1.83007381676183</v>
      </c>
      <c r="AD822" s="27">
        <f ca="1" t="shared" si="5720"/>
        <v>2.22733108768697</v>
      </c>
      <c r="AE822" s="26">
        <f ca="1" t="shared" si="5721"/>
        <v>3848.64311798421</v>
      </c>
      <c r="AF822" s="26">
        <f ca="1" t="shared" si="5722"/>
        <v>4421.58610890042</v>
      </c>
      <c r="AG822" s="26">
        <f ca="1" t="shared" si="5723"/>
        <v>5187.69062536633</v>
      </c>
      <c r="AH822" s="26">
        <f ca="1" t="shared" si="5724"/>
        <v>6184.19118594827</v>
      </c>
      <c r="AI822" s="26">
        <f ca="1" t="shared" si="5725"/>
        <v>7526.60420279374</v>
      </c>
      <c r="AJ822" s="28">
        <f ca="1" t="shared" si="5726"/>
        <v>50931.1646237189</v>
      </c>
      <c r="AK822" s="28">
        <f ca="1" t="shared" si="5727"/>
        <v>54995.5100982631</v>
      </c>
      <c r="AL822" s="28">
        <f ca="1" t="shared" si="5728"/>
        <v>61012.2640079731</v>
      </c>
      <c r="AM822" s="28">
        <f ca="1" t="shared" si="5729"/>
        <v>64400.3653302025</v>
      </c>
      <c r="AN822" s="28">
        <f ca="1" t="shared" si="5730"/>
        <v>83243.4677786628</v>
      </c>
      <c r="AO822" s="28">
        <f ca="1">C822/'Ejercicio 3 - TIR'!$D$7</f>
        <v>17854.5335907423</v>
      </c>
      <c r="AP822" s="28">
        <f ca="1" t="shared" si="5731"/>
        <v>33076.6310329765</v>
      </c>
      <c r="AQ822" s="28">
        <f ca="1" t="shared" si="5732"/>
        <v>37140.9765075208</v>
      </c>
      <c r="AR822" s="28">
        <f ca="1" t="shared" si="5733"/>
        <v>43157.7304172307</v>
      </c>
      <c r="AS822" s="28">
        <f ca="1" t="shared" si="5734"/>
        <v>46545.8317394602</v>
      </c>
      <c r="AT822" s="28">
        <f ca="1" t="shared" si="5735"/>
        <v>65388.9341879205</v>
      </c>
      <c r="AU822" s="28">
        <f ca="1">AP822*'Ejercicio 3 - TIR'!$D$5</f>
        <v>16538.3155164883</v>
      </c>
      <c r="AV822" s="28">
        <f ca="1">AQ822*'Ejercicio 3 - TIR'!$D$5</f>
        <v>18570.4882537604</v>
      </c>
      <c r="AW822" s="28">
        <f ca="1">AR822*'Ejercicio 3 - TIR'!$D$5</f>
        <v>21578.8652086154</v>
      </c>
      <c r="AX822" s="28">
        <f ca="1">AS822*'Ejercicio 3 - TIR'!$D$5</f>
        <v>23272.9158697301</v>
      </c>
      <c r="AY822" s="28">
        <f ca="1">AT822*'Ejercicio 3 - TIR'!$D$5</f>
        <v>32694.4670939602</v>
      </c>
      <c r="AZ822" s="28">
        <f ca="1" t="shared" ref="AZ822:BD822" si="6108">AJ822-AU822-AE822</f>
        <v>30544.2059892464</v>
      </c>
      <c r="BA822" s="28">
        <f ca="1" t="shared" si="6108"/>
        <v>32003.4357356023</v>
      </c>
      <c r="BB822" s="28">
        <f ca="1" t="shared" si="6108"/>
        <v>34245.7081739914</v>
      </c>
      <c r="BC822" s="28">
        <f ca="1" t="shared" si="6108"/>
        <v>34943.2582745242</v>
      </c>
      <c r="BD822" s="28">
        <f ca="1" t="shared" si="6108"/>
        <v>43022.3964819088</v>
      </c>
      <c r="BE822" s="28">
        <f ca="1" t="shared" ref="BE822:BI822" si="6109">AZ822/Z822</f>
        <v>26818.5626956568</v>
      </c>
      <c r="BF822" s="28">
        <f ca="1" t="shared" si="6109"/>
        <v>24458.6688641843</v>
      </c>
      <c r="BG822" s="28">
        <f ca="1" t="shared" si="6109"/>
        <v>22307.2678983986</v>
      </c>
      <c r="BH822" s="28">
        <f ca="1" t="shared" si="6109"/>
        <v>19093.9064612997</v>
      </c>
      <c r="BI822" s="28">
        <f ca="1" t="shared" si="6109"/>
        <v>19315.6718907859</v>
      </c>
      <c r="BJ822" s="28">
        <f ca="1" t="shared" si="5738"/>
        <v>61705.8937352438</v>
      </c>
      <c r="BK822" s="28">
        <f ca="1" t="shared" si="5739"/>
        <v>39767.9577228117</v>
      </c>
      <c r="BL822" s="28">
        <f ca="1" t="shared" si="5740"/>
        <v>101473.851458055</v>
      </c>
      <c r="BM822" s="28">
        <f ca="1">BK822*'Ejercicio 3 - TIR'!$D$5</f>
        <v>19883.9788614059</v>
      </c>
      <c r="BN822" s="28">
        <f ca="1" t="shared" si="5741"/>
        <v>81589.8725966496</v>
      </c>
      <c r="BO822" s="28">
        <f ca="1" t="shared" si="5742"/>
        <v>36631.2278617628</v>
      </c>
      <c r="BP822" s="28">
        <f ca="1" t="shared" si="5743"/>
        <v>-116976.629020103</v>
      </c>
      <c r="BQ822" s="28">
        <f ca="1" t="shared" ref="BQ822:BT822" si="6110">BE822</f>
        <v>26818.5626956568</v>
      </c>
      <c r="BR822" s="28">
        <f ca="1" t="shared" si="6110"/>
        <v>24458.6688641843</v>
      </c>
      <c r="BS822" s="28">
        <f ca="1" t="shared" si="6110"/>
        <v>22307.2678983986</v>
      </c>
      <c r="BT822" s="28">
        <f ca="1" t="shared" si="6110"/>
        <v>19093.9064612997</v>
      </c>
      <c r="BU822" s="28">
        <f ca="1" t="shared" si="5745"/>
        <v>55946.8997525487</v>
      </c>
      <c r="BV822" s="30">
        <f ca="1" t="shared" si="5746"/>
        <v>7.60396357029536</v>
      </c>
    </row>
    <row r="823" ht="15" customHeight="1" spans="1:74">
      <c r="A823" s="26">
        <v>822</v>
      </c>
      <c r="B823" s="27">
        <f ca="1" t="shared" ref="B823:F823" si="6111">RAND()</f>
        <v>0.292466374000157</v>
      </c>
      <c r="C823" s="28">
        <f ca="1">IF(B823&lt;=('Ejercicio 3 - TIR'!$D$13-'Ejercicio 3 - TIR'!$C$13)/('Ejercicio 3 - TIR'!$E$13-'Ejercicio 3 - TIR'!$C$13),'Ejercicio 3 - TIR'!$C$13+SQRT(('Ejercicio 3 - TIR'!$E$13-'Ejercicio 3 - TIR'!$C$13)*('Ejercicio 3 - TIR'!$D$13-'Ejercicio 3 - TIR'!$C$13)*B823),'Ejercicio 3 - TIR'!$E$13-SQRT(('Ejercicio 3 - TIR'!$E$13-'Ejercicio 3 - TIR'!$C$13)*('Ejercicio 3 - TIR'!$E$13-'Ejercicio 3 - TIR'!$D$13)*(1-B823)))</f>
        <v>70861.703014764</v>
      </c>
      <c r="D823" s="27">
        <f ca="1" t="shared" si="6111"/>
        <v>0.101638692435125</v>
      </c>
      <c r="E823" s="28">
        <f ca="1">IF(D823&lt;=('Ejercicio 3 - TIR'!$D$14-'Ejercicio 3 - TIR'!$C$14)/('Ejercicio 3 - TIR'!$E$14-'Ejercicio 3 - TIR'!$C$14),'Ejercicio 3 - TIR'!$C$14+SQRT(('Ejercicio 3 - TIR'!$E$14-'Ejercicio 3 - TIR'!$C$14)*('Ejercicio 3 - TIR'!$D$14-'Ejercicio 3 - TIR'!$C$14)*D823),'Ejercicio 3 - TIR'!$E$14-SQRT(('Ejercicio 3 - TIR'!$E$14-'Ejercicio 3 - TIR'!$C$14)*('Ejercicio 3 - TIR'!$E$14-'Ejercicio 3 - TIR'!$D$14)*(1-D823)))</f>
        <v>27760.9603279718</v>
      </c>
      <c r="F823" s="27">
        <f ca="1" t="shared" si="6111"/>
        <v>0.487265133940115</v>
      </c>
      <c r="G823" s="28">
        <f ca="1">IF(F823&lt;=('Ejercicio 3 - TIR'!$D$18-'Ejercicio 3 - TIR'!$C$18)/('Ejercicio 3 - TIR'!$E$18-'Ejercicio 3 - TIR'!$C$18),'Ejercicio 3 - TIR'!$C$18+SQRT(('Ejercicio 3 - TIR'!$E$18-'Ejercicio 3 - TIR'!$C$18)*('Ejercicio 3 - TIR'!$D$18-'Ejercicio 3 - TIR'!$C$18)*F823),'Ejercicio 3 - TIR'!$E$18-SQRT(('Ejercicio 3 - TIR'!$E$18-'Ejercicio 3 - TIR'!$C$18)*('Ejercicio 3 - TIR'!$E$18-'Ejercicio 3 - TIR'!$D$18)*(1-F823)))</f>
        <v>38549.2555284666</v>
      </c>
      <c r="H823" s="27">
        <f ca="1" t="shared" ref="H823:L823" si="6112">RAND()</f>
        <v>0.65695860006824</v>
      </c>
      <c r="I823" s="28">
        <f ca="1">IF(H823&lt;=('Ejercicio 3 - TIR'!$D$18-'Ejercicio 3 - TIR'!$C$18)/('Ejercicio 3 - TIR'!$E$18-'Ejercicio 3 - TIR'!$C$18),'Ejercicio 3 - TIR'!$C$18+SQRT(('Ejercicio 3 - TIR'!$E$18-'Ejercicio 3 - TIR'!$C$18)*('Ejercicio 3 - TIR'!$D$18-'Ejercicio 3 - TIR'!$C$18)*H823),'Ejercicio 3 - TIR'!$E$18-SQRT(('Ejercicio 3 - TIR'!$E$18-'Ejercicio 3 - TIR'!$C$18)*('Ejercicio 3 - TIR'!$E$18-'Ejercicio 3 - TIR'!$D$18)*(1-H823)))</f>
        <v>39926.9224843471</v>
      </c>
      <c r="J823" s="27">
        <f ca="1" t="shared" si="6112"/>
        <v>0.42296167632848</v>
      </c>
      <c r="K823" s="28">
        <f ca="1">IF(J823&lt;=('Ejercicio 3 - TIR'!$D$18-'Ejercicio 3 - TIR'!$C$18)/('Ejercicio 3 - TIR'!$E$18-'Ejercicio 3 - TIR'!$C$18),'Ejercicio 3 - TIR'!$C$18+SQRT(('Ejercicio 3 - TIR'!$E$18-'Ejercicio 3 - TIR'!$C$18)*('Ejercicio 3 - TIR'!$D$18-'Ejercicio 3 - TIR'!$C$18)*J823),'Ejercicio 3 - TIR'!$E$18-SQRT(('Ejercicio 3 - TIR'!$E$18-'Ejercicio 3 - TIR'!$C$18)*('Ejercicio 3 - TIR'!$E$18-'Ejercicio 3 - TIR'!$D$18)*(1-J823)))</f>
        <v>37965.1899819949</v>
      </c>
      <c r="L823" s="27">
        <f ca="1" t="shared" si="6112"/>
        <v>0.955722205783965</v>
      </c>
      <c r="M823" s="28">
        <f ca="1">IF(L823&lt;=('Ejercicio 3 - TIR'!$D$18-'Ejercicio 3 - TIR'!$C$18)/('Ejercicio 3 - TIR'!$E$18-'Ejercicio 3 - TIR'!$C$18),'Ejercicio 3 - TIR'!$C$18+SQRT(('Ejercicio 3 - TIR'!$E$18-'Ejercicio 3 - TIR'!$C$18)*('Ejercicio 3 - TIR'!$D$18-'Ejercicio 3 - TIR'!$C$18)*L823),'Ejercicio 3 - TIR'!$E$18-SQRT(('Ejercicio 3 - TIR'!$E$18-'Ejercicio 3 - TIR'!$C$18)*('Ejercicio 3 - TIR'!$E$18-'Ejercicio 3 - TIR'!$D$18)*(1-L823)))</f>
        <v>43177.6842847073</v>
      </c>
      <c r="N823" s="27">
        <f ca="1" t="shared" ref="N823:R823" si="6113">RAND()</f>
        <v>0.359360084769065</v>
      </c>
      <c r="O823" s="28">
        <f ca="1">IF(N823&lt;=('Ejercicio 3 - TIR'!$D$18-'Ejercicio 3 - TIR'!$C$18)/('Ejercicio 3 - TIR'!$E$18-'Ejercicio 3 - TIR'!$C$18),'Ejercicio 3 - TIR'!$C$18+SQRT(('Ejercicio 3 - TIR'!$E$18-'Ejercicio 3 - TIR'!$C$18)*('Ejercicio 3 - TIR'!$D$18-'Ejercicio 3 - TIR'!$C$18)*N823),'Ejercicio 3 - TIR'!$E$18-SQRT(('Ejercicio 3 - TIR'!$E$18-'Ejercicio 3 - TIR'!$C$18)*('Ejercicio 3 - TIR'!$E$18-'Ejercicio 3 - TIR'!$D$18)*(1-N823)))</f>
        <v>37341.9352159604</v>
      </c>
      <c r="P823" s="27">
        <f ca="1" t="shared" si="6113"/>
        <v>0.647090203538303</v>
      </c>
      <c r="Q823" s="29">
        <f ca="1">IF(P823&lt;=('Ejercicio 3 - TIR'!$D$22-'Ejercicio 3 - TIR'!$C$22)/('Ejercicio 3 - TIR'!$E$22-'Ejercicio 3 - TIR'!$C$22),'Ejercicio 3 - TIR'!$C$22+SQRT(('Ejercicio 3 - TIR'!$E$22-'Ejercicio 3 - TIR'!$C$22)*('Ejercicio 3 - TIR'!$D$22-'Ejercicio 3 - TIR'!$C$22)*P823),'Ejercicio 3 - TIR'!$E$22-SQRT(('Ejercicio 3 - TIR'!$E$22-'Ejercicio 3 - TIR'!$C$22)*('Ejercicio 3 - TIR'!$E$22-'Ejercicio 3 - TIR'!$D$22)*(1-P823)))</f>
        <v>0.154796079002841</v>
      </c>
      <c r="R823" s="27">
        <f ca="1" t="shared" si="6113"/>
        <v>0.387490616418418</v>
      </c>
      <c r="S823" s="29">
        <f ca="1">IF(R823&lt;=('Ejercicio 3 - TIR'!$D$23-'Ejercicio 3 - TIR'!$C$23)/('Ejercicio 3 - TIR'!$E$23-'Ejercicio 3 - TIR'!$C$23),'Ejercicio 3 - TIR'!$C$23+SQRT(('Ejercicio 3 - TIR'!$E$23-'Ejercicio 3 - TIR'!$C$23)*('Ejercicio 3 - TIR'!$D$23-'Ejercicio 3 - TIR'!$C$23)*R823),'Ejercicio 3 - TIR'!$E$23-SQRT(('Ejercicio 3 - TIR'!$E$23-'Ejercicio 3 - TIR'!$C$23)*('Ejercicio 3 - TIR'!$E$23-'Ejercicio 3 - TIR'!$D$23)*(1-R823)))</f>
        <v>0.14640990551958</v>
      </c>
      <c r="T823" s="27">
        <f ca="1" t="shared" ref="T823:X823" si="6114">RAND()</f>
        <v>0.339868076153662</v>
      </c>
      <c r="U823" s="29">
        <f ca="1">IF(T823&lt;=('Ejercicio 3 - TIR'!$D$24-'Ejercicio 3 - TIR'!$C$24)/('Ejercicio 3 - TIR'!$E$24-'Ejercicio 3 - TIR'!$C$24),'Ejercicio 3 - TIR'!$C$24+SQRT(('Ejercicio 3 - TIR'!$E$24-'Ejercicio 3 - TIR'!$C$24)*('Ejercicio 3 - TIR'!$D$24-'Ejercicio 3 - TIR'!$C$24)*T823),'Ejercicio 3 - TIR'!$E$24-SQRT(('Ejercicio 3 - TIR'!$E$24-'Ejercicio 3 - TIR'!$C$24)*('Ejercicio 3 - TIR'!$E$24-'Ejercicio 3 - TIR'!$D$24)*(1-T823)))</f>
        <v>0.176715593946658</v>
      </c>
      <c r="V823" s="27">
        <f ca="1" t="shared" si="6114"/>
        <v>0.0717367495409149</v>
      </c>
      <c r="W823" s="29">
        <f ca="1">IF(V823&lt;=('Ejercicio 3 - TIR'!$D$25-'Ejercicio 3 - TIR'!$C$25)/('Ejercicio 3 - TIR'!$E$25-'Ejercicio 3 - TIR'!$C$25),'Ejercicio 3 - TIR'!$C$25+SQRT(('Ejercicio 3 - TIR'!$E$25-'Ejercicio 3 - TIR'!$C$25)*('Ejercicio 3 - TIR'!$D$25-'Ejercicio 3 - TIR'!$C$25)*V823),'Ejercicio 3 - TIR'!$E$25-SQRT(('Ejercicio 3 - TIR'!$E$25-'Ejercicio 3 - TIR'!$C$25)*('Ejercicio 3 - TIR'!$E$25-'Ejercicio 3 - TIR'!$D$25)*(1-V823)))</f>
        <v>0.190021549249357</v>
      </c>
      <c r="X823" s="27">
        <f ca="1" t="shared" si="6114"/>
        <v>0.505224674736542</v>
      </c>
      <c r="Y823" s="29">
        <f ca="1">IF(X823&lt;=('Ejercicio 3 - TIR'!$D$26-'Ejercicio 3 - TIR'!$C$26)/('Ejercicio 3 - TIR'!$E$26-'Ejercicio 3 - TIR'!$C$26),'Ejercicio 3 - TIR'!$C$26+SQRT(('Ejercicio 3 - TIR'!$E$26-'Ejercicio 3 - TIR'!$C$26)*('Ejercicio 3 - TIR'!$D$26-'Ejercicio 3 - TIR'!$C$26)*X823),'Ejercicio 3 - TIR'!$E$26-SQRT(('Ejercicio 3 - TIR'!$E$26-'Ejercicio 3 - TIR'!$C$26)*('Ejercicio 3 - TIR'!$E$26-'Ejercicio 3 - TIR'!$D$26)*(1-X823)))</f>
        <v>0.228310670768304</v>
      </c>
      <c r="Z823" s="27">
        <f ca="1" t="shared" si="5716"/>
        <v>1.15479607900284</v>
      </c>
      <c r="AA823" s="27">
        <f ca="1" t="shared" si="5717"/>
        <v>1.32386966382403</v>
      </c>
      <c r="AB823" s="27">
        <f ca="1" t="shared" si="5718"/>
        <v>1.55781807777465</v>
      </c>
      <c r="AC823" s="27">
        <f ca="1" t="shared" si="5719"/>
        <v>1.85383708236205</v>
      </c>
      <c r="AD823" s="27">
        <f ca="1" t="shared" si="5720"/>
        <v>2.27708787013128</v>
      </c>
      <c r="AE823" s="26">
        <f ca="1" t="shared" si="5721"/>
        <v>4297.28780812345</v>
      </c>
      <c r="AF823" s="26">
        <f ca="1" t="shared" si="5722"/>
        <v>4926.45331010125</v>
      </c>
      <c r="AG823" s="26">
        <f ca="1" t="shared" si="5723"/>
        <v>5797.03443284627</v>
      </c>
      <c r="AH823" s="26">
        <f ca="1" t="shared" si="5724"/>
        <v>6898.59589682758</v>
      </c>
      <c r="AI823" s="26">
        <f ca="1" t="shared" si="5725"/>
        <v>8473.61895339176</v>
      </c>
      <c r="AJ823" s="28">
        <f ca="1" t="shared" si="5726"/>
        <v>44516.5291327518</v>
      </c>
      <c r="AK823" s="28">
        <f ca="1" t="shared" si="5727"/>
        <v>52858.0414468806</v>
      </c>
      <c r="AL823" s="28">
        <f ca="1" t="shared" si="5728"/>
        <v>59142.8592801008</v>
      </c>
      <c r="AM823" s="28">
        <f ca="1" t="shared" si="5729"/>
        <v>80044.3922575115</v>
      </c>
      <c r="AN823" s="28">
        <f ca="1" t="shared" si="5730"/>
        <v>85030.8677274916</v>
      </c>
      <c r="AO823" s="28">
        <f ca="1">C823/'Ejercicio 3 - TIR'!$D$7</f>
        <v>14172.3406029528</v>
      </c>
      <c r="AP823" s="28">
        <f ca="1" t="shared" si="5731"/>
        <v>30344.188529799</v>
      </c>
      <c r="AQ823" s="28">
        <f ca="1" t="shared" si="5732"/>
        <v>38685.7008439278</v>
      </c>
      <c r="AR823" s="28">
        <f ca="1" t="shared" si="5733"/>
        <v>44970.518677148</v>
      </c>
      <c r="AS823" s="28">
        <f ca="1" t="shared" si="5734"/>
        <v>65872.0516545586</v>
      </c>
      <c r="AT823" s="28">
        <f ca="1" t="shared" si="5735"/>
        <v>70858.5271245388</v>
      </c>
      <c r="AU823" s="28">
        <f ca="1">AP823*'Ejercicio 3 - TIR'!$D$5</f>
        <v>15172.0942648995</v>
      </c>
      <c r="AV823" s="28">
        <f ca="1">AQ823*'Ejercicio 3 - TIR'!$D$5</f>
        <v>19342.8504219639</v>
      </c>
      <c r="AW823" s="28">
        <f ca="1">AR823*'Ejercicio 3 - TIR'!$D$5</f>
        <v>22485.259338574</v>
      </c>
      <c r="AX823" s="28">
        <f ca="1">AS823*'Ejercicio 3 - TIR'!$D$5</f>
        <v>32936.0258272793</v>
      </c>
      <c r="AY823" s="28">
        <f ca="1">AT823*'Ejercicio 3 - TIR'!$D$5</f>
        <v>35429.2635622694</v>
      </c>
      <c r="AZ823" s="28">
        <f ca="1" t="shared" ref="AZ823:BD823" si="6115">AJ823-AU823-AE823</f>
        <v>25047.1470597289</v>
      </c>
      <c r="BA823" s="28">
        <f ca="1" t="shared" si="6115"/>
        <v>28588.7377148155</v>
      </c>
      <c r="BB823" s="28">
        <f ca="1" t="shared" si="6115"/>
        <v>30860.5655086805</v>
      </c>
      <c r="BC823" s="28">
        <f ca="1" t="shared" si="6115"/>
        <v>40209.7705334046</v>
      </c>
      <c r="BD823" s="28">
        <f ca="1" t="shared" si="6115"/>
        <v>41127.9852118305</v>
      </c>
      <c r="BE823" s="28">
        <f ca="1" t="shared" ref="BE823:BI823" si="6116">AZ823/Z823</f>
        <v>21689.6710295007</v>
      </c>
      <c r="BF823" s="28">
        <f ca="1" t="shared" si="6116"/>
        <v>21594.8280227498</v>
      </c>
      <c r="BG823" s="28">
        <f ca="1" t="shared" si="6116"/>
        <v>19810.1215725811</v>
      </c>
      <c r="BH823" s="28">
        <f ca="1" t="shared" si="6116"/>
        <v>21690.0238515953</v>
      </c>
      <c r="BI823" s="28">
        <f ca="1" t="shared" si="6116"/>
        <v>18061.6592584367</v>
      </c>
      <c r="BJ823" s="28">
        <f ca="1" t="shared" si="5738"/>
        <v>63214.1460260204</v>
      </c>
      <c r="BK823" s="28">
        <f ca="1" t="shared" si="5739"/>
        <v>32271.6648783529</v>
      </c>
      <c r="BL823" s="28">
        <f ca="1" t="shared" si="5740"/>
        <v>95485.8109043733</v>
      </c>
      <c r="BM823" s="28">
        <f ca="1">BK823*'Ejercicio 3 - TIR'!$D$5</f>
        <v>16135.8324391764</v>
      </c>
      <c r="BN823" s="28">
        <f ca="1" t="shared" si="5741"/>
        <v>79349.9784651969</v>
      </c>
      <c r="BO823" s="28">
        <f ca="1" t="shared" si="5742"/>
        <v>34847.1306294482</v>
      </c>
      <c r="BP823" s="28">
        <f ca="1" t="shared" si="5743"/>
        <v>-98622.6633427359</v>
      </c>
      <c r="BQ823" s="28">
        <f ca="1" t="shared" ref="BQ823:BT823" si="6117">BE823</f>
        <v>21689.6710295007</v>
      </c>
      <c r="BR823" s="28">
        <f ca="1" t="shared" si="6117"/>
        <v>21594.8280227498</v>
      </c>
      <c r="BS823" s="28">
        <f ca="1" t="shared" si="6117"/>
        <v>19810.1215725811</v>
      </c>
      <c r="BT823" s="28">
        <f ca="1" t="shared" si="6117"/>
        <v>21690.0238515953</v>
      </c>
      <c r="BU823" s="28">
        <f ca="1" t="shared" si="5745"/>
        <v>52908.7898878849</v>
      </c>
      <c r="BV823" s="30">
        <f ca="1" t="shared" si="5746"/>
        <v>10.5132898978108</v>
      </c>
    </row>
    <row r="824" ht="15" customHeight="1" spans="1:74">
      <c r="A824" s="26">
        <v>823</v>
      </c>
      <c r="B824" s="27">
        <f ca="1" t="shared" ref="B824:F824" si="6118">RAND()</f>
        <v>0.032087168671127</v>
      </c>
      <c r="C824" s="28">
        <f ca="1">IF(B824&lt;=('Ejercicio 3 - TIR'!$D$13-'Ejercicio 3 - TIR'!$C$13)/('Ejercicio 3 - TIR'!$E$13-'Ejercicio 3 - TIR'!$C$13),'Ejercicio 3 - TIR'!$C$13+SQRT(('Ejercicio 3 - TIR'!$E$13-'Ejercicio 3 - TIR'!$C$13)*('Ejercicio 3 - TIR'!$D$13-'Ejercicio 3 - TIR'!$C$13)*B824),'Ejercicio 3 - TIR'!$E$13-SQRT(('Ejercicio 3 - TIR'!$E$13-'Ejercicio 3 - TIR'!$C$13)*('Ejercicio 3 - TIR'!$E$13-'Ejercicio 3 - TIR'!$D$13)*(1-B824)))</f>
        <v>63582.5783269108</v>
      </c>
      <c r="D824" s="27">
        <f ca="1" t="shared" si="6118"/>
        <v>0.0767332502879094</v>
      </c>
      <c r="E824" s="28">
        <f ca="1">IF(D824&lt;=('Ejercicio 3 - TIR'!$D$14-'Ejercicio 3 - TIR'!$C$14)/('Ejercicio 3 - TIR'!$E$14-'Ejercicio 3 - TIR'!$C$14),'Ejercicio 3 - TIR'!$C$14+SQRT(('Ejercicio 3 - TIR'!$E$14-'Ejercicio 3 - TIR'!$C$14)*('Ejercicio 3 - TIR'!$D$14-'Ejercicio 3 - TIR'!$C$14)*D824),'Ejercicio 3 - TIR'!$E$14-SQRT(('Ejercicio 3 - TIR'!$E$14-'Ejercicio 3 - TIR'!$C$14)*('Ejercicio 3 - TIR'!$E$14-'Ejercicio 3 - TIR'!$D$14)*(1-D824)))</f>
        <v>27398.9568090304</v>
      </c>
      <c r="F824" s="27">
        <f ca="1" t="shared" si="6118"/>
        <v>0.720214797544956</v>
      </c>
      <c r="G824" s="28">
        <f ca="1">IF(F824&lt;=('Ejercicio 3 - TIR'!$D$18-'Ejercicio 3 - TIR'!$C$18)/('Ejercicio 3 - TIR'!$E$18-'Ejercicio 3 - TIR'!$C$18),'Ejercicio 3 - TIR'!$C$18+SQRT(('Ejercicio 3 - TIR'!$E$18-'Ejercicio 3 - TIR'!$C$18)*('Ejercicio 3 - TIR'!$D$18-'Ejercicio 3 - TIR'!$C$18)*F824),'Ejercicio 3 - TIR'!$E$18-SQRT(('Ejercicio 3 - TIR'!$E$18-'Ejercicio 3 - TIR'!$C$18)*('Ejercicio 3 - TIR'!$E$18-'Ejercicio 3 - TIR'!$D$18)*(1-F824)))</f>
        <v>40419.182367292</v>
      </c>
      <c r="H824" s="27">
        <f ca="1" t="shared" ref="H824:L824" si="6119">RAND()</f>
        <v>0.314825029293003</v>
      </c>
      <c r="I824" s="28">
        <f ca="1">IF(H824&lt;=('Ejercicio 3 - TIR'!$D$18-'Ejercicio 3 - TIR'!$C$18)/('Ejercicio 3 - TIR'!$E$18-'Ejercicio 3 - TIR'!$C$18),'Ejercicio 3 - TIR'!$C$18+SQRT(('Ejercicio 3 - TIR'!$E$18-'Ejercicio 3 - TIR'!$C$18)*('Ejercicio 3 - TIR'!$D$18-'Ejercicio 3 - TIR'!$C$18)*H824),'Ejercicio 3 - TIR'!$E$18-SQRT(('Ejercicio 3 - TIR'!$E$18-'Ejercicio 3 - TIR'!$C$18)*('Ejercicio 3 - TIR'!$E$18-'Ejercicio 3 - TIR'!$D$18)*(1-H824)))</f>
        <v>36871.9541903268</v>
      </c>
      <c r="J824" s="27">
        <f ca="1" t="shared" si="6119"/>
        <v>0.0685234136197248</v>
      </c>
      <c r="K824" s="28">
        <f ca="1">IF(J824&lt;=('Ejercicio 3 - TIR'!$D$18-'Ejercicio 3 - TIR'!$C$18)/('Ejercicio 3 - TIR'!$E$18-'Ejercicio 3 - TIR'!$C$18),'Ejercicio 3 - TIR'!$C$18+SQRT(('Ejercicio 3 - TIR'!$E$18-'Ejercicio 3 - TIR'!$C$18)*('Ejercicio 3 - TIR'!$D$18-'Ejercicio 3 - TIR'!$C$18)*J824),'Ejercicio 3 - TIR'!$E$18-SQRT(('Ejercicio 3 - TIR'!$E$18-'Ejercicio 3 - TIR'!$C$18)*('Ejercicio 3 - TIR'!$E$18-'Ejercicio 3 - TIR'!$D$18)*(1-J824)))</f>
        <v>33206.0118594539</v>
      </c>
      <c r="L824" s="27">
        <f ca="1" t="shared" si="6119"/>
        <v>0.338103269655647</v>
      </c>
      <c r="M824" s="28">
        <f ca="1">IF(L824&lt;=('Ejercicio 3 - TIR'!$D$18-'Ejercicio 3 - TIR'!$C$18)/('Ejercicio 3 - TIR'!$E$18-'Ejercicio 3 - TIR'!$C$18),'Ejercicio 3 - TIR'!$C$18+SQRT(('Ejercicio 3 - TIR'!$E$18-'Ejercicio 3 - TIR'!$C$18)*('Ejercicio 3 - TIR'!$D$18-'Ejercicio 3 - TIR'!$C$18)*L824),'Ejercicio 3 - TIR'!$E$18-SQRT(('Ejercicio 3 - TIR'!$E$18-'Ejercicio 3 - TIR'!$C$18)*('Ejercicio 3 - TIR'!$E$18-'Ejercicio 3 - TIR'!$D$18)*(1-L824)))</f>
        <v>37121.4809168</v>
      </c>
      <c r="N824" s="27">
        <f ca="1" t="shared" ref="N824:R824" si="6120">RAND()</f>
        <v>0.569794223715183</v>
      </c>
      <c r="O824" s="28">
        <f ca="1">IF(N824&lt;=('Ejercicio 3 - TIR'!$D$18-'Ejercicio 3 - TIR'!$C$18)/('Ejercicio 3 - TIR'!$E$18-'Ejercicio 3 - TIR'!$C$18),'Ejercicio 3 - TIR'!$C$18+SQRT(('Ejercicio 3 - TIR'!$E$18-'Ejercicio 3 - TIR'!$C$18)*('Ejercicio 3 - TIR'!$D$18-'Ejercicio 3 - TIR'!$C$18)*N824),'Ejercicio 3 - TIR'!$E$18-SQRT(('Ejercicio 3 - TIR'!$E$18-'Ejercicio 3 - TIR'!$C$18)*('Ejercicio 3 - TIR'!$E$18-'Ejercicio 3 - TIR'!$D$18)*(1-N824)))</f>
        <v>39244.9517877206</v>
      </c>
      <c r="P824" s="27">
        <f ca="1" t="shared" si="6120"/>
        <v>0.84490406307908</v>
      </c>
      <c r="Q824" s="29">
        <f ca="1">IF(P824&lt;=('Ejercicio 3 - TIR'!$D$22-'Ejercicio 3 - TIR'!$C$22)/('Ejercicio 3 - TIR'!$E$22-'Ejercicio 3 - TIR'!$C$22),'Ejercicio 3 - TIR'!$C$22+SQRT(('Ejercicio 3 - TIR'!$E$22-'Ejercicio 3 - TIR'!$C$22)*('Ejercicio 3 - TIR'!$D$22-'Ejercicio 3 - TIR'!$C$22)*P824),'Ejercicio 3 - TIR'!$E$22-SQRT(('Ejercicio 3 - TIR'!$E$22-'Ejercicio 3 - TIR'!$C$22)*('Ejercicio 3 - TIR'!$E$22-'Ejercicio 3 - TIR'!$D$22)*(1-P824)))</f>
        <v>0.163291538477237</v>
      </c>
      <c r="R824" s="27">
        <f ca="1" t="shared" si="6120"/>
        <v>0.641436240629606</v>
      </c>
      <c r="S824" s="29">
        <f ca="1">IF(R824&lt;=('Ejercicio 3 - TIR'!$D$23-'Ejercicio 3 - TIR'!$C$23)/('Ejercicio 3 - TIR'!$E$23-'Ejercicio 3 - TIR'!$C$23),'Ejercicio 3 - TIR'!$C$23+SQRT(('Ejercicio 3 - TIR'!$E$23-'Ejercicio 3 - TIR'!$C$23)*('Ejercicio 3 - TIR'!$D$23-'Ejercicio 3 - TIR'!$C$23)*R824),'Ejercicio 3 - TIR'!$E$23-SQRT(('Ejercicio 3 - TIR'!$E$23-'Ejercicio 3 - TIR'!$C$23)*('Ejercicio 3 - TIR'!$E$23-'Ejercicio 3 - TIR'!$D$23)*(1-R824)))</f>
        <v>0.154594985399203</v>
      </c>
      <c r="T824" s="27">
        <f ca="1" t="shared" ref="T824:X824" si="6121">RAND()</f>
        <v>0.869665390418821</v>
      </c>
      <c r="U824" s="29">
        <f ca="1">IF(T824&lt;=('Ejercicio 3 - TIR'!$D$24-'Ejercicio 3 - TIR'!$C$24)/('Ejercicio 3 - TIR'!$E$24-'Ejercicio 3 - TIR'!$C$24),'Ejercicio 3 - TIR'!$C$24+SQRT(('Ejercicio 3 - TIR'!$E$24-'Ejercicio 3 - TIR'!$C$24)*('Ejercicio 3 - TIR'!$D$24-'Ejercicio 3 - TIR'!$C$24)*T824),'Ejercicio 3 - TIR'!$E$24-SQRT(('Ejercicio 3 - TIR'!$E$24-'Ejercicio 3 - TIR'!$C$24)*('Ejercicio 3 - TIR'!$E$24-'Ejercicio 3 - TIR'!$D$24)*(1-T824)))</f>
        <v>0.200896678120617</v>
      </c>
      <c r="V824" s="27">
        <f ca="1" t="shared" si="6121"/>
        <v>0.185911677074269</v>
      </c>
      <c r="W824" s="29">
        <f ca="1">IF(V824&lt;=('Ejercicio 3 - TIR'!$D$25-'Ejercicio 3 - TIR'!$C$25)/('Ejercicio 3 - TIR'!$E$25-'Ejercicio 3 - TIR'!$C$25),'Ejercicio 3 - TIR'!$C$25+SQRT(('Ejercicio 3 - TIR'!$E$25-'Ejercicio 3 - TIR'!$C$25)*('Ejercicio 3 - TIR'!$D$25-'Ejercicio 3 - TIR'!$C$25)*V824),'Ejercicio 3 - TIR'!$E$25-SQRT(('Ejercicio 3 - TIR'!$E$25-'Ejercicio 3 - TIR'!$C$25)*('Ejercicio 3 - TIR'!$E$25-'Ejercicio 3 - TIR'!$D$25)*(1-V824)))</f>
        <v>0.196133082405541</v>
      </c>
      <c r="X824" s="27">
        <f ca="1" t="shared" si="6121"/>
        <v>0.789239640005428</v>
      </c>
      <c r="Y824" s="29">
        <f ca="1">IF(X824&lt;=('Ejercicio 3 - TIR'!$D$26-'Ejercicio 3 - TIR'!$C$26)/('Ejercicio 3 - TIR'!$E$26-'Ejercicio 3 - TIR'!$C$26),'Ejercicio 3 - TIR'!$C$26+SQRT(('Ejercicio 3 - TIR'!$E$26-'Ejercicio 3 - TIR'!$C$26)*('Ejercicio 3 - TIR'!$D$26-'Ejercicio 3 - TIR'!$C$26)*X824),'Ejercicio 3 - TIR'!$E$26-SQRT(('Ejercicio 3 - TIR'!$E$26-'Ejercicio 3 - TIR'!$C$26)*('Ejercicio 3 - TIR'!$E$26-'Ejercicio 3 - TIR'!$D$26)*(1-X824)))</f>
        <v>0.246264174176838</v>
      </c>
      <c r="Z824" s="27">
        <f ca="1" t="shared" si="5716"/>
        <v>1.16329153847724</v>
      </c>
      <c r="AA824" s="27">
        <f ca="1" t="shared" si="5717"/>
        <v>1.34313057688314</v>
      </c>
      <c r="AB824" s="27">
        <f ca="1" t="shared" si="5718"/>
        <v>1.61296104806119</v>
      </c>
      <c r="AC824" s="27">
        <f ca="1" t="shared" si="5719"/>
        <v>1.92931607021751</v>
      </c>
      <c r="AD824" s="27">
        <f ca="1" t="shared" si="5720"/>
        <v>2.40443749897572</v>
      </c>
      <c r="AE824" s="26">
        <f ca="1" t="shared" si="5721"/>
        <v>4474.01781001793</v>
      </c>
      <c r="AF824" s="26">
        <f ca="1" t="shared" si="5722"/>
        <v>5165.67852803343</v>
      </c>
      <c r="AG824" s="26">
        <f ca="1" t="shared" si="5723"/>
        <v>6203.44618455435</v>
      </c>
      <c r="AH824" s="26">
        <f ca="1" t="shared" si="5724"/>
        <v>7420.14720626788</v>
      </c>
      <c r="AI824" s="26">
        <f ca="1" t="shared" si="5725"/>
        <v>9247.46363029002</v>
      </c>
      <c r="AJ824" s="28">
        <f ca="1" t="shared" si="5726"/>
        <v>47019.2928400391</v>
      </c>
      <c r="AK824" s="28">
        <f ca="1" t="shared" si="5727"/>
        <v>49523.8491024624</v>
      </c>
      <c r="AL824" s="28">
        <f ca="1" t="shared" si="5728"/>
        <v>53560.0036907571</v>
      </c>
      <c r="AM824" s="28">
        <f ca="1" t="shared" si="5729"/>
        <v>71619.0696830548</v>
      </c>
      <c r="AN824" s="28">
        <f ca="1" t="shared" si="5730"/>
        <v>94362.0337238897</v>
      </c>
      <c r="AO824" s="28">
        <f ca="1">C824/'Ejercicio 3 - TIR'!$D$7</f>
        <v>12716.5156653822</v>
      </c>
      <c r="AP824" s="28">
        <f ca="1" t="shared" si="5731"/>
        <v>34302.777174657</v>
      </c>
      <c r="AQ824" s="28">
        <f ca="1" t="shared" si="5732"/>
        <v>36807.3334370803</v>
      </c>
      <c r="AR824" s="28">
        <f ca="1" t="shared" si="5733"/>
        <v>40843.4880253749</v>
      </c>
      <c r="AS824" s="28">
        <f ca="1" t="shared" si="5734"/>
        <v>58902.5540176727</v>
      </c>
      <c r="AT824" s="28">
        <f ca="1" t="shared" si="5735"/>
        <v>81645.5180585076</v>
      </c>
      <c r="AU824" s="28">
        <f ca="1">AP824*'Ejercicio 3 - TIR'!$D$5</f>
        <v>17151.3885873285</v>
      </c>
      <c r="AV824" s="28">
        <f ca="1">AQ824*'Ejercicio 3 - TIR'!$D$5</f>
        <v>18403.6667185401</v>
      </c>
      <c r="AW824" s="28">
        <f ca="1">AR824*'Ejercicio 3 - TIR'!$D$5</f>
        <v>20421.7440126875</v>
      </c>
      <c r="AX824" s="28">
        <f ca="1">AS824*'Ejercicio 3 - TIR'!$D$5</f>
        <v>29451.2770088363</v>
      </c>
      <c r="AY824" s="28">
        <f ca="1">AT824*'Ejercicio 3 - TIR'!$D$5</f>
        <v>40822.7590292538</v>
      </c>
      <c r="AZ824" s="28">
        <f ca="1" t="shared" ref="AZ824:BD824" si="6122">AJ824-AU824-AE824</f>
        <v>25393.8864426927</v>
      </c>
      <c r="BA824" s="28">
        <f ca="1" t="shared" si="6122"/>
        <v>25954.5038558889</v>
      </c>
      <c r="BB824" s="28">
        <f ca="1" t="shared" si="6122"/>
        <v>26934.8134935153</v>
      </c>
      <c r="BC824" s="28">
        <f ca="1" t="shared" si="6122"/>
        <v>34747.6454679506</v>
      </c>
      <c r="BD824" s="28">
        <f ca="1" t="shared" si="6122"/>
        <v>44291.8110643459</v>
      </c>
      <c r="BE824" s="28">
        <f ca="1" t="shared" ref="BE824:BI824" si="6123">AZ824/Z824</f>
        <v>21829.3399399549</v>
      </c>
      <c r="BF824" s="28">
        <f ca="1" t="shared" si="6123"/>
        <v>19323.8872694855</v>
      </c>
      <c r="BG824" s="28">
        <f ca="1" t="shared" si="6123"/>
        <v>16698.9857107159</v>
      </c>
      <c r="BH824" s="28">
        <f ca="1" t="shared" si="6123"/>
        <v>18010.3436675533</v>
      </c>
      <c r="BI824" s="28">
        <f ca="1" t="shared" si="6123"/>
        <v>18420.8618785949</v>
      </c>
      <c r="BJ824" s="28">
        <f ca="1" t="shared" si="5738"/>
        <v>65879.0791844489</v>
      </c>
      <c r="BK824" s="28">
        <f ca="1" t="shared" si="5739"/>
        <v>30576.0671221571</v>
      </c>
      <c r="BL824" s="28">
        <f ca="1" t="shared" si="5740"/>
        <v>96455.146306606</v>
      </c>
      <c r="BM824" s="28">
        <f ca="1">BK824*'Ejercicio 3 - TIR'!$D$5</f>
        <v>15288.0335610785</v>
      </c>
      <c r="BN824" s="28">
        <f ca="1" t="shared" si="5741"/>
        <v>81167.1127455274</v>
      </c>
      <c r="BO824" s="28">
        <f ca="1" t="shared" si="5742"/>
        <v>33757.2146417214</v>
      </c>
      <c r="BP824" s="28">
        <f ca="1" t="shared" si="5743"/>
        <v>-90981.5351359412</v>
      </c>
      <c r="BQ824" s="28">
        <f ca="1" t="shared" ref="BQ824:BT824" si="6124">BE824</f>
        <v>21829.3399399549</v>
      </c>
      <c r="BR824" s="28">
        <f ca="1" t="shared" si="6124"/>
        <v>19323.8872694855</v>
      </c>
      <c r="BS824" s="28">
        <f ca="1" t="shared" si="6124"/>
        <v>16698.9857107159</v>
      </c>
      <c r="BT824" s="28">
        <f ca="1" t="shared" si="6124"/>
        <v>18010.3436675533</v>
      </c>
      <c r="BU824" s="28">
        <f ca="1" t="shared" si="5745"/>
        <v>52178.0765203163</v>
      </c>
      <c r="BV824" s="30">
        <f ca="1" t="shared" si="5746"/>
        <v>10.7743266045166</v>
      </c>
    </row>
    <row r="825" ht="15" customHeight="1" spans="1:74">
      <c r="A825" s="26">
        <v>824</v>
      </c>
      <c r="B825" s="27">
        <f ca="1" t="shared" ref="B825:F825" si="6125">RAND()</f>
        <v>0.589568390965669</v>
      </c>
      <c r="C825" s="28">
        <f ca="1">IF(B825&lt;=('Ejercicio 3 - TIR'!$D$13-'Ejercicio 3 - TIR'!$C$13)/('Ejercicio 3 - TIR'!$E$13-'Ejercicio 3 - TIR'!$C$13),'Ejercicio 3 - TIR'!$C$13+SQRT(('Ejercicio 3 - TIR'!$E$13-'Ejercicio 3 - TIR'!$C$13)*('Ejercicio 3 - TIR'!$D$13-'Ejercicio 3 - TIR'!$C$13)*B825),'Ejercicio 3 - TIR'!$E$13-SQRT(('Ejercicio 3 - TIR'!$E$13-'Ejercicio 3 - TIR'!$C$13)*('Ejercicio 3 - TIR'!$E$13-'Ejercicio 3 - TIR'!$D$13)*(1-B825)))</f>
        <v>77807.254995355</v>
      </c>
      <c r="D825" s="27">
        <f ca="1" t="shared" si="6125"/>
        <v>0.418545951564336</v>
      </c>
      <c r="E825" s="28">
        <f ca="1">IF(D825&lt;=('Ejercicio 3 - TIR'!$D$14-'Ejercicio 3 - TIR'!$C$14)/('Ejercicio 3 - TIR'!$E$14-'Ejercicio 3 - TIR'!$C$14),'Ejercicio 3 - TIR'!$C$14+SQRT(('Ejercicio 3 - TIR'!$E$14-'Ejercicio 3 - TIR'!$C$14)*('Ejercicio 3 - TIR'!$D$14-'Ejercicio 3 - TIR'!$C$14)*D825),'Ejercicio 3 - TIR'!$E$14-SQRT(('Ejercicio 3 - TIR'!$E$14-'Ejercicio 3 - TIR'!$C$14)*('Ejercicio 3 - TIR'!$E$14-'Ejercicio 3 - TIR'!$D$14)*(1-D825)))</f>
        <v>30660.936488847</v>
      </c>
      <c r="F825" s="27">
        <f ca="1" t="shared" si="6125"/>
        <v>0.796058849400703</v>
      </c>
      <c r="G825" s="28">
        <f ca="1">IF(F825&lt;=('Ejercicio 3 - TIR'!$D$18-'Ejercicio 3 - TIR'!$C$18)/('Ejercicio 3 - TIR'!$E$18-'Ejercicio 3 - TIR'!$C$18),'Ejercicio 3 - TIR'!$C$18+SQRT(('Ejercicio 3 - TIR'!$E$18-'Ejercicio 3 - TIR'!$C$18)*('Ejercicio 3 - TIR'!$D$18-'Ejercicio 3 - TIR'!$C$18)*F825),'Ejercicio 3 - TIR'!$E$18-SQRT(('Ejercicio 3 - TIR'!$E$18-'Ejercicio 3 - TIR'!$C$18)*('Ejercicio 3 - TIR'!$E$18-'Ejercicio 3 - TIR'!$D$18)*(1-F825)))</f>
        <v>41089.0427904479</v>
      </c>
      <c r="H825" s="27">
        <f ca="1" t="shared" ref="H825:L825" si="6126">RAND()</f>
        <v>0.614790525589984</v>
      </c>
      <c r="I825" s="28">
        <f ca="1">IF(H825&lt;=('Ejercicio 3 - TIR'!$D$18-'Ejercicio 3 - TIR'!$C$18)/('Ejercicio 3 - TIR'!$E$18-'Ejercicio 3 - TIR'!$C$18),'Ejercicio 3 - TIR'!$C$18+SQRT(('Ejercicio 3 - TIR'!$E$18-'Ejercicio 3 - TIR'!$C$18)*('Ejercicio 3 - TIR'!$D$18-'Ejercicio 3 - TIR'!$C$18)*H825),'Ejercicio 3 - TIR'!$E$18-SQRT(('Ejercicio 3 - TIR'!$E$18-'Ejercicio 3 - TIR'!$C$18)*('Ejercicio 3 - TIR'!$E$18-'Ejercicio 3 - TIR'!$D$18)*(1-H825)))</f>
        <v>39603.0504965088</v>
      </c>
      <c r="J825" s="27">
        <f ca="1" t="shared" si="6126"/>
        <v>0.942699906335381</v>
      </c>
      <c r="K825" s="28">
        <f ca="1">IF(J825&lt;=('Ejercicio 3 - TIR'!$D$18-'Ejercicio 3 - TIR'!$C$18)/('Ejercicio 3 - TIR'!$E$18-'Ejercicio 3 - TIR'!$C$18),'Ejercicio 3 - TIR'!$C$18+SQRT(('Ejercicio 3 - TIR'!$E$18-'Ejercicio 3 - TIR'!$C$18)*('Ejercicio 3 - TIR'!$D$18-'Ejercicio 3 - TIR'!$C$18)*J825),'Ejercicio 3 - TIR'!$E$18-SQRT(('Ejercicio 3 - TIR'!$E$18-'Ejercicio 3 - TIR'!$C$18)*('Ejercicio 3 - TIR'!$E$18-'Ejercicio 3 - TIR'!$D$18)*(1-J825)))</f>
        <v>42926.9570615044</v>
      </c>
      <c r="L825" s="27">
        <f ca="1" t="shared" si="6126"/>
        <v>0.081874247805189</v>
      </c>
      <c r="M825" s="28">
        <f ca="1">IF(L825&lt;=('Ejercicio 3 - TIR'!$D$18-'Ejercicio 3 - TIR'!$C$18)/('Ejercicio 3 - TIR'!$E$18-'Ejercicio 3 - TIR'!$C$18),'Ejercicio 3 - TIR'!$C$18+SQRT(('Ejercicio 3 - TIR'!$E$18-'Ejercicio 3 - TIR'!$C$18)*('Ejercicio 3 - TIR'!$D$18-'Ejercicio 3 - TIR'!$C$18)*L825),'Ejercicio 3 - TIR'!$E$18-SQRT(('Ejercicio 3 - TIR'!$E$18-'Ejercicio 3 - TIR'!$C$18)*('Ejercicio 3 - TIR'!$E$18-'Ejercicio 3 - TIR'!$D$18)*(1-L825)))</f>
        <v>33504.4453442418</v>
      </c>
      <c r="N825" s="27">
        <f ca="1" t="shared" ref="N825:R825" si="6127">RAND()</f>
        <v>0.509048306057707</v>
      </c>
      <c r="O825" s="28">
        <f ca="1">IF(N825&lt;=('Ejercicio 3 - TIR'!$D$18-'Ejercicio 3 - TIR'!$C$18)/('Ejercicio 3 - TIR'!$E$18-'Ejercicio 3 - TIR'!$C$18),'Ejercicio 3 - TIR'!$C$18+SQRT(('Ejercicio 3 - TIR'!$E$18-'Ejercicio 3 - TIR'!$C$18)*('Ejercicio 3 - TIR'!$D$18-'Ejercicio 3 - TIR'!$C$18)*N825),'Ejercicio 3 - TIR'!$E$18-SQRT(('Ejercicio 3 - TIR'!$E$18-'Ejercicio 3 - TIR'!$C$18)*('Ejercicio 3 - TIR'!$E$18-'Ejercicio 3 - TIR'!$D$18)*(1-N825)))</f>
        <v>38738.2633233759</v>
      </c>
      <c r="P825" s="27">
        <f ca="1" t="shared" si="6127"/>
        <v>0.561442230649374</v>
      </c>
      <c r="Q825" s="29">
        <f ca="1">IF(P825&lt;=('Ejercicio 3 - TIR'!$D$22-'Ejercicio 3 - TIR'!$C$22)/('Ejercicio 3 - TIR'!$E$22-'Ejercicio 3 - TIR'!$C$22),'Ejercicio 3 - TIR'!$C$22+SQRT(('Ejercicio 3 - TIR'!$E$22-'Ejercicio 3 - TIR'!$C$22)*('Ejercicio 3 - TIR'!$D$22-'Ejercicio 3 - TIR'!$C$22)*P825),'Ejercicio 3 - TIR'!$E$22-SQRT(('Ejercicio 3 - TIR'!$E$22-'Ejercicio 3 - TIR'!$C$22)*('Ejercicio 3 - TIR'!$E$22-'Ejercicio 3 - TIR'!$D$22)*(1-P825)))</f>
        <v>0.151903665989472</v>
      </c>
      <c r="R825" s="27">
        <f ca="1" t="shared" si="6127"/>
        <v>0.984422515243884</v>
      </c>
      <c r="S825" s="29">
        <f ca="1">IF(R825&lt;=('Ejercicio 3 - TIR'!$D$23-'Ejercicio 3 - TIR'!$C$23)/('Ejercicio 3 - TIR'!$E$23-'Ejercicio 3 - TIR'!$C$23),'Ejercicio 3 - TIR'!$C$23+SQRT(('Ejercicio 3 - TIR'!$E$23-'Ejercicio 3 - TIR'!$C$23)*('Ejercicio 3 - TIR'!$D$23-'Ejercicio 3 - TIR'!$C$23)*R825),'Ejercicio 3 - TIR'!$E$23-SQRT(('Ejercicio 3 - TIR'!$E$23-'Ejercicio 3 - TIR'!$C$23)*('Ejercicio 3 - TIR'!$E$23-'Ejercicio 3 - TIR'!$D$23)*(1-R825)))</f>
        <v>0.174704768885024</v>
      </c>
      <c r="T825" s="27">
        <f ca="1" t="shared" ref="T825:X825" si="6128">RAND()</f>
        <v>0.0357068906483249</v>
      </c>
      <c r="U825" s="29">
        <f ca="1">IF(T825&lt;=('Ejercicio 3 - TIR'!$D$24-'Ejercicio 3 - TIR'!$C$24)/('Ejercicio 3 - TIR'!$E$24-'Ejercicio 3 - TIR'!$C$24),'Ejercicio 3 - TIR'!$C$24+SQRT(('Ejercicio 3 - TIR'!$E$24-'Ejercicio 3 - TIR'!$C$24)*('Ejercicio 3 - TIR'!$D$24-'Ejercicio 3 - TIR'!$C$24)*T825),'Ejercicio 3 - TIR'!$E$24-SQRT(('Ejercicio 3 - TIR'!$E$24-'Ejercicio 3 - TIR'!$C$24)*('Ejercicio 3 - TIR'!$E$24-'Ejercicio 3 - TIR'!$D$24)*(1-T825)))</f>
        <v>0.158659357387329</v>
      </c>
      <c r="V825" s="27">
        <f ca="1" t="shared" si="6128"/>
        <v>0.736902050998538</v>
      </c>
      <c r="W825" s="29">
        <f ca="1">IF(V825&lt;=('Ejercicio 3 - TIR'!$D$25-'Ejercicio 3 - TIR'!$C$25)/('Ejercicio 3 - TIR'!$E$25-'Ejercicio 3 - TIR'!$C$25),'Ejercicio 3 - TIR'!$C$25+SQRT(('Ejercicio 3 - TIR'!$E$25-'Ejercicio 3 - TIR'!$C$25)*('Ejercicio 3 - TIR'!$D$25-'Ejercicio 3 - TIR'!$C$25)*V825),'Ejercicio 3 - TIR'!$E$25-SQRT(('Ejercicio 3 - TIR'!$E$25-'Ejercicio 3 - TIR'!$C$25)*('Ejercicio 3 - TIR'!$E$25-'Ejercicio 3 - TIR'!$D$25)*(1-V825)))</f>
        <v>0.219654607903256</v>
      </c>
      <c r="X825" s="27">
        <f ca="1" t="shared" si="6128"/>
        <v>0.032574317924813</v>
      </c>
      <c r="Y825" s="29">
        <f ca="1">IF(X825&lt;=('Ejercicio 3 - TIR'!$D$26-'Ejercicio 3 - TIR'!$C$26)/('Ejercicio 3 - TIR'!$E$26-'Ejercicio 3 - TIR'!$C$26),'Ejercicio 3 - TIR'!$C$26+SQRT(('Ejercicio 3 - TIR'!$E$26-'Ejercicio 3 - TIR'!$C$26)*('Ejercicio 3 - TIR'!$D$26-'Ejercicio 3 - TIR'!$C$26)*X825),'Ejercicio 3 - TIR'!$E$26-SQRT(('Ejercicio 3 - TIR'!$E$26-'Ejercicio 3 - TIR'!$C$26)*('Ejercicio 3 - TIR'!$E$26-'Ejercicio 3 - TIR'!$D$26)*(1-X825)))</f>
        <v>0.199378201234618</v>
      </c>
      <c r="Z825" s="27">
        <f ca="1" t="shared" si="5716"/>
        <v>1.15190366598947</v>
      </c>
      <c r="AA825" s="27">
        <f ca="1" t="shared" si="5717"/>
        <v>1.35314672973398</v>
      </c>
      <c r="AB825" s="27">
        <f ca="1" t="shared" si="5718"/>
        <v>1.56783612032433</v>
      </c>
      <c r="AC825" s="27">
        <f ca="1" t="shared" si="5719"/>
        <v>1.91221854859074</v>
      </c>
      <c r="AD825" s="27">
        <f ca="1" t="shared" si="5720"/>
        <v>2.29347324317623</v>
      </c>
      <c r="AE825" s="26">
        <f ca="1" t="shared" si="5721"/>
        <v>4657.50865532624</v>
      </c>
      <c r="AF825" s="26">
        <f ca="1" t="shared" si="5722"/>
        <v>5471.19762853501</v>
      </c>
      <c r="AG825" s="26">
        <f ca="1" t="shared" si="5723"/>
        <v>6339.25432841745</v>
      </c>
      <c r="AH825" s="26">
        <f ca="1" t="shared" si="5724"/>
        <v>7731.70075232501</v>
      </c>
      <c r="AI825" s="26">
        <f ca="1" t="shared" si="5725"/>
        <v>9273.23334080791</v>
      </c>
      <c r="AJ825" s="28">
        <f ca="1" t="shared" si="5726"/>
        <v>47330.6190223153</v>
      </c>
      <c r="AK825" s="28">
        <f ca="1" t="shared" si="5727"/>
        <v>53588.7382668404</v>
      </c>
      <c r="AL825" s="28">
        <f ca="1" t="shared" si="5728"/>
        <v>67302.4338166383</v>
      </c>
      <c r="AM825" s="28">
        <f ca="1" t="shared" si="5729"/>
        <v>64067.8218475038</v>
      </c>
      <c r="AN825" s="28">
        <f ca="1" t="shared" si="5730"/>
        <v>88845.1704192777</v>
      </c>
      <c r="AO825" s="28">
        <f ca="1">C825/'Ejercicio 3 - TIR'!$D$7</f>
        <v>15561.450999071</v>
      </c>
      <c r="AP825" s="28">
        <f ca="1" t="shared" si="5731"/>
        <v>31769.1680232443</v>
      </c>
      <c r="AQ825" s="28">
        <f ca="1" t="shared" si="5732"/>
        <v>38027.2872677694</v>
      </c>
      <c r="AR825" s="28">
        <f ca="1" t="shared" si="5733"/>
        <v>51740.9828175673</v>
      </c>
      <c r="AS825" s="28">
        <f ca="1" t="shared" si="5734"/>
        <v>48506.3708484328</v>
      </c>
      <c r="AT825" s="28">
        <f ca="1" t="shared" si="5735"/>
        <v>73283.7194202067</v>
      </c>
      <c r="AU825" s="28">
        <f ca="1">AP825*'Ejercicio 3 - TIR'!$D$5</f>
        <v>15884.5840116221</v>
      </c>
      <c r="AV825" s="28">
        <f ca="1">AQ825*'Ejercicio 3 - TIR'!$D$5</f>
        <v>19013.6436338847</v>
      </c>
      <c r="AW825" s="28">
        <f ca="1">AR825*'Ejercicio 3 - TIR'!$D$5</f>
        <v>25870.4914087837</v>
      </c>
      <c r="AX825" s="28">
        <f ca="1">AS825*'Ejercicio 3 - TIR'!$D$5</f>
        <v>24253.1854242164</v>
      </c>
      <c r="AY825" s="28">
        <f ca="1">AT825*'Ejercicio 3 - TIR'!$D$5</f>
        <v>36641.8597101033</v>
      </c>
      <c r="AZ825" s="28">
        <f ca="1" t="shared" ref="AZ825:BD825" si="6129">AJ825-AU825-AE825</f>
        <v>26788.5263553669</v>
      </c>
      <c r="BA825" s="28">
        <f ca="1" t="shared" si="6129"/>
        <v>29103.8970044207</v>
      </c>
      <c r="BB825" s="28">
        <f ca="1" t="shared" si="6129"/>
        <v>35092.6880794372</v>
      </c>
      <c r="BC825" s="28">
        <f ca="1" t="shared" si="6129"/>
        <v>32082.9356709624</v>
      </c>
      <c r="BD825" s="28">
        <f ca="1" t="shared" si="6129"/>
        <v>42930.0773683664</v>
      </c>
      <c r="BE825" s="28">
        <f ca="1" t="shared" ref="BE825:BI825" si="6130">AZ825/Z825</f>
        <v>23255.873860212</v>
      </c>
      <c r="BF825" s="28">
        <f ca="1" t="shared" si="6130"/>
        <v>21508.3082749957</v>
      </c>
      <c r="BG825" s="28">
        <f ca="1" t="shared" si="6130"/>
        <v>22382.8802159359</v>
      </c>
      <c r="BH825" s="28">
        <f ca="1" t="shared" si="6130"/>
        <v>16777.8602998108</v>
      </c>
      <c r="BI825" s="28">
        <f ca="1" t="shared" si="6130"/>
        <v>18718.3685251599</v>
      </c>
      <c r="BJ825" s="28">
        <f ca="1" t="shared" si="5738"/>
        <v>70320.0374478963</v>
      </c>
      <c r="BK825" s="28">
        <f ca="1" t="shared" si="5739"/>
        <v>35689.7714913673</v>
      </c>
      <c r="BL825" s="28">
        <f ca="1" t="shared" si="5740"/>
        <v>106009.808939264</v>
      </c>
      <c r="BM825" s="28">
        <f ca="1">BK825*'Ejercicio 3 - TIR'!$D$5</f>
        <v>17844.8857456837</v>
      </c>
      <c r="BN825" s="28">
        <f ca="1" t="shared" si="5741"/>
        <v>88164.92319358</v>
      </c>
      <c r="BO825" s="28">
        <f ca="1" t="shared" si="5742"/>
        <v>38441.6619883825</v>
      </c>
      <c r="BP825" s="28">
        <f ca="1" t="shared" si="5743"/>
        <v>-108468.191484202</v>
      </c>
      <c r="BQ825" s="28">
        <f ca="1" t="shared" ref="BQ825:BT825" si="6131">BE825</f>
        <v>23255.873860212</v>
      </c>
      <c r="BR825" s="28">
        <f ca="1" t="shared" si="6131"/>
        <v>21508.3082749957</v>
      </c>
      <c r="BS825" s="28">
        <f ca="1" t="shared" si="6131"/>
        <v>22382.8802159359</v>
      </c>
      <c r="BT825" s="28">
        <f ca="1" t="shared" si="6131"/>
        <v>16777.8602998108</v>
      </c>
      <c r="BU825" s="28">
        <f ca="1" t="shared" si="5745"/>
        <v>57160.0305135424</v>
      </c>
      <c r="BV825" s="30">
        <f ca="1" t="shared" si="5746"/>
        <v>8.1547266816449</v>
      </c>
    </row>
    <row r="826" ht="15" customHeight="1" spans="1:74">
      <c r="A826" s="26">
        <v>825</v>
      </c>
      <c r="B826" s="27">
        <f ca="1" t="shared" ref="B826:F826" si="6132">RAND()</f>
        <v>0.912774402299144</v>
      </c>
      <c r="C826" s="28">
        <f ca="1">IF(B826&lt;=('Ejercicio 3 - TIR'!$D$13-'Ejercicio 3 - TIR'!$C$13)/('Ejercicio 3 - TIR'!$E$13-'Ejercicio 3 - TIR'!$C$13),'Ejercicio 3 - TIR'!$C$13+SQRT(('Ejercicio 3 - TIR'!$E$13-'Ejercicio 3 - TIR'!$C$13)*('Ejercicio 3 - TIR'!$D$13-'Ejercicio 3 - TIR'!$C$13)*B826),'Ejercicio 3 - TIR'!$E$13-SQRT(('Ejercicio 3 - TIR'!$E$13-'Ejercicio 3 - TIR'!$C$13)*('Ejercicio 3 - TIR'!$E$13-'Ejercicio 3 - TIR'!$D$13)*(1-B826)))</f>
        <v>89769.129204167</v>
      </c>
      <c r="D826" s="27">
        <f ca="1" t="shared" si="6132"/>
        <v>0.0161540713661223</v>
      </c>
      <c r="E826" s="28">
        <f ca="1">IF(D826&lt;=('Ejercicio 3 - TIR'!$D$14-'Ejercicio 3 - TIR'!$C$14)/('Ejercicio 3 - TIR'!$E$14-'Ejercicio 3 - TIR'!$C$14),'Ejercicio 3 - TIR'!$C$14+SQRT(('Ejercicio 3 - TIR'!$E$14-'Ejercicio 3 - TIR'!$C$14)*('Ejercicio 3 - TIR'!$D$14-'Ejercicio 3 - TIR'!$C$14)*D826),'Ejercicio 3 - TIR'!$E$14-SQRT(('Ejercicio 3 - TIR'!$E$14-'Ejercicio 3 - TIR'!$C$14)*('Ejercicio 3 - TIR'!$E$14-'Ejercicio 3 - TIR'!$D$14)*(1-D826)))</f>
        <v>26100.7067513462</v>
      </c>
      <c r="F826" s="27">
        <f ca="1" t="shared" si="6132"/>
        <v>0.367281676569842</v>
      </c>
      <c r="G826" s="28">
        <f ca="1">IF(F826&lt;=('Ejercicio 3 - TIR'!$D$18-'Ejercicio 3 - TIR'!$C$18)/('Ejercicio 3 - TIR'!$E$18-'Ejercicio 3 - TIR'!$C$18),'Ejercicio 3 - TIR'!$C$18+SQRT(('Ejercicio 3 - TIR'!$E$18-'Ejercicio 3 - TIR'!$C$18)*('Ejercicio 3 - TIR'!$D$18-'Ejercicio 3 - TIR'!$C$18)*F826),'Ejercicio 3 - TIR'!$E$18-SQRT(('Ejercicio 3 - TIR'!$E$18-'Ejercicio 3 - TIR'!$C$18)*('Ejercicio 3 - TIR'!$E$18-'Ejercicio 3 - TIR'!$D$18)*(1-F826)))</f>
        <v>37422.4154751318</v>
      </c>
      <c r="H826" s="27">
        <f ca="1" t="shared" ref="H826:L826" si="6133">RAND()</f>
        <v>0.581892582554359</v>
      </c>
      <c r="I826" s="28">
        <f ca="1">IF(H826&lt;=('Ejercicio 3 - TIR'!$D$18-'Ejercicio 3 - TIR'!$C$18)/('Ejercicio 3 - TIR'!$E$18-'Ejercicio 3 - TIR'!$C$18),'Ejercicio 3 - TIR'!$C$18+SQRT(('Ejercicio 3 - TIR'!$E$18-'Ejercicio 3 - TIR'!$C$18)*('Ejercicio 3 - TIR'!$D$18-'Ejercicio 3 - TIR'!$C$18)*H826),'Ejercicio 3 - TIR'!$E$18-SQRT(('Ejercicio 3 - TIR'!$E$18-'Ejercicio 3 - TIR'!$C$18)*('Ejercicio 3 - TIR'!$E$18-'Ejercicio 3 - TIR'!$D$18)*(1-H826)))</f>
        <v>39342.5846200692</v>
      </c>
      <c r="J826" s="27">
        <f ca="1" t="shared" si="6133"/>
        <v>0.902730833167349</v>
      </c>
      <c r="K826" s="28">
        <f ca="1">IF(J826&lt;=('Ejercicio 3 - TIR'!$D$18-'Ejercicio 3 - TIR'!$C$18)/('Ejercicio 3 - TIR'!$E$18-'Ejercicio 3 - TIR'!$C$18),'Ejercicio 3 - TIR'!$C$18+SQRT(('Ejercicio 3 - TIR'!$E$18-'Ejercicio 3 - TIR'!$C$18)*('Ejercicio 3 - TIR'!$D$18-'Ejercicio 3 - TIR'!$C$18)*J826),'Ejercicio 3 - TIR'!$E$18-SQRT(('Ejercicio 3 - TIR'!$E$18-'Ejercicio 3 - TIR'!$C$18)*('Ejercicio 3 - TIR'!$E$18-'Ejercicio 3 - TIR'!$D$18)*(1-J826)))</f>
        <v>42299.0395203837</v>
      </c>
      <c r="L826" s="27">
        <f ca="1" t="shared" si="6133"/>
        <v>0.949773804117935</v>
      </c>
      <c r="M826" s="28">
        <f ca="1">IF(L826&lt;=('Ejercicio 3 - TIR'!$D$18-'Ejercicio 3 - TIR'!$C$18)/('Ejercicio 3 - TIR'!$E$18-'Ejercicio 3 - TIR'!$C$18),'Ejercicio 3 - TIR'!$C$18+SQRT(('Ejercicio 3 - TIR'!$E$18-'Ejercicio 3 - TIR'!$C$18)*('Ejercicio 3 - TIR'!$D$18-'Ejercicio 3 - TIR'!$C$18)*L826),'Ejercicio 3 - TIR'!$E$18-SQRT(('Ejercicio 3 - TIR'!$E$18-'Ejercicio 3 - TIR'!$C$18)*('Ejercicio 3 - TIR'!$E$18-'Ejercicio 3 - TIR'!$D$18)*(1-L826)))</f>
        <v>43059.1330052899</v>
      </c>
      <c r="N826" s="27">
        <f ca="1" t="shared" ref="N826:R826" si="6134">RAND()</f>
        <v>0.375622798252258</v>
      </c>
      <c r="O826" s="28">
        <f ca="1">IF(N826&lt;=('Ejercicio 3 - TIR'!$D$18-'Ejercicio 3 - TIR'!$C$18)/('Ejercicio 3 - TIR'!$E$18-'Ejercicio 3 - TIR'!$C$18),'Ejercicio 3 - TIR'!$C$18+SQRT(('Ejercicio 3 - TIR'!$E$18-'Ejercicio 3 - TIR'!$C$18)*('Ejercicio 3 - TIR'!$D$18-'Ejercicio 3 - TIR'!$C$18)*N826),'Ejercicio 3 - TIR'!$E$18-SQRT(('Ejercicio 3 - TIR'!$E$18-'Ejercicio 3 - TIR'!$C$18)*('Ejercicio 3 - TIR'!$E$18-'Ejercicio 3 - TIR'!$D$18)*(1-N826)))</f>
        <v>37506.2253988166</v>
      </c>
      <c r="P826" s="27">
        <f ca="1" t="shared" si="6134"/>
        <v>0.437794738963136</v>
      </c>
      <c r="Q826" s="29">
        <f ca="1">IF(P826&lt;=('Ejercicio 3 - TIR'!$D$22-'Ejercicio 3 - TIR'!$C$22)/('Ejercicio 3 - TIR'!$E$22-'Ejercicio 3 - TIR'!$C$22),'Ejercicio 3 - TIR'!$C$22+SQRT(('Ejercicio 3 - TIR'!$E$22-'Ejercicio 3 - TIR'!$C$22)*('Ejercicio 3 - TIR'!$D$22-'Ejercicio 3 - TIR'!$C$22)*P826),'Ejercicio 3 - TIR'!$E$22-SQRT(('Ejercicio 3 - TIR'!$E$22-'Ejercicio 3 - TIR'!$C$22)*('Ejercicio 3 - TIR'!$E$22-'Ejercicio 3 - TIR'!$D$22)*(1-P826)))</f>
        <v>0.148071881485459</v>
      </c>
      <c r="R826" s="27">
        <f ca="1" t="shared" si="6134"/>
        <v>0.674616737517005</v>
      </c>
      <c r="S826" s="29">
        <f ca="1">IF(R826&lt;=('Ejercicio 3 - TIR'!$D$23-'Ejercicio 3 - TIR'!$C$23)/('Ejercicio 3 - TIR'!$E$23-'Ejercicio 3 - TIR'!$C$23),'Ejercicio 3 - TIR'!$C$23+SQRT(('Ejercicio 3 - TIR'!$E$23-'Ejercicio 3 - TIR'!$C$23)*('Ejercicio 3 - TIR'!$D$23-'Ejercicio 3 - TIR'!$C$23)*R826),'Ejercicio 3 - TIR'!$E$23-SQRT(('Ejercicio 3 - TIR'!$E$23-'Ejercicio 3 - TIR'!$C$23)*('Ejercicio 3 - TIR'!$E$23-'Ejercicio 3 - TIR'!$D$23)*(1-R826)))</f>
        <v>0.155798969599015</v>
      </c>
      <c r="T826" s="27">
        <f ca="1" t="shared" ref="T826:X826" si="6135">RAND()</f>
        <v>0.688829447122095</v>
      </c>
      <c r="U826" s="29">
        <f ca="1">IF(T826&lt;=('Ejercicio 3 - TIR'!$D$24-'Ejercicio 3 - TIR'!$C$24)/('Ejercicio 3 - TIR'!$E$24-'Ejercicio 3 - TIR'!$C$24),'Ejercicio 3 - TIR'!$C$24+SQRT(('Ejercicio 3 - TIR'!$E$24-'Ejercicio 3 - TIR'!$C$24)*('Ejercicio 3 - TIR'!$D$24-'Ejercicio 3 - TIR'!$C$24)*T826),'Ejercicio 3 - TIR'!$E$24-SQRT(('Ejercicio 3 - TIR'!$E$24-'Ejercicio 3 - TIR'!$C$24)*('Ejercicio 3 - TIR'!$E$24-'Ejercicio 3 - TIR'!$D$24)*(1-T826)))</f>
        <v>0.190482589069193</v>
      </c>
      <c r="V826" s="27">
        <f ca="1" t="shared" si="6135"/>
        <v>0.435292523795485</v>
      </c>
      <c r="W826" s="29">
        <f ca="1">IF(V826&lt;=('Ejercicio 3 - TIR'!$D$25-'Ejercicio 3 - TIR'!$C$25)/('Ejercicio 3 - TIR'!$E$25-'Ejercicio 3 - TIR'!$C$25),'Ejercicio 3 - TIR'!$C$25+SQRT(('Ejercicio 3 - TIR'!$E$25-'Ejercicio 3 - TIR'!$C$25)*('Ejercicio 3 - TIR'!$D$25-'Ejercicio 3 - TIR'!$C$25)*V826),'Ejercicio 3 - TIR'!$E$25-SQRT(('Ejercicio 3 - TIR'!$E$25-'Ejercicio 3 - TIR'!$C$25)*('Ejercicio 3 - TIR'!$E$25-'Ejercicio 3 - TIR'!$D$25)*(1-V826)))</f>
        <v>0.205542422842492</v>
      </c>
      <c r="X826" s="27">
        <f ca="1" t="shared" si="6135"/>
        <v>0.0656007635219704</v>
      </c>
      <c r="Y826" s="29">
        <f ca="1">IF(X826&lt;=('Ejercicio 3 - TIR'!$D$26-'Ejercicio 3 - TIR'!$C$26)/('Ejercicio 3 - TIR'!$E$26-'Ejercicio 3 - TIR'!$C$26),'Ejercicio 3 - TIR'!$C$26+SQRT(('Ejercicio 3 - TIR'!$E$26-'Ejercicio 3 - TIR'!$C$26)*('Ejercicio 3 - TIR'!$D$26-'Ejercicio 3 - TIR'!$C$26)*X826),'Ejercicio 3 - TIR'!$E$26-SQRT(('Ejercicio 3 - TIR'!$E$26-'Ejercicio 3 - TIR'!$C$26)*('Ejercicio 3 - TIR'!$E$26-'Ejercicio 3 - TIR'!$D$26)*(1-X826)))</f>
        <v>0.203308721257481</v>
      </c>
      <c r="Z826" s="27">
        <f ca="1" t="shared" si="5716"/>
        <v>1.14807188148546</v>
      </c>
      <c r="AA826" s="27">
        <f ca="1" t="shared" si="5717"/>
        <v>1.3269402976465</v>
      </c>
      <c r="AB826" s="27">
        <f ca="1" t="shared" si="5718"/>
        <v>1.57969932108245</v>
      </c>
      <c r="AC826" s="27">
        <f ca="1" t="shared" si="5719"/>
        <v>1.90439454690037</v>
      </c>
      <c r="AD826" s="27">
        <f ca="1" t="shared" si="5720"/>
        <v>2.2915745670004</v>
      </c>
      <c r="AE826" s="26">
        <f ca="1" t="shared" si="5721"/>
        <v>3864.78075677205</v>
      </c>
      <c r="AF826" s="26">
        <f ca="1" t="shared" si="5722"/>
        <v>4466.90961640324</v>
      </c>
      <c r="AG826" s="26">
        <f ca="1" t="shared" si="5723"/>
        <v>5317.77812527381</v>
      </c>
      <c r="AH826" s="26">
        <f ca="1" t="shared" si="5724"/>
        <v>6410.80712528139</v>
      </c>
      <c r="AI826" s="26">
        <f ca="1" t="shared" si="5725"/>
        <v>7714.18012415069</v>
      </c>
      <c r="AJ826" s="28">
        <f ca="1" t="shared" si="5726"/>
        <v>42963.6229442651</v>
      </c>
      <c r="AK826" s="28">
        <f ca="1" t="shared" si="5727"/>
        <v>52205.2609459371</v>
      </c>
      <c r="AL826" s="28">
        <f ca="1" t="shared" si="5728"/>
        <v>66819.7640127897</v>
      </c>
      <c r="AM826" s="28">
        <f ca="1" t="shared" si="5729"/>
        <v>82001.5780895319</v>
      </c>
      <c r="AN826" s="28">
        <f ca="1" t="shared" si="5730"/>
        <v>85948.3122281126</v>
      </c>
      <c r="AO826" s="28">
        <f ca="1">C826/'Ejercicio 3 - TIR'!$D$7</f>
        <v>17953.8258408334</v>
      </c>
      <c r="AP826" s="28">
        <f ca="1" t="shared" si="5731"/>
        <v>25009.7971034317</v>
      </c>
      <c r="AQ826" s="28">
        <f ca="1" t="shared" si="5732"/>
        <v>34251.4351051037</v>
      </c>
      <c r="AR826" s="28">
        <f ca="1" t="shared" si="5733"/>
        <v>48865.9381719563</v>
      </c>
      <c r="AS826" s="28">
        <f ca="1" t="shared" si="5734"/>
        <v>64047.7522486985</v>
      </c>
      <c r="AT826" s="28">
        <f ca="1" t="shared" si="5735"/>
        <v>67994.4863872792</v>
      </c>
      <c r="AU826" s="28">
        <f ca="1">AP826*'Ejercicio 3 - TIR'!$D$5</f>
        <v>12504.8985517159</v>
      </c>
      <c r="AV826" s="28">
        <f ca="1">AQ826*'Ejercicio 3 - TIR'!$D$5</f>
        <v>17125.7175525518</v>
      </c>
      <c r="AW826" s="28">
        <f ca="1">AR826*'Ejercicio 3 - TIR'!$D$5</f>
        <v>24432.9690859782</v>
      </c>
      <c r="AX826" s="28">
        <f ca="1">AS826*'Ejercicio 3 - TIR'!$D$5</f>
        <v>32023.8761243493</v>
      </c>
      <c r="AY826" s="28">
        <f ca="1">AT826*'Ejercicio 3 - TIR'!$D$5</f>
        <v>33997.2431936396</v>
      </c>
      <c r="AZ826" s="28">
        <f ca="1" t="shared" ref="AZ826:BD826" si="6136">AJ826-AU826-AE826</f>
        <v>26593.9436357772</v>
      </c>
      <c r="BA826" s="28">
        <f ca="1" t="shared" si="6136"/>
        <v>30612.633776982</v>
      </c>
      <c r="BB826" s="28">
        <f ca="1" t="shared" si="6136"/>
        <v>37069.0168015378</v>
      </c>
      <c r="BC826" s="28">
        <f ca="1" t="shared" si="6136"/>
        <v>43566.8948399013</v>
      </c>
      <c r="BD826" s="28">
        <f ca="1" t="shared" si="6136"/>
        <v>44236.8889103223</v>
      </c>
      <c r="BE826" s="28">
        <f ca="1" t="shared" ref="BE826:BI826" si="6137">AZ826/Z826</f>
        <v>23164.0057252931</v>
      </c>
      <c r="BF826" s="28">
        <f ca="1" t="shared" si="6137"/>
        <v>23070.0912703289</v>
      </c>
      <c r="BG826" s="28">
        <f ca="1" t="shared" si="6137"/>
        <v>23465.8686667899</v>
      </c>
      <c r="BH826" s="28">
        <f ca="1" t="shared" si="6137"/>
        <v>22877.0319211487</v>
      </c>
      <c r="BI826" s="28">
        <f ca="1" t="shared" si="6137"/>
        <v>19304.1455195704</v>
      </c>
      <c r="BJ826" s="28">
        <f ca="1" t="shared" si="5738"/>
        <v>59811.7157721208</v>
      </c>
      <c r="BK826" s="28">
        <f ca="1" t="shared" si="5739"/>
        <v>41142.5306772085</v>
      </c>
      <c r="BL826" s="28">
        <f ca="1" t="shared" si="5740"/>
        <v>100954.246449329</v>
      </c>
      <c r="BM826" s="28">
        <f ca="1">BK826*'Ejercicio 3 - TIR'!$D$5</f>
        <v>20571.2653386042</v>
      </c>
      <c r="BN826" s="28">
        <f ca="1" t="shared" si="5741"/>
        <v>80382.981110725</v>
      </c>
      <c r="BO826" s="28">
        <f ca="1" t="shared" si="5742"/>
        <v>35077.6196717629</v>
      </c>
      <c r="BP826" s="28">
        <f ca="1" t="shared" si="5743"/>
        <v>-115869.835955513</v>
      </c>
      <c r="BQ826" s="28">
        <f ca="1" t="shared" ref="BQ826:BT826" si="6138">BE826</f>
        <v>23164.0057252931</v>
      </c>
      <c r="BR826" s="28">
        <f ca="1" t="shared" si="6138"/>
        <v>23070.0912703289</v>
      </c>
      <c r="BS826" s="28">
        <f ca="1" t="shared" si="6138"/>
        <v>23465.8686667899</v>
      </c>
      <c r="BT826" s="28">
        <f ca="1" t="shared" si="6138"/>
        <v>22877.0319211487</v>
      </c>
      <c r="BU826" s="28">
        <f ca="1" t="shared" si="5745"/>
        <v>54381.7651913333</v>
      </c>
      <c r="BV826" s="30">
        <f ca="1" t="shared" si="5746"/>
        <v>7.36915999204193</v>
      </c>
    </row>
    <row r="827" ht="15" customHeight="1" spans="1:74">
      <c r="A827" s="26">
        <v>826</v>
      </c>
      <c r="B827" s="27">
        <f ca="1" t="shared" ref="B827:F827" si="6139">RAND()</f>
        <v>0.459297965427655</v>
      </c>
      <c r="C827" s="28">
        <f ca="1">IF(B827&lt;=('Ejercicio 3 - TIR'!$D$13-'Ejercicio 3 - TIR'!$C$13)/('Ejercicio 3 - TIR'!$E$13-'Ejercicio 3 - TIR'!$C$13),'Ejercicio 3 - TIR'!$C$13+SQRT(('Ejercicio 3 - TIR'!$E$13-'Ejercicio 3 - TIR'!$C$13)*('Ejercicio 3 - TIR'!$D$13-'Ejercicio 3 - TIR'!$C$13)*B827),'Ejercicio 3 - TIR'!$E$13-SQRT(('Ejercicio 3 - TIR'!$E$13-'Ejercicio 3 - TIR'!$C$13)*('Ejercicio 3 - TIR'!$E$13-'Ejercicio 3 - TIR'!$D$13)*(1-B827)))</f>
        <v>74527.6141383102</v>
      </c>
      <c r="D827" s="27">
        <f ca="1" t="shared" si="6139"/>
        <v>0.302942165239721</v>
      </c>
      <c r="E827" s="28">
        <f ca="1">IF(D827&lt;=('Ejercicio 3 - TIR'!$D$14-'Ejercicio 3 - TIR'!$C$14)/('Ejercicio 3 - TIR'!$E$14-'Ejercicio 3 - TIR'!$C$14),'Ejercicio 3 - TIR'!$C$14+SQRT(('Ejercicio 3 - TIR'!$E$14-'Ejercicio 3 - TIR'!$C$14)*('Ejercicio 3 - TIR'!$D$14-'Ejercicio 3 - TIR'!$C$14)*D827),'Ejercicio 3 - TIR'!$E$14-SQRT(('Ejercicio 3 - TIR'!$E$14-'Ejercicio 3 - TIR'!$C$14)*('Ejercicio 3 - TIR'!$E$14-'Ejercicio 3 - TIR'!$D$14)*(1-D827)))</f>
        <v>29766.6195980987</v>
      </c>
      <c r="F827" s="27">
        <f ca="1" t="shared" si="6139"/>
        <v>0.580873055011272</v>
      </c>
      <c r="G827" s="28">
        <f ca="1">IF(F827&lt;=('Ejercicio 3 - TIR'!$D$18-'Ejercicio 3 - TIR'!$C$18)/('Ejercicio 3 - TIR'!$E$18-'Ejercicio 3 - TIR'!$C$18),'Ejercicio 3 - TIR'!$C$18+SQRT(('Ejercicio 3 - TIR'!$E$18-'Ejercicio 3 - TIR'!$C$18)*('Ejercicio 3 - TIR'!$D$18-'Ejercicio 3 - TIR'!$C$18)*F827),'Ejercicio 3 - TIR'!$E$18-SQRT(('Ejercicio 3 - TIR'!$E$18-'Ejercicio 3 - TIR'!$C$18)*('Ejercicio 3 - TIR'!$E$18-'Ejercicio 3 - TIR'!$D$18)*(1-F827)))</f>
        <v>39334.3965124528</v>
      </c>
      <c r="H827" s="27">
        <f ca="1" t="shared" ref="H827:L827" si="6140">RAND()</f>
        <v>0.571397856877218</v>
      </c>
      <c r="I827" s="28">
        <f ca="1">IF(H827&lt;=('Ejercicio 3 - TIR'!$D$18-'Ejercicio 3 - TIR'!$C$18)/('Ejercicio 3 - TIR'!$E$18-'Ejercicio 3 - TIR'!$C$18),'Ejercicio 3 - TIR'!$C$18+SQRT(('Ejercicio 3 - TIR'!$E$18-'Ejercicio 3 - TIR'!$C$18)*('Ejercicio 3 - TIR'!$D$18-'Ejercicio 3 - TIR'!$C$18)*H827),'Ejercicio 3 - TIR'!$E$18-SQRT(('Ejercicio 3 - TIR'!$E$18-'Ejercicio 3 - TIR'!$C$18)*('Ejercicio 3 - TIR'!$E$18-'Ejercicio 3 - TIR'!$D$18)*(1-H827)))</f>
        <v>39257.9521780782</v>
      </c>
      <c r="J827" s="27">
        <f ca="1" t="shared" si="6140"/>
        <v>0.472933671125804</v>
      </c>
      <c r="K827" s="28">
        <f ca="1">IF(J827&lt;=('Ejercicio 3 - TIR'!$D$18-'Ejercicio 3 - TIR'!$C$18)/('Ejercicio 3 - TIR'!$E$18-'Ejercicio 3 - TIR'!$C$18),'Ejercicio 3 - TIR'!$C$18+SQRT(('Ejercicio 3 - TIR'!$E$18-'Ejercicio 3 - TIR'!$C$18)*('Ejercicio 3 - TIR'!$D$18-'Ejercicio 3 - TIR'!$C$18)*J827),'Ejercicio 3 - TIR'!$E$18-SQRT(('Ejercicio 3 - TIR'!$E$18-'Ejercicio 3 - TIR'!$C$18)*('Ejercicio 3 - TIR'!$E$18-'Ejercicio 3 - TIR'!$D$18)*(1-J827)))</f>
        <v>38422.5916836132</v>
      </c>
      <c r="L827" s="27">
        <f ca="1" t="shared" si="6140"/>
        <v>0.955088534666715</v>
      </c>
      <c r="M827" s="28">
        <f ca="1">IF(L827&lt;=('Ejercicio 3 - TIR'!$D$18-'Ejercicio 3 - TIR'!$C$18)/('Ejercicio 3 - TIR'!$E$18-'Ejercicio 3 - TIR'!$C$18),'Ejercicio 3 - TIR'!$C$18+SQRT(('Ejercicio 3 - TIR'!$E$18-'Ejercicio 3 - TIR'!$C$18)*('Ejercicio 3 - TIR'!$D$18-'Ejercicio 3 - TIR'!$C$18)*L827),'Ejercicio 3 - TIR'!$E$18-SQRT(('Ejercicio 3 - TIR'!$E$18-'Ejercicio 3 - TIR'!$C$18)*('Ejercicio 3 - TIR'!$E$18-'Ejercicio 3 - TIR'!$D$18)*(1-L827)))</f>
        <v>43164.6907889959</v>
      </c>
      <c r="N827" s="27">
        <f ca="1" t="shared" ref="N827:R827" si="6141">RAND()</f>
        <v>0.596226451248266</v>
      </c>
      <c r="O827" s="28">
        <f ca="1">IF(N827&lt;=('Ejercicio 3 - TIR'!$D$18-'Ejercicio 3 - TIR'!$C$18)/('Ejercicio 3 - TIR'!$E$18-'Ejercicio 3 - TIR'!$C$18),'Ejercicio 3 - TIR'!$C$18+SQRT(('Ejercicio 3 - TIR'!$E$18-'Ejercicio 3 - TIR'!$C$18)*('Ejercicio 3 - TIR'!$D$18-'Ejercicio 3 - TIR'!$C$18)*N827),'Ejercicio 3 - TIR'!$E$18-SQRT(('Ejercicio 3 - TIR'!$E$18-'Ejercicio 3 - TIR'!$C$18)*('Ejercicio 3 - TIR'!$E$18-'Ejercicio 3 - TIR'!$D$18)*(1-N827)))</f>
        <v>39456.9534040958</v>
      </c>
      <c r="P827" s="27">
        <f ca="1" t="shared" si="6141"/>
        <v>0.450164045033952</v>
      </c>
      <c r="Q827" s="29">
        <f ca="1">IF(P827&lt;=('Ejercicio 3 - TIR'!$D$22-'Ejercicio 3 - TIR'!$C$22)/('Ejercicio 3 - TIR'!$E$22-'Ejercicio 3 - TIR'!$C$22),'Ejercicio 3 - TIR'!$C$22+SQRT(('Ejercicio 3 - TIR'!$E$22-'Ejercicio 3 - TIR'!$C$22)*('Ejercicio 3 - TIR'!$D$22-'Ejercicio 3 - TIR'!$C$22)*P827),'Ejercicio 3 - TIR'!$E$22-SQRT(('Ejercicio 3 - TIR'!$E$22-'Ejercicio 3 - TIR'!$C$22)*('Ejercicio 3 - TIR'!$E$22-'Ejercicio 3 - TIR'!$D$22)*(1-P827)))</f>
        <v>0.148465686028289</v>
      </c>
      <c r="R827" s="27">
        <f ca="1" t="shared" si="6141"/>
        <v>0.282693017430564</v>
      </c>
      <c r="S827" s="29">
        <f ca="1">IF(R827&lt;=('Ejercicio 3 - TIR'!$D$23-'Ejercicio 3 - TIR'!$C$23)/('Ejercicio 3 - TIR'!$E$23-'Ejercicio 3 - TIR'!$C$23),'Ejercicio 3 - TIR'!$C$23+SQRT(('Ejercicio 3 - TIR'!$E$23-'Ejercicio 3 - TIR'!$C$23)*('Ejercicio 3 - TIR'!$D$23-'Ejercicio 3 - TIR'!$C$23)*R827),'Ejercicio 3 - TIR'!$E$23-SQRT(('Ejercicio 3 - TIR'!$E$23-'Ejercicio 3 - TIR'!$C$23)*('Ejercicio 3 - TIR'!$E$23-'Ejercicio 3 - TIR'!$D$23)*(1-R827)))</f>
        <v>0.14255764684924</v>
      </c>
      <c r="T827" s="27">
        <f ca="1" t="shared" ref="T827:X827" si="6142">RAND()</f>
        <v>0.830987790482736</v>
      </c>
      <c r="U827" s="29">
        <f ca="1">IF(T827&lt;=('Ejercicio 3 - TIR'!$D$24-'Ejercicio 3 - TIR'!$C$24)/('Ejercicio 3 - TIR'!$E$24-'Ejercicio 3 - TIR'!$C$24),'Ejercicio 3 - TIR'!$C$24+SQRT(('Ejercicio 3 - TIR'!$E$24-'Ejercicio 3 - TIR'!$C$24)*('Ejercicio 3 - TIR'!$D$24-'Ejercicio 3 - TIR'!$C$24)*T827),'Ejercicio 3 - TIR'!$E$24-SQRT(('Ejercicio 3 - TIR'!$E$24-'Ejercicio 3 - TIR'!$C$24)*('Ejercicio 3 - TIR'!$E$24-'Ejercicio 3 - TIR'!$D$24)*(1-T827)))</f>
        <v>0.198246053538534</v>
      </c>
      <c r="V827" s="27">
        <f ca="1" t="shared" si="6142"/>
        <v>0.719932313123909</v>
      </c>
      <c r="W827" s="29">
        <f ca="1">IF(V827&lt;=('Ejercicio 3 - TIR'!$D$25-'Ejercicio 3 - TIR'!$C$25)/('Ejercicio 3 - TIR'!$E$25-'Ejercicio 3 - TIR'!$C$25),'Ejercicio 3 - TIR'!$C$25+SQRT(('Ejercicio 3 - TIR'!$E$25-'Ejercicio 3 - TIR'!$C$25)*('Ejercicio 3 - TIR'!$D$25-'Ejercicio 3 - TIR'!$C$25)*V827),'Ejercicio 3 - TIR'!$E$25-SQRT(('Ejercicio 3 - TIR'!$E$25-'Ejercicio 3 - TIR'!$C$25)*('Ejercicio 3 - TIR'!$E$25-'Ejercicio 3 - TIR'!$D$25)*(1-V827)))</f>
        <v>0.218691264732246</v>
      </c>
      <c r="X827" s="27">
        <f ca="1" t="shared" si="6142"/>
        <v>0.539390714798597</v>
      </c>
      <c r="Y827" s="29">
        <f ca="1">IF(X827&lt;=('Ejercicio 3 - TIR'!$D$26-'Ejercicio 3 - TIR'!$C$26)/('Ejercicio 3 - TIR'!$E$26-'Ejercicio 3 - TIR'!$C$26),'Ejercicio 3 - TIR'!$C$26+SQRT(('Ejercicio 3 - TIR'!$E$26-'Ejercicio 3 - TIR'!$C$26)*('Ejercicio 3 - TIR'!$D$26-'Ejercicio 3 - TIR'!$C$26)*X827),'Ejercicio 3 - TIR'!$E$26-SQRT(('Ejercicio 3 - TIR'!$E$26-'Ejercicio 3 - TIR'!$C$26)*('Ejercicio 3 - TIR'!$E$26-'Ejercicio 3 - TIR'!$D$26)*(1-X827)))</f>
        <v>0.230127260551604</v>
      </c>
      <c r="Z827" s="27">
        <f ca="1" t="shared" si="5716"/>
        <v>1.14846568602829</v>
      </c>
      <c r="AA827" s="27">
        <f ca="1" t="shared" si="5717"/>
        <v>1.31218825171558</v>
      </c>
      <c r="AB827" s="27">
        <f ca="1" t="shared" si="5718"/>
        <v>1.57232439411782</v>
      </c>
      <c r="AC827" s="27">
        <f ca="1" t="shared" si="5719"/>
        <v>1.91617800443681</v>
      </c>
      <c r="AD827" s="27">
        <f ca="1" t="shared" si="5720"/>
        <v>2.35714279932709</v>
      </c>
      <c r="AE827" s="26">
        <f ca="1" t="shared" si="5721"/>
        <v>4419.32159937484</v>
      </c>
      <c r="AF827" s="26">
        <f ca="1" t="shared" si="5722"/>
        <v>5049.32968725173</v>
      </c>
      <c r="AG827" s="26">
        <f ca="1" t="shared" si="5723"/>
        <v>6050.33937076434</v>
      </c>
      <c r="AH827" s="26">
        <f ca="1" t="shared" si="5724"/>
        <v>7373.4957398161</v>
      </c>
      <c r="AI827" s="26">
        <f ca="1" t="shared" si="5725"/>
        <v>9070.3381151089</v>
      </c>
      <c r="AJ827" s="28">
        <f ca="1" t="shared" si="5726"/>
        <v>45174.2046751828</v>
      </c>
      <c r="AK827" s="28">
        <f ca="1" t="shared" si="5727"/>
        <v>51513.8236344862</v>
      </c>
      <c r="AL827" s="28">
        <f ca="1" t="shared" si="5728"/>
        <v>60412.7781893736</v>
      </c>
      <c r="AM827" s="28">
        <f ca="1" t="shared" si="5729"/>
        <v>82711.2310581902</v>
      </c>
      <c r="AN827" s="28">
        <f ca="1" t="shared" si="5730"/>
        <v>93005.6735998491</v>
      </c>
      <c r="AO827" s="28">
        <f ca="1">C827/'Ejercicio 3 - TIR'!$D$7</f>
        <v>14905.522827662</v>
      </c>
      <c r="AP827" s="28">
        <f ca="1" t="shared" si="5731"/>
        <v>30268.6818475208</v>
      </c>
      <c r="AQ827" s="28">
        <f ca="1" t="shared" si="5732"/>
        <v>36608.3008068242</v>
      </c>
      <c r="AR827" s="28">
        <f ca="1" t="shared" si="5733"/>
        <v>45507.2553617116</v>
      </c>
      <c r="AS827" s="28">
        <f ca="1" t="shared" si="5734"/>
        <v>67805.7082305281</v>
      </c>
      <c r="AT827" s="28">
        <f ca="1" t="shared" si="5735"/>
        <v>78100.1507721871</v>
      </c>
      <c r="AU827" s="28">
        <f ca="1">AP827*'Ejercicio 3 - TIR'!$D$5</f>
        <v>15134.3409237604</v>
      </c>
      <c r="AV827" s="28">
        <f ca="1">AQ827*'Ejercicio 3 - TIR'!$D$5</f>
        <v>18304.1504034121</v>
      </c>
      <c r="AW827" s="28">
        <f ca="1">AR827*'Ejercicio 3 - TIR'!$D$5</f>
        <v>22753.6276808558</v>
      </c>
      <c r="AX827" s="28">
        <f ca="1">AS827*'Ejercicio 3 - TIR'!$D$5</f>
        <v>33902.8541152641</v>
      </c>
      <c r="AY827" s="28">
        <f ca="1">AT827*'Ejercicio 3 - TIR'!$D$5</f>
        <v>39050.0753860935</v>
      </c>
      <c r="AZ827" s="28">
        <f ca="1" t="shared" ref="AZ827:BD827" si="6143">AJ827-AU827-AE827</f>
        <v>25620.5421520476</v>
      </c>
      <c r="BA827" s="28">
        <f ca="1" t="shared" si="6143"/>
        <v>28160.3435438224</v>
      </c>
      <c r="BB827" s="28">
        <f ca="1" t="shared" si="6143"/>
        <v>31608.8111377535</v>
      </c>
      <c r="BC827" s="28">
        <f ca="1" t="shared" si="6143"/>
        <v>41434.88120311</v>
      </c>
      <c r="BD827" s="28">
        <f ca="1" t="shared" si="6143"/>
        <v>44885.2600986467</v>
      </c>
      <c r="BE827" s="28">
        <f ca="1" t="shared" ref="BE827:BI827" si="6144">AZ827/Z827</f>
        <v>22308.4959905511</v>
      </c>
      <c r="BF827" s="28">
        <f ca="1" t="shared" si="6144"/>
        <v>21460.5972176668</v>
      </c>
      <c r="BG827" s="28">
        <f ca="1" t="shared" si="6144"/>
        <v>20103.2377644234</v>
      </c>
      <c r="BH827" s="28">
        <f ca="1" t="shared" si="6144"/>
        <v>21623.7119449079</v>
      </c>
      <c r="BI827" s="28">
        <f ca="1" t="shared" si="6144"/>
        <v>19042.2320240676</v>
      </c>
      <c r="BJ827" s="28">
        <f ca="1" t="shared" si="5738"/>
        <v>70164.1730459672</v>
      </c>
      <c r="BK827" s="28">
        <f ca="1" t="shared" si="5739"/>
        <v>35134.4458034292</v>
      </c>
      <c r="BL827" s="28">
        <f ca="1" t="shared" si="5740"/>
        <v>105298.618849396</v>
      </c>
      <c r="BM827" s="28">
        <f ca="1">BK827*'Ejercicio 3 - TIR'!$D$5</f>
        <v>17567.2229017146</v>
      </c>
      <c r="BN827" s="28">
        <f ca="1" t="shared" si="5741"/>
        <v>87731.3959476818</v>
      </c>
      <c r="BO827" s="28">
        <f ca="1" t="shared" si="5742"/>
        <v>37219.3810119298</v>
      </c>
      <c r="BP827" s="28">
        <f ca="1" t="shared" si="5743"/>
        <v>-104294.233736409</v>
      </c>
      <c r="BQ827" s="28">
        <f ca="1" t="shared" ref="BQ827:BT827" si="6145">BE827</f>
        <v>22308.4959905511</v>
      </c>
      <c r="BR827" s="28">
        <f ca="1" t="shared" si="6145"/>
        <v>21460.5972176668</v>
      </c>
      <c r="BS827" s="28">
        <f ca="1" t="shared" si="6145"/>
        <v>20103.2377644234</v>
      </c>
      <c r="BT827" s="28">
        <f ca="1" t="shared" si="6145"/>
        <v>21623.7119449079</v>
      </c>
      <c r="BU827" s="28">
        <f ca="1" t="shared" si="5745"/>
        <v>56261.6130359974</v>
      </c>
      <c r="BV827" s="30">
        <f ca="1" t="shared" si="5746"/>
        <v>9.52208535160926</v>
      </c>
    </row>
    <row r="828" ht="15" customHeight="1" spans="1:74">
      <c r="A828" s="26">
        <v>827</v>
      </c>
      <c r="B828" s="27">
        <f ca="1" t="shared" ref="B828:F828" si="6146">RAND()</f>
        <v>0.621333371695707</v>
      </c>
      <c r="C828" s="28">
        <f ca="1">IF(B828&lt;=('Ejercicio 3 - TIR'!$D$13-'Ejercicio 3 - TIR'!$C$13)/('Ejercicio 3 - TIR'!$E$13-'Ejercicio 3 - TIR'!$C$13),'Ejercicio 3 - TIR'!$C$13+SQRT(('Ejercicio 3 - TIR'!$E$13-'Ejercicio 3 - TIR'!$C$13)*('Ejercicio 3 - TIR'!$D$13-'Ejercicio 3 - TIR'!$C$13)*B828),'Ejercicio 3 - TIR'!$E$13-SQRT(('Ejercicio 3 - TIR'!$E$13-'Ejercicio 3 - TIR'!$C$13)*('Ejercicio 3 - TIR'!$E$13-'Ejercicio 3 - TIR'!$D$13)*(1-B828)))</f>
        <v>78683.3409286269</v>
      </c>
      <c r="D828" s="27">
        <f ca="1" t="shared" si="6146"/>
        <v>0.737298304752523</v>
      </c>
      <c r="E828" s="28">
        <f ca="1">IF(D828&lt;=('Ejercicio 3 - TIR'!$D$14-'Ejercicio 3 - TIR'!$C$14)/('Ejercicio 3 - TIR'!$E$14-'Ejercicio 3 - TIR'!$C$14),'Ejercicio 3 - TIR'!$C$14+SQRT(('Ejercicio 3 - TIR'!$E$14-'Ejercicio 3 - TIR'!$C$14)*('Ejercicio 3 - TIR'!$D$14-'Ejercicio 3 - TIR'!$C$14)*D828),'Ejercicio 3 - TIR'!$E$14-SQRT(('Ejercicio 3 - TIR'!$E$14-'Ejercicio 3 - TIR'!$C$14)*('Ejercicio 3 - TIR'!$E$14-'Ejercicio 3 - TIR'!$D$14)*(1-D828)))</f>
        <v>33722.6395445919</v>
      </c>
      <c r="F828" s="27">
        <f ca="1" t="shared" si="6146"/>
        <v>0.831239892489253</v>
      </c>
      <c r="G828" s="28">
        <f ca="1">IF(F828&lt;=('Ejercicio 3 - TIR'!$D$18-'Ejercicio 3 - TIR'!$C$18)/('Ejercicio 3 - TIR'!$E$18-'Ejercicio 3 - TIR'!$C$18),'Ejercicio 3 - TIR'!$C$18+SQRT(('Ejercicio 3 - TIR'!$E$18-'Ejercicio 3 - TIR'!$C$18)*('Ejercicio 3 - TIR'!$D$18-'Ejercicio 3 - TIR'!$C$18)*F828),'Ejercicio 3 - TIR'!$E$18-SQRT(('Ejercicio 3 - TIR'!$E$18-'Ejercicio 3 - TIR'!$C$18)*('Ejercicio 3 - TIR'!$E$18-'Ejercicio 3 - TIR'!$D$18)*(1-F828)))</f>
        <v>41442.3310913878</v>
      </c>
      <c r="H828" s="27">
        <f ca="1" t="shared" ref="H828:L828" si="6147">RAND()</f>
        <v>0.927734686824213</v>
      </c>
      <c r="I828" s="28">
        <f ca="1">IF(H828&lt;=('Ejercicio 3 - TIR'!$D$18-'Ejercicio 3 - TIR'!$C$18)/('Ejercicio 3 - TIR'!$E$18-'Ejercicio 3 - TIR'!$C$18),'Ejercicio 3 - TIR'!$C$18+SQRT(('Ejercicio 3 - TIR'!$E$18-'Ejercicio 3 - TIR'!$C$18)*('Ejercicio 3 - TIR'!$D$18-'Ejercicio 3 - TIR'!$C$18)*H828),'Ejercicio 3 - TIR'!$E$18-SQRT(('Ejercicio 3 - TIR'!$E$18-'Ejercicio 3 - TIR'!$C$18)*('Ejercicio 3 - TIR'!$E$18-'Ejercicio 3 - TIR'!$D$18)*(1-H828)))</f>
        <v>42671.9324562668</v>
      </c>
      <c r="J828" s="27">
        <f ca="1" t="shared" si="6147"/>
        <v>0.969716195670313</v>
      </c>
      <c r="K828" s="28">
        <f ca="1">IF(J828&lt;=('Ejercicio 3 - TIR'!$D$18-'Ejercicio 3 - TIR'!$C$18)/('Ejercicio 3 - TIR'!$E$18-'Ejercicio 3 - TIR'!$C$18),'Ejercicio 3 - TIR'!$C$18+SQRT(('Ejercicio 3 - TIR'!$E$18-'Ejercicio 3 - TIR'!$C$18)*('Ejercicio 3 - TIR'!$D$18-'Ejercicio 3 - TIR'!$C$18)*J828),'Ejercicio 3 - TIR'!$E$18-SQRT(('Ejercicio 3 - TIR'!$E$18-'Ejercicio 3 - TIR'!$C$18)*('Ejercicio 3 - TIR'!$E$18-'Ejercicio 3 - TIR'!$D$18)*(1-J828)))</f>
        <v>43492.9215930395</v>
      </c>
      <c r="L828" s="27">
        <f ca="1" t="shared" si="6147"/>
        <v>0.0249737913215917</v>
      </c>
      <c r="M828" s="28">
        <f ca="1">IF(L828&lt;=('Ejercicio 3 - TIR'!$D$18-'Ejercicio 3 - TIR'!$C$18)/('Ejercicio 3 - TIR'!$E$18-'Ejercicio 3 - TIR'!$C$18),'Ejercicio 3 - TIR'!$C$18+SQRT(('Ejercicio 3 - TIR'!$E$18-'Ejercicio 3 - TIR'!$C$18)*('Ejercicio 3 - TIR'!$D$18-'Ejercicio 3 - TIR'!$C$18)*L828),'Ejercicio 3 - TIR'!$E$18-SQRT(('Ejercicio 3 - TIR'!$E$18-'Ejercicio 3 - TIR'!$C$18)*('Ejercicio 3 - TIR'!$E$18-'Ejercicio 3 - TIR'!$D$18)*(1-L828)))</f>
        <v>31935.4763491809</v>
      </c>
      <c r="N828" s="27">
        <f ca="1" t="shared" ref="N828:R828" si="6148">RAND()</f>
        <v>0.0383107416861532</v>
      </c>
      <c r="O828" s="28">
        <f ca="1">IF(N828&lt;=('Ejercicio 3 - TIR'!$D$18-'Ejercicio 3 - TIR'!$C$18)/('Ejercicio 3 - TIR'!$E$18-'Ejercicio 3 - TIR'!$C$18),'Ejercicio 3 - TIR'!$C$18+SQRT(('Ejercicio 3 - TIR'!$E$18-'Ejercicio 3 - TIR'!$C$18)*('Ejercicio 3 - TIR'!$D$18-'Ejercicio 3 - TIR'!$C$18)*N828),'Ejercicio 3 - TIR'!$E$18-SQRT(('Ejercicio 3 - TIR'!$E$18-'Ejercicio 3 - TIR'!$C$18)*('Ejercicio 3 - TIR'!$E$18-'Ejercicio 3 - TIR'!$D$18)*(1-N828)))</f>
        <v>32397.2090549059</v>
      </c>
      <c r="P828" s="27">
        <f ca="1" t="shared" si="6148"/>
        <v>0.0602580236246451</v>
      </c>
      <c r="Q828" s="29">
        <f ca="1">IF(P828&lt;=('Ejercicio 3 - TIR'!$D$22-'Ejercicio 3 - TIR'!$C$22)/('Ejercicio 3 - TIR'!$E$22-'Ejercicio 3 - TIR'!$C$22),'Ejercicio 3 - TIR'!$C$22+SQRT(('Ejercicio 3 - TIR'!$E$22-'Ejercicio 3 - TIR'!$C$22)*('Ejercicio 3 - TIR'!$D$22-'Ejercicio 3 - TIR'!$C$22)*P828),'Ejercicio 3 - TIR'!$E$22-SQRT(('Ejercicio 3 - TIR'!$E$22-'Ejercicio 3 - TIR'!$C$22)*('Ejercicio 3 - TIR'!$E$22-'Ejercicio 3 - TIR'!$D$22)*(1-P828)))</f>
        <v>0.130414626374689</v>
      </c>
      <c r="R828" s="27">
        <f ca="1" t="shared" si="6148"/>
        <v>0.982275904573755</v>
      </c>
      <c r="S828" s="29">
        <f ca="1">IF(R828&lt;=('Ejercicio 3 - TIR'!$D$23-'Ejercicio 3 - TIR'!$C$23)/('Ejercicio 3 - TIR'!$E$23-'Ejercicio 3 - TIR'!$C$23),'Ejercicio 3 - TIR'!$C$23+SQRT(('Ejercicio 3 - TIR'!$E$23-'Ejercicio 3 - TIR'!$C$23)*('Ejercicio 3 - TIR'!$D$23-'Ejercicio 3 - TIR'!$C$23)*R828),'Ejercicio 3 - TIR'!$E$23-SQRT(('Ejercicio 3 - TIR'!$E$23-'Ejercicio 3 - TIR'!$C$23)*('Ejercicio 3 - TIR'!$E$23-'Ejercicio 3 - TIR'!$D$23)*(1-R828)))</f>
        <v>0.174351693017617</v>
      </c>
      <c r="T828" s="27">
        <f ca="1" t="shared" ref="T828:X828" si="6149">RAND()</f>
        <v>0.494944597814359</v>
      </c>
      <c r="U828" s="29">
        <f ca="1">IF(T828&lt;=('Ejercicio 3 - TIR'!$D$24-'Ejercicio 3 - TIR'!$C$24)/('Ejercicio 3 - TIR'!$E$24-'Ejercicio 3 - TIR'!$C$24),'Ejercicio 3 - TIR'!$C$24+SQRT(('Ejercicio 3 - TIR'!$E$24-'Ejercicio 3 - TIR'!$C$24)*('Ejercicio 3 - TIR'!$D$24-'Ejercicio 3 - TIR'!$C$24)*T828),'Ejercicio 3 - TIR'!$E$24-SQRT(('Ejercicio 3 - TIR'!$E$24-'Ejercicio 3 - TIR'!$C$24)*('Ejercicio 3 - TIR'!$E$24-'Ejercicio 3 - TIR'!$D$24)*(1-T828)))</f>
        <v>0.182394746030378</v>
      </c>
      <c r="V828" s="27">
        <f ca="1" t="shared" si="6149"/>
        <v>0.40887734818733</v>
      </c>
      <c r="W828" s="29">
        <f ca="1">IF(V828&lt;=('Ejercicio 3 - TIR'!$D$25-'Ejercicio 3 - TIR'!$C$25)/('Ejercicio 3 - TIR'!$E$25-'Ejercicio 3 - TIR'!$C$25),'Ejercicio 3 - TIR'!$C$25+SQRT(('Ejercicio 3 - TIR'!$E$25-'Ejercicio 3 - TIR'!$C$25)*('Ejercicio 3 - TIR'!$D$25-'Ejercicio 3 - TIR'!$C$25)*V828),'Ejercicio 3 - TIR'!$E$25-SQRT(('Ejercicio 3 - TIR'!$E$25-'Ejercicio 3 - TIR'!$C$25)*('Ejercicio 3 - TIR'!$E$25-'Ejercicio 3 - TIR'!$D$25)*(1-V828)))</f>
        <v>0.204514515707268</v>
      </c>
      <c r="X828" s="27">
        <f ca="1" t="shared" si="6149"/>
        <v>0.969391881662545</v>
      </c>
      <c r="Y828" s="29">
        <f ca="1">IF(X828&lt;=('Ejercicio 3 - TIR'!$D$26-'Ejercicio 3 - TIR'!$C$26)/('Ejercicio 3 - TIR'!$E$26-'Ejercicio 3 - TIR'!$C$26),'Ejercicio 3 - TIR'!$C$26+SQRT(('Ejercicio 3 - TIR'!$E$26-'Ejercicio 3 - TIR'!$C$26)*('Ejercicio 3 - TIR'!$D$26-'Ejercicio 3 - TIR'!$C$26)*X828),'Ejercicio 3 - TIR'!$E$26-SQRT(('Ejercicio 3 - TIR'!$E$26-'Ejercicio 3 - TIR'!$C$26)*('Ejercicio 3 - TIR'!$E$26-'Ejercicio 3 - TIR'!$D$26)*(1-X828)))</f>
        <v>0.267143723749769</v>
      </c>
      <c r="Z828" s="27">
        <f ca="1" t="shared" si="5716"/>
        <v>1.13041462637469</v>
      </c>
      <c r="AA828" s="27">
        <f ca="1" t="shared" si="5717"/>
        <v>1.32750433029499</v>
      </c>
      <c r="AB828" s="27">
        <f ca="1" t="shared" si="5718"/>
        <v>1.56963414547337</v>
      </c>
      <c r="AC828" s="27">
        <f ca="1" t="shared" si="5719"/>
        <v>1.89064711257245</v>
      </c>
      <c r="AD828" s="27">
        <f ca="1" t="shared" si="5720"/>
        <v>2.39572162252181</v>
      </c>
      <c r="AE828" s="26">
        <f ca="1" t="shared" si="5721"/>
        <v>4397.92543657625</v>
      </c>
      <c r="AF828" s="26">
        <f ca="1" t="shared" si="5722"/>
        <v>5164.71118220856</v>
      </c>
      <c r="AG828" s="26">
        <f ca="1" t="shared" si="5723"/>
        <v>6106.72736660774</v>
      </c>
      <c r="AH828" s="26">
        <f ca="1" t="shared" si="5724"/>
        <v>7355.64175654585</v>
      </c>
      <c r="AI828" s="26">
        <f ca="1" t="shared" si="5725"/>
        <v>9320.6552859588</v>
      </c>
      <c r="AJ828" s="28">
        <f ca="1" t="shared" si="5726"/>
        <v>46847.0172167673</v>
      </c>
      <c r="AK828" s="28">
        <f ca="1" t="shared" si="5727"/>
        <v>56647.1751177496</v>
      </c>
      <c r="AL828" s="28">
        <f ca="1" t="shared" si="5728"/>
        <v>68267.974818831</v>
      </c>
      <c r="AM828" s="28">
        <f ca="1" t="shared" si="5729"/>
        <v>60378.7161482048</v>
      </c>
      <c r="AN828" s="28">
        <f ca="1" t="shared" si="5730"/>
        <v>77614.6942421974</v>
      </c>
      <c r="AO828" s="28">
        <f ca="1">C828/'Ejercicio 3 - TIR'!$D$7</f>
        <v>15736.6681857254</v>
      </c>
      <c r="AP828" s="28">
        <f ca="1" t="shared" si="5731"/>
        <v>31110.3490310419</v>
      </c>
      <c r="AQ828" s="28">
        <f ca="1" t="shared" si="5732"/>
        <v>40910.5069320242</v>
      </c>
      <c r="AR828" s="28">
        <f ca="1" t="shared" si="5733"/>
        <v>52531.3066331057</v>
      </c>
      <c r="AS828" s="28">
        <f ca="1" t="shared" si="5734"/>
        <v>44642.0479624794</v>
      </c>
      <c r="AT828" s="28">
        <f ca="1" t="shared" si="5735"/>
        <v>61878.026056472</v>
      </c>
      <c r="AU828" s="28">
        <f ca="1">AP828*'Ejercicio 3 - TIR'!$D$5</f>
        <v>15555.1745155209</v>
      </c>
      <c r="AV828" s="28">
        <f ca="1">AQ828*'Ejercicio 3 - TIR'!$D$5</f>
        <v>20455.2534660121</v>
      </c>
      <c r="AW828" s="28">
        <f ca="1">AR828*'Ejercicio 3 - TIR'!$D$5</f>
        <v>26265.6533165528</v>
      </c>
      <c r="AX828" s="28">
        <f ca="1">AS828*'Ejercicio 3 - TIR'!$D$5</f>
        <v>22321.0239812397</v>
      </c>
      <c r="AY828" s="28">
        <f ca="1">AT828*'Ejercicio 3 - TIR'!$D$5</f>
        <v>30939.013028236</v>
      </c>
      <c r="AZ828" s="28">
        <f ca="1" t="shared" ref="AZ828:BD828" si="6150">AJ828-AU828-AE828</f>
        <v>26893.9172646701</v>
      </c>
      <c r="BA828" s="28">
        <f ca="1" t="shared" si="6150"/>
        <v>31027.2104695289</v>
      </c>
      <c r="BB828" s="28">
        <f ca="1" t="shared" si="6150"/>
        <v>35895.5941356705</v>
      </c>
      <c r="BC828" s="28">
        <f ca="1" t="shared" si="6150"/>
        <v>30702.0504104192</v>
      </c>
      <c r="BD828" s="28">
        <f ca="1" t="shared" si="6150"/>
        <v>37355.0259280026</v>
      </c>
      <c r="BE828" s="28">
        <f ca="1" t="shared" ref="BE828:BI828" si="6151">AZ828/Z828</f>
        <v>23791.1971741914</v>
      </c>
      <c r="BF828" s="28">
        <f ca="1" t="shared" si="6151"/>
        <v>23372.5870126798</v>
      </c>
      <c r="BG828" s="28">
        <f ca="1" t="shared" si="6151"/>
        <v>22868.7648259875</v>
      </c>
      <c r="BH828" s="28">
        <f ca="1" t="shared" si="6151"/>
        <v>16238.9111147481</v>
      </c>
      <c r="BI828" s="28">
        <f ca="1" t="shared" si="6151"/>
        <v>15592.3900242974</v>
      </c>
      <c r="BJ828" s="28">
        <f ca="1" t="shared" si="5738"/>
        <v>80790.0567254877</v>
      </c>
      <c r="BK828" s="28">
        <f ca="1" t="shared" si="5739"/>
        <v>37700.6762389933</v>
      </c>
      <c r="BL828" s="28">
        <f ca="1" t="shared" si="5740"/>
        <v>118490.732964481</v>
      </c>
      <c r="BM828" s="28">
        <f ca="1">BK828*'Ejercicio 3 - TIR'!$D$5</f>
        <v>18850.3381194967</v>
      </c>
      <c r="BN828" s="28">
        <f ca="1" t="shared" si="5741"/>
        <v>99640.3948449843</v>
      </c>
      <c r="BO828" s="28">
        <f ca="1" t="shared" si="5742"/>
        <v>41590.9736374546</v>
      </c>
      <c r="BP828" s="28">
        <f ca="1" t="shared" si="5743"/>
        <v>-112405.980473219</v>
      </c>
      <c r="BQ828" s="28">
        <f ca="1" t="shared" ref="BQ828:BT828" si="6152">BE828</f>
        <v>23791.1971741914</v>
      </c>
      <c r="BR828" s="28">
        <f ca="1" t="shared" si="6152"/>
        <v>23372.5870126798</v>
      </c>
      <c r="BS828" s="28">
        <f ca="1" t="shared" si="6152"/>
        <v>22868.7648259875</v>
      </c>
      <c r="BT828" s="28">
        <f ca="1" t="shared" si="6152"/>
        <v>16238.9111147481</v>
      </c>
      <c r="BU828" s="28">
        <f ca="1" t="shared" si="5745"/>
        <v>57183.363661752</v>
      </c>
      <c r="BV828" s="30">
        <f ca="1" t="shared" si="5746"/>
        <v>7.60320356286446</v>
      </c>
    </row>
    <row r="829" ht="15" customHeight="1" spans="1:74">
      <c r="A829" s="26">
        <v>828</v>
      </c>
      <c r="B829" s="27">
        <f ca="1" t="shared" ref="B829:F829" si="6153">RAND()</f>
        <v>0.0308273911038117</v>
      </c>
      <c r="C829" s="28">
        <f ca="1">IF(B829&lt;=('Ejercicio 3 - TIR'!$D$13-'Ejercicio 3 - TIR'!$C$13)/('Ejercicio 3 - TIR'!$E$13-'Ejercicio 3 - TIR'!$C$13),'Ejercicio 3 - TIR'!$C$13+SQRT(('Ejercicio 3 - TIR'!$E$13-'Ejercicio 3 - TIR'!$C$13)*('Ejercicio 3 - TIR'!$D$13-'Ejercicio 3 - TIR'!$C$13)*B829),'Ejercicio 3 - TIR'!$E$13-SQRT(('Ejercicio 3 - TIR'!$E$13-'Ejercicio 3 - TIR'!$C$13)*('Ejercicio 3 - TIR'!$E$13-'Ejercicio 3 - TIR'!$D$13)*(1-B829)))</f>
        <v>63511.5461610984</v>
      </c>
      <c r="D829" s="27">
        <f ca="1" t="shared" si="6153"/>
        <v>0.0338613338348921</v>
      </c>
      <c r="E829" s="28">
        <f ca="1">IF(D829&lt;=('Ejercicio 3 - TIR'!$D$14-'Ejercicio 3 - TIR'!$C$14)/('Ejercicio 3 - TIR'!$E$14-'Ejercicio 3 - TIR'!$C$14),'Ejercicio 3 - TIR'!$C$14+SQRT(('Ejercicio 3 - TIR'!$E$14-'Ejercicio 3 - TIR'!$C$14)*('Ejercicio 3 - TIR'!$D$14-'Ejercicio 3 - TIR'!$C$14)*D829),'Ejercicio 3 - TIR'!$E$14-SQRT(('Ejercicio 3 - TIR'!$E$14-'Ejercicio 3 - TIR'!$C$14)*('Ejercicio 3 - TIR'!$E$14-'Ejercicio 3 - TIR'!$D$14)*(1-D829)))</f>
        <v>26593.6122607513</v>
      </c>
      <c r="F829" s="27">
        <f ca="1" t="shared" si="6153"/>
        <v>0.252796652289309</v>
      </c>
      <c r="G829" s="28">
        <f ca="1">IF(F829&lt;=('Ejercicio 3 - TIR'!$D$18-'Ejercicio 3 - TIR'!$C$18)/('Ejercicio 3 - TIR'!$E$18-'Ejercicio 3 - TIR'!$C$18),'Ejercicio 3 - TIR'!$C$18+SQRT(('Ejercicio 3 - TIR'!$E$18-'Ejercicio 3 - TIR'!$C$18)*('Ejercicio 3 - TIR'!$D$18-'Ejercicio 3 - TIR'!$C$18)*F829),'Ejercicio 3 - TIR'!$E$18-SQRT(('Ejercicio 3 - TIR'!$E$18-'Ejercicio 3 - TIR'!$C$18)*('Ejercicio 3 - TIR'!$E$18-'Ejercicio 3 - TIR'!$D$18)*(1-F829)))</f>
        <v>36157.8809539806</v>
      </c>
      <c r="H829" s="27">
        <f ca="1" t="shared" ref="H829:L829" si="6154">RAND()</f>
        <v>0.127803970695528</v>
      </c>
      <c r="I829" s="28">
        <f ca="1">IF(H829&lt;=('Ejercicio 3 - TIR'!$D$18-'Ejercicio 3 - TIR'!$C$18)/('Ejercicio 3 - TIR'!$E$18-'Ejercicio 3 - TIR'!$C$18),'Ejercicio 3 - TIR'!$C$18+SQRT(('Ejercicio 3 - TIR'!$E$18-'Ejercicio 3 - TIR'!$C$18)*('Ejercicio 3 - TIR'!$D$18-'Ejercicio 3 - TIR'!$C$18)*H829),'Ejercicio 3 - TIR'!$E$18-SQRT(('Ejercicio 3 - TIR'!$E$18-'Ejercicio 3 - TIR'!$C$18)*('Ejercicio 3 - TIR'!$E$18-'Ejercicio 3 - TIR'!$D$18)*(1-H829)))</f>
        <v>34378.4238721633</v>
      </c>
      <c r="J829" s="27">
        <f ca="1" t="shared" si="6154"/>
        <v>0.569454056818244</v>
      </c>
      <c r="K829" s="28">
        <f ca="1">IF(J829&lt;=('Ejercicio 3 - TIR'!$D$18-'Ejercicio 3 - TIR'!$C$18)/('Ejercicio 3 - TIR'!$E$18-'Ejercicio 3 - TIR'!$C$18),'Ejercicio 3 - TIR'!$C$18+SQRT(('Ejercicio 3 - TIR'!$E$18-'Ejercicio 3 - TIR'!$C$18)*('Ejercicio 3 - TIR'!$D$18-'Ejercicio 3 - TIR'!$C$18)*J829),'Ejercicio 3 - TIR'!$E$18-SQRT(('Ejercicio 3 - TIR'!$E$18-'Ejercicio 3 - TIR'!$C$18)*('Ejercicio 3 - TIR'!$E$18-'Ejercicio 3 - TIR'!$D$18)*(1-J829)))</f>
        <v>39242.1917596822</v>
      </c>
      <c r="L829" s="27">
        <f ca="1" t="shared" si="6154"/>
        <v>0.802956319230451</v>
      </c>
      <c r="M829" s="28">
        <f ca="1">IF(L829&lt;=('Ejercicio 3 - TIR'!$D$18-'Ejercicio 3 - TIR'!$C$18)/('Ejercicio 3 - TIR'!$E$18-'Ejercicio 3 - TIR'!$C$18),'Ejercicio 3 - TIR'!$C$18+SQRT(('Ejercicio 3 - TIR'!$E$18-'Ejercicio 3 - TIR'!$C$18)*('Ejercicio 3 - TIR'!$D$18-'Ejercicio 3 - TIR'!$C$18)*L829),'Ejercicio 3 - TIR'!$E$18-SQRT(('Ejercicio 3 - TIR'!$E$18-'Ejercicio 3 - TIR'!$C$18)*('Ejercicio 3 - TIR'!$E$18-'Ejercicio 3 - TIR'!$D$18)*(1-L829)))</f>
        <v>41155.747659464</v>
      </c>
      <c r="N829" s="27">
        <f ca="1" t="shared" ref="N829:R829" si="6155">RAND()</f>
        <v>0.805973534583414</v>
      </c>
      <c r="O829" s="28">
        <f ca="1">IF(N829&lt;=('Ejercicio 3 - TIR'!$D$18-'Ejercicio 3 - TIR'!$C$18)/('Ejercicio 3 - TIR'!$E$18-'Ejercicio 3 - TIR'!$C$18),'Ejercicio 3 - TIR'!$C$18+SQRT(('Ejercicio 3 - TIR'!$E$18-'Ejercicio 3 - TIR'!$C$18)*('Ejercicio 3 - TIR'!$D$18-'Ejercicio 3 - TIR'!$C$18)*N829),'Ejercicio 3 - TIR'!$E$18-SQRT(('Ejercicio 3 - TIR'!$E$18-'Ejercicio 3 - TIR'!$C$18)*('Ejercicio 3 - TIR'!$E$18-'Ejercicio 3 - TIR'!$D$18)*(1-N829)))</f>
        <v>41185.2936015672</v>
      </c>
      <c r="P829" s="27">
        <f ca="1" t="shared" si="6155"/>
        <v>0.744876856303603</v>
      </c>
      <c r="Q829" s="29">
        <f ca="1">IF(P829&lt;=('Ejercicio 3 - TIR'!$D$22-'Ejercicio 3 - TIR'!$C$22)/('Ejercicio 3 - TIR'!$E$22-'Ejercicio 3 - TIR'!$C$22),'Ejercicio 3 - TIR'!$C$22+SQRT(('Ejercicio 3 - TIR'!$E$22-'Ejercicio 3 - TIR'!$C$22)*('Ejercicio 3 - TIR'!$D$22-'Ejercicio 3 - TIR'!$C$22)*P829),'Ejercicio 3 - TIR'!$E$22-SQRT(('Ejercicio 3 - TIR'!$E$22-'Ejercicio 3 - TIR'!$C$22)*('Ejercicio 3 - TIR'!$E$22-'Ejercicio 3 - TIR'!$D$22)*(1-P829)))</f>
        <v>0.158570542268795</v>
      </c>
      <c r="R829" s="27">
        <f ca="1" t="shared" si="6155"/>
        <v>0.774037754151086</v>
      </c>
      <c r="S829" s="29">
        <f ca="1">IF(R829&lt;=('Ejercicio 3 - TIR'!$D$23-'Ejercicio 3 - TIR'!$C$23)/('Ejercicio 3 - TIR'!$E$23-'Ejercicio 3 - TIR'!$C$23),'Ejercicio 3 - TIR'!$C$23+SQRT(('Ejercicio 3 - TIR'!$E$23-'Ejercicio 3 - TIR'!$C$23)*('Ejercicio 3 - TIR'!$D$23-'Ejercicio 3 - TIR'!$C$23)*R829),'Ejercicio 3 - TIR'!$E$23-SQRT(('Ejercicio 3 - TIR'!$E$23-'Ejercicio 3 - TIR'!$C$23)*('Ejercicio 3 - TIR'!$E$23-'Ejercicio 3 - TIR'!$D$23)*(1-R829)))</f>
        <v>0.159832401170986</v>
      </c>
      <c r="T829" s="27">
        <f ca="1" t="shared" ref="T829:X829" si="6156">RAND()</f>
        <v>0.0647123110423813</v>
      </c>
      <c r="U829" s="29">
        <f ca="1">IF(T829&lt;=('Ejercicio 3 - TIR'!$D$24-'Ejercicio 3 - TIR'!$C$24)/('Ejercicio 3 - TIR'!$E$24-'Ejercicio 3 - TIR'!$C$24),'Ejercicio 3 - TIR'!$C$24+SQRT(('Ejercicio 3 - TIR'!$E$24-'Ejercicio 3 - TIR'!$C$24)*('Ejercicio 3 - TIR'!$D$24-'Ejercicio 3 - TIR'!$C$24)*T829),'Ejercicio 3 - TIR'!$E$24-SQRT(('Ejercicio 3 - TIR'!$E$24-'Ejercicio 3 - TIR'!$C$24)*('Ejercicio 3 - TIR'!$E$24-'Ejercicio 3 - TIR'!$D$24)*(1-T829)))</f>
        <v>0.161657437676823</v>
      </c>
      <c r="V829" s="27">
        <f ca="1" t="shared" si="6156"/>
        <v>0.211380925679177</v>
      </c>
      <c r="W829" s="29">
        <f ca="1">IF(V829&lt;=('Ejercicio 3 - TIR'!$D$25-'Ejercicio 3 - TIR'!$C$25)/('Ejercicio 3 - TIR'!$E$25-'Ejercicio 3 - TIR'!$C$25),'Ejercicio 3 - TIR'!$C$25+SQRT(('Ejercicio 3 - TIR'!$E$25-'Ejercicio 3 - TIR'!$C$25)*('Ejercicio 3 - TIR'!$D$25-'Ejercicio 3 - TIR'!$C$25)*V829),'Ejercicio 3 - TIR'!$E$25-SQRT(('Ejercicio 3 - TIR'!$E$25-'Ejercicio 3 - TIR'!$C$25)*('Ejercicio 3 - TIR'!$E$25-'Ejercicio 3 - TIR'!$D$25)*(1-V829)))</f>
        <v>0.197202711877807</v>
      </c>
      <c r="X829" s="27">
        <f ca="1" t="shared" si="6156"/>
        <v>0.268242430777438</v>
      </c>
      <c r="Y829" s="29">
        <f ca="1">IF(X829&lt;=('Ejercicio 3 - TIR'!$D$26-'Ejercicio 3 - TIR'!$C$26)/('Ejercicio 3 - TIR'!$E$26-'Ejercicio 3 - TIR'!$C$26),'Ejercicio 3 - TIR'!$C$26+SQRT(('Ejercicio 3 - TIR'!$E$26-'Ejercicio 3 - TIR'!$C$26)*('Ejercicio 3 - TIR'!$D$26-'Ejercicio 3 - TIR'!$C$26)*X829),'Ejercicio 3 - TIR'!$E$26-SQRT(('Ejercicio 3 - TIR'!$E$26-'Ejercicio 3 - TIR'!$C$26)*('Ejercicio 3 - TIR'!$E$26-'Ejercicio 3 - TIR'!$D$26)*(1-X829)))</f>
        <v>0.216911978059947</v>
      </c>
      <c r="Z829" s="27">
        <f ca="1" t="shared" si="5716"/>
        <v>1.15857054226879</v>
      </c>
      <c r="AA829" s="27">
        <f ca="1" t="shared" si="5717"/>
        <v>1.34374765396559</v>
      </c>
      <c r="AB829" s="27">
        <f ca="1" t="shared" si="5718"/>
        <v>1.56097445658991</v>
      </c>
      <c r="AC829" s="27">
        <f ca="1" t="shared" si="5719"/>
        <v>1.86880285260142</v>
      </c>
      <c r="AD829" s="27">
        <f ca="1" t="shared" si="5720"/>
        <v>2.27416857596327</v>
      </c>
      <c r="AE829" s="26">
        <f ca="1" t="shared" si="5721"/>
        <v>4216.9635170734</v>
      </c>
      <c r="AF829" s="26">
        <f ca="1" t="shared" si="5722"/>
        <v>4890.97092165769</v>
      </c>
      <c r="AG829" s="26">
        <f ca="1" t="shared" si="5723"/>
        <v>5681.63274860472</v>
      </c>
      <c r="AH829" s="26">
        <f ca="1" t="shared" si="5724"/>
        <v>6802.06613452333</v>
      </c>
      <c r="AI829" s="26">
        <f ca="1" t="shared" si="5725"/>
        <v>8277.51575465737</v>
      </c>
      <c r="AJ829" s="28">
        <f ca="1" t="shared" si="5726"/>
        <v>41891.4557441438</v>
      </c>
      <c r="AK829" s="28">
        <f ca="1" t="shared" si="5727"/>
        <v>46195.9264252539</v>
      </c>
      <c r="AL829" s="28">
        <f ca="1" t="shared" si="5728"/>
        <v>61256.0589574667</v>
      </c>
      <c r="AM829" s="28">
        <f ca="1" t="shared" si="5729"/>
        <v>76911.9786269507</v>
      </c>
      <c r="AN829" s="28">
        <f ca="1" t="shared" si="5730"/>
        <v>93662.3005005053</v>
      </c>
      <c r="AO829" s="28">
        <f ca="1">C829/'Ejercicio 3 - TIR'!$D$7</f>
        <v>12702.3092322197</v>
      </c>
      <c r="AP829" s="28">
        <f ca="1" t="shared" si="5731"/>
        <v>29189.1465119241</v>
      </c>
      <c r="AQ829" s="28">
        <f ca="1" t="shared" si="5732"/>
        <v>33493.6171930343</v>
      </c>
      <c r="AR829" s="28">
        <f ca="1" t="shared" si="5733"/>
        <v>48553.749725247</v>
      </c>
      <c r="AS829" s="28">
        <f ca="1" t="shared" si="5734"/>
        <v>64209.669394731</v>
      </c>
      <c r="AT829" s="28">
        <f ca="1" t="shared" si="5735"/>
        <v>80959.9912682856</v>
      </c>
      <c r="AU829" s="28">
        <f ca="1">AP829*'Ejercicio 3 - TIR'!$D$5</f>
        <v>14594.573255962</v>
      </c>
      <c r="AV829" s="28">
        <f ca="1">AQ829*'Ejercicio 3 - TIR'!$D$5</f>
        <v>16746.8085965171</v>
      </c>
      <c r="AW829" s="28">
        <f ca="1">AR829*'Ejercicio 3 - TIR'!$D$5</f>
        <v>24276.8748626235</v>
      </c>
      <c r="AX829" s="28">
        <f ca="1">AS829*'Ejercicio 3 - TIR'!$D$5</f>
        <v>32104.8346973655</v>
      </c>
      <c r="AY829" s="28">
        <f ca="1">AT829*'Ejercicio 3 - TIR'!$D$5</f>
        <v>40479.9956341428</v>
      </c>
      <c r="AZ829" s="28">
        <f ca="1" t="shared" ref="AZ829:BD829" si="6157">AJ829-AU829-AE829</f>
        <v>23079.9189711083</v>
      </c>
      <c r="BA829" s="28">
        <f ca="1" t="shared" si="6157"/>
        <v>24558.1469070791</v>
      </c>
      <c r="BB829" s="28">
        <f ca="1" t="shared" si="6157"/>
        <v>31297.5513462385</v>
      </c>
      <c r="BC829" s="28">
        <f ca="1" t="shared" si="6157"/>
        <v>38005.0777950619</v>
      </c>
      <c r="BD829" s="28">
        <f ca="1" t="shared" si="6157"/>
        <v>44904.7891117051</v>
      </c>
      <c r="BE829" s="28">
        <f ca="1" t="shared" ref="BE829:BI829" si="6158">AZ829/Z829</f>
        <v>19921.0303810345</v>
      </c>
      <c r="BF829" s="28">
        <f ca="1" t="shared" si="6158"/>
        <v>18275.8621640042</v>
      </c>
      <c r="BG829" s="28">
        <f ca="1" t="shared" si="6158"/>
        <v>20050.0086430696</v>
      </c>
      <c r="BH829" s="28">
        <f ca="1" t="shared" si="6158"/>
        <v>20336.5902091587</v>
      </c>
      <c r="BI829" s="28">
        <f ca="1" t="shared" si="6158"/>
        <v>19745.5850838519</v>
      </c>
      <c r="BJ829" s="28">
        <f ca="1" t="shared" si="5738"/>
        <v>60478.3573247521</v>
      </c>
      <c r="BK829" s="28">
        <f ca="1" t="shared" si="5739"/>
        <v>28887.1924980821</v>
      </c>
      <c r="BL829" s="28">
        <f ca="1" t="shared" si="5740"/>
        <v>89365.5498228342</v>
      </c>
      <c r="BM829" s="28">
        <f ca="1">BK829*'Ejercicio 3 - TIR'!$D$5</f>
        <v>14443.596249041</v>
      </c>
      <c r="BN829" s="28">
        <f ca="1" t="shared" si="5741"/>
        <v>74921.9535737932</v>
      </c>
      <c r="BO829" s="28">
        <f ca="1" t="shared" si="5742"/>
        <v>32944.7668768611</v>
      </c>
      <c r="BP829" s="28">
        <f ca="1" t="shared" si="5743"/>
        <v>-90105.1584218497</v>
      </c>
      <c r="BQ829" s="28">
        <f ca="1" t="shared" ref="BQ829:BT829" si="6159">BE829</f>
        <v>19921.0303810345</v>
      </c>
      <c r="BR829" s="28">
        <f ca="1" t="shared" si="6159"/>
        <v>18275.8621640042</v>
      </c>
      <c r="BS829" s="28">
        <f ca="1" t="shared" si="6159"/>
        <v>20050.0086430696</v>
      </c>
      <c r="BT829" s="28">
        <f ca="1" t="shared" si="6159"/>
        <v>20336.5902091587</v>
      </c>
      <c r="BU829" s="28">
        <f ca="1" t="shared" si="5745"/>
        <v>52690.3519607131</v>
      </c>
      <c r="BV829" s="30">
        <f ca="1" t="shared" si="5746"/>
        <v>11.7489679589362</v>
      </c>
    </row>
    <row r="830" ht="15" customHeight="1" spans="1:74">
      <c r="A830" s="26">
        <v>829</v>
      </c>
      <c r="B830" s="27">
        <f ca="1" t="shared" ref="B830:F830" si="6160">RAND()</f>
        <v>0.922919668655074</v>
      </c>
      <c r="C830" s="28">
        <f ca="1">IF(B830&lt;=('Ejercicio 3 - TIR'!$D$13-'Ejercicio 3 - TIR'!$C$13)/('Ejercicio 3 - TIR'!$E$13-'Ejercicio 3 - TIR'!$C$13),'Ejercicio 3 - TIR'!$C$13+SQRT(('Ejercicio 3 - TIR'!$E$13-'Ejercicio 3 - TIR'!$C$13)*('Ejercicio 3 - TIR'!$D$13-'Ejercicio 3 - TIR'!$C$13)*B830),'Ejercicio 3 - TIR'!$E$13-SQRT(('Ejercicio 3 - TIR'!$E$13-'Ejercicio 3 - TIR'!$C$13)*('Ejercicio 3 - TIR'!$E$13-'Ejercicio 3 - TIR'!$D$13)*(1-B830)))</f>
        <v>90382.4952501228</v>
      </c>
      <c r="D830" s="27">
        <f ca="1" t="shared" si="6160"/>
        <v>0.318049734826786</v>
      </c>
      <c r="E830" s="28">
        <f ca="1">IF(D830&lt;=('Ejercicio 3 - TIR'!$D$14-'Ejercicio 3 - TIR'!$C$14)/('Ejercicio 3 - TIR'!$E$14-'Ejercicio 3 - TIR'!$C$14),'Ejercicio 3 - TIR'!$C$14+SQRT(('Ejercicio 3 - TIR'!$E$14-'Ejercicio 3 - TIR'!$C$14)*('Ejercicio 3 - TIR'!$D$14-'Ejercicio 3 - TIR'!$C$14)*D830),'Ejercicio 3 - TIR'!$E$14-SQRT(('Ejercicio 3 - TIR'!$E$14-'Ejercicio 3 - TIR'!$C$14)*('Ejercicio 3 - TIR'!$E$14-'Ejercicio 3 - TIR'!$D$14)*(1-D830)))</f>
        <v>29884.0280621644</v>
      </c>
      <c r="F830" s="27">
        <f ca="1" t="shared" si="6160"/>
        <v>0.932753557790686</v>
      </c>
      <c r="G830" s="28">
        <f ca="1">IF(F830&lt;=('Ejercicio 3 - TIR'!$D$18-'Ejercicio 3 - TIR'!$C$18)/('Ejercicio 3 - TIR'!$E$18-'Ejercicio 3 - TIR'!$C$18),'Ejercicio 3 - TIR'!$C$18+SQRT(('Ejercicio 3 - TIR'!$E$18-'Ejercicio 3 - TIR'!$C$18)*('Ejercicio 3 - TIR'!$D$18-'Ejercicio 3 - TIR'!$C$18)*F830),'Ejercicio 3 - TIR'!$E$18-SQRT(('Ejercicio 3 - TIR'!$E$18-'Ejercicio 3 - TIR'!$C$18)*('Ejercicio 3 - TIR'!$E$18-'Ejercicio 3 - TIR'!$D$18)*(1-F830)))</f>
        <v>42754.2299392639</v>
      </c>
      <c r="H830" s="27">
        <f ca="1" t="shared" ref="H830:L830" si="6161">RAND()</f>
        <v>0.386410302534807</v>
      </c>
      <c r="I830" s="28">
        <f ca="1">IF(H830&lt;=('Ejercicio 3 - TIR'!$D$18-'Ejercicio 3 - TIR'!$C$18)/('Ejercicio 3 - TIR'!$E$18-'Ejercicio 3 - TIR'!$C$18),'Ejercicio 3 - TIR'!$C$18+SQRT(('Ejercicio 3 - TIR'!$E$18-'Ejercicio 3 - TIR'!$C$18)*('Ejercicio 3 - TIR'!$D$18-'Ejercicio 3 - TIR'!$C$18)*H830),'Ejercicio 3 - TIR'!$E$18-SQRT(('Ejercicio 3 - TIR'!$E$18-'Ejercicio 3 - TIR'!$C$18)*('Ejercicio 3 - TIR'!$E$18-'Ejercicio 3 - TIR'!$D$18)*(1-H830)))</f>
        <v>37613.2480177793</v>
      </c>
      <c r="J830" s="27">
        <f ca="1" t="shared" si="6161"/>
        <v>0.564839190322257</v>
      </c>
      <c r="K830" s="28">
        <f ca="1">IF(J830&lt;=('Ejercicio 3 - TIR'!$D$18-'Ejercicio 3 - TIR'!$C$18)/('Ejercicio 3 - TIR'!$E$18-'Ejercicio 3 - TIR'!$C$18),'Ejercicio 3 - TIR'!$C$18+SQRT(('Ejercicio 3 - TIR'!$E$18-'Ejercicio 3 - TIR'!$C$18)*('Ejercicio 3 - TIR'!$D$18-'Ejercicio 3 - TIR'!$C$18)*J830),'Ejercicio 3 - TIR'!$E$18-SQRT(('Ejercicio 3 - TIR'!$E$18-'Ejercicio 3 - TIR'!$C$18)*('Ejercicio 3 - TIR'!$E$18-'Ejercicio 3 - TIR'!$D$18)*(1-J830)))</f>
        <v>39204.6661291075</v>
      </c>
      <c r="L830" s="27">
        <f ca="1" t="shared" si="6161"/>
        <v>0.906327282365955</v>
      </c>
      <c r="M830" s="28">
        <f ca="1">IF(L830&lt;=('Ejercicio 3 - TIR'!$D$18-'Ejercicio 3 - TIR'!$C$18)/('Ejercicio 3 - TIR'!$E$18-'Ejercicio 3 - TIR'!$C$18),'Ejercicio 3 - TIR'!$C$18+SQRT(('Ejercicio 3 - TIR'!$E$18-'Ejercicio 3 - TIR'!$C$18)*('Ejercicio 3 - TIR'!$D$18-'Ejercicio 3 - TIR'!$C$18)*L830),'Ejercicio 3 - TIR'!$E$18-SQRT(('Ejercicio 3 - TIR'!$E$18-'Ejercicio 3 - TIR'!$C$18)*('Ejercicio 3 - TIR'!$E$18-'Ejercicio 3 - TIR'!$D$18)*(1-L830)))</f>
        <v>42349.4427335835</v>
      </c>
      <c r="N830" s="27">
        <f ca="1" t="shared" ref="N830:R830" si="6162">RAND()</f>
        <v>0.163203245278325</v>
      </c>
      <c r="O830" s="28">
        <f ca="1">IF(N830&lt;=('Ejercicio 3 - TIR'!$D$18-'Ejercicio 3 - TIR'!$C$18)/('Ejercicio 3 - TIR'!$E$18-'Ejercicio 3 - TIR'!$C$18),'Ejercicio 3 - TIR'!$C$18+SQRT(('Ejercicio 3 - TIR'!$E$18-'Ejercicio 3 - TIR'!$C$18)*('Ejercicio 3 - TIR'!$D$18-'Ejercicio 3 - TIR'!$C$18)*N830),'Ejercicio 3 - TIR'!$E$18-SQRT(('Ejercicio 3 - TIR'!$E$18-'Ejercicio 3 - TIR'!$C$18)*('Ejercicio 3 - TIR'!$E$18-'Ejercicio 3 - TIR'!$D$18)*(1-N830)))</f>
        <v>34947.7759439721</v>
      </c>
      <c r="P830" s="27">
        <f ca="1" t="shared" si="6162"/>
        <v>0.883526507922479</v>
      </c>
      <c r="Q830" s="29">
        <f ca="1">IF(P830&lt;=('Ejercicio 3 - TIR'!$D$22-'Ejercicio 3 - TIR'!$C$22)/('Ejercicio 3 - TIR'!$E$22-'Ejercicio 3 - TIR'!$C$22),'Ejercicio 3 - TIR'!$C$22+SQRT(('Ejercicio 3 - TIR'!$E$22-'Ejercicio 3 - TIR'!$C$22)*('Ejercicio 3 - TIR'!$D$22-'Ejercicio 3 - TIR'!$C$22)*P830),'Ejercicio 3 - TIR'!$E$22-SQRT(('Ejercicio 3 - TIR'!$E$22-'Ejercicio 3 - TIR'!$C$22)*('Ejercicio 3 - TIR'!$E$22-'Ejercicio 3 - TIR'!$D$22)*(1-P830)))</f>
        <v>0.16552062550593</v>
      </c>
      <c r="R830" s="27">
        <f ca="1" t="shared" si="6162"/>
        <v>0.992879793449534</v>
      </c>
      <c r="S830" s="29">
        <f ca="1">IF(R830&lt;=('Ejercicio 3 - TIR'!$D$23-'Ejercicio 3 - TIR'!$C$23)/('Ejercicio 3 - TIR'!$E$23-'Ejercicio 3 - TIR'!$C$23),'Ejercicio 3 - TIR'!$C$23+SQRT(('Ejercicio 3 - TIR'!$E$23-'Ejercicio 3 - TIR'!$C$23)*('Ejercicio 3 - TIR'!$D$23-'Ejercicio 3 - TIR'!$C$23)*R830),'Ejercicio 3 - TIR'!$E$23-SQRT(('Ejercicio 3 - TIR'!$E$23-'Ejercicio 3 - TIR'!$C$23)*('Ejercicio 3 - TIR'!$E$23-'Ejercicio 3 - TIR'!$D$23)*(1-R830)))</f>
        <v>0.176420003939829</v>
      </c>
      <c r="T830" s="27">
        <f ca="1" t="shared" ref="T830:X830" si="6163">RAND()</f>
        <v>0.328096899209391</v>
      </c>
      <c r="U830" s="29">
        <f ca="1">IF(T830&lt;=('Ejercicio 3 - TIR'!$D$24-'Ejercicio 3 - TIR'!$C$24)/('Ejercicio 3 - TIR'!$E$24-'Ejercicio 3 - TIR'!$C$24),'Ejercicio 3 - TIR'!$C$24+SQRT(('Ejercicio 3 - TIR'!$E$24-'Ejercicio 3 - TIR'!$C$24)*('Ejercicio 3 - TIR'!$D$24-'Ejercicio 3 - TIR'!$C$24)*T830),'Ejercicio 3 - TIR'!$E$24-SQRT(('Ejercicio 3 - TIR'!$E$24-'Ejercicio 3 - TIR'!$C$24)*('Ejercicio 3 - TIR'!$E$24-'Ejercicio 3 - TIR'!$D$24)*(1-T830)))</f>
        <v>0.176248875944309</v>
      </c>
      <c r="V830" s="27">
        <f ca="1" t="shared" si="6163"/>
        <v>0.611239387056438</v>
      </c>
      <c r="W830" s="29">
        <f ca="1">IF(V830&lt;=('Ejercicio 3 - TIR'!$D$25-'Ejercicio 3 - TIR'!$C$25)/('Ejercicio 3 - TIR'!$E$25-'Ejercicio 3 - TIR'!$C$25),'Ejercicio 3 - TIR'!$C$25+SQRT(('Ejercicio 3 - TIR'!$E$25-'Ejercicio 3 - TIR'!$C$25)*('Ejercicio 3 - TIR'!$D$25-'Ejercicio 3 - TIR'!$C$25)*V830),'Ejercicio 3 - TIR'!$E$25-SQRT(('Ejercicio 3 - TIR'!$E$25-'Ejercicio 3 - TIR'!$C$25)*('Ejercicio 3 - TIR'!$E$25-'Ejercicio 3 - TIR'!$D$25)*(1-V830)))</f>
        <v>0.213112845795556</v>
      </c>
      <c r="X830" s="27">
        <f ca="1" t="shared" si="6163"/>
        <v>0.570331672768348</v>
      </c>
      <c r="Y830" s="29">
        <f ca="1">IF(X830&lt;=('Ejercicio 3 - TIR'!$D$26-'Ejercicio 3 - TIR'!$C$26)/('Ejercicio 3 - TIR'!$E$26-'Ejercicio 3 - TIR'!$C$26),'Ejercicio 3 - TIR'!$C$26+SQRT(('Ejercicio 3 - TIR'!$E$26-'Ejercicio 3 - TIR'!$C$26)*('Ejercicio 3 - TIR'!$D$26-'Ejercicio 3 - TIR'!$C$26)*X830),'Ejercicio 3 - TIR'!$E$26-SQRT(('Ejercicio 3 - TIR'!$E$26-'Ejercicio 3 - TIR'!$C$26)*('Ejercicio 3 - TIR'!$E$26-'Ejercicio 3 - TIR'!$D$26)*(1-X830)))</f>
        <v>0.231831452512548</v>
      </c>
      <c r="Z830" s="27">
        <f ca="1" t="shared" si="5716"/>
        <v>1.16552062550593</v>
      </c>
      <c r="AA830" s="27">
        <f ca="1" t="shared" si="5717"/>
        <v>1.37114177884964</v>
      </c>
      <c r="AB830" s="27">
        <f ca="1" t="shared" si="5718"/>
        <v>1.61280397613217</v>
      </c>
      <c r="AC830" s="27">
        <f ca="1" t="shared" si="5719"/>
        <v>1.95651322119608</v>
      </c>
      <c r="AD830" s="27">
        <f ca="1" t="shared" si="5720"/>
        <v>2.41009452312597</v>
      </c>
      <c r="AE830" s="26">
        <f ca="1" t="shared" si="5721"/>
        <v>4946.4230174862</v>
      </c>
      <c r="AF830" s="26">
        <f ca="1" t="shared" si="5722"/>
        <v>5819.07098571917</v>
      </c>
      <c r="AG830" s="26">
        <f ca="1" t="shared" si="5723"/>
        <v>6844.67570599232</v>
      </c>
      <c r="AH830" s="26">
        <f ca="1" t="shared" si="5724"/>
        <v>8303.36402424404</v>
      </c>
      <c r="AI830" s="26">
        <f ca="1" t="shared" si="5725"/>
        <v>10228.344966725</v>
      </c>
      <c r="AJ830" s="28">
        <f ca="1" t="shared" si="5726"/>
        <v>49830.9368218352</v>
      </c>
      <c r="AK830" s="28">
        <f ca="1" t="shared" si="5727"/>
        <v>51573.0957954106</v>
      </c>
      <c r="AL830" s="28">
        <f ca="1" t="shared" si="5728"/>
        <v>63229.4414159586</v>
      </c>
      <c r="AM830" s="28">
        <f ca="1" t="shared" si="5729"/>
        <v>82857.2446185423</v>
      </c>
      <c r="AN830" s="28">
        <f ca="1" t="shared" si="5730"/>
        <v>84227.4433980006</v>
      </c>
      <c r="AO830" s="28">
        <f ca="1">C830/'Ejercicio 3 - TIR'!$D$7</f>
        <v>18076.4990500246</v>
      </c>
      <c r="AP830" s="28">
        <f ca="1" t="shared" si="5731"/>
        <v>31754.4377718107</v>
      </c>
      <c r="AQ830" s="28">
        <f ca="1" t="shared" si="5732"/>
        <v>33496.596745386</v>
      </c>
      <c r="AR830" s="28">
        <f ca="1" t="shared" si="5733"/>
        <v>45152.9423659341</v>
      </c>
      <c r="AS830" s="28">
        <f ca="1" t="shared" si="5734"/>
        <v>64780.7455685178</v>
      </c>
      <c r="AT830" s="28">
        <f ca="1" t="shared" si="5735"/>
        <v>66150.9443479761</v>
      </c>
      <c r="AU830" s="28">
        <f ca="1">AP830*'Ejercicio 3 - TIR'!$D$5</f>
        <v>15877.2188859053</v>
      </c>
      <c r="AV830" s="28">
        <f ca="1">AQ830*'Ejercicio 3 - TIR'!$D$5</f>
        <v>16748.298372693</v>
      </c>
      <c r="AW830" s="28">
        <f ca="1">AR830*'Ejercicio 3 - TIR'!$D$5</f>
        <v>22576.471182967</v>
      </c>
      <c r="AX830" s="28">
        <f ca="1">AS830*'Ejercicio 3 - TIR'!$D$5</f>
        <v>32390.3727842589</v>
      </c>
      <c r="AY830" s="28">
        <f ca="1">AT830*'Ejercicio 3 - TIR'!$D$5</f>
        <v>33075.472173988</v>
      </c>
      <c r="AZ830" s="28">
        <f ca="1" t="shared" ref="AZ830:BD830" si="6164">AJ830-AU830-AE830</f>
        <v>29007.2949184437</v>
      </c>
      <c r="BA830" s="28">
        <f ca="1" t="shared" si="6164"/>
        <v>29005.7264369984</v>
      </c>
      <c r="BB830" s="28">
        <f ca="1" t="shared" si="6164"/>
        <v>33808.2945269993</v>
      </c>
      <c r="BC830" s="28">
        <f ca="1" t="shared" si="6164"/>
        <v>42163.5078100394</v>
      </c>
      <c r="BD830" s="28">
        <f ca="1" t="shared" si="6164"/>
        <v>40923.6262572876</v>
      </c>
      <c r="BE830" s="28">
        <f ca="1" t="shared" ref="BE830:BI830" si="6165">AZ830/Z830</f>
        <v>24887.8434955642</v>
      </c>
      <c r="BF830" s="28">
        <f ca="1" t="shared" si="6165"/>
        <v>21154.432666572</v>
      </c>
      <c r="BG830" s="28">
        <f ca="1" t="shared" si="6165"/>
        <v>20962.4325257918</v>
      </c>
      <c r="BH830" s="28">
        <f ca="1" t="shared" si="6165"/>
        <v>21550.3311468877</v>
      </c>
      <c r="BI830" s="28">
        <f ca="1" t="shared" si="6165"/>
        <v>16980.0918032909</v>
      </c>
      <c r="BJ830" s="28">
        <f ca="1" t="shared" si="5738"/>
        <v>72023.3323615651</v>
      </c>
      <c r="BK830" s="28">
        <f ca="1" t="shared" si="5739"/>
        <v>43566.071357756</v>
      </c>
      <c r="BL830" s="28">
        <f ca="1" t="shared" si="5740"/>
        <v>115589.403719321</v>
      </c>
      <c r="BM830" s="28">
        <f ca="1">BK830*'Ejercicio 3 - TIR'!$D$5</f>
        <v>21783.035678878</v>
      </c>
      <c r="BN830" s="28">
        <f ca="1" t="shared" si="5741"/>
        <v>93806.3680404431</v>
      </c>
      <c r="BO830" s="28">
        <f ca="1" t="shared" si="5742"/>
        <v>38922.2775871766</v>
      </c>
      <c r="BP830" s="28">
        <f ca="1" t="shared" si="5743"/>
        <v>-120266.523312287</v>
      </c>
      <c r="BQ830" s="28">
        <f ca="1" t="shared" ref="BQ830:BT830" si="6166">BE830</f>
        <v>24887.8434955642</v>
      </c>
      <c r="BR830" s="28">
        <f ca="1" t="shared" si="6166"/>
        <v>21154.432666572</v>
      </c>
      <c r="BS830" s="28">
        <f ca="1" t="shared" si="6166"/>
        <v>20962.4325257918</v>
      </c>
      <c r="BT830" s="28">
        <f ca="1" t="shared" si="6166"/>
        <v>21550.3311468877</v>
      </c>
      <c r="BU830" s="28">
        <f ca="1" t="shared" si="5745"/>
        <v>55902.3693904675</v>
      </c>
      <c r="BV830" s="30">
        <f ca="1" t="shared" si="5746"/>
        <v>5.59300178009212</v>
      </c>
    </row>
    <row r="831" ht="15" customHeight="1" spans="1:74">
      <c r="A831" s="26">
        <v>830</v>
      </c>
      <c r="B831" s="27">
        <f ca="1" t="shared" ref="B831:F831" si="6167">RAND()</f>
        <v>0.727524864479341</v>
      </c>
      <c r="C831" s="28">
        <f ca="1">IF(B831&lt;=('Ejercicio 3 - TIR'!$D$13-'Ejercicio 3 - TIR'!$C$13)/('Ejercicio 3 - TIR'!$E$13-'Ejercicio 3 - TIR'!$C$13),'Ejercicio 3 - TIR'!$C$13+SQRT(('Ejercicio 3 - TIR'!$E$13-'Ejercicio 3 - TIR'!$C$13)*('Ejercicio 3 - TIR'!$D$13-'Ejercicio 3 - TIR'!$C$13)*B831),'Ejercicio 3 - TIR'!$E$13-SQRT(('Ejercicio 3 - TIR'!$E$13-'Ejercicio 3 - TIR'!$C$13)*('Ejercicio 3 - TIR'!$E$13-'Ejercicio 3 - TIR'!$D$13)*(1-B831)))</f>
        <v>81917.683704105</v>
      </c>
      <c r="D831" s="27">
        <f ca="1" t="shared" si="6167"/>
        <v>0.727191711578282</v>
      </c>
      <c r="E831" s="28">
        <f ca="1">IF(D831&lt;=('Ejercicio 3 - TIR'!$D$14-'Ejercicio 3 - TIR'!$C$14)/('Ejercicio 3 - TIR'!$E$14-'Ejercicio 3 - TIR'!$C$14),'Ejercicio 3 - TIR'!$C$14+SQRT(('Ejercicio 3 - TIR'!$E$14-'Ejercicio 3 - TIR'!$C$14)*('Ejercicio 3 - TIR'!$D$14-'Ejercicio 3 - TIR'!$C$14)*D831),'Ejercicio 3 - TIR'!$E$14-SQRT(('Ejercicio 3 - TIR'!$E$14-'Ejercicio 3 - TIR'!$C$14)*('Ejercicio 3 - TIR'!$E$14-'Ejercicio 3 - TIR'!$D$14)*(1-D831)))</f>
        <v>33603.0285866468</v>
      </c>
      <c r="F831" s="27">
        <f ca="1" t="shared" si="6167"/>
        <v>0.916627076109512</v>
      </c>
      <c r="G831" s="28">
        <f ca="1">IF(F831&lt;=('Ejercicio 3 - TIR'!$D$18-'Ejercicio 3 - TIR'!$C$18)/('Ejercicio 3 - TIR'!$E$18-'Ejercicio 3 - TIR'!$C$18),'Ejercicio 3 - TIR'!$C$18+SQRT(('Ejercicio 3 - TIR'!$E$18-'Ejercicio 3 - TIR'!$C$18)*('Ejercicio 3 - TIR'!$D$18-'Ejercicio 3 - TIR'!$C$18)*F831),'Ejercicio 3 - TIR'!$E$18-SQRT(('Ejercicio 3 - TIR'!$E$18-'Ejercicio 3 - TIR'!$C$18)*('Ejercicio 3 - TIR'!$E$18-'Ejercicio 3 - TIR'!$D$18)*(1-F831)))</f>
        <v>42499.4062121595</v>
      </c>
      <c r="H831" s="27">
        <f ca="1" t="shared" ref="H831:L831" si="6168">RAND()</f>
        <v>0.39034394868885</v>
      </c>
      <c r="I831" s="28">
        <f ca="1">IF(H831&lt;=('Ejercicio 3 - TIR'!$D$18-'Ejercicio 3 - TIR'!$C$18)/('Ejercicio 3 - TIR'!$E$18-'Ejercicio 3 - TIR'!$C$18),'Ejercicio 3 - TIR'!$C$18+SQRT(('Ejercicio 3 - TIR'!$E$18-'Ejercicio 3 - TIR'!$C$18)*('Ejercicio 3 - TIR'!$D$18-'Ejercicio 3 - TIR'!$C$18)*H831),'Ejercicio 3 - TIR'!$E$18-SQRT(('Ejercicio 3 - TIR'!$E$18-'Ejercicio 3 - TIR'!$C$18)*('Ejercicio 3 - TIR'!$E$18-'Ejercicio 3 - TIR'!$D$18)*(1-H831)))</f>
        <v>37651.9012214826</v>
      </c>
      <c r="J831" s="27">
        <f ca="1" t="shared" si="6168"/>
        <v>0.845860673135544</v>
      </c>
      <c r="K831" s="28">
        <f ca="1">IF(J831&lt;=('Ejercicio 3 - TIR'!$D$18-'Ejercicio 3 - TIR'!$C$18)/('Ejercicio 3 - TIR'!$E$18-'Ejercicio 3 - TIR'!$C$18),'Ejercicio 3 - TIR'!$C$18+SQRT(('Ejercicio 3 - TIR'!$E$18-'Ejercicio 3 - TIR'!$C$18)*('Ejercicio 3 - TIR'!$D$18-'Ejercicio 3 - TIR'!$C$18)*J831),'Ejercicio 3 - TIR'!$E$18-SQRT(('Ejercicio 3 - TIR'!$E$18-'Ejercicio 3 - TIR'!$C$18)*('Ejercicio 3 - TIR'!$E$18-'Ejercicio 3 - TIR'!$D$18)*(1-J831)))</f>
        <v>41599.9338955199</v>
      </c>
      <c r="L831" s="27">
        <f ca="1" t="shared" si="6168"/>
        <v>0.934427093600716</v>
      </c>
      <c r="M831" s="28">
        <f ca="1">IF(L831&lt;=('Ejercicio 3 - TIR'!$D$18-'Ejercicio 3 - TIR'!$C$18)/('Ejercicio 3 - TIR'!$E$18-'Ejercicio 3 - TIR'!$C$18),'Ejercicio 3 - TIR'!$C$18+SQRT(('Ejercicio 3 - TIR'!$E$18-'Ejercicio 3 - TIR'!$C$18)*('Ejercicio 3 - TIR'!$D$18-'Ejercicio 3 - TIR'!$C$18)*L831),'Ejercicio 3 - TIR'!$E$18-SQRT(('Ejercicio 3 - TIR'!$E$18-'Ejercicio 3 - TIR'!$C$18)*('Ejercicio 3 - TIR'!$E$18-'Ejercicio 3 - TIR'!$D$18)*(1-L831)))</f>
        <v>42782.3507987181</v>
      </c>
      <c r="N831" s="27">
        <f ca="1" t="shared" ref="N831:R831" si="6169">RAND()</f>
        <v>0.456166510817227</v>
      </c>
      <c r="O831" s="28">
        <f ca="1">IF(N831&lt;=('Ejercicio 3 - TIR'!$D$18-'Ejercicio 3 - TIR'!$C$18)/('Ejercicio 3 - TIR'!$E$18-'Ejercicio 3 - TIR'!$C$18),'Ejercicio 3 - TIR'!$C$18+SQRT(('Ejercicio 3 - TIR'!$E$18-'Ejercicio 3 - TIR'!$C$18)*('Ejercicio 3 - TIR'!$D$18-'Ejercicio 3 - TIR'!$C$18)*N831),'Ejercicio 3 - TIR'!$E$18-SQRT(('Ejercicio 3 - TIR'!$E$18-'Ejercicio 3 - TIR'!$C$18)*('Ejercicio 3 - TIR'!$E$18-'Ejercicio 3 - TIR'!$D$18)*(1-N831)))</f>
        <v>38271.9391089746</v>
      </c>
      <c r="P831" s="27">
        <f ca="1" t="shared" si="6169"/>
        <v>0.292620371996264</v>
      </c>
      <c r="Q831" s="29">
        <f ca="1">IF(P831&lt;=('Ejercicio 3 - TIR'!$D$22-'Ejercicio 3 - TIR'!$C$22)/('Ejercicio 3 - TIR'!$E$22-'Ejercicio 3 - TIR'!$C$22),'Ejercicio 3 - TIR'!$C$22+SQRT(('Ejercicio 3 - TIR'!$E$22-'Ejercicio 3 - TIR'!$C$22)*('Ejercicio 3 - TIR'!$D$22-'Ejercicio 3 - TIR'!$C$22)*P831),'Ejercicio 3 - TIR'!$E$22-SQRT(('Ejercicio 3 - TIR'!$E$22-'Ejercicio 3 - TIR'!$C$22)*('Ejercicio 3 - TIR'!$E$22-'Ejercicio 3 - TIR'!$D$22)*(1-P831)))</f>
        <v>0.14295030870366</v>
      </c>
      <c r="R831" s="27">
        <f ca="1" t="shared" si="6169"/>
        <v>0.344253615236266</v>
      </c>
      <c r="S831" s="29">
        <f ca="1">IF(R831&lt;=('Ejercicio 3 - TIR'!$D$23-'Ejercicio 3 - TIR'!$C$23)/('Ejercicio 3 - TIR'!$E$23-'Ejercicio 3 - TIR'!$C$23),'Ejercicio 3 - TIR'!$C$23+SQRT(('Ejercicio 3 - TIR'!$E$23-'Ejercicio 3 - TIR'!$C$23)*('Ejercicio 3 - TIR'!$D$23-'Ejercicio 3 - TIR'!$C$23)*R831),'Ejercicio 3 - TIR'!$E$23-SQRT(('Ejercicio 3 - TIR'!$E$23-'Ejercicio 3 - TIR'!$C$23)*('Ejercicio 3 - TIR'!$E$23-'Ejercicio 3 - TIR'!$D$23)*(1-R831)))</f>
        <v>0.144892900743491</v>
      </c>
      <c r="T831" s="27">
        <f ca="1" t="shared" ref="T831:X831" si="6170">RAND()</f>
        <v>0.59437105291319</v>
      </c>
      <c r="U831" s="29">
        <f ca="1">IF(T831&lt;=('Ejercicio 3 - TIR'!$D$24-'Ejercicio 3 - TIR'!$C$24)/('Ejercicio 3 - TIR'!$E$24-'Ejercicio 3 - TIR'!$C$24),'Ejercicio 3 - TIR'!$C$24+SQRT(('Ejercicio 3 - TIR'!$E$24-'Ejercicio 3 - TIR'!$C$24)*('Ejercicio 3 - TIR'!$D$24-'Ejercicio 3 - TIR'!$C$24)*T831),'Ejercicio 3 - TIR'!$E$24-SQRT(('Ejercicio 3 - TIR'!$E$24-'Ejercicio 3 - TIR'!$C$24)*('Ejercicio 3 - TIR'!$E$24-'Ejercicio 3 - TIR'!$D$24)*(1-T831)))</f>
        <v>0.18629894583484</v>
      </c>
      <c r="V831" s="27">
        <f ca="1" t="shared" si="6170"/>
        <v>0.563814690901392</v>
      </c>
      <c r="W831" s="29">
        <f ca="1">IF(V831&lt;=('Ejercicio 3 - TIR'!$D$25-'Ejercicio 3 - TIR'!$C$25)/('Ejercicio 3 - TIR'!$E$25-'Ejercicio 3 - TIR'!$C$25),'Ejercicio 3 - TIR'!$C$25+SQRT(('Ejercicio 3 - TIR'!$E$25-'Ejercicio 3 - TIR'!$C$25)*('Ejercicio 3 - TIR'!$D$25-'Ejercicio 3 - TIR'!$C$25)*V831),'Ejercicio 3 - TIR'!$E$25-SQRT(('Ejercicio 3 - TIR'!$E$25-'Ejercicio 3 - TIR'!$C$25)*('Ejercicio 3 - TIR'!$E$25-'Ejercicio 3 - TIR'!$D$25)*(1-V831)))</f>
        <v>0.210927649394423</v>
      </c>
      <c r="X831" s="27">
        <f ca="1" t="shared" si="6170"/>
        <v>0.592846346591603</v>
      </c>
      <c r="Y831" s="29">
        <f ca="1">IF(X831&lt;=('Ejercicio 3 - TIR'!$D$26-'Ejercicio 3 - TIR'!$C$26)/('Ejercicio 3 - TIR'!$E$26-'Ejercicio 3 - TIR'!$C$26),'Ejercicio 3 - TIR'!$C$26+SQRT(('Ejercicio 3 - TIR'!$E$26-'Ejercicio 3 - TIR'!$C$26)*('Ejercicio 3 - TIR'!$D$26-'Ejercicio 3 - TIR'!$C$26)*X831),'Ejercicio 3 - TIR'!$E$26-SQRT(('Ejercicio 3 - TIR'!$E$26-'Ejercicio 3 - TIR'!$C$26)*('Ejercicio 3 - TIR'!$E$26-'Ejercicio 3 - TIR'!$D$26)*(1-X831)))</f>
        <v>0.233110451821271</v>
      </c>
      <c r="Z831" s="27">
        <f ca="1" t="shared" si="5716"/>
        <v>1.14295030870366</v>
      </c>
      <c r="AA831" s="27">
        <f ca="1" t="shared" si="5717"/>
        <v>1.3085556943374</v>
      </c>
      <c r="AB831" s="27">
        <f ca="1" t="shared" si="5718"/>
        <v>1.55233824075864</v>
      </c>
      <c r="AC831" s="27">
        <f ca="1" t="shared" si="5719"/>
        <v>1.87976929694693</v>
      </c>
      <c r="AD831" s="27">
        <f ca="1" t="shared" si="5720"/>
        <v>2.31796316707798</v>
      </c>
      <c r="AE831" s="26">
        <f ca="1" t="shared" si="5721"/>
        <v>4803.56330983907</v>
      </c>
      <c r="AF831" s="26">
        <f ca="1" t="shared" si="5722"/>
        <v>5499.56553170665</v>
      </c>
      <c r="AG831" s="26">
        <f ca="1" t="shared" si="5723"/>
        <v>6524.12879281322</v>
      </c>
      <c r="AH831" s="26">
        <f ca="1" t="shared" si="5724"/>
        <v>7900.24794342779</v>
      </c>
      <c r="AI831" s="26">
        <f ca="1" t="shared" si="5725"/>
        <v>9741.87831102031</v>
      </c>
      <c r="AJ831" s="28">
        <f ca="1" t="shared" si="5726"/>
        <v>48574.7094499099</v>
      </c>
      <c r="AK831" s="28">
        <f ca="1" t="shared" si="5727"/>
        <v>49269.6097460005</v>
      </c>
      <c r="AL831" s="28">
        <f ca="1" t="shared" si="5728"/>
        <v>64577.1681990469</v>
      </c>
      <c r="AM831" s="28">
        <f ca="1" t="shared" si="5729"/>
        <v>80420.9494826432</v>
      </c>
      <c r="AN831" s="28">
        <f ca="1" t="shared" si="5730"/>
        <v>88712.9451872544</v>
      </c>
      <c r="AO831" s="28">
        <f ca="1">C831/'Ejercicio 3 - TIR'!$D$7</f>
        <v>16383.536740821</v>
      </c>
      <c r="AP831" s="28">
        <f ca="1" t="shared" si="5731"/>
        <v>32191.1727090889</v>
      </c>
      <c r="AQ831" s="28">
        <f ca="1" t="shared" si="5732"/>
        <v>32886.0730051795</v>
      </c>
      <c r="AR831" s="28">
        <f ca="1" t="shared" si="5733"/>
        <v>48193.631458226</v>
      </c>
      <c r="AS831" s="28">
        <f ca="1" t="shared" si="5734"/>
        <v>64037.4127418222</v>
      </c>
      <c r="AT831" s="28">
        <f ca="1" t="shared" si="5735"/>
        <v>72329.4084464334</v>
      </c>
      <c r="AU831" s="28">
        <f ca="1">AP831*'Ejercicio 3 - TIR'!$D$5</f>
        <v>16095.5863545445</v>
      </c>
      <c r="AV831" s="28">
        <f ca="1">AQ831*'Ejercicio 3 - TIR'!$D$5</f>
        <v>16443.0365025897</v>
      </c>
      <c r="AW831" s="28">
        <f ca="1">AR831*'Ejercicio 3 - TIR'!$D$5</f>
        <v>24096.815729113</v>
      </c>
      <c r="AX831" s="28">
        <f ca="1">AS831*'Ejercicio 3 - TIR'!$D$5</f>
        <v>32018.7063709111</v>
      </c>
      <c r="AY831" s="28">
        <f ca="1">AT831*'Ejercicio 3 - TIR'!$D$5</f>
        <v>36164.7042232167</v>
      </c>
      <c r="AZ831" s="28">
        <f ca="1" t="shared" ref="AZ831:BD831" si="6171">AJ831-AU831-AE831</f>
        <v>27675.5597855264</v>
      </c>
      <c r="BA831" s="28">
        <f ca="1" t="shared" si="6171"/>
        <v>27327.0077117041</v>
      </c>
      <c r="BB831" s="28">
        <f ca="1" t="shared" si="6171"/>
        <v>33956.2236771207</v>
      </c>
      <c r="BC831" s="28">
        <f ca="1" t="shared" si="6171"/>
        <v>40501.9951683043</v>
      </c>
      <c r="BD831" s="28">
        <f ca="1" t="shared" si="6171"/>
        <v>42806.3626530174</v>
      </c>
      <c r="BE831" s="28">
        <f ca="1" t="shared" ref="BE831:BI831" si="6172">AZ831/Z831</f>
        <v>24214.14087277</v>
      </c>
      <c r="BF831" s="28">
        <f ca="1" t="shared" si="6172"/>
        <v>20883.3355966109</v>
      </c>
      <c r="BG831" s="28">
        <f ca="1" t="shared" si="6172"/>
        <v>21874.242858648</v>
      </c>
      <c r="BH831" s="28">
        <f ca="1" t="shared" si="6172"/>
        <v>21546.2584871913</v>
      </c>
      <c r="BI831" s="28">
        <f ca="1" t="shared" si="6172"/>
        <v>18467.231602726</v>
      </c>
      <c r="BJ831" s="28">
        <f ca="1" t="shared" si="5738"/>
        <v>77890.5825661158</v>
      </c>
      <c r="BK831" s="28">
        <f ca="1" t="shared" si="5739"/>
        <v>37976.4347116919</v>
      </c>
      <c r="BL831" s="28">
        <f ca="1" t="shared" si="5740"/>
        <v>115867.017277808</v>
      </c>
      <c r="BM831" s="28">
        <f ca="1">BK831*'Ejercicio 3 - TIR'!$D$5</f>
        <v>18988.2173558459</v>
      </c>
      <c r="BN831" s="28">
        <f ca="1" t="shared" si="5741"/>
        <v>96878.7999219617</v>
      </c>
      <c r="BO831" s="28">
        <f ca="1" t="shared" si="5742"/>
        <v>41794.7969570573</v>
      </c>
      <c r="BP831" s="28">
        <f ca="1" t="shared" si="5743"/>
        <v>-115520.712290752</v>
      </c>
      <c r="BQ831" s="28">
        <f ca="1" t="shared" ref="BQ831:BT831" si="6173">BE831</f>
        <v>24214.14087277</v>
      </c>
      <c r="BR831" s="28">
        <f ca="1" t="shared" si="6173"/>
        <v>20883.3355966109</v>
      </c>
      <c r="BS831" s="28">
        <f ca="1" t="shared" si="6173"/>
        <v>21874.242858648</v>
      </c>
      <c r="BT831" s="28">
        <f ca="1" t="shared" si="6173"/>
        <v>21546.2584871913</v>
      </c>
      <c r="BU831" s="28">
        <f ca="1" t="shared" si="5745"/>
        <v>60262.0285597834</v>
      </c>
      <c r="BV831" s="30">
        <f ca="1" t="shared" si="5746"/>
        <v>7.72202313520771</v>
      </c>
    </row>
    <row r="832" ht="15" customHeight="1" spans="1:74">
      <c r="A832" s="26">
        <v>831</v>
      </c>
      <c r="B832" s="27">
        <f ca="1" t="shared" ref="B832:F832" si="6174">RAND()</f>
        <v>0.225690299177349</v>
      </c>
      <c r="C832" s="28">
        <f ca="1">IF(B832&lt;=('Ejercicio 3 - TIR'!$D$13-'Ejercicio 3 - TIR'!$C$13)/('Ejercicio 3 - TIR'!$E$13-'Ejercicio 3 - TIR'!$C$13),'Ejercicio 3 - TIR'!$C$13+SQRT(('Ejercicio 3 - TIR'!$E$13-'Ejercicio 3 - TIR'!$C$13)*('Ejercicio 3 - TIR'!$D$13-'Ejercicio 3 - TIR'!$C$13)*B832),'Ejercicio 3 - TIR'!$E$13-SQRT(('Ejercicio 3 - TIR'!$E$13-'Ejercicio 3 - TIR'!$C$13)*('Ejercicio 3 - TIR'!$E$13-'Ejercicio 3 - TIR'!$D$13)*(1-B832)))</f>
        <v>69501.3746200715</v>
      </c>
      <c r="D832" s="27">
        <f ca="1" t="shared" si="6174"/>
        <v>0.932090398765965</v>
      </c>
      <c r="E832" s="28">
        <f ca="1">IF(D832&lt;=('Ejercicio 3 - TIR'!$D$14-'Ejercicio 3 - TIR'!$C$14)/('Ejercicio 3 - TIR'!$E$14-'Ejercicio 3 - TIR'!$C$14),'Ejercicio 3 - TIR'!$C$14+SQRT(('Ejercicio 3 - TIR'!$E$14-'Ejercicio 3 - TIR'!$C$14)*('Ejercicio 3 - TIR'!$D$14-'Ejercicio 3 - TIR'!$C$14)*D832),'Ejercicio 3 - TIR'!$E$14-SQRT(('Ejercicio 3 - TIR'!$E$14-'Ejercicio 3 - TIR'!$C$14)*('Ejercicio 3 - TIR'!$E$14-'Ejercicio 3 - TIR'!$D$14)*(1-D832)))</f>
        <v>36808.3796928354</v>
      </c>
      <c r="F832" s="27">
        <f ca="1" t="shared" si="6174"/>
        <v>0.620136530765292</v>
      </c>
      <c r="G832" s="28">
        <f ca="1">IF(F832&lt;=('Ejercicio 3 - TIR'!$D$18-'Ejercicio 3 - TIR'!$C$18)/('Ejercicio 3 - TIR'!$E$18-'Ejercicio 3 - TIR'!$C$18),'Ejercicio 3 - TIR'!$C$18+SQRT(('Ejercicio 3 - TIR'!$E$18-'Ejercicio 3 - TIR'!$C$18)*('Ejercicio 3 - TIR'!$D$18-'Ejercicio 3 - TIR'!$C$18)*F832),'Ejercicio 3 - TIR'!$E$18-SQRT(('Ejercicio 3 - TIR'!$E$18-'Ejercicio 3 - TIR'!$C$18)*('Ejercicio 3 - TIR'!$E$18-'Ejercicio 3 - TIR'!$D$18)*(1-F832)))</f>
        <v>39644.7125211068</v>
      </c>
      <c r="H832" s="27">
        <f ca="1" t="shared" ref="H832:L832" si="6175">RAND()</f>
        <v>0.662795520727356</v>
      </c>
      <c r="I832" s="28">
        <f ca="1">IF(H832&lt;=('Ejercicio 3 - TIR'!$D$18-'Ejercicio 3 - TIR'!$C$18)/('Ejercicio 3 - TIR'!$E$18-'Ejercicio 3 - TIR'!$C$18),'Ejercicio 3 - TIR'!$C$18+SQRT(('Ejercicio 3 - TIR'!$E$18-'Ejercicio 3 - TIR'!$C$18)*('Ejercicio 3 - TIR'!$D$18-'Ejercicio 3 - TIR'!$C$18)*H832),'Ejercicio 3 - TIR'!$E$18-SQRT(('Ejercicio 3 - TIR'!$E$18-'Ejercicio 3 - TIR'!$C$18)*('Ejercicio 3 - TIR'!$E$18-'Ejercicio 3 - TIR'!$D$18)*(1-H832)))</f>
        <v>39970.9241351594</v>
      </c>
      <c r="J832" s="27">
        <f ca="1" t="shared" si="6175"/>
        <v>0.250010011486308</v>
      </c>
      <c r="K832" s="28">
        <f ca="1">IF(J832&lt;=('Ejercicio 3 - TIR'!$D$18-'Ejercicio 3 - TIR'!$C$18)/('Ejercicio 3 - TIR'!$E$18-'Ejercicio 3 - TIR'!$C$18),'Ejercicio 3 - TIR'!$C$18+SQRT(('Ejercicio 3 - TIR'!$E$18-'Ejercicio 3 - TIR'!$C$18)*('Ejercicio 3 - TIR'!$D$18-'Ejercicio 3 - TIR'!$C$18)*J832),'Ejercicio 3 - TIR'!$E$18-SQRT(('Ejercicio 3 - TIR'!$E$18-'Ejercicio 3 - TIR'!$C$18)*('Ejercicio 3 - TIR'!$E$18-'Ejercicio 3 - TIR'!$D$18)*(1-J832)))</f>
        <v>36123.8469708955</v>
      </c>
      <c r="L832" s="27">
        <f ca="1" t="shared" si="6175"/>
        <v>0.864101957225749</v>
      </c>
      <c r="M832" s="28">
        <f ca="1">IF(L832&lt;=('Ejercicio 3 - TIR'!$D$18-'Ejercicio 3 - TIR'!$C$18)/('Ejercicio 3 - TIR'!$E$18-'Ejercicio 3 - TIR'!$C$18),'Ejercicio 3 - TIR'!$C$18+SQRT(('Ejercicio 3 - TIR'!$E$18-'Ejercicio 3 - TIR'!$C$18)*('Ejercicio 3 - TIR'!$D$18-'Ejercicio 3 - TIR'!$C$18)*L832),'Ejercicio 3 - TIR'!$E$18-SQRT(('Ejercicio 3 - TIR'!$E$18-'Ejercicio 3 - TIR'!$C$18)*('Ejercicio 3 - TIR'!$E$18-'Ejercicio 3 - TIR'!$D$18)*(1-L832)))</f>
        <v>41807.4534916357</v>
      </c>
      <c r="N832" s="27">
        <f ca="1" t="shared" ref="N832:R832" si="6176">RAND()</f>
        <v>0.850791858900803</v>
      </c>
      <c r="O832" s="28">
        <f ca="1">IF(N832&lt;=('Ejercicio 3 - TIR'!$D$18-'Ejercicio 3 - TIR'!$C$18)/('Ejercicio 3 - TIR'!$E$18-'Ejercicio 3 - TIR'!$C$18),'Ejercicio 3 - TIR'!$C$18+SQRT(('Ejercicio 3 - TIR'!$E$18-'Ejercicio 3 - TIR'!$C$18)*('Ejercicio 3 - TIR'!$D$18-'Ejercicio 3 - TIR'!$C$18)*N832),'Ejercicio 3 - TIR'!$E$18-SQRT(('Ejercicio 3 - TIR'!$E$18-'Ejercicio 3 - TIR'!$C$18)*('Ejercicio 3 - TIR'!$E$18-'Ejercicio 3 - TIR'!$D$18)*(1-N832)))</f>
        <v>41654.7630005574</v>
      </c>
      <c r="P832" s="27">
        <f ca="1" t="shared" si="6176"/>
        <v>0.863460885350358</v>
      </c>
      <c r="Q832" s="29">
        <f ca="1">IF(P832&lt;=('Ejercicio 3 - TIR'!$D$22-'Ejercicio 3 - TIR'!$C$22)/('Ejercicio 3 - TIR'!$E$22-'Ejercicio 3 - TIR'!$C$22),'Ejercicio 3 - TIR'!$C$22+SQRT(('Ejercicio 3 - TIR'!$E$22-'Ejercicio 3 - TIR'!$C$22)*('Ejercicio 3 - TIR'!$D$22-'Ejercicio 3 - TIR'!$C$22)*P832),'Ejercicio 3 - TIR'!$E$22-SQRT(('Ejercicio 3 - TIR'!$E$22-'Ejercicio 3 - TIR'!$C$22)*('Ejercicio 3 - TIR'!$E$22-'Ejercicio 3 - TIR'!$D$22)*(1-P832)))</f>
        <v>0.164322933744818</v>
      </c>
      <c r="R832" s="27">
        <f ca="1" t="shared" si="6176"/>
        <v>0.945394960178674</v>
      </c>
      <c r="S832" s="29">
        <f ca="1">IF(R832&lt;=('Ejercicio 3 - TIR'!$D$23-'Ejercicio 3 - TIR'!$C$23)/('Ejercicio 3 - TIR'!$E$23-'Ejercicio 3 - TIR'!$C$23),'Ejercicio 3 - TIR'!$C$23+SQRT(('Ejercicio 3 - TIR'!$E$23-'Ejercicio 3 - TIR'!$C$23)*('Ejercicio 3 - TIR'!$D$23-'Ejercicio 3 - TIR'!$C$23)*R832),'Ejercicio 3 - TIR'!$E$23-SQRT(('Ejercicio 3 - TIR'!$E$23-'Ejercicio 3 - TIR'!$C$23)*('Ejercicio 3 - TIR'!$E$23-'Ejercicio 3 - TIR'!$D$23)*(1-R832)))</f>
        <v>0.170085915489649</v>
      </c>
      <c r="T832" s="27">
        <f ca="1" t="shared" ref="T832:X832" si="6177">RAND()</f>
        <v>0.0303968141676718</v>
      </c>
      <c r="U832" s="29">
        <f ca="1">IF(T832&lt;=('Ejercicio 3 - TIR'!$D$24-'Ejercicio 3 - TIR'!$C$24)/('Ejercicio 3 - TIR'!$E$24-'Ejercicio 3 - TIR'!$C$24),'Ejercicio 3 - TIR'!$C$24+SQRT(('Ejercicio 3 - TIR'!$E$24-'Ejercicio 3 - TIR'!$C$24)*('Ejercicio 3 - TIR'!$D$24-'Ejercicio 3 - TIR'!$C$24)*T832),'Ejercicio 3 - TIR'!$E$24-SQRT(('Ejercicio 3 - TIR'!$E$24-'Ejercicio 3 - TIR'!$C$24)*('Ejercicio 3 - TIR'!$E$24-'Ejercicio 3 - TIR'!$D$24)*(1-T832)))</f>
        <v>0.157989575067055</v>
      </c>
      <c r="V832" s="27">
        <f ca="1" t="shared" si="6177"/>
        <v>0.745567509102508</v>
      </c>
      <c r="W832" s="29">
        <f ca="1">IF(V832&lt;=('Ejercicio 3 - TIR'!$D$25-'Ejercicio 3 - TIR'!$C$25)/('Ejercicio 3 - TIR'!$E$25-'Ejercicio 3 - TIR'!$C$25),'Ejercicio 3 - TIR'!$C$25+SQRT(('Ejercicio 3 - TIR'!$E$25-'Ejercicio 3 - TIR'!$C$25)*('Ejercicio 3 - TIR'!$D$25-'Ejercicio 3 - TIR'!$C$25)*V832),'Ejercicio 3 - TIR'!$E$25-SQRT(('Ejercicio 3 - TIR'!$E$25-'Ejercicio 3 - TIR'!$C$25)*('Ejercicio 3 - TIR'!$E$25-'Ejercicio 3 - TIR'!$D$25)*(1-V832)))</f>
        <v>0.220158523526119</v>
      </c>
      <c r="X832" s="27">
        <f ca="1" t="shared" si="6177"/>
        <v>0.620071306014797</v>
      </c>
      <c r="Y832" s="29">
        <f ca="1">IF(X832&lt;=('Ejercicio 3 - TIR'!$D$26-'Ejercicio 3 - TIR'!$C$26)/('Ejercicio 3 - TIR'!$E$26-'Ejercicio 3 - TIR'!$C$26),'Ejercicio 3 - TIR'!$C$26+SQRT(('Ejercicio 3 - TIR'!$E$26-'Ejercicio 3 - TIR'!$C$26)*('Ejercicio 3 - TIR'!$D$26-'Ejercicio 3 - TIR'!$C$26)*X832),'Ejercicio 3 - TIR'!$E$26-SQRT(('Ejercicio 3 - TIR'!$E$26-'Ejercicio 3 - TIR'!$C$26)*('Ejercicio 3 - TIR'!$E$26-'Ejercicio 3 - TIR'!$D$26)*(1-X832)))</f>
        <v>0.234705243708349</v>
      </c>
      <c r="Z832" s="27">
        <f ca="1" t="shared" si="5716"/>
        <v>1.16432293374482</v>
      </c>
      <c r="AA832" s="27">
        <f ca="1" t="shared" si="5717"/>
        <v>1.3623578658564</v>
      </c>
      <c r="AB832" s="27">
        <f ca="1" t="shared" si="5718"/>
        <v>1.57759620617231</v>
      </c>
      <c r="AC832" s="27">
        <f ca="1" t="shared" si="5719"/>
        <v>1.92491745764361</v>
      </c>
      <c r="AD832" s="27">
        <f ca="1" t="shared" si="5720"/>
        <v>2.37670567865831</v>
      </c>
      <c r="AE832" s="26">
        <f ca="1" t="shared" si="5721"/>
        <v>6048.46093751991</v>
      </c>
      <c r="AF832" s="26">
        <f ca="1" t="shared" si="5722"/>
        <v>7077.21895338137</v>
      </c>
      <c r="AG832" s="26">
        <f ca="1" t="shared" si="5723"/>
        <v>8195.3457684826</v>
      </c>
      <c r="AH832" s="26">
        <f ca="1" t="shared" si="5724"/>
        <v>9999.62099265775</v>
      </c>
      <c r="AI832" s="26">
        <f ca="1" t="shared" si="5725"/>
        <v>12346.5844747306</v>
      </c>
      <c r="AJ832" s="28">
        <f ca="1" t="shared" si="5726"/>
        <v>46159.247990045</v>
      </c>
      <c r="AK832" s="28">
        <f ca="1" t="shared" si="5727"/>
        <v>54454.7029010838</v>
      </c>
      <c r="AL832" s="28">
        <f ca="1" t="shared" si="5728"/>
        <v>56988.8439336339</v>
      </c>
      <c r="AM832" s="28">
        <f ca="1" t="shared" si="5729"/>
        <v>80475.8970856731</v>
      </c>
      <c r="AN832" s="28">
        <f ca="1" t="shared" si="5730"/>
        <v>99001.111766591</v>
      </c>
      <c r="AO832" s="28">
        <f ca="1">C832/'Ejercicio 3 - TIR'!$D$7</f>
        <v>13900.2749240143</v>
      </c>
      <c r="AP832" s="28">
        <f ca="1" t="shared" si="5731"/>
        <v>32258.9730660307</v>
      </c>
      <c r="AQ832" s="28">
        <f ca="1" t="shared" si="5732"/>
        <v>40554.4279770694</v>
      </c>
      <c r="AR832" s="28">
        <f ca="1" t="shared" si="5733"/>
        <v>43088.5690096196</v>
      </c>
      <c r="AS832" s="28">
        <f ca="1" t="shared" si="5734"/>
        <v>66575.6221616588</v>
      </c>
      <c r="AT832" s="28">
        <f ca="1" t="shared" si="5735"/>
        <v>85100.8368425767</v>
      </c>
      <c r="AU832" s="28">
        <f ca="1">AP832*'Ejercicio 3 - TIR'!$D$5</f>
        <v>16129.4865330153</v>
      </c>
      <c r="AV832" s="28">
        <f ca="1">AQ832*'Ejercicio 3 - TIR'!$D$5</f>
        <v>20277.2139885347</v>
      </c>
      <c r="AW832" s="28">
        <f ca="1">AR832*'Ejercicio 3 - TIR'!$D$5</f>
        <v>21544.2845048098</v>
      </c>
      <c r="AX832" s="28">
        <f ca="1">AS832*'Ejercicio 3 - TIR'!$D$5</f>
        <v>33287.8110808294</v>
      </c>
      <c r="AY832" s="28">
        <f ca="1">AT832*'Ejercicio 3 - TIR'!$D$5</f>
        <v>42550.4184212883</v>
      </c>
      <c r="AZ832" s="28">
        <f ca="1" t="shared" ref="AZ832:BD832" si="6178">AJ832-AU832-AE832</f>
        <v>23981.3005195097</v>
      </c>
      <c r="BA832" s="28">
        <f ca="1" t="shared" si="6178"/>
        <v>27100.2699591677</v>
      </c>
      <c r="BB832" s="28">
        <f ca="1" t="shared" si="6178"/>
        <v>27249.2136603415</v>
      </c>
      <c r="BC832" s="28">
        <f ca="1" t="shared" si="6178"/>
        <v>37188.465012186</v>
      </c>
      <c r="BD832" s="28">
        <f ca="1" t="shared" si="6178"/>
        <v>44104.108870572</v>
      </c>
      <c r="BE832" s="28">
        <f ca="1" t="shared" ref="BE832:BI832" si="6179">AZ832/Z832</f>
        <v>20596.7775987874</v>
      </c>
      <c r="BF832" s="28">
        <f ca="1" t="shared" si="6179"/>
        <v>19892.1815173226</v>
      </c>
      <c r="BG832" s="28">
        <f ca="1" t="shared" si="6179"/>
        <v>17272.6161192132</v>
      </c>
      <c r="BH832" s="28">
        <f ca="1" t="shared" si="6179"/>
        <v>19319.5115273723</v>
      </c>
      <c r="BI832" s="28">
        <f ca="1" t="shared" si="6179"/>
        <v>18556.8239545207</v>
      </c>
      <c r="BJ832" s="28">
        <f ca="1" t="shared" si="5738"/>
        <v>87482.6850381733</v>
      </c>
      <c r="BK832" s="28">
        <f ca="1" t="shared" si="5739"/>
        <v>33036.8623468166</v>
      </c>
      <c r="BL832" s="28">
        <f ca="1" t="shared" si="5740"/>
        <v>120519.54738499</v>
      </c>
      <c r="BM832" s="28">
        <f ca="1">BK832*'Ejercicio 3 - TIR'!$D$5</f>
        <v>16518.4311734083</v>
      </c>
      <c r="BN832" s="28">
        <f ca="1" t="shared" si="5741"/>
        <v>104001.116211582</v>
      </c>
      <c r="BO832" s="28">
        <f ca="1" t="shared" si="5742"/>
        <v>43758.5171548426</v>
      </c>
      <c r="BP832" s="28">
        <f ca="1" t="shared" si="5743"/>
        <v>-106309.754312907</v>
      </c>
      <c r="BQ832" s="28">
        <f ca="1" t="shared" ref="BQ832:BT832" si="6180">BE832</f>
        <v>20596.7775987874</v>
      </c>
      <c r="BR832" s="28">
        <f ca="1" t="shared" si="6180"/>
        <v>19892.1815173226</v>
      </c>
      <c r="BS832" s="28">
        <f ca="1" t="shared" si="6180"/>
        <v>17272.6161192132</v>
      </c>
      <c r="BT832" s="28">
        <f ca="1" t="shared" si="6180"/>
        <v>19319.5115273723</v>
      </c>
      <c r="BU832" s="28">
        <f ca="1" t="shared" si="5745"/>
        <v>62315.3411093633</v>
      </c>
      <c r="BV832" s="30">
        <f ca="1" t="shared" si="5746"/>
        <v>8.04120582424377</v>
      </c>
    </row>
    <row r="833" ht="15" customHeight="1" spans="1:74">
      <c r="A833" s="26">
        <v>832</v>
      </c>
      <c r="B833" s="27">
        <f ca="1" t="shared" ref="B833:F833" si="6181">RAND()</f>
        <v>0.878533137421457</v>
      </c>
      <c r="C833" s="28">
        <f ca="1">IF(B833&lt;=('Ejercicio 3 - TIR'!$D$13-'Ejercicio 3 - TIR'!$C$13)/('Ejercicio 3 - TIR'!$E$13-'Ejercicio 3 - TIR'!$C$13),'Ejercicio 3 - TIR'!$C$13+SQRT(('Ejercicio 3 - TIR'!$E$13-'Ejercicio 3 - TIR'!$C$13)*('Ejercicio 3 - TIR'!$D$13-'Ejercicio 3 - TIR'!$C$13)*B833),'Ejercicio 3 - TIR'!$E$13-SQRT(('Ejercicio 3 - TIR'!$E$13-'Ejercicio 3 - TIR'!$C$13)*('Ejercicio 3 - TIR'!$E$13-'Ejercicio 3 - TIR'!$D$13)*(1-B833)))</f>
        <v>87926.8796454996</v>
      </c>
      <c r="D833" s="27">
        <f ca="1" t="shared" si="6181"/>
        <v>0.875207444962973</v>
      </c>
      <c r="E833" s="28">
        <f ca="1">IF(D833&lt;=('Ejercicio 3 - TIR'!$D$14-'Ejercicio 3 - TIR'!$C$14)/('Ejercicio 3 - TIR'!$E$14-'Ejercicio 3 - TIR'!$C$14),'Ejercicio 3 - TIR'!$C$14+SQRT(('Ejercicio 3 - TIR'!$E$14-'Ejercicio 3 - TIR'!$C$14)*('Ejercicio 3 - TIR'!$D$14-'Ejercicio 3 - TIR'!$C$14)*D833),'Ejercicio 3 - TIR'!$E$14-SQRT(('Ejercicio 3 - TIR'!$E$14-'Ejercicio 3 - TIR'!$C$14)*('Ejercicio 3 - TIR'!$E$14-'Ejercicio 3 - TIR'!$D$14)*(1-D833)))</f>
        <v>35673.4675251936</v>
      </c>
      <c r="F833" s="27">
        <f ca="1" t="shared" si="6181"/>
        <v>0.547889751792714</v>
      </c>
      <c r="G833" s="28">
        <f ca="1">IF(F833&lt;=('Ejercicio 3 - TIR'!$D$18-'Ejercicio 3 - TIR'!$C$18)/('Ejercicio 3 - TIR'!$E$18-'Ejercicio 3 - TIR'!$C$18),'Ejercicio 3 - TIR'!$C$18+SQRT(('Ejercicio 3 - TIR'!$E$18-'Ejercicio 3 - TIR'!$C$18)*('Ejercicio 3 - TIR'!$D$18-'Ejercicio 3 - TIR'!$C$18)*F833),'Ejercicio 3 - TIR'!$E$18-SQRT(('Ejercicio 3 - TIR'!$E$18-'Ejercicio 3 - TIR'!$C$18)*('Ejercicio 3 - TIR'!$E$18-'Ejercicio 3 - TIR'!$D$18)*(1-F833)))</f>
        <v>39065.5095151297</v>
      </c>
      <c r="H833" s="27">
        <f ca="1" t="shared" ref="H833:L833" si="6182">RAND()</f>
        <v>0.383453776592916</v>
      </c>
      <c r="I833" s="28">
        <f ca="1">IF(H833&lt;=('Ejercicio 3 - TIR'!$D$18-'Ejercicio 3 - TIR'!$C$18)/('Ejercicio 3 - TIR'!$E$18-'Ejercicio 3 - TIR'!$C$18),'Ejercicio 3 - TIR'!$C$18+SQRT(('Ejercicio 3 - TIR'!$E$18-'Ejercicio 3 - TIR'!$C$18)*('Ejercicio 3 - TIR'!$D$18-'Ejercicio 3 - TIR'!$C$18)*H833),'Ejercicio 3 - TIR'!$E$18-SQRT(('Ejercicio 3 - TIR'!$E$18-'Ejercicio 3 - TIR'!$C$18)*('Ejercicio 3 - TIR'!$E$18-'Ejercicio 3 - TIR'!$D$18)*(1-H833)))</f>
        <v>37584.0666194949</v>
      </c>
      <c r="J833" s="27">
        <f ca="1" t="shared" si="6182"/>
        <v>0.967192560621463</v>
      </c>
      <c r="K833" s="28">
        <f ca="1">IF(J833&lt;=('Ejercicio 3 - TIR'!$D$18-'Ejercicio 3 - TIR'!$C$18)/('Ejercicio 3 - TIR'!$E$18-'Ejercicio 3 - TIR'!$C$18),'Ejercicio 3 - TIR'!$C$18+SQRT(('Ejercicio 3 - TIR'!$E$18-'Ejercicio 3 - TIR'!$C$18)*('Ejercicio 3 - TIR'!$D$18-'Ejercicio 3 - TIR'!$C$18)*J833),'Ejercicio 3 - TIR'!$E$18-SQRT(('Ejercicio 3 - TIR'!$E$18-'Ejercicio 3 - TIR'!$C$18)*('Ejercicio 3 - TIR'!$E$18-'Ejercicio 3 - TIR'!$D$18)*(1-J833)))</f>
        <v>43431.3834269044</v>
      </c>
      <c r="L833" s="27">
        <f ca="1" t="shared" si="6182"/>
        <v>0.307891484023141</v>
      </c>
      <c r="M833" s="28">
        <f ca="1">IF(L833&lt;=('Ejercicio 3 - TIR'!$D$18-'Ejercicio 3 - TIR'!$C$18)/('Ejercicio 3 - TIR'!$E$18-'Ejercicio 3 - TIR'!$C$18),'Ejercicio 3 - TIR'!$C$18+SQRT(('Ejercicio 3 - TIR'!$E$18-'Ejercicio 3 - TIR'!$C$18)*('Ejercicio 3 - TIR'!$D$18-'Ejercicio 3 - TIR'!$C$18)*L833),'Ejercicio 3 - TIR'!$E$18-SQRT(('Ejercicio 3 - TIR'!$E$18-'Ejercicio 3 - TIR'!$C$18)*('Ejercicio 3 - TIR'!$E$18-'Ejercicio 3 - TIR'!$D$18)*(1-L833)))</f>
        <v>36795.8606962968</v>
      </c>
      <c r="N833" s="27">
        <f ca="1" t="shared" ref="N833:R833" si="6183">RAND()</f>
        <v>0.497489984081574</v>
      </c>
      <c r="O833" s="28">
        <f ca="1">IF(N833&lt;=('Ejercicio 3 - TIR'!$D$18-'Ejercicio 3 - TIR'!$C$18)/('Ejercicio 3 - TIR'!$E$18-'Ejercicio 3 - TIR'!$C$18),'Ejercicio 3 - TIR'!$C$18+SQRT(('Ejercicio 3 - TIR'!$E$18-'Ejercicio 3 - TIR'!$C$18)*('Ejercicio 3 - TIR'!$D$18-'Ejercicio 3 - TIR'!$C$18)*N833),'Ejercicio 3 - TIR'!$E$18-SQRT(('Ejercicio 3 - TIR'!$E$18-'Ejercicio 3 - TIR'!$C$18)*('Ejercicio 3 - TIR'!$E$18-'Ejercicio 3 - TIR'!$D$18)*(1-N833)))</f>
        <v>38638.4893130822</v>
      </c>
      <c r="P833" s="27">
        <f ca="1" t="shared" si="6183"/>
        <v>0.10476005443452</v>
      </c>
      <c r="Q833" s="29">
        <f ca="1">IF(P833&lt;=('Ejercicio 3 - TIR'!$D$22-'Ejercicio 3 - TIR'!$C$22)/('Ejercicio 3 - TIR'!$E$22-'Ejercicio 3 - TIR'!$C$22),'Ejercicio 3 - TIR'!$C$22+SQRT(('Ejercicio 3 - TIR'!$E$22-'Ejercicio 3 - TIR'!$C$22)*('Ejercicio 3 - TIR'!$D$22-'Ejercicio 3 - TIR'!$C$22)*P833),'Ejercicio 3 - TIR'!$E$22-SQRT(('Ejercicio 3 - TIR'!$E$22-'Ejercicio 3 - TIR'!$C$22)*('Ejercicio 3 - TIR'!$E$22-'Ejercicio 3 - TIR'!$D$22)*(1-P833)))</f>
        <v>0.133732009976043</v>
      </c>
      <c r="R833" s="27">
        <f ca="1" t="shared" si="6183"/>
        <v>0.450700582392297</v>
      </c>
      <c r="S833" s="29">
        <f ca="1">IF(R833&lt;=('Ejercicio 3 - TIR'!$D$23-'Ejercicio 3 - TIR'!$C$23)/('Ejercicio 3 - TIR'!$E$23-'Ejercicio 3 - TIR'!$C$23),'Ejercicio 3 - TIR'!$C$23+SQRT(('Ejercicio 3 - TIR'!$E$23-'Ejercicio 3 - TIR'!$C$23)*('Ejercicio 3 - TIR'!$D$23-'Ejercicio 3 - TIR'!$C$23)*R833),'Ejercicio 3 - TIR'!$E$23-SQRT(('Ejercicio 3 - TIR'!$E$23-'Ejercicio 3 - TIR'!$C$23)*('Ejercicio 3 - TIR'!$E$23-'Ejercicio 3 - TIR'!$D$23)*(1-R833)))</f>
        <v>0.148482644685951</v>
      </c>
      <c r="T833" s="27">
        <f ca="1" t="shared" ref="T833:X833" si="6184">RAND()</f>
        <v>0.913905791564917</v>
      </c>
      <c r="U833" s="29">
        <f ca="1">IF(T833&lt;=('Ejercicio 3 - TIR'!$D$24-'Ejercicio 3 - TIR'!$C$24)/('Ejercicio 3 - TIR'!$E$24-'Ejercicio 3 - TIR'!$C$24),'Ejercicio 3 - TIR'!$C$24+SQRT(('Ejercicio 3 - TIR'!$E$24-'Ejercicio 3 - TIR'!$C$24)*('Ejercicio 3 - TIR'!$D$24-'Ejercicio 3 - TIR'!$C$24)*T833),'Ejercicio 3 - TIR'!$E$24-SQRT(('Ejercicio 3 - TIR'!$E$24-'Ejercicio 3 - TIR'!$C$24)*('Ejercicio 3 - TIR'!$E$24-'Ejercicio 3 - TIR'!$D$24)*(1-T833)))</f>
        <v>0.204473771107631</v>
      </c>
      <c r="V833" s="27">
        <f ca="1" t="shared" si="6184"/>
        <v>0.123773372284249</v>
      </c>
      <c r="W833" s="29">
        <f ca="1">IF(V833&lt;=('Ejercicio 3 - TIR'!$D$25-'Ejercicio 3 - TIR'!$C$25)/('Ejercicio 3 - TIR'!$E$25-'Ejercicio 3 - TIR'!$C$25),'Ejercicio 3 - TIR'!$C$25+SQRT(('Ejercicio 3 - TIR'!$E$25-'Ejercicio 3 - TIR'!$C$25)*('Ejercicio 3 - TIR'!$D$25-'Ejercicio 3 - TIR'!$C$25)*V833),'Ejercicio 3 - TIR'!$E$25-SQRT(('Ejercicio 3 - TIR'!$E$25-'Ejercicio 3 - TIR'!$C$25)*('Ejercicio 3 - TIR'!$E$25-'Ejercicio 3 - TIR'!$D$25)*(1-V833)))</f>
        <v>0.193163689497931</v>
      </c>
      <c r="X833" s="27">
        <f ca="1" t="shared" si="6184"/>
        <v>0.171612851602222</v>
      </c>
      <c r="Y833" s="29">
        <f ca="1">IF(X833&lt;=('Ejercicio 3 - TIR'!$D$26-'Ejercicio 3 - TIR'!$C$26)/('Ejercicio 3 - TIR'!$E$26-'Ejercicio 3 - TIR'!$C$26),'Ejercicio 3 - TIR'!$C$26+SQRT(('Ejercicio 3 - TIR'!$E$26-'Ejercicio 3 - TIR'!$C$26)*('Ejercicio 3 - TIR'!$D$26-'Ejercicio 3 - TIR'!$C$26)*X833),'Ejercicio 3 - TIR'!$E$26-SQRT(('Ejercicio 3 - TIR'!$E$26-'Ejercicio 3 - TIR'!$C$26)*('Ejercicio 3 - TIR'!$E$26-'Ejercicio 3 - TIR'!$D$26)*(1-X833)))</f>
        <v>0.211525675351217</v>
      </c>
      <c r="Z833" s="27">
        <f ca="1" t="shared" si="5716"/>
        <v>1.13373200997604</v>
      </c>
      <c r="AA833" s="27">
        <f ca="1" t="shared" si="5717"/>
        <v>1.3020715371824</v>
      </c>
      <c r="AB833" s="27">
        <f ca="1" t="shared" si="5718"/>
        <v>1.568311014642</v>
      </c>
      <c r="AC833" s="27">
        <f ca="1" t="shared" si="5719"/>
        <v>1.87125175651049</v>
      </c>
      <c r="AD833" s="27">
        <f ca="1" t="shared" si="5720"/>
        <v>2.26706954805853</v>
      </c>
      <c r="AE833" s="26">
        <f ca="1" t="shared" si="5721"/>
        <v>4770.68451495923</v>
      </c>
      <c r="AF833" s="26">
        <f ca="1" t="shared" si="5722"/>
        <v>5479.04836870269</v>
      </c>
      <c r="AG833" s="26">
        <f ca="1" t="shared" si="5723"/>
        <v>6599.37005073244</v>
      </c>
      <c r="AH833" s="26">
        <f ca="1" t="shared" si="5724"/>
        <v>7874.12871809407</v>
      </c>
      <c r="AI833" s="26">
        <f ca="1" t="shared" si="5725"/>
        <v>9539.70911299133</v>
      </c>
      <c r="AJ833" s="28">
        <f ca="1" t="shared" si="5726"/>
        <v>44289.8186233262</v>
      </c>
      <c r="AK833" s="28">
        <f ca="1" t="shared" si="5727"/>
        <v>48937.1433968117</v>
      </c>
      <c r="AL833" s="28">
        <f ca="1" t="shared" si="5728"/>
        <v>68113.9170095542</v>
      </c>
      <c r="AM833" s="28">
        <f ca="1" t="shared" si="5729"/>
        <v>68854.3189602608</v>
      </c>
      <c r="AN833" s="28">
        <f ca="1" t="shared" si="5730"/>
        <v>87596.1425046736</v>
      </c>
      <c r="AO833" s="28">
        <f ca="1">C833/'Ejercicio 3 - TIR'!$D$7</f>
        <v>17585.3759290999</v>
      </c>
      <c r="AP833" s="28">
        <f ca="1" t="shared" si="5731"/>
        <v>26704.4426942263</v>
      </c>
      <c r="AQ833" s="28">
        <f ca="1" t="shared" si="5732"/>
        <v>31351.7674677117</v>
      </c>
      <c r="AR833" s="28">
        <f ca="1" t="shared" si="5733"/>
        <v>50528.5410804543</v>
      </c>
      <c r="AS833" s="28">
        <f ca="1" t="shared" si="5734"/>
        <v>51268.9430311609</v>
      </c>
      <c r="AT833" s="28">
        <f ca="1" t="shared" si="5735"/>
        <v>70010.7665755737</v>
      </c>
      <c r="AU833" s="28">
        <f ca="1">AP833*'Ejercicio 3 - TIR'!$D$5</f>
        <v>13352.2213471131</v>
      </c>
      <c r="AV833" s="28">
        <f ca="1">AQ833*'Ejercicio 3 - TIR'!$D$5</f>
        <v>15675.8837338559</v>
      </c>
      <c r="AW833" s="28">
        <f ca="1">AR833*'Ejercicio 3 - TIR'!$D$5</f>
        <v>25264.2705402271</v>
      </c>
      <c r="AX833" s="28">
        <f ca="1">AS833*'Ejercicio 3 - TIR'!$D$5</f>
        <v>25634.4715155804</v>
      </c>
      <c r="AY833" s="28">
        <f ca="1">AT833*'Ejercicio 3 - TIR'!$D$5</f>
        <v>35005.3832877868</v>
      </c>
      <c r="AZ833" s="28">
        <f ca="1" t="shared" ref="AZ833:BD833" si="6185">AJ833-AU833-AE833</f>
        <v>26166.9127612538</v>
      </c>
      <c r="BA833" s="28">
        <f ca="1" t="shared" si="6185"/>
        <v>27782.2112942531</v>
      </c>
      <c r="BB833" s="28">
        <f ca="1" t="shared" si="6185"/>
        <v>36250.2764185946</v>
      </c>
      <c r="BC833" s="28">
        <f ca="1" t="shared" si="6185"/>
        <v>35345.7187265863</v>
      </c>
      <c r="BD833" s="28">
        <f ca="1" t="shared" si="6185"/>
        <v>43051.0501038954</v>
      </c>
      <c r="BE833" s="28">
        <f ca="1" t="shared" ref="BE833:BI833" si="6186">AZ833/Z833</f>
        <v>23080.3333865529</v>
      </c>
      <c r="BF833" s="28">
        <f ca="1" t="shared" si="6186"/>
        <v>21336.9315747213</v>
      </c>
      <c r="BG833" s="28">
        <f ca="1" t="shared" si="6186"/>
        <v>23114.2140048474</v>
      </c>
      <c r="BH833" s="28">
        <f ca="1" t="shared" si="6186"/>
        <v>18888.8099121942</v>
      </c>
      <c r="BI833" s="28">
        <f ca="1" t="shared" si="6186"/>
        <v>18989.7350704408</v>
      </c>
      <c r="BJ833" s="28">
        <f ca="1" t="shared" si="5738"/>
        <v>80874.2319000213</v>
      </c>
      <c r="BK833" s="28">
        <f ca="1" t="shared" si="5739"/>
        <v>39867.2702600239</v>
      </c>
      <c r="BL833" s="28">
        <f ca="1" t="shared" si="5740"/>
        <v>120741.502160045</v>
      </c>
      <c r="BM833" s="28">
        <f ca="1">BK833*'Ejercicio 3 - TIR'!$D$5</f>
        <v>19933.6351300119</v>
      </c>
      <c r="BN833" s="28">
        <f ca="1" t="shared" si="5741"/>
        <v>100807.867030033</v>
      </c>
      <c r="BO833" s="28">
        <f ca="1" t="shared" si="5742"/>
        <v>44466.1554897436</v>
      </c>
      <c r="BP833" s="28">
        <f ca="1" t="shared" si="5743"/>
        <v>-123600.347170693</v>
      </c>
      <c r="BQ833" s="28">
        <f ca="1" t="shared" ref="BQ833:BT833" si="6187">BE833</f>
        <v>23080.3333865529</v>
      </c>
      <c r="BR833" s="28">
        <f ca="1" t="shared" si="6187"/>
        <v>21336.9315747213</v>
      </c>
      <c r="BS833" s="28">
        <f ca="1" t="shared" si="6187"/>
        <v>23114.2140048474</v>
      </c>
      <c r="BT833" s="28">
        <f ca="1" t="shared" si="6187"/>
        <v>18888.8099121942</v>
      </c>
      <c r="BU833" s="28">
        <f ca="1" t="shared" si="5745"/>
        <v>63455.8905601844</v>
      </c>
      <c r="BV833" s="30">
        <f ca="1" t="shared" si="5746"/>
        <v>5.7334964331633</v>
      </c>
    </row>
    <row r="834" ht="15" customHeight="1" spans="1:74">
      <c r="A834" s="26">
        <v>833</v>
      </c>
      <c r="B834" s="27">
        <f ca="1" t="shared" ref="B834:F834" si="6188">RAND()</f>
        <v>0.640291098416671</v>
      </c>
      <c r="C834" s="28">
        <f ca="1">IF(B834&lt;=('Ejercicio 3 - TIR'!$D$13-'Ejercicio 3 - TIR'!$C$13)/('Ejercicio 3 - TIR'!$E$13-'Ejercicio 3 - TIR'!$C$13),'Ejercicio 3 - TIR'!$C$13+SQRT(('Ejercicio 3 - TIR'!$E$13-'Ejercicio 3 - TIR'!$C$13)*('Ejercicio 3 - TIR'!$D$13-'Ejercicio 3 - TIR'!$C$13)*B834),'Ejercicio 3 - TIR'!$E$13-SQRT(('Ejercicio 3 - TIR'!$E$13-'Ejercicio 3 - TIR'!$C$13)*('Ejercicio 3 - TIR'!$E$13-'Ejercicio 3 - TIR'!$D$13)*(1-B834)))</f>
        <v>79223.7952960606</v>
      </c>
      <c r="D834" s="27">
        <f ca="1" t="shared" si="6188"/>
        <v>0.570698023197615</v>
      </c>
      <c r="E834" s="28">
        <f ca="1">IF(D834&lt;=('Ejercicio 3 - TIR'!$D$14-'Ejercicio 3 - TIR'!$C$14)/('Ejercicio 3 - TIR'!$E$14-'Ejercicio 3 - TIR'!$C$14),'Ejercicio 3 - TIR'!$C$14+SQRT(('Ejercicio 3 - TIR'!$E$14-'Ejercicio 3 - TIR'!$C$14)*('Ejercicio 3 - TIR'!$D$14-'Ejercicio 3 - TIR'!$C$14)*D834),'Ejercicio 3 - TIR'!$E$14-SQRT(('Ejercicio 3 - TIR'!$E$14-'Ejercicio 3 - TIR'!$C$14)*('Ejercicio 3 - TIR'!$E$14-'Ejercicio 3 - TIR'!$D$14)*(1-D834)))</f>
        <v>31975.3319993686</v>
      </c>
      <c r="F834" s="27">
        <f ca="1" t="shared" si="6188"/>
        <v>0.466139399456796</v>
      </c>
      <c r="G834" s="28">
        <f ca="1">IF(F834&lt;=('Ejercicio 3 - TIR'!$D$18-'Ejercicio 3 - TIR'!$C$18)/('Ejercicio 3 - TIR'!$E$18-'Ejercicio 3 - TIR'!$C$18),'Ejercicio 3 - TIR'!$C$18+SQRT(('Ejercicio 3 - TIR'!$E$18-'Ejercicio 3 - TIR'!$C$18)*('Ejercicio 3 - TIR'!$D$18-'Ejercicio 3 - TIR'!$C$18)*F834),'Ejercicio 3 - TIR'!$E$18-SQRT(('Ejercicio 3 - TIR'!$E$18-'Ejercicio 3 - TIR'!$C$18)*('Ejercicio 3 - TIR'!$E$18-'Ejercicio 3 - TIR'!$D$18)*(1-F834)))</f>
        <v>38361.8723931019</v>
      </c>
      <c r="H834" s="27">
        <f ca="1" t="shared" ref="H834:L834" si="6189">RAND()</f>
        <v>0.739684560552857</v>
      </c>
      <c r="I834" s="28">
        <f ca="1">IF(H834&lt;=('Ejercicio 3 - TIR'!$D$18-'Ejercicio 3 - TIR'!$C$18)/('Ejercicio 3 - TIR'!$E$18-'Ejercicio 3 - TIR'!$C$18),'Ejercicio 3 - TIR'!$C$18+SQRT(('Ejercicio 3 - TIR'!$E$18-'Ejercicio 3 - TIR'!$C$18)*('Ejercicio 3 - TIR'!$D$18-'Ejercicio 3 - TIR'!$C$18)*H834),'Ejercicio 3 - TIR'!$E$18-SQRT(('Ejercicio 3 - TIR'!$E$18-'Ejercicio 3 - TIR'!$C$18)*('Ejercicio 3 - TIR'!$E$18-'Ejercicio 3 - TIR'!$D$18)*(1-H834)))</f>
        <v>40581.441642511</v>
      </c>
      <c r="J834" s="27">
        <f ca="1" t="shared" si="6189"/>
        <v>0.499455519250662</v>
      </c>
      <c r="K834" s="28">
        <f ca="1">IF(J834&lt;=('Ejercicio 3 - TIR'!$D$18-'Ejercicio 3 - TIR'!$C$18)/('Ejercicio 3 - TIR'!$E$18-'Ejercicio 3 - TIR'!$C$18),'Ejercicio 3 - TIR'!$C$18+SQRT(('Ejercicio 3 - TIR'!$E$18-'Ejercicio 3 - TIR'!$C$18)*('Ejercicio 3 - TIR'!$D$18-'Ejercicio 3 - TIR'!$C$18)*J834),'Ejercicio 3 - TIR'!$E$18-SQRT(('Ejercicio 3 - TIR'!$E$18-'Ejercicio 3 - TIR'!$C$18)*('Ejercicio 3 - TIR'!$E$18-'Ejercicio 3 - TIR'!$D$18)*(1-J834)))</f>
        <v>38655.5374118306</v>
      </c>
      <c r="L834" s="27">
        <f ca="1" t="shared" si="6189"/>
        <v>0.959824679915388</v>
      </c>
      <c r="M834" s="28">
        <f ca="1">IF(L834&lt;=('Ejercicio 3 - TIR'!$D$18-'Ejercicio 3 - TIR'!$C$18)/('Ejercicio 3 - TIR'!$E$18-'Ejercicio 3 - TIR'!$C$18),'Ejercicio 3 - TIR'!$C$18+SQRT(('Ejercicio 3 - TIR'!$E$18-'Ejercicio 3 - TIR'!$C$18)*('Ejercicio 3 - TIR'!$D$18-'Ejercicio 3 - TIR'!$C$18)*L834),'Ejercicio 3 - TIR'!$E$18-SQRT(('Ejercicio 3 - TIR'!$E$18-'Ejercicio 3 - TIR'!$C$18)*('Ejercicio 3 - TIR'!$E$18-'Ejercicio 3 - TIR'!$D$18)*(1-L834)))</f>
        <v>43264.1575514045</v>
      </c>
      <c r="N834" s="27">
        <f ca="1" t="shared" ref="N834:R834" si="6190">RAND()</f>
        <v>0.627167252543083</v>
      </c>
      <c r="O834" s="28">
        <f ca="1">IF(N834&lt;=('Ejercicio 3 - TIR'!$D$18-'Ejercicio 3 - TIR'!$C$18)/('Ejercicio 3 - TIR'!$E$18-'Ejercicio 3 - TIR'!$C$18),'Ejercicio 3 - TIR'!$C$18+SQRT(('Ejercicio 3 - TIR'!$E$18-'Ejercicio 3 - TIR'!$C$18)*('Ejercicio 3 - TIR'!$D$18-'Ejercicio 3 - TIR'!$C$18)*N834),'Ejercicio 3 - TIR'!$E$18-SQRT(('Ejercicio 3 - TIR'!$E$18-'Ejercicio 3 - TIR'!$C$18)*('Ejercicio 3 - TIR'!$E$18-'Ejercicio 3 - TIR'!$D$18)*(1-N834)))</f>
        <v>39699.2313036375</v>
      </c>
      <c r="P834" s="27">
        <f ca="1" t="shared" si="6190"/>
        <v>0.472957062797143</v>
      </c>
      <c r="Q834" s="29">
        <f ca="1">IF(P834&lt;=('Ejercicio 3 - TIR'!$D$22-'Ejercicio 3 - TIR'!$C$22)/('Ejercicio 3 - TIR'!$E$22-'Ejercicio 3 - TIR'!$C$22),'Ejercicio 3 - TIR'!$C$22+SQRT(('Ejercicio 3 - TIR'!$E$22-'Ejercicio 3 - TIR'!$C$22)*('Ejercicio 3 - TIR'!$D$22-'Ejercicio 3 - TIR'!$C$22)*P834),'Ejercicio 3 - TIR'!$E$22-SQRT(('Ejercicio 3 - TIR'!$E$22-'Ejercicio 3 - TIR'!$C$22)*('Ejercicio 3 - TIR'!$E$22-'Ejercicio 3 - TIR'!$D$22)*(1-P834)))</f>
        <v>0.149177434997526</v>
      </c>
      <c r="R834" s="27">
        <f ca="1" t="shared" si="6190"/>
        <v>0.94853377776569</v>
      </c>
      <c r="S834" s="29">
        <f ca="1">IF(R834&lt;=('Ejercicio 3 - TIR'!$D$23-'Ejercicio 3 - TIR'!$C$23)/('Ejercicio 3 - TIR'!$E$23-'Ejercicio 3 - TIR'!$C$23),'Ejercicio 3 - TIR'!$C$23+SQRT(('Ejercicio 3 - TIR'!$E$23-'Ejercicio 3 - TIR'!$C$23)*('Ejercicio 3 - TIR'!$D$23-'Ejercicio 3 - TIR'!$C$23)*R834),'Ejercicio 3 - TIR'!$E$23-SQRT(('Ejercicio 3 - TIR'!$E$23-'Ejercicio 3 - TIR'!$C$23)*('Ejercicio 3 - TIR'!$E$23-'Ejercicio 3 - TIR'!$D$23)*(1-R834)))</f>
        <v>0.170375074025128</v>
      </c>
      <c r="T834" s="27">
        <f ca="1" t="shared" ref="T834:X834" si="6191">RAND()</f>
        <v>0.154773576660719</v>
      </c>
      <c r="U834" s="29">
        <f ca="1">IF(T834&lt;=('Ejercicio 3 - TIR'!$D$24-'Ejercicio 3 - TIR'!$C$24)/('Ejercicio 3 - TIR'!$E$24-'Ejercicio 3 - TIR'!$C$24),'Ejercicio 3 - TIR'!$C$24+SQRT(('Ejercicio 3 - TIR'!$E$24-'Ejercicio 3 - TIR'!$C$24)*('Ejercicio 3 - TIR'!$D$24-'Ejercicio 3 - TIR'!$C$24)*T834),'Ejercicio 3 - TIR'!$E$24-SQRT(('Ejercicio 3 - TIR'!$E$24-'Ejercicio 3 - TIR'!$C$24)*('Ejercicio 3 - TIR'!$E$24-'Ejercicio 3 - TIR'!$D$24)*(1-T834)))</f>
        <v>0.168028436176982</v>
      </c>
      <c r="V834" s="27">
        <f ca="1" t="shared" si="6191"/>
        <v>0.60229747404723</v>
      </c>
      <c r="W834" s="29">
        <f ca="1">IF(V834&lt;=('Ejercicio 3 - TIR'!$D$25-'Ejercicio 3 - TIR'!$C$25)/('Ejercicio 3 - TIR'!$E$25-'Ejercicio 3 - TIR'!$C$25),'Ejercicio 3 - TIR'!$C$25+SQRT(('Ejercicio 3 - TIR'!$E$25-'Ejercicio 3 - TIR'!$C$25)*('Ejercicio 3 - TIR'!$D$25-'Ejercicio 3 - TIR'!$C$25)*V834),'Ejercicio 3 - TIR'!$E$25-SQRT(('Ejercicio 3 - TIR'!$E$25-'Ejercicio 3 - TIR'!$C$25)*('Ejercicio 3 - TIR'!$E$25-'Ejercicio 3 - TIR'!$D$25)*(1-V834)))</f>
        <v>0.212691035382435</v>
      </c>
      <c r="X834" s="27">
        <f ca="1" t="shared" si="6191"/>
        <v>0.992101989611289</v>
      </c>
      <c r="Y834" s="29">
        <f ca="1">IF(X834&lt;=('Ejercicio 3 - TIR'!$D$26-'Ejercicio 3 - TIR'!$C$26)/('Ejercicio 3 - TIR'!$E$26-'Ejercicio 3 - TIR'!$C$26),'Ejercicio 3 - TIR'!$C$26+SQRT(('Ejercicio 3 - TIR'!$E$26-'Ejercicio 3 - TIR'!$C$26)*('Ejercicio 3 - TIR'!$D$26-'Ejercicio 3 - TIR'!$C$26)*X834),'Ejercicio 3 - TIR'!$E$26-SQRT(('Ejercicio 3 - TIR'!$E$26-'Ejercicio 3 - TIR'!$C$26)*('Ejercicio 3 - TIR'!$E$26-'Ejercicio 3 - TIR'!$D$26)*(1-X834)))</f>
        <v>0.273469360207526</v>
      </c>
      <c r="Z834" s="27">
        <f ca="1" t="shared" ref="Z834:Z897" si="6192">(1+Q834)</f>
        <v>1.14917743499753</v>
      </c>
      <c r="AA834" s="27">
        <f ca="1" t="shared" ref="AA834:AA897" si="6193">Z834*(1+S834)</f>
        <v>1.34496862555324</v>
      </c>
      <c r="AB834" s="27">
        <f ca="1" t="shared" ref="AB834:AB897" si="6194">AA834*(1+U834)</f>
        <v>1.57096160041205</v>
      </c>
      <c r="AC834" s="27">
        <f ca="1" t="shared" ref="AC834:AC897" si="6195">AB834*(1+W834)</f>
        <v>1.90509104974974</v>
      </c>
      <c r="AD834" s="27">
        <f ca="1" t="shared" ref="AD834:AD897" si="6196">AC834*(1+Y834)</f>
        <v>2.42607508026189</v>
      </c>
      <c r="AE834" s="26">
        <f ca="1" t="shared" ref="AE834:AE897" si="6197">E834*Q834</f>
        <v>4769.99801086012</v>
      </c>
      <c r="AF834" s="26">
        <f ca="1" t="shared" ref="AF834:AF897" si="6198">AE834*(1+S834)</f>
        <v>5582.68677506013</v>
      </c>
      <c r="AG834" s="26">
        <f ca="1" t="shared" ref="AG834:AG897" si="6199">AF834*(1+U834)</f>
        <v>6520.7369035394</v>
      </c>
      <c r="AH834" s="26">
        <f ca="1" t="shared" ref="AH834:AH897" si="6200">AG834*(1+W834)</f>
        <v>7907.63918700965</v>
      </c>
      <c r="AI834" s="26">
        <f ca="1" t="shared" ref="AI834:AI897" si="6201">AH834*(1+Y834)</f>
        <v>10070.1362162331</v>
      </c>
      <c r="AJ834" s="28">
        <f ca="1" t="shared" ref="AJ834:AJ897" si="6202">G834*Z834</f>
        <v>44084.5981184072</v>
      </c>
      <c r="AK834" s="28">
        <f ca="1" t="shared" ref="AK834:AK897" si="6203">I834*AA834</f>
        <v>54580.7657888969</v>
      </c>
      <c r="AL834" s="28">
        <f ca="1" t="shared" ref="AL834:AL897" si="6204">K834*AB834</f>
        <v>60726.3649172774</v>
      </c>
      <c r="AM834" s="28">
        <f ca="1" t="shared" ref="AM834:AM897" si="6205">M834*AC834</f>
        <v>82422.1593261434</v>
      </c>
      <c r="AN834" s="28">
        <f ca="1" t="shared" ref="AN834:AN897" si="6206">O834*AD834</f>
        <v>96313.3157713076</v>
      </c>
      <c r="AO834" s="28">
        <f ca="1">C834/'Ejercicio 3 - TIR'!$D$7</f>
        <v>15844.7590592121</v>
      </c>
      <c r="AP834" s="28">
        <f ca="1" t="shared" ref="AP834:AP897" si="6207">AJ834-AO834</f>
        <v>28239.8390591951</v>
      </c>
      <c r="AQ834" s="28">
        <f ca="1" t="shared" ref="AQ834:AQ897" si="6208">AK834-AO834</f>
        <v>38736.0067296848</v>
      </c>
      <c r="AR834" s="28">
        <f ca="1" t="shared" ref="AR834:AR897" si="6209">AL834-AO834</f>
        <v>44881.6058580653</v>
      </c>
      <c r="AS834" s="28">
        <f ca="1" t="shared" ref="AS834:AS897" si="6210">AM834-AO834</f>
        <v>66577.4002669313</v>
      </c>
      <c r="AT834" s="28">
        <f ca="1" t="shared" ref="AT834:AT897" si="6211">AN834-AO834</f>
        <v>80468.5567120955</v>
      </c>
      <c r="AU834" s="28">
        <f ca="1">AP834*'Ejercicio 3 - TIR'!$D$5</f>
        <v>14119.9195295976</v>
      </c>
      <c r="AV834" s="28">
        <f ca="1">AQ834*'Ejercicio 3 - TIR'!$D$5</f>
        <v>19368.0033648424</v>
      </c>
      <c r="AW834" s="28">
        <f ca="1">AR834*'Ejercicio 3 - TIR'!$D$5</f>
        <v>22440.8029290326</v>
      </c>
      <c r="AX834" s="28">
        <f ca="1">AS834*'Ejercicio 3 - TIR'!$D$5</f>
        <v>33288.7001334656</v>
      </c>
      <c r="AY834" s="28">
        <f ca="1">AT834*'Ejercicio 3 - TIR'!$D$5</f>
        <v>40234.2783560477</v>
      </c>
      <c r="AZ834" s="28">
        <f ca="1" t="shared" ref="AZ834:BD834" si="6212">AJ834-AU834-AE834</f>
        <v>25194.6805779496</v>
      </c>
      <c r="BA834" s="28">
        <f ca="1" t="shared" si="6212"/>
        <v>29630.0756489944</v>
      </c>
      <c r="BB834" s="28">
        <f ca="1" t="shared" si="6212"/>
        <v>31764.8250847053</v>
      </c>
      <c r="BC834" s="28">
        <f ca="1" t="shared" si="6212"/>
        <v>41225.8200056681</v>
      </c>
      <c r="BD834" s="28">
        <f ca="1" t="shared" si="6212"/>
        <v>46008.9011990267</v>
      </c>
      <c r="BE834" s="28">
        <f ca="1" t="shared" ref="BE834:BI834" si="6213">AZ834/Z834</f>
        <v>21924.099630449</v>
      </c>
      <c r="BF834" s="28">
        <f ca="1" t="shared" si="6213"/>
        <v>22030.3099165651</v>
      </c>
      <c r="BG834" s="28">
        <f ca="1" t="shared" si="6213"/>
        <v>20219.9882392884</v>
      </c>
      <c r="BH834" s="28">
        <f ca="1" t="shared" si="6213"/>
        <v>21639.8161185439</v>
      </c>
      <c r="BI834" s="28">
        <f ca="1" t="shared" si="6213"/>
        <v>18964.3352645377</v>
      </c>
      <c r="BJ834" s="28">
        <f ca="1" t="shared" ref="BJ834:BJ897" si="6214">E834*AD834</f>
        <v>77574.5561467686</v>
      </c>
      <c r="BK834" s="28">
        <f ca="1" t="shared" ref="BK834:BK897" si="6215">0.2*C834*AD834</f>
        <v>38440.5751063083</v>
      </c>
      <c r="BL834" s="28">
        <f ca="1" t="shared" ref="BL834:BL897" si="6216">BJ834+BK834</f>
        <v>116015.131253077</v>
      </c>
      <c r="BM834" s="28">
        <f ca="1">BK834*'Ejercicio 3 - TIR'!$D$5</f>
        <v>19220.2875531541</v>
      </c>
      <c r="BN834" s="28">
        <f ca="1" t="shared" ref="BN834:BN897" si="6217">BL834-BM834</f>
        <v>96794.8436999227</v>
      </c>
      <c r="BO834" s="28">
        <f ca="1" t="shared" ref="BO834:BO897" si="6218">BN834/AD834</f>
        <v>39897.7115289747</v>
      </c>
      <c r="BP834" s="28">
        <f ca="1" t="shared" ref="BP834:BP897" si="6219">-(C834+E834)</f>
        <v>-111199.127295429</v>
      </c>
      <c r="BQ834" s="28">
        <f ca="1" t="shared" ref="BQ834:BT834" si="6220">BE834</f>
        <v>21924.099630449</v>
      </c>
      <c r="BR834" s="28">
        <f ca="1" t="shared" si="6220"/>
        <v>22030.3099165651</v>
      </c>
      <c r="BS834" s="28">
        <f ca="1" t="shared" si="6220"/>
        <v>20219.9882392884</v>
      </c>
      <c r="BT834" s="28">
        <f ca="1" t="shared" si="6220"/>
        <v>21639.8161185439</v>
      </c>
      <c r="BU834" s="28">
        <f ca="1" t="shared" ref="BU834:BU897" si="6221">BI834+BO834</f>
        <v>58862.0467935124</v>
      </c>
      <c r="BV834" s="30">
        <f ca="1" t="shared" ref="BV834:BV897" si="6222">IFERROR(IRR(BP834:BU834,0.1),NA())*100</f>
        <v>8.00178403954837</v>
      </c>
    </row>
    <row r="835" ht="15" customHeight="1" spans="1:74">
      <c r="A835" s="26">
        <v>834</v>
      </c>
      <c r="B835" s="27">
        <f ca="1" t="shared" ref="B835:F835" si="6223">RAND()</f>
        <v>0.364458890309606</v>
      </c>
      <c r="C835" s="28">
        <f ca="1">IF(B835&lt;=('Ejercicio 3 - TIR'!$D$13-'Ejercicio 3 - TIR'!$C$13)/('Ejercicio 3 - TIR'!$E$13-'Ejercicio 3 - TIR'!$C$13),'Ejercicio 3 - TIR'!$C$13+SQRT(('Ejercicio 3 - TIR'!$E$13-'Ejercicio 3 - TIR'!$C$13)*('Ejercicio 3 - TIR'!$D$13-'Ejercicio 3 - TIR'!$C$13)*B835),'Ejercicio 3 - TIR'!$E$13-SQRT(('Ejercicio 3 - TIR'!$E$13-'Ejercicio 3 - TIR'!$C$13)*('Ejercicio 3 - TIR'!$E$13-'Ejercicio 3 - TIR'!$D$13)*(1-B835)))</f>
        <v>72383.8936193302</v>
      </c>
      <c r="D835" s="27">
        <f ca="1" t="shared" si="6223"/>
        <v>0.26829752653724</v>
      </c>
      <c r="E835" s="28">
        <f ca="1">IF(D835&lt;=('Ejercicio 3 - TIR'!$D$14-'Ejercicio 3 - TIR'!$C$14)/('Ejercicio 3 - TIR'!$E$14-'Ejercicio 3 - TIR'!$C$14),'Ejercicio 3 - TIR'!$C$14+SQRT(('Ejercicio 3 - TIR'!$E$14-'Ejercicio 3 - TIR'!$C$14)*('Ejercicio 3 - TIR'!$D$14-'Ejercicio 3 - TIR'!$C$14)*D835),'Ejercicio 3 - TIR'!$E$14-SQRT(('Ejercicio 3 - TIR'!$E$14-'Ejercicio 3 - TIR'!$C$14)*('Ejercicio 3 - TIR'!$E$14-'Ejercicio 3 - TIR'!$D$14)*(1-D835)))</f>
        <v>29485.7902860358</v>
      </c>
      <c r="F835" s="27">
        <f ca="1" t="shared" si="6223"/>
        <v>0.529121973532072</v>
      </c>
      <c r="G835" s="28">
        <f ca="1">IF(F835&lt;=('Ejercicio 3 - TIR'!$D$18-'Ejercicio 3 - TIR'!$C$18)/('Ejercicio 3 - TIR'!$E$18-'Ejercicio 3 - TIR'!$C$18),'Ejercicio 3 - TIR'!$C$18+SQRT(('Ejercicio 3 - TIR'!$E$18-'Ejercicio 3 - TIR'!$C$18)*('Ejercicio 3 - TIR'!$D$18-'Ejercicio 3 - TIR'!$C$18)*F835),'Ejercicio 3 - TIR'!$E$18-SQRT(('Ejercicio 3 - TIR'!$E$18-'Ejercicio 3 - TIR'!$C$18)*('Ejercicio 3 - TIR'!$E$18-'Ejercicio 3 - TIR'!$D$18)*(1-F835)))</f>
        <v>38908.8885967785</v>
      </c>
      <c r="H835" s="27">
        <f ca="1" t="shared" ref="H835:L835" si="6224">RAND()</f>
        <v>0.274448993819568</v>
      </c>
      <c r="I835" s="28">
        <f ca="1">IF(H835&lt;=('Ejercicio 3 - TIR'!$D$18-'Ejercicio 3 - TIR'!$C$18)/('Ejercicio 3 - TIR'!$E$18-'Ejercicio 3 - TIR'!$C$18),'Ejercicio 3 - TIR'!$C$18+SQRT(('Ejercicio 3 - TIR'!$E$18-'Ejercicio 3 - TIR'!$C$18)*('Ejercicio 3 - TIR'!$D$18-'Ejercicio 3 - TIR'!$C$18)*H835),'Ejercicio 3 - TIR'!$E$18-SQRT(('Ejercicio 3 - TIR'!$E$18-'Ejercicio 3 - TIR'!$C$18)*('Ejercicio 3 - TIR'!$E$18-'Ejercicio 3 - TIR'!$D$18)*(1-H835)))</f>
        <v>36416.1786970856</v>
      </c>
      <c r="J835" s="27">
        <f ca="1" t="shared" si="6224"/>
        <v>0.72249547075713</v>
      </c>
      <c r="K835" s="28">
        <f ca="1">IF(J835&lt;=('Ejercicio 3 - TIR'!$D$18-'Ejercicio 3 - TIR'!$C$18)/('Ejercicio 3 - TIR'!$E$18-'Ejercicio 3 - TIR'!$C$18),'Ejercicio 3 - TIR'!$C$18+SQRT(('Ejercicio 3 - TIR'!$E$18-'Ejercicio 3 - TIR'!$C$18)*('Ejercicio 3 - TIR'!$D$18-'Ejercicio 3 - TIR'!$C$18)*J835),'Ejercicio 3 - TIR'!$E$18-SQRT(('Ejercicio 3 - TIR'!$E$18-'Ejercicio 3 - TIR'!$C$18)*('Ejercicio 3 - TIR'!$E$18-'Ejercicio 3 - TIR'!$D$18)*(1-J835)))</f>
        <v>40437.8908722812</v>
      </c>
      <c r="L835" s="27">
        <f ca="1" t="shared" si="6224"/>
        <v>0.989122319673509</v>
      </c>
      <c r="M835" s="28">
        <f ca="1">IF(L835&lt;=('Ejercicio 3 - TIR'!$D$18-'Ejercicio 3 - TIR'!$C$18)/('Ejercicio 3 - TIR'!$E$18-'Ejercicio 3 - TIR'!$C$18),'Ejercicio 3 - TIR'!$C$18+SQRT(('Ejercicio 3 - TIR'!$E$18-'Ejercicio 3 - TIR'!$C$18)*('Ejercicio 3 - TIR'!$D$18-'Ejercicio 3 - TIR'!$C$18)*L835),'Ejercicio 3 - TIR'!$E$18-SQRT(('Ejercicio 3 - TIR'!$E$18-'Ejercicio 3 - TIR'!$C$18)*('Ejercicio 3 - TIR'!$E$18-'Ejercicio 3 - TIR'!$D$18)*(1-L835)))</f>
        <v>44096.7691189475</v>
      </c>
      <c r="N835" s="27">
        <f ca="1" t="shared" ref="N835:R835" si="6225">RAND()</f>
        <v>0.929217762641645</v>
      </c>
      <c r="O835" s="28">
        <f ca="1">IF(N835&lt;=('Ejercicio 3 - TIR'!$D$18-'Ejercicio 3 - TIR'!$C$18)/('Ejercicio 3 - TIR'!$E$18-'Ejercicio 3 - TIR'!$C$18),'Ejercicio 3 - TIR'!$C$18+SQRT(('Ejercicio 3 - TIR'!$E$18-'Ejercicio 3 - TIR'!$C$18)*('Ejercicio 3 - TIR'!$D$18-'Ejercicio 3 - TIR'!$C$18)*N835),'Ejercicio 3 - TIR'!$E$18-SQRT(('Ejercicio 3 - TIR'!$E$18-'Ejercicio 3 - TIR'!$C$18)*('Ejercicio 3 - TIR'!$E$18-'Ejercicio 3 - TIR'!$D$18)*(1-N835)))</f>
        <v>42695.9453561435</v>
      </c>
      <c r="P835" s="27">
        <f ca="1" t="shared" si="6225"/>
        <v>0.690457004759472</v>
      </c>
      <c r="Q835" s="29">
        <f ca="1">IF(P835&lt;=('Ejercicio 3 - TIR'!$D$22-'Ejercicio 3 - TIR'!$C$22)/('Ejercicio 3 - TIR'!$E$22-'Ejercicio 3 - TIR'!$C$22),'Ejercicio 3 - TIR'!$C$22+SQRT(('Ejercicio 3 - TIR'!$E$22-'Ejercicio 3 - TIR'!$C$22)*('Ejercicio 3 - TIR'!$D$22-'Ejercicio 3 - TIR'!$C$22)*P835),'Ejercicio 3 - TIR'!$E$22-SQRT(('Ejercicio 3 - TIR'!$E$22-'Ejercicio 3 - TIR'!$C$22)*('Ejercicio 3 - TIR'!$E$22-'Ejercicio 3 - TIR'!$D$22)*(1-P835)))</f>
        <v>0.156395394698641</v>
      </c>
      <c r="R835" s="27">
        <f ca="1" t="shared" si="6225"/>
        <v>0.897677810750072</v>
      </c>
      <c r="S835" s="29">
        <f ca="1">IF(R835&lt;=('Ejercicio 3 - TIR'!$D$23-'Ejercicio 3 - TIR'!$C$23)/('Ejercicio 3 - TIR'!$E$23-'Ejercicio 3 - TIR'!$C$23),'Ejercicio 3 - TIR'!$C$23+SQRT(('Ejercicio 3 - TIR'!$E$23-'Ejercicio 3 - TIR'!$C$23)*('Ejercicio 3 - TIR'!$D$23-'Ejercicio 3 - TIR'!$C$23)*R835),'Ejercicio 3 - TIR'!$E$23-SQRT(('Ejercicio 3 - TIR'!$E$23-'Ejercicio 3 - TIR'!$C$23)*('Ejercicio 3 - TIR'!$E$23-'Ejercicio 3 - TIR'!$D$23)*(1-R835)))</f>
        <v>0.166428708954198</v>
      </c>
      <c r="T835" s="27">
        <f ca="1" t="shared" ref="T835:X835" si="6226">RAND()</f>
        <v>0.489570696524484</v>
      </c>
      <c r="U835" s="29">
        <f ca="1">IF(T835&lt;=('Ejercicio 3 - TIR'!$D$24-'Ejercicio 3 - TIR'!$C$24)/('Ejercicio 3 - TIR'!$E$24-'Ejercicio 3 - TIR'!$C$24),'Ejercicio 3 - TIR'!$C$24+SQRT(('Ejercicio 3 - TIR'!$E$24-'Ejercicio 3 - TIR'!$C$24)*('Ejercicio 3 - TIR'!$D$24-'Ejercicio 3 - TIR'!$C$24)*T835),'Ejercicio 3 - TIR'!$E$24-SQRT(('Ejercicio 3 - TIR'!$E$24-'Ejercicio 3 - TIR'!$C$24)*('Ejercicio 3 - TIR'!$E$24-'Ejercicio 3 - TIR'!$D$24)*(1-T835)))</f>
        <v>0.182195211285719</v>
      </c>
      <c r="V835" s="27">
        <f ca="1" t="shared" si="6226"/>
        <v>0.0776300155656597</v>
      </c>
      <c r="W835" s="29">
        <f ca="1">IF(V835&lt;=('Ejercicio 3 - TIR'!$D$25-'Ejercicio 3 - TIR'!$C$25)/('Ejercicio 3 - TIR'!$E$25-'Ejercicio 3 - TIR'!$C$25),'Ejercicio 3 - TIR'!$C$25+SQRT(('Ejercicio 3 - TIR'!$E$25-'Ejercicio 3 - TIR'!$C$25)*('Ejercicio 3 - TIR'!$D$25-'Ejercicio 3 - TIR'!$C$25)*V835),'Ejercicio 3 - TIR'!$E$25-SQRT(('Ejercicio 3 - TIR'!$E$25-'Ejercicio 3 - TIR'!$C$25)*('Ejercicio 3 - TIR'!$E$25-'Ejercicio 3 - TIR'!$D$25)*(1-V835)))</f>
        <v>0.190425066992203</v>
      </c>
      <c r="X835" s="27">
        <f ca="1" t="shared" si="6226"/>
        <v>0.115469638539682</v>
      </c>
      <c r="Y835" s="29">
        <f ca="1">IF(X835&lt;=('Ejercicio 3 - TIR'!$D$26-'Ejercicio 3 - TIR'!$C$26)/('Ejercicio 3 - TIR'!$E$26-'Ejercicio 3 - TIR'!$C$26),'Ejercicio 3 - TIR'!$C$26+SQRT(('Ejercicio 3 - TIR'!$E$26-'Ejercicio 3 - TIR'!$C$26)*('Ejercicio 3 - TIR'!$D$26-'Ejercicio 3 - TIR'!$C$26)*X835),'Ejercicio 3 - TIR'!$E$26-SQRT(('Ejercicio 3 - TIR'!$E$26-'Ejercicio 3 - TIR'!$C$26)*('Ejercicio 3 - TIR'!$E$26-'Ejercicio 3 - TIR'!$D$26)*(1-X835)))</f>
        <v>0.207656953985814</v>
      </c>
      <c r="Z835" s="27">
        <f ca="1" t="shared" si="6192"/>
        <v>1.15639539469864</v>
      </c>
      <c r="AA835" s="27">
        <f ca="1" t="shared" si="6193"/>
        <v>1.34885278727892</v>
      </c>
      <c r="AB835" s="27">
        <f ca="1" t="shared" si="6194"/>
        <v>1.59460730585053</v>
      </c>
      <c r="AC835" s="27">
        <f ca="1" t="shared" si="6195"/>
        <v>1.89826050889337</v>
      </c>
      <c r="AD835" s="27">
        <f ca="1" t="shared" si="6196"/>
        <v>2.29244750404173</v>
      </c>
      <c r="AE835" s="26">
        <f ca="1" t="shared" si="6197"/>
        <v>4611.44180978592</v>
      </c>
      <c r="AF835" s="26">
        <f ca="1" t="shared" si="6198"/>
        <v>5378.918116606</v>
      </c>
      <c r="AG835" s="26">
        <f ca="1" t="shared" si="6199"/>
        <v>6358.93123934961</v>
      </c>
      <c r="AH835" s="26">
        <f ca="1" t="shared" si="6200"/>
        <v>7569.83114660157</v>
      </c>
      <c r="AI835" s="26">
        <f ca="1" t="shared" si="6201"/>
        <v>9141.75922469179</v>
      </c>
      <c r="AJ835" s="28">
        <f ca="1" t="shared" si="6202"/>
        <v>44994.0595861572</v>
      </c>
      <c r="AK835" s="28">
        <f ca="1" t="shared" si="6203"/>
        <v>49120.064137611</v>
      </c>
      <c r="AL835" s="28">
        <f ca="1" t="shared" si="6204"/>
        <v>64482.556218126</v>
      </c>
      <c r="AM835" s="28">
        <f ca="1" t="shared" si="6205"/>
        <v>83707.1553882868</v>
      </c>
      <c r="AN835" s="28">
        <f ca="1" t="shared" si="6206"/>
        <v>97878.2133643933</v>
      </c>
      <c r="AO835" s="28">
        <f ca="1">C835/'Ejercicio 3 - TIR'!$D$7</f>
        <v>14476.778723866</v>
      </c>
      <c r="AP835" s="28">
        <f ca="1" t="shared" si="6207"/>
        <v>30517.2808622911</v>
      </c>
      <c r="AQ835" s="28">
        <f ca="1" t="shared" si="6208"/>
        <v>34643.285413745</v>
      </c>
      <c r="AR835" s="28">
        <f ca="1" t="shared" si="6209"/>
        <v>50005.77749426</v>
      </c>
      <c r="AS835" s="28">
        <f ca="1" t="shared" si="6210"/>
        <v>69230.3766644208</v>
      </c>
      <c r="AT835" s="28">
        <f ca="1" t="shared" si="6211"/>
        <v>83401.4346405273</v>
      </c>
      <c r="AU835" s="28">
        <f ca="1">AP835*'Ejercicio 3 - TIR'!$D$5</f>
        <v>15258.6404311456</v>
      </c>
      <c r="AV835" s="28">
        <f ca="1">AQ835*'Ejercicio 3 - TIR'!$D$5</f>
        <v>17321.6427068725</v>
      </c>
      <c r="AW835" s="28">
        <f ca="1">AR835*'Ejercicio 3 - TIR'!$D$5</f>
        <v>25002.88874713</v>
      </c>
      <c r="AX835" s="28">
        <f ca="1">AS835*'Ejercicio 3 - TIR'!$D$5</f>
        <v>34615.1883322104</v>
      </c>
      <c r="AY835" s="28">
        <f ca="1">AT835*'Ejercicio 3 - TIR'!$D$5</f>
        <v>41700.7173202636</v>
      </c>
      <c r="AZ835" s="28">
        <f ca="1" t="shared" ref="AZ835:BD835" si="6227">AJ835-AU835-AE835</f>
        <v>25123.9773452257</v>
      </c>
      <c r="BA835" s="28">
        <f ca="1" t="shared" si="6227"/>
        <v>26419.5033141325</v>
      </c>
      <c r="BB835" s="28">
        <f ca="1" t="shared" si="6227"/>
        <v>33120.7362316464</v>
      </c>
      <c r="BC835" s="28">
        <f ca="1" t="shared" si="6227"/>
        <v>41522.1359094749</v>
      </c>
      <c r="BD835" s="28">
        <f ca="1" t="shared" si="6227"/>
        <v>47035.7368194379</v>
      </c>
      <c r="BE835" s="28">
        <f ca="1" t="shared" ref="BE835:BI835" si="6228">AZ835/Z835</f>
        <v>21726.1132830549</v>
      </c>
      <c r="BF835" s="28">
        <f ca="1" t="shared" si="6228"/>
        <v>19586.6469367865</v>
      </c>
      <c r="BG835" s="28">
        <f ca="1" t="shared" si="6228"/>
        <v>20770.4656250653</v>
      </c>
      <c r="BH835" s="28">
        <f ca="1" t="shared" si="6228"/>
        <v>21873.7816621813</v>
      </c>
      <c r="BI835" s="28">
        <f ca="1" t="shared" si="6228"/>
        <v>20517.6941834048</v>
      </c>
      <c r="BJ835" s="28">
        <f ca="1" t="shared" si="6214"/>
        <v>67594.6263459206</v>
      </c>
      <c r="BK835" s="28">
        <f ca="1" t="shared" si="6215"/>
        <v>33187.2552520911</v>
      </c>
      <c r="BL835" s="28">
        <f ca="1" t="shared" si="6216"/>
        <v>100781.881598012</v>
      </c>
      <c r="BM835" s="28">
        <f ca="1">BK835*'Ejercicio 3 - TIR'!$D$5</f>
        <v>16593.6276260456</v>
      </c>
      <c r="BN835" s="28">
        <f ca="1" t="shared" si="6217"/>
        <v>84188.2539719662</v>
      </c>
      <c r="BO835" s="28">
        <f ca="1" t="shared" si="6218"/>
        <v>36724.1796479688</v>
      </c>
      <c r="BP835" s="28">
        <f ca="1" t="shared" si="6219"/>
        <v>-101869.683905366</v>
      </c>
      <c r="BQ835" s="28">
        <f ca="1" t="shared" ref="BQ835:BT835" si="6229">BE835</f>
        <v>21726.1132830549</v>
      </c>
      <c r="BR835" s="28">
        <f ca="1" t="shared" si="6229"/>
        <v>19586.6469367865</v>
      </c>
      <c r="BS835" s="28">
        <f ca="1" t="shared" si="6229"/>
        <v>20770.4656250653</v>
      </c>
      <c r="BT835" s="28">
        <f ca="1" t="shared" si="6229"/>
        <v>21873.7816621813</v>
      </c>
      <c r="BU835" s="28">
        <f ca="1" t="shared" si="6221"/>
        <v>57241.8738313736</v>
      </c>
      <c r="BV835" s="30">
        <f ca="1" t="shared" si="6222"/>
        <v>10.0512596711291</v>
      </c>
    </row>
    <row r="836" ht="15" customHeight="1" spans="1:74">
      <c r="A836" s="26">
        <v>835</v>
      </c>
      <c r="B836" s="27">
        <f ca="1" t="shared" ref="B836:F836" si="6230">RAND()</f>
        <v>0.636459513420171</v>
      </c>
      <c r="C836" s="28">
        <f ca="1">IF(B836&lt;=('Ejercicio 3 - TIR'!$D$13-'Ejercicio 3 - TIR'!$C$13)/('Ejercicio 3 - TIR'!$E$13-'Ejercicio 3 - TIR'!$C$13),'Ejercicio 3 - TIR'!$C$13+SQRT(('Ejercicio 3 - TIR'!$E$13-'Ejercicio 3 - TIR'!$C$13)*('Ejercicio 3 - TIR'!$D$13-'Ejercicio 3 - TIR'!$C$13)*B836),'Ejercicio 3 - TIR'!$E$13-SQRT(('Ejercicio 3 - TIR'!$E$13-'Ejercicio 3 - TIR'!$C$13)*('Ejercicio 3 - TIR'!$E$13-'Ejercicio 3 - TIR'!$D$13)*(1-B836)))</f>
        <v>79113.4353256503</v>
      </c>
      <c r="D836" s="27">
        <f ca="1" t="shared" si="6230"/>
        <v>0.175278839160147</v>
      </c>
      <c r="E836" s="28">
        <f ca="1">IF(D836&lt;=('Ejercicio 3 - TIR'!$D$14-'Ejercicio 3 - TIR'!$C$14)/('Ejercicio 3 - TIR'!$E$14-'Ejercicio 3 - TIR'!$C$14),'Ejercicio 3 - TIR'!$C$14+SQRT(('Ejercicio 3 - TIR'!$E$14-'Ejercicio 3 - TIR'!$C$14)*('Ejercicio 3 - TIR'!$D$14-'Ejercicio 3 - TIR'!$C$14)*D836),'Ejercicio 3 - TIR'!$E$14-SQRT(('Ejercicio 3 - TIR'!$E$14-'Ejercicio 3 - TIR'!$C$14)*('Ejercicio 3 - TIR'!$E$14-'Ejercicio 3 - TIR'!$D$14)*(1-D836)))</f>
        <v>28625.7292972602</v>
      </c>
      <c r="F836" s="27">
        <f ca="1" t="shared" si="6230"/>
        <v>0.0195379796212427</v>
      </c>
      <c r="G836" s="28">
        <f ca="1">IF(F836&lt;=('Ejercicio 3 - TIR'!$D$18-'Ejercicio 3 - TIR'!$C$18)/('Ejercicio 3 - TIR'!$E$18-'Ejercicio 3 - TIR'!$C$18),'Ejercicio 3 - TIR'!$C$18+SQRT(('Ejercicio 3 - TIR'!$E$18-'Ejercicio 3 - TIR'!$C$18)*('Ejercicio 3 - TIR'!$D$18-'Ejercicio 3 - TIR'!$C$18)*F836),'Ejercicio 3 - TIR'!$E$18-SQRT(('Ejercicio 3 - TIR'!$E$18-'Ejercicio 3 - TIR'!$C$18)*('Ejercicio 3 - TIR'!$E$18-'Ejercicio 3 - TIR'!$D$18)*(1-F836)))</f>
        <v>31711.9278440362</v>
      </c>
      <c r="H836" s="27">
        <f ca="1" t="shared" ref="H836:L836" si="6231">RAND()</f>
        <v>0.507108655498872</v>
      </c>
      <c r="I836" s="28">
        <f ca="1">IF(H836&lt;=('Ejercicio 3 - TIR'!$D$18-'Ejercicio 3 - TIR'!$C$18)/('Ejercicio 3 - TIR'!$E$18-'Ejercicio 3 - TIR'!$C$18),'Ejercicio 3 - TIR'!$C$18+SQRT(('Ejercicio 3 - TIR'!$E$18-'Ejercicio 3 - TIR'!$C$18)*('Ejercicio 3 - TIR'!$D$18-'Ejercicio 3 - TIR'!$C$18)*H836),'Ejercicio 3 - TIR'!$E$18-SQRT(('Ejercicio 3 - TIR'!$E$18-'Ejercicio 3 - TIR'!$C$18)*('Ejercicio 3 - TIR'!$E$18-'Ejercicio 3 - TIR'!$D$18)*(1-H836)))</f>
        <v>38721.5995278865</v>
      </c>
      <c r="J836" s="27">
        <f ca="1" t="shared" si="6231"/>
        <v>0.563476448600852</v>
      </c>
      <c r="K836" s="28">
        <f ca="1">IF(J836&lt;=('Ejercicio 3 - TIR'!$D$18-'Ejercicio 3 - TIR'!$C$18)/('Ejercicio 3 - TIR'!$E$18-'Ejercicio 3 - TIR'!$C$18),'Ejercicio 3 - TIR'!$C$18+SQRT(('Ejercicio 3 - TIR'!$E$18-'Ejercicio 3 - TIR'!$C$18)*('Ejercicio 3 - TIR'!$D$18-'Ejercicio 3 - TIR'!$C$18)*J836),'Ejercicio 3 - TIR'!$E$18-SQRT(('Ejercicio 3 - TIR'!$E$18-'Ejercicio 3 - TIR'!$C$18)*('Ejercicio 3 - TIR'!$E$18-'Ejercicio 3 - TIR'!$D$18)*(1-J836)))</f>
        <v>39193.5557479208</v>
      </c>
      <c r="L836" s="27">
        <f ca="1" t="shared" si="6231"/>
        <v>0.188948124665499</v>
      </c>
      <c r="M836" s="28">
        <f ca="1">IF(L836&lt;=('Ejercicio 3 - TIR'!$D$18-'Ejercicio 3 - TIR'!$C$18)/('Ejercicio 3 - TIR'!$E$18-'Ejercicio 3 - TIR'!$C$18),'Ejercicio 3 - TIR'!$C$18+SQRT(('Ejercicio 3 - TIR'!$E$18-'Ejercicio 3 - TIR'!$C$18)*('Ejercicio 3 - TIR'!$D$18-'Ejercicio 3 - TIR'!$C$18)*L836),'Ejercicio 3 - TIR'!$E$18-SQRT(('Ejercicio 3 - TIR'!$E$18-'Ejercicio 3 - TIR'!$C$18)*('Ejercicio 3 - TIR'!$E$18-'Ejercicio 3 - TIR'!$D$18)*(1-L836)))</f>
        <v>35323.7410436482</v>
      </c>
      <c r="N836" s="27">
        <f ca="1" t="shared" ref="N836:R836" si="6232">RAND()</f>
        <v>0.921046827667719</v>
      </c>
      <c r="O836" s="28">
        <f ca="1">IF(N836&lt;=('Ejercicio 3 - TIR'!$D$18-'Ejercicio 3 - TIR'!$C$18)/('Ejercicio 3 - TIR'!$E$18-'Ejercicio 3 - TIR'!$C$18),'Ejercicio 3 - TIR'!$C$18+SQRT(('Ejercicio 3 - TIR'!$E$18-'Ejercicio 3 - TIR'!$C$18)*('Ejercicio 3 - TIR'!$D$18-'Ejercicio 3 - TIR'!$C$18)*N836),'Ejercicio 3 - TIR'!$E$18-SQRT(('Ejercicio 3 - TIR'!$E$18-'Ejercicio 3 - TIR'!$C$18)*('Ejercicio 3 - TIR'!$E$18-'Ejercicio 3 - TIR'!$D$18)*(1-N836)))</f>
        <v>42566.5892404033</v>
      </c>
      <c r="P836" s="27">
        <f ca="1" t="shared" si="6232"/>
        <v>0.94314361759115</v>
      </c>
      <c r="Q836" s="29">
        <f ca="1">IF(P836&lt;=('Ejercicio 3 - TIR'!$D$22-'Ejercicio 3 - TIR'!$C$22)/('Ejercicio 3 - TIR'!$E$22-'Ejercicio 3 - TIR'!$C$22),'Ejercicio 3 - TIR'!$C$22+SQRT(('Ejercicio 3 - TIR'!$E$22-'Ejercicio 3 - TIR'!$C$22)*('Ejercicio 3 - TIR'!$D$22-'Ejercicio 3 - TIR'!$C$22)*P836),'Ejercicio 3 - TIR'!$E$22-SQRT(('Ejercicio 3 - TIR'!$E$22-'Ejercicio 3 - TIR'!$C$22)*('Ejercicio 3 - TIR'!$E$22-'Ejercicio 3 - TIR'!$D$22)*(1-P836)))</f>
        <v>0.169883602996327</v>
      </c>
      <c r="R836" s="27">
        <f ca="1" t="shared" si="6232"/>
        <v>0.624973813040062</v>
      </c>
      <c r="S836" s="29">
        <f ca="1">IF(R836&lt;=('Ejercicio 3 - TIR'!$D$23-'Ejercicio 3 - TIR'!$C$23)/('Ejercicio 3 - TIR'!$E$23-'Ejercicio 3 - TIR'!$C$23),'Ejercicio 3 - TIR'!$C$23+SQRT(('Ejercicio 3 - TIR'!$E$23-'Ejercicio 3 - TIR'!$C$23)*('Ejercicio 3 - TIR'!$D$23-'Ejercicio 3 - TIR'!$C$23)*R836),'Ejercicio 3 - TIR'!$E$23-SQRT(('Ejercicio 3 - TIR'!$E$23-'Ejercicio 3 - TIR'!$C$23)*('Ejercicio 3 - TIR'!$E$23-'Ejercicio 3 - TIR'!$D$23)*(1-R836)))</f>
        <v>0.154018330759401</v>
      </c>
      <c r="T836" s="27">
        <f ca="1" t="shared" ref="T836:X836" si="6233">RAND()</f>
        <v>0.694493549126801</v>
      </c>
      <c r="U836" s="29">
        <f ca="1">IF(T836&lt;=('Ejercicio 3 - TIR'!$D$24-'Ejercicio 3 - TIR'!$C$24)/('Ejercicio 3 - TIR'!$E$24-'Ejercicio 3 - TIR'!$C$24),'Ejercicio 3 - TIR'!$C$24+SQRT(('Ejercicio 3 - TIR'!$E$24-'Ejercicio 3 - TIR'!$C$24)*('Ejercicio 3 - TIR'!$D$24-'Ejercicio 3 - TIR'!$C$24)*T836),'Ejercicio 3 - TIR'!$E$24-SQRT(('Ejercicio 3 - TIR'!$E$24-'Ejercicio 3 - TIR'!$C$24)*('Ejercicio 3 - TIR'!$E$24-'Ejercicio 3 - TIR'!$D$24)*(1-T836)))</f>
        <v>0.19075246912225</v>
      </c>
      <c r="V836" s="27">
        <f ca="1" t="shared" si="6233"/>
        <v>0.332769139170777</v>
      </c>
      <c r="W836" s="29">
        <f ca="1">IF(V836&lt;=('Ejercicio 3 - TIR'!$D$25-'Ejercicio 3 - TIR'!$C$25)/('Ejercicio 3 - TIR'!$E$25-'Ejercicio 3 - TIR'!$C$25),'Ejercicio 3 - TIR'!$C$25+SQRT(('Ejercicio 3 - TIR'!$E$25-'Ejercicio 3 - TIR'!$C$25)*('Ejercicio 3 - TIR'!$D$25-'Ejercicio 3 - TIR'!$C$25)*V836),'Ejercicio 3 - TIR'!$E$25-SQRT(('Ejercicio 3 - TIR'!$E$25-'Ejercicio 3 - TIR'!$C$25)*('Ejercicio 3 - TIR'!$E$25-'Ejercicio 3 - TIR'!$D$25)*(1-V836)))</f>
        <v>0.201674975293309</v>
      </c>
      <c r="X836" s="27">
        <f ca="1" t="shared" si="6233"/>
        <v>0.30164770531425</v>
      </c>
      <c r="Y836" s="29">
        <f ca="1">IF(X836&lt;=('Ejercicio 3 - TIR'!$D$26-'Ejercicio 3 - TIR'!$C$26)/('Ejercicio 3 - TIR'!$E$26-'Ejercicio 3 - TIR'!$C$26),'Ejercicio 3 - TIR'!$C$26+SQRT(('Ejercicio 3 - TIR'!$E$26-'Ejercicio 3 - TIR'!$C$26)*('Ejercicio 3 - TIR'!$D$26-'Ejercicio 3 - TIR'!$C$26)*X836),'Ejercicio 3 - TIR'!$E$26-SQRT(('Ejercicio 3 - TIR'!$E$26-'Ejercicio 3 - TIR'!$C$26)*('Ejercicio 3 - TIR'!$E$26-'Ejercicio 3 - TIR'!$D$26)*(1-X836)))</f>
        <v>0.218538549443664</v>
      </c>
      <c r="Z836" s="27">
        <f ca="1" t="shared" si="6192"/>
        <v>1.16988360299633</v>
      </c>
      <c r="AA836" s="27">
        <f ca="1" t="shared" si="6193"/>
        <v>1.35006712271261</v>
      </c>
      <c r="AB836" s="27">
        <f ca="1" t="shared" si="6194"/>
        <v>1.60759575985082</v>
      </c>
      <c r="AC836" s="27">
        <f ca="1" t="shared" si="6195"/>
        <v>1.93180759500036</v>
      </c>
      <c r="AD836" s="27">
        <f ca="1" t="shared" si="6196"/>
        <v>2.35398202461599</v>
      </c>
      <c r="AE836" s="26">
        <f ca="1" t="shared" si="6197"/>
        <v>4863.04203141607</v>
      </c>
      <c r="AF836" s="26">
        <f ca="1" t="shared" si="6198"/>
        <v>5612.03964750758</v>
      </c>
      <c r="AG836" s="26">
        <f ca="1" t="shared" si="6199"/>
        <v>6682.55006708161</v>
      </c>
      <c r="AH836" s="26">
        <f ca="1" t="shared" si="6200"/>
        <v>8030.2531867566</v>
      </c>
      <c r="AI836" s="26">
        <f ca="1" t="shared" si="6201"/>
        <v>9785.17306985575</v>
      </c>
      <c r="AJ836" s="28">
        <f ca="1" t="shared" si="6202"/>
        <v>37099.2644041406</v>
      </c>
      <c r="AK836" s="28">
        <f ca="1" t="shared" si="6203"/>
        <v>52276.7584614439</v>
      </c>
      <c r="AL836" s="28">
        <f ca="1" t="shared" si="6204"/>
        <v>63007.3940338341</v>
      </c>
      <c r="AM836" s="28">
        <f ca="1" t="shared" si="6205"/>
        <v>68238.6712319456</v>
      </c>
      <c r="AN836" s="28">
        <f ca="1" t="shared" si="6206"/>
        <v>100200.985921122</v>
      </c>
      <c r="AO836" s="28">
        <f ca="1">C836/'Ejercicio 3 - TIR'!$D$7</f>
        <v>15822.6870651301</v>
      </c>
      <c r="AP836" s="28">
        <f ca="1" t="shared" si="6207"/>
        <v>21276.5773390105</v>
      </c>
      <c r="AQ836" s="28">
        <f ca="1" t="shared" si="6208"/>
        <v>36454.0713963139</v>
      </c>
      <c r="AR836" s="28">
        <f ca="1" t="shared" si="6209"/>
        <v>47184.7069687041</v>
      </c>
      <c r="AS836" s="28">
        <f ca="1" t="shared" si="6210"/>
        <v>52415.9841668155</v>
      </c>
      <c r="AT836" s="28">
        <f ca="1" t="shared" si="6211"/>
        <v>84378.2988559917</v>
      </c>
      <c r="AU836" s="28">
        <f ca="1">AP836*'Ejercicio 3 - TIR'!$D$5</f>
        <v>10638.2886695053</v>
      </c>
      <c r="AV836" s="28">
        <f ca="1">AQ836*'Ejercicio 3 - TIR'!$D$5</f>
        <v>18227.0356981569</v>
      </c>
      <c r="AW836" s="28">
        <f ca="1">AR836*'Ejercicio 3 - TIR'!$D$5</f>
        <v>23592.353484352</v>
      </c>
      <c r="AX836" s="28">
        <f ca="1">AS836*'Ejercicio 3 - TIR'!$D$5</f>
        <v>26207.9920834078</v>
      </c>
      <c r="AY836" s="28">
        <f ca="1">AT836*'Ejercicio 3 - TIR'!$D$5</f>
        <v>42189.1494279959</v>
      </c>
      <c r="AZ836" s="28">
        <f ca="1" t="shared" ref="AZ836:BD836" si="6234">AJ836-AU836-AE836</f>
        <v>21597.9337032192</v>
      </c>
      <c r="BA836" s="28">
        <f ca="1" t="shared" si="6234"/>
        <v>28437.6831157794</v>
      </c>
      <c r="BB836" s="28">
        <f ca="1" t="shared" si="6234"/>
        <v>32732.4904824005</v>
      </c>
      <c r="BC836" s="28">
        <f ca="1" t="shared" si="6234"/>
        <v>34000.4259617812</v>
      </c>
      <c r="BD836" s="28">
        <f ca="1" t="shared" si="6234"/>
        <v>48226.6634232702</v>
      </c>
      <c r="BE836" s="28">
        <f ca="1" t="shared" ref="BE836:BI836" si="6235">AZ836/Z836</f>
        <v>18461.6090420468</v>
      </c>
      <c r="BF836" s="28">
        <f ca="1" t="shared" si="6235"/>
        <v>21063.9031477495</v>
      </c>
      <c r="BG836" s="28">
        <f ca="1" t="shared" si="6235"/>
        <v>20361.1450713443</v>
      </c>
      <c r="BH836" s="28">
        <f ca="1" t="shared" si="6235"/>
        <v>17600.3169517381</v>
      </c>
      <c r="BI836" s="28">
        <f ca="1" t="shared" si="6235"/>
        <v>20487.2691970269</v>
      </c>
      <c r="BJ836" s="28">
        <f ca="1" t="shared" si="6214"/>
        <v>67384.4522072739</v>
      </c>
      <c r="BK836" s="28">
        <f ca="1" t="shared" si="6215"/>
        <v>37246.3209324401</v>
      </c>
      <c r="BL836" s="28">
        <f ca="1" t="shared" si="6216"/>
        <v>104630.773139714</v>
      </c>
      <c r="BM836" s="28">
        <f ca="1">BK836*'Ejercicio 3 - TIR'!$D$5</f>
        <v>18623.1604662201</v>
      </c>
      <c r="BN836" s="28">
        <f ca="1" t="shared" si="6217"/>
        <v>86007.6126734939</v>
      </c>
      <c r="BO836" s="28">
        <f ca="1" t="shared" si="6218"/>
        <v>36537.0728298252</v>
      </c>
      <c r="BP836" s="28">
        <f ca="1" t="shared" si="6219"/>
        <v>-107739.16462291</v>
      </c>
      <c r="BQ836" s="28">
        <f ca="1" t="shared" ref="BQ836:BT836" si="6236">BE836</f>
        <v>18461.6090420468</v>
      </c>
      <c r="BR836" s="28">
        <f ca="1" t="shared" si="6236"/>
        <v>21063.9031477495</v>
      </c>
      <c r="BS836" s="28">
        <f ca="1" t="shared" si="6236"/>
        <v>20361.1450713443</v>
      </c>
      <c r="BT836" s="28">
        <f ca="1" t="shared" si="6236"/>
        <v>17600.3169517381</v>
      </c>
      <c r="BU836" s="28">
        <f ca="1" t="shared" si="6221"/>
        <v>57024.3420268521</v>
      </c>
      <c r="BV836" s="30">
        <f ca="1" t="shared" si="6222"/>
        <v>6.59427874247329</v>
      </c>
    </row>
    <row r="837" ht="15" customHeight="1" spans="1:74">
      <c r="A837" s="26">
        <v>836</v>
      </c>
      <c r="B837" s="27">
        <f ca="1" t="shared" ref="B837:F837" si="6237">RAND()</f>
        <v>0.17561824645307</v>
      </c>
      <c r="C837" s="28">
        <f ca="1">IF(B837&lt;=('Ejercicio 3 - TIR'!$D$13-'Ejercicio 3 - TIR'!$C$13)/('Ejercicio 3 - TIR'!$E$13-'Ejercicio 3 - TIR'!$C$13),'Ejercicio 3 - TIR'!$C$13+SQRT(('Ejercicio 3 - TIR'!$E$13-'Ejercicio 3 - TIR'!$C$13)*('Ejercicio 3 - TIR'!$D$13-'Ejercicio 3 - TIR'!$C$13)*B837),'Ejercicio 3 - TIR'!$E$13-SQRT(('Ejercicio 3 - TIR'!$E$13-'Ejercicio 3 - TIR'!$C$13)*('Ejercicio 3 - TIR'!$E$13-'Ejercicio 3 - TIR'!$D$13)*(1-B837)))</f>
        <v>68381.3661524377</v>
      </c>
      <c r="D837" s="27">
        <f ca="1" t="shared" si="6237"/>
        <v>0.267298226527236</v>
      </c>
      <c r="E837" s="28">
        <f ca="1">IF(D837&lt;=('Ejercicio 3 - TIR'!$D$14-'Ejercicio 3 - TIR'!$C$14)/('Ejercicio 3 - TIR'!$E$14-'Ejercicio 3 - TIR'!$C$14),'Ejercicio 3 - TIR'!$C$14+SQRT(('Ejercicio 3 - TIR'!$E$14-'Ejercicio 3 - TIR'!$C$14)*('Ejercicio 3 - TIR'!$D$14-'Ejercicio 3 - TIR'!$C$14)*D837),'Ejercicio 3 - TIR'!$E$14-SQRT(('Ejercicio 3 - TIR'!$E$14-'Ejercicio 3 - TIR'!$C$14)*('Ejercicio 3 - TIR'!$E$14-'Ejercicio 3 - TIR'!$D$14)*(1-D837)))</f>
        <v>29477.4286135619</v>
      </c>
      <c r="F837" s="27">
        <f ca="1" t="shared" si="6237"/>
        <v>0.275653938063319</v>
      </c>
      <c r="G837" s="28">
        <f ca="1">IF(F837&lt;=('Ejercicio 3 - TIR'!$D$18-'Ejercicio 3 - TIR'!$C$18)/('Ejercicio 3 - TIR'!$E$18-'Ejercicio 3 - TIR'!$C$18),'Ejercicio 3 - TIR'!$C$18+SQRT(('Ejercicio 3 - TIR'!$E$18-'Ejercicio 3 - TIR'!$C$18)*('Ejercicio 3 - TIR'!$D$18-'Ejercicio 3 - TIR'!$C$18)*F837),'Ejercicio 3 - TIR'!$E$18-SQRT(('Ejercicio 3 - TIR'!$E$18-'Ejercicio 3 - TIR'!$C$18)*('Ejercicio 3 - TIR'!$E$18-'Ejercicio 3 - TIR'!$D$18)*(1-F837)))</f>
        <v>36430.2481063718</v>
      </c>
      <c r="H837" s="27">
        <f ca="1" t="shared" ref="H837:L837" si="6238">RAND()</f>
        <v>0.701858230863016</v>
      </c>
      <c r="I837" s="28">
        <f ca="1">IF(H837&lt;=('Ejercicio 3 - TIR'!$D$18-'Ejercicio 3 - TIR'!$C$18)/('Ejercicio 3 - TIR'!$E$18-'Ejercicio 3 - TIR'!$C$18),'Ejercicio 3 - TIR'!$C$18+SQRT(('Ejercicio 3 - TIR'!$E$18-'Ejercicio 3 - TIR'!$C$18)*('Ejercicio 3 - TIR'!$D$18-'Ejercicio 3 - TIR'!$C$18)*H837),'Ejercicio 3 - TIR'!$E$18-SQRT(('Ejercicio 3 - TIR'!$E$18-'Ejercicio 3 - TIR'!$C$18)*('Ejercicio 3 - TIR'!$E$18-'Ejercicio 3 - TIR'!$D$18)*(1-H837)))</f>
        <v>40271.2969341189</v>
      </c>
      <c r="J837" s="27">
        <f ca="1" t="shared" si="6238"/>
        <v>0.188249776585424</v>
      </c>
      <c r="K837" s="28">
        <f ca="1">IF(J837&lt;=('Ejercicio 3 - TIR'!$D$18-'Ejercicio 3 - TIR'!$C$18)/('Ejercicio 3 - TIR'!$E$18-'Ejercicio 3 - TIR'!$C$18),'Ejercicio 3 - TIR'!$C$18+SQRT(('Ejercicio 3 - TIR'!$E$18-'Ejercicio 3 - TIR'!$C$18)*('Ejercicio 3 - TIR'!$D$18-'Ejercicio 3 - TIR'!$C$18)*J837),'Ejercicio 3 - TIR'!$E$18-SQRT(('Ejercicio 3 - TIR'!$E$18-'Ejercicio 3 - TIR'!$C$18)*('Ejercicio 3 - TIR'!$E$18-'Ejercicio 3 - TIR'!$D$18)*(1-J837)))</f>
        <v>35313.8937219156</v>
      </c>
      <c r="L837" s="27">
        <f ca="1" t="shared" si="6238"/>
        <v>0.652091003733505</v>
      </c>
      <c r="M837" s="28">
        <f ca="1">IF(L837&lt;=('Ejercicio 3 - TIR'!$D$18-'Ejercicio 3 - TIR'!$C$18)/('Ejercicio 3 - TIR'!$E$18-'Ejercicio 3 - TIR'!$C$18),'Ejercicio 3 - TIR'!$C$18+SQRT(('Ejercicio 3 - TIR'!$E$18-'Ejercicio 3 - TIR'!$C$18)*('Ejercicio 3 - TIR'!$D$18-'Ejercicio 3 - TIR'!$C$18)*L837),'Ejercicio 3 - TIR'!$E$18-SQRT(('Ejercicio 3 - TIR'!$E$18-'Ejercicio 3 - TIR'!$C$18)*('Ejercicio 3 - TIR'!$E$18-'Ejercicio 3 - TIR'!$D$18)*(1-L837)))</f>
        <v>39890.0783899839</v>
      </c>
      <c r="N837" s="27">
        <f ca="1" t="shared" ref="N837:R837" si="6239">RAND()</f>
        <v>0.159847999348954</v>
      </c>
      <c r="O837" s="28">
        <f ca="1">IF(N837&lt;=('Ejercicio 3 - TIR'!$D$18-'Ejercicio 3 - TIR'!$C$18)/('Ejercicio 3 - TIR'!$E$18-'Ejercicio 3 - TIR'!$C$18),'Ejercicio 3 - TIR'!$C$18+SQRT(('Ejercicio 3 - TIR'!$E$18-'Ejercicio 3 - TIR'!$C$18)*('Ejercicio 3 - TIR'!$D$18-'Ejercicio 3 - TIR'!$C$18)*N837),'Ejercicio 3 - TIR'!$E$18-SQRT(('Ejercicio 3 - TIR'!$E$18-'Ejercicio 3 - TIR'!$C$18)*('Ejercicio 3 - TIR'!$E$18-'Ejercicio 3 - TIR'!$D$18)*(1-N837)))</f>
        <v>34896.6519074101</v>
      </c>
      <c r="P837" s="27">
        <f ca="1" t="shared" si="6239"/>
        <v>0.552873979663897</v>
      </c>
      <c r="Q837" s="29">
        <f ca="1">IF(P837&lt;=('Ejercicio 3 - TIR'!$D$22-'Ejercicio 3 - TIR'!$C$22)/('Ejercicio 3 - TIR'!$E$22-'Ejercicio 3 - TIR'!$C$22),'Ejercicio 3 - TIR'!$C$22+SQRT(('Ejercicio 3 - TIR'!$E$22-'Ejercicio 3 - TIR'!$C$22)*('Ejercicio 3 - TIR'!$D$22-'Ejercicio 3 - TIR'!$C$22)*P837),'Ejercicio 3 - TIR'!$E$22-SQRT(('Ejercicio 3 - TIR'!$E$22-'Ejercicio 3 - TIR'!$C$22)*('Ejercicio 3 - TIR'!$E$22-'Ejercicio 3 - TIR'!$D$22)*(1-P837)))</f>
        <v>0.151630529849767</v>
      </c>
      <c r="R837" s="27">
        <f ca="1" t="shared" si="6239"/>
        <v>0.877562118894804</v>
      </c>
      <c r="S837" s="29">
        <f ca="1">IF(R837&lt;=('Ejercicio 3 - TIR'!$D$23-'Ejercicio 3 - TIR'!$C$23)/('Ejercicio 3 - TIR'!$E$23-'Ejercicio 3 - TIR'!$C$23),'Ejercicio 3 - TIR'!$C$23+SQRT(('Ejercicio 3 - TIR'!$E$23-'Ejercicio 3 - TIR'!$C$23)*('Ejercicio 3 - TIR'!$D$23-'Ejercicio 3 - TIR'!$C$23)*R837),'Ejercicio 3 - TIR'!$E$23-SQRT(('Ejercicio 3 - TIR'!$E$23-'Ejercicio 3 - TIR'!$C$23)*('Ejercicio 3 - TIR'!$E$23-'Ejercicio 3 - TIR'!$D$23)*(1-R837)))</f>
        <v>0.165154523046081</v>
      </c>
      <c r="T837" s="27">
        <f ca="1" t="shared" ref="T837:X837" si="6240">RAND()</f>
        <v>0.457955473191226</v>
      </c>
      <c r="U837" s="29">
        <f ca="1">IF(T837&lt;=('Ejercicio 3 - TIR'!$D$24-'Ejercicio 3 - TIR'!$C$24)/('Ejercicio 3 - TIR'!$E$24-'Ejercicio 3 - TIR'!$C$24),'Ejercicio 3 - TIR'!$C$24+SQRT(('Ejercicio 3 - TIR'!$E$24-'Ejercicio 3 - TIR'!$C$24)*('Ejercicio 3 - TIR'!$D$24-'Ejercicio 3 - TIR'!$C$24)*T837),'Ejercicio 3 - TIR'!$E$24-SQRT(('Ejercicio 3 - TIR'!$E$24-'Ejercicio 3 - TIR'!$C$24)*('Ejercicio 3 - TIR'!$E$24-'Ejercicio 3 - TIR'!$D$24)*(1-T837)))</f>
        <v>0.181042013975764</v>
      </c>
      <c r="V837" s="27">
        <f ca="1" t="shared" si="6240"/>
        <v>0.413514350069492</v>
      </c>
      <c r="W837" s="29">
        <f ca="1">IF(V837&lt;=('Ejercicio 3 - TIR'!$D$25-'Ejercicio 3 - TIR'!$C$25)/('Ejercicio 3 - TIR'!$E$25-'Ejercicio 3 - TIR'!$C$25),'Ejercicio 3 - TIR'!$C$25+SQRT(('Ejercicio 3 - TIR'!$E$25-'Ejercicio 3 - TIR'!$C$25)*('Ejercicio 3 - TIR'!$D$25-'Ejercicio 3 - TIR'!$C$25)*V837),'Ejercicio 3 - TIR'!$E$25-SQRT(('Ejercicio 3 - TIR'!$E$25-'Ejercicio 3 - TIR'!$C$25)*('Ejercicio 3 - TIR'!$E$25-'Ejercicio 3 - TIR'!$D$25)*(1-V837)))</f>
        <v>0.204693270094204</v>
      </c>
      <c r="X837" s="27">
        <f ca="1" t="shared" si="6240"/>
        <v>0.861695557593706</v>
      </c>
      <c r="Y837" s="29">
        <f ca="1">IF(X837&lt;=('Ejercicio 3 - TIR'!$D$26-'Ejercicio 3 - TIR'!$C$26)/('Ejercicio 3 - TIR'!$E$26-'Ejercicio 3 - TIR'!$C$26),'Ejercicio 3 - TIR'!$C$26+SQRT(('Ejercicio 3 - TIR'!$E$26-'Ejercicio 3 - TIR'!$C$26)*('Ejercicio 3 - TIR'!$D$26-'Ejercicio 3 - TIR'!$C$26)*X837),'Ejercicio 3 - TIR'!$E$26-SQRT(('Ejercicio 3 - TIR'!$E$26-'Ejercicio 3 - TIR'!$C$26)*('Ejercicio 3 - TIR'!$E$26-'Ejercicio 3 - TIR'!$D$26)*(1-X837)))</f>
        <v>0.252671553483705</v>
      </c>
      <c r="Z837" s="27">
        <f ca="1" t="shared" si="6192"/>
        <v>1.15163052984977</v>
      </c>
      <c r="AA837" s="27">
        <f ca="1" t="shared" si="6193"/>
        <v>1.34182752073241</v>
      </c>
      <c r="AB837" s="27">
        <f ca="1" t="shared" si="6194"/>
        <v>1.58475467749391</v>
      </c>
      <c r="AC837" s="27">
        <f ca="1" t="shared" si="6195"/>
        <v>1.90914329472723</v>
      </c>
      <c r="AD837" s="27">
        <f ca="1" t="shared" si="6196"/>
        <v>2.39152949682895</v>
      </c>
      <c r="AE837" s="26">
        <f ca="1" t="shared" si="6197"/>
        <v>4469.67811928306</v>
      </c>
      <c r="AF837" s="26">
        <f ca="1" t="shared" si="6198"/>
        <v>5207.86567724275</v>
      </c>
      <c r="AG837" s="26">
        <f ca="1" t="shared" si="6199"/>
        <v>6150.70816796604</v>
      </c>
      <c r="AH837" s="26">
        <f ca="1" t="shared" si="6200"/>
        <v>7409.71673626214</v>
      </c>
      <c r="AI837" s="26">
        <f ca="1" t="shared" si="6201"/>
        <v>9281.9413748877</v>
      </c>
      <c r="AJ837" s="28">
        <f ca="1" t="shared" si="6202"/>
        <v>41954.1859292994</v>
      </c>
      <c r="AK837" s="28">
        <f ca="1" t="shared" si="6203"/>
        <v>54037.1345217874</v>
      </c>
      <c r="AL837" s="28">
        <f ca="1" t="shared" si="6204"/>
        <v>55963.8582563286</v>
      </c>
      <c r="AM837" s="28">
        <f ca="1" t="shared" si="6205"/>
        <v>76155.8756843811</v>
      </c>
      <c r="AN837" s="28">
        <f ca="1" t="shared" si="6206"/>
        <v>83456.3723771436</v>
      </c>
      <c r="AO837" s="28">
        <f ca="1">C837/'Ejercicio 3 - TIR'!$D$7</f>
        <v>13676.2732304875</v>
      </c>
      <c r="AP837" s="28">
        <f ca="1" t="shared" si="6207"/>
        <v>28277.9126988119</v>
      </c>
      <c r="AQ837" s="28">
        <f ca="1" t="shared" si="6208"/>
        <v>40360.8612912999</v>
      </c>
      <c r="AR837" s="28">
        <f ca="1" t="shared" si="6209"/>
        <v>42287.585025841</v>
      </c>
      <c r="AS837" s="28">
        <f ca="1" t="shared" si="6210"/>
        <v>62479.6024538935</v>
      </c>
      <c r="AT837" s="28">
        <f ca="1" t="shared" si="6211"/>
        <v>69780.0991466561</v>
      </c>
      <c r="AU837" s="28">
        <f ca="1">AP837*'Ejercicio 3 - TIR'!$D$5</f>
        <v>14138.9563494059</v>
      </c>
      <c r="AV837" s="28">
        <f ca="1">AQ837*'Ejercicio 3 - TIR'!$D$5</f>
        <v>20180.4306456499</v>
      </c>
      <c r="AW837" s="28">
        <f ca="1">AR837*'Ejercicio 3 - TIR'!$D$5</f>
        <v>21143.7925129205</v>
      </c>
      <c r="AX837" s="28">
        <f ca="1">AS837*'Ejercicio 3 - TIR'!$D$5</f>
        <v>31239.8012269468</v>
      </c>
      <c r="AY837" s="28">
        <f ca="1">AT837*'Ejercicio 3 - TIR'!$D$5</f>
        <v>34890.049573328</v>
      </c>
      <c r="AZ837" s="28">
        <f ca="1" t="shared" ref="AZ837:BD837" si="6241">AJ837-AU837-AE837</f>
        <v>23345.5514606104</v>
      </c>
      <c r="BA837" s="28">
        <f ca="1" t="shared" si="6241"/>
        <v>28648.8381988947</v>
      </c>
      <c r="BB837" s="28">
        <f ca="1" t="shared" si="6241"/>
        <v>28669.357575442</v>
      </c>
      <c r="BC837" s="28">
        <f ca="1" t="shared" si="6241"/>
        <v>37506.3577211722</v>
      </c>
      <c r="BD837" s="28">
        <f ca="1" t="shared" si="6241"/>
        <v>39284.3814289279</v>
      </c>
      <c r="BE837" s="28">
        <f ca="1" t="shared" ref="BE837:BI837" si="6242">AZ837/Z837</f>
        <v>20271.737206946</v>
      </c>
      <c r="BF837" s="28">
        <f ca="1" t="shared" si="6242"/>
        <v>21350.6115773041</v>
      </c>
      <c r="BG837" s="28">
        <f ca="1" t="shared" si="6242"/>
        <v>18090.7227993035</v>
      </c>
      <c r="BH837" s="28">
        <f ca="1" t="shared" si="6242"/>
        <v>19645.648299297</v>
      </c>
      <c r="BI837" s="28">
        <f ca="1" t="shared" si="6242"/>
        <v>16426.4674473039</v>
      </c>
      <c r="BJ837" s="28">
        <f ca="1" t="shared" si="6214"/>
        <v>70496.140020003</v>
      </c>
      <c r="BK837" s="28">
        <f ca="1" t="shared" si="6215"/>
        <v>32707.2108374031</v>
      </c>
      <c r="BL837" s="28">
        <f ca="1" t="shared" si="6216"/>
        <v>103203.350857406</v>
      </c>
      <c r="BM837" s="28">
        <f ca="1">BK837*'Ejercicio 3 - TIR'!$D$5</f>
        <v>16353.6054187016</v>
      </c>
      <c r="BN837" s="28">
        <f ca="1" t="shared" si="6217"/>
        <v>86849.7454387046</v>
      </c>
      <c r="BO837" s="28">
        <f ca="1" t="shared" si="6218"/>
        <v>36315.5652288057</v>
      </c>
      <c r="BP837" s="28">
        <f ca="1" t="shared" si="6219"/>
        <v>-97858.7947659996</v>
      </c>
      <c r="BQ837" s="28">
        <f ca="1" t="shared" ref="BQ837:BT837" si="6243">BE837</f>
        <v>20271.737206946</v>
      </c>
      <c r="BR837" s="28">
        <f ca="1" t="shared" si="6243"/>
        <v>21350.6115773041</v>
      </c>
      <c r="BS837" s="28">
        <f ca="1" t="shared" si="6243"/>
        <v>18090.7227993035</v>
      </c>
      <c r="BT837" s="28">
        <f ca="1" t="shared" si="6243"/>
        <v>19645.648299297</v>
      </c>
      <c r="BU837" s="28">
        <f ca="1" t="shared" si="6221"/>
        <v>52742.0326761096</v>
      </c>
      <c r="BV837" s="30">
        <f ca="1" t="shared" si="6222"/>
        <v>9.29683951548164</v>
      </c>
    </row>
    <row r="838" ht="15" customHeight="1" spans="1:74">
      <c r="A838" s="26">
        <v>837</v>
      </c>
      <c r="B838" s="27">
        <f ca="1" t="shared" ref="B838:F838" si="6244">RAND()</f>
        <v>0.00520292405769651</v>
      </c>
      <c r="C838" s="28">
        <f ca="1">IF(B838&lt;=('Ejercicio 3 - TIR'!$D$13-'Ejercicio 3 - TIR'!$C$13)/('Ejercicio 3 - TIR'!$E$13-'Ejercicio 3 - TIR'!$C$13),'Ejercicio 3 - TIR'!$C$13+SQRT(('Ejercicio 3 - TIR'!$E$13-'Ejercicio 3 - TIR'!$C$13)*('Ejercicio 3 - TIR'!$D$13-'Ejercicio 3 - TIR'!$C$13)*B838),'Ejercicio 3 - TIR'!$E$13-SQRT(('Ejercicio 3 - TIR'!$E$13-'Ejercicio 3 - TIR'!$C$13)*('Ejercicio 3 - TIR'!$E$13-'Ejercicio 3 - TIR'!$D$13)*(1-B838)))</f>
        <v>61442.6259470419</v>
      </c>
      <c r="D838" s="27">
        <f ca="1" t="shared" si="6244"/>
        <v>0.352431720219485</v>
      </c>
      <c r="E838" s="28">
        <f ca="1">IF(D838&lt;=('Ejercicio 3 - TIR'!$D$14-'Ejercicio 3 - TIR'!$C$14)/('Ejercicio 3 - TIR'!$E$14-'Ejercicio 3 - TIR'!$C$14),'Ejercicio 3 - TIR'!$C$14+SQRT(('Ejercicio 3 - TIR'!$E$14-'Ejercicio 3 - TIR'!$C$14)*('Ejercicio 3 - TIR'!$D$14-'Ejercicio 3 - TIR'!$C$14)*D838),'Ejercicio 3 - TIR'!$E$14-SQRT(('Ejercicio 3 - TIR'!$E$14-'Ejercicio 3 - TIR'!$C$14)*('Ejercicio 3 - TIR'!$E$14-'Ejercicio 3 - TIR'!$D$14)*(1-D838)))</f>
        <v>30144.2787190852</v>
      </c>
      <c r="F838" s="27">
        <f ca="1" t="shared" si="6244"/>
        <v>0.298602296705069</v>
      </c>
      <c r="G838" s="28">
        <f ca="1">IF(F838&lt;=('Ejercicio 3 - TIR'!$D$18-'Ejercicio 3 - TIR'!$C$18)/('Ejercicio 3 - TIR'!$E$18-'Ejercicio 3 - TIR'!$C$18),'Ejercicio 3 - TIR'!$C$18+SQRT(('Ejercicio 3 - TIR'!$E$18-'Ejercicio 3 - TIR'!$C$18)*('Ejercicio 3 - TIR'!$D$18-'Ejercicio 3 - TIR'!$C$18)*F838),'Ejercicio 3 - TIR'!$E$18-SQRT(('Ejercicio 3 - TIR'!$E$18-'Ejercicio 3 - TIR'!$C$18)*('Ejercicio 3 - TIR'!$E$18-'Ejercicio 3 - TIR'!$D$18)*(1-F838)))</f>
        <v>36692.5588907204</v>
      </c>
      <c r="H838" s="27">
        <f ca="1" t="shared" ref="H838:L838" si="6245">RAND()</f>
        <v>0.0401162412193465</v>
      </c>
      <c r="I838" s="28">
        <f ca="1">IF(H838&lt;=('Ejercicio 3 - TIR'!$D$18-'Ejercicio 3 - TIR'!$C$18)/('Ejercicio 3 - TIR'!$E$18-'Ejercicio 3 - TIR'!$C$18),'Ejercicio 3 - TIR'!$C$18+SQRT(('Ejercicio 3 - TIR'!$E$18-'Ejercicio 3 - TIR'!$C$18)*('Ejercicio 3 - TIR'!$D$18-'Ejercicio 3 - TIR'!$C$18)*H838),'Ejercicio 3 - TIR'!$E$18-SQRT(('Ejercicio 3 - TIR'!$E$18-'Ejercicio 3 - TIR'!$C$18)*('Ejercicio 3 - TIR'!$E$18-'Ejercicio 3 - TIR'!$D$18)*(1-H838)))</f>
        <v>32453.0463067178</v>
      </c>
      <c r="J838" s="27">
        <f ca="1" t="shared" si="6245"/>
        <v>0.903844002209436</v>
      </c>
      <c r="K838" s="28">
        <f ca="1">IF(J838&lt;=('Ejercicio 3 - TIR'!$D$18-'Ejercicio 3 - TIR'!$C$18)/('Ejercicio 3 - TIR'!$E$18-'Ejercicio 3 - TIR'!$C$18),'Ejercicio 3 - TIR'!$C$18+SQRT(('Ejercicio 3 - TIR'!$E$18-'Ejercicio 3 - TIR'!$C$18)*('Ejercicio 3 - TIR'!$D$18-'Ejercicio 3 - TIR'!$C$18)*J838),'Ejercicio 3 - TIR'!$E$18-SQRT(('Ejercicio 3 - TIR'!$E$18-'Ejercicio 3 - TIR'!$C$18)*('Ejercicio 3 - TIR'!$E$18-'Ejercicio 3 - TIR'!$D$18)*(1-J838)))</f>
        <v>42314.5391765486</v>
      </c>
      <c r="L838" s="27">
        <f ca="1" t="shared" si="6245"/>
        <v>0.696411528288746</v>
      </c>
      <c r="M838" s="28">
        <f ca="1">IF(L838&lt;=('Ejercicio 3 - TIR'!$D$18-'Ejercicio 3 - TIR'!$C$18)/('Ejercicio 3 - TIR'!$E$18-'Ejercicio 3 - TIR'!$C$18),'Ejercicio 3 - TIR'!$C$18+SQRT(('Ejercicio 3 - TIR'!$E$18-'Ejercicio 3 - TIR'!$C$18)*('Ejercicio 3 - TIR'!$D$18-'Ejercicio 3 - TIR'!$C$18)*L838),'Ejercicio 3 - TIR'!$E$18-SQRT(('Ejercicio 3 - TIR'!$E$18-'Ejercicio 3 - TIR'!$C$18)*('Ejercicio 3 - TIR'!$E$18-'Ejercicio 3 - TIR'!$D$18)*(1-L838)))</f>
        <v>40228.298481847</v>
      </c>
      <c r="N838" s="27">
        <f ca="1" t="shared" ref="N838:R838" si="6246">RAND()</f>
        <v>0.940766109804016</v>
      </c>
      <c r="O838" s="28">
        <f ca="1">IF(N838&lt;=('Ejercicio 3 - TIR'!$D$18-'Ejercicio 3 - TIR'!$C$18)/('Ejercicio 3 - TIR'!$E$18-'Ejercicio 3 - TIR'!$C$18),'Ejercicio 3 - TIR'!$C$18+SQRT(('Ejercicio 3 - TIR'!$E$18-'Ejercicio 3 - TIR'!$C$18)*('Ejercicio 3 - TIR'!$D$18-'Ejercicio 3 - TIR'!$C$18)*N838),'Ejercicio 3 - TIR'!$E$18-SQRT(('Ejercicio 3 - TIR'!$E$18-'Ejercicio 3 - TIR'!$C$18)*('Ejercicio 3 - TIR'!$E$18-'Ejercicio 3 - TIR'!$D$18)*(1-N838)))</f>
        <v>42892.2662016519</v>
      </c>
      <c r="P838" s="27">
        <f ca="1" t="shared" si="6246"/>
        <v>0.874838066165868</v>
      </c>
      <c r="Q838" s="29">
        <f ca="1">IF(P838&lt;=('Ejercicio 3 - TIR'!$D$22-'Ejercicio 3 - TIR'!$C$22)/('Ejercicio 3 - TIR'!$E$22-'Ejercicio 3 - TIR'!$C$22),'Ejercicio 3 - TIR'!$C$22+SQRT(('Ejercicio 3 - TIR'!$E$22-'Ejercicio 3 - TIR'!$C$22)*('Ejercicio 3 - TIR'!$D$22-'Ejercicio 3 - TIR'!$C$22)*P838),'Ejercicio 3 - TIR'!$E$22-SQRT(('Ejercicio 3 - TIR'!$E$22-'Ejercicio 3 - TIR'!$C$22)*('Ejercicio 3 - TIR'!$E$22-'Ejercicio 3 - TIR'!$D$22)*(1-P838)))</f>
        <v>0.164990287114623</v>
      </c>
      <c r="R838" s="27">
        <f ca="1" t="shared" si="6246"/>
        <v>0.00519898230584004</v>
      </c>
      <c r="S838" s="29">
        <f ca="1">IF(R838&lt;=('Ejercicio 3 - TIR'!$D$23-'Ejercicio 3 - TIR'!$C$23)/('Ejercicio 3 - TIR'!$E$23-'Ejercicio 3 - TIR'!$C$23),'Ejercicio 3 - TIR'!$C$23+SQRT(('Ejercicio 3 - TIR'!$E$23-'Ejercicio 3 - TIR'!$C$23)*('Ejercicio 3 - TIR'!$D$23-'Ejercicio 3 - TIR'!$C$23)*R838),'Ejercicio 3 - TIR'!$E$23-SQRT(('Ejercicio 3 - TIR'!$E$23-'Ejercicio 3 - TIR'!$C$23)*('Ejercicio 3 - TIR'!$E$23-'Ejercicio 3 - TIR'!$D$23)*(1-R838)))</f>
        <v>0.123059112314138</v>
      </c>
      <c r="T838" s="27">
        <f ca="1" t="shared" ref="T838:X838" si="6247">RAND()</f>
        <v>0.296095820784486</v>
      </c>
      <c r="U838" s="29">
        <f ca="1">IF(T838&lt;=('Ejercicio 3 - TIR'!$D$24-'Ejercicio 3 - TIR'!$C$24)/('Ejercicio 3 - TIR'!$E$24-'Ejercicio 3 - TIR'!$C$24),'Ejercicio 3 - TIR'!$C$24+SQRT(('Ejercicio 3 - TIR'!$E$24-'Ejercicio 3 - TIR'!$C$24)*('Ejercicio 3 - TIR'!$D$24-'Ejercicio 3 - TIR'!$C$24)*T838),'Ejercicio 3 - TIR'!$E$24-SQRT(('Ejercicio 3 - TIR'!$E$24-'Ejercicio 3 - TIR'!$C$24)*('Ejercicio 3 - TIR'!$E$24-'Ejercicio 3 - TIR'!$D$24)*(1-T838)))</f>
        <v>0.17493594240544</v>
      </c>
      <c r="V838" s="27">
        <f ca="1" t="shared" si="6247"/>
        <v>0.678161507713495</v>
      </c>
      <c r="W838" s="29">
        <f ca="1">IF(V838&lt;=('Ejercicio 3 - TIR'!$D$25-'Ejercicio 3 - TIR'!$C$25)/('Ejercicio 3 - TIR'!$E$25-'Ejercicio 3 - TIR'!$C$25),'Ejercicio 3 - TIR'!$C$25+SQRT(('Ejercicio 3 - TIR'!$E$25-'Ejercicio 3 - TIR'!$C$25)*('Ejercicio 3 - TIR'!$D$25-'Ejercicio 3 - TIR'!$C$25)*V838),'Ejercicio 3 - TIR'!$E$25-SQRT(('Ejercicio 3 - TIR'!$E$25-'Ejercicio 3 - TIR'!$C$25)*('Ejercicio 3 - TIR'!$E$25-'Ejercicio 3 - TIR'!$D$25)*(1-V838)))</f>
        <v>0.216437599564352</v>
      </c>
      <c r="X838" s="27">
        <f ca="1" t="shared" si="6247"/>
        <v>0.363836050878116</v>
      </c>
      <c r="Y838" s="29">
        <f ca="1">IF(X838&lt;=('Ejercicio 3 - TIR'!$D$26-'Ejercicio 3 - TIR'!$C$26)/('Ejercicio 3 - TIR'!$E$26-'Ejercicio 3 - TIR'!$C$26),'Ejercicio 3 - TIR'!$C$26+SQRT(('Ejercicio 3 - TIR'!$E$26-'Ejercicio 3 - TIR'!$C$26)*('Ejercicio 3 - TIR'!$D$26-'Ejercicio 3 - TIR'!$C$26)*X838),'Ejercicio 3 - TIR'!$E$26-SQRT(('Ejercicio 3 - TIR'!$E$26-'Ejercicio 3 - TIR'!$C$26)*('Ejercicio 3 - TIR'!$E$26-'Ejercicio 3 - TIR'!$D$26)*(1-X838)))</f>
        <v>0.221388692854892</v>
      </c>
      <c r="Z838" s="27">
        <f ca="1" t="shared" si="6192"/>
        <v>1.16499028711462</v>
      </c>
      <c r="AA838" s="27">
        <f ca="1" t="shared" si="6193"/>
        <v>1.30835295770154</v>
      </c>
      <c r="AB838" s="27">
        <f ca="1" t="shared" si="6194"/>
        <v>1.53723091535601</v>
      </c>
      <c r="AC838" s="27">
        <f ca="1" t="shared" si="6195"/>
        <v>1.86994548465177</v>
      </c>
      <c r="AD838" s="27">
        <f ca="1" t="shared" si="6196"/>
        <v>2.28393027120874</v>
      </c>
      <c r="AE838" s="26">
        <f ca="1" t="shared" si="6197"/>
        <v>4973.5132007251</v>
      </c>
      <c r="AF838" s="26">
        <f ca="1" t="shared" si="6198"/>
        <v>5585.54932028898</v>
      </c>
      <c r="AG838" s="26">
        <f ca="1" t="shared" si="6199"/>
        <v>6562.66265448579</v>
      </c>
      <c r="AH838" s="26">
        <f ca="1" t="shared" si="6200"/>
        <v>7983.06960617332</v>
      </c>
      <c r="AI838" s="26">
        <f ca="1" t="shared" si="6201"/>
        <v>9750.43095125365</v>
      </c>
      <c r="AJ838" s="28">
        <f ca="1" t="shared" si="6202"/>
        <v>42746.4747170706</v>
      </c>
      <c r="AK838" s="28">
        <f ca="1" t="shared" si="6203"/>
        <v>42460.0391218194</v>
      </c>
      <c r="AL838" s="28">
        <f ca="1" t="shared" si="6204"/>
        <v>65047.2177912334</v>
      </c>
      <c r="AM838" s="28">
        <f ca="1" t="shared" si="6205"/>
        <v>75224.7251013535</v>
      </c>
      <c r="AN838" s="28">
        <f ca="1" t="shared" si="6206"/>
        <v>97962.9451786962</v>
      </c>
      <c r="AO838" s="28">
        <f ca="1">C838/'Ejercicio 3 - TIR'!$D$7</f>
        <v>12288.5251894084</v>
      </c>
      <c r="AP838" s="28">
        <f ca="1" t="shared" si="6207"/>
        <v>30457.9495276622</v>
      </c>
      <c r="AQ838" s="28">
        <f ca="1" t="shared" si="6208"/>
        <v>30171.513932411</v>
      </c>
      <c r="AR838" s="28">
        <f ca="1" t="shared" si="6209"/>
        <v>52758.692601825</v>
      </c>
      <c r="AS838" s="28">
        <f ca="1" t="shared" si="6210"/>
        <v>62936.1999119451</v>
      </c>
      <c r="AT838" s="28">
        <f ca="1" t="shared" si="6211"/>
        <v>85674.4199892878</v>
      </c>
      <c r="AU838" s="28">
        <f ca="1">AP838*'Ejercicio 3 - TIR'!$D$5</f>
        <v>15228.9747638311</v>
      </c>
      <c r="AV838" s="28">
        <f ca="1">AQ838*'Ejercicio 3 - TIR'!$D$5</f>
        <v>15085.7569662055</v>
      </c>
      <c r="AW838" s="28">
        <f ca="1">AR838*'Ejercicio 3 - TIR'!$D$5</f>
        <v>26379.3463009125</v>
      </c>
      <c r="AX838" s="28">
        <f ca="1">AS838*'Ejercicio 3 - TIR'!$D$5</f>
        <v>31468.0999559725</v>
      </c>
      <c r="AY838" s="28">
        <f ca="1">AT838*'Ejercicio 3 - TIR'!$D$5</f>
        <v>42837.2099946439</v>
      </c>
      <c r="AZ838" s="28">
        <f ca="1" t="shared" ref="AZ838:BD838" si="6248">AJ838-AU838-AE838</f>
        <v>22543.9867525144</v>
      </c>
      <c r="BA838" s="28">
        <f ca="1" t="shared" si="6248"/>
        <v>21788.7328353249</v>
      </c>
      <c r="BB838" s="28">
        <f ca="1" t="shared" si="6248"/>
        <v>32105.2088358351</v>
      </c>
      <c r="BC838" s="28">
        <f ca="1" t="shared" si="6248"/>
        <v>35773.5555392076</v>
      </c>
      <c r="BD838" s="28">
        <f ca="1" t="shared" si="6248"/>
        <v>45375.3042327986</v>
      </c>
      <c r="BE838" s="28">
        <f ca="1" t="shared" ref="BE838:BI838" si="6249">AZ838/Z838</f>
        <v>19351.2229259438</v>
      </c>
      <c r="BF838" s="28">
        <f ca="1" t="shared" si="6249"/>
        <v>16653.5587412149</v>
      </c>
      <c r="BG838" s="28">
        <f ca="1" t="shared" si="6249"/>
        <v>20885.0918330639</v>
      </c>
      <c r="BH838" s="28">
        <f ca="1" t="shared" si="6249"/>
        <v>19130.8013163119</v>
      </c>
      <c r="BI838" s="28">
        <f ca="1" t="shared" si="6249"/>
        <v>19867.202079153</v>
      </c>
      <c r="BJ838" s="28">
        <f ca="1" t="shared" si="6214"/>
        <v>68847.4306702719</v>
      </c>
      <c r="BK838" s="28">
        <f ca="1" t="shared" si="6215"/>
        <v>28066.1346686009</v>
      </c>
      <c r="BL838" s="28">
        <f ca="1" t="shared" si="6216"/>
        <v>96913.5653388728</v>
      </c>
      <c r="BM838" s="28">
        <f ca="1">BK838*'Ejercicio 3 - TIR'!$D$5</f>
        <v>14033.0673343004</v>
      </c>
      <c r="BN838" s="28">
        <f ca="1" t="shared" si="6217"/>
        <v>82880.4980045724</v>
      </c>
      <c r="BO838" s="28">
        <f ca="1" t="shared" si="6218"/>
        <v>36288.5413137894</v>
      </c>
      <c r="BP838" s="28">
        <f ca="1" t="shared" si="6219"/>
        <v>-91586.9046661271</v>
      </c>
      <c r="BQ838" s="28">
        <f ca="1" t="shared" ref="BQ838:BT838" si="6250">BE838</f>
        <v>19351.2229259438</v>
      </c>
      <c r="BR838" s="28">
        <f ca="1" t="shared" si="6250"/>
        <v>16653.5587412149</v>
      </c>
      <c r="BS838" s="28">
        <f ca="1" t="shared" si="6250"/>
        <v>20885.0918330639</v>
      </c>
      <c r="BT838" s="28">
        <f ca="1" t="shared" si="6250"/>
        <v>19130.8013163119</v>
      </c>
      <c r="BU838" s="28">
        <f ca="1" t="shared" si="6221"/>
        <v>56155.7433929424</v>
      </c>
      <c r="BV838" s="30">
        <f ca="1" t="shared" si="6222"/>
        <v>11.2038522099433</v>
      </c>
    </row>
    <row r="839" ht="15" customHeight="1" spans="1:74">
      <c r="A839" s="26">
        <v>838</v>
      </c>
      <c r="B839" s="27">
        <f ca="1" t="shared" ref="B839:F839" si="6251">RAND()</f>
        <v>0.518749640337758</v>
      </c>
      <c r="C839" s="28">
        <f ca="1">IF(B839&lt;=('Ejercicio 3 - TIR'!$D$13-'Ejercicio 3 - TIR'!$C$13)/('Ejercicio 3 - TIR'!$E$13-'Ejercicio 3 - TIR'!$C$13),'Ejercicio 3 - TIR'!$C$13+SQRT(('Ejercicio 3 - TIR'!$E$13-'Ejercicio 3 - TIR'!$C$13)*('Ejercicio 3 - TIR'!$D$13-'Ejercicio 3 - TIR'!$C$13)*B839),'Ejercicio 3 - TIR'!$E$13-SQRT(('Ejercicio 3 - TIR'!$E$13-'Ejercicio 3 - TIR'!$C$13)*('Ejercicio 3 - TIR'!$E$13-'Ejercicio 3 - TIR'!$D$13)*(1-B839)))</f>
        <v>75968.7613387347</v>
      </c>
      <c r="D839" s="27">
        <f ca="1" t="shared" si="6251"/>
        <v>0.704282954733416</v>
      </c>
      <c r="E839" s="28">
        <f ca="1">IF(D839&lt;=('Ejercicio 3 - TIR'!$D$14-'Ejercicio 3 - TIR'!$C$14)/('Ejercicio 3 - TIR'!$E$14-'Ejercicio 3 - TIR'!$C$14),'Ejercicio 3 - TIR'!$C$14+SQRT(('Ejercicio 3 - TIR'!$E$14-'Ejercicio 3 - TIR'!$C$14)*('Ejercicio 3 - TIR'!$D$14-'Ejercicio 3 - TIR'!$C$14)*D839),'Ejercicio 3 - TIR'!$E$14-SQRT(('Ejercicio 3 - TIR'!$E$14-'Ejercicio 3 - TIR'!$C$14)*('Ejercicio 3 - TIR'!$E$14-'Ejercicio 3 - TIR'!$D$14)*(1-D839)))</f>
        <v>33339.853095465</v>
      </c>
      <c r="F839" s="27">
        <f ca="1" t="shared" si="6251"/>
        <v>0.185876065644408</v>
      </c>
      <c r="G839" s="28">
        <f ca="1">IF(F839&lt;=('Ejercicio 3 - TIR'!$D$18-'Ejercicio 3 - TIR'!$C$18)/('Ejercicio 3 - TIR'!$E$18-'Ejercicio 3 - TIR'!$C$18),'Ejercicio 3 - TIR'!$C$18+SQRT(('Ejercicio 3 - TIR'!$E$18-'Ejercicio 3 - TIR'!$C$18)*('Ejercicio 3 - TIR'!$D$18-'Ejercicio 3 - TIR'!$C$18)*F839),'Ejercicio 3 - TIR'!$E$18-SQRT(('Ejercicio 3 - TIR'!$E$18-'Ejercicio 3 - TIR'!$C$18)*('Ejercicio 3 - TIR'!$E$18-'Ejercicio 3 - TIR'!$D$18)*(1-F839)))</f>
        <v>35280.2850156655</v>
      </c>
      <c r="H839" s="27">
        <f ca="1" t="shared" ref="H839:L839" si="6252">RAND()</f>
        <v>0.841342133466928</v>
      </c>
      <c r="I839" s="28">
        <f ca="1">IF(H839&lt;=('Ejercicio 3 - TIR'!$D$18-'Ejercicio 3 - TIR'!$C$18)/('Ejercicio 3 - TIR'!$E$18-'Ejercicio 3 - TIR'!$C$18),'Ejercicio 3 - TIR'!$C$18+SQRT(('Ejercicio 3 - TIR'!$E$18-'Ejercicio 3 - TIR'!$C$18)*('Ejercicio 3 - TIR'!$D$18-'Ejercicio 3 - TIR'!$C$18)*H839),'Ejercicio 3 - TIR'!$E$18-SQRT(('Ejercicio 3 - TIR'!$E$18-'Ejercicio 3 - TIR'!$C$18)*('Ejercicio 3 - TIR'!$E$18-'Ejercicio 3 - TIR'!$D$18)*(1-H839)))</f>
        <v>41550.4580028676</v>
      </c>
      <c r="J839" s="27">
        <f ca="1" t="shared" si="6252"/>
        <v>0.800436303476266</v>
      </c>
      <c r="K839" s="28">
        <f ca="1">IF(J839&lt;=('Ejercicio 3 - TIR'!$D$18-'Ejercicio 3 - TIR'!$C$18)/('Ejercicio 3 - TIR'!$E$18-'Ejercicio 3 - TIR'!$C$18),'Ejercicio 3 - TIR'!$C$18+SQRT(('Ejercicio 3 - TIR'!$E$18-'Ejercicio 3 - TIR'!$C$18)*('Ejercicio 3 - TIR'!$D$18-'Ejercicio 3 - TIR'!$C$18)*J839),'Ejercicio 3 - TIR'!$E$18-SQRT(('Ejercicio 3 - TIR'!$E$18-'Ejercicio 3 - TIR'!$C$18)*('Ejercicio 3 - TIR'!$E$18-'Ejercicio 3 - TIR'!$D$18)*(1-J839)))</f>
        <v>41131.2434505025</v>
      </c>
      <c r="L839" s="27">
        <f ca="1" t="shared" si="6252"/>
        <v>0.726616203881851</v>
      </c>
      <c r="M839" s="28">
        <f ca="1">IF(L839&lt;=('Ejercicio 3 - TIR'!$D$18-'Ejercicio 3 - TIR'!$C$18)/('Ejercicio 3 - TIR'!$E$18-'Ejercicio 3 - TIR'!$C$18),'Ejercicio 3 - TIR'!$C$18+SQRT(('Ejercicio 3 - TIR'!$E$18-'Ejercicio 3 - TIR'!$C$18)*('Ejercicio 3 - TIR'!$D$18-'Ejercicio 3 - TIR'!$C$18)*L839),'Ejercicio 3 - TIR'!$E$18-SQRT(('Ejercicio 3 - TIR'!$E$18-'Ejercicio 3 - TIR'!$C$18)*('Ejercicio 3 - TIR'!$E$18-'Ejercicio 3 - TIR'!$D$18)*(1-L839)))</f>
        <v>40471.8894990448</v>
      </c>
      <c r="N839" s="27">
        <f ca="1" t="shared" ref="N839:R839" si="6253">RAND()</f>
        <v>0.826987743301581</v>
      </c>
      <c r="O839" s="28">
        <f ca="1">IF(N839&lt;=('Ejercicio 3 - TIR'!$D$18-'Ejercicio 3 - TIR'!$C$18)/('Ejercicio 3 - TIR'!$E$18-'Ejercicio 3 - TIR'!$C$18),'Ejercicio 3 - TIR'!$C$18+SQRT(('Ejercicio 3 - TIR'!$E$18-'Ejercicio 3 - TIR'!$C$18)*('Ejercicio 3 - TIR'!$D$18-'Ejercicio 3 - TIR'!$C$18)*N839),'Ejercicio 3 - TIR'!$E$18-SQRT(('Ejercicio 3 - TIR'!$E$18-'Ejercicio 3 - TIR'!$C$18)*('Ejercicio 3 - TIR'!$E$18-'Ejercicio 3 - TIR'!$D$18)*(1-N839)))</f>
        <v>41397.7896712738</v>
      </c>
      <c r="P839" s="27">
        <f ca="1" t="shared" si="6253"/>
        <v>0.749844672253629</v>
      </c>
      <c r="Q839" s="29">
        <f ca="1">IF(P839&lt;=('Ejercicio 3 - TIR'!$D$22-'Ejercicio 3 - TIR'!$C$22)/('Ejercicio 3 - TIR'!$E$22-'Ejercicio 3 - TIR'!$C$22),'Ejercicio 3 - TIR'!$C$22+SQRT(('Ejercicio 3 - TIR'!$E$22-'Ejercicio 3 - TIR'!$C$22)*('Ejercicio 3 - TIR'!$D$22-'Ejercicio 3 - TIR'!$C$22)*P839),'Ejercicio 3 - TIR'!$E$22-SQRT(('Ejercicio 3 - TIR'!$E$22-'Ejercicio 3 - TIR'!$C$22)*('Ejercicio 3 - TIR'!$E$22-'Ejercicio 3 - TIR'!$D$22)*(1-P839)))</f>
        <v>0.158780207589529</v>
      </c>
      <c r="R839" s="27">
        <f ca="1" t="shared" si="6253"/>
        <v>0.862347619382292</v>
      </c>
      <c r="S839" s="29">
        <f ca="1">IF(R839&lt;=('Ejercicio 3 - TIR'!$D$23-'Ejercicio 3 - TIR'!$C$23)/('Ejercicio 3 - TIR'!$E$23-'Ejercicio 3 - TIR'!$C$23),'Ejercicio 3 - TIR'!$C$23+SQRT(('Ejercicio 3 - TIR'!$E$23-'Ejercicio 3 - TIR'!$C$23)*('Ejercicio 3 - TIR'!$D$23-'Ejercicio 3 - TIR'!$C$23)*R839),'Ejercicio 3 - TIR'!$E$23-SQRT(('Ejercicio 3 - TIR'!$E$23-'Ejercicio 3 - TIR'!$C$23)*('Ejercicio 3 - TIR'!$E$23-'Ejercicio 3 - TIR'!$D$23)*(1-R839)))</f>
        <v>0.164259152338204</v>
      </c>
      <c r="T839" s="27">
        <f ca="1" t="shared" ref="T839:X839" si="6254">RAND()</f>
        <v>0.033782873520869</v>
      </c>
      <c r="U839" s="29">
        <f ca="1">IF(T839&lt;=('Ejercicio 3 - TIR'!$D$24-'Ejercicio 3 - TIR'!$C$24)/('Ejercicio 3 - TIR'!$E$24-'Ejercicio 3 - TIR'!$C$24),'Ejercicio 3 - TIR'!$C$24+SQRT(('Ejercicio 3 - TIR'!$E$24-'Ejercicio 3 - TIR'!$C$24)*('Ejercicio 3 - TIR'!$D$24-'Ejercicio 3 - TIR'!$C$24)*T839),'Ejercicio 3 - TIR'!$E$24-SQRT(('Ejercicio 3 - TIR'!$E$24-'Ejercicio 3 - TIR'!$C$24)*('Ejercicio 3 - TIR'!$E$24-'Ejercicio 3 - TIR'!$D$24)*(1-T839)))</f>
        <v>0.158422828170741</v>
      </c>
      <c r="V839" s="27">
        <f ca="1" t="shared" si="6254"/>
        <v>0.304854668272348</v>
      </c>
      <c r="W839" s="29">
        <f ca="1">IF(V839&lt;=('Ejercicio 3 - TIR'!$D$25-'Ejercicio 3 - TIR'!$C$25)/('Ejercicio 3 - TIR'!$E$25-'Ejercicio 3 - TIR'!$C$25),'Ejercicio 3 - TIR'!$C$25+SQRT(('Ejercicio 3 - TIR'!$E$25-'Ejercicio 3 - TIR'!$C$25)*('Ejercicio 3 - TIR'!$D$25-'Ejercicio 3 - TIR'!$C$25)*V839),'Ejercicio 3 - TIR'!$E$25-SQRT(('Ejercicio 3 - TIR'!$E$25-'Ejercicio 3 - TIR'!$C$25)*('Ejercicio 3 - TIR'!$E$25-'Ejercicio 3 - TIR'!$D$25)*(1-V839)))</f>
        <v>0.200674462384615</v>
      </c>
      <c r="X839" s="27">
        <f ca="1" t="shared" si="6254"/>
        <v>0.0946504461070672</v>
      </c>
      <c r="Y839" s="29">
        <f ca="1">IF(X839&lt;=('Ejercicio 3 - TIR'!$D$26-'Ejercicio 3 - TIR'!$C$26)/('Ejercicio 3 - TIR'!$E$26-'Ejercicio 3 - TIR'!$C$26),'Ejercicio 3 - TIR'!$C$26+SQRT(('Ejercicio 3 - TIR'!$E$26-'Ejercicio 3 - TIR'!$C$26)*('Ejercicio 3 - TIR'!$D$26-'Ejercicio 3 - TIR'!$C$26)*X839),'Ejercicio 3 - TIR'!$E$26-SQRT(('Ejercicio 3 - TIR'!$E$26-'Ejercicio 3 - TIR'!$C$26)*('Ejercicio 3 - TIR'!$E$26-'Ejercicio 3 - TIR'!$D$26)*(1-X839)))</f>
        <v>0.205986125374495</v>
      </c>
      <c r="Z839" s="27">
        <f ca="1" t="shared" si="6192"/>
        <v>1.15878020758953</v>
      </c>
      <c r="AA839" s="27">
        <f ca="1" t="shared" si="6193"/>
        <v>1.34912046223447</v>
      </c>
      <c r="AB839" s="27">
        <f ca="1" t="shared" si="6194"/>
        <v>1.56285194140468</v>
      </c>
      <c r="AC839" s="27">
        <f ca="1" t="shared" si="6195"/>
        <v>1.87647641453281</v>
      </c>
      <c r="AD839" s="27">
        <f ca="1" t="shared" si="6196"/>
        <v>2.26300452051905</v>
      </c>
      <c r="AE839" s="26">
        <f ca="1" t="shared" si="6197"/>
        <v>5293.70879550234</v>
      </c>
      <c r="AF839" s="26">
        <f ca="1" t="shared" si="6198"/>
        <v>6163.24891497685</v>
      </c>
      <c r="AG839" s="26">
        <f ca="1" t="shared" si="6199"/>
        <v>7139.64823880773</v>
      </c>
      <c r="AH839" s="26">
        <f ca="1" t="shared" si="6200"/>
        <v>8572.39331074573</v>
      </c>
      <c r="AI839" s="26">
        <f ca="1" t="shared" si="6201"/>
        <v>10338.1873940125</v>
      </c>
      <c r="AJ839" s="28">
        <f ca="1" t="shared" si="6202"/>
        <v>40882.0959942706</v>
      </c>
      <c r="AK839" s="28">
        <f ca="1" t="shared" si="6203"/>
        <v>56056.5731068828</v>
      </c>
      <c r="AL839" s="28">
        <f ca="1" t="shared" si="6204"/>
        <v>64282.0436790061</v>
      </c>
      <c r="AM839" s="28">
        <f ca="1" t="shared" si="6205"/>
        <v>75944.5460965356</v>
      </c>
      <c r="AN839" s="28">
        <f ca="1" t="shared" si="6206"/>
        <v>93683.3851655895</v>
      </c>
      <c r="AO839" s="28">
        <f ca="1">C839/'Ejercicio 3 - TIR'!$D$7</f>
        <v>15193.7522677469</v>
      </c>
      <c r="AP839" s="28">
        <f ca="1" t="shared" si="6207"/>
        <v>25688.3437265236</v>
      </c>
      <c r="AQ839" s="28">
        <f ca="1" t="shared" si="6208"/>
        <v>40862.8208391358</v>
      </c>
      <c r="AR839" s="28">
        <f ca="1" t="shared" si="6209"/>
        <v>49088.2914112592</v>
      </c>
      <c r="AS839" s="28">
        <f ca="1" t="shared" si="6210"/>
        <v>60750.7938287886</v>
      </c>
      <c r="AT839" s="28">
        <f ca="1" t="shared" si="6211"/>
        <v>78489.6328978425</v>
      </c>
      <c r="AU839" s="28">
        <f ca="1">AP839*'Ejercicio 3 - TIR'!$D$5</f>
        <v>12844.1718632618</v>
      </c>
      <c r="AV839" s="28">
        <f ca="1">AQ839*'Ejercicio 3 - TIR'!$D$5</f>
        <v>20431.4104195679</v>
      </c>
      <c r="AW839" s="28">
        <f ca="1">AR839*'Ejercicio 3 - TIR'!$D$5</f>
        <v>24544.1457056296</v>
      </c>
      <c r="AX839" s="28">
        <f ca="1">AS839*'Ejercicio 3 - TIR'!$D$5</f>
        <v>30375.3969143943</v>
      </c>
      <c r="AY839" s="28">
        <f ca="1">AT839*'Ejercicio 3 - TIR'!$D$5</f>
        <v>39244.8164489213</v>
      </c>
      <c r="AZ839" s="28">
        <f ca="1" t="shared" ref="AZ839:BD839" si="6255">AJ839-AU839-AE839</f>
        <v>22744.2153355064</v>
      </c>
      <c r="BA839" s="28">
        <f ca="1" t="shared" si="6255"/>
        <v>29461.913772338</v>
      </c>
      <c r="BB839" s="28">
        <f ca="1" t="shared" si="6255"/>
        <v>32598.2497345688</v>
      </c>
      <c r="BC839" s="28">
        <f ca="1" t="shared" si="6255"/>
        <v>36996.7558713955</v>
      </c>
      <c r="BD839" s="28">
        <f ca="1" t="shared" si="6255"/>
        <v>44100.3813226557</v>
      </c>
      <c r="BE839" s="28">
        <f ca="1" t="shared" ref="BE839:BI839" si="6256">AZ839/Z839</f>
        <v>19627.7216218755</v>
      </c>
      <c r="BF839" s="28">
        <f ca="1" t="shared" si="6256"/>
        <v>21837.8674084758</v>
      </c>
      <c r="BG839" s="28">
        <f ca="1" t="shared" si="6256"/>
        <v>20858.1816811577</v>
      </c>
      <c r="BH839" s="28">
        <f ca="1" t="shared" si="6256"/>
        <v>19716.0782756796</v>
      </c>
      <c r="BI839" s="28">
        <f ca="1" t="shared" si="6256"/>
        <v>19487.5356733891</v>
      </c>
      <c r="BJ839" s="28">
        <f ca="1" t="shared" si="6214"/>
        <v>75448.2382684782</v>
      </c>
      <c r="BK839" s="28">
        <f ca="1" t="shared" si="6215"/>
        <v>34383.5300655579</v>
      </c>
      <c r="BL839" s="28">
        <f ca="1" t="shared" si="6216"/>
        <v>109831.768334036</v>
      </c>
      <c r="BM839" s="28">
        <f ca="1">BK839*'Ejercicio 3 - TIR'!$D$5</f>
        <v>17191.7650327789</v>
      </c>
      <c r="BN839" s="28">
        <f ca="1" t="shared" si="6217"/>
        <v>92640.0033012572</v>
      </c>
      <c r="BO839" s="28">
        <f ca="1" t="shared" si="6218"/>
        <v>40936.7292293384</v>
      </c>
      <c r="BP839" s="28">
        <f ca="1" t="shared" si="6219"/>
        <v>-109308.6144342</v>
      </c>
      <c r="BQ839" s="28">
        <f ca="1" t="shared" ref="BQ839:BT839" si="6257">BE839</f>
        <v>19627.7216218755</v>
      </c>
      <c r="BR839" s="28">
        <f ca="1" t="shared" si="6257"/>
        <v>21837.8674084758</v>
      </c>
      <c r="BS839" s="28">
        <f ca="1" t="shared" si="6257"/>
        <v>20858.1816811577</v>
      </c>
      <c r="BT839" s="28">
        <f ca="1" t="shared" si="6257"/>
        <v>19716.0782756796</v>
      </c>
      <c r="BU839" s="28">
        <f ca="1" t="shared" si="6221"/>
        <v>60424.2649027275</v>
      </c>
      <c r="BV839" s="30">
        <f ca="1" t="shared" si="6222"/>
        <v>7.93019772616739</v>
      </c>
    </row>
    <row r="840" ht="15" customHeight="1" spans="1:74">
      <c r="A840" s="26">
        <v>839</v>
      </c>
      <c r="B840" s="27">
        <f ca="1" t="shared" ref="B840:F840" si="6258">RAND()</f>
        <v>0.545980523572667</v>
      </c>
      <c r="C840" s="28">
        <f ca="1">IF(B840&lt;=('Ejercicio 3 - TIR'!$D$13-'Ejercicio 3 - TIR'!$C$13)/('Ejercicio 3 - TIR'!$E$13-'Ejercicio 3 - TIR'!$C$13),'Ejercicio 3 - TIR'!$C$13+SQRT(('Ejercicio 3 - TIR'!$E$13-'Ejercicio 3 - TIR'!$C$13)*('Ejercicio 3 - TIR'!$D$13-'Ejercicio 3 - TIR'!$C$13)*B840),'Ejercicio 3 - TIR'!$E$13-SQRT(('Ejercicio 3 - TIR'!$E$13-'Ejercicio 3 - TIR'!$C$13)*('Ejercicio 3 - TIR'!$E$13-'Ejercicio 3 - TIR'!$D$13)*(1-B840)))</f>
        <v>76658.5482089738</v>
      </c>
      <c r="D840" s="27">
        <f ca="1" t="shared" si="6258"/>
        <v>0.669543896370542</v>
      </c>
      <c r="E840" s="28">
        <f ca="1">IF(D840&lt;=('Ejercicio 3 - TIR'!$D$14-'Ejercicio 3 - TIR'!$C$14)/('Ejercicio 3 - TIR'!$E$14-'Ejercicio 3 - TIR'!$C$14),'Ejercicio 3 - TIR'!$C$14+SQRT(('Ejercicio 3 - TIR'!$E$14-'Ejercicio 3 - TIR'!$C$14)*('Ejercicio 3 - TIR'!$D$14-'Ejercicio 3 - TIR'!$C$14)*D840),'Ejercicio 3 - TIR'!$E$14-SQRT(('Ejercicio 3 - TIR'!$E$14-'Ejercicio 3 - TIR'!$C$14)*('Ejercicio 3 - TIR'!$E$14-'Ejercicio 3 - TIR'!$D$14)*(1-D840)))</f>
        <v>32959.5159580879</v>
      </c>
      <c r="F840" s="27">
        <f ca="1" t="shared" si="6258"/>
        <v>0.964025552689218</v>
      </c>
      <c r="G840" s="28">
        <f ca="1">IF(F840&lt;=('Ejercicio 3 - TIR'!$D$18-'Ejercicio 3 - TIR'!$C$18)/('Ejercicio 3 - TIR'!$E$18-'Ejercicio 3 - TIR'!$C$18),'Ejercicio 3 - TIR'!$C$18+SQRT(('Ejercicio 3 - TIR'!$E$18-'Ejercicio 3 - TIR'!$C$18)*('Ejercicio 3 - TIR'!$D$18-'Ejercicio 3 - TIR'!$C$18)*F840),'Ejercicio 3 - TIR'!$E$18-SQRT(('Ejercicio 3 - TIR'!$E$18-'Ejercicio 3 - TIR'!$C$18)*('Ejercicio 3 - TIR'!$E$18-'Ejercicio 3 - TIR'!$D$18)*(1-F840)))</f>
        <v>43357.4155886809</v>
      </c>
      <c r="H840" s="27">
        <f ca="1" t="shared" ref="H840:L840" si="6259">RAND()</f>
        <v>0.287274188057275</v>
      </c>
      <c r="I840" s="28">
        <f ca="1">IF(H840&lt;=('Ejercicio 3 - TIR'!$D$18-'Ejercicio 3 - TIR'!$C$18)/('Ejercicio 3 - TIR'!$E$18-'Ejercicio 3 - TIR'!$C$18),'Ejercicio 3 - TIR'!$C$18+SQRT(('Ejercicio 3 - TIR'!$E$18-'Ejercicio 3 - TIR'!$C$18)*('Ejercicio 3 - TIR'!$D$18-'Ejercicio 3 - TIR'!$C$18)*H840),'Ejercicio 3 - TIR'!$E$18-SQRT(('Ejercicio 3 - TIR'!$E$18-'Ejercicio 3 - TIR'!$C$18)*('Ejercicio 3 - TIR'!$E$18-'Ejercicio 3 - TIR'!$D$18)*(1-H840)))</f>
        <v>36564.3833075614</v>
      </c>
      <c r="J840" s="27">
        <f ca="1" t="shared" si="6259"/>
        <v>0.865045903529899</v>
      </c>
      <c r="K840" s="28">
        <f ca="1">IF(J840&lt;=('Ejercicio 3 - TIR'!$D$18-'Ejercicio 3 - TIR'!$C$18)/('Ejercicio 3 - TIR'!$E$18-'Ejercicio 3 - TIR'!$C$18),'Ejercicio 3 - TIR'!$C$18+SQRT(('Ejercicio 3 - TIR'!$E$18-'Ejercicio 3 - TIR'!$C$18)*('Ejercicio 3 - TIR'!$D$18-'Ejercicio 3 - TIR'!$C$18)*J840),'Ejercicio 3 - TIR'!$E$18-SQRT(('Ejercicio 3 - TIR'!$E$18-'Ejercicio 3 - TIR'!$C$18)*('Ejercicio 3 - TIR'!$E$18-'Ejercicio 3 - TIR'!$D$18)*(1-J840)))</f>
        <v>41818.5605089429</v>
      </c>
      <c r="L840" s="27">
        <f ca="1" t="shared" si="6259"/>
        <v>0.228527598628322</v>
      </c>
      <c r="M840" s="28">
        <f ca="1">IF(L840&lt;=('Ejercicio 3 - TIR'!$D$18-'Ejercicio 3 - TIR'!$C$18)/('Ejercicio 3 - TIR'!$E$18-'Ejercicio 3 - TIR'!$C$18),'Ejercicio 3 - TIR'!$C$18+SQRT(('Ejercicio 3 - TIR'!$E$18-'Ejercicio 3 - TIR'!$C$18)*('Ejercicio 3 - TIR'!$D$18-'Ejercicio 3 - TIR'!$C$18)*L840),'Ejercicio 3 - TIR'!$E$18-SQRT(('Ejercicio 3 - TIR'!$E$18-'Ejercicio 3 - TIR'!$C$18)*('Ejercicio 3 - TIR'!$E$18-'Ejercicio 3 - TIR'!$D$18)*(1-L840)))</f>
        <v>35854.8390066891</v>
      </c>
      <c r="N840" s="27">
        <f ca="1" t="shared" ref="N840:R840" si="6260">RAND()</f>
        <v>0.0676845660086918</v>
      </c>
      <c r="O840" s="28">
        <f ca="1">IF(N840&lt;=('Ejercicio 3 - TIR'!$D$18-'Ejercicio 3 - TIR'!$C$18)/('Ejercicio 3 - TIR'!$E$18-'Ejercicio 3 - TIR'!$C$18),'Ejercicio 3 - TIR'!$C$18+SQRT(('Ejercicio 3 - TIR'!$E$18-'Ejercicio 3 - TIR'!$C$18)*('Ejercicio 3 - TIR'!$D$18-'Ejercicio 3 - TIR'!$C$18)*N840),'Ejercicio 3 - TIR'!$E$18-SQRT(('Ejercicio 3 - TIR'!$E$18-'Ejercicio 3 - TIR'!$C$18)*('Ejercicio 3 - TIR'!$E$18-'Ejercicio 3 - TIR'!$D$18)*(1-N840)))</f>
        <v>33186.3278081992</v>
      </c>
      <c r="P840" s="27">
        <f ca="1" t="shared" si="6260"/>
        <v>0.107307021288177</v>
      </c>
      <c r="Q840" s="29">
        <f ca="1">IF(P840&lt;=('Ejercicio 3 - TIR'!$D$22-'Ejercicio 3 - TIR'!$C$22)/('Ejercicio 3 - TIR'!$E$22-'Ejercicio 3 - TIR'!$C$22),'Ejercicio 3 - TIR'!$C$22+SQRT(('Ejercicio 3 - TIR'!$E$22-'Ejercicio 3 - TIR'!$C$22)*('Ejercicio 3 - TIR'!$D$22-'Ejercicio 3 - TIR'!$C$22)*P840),'Ejercicio 3 - TIR'!$E$22-SQRT(('Ejercicio 3 - TIR'!$E$22-'Ejercicio 3 - TIR'!$C$22)*('Ejercicio 3 - TIR'!$E$22-'Ejercicio 3 - TIR'!$D$22)*(1-P840)))</f>
        <v>0.133897936477</v>
      </c>
      <c r="R840" s="27">
        <f ca="1" t="shared" si="6260"/>
        <v>0.637993711597464</v>
      </c>
      <c r="S840" s="29">
        <f ca="1">IF(R840&lt;=('Ejercicio 3 - TIR'!$D$23-'Ejercicio 3 - TIR'!$C$23)/('Ejercicio 3 - TIR'!$E$23-'Ejercicio 3 - TIR'!$C$23),'Ejercicio 3 - TIR'!$C$23+SQRT(('Ejercicio 3 - TIR'!$E$23-'Ejercicio 3 - TIR'!$C$23)*('Ejercicio 3 - TIR'!$D$23-'Ejercicio 3 - TIR'!$C$23)*R840),'Ejercicio 3 - TIR'!$E$23-SQRT(('Ejercicio 3 - TIR'!$E$23-'Ejercicio 3 - TIR'!$C$23)*('Ejercicio 3 - TIR'!$E$23-'Ejercicio 3 - TIR'!$D$23)*(1-R840)))</f>
        <v>0.154473321423958</v>
      </c>
      <c r="T840" s="27">
        <f ca="1" t="shared" ref="T840:X840" si="6261">RAND()</f>
        <v>0.0539615672238503</v>
      </c>
      <c r="U840" s="29">
        <f ca="1">IF(T840&lt;=('Ejercicio 3 - TIR'!$D$24-'Ejercicio 3 - TIR'!$C$24)/('Ejercicio 3 - TIR'!$E$24-'Ejercicio 3 - TIR'!$C$24),'Ejercicio 3 - TIR'!$C$24+SQRT(('Ejercicio 3 - TIR'!$E$24-'Ejercicio 3 - TIR'!$C$24)*('Ejercicio 3 - TIR'!$D$24-'Ejercicio 3 - TIR'!$C$24)*T840),'Ejercicio 3 - TIR'!$E$24-SQRT(('Ejercicio 3 - TIR'!$E$24-'Ejercicio 3 - TIR'!$C$24)*('Ejercicio 3 - TIR'!$E$24-'Ejercicio 3 - TIR'!$D$24)*(1-T840)))</f>
        <v>0.160645153412238</v>
      </c>
      <c r="V840" s="27">
        <f ca="1" t="shared" si="6261"/>
        <v>0.78702576433468</v>
      </c>
      <c r="W840" s="29">
        <f ca="1">IF(V840&lt;=('Ejercicio 3 - TIR'!$D$25-'Ejercicio 3 - TIR'!$C$25)/('Ejercicio 3 - TIR'!$E$25-'Ejercicio 3 - TIR'!$C$25),'Ejercicio 3 - TIR'!$C$25+SQRT(('Ejercicio 3 - TIR'!$E$25-'Ejercicio 3 - TIR'!$C$25)*('Ejercicio 3 - TIR'!$D$25-'Ejercicio 3 - TIR'!$C$25)*V840),'Ejercicio 3 - TIR'!$E$25-SQRT(('Ejercicio 3 - TIR'!$E$25-'Ejercicio 3 - TIR'!$C$25)*('Ejercicio 3 - TIR'!$E$25-'Ejercicio 3 - TIR'!$D$25)*(1-V840)))</f>
        <v>0.222697805494272</v>
      </c>
      <c r="X840" s="27">
        <f ca="1" t="shared" si="6261"/>
        <v>0.219812109007453</v>
      </c>
      <c r="Y840" s="29">
        <f ca="1">IF(X840&lt;=('Ejercicio 3 - TIR'!$D$26-'Ejercicio 3 - TIR'!$C$26)/('Ejercicio 3 - TIR'!$E$26-'Ejercicio 3 - TIR'!$C$26),'Ejercicio 3 - TIR'!$C$26+SQRT(('Ejercicio 3 - TIR'!$E$26-'Ejercicio 3 - TIR'!$C$26)*('Ejercicio 3 - TIR'!$D$26-'Ejercicio 3 - TIR'!$C$26)*X840),'Ejercicio 3 - TIR'!$E$26-SQRT(('Ejercicio 3 - TIR'!$E$26-'Ejercicio 3 - TIR'!$C$26)*('Ejercicio 3 - TIR'!$E$26-'Ejercicio 3 - TIR'!$D$26)*(1-X840)))</f>
        <v>0.21436170548874</v>
      </c>
      <c r="Z840" s="27">
        <f ca="1" t="shared" si="6192"/>
        <v>1.133897936477</v>
      </c>
      <c r="AA840" s="27">
        <f ca="1" t="shared" si="6193"/>
        <v>1.30905491688037</v>
      </c>
      <c r="AB840" s="27">
        <f ca="1" t="shared" si="6194"/>
        <v>1.51934824482767</v>
      </c>
      <c r="AC840" s="27">
        <f ca="1" t="shared" si="6195"/>
        <v>1.85770376473236</v>
      </c>
      <c r="AD840" s="27">
        <f ca="1" t="shared" si="6196"/>
        <v>2.25592431203324</v>
      </c>
      <c r="AE840" s="26">
        <f ca="1" t="shared" si="6197"/>
        <v>4413.21117406871</v>
      </c>
      <c r="AF840" s="26">
        <f ca="1" t="shared" si="6198"/>
        <v>5094.93456227243</v>
      </c>
      <c r="AG840" s="26">
        <f ca="1" t="shared" si="6199"/>
        <v>5913.411106654</v>
      </c>
      <c r="AH840" s="26">
        <f ca="1" t="shared" si="6200"/>
        <v>7230.3147830913</v>
      </c>
      <c r="AI840" s="26">
        <f ca="1" t="shared" si="6201"/>
        <v>8780.2173912152</v>
      </c>
      <c r="AJ840" s="28">
        <f ca="1" t="shared" si="6202"/>
        <v>49162.8840669809</v>
      </c>
      <c r="AK840" s="28">
        <f ca="1" t="shared" si="6203"/>
        <v>47864.785751462</v>
      </c>
      <c r="AL840" s="28">
        <f ca="1" t="shared" si="6204"/>
        <v>63536.956510482</v>
      </c>
      <c r="AM840" s="28">
        <f ca="1" t="shared" si="6205"/>
        <v>66607.6694065991</v>
      </c>
      <c r="AN840" s="28">
        <f ca="1" t="shared" si="6206"/>
        <v>74865.8437296216</v>
      </c>
      <c r="AO840" s="28">
        <f ca="1">C840/'Ejercicio 3 - TIR'!$D$7</f>
        <v>15331.7096417948</v>
      </c>
      <c r="AP840" s="28">
        <f ca="1" t="shared" si="6207"/>
        <v>33831.1744251862</v>
      </c>
      <c r="AQ840" s="28">
        <f ca="1" t="shared" si="6208"/>
        <v>32533.0761096672</v>
      </c>
      <c r="AR840" s="28">
        <f ca="1" t="shared" si="6209"/>
        <v>48205.2468686872</v>
      </c>
      <c r="AS840" s="28">
        <f ca="1" t="shared" si="6210"/>
        <v>51275.9597648043</v>
      </c>
      <c r="AT840" s="28">
        <f ca="1" t="shared" si="6211"/>
        <v>59534.1340878268</v>
      </c>
      <c r="AU840" s="28">
        <f ca="1">AP840*'Ejercicio 3 - TIR'!$D$5</f>
        <v>16915.5872125931</v>
      </c>
      <c r="AV840" s="28">
        <f ca="1">AQ840*'Ejercicio 3 - TIR'!$D$5</f>
        <v>16266.5380548336</v>
      </c>
      <c r="AW840" s="28">
        <f ca="1">AR840*'Ejercicio 3 - TIR'!$D$5</f>
        <v>24102.6234343436</v>
      </c>
      <c r="AX840" s="28">
        <f ca="1">AS840*'Ejercicio 3 - TIR'!$D$5</f>
        <v>25637.9798824022</v>
      </c>
      <c r="AY840" s="28">
        <f ca="1">AT840*'Ejercicio 3 - TIR'!$D$5</f>
        <v>29767.0670439134</v>
      </c>
      <c r="AZ840" s="28">
        <f ca="1" t="shared" ref="AZ840:BD840" si="6262">AJ840-AU840-AE840</f>
        <v>27834.0856803191</v>
      </c>
      <c r="BA840" s="28">
        <f ca="1" t="shared" si="6262"/>
        <v>26503.3131343559</v>
      </c>
      <c r="BB840" s="28">
        <f ca="1" t="shared" si="6262"/>
        <v>33520.9219694844</v>
      </c>
      <c r="BC840" s="28">
        <f ca="1" t="shared" si="6262"/>
        <v>33739.3747411056</v>
      </c>
      <c r="BD840" s="28">
        <f ca="1" t="shared" si="6262"/>
        <v>36318.559294493</v>
      </c>
      <c r="BE840" s="28">
        <f ca="1" t="shared" ref="BE840:BI840" si="6263">AZ840/Z840</f>
        <v>24547.2584303303</v>
      </c>
      <c r="BF840" s="28">
        <f ca="1" t="shared" si="6263"/>
        <v>20246.1430705416</v>
      </c>
      <c r="BG840" s="28">
        <f ca="1" t="shared" si="6263"/>
        <v>22062.6983205463</v>
      </c>
      <c r="BH840" s="28">
        <f ca="1" t="shared" si="6263"/>
        <v>18161.8702516687</v>
      </c>
      <c r="BI840" s="28">
        <f ca="1" t="shared" si="6263"/>
        <v>16099.1922915</v>
      </c>
      <c r="BJ840" s="28">
        <f ca="1" t="shared" si="6214"/>
        <v>74354.1733626982</v>
      </c>
      <c r="BK840" s="28">
        <f ca="1" t="shared" si="6215"/>
        <v>34587.1765259593</v>
      </c>
      <c r="BL840" s="28">
        <f ca="1" t="shared" si="6216"/>
        <v>108941.349888657</v>
      </c>
      <c r="BM840" s="28">
        <f ca="1">BK840*'Ejercicio 3 - TIR'!$D$5</f>
        <v>17293.5882629796</v>
      </c>
      <c r="BN840" s="28">
        <f ca="1" t="shared" si="6217"/>
        <v>91647.7616256778</v>
      </c>
      <c r="BO840" s="28">
        <f ca="1" t="shared" si="6218"/>
        <v>40625.3707789853</v>
      </c>
      <c r="BP840" s="28">
        <f ca="1" t="shared" si="6219"/>
        <v>-109618.064167062</v>
      </c>
      <c r="BQ840" s="28">
        <f ca="1" t="shared" ref="BQ840:BT840" si="6264">BE840</f>
        <v>24547.2584303303</v>
      </c>
      <c r="BR840" s="28">
        <f ca="1" t="shared" si="6264"/>
        <v>20246.1430705416</v>
      </c>
      <c r="BS840" s="28">
        <f ca="1" t="shared" si="6264"/>
        <v>22062.6983205463</v>
      </c>
      <c r="BT840" s="28">
        <f ca="1" t="shared" si="6264"/>
        <v>18161.8702516687</v>
      </c>
      <c r="BU840" s="28">
        <f ca="1" t="shared" si="6221"/>
        <v>56724.5630704853</v>
      </c>
      <c r="BV840" s="30">
        <f ca="1" t="shared" si="6222"/>
        <v>7.98124094635746</v>
      </c>
    </row>
    <row r="841" ht="15" customHeight="1" spans="1:74">
      <c r="A841" s="26">
        <v>840</v>
      </c>
      <c r="B841" s="27">
        <f ca="1" t="shared" ref="B841:F841" si="6265">RAND()</f>
        <v>0.969997395509981</v>
      </c>
      <c r="C841" s="28">
        <f ca="1">IF(B841&lt;=('Ejercicio 3 - TIR'!$D$13-'Ejercicio 3 - TIR'!$C$13)/('Ejercicio 3 - TIR'!$E$13-'Ejercicio 3 - TIR'!$C$13),'Ejercicio 3 - TIR'!$C$13+SQRT(('Ejercicio 3 - TIR'!$E$13-'Ejercicio 3 - TIR'!$C$13)*('Ejercicio 3 - TIR'!$D$13-'Ejercicio 3 - TIR'!$C$13)*B841),'Ejercicio 3 - TIR'!$E$13-SQRT(('Ejercicio 3 - TIR'!$E$13-'Ejercicio 3 - TIR'!$C$13)*('Ejercicio 3 - TIR'!$E$13-'Ejercicio 3 - TIR'!$D$13)*(1-B841)))</f>
        <v>93999.7395566506</v>
      </c>
      <c r="D841" s="27">
        <f ca="1" t="shared" si="6265"/>
        <v>0.15867393382425</v>
      </c>
      <c r="E841" s="28">
        <f ca="1">IF(D841&lt;=('Ejercicio 3 - TIR'!$D$14-'Ejercicio 3 - TIR'!$C$14)/('Ejercicio 3 - TIR'!$E$14-'Ejercicio 3 - TIR'!$C$14),'Ejercicio 3 - TIR'!$C$14+SQRT(('Ejercicio 3 - TIR'!$E$14-'Ejercicio 3 - TIR'!$C$14)*('Ejercicio 3 - TIR'!$D$14-'Ejercicio 3 - TIR'!$C$14)*D841),'Ejercicio 3 - TIR'!$E$14-SQRT(('Ejercicio 3 - TIR'!$E$14-'Ejercicio 3 - TIR'!$C$14)*('Ejercicio 3 - TIR'!$E$14-'Ejercicio 3 - TIR'!$D$14)*(1-D841)))</f>
        <v>28449.7166603677</v>
      </c>
      <c r="F841" s="27">
        <f ca="1" t="shared" si="6265"/>
        <v>0.926618286039834</v>
      </c>
      <c r="G841" s="28">
        <f ca="1">IF(F841&lt;=('Ejercicio 3 - TIR'!$D$18-'Ejercicio 3 - TIR'!$C$18)/('Ejercicio 3 - TIR'!$E$18-'Ejercicio 3 - TIR'!$C$18),'Ejercicio 3 - TIR'!$C$18+SQRT(('Ejercicio 3 - TIR'!$E$18-'Ejercicio 3 - TIR'!$C$18)*('Ejercicio 3 - TIR'!$D$18-'Ejercicio 3 - TIR'!$C$18)*F841),'Ejercicio 3 - TIR'!$E$18-SQRT(('Ejercicio 3 - TIR'!$E$18-'Ejercicio 3 - TIR'!$C$18)*('Ejercicio 3 - TIR'!$E$18-'Ejercicio 3 - TIR'!$D$18)*(1-F841)))</f>
        <v>42654.0186388182</v>
      </c>
      <c r="H841" s="27">
        <f ca="1" t="shared" ref="H841:L841" si="6266">RAND()</f>
        <v>0.698720900344889</v>
      </c>
      <c r="I841" s="28">
        <f ca="1">IF(H841&lt;=('Ejercicio 3 - TIR'!$D$18-'Ejercicio 3 - TIR'!$C$18)/('Ejercicio 3 - TIR'!$E$18-'Ejercicio 3 - TIR'!$C$18),'Ejercicio 3 - TIR'!$C$18+SQRT(('Ejercicio 3 - TIR'!$E$18-'Ejercicio 3 - TIR'!$C$18)*('Ejercicio 3 - TIR'!$D$18-'Ejercicio 3 - TIR'!$C$18)*H841),'Ejercicio 3 - TIR'!$E$18-SQRT(('Ejercicio 3 - TIR'!$E$18-'Ejercicio 3 - TIR'!$C$18)*('Ejercicio 3 - TIR'!$E$18-'Ejercicio 3 - TIR'!$D$18)*(1-H841)))</f>
        <v>40246.4820948972</v>
      </c>
      <c r="J841" s="27">
        <f ca="1" t="shared" si="6266"/>
        <v>0.0849607078049539</v>
      </c>
      <c r="K841" s="28">
        <f ca="1">IF(J841&lt;=('Ejercicio 3 - TIR'!$D$18-'Ejercicio 3 - TIR'!$C$18)/('Ejercicio 3 - TIR'!$E$18-'Ejercicio 3 - TIR'!$C$18),'Ejercicio 3 - TIR'!$C$18+SQRT(('Ejercicio 3 - TIR'!$E$18-'Ejercicio 3 - TIR'!$C$18)*('Ejercicio 3 - TIR'!$D$18-'Ejercicio 3 - TIR'!$C$18)*J841),'Ejercicio 3 - TIR'!$E$18-SQRT(('Ejercicio 3 - TIR'!$E$18-'Ejercicio 3 - TIR'!$C$18)*('Ejercicio 3 - TIR'!$E$18-'Ejercicio 3 - TIR'!$D$18)*(1-J841)))</f>
        <v>33569.8888177005</v>
      </c>
      <c r="L841" s="27">
        <f ca="1" t="shared" si="6266"/>
        <v>0.328438534040118</v>
      </c>
      <c r="M841" s="28">
        <f ca="1">IF(L841&lt;=('Ejercicio 3 - TIR'!$D$18-'Ejercicio 3 - TIR'!$C$18)/('Ejercicio 3 - TIR'!$E$18-'Ejercicio 3 - TIR'!$C$18),'Ejercicio 3 - TIR'!$C$18+SQRT(('Ejercicio 3 - TIR'!$E$18-'Ejercicio 3 - TIR'!$C$18)*('Ejercicio 3 - TIR'!$D$18-'Ejercicio 3 - TIR'!$C$18)*L841),'Ejercicio 3 - TIR'!$E$18-SQRT(('Ejercicio 3 - TIR'!$E$18-'Ejercicio 3 - TIR'!$C$18)*('Ejercicio 3 - TIR'!$E$18-'Ejercicio 3 - TIR'!$D$18)*(1-L841)))</f>
        <v>37018.9586197681</v>
      </c>
      <c r="N841" s="27">
        <f ca="1" t="shared" ref="N841:R841" si="6267">RAND()</f>
        <v>0.591884076494426</v>
      </c>
      <c r="O841" s="28">
        <f ca="1">IF(N841&lt;=('Ejercicio 3 - TIR'!$D$18-'Ejercicio 3 - TIR'!$C$18)/('Ejercicio 3 - TIR'!$E$18-'Ejercicio 3 - TIR'!$C$18),'Ejercicio 3 - TIR'!$C$18+SQRT(('Ejercicio 3 - TIR'!$E$18-'Ejercicio 3 - TIR'!$C$18)*('Ejercicio 3 - TIR'!$D$18-'Ejercicio 3 - TIR'!$C$18)*N841),'Ejercicio 3 - TIR'!$E$18-SQRT(('Ejercicio 3 - TIR'!$E$18-'Ejercicio 3 - TIR'!$C$18)*('Ejercicio 3 - TIR'!$E$18-'Ejercicio 3 - TIR'!$D$18)*(1-N841)))</f>
        <v>39422.4525190719</v>
      </c>
      <c r="P841" s="27">
        <f ca="1" t="shared" si="6267"/>
        <v>0.762125789150861</v>
      </c>
      <c r="Q841" s="29">
        <f ca="1">IF(P841&lt;=('Ejercicio 3 - TIR'!$D$22-'Ejercicio 3 - TIR'!$C$22)/('Ejercicio 3 - TIR'!$E$22-'Ejercicio 3 - TIR'!$C$22),'Ejercicio 3 - TIR'!$C$22+SQRT(('Ejercicio 3 - TIR'!$E$22-'Ejercicio 3 - TIR'!$C$22)*('Ejercicio 3 - TIR'!$D$22-'Ejercicio 3 - TIR'!$C$22)*P841),'Ejercicio 3 - TIR'!$E$22-SQRT(('Ejercicio 3 - TIR'!$E$22-'Ejercicio 3 - TIR'!$C$22)*('Ejercicio 3 - TIR'!$E$22-'Ejercicio 3 - TIR'!$D$22)*(1-P841)))</f>
        <v>0.159307644418084</v>
      </c>
      <c r="R841" s="27">
        <f ca="1" t="shared" si="6267"/>
        <v>0.875602440857353</v>
      </c>
      <c r="S841" s="29">
        <f ca="1">IF(R841&lt;=('Ejercicio 3 - TIR'!$D$23-'Ejercicio 3 - TIR'!$C$23)/('Ejercicio 3 - TIR'!$E$23-'Ejercicio 3 - TIR'!$C$23),'Ejercicio 3 - TIR'!$C$23+SQRT(('Ejercicio 3 - TIR'!$E$23-'Ejercicio 3 - TIR'!$C$23)*('Ejercicio 3 - TIR'!$D$23-'Ejercicio 3 - TIR'!$C$23)*R841),'Ejercicio 3 - TIR'!$E$23-SQRT(('Ejercicio 3 - TIR'!$E$23-'Ejercicio 3 - TIR'!$C$23)*('Ejercicio 3 - TIR'!$E$23-'Ejercicio 3 - TIR'!$D$23)*(1-R841)))</f>
        <v>0.165036190108907</v>
      </c>
      <c r="T841" s="27">
        <f ca="1" t="shared" ref="T841:X841" si="6268">RAND()</f>
        <v>0.964641576351505</v>
      </c>
      <c r="U841" s="29">
        <f ca="1">IF(T841&lt;=('Ejercicio 3 - TIR'!$D$24-'Ejercicio 3 - TIR'!$C$24)/('Ejercicio 3 - TIR'!$E$24-'Ejercicio 3 - TIR'!$C$24),'Ejercicio 3 - TIR'!$C$24+SQRT(('Ejercicio 3 - TIR'!$E$24-'Ejercicio 3 - TIR'!$C$24)*('Ejercicio 3 - TIR'!$D$24-'Ejercicio 3 - TIR'!$C$24)*T841),'Ejercicio 3 - TIR'!$E$24-SQRT(('Ejercicio 3 - TIR'!$E$24-'Ejercicio 3 - TIR'!$C$24)*('Ejercicio 3 - TIR'!$E$24-'Ejercicio 3 - TIR'!$D$24)*(1-T841)))</f>
        <v>0.210049945416442</v>
      </c>
      <c r="V841" s="27">
        <f ca="1" t="shared" si="6268"/>
        <v>0.438483898615573</v>
      </c>
      <c r="W841" s="29">
        <f ca="1">IF(V841&lt;=('Ejercicio 3 - TIR'!$D$25-'Ejercicio 3 - TIR'!$C$25)/('Ejercicio 3 - TIR'!$E$25-'Ejercicio 3 - TIR'!$C$25),'Ejercicio 3 - TIR'!$C$25+SQRT(('Ejercicio 3 - TIR'!$E$25-'Ejercicio 3 - TIR'!$C$25)*('Ejercicio 3 - TIR'!$D$25-'Ejercicio 3 - TIR'!$C$25)*V841),'Ejercicio 3 - TIR'!$E$25-SQRT(('Ejercicio 3 - TIR'!$E$25-'Ejercicio 3 - TIR'!$C$25)*('Ejercicio 3 - TIR'!$E$25-'Ejercicio 3 - TIR'!$D$25)*(1-V841)))</f>
        <v>0.205668224095515</v>
      </c>
      <c r="X841" s="27">
        <f ca="1" t="shared" si="6268"/>
        <v>0.604316488624223</v>
      </c>
      <c r="Y841" s="29">
        <f ca="1">IF(X841&lt;=('Ejercicio 3 - TIR'!$D$26-'Ejercicio 3 - TIR'!$C$26)/('Ejercicio 3 - TIR'!$E$26-'Ejercicio 3 - TIR'!$C$26),'Ejercicio 3 - TIR'!$C$26+SQRT(('Ejercicio 3 - TIR'!$E$26-'Ejercicio 3 - TIR'!$C$26)*('Ejercicio 3 - TIR'!$D$26-'Ejercicio 3 - TIR'!$C$26)*X841),'Ejercicio 3 - TIR'!$E$26-SQRT(('Ejercicio 3 - TIR'!$E$26-'Ejercicio 3 - TIR'!$C$26)*('Ejercicio 3 - TIR'!$E$26-'Ejercicio 3 - TIR'!$D$26)*(1-X841)))</f>
        <v>0.233775645364925</v>
      </c>
      <c r="Z841" s="27">
        <f ca="1" t="shared" si="6192"/>
        <v>1.15930764441808</v>
      </c>
      <c r="AA841" s="27">
        <f ca="1" t="shared" si="6193"/>
        <v>1.35063536121698</v>
      </c>
      <c r="AB841" s="27">
        <f ca="1" t="shared" si="6194"/>
        <v>1.63433624511812</v>
      </c>
      <c r="AC841" s="27">
        <f ca="1" t="shared" si="6195"/>
        <v>1.97046727822649</v>
      </c>
      <c r="AD841" s="27">
        <f ca="1" t="shared" si="6196"/>
        <v>2.43111453786436</v>
      </c>
      <c r="AE841" s="26">
        <f ca="1" t="shared" si="6197"/>
        <v>4532.2573455251</v>
      </c>
      <c r="AF841" s="26">
        <f ca="1" t="shared" si="6198"/>
        <v>5280.24383042368</v>
      </c>
      <c r="AG841" s="26">
        <f ca="1" t="shared" si="6199"/>
        <v>6389.35875878967</v>
      </c>
      <c r="AH841" s="26">
        <f ca="1" t="shared" si="6200"/>
        <v>7703.44682781907</v>
      </c>
      <c r="AI841" s="26">
        <f ca="1" t="shared" si="6201"/>
        <v>9504.32508152686</v>
      </c>
      <c r="AJ841" s="28">
        <f ca="1" t="shared" si="6202"/>
        <v>49449.1298731334</v>
      </c>
      <c r="AK841" s="28">
        <f ca="1" t="shared" si="6203"/>
        <v>54358.321881954</v>
      </c>
      <c r="AL841" s="28">
        <f ca="1" t="shared" si="6204"/>
        <v>54864.4860393533</v>
      </c>
      <c r="AM841" s="28">
        <f ca="1" t="shared" si="6205"/>
        <v>72944.6466342737</v>
      </c>
      <c r="AN841" s="28">
        <f ca="1" t="shared" si="6206"/>
        <v>95840.4974373831</v>
      </c>
      <c r="AO841" s="28">
        <f ca="1">C841/'Ejercicio 3 - TIR'!$D$7</f>
        <v>18799.9479113301</v>
      </c>
      <c r="AP841" s="28">
        <f ca="1" t="shared" si="6207"/>
        <v>30649.1819618032</v>
      </c>
      <c r="AQ841" s="28">
        <f ca="1" t="shared" si="6208"/>
        <v>35558.3739706239</v>
      </c>
      <c r="AR841" s="28">
        <f ca="1" t="shared" si="6209"/>
        <v>36064.5381280232</v>
      </c>
      <c r="AS841" s="28">
        <f ca="1" t="shared" si="6210"/>
        <v>54144.6987229436</v>
      </c>
      <c r="AT841" s="28">
        <f ca="1" t="shared" si="6211"/>
        <v>77040.549526053</v>
      </c>
      <c r="AU841" s="28">
        <f ca="1">AP841*'Ejercicio 3 - TIR'!$D$5</f>
        <v>15324.5909809016</v>
      </c>
      <c r="AV841" s="28">
        <f ca="1">AQ841*'Ejercicio 3 - TIR'!$D$5</f>
        <v>17779.1869853119</v>
      </c>
      <c r="AW841" s="28">
        <f ca="1">AR841*'Ejercicio 3 - TIR'!$D$5</f>
        <v>18032.2690640116</v>
      </c>
      <c r="AX841" s="28">
        <f ca="1">AS841*'Ejercicio 3 - TIR'!$D$5</f>
        <v>27072.3493614718</v>
      </c>
      <c r="AY841" s="28">
        <f ca="1">AT841*'Ejercicio 3 - TIR'!$D$5</f>
        <v>38520.2747630265</v>
      </c>
      <c r="AZ841" s="28">
        <f ca="1" t="shared" ref="AZ841:BD841" si="6269">AJ841-AU841-AE841</f>
        <v>29592.2815467066</v>
      </c>
      <c r="BA841" s="28">
        <f ca="1" t="shared" si="6269"/>
        <v>31298.8910662184</v>
      </c>
      <c r="BB841" s="28">
        <f ca="1" t="shared" si="6269"/>
        <v>30442.8582165521</v>
      </c>
      <c r="BC841" s="28">
        <f ca="1" t="shared" si="6269"/>
        <v>38168.8504449829</v>
      </c>
      <c r="BD841" s="28">
        <f ca="1" t="shared" si="6269"/>
        <v>47815.8975928297</v>
      </c>
      <c r="BE841" s="28">
        <f ca="1" t="shared" ref="BE841:BI841" si="6270">AZ841/Z841</f>
        <v>25525.8228384757</v>
      </c>
      <c r="BF841" s="28">
        <f ca="1" t="shared" si="6270"/>
        <v>23173.4574445147</v>
      </c>
      <c r="BG841" s="28">
        <f ca="1" t="shared" si="6270"/>
        <v>18627.0471009176</v>
      </c>
      <c r="BH841" s="28">
        <f ca="1" t="shared" si="6270"/>
        <v>19370.4563718188</v>
      </c>
      <c r="BI841" s="28">
        <f ca="1" t="shared" si="6270"/>
        <v>19668.3030964202</v>
      </c>
      <c r="BJ841" s="28">
        <f ca="1" t="shared" si="6214"/>
        <v>69164.5197711419</v>
      </c>
      <c r="BK841" s="28">
        <f ca="1" t="shared" si="6215"/>
        <v>45704.8266783274</v>
      </c>
      <c r="BL841" s="28">
        <f ca="1" t="shared" si="6216"/>
        <v>114869.346449469</v>
      </c>
      <c r="BM841" s="28">
        <f ca="1">BK841*'Ejercicio 3 - TIR'!$D$5</f>
        <v>22852.4133391637</v>
      </c>
      <c r="BN841" s="28">
        <f ca="1" t="shared" si="6217"/>
        <v>92016.9331103056</v>
      </c>
      <c r="BO841" s="28">
        <f ca="1" t="shared" si="6218"/>
        <v>37849.6906160328</v>
      </c>
      <c r="BP841" s="28">
        <f ca="1" t="shared" si="6219"/>
        <v>-122449.456217018</v>
      </c>
      <c r="BQ841" s="28">
        <f ca="1" t="shared" ref="BQ841:BT841" si="6271">BE841</f>
        <v>25525.8228384757</v>
      </c>
      <c r="BR841" s="28">
        <f ca="1" t="shared" si="6271"/>
        <v>23173.4574445147</v>
      </c>
      <c r="BS841" s="28">
        <f ca="1" t="shared" si="6271"/>
        <v>18627.0471009176</v>
      </c>
      <c r="BT841" s="28">
        <f ca="1" t="shared" si="6271"/>
        <v>19370.4563718188</v>
      </c>
      <c r="BU841" s="28">
        <f ca="1" t="shared" si="6221"/>
        <v>57517.993712453</v>
      </c>
      <c r="BV841" s="30">
        <f ca="1" t="shared" si="6222"/>
        <v>4.99312928451809</v>
      </c>
    </row>
    <row r="842" ht="15" customHeight="1" spans="1:74">
      <c r="A842" s="26">
        <v>841</v>
      </c>
      <c r="B842" s="27">
        <f ca="1" t="shared" ref="B842:F842" si="6272">RAND()</f>
        <v>0.814734945615841</v>
      </c>
      <c r="C842" s="28">
        <f ca="1">IF(B842&lt;=('Ejercicio 3 - TIR'!$D$13-'Ejercicio 3 - TIR'!$C$13)/('Ejercicio 3 - TIR'!$E$13-'Ejercicio 3 - TIR'!$C$13),'Ejercicio 3 - TIR'!$C$13+SQRT(('Ejercicio 3 - TIR'!$E$13-'Ejercicio 3 - TIR'!$C$13)*('Ejercicio 3 - TIR'!$D$13-'Ejercicio 3 - TIR'!$C$13)*B842),'Ejercicio 3 - TIR'!$E$13-SQRT(('Ejercicio 3 - TIR'!$E$13-'Ejercicio 3 - TIR'!$C$13)*('Ejercicio 3 - TIR'!$E$13-'Ejercicio 3 - TIR'!$D$13)*(1-B842)))</f>
        <v>85089.6658232959</v>
      </c>
      <c r="D842" s="27">
        <f ca="1" t="shared" si="6272"/>
        <v>0.352073894562669</v>
      </c>
      <c r="E842" s="28">
        <f ca="1">IF(D842&lt;=('Ejercicio 3 - TIR'!$D$14-'Ejercicio 3 - TIR'!$C$14)/('Ejercicio 3 - TIR'!$E$14-'Ejercicio 3 - TIR'!$C$14),'Ejercicio 3 - TIR'!$C$14+SQRT(('Ejercicio 3 - TIR'!$E$14-'Ejercicio 3 - TIR'!$C$14)*('Ejercicio 3 - TIR'!$D$14-'Ejercicio 3 - TIR'!$C$14)*D842),'Ejercicio 3 - TIR'!$E$14-SQRT(('Ejercicio 3 - TIR'!$E$14-'Ejercicio 3 - TIR'!$C$14)*('Ejercicio 3 - TIR'!$E$14-'Ejercicio 3 - TIR'!$D$14)*(1-D842)))</f>
        <v>30141.5561159177</v>
      </c>
      <c r="F842" s="27">
        <f ca="1" t="shared" si="6272"/>
        <v>0.0797496301854121</v>
      </c>
      <c r="G842" s="28">
        <f ca="1">IF(F842&lt;=('Ejercicio 3 - TIR'!$D$18-'Ejercicio 3 - TIR'!$C$18)/('Ejercicio 3 - TIR'!$E$18-'Ejercicio 3 - TIR'!$C$18),'Ejercicio 3 - TIR'!$C$18+SQRT(('Ejercicio 3 - TIR'!$E$18-'Ejercicio 3 - TIR'!$C$18)*('Ejercicio 3 - TIR'!$D$18-'Ejercicio 3 - TIR'!$C$18)*F842),'Ejercicio 3 - TIR'!$E$18-SQRT(('Ejercicio 3 - TIR'!$E$18-'Ejercicio 3 - TIR'!$C$18)*('Ejercicio 3 - TIR'!$E$18-'Ejercicio 3 - TIR'!$D$18)*(1-F842)))</f>
        <v>33458.6767018344</v>
      </c>
      <c r="H842" s="27">
        <f ca="1" t="shared" ref="H842:L842" si="6273">RAND()</f>
        <v>0.847290753737796</v>
      </c>
      <c r="I842" s="28">
        <f ca="1">IF(H842&lt;=('Ejercicio 3 - TIR'!$D$18-'Ejercicio 3 - TIR'!$C$18)/('Ejercicio 3 - TIR'!$E$18-'Ejercicio 3 - TIR'!$C$18),'Ejercicio 3 - TIR'!$C$18+SQRT(('Ejercicio 3 - TIR'!$E$18-'Ejercicio 3 - TIR'!$C$18)*('Ejercicio 3 - TIR'!$D$18-'Ejercicio 3 - TIR'!$C$18)*H842),'Ejercicio 3 - TIR'!$E$18-SQRT(('Ejercicio 3 - TIR'!$E$18-'Ejercicio 3 - TIR'!$C$18)*('Ejercicio 3 - TIR'!$E$18-'Ejercicio 3 - TIR'!$D$18)*(1-H842)))</f>
        <v>41615.7432914057</v>
      </c>
      <c r="J842" s="27">
        <f ca="1" t="shared" si="6273"/>
        <v>0.852127524889288</v>
      </c>
      <c r="K842" s="28">
        <f ca="1">IF(J842&lt;=('Ejercicio 3 - TIR'!$D$18-'Ejercicio 3 - TIR'!$C$18)/('Ejercicio 3 - TIR'!$E$18-'Ejercicio 3 - TIR'!$C$18),'Ejercicio 3 - TIR'!$C$18+SQRT(('Ejercicio 3 - TIR'!$E$18-'Ejercicio 3 - TIR'!$C$18)*('Ejercicio 3 - TIR'!$D$18-'Ejercicio 3 - TIR'!$C$18)*J842),'Ejercicio 3 - TIR'!$E$18-SQRT(('Ejercicio 3 - TIR'!$E$18-'Ejercicio 3 - TIR'!$C$18)*('Ejercicio 3 - TIR'!$E$18-'Ejercicio 3 - TIR'!$D$18)*(1-J842)))</f>
        <v>41669.7694324111</v>
      </c>
      <c r="L842" s="27">
        <f ca="1" t="shared" si="6273"/>
        <v>0.614432085628535</v>
      </c>
      <c r="M842" s="28">
        <f ca="1">IF(L842&lt;=('Ejercicio 3 - TIR'!$D$18-'Ejercicio 3 - TIR'!$C$18)/('Ejercicio 3 - TIR'!$E$18-'Ejercicio 3 - TIR'!$C$18),'Ejercicio 3 - TIR'!$C$18+SQRT(('Ejercicio 3 - TIR'!$E$18-'Ejercicio 3 - TIR'!$C$18)*('Ejercicio 3 - TIR'!$D$18-'Ejercicio 3 - TIR'!$C$18)*L842),'Ejercicio 3 - TIR'!$E$18-SQRT(('Ejercicio 3 - TIR'!$E$18-'Ejercicio 3 - TIR'!$C$18)*('Ejercicio 3 - TIR'!$E$18-'Ejercicio 3 - TIR'!$D$18)*(1-L842)))</f>
        <v>39600.2506657004</v>
      </c>
      <c r="N842" s="27">
        <f ca="1" t="shared" ref="N842:R842" si="6274">RAND()</f>
        <v>0.0883076838200099</v>
      </c>
      <c r="O842" s="28">
        <f ca="1">IF(N842&lt;=('Ejercicio 3 - TIR'!$D$18-'Ejercicio 3 - TIR'!$C$18)/('Ejercicio 3 - TIR'!$E$18-'Ejercicio 3 - TIR'!$C$18),'Ejercicio 3 - TIR'!$C$18+SQRT(('Ejercicio 3 - TIR'!$E$18-'Ejercicio 3 - TIR'!$C$18)*('Ejercicio 3 - TIR'!$D$18-'Ejercicio 3 - TIR'!$C$18)*N842),'Ejercicio 3 - TIR'!$E$18-SQRT(('Ejercicio 3 - TIR'!$E$18-'Ejercicio 3 - TIR'!$C$18)*('Ejercicio 3 - TIR'!$E$18-'Ejercicio 3 - TIR'!$D$18)*(1-N842)))</f>
        <v>33639.5264215281</v>
      </c>
      <c r="P842" s="27">
        <f ca="1" t="shared" si="6274"/>
        <v>0.206116042548104</v>
      </c>
      <c r="Q842" s="29">
        <f ca="1">IF(P842&lt;=('Ejercicio 3 - TIR'!$D$22-'Ejercicio 3 - TIR'!$C$22)/('Ejercicio 3 - TIR'!$E$22-'Ejercicio 3 - TIR'!$C$22),'Ejercicio 3 - TIR'!$C$22+SQRT(('Ejercicio 3 - TIR'!$E$22-'Ejercicio 3 - TIR'!$C$22)*('Ejercicio 3 - TIR'!$D$22-'Ejercicio 3 - TIR'!$C$22)*P842),'Ejercicio 3 - TIR'!$E$22-SQRT(('Ejercicio 3 - TIR'!$E$22-'Ejercicio 3 - TIR'!$C$22)*('Ejercicio 3 - TIR'!$E$22-'Ejercicio 3 - TIR'!$D$22)*(1-P842)))</f>
        <v>0.139261590707587</v>
      </c>
      <c r="R842" s="27">
        <f ca="1" t="shared" si="6274"/>
        <v>0.513788734161675</v>
      </c>
      <c r="S842" s="29">
        <f ca="1">IF(R842&lt;=('Ejercicio 3 - TIR'!$D$23-'Ejercicio 3 - TIR'!$C$23)/('Ejercicio 3 - TIR'!$E$23-'Ejercicio 3 - TIR'!$C$23),'Ejercicio 3 - TIR'!$C$23+SQRT(('Ejercicio 3 - TIR'!$E$23-'Ejercicio 3 - TIR'!$C$23)*('Ejercicio 3 - TIR'!$D$23-'Ejercicio 3 - TIR'!$C$23)*R842),'Ejercicio 3 - TIR'!$E$23-SQRT(('Ejercicio 3 - TIR'!$E$23-'Ejercicio 3 - TIR'!$C$23)*('Ejercicio 3 - TIR'!$E$23-'Ejercicio 3 - TIR'!$D$23)*(1-R842)))</f>
        <v>0.150416553978467</v>
      </c>
      <c r="T842" s="27">
        <f ca="1" t="shared" ref="T842:X842" si="6275">RAND()</f>
        <v>0.983323723842115</v>
      </c>
      <c r="U842" s="29">
        <f ca="1">IF(T842&lt;=('Ejercicio 3 - TIR'!$D$24-'Ejercicio 3 - TIR'!$C$24)/('Ejercicio 3 - TIR'!$E$24-'Ejercicio 3 - TIR'!$C$24),'Ejercicio 3 - TIR'!$C$24+SQRT(('Ejercicio 3 - TIR'!$E$24-'Ejercicio 3 - TIR'!$C$24)*('Ejercicio 3 - TIR'!$D$24-'Ejercicio 3 - TIR'!$C$24)*T842),'Ejercicio 3 - TIR'!$E$24-SQRT(('Ejercicio 3 - TIR'!$E$24-'Ejercicio 3 - TIR'!$C$24)*('Ejercicio 3 - TIR'!$E$24-'Ejercicio 3 - TIR'!$D$24)*(1-T842)))</f>
        <v>0.213166730413479</v>
      </c>
      <c r="V842" s="27">
        <f ca="1" t="shared" si="6275"/>
        <v>0.794772665579894</v>
      </c>
      <c r="W842" s="29">
        <f ca="1">IF(V842&lt;=('Ejercicio 3 - TIR'!$D$25-'Ejercicio 3 - TIR'!$C$25)/('Ejercicio 3 - TIR'!$E$25-'Ejercicio 3 - TIR'!$C$25),'Ejercicio 3 - TIR'!$C$25+SQRT(('Ejercicio 3 - TIR'!$E$25-'Ejercicio 3 - TIR'!$C$25)*('Ejercicio 3 - TIR'!$D$25-'Ejercicio 3 - TIR'!$C$25)*V842),'Ejercicio 3 - TIR'!$E$25-SQRT(('Ejercicio 3 - TIR'!$E$25-'Ejercicio 3 - TIR'!$C$25)*('Ejercicio 3 - TIR'!$E$25-'Ejercicio 3 - TIR'!$D$25)*(1-V842)))</f>
        <v>0.223198961391947</v>
      </c>
      <c r="X842" s="27">
        <f ca="1" t="shared" si="6275"/>
        <v>0.167436911308954</v>
      </c>
      <c r="Y842" s="29">
        <f ca="1">IF(X842&lt;=('Ejercicio 3 - TIR'!$D$26-'Ejercicio 3 - TIR'!$C$26)/('Ejercicio 3 - TIR'!$E$26-'Ejercicio 3 - TIR'!$C$26),'Ejercicio 3 - TIR'!$C$26+SQRT(('Ejercicio 3 - TIR'!$E$26-'Ejercicio 3 - TIR'!$C$26)*('Ejercicio 3 - TIR'!$D$26-'Ejercicio 3 - TIR'!$C$26)*X842),'Ejercicio 3 - TIR'!$E$26-SQRT(('Ejercicio 3 - TIR'!$E$26-'Ejercicio 3 - TIR'!$C$26)*('Ejercicio 3 - TIR'!$E$26-'Ejercicio 3 - TIR'!$D$26)*(1-X842)))</f>
        <v>0.211262165001104</v>
      </c>
      <c r="Z842" s="27">
        <f ca="1" t="shared" si="6192"/>
        <v>1.13926159070759</v>
      </c>
      <c r="AA842" s="27">
        <f ca="1" t="shared" si="6193"/>
        <v>1.31062539326185</v>
      </c>
      <c r="AB842" s="27">
        <f ca="1" t="shared" si="6194"/>
        <v>1.59000712314036</v>
      </c>
      <c r="AC842" s="27">
        <f ca="1" t="shared" si="6195"/>
        <v>1.94489506163108</v>
      </c>
      <c r="AD842" s="27">
        <f ca="1" t="shared" si="6196"/>
        <v>2.35577780305122</v>
      </c>
      <c r="AE842" s="26">
        <f ca="1" t="shared" si="6197"/>
        <v>4197.56105110468</v>
      </c>
      <c r="AF842" s="26">
        <f ca="1" t="shared" si="6198"/>
        <v>4828.94371952608</v>
      </c>
      <c r="AG842" s="26">
        <f ca="1" t="shared" si="6199"/>
        <v>5858.31386356816</v>
      </c>
      <c r="AH842" s="26">
        <f ca="1" t="shared" si="6200"/>
        <v>7165.88343342461</v>
      </c>
      <c r="AI842" s="26">
        <f ca="1" t="shared" si="6201"/>
        <v>8679.76348171544</v>
      </c>
      <c r="AJ842" s="28">
        <f ca="1" t="shared" si="6202"/>
        <v>38118.1852423027</v>
      </c>
      <c r="AK842" s="28">
        <f ca="1" t="shared" si="6203"/>
        <v>54542.6499171828</v>
      </c>
      <c r="AL842" s="28">
        <f ca="1" t="shared" si="6204"/>
        <v>66255.2302171499</v>
      </c>
      <c r="AM842" s="28">
        <f ca="1" t="shared" si="6205"/>
        <v>77018.3319590735</v>
      </c>
      <c r="AN842" s="28">
        <f ca="1" t="shared" si="6206"/>
        <v>79247.249648991</v>
      </c>
      <c r="AO842" s="28">
        <f ca="1">C842/'Ejercicio 3 - TIR'!$D$7</f>
        <v>17017.9331646592</v>
      </c>
      <c r="AP842" s="28">
        <f ca="1" t="shared" si="6207"/>
        <v>21100.2520776435</v>
      </c>
      <c r="AQ842" s="28">
        <f ca="1" t="shared" si="6208"/>
        <v>37524.7167525236</v>
      </c>
      <c r="AR842" s="28">
        <f ca="1" t="shared" si="6209"/>
        <v>49237.2970524908</v>
      </c>
      <c r="AS842" s="28">
        <f ca="1" t="shared" si="6210"/>
        <v>60000.3987944143</v>
      </c>
      <c r="AT842" s="28">
        <f ca="1" t="shared" si="6211"/>
        <v>62229.3164843318</v>
      </c>
      <c r="AU842" s="28">
        <f ca="1">AP842*'Ejercicio 3 - TIR'!$D$5</f>
        <v>10550.1260388218</v>
      </c>
      <c r="AV842" s="28">
        <f ca="1">AQ842*'Ejercicio 3 - TIR'!$D$5</f>
        <v>18762.3583762618</v>
      </c>
      <c r="AW842" s="28">
        <f ca="1">AR842*'Ejercicio 3 - TIR'!$D$5</f>
        <v>24618.6485262454</v>
      </c>
      <c r="AX842" s="28">
        <f ca="1">AS842*'Ejercicio 3 - TIR'!$D$5</f>
        <v>30000.1993972072</v>
      </c>
      <c r="AY842" s="28">
        <f ca="1">AT842*'Ejercicio 3 - TIR'!$D$5</f>
        <v>31114.6582421659</v>
      </c>
      <c r="AZ842" s="28">
        <f ca="1" t="shared" ref="AZ842:BD842" si="6276">AJ842-AU842-AE842</f>
        <v>23370.4981523762</v>
      </c>
      <c r="BA842" s="28">
        <f ca="1" t="shared" si="6276"/>
        <v>30951.3478213949</v>
      </c>
      <c r="BB842" s="28">
        <f ca="1" t="shared" si="6276"/>
        <v>35778.2678273364</v>
      </c>
      <c r="BC842" s="28">
        <f ca="1" t="shared" si="6276"/>
        <v>39852.2491284417</v>
      </c>
      <c r="BD842" s="28">
        <f ca="1" t="shared" si="6276"/>
        <v>39452.8279251096</v>
      </c>
      <c r="BE842" s="28">
        <f ca="1" t="shared" ref="BE842:BI842" si="6277">AZ842/Z842</f>
        <v>20513.7242780747</v>
      </c>
      <c r="BF842" s="28">
        <f ca="1" t="shared" si="6277"/>
        <v>23615.7089436243</v>
      </c>
      <c r="BG842" s="28">
        <f ca="1" t="shared" si="6277"/>
        <v>22501.9544294067</v>
      </c>
      <c r="BH842" s="28">
        <f ca="1" t="shared" si="6277"/>
        <v>20490.6937729688</v>
      </c>
      <c r="BI842" s="28">
        <f ca="1" t="shared" si="6277"/>
        <v>16747.2619336213</v>
      </c>
      <c r="BJ842" s="28">
        <f ca="1" t="shared" si="6214"/>
        <v>71006.8088473016</v>
      </c>
      <c r="BK842" s="28">
        <f ca="1" t="shared" si="6215"/>
        <v>40090.4692031133</v>
      </c>
      <c r="BL842" s="28">
        <f ca="1" t="shared" si="6216"/>
        <v>111097.278050415</v>
      </c>
      <c r="BM842" s="28">
        <f ca="1">BK842*'Ejercicio 3 - TIR'!$D$5</f>
        <v>20045.2346015566</v>
      </c>
      <c r="BN842" s="28">
        <f ca="1" t="shared" si="6217"/>
        <v>91052.0434488582</v>
      </c>
      <c r="BO842" s="28">
        <f ca="1" t="shared" si="6218"/>
        <v>38650.5226982473</v>
      </c>
      <c r="BP842" s="28">
        <f ca="1" t="shared" si="6219"/>
        <v>-115231.221939214</v>
      </c>
      <c r="BQ842" s="28">
        <f ca="1" t="shared" ref="BQ842:BT842" si="6278">BE842</f>
        <v>20513.7242780747</v>
      </c>
      <c r="BR842" s="28">
        <f ca="1" t="shared" si="6278"/>
        <v>23615.7089436243</v>
      </c>
      <c r="BS842" s="28">
        <f ca="1" t="shared" si="6278"/>
        <v>22501.9544294067</v>
      </c>
      <c r="BT842" s="28">
        <f ca="1" t="shared" si="6278"/>
        <v>20490.6937729688</v>
      </c>
      <c r="BU842" s="28">
        <f ca="1" t="shared" si="6221"/>
        <v>55397.7846318686</v>
      </c>
      <c r="BV842" s="30">
        <f ca="1" t="shared" si="6222"/>
        <v>6.45590422909252</v>
      </c>
    </row>
    <row r="843" ht="15" customHeight="1" spans="1:74">
      <c r="A843" s="26">
        <v>842</v>
      </c>
      <c r="B843" s="27">
        <f ca="1" t="shared" ref="B843:F843" si="6279">RAND()</f>
        <v>0.00404053849942465</v>
      </c>
      <c r="C843" s="28">
        <f ca="1">IF(B843&lt;=('Ejercicio 3 - TIR'!$D$13-'Ejercicio 3 - TIR'!$C$13)/('Ejercicio 3 - TIR'!$E$13-'Ejercicio 3 - TIR'!$C$13),'Ejercicio 3 - TIR'!$C$13+SQRT(('Ejercicio 3 - TIR'!$E$13-'Ejercicio 3 - TIR'!$C$13)*('Ejercicio 3 - TIR'!$D$13-'Ejercicio 3 - TIR'!$C$13)*B843),'Ejercicio 3 - TIR'!$E$13-SQRT(('Ejercicio 3 - TIR'!$E$13-'Ejercicio 3 - TIR'!$C$13)*('Ejercicio 3 - TIR'!$E$13-'Ejercicio 3 - TIR'!$D$13)*(1-B843)))</f>
        <v>61271.3046054231</v>
      </c>
      <c r="D843" s="27">
        <f ca="1" t="shared" si="6279"/>
        <v>0.535224482739884</v>
      </c>
      <c r="E843" s="28">
        <f ca="1">IF(D843&lt;=('Ejercicio 3 - TIR'!$D$14-'Ejercicio 3 - TIR'!$C$14)/('Ejercicio 3 - TIR'!$E$14-'Ejercicio 3 - TIR'!$C$14),'Ejercicio 3 - TIR'!$C$14+SQRT(('Ejercicio 3 - TIR'!$E$14-'Ejercicio 3 - TIR'!$C$14)*('Ejercicio 3 - TIR'!$D$14-'Ejercicio 3 - TIR'!$C$14)*D843),'Ejercicio 3 - TIR'!$E$14-SQRT(('Ejercicio 3 - TIR'!$E$14-'Ejercicio 3 - TIR'!$C$14)*('Ejercicio 3 - TIR'!$E$14-'Ejercicio 3 - TIR'!$D$14)*(1-D843)))</f>
        <v>31650.3696136286</v>
      </c>
      <c r="F843" s="27">
        <f ca="1" t="shared" si="6279"/>
        <v>0.337316112877362</v>
      </c>
      <c r="G843" s="28">
        <f ca="1">IF(F843&lt;=('Ejercicio 3 - TIR'!$D$18-'Ejercicio 3 - TIR'!$C$18)/('Ejercicio 3 - TIR'!$E$18-'Ejercicio 3 - TIR'!$C$18),'Ejercicio 3 - TIR'!$C$18+SQRT(('Ejercicio 3 - TIR'!$E$18-'Ejercicio 3 - TIR'!$C$18)*('Ejercicio 3 - TIR'!$D$18-'Ejercicio 3 - TIR'!$C$18)*F843),'Ejercicio 3 - TIR'!$E$18-SQRT(('Ejercicio 3 - TIR'!$E$18-'Ejercicio 3 - TIR'!$C$18)*('Ejercicio 3 - TIR'!$E$18-'Ejercicio 3 - TIR'!$D$18)*(1-F843)))</f>
        <v>37113.186130814</v>
      </c>
      <c r="H843" s="27">
        <f ca="1" t="shared" ref="H843:L843" si="6280">RAND()</f>
        <v>0.776974935335191</v>
      </c>
      <c r="I843" s="28">
        <f ca="1">IF(H843&lt;=('Ejercicio 3 - TIR'!$D$18-'Ejercicio 3 - TIR'!$C$18)/('Ejercicio 3 - TIR'!$E$18-'Ejercicio 3 - TIR'!$C$18),'Ejercicio 3 - TIR'!$C$18+SQRT(('Ejercicio 3 - TIR'!$E$18-'Ejercicio 3 - TIR'!$C$18)*('Ejercicio 3 - TIR'!$D$18-'Ejercicio 3 - TIR'!$C$18)*H843),'Ejercicio 3 - TIR'!$E$18-SQRT(('Ejercicio 3 - TIR'!$E$18-'Ejercicio 3 - TIR'!$C$18)*('Ejercicio 3 - TIR'!$E$18-'Ejercicio 3 - TIR'!$D$18)*(1-H843)))</f>
        <v>40910.1491653288</v>
      </c>
      <c r="J843" s="27">
        <f ca="1" t="shared" si="6280"/>
        <v>0.030984908011499</v>
      </c>
      <c r="K843" s="28">
        <f ca="1">IF(J843&lt;=('Ejercicio 3 - TIR'!$D$18-'Ejercicio 3 - TIR'!$C$18)/('Ejercicio 3 - TIR'!$E$18-'Ejercicio 3 - TIR'!$C$18),'Ejercicio 3 - TIR'!$C$18+SQRT(('Ejercicio 3 - TIR'!$E$18-'Ejercicio 3 - TIR'!$C$18)*('Ejercicio 3 - TIR'!$D$18-'Ejercicio 3 - TIR'!$C$18)*J843),'Ejercicio 3 - TIR'!$E$18-SQRT(('Ejercicio 3 - TIR'!$E$18-'Ejercicio 3 - TIR'!$C$18)*('Ejercicio 3 - TIR'!$E$18-'Ejercicio 3 - TIR'!$D$18)*(1-J843)))</f>
        <v>32155.860895727</v>
      </c>
      <c r="L843" s="27">
        <f ca="1" t="shared" si="6280"/>
        <v>0.574973142931523</v>
      </c>
      <c r="M843" s="28">
        <f ca="1">IF(L843&lt;=('Ejercicio 3 - TIR'!$D$18-'Ejercicio 3 - TIR'!$C$18)/('Ejercicio 3 - TIR'!$E$18-'Ejercicio 3 - TIR'!$C$18),'Ejercicio 3 - TIR'!$C$18+SQRT(('Ejercicio 3 - TIR'!$E$18-'Ejercicio 3 - TIR'!$C$18)*('Ejercicio 3 - TIR'!$D$18-'Ejercicio 3 - TIR'!$C$18)*L843),'Ejercicio 3 - TIR'!$E$18-SQRT(('Ejercicio 3 - TIR'!$E$18-'Ejercicio 3 - TIR'!$C$18)*('Ejercicio 3 - TIR'!$E$18-'Ejercicio 3 - TIR'!$D$18)*(1-L843)))</f>
        <v>39286.8709175765</v>
      </c>
      <c r="N843" s="27">
        <f ca="1" t="shared" ref="N843:R843" si="6281">RAND()</f>
        <v>0.652022722330853</v>
      </c>
      <c r="O843" s="28">
        <f ca="1">IF(N843&lt;=('Ejercicio 3 - TIR'!$D$18-'Ejercicio 3 - TIR'!$C$18)/('Ejercicio 3 - TIR'!$E$18-'Ejercicio 3 - TIR'!$C$18),'Ejercicio 3 - TIR'!$C$18+SQRT(('Ejercicio 3 - TIR'!$E$18-'Ejercicio 3 - TIR'!$C$18)*('Ejercicio 3 - TIR'!$D$18-'Ejercicio 3 - TIR'!$C$18)*N843),'Ejercicio 3 - TIR'!$E$18-SQRT(('Ejercicio 3 - TIR'!$E$18-'Ejercicio 3 - TIR'!$C$18)*('Ejercicio 3 - TIR'!$E$18-'Ejercicio 3 - TIR'!$D$18)*(1-N843)))</f>
        <v>39889.5605741422</v>
      </c>
      <c r="P843" s="27">
        <f ca="1" t="shared" si="6281"/>
        <v>0.337132045508978</v>
      </c>
      <c r="Q843" s="29">
        <f ca="1">IF(P843&lt;=('Ejercicio 3 - TIR'!$D$22-'Ejercicio 3 - TIR'!$C$22)/('Ejercicio 3 - TIR'!$E$22-'Ejercicio 3 - TIR'!$C$22),'Ejercicio 3 - TIR'!$C$22+SQRT(('Ejercicio 3 - TIR'!$E$22-'Ejercicio 3 - TIR'!$C$22)*('Ejercicio 3 - TIR'!$D$22-'Ejercicio 3 - TIR'!$C$22)*P843),'Ejercicio 3 - TIR'!$E$22-SQRT(('Ejercicio 3 - TIR'!$E$22-'Ejercicio 3 - TIR'!$C$22)*('Ejercicio 3 - TIR'!$E$22-'Ejercicio 3 - TIR'!$D$22)*(1-P843)))</f>
        <v>0.144634075625364</v>
      </c>
      <c r="R843" s="27">
        <f ca="1" t="shared" si="6281"/>
        <v>0.253804983095333</v>
      </c>
      <c r="S843" s="29">
        <f ca="1">IF(R843&lt;=('Ejercicio 3 - TIR'!$D$23-'Ejercicio 3 - TIR'!$C$23)/('Ejercicio 3 - TIR'!$E$23-'Ejercicio 3 - TIR'!$C$23),'Ejercicio 3 - TIR'!$C$23+SQRT(('Ejercicio 3 - TIR'!$E$23-'Ejercicio 3 - TIR'!$C$23)*('Ejercicio 3 - TIR'!$D$23-'Ejercicio 3 - TIR'!$C$23)*R843),'Ejercicio 3 - TIR'!$E$23-SQRT(('Ejercicio 3 - TIR'!$E$23-'Ejercicio 3 - TIR'!$C$23)*('Ejercicio 3 - TIR'!$E$23-'Ejercicio 3 - TIR'!$D$23)*(1-R843)))</f>
        <v>0.141374025581804</v>
      </c>
      <c r="T843" s="27">
        <f ca="1" t="shared" ref="T843:X843" si="6282">RAND()</f>
        <v>0.969330186091472</v>
      </c>
      <c r="U843" s="29">
        <f ca="1">IF(T843&lt;=('Ejercicio 3 - TIR'!$D$24-'Ejercicio 3 - TIR'!$C$24)/('Ejercicio 3 - TIR'!$E$24-'Ejercicio 3 - TIR'!$C$24),'Ejercicio 3 - TIR'!$C$24+SQRT(('Ejercicio 3 - TIR'!$E$24-'Ejercicio 3 - TIR'!$C$24)*('Ejercicio 3 - TIR'!$D$24-'Ejercicio 3 - TIR'!$C$24)*T843),'Ejercicio 3 - TIR'!$E$24-SQRT(('Ejercicio 3 - TIR'!$E$24-'Ejercicio 3 - TIR'!$C$24)*('Ejercicio 3 - TIR'!$E$24-'Ejercicio 3 - TIR'!$D$24)*(1-T843)))</f>
        <v>0.2107330976619</v>
      </c>
      <c r="V843" s="27">
        <f ca="1" t="shared" si="6282"/>
        <v>0.467731842912451</v>
      </c>
      <c r="W843" s="29">
        <f ca="1">IF(V843&lt;=('Ejercicio 3 - TIR'!$D$25-'Ejercicio 3 - TIR'!$C$25)/('Ejercicio 3 - TIR'!$E$25-'Ejercicio 3 - TIR'!$C$25),'Ejercicio 3 - TIR'!$C$25+SQRT(('Ejercicio 3 - TIR'!$E$25-'Ejercicio 3 - TIR'!$C$25)*('Ejercicio 3 - TIR'!$D$25-'Ejercicio 3 - TIR'!$C$25)*V843),'Ejercicio 3 - TIR'!$E$25-SQRT(('Ejercicio 3 - TIR'!$E$25-'Ejercicio 3 - TIR'!$C$25)*('Ejercicio 3 - TIR'!$E$25-'Ejercicio 3 - TIR'!$D$25)*(1-V843)))</f>
        <v>0.206838228143339</v>
      </c>
      <c r="X843" s="27">
        <f ca="1" t="shared" si="6282"/>
        <v>0.525494875767094</v>
      </c>
      <c r="Y843" s="29">
        <f ca="1">IF(X843&lt;=('Ejercicio 3 - TIR'!$D$26-'Ejercicio 3 - TIR'!$C$26)/('Ejercicio 3 - TIR'!$E$26-'Ejercicio 3 - TIR'!$C$26),'Ejercicio 3 - TIR'!$C$26+SQRT(('Ejercicio 3 - TIR'!$E$26-'Ejercicio 3 - TIR'!$C$26)*('Ejercicio 3 - TIR'!$D$26-'Ejercicio 3 - TIR'!$C$26)*X843),'Ejercicio 3 - TIR'!$E$26-SQRT(('Ejercicio 3 - TIR'!$E$26-'Ejercicio 3 - TIR'!$C$26)*('Ejercicio 3 - TIR'!$E$26-'Ejercicio 3 - TIR'!$D$26)*(1-X843)))</f>
        <v>0.229380560346269</v>
      </c>
      <c r="Z843" s="27">
        <f ca="1" t="shared" si="6192"/>
        <v>1.14463407562536</v>
      </c>
      <c r="AA843" s="27">
        <f ca="1" t="shared" si="6193"/>
        <v>1.30645560271463</v>
      </c>
      <c r="AB843" s="27">
        <f ca="1" t="shared" si="6194"/>
        <v>1.58176903883243</v>
      </c>
      <c r="AC843" s="27">
        <f ca="1" t="shared" si="6195"/>
        <v>1.90893934415652</v>
      </c>
      <c r="AD843" s="27">
        <f ca="1" t="shared" si="6196"/>
        <v>2.34681292058618</v>
      </c>
      <c r="AE843" s="26">
        <f ca="1" t="shared" si="6197"/>
        <v>4577.72195226828</v>
      </c>
      <c r="AF843" s="26">
        <f ca="1" t="shared" si="6198"/>
        <v>5224.89293265464</v>
      </c>
      <c r="AG843" s="26">
        <f ca="1" t="shared" si="6199"/>
        <v>6325.95080530472</v>
      </c>
      <c r="AH843" s="26">
        <f ca="1" t="shared" si="6200"/>
        <v>7634.39926119588</v>
      </c>
      <c r="AI843" s="26">
        <f ca="1" t="shared" si="6201"/>
        <v>9385.58204163614</v>
      </c>
      <c r="AJ843" s="28">
        <f ca="1" t="shared" si="6202"/>
        <v>42481.0175003563</v>
      </c>
      <c r="AK843" s="28">
        <f ca="1" t="shared" si="6203"/>
        <v>53447.293584935</v>
      </c>
      <c r="AL843" s="28">
        <f ca="1" t="shared" si="6204"/>
        <v>50863.1451818633</v>
      </c>
      <c r="AM843" s="28">
        <f ca="1" t="shared" si="6205"/>
        <v>74996.2536033603</v>
      </c>
      <c r="AN843" s="28">
        <f ca="1" t="shared" si="6206"/>
        <v>93613.3361519021</v>
      </c>
      <c r="AO843" s="28">
        <f ca="1">C843/'Ejercicio 3 - TIR'!$D$7</f>
        <v>12254.2609210846</v>
      </c>
      <c r="AP843" s="28">
        <f ca="1" t="shared" si="6207"/>
        <v>30226.7565792717</v>
      </c>
      <c r="AQ843" s="28">
        <f ca="1" t="shared" si="6208"/>
        <v>41193.0326638504</v>
      </c>
      <c r="AR843" s="28">
        <f ca="1" t="shared" si="6209"/>
        <v>38608.8842607787</v>
      </c>
      <c r="AS843" s="28">
        <f ca="1" t="shared" si="6210"/>
        <v>62741.9926822757</v>
      </c>
      <c r="AT843" s="28">
        <f ca="1" t="shared" si="6211"/>
        <v>81359.0752308174</v>
      </c>
      <c r="AU843" s="28">
        <f ca="1">AP843*'Ejercicio 3 - TIR'!$D$5</f>
        <v>15113.3782896359</v>
      </c>
      <c r="AV843" s="28">
        <f ca="1">AQ843*'Ejercicio 3 - TIR'!$D$5</f>
        <v>20596.5163319252</v>
      </c>
      <c r="AW843" s="28">
        <f ca="1">AR843*'Ejercicio 3 - TIR'!$D$5</f>
        <v>19304.4421303894</v>
      </c>
      <c r="AX843" s="28">
        <f ca="1">AS843*'Ejercicio 3 - TIR'!$D$5</f>
        <v>31370.9963411379</v>
      </c>
      <c r="AY843" s="28">
        <f ca="1">AT843*'Ejercicio 3 - TIR'!$D$5</f>
        <v>40679.5376154087</v>
      </c>
      <c r="AZ843" s="28">
        <f ca="1" t="shared" ref="AZ843:BD843" si="6283">AJ843-AU843-AE843</f>
        <v>22789.9172584522</v>
      </c>
      <c r="BA843" s="28">
        <f ca="1" t="shared" si="6283"/>
        <v>27625.8843203552</v>
      </c>
      <c r="BB843" s="28">
        <f ca="1" t="shared" si="6283"/>
        <v>25232.7522461692</v>
      </c>
      <c r="BC843" s="28">
        <f ca="1" t="shared" si="6283"/>
        <v>35990.8580010266</v>
      </c>
      <c r="BD843" s="28">
        <f ca="1" t="shared" si="6283"/>
        <v>43548.2164948572</v>
      </c>
      <c r="BE843" s="28">
        <f ca="1" t="shared" ref="BE843:BI843" si="6284">AZ843/Z843</f>
        <v>19910.2208677485</v>
      </c>
      <c r="BF843" s="28">
        <f ca="1" t="shared" si="6284"/>
        <v>21145.6740381782</v>
      </c>
      <c r="BG843" s="28">
        <f ca="1" t="shared" si="6284"/>
        <v>15952.2355202974</v>
      </c>
      <c r="BH843" s="28">
        <f ca="1" t="shared" si="6284"/>
        <v>18853.8510200435</v>
      </c>
      <c r="BI843" s="28">
        <f ca="1" t="shared" si="6284"/>
        <v>18556.3221136433</v>
      </c>
      <c r="BJ843" s="28">
        <f ca="1" t="shared" si="6214"/>
        <v>74277.4963505918</v>
      </c>
      <c r="BK843" s="28">
        <f ca="1" t="shared" si="6215"/>
        <v>28758.4578618357</v>
      </c>
      <c r="BL843" s="28">
        <f ca="1" t="shared" si="6216"/>
        <v>103035.954212427</v>
      </c>
      <c r="BM843" s="28">
        <f ca="1">BK843*'Ejercicio 3 - TIR'!$D$5</f>
        <v>14379.2289309178</v>
      </c>
      <c r="BN843" s="28">
        <f ca="1" t="shared" si="6217"/>
        <v>88656.7252815096</v>
      </c>
      <c r="BO843" s="28">
        <f ca="1" t="shared" si="6218"/>
        <v>37777.5000741709</v>
      </c>
      <c r="BP843" s="28">
        <f ca="1" t="shared" si="6219"/>
        <v>-92921.6742190516</v>
      </c>
      <c r="BQ843" s="28">
        <f ca="1" t="shared" ref="BQ843:BT843" si="6285">BE843</f>
        <v>19910.2208677485</v>
      </c>
      <c r="BR843" s="28">
        <f ca="1" t="shared" si="6285"/>
        <v>21145.6740381782</v>
      </c>
      <c r="BS843" s="28">
        <f ca="1" t="shared" si="6285"/>
        <v>15952.2355202974</v>
      </c>
      <c r="BT843" s="28">
        <f ca="1" t="shared" si="6285"/>
        <v>18853.8510200435</v>
      </c>
      <c r="BU843" s="28">
        <f ca="1" t="shared" si="6221"/>
        <v>56333.8221878142</v>
      </c>
      <c r="BV843" s="30">
        <f ca="1" t="shared" si="6222"/>
        <v>10.8881849076876</v>
      </c>
    </row>
    <row r="844" ht="15" customHeight="1" spans="1:74">
      <c r="A844" s="26">
        <v>843</v>
      </c>
      <c r="B844" s="27">
        <f ca="1" t="shared" ref="B844:F844" si="6286">RAND()</f>
        <v>0.00769097003833785</v>
      </c>
      <c r="C844" s="28">
        <f ca="1">IF(B844&lt;=('Ejercicio 3 - TIR'!$D$13-'Ejercicio 3 - TIR'!$C$13)/('Ejercicio 3 - TIR'!$E$13-'Ejercicio 3 - TIR'!$C$13),'Ejercicio 3 - TIR'!$C$13+SQRT(('Ejercicio 3 - TIR'!$E$13-'Ejercicio 3 - TIR'!$C$13)*('Ejercicio 3 - TIR'!$D$13-'Ejercicio 3 - TIR'!$C$13)*B844),'Ejercicio 3 - TIR'!$E$13-SQRT(('Ejercicio 3 - TIR'!$E$13-'Ejercicio 3 - TIR'!$C$13)*('Ejercicio 3 - TIR'!$E$13-'Ejercicio 3 - TIR'!$D$13)*(1-B844)))</f>
        <v>61753.9635159647</v>
      </c>
      <c r="D844" s="27">
        <f ca="1" t="shared" si="6286"/>
        <v>0.67856664939892</v>
      </c>
      <c r="E844" s="28">
        <f ca="1">IF(D844&lt;=('Ejercicio 3 - TIR'!$D$14-'Ejercicio 3 - TIR'!$C$14)/('Ejercicio 3 - TIR'!$E$14-'Ejercicio 3 - TIR'!$C$14),'Ejercicio 3 - TIR'!$C$14+SQRT(('Ejercicio 3 - TIR'!$E$14-'Ejercicio 3 - TIR'!$C$14)*('Ejercicio 3 - TIR'!$D$14-'Ejercicio 3 - TIR'!$C$14)*D844),'Ejercicio 3 - TIR'!$E$14-SQRT(('Ejercicio 3 - TIR'!$E$14-'Ejercicio 3 - TIR'!$C$14)*('Ejercicio 3 - TIR'!$E$14-'Ejercicio 3 - TIR'!$D$14)*(1-D844)))</f>
        <v>33056.2976309348</v>
      </c>
      <c r="F844" s="27">
        <f ca="1" t="shared" si="6286"/>
        <v>0.673288516297607</v>
      </c>
      <c r="G844" s="28">
        <f ca="1">IF(F844&lt;=('Ejercicio 3 - TIR'!$D$18-'Ejercicio 3 - TIR'!$C$18)/('Ejercicio 3 - TIR'!$E$18-'Ejercicio 3 - TIR'!$C$18),'Ejercicio 3 - TIR'!$C$18+SQRT(('Ejercicio 3 - TIR'!$E$18-'Ejercicio 3 - TIR'!$C$18)*('Ejercicio 3 - TIR'!$D$18-'Ejercicio 3 - TIR'!$C$18)*F844),'Ejercicio 3 - TIR'!$E$18-SQRT(('Ejercicio 3 - TIR'!$E$18-'Ejercicio 3 - TIR'!$C$18)*('Ejercicio 3 - TIR'!$E$18-'Ejercicio 3 - TIR'!$D$18)*(1-F844)))</f>
        <v>40049.9130030191</v>
      </c>
      <c r="H844" s="27">
        <f ca="1" t="shared" ref="H844:L844" si="6287">RAND()</f>
        <v>0.173479515128695</v>
      </c>
      <c r="I844" s="28">
        <f ca="1">IF(H844&lt;=('Ejercicio 3 - TIR'!$D$18-'Ejercicio 3 - TIR'!$C$18)/('Ejercicio 3 - TIR'!$E$18-'Ejercicio 3 - TIR'!$C$18),'Ejercicio 3 - TIR'!$C$18+SQRT(('Ejercicio 3 - TIR'!$E$18-'Ejercicio 3 - TIR'!$C$18)*('Ejercicio 3 - TIR'!$D$18-'Ejercicio 3 - TIR'!$C$18)*H844),'Ejercicio 3 - TIR'!$E$18-SQRT(('Ejercicio 3 - TIR'!$E$18-'Ejercicio 3 - TIR'!$C$18)*('Ejercicio 3 - TIR'!$E$18-'Ejercicio 3 - TIR'!$D$18)*(1-H844)))</f>
        <v>35101.1692061041</v>
      </c>
      <c r="J844" s="27">
        <f ca="1" t="shared" si="6287"/>
        <v>0.127913847447595</v>
      </c>
      <c r="K844" s="28">
        <f ca="1">IF(J844&lt;=('Ejercicio 3 - TIR'!$D$18-'Ejercicio 3 - TIR'!$C$18)/('Ejercicio 3 - TIR'!$E$18-'Ejercicio 3 - TIR'!$C$18),'Ejercicio 3 - TIR'!$C$18+SQRT(('Ejercicio 3 - TIR'!$E$18-'Ejercicio 3 - TIR'!$C$18)*('Ejercicio 3 - TIR'!$D$18-'Ejercicio 3 - TIR'!$C$18)*J844),'Ejercicio 3 - TIR'!$E$18-SQRT(('Ejercicio 3 - TIR'!$E$18-'Ejercicio 3 - TIR'!$C$18)*('Ejercicio 3 - TIR'!$E$18-'Ejercicio 3 - TIR'!$D$18)*(1-J844)))</f>
        <v>34380.3055963185</v>
      </c>
      <c r="L844" s="27">
        <f ca="1" t="shared" si="6287"/>
        <v>0.935012669591497</v>
      </c>
      <c r="M844" s="28">
        <f ca="1">IF(L844&lt;=('Ejercicio 3 - TIR'!$D$18-'Ejercicio 3 - TIR'!$C$18)/('Ejercicio 3 - TIR'!$E$18-'Ejercicio 3 - TIR'!$C$18),'Ejercicio 3 - TIR'!$C$18+SQRT(('Ejercicio 3 - TIR'!$E$18-'Ejercicio 3 - TIR'!$C$18)*('Ejercicio 3 - TIR'!$D$18-'Ejercicio 3 - TIR'!$C$18)*L844),'Ejercicio 3 - TIR'!$E$18-SQRT(('Ejercicio 3 - TIR'!$E$18-'Ejercicio 3 - TIR'!$C$18)*('Ejercicio 3 - TIR'!$E$18-'Ejercicio 3 - TIR'!$D$18)*(1-L844)))</f>
        <v>42792.274976217</v>
      </c>
      <c r="N844" s="27">
        <f ca="1" t="shared" ref="N844:R844" si="6288">RAND()</f>
        <v>0.384253182651232</v>
      </c>
      <c r="O844" s="28">
        <f ca="1">IF(N844&lt;=('Ejercicio 3 - TIR'!$D$18-'Ejercicio 3 - TIR'!$C$18)/('Ejercicio 3 - TIR'!$E$18-'Ejercicio 3 - TIR'!$C$18),'Ejercicio 3 - TIR'!$C$18+SQRT(('Ejercicio 3 - TIR'!$E$18-'Ejercicio 3 - TIR'!$C$18)*('Ejercicio 3 - TIR'!$D$18-'Ejercicio 3 - TIR'!$C$18)*N844),'Ejercicio 3 - TIR'!$E$18-SQRT(('Ejercicio 3 - TIR'!$E$18-'Ejercicio 3 - TIR'!$C$18)*('Ejercicio 3 - TIR'!$E$18-'Ejercicio 3 - TIR'!$D$18)*(1-N844)))</f>
        <v>37591.9679528884</v>
      </c>
      <c r="P844" s="27">
        <f ca="1" t="shared" si="6288"/>
        <v>0.350505423155764</v>
      </c>
      <c r="Q844" s="29">
        <f ca="1">IF(P844&lt;=('Ejercicio 3 - TIR'!$D$22-'Ejercicio 3 - TIR'!$C$22)/('Ejercicio 3 - TIR'!$E$22-'Ejercicio 3 - TIR'!$C$22),'Ejercicio 3 - TIR'!$C$22+SQRT(('Ejercicio 3 - TIR'!$E$22-'Ejercicio 3 - TIR'!$C$22)*('Ejercicio 3 - TIR'!$D$22-'Ejercicio 3 - TIR'!$C$22)*P844),'Ejercicio 3 - TIR'!$E$22-SQRT(('Ejercicio 3 - TIR'!$E$22-'Ejercicio 3 - TIR'!$C$22)*('Ejercicio 3 - TIR'!$E$22-'Ejercicio 3 - TIR'!$D$22)*(1-P844)))</f>
        <v>0.145117917144548</v>
      </c>
      <c r="R844" s="27">
        <f ca="1" t="shared" si="6288"/>
        <v>0.496981445727836</v>
      </c>
      <c r="S844" s="29">
        <f ca="1">IF(R844&lt;=('Ejercicio 3 - TIR'!$D$23-'Ejercicio 3 - TIR'!$C$23)/('Ejercicio 3 - TIR'!$E$23-'Ejercicio 3 - TIR'!$C$23),'Ejercicio 3 - TIR'!$C$23+SQRT(('Ejercicio 3 - TIR'!$E$23-'Ejercicio 3 - TIR'!$C$23)*('Ejercicio 3 - TIR'!$D$23-'Ejercicio 3 - TIR'!$C$23)*R844),'Ejercicio 3 - TIR'!$E$23-SQRT(('Ejercicio 3 - TIR'!$E$23-'Ejercicio 3 - TIR'!$C$23)*('Ejercicio 3 - TIR'!$E$23-'Ejercicio 3 - TIR'!$D$23)*(1-R844)))</f>
        <v>0.149909306282662</v>
      </c>
      <c r="T844" s="27">
        <f ca="1" t="shared" ref="T844:X844" si="6289">RAND()</f>
        <v>0.843459465439671</v>
      </c>
      <c r="U844" s="29">
        <f ca="1">IF(T844&lt;=('Ejercicio 3 - TIR'!$D$24-'Ejercicio 3 - TIR'!$C$24)/('Ejercicio 3 - TIR'!$E$24-'Ejercicio 3 - TIR'!$C$24),'Ejercicio 3 - TIR'!$C$24+SQRT(('Ejercicio 3 - TIR'!$E$24-'Ejercicio 3 - TIR'!$C$24)*('Ejercicio 3 - TIR'!$D$24-'Ejercicio 3 - TIR'!$C$24)*T844),'Ejercicio 3 - TIR'!$E$24-SQRT(('Ejercicio 3 - TIR'!$E$24-'Ejercicio 3 - TIR'!$C$24)*('Ejercicio 3 - TIR'!$E$24-'Ejercicio 3 - TIR'!$D$24)*(1-T844)))</f>
        <v>0.199064062075729</v>
      </c>
      <c r="V844" s="27">
        <f ca="1" t="shared" si="6289"/>
        <v>0.78819442662728</v>
      </c>
      <c r="W844" s="29">
        <f ca="1">IF(V844&lt;=('Ejercicio 3 - TIR'!$D$25-'Ejercicio 3 - TIR'!$C$25)/('Ejercicio 3 - TIR'!$E$25-'Ejercicio 3 - TIR'!$C$25),'Ejercicio 3 - TIR'!$C$25+SQRT(('Ejercicio 3 - TIR'!$E$25-'Ejercicio 3 - TIR'!$C$25)*('Ejercicio 3 - TIR'!$D$25-'Ejercicio 3 - TIR'!$C$25)*V844),'Ejercicio 3 - TIR'!$E$25-SQRT(('Ejercicio 3 - TIR'!$E$25-'Ejercicio 3 - TIR'!$C$25)*('Ejercicio 3 - TIR'!$E$25-'Ejercicio 3 - TIR'!$D$25)*(1-V844)))</f>
        <v>0.222772816766979</v>
      </c>
      <c r="X844" s="27">
        <f ca="1" t="shared" si="6289"/>
        <v>0.57129508812745</v>
      </c>
      <c r="Y844" s="29">
        <f ca="1">IF(X844&lt;=('Ejercicio 3 - TIR'!$D$26-'Ejercicio 3 - TIR'!$C$26)/('Ejercicio 3 - TIR'!$E$26-'Ejercicio 3 - TIR'!$C$26),'Ejercicio 3 - TIR'!$C$26+SQRT(('Ejercicio 3 - TIR'!$E$26-'Ejercicio 3 - TIR'!$C$26)*('Ejercicio 3 - TIR'!$D$26-'Ejercicio 3 - TIR'!$C$26)*X844),'Ejercicio 3 - TIR'!$E$26-SQRT(('Ejercicio 3 - TIR'!$E$26-'Ejercicio 3 - TIR'!$C$26)*('Ejercicio 3 - TIR'!$E$26-'Ejercicio 3 - TIR'!$D$26)*(1-X844)))</f>
        <v>0.231885485307324</v>
      </c>
      <c r="Z844" s="27">
        <f ca="1" t="shared" si="6192"/>
        <v>1.14511791714455</v>
      </c>
      <c r="AA844" s="27">
        <f ca="1" t="shared" si="6193"/>
        <v>1.31678174971553</v>
      </c>
      <c r="AB844" s="27">
        <f ca="1" t="shared" si="6194"/>
        <v>1.57890567368109</v>
      </c>
      <c r="AC844" s="27">
        <f ca="1" t="shared" si="6195"/>
        <v>1.9306429380164</v>
      </c>
      <c r="AD844" s="27">
        <f ca="1" t="shared" si="6196"/>
        <v>2.37833101265349</v>
      </c>
      <c r="AE844" s="26">
        <f ca="1" t="shared" si="6197"/>
        <v>4797.06106071151</v>
      </c>
      <c r="AF844" s="26">
        <f ca="1" t="shared" si="6198"/>
        <v>5516.18515651834</v>
      </c>
      <c r="AG844" s="26">
        <f ca="1" t="shared" si="6199"/>
        <v>6614.25938093673</v>
      </c>
      <c r="AH844" s="26">
        <f ca="1" t="shared" si="6200"/>
        <v>8087.73657405541</v>
      </c>
      <c r="AI844" s="26">
        <f ca="1" t="shared" si="6201"/>
        <v>9963.16529456804</v>
      </c>
      <c r="AJ844" s="28">
        <f ca="1" t="shared" si="6202"/>
        <v>45861.8729598376</v>
      </c>
      <c r="AK844" s="28">
        <f ca="1" t="shared" si="6203"/>
        <v>46220.5790042747</v>
      </c>
      <c r="AL844" s="28">
        <f ca="1" t="shared" si="6204"/>
        <v>54283.2595689172</v>
      </c>
      <c r="AM844" s="28">
        <f ca="1" t="shared" si="6205"/>
        <v>82616.6034844891</v>
      </c>
      <c r="AN844" s="28">
        <f ca="1" t="shared" si="6206"/>
        <v>89406.1432090305</v>
      </c>
      <c r="AO844" s="28">
        <f ca="1">C844/'Ejercicio 3 - TIR'!$D$7</f>
        <v>12350.7927031929</v>
      </c>
      <c r="AP844" s="28">
        <f ca="1" t="shared" si="6207"/>
        <v>33511.0802566446</v>
      </c>
      <c r="AQ844" s="28">
        <f ca="1" t="shared" si="6208"/>
        <v>33869.7863010818</v>
      </c>
      <c r="AR844" s="28">
        <f ca="1" t="shared" si="6209"/>
        <v>41932.4668657243</v>
      </c>
      <c r="AS844" s="28">
        <f ca="1" t="shared" si="6210"/>
        <v>70265.8107812961</v>
      </c>
      <c r="AT844" s="28">
        <f ca="1" t="shared" si="6211"/>
        <v>77055.3505058376</v>
      </c>
      <c r="AU844" s="28">
        <f ca="1">AP844*'Ejercicio 3 - TIR'!$D$5</f>
        <v>16755.5401283223</v>
      </c>
      <c r="AV844" s="28">
        <f ca="1">AQ844*'Ejercicio 3 - TIR'!$D$5</f>
        <v>16934.8931505409</v>
      </c>
      <c r="AW844" s="28">
        <f ca="1">AR844*'Ejercicio 3 - TIR'!$D$5</f>
        <v>20966.2334328621</v>
      </c>
      <c r="AX844" s="28">
        <f ca="1">AS844*'Ejercicio 3 - TIR'!$D$5</f>
        <v>35132.9053906481</v>
      </c>
      <c r="AY844" s="28">
        <f ca="1">AT844*'Ejercicio 3 - TIR'!$D$5</f>
        <v>38527.6752529188</v>
      </c>
      <c r="AZ844" s="28">
        <f ca="1" t="shared" ref="AZ844:BD844" si="6290">AJ844-AU844-AE844</f>
        <v>24309.2717708037</v>
      </c>
      <c r="BA844" s="28">
        <f ca="1" t="shared" si="6290"/>
        <v>23769.5006972155</v>
      </c>
      <c r="BB844" s="28">
        <f ca="1" t="shared" si="6290"/>
        <v>26702.7667551183</v>
      </c>
      <c r="BC844" s="28">
        <f ca="1" t="shared" si="6290"/>
        <v>39395.9615197856</v>
      </c>
      <c r="BD844" s="28">
        <f ca="1" t="shared" si="6290"/>
        <v>40915.3026615437</v>
      </c>
      <c r="BE844" s="28">
        <f ca="1" t="shared" ref="BE844:BI844" si="6291">AZ844/Z844</f>
        <v>21228.6188233095</v>
      </c>
      <c r="BF844" s="28">
        <f ca="1" t="shared" si="6291"/>
        <v>18051.2075766166</v>
      </c>
      <c r="BG844" s="28">
        <f ca="1" t="shared" si="6291"/>
        <v>16912.1988730732</v>
      </c>
      <c r="BH844" s="28">
        <f ca="1" t="shared" si="6291"/>
        <v>20405.6176023218</v>
      </c>
      <c r="BI844" s="28">
        <f ca="1" t="shared" si="6291"/>
        <v>17203.367590071</v>
      </c>
      <c r="BJ844" s="28">
        <f ca="1" t="shared" si="6214"/>
        <v>78618.8178191561</v>
      </c>
      <c r="BK844" s="28">
        <f ca="1" t="shared" si="6215"/>
        <v>29374.2733168581</v>
      </c>
      <c r="BL844" s="28">
        <f ca="1" t="shared" si="6216"/>
        <v>107993.091136014</v>
      </c>
      <c r="BM844" s="28">
        <f ca="1">BK844*'Ejercicio 3 - TIR'!$D$5</f>
        <v>14687.1366584291</v>
      </c>
      <c r="BN844" s="28">
        <f ca="1" t="shared" si="6217"/>
        <v>93305.9544775852</v>
      </c>
      <c r="BO844" s="28">
        <f ca="1" t="shared" si="6218"/>
        <v>39231.6939825312</v>
      </c>
      <c r="BP844" s="28">
        <f ca="1" t="shared" si="6219"/>
        <v>-94810.2611468995</v>
      </c>
      <c r="BQ844" s="28">
        <f ca="1" t="shared" ref="BQ844:BT844" si="6292">BE844</f>
        <v>21228.6188233095</v>
      </c>
      <c r="BR844" s="28">
        <f ca="1" t="shared" si="6292"/>
        <v>18051.2075766166</v>
      </c>
      <c r="BS844" s="28">
        <f ca="1" t="shared" si="6292"/>
        <v>16912.1988730732</v>
      </c>
      <c r="BT844" s="28">
        <f ca="1" t="shared" si="6292"/>
        <v>20405.6176023218</v>
      </c>
      <c r="BU844" s="28">
        <f ca="1" t="shared" si="6221"/>
        <v>56435.0615726022</v>
      </c>
      <c r="BV844" s="30">
        <f ca="1" t="shared" si="6222"/>
        <v>10.3808889175843</v>
      </c>
    </row>
    <row r="845" ht="15" customHeight="1" spans="1:74">
      <c r="A845" s="26">
        <v>844</v>
      </c>
      <c r="B845" s="27">
        <f ca="1" t="shared" ref="B845:F845" si="6293">RAND()</f>
        <v>0.890797278941519</v>
      </c>
      <c r="C845" s="28">
        <f ca="1">IF(B845&lt;=('Ejercicio 3 - TIR'!$D$13-'Ejercicio 3 - TIR'!$C$13)/('Ejercicio 3 - TIR'!$E$13-'Ejercicio 3 - TIR'!$C$13),'Ejercicio 3 - TIR'!$C$13+SQRT(('Ejercicio 3 - TIR'!$E$13-'Ejercicio 3 - TIR'!$C$13)*('Ejercicio 3 - TIR'!$D$13-'Ejercicio 3 - TIR'!$C$13)*B845),'Ejercicio 3 - TIR'!$E$13-SQRT(('Ejercicio 3 - TIR'!$E$13-'Ejercicio 3 - TIR'!$C$13)*('Ejercicio 3 - TIR'!$E$13-'Ejercicio 3 - TIR'!$D$13)*(1-B845)))</f>
        <v>88552.5869616678</v>
      </c>
      <c r="D845" s="27">
        <f ca="1" t="shared" si="6293"/>
        <v>0.066912616597179</v>
      </c>
      <c r="E845" s="28">
        <f ca="1">IF(D845&lt;=('Ejercicio 3 - TIR'!$D$14-'Ejercicio 3 - TIR'!$C$14)/('Ejercicio 3 - TIR'!$E$14-'Ejercicio 3 - TIR'!$C$14),'Ejercicio 3 - TIR'!$C$14+SQRT(('Ejercicio 3 - TIR'!$E$14-'Ejercicio 3 - TIR'!$C$14)*('Ejercicio 3 - TIR'!$D$14-'Ejercicio 3 - TIR'!$C$14)*D845),'Ejercicio 3 - TIR'!$E$14-SQRT(('Ejercicio 3 - TIR'!$E$14-'Ejercicio 3 - TIR'!$C$14)*('Ejercicio 3 - TIR'!$E$14-'Ejercicio 3 - TIR'!$D$14)*(1-D845)))</f>
        <v>27240.1888859622</v>
      </c>
      <c r="F845" s="27">
        <f ca="1" t="shared" si="6293"/>
        <v>0.560504889073923</v>
      </c>
      <c r="G845" s="28">
        <f ca="1">IF(F845&lt;=('Ejercicio 3 - TIR'!$D$18-'Ejercicio 3 - TIR'!$C$18)/('Ejercicio 3 - TIR'!$E$18-'Ejercicio 3 - TIR'!$C$18),'Ejercicio 3 - TIR'!$C$18+SQRT(('Ejercicio 3 - TIR'!$E$18-'Ejercicio 3 - TIR'!$C$18)*('Ejercicio 3 - TIR'!$D$18-'Ejercicio 3 - TIR'!$C$18)*F845),'Ejercicio 3 - TIR'!$E$18-SQRT(('Ejercicio 3 - TIR'!$E$18-'Ejercicio 3 - TIR'!$C$18)*('Ejercicio 3 - TIR'!$E$18-'Ejercicio 3 - TIR'!$D$18)*(1-F845)))</f>
        <v>39169.2820526521</v>
      </c>
      <c r="H845" s="27">
        <f ca="1" t="shared" ref="H845:L845" si="6294">RAND()</f>
        <v>0.33882639413259</v>
      </c>
      <c r="I845" s="28">
        <f ca="1">IF(H845&lt;=('Ejercicio 3 - TIR'!$D$18-'Ejercicio 3 - TIR'!$C$18)/('Ejercicio 3 - TIR'!$E$18-'Ejercicio 3 - TIR'!$C$18),'Ejercicio 3 - TIR'!$C$18+SQRT(('Ejercicio 3 - TIR'!$E$18-'Ejercicio 3 - TIR'!$C$18)*('Ejercicio 3 - TIR'!$D$18-'Ejercicio 3 - TIR'!$C$18)*H845),'Ejercicio 3 - TIR'!$E$18-SQRT(('Ejercicio 3 - TIR'!$E$18-'Ejercicio 3 - TIR'!$C$18)*('Ejercicio 3 - TIR'!$E$18-'Ejercicio 3 - TIR'!$D$18)*(1-H845)))</f>
        <v>37129.0924471414</v>
      </c>
      <c r="J845" s="27">
        <f ca="1" t="shared" si="6294"/>
        <v>0.847070254610709</v>
      </c>
      <c r="K845" s="28">
        <f ca="1">IF(J845&lt;=('Ejercicio 3 - TIR'!$D$18-'Ejercicio 3 - TIR'!$C$18)/('Ejercicio 3 - TIR'!$E$18-'Ejercicio 3 - TIR'!$C$18),'Ejercicio 3 - TIR'!$C$18+SQRT(('Ejercicio 3 - TIR'!$E$18-'Ejercicio 3 - TIR'!$C$18)*('Ejercicio 3 - TIR'!$D$18-'Ejercicio 3 - TIR'!$C$18)*J845),'Ejercicio 3 - TIR'!$E$18-SQRT(('Ejercicio 3 - TIR'!$E$18-'Ejercicio 3 - TIR'!$C$18)*('Ejercicio 3 - TIR'!$E$18-'Ejercicio 3 - TIR'!$D$18)*(1-J845)))</f>
        <v>41613.3008837222</v>
      </c>
      <c r="L845" s="27">
        <f ca="1" t="shared" si="6294"/>
        <v>0.994903156201422</v>
      </c>
      <c r="M845" s="28">
        <f ca="1">IF(L845&lt;=('Ejercicio 3 - TIR'!$D$18-'Ejercicio 3 - TIR'!$C$18)/('Ejercicio 3 - TIR'!$E$18-'Ejercicio 3 - TIR'!$C$18),'Ejercicio 3 - TIR'!$C$18+SQRT(('Ejercicio 3 - TIR'!$E$18-'Ejercicio 3 - TIR'!$C$18)*('Ejercicio 3 - TIR'!$D$18-'Ejercicio 3 - TIR'!$C$18)*L845),'Ejercicio 3 - TIR'!$E$18-SQRT(('Ejercicio 3 - TIR'!$E$18-'Ejercicio 3 - TIR'!$C$18)*('Ejercicio 3 - TIR'!$E$18-'Ejercicio 3 - TIR'!$D$18)*(1-L845)))</f>
        <v>44381.7255585961</v>
      </c>
      <c r="N845" s="27">
        <f ca="1" t="shared" ref="N845:R845" si="6295">RAND()</f>
        <v>0.904079209648378</v>
      </c>
      <c r="O845" s="28">
        <f ca="1">IF(N845&lt;=('Ejercicio 3 - TIR'!$D$18-'Ejercicio 3 - TIR'!$C$18)/('Ejercicio 3 - TIR'!$E$18-'Ejercicio 3 - TIR'!$C$18),'Ejercicio 3 - TIR'!$C$18+SQRT(('Ejercicio 3 - TIR'!$E$18-'Ejercicio 3 - TIR'!$C$18)*('Ejercicio 3 - TIR'!$D$18-'Ejercicio 3 - TIR'!$C$18)*N845),'Ejercicio 3 - TIR'!$E$18-SQRT(('Ejercicio 3 - TIR'!$E$18-'Ejercicio 3 - TIR'!$C$18)*('Ejercicio 3 - TIR'!$E$18-'Ejercicio 3 - TIR'!$D$18)*(1-N845)))</f>
        <v>42317.8256439277</v>
      </c>
      <c r="P845" s="27">
        <f ca="1" t="shared" si="6295"/>
        <v>0.151834620872833</v>
      </c>
      <c r="Q845" s="29">
        <f ca="1">IF(P845&lt;=('Ejercicio 3 - TIR'!$D$22-'Ejercicio 3 - TIR'!$C$22)/('Ejercicio 3 - TIR'!$E$22-'Ejercicio 3 - TIR'!$C$22),'Ejercicio 3 - TIR'!$C$22+SQRT(('Ejercicio 3 - TIR'!$E$22-'Ejercicio 3 - TIR'!$C$22)*('Ejercicio 3 - TIR'!$D$22-'Ejercicio 3 - TIR'!$C$22)*P845),'Ejercicio 3 - TIR'!$E$22-SQRT(('Ejercicio 3 - TIR'!$E$22-'Ejercicio 3 - TIR'!$C$22)*('Ejercicio 3 - TIR'!$E$22-'Ejercicio 3 - TIR'!$D$22)*(1-P845)))</f>
        <v>0.136531857656389</v>
      </c>
      <c r="R845" s="27">
        <f ca="1" t="shared" si="6295"/>
        <v>0.302800880774842</v>
      </c>
      <c r="S845" s="29">
        <f ca="1">IF(R845&lt;=('Ejercicio 3 - TIR'!$D$23-'Ejercicio 3 - TIR'!$C$23)/('Ejercicio 3 - TIR'!$E$23-'Ejercicio 3 - TIR'!$C$23),'Ejercicio 3 - TIR'!$C$23+SQRT(('Ejercicio 3 - TIR'!$E$23-'Ejercicio 3 - TIR'!$C$23)*('Ejercicio 3 - TIR'!$D$23-'Ejercicio 3 - TIR'!$C$23)*R845),'Ejercicio 3 - TIR'!$E$23-SQRT(('Ejercicio 3 - TIR'!$E$23-'Ejercicio 3 - TIR'!$C$23)*('Ejercicio 3 - TIR'!$E$23-'Ejercicio 3 - TIR'!$D$23)*(1-R845)))</f>
        <v>0.143346125704166</v>
      </c>
      <c r="T845" s="27">
        <f ca="1" t="shared" ref="T845:X845" si="6296">RAND()</f>
        <v>0.542356785369422</v>
      </c>
      <c r="U845" s="29">
        <f ca="1">IF(T845&lt;=('Ejercicio 3 - TIR'!$D$24-'Ejercicio 3 - TIR'!$C$24)/('Ejercicio 3 - TIR'!$E$24-'Ejercicio 3 - TIR'!$C$24),'Ejercicio 3 - TIR'!$C$24+SQRT(('Ejercicio 3 - TIR'!$E$24-'Ejercicio 3 - TIR'!$C$24)*('Ejercicio 3 - TIR'!$D$24-'Ejercicio 3 - TIR'!$C$24)*T845),'Ejercicio 3 - TIR'!$E$24-SQRT(('Ejercicio 3 - TIR'!$E$24-'Ejercicio 3 - TIR'!$C$24)*('Ejercicio 3 - TIR'!$E$24-'Ejercicio 3 - TIR'!$D$24)*(1-T845)))</f>
        <v>0.184203338130971</v>
      </c>
      <c r="V845" s="27">
        <f ca="1" t="shared" si="6296"/>
        <v>0.388359169984306</v>
      </c>
      <c r="W845" s="29">
        <f ca="1">IF(V845&lt;=('Ejercicio 3 - TIR'!$D$25-'Ejercicio 3 - TIR'!$C$25)/('Ejercicio 3 - TIR'!$E$25-'Ejercicio 3 - TIR'!$C$25),'Ejercicio 3 - TIR'!$C$25+SQRT(('Ejercicio 3 - TIR'!$E$25-'Ejercicio 3 - TIR'!$C$25)*('Ejercicio 3 - TIR'!$D$25-'Ejercicio 3 - TIR'!$C$25)*V845),'Ejercicio 3 - TIR'!$E$25-SQRT(('Ejercicio 3 - TIR'!$E$25-'Ejercicio 3 - TIR'!$C$25)*('Ejercicio 3 - TIR'!$E$25-'Ejercicio 3 - TIR'!$D$25)*(1-V845)))</f>
        <v>0.203731837025283</v>
      </c>
      <c r="X845" s="27">
        <f ca="1" t="shared" si="6296"/>
        <v>0.180881048181726</v>
      </c>
      <c r="Y845" s="29">
        <f ca="1">IF(X845&lt;=('Ejercicio 3 - TIR'!$D$26-'Ejercicio 3 - TIR'!$C$26)/('Ejercicio 3 - TIR'!$E$26-'Ejercicio 3 - TIR'!$C$26),'Ejercicio 3 - TIR'!$C$26+SQRT(('Ejercicio 3 - TIR'!$E$26-'Ejercicio 3 - TIR'!$C$26)*('Ejercicio 3 - TIR'!$D$26-'Ejercicio 3 - TIR'!$C$26)*X845),'Ejercicio 3 - TIR'!$E$26-SQRT(('Ejercicio 3 - TIR'!$E$26-'Ejercicio 3 - TIR'!$C$26)*('Ejercicio 3 - TIR'!$E$26-'Ejercicio 3 - TIR'!$D$26)*(1-X845)))</f>
        <v>0.21209929478718</v>
      </c>
      <c r="Z845" s="27">
        <f ca="1" t="shared" si="6192"/>
        <v>1.13653185765639</v>
      </c>
      <c r="AA845" s="27">
        <f ca="1" t="shared" si="6193"/>
        <v>1.29944929619079</v>
      </c>
      <c r="AB845" s="27">
        <f ca="1" t="shared" si="6194"/>
        <v>1.53881219428107</v>
      </c>
      <c r="AC845" s="27">
        <f ca="1" t="shared" si="6195"/>
        <v>1.85231722945887</v>
      </c>
      <c r="AD845" s="27">
        <f ca="1" t="shared" si="6196"/>
        <v>2.24519240754923</v>
      </c>
      <c r="AE845" s="26">
        <f ca="1" t="shared" si="6197"/>
        <v>3719.15359151133</v>
      </c>
      <c r="AF845" s="26">
        <f ca="1" t="shared" si="6198"/>
        <v>4252.27984975321</v>
      </c>
      <c r="AG845" s="26">
        <f ca="1" t="shared" si="6199"/>
        <v>5035.56399274482</v>
      </c>
      <c r="AH845" s="26">
        <f ca="1" t="shared" si="6200"/>
        <v>6061.46869544509</v>
      </c>
      <c r="AI845" s="26">
        <f ca="1" t="shared" si="6201"/>
        <v>7347.10193112356</v>
      </c>
      <c r="AJ845" s="28">
        <f ca="1" t="shared" si="6202"/>
        <v>44517.1368943678</v>
      </c>
      <c r="AK845" s="28">
        <f ca="1" t="shared" si="6203"/>
        <v>48247.3730486407</v>
      </c>
      <c r="AL845" s="28">
        <f ca="1" t="shared" si="6204"/>
        <v>64035.0548441591</v>
      </c>
      <c r="AM845" s="28">
        <f ca="1" t="shared" si="6205"/>
        <v>82209.0349253024</v>
      </c>
      <c r="AN845" s="28">
        <f ca="1" t="shared" si="6206"/>
        <v>95011.6608397388</v>
      </c>
      <c r="AO845" s="28">
        <f ca="1">C845/'Ejercicio 3 - TIR'!$D$7</f>
        <v>17710.5173923336</v>
      </c>
      <c r="AP845" s="28">
        <f ca="1" t="shared" si="6207"/>
        <v>26806.6195020342</v>
      </c>
      <c r="AQ845" s="28">
        <f ca="1" t="shared" si="6208"/>
        <v>30536.8556563071</v>
      </c>
      <c r="AR845" s="28">
        <f ca="1" t="shared" si="6209"/>
        <v>46324.5374518256</v>
      </c>
      <c r="AS845" s="28">
        <f ca="1" t="shared" si="6210"/>
        <v>64498.5175329688</v>
      </c>
      <c r="AT845" s="28">
        <f ca="1" t="shared" si="6211"/>
        <v>77301.1434474052</v>
      </c>
      <c r="AU845" s="28">
        <f ca="1">AP845*'Ejercicio 3 - TIR'!$D$5</f>
        <v>13403.3097510171</v>
      </c>
      <c r="AV845" s="28">
        <f ca="1">AQ845*'Ejercicio 3 - TIR'!$D$5</f>
        <v>15268.4278281536</v>
      </c>
      <c r="AW845" s="28">
        <f ca="1">AR845*'Ejercicio 3 - TIR'!$D$5</f>
        <v>23162.2687259128</v>
      </c>
      <c r="AX845" s="28">
        <f ca="1">AS845*'Ejercicio 3 - TIR'!$D$5</f>
        <v>32249.2587664844</v>
      </c>
      <c r="AY845" s="28">
        <f ca="1">AT845*'Ejercicio 3 - TIR'!$D$5</f>
        <v>38650.5717237026</v>
      </c>
      <c r="AZ845" s="28">
        <f ca="1" t="shared" ref="AZ845:BD845" si="6297">AJ845-AU845-AE845</f>
        <v>27394.6735518393</v>
      </c>
      <c r="BA845" s="28">
        <f ca="1" t="shared" si="6297"/>
        <v>28726.6653707339</v>
      </c>
      <c r="BB845" s="28">
        <f ca="1" t="shared" si="6297"/>
        <v>35837.2221255015</v>
      </c>
      <c r="BC845" s="28">
        <f ca="1" t="shared" si="6297"/>
        <v>43898.3074633729</v>
      </c>
      <c r="BD845" s="28">
        <f ca="1" t="shared" si="6297"/>
        <v>49013.9871849126</v>
      </c>
      <c r="BE845" s="28">
        <f ca="1" t="shared" ref="BE845:BI845" si="6298">AZ845/Z845</f>
        <v>24103.7445341208</v>
      </c>
      <c r="BF845" s="28">
        <f ca="1" t="shared" si="6298"/>
        <v>22106.799745818</v>
      </c>
      <c r="BG845" s="28">
        <f ca="1" t="shared" si="6298"/>
        <v>23288.8862323089</v>
      </c>
      <c r="BH845" s="28">
        <f ca="1" t="shared" si="6298"/>
        <v>23699.1303461542</v>
      </c>
      <c r="BI845" s="28">
        <f ca="1" t="shared" si="6298"/>
        <v>21830.6400022145</v>
      </c>
      <c r="BJ845" s="28">
        <f ca="1" t="shared" si="6214"/>
        <v>61159.4652669693</v>
      </c>
      <c r="BK845" s="28">
        <f ca="1" t="shared" si="6215"/>
        <v>39763.519183036</v>
      </c>
      <c r="BL845" s="28">
        <f ca="1" t="shared" si="6216"/>
        <v>100922.984450005</v>
      </c>
      <c r="BM845" s="28">
        <f ca="1">BK845*'Ejercicio 3 - TIR'!$D$5</f>
        <v>19881.759591518</v>
      </c>
      <c r="BN845" s="28">
        <f ca="1" t="shared" si="6217"/>
        <v>81041.2248584872</v>
      </c>
      <c r="BO845" s="28">
        <f ca="1" t="shared" si="6218"/>
        <v>36095.4475821289</v>
      </c>
      <c r="BP845" s="28">
        <f ca="1" t="shared" si="6219"/>
        <v>-115792.77584763</v>
      </c>
      <c r="BQ845" s="28">
        <f ca="1" t="shared" ref="BQ845:BT845" si="6299">BE845</f>
        <v>24103.7445341208</v>
      </c>
      <c r="BR845" s="28">
        <f ca="1" t="shared" si="6299"/>
        <v>22106.799745818</v>
      </c>
      <c r="BS845" s="28">
        <f ca="1" t="shared" si="6299"/>
        <v>23288.8862323089</v>
      </c>
      <c r="BT845" s="28">
        <f ca="1" t="shared" si="6299"/>
        <v>23699.1303461542</v>
      </c>
      <c r="BU845" s="28">
        <f ca="1" t="shared" si="6221"/>
        <v>57926.0875843435</v>
      </c>
      <c r="BV845" s="30">
        <f ca="1" t="shared" si="6222"/>
        <v>8.22967215683732</v>
      </c>
    </row>
    <row r="846" ht="15" customHeight="1" spans="1:74">
      <c r="A846" s="26">
        <v>845</v>
      </c>
      <c r="B846" s="27">
        <f ca="1" t="shared" ref="B846:F846" si="6300">RAND()</f>
        <v>0.665637475348026</v>
      </c>
      <c r="C846" s="28">
        <f ca="1">IF(B846&lt;=('Ejercicio 3 - TIR'!$D$13-'Ejercicio 3 - TIR'!$C$13)/('Ejercicio 3 - TIR'!$E$13-'Ejercicio 3 - TIR'!$C$13),'Ejercicio 3 - TIR'!$C$13+SQRT(('Ejercicio 3 - TIR'!$E$13-'Ejercicio 3 - TIR'!$C$13)*('Ejercicio 3 - TIR'!$D$13-'Ejercicio 3 - TIR'!$C$13)*B846),'Ejercicio 3 - TIR'!$E$13-SQRT(('Ejercicio 3 - TIR'!$E$13-'Ejercicio 3 - TIR'!$C$13)*('Ejercicio 3 - TIR'!$E$13-'Ejercicio 3 - TIR'!$D$13)*(1-B846)))</f>
        <v>79969.1480565012</v>
      </c>
      <c r="D846" s="27">
        <f ca="1" t="shared" si="6300"/>
        <v>0.388127311148672</v>
      </c>
      <c r="E846" s="28">
        <f ca="1">IF(D846&lt;=('Ejercicio 3 - TIR'!$D$14-'Ejercicio 3 - TIR'!$C$14)/('Ejercicio 3 - TIR'!$E$14-'Ejercicio 3 - TIR'!$C$14),'Ejercicio 3 - TIR'!$C$14+SQRT(('Ejercicio 3 - TIR'!$E$14-'Ejercicio 3 - TIR'!$C$14)*('Ejercicio 3 - TIR'!$D$14-'Ejercicio 3 - TIR'!$C$14)*D846),'Ejercicio 3 - TIR'!$E$14-SQRT(('Ejercicio 3 - TIR'!$E$14-'Ejercicio 3 - TIR'!$C$14)*('Ejercicio 3 - TIR'!$E$14-'Ejercicio 3 - TIR'!$D$14)*(1-D846)))</f>
        <v>30419.764964903</v>
      </c>
      <c r="F846" s="27">
        <f ca="1" t="shared" si="6300"/>
        <v>0.88142239468807</v>
      </c>
      <c r="G846" s="28">
        <f ca="1">IF(F846&lt;=('Ejercicio 3 - TIR'!$D$18-'Ejercicio 3 - TIR'!$C$18)/('Ejercicio 3 - TIR'!$E$18-'Ejercicio 3 - TIR'!$C$18),'Ejercicio 3 - TIR'!$C$18+SQRT(('Ejercicio 3 - TIR'!$E$18-'Ejercicio 3 - TIR'!$C$18)*('Ejercicio 3 - TIR'!$D$18-'Ejercicio 3 - TIR'!$C$18)*F846),'Ejercicio 3 - TIR'!$E$18-SQRT(('Ejercicio 3 - TIR'!$E$18-'Ejercicio 3 - TIR'!$C$18)*('Ejercicio 3 - TIR'!$E$18-'Ejercicio 3 - TIR'!$D$18)*(1-F846)))</f>
        <v>42017.8329358678</v>
      </c>
      <c r="H846" s="27">
        <f ca="1" t="shared" ref="H846:L846" si="6301">RAND()</f>
        <v>0.469665036802131</v>
      </c>
      <c r="I846" s="28">
        <f ca="1">IF(H846&lt;=('Ejercicio 3 - TIR'!$D$18-'Ejercicio 3 - TIR'!$C$18)/('Ejercicio 3 - TIR'!$E$18-'Ejercicio 3 - TIR'!$C$18),'Ejercicio 3 - TIR'!$C$18+SQRT(('Ejercicio 3 - TIR'!$E$18-'Ejercicio 3 - TIR'!$C$18)*('Ejercicio 3 - TIR'!$D$18-'Ejercicio 3 - TIR'!$C$18)*H846),'Ejercicio 3 - TIR'!$E$18-SQRT(('Ejercicio 3 - TIR'!$E$18-'Ejercicio 3 - TIR'!$C$18)*('Ejercicio 3 - TIR'!$E$18-'Ejercicio 3 - TIR'!$D$18)*(1-H846)))</f>
        <v>38393.4352633662</v>
      </c>
      <c r="J846" s="27">
        <f ca="1" t="shared" si="6301"/>
        <v>0.475710453465971</v>
      </c>
      <c r="K846" s="28">
        <f ca="1">IF(J846&lt;=('Ejercicio 3 - TIR'!$D$18-'Ejercicio 3 - TIR'!$C$18)/('Ejercicio 3 - TIR'!$E$18-'Ejercicio 3 - TIR'!$C$18),'Ejercicio 3 - TIR'!$C$18+SQRT(('Ejercicio 3 - TIR'!$E$18-'Ejercicio 3 - TIR'!$C$18)*('Ejercicio 3 - TIR'!$D$18-'Ejercicio 3 - TIR'!$C$18)*J846),'Ejercicio 3 - TIR'!$E$18-SQRT(('Ejercicio 3 - TIR'!$E$18-'Ejercicio 3 - TIR'!$C$18)*('Ejercicio 3 - TIR'!$E$18-'Ejercicio 3 - TIR'!$D$18)*(1-J846)))</f>
        <v>38447.2816941248</v>
      </c>
      <c r="L846" s="27">
        <f ca="1" t="shared" si="6301"/>
        <v>0.024851803537197</v>
      </c>
      <c r="M846" s="28">
        <f ca="1">IF(L846&lt;=('Ejercicio 3 - TIR'!$D$18-'Ejercicio 3 - TIR'!$C$18)/('Ejercicio 3 - TIR'!$E$18-'Ejercicio 3 - TIR'!$C$18),'Ejercicio 3 - TIR'!$C$18+SQRT(('Ejercicio 3 - TIR'!$E$18-'Ejercicio 3 - TIR'!$C$18)*('Ejercicio 3 - TIR'!$D$18-'Ejercicio 3 - TIR'!$C$18)*L846),'Ejercicio 3 - TIR'!$E$18-SQRT(('Ejercicio 3 - TIR'!$E$18-'Ejercicio 3 - TIR'!$C$18)*('Ejercicio 3 - TIR'!$E$18-'Ejercicio 3 - TIR'!$D$18)*(1-L846)))</f>
        <v>31930.7435175547</v>
      </c>
      <c r="N846" s="27">
        <f ca="1" t="shared" ref="N846:R846" si="6302">RAND()</f>
        <v>0.0235800171765035</v>
      </c>
      <c r="O846" s="28">
        <f ca="1">IF(N846&lt;=('Ejercicio 3 - TIR'!$D$18-'Ejercicio 3 - TIR'!$C$18)/('Ejercicio 3 - TIR'!$E$18-'Ejercicio 3 - TIR'!$C$18),'Ejercicio 3 - TIR'!$C$18+SQRT(('Ejercicio 3 - TIR'!$E$18-'Ejercicio 3 - TIR'!$C$18)*('Ejercicio 3 - TIR'!$D$18-'Ejercicio 3 - TIR'!$C$18)*N846),'Ejercicio 3 - TIR'!$E$18-SQRT(('Ejercicio 3 - TIR'!$E$18-'Ejercicio 3 - TIR'!$C$18)*('Ejercicio 3 - TIR'!$E$18-'Ejercicio 3 - TIR'!$D$18)*(1-N846)))</f>
        <v>31880.6920472197</v>
      </c>
      <c r="P846" s="27">
        <f ca="1" t="shared" si="6302"/>
        <v>0.790833924466992</v>
      </c>
      <c r="Q846" s="29">
        <f ca="1">IF(P846&lt;=('Ejercicio 3 - TIR'!$D$22-'Ejercicio 3 - TIR'!$C$22)/('Ejercicio 3 - TIR'!$E$22-'Ejercicio 3 - TIR'!$C$22),'Ejercicio 3 - TIR'!$C$22+SQRT(('Ejercicio 3 - TIR'!$E$22-'Ejercicio 3 - TIR'!$C$22)*('Ejercicio 3 - TIR'!$D$22-'Ejercicio 3 - TIR'!$C$22)*P846),'Ejercicio 3 - TIR'!$E$22-SQRT(('Ejercicio 3 - TIR'!$E$22-'Ejercicio 3 - TIR'!$C$22)*('Ejercicio 3 - TIR'!$E$22-'Ejercicio 3 - TIR'!$D$22)*(1-P846)))</f>
        <v>0.160596419506714</v>
      </c>
      <c r="R846" s="27">
        <f ca="1" t="shared" si="6302"/>
        <v>0.903959478317452</v>
      </c>
      <c r="S846" s="29">
        <f ca="1">IF(R846&lt;=('Ejercicio 3 - TIR'!$D$23-'Ejercicio 3 - TIR'!$C$23)/('Ejercicio 3 - TIR'!$E$23-'Ejercicio 3 - TIR'!$C$23),'Ejercicio 3 - TIR'!$C$23+SQRT(('Ejercicio 3 - TIR'!$E$23-'Ejercicio 3 - TIR'!$C$23)*('Ejercicio 3 - TIR'!$D$23-'Ejercicio 3 - TIR'!$C$23)*R846),'Ejercicio 3 - TIR'!$E$23-SQRT(('Ejercicio 3 - TIR'!$E$23-'Ejercicio 3 - TIR'!$C$23)*('Ejercicio 3 - TIR'!$E$23-'Ejercicio 3 - TIR'!$D$23)*(1-R846)))</f>
        <v>0.166851884582626</v>
      </c>
      <c r="T846" s="27">
        <f ca="1" t="shared" ref="T846:X846" si="6303">RAND()</f>
        <v>0.61907183598839</v>
      </c>
      <c r="U846" s="29">
        <f ca="1">IF(T846&lt;=('Ejercicio 3 - TIR'!$D$24-'Ejercicio 3 - TIR'!$C$24)/('Ejercicio 3 - TIR'!$E$24-'Ejercicio 3 - TIR'!$C$24),'Ejercicio 3 - TIR'!$C$24+SQRT(('Ejercicio 3 - TIR'!$E$24-'Ejercicio 3 - TIR'!$C$24)*('Ejercicio 3 - TIR'!$D$24-'Ejercicio 3 - TIR'!$C$24)*T846),'Ejercicio 3 - TIR'!$E$24-SQRT(('Ejercicio 3 - TIR'!$E$24-'Ejercicio 3 - TIR'!$C$24)*('Ejercicio 3 - TIR'!$E$24-'Ejercicio 3 - TIR'!$D$24)*(1-T846)))</f>
        <v>0.187341174864479</v>
      </c>
      <c r="V846" s="27">
        <f ca="1" t="shared" si="6303"/>
        <v>0.878998513063322</v>
      </c>
      <c r="W846" s="29">
        <f ca="1">IF(V846&lt;=('Ejercicio 3 - TIR'!$D$25-'Ejercicio 3 - TIR'!$C$25)/('Ejercicio 3 - TIR'!$E$25-'Ejercicio 3 - TIR'!$C$25),'Ejercicio 3 - TIR'!$C$25+SQRT(('Ejercicio 3 - TIR'!$E$25-'Ejercicio 3 - TIR'!$C$25)*('Ejercicio 3 - TIR'!$D$25-'Ejercicio 3 - TIR'!$C$25)*V846),'Ejercicio 3 - TIR'!$E$25-SQRT(('Ejercicio 3 - TIR'!$E$25-'Ejercicio 3 - TIR'!$C$25)*('Ejercicio 3 - TIR'!$E$25-'Ejercicio 3 - TIR'!$D$25)*(1-V846)))</f>
        <v>0.229420757927504</v>
      </c>
      <c r="X846" s="27">
        <f ca="1" t="shared" si="6303"/>
        <v>0.302138634450412</v>
      </c>
      <c r="Y846" s="29">
        <f ca="1">IF(X846&lt;=('Ejercicio 3 - TIR'!$D$26-'Ejercicio 3 - TIR'!$C$26)/('Ejercicio 3 - TIR'!$E$26-'Ejercicio 3 - TIR'!$C$26),'Ejercicio 3 - TIR'!$C$26+SQRT(('Ejercicio 3 - TIR'!$E$26-'Ejercicio 3 - TIR'!$C$26)*('Ejercicio 3 - TIR'!$D$26-'Ejercicio 3 - TIR'!$C$26)*X846),'Ejercicio 3 - TIR'!$E$26-SQRT(('Ejercicio 3 - TIR'!$E$26-'Ejercicio 3 - TIR'!$C$26)*('Ejercicio 3 - TIR'!$E$26-'Ejercicio 3 - TIR'!$D$26)*(1-X846)))</f>
        <v>0.218561763128633</v>
      </c>
      <c r="Z846" s="27">
        <f ca="1" t="shared" si="6192"/>
        <v>1.16059641950671</v>
      </c>
      <c r="AA846" s="27">
        <f ca="1" t="shared" si="6193"/>
        <v>1.35424411934126</v>
      </c>
      <c r="AB846" s="27">
        <f ca="1" t="shared" si="6194"/>
        <v>1.60794980371196</v>
      </c>
      <c r="AC846" s="27">
        <f ca="1" t="shared" si="6195"/>
        <v>1.97684686638894</v>
      </c>
      <c r="AD846" s="27">
        <f ca="1" t="shared" si="6196"/>
        <v>2.40891000294222</v>
      </c>
      <c r="AE846" s="26">
        <f ca="1" t="shared" si="6197"/>
        <v>4885.30533559922</v>
      </c>
      <c r="AF846" s="26">
        <f ca="1" t="shared" si="6198"/>
        <v>5700.42773760551</v>
      </c>
      <c r="AG846" s="26">
        <f ca="1" t="shared" si="6199"/>
        <v>6768.35256719859</v>
      </c>
      <c r="AH846" s="26">
        <f ca="1" t="shared" si="6200"/>
        <v>8321.15314308586</v>
      </c>
      <c r="AI846" s="26">
        <f ca="1" t="shared" si="6201"/>
        <v>10139.8390453021</v>
      </c>
      <c r="AJ846" s="28">
        <f ca="1" t="shared" si="6202"/>
        <v>48765.7464607995</v>
      </c>
      <c r="AK846" s="28">
        <f ca="1" t="shared" si="6203"/>
        <v>51994.083926723</v>
      </c>
      <c r="AL846" s="28">
        <f ca="1" t="shared" si="6204"/>
        <v>61821.2990533264</v>
      </c>
      <c r="AM846" s="28">
        <f ca="1" t="shared" si="6205"/>
        <v>63122.190264147</v>
      </c>
      <c r="AN846" s="28">
        <f ca="1" t="shared" si="6206"/>
        <v>76797.7179732681</v>
      </c>
      <c r="AO846" s="28">
        <f ca="1">C846/'Ejercicio 3 - TIR'!$D$7</f>
        <v>15993.8296113002</v>
      </c>
      <c r="AP846" s="28">
        <f ca="1" t="shared" si="6207"/>
        <v>32771.9168494993</v>
      </c>
      <c r="AQ846" s="28">
        <f ca="1" t="shared" si="6208"/>
        <v>36000.2543154227</v>
      </c>
      <c r="AR846" s="28">
        <f ca="1" t="shared" si="6209"/>
        <v>45827.4694420262</v>
      </c>
      <c r="AS846" s="28">
        <f ca="1" t="shared" si="6210"/>
        <v>47128.3606528468</v>
      </c>
      <c r="AT846" s="28">
        <f ca="1" t="shared" si="6211"/>
        <v>60803.8883619679</v>
      </c>
      <c r="AU846" s="28">
        <f ca="1">AP846*'Ejercicio 3 - TIR'!$D$5</f>
        <v>16385.9584247496</v>
      </c>
      <c r="AV846" s="28">
        <f ca="1">AQ846*'Ejercicio 3 - TIR'!$D$5</f>
        <v>18000.1271577114</v>
      </c>
      <c r="AW846" s="28">
        <f ca="1">AR846*'Ejercicio 3 - TIR'!$D$5</f>
        <v>22913.7347210131</v>
      </c>
      <c r="AX846" s="28">
        <f ca="1">AS846*'Ejercicio 3 - TIR'!$D$5</f>
        <v>23564.1803264234</v>
      </c>
      <c r="AY846" s="28">
        <f ca="1">AT846*'Ejercicio 3 - TIR'!$D$5</f>
        <v>30401.9441809839</v>
      </c>
      <c r="AZ846" s="28">
        <f ca="1" t="shared" ref="AZ846:BD846" si="6304">AJ846-AU846-AE846</f>
        <v>27494.4827004507</v>
      </c>
      <c r="BA846" s="28">
        <f ca="1" t="shared" si="6304"/>
        <v>28293.5290314061</v>
      </c>
      <c r="BB846" s="28">
        <f ca="1" t="shared" si="6304"/>
        <v>32139.2117651147</v>
      </c>
      <c r="BC846" s="28">
        <f ca="1" t="shared" si="6304"/>
        <v>31236.8567946378</v>
      </c>
      <c r="BD846" s="28">
        <f ca="1" t="shared" si="6304"/>
        <v>36255.9347469821</v>
      </c>
      <c r="BE846" s="28">
        <f ca="1" t="shared" ref="BE846:BI846" si="6305">AZ846/Z846</f>
        <v>23689.9599536388</v>
      </c>
      <c r="BF846" s="28">
        <f ca="1" t="shared" si="6305"/>
        <v>20892.4880140287</v>
      </c>
      <c r="BG846" s="28">
        <f ca="1" t="shared" si="6305"/>
        <v>19987.6959410805</v>
      </c>
      <c r="BH846" s="28">
        <f ca="1" t="shared" si="6305"/>
        <v>15801.3538254976</v>
      </c>
      <c r="BI846" s="28">
        <f ca="1" t="shared" si="6305"/>
        <v>15050.7634999645</v>
      </c>
      <c r="BJ846" s="28">
        <f ca="1" t="shared" si="6214"/>
        <v>73278.4761111063</v>
      </c>
      <c r="BK846" s="28">
        <f ca="1" t="shared" si="6215"/>
        <v>38527.6961360147</v>
      </c>
      <c r="BL846" s="28">
        <f ca="1" t="shared" si="6216"/>
        <v>111806.172247121</v>
      </c>
      <c r="BM846" s="28">
        <f ca="1">BK846*'Ejercicio 3 - TIR'!$D$5</f>
        <v>19263.8480680073</v>
      </c>
      <c r="BN846" s="28">
        <f ca="1" t="shared" si="6217"/>
        <v>92542.3241791136</v>
      </c>
      <c r="BO846" s="28">
        <f ca="1" t="shared" si="6218"/>
        <v>38416.6797705532</v>
      </c>
      <c r="BP846" s="28">
        <f ca="1" t="shared" si="6219"/>
        <v>-110388.913021404</v>
      </c>
      <c r="BQ846" s="28">
        <f ca="1" t="shared" ref="BQ846:BT846" si="6306">BE846</f>
        <v>23689.9599536388</v>
      </c>
      <c r="BR846" s="28">
        <f ca="1" t="shared" si="6306"/>
        <v>20892.4880140287</v>
      </c>
      <c r="BS846" s="28">
        <f ca="1" t="shared" si="6306"/>
        <v>19987.6959410805</v>
      </c>
      <c r="BT846" s="28">
        <f ca="1" t="shared" si="6306"/>
        <v>15801.3538254976</v>
      </c>
      <c r="BU846" s="28">
        <f ca="1" t="shared" si="6221"/>
        <v>53467.4432705176</v>
      </c>
      <c r="BV846" s="30">
        <f ca="1" t="shared" si="6222"/>
        <v>5.94306810912493</v>
      </c>
    </row>
    <row r="847" ht="15" customHeight="1" spans="1:74">
      <c r="A847" s="26">
        <v>846</v>
      </c>
      <c r="B847" s="27">
        <f ca="1" t="shared" ref="B847:F847" si="6307">RAND()</f>
        <v>0.392105948577745</v>
      </c>
      <c r="C847" s="28">
        <f ca="1">IF(B847&lt;=('Ejercicio 3 - TIR'!$D$13-'Ejercicio 3 - TIR'!$C$13)/('Ejercicio 3 - TIR'!$E$13-'Ejercicio 3 - TIR'!$C$13),'Ejercicio 3 - TIR'!$C$13+SQRT(('Ejercicio 3 - TIR'!$E$13-'Ejercicio 3 - TIR'!$C$13)*('Ejercicio 3 - TIR'!$D$13-'Ejercicio 3 - TIR'!$C$13)*B847),'Ejercicio 3 - TIR'!$E$13-SQRT(('Ejercicio 3 - TIR'!$E$13-'Ejercicio 3 - TIR'!$C$13)*('Ejercicio 3 - TIR'!$E$13-'Ejercicio 3 - TIR'!$D$13)*(1-B847)))</f>
        <v>72991.2447212629</v>
      </c>
      <c r="D847" s="27">
        <f ca="1" t="shared" si="6307"/>
        <v>0.950616915197166</v>
      </c>
      <c r="E847" s="28">
        <f ca="1">IF(D847&lt;=('Ejercicio 3 - TIR'!$D$14-'Ejercicio 3 - TIR'!$C$14)/('Ejercicio 3 - TIR'!$E$14-'Ejercicio 3 - TIR'!$C$14),'Ejercicio 3 - TIR'!$C$14+SQRT(('Ejercicio 3 - TIR'!$E$14-'Ejercicio 3 - TIR'!$C$14)*('Ejercicio 3 - TIR'!$D$14-'Ejercicio 3 - TIR'!$C$14)*D847),'Ejercicio 3 - TIR'!$E$14-SQRT(('Ejercicio 3 - TIR'!$E$14-'Ejercicio 3 - TIR'!$C$14)*('Ejercicio 3 - TIR'!$E$14-'Ejercicio 3 - TIR'!$D$14)*(1-D847)))</f>
        <v>37278.3345686097</v>
      </c>
      <c r="F847" s="27">
        <f ca="1" t="shared" si="6307"/>
        <v>0.513566897664453</v>
      </c>
      <c r="G847" s="28">
        <f ca="1">IF(F847&lt;=('Ejercicio 3 - TIR'!$D$18-'Ejercicio 3 - TIR'!$C$18)/('Ejercicio 3 - TIR'!$E$18-'Ejercicio 3 - TIR'!$C$18),'Ejercicio 3 - TIR'!$C$18+SQRT(('Ejercicio 3 - TIR'!$E$18-'Ejercicio 3 - TIR'!$C$18)*('Ejercicio 3 - TIR'!$D$18-'Ejercicio 3 - TIR'!$C$18)*F847),'Ejercicio 3 - TIR'!$E$18-SQRT(('Ejercicio 3 - TIR'!$E$18-'Ejercicio 3 - TIR'!$C$18)*('Ejercicio 3 - TIR'!$E$18-'Ejercicio 3 - TIR'!$D$18)*(1-F847)))</f>
        <v>38776.9604448048</v>
      </c>
      <c r="H847" s="27">
        <f ca="1" t="shared" ref="H847:L847" si="6308">RAND()</f>
        <v>0.0661398716634274</v>
      </c>
      <c r="I847" s="28">
        <f ca="1">IF(H847&lt;=('Ejercicio 3 - TIR'!$D$18-'Ejercicio 3 - TIR'!$C$18)/('Ejercicio 3 - TIR'!$E$18-'Ejercicio 3 - TIR'!$C$18),'Ejercicio 3 - TIR'!$C$18+SQRT(('Ejercicio 3 - TIR'!$E$18-'Ejercicio 3 - TIR'!$C$18)*('Ejercicio 3 - TIR'!$D$18-'Ejercicio 3 - TIR'!$C$18)*H847),'Ejercicio 3 - TIR'!$E$18-SQRT(('Ejercicio 3 - TIR'!$E$18-'Ejercicio 3 - TIR'!$C$18)*('Ejercicio 3 - TIR'!$E$18-'Ejercicio 3 - TIR'!$D$18)*(1-H847)))</f>
        <v>33149.7588398978</v>
      </c>
      <c r="J847" s="27">
        <f ca="1" t="shared" si="6308"/>
        <v>0.438254795535097</v>
      </c>
      <c r="K847" s="28">
        <f ca="1">IF(J847&lt;=('Ejercicio 3 - TIR'!$D$18-'Ejercicio 3 - TIR'!$C$18)/('Ejercicio 3 - TIR'!$E$18-'Ejercicio 3 - TIR'!$C$18),'Ejercicio 3 - TIR'!$C$18+SQRT(('Ejercicio 3 - TIR'!$E$18-'Ejercicio 3 - TIR'!$C$18)*('Ejercicio 3 - TIR'!$D$18-'Ejercicio 3 - TIR'!$C$18)*J847),'Ejercicio 3 - TIR'!$E$18-SQRT(('Ejercicio 3 - TIR'!$E$18-'Ejercicio 3 - TIR'!$C$18)*('Ejercicio 3 - TIR'!$E$18-'Ejercicio 3 - TIR'!$D$18)*(1-J847)))</f>
        <v>38107.9109103557</v>
      </c>
      <c r="L847" s="27">
        <f ca="1" t="shared" si="6308"/>
        <v>0.498369437576225</v>
      </c>
      <c r="M847" s="28">
        <f ca="1">IF(L847&lt;=('Ejercicio 3 - TIR'!$D$18-'Ejercicio 3 - TIR'!$C$18)/('Ejercicio 3 - TIR'!$E$18-'Ejercicio 3 - TIR'!$C$18),'Ejercicio 3 - TIR'!$C$18+SQRT(('Ejercicio 3 - TIR'!$E$18-'Ejercicio 3 - TIR'!$C$18)*('Ejercicio 3 - TIR'!$D$18-'Ejercicio 3 - TIR'!$C$18)*L847),'Ejercicio 3 - TIR'!$E$18-SQRT(('Ejercicio 3 - TIR'!$E$18-'Ejercicio 3 - TIR'!$C$18)*('Ejercicio 3 - TIR'!$E$18-'Ejercicio 3 - TIR'!$D$18)*(1-L847)))</f>
        <v>38646.1214215643</v>
      </c>
      <c r="N847" s="27">
        <f ca="1" t="shared" ref="N847:R847" si="6309">RAND()</f>
        <v>0.833163676987747</v>
      </c>
      <c r="O847" s="28">
        <f ca="1">IF(N847&lt;=('Ejercicio 3 - TIR'!$D$18-'Ejercicio 3 - TIR'!$C$18)/('Ejercicio 3 - TIR'!$E$18-'Ejercicio 3 - TIR'!$C$18),'Ejercicio 3 - TIR'!$C$18+SQRT(('Ejercicio 3 - TIR'!$E$18-'Ejercicio 3 - TIR'!$C$18)*('Ejercicio 3 - TIR'!$D$18-'Ejercicio 3 - TIR'!$C$18)*N847),'Ejercicio 3 - TIR'!$E$18-SQRT(('Ejercicio 3 - TIR'!$E$18-'Ejercicio 3 - TIR'!$C$18)*('Ejercicio 3 - TIR'!$E$18-'Ejercicio 3 - TIR'!$D$18)*(1-N847)))</f>
        <v>41462.6670744869</v>
      </c>
      <c r="P847" s="27">
        <f ca="1" t="shared" si="6309"/>
        <v>0.413516225330965</v>
      </c>
      <c r="Q847" s="29">
        <f ca="1">IF(P847&lt;=('Ejercicio 3 - TIR'!$D$22-'Ejercicio 3 - TIR'!$C$22)/('Ejercicio 3 - TIR'!$E$22-'Ejercicio 3 - TIR'!$C$22),'Ejercicio 3 - TIR'!$C$22+SQRT(('Ejercicio 3 - TIR'!$E$22-'Ejercicio 3 - TIR'!$C$22)*('Ejercicio 3 - TIR'!$D$22-'Ejercicio 3 - TIR'!$C$22)*P847),'Ejercicio 3 - TIR'!$E$22-SQRT(('Ejercicio 3 - TIR'!$E$22-'Ejercicio 3 - TIR'!$C$22)*('Ejercicio 3 - TIR'!$E$22-'Ejercicio 3 - TIR'!$D$22)*(1-P847)))</f>
        <v>0.147282397357925</v>
      </c>
      <c r="R847" s="27">
        <f ca="1" t="shared" si="6309"/>
        <v>0.342676708992305</v>
      </c>
      <c r="S847" s="29">
        <f ca="1">IF(R847&lt;=('Ejercicio 3 - TIR'!$D$23-'Ejercicio 3 - TIR'!$C$23)/('Ejercicio 3 - TIR'!$E$23-'Ejercicio 3 - TIR'!$C$23),'Ejercicio 3 - TIR'!$C$23+SQRT(('Ejercicio 3 - TIR'!$E$23-'Ejercicio 3 - TIR'!$C$23)*('Ejercicio 3 - TIR'!$D$23-'Ejercicio 3 - TIR'!$C$23)*R847),'Ejercicio 3 - TIR'!$E$23-SQRT(('Ejercicio 3 - TIR'!$E$23-'Ejercicio 3 - TIR'!$C$23)*('Ejercicio 3 - TIR'!$E$23-'Ejercicio 3 - TIR'!$D$23)*(1-R847)))</f>
        <v>0.144835822438288</v>
      </c>
      <c r="T847" s="27">
        <f ca="1" t="shared" ref="T847:X847" si="6310">RAND()</f>
        <v>0.108487377292954</v>
      </c>
      <c r="U847" s="29">
        <f ca="1">IF(T847&lt;=('Ejercicio 3 - TIR'!$D$24-'Ejercicio 3 - TIR'!$C$24)/('Ejercicio 3 - TIR'!$E$24-'Ejercicio 3 - TIR'!$C$24),'Ejercicio 3 - TIR'!$C$24+SQRT(('Ejercicio 3 - TIR'!$E$24-'Ejercicio 3 - TIR'!$C$24)*('Ejercicio 3 - TIR'!$D$24-'Ejercicio 3 - TIR'!$C$24)*T847),'Ejercicio 3 - TIR'!$E$24-SQRT(('Ejercicio 3 - TIR'!$E$24-'Ejercicio 3 - TIR'!$C$24)*('Ejercicio 3 - TIR'!$E$24-'Ejercicio 3 - TIR'!$D$24)*(1-T847)))</f>
        <v>0.16509382298542</v>
      </c>
      <c r="V847" s="27">
        <f ca="1" t="shared" si="6310"/>
        <v>0.0732773958742994</v>
      </c>
      <c r="W847" s="29">
        <f ca="1">IF(V847&lt;=('Ejercicio 3 - TIR'!$D$25-'Ejercicio 3 - TIR'!$C$25)/('Ejercicio 3 - TIR'!$E$25-'Ejercicio 3 - TIR'!$C$25),'Ejercicio 3 - TIR'!$C$25+SQRT(('Ejercicio 3 - TIR'!$E$25-'Ejercicio 3 - TIR'!$C$25)*('Ejercicio 3 - TIR'!$D$25-'Ejercicio 3 - TIR'!$C$25)*V847),'Ejercicio 3 - TIR'!$E$25-SQRT(('Ejercicio 3 - TIR'!$E$25-'Ejercicio 3 - TIR'!$C$25)*('Ejercicio 3 - TIR'!$E$25-'Ejercicio 3 - TIR'!$D$25)*(1-V847)))</f>
        <v>0.190128590929839</v>
      </c>
      <c r="X847" s="27">
        <f ca="1" t="shared" si="6310"/>
        <v>0.316673997458979</v>
      </c>
      <c r="Y847" s="29">
        <f ca="1">IF(X847&lt;=('Ejercicio 3 - TIR'!$D$26-'Ejercicio 3 - TIR'!$C$26)/('Ejercicio 3 - TIR'!$E$26-'Ejercicio 3 - TIR'!$C$26),'Ejercicio 3 - TIR'!$C$26+SQRT(('Ejercicio 3 - TIR'!$E$26-'Ejercicio 3 - TIR'!$C$26)*('Ejercicio 3 - TIR'!$D$26-'Ejercicio 3 - TIR'!$C$26)*X847),'Ejercicio 3 - TIR'!$E$26-SQRT(('Ejercicio 3 - TIR'!$E$26-'Ejercicio 3 - TIR'!$C$26)*('Ejercicio 3 - TIR'!$E$26-'Ejercicio 3 - TIR'!$D$26)*(1-X847)))</f>
        <v>0.219240721488008</v>
      </c>
      <c r="Z847" s="27">
        <f ca="1" t="shared" si="6192"/>
        <v>1.14728239735793</v>
      </c>
      <c r="AA847" s="27">
        <f ca="1" t="shared" si="6193"/>
        <v>1.31344998694823</v>
      </c>
      <c r="AB847" s="27">
        <f ca="1" t="shared" si="6194"/>
        <v>1.53029246659366</v>
      </c>
      <c r="AC847" s="27">
        <f ca="1" t="shared" si="6195"/>
        <v>1.82124481697767</v>
      </c>
      <c r="AD847" s="27">
        <f ca="1" t="shared" si="6196"/>
        <v>2.22053584465814</v>
      </c>
      <c r="AE847" s="26">
        <f ca="1" t="shared" si="6197"/>
        <v>5490.44248477566</v>
      </c>
      <c r="AF847" s="26">
        <f ca="1" t="shared" si="6198"/>
        <v>6285.65523760826</v>
      </c>
      <c r="AG847" s="26">
        <f ca="1" t="shared" si="6199"/>
        <v>7323.37809075333</v>
      </c>
      <c r="AH847" s="26">
        <f ca="1" t="shared" si="6200"/>
        <v>8715.76164799472</v>
      </c>
      <c r="AI847" s="26">
        <f ca="1" t="shared" si="6201"/>
        <v>10626.6115200186</v>
      </c>
      <c r="AJ847" s="28">
        <f ca="1" t="shared" si="6202"/>
        <v>44488.1241413691</v>
      </c>
      <c r="AK847" s="28">
        <f ca="1" t="shared" si="6203"/>
        <v>43540.5503156007</v>
      </c>
      <c r="AL847" s="28">
        <f ca="1" t="shared" si="6204"/>
        <v>58316.2489837398</v>
      </c>
      <c r="AM847" s="28">
        <f ca="1" t="shared" si="6205"/>
        <v>70384.0483353136</v>
      </c>
      <c r="AN847" s="28">
        <f ca="1" t="shared" si="6206"/>
        <v>92069.3384540252</v>
      </c>
      <c r="AO847" s="28">
        <f ca="1">C847/'Ejercicio 3 - TIR'!$D$7</f>
        <v>14598.2489442526</v>
      </c>
      <c r="AP847" s="28">
        <f ca="1" t="shared" si="6207"/>
        <v>29889.8751971165</v>
      </c>
      <c r="AQ847" s="28">
        <f ca="1" t="shared" si="6208"/>
        <v>28942.3013713481</v>
      </c>
      <c r="AR847" s="28">
        <f ca="1" t="shared" si="6209"/>
        <v>43718.0000394872</v>
      </c>
      <c r="AS847" s="28">
        <f ca="1" t="shared" si="6210"/>
        <v>55785.799391061</v>
      </c>
      <c r="AT847" s="28">
        <f ca="1" t="shared" si="6211"/>
        <v>77471.0895097726</v>
      </c>
      <c r="AU847" s="28">
        <f ca="1">AP847*'Ejercicio 3 - TIR'!$D$5</f>
        <v>14944.9375985582</v>
      </c>
      <c r="AV847" s="28">
        <f ca="1">AQ847*'Ejercicio 3 - TIR'!$D$5</f>
        <v>14471.1506856741</v>
      </c>
      <c r="AW847" s="28">
        <f ca="1">AR847*'Ejercicio 3 - TIR'!$D$5</f>
        <v>21859.0000197436</v>
      </c>
      <c r="AX847" s="28">
        <f ca="1">AS847*'Ejercicio 3 - TIR'!$D$5</f>
        <v>27892.8996955305</v>
      </c>
      <c r="AY847" s="28">
        <f ca="1">AT847*'Ejercicio 3 - TIR'!$D$5</f>
        <v>38735.5447548863</v>
      </c>
      <c r="AZ847" s="28">
        <f ca="1" t="shared" ref="AZ847:BD847" si="6311">AJ847-AU847-AE847</f>
        <v>24052.7440580352</v>
      </c>
      <c r="BA847" s="28">
        <f ca="1" t="shared" si="6311"/>
        <v>22783.7443923184</v>
      </c>
      <c r="BB847" s="28">
        <f ca="1" t="shared" si="6311"/>
        <v>29133.8708732429</v>
      </c>
      <c r="BC847" s="28">
        <f ca="1" t="shared" si="6311"/>
        <v>33775.3869917884</v>
      </c>
      <c r="BD847" s="28">
        <f ca="1" t="shared" si="6311"/>
        <v>42707.1821791203</v>
      </c>
      <c r="BE847" s="28">
        <f ca="1" t="shared" ref="BE847:BI847" si="6312">AZ847/Z847</f>
        <v>20964.9726287322</v>
      </c>
      <c r="BF847" s="28">
        <f ca="1" t="shared" si="6312"/>
        <v>17346.487965831</v>
      </c>
      <c r="BG847" s="28">
        <f ca="1" t="shared" si="6312"/>
        <v>19038.106446471</v>
      </c>
      <c r="BH847" s="28">
        <f ca="1" t="shared" si="6312"/>
        <v>18545.2206517948</v>
      </c>
      <c r="BI847" s="28">
        <f ca="1" t="shared" si="6312"/>
        <v>19232.8271943276</v>
      </c>
      <c r="BJ847" s="28">
        <f ca="1" t="shared" si="6214"/>
        <v>82777.8781387566</v>
      </c>
      <c r="BK847" s="28">
        <f ca="1" t="shared" si="6215"/>
        <v>32415.9350499558</v>
      </c>
      <c r="BL847" s="28">
        <f ca="1" t="shared" si="6216"/>
        <v>115193.813188712</v>
      </c>
      <c r="BM847" s="28">
        <f ca="1">BK847*'Ejercicio 3 - TIR'!$D$5</f>
        <v>16207.9675249779</v>
      </c>
      <c r="BN847" s="28">
        <f ca="1" t="shared" si="6217"/>
        <v>98985.8456637345</v>
      </c>
      <c r="BO847" s="28">
        <f ca="1" t="shared" si="6218"/>
        <v>44577.459040736</v>
      </c>
      <c r="BP847" s="28">
        <f ca="1" t="shared" si="6219"/>
        <v>-110269.579289873</v>
      </c>
      <c r="BQ847" s="28">
        <f ca="1" t="shared" ref="BQ847:BT847" si="6313">BE847</f>
        <v>20964.9726287322</v>
      </c>
      <c r="BR847" s="28">
        <f ca="1" t="shared" si="6313"/>
        <v>17346.487965831</v>
      </c>
      <c r="BS847" s="28">
        <f ca="1" t="shared" si="6313"/>
        <v>19038.106446471</v>
      </c>
      <c r="BT847" s="28">
        <f ca="1" t="shared" si="6313"/>
        <v>18545.2206517948</v>
      </c>
      <c r="BU847" s="28">
        <f ca="1" t="shared" si="6221"/>
        <v>63810.2862350636</v>
      </c>
      <c r="BV847" s="30">
        <f ca="1" t="shared" si="6222"/>
        <v>6.90452643180117</v>
      </c>
    </row>
    <row r="848" ht="15" customHeight="1" spans="1:74">
      <c r="A848" s="26">
        <v>847</v>
      </c>
      <c r="B848" s="27">
        <f ca="1" t="shared" ref="B848:F848" si="6314">RAND()</f>
        <v>0.268614530168685</v>
      </c>
      <c r="C848" s="28">
        <f ca="1">IF(B848&lt;=('Ejercicio 3 - TIR'!$D$13-'Ejercicio 3 - TIR'!$C$13)/('Ejercicio 3 - TIR'!$E$13-'Ejercicio 3 - TIR'!$C$13),'Ejercicio 3 - TIR'!$C$13+SQRT(('Ejercicio 3 - TIR'!$E$13-'Ejercicio 3 - TIR'!$C$13)*('Ejercicio 3 - TIR'!$D$13-'Ejercicio 3 - TIR'!$C$13)*B848),'Ejercicio 3 - TIR'!$E$13-SQRT(('Ejercicio 3 - TIR'!$E$13-'Ejercicio 3 - TIR'!$C$13)*('Ejercicio 3 - TIR'!$E$13-'Ejercicio 3 - TIR'!$D$13)*(1-B848)))</f>
        <v>70374.6297272494</v>
      </c>
      <c r="D848" s="27">
        <f ca="1" t="shared" si="6314"/>
        <v>0.276349549409057</v>
      </c>
      <c r="E848" s="28">
        <f ca="1">IF(D848&lt;=('Ejercicio 3 - TIR'!$D$14-'Ejercicio 3 - TIR'!$C$14)/('Ejercicio 3 - TIR'!$E$14-'Ejercicio 3 - TIR'!$C$14),'Ejercicio 3 - TIR'!$C$14+SQRT(('Ejercicio 3 - TIR'!$E$14-'Ejercicio 3 - TIR'!$C$14)*('Ejercicio 3 - TIR'!$D$14-'Ejercicio 3 - TIR'!$C$14)*D848),'Ejercicio 3 - TIR'!$E$14-SQRT(('Ejercicio 3 - TIR'!$E$14-'Ejercicio 3 - TIR'!$C$14)*('Ejercicio 3 - TIR'!$E$14-'Ejercicio 3 - TIR'!$D$14)*(1-D848)))</f>
        <v>29552.6054304848</v>
      </c>
      <c r="F848" s="27">
        <f ca="1" t="shared" si="6314"/>
        <v>0.318274884223357</v>
      </c>
      <c r="G848" s="28">
        <f ca="1">IF(F848&lt;=('Ejercicio 3 - TIR'!$D$18-'Ejercicio 3 - TIR'!$C$18)/('Ejercicio 3 - TIR'!$E$18-'Ejercicio 3 - TIR'!$C$18),'Ejercicio 3 - TIR'!$C$18+SQRT(('Ejercicio 3 - TIR'!$E$18-'Ejercicio 3 - TIR'!$C$18)*('Ejercicio 3 - TIR'!$D$18-'Ejercicio 3 - TIR'!$C$18)*F848),'Ejercicio 3 - TIR'!$E$18-SQRT(('Ejercicio 3 - TIR'!$E$18-'Ejercicio 3 - TIR'!$C$18)*('Ejercicio 3 - TIR'!$E$18-'Ejercicio 3 - TIR'!$D$18)*(1-F848)))</f>
        <v>36909.5030670449</v>
      </c>
      <c r="H848" s="27">
        <f ca="1" t="shared" ref="H848:L848" si="6315">RAND()</f>
        <v>0.0782096015042304</v>
      </c>
      <c r="I848" s="28">
        <f ca="1">IF(H848&lt;=('Ejercicio 3 - TIR'!$D$18-'Ejercicio 3 - TIR'!$C$18)/('Ejercicio 3 - TIR'!$E$18-'Ejercicio 3 - TIR'!$C$18),'Ejercicio 3 - TIR'!$C$18+SQRT(('Ejercicio 3 - TIR'!$E$18-'Ejercicio 3 - TIR'!$C$18)*('Ejercicio 3 - TIR'!$D$18-'Ejercicio 3 - TIR'!$C$18)*H848),'Ejercicio 3 - TIR'!$E$18-SQRT(('Ejercicio 3 - TIR'!$E$18-'Ejercicio 3 - TIR'!$C$18)*('Ejercicio 3 - TIR'!$E$18-'Ejercicio 3 - TIR'!$D$18)*(1-H848)))</f>
        <v>33425.1190089739</v>
      </c>
      <c r="J848" s="27">
        <f ca="1" t="shared" si="6315"/>
        <v>0.866925734917</v>
      </c>
      <c r="K848" s="28">
        <f ca="1">IF(J848&lt;=('Ejercicio 3 - TIR'!$D$18-'Ejercicio 3 - TIR'!$C$18)/('Ejercicio 3 - TIR'!$E$18-'Ejercicio 3 - TIR'!$C$18),'Ejercicio 3 - TIR'!$C$18+SQRT(('Ejercicio 3 - TIR'!$E$18-'Ejercicio 3 - TIR'!$C$18)*('Ejercicio 3 - TIR'!$D$18-'Ejercicio 3 - TIR'!$C$18)*J848),'Ejercicio 3 - TIR'!$E$18-SQRT(('Ejercicio 3 - TIR'!$E$18-'Ejercicio 3 - TIR'!$C$18)*('Ejercicio 3 - TIR'!$E$18-'Ejercicio 3 - TIR'!$D$18)*(1-J848)))</f>
        <v>41840.7960051265</v>
      </c>
      <c r="L848" s="27">
        <f ca="1" t="shared" si="6315"/>
        <v>0.495275256565718</v>
      </c>
      <c r="M848" s="28">
        <f ca="1">IF(L848&lt;=('Ejercicio 3 - TIR'!$D$18-'Ejercicio 3 - TIR'!$C$18)/('Ejercicio 3 - TIR'!$E$18-'Ejercicio 3 - TIR'!$C$18),'Ejercicio 3 - TIR'!$C$18+SQRT(('Ejercicio 3 - TIR'!$E$18-'Ejercicio 3 - TIR'!$C$18)*('Ejercicio 3 - TIR'!$D$18-'Ejercicio 3 - TIR'!$C$18)*L848),'Ejercicio 3 - TIR'!$E$18-SQRT(('Ejercicio 3 - TIR'!$E$18-'Ejercicio 3 - TIR'!$C$18)*('Ejercicio 3 - TIR'!$E$18-'Ejercicio 3 - TIR'!$D$18)*(1-L848)))</f>
        <v>38619.2394377264</v>
      </c>
      <c r="N848" s="27">
        <f ca="1" t="shared" ref="N848:R848" si="6316">RAND()</f>
        <v>0.685915910049892</v>
      </c>
      <c r="O848" s="28">
        <f ca="1">IF(N848&lt;=('Ejercicio 3 - TIR'!$D$18-'Ejercicio 3 - TIR'!$C$18)/('Ejercicio 3 - TIR'!$E$18-'Ejercicio 3 - TIR'!$C$18),'Ejercicio 3 - TIR'!$C$18+SQRT(('Ejercicio 3 - TIR'!$E$18-'Ejercicio 3 - TIR'!$C$18)*('Ejercicio 3 - TIR'!$D$18-'Ejercicio 3 - TIR'!$C$18)*N848),'Ejercicio 3 - TIR'!$E$18-SQRT(('Ejercicio 3 - TIR'!$E$18-'Ejercicio 3 - TIR'!$C$18)*('Ejercicio 3 - TIR'!$E$18-'Ejercicio 3 - TIR'!$D$18)*(1-N848)))</f>
        <v>40146.5160197794</v>
      </c>
      <c r="P848" s="27">
        <f ca="1" t="shared" si="6316"/>
        <v>0.683563318513536</v>
      </c>
      <c r="Q848" s="29">
        <f ca="1">IF(P848&lt;=('Ejercicio 3 - TIR'!$D$22-'Ejercicio 3 - TIR'!$C$22)/('Ejercicio 3 - TIR'!$E$22-'Ejercicio 3 - TIR'!$C$22),'Ejercicio 3 - TIR'!$C$22+SQRT(('Ejercicio 3 - TIR'!$E$22-'Ejercicio 3 - TIR'!$C$22)*('Ejercicio 3 - TIR'!$D$22-'Ejercicio 3 - TIR'!$C$22)*P848),'Ejercicio 3 - TIR'!$E$22-SQRT(('Ejercicio 3 - TIR'!$E$22-'Ejercicio 3 - TIR'!$C$22)*('Ejercicio 3 - TIR'!$E$22-'Ejercicio 3 - TIR'!$D$22)*(1-P848)))</f>
        <v>0.156133998519324</v>
      </c>
      <c r="R848" s="27">
        <f ca="1" t="shared" si="6316"/>
        <v>0.154401501240766</v>
      </c>
      <c r="S848" s="29">
        <f ca="1">IF(R848&lt;=('Ejercicio 3 - TIR'!$D$23-'Ejercicio 3 - TIR'!$C$23)/('Ejercicio 3 - TIR'!$E$23-'Ejercicio 3 - TIR'!$C$23),'Ejercicio 3 - TIR'!$C$23+SQRT(('Ejercicio 3 - TIR'!$E$23-'Ejercicio 3 - TIR'!$C$23)*('Ejercicio 3 - TIR'!$D$23-'Ejercicio 3 - TIR'!$C$23)*R848),'Ejercicio 3 - TIR'!$E$23-SQRT(('Ejercicio 3 - TIR'!$E$23-'Ejercicio 3 - TIR'!$C$23)*('Ejercicio 3 - TIR'!$E$23-'Ejercicio 3 - TIR'!$D$23)*(1-R848)))</f>
        <v>0.136671013833399</v>
      </c>
      <c r="T848" s="27">
        <f ca="1" t="shared" ref="T848:X848" si="6317">RAND()</f>
        <v>0.759987570148096</v>
      </c>
      <c r="U848" s="29">
        <f ca="1">IF(T848&lt;=('Ejercicio 3 - TIR'!$D$24-'Ejercicio 3 - TIR'!$C$24)/('Ejercicio 3 - TIR'!$E$24-'Ejercicio 3 - TIR'!$C$24),'Ejercicio 3 - TIR'!$C$24+SQRT(('Ejercicio 3 - TIR'!$E$24-'Ejercicio 3 - TIR'!$C$24)*('Ejercicio 3 - TIR'!$D$24-'Ejercicio 3 - TIR'!$C$24)*T848),'Ejercicio 3 - TIR'!$E$24-SQRT(('Ejercicio 3 - TIR'!$E$24-'Ejercicio 3 - TIR'!$C$24)*('Ejercicio 3 - TIR'!$E$24-'Ejercicio 3 - TIR'!$D$24)*(1-T848)))</f>
        <v>0.194076365926334</v>
      </c>
      <c r="V848" s="27">
        <f ca="1" t="shared" si="6317"/>
        <v>0.51960894514855</v>
      </c>
      <c r="W848" s="29">
        <f ca="1">IF(V848&lt;=('Ejercicio 3 - TIR'!$D$25-'Ejercicio 3 - TIR'!$C$25)/('Ejercicio 3 - TIR'!$E$25-'Ejercicio 3 - TIR'!$C$25),'Ejercicio 3 - TIR'!$C$25+SQRT(('Ejercicio 3 - TIR'!$E$25-'Ejercicio 3 - TIR'!$C$25)*('Ejercicio 3 - TIR'!$D$25-'Ejercicio 3 - TIR'!$C$25)*V848),'Ejercicio 3 - TIR'!$E$25-SQRT(('Ejercicio 3 - TIR'!$E$25-'Ejercicio 3 - TIR'!$C$25)*('Ejercicio 3 - TIR'!$E$25-'Ejercicio 3 - TIR'!$D$25)*(1-V848)))</f>
        <v>0.208995504002853</v>
      </c>
      <c r="X848" s="27">
        <f ca="1" t="shared" si="6317"/>
        <v>0.0939213739294351</v>
      </c>
      <c r="Y848" s="29">
        <f ca="1">IF(X848&lt;=('Ejercicio 3 - TIR'!$D$26-'Ejercicio 3 - TIR'!$C$26)/('Ejercicio 3 - TIR'!$E$26-'Ejercicio 3 - TIR'!$C$26),'Ejercicio 3 - TIR'!$C$26+SQRT(('Ejercicio 3 - TIR'!$E$26-'Ejercicio 3 - TIR'!$C$26)*('Ejercicio 3 - TIR'!$D$26-'Ejercicio 3 - TIR'!$C$26)*X848),'Ejercicio 3 - TIR'!$E$26-SQRT(('Ejercicio 3 - TIR'!$E$26-'Ejercicio 3 - TIR'!$C$26)*('Ejercicio 3 - TIR'!$E$26-'Ejercicio 3 - TIR'!$D$26)*(1-X848)))</f>
        <v>0.205924437497428</v>
      </c>
      <c r="Z848" s="27">
        <f ca="1" t="shared" si="6192"/>
        <v>1.15613399851932</v>
      </c>
      <c r="AA848" s="27">
        <f ca="1" t="shared" si="6193"/>
        <v>1.31414400422422</v>
      </c>
      <c r="AB848" s="27">
        <f ca="1" t="shared" si="6194"/>
        <v>1.56918829686794</v>
      </c>
      <c r="AC848" s="27">
        <f ca="1" t="shared" si="6195"/>
        <v>1.89714159584723</v>
      </c>
      <c r="AD848" s="27">
        <f ca="1" t="shared" si="6196"/>
        <v>2.28780941182504</v>
      </c>
      <c r="AE848" s="26">
        <f ca="1" t="shared" si="6197"/>
        <v>4614.16645252547</v>
      </c>
      <c r="AF848" s="26">
        <f ca="1" t="shared" si="6198"/>
        <v>5244.78925958818</v>
      </c>
      <c r="AG848" s="26">
        <f ca="1" t="shared" si="6199"/>
        <v>6262.67889913852</v>
      </c>
      <c r="AH848" s="26">
        <f ca="1" t="shared" si="6200"/>
        <v>7571.55063207201</v>
      </c>
      <c r="AI848" s="26">
        <f ca="1" t="shared" si="6201"/>
        <v>9130.71793696473</v>
      </c>
      <c r="AJ848" s="28">
        <f ca="1" t="shared" si="6202"/>
        <v>42672.3313642639</v>
      </c>
      <c r="AK848" s="28">
        <f ca="1" t="shared" si="6203"/>
        <v>43925.4197361241</v>
      </c>
      <c r="AL848" s="28">
        <f ca="1" t="shared" si="6204"/>
        <v>65656.0874228832</v>
      </c>
      <c r="AM848" s="28">
        <f ca="1" t="shared" si="6205"/>
        <v>73266.1655372946</v>
      </c>
      <c r="AN848" s="28">
        <f ca="1" t="shared" si="6206"/>
        <v>91847.5772020362</v>
      </c>
      <c r="AO848" s="28">
        <f ca="1">C848/'Ejercicio 3 - TIR'!$D$7</f>
        <v>14074.9259454499</v>
      </c>
      <c r="AP848" s="28">
        <f ca="1" t="shared" si="6207"/>
        <v>28597.4054188141</v>
      </c>
      <c r="AQ848" s="28">
        <f ca="1" t="shared" si="6208"/>
        <v>29850.4937906743</v>
      </c>
      <c r="AR848" s="28">
        <f ca="1" t="shared" si="6209"/>
        <v>51581.1614774334</v>
      </c>
      <c r="AS848" s="28">
        <f ca="1" t="shared" si="6210"/>
        <v>59191.2395918447</v>
      </c>
      <c r="AT848" s="28">
        <f ca="1" t="shared" si="6211"/>
        <v>77772.6512565864</v>
      </c>
      <c r="AU848" s="28">
        <f ca="1">AP848*'Ejercicio 3 - TIR'!$D$5</f>
        <v>14298.702709407</v>
      </c>
      <c r="AV848" s="28">
        <f ca="1">AQ848*'Ejercicio 3 - TIR'!$D$5</f>
        <v>14925.2468953371</v>
      </c>
      <c r="AW848" s="28">
        <f ca="1">AR848*'Ejercicio 3 - TIR'!$D$5</f>
        <v>25790.5807387167</v>
      </c>
      <c r="AX848" s="28">
        <f ca="1">AS848*'Ejercicio 3 - TIR'!$D$5</f>
        <v>29595.6197959223</v>
      </c>
      <c r="AY848" s="28">
        <f ca="1">AT848*'Ejercicio 3 - TIR'!$D$5</f>
        <v>38886.3256282932</v>
      </c>
      <c r="AZ848" s="28">
        <f ca="1" t="shared" ref="AZ848:BD848" si="6318">AJ848-AU848-AE848</f>
        <v>23759.4622023314</v>
      </c>
      <c r="BA848" s="28">
        <f ca="1" t="shared" si="6318"/>
        <v>23755.3835811988</v>
      </c>
      <c r="BB848" s="28">
        <f ca="1" t="shared" si="6318"/>
        <v>33602.827785028</v>
      </c>
      <c r="BC848" s="28">
        <f ca="1" t="shared" si="6318"/>
        <v>36098.9951093002</v>
      </c>
      <c r="BD848" s="28">
        <f ca="1" t="shared" si="6318"/>
        <v>43830.5336367783</v>
      </c>
      <c r="BE848" s="28">
        <f ca="1" t="shared" ref="BE848:BI848" si="6319">AZ848/Z848</f>
        <v>20550.7858369017</v>
      </c>
      <c r="BF848" s="28">
        <f ca="1" t="shared" si="6319"/>
        <v>18076.6974584512</v>
      </c>
      <c r="BG848" s="28">
        <f ca="1" t="shared" si="6319"/>
        <v>21414.1463150716</v>
      </c>
      <c r="BH848" s="28">
        <f ca="1" t="shared" si="6319"/>
        <v>19028.0974221004</v>
      </c>
      <c r="BI848" s="28">
        <f ca="1" t="shared" si="6319"/>
        <v>19158.2976318878</v>
      </c>
      <c r="BJ848" s="28">
        <f ca="1" t="shared" si="6214"/>
        <v>67610.728847815</v>
      </c>
      <c r="BK848" s="28">
        <f ca="1" t="shared" si="6215"/>
        <v>32200.7480487407</v>
      </c>
      <c r="BL848" s="28">
        <f ca="1" t="shared" si="6216"/>
        <v>99811.4768965557</v>
      </c>
      <c r="BM848" s="28">
        <f ca="1">BK848*'Ejercicio 3 - TIR'!$D$5</f>
        <v>16100.3740243704</v>
      </c>
      <c r="BN848" s="28">
        <f ca="1" t="shared" si="6217"/>
        <v>83711.1028721853</v>
      </c>
      <c r="BO848" s="28">
        <f ca="1" t="shared" si="6218"/>
        <v>36590.0684032097</v>
      </c>
      <c r="BP848" s="28">
        <f ca="1" t="shared" si="6219"/>
        <v>-99927.2351577341</v>
      </c>
      <c r="BQ848" s="28">
        <f ca="1" t="shared" ref="BQ848:BT848" si="6320">BE848</f>
        <v>20550.7858369017</v>
      </c>
      <c r="BR848" s="28">
        <f ca="1" t="shared" si="6320"/>
        <v>18076.6974584512</v>
      </c>
      <c r="BS848" s="28">
        <f ca="1" t="shared" si="6320"/>
        <v>21414.1463150716</v>
      </c>
      <c r="BT848" s="28">
        <f ca="1" t="shared" si="6320"/>
        <v>19028.0974221004</v>
      </c>
      <c r="BU848" s="28">
        <f ca="1" t="shared" si="6221"/>
        <v>55748.3660350975</v>
      </c>
      <c r="BV848" s="30">
        <f ca="1" t="shared" si="6222"/>
        <v>9.12757562780868</v>
      </c>
    </row>
    <row r="849" ht="15" customHeight="1" spans="1:74">
      <c r="A849" s="26">
        <v>848</v>
      </c>
      <c r="B849" s="27">
        <f ca="1" t="shared" ref="B849:F849" si="6321">RAND()</f>
        <v>0.941530198881743</v>
      </c>
      <c r="C849" s="28">
        <f ca="1">IF(B849&lt;=('Ejercicio 3 - TIR'!$D$13-'Ejercicio 3 - TIR'!$C$13)/('Ejercicio 3 - TIR'!$E$13-'Ejercicio 3 - TIR'!$C$13),'Ejercicio 3 - TIR'!$C$13+SQRT(('Ejercicio 3 - TIR'!$E$13-'Ejercicio 3 - TIR'!$C$13)*('Ejercicio 3 - TIR'!$D$13-'Ejercicio 3 - TIR'!$C$13)*B849),'Ejercicio 3 - TIR'!$E$13-SQRT(('Ejercicio 3 - TIR'!$E$13-'Ejercicio 3 - TIR'!$C$13)*('Ejercicio 3 - TIR'!$E$13-'Ejercicio 3 - TIR'!$D$13)*(1-B849)))</f>
        <v>91623.618839743</v>
      </c>
      <c r="D849" s="27">
        <f ca="1" t="shared" si="6321"/>
        <v>0.343346806129138</v>
      </c>
      <c r="E849" s="28">
        <f ca="1">IF(D849&lt;=('Ejercicio 3 - TIR'!$D$14-'Ejercicio 3 - TIR'!$C$14)/('Ejercicio 3 - TIR'!$E$14-'Ejercicio 3 - TIR'!$C$14),'Ejercicio 3 - TIR'!$C$14+SQRT(('Ejercicio 3 - TIR'!$E$14-'Ejercicio 3 - TIR'!$C$14)*('Ejercicio 3 - TIR'!$D$14-'Ejercicio 3 - TIR'!$C$14)*D849),'Ejercicio 3 - TIR'!$E$14-SQRT(('Ejercicio 3 - TIR'!$E$14-'Ejercicio 3 - TIR'!$C$14)*('Ejercicio 3 - TIR'!$E$14-'Ejercicio 3 - TIR'!$D$14)*(1-D849)))</f>
        <v>30075.3851923297</v>
      </c>
      <c r="F849" s="27">
        <f ca="1" t="shared" si="6321"/>
        <v>0.324292270480261</v>
      </c>
      <c r="G849" s="28">
        <f ca="1">IF(F849&lt;=('Ejercicio 3 - TIR'!$D$18-'Ejercicio 3 - TIR'!$C$18)/('Ejercicio 3 - TIR'!$E$18-'Ejercicio 3 - TIR'!$C$18),'Ejercicio 3 - TIR'!$C$18+SQRT(('Ejercicio 3 - TIR'!$E$18-'Ejercicio 3 - TIR'!$C$18)*('Ejercicio 3 - TIR'!$D$18-'Ejercicio 3 - TIR'!$C$18)*F849),'Ejercicio 3 - TIR'!$E$18-SQRT(('Ejercicio 3 - TIR'!$E$18-'Ejercicio 3 - TIR'!$C$18)*('Ejercicio 3 - TIR'!$E$18-'Ejercicio 3 - TIR'!$D$18)*(1-F849)))</f>
        <v>36974.5136441217</v>
      </c>
      <c r="H849" s="27">
        <f ca="1" t="shared" ref="H849:L849" si="6322">RAND()</f>
        <v>0.403846560774874</v>
      </c>
      <c r="I849" s="28">
        <f ca="1">IF(H849&lt;=('Ejercicio 3 - TIR'!$D$18-'Ejercicio 3 - TIR'!$C$18)/('Ejercicio 3 - TIR'!$E$18-'Ejercicio 3 - TIR'!$C$18),'Ejercicio 3 - TIR'!$C$18+SQRT(('Ejercicio 3 - TIR'!$E$18-'Ejercicio 3 - TIR'!$C$18)*('Ejercicio 3 - TIR'!$D$18-'Ejercicio 3 - TIR'!$C$18)*H849),'Ejercicio 3 - TIR'!$E$18-SQRT(('Ejercicio 3 - TIR'!$E$18-'Ejercicio 3 - TIR'!$C$18)*('Ejercicio 3 - TIR'!$E$18-'Ejercicio 3 - TIR'!$D$18)*(1-H849)))</f>
        <v>37783.1217462038</v>
      </c>
      <c r="J849" s="27">
        <f ca="1" t="shared" si="6322"/>
        <v>0.540904996894823</v>
      </c>
      <c r="K849" s="28">
        <f ca="1">IF(J849&lt;=('Ejercicio 3 - TIR'!$D$18-'Ejercicio 3 - TIR'!$C$18)/('Ejercicio 3 - TIR'!$E$18-'Ejercicio 3 - TIR'!$C$18),'Ejercicio 3 - TIR'!$C$18+SQRT(('Ejercicio 3 - TIR'!$E$18-'Ejercicio 3 - TIR'!$C$18)*('Ejercicio 3 - TIR'!$D$18-'Ejercicio 3 - TIR'!$C$18)*J849),'Ejercicio 3 - TIR'!$E$18-SQRT(('Ejercicio 3 - TIR'!$E$18-'Ejercicio 3 - TIR'!$C$18)*('Ejercicio 3 - TIR'!$E$18-'Ejercicio 3 - TIR'!$D$18)*(1-J849)))</f>
        <v>39007.5384836382</v>
      </c>
      <c r="L849" s="27">
        <f ca="1" t="shared" si="6322"/>
        <v>0.643914812984604</v>
      </c>
      <c r="M849" s="28">
        <f ca="1">IF(L849&lt;=('Ejercicio 3 - TIR'!$D$18-'Ejercicio 3 - TIR'!$C$18)/('Ejercicio 3 - TIR'!$E$18-'Ejercicio 3 - TIR'!$C$18),'Ejercicio 3 - TIR'!$C$18+SQRT(('Ejercicio 3 - TIR'!$E$18-'Ejercicio 3 - TIR'!$C$18)*('Ejercicio 3 - TIR'!$D$18-'Ejercicio 3 - TIR'!$C$18)*L849),'Ejercicio 3 - TIR'!$E$18-SQRT(('Ejercicio 3 - TIR'!$E$18-'Ejercicio 3 - TIR'!$C$18)*('Ejercicio 3 - TIR'!$E$18-'Ejercicio 3 - TIR'!$D$18)*(1-L849)))</f>
        <v>39827.8798297339</v>
      </c>
      <c r="N849" s="27">
        <f ca="1" t="shared" ref="N849:R849" si="6323">RAND()</f>
        <v>0.499600376383519</v>
      </c>
      <c r="O849" s="28">
        <f ca="1">IF(N849&lt;=('Ejercicio 3 - TIR'!$D$18-'Ejercicio 3 - TIR'!$C$18)/('Ejercicio 3 - TIR'!$E$18-'Ejercicio 3 - TIR'!$C$18),'Ejercicio 3 - TIR'!$C$18+SQRT(('Ejercicio 3 - TIR'!$E$18-'Ejercicio 3 - TIR'!$C$18)*('Ejercicio 3 - TIR'!$D$18-'Ejercicio 3 - TIR'!$C$18)*N849),'Ejercicio 3 - TIR'!$E$18-SQRT(('Ejercicio 3 - TIR'!$E$18-'Ejercicio 3 - TIR'!$C$18)*('Ejercicio 3 - TIR'!$E$18-'Ejercicio 3 - TIR'!$D$18)*(1-N849)))</f>
        <v>38656.7925040125</v>
      </c>
      <c r="P849" s="27">
        <f ca="1" t="shared" si="6323"/>
        <v>0.374841504322226</v>
      </c>
      <c r="Q849" s="29">
        <f ca="1">IF(P849&lt;=('Ejercicio 3 - TIR'!$D$22-'Ejercicio 3 - TIR'!$C$22)/('Ejercicio 3 - TIR'!$E$22-'Ejercicio 3 - TIR'!$C$22),'Ejercicio 3 - TIR'!$C$22+SQRT(('Ejercicio 3 - TIR'!$E$22-'Ejercicio 3 - TIR'!$C$22)*('Ejercicio 3 - TIR'!$D$22-'Ejercicio 3 - TIR'!$C$22)*P849),'Ejercicio 3 - TIR'!$E$22-SQRT(('Ejercicio 3 - TIR'!$E$22-'Ejercicio 3 - TIR'!$C$22)*('Ejercicio 3 - TIR'!$E$22-'Ejercicio 3 - TIR'!$D$22)*(1-P849)))</f>
        <v>0.145975271081935</v>
      </c>
      <c r="R849" s="27">
        <f ca="1" t="shared" si="6323"/>
        <v>0.155028443203369</v>
      </c>
      <c r="S849" s="29">
        <f ca="1">IF(R849&lt;=('Ejercicio 3 - TIR'!$D$23-'Ejercicio 3 - TIR'!$C$23)/('Ejercicio 3 - TIR'!$E$23-'Ejercicio 3 - TIR'!$C$23),'Ejercicio 3 - TIR'!$C$23+SQRT(('Ejercicio 3 - TIR'!$E$23-'Ejercicio 3 - TIR'!$C$23)*('Ejercicio 3 - TIR'!$D$23-'Ejercicio 3 - TIR'!$C$23)*R849),'Ejercicio 3 - TIR'!$E$23-SQRT(('Ejercicio 3 - TIR'!$E$23-'Ejercicio 3 - TIR'!$C$23)*('Ejercicio 3 - TIR'!$E$23-'Ejercicio 3 - TIR'!$D$23)*(1-R849)))</f>
        <v>0.136704825583228</v>
      </c>
      <c r="T849" s="27">
        <f ca="1" t="shared" ref="T849:X849" si="6324">RAND()</f>
        <v>0.740799591800993</v>
      </c>
      <c r="U849" s="29">
        <f ca="1">IF(T849&lt;=('Ejercicio 3 - TIR'!$D$24-'Ejercicio 3 - TIR'!$C$24)/('Ejercicio 3 - TIR'!$E$24-'Ejercicio 3 - TIR'!$C$24),'Ejercicio 3 - TIR'!$C$24+SQRT(('Ejercicio 3 - TIR'!$E$24-'Ejercicio 3 - TIR'!$C$24)*('Ejercicio 3 - TIR'!$D$24-'Ejercicio 3 - TIR'!$C$24)*T849),'Ejercicio 3 - TIR'!$E$24-SQRT(('Ejercicio 3 - TIR'!$E$24-'Ejercicio 3 - TIR'!$C$24)*('Ejercicio 3 - TIR'!$E$24-'Ejercicio 3 - TIR'!$D$24)*(1-T849)))</f>
        <v>0.193060045602169</v>
      </c>
      <c r="V849" s="27">
        <f ca="1" t="shared" si="6324"/>
        <v>0.464353125739075</v>
      </c>
      <c r="W849" s="29">
        <f ca="1">IF(V849&lt;=('Ejercicio 3 - TIR'!$D$25-'Ejercicio 3 - TIR'!$C$25)/('Ejercicio 3 - TIR'!$E$25-'Ejercicio 3 - TIR'!$C$25),'Ejercicio 3 - TIR'!$C$25+SQRT(('Ejercicio 3 - TIR'!$E$25-'Ejercicio 3 - TIR'!$C$25)*('Ejercicio 3 - TIR'!$D$25-'Ejercicio 3 - TIR'!$C$25)*V849),'Ejercicio 3 - TIR'!$E$25-SQRT(('Ejercicio 3 - TIR'!$E$25-'Ejercicio 3 - TIR'!$C$25)*('Ejercicio 3 - TIR'!$E$25-'Ejercicio 3 - TIR'!$D$25)*(1-V849)))</f>
        <v>0.206701454297942</v>
      </c>
      <c r="X849" s="27">
        <f ca="1" t="shared" si="6324"/>
        <v>0.0170559239063164</v>
      </c>
      <c r="Y849" s="29">
        <f ca="1">IF(X849&lt;=('Ejercicio 3 - TIR'!$D$26-'Ejercicio 3 - TIR'!$C$26)/('Ejercicio 3 - TIR'!$E$26-'Ejercicio 3 - TIR'!$C$26),'Ejercicio 3 - TIR'!$C$26+SQRT(('Ejercicio 3 - TIR'!$E$26-'Ejercicio 3 - TIR'!$C$26)*('Ejercicio 3 - TIR'!$D$26-'Ejercicio 3 - TIR'!$C$26)*X849),'Ejercicio 3 - TIR'!$E$26-SQRT(('Ejercicio 3 - TIR'!$E$26-'Ejercicio 3 - TIR'!$C$26)*('Ejercicio 3 - TIR'!$E$26-'Ejercicio 3 - TIR'!$D$26)*(1-X849)))</f>
        <v>0.196786088309701</v>
      </c>
      <c r="Z849" s="27">
        <f ca="1" t="shared" si="6192"/>
        <v>1.14597527108193</v>
      </c>
      <c r="AA849" s="27">
        <f ca="1" t="shared" si="6193"/>
        <v>1.30263562063788</v>
      </c>
      <c r="AB849" s="27">
        <f ca="1" t="shared" si="6194"/>
        <v>1.55412251296124</v>
      </c>
      <c r="AC849" s="27">
        <f ca="1" t="shared" si="6195"/>
        <v>1.8753618965475</v>
      </c>
      <c r="AD849" s="27">
        <f ca="1" t="shared" si="6196"/>
        <v>2.24440702833415</v>
      </c>
      <c r="AE849" s="26">
        <f ca="1" t="shared" si="6197"/>
        <v>4390.26250634394</v>
      </c>
      <c r="AF849" s="26">
        <f ca="1" t="shared" si="6198"/>
        <v>4990.43257653827</v>
      </c>
      <c r="AG849" s="26">
        <f ca="1" t="shared" si="6199"/>
        <v>5953.8857173393</v>
      </c>
      <c r="AH849" s="26">
        <f ca="1" t="shared" si="6200"/>
        <v>7184.56255383707</v>
      </c>
      <c r="AI849" s="26">
        <f ca="1" t="shared" si="6201"/>
        <v>8598.38451502302</v>
      </c>
      <c r="AJ849" s="28">
        <f ca="1" t="shared" si="6202"/>
        <v>42371.878296445</v>
      </c>
      <c r="AK849" s="28">
        <f ca="1" t="shared" si="6203"/>
        <v>49217.6402455029</v>
      </c>
      <c r="AL849" s="28">
        <f ca="1" t="shared" si="6204"/>
        <v>60622.4937326242</v>
      </c>
      <c r="AM849" s="28">
        <f ca="1" t="shared" si="6205"/>
        <v>74691.6882529558</v>
      </c>
      <c r="AN849" s="28">
        <f ca="1" t="shared" si="6206"/>
        <v>86761.5767888605</v>
      </c>
      <c r="AO849" s="28">
        <f ca="1">C849/'Ejercicio 3 - TIR'!$D$7</f>
        <v>18324.7237679486</v>
      </c>
      <c r="AP849" s="28">
        <f ca="1" t="shared" si="6207"/>
        <v>24047.1545284964</v>
      </c>
      <c r="AQ849" s="28">
        <f ca="1" t="shared" si="6208"/>
        <v>30892.9164775543</v>
      </c>
      <c r="AR849" s="28">
        <f ca="1" t="shared" si="6209"/>
        <v>42297.7699646756</v>
      </c>
      <c r="AS849" s="28">
        <f ca="1" t="shared" si="6210"/>
        <v>56366.9644850072</v>
      </c>
      <c r="AT849" s="28">
        <f ca="1" t="shared" si="6211"/>
        <v>68436.8530209119</v>
      </c>
      <c r="AU849" s="28">
        <f ca="1">AP849*'Ejercicio 3 - TIR'!$D$5</f>
        <v>12023.5772642482</v>
      </c>
      <c r="AV849" s="28">
        <f ca="1">AQ849*'Ejercicio 3 - TIR'!$D$5</f>
        <v>15446.4582387772</v>
      </c>
      <c r="AW849" s="28">
        <f ca="1">AR849*'Ejercicio 3 - TIR'!$D$5</f>
        <v>21148.8849823378</v>
      </c>
      <c r="AX849" s="28">
        <f ca="1">AS849*'Ejercicio 3 - TIR'!$D$5</f>
        <v>28183.4822425036</v>
      </c>
      <c r="AY849" s="28">
        <f ca="1">AT849*'Ejercicio 3 - TIR'!$D$5</f>
        <v>34218.426510456</v>
      </c>
      <c r="AZ849" s="28">
        <f ca="1" t="shared" ref="AZ849:BD849" si="6325">AJ849-AU849-AE849</f>
        <v>25958.0385258529</v>
      </c>
      <c r="BA849" s="28">
        <f ca="1" t="shared" si="6325"/>
        <v>28780.7494301875</v>
      </c>
      <c r="BB849" s="28">
        <f ca="1" t="shared" si="6325"/>
        <v>33519.7230329471</v>
      </c>
      <c r="BC849" s="28">
        <f ca="1" t="shared" si="6325"/>
        <v>39323.6434566151</v>
      </c>
      <c r="BD849" s="28">
        <f ca="1" t="shared" si="6325"/>
        <v>43944.7657633815</v>
      </c>
      <c r="BE849" s="28">
        <f ca="1" t="shared" ref="BE849:BI849" si="6326">AZ849/Z849</f>
        <v>22651.482262218</v>
      </c>
      <c r="BF849" s="28">
        <f ca="1" t="shared" si="6326"/>
        <v>22094.2441418069</v>
      </c>
      <c r="BG849" s="28">
        <f ca="1" t="shared" si="6326"/>
        <v>21568.2629608642</v>
      </c>
      <c r="BH849" s="28">
        <f ca="1" t="shared" si="6326"/>
        <v>20968.562669962</v>
      </c>
      <c r="BI849" s="28">
        <f ca="1" t="shared" si="6326"/>
        <v>19579.6774865735</v>
      </c>
      <c r="BJ849" s="28">
        <f ca="1" t="shared" si="6214"/>
        <v>67501.4059055214</v>
      </c>
      <c r="BK849" s="28">
        <f ca="1" t="shared" si="6215"/>
        <v>41128.1388170656</v>
      </c>
      <c r="BL849" s="28">
        <f ca="1" t="shared" si="6216"/>
        <v>108629.544722587</v>
      </c>
      <c r="BM849" s="28">
        <f ca="1">BK849*'Ejercicio 3 - TIR'!$D$5</f>
        <v>20564.0694085328</v>
      </c>
      <c r="BN849" s="28">
        <f ca="1" t="shared" si="6217"/>
        <v>88065.4753140543</v>
      </c>
      <c r="BO849" s="28">
        <f ca="1" t="shared" si="6218"/>
        <v>39237.747076304</v>
      </c>
      <c r="BP849" s="28">
        <f ca="1" t="shared" si="6219"/>
        <v>-121699.004032073</v>
      </c>
      <c r="BQ849" s="28">
        <f ca="1" t="shared" ref="BQ849:BT849" si="6327">BE849</f>
        <v>22651.482262218</v>
      </c>
      <c r="BR849" s="28">
        <f ca="1" t="shared" si="6327"/>
        <v>22094.2441418069</v>
      </c>
      <c r="BS849" s="28">
        <f ca="1" t="shared" si="6327"/>
        <v>21568.2629608642</v>
      </c>
      <c r="BT849" s="28">
        <f ca="1" t="shared" si="6327"/>
        <v>20968.562669962</v>
      </c>
      <c r="BU849" s="28">
        <f ca="1" t="shared" si="6221"/>
        <v>58817.4245628775</v>
      </c>
      <c r="BV849" s="30">
        <f ca="1" t="shared" si="6222"/>
        <v>5.47923433346429</v>
      </c>
    </row>
    <row r="850" ht="15" customHeight="1" spans="1:74">
      <c r="A850" s="26">
        <v>849</v>
      </c>
      <c r="B850" s="27">
        <f ca="1" t="shared" ref="B850:F850" si="6328">RAND()</f>
        <v>0.104867119147226</v>
      </c>
      <c r="C850" s="28">
        <f ca="1">IF(B850&lt;=('Ejercicio 3 - TIR'!$D$13-'Ejercicio 3 - TIR'!$C$13)/('Ejercicio 3 - TIR'!$E$13-'Ejercicio 3 - TIR'!$C$13),'Ejercicio 3 - TIR'!$C$13+SQRT(('Ejercicio 3 - TIR'!$E$13-'Ejercicio 3 - TIR'!$C$13)*('Ejercicio 3 - TIR'!$D$13-'Ejercicio 3 - TIR'!$C$13)*B850),'Ejercicio 3 - TIR'!$E$13-SQRT(('Ejercicio 3 - TIR'!$E$13-'Ejercicio 3 - TIR'!$C$13)*('Ejercicio 3 - TIR'!$E$13-'Ejercicio 3 - TIR'!$D$13)*(1-B850)))</f>
        <v>66476.6386080196</v>
      </c>
      <c r="D850" s="27">
        <f ca="1" t="shared" si="6328"/>
        <v>0.00581219017153667</v>
      </c>
      <c r="E850" s="28">
        <f ca="1">IF(D850&lt;=('Ejercicio 3 - TIR'!$D$14-'Ejercicio 3 - TIR'!$C$14)/('Ejercicio 3 - TIR'!$E$14-'Ejercicio 3 - TIR'!$C$14),'Ejercicio 3 - TIR'!$C$14+SQRT(('Ejercicio 3 - TIR'!$E$14-'Ejercicio 3 - TIR'!$C$14)*('Ejercicio 3 - TIR'!$D$14-'Ejercicio 3 - TIR'!$C$14)*D850),'Ejercicio 3 - TIR'!$E$14-SQRT(('Ejercicio 3 - TIR'!$E$14-'Ejercicio 3 - TIR'!$C$14)*('Ejercicio 3 - TIR'!$E$14-'Ejercicio 3 - TIR'!$D$14)*(1-D850)))</f>
        <v>25660.2380350035</v>
      </c>
      <c r="F850" s="27">
        <f ca="1" t="shared" si="6328"/>
        <v>0.0534341190532213</v>
      </c>
      <c r="G850" s="28">
        <f ca="1">IF(F850&lt;=('Ejercicio 3 - TIR'!$D$18-'Ejercicio 3 - TIR'!$C$18)/('Ejercicio 3 - TIR'!$E$18-'Ejercicio 3 - TIR'!$C$18),'Ejercicio 3 - TIR'!$C$18+SQRT(('Ejercicio 3 - TIR'!$E$18-'Ejercicio 3 - TIR'!$C$18)*('Ejercicio 3 - TIR'!$D$18-'Ejercicio 3 - TIR'!$C$18)*F850),'Ejercicio 3 - TIR'!$E$18-SQRT(('Ejercicio 3 - TIR'!$E$18-'Ejercicio 3 - TIR'!$C$18)*('Ejercicio 3 - TIR'!$E$18-'Ejercicio 3 - TIR'!$D$18)*(1-F850)))</f>
        <v>32831.0983483417</v>
      </c>
      <c r="H850" s="27">
        <f ca="1" t="shared" ref="H850:L850" si="6329">RAND()</f>
        <v>0.754670153577961</v>
      </c>
      <c r="I850" s="28">
        <f ca="1">IF(H850&lt;=('Ejercicio 3 - TIR'!$D$18-'Ejercicio 3 - TIR'!$C$18)/('Ejercicio 3 - TIR'!$E$18-'Ejercicio 3 - TIR'!$C$18),'Ejercicio 3 - TIR'!$C$18+SQRT(('Ejercicio 3 - TIR'!$E$18-'Ejercicio 3 - TIR'!$C$18)*('Ejercicio 3 - TIR'!$D$18-'Ejercicio 3 - TIR'!$C$18)*H850),'Ejercicio 3 - TIR'!$E$18-SQRT(('Ejercicio 3 - TIR'!$E$18-'Ejercicio 3 - TIR'!$C$18)*('Ejercicio 3 - TIR'!$E$18-'Ejercicio 3 - TIR'!$D$18)*(1-H850)))</f>
        <v>40710.5083655924</v>
      </c>
      <c r="J850" s="27">
        <f ca="1" t="shared" si="6329"/>
        <v>0.303451828152765</v>
      </c>
      <c r="K850" s="28">
        <f ca="1">IF(J850&lt;=('Ejercicio 3 - TIR'!$D$18-'Ejercicio 3 - TIR'!$C$18)/('Ejercicio 3 - TIR'!$E$18-'Ejercicio 3 - TIR'!$C$18),'Ejercicio 3 - TIR'!$C$18+SQRT(('Ejercicio 3 - TIR'!$E$18-'Ejercicio 3 - TIR'!$C$18)*('Ejercicio 3 - TIR'!$D$18-'Ejercicio 3 - TIR'!$C$18)*J850),'Ejercicio 3 - TIR'!$E$18-SQRT(('Ejercicio 3 - TIR'!$E$18-'Ejercicio 3 - TIR'!$C$18)*('Ejercicio 3 - TIR'!$E$18-'Ejercicio 3 - TIR'!$D$18)*(1-J850)))</f>
        <v>36746.686166031</v>
      </c>
      <c r="L850" s="27">
        <f ca="1" t="shared" si="6329"/>
        <v>0.994465151790318</v>
      </c>
      <c r="M850" s="28">
        <f ca="1">IF(L850&lt;=('Ejercicio 3 - TIR'!$D$18-'Ejercicio 3 - TIR'!$C$18)/('Ejercicio 3 - TIR'!$E$18-'Ejercicio 3 - TIR'!$C$18),'Ejercicio 3 - TIR'!$C$18+SQRT(('Ejercicio 3 - TIR'!$E$18-'Ejercicio 3 - TIR'!$C$18)*('Ejercicio 3 - TIR'!$D$18-'Ejercicio 3 - TIR'!$C$18)*L850),'Ejercicio 3 - TIR'!$E$18-SQRT(('Ejercicio 3 - TIR'!$E$18-'Ejercicio 3 - TIR'!$C$18)*('Ejercicio 3 - TIR'!$E$18-'Ejercicio 3 - TIR'!$D$18)*(1-L850)))</f>
        <v>44355.7068867929</v>
      </c>
      <c r="N850" s="27">
        <f ca="1" t="shared" ref="N850:R850" si="6330">RAND()</f>
        <v>0.723223704318128</v>
      </c>
      <c r="O850" s="28">
        <f ca="1">IF(N850&lt;=('Ejercicio 3 - TIR'!$D$18-'Ejercicio 3 - TIR'!$C$18)/('Ejercicio 3 - TIR'!$E$18-'Ejercicio 3 - TIR'!$C$18),'Ejercicio 3 - TIR'!$C$18+SQRT(('Ejercicio 3 - TIR'!$E$18-'Ejercicio 3 - TIR'!$C$18)*('Ejercicio 3 - TIR'!$D$18-'Ejercicio 3 - TIR'!$C$18)*N850),'Ejercicio 3 - TIR'!$E$18-SQRT(('Ejercicio 3 - TIR'!$E$18-'Ejercicio 3 - TIR'!$C$18)*('Ejercicio 3 - TIR'!$E$18-'Ejercicio 3 - TIR'!$D$18)*(1-N850)))</f>
        <v>40443.8807987345</v>
      </c>
      <c r="P850" s="27">
        <f ca="1" t="shared" si="6330"/>
        <v>0.219394066655675</v>
      </c>
      <c r="Q850" s="29">
        <f ca="1">IF(P850&lt;=('Ejercicio 3 - TIR'!$D$22-'Ejercicio 3 - TIR'!$C$22)/('Ejercicio 3 - TIR'!$E$22-'Ejercicio 3 - TIR'!$C$22),'Ejercicio 3 - TIR'!$C$22+SQRT(('Ejercicio 3 - TIR'!$E$22-'Ejercicio 3 - TIR'!$C$22)*('Ejercicio 3 - TIR'!$D$22-'Ejercicio 3 - TIR'!$C$22)*P850),'Ejercicio 3 - TIR'!$E$22-SQRT(('Ejercicio 3 - TIR'!$E$22-'Ejercicio 3 - TIR'!$C$22)*('Ejercicio 3 - TIR'!$E$22-'Ejercicio 3 - TIR'!$D$22)*(1-P850)))</f>
        <v>0.139872325479928</v>
      </c>
      <c r="R850" s="27">
        <f ca="1" t="shared" si="6330"/>
        <v>0.100283117779364</v>
      </c>
      <c r="S850" s="29">
        <f ca="1">IF(R850&lt;=('Ejercicio 3 - TIR'!$D$23-'Ejercicio 3 - TIR'!$C$23)/('Ejercicio 3 - TIR'!$E$23-'Ejercicio 3 - TIR'!$C$23),'Ejercicio 3 - TIR'!$C$23+SQRT(('Ejercicio 3 - TIR'!$E$23-'Ejercicio 3 - TIR'!$C$23)*('Ejercicio 3 - TIR'!$D$23-'Ejercicio 3 - TIR'!$C$23)*R850),'Ejercicio 3 - TIR'!$E$23-SQRT(('Ejercicio 3 - TIR'!$E$23-'Ejercicio 3 - TIR'!$C$23)*('Ejercicio 3 - TIR'!$E$23-'Ejercicio 3 - TIR'!$D$23)*(1-R850)))</f>
        <v>0.133435386559487</v>
      </c>
      <c r="T850" s="27">
        <f ca="1" t="shared" ref="T850:X850" si="6331">RAND()</f>
        <v>0.188561008198288</v>
      </c>
      <c r="U850" s="29">
        <f ca="1">IF(T850&lt;=('Ejercicio 3 - TIR'!$D$24-'Ejercicio 3 - TIR'!$C$24)/('Ejercicio 3 - TIR'!$E$24-'Ejercicio 3 - TIR'!$C$24),'Ejercicio 3 - TIR'!$C$24+SQRT(('Ejercicio 3 - TIR'!$E$24-'Ejercicio 3 - TIR'!$C$24)*('Ejercicio 3 - TIR'!$D$24-'Ejercicio 3 - TIR'!$C$24)*T850),'Ejercicio 3 - TIR'!$E$24-SQRT(('Ejercicio 3 - TIR'!$E$24-'Ejercicio 3 - TIR'!$C$24)*('Ejercicio 3 - TIR'!$E$24-'Ejercicio 3 - TIR'!$D$24)*(1-T850)))</f>
        <v>0.169899198908911</v>
      </c>
      <c r="V850" s="27">
        <f ca="1" t="shared" si="6331"/>
        <v>0.493851026866107</v>
      </c>
      <c r="W850" s="29">
        <f ca="1">IF(V850&lt;=('Ejercicio 3 - TIR'!$D$25-'Ejercicio 3 - TIR'!$C$25)/('Ejercicio 3 - TIR'!$E$25-'Ejercicio 3 - TIR'!$C$25),'Ejercicio 3 - TIR'!$C$25+SQRT(('Ejercicio 3 - TIR'!$E$25-'Ejercicio 3 - TIR'!$C$25)*('Ejercicio 3 - TIR'!$D$25-'Ejercicio 3 - TIR'!$C$25)*V850),'Ejercicio 3 - TIR'!$E$25-SQRT(('Ejercicio 3 - TIR'!$E$25-'Ejercicio 3 - TIR'!$C$25)*('Ejercicio 3 - TIR'!$E$25-'Ejercicio 3 - TIR'!$D$25)*(1-V850)))</f>
        <v>0.207910554696354</v>
      </c>
      <c r="X850" s="27">
        <f ca="1" t="shared" si="6331"/>
        <v>0.951322169766637</v>
      </c>
      <c r="Y850" s="29">
        <f ca="1">IF(X850&lt;=('Ejercicio 3 - TIR'!$D$26-'Ejercicio 3 - TIR'!$C$26)/('Ejercicio 3 - TIR'!$E$26-'Ejercicio 3 - TIR'!$C$26),'Ejercicio 3 - TIR'!$C$26+SQRT(('Ejercicio 3 - TIR'!$E$26-'Ejercicio 3 - TIR'!$C$26)*('Ejercicio 3 - TIR'!$D$26-'Ejercicio 3 - TIR'!$C$26)*X850),'Ejercicio 3 - TIR'!$E$26-SQRT(('Ejercicio 3 - TIR'!$E$26-'Ejercicio 3 - TIR'!$C$26)*('Ejercicio 3 - TIR'!$E$26-'Ejercicio 3 - TIR'!$D$26)*(1-X850)))</f>
        <v>0.263787033483654</v>
      </c>
      <c r="Z850" s="27">
        <f ca="1" t="shared" si="6192"/>
        <v>1.13987232547993</v>
      </c>
      <c r="AA850" s="27">
        <f ca="1" t="shared" si="6193"/>
        <v>1.2919716298588</v>
      </c>
      <c r="AB850" s="27">
        <f ca="1" t="shared" si="6194"/>
        <v>1.51147657478486</v>
      </c>
      <c r="AC850" s="27">
        <f ca="1" t="shared" si="6195"/>
        <v>1.82572850785892</v>
      </c>
      <c r="AD850" s="27">
        <f ca="1" t="shared" si="6196"/>
        <v>2.30733201489356</v>
      </c>
      <c r="AE850" s="26">
        <f ca="1" t="shared" si="6197"/>
        <v>3589.15716632445</v>
      </c>
      <c r="AF850" s="26">
        <f ca="1" t="shared" si="6198"/>
        <v>4068.0777402357</v>
      </c>
      <c r="AG850" s="26">
        <f ca="1" t="shared" si="6199"/>
        <v>4759.24088940092</v>
      </c>
      <c r="AH850" s="26">
        <f ca="1" t="shared" si="6200"/>
        <v>5748.73730264984</v>
      </c>
      <c r="AI850" s="26">
        <f ca="1" t="shared" si="6201"/>
        <v>7265.17966199266</v>
      </c>
      <c r="AJ850" s="28">
        <f ca="1" t="shared" si="6202"/>
        <v>37423.2604223845</v>
      </c>
      <c r="AK850" s="28">
        <f ca="1" t="shared" si="6203"/>
        <v>52596.8218454749</v>
      </c>
      <c r="AL850" s="28">
        <f ca="1" t="shared" si="6204"/>
        <v>55541.7553409266</v>
      </c>
      <c r="AM850" s="28">
        <f ca="1" t="shared" si="6205"/>
        <v>80981.478549452</v>
      </c>
      <c r="AN850" s="28">
        <f ca="1" t="shared" si="6206"/>
        <v>93317.4609734591</v>
      </c>
      <c r="AO850" s="28">
        <f ca="1">C850/'Ejercicio 3 - TIR'!$D$7</f>
        <v>13295.3277216039</v>
      </c>
      <c r="AP850" s="28">
        <f ca="1" t="shared" si="6207"/>
        <v>24127.9327007806</v>
      </c>
      <c r="AQ850" s="28">
        <f ca="1" t="shared" si="6208"/>
        <v>39301.494123871</v>
      </c>
      <c r="AR850" s="28">
        <f ca="1" t="shared" si="6209"/>
        <v>42246.4276193227</v>
      </c>
      <c r="AS850" s="28">
        <f ca="1" t="shared" si="6210"/>
        <v>67686.1508278481</v>
      </c>
      <c r="AT850" s="28">
        <f ca="1" t="shared" si="6211"/>
        <v>80022.1332518552</v>
      </c>
      <c r="AU850" s="28">
        <f ca="1">AP850*'Ejercicio 3 - TIR'!$D$5</f>
        <v>12063.9663503903</v>
      </c>
      <c r="AV850" s="28">
        <f ca="1">AQ850*'Ejercicio 3 - TIR'!$D$5</f>
        <v>19650.7470619355</v>
      </c>
      <c r="AW850" s="28">
        <f ca="1">AR850*'Ejercicio 3 - TIR'!$D$5</f>
        <v>21123.2138096614</v>
      </c>
      <c r="AX850" s="28">
        <f ca="1">AS850*'Ejercicio 3 - TIR'!$D$5</f>
        <v>33843.075413924</v>
      </c>
      <c r="AY850" s="28">
        <f ca="1">AT850*'Ejercicio 3 - TIR'!$D$5</f>
        <v>40011.0666259276</v>
      </c>
      <c r="AZ850" s="28">
        <f ca="1" t="shared" ref="AZ850:BD850" si="6332">AJ850-AU850-AE850</f>
        <v>21770.1369056698</v>
      </c>
      <c r="BA850" s="28">
        <f ca="1" t="shared" si="6332"/>
        <v>28877.9970433037</v>
      </c>
      <c r="BB850" s="28">
        <f ca="1" t="shared" si="6332"/>
        <v>29659.3006418644</v>
      </c>
      <c r="BC850" s="28">
        <f ca="1" t="shared" si="6332"/>
        <v>41389.6658328781</v>
      </c>
      <c r="BD850" s="28">
        <f ca="1" t="shared" si="6332"/>
        <v>46041.2146855388</v>
      </c>
      <c r="BE850" s="28">
        <f ca="1" t="shared" ref="BE850:BI850" si="6333">AZ850/Z850</f>
        <v>19098.7502889885</v>
      </c>
      <c r="BF850" s="28">
        <f ca="1" t="shared" si="6333"/>
        <v>22351.8817100184</v>
      </c>
      <c r="BG850" s="28">
        <f ca="1" t="shared" si="6333"/>
        <v>19622.732589214</v>
      </c>
      <c r="BH850" s="28">
        <f ca="1" t="shared" si="6333"/>
        <v>22670.2193971966</v>
      </c>
      <c r="BI850" s="28">
        <f ca="1" t="shared" si="6333"/>
        <v>19954.3084343077</v>
      </c>
      <c r="BJ850" s="28">
        <f ca="1" t="shared" si="6214"/>
        <v>59206.688727953</v>
      </c>
      <c r="BK850" s="28">
        <f ca="1" t="shared" si="6215"/>
        <v>30676.7353005586</v>
      </c>
      <c r="BL850" s="28">
        <f ca="1" t="shared" si="6216"/>
        <v>89883.4240285116</v>
      </c>
      <c r="BM850" s="28">
        <f ca="1">BK850*'Ejercicio 3 - TIR'!$D$5</f>
        <v>15338.3676502793</v>
      </c>
      <c r="BN850" s="28">
        <f ca="1" t="shared" si="6217"/>
        <v>74545.0563782323</v>
      </c>
      <c r="BO850" s="28">
        <f ca="1" t="shared" si="6218"/>
        <v>32307.9018958054</v>
      </c>
      <c r="BP850" s="28">
        <f ca="1" t="shared" si="6219"/>
        <v>-92136.8766430231</v>
      </c>
      <c r="BQ850" s="28">
        <f ca="1" t="shared" ref="BQ850:BT850" si="6334">BE850</f>
        <v>19098.7502889885</v>
      </c>
      <c r="BR850" s="28">
        <f ca="1" t="shared" si="6334"/>
        <v>22351.8817100184</v>
      </c>
      <c r="BS850" s="28">
        <f ca="1" t="shared" si="6334"/>
        <v>19622.732589214</v>
      </c>
      <c r="BT850" s="28">
        <f ca="1" t="shared" si="6334"/>
        <v>22670.2193971966</v>
      </c>
      <c r="BU850" s="28">
        <f ca="1" t="shared" si="6221"/>
        <v>52262.2103301132</v>
      </c>
      <c r="BV850" s="30">
        <f ca="1" t="shared" si="6222"/>
        <v>12.2864663242343</v>
      </c>
    </row>
    <row r="851" ht="15" customHeight="1" spans="1:74">
      <c r="A851" s="26">
        <v>850</v>
      </c>
      <c r="B851" s="27">
        <f ca="1" t="shared" ref="B851:F851" si="6335">RAND()</f>
        <v>0.649101772674581</v>
      </c>
      <c r="C851" s="28">
        <f ca="1">IF(B851&lt;=('Ejercicio 3 - TIR'!$D$13-'Ejercicio 3 - TIR'!$C$13)/('Ejercicio 3 - TIR'!$E$13-'Ejercicio 3 - TIR'!$C$13),'Ejercicio 3 - TIR'!$C$13+SQRT(('Ejercicio 3 - TIR'!$E$13-'Ejercicio 3 - TIR'!$C$13)*('Ejercicio 3 - TIR'!$D$13-'Ejercicio 3 - TIR'!$C$13)*B851),'Ejercicio 3 - TIR'!$E$13-SQRT(('Ejercicio 3 - TIR'!$E$13-'Ejercicio 3 - TIR'!$C$13)*('Ejercicio 3 - TIR'!$E$13-'Ejercicio 3 - TIR'!$D$13)*(1-B851)))</f>
        <v>79479.8179152693</v>
      </c>
      <c r="D851" s="27">
        <f ca="1" t="shared" si="6335"/>
        <v>0.72759753078994</v>
      </c>
      <c r="E851" s="28">
        <f ca="1">IF(D851&lt;=('Ejercicio 3 - TIR'!$D$14-'Ejercicio 3 - TIR'!$C$14)/('Ejercicio 3 - TIR'!$E$14-'Ejercicio 3 - TIR'!$C$14),'Ejercicio 3 - TIR'!$C$14+SQRT(('Ejercicio 3 - TIR'!$E$14-'Ejercicio 3 - TIR'!$C$14)*('Ejercicio 3 - TIR'!$D$14-'Ejercicio 3 - TIR'!$C$14)*D851),'Ejercicio 3 - TIR'!$E$14-SQRT(('Ejercicio 3 - TIR'!$E$14-'Ejercicio 3 - TIR'!$C$14)*('Ejercicio 3 - TIR'!$E$14-'Ejercicio 3 - TIR'!$D$14)*(1-D851)))</f>
        <v>33607.7883028244</v>
      </c>
      <c r="F851" s="27">
        <f ca="1" t="shared" si="6335"/>
        <v>0.123406827331906</v>
      </c>
      <c r="G851" s="28">
        <f ca="1">IF(F851&lt;=('Ejercicio 3 - TIR'!$D$18-'Ejercicio 3 - TIR'!$C$18)/('Ejercicio 3 - TIR'!$E$18-'Ejercicio 3 - TIR'!$C$18),'Ejercicio 3 - TIR'!$C$18+SQRT(('Ejercicio 3 - TIR'!$E$18-'Ejercicio 3 - TIR'!$C$18)*('Ejercicio 3 - TIR'!$D$18-'Ejercicio 3 - TIR'!$C$18)*F851),'Ejercicio 3 - TIR'!$E$18-SQRT(('Ejercicio 3 - TIR'!$E$18-'Ejercicio 3 - TIR'!$C$18)*('Ejercicio 3 - TIR'!$E$18-'Ejercicio 3 - TIR'!$D$18)*(1-F851)))</f>
        <v>34302.4439682332</v>
      </c>
      <c r="H851" s="27">
        <f ca="1" t="shared" ref="H851:L851" si="6336">RAND()</f>
        <v>0.00807881455113235</v>
      </c>
      <c r="I851" s="28">
        <f ca="1">IF(H851&lt;=('Ejercicio 3 - TIR'!$D$18-'Ejercicio 3 - TIR'!$C$18)/('Ejercicio 3 - TIR'!$E$18-'Ejercicio 3 - TIR'!$C$18),'Ejercicio 3 - TIR'!$C$18+SQRT(('Ejercicio 3 - TIR'!$E$18-'Ejercicio 3 - TIR'!$C$18)*('Ejercicio 3 - TIR'!$D$18-'Ejercicio 3 - TIR'!$C$18)*H851),'Ejercicio 3 - TIR'!$E$18-SQRT(('Ejercicio 3 - TIR'!$E$18-'Ejercicio 3 - TIR'!$C$18)*('Ejercicio 3 - TIR'!$E$18-'Ejercicio 3 - TIR'!$D$18)*(1-H851)))</f>
        <v>31100.827953256</v>
      </c>
      <c r="J851" s="27">
        <f ca="1" t="shared" si="6336"/>
        <v>0.903125877100994</v>
      </c>
      <c r="K851" s="28">
        <f ca="1">IF(J851&lt;=('Ejercicio 3 - TIR'!$D$18-'Ejercicio 3 - TIR'!$C$18)/('Ejercicio 3 - TIR'!$E$18-'Ejercicio 3 - TIR'!$C$18),'Ejercicio 3 - TIR'!$C$18+SQRT(('Ejercicio 3 - TIR'!$E$18-'Ejercicio 3 - TIR'!$C$18)*('Ejercicio 3 - TIR'!$D$18-'Ejercicio 3 - TIR'!$C$18)*J851),'Ejercicio 3 - TIR'!$E$18-SQRT(('Ejercicio 3 - TIR'!$E$18-'Ejercicio 3 - TIR'!$C$18)*('Ejercicio 3 - TIR'!$E$18-'Ejercicio 3 - TIR'!$D$18)*(1-J851)))</f>
        <v>42304.529870797</v>
      </c>
      <c r="L851" s="27">
        <f ca="1" t="shared" si="6336"/>
        <v>0.990043684336042</v>
      </c>
      <c r="M851" s="28">
        <f ca="1">IF(L851&lt;=('Ejercicio 3 - TIR'!$D$18-'Ejercicio 3 - TIR'!$C$18)/('Ejercicio 3 - TIR'!$E$18-'Ejercicio 3 - TIR'!$C$18),'Ejercicio 3 - TIR'!$C$18+SQRT(('Ejercicio 3 - TIR'!$E$18-'Ejercicio 3 - TIR'!$C$18)*('Ejercicio 3 - TIR'!$D$18-'Ejercicio 3 - TIR'!$C$18)*L851),'Ejercicio 3 - TIR'!$E$18-SQRT(('Ejercicio 3 - TIR'!$E$18-'Ejercicio 3 - TIR'!$C$18)*('Ejercicio 3 - TIR'!$E$18-'Ejercicio 3 - TIR'!$D$18)*(1-L851)))</f>
        <v>44135.8682537964</v>
      </c>
      <c r="N851" s="27">
        <f ca="1" t="shared" ref="N851:R851" si="6337">RAND()</f>
        <v>0.49315687654819</v>
      </c>
      <c r="O851" s="28">
        <f ca="1">IF(N851&lt;=('Ejercicio 3 - TIR'!$D$18-'Ejercicio 3 - TIR'!$C$18)/('Ejercicio 3 - TIR'!$E$18-'Ejercicio 3 - TIR'!$C$18),'Ejercicio 3 - TIR'!$C$18+SQRT(('Ejercicio 3 - TIR'!$E$18-'Ejercicio 3 - TIR'!$C$18)*('Ejercicio 3 - TIR'!$D$18-'Ejercicio 3 - TIR'!$C$18)*N851),'Ejercicio 3 - TIR'!$E$18-SQRT(('Ejercicio 3 - TIR'!$E$18-'Ejercicio 3 - TIR'!$C$18)*('Ejercicio 3 - TIR'!$E$18-'Ejercicio 3 - TIR'!$D$18)*(1-N851)))</f>
        <v>38600.7866781027</v>
      </c>
      <c r="P851" s="27">
        <f ca="1" t="shared" si="6337"/>
        <v>0.737642251591779</v>
      </c>
      <c r="Q851" s="29">
        <f ca="1">IF(P851&lt;=('Ejercicio 3 - TIR'!$D$22-'Ejercicio 3 - TIR'!$C$22)/('Ejercicio 3 - TIR'!$E$22-'Ejercicio 3 - TIR'!$C$22),'Ejercicio 3 - TIR'!$C$22+SQRT(('Ejercicio 3 - TIR'!$E$22-'Ejercicio 3 - TIR'!$C$22)*('Ejercicio 3 - TIR'!$D$22-'Ejercicio 3 - TIR'!$C$22)*P851),'Ejercicio 3 - TIR'!$E$22-SQRT(('Ejercicio 3 - TIR'!$E$22-'Ejercicio 3 - TIR'!$C$22)*('Ejercicio 3 - TIR'!$E$22-'Ejercicio 3 - TIR'!$D$22)*(1-P851)))</f>
        <v>0.15826882545432</v>
      </c>
      <c r="R851" s="27">
        <f ca="1" t="shared" si="6337"/>
        <v>0.541422559358022</v>
      </c>
      <c r="S851" s="29">
        <f ca="1">IF(R851&lt;=('Ejercicio 3 - TIR'!$D$23-'Ejercicio 3 - TIR'!$C$23)/('Ejercicio 3 - TIR'!$E$23-'Ejercicio 3 - TIR'!$C$23),'Ejercicio 3 - TIR'!$C$23+SQRT(('Ejercicio 3 - TIR'!$E$23-'Ejercicio 3 - TIR'!$C$23)*('Ejercicio 3 - TIR'!$D$23-'Ejercicio 3 - TIR'!$C$23)*R851),'Ejercicio 3 - TIR'!$E$23-SQRT(('Ejercicio 3 - TIR'!$E$23-'Ejercicio 3 - TIR'!$C$23)*('Ejercicio 3 - TIR'!$E$23-'Ejercicio 3 - TIR'!$D$23)*(1-R851)))</f>
        <v>0.151269538932423</v>
      </c>
      <c r="T851" s="27">
        <f ca="1" t="shared" ref="T851:X851" si="6338">RAND()</f>
        <v>0.726554604887246</v>
      </c>
      <c r="U851" s="29">
        <f ca="1">IF(T851&lt;=('Ejercicio 3 - TIR'!$D$24-'Ejercicio 3 - TIR'!$C$24)/('Ejercicio 3 - TIR'!$E$24-'Ejercicio 3 - TIR'!$C$24),'Ejercicio 3 - TIR'!$C$24+SQRT(('Ejercicio 3 - TIR'!$E$24-'Ejercicio 3 - TIR'!$C$24)*('Ejercicio 3 - TIR'!$D$24-'Ejercicio 3 - TIR'!$C$24)*T851),'Ejercicio 3 - TIR'!$E$24-SQRT(('Ejercicio 3 - TIR'!$E$24-'Ejercicio 3 - TIR'!$C$24)*('Ejercicio 3 - TIR'!$E$24-'Ejercicio 3 - TIR'!$D$24)*(1-T851)))</f>
        <v>0.192329671011791</v>
      </c>
      <c r="V851" s="27">
        <f ca="1" t="shared" si="6338"/>
        <v>0.874381673674006</v>
      </c>
      <c r="W851" s="29">
        <f ca="1">IF(V851&lt;=('Ejercicio 3 - TIR'!$D$25-'Ejercicio 3 - TIR'!$C$25)/('Ejercicio 3 - TIR'!$E$25-'Ejercicio 3 - TIR'!$C$25),'Ejercicio 3 - TIR'!$C$25+SQRT(('Ejercicio 3 - TIR'!$E$25-'Ejercicio 3 - TIR'!$C$25)*('Ejercicio 3 - TIR'!$D$25-'Ejercicio 3 - TIR'!$C$25)*V851),'Ejercicio 3 - TIR'!$E$25-SQRT(('Ejercicio 3 - TIR'!$E$25-'Ejercicio 3 - TIR'!$C$25)*('Ejercicio 3 - TIR'!$E$25-'Ejercicio 3 - TIR'!$D$25)*(1-V851)))</f>
        <v>0.229031830262491</v>
      </c>
      <c r="X851" s="27">
        <f ca="1" t="shared" si="6338"/>
        <v>0.131943711806858</v>
      </c>
      <c r="Y851" s="29">
        <f ca="1">IF(X851&lt;=('Ejercicio 3 - TIR'!$D$26-'Ejercicio 3 - TIR'!$C$26)/('Ejercicio 3 - TIR'!$E$26-'Ejercicio 3 - TIR'!$C$26),'Ejercicio 3 - TIR'!$C$26+SQRT(('Ejercicio 3 - TIR'!$E$26-'Ejercicio 3 - TIR'!$C$26)*('Ejercicio 3 - TIR'!$D$26-'Ejercicio 3 - TIR'!$C$26)*X851),'Ejercicio 3 - TIR'!$E$26-SQRT(('Ejercicio 3 - TIR'!$E$26-'Ejercicio 3 - TIR'!$C$26)*('Ejercicio 3 - TIR'!$E$26-'Ejercicio 3 - TIR'!$D$26)*(1-X851)))</f>
        <v>0.208874533686386</v>
      </c>
      <c r="Z851" s="27">
        <f ca="1" t="shared" si="6192"/>
        <v>1.15826882545432</v>
      </c>
      <c r="AA851" s="27">
        <f ca="1" t="shared" si="6193"/>
        <v>1.33347961664059</v>
      </c>
      <c r="AB851" s="27">
        <f ca="1" t="shared" si="6194"/>
        <v>1.58994731261001</v>
      </c>
      <c r="AC851" s="27">
        <f ca="1" t="shared" si="6195"/>
        <v>1.95409585563801</v>
      </c>
      <c r="AD851" s="27">
        <f ca="1" t="shared" si="6196"/>
        <v>2.3622567162629</v>
      </c>
      <c r="AE851" s="26">
        <f ca="1" t="shared" si="6197"/>
        <v>5319.06518080546</v>
      </c>
      <c r="AF851" s="26">
        <f ca="1" t="shared" si="6198"/>
        <v>6123.6777182574</v>
      </c>
      <c r="AG851" s="26">
        <f ca="1" t="shared" si="6199"/>
        <v>7301.44263919209</v>
      </c>
      <c r="AH851" s="26">
        <f ca="1" t="shared" si="6200"/>
        <v>8973.70541040284</v>
      </c>
      <c r="AI851" s="26">
        <f ca="1" t="shared" si="6201"/>
        <v>10848.0839434397</v>
      </c>
      <c r="AJ851" s="28">
        <f ca="1" t="shared" si="6202"/>
        <v>39731.4514852981</v>
      </c>
      <c r="AK851" s="28">
        <f ca="1" t="shared" si="6203"/>
        <v>41472.3201363129</v>
      </c>
      <c r="AL851" s="28">
        <f ca="1" t="shared" si="6204"/>
        <v>67261.9735793036</v>
      </c>
      <c r="AM851" s="28">
        <f ca="1" t="shared" si="6205"/>
        <v>86245.7172397288</v>
      </c>
      <c r="AN851" s="28">
        <f ca="1" t="shared" si="6206"/>
        <v>91184.9675833794</v>
      </c>
      <c r="AO851" s="28">
        <f ca="1">C851/'Ejercicio 3 - TIR'!$D$7</f>
        <v>15895.9635830539</v>
      </c>
      <c r="AP851" s="28">
        <f ca="1" t="shared" si="6207"/>
        <v>23835.4879022442</v>
      </c>
      <c r="AQ851" s="28">
        <f ca="1" t="shared" si="6208"/>
        <v>25576.3565532591</v>
      </c>
      <c r="AR851" s="28">
        <f ca="1" t="shared" si="6209"/>
        <v>51366.0099962498</v>
      </c>
      <c r="AS851" s="28">
        <f ca="1" t="shared" si="6210"/>
        <v>70349.7536566749</v>
      </c>
      <c r="AT851" s="28">
        <f ca="1" t="shared" si="6211"/>
        <v>75289.0040003256</v>
      </c>
      <c r="AU851" s="28">
        <f ca="1">AP851*'Ejercicio 3 - TIR'!$D$5</f>
        <v>11917.7439511221</v>
      </c>
      <c r="AV851" s="28">
        <f ca="1">AQ851*'Ejercicio 3 - TIR'!$D$5</f>
        <v>12788.1782766295</v>
      </c>
      <c r="AW851" s="28">
        <f ca="1">AR851*'Ejercicio 3 - TIR'!$D$5</f>
        <v>25683.0049981249</v>
      </c>
      <c r="AX851" s="28">
        <f ca="1">AS851*'Ejercicio 3 - TIR'!$D$5</f>
        <v>35174.8768283374</v>
      </c>
      <c r="AY851" s="28">
        <f ca="1">AT851*'Ejercicio 3 - TIR'!$D$5</f>
        <v>37644.5020001628</v>
      </c>
      <c r="AZ851" s="28">
        <f ca="1" t="shared" ref="AZ851:BD851" si="6339">AJ851-AU851-AE851</f>
        <v>22494.6423533705</v>
      </c>
      <c r="BA851" s="28">
        <f ca="1" t="shared" si="6339"/>
        <v>22560.464141426</v>
      </c>
      <c r="BB851" s="28">
        <f ca="1" t="shared" si="6339"/>
        <v>34277.5259419867</v>
      </c>
      <c r="BC851" s="28">
        <f ca="1" t="shared" si="6339"/>
        <v>42097.1350009885</v>
      </c>
      <c r="BD851" s="28">
        <f ca="1" t="shared" si="6339"/>
        <v>42692.3816397769</v>
      </c>
      <c r="BE851" s="28">
        <f ca="1" t="shared" ref="BE851:BI851" si="6340">AZ851/Z851</f>
        <v>19420.9166810194</v>
      </c>
      <c r="BF851" s="28">
        <f ca="1" t="shared" si="6340"/>
        <v>16918.4919363538</v>
      </c>
      <c r="BG851" s="28">
        <f ca="1" t="shared" si="6340"/>
        <v>21558.9068078726</v>
      </c>
      <c r="BH851" s="28">
        <f ca="1" t="shared" si="6340"/>
        <v>21543.0245550794</v>
      </c>
      <c r="BI851" s="28">
        <f ca="1" t="shared" si="6340"/>
        <v>18072.7104492337</v>
      </c>
      <c r="BJ851" s="28">
        <f ca="1" t="shared" si="6214"/>
        <v>79390.2236370885</v>
      </c>
      <c r="BK851" s="28">
        <f ca="1" t="shared" si="6215"/>
        <v>37550.3467355394</v>
      </c>
      <c r="BL851" s="28">
        <f ca="1" t="shared" si="6216"/>
        <v>116940.570372628</v>
      </c>
      <c r="BM851" s="28">
        <f ca="1">BK851*'Ejercicio 3 - TIR'!$D$5</f>
        <v>18775.1733677697</v>
      </c>
      <c r="BN851" s="28">
        <f ca="1" t="shared" si="6217"/>
        <v>98165.3970048582</v>
      </c>
      <c r="BO851" s="28">
        <f ca="1" t="shared" si="6218"/>
        <v>41555.7700943513</v>
      </c>
      <c r="BP851" s="28">
        <f ca="1" t="shared" si="6219"/>
        <v>-113087.606218094</v>
      </c>
      <c r="BQ851" s="28">
        <f ca="1" t="shared" ref="BQ851:BT851" si="6341">BE851</f>
        <v>19420.9166810194</v>
      </c>
      <c r="BR851" s="28">
        <f ca="1" t="shared" si="6341"/>
        <v>16918.4919363538</v>
      </c>
      <c r="BS851" s="28">
        <f ca="1" t="shared" si="6341"/>
        <v>21558.9068078726</v>
      </c>
      <c r="BT851" s="28">
        <f ca="1" t="shared" si="6341"/>
        <v>21543.0245550794</v>
      </c>
      <c r="BU851" s="28">
        <f ca="1" t="shared" si="6221"/>
        <v>59628.480543585</v>
      </c>
      <c r="BV851" s="30">
        <f ca="1" t="shared" si="6222"/>
        <v>6.00394319553528</v>
      </c>
    </row>
    <row r="852" ht="15" customHeight="1" spans="1:74">
      <c r="A852" s="26">
        <v>851</v>
      </c>
      <c r="B852" s="27">
        <f ca="1" t="shared" ref="B852:F852" si="6342">RAND()</f>
        <v>0.94069962203733</v>
      </c>
      <c r="C852" s="28">
        <f ca="1">IF(B852&lt;=('Ejercicio 3 - TIR'!$D$13-'Ejercicio 3 - TIR'!$C$13)/('Ejercicio 3 - TIR'!$E$13-'Ejercicio 3 - TIR'!$C$13),'Ejercicio 3 - TIR'!$C$13+SQRT(('Ejercicio 3 - TIR'!$E$13-'Ejercicio 3 - TIR'!$C$13)*('Ejercicio 3 - TIR'!$D$13-'Ejercicio 3 - TIR'!$C$13)*B852),'Ejercicio 3 - TIR'!$E$13-SQRT(('Ejercicio 3 - TIR'!$E$13-'Ejercicio 3 - TIR'!$C$13)*('Ejercicio 3 - TIR'!$E$13-'Ejercicio 3 - TIR'!$D$13)*(1-B852)))</f>
        <v>91564.3344331817</v>
      </c>
      <c r="D852" s="27">
        <f ca="1" t="shared" si="6342"/>
        <v>0.4301283454999</v>
      </c>
      <c r="E852" s="28">
        <f ca="1">IF(D852&lt;=('Ejercicio 3 - TIR'!$D$14-'Ejercicio 3 - TIR'!$C$14)/('Ejercicio 3 - TIR'!$E$14-'Ejercicio 3 - TIR'!$C$14),'Ejercicio 3 - TIR'!$C$14+SQRT(('Ejercicio 3 - TIR'!$E$14-'Ejercicio 3 - TIR'!$C$14)*('Ejercicio 3 - TIR'!$D$14-'Ejercicio 3 - TIR'!$C$14)*D852),'Ejercicio 3 - TIR'!$E$14-SQRT(('Ejercicio 3 - TIR'!$E$14-'Ejercicio 3 - TIR'!$C$14)*('Ejercicio 3 - TIR'!$E$14-'Ejercicio 3 - TIR'!$D$14)*(1-D852)))</f>
        <v>30754.4200736236</v>
      </c>
      <c r="F852" s="27">
        <f ca="1" t="shared" si="6342"/>
        <v>0.0843905122502213</v>
      </c>
      <c r="G852" s="28">
        <f ca="1">IF(F852&lt;=('Ejercicio 3 - TIR'!$D$18-'Ejercicio 3 - TIR'!$C$18)/('Ejercicio 3 - TIR'!$E$18-'Ejercicio 3 - TIR'!$C$18),'Ejercicio 3 - TIR'!$C$18+SQRT(('Ejercicio 3 - TIR'!$E$18-'Ejercicio 3 - TIR'!$C$18)*('Ejercicio 3 - TIR'!$D$18-'Ejercicio 3 - TIR'!$C$18)*F852),'Ejercicio 3 - TIR'!$E$18-SQRT(('Ejercicio 3 - TIR'!$E$18-'Ejercicio 3 - TIR'!$C$18)*('Ejercicio 3 - TIR'!$E$18-'Ejercicio 3 - TIR'!$D$18)*(1-F852)))</f>
        <v>33557.8893796088</v>
      </c>
      <c r="H852" s="27">
        <f ca="1" t="shared" ref="H852:L852" si="6343">RAND()</f>
        <v>0.965516108951834</v>
      </c>
      <c r="I852" s="28">
        <f ca="1">IF(H852&lt;=('Ejercicio 3 - TIR'!$D$18-'Ejercicio 3 - TIR'!$C$18)/('Ejercicio 3 - TIR'!$E$18-'Ejercicio 3 - TIR'!$C$18),'Ejercicio 3 - TIR'!$C$18+SQRT(('Ejercicio 3 - TIR'!$E$18-'Ejercicio 3 - TIR'!$C$18)*('Ejercicio 3 - TIR'!$D$18-'Ejercicio 3 - TIR'!$C$18)*H852),'Ejercicio 3 - TIR'!$E$18-SQRT(('Ejercicio 3 - TIR'!$E$18-'Ejercicio 3 - TIR'!$C$18)*('Ejercicio 3 - TIR'!$E$18-'Ejercicio 3 - TIR'!$D$18)*(1-H852)))</f>
        <v>43391.8047915093</v>
      </c>
      <c r="J852" s="27">
        <f ca="1" t="shared" si="6343"/>
        <v>0.784663195604327</v>
      </c>
      <c r="K852" s="28">
        <f ca="1">IF(J852&lt;=('Ejercicio 3 - TIR'!$D$18-'Ejercicio 3 - TIR'!$C$18)/('Ejercicio 3 - TIR'!$E$18-'Ejercicio 3 - TIR'!$C$18),'Ejercicio 3 - TIR'!$C$18+SQRT(('Ejercicio 3 - TIR'!$E$18-'Ejercicio 3 - TIR'!$C$18)*('Ejercicio 3 - TIR'!$D$18-'Ejercicio 3 - TIR'!$C$18)*J852),'Ejercicio 3 - TIR'!$E$18-SQRT(('Ejercicio 3 - TIR'!$E$18-'Ejercicio 3 - TIR'!$C$18)*('Ejercicio 3 - TIR'!$E$18-'Ejercicio 3 - TIR'!$D$18)*(1-J852)))</f>
        <v>40981.2613509118</v>
      </c>
      <c r="L852" s="27">
        <f ca="1" t="shared" si="6343"/>
        <v>0.501579962573428</v>
      </c>
      <c r="M852" s="28">
        <f ca="1">IF(L852&lt;=('Ejercicio 3 - TIR'!$D$18-'Ejercicio 3 - TIR'!$C$18)/('Ejercicio 3 - TIR'!$E$18-'Ejercicio 3 - TIR'!$C$18),'Ejercicio 3 - TIR'!$C$18+SQRT(('Ejercicio 3 - TIR'!$E$18-'Ejercicio 3 - TIR'!$C$18)*('Ejercicio 3 - TIR'!$D$18-'Ejercicio 3 - TIR'!$C$18)*L852),'Ejercicio 3 - TIR'!$E$18-SQRT(('Ejercicio 3 - TIR'!$E$18-'Ejercicio 3 - TIR'!$C$18)*('Ejercicio 3 - TIR'!$E$18-'Ejercicio 3 - TIR'!$D$18)*(1-L852)))</f>
        <v>38673.9261229281</v>
      </c>
      <c r="N852" s="27">
        <f ca="1" t="shared" ref="N852:R852" si="6344">RAND()</f>
        <v>0.463544791977972</v>
      </c>
      <c r="O852" s="28">
        <f ca="1">IF(N852&lt;=('Ejercicio 3 - TIR'!$D$18-'Ejercicio 3 - TIR'!$C$18)/('Ejercicio 3 - TIR'!$E$18-'Ejercicio 3 - TIR'!$C$18),'Ejercicio 3 - TIR'!$C$18+SQRT(('Ejercicio 3 - TIR'!$E$18-'Ejercicio 3 - TIR'!$C$18)*('Ejercicio 3 - TIR'!$D$18-'Ejercicio 3 - TIR'!$C$18)*N852),'Ejercicio 3 - TIR'!$E$18-SQRT(('Ejercicio 3 - TIR'!$E$18-'Ejercicio 3 - TIR'!$C$18)*('Ejercicio 3 - TIR'!$E$18-'Ejercicio 3 - TIR'!$D$18)*(1-N852)))</f>
        <v>38338.5681502699</v>
      </c>
      <c r="P852" s="27">
        <f ca="1" t="shared" si="6344"/>
        <v>0.674228174093246</v>
      </c>
      <c r="Q852" s="29">
        <f ca="1">IF(P852&lt;=('Ejercicio 3 - TIR'!$D$22-'Ejercicio 3 - TIR'!$C$22)/('Ejercicio 3 - TIR'!$E$22-'Ejercicio 3 - TIR'!$C$22),'Ejercicio 3 - TIR'!$C$22+SQRT(('Ejercicio 3 - TIR'!$E$22-'Ejercicio 3 - TIR'!$C$22)*('Ejercicio 3 - TIR'!$D$22-'Ejercicio 3 - TIR'!$C$22)*P852),'Ejercicio 3 - TIR'!$E$22-SQRT(('Ejercicio 3 - TIR'!$E$22-'Ejercicio 3 - TIR'!$C$22)*('Ejercicio 3 - TIR'!$E$22-'Ejercicio 3 - TIR'!$D$22)*(1-P852)))</f>
        <v>0.155784523819835</v>
      </c>
      <c r="R852" s="27">
        <f ca="1" t="shared" si="6344"/>
        <v>0.772052768388792</v>
      </c>
      <c r="S852" s="29">
        <f ca="1">IF(R852&lt;=('Ejercicio 3 - TIR'!$D$23-'Ejercicio 3 - TIR'!$C$23)/('Ejercicio 3 - TIR'!$E$23-'Ejercicio 3 - TIR'!$C$23),'Ejercicio 3 - TIR'!$C$23+SQRT(('Ejercicio 3 - TIR'!$E$23-'Ejercicio 3 - TIR'!$C$23)*('Ejercicio 3 - TIR'!$D$23-'Ejercicio 3 - TIR'!$C$23)*R852),'Ejercicio 3 - TIR'!$E$23-SQRT(('Ejercicio 3 - TIR'!$E$23-'Ejercicio 3 - TIR'!$C$23)*('Ejercicio 3 - TIR'!$E$23-'Ejercicio 3 - TIR'!$D$23)*(1-R852)))</f>
        <v>0.159744012813487</v>
      </c>
      <c r="T852" s="27">
        <f ca="1" t="shared" ref="T852:X852" si="6345">RAND()</f>
        <v>0.0318592480383468</v>
      </c>
      <c r="U852" s="29">
        <f ca="1">IF(T852&lt;=('Ejercicio 3 - TIR'!$D$24-'Ejercicio 3 - TIR'!$C$24)/('Ejercicio 3 - TIR'!$E$24-'Ejercicio 3 - TIR'!$C$24),'Ejercicio 3 - TIR'!$C$24+SQRT(('Ejercicio 3 - TIR'!$E$24-'Ejercicio 3 - TIR'!$C$24)*('Ejercicio 3 - TIR'!$D$24-'Ejercicio 3 - TIR'!$C$24)*T852),'Ejercicio 3 - TIR'!$E$24-SQRT(('Ejercicio 3 - TIR'!$E$24-'Ejercicio 3 - TIR'!$C$24)*('Ejercicio 3 - TIR'!$E$24-'Ejercicio 3 - TIR'!$D$24)*(1-T852)))</f>
        <v>0.15817951226422</v>
      </c>
      <c r="V852" s="27">
        <f ca="1" t="shared" si="6345"/>
        <v>0.678778027155502</v>
      </c>
      <c r="W852" s="29">
        <f ca="1">IF(V852&lt;=('Ejercicio 3 - TIR'!$D$25-'Ejercicio 3 - TIR'!$C$25)/('Ejercicio 3 - TIR'!$E$25-'Ejercicio 3 - TIR'!$C$25),'Ejercicio 3 - TIR'!$C$25+SQRT(('Ejercicio 3 - TIR'!$E$25-'Ejercicio 3 - TIR'!$C$25)*('Ejercicio 3 - TIR'!$D$25-'Ejercicio 3 - TIR'!$C$25)*V852),'Ejercicio 3 - TIR'!$E$25-SQRT(('Ejercicio 3 - TIR'!$E$25-'Ejercicio 3 - TIR'!$C$25)*('Ejercicio 3 - TIR'!$E$25-'Ejercicio 3 - TIR'!$D$25)*(1-V852)))</f>
        <v>0.216469761334644</v>
      </c>
      <c r="X852" s="27">
        <f ca="1" t="shared" si="6345"/>
        <v>0.080054460810109</v>
      </c>
      <c r="Y852" s="29">
        <f ca="1">IF(X852&lt;=('Ejercicio 3 - TIR'!$D$26-'Ejercicio 3 - TIR'!$C$26)/('Ejercicio 3 - TIR'!$E$26-'Ejercicio 3 - TIR'!$C$26),'Ejercicio 3 - TIR'!$C$26+SQRT(('Ejercicio 3 - TIR'!$E$26-'Ejercicio 3 - TIR'!$C$26)*('Ejercicio 3 - TIR'!$D$26-'Ejercicio 3 - TIR'!$C$26)*X852),'Ejercicio 3 - TIR'!$E$26-SQRT(('Ejercicio 3 - TIR'!$E$26-'Ejercicio 3 - TIR'!$C$26)*('Ejercicio 3 - TIR'!$E$26-'Ejercicio 3 - TIR'!$D$26)*(1-X852)))</f>
        <v>0.204701940150446</v>
      </c>
      <c r="Z852" s="27">
        <f ca="1" t="shared" si="6192"/>
        <v>1.15578452381983</v>
      </c>
      <c r="AA852" s="27">
        <f ca="1" t="shared" si="6193"/>
        <v>1.34041418160254</v>
      </c>
      <c r="AB852" s="27">
        <f ca="1" t="shared" si="6194"/>
        <v>1.55244024308047</v>
      </c>
      <c r="AC852" s="27">
        <f ca="1" t="shared" si="6195"/>
        <v>1.8884966119864</v>
      </c>
      <c r="AD852" s="27">
        <f ca="1" t="shared" si="6196"/>
        <v>2.27507553242756</v>
      </c>
      <c r="AE852" s="26">
        <f ca="1" t="shared" si="6197"/>
        <v>4791.06268652461</v>
      </c>
      <c r="AF852" s="26">
        <f ca="1" t="shared" si="6198"/>
        <v>5556.40626571102</v>
      </c>
      <c r="AG852" s="26">
        <f ca="1" t="shared" si="6199"/>
        <v>6435.31589876304</v>
      </c>
      <c r="AH852" s="26">
        <f ca="1" t="shared" si="6200"/>
        <v>7828.36719548132</v>
      </c>
      <c r="AI852" s="26">
        <f ca="1" t="shared" si="6201"/>
        <v>9430.84914860645</v>
      </c>
      <c r="AJ852" s="28">
        <f ca="1" t="shared" si="6202"/>
        <v>38785.6891970099</v>
      </c>
      <c r="AK852" s="28">
        <f ca="1" t="shared" si="6203"/>
        <v>58162.9905078681</v>
      </c>
      <c r="AL852" s="28">
        <f ca="1" t="shared" si="6204"/>
        <v>63620.9593333539</v>
      </c>
      <c r="AM852" s="28">
        <f ca="1" t="shared" si="6205"/>
        <v>73035.578455362</v>
      </c>
      <c r="AN852" s="28">
        <f ca="1" t="shared" si="6206"/>
        <v>87223.1383469856</v>
      </c>
      <c r="AO852" s="28">
        <f ca="1">C852/'Ejercicio 3 - TIR'!$D$7</f>
        <v>18312.8668866363</v>
      </c>
      <c r="AP852" s="28">
        <f ca="1" t="shared" si="6207"/>
        <v>20472.8223103735</v>
      </c>
      <c r="AQ852" s="28">
        <f ca="1" t="shared" si="6208"/>
        <v>39850.1236212318</v>
      </c>
      <c r="AR852" s="28">
        <f ca="1" t="shared" si="6209"/>
        <v>45308.0924467176</v>
      </c>
      <c r="AS852" s="28">
        <f ca="1" t="shared" si="6210"/>
        <v>54722.7115687257</v>
      </c>
      <c r="AT852" s="28">
        <f ca="1" t="shared" si="6211"/>
        <v>68910.2714603493</v>
      </c>
      <c r="AU852" s="28">
        <f ca="1">AP852*'Ejercicio 3 - TIR'!$D$5</f>
        <v>10236.4111551868</v>
      </c>
      <c r="AV852" s="28">
        <f ca="1">AQ852*'Ejercicio 3 - TIR'!$D$5</f>
        <v>19925.0618106159</v>
      </c>
      <c r="AW852" s="28">
        <f ca="1">AR852*'Ejercicio 3 - TIR'!$D$5</f>
        <v>22654.0462233588</v>
      </c>
      <c r="AX852" s="28">
        <f ca="1">AS852*'Ejercicio 3 - TIR'!$D$5</f>
        <v>27361.3557843628</v>
      </c>
      <c r="AY852" s="28">
        <f ca="1">AT852*'Ejercicio 3 - TIR'!$D$5</f>
        <v>34455.1357301746</v>
      </c>
      <c r="AZ852" s="28">
        <f ca="1" t="shared" ref="AZ852:BD852" si="6346">AJ852-AU852-AE852</f>
        <v>23758.2153552985</v>
      </c>
      <c r="BA852" s="28">
        <f ca="1" t="shared" si="6346"/>
        <v>32681.5224315412</v>
      </c>
      <c r="BB852" s="28">
        <f ca="1" t="shared" si="6346"/>
        <v>34531.5972112321</v>
      </c>
      <c r="BC852" s="28">
        <f ca="1" t="shared" si="6346"/>
        <v>37845.8554755179</v>
      </c>
      <c r="BD852" s="28">
        <f ca="1" t="shared" si="6346"/>
        <v>43337.1534682045</v>
      </c>
      <c r="BE852" s="28">
        <f ca="1" t="shared" ref="BE852:BI852" si="6347">AZ852/Z852</f>
        <v>20555.9209918976</v>
      </c>
      <c r="BF852" s="28">
        <f ca="1" t="shared" si="6347"/>
        <v>24381.6596989959</v>
      </c>
      <c r="BG852" s="28">
        <f ca="1" t="shared" si="6347"/>
        <v>22243.4308599935</v>
      </c>
      <c r="BH852" s="28">
        <f ca="1" t="shared" si="6347"/>
        <v>20040.2030034409</v>
      </c>
      <c r="BI852" s="28">
        <f ca="1" t="shared" si="6347"/>
        <v>19048.6657917519</v>
      </c>
      <c r="BJ852" s="28">
        <f ca="1" t="shared" si="6214"/>
        <v>69968.6286235</v>
      </c>
      <c r="BK852" s="28">
        <f ca="1" t="shared" si="6215"/>
        <v>41663.1553823892</v>
      </c>
      <c r="BL852" s="28">
        <f ca="1" t="shared" si="6216"/>
        <v>111631.784005889</v>
      </c>
      <c r="BM852" s="28">
        <f ca="1">BK852*'Ejercicio 3 - TIR'!$D$5</f>
        <v>20831.5776911946</v>
      </c>
      <c r="BN852" s="28">
        <f ca="1" t="shared" si="6217"/>
        <v>90800.2063146946</v>
      </c>
      <c r="BO852" s="28">
        <f ca="1" t="shared" si="6218"/>
        <v>39910.8535169417</v>
      </c>
      <c r="BP852" s="28">
        <f ca="1" t="shared" si="6219"/>
        <v>-122318.754506805</v>
      </c>
      <c r="BQ852" s="28">
        <f ca="1" t="shared" ref="BQ852:BT852" si="6348">BE852</f>
        <v>20555.9209918976</v>
      </c>
      <c r="BR852" s="28">
        <f ca="1" t="shared" si="6348"/>
        <v>24381.6596989959</v>
      </c>
      <c r="BS852" s="28">
        <f ca="1" t="shared" si="6348"/>
        <v>22243.4308599935</v>
      </c>
      <c r="BT852" s="28">
        <f ca="1" t="shared" si="6348"/>
        <v>20040.2030034409</v>
      </c>
      <c r="BU852" s="28">
        <f ca="1" t="shared" si="6221"/>
        <v>58959.5193086936</v>
      </c>
      <c r="BV852" s="30">
        <f ca="1" t="shared" si="6222"/>
        <v>5.32154620068641</v>
      </c>
    </row>
    <row r="853" ht="15" customHeight="1" spans="1:74">
      <c r="A853" s="26">
        <v>852</v>
      </c>
      <c r="B853" s="27">
        <f ca="1" t="shared" ref="B853:F853" si="6349">RAND()</f>
        <v>0.731152254565743</v>
      </c>
      <c r="C853" s="28">
        <f ca="1">IF(B853&lt;=('Ejercicio 3 - TIR'!$D$13-'Ejercicio 3 - TIR'!$C$13)/('Ejercicio 3 - TIR'!$E$13-'Ejercicio 3 - TIR'!$C$13),'Ejercicio 3 - TIR'!$C$13+SQRT(('Ejercicio 3 - TIR'!$E$13-'Ejercicio 3 - TIR'!$C$13)*('Ejercicio 3 - TIR'!$D$13-'Ejercicio 3 - TIR'!$C$13)*B853),'Ejercicio 3 - TIR'!$E$13-SQRT(('Ejercicio 3 - TIR'!$E$13-'Ejercicio 3 - TIR'!$C$13)*('Ejercicio 3 - TIR'!$E$13-'Ejercicio 3 - TIR'!$D$13)*(1-B853)))</f>
        <v>82038.4495513024</v>
      </c>
      <c r="D853" s="27">
        <f ca="1" t="shared" si="6349"/>
        <v>0.431746583041519</v>
      </c>
      <c r="E853" s="28">
        <f ca="1">IF(D853&lt;=('Ejercicio 3 - TIR'!$D$14-'Ejercicio 3 - TIR'!$C$14)/('Ejercicio 3 - TIR'!$E$14-'Ejercicio 3 - TIR'!$C$14),'Ejercicio 3 - TIR'!$C$14+SQRT(('Ejercicio 3 - TIR'!$E$14-'Ejercicio 3 - TIR'!$C$14)*('Ejercicio 3 - TIR'!$D$14-'Ejercicio 3 - TIR'!$C$14)*D853),'Ejercicio 3 - TIR'!$E$14-SQRT(('Ejercicio 3 - TIR'!$E$14-'Ejercicio 3 - TIR'!$C$14)*('Ejercicio 3 - TIR'!$E$14-'Ejercicio 3 - TIR'!$D$14)*(1-D853)))</f>
        <v>30767.5565236622</v>
      </c>
      <c r="F853" s="27">
        <f ca="1" t="shared" si="6349"/>
        <v>0.523872782461576</v>
      </c>
      <c r="G853" s="28">
        <f ca="1">IF(F853&lt;=('Ejercicio 3 - TIR'!$D$18-'Ejercicio 3 - TIR'!$C$18)/('Ejercicio 3 - TIR'!$E$18-'Ejercicio 3 - TIR'!$C$18),'Ejercicio 3 - TIR'!$C$18+SQRT(('Ejercicio 3 - TIR'!$E$18-'Ejercicio 3 - TIR'!$C$18)*('Ejercicio 3 - TIR'!$D$18-'Ejercicio 3 - TIR'!$C$18)*F853),'Ejercicio 3 - TIR'!$E$18-SQRT(('Ejercicio 3 - TIR'!$E$18-'Ejercicio 3 - TIR'!$C$18)*('Ejercicio 3 - TIR'!$E$18-'Ejercicio 3 - TIR'!$D$18)*(1-F853)))</f>
        <v>38864.5878285026</v>
      </c>
      <c r="H853" s="27">
        <f ca="1" t="shared" ref="H853:L853" si="6350">RAND()</f>
        <v>0.140849508495482</v>
      </c>
      <c r="I853" s="28">
        <f ca="1">IF(H853&lt;=('Ejercicio 3 - TIR'!$D$18-'Ejercicio 3 - TIR'!$C$18)/('Ejercicio 3 - TIR'!$E$18-'Ejercicio 3 - TIR'!$C$18),'Ejercicio 3 - TIR'!$C$18+SQRT(('Ejercicio 3 - TIR'!$E$18-'Ejercicio 3 - TIR'!$C$18)*('Ejercicio 3 - TIR'!$D$18-'Ejercicio 3 - TIR'!$C$18)*H853),'Ejercicio 3 - TIR'!$E$18-SQRT(('Ejercicio 3 - TIR'!$E$18-'Ejercicio 3 - TIR'!$C$18)*('Ejercicio 3 - TIR'!$E$18-'Ejercicio 3 - TIR'!$D$18)*(1-H853)))</f>
        <v>34596.4580139845</v>
      </c>
      <c r="J853" s="27">
        <f ca="1" t="shared" si="6350"/>
        <v>0.706962561743334</v>
      </c>
      <c r="K853" s="28">
        <f ca="1">IF(J853&lt;=('Ejercicio 3 - TIR'!$D$18-'Ejercicio 3 - TIR'!$C$18)/('Ejercicio 3 - TIR'!$E$18-'Ejercicio 3 - TIR'!$C$18),'Ejercicio 3 - TIR'!$C$18+SQRT(('Ejercicio 3 - TIR'!$E$18-'Ejercicio 3 - TIR'!$C$18)*('Ejercicio 3 - TIR'!$D$18-'Ejercicio 3 - TIR'!$C$18)*J853),'Ejercicio 3 - TIR'!$E$18-SQRT(('Ejercicio 3 - TIR'!$E$18-'Ejercicio 3 - TIR'!$C$18)*('Ejercicio 3 - TIR'!$E$18-'Ejercicio 3 - TIR'!$D$18)*(1-J853)))</f>
        <v>40311.9505261516</v>
      </c>
      <c r="L853" s="27">
        <f ca="1" t="shared" si="6350"/>
        <v>0.365459053842021</v>
      </c>
      <c r="M853" s="28">
        <f ca="1">IF(L853&lt;=('Ejercicio 3 - TIR'!$D$18-'Ejercicio 3 - TIR'!$C$18)/('Ejercicio 3 - TIR'!$E$18-'Ejercicio 3 - TIR'!$C$18),'Ejercicio 3 - TIR'!$C$18+SQRT(('Ejercicio 3 - TIR'!$E$18-'Ejercicio 3 - TIR'!$C$18)*('Ejercicio 3 - TIR'!$D$18-'Ejercicio 3 - TIR'!$C$18)*L853),'Ejercicio 3 - TIR'!$E$18-SQRT(('Ejercicio 3 - TIR'!$E$18-'Ejercicio 3 - TIR'!$C$18)*('Ejercicio 3 - TIR'!$E$18-'Ejercicio 3 - TIR'!$D$18)*(1-L853)))</f>
        <v>37403.9758289924</v>
      </c>
      <c r="N853" s="27">
        <f ca="1" t="shared" ref="N853:R853" si="6351">RAND()</f>
        <v>0.675610770720467</v>
      </c>
      <c r="O853" s="28">
        <f ca="1">IF(N853&lt;=('Ejercicio 3 - TIR'!$D$18-'Ejercicio 3 - TIR'!$C$18)/('Ejercicio 3 - TIR'!$E$18-'Ejercicio 3 - TIR'!$C$18),'Ejercicio 3 - TIR'!$C$18+SQRT(('Ejercicio 3 - TIR'!$E$18-'Ejercicio 3 - TIR'!$C$18)*('Ejercicio 3 - TIR'!$D$18-'Ejercicio 3 - TIR'!$C$18)*N853),'Ejercicio 3 - TIR'!$E$18-SQRT(('Ejercicio 3 - TIR'!$E$18-'Ejercicio 3 - TIR'!$C$18)*('Ejercicio 3 - TIR'!$E$18-'Ejercicio 3 - TIR'!$D$18)*(1-N853)))</f>
        <v>40067.5369037402</v>
      </c>
      <c r="P853" s="27">
        <f ca="1" t="shared" si="6351"/>
        <v>0.602416154053036</v>
      </c>
      <c r="Q853" s="29">
        <f ca="1">IF(P853&lt;=('Ejercicio 3 - TIR'!$D$22-'Ejercicio 3 - TIR'!$C$22)/('Ejercicio 3 - TIR'!$E$22-'Ejercicio 3 - TIR'!$C$22),'Ejercicio 3 - TIR'!$C$22+SQRT(('Ejercicio 3 - TIR'!$E$22-'Ejercicio 3 - TIR'!$C$22)*('Ejercicio 3 - TIR'!$D$22-'Ejercicio 3 - TIR'!$C$22)*P853),'Ejercicio 3 - TIR'!$E$22-SQRT(('Ejercicio 3 - TIR'!$E$22-'Ejercicio 3 - TIR'!$C$22)*('Ejercicio 3 - TIR'!$E$22-'Ejercicio 3 - TIR'!$D$22)*(1-P853)))</f>
        <v>0.153248347290223</v>
      </c>
      <c r="R853" s="27">
        <f ca="1" t="shared" si="6351"/>
        <v>0.769344444036085</v>
      </c>
      <c r="S853" s="29">
        <f ca="1">IF(R853&lt;=('Ejercicio 3 - TIR'!$D$23-'Ejercicio 3 - TIR'!$C$23)/('Ejercicio 3 - TIR'!$E$23-'Ejercicio 3 - TIR'!$C$23),'Ejercicio 3 - TIR'!$C$23+SQRT(('Ejercicio 3 - TIR'!$E$23-'Ejercicio 3 - TIR'!$C$23)*('Ejercicio 3 - TIR'!$D$23-'Ejercicio 3 - TIR'!$C$23)*R853),'Ejercicio 3 - TIR'!$E$23-SQRT(('Ejercicio 3 - TIR'!$E$23-'Ejercicio 3 - TIR'!$C$23)*('Ejercicio 3 - TIR'!$E$23-'Ejercicio 3 - TIR'!$D$23)*(1-R853)))</f>
        <v>0.159624033747205</v>
      </c>
      <c r="T853" s="27">
        <f ca="1" t="shared" ref="T853:X853" si="6352">RAND()</f>
        <v>0.675601213057684</v>
      </c>
      <c r="U853" s="29">
        <f ca="1">IF(T853&lt;=('Ejercicio 3 - TIR'!$D$24-'Ejercicio 3 - TIR'!$C$24)/('Ejercicio 3 - TIR'!$E$24-'Ejercicio 3 - TIR'!$C$24),'Ejercicio 3 - TIR'!$C$24+SQRT(('Ejercicio 3 - TIR'!$E$24-'Ejercicio 3 - TIR'!$C$24)*('Ejercicio 3 - TIR'!$D$24-'Ejercicio 3 - TIR'!$C$24)*T853),'Ejercicio 3 - TIR'!$E$24-SQRT(('Ejercicio 3 - TIR'!$E$24-'Ejercicio 3 - TIR'!$C$24)*('Ejercicio 3 - TIR'!$E$24-'Ejercicio 3 - TIR'!$D$24)*(1-T853)))</f>
        <v>0.189861708684159</v>
      </c>
      <c r="V853" s="27">
        <f ca="1" t="shared" si="6352"/>
        <v>0.540058148161333</v>
      </c>
      <c r="W853" s="29">
        <f ca="1">IF(V853&lt;=('Ejercicio 3 - TIR'!$D$25-'Ejercicio 3 - TIR'!$C$25)/('Ejercicio 3 - TIR'!$E$25-'Ejercicio 3 - TIR'!$C$25),'Ejercicio 3 - TIR'!$C$25+SQRT(('Ejercicio 3 - TIR'!$E$25-'Ejercicio 3 - TIR'!$C$25)*('Ejercicio 3 - TIR'!$D$25-'Ejercicio 3 - TIR'!$C$25)*V853),'Ejercicio 3 - TIR'!$E$25-SQRT(('Ejercicio 3 - TIR'!$E$25-'Ejercicio 3 - TIR'!$C$25)*('Ejercicio 3 - TIR'!$E$25-'Ejercicio 3 - TIR'!$D$25)*(1-V853)))</f>
        <v>0.20987773085386</v>
      </c>
      <c r="X853" s="27">
        <f ca="1" t="shared" si="6352"/>
        <v>0.857754281955454</v>
      </c>
      <c r="Y853" s="29">
        <f ca="1">IF(X853&lt;=('Ejercicio 3 - TIR'!$D$26-'Ejercicio 3 - TIR'!$C$26)/('Ejercicio 3 - TIR'!$E$26-'Ejercicio 3 - TIR'!$C$26),'Ejercicio 3 - TIR'!$C$26+SQRT(('Ejercicio 3 - TIR'!$E$26-'Ejercicio 3 - TIR'!$C$26)*('Ejercicio 3 - TIR'!$D$26-'Ejercicio 3 - TIR'!$C$26)*X853),'Ejercicio 3 - TIR'!$E$26-SQRT(('Ejercicio 3 - TIR'!$E$26-'Ejercicio 3 - TIR'!$C$26)*('Ejercicio 3 - TIR'!$E$26-'Ejercicio 3 - TIR'!$D$26)*(1-X853)))</f>
        <v>0.252284898025796</v>
      </c>
      <c r="Z853" s="27">
        <f ca="1" t="shared" si="6192"/>
        <v>1.15324834729022</v>
      </c>
      <c r="AA853" s="27">
        <f ca="1" t="shared" si="6193"/>
        <v>1.33733450039699</v>
      </c>
      <c r="AB853" s="27">
        <f ca="1" t="shared" si="6194"/>
        <v>1.59124311372463</v>
      </c>
      <c r="AC853" s="27">
        <f ca="1" t="shared" si="6195"/>
        <v>1.92520960766999</v>
      </c>
      <c r="AD853" s="27">
        <f ca="1" t="shared" si="6196"/>
        <v>2.41091091721929</v>
      </c>
      <c r="AE853" s="26">
        <f ca="1" t="shared" si="6197"/>
        <v>4715.07718740974</v>
      </c>
      <c r="AF853" s="26">
        <f ca="1" t="shared" si="6198"/>
        <v>5467.71682749351</v>
      </c>
      <c r="AG853" s="26">
        <f ca="1" t="shared" si="6199"/>
        <v>6505.82688696256</v>
      </c>
      <c r="AH853" s="26">
        <f ca="1" t="shared" si="6200"/>
        <v>7871.25507132629</v>
      </c>
      <c r="AI853" s="26">
        <f ca="1" t="shared" si="6201"/>
        <v>9857.05385433087</v>
      </c>
      <c r="AJ853" s="28">
        <f ca="1" t="shared" si="6202"/>
        <v>44820.5216813363</v>
      </c>
      <c r="AK853" s="28">
        <f ca="1" t="shared" si="6203"/>
        <v>46267.0368936372</v>
      </c>
      <c r="AL853" s="28">
        <f ca="1" t="shared" si="6204"/>
        <v>64146.1136755469</v>
      </c>
      <c r="AM853" s="28">
        <f ca="1" t="shared" si="6205"/>
        <v>72010.4936310321</v>
      </c>
      <c r="AN853" s="28">
        <f ca="1" t="shared" si="6206"/>
        <v>96599.2621473142</v>
      </c>
      <c r="AO853" s="28">
        <f ca="1">C853/'Ejercicio 3 - TIR'!$D$7</f>
        <v>16407.6899102605</v>
      </c>
      <c r="AP853" s="28">
        <f ca="1" t="shared" si="6207"/>
        <v>28412.8317710758</v>
      </c>
      <c r="AQ853" s="28">
        <f ca="1" t="shared" si="6208"/>
        <v>29859.3469833767</v>
      </c>
      <c r="AR853" s="28">
        <f ca="1" t="shared" si="6209"/>
        <v>47738.4237652864</v>
      </c>
      <c r="AS853" s="28">
        <f ca="1" t="shared" si="6210"/>
        <v>55602.8037207717</v>
      </c>
      <c r="AT853" s="28">
        <f ca="1" t="shared" si="6211"/>
        <v>80191.5722370537</v>
      </c>
      <c r="AU853" s="28">
        <f ca="1">AP853*'Ejercicio 3 - TIR'!$D$5</f>
        <v>14206.4158855379</v>
      </c>
      <c r="AV853" s="28">
        <f ca="1">AQ853*'Ejercicio 3 - TIR'!$D$5</f>
        <v>14929.6734916884</v>
      </c>
      <c r="AW853" s="28">
        <f ca="1">AR853*'Ejercicio 3 - TIR'!$D$5</f>
        <v>23869.2118826432</v>
      </c>
      <c r="AX853" s="28">
        <f ca="1">AS853*'Ejercicio 3 - TIR'!$D$5</f>
        <v>27801.4018603858</v>
      </c>
      <c r="AY853" s="28">
        <f ca="1">AT853*'Ejercicio 3 - TIR'!$D$5</f>
        <v>40095.7861185268</v>
      </c>
      <c r="AZ853" s="28">
        <f ca="1" t="shared" ref="AZ853:BD853" si="6353">AJ853-AU853-AE853</f>
        <v>25899.0286083887</v>
      </c>
      <c r="BA853" s="28">
        <f ca="1" t="shared" si="6353"/>
        <v>25869.6465744553</v>
      </c>
      <c r="BB853" s="28">
        <f ca="1" t="shared" si="6353"/>
        <v>33771.0749059411</v>
      </c>
      <c r="BC853" s="28">
        <f ca="1" t="shared" si="6353"/>
        <v>36337.83669932</v>
      </c>
      <c r="BD853" s="28">
        <f ca="1" t="shared" si="6353"/>
        <v>46646.4221744565</v>
      </c>
      <c r="BE853" s="28">
        <f ca="1" t="shared" ref="BE853:BI853" si="6354">AZ853/Z853</f>
        <v>22457.459981836</v>
      </c>
      <c r="BF853" s="28">
        <f ca="1" t="shared" si="6354"/>
        <v>19344.185442592</v>
      </c>
      <c r="BG853" s="28">
        <f ca="1" t="shared" si="6354"/>
        <v>21223.0768602624</v>
      </c>
      <c r="BH853" s="28">
        <f ca="1" t="shared" si="6354"/>
        <v>18874.7430693006</v>
      </c>
      <c r="BI853" s="28">
        <f ca="1" t="shared" si="6354"/>
        <v>19348.0488396716</v>
      </c>
      <c r="BJ853" s="28">
        <f ca="1" t="shared" si="6214"/>
        <v>74177.837919059</v>
      </c>
      <c r="BK853" s="28">
        <f ca="1" t="shared" si="6215"/>
        <v>39557.4787309959</v>
      </c>
      <c r="BL853" s="28">
        <f ca="1" t="shared" si="6216"/>
        <v>113735.316650055</v>
      </c>
      <c r="BM853" s="28">
        <f ca="1">BK853*'Ejercicio 3 - TIR'!$D$5</f>
        <v>19778.7393654979</v>
      </c>
      <c r="BN853" s="28">
        <f ca="1" t="shared" si="6217"/>
        <v>93956.5772845569</v>
      </c>
      <c r="BO853" s="28">
        <f ca="1" t="shared" si="6218"/>
        <v>38971.4014787925</v>
      </c>
      <c r="BP853" s="28">
        <f ca="1" t="shared" si="6219"/>
        <v>-112806.006074965</v>
      </c>
      <c r="BQ853" s="28">
        <f ca="1" t="shared" ref="BQ853:BT853" si="6355">BE853</f>
        <v>22457.459981836</v>
      </c>
      <c r="BR853" s="28">
        <f ca="1" t="shared" si="6355"/>
        <v>19344.185442592</v>
      </c>
      <c r="BS853" s="28">
        <f ca="1" t="shared" si="6355"/>
        <v>21223.0768602624</v>
      </c>
      <c r="BT853" s="28">
        <f ca="1" t="shared" si="6355"/>
        <v>18874.7430693006</v>
      </c>
      <c r="BU853" s="28">
        <f ca="1" t="shared" si="6221"/>
        <v>58319.4503184641</v>
      </c>
      <c r="BV853" s="30">
        <f ca="1" t="shared" si="6222"/>
        <v>6.5402667077334</v>
      </c>
    </row>
    <row r="854" ht="15" customHeight="1" spans="1:74">
      <c r="A854" s="26">
        <v>853</v>
      </c>
      <c r="B854" s="27">
        <f ca="1" t="shared" ref="B854:F854" si="6356">RAND()</f>
        <v>0.358455991902521</v>
      </c>
      <c r="C854" s="28">
        <f ca="1">IF(B854&lt;=('Ejercicio 3 - TIR'!$D$13-'Ejercicio 3 - TIR'!$C$13)/('Ejercicio 3 - TIR'!$E$13-'Ejercicio 3 - TIR'!$C$13),'Ejercicio 3 - TIR'!$C$13+SQRT(('Ejercicio 3 - TIR'!$E$13-'Ejercicio 3 - TIR'!$C$13)*('Ejercicio 3 - TIR'!$D$13-'Ejercicio 3 - TIR'!$C$13)*B854),'Ejercicio 3 - TIR'!$E$13-SQRT(('Ejercicio 3 - TIR'!$E$13-'Ejercicio 3 - TIR'!$C$13)*('Ejercicio 3 - TIR'!$E$13-'Ejercicio 3 - TIR'!$D$13)*(1-B854)))</f>
        <v>72253.7784605367</v>
      </c>
      <c r="D854" s="27">
        <f ca="1" t="shared" si="6356"/>
        <v>0.0765786035873577</v>
      </c>
      <c r="E854" s="28">
        <f ca="1">IF(D854&lt;=('Ejercicio 3 - TIR'!$D$14-'Ejercicio 3 - TIR'!$C$14)/('Ejercicio 3 - TIR'!$E$14-'Ejercicio 3 - TIR'!$C$14),'Ejercicio 3 - TIR'!$C$14+SQRT(('Ejercicio 3 - TIR'!$E$14-'Ejercicio 3 - TIR'!$C$14)*('Ejercicio 3 - TIR'!$D$14-'Ejercicio 3 - TIR'!$C$14)*D854),'Ejercicio 3 - TIR'!$E$14-SQRT(('Ejercicio 3 - TIR'!$E$14-'Ejercicio 3 - TIR'!$C$14)*('Ejercicio 3 - TIR'!$E$14-'Ejercicio 3 - TIR'!$D$14)*(1-D854)))</f>
        <v>27396.5381843509</v>
      </c>
      <c r="F854" s="27">
        <f ca="1" t="shared" si="6356"/>
        <v>0.0259309385360622</v>
      </c>
      <c r="G854" s="28">
        <f ca="1">IF(F854&lt;=('Ejercicio 3 - TIR'!$D$18-'Ejercicio 3 - TIR'!$C$18)/('Ejercicio 3 - TIR'!$E$18-'Ejercicio 3 - TIR'!$C$18),'Ejercicio 3 - TIR'!$C$18+SQRT(('Ejercicio 3 - TIR'!$E$18-'Ejercicio 3 - TIR'!$C$18)*('Ejercicio 3 - TIR'!$D$18-'Ejercicio 3 - TIR'!$C$18)*F854),'Ejercicio 3 - TIR'!$E$18-SQRT(('Ejercicio 3 - TIR'!$E$18-'Ejercicio 3 - TIR'!$C$18)*('Ejercicio 3 - TIR'!$E$18-'Ejercicio 3 - TIR'!$D$18)*(1-F854)))</f>
        <v>31972.217224448</v>
      </c>
      <c r="H854" s="27">
        <f ca="1" t="shared" ref="H854:L854" si="6357">RAND()</f>
        <v>0.128502212474346</v>
      </c>
      <c r="I854" s="28">
        <f ca="1">IF(H854&lt;=('Ejercicio 3 - TIR'!$D$18-'Ejercicio 3 - TIR'!$C$18)/('Ejercicio 3 - TIR'!$E$18-'Ejercicio 3 - TIR'!$C$18),'Ejercicio 3 - TIR'!$C$18+SQRT(('Ejercicio 3 - TIR'!$E$18-'Ejercicio 3 - TIR'!$C$18)*('Ejercicio 3 - TIR'!$D$18-'Ejercicio 3 - TIR'!$C$18)*H854),'Ejercicio 3 - TIR'!$E$18-SQRT(('Ejercicio 3 - TIR'!$E$18-'Ejercicio 3 - TIR'!$C$18)*('Ejercicio 3 - TIR'!$E$18-'Ejercicio 3 - TIR'!$D$18)*(1-H854)))</f>
        <v>34390.3680792334</v>
      </c>
      <c r="J854" s="27">
        <f ca="1" t="shared" si="6357"/>
        <v>0.579750680730561</v>
      </c>
      <c r="K854" s="28">
        <f ca="1">IF(J854&lt;=('Ejercicio 3 - TIR'!$D$18-'Ejercicio 3 - TIR'!$C$18)/('Ejercicio 3 - TIR'!$E$18-'Ejercicio 3 - TIR'!$C$18),'Ejercicio 3 - TIR'!$C$18+SQRT(('Ejercicio 3 - TIR'!$E$18-'Ejercicio 3 - TIR'!$C$18)*('Ejercicio 3 - TIR'!$D$18-'Ejercicio 3 - TIR'!$C$18)*J854),'Ejercicio 3 - TIR'!$E$18-SQRT(('Ejercicio 3 - TIR'!$E$18-'Ejercicio 3 - TIR'!$C$18)*('Ejercicio 3 - TIR'!$E$18-'Ejercicio 3 - TIR'!$D$18)*(1-J854)))</f>
        <v>39325.3741002484</v>
      </c>
      <c r="L854" s="27">
        <f ca="1" t="shared" si="6357"/>
        <v>0.28000976326998</v>
      </c>
      <c r="M854" s="28">
        <f ca="1">IF(L854&lt;=('Ejercicio 3 - TIR'!$D$18-'Ejercicio 3 - TIR'!$C$18)/('Ejercicio 3 - TIR'!$E$18-'Ejercicio 3 - TIR'!$C$18),'Ejercicio 3 - TIR'!$C$18+SQRT(('Ejercicio 3 - TIR'!$E$18-'Ejercicio 3 - TIR'!$C$18)*('Ejercicio 3 - TIR'!$D$18-'Ejercicio 3 - TIR'!$C$18)*L854),'Ejercicio 3 - TIR'!$E$18-SQRT(('Ejercicio 3 - TIR'!$E$18-'Ejercicio 3 - TIR'!$C$18)*('Ejercicio 3 - TIR'!$E$18-'Ejercicio 3 - TIR'!$D$18)*(1-L854)))</f>
        <v>36480.8536853178</v>
      </c>
      <c r="N854" s="27">
        <f ca="1" t="shared" ref="N854:R854" si="6358">RAND()</f>
        <v>0.2350266264525</v>
      </c>
      <c r="O854" s="28">
        <f ca="1">IF(N854&lt;=('Ejercicio 3 - TIR'!$D$18-'Ejercicio 3 - TIR'!$C$18)/('Ejercicio 3 - TIR'!$E$18-'Ejercicio 3 - TIR'!$C$18),'Ejercicio 3 - TIR'!$C$18+SQRT(('Ejercicio 3 - TIR'!$E$18-'Ejercicio 3 - TIR'!$C$18)*('Ejercicio 3 - TIR'!$D$18-'Ejercicio 3 - TIR'!$C$18)*N854),'Ejercicio 3 - TIR'!$E$18-SQRT(('Ejercicio 3 - TIR'!$E$18-'Ejercicio 3 - TIR'!$C$18)*('Ejercicio 3 - TIR'!$E$18-'Ejercicio 3 - TIR'!$D$18)*(1-N854)))</f>
        <v>35937.5073867638</v>
      </c>
      <c r="P854" s="27">
        <f ca="1" t="shared" si="6358"/>
        <v>0.55947197128568</v>
      </c>
      <c r="Q854" s="29">
        <f ca="1">IF(P854&lt;=('Ejercicio 3 - TIR'!$D$22-'Ejercicio 3 - TIR'!$C$22)/('Ejercicio 3 - TIR'!$E$22-'Ejercicio 3 - TIR'!$C$22),'Ejercicio 3 - TIR'!$C$22+SQRT(('Ejercicio 3 - TIR'!$E$22-'Ejercicio 3 - TIR'!$C$22)*('Ejercicio 3 - TIR'!$D$22-'Ejercicio 3 - TIR'!$C$22)*P854),'Ejercicio 3 - TIR'!$E$22-SQRT(('Ejercicio 3 - TIR'!$E$22-'Ejercicio 3 - TIR'!$C$22)*('Ejercicio 3 - TIR'!$E$22-'Ejercicio 3 - TIR'!$D$22)*(1-P854)))</f>
        <v>0.151840624089199</v>
      </c>
      <c r="R854" s="27">
        <f ca="1" t="shared" si="6358"/>
        <v>0.422131269548514</v>
      </c>
      <c r="S854" s="29">
        <f ca="1">IF(R854&lt;=('Ejercicio 3 - TIR'!$D$23-'Ejercicio 3 - TIR'!$C$23)/('Ejercicio 3 - TIR'!$E$23-'Ejercicio 3 - TIR'!$C$23),'Ejercicio 3 - TIR'!$C$23+SQRT(('Ejercicio 3 - TIR'!$E$23-'Ejercicio 3 - TIR'!$C$23)*('Ejercicio 3 - TIR'!$D$23-'Ejercicio 3 - TIR'!$C$23)*R854),'Ejercicio 3 - TIR'!$E$23-SQRT(('Ejercicio 3 - TIR'!$E$23-'Ejercicio 3 - TIR'!$C$23)*('Ejercicio 3 - TIR'!$E$23-'Ejercicio 3 - TIR'!$D$23)*(1-R854)))</f>
        <v>0.147565128064047</v>
      </c>
      <c r="T854" s="27">
        <f ca="1" t="shared" ref="T854:X854" si="6359">RAND()</f>
        <v>0.312885448983096</v>
      </c>
      <c r="U854" s="29">
        <f ca="1">IF(T854&lt;=('Ejercicio 3 - TIR'!$D$24-'Ejercicio 3 - TIR'!$C$24)/('Ejercicio 3 - TIR'!$E$24-'Ejercicio 3 - TIR'!$C$24),'Ejercicio 3 - TIR'!$C$24+SQRT(('Ejercicio 3 - TIR'!$E$24-'Ejercicio 3 - TIR'!$C$24)*('Ejercicio 3 - TIR'!$D$24-'Ejercicio 3 - TIR'!$C$24)*T854),'Ejercicio 3 - TIR'!$E$24-SQRT(('Ejercicio 3 - TIR'!$E$24-'Ejercicio 3 - TIR'!$C$24)*('Ejercicio 3 - TIR'!$E$24-'Ejercicio 3 - TIR'!$D$24)*(1-T854)))</f>
        <v>0.175633170753235</v>
      </c>
      <c r="V854" s="27">
        <f ca="1" t="shared" si="6359"/>
        <v>0.26831663071218</v>
      </c>
      <c r="W854" s="29">
        <f ca="1">IF(V854&lt;=('Ejercicio 3 - TIR'!$D$25-'Ejercicio 3 - TIR'!$C$25)/('Ejercicio 3 - TIR'!$E$25-'Ejercicio 3 - TIR'!$C$25),'Ejercicio 3 - TIR'!$C$25+SQRT(('Ejercicio 3 - TIR'!$E$25-'Ejercicio 3 - TIR'!$C$25)*('Ejercicio 3 - TIR'!$D$25-'Ejercicio 3 - TIR'!$C$25)*V854),'Ejercicio 3 - TIR'!$E$25-SQRT(('Ejercicio 3 - TIR'!$E$25-'Ejercicio 3 - TIR'!$C$25)*('Ejercicio 3 - TIR'!$E$25-'Ejercicio 3 - TIR'!$D$25)*(1-V854)))</f>
        <v>0.199381519109633</v>
      </c>
      <c r="X854" s="27">
        <f ca="1" t="shared" si="6359"/>
        <v>0.206842065466675</v>
      </c>
      <c r="Y854" s="29">
        <f ca="1">IF(X854&lt;=('Ejercicio 3 - TIR'!$D$26-'Ejercicio 3 - TIR'!$C$26)/('Ejercicio 3 - TIR'!$E$26-'Ejercicio 3 - TIR'!$C$26),'Ejercicio 3 - TIR'!$C$26+SQRT(('Ejercicio 3 - TIR'!$E$26-'Ejercicio 3 - TIR'!$C$26)*('Ejercicio 3 - TIR'!$D$26-'Ejercicio 3 - TIR'!$C$26)*X854),'Ejercicio 3 - TIR'!$E$26-SQRT(('Ejercicio 3 - TIR'!$E$26-'Ejercicio 3 - TIR'!$C$26)*('Ejercicio 3 - TIR'!$E$26-'Ejercicio 3 - TIR'!$D$26)*(1-X854)))</f>
        <v>0.213632045547519</v>
      </c>
      <c r="Z854" s="27">
        <f ca="1" t="shared" si="6192"/>
        <v>1.1518406240892</v>
      </c>
      <c r="AA854" s="27">
        <f ca="1" t="shared" si="6193"/>
        <v>1.32181213329229</v>
      </c>
      <c r="AB854" s="27">
        <f ca="1" t="shared" si="6194"/>
        <v>1.55396618940252</v>
      </c>
      <c r="AC854" s="27">
        <f ca="1" t="shared" si="6195"/>
        <v>1.8637983288906</v>
      </c>
      <c r="AD854" s="27">
        <f ca="1" t="shared" si="6196"/>
        <v>2.26196537837955</v>
      </c>
      <c r="AE854" s="26">
        <f ca="1" t="shared" si="6197"/>
        <v>4159.90745579542</v>
      </c>
      <c r="AF854" s="26">
        <f ca="1" t="shared" si="6198"/>
        <v>4773.76473224446</v>
      </c>
      <c r="AG854" s="26">
        <f ca="1" t="shared" si="6199"/>
        <v>5612.19616859852</v>
      </c>
      <c r="AH854" s="26">
        <f ca="1" t="shared" si="6200"/>
        <v>6731.16436623495</v>
      </c>
      <c r="AI854" s="26">
        <f ca="1" t="shared" si="6201"/>
        <v>8169.1567787103</v>
      </c>
      <c r="AJ854" s="28">
        <f ca="1" t="shared" si="6202"/>
        <v>36826.8986413236</v>
      </c>
      <c r="AK854" s="28">
        <f ca="1" t="shared" si="6203"/>
        <v>45457.6057955188</v>
      </c>
      <c r="AL854" s="28">
        <f ca="1" t="shared" si="6204"/>
        <v>61110.3017373915</v>
      </c>
      <c r="AM854" s="28">
        <f ca="1" t="shared" si="6205"/>
        <v>67992.9541351977</v>
      </c>
      <c r="AN854" s="28">
        <f ca="1" t="shared" si="6206"/>
        <v>81289.397494119</v>
      </c>
      <c r="AO854" s="28">
        <f ca="1">C854/'Ejercicio 3 - TIR'!$D$7</f>
        <v>14450.7556921073</v>
      </c>
      <c r="AP854" s="28">
        <f ca="1" t="shared" si="6207"/>
        <v>22376.1429492163</v>
      </c>
      <c r="AQ854" s="28">
        <f ca="1" t="shared" si="6208"/>
        <v>31006.8501034114</v>
      </c>
      <c r="AR854" s="28">
        <f ca="1" t="shared" si="6209"/>
        <v>46659.5460452842</v>
      </c>
      <c r="AS854" s="28">
        <f ca="1" t="shared" si="6210"/>
        <v>53542.1984430904</v>
      </c>
      <c r="AT854" s="28">
        <f ca="1" t="shared" si="6211"/>
        <v>66838.6418020116</v>
      </c>
      <c r="AU854" s="28">
        <f ca="1">AP854*'Ejercicio 3 - TIR'!$D$5</f>
        <v>11188.0714746081</v>
      </c>
      <c r="AV854" s="28">
        <f ca="1">AQ854*'Ejercicio 3 - TIR'!$D$5</f>
        <v>15503.4250517057</v>
      </c>
      <c r="AW854" s="28">
        <f ca="1">AR854*'Ejercicio 3 - TIR'!$D$5</f>
        <v>23329.7730226421</v>
      </c>
      <c r="AX854" s="28">
        <f ca="1">AS854*'Ejercicio 3 - TIR'!$D$5</f>
        <v>26771.0992215452</v>
      </c>
      <c r="AY854" s="28">
        <f ca="1">AT854*'Ejercicio 3 - TIR'!$D$5</f>
        <v>33419.3209010058</v>
      </c>
      <c r="AZ854" s="28">
        <f ca="1" t="shared" ref="AZ854:BD854" si="6360">AJ854-AU854-AE854</f>
        <v>21478.9197109201</v>
      </c>
      <c r="BA854" s="28">
        <f ca="1" t="shared" si="6360"/>
        <v>25180.4160115686</v>
      </c>
      <c r="BB854" s="28">
        <f ca="1" t="shared" si="6360"/>
        <v>32168.3325461509</v>
      </c>
      <c r="BC854" s="28">
        <f ca="1" t="shared" si="6360"/>
        <v>34490.6905474176</v>
      </c>
      <c r="BD854" s="28">
        <f ca="1" t="shared" si="6360"/>
        <v>39700.9198144029</v>
      </c>
      <c r="BE854" s="28">
        <f ca="1" t="shared" ref="BE854:BI854" si="6361">AZ854/Z854</f>
        <v>18647.4754073761</v>
      </c>
      <c r="BF854" s="28">
        <f ca="1" t="shared" si="6361"/>
        <v>19049.9204670263</v>
      </c>
      <c r="BG854" s="28">
        <f ca="1" t="shared" si="6361"/>
        <v>20700.7930838697</v>
      </c>
      <c r="BH854" s="28">
        <f ca="1" t="shared" si="6361"/>
        <v>18505.5915185565</v>
      </c>
      <c r="BI854" s="28">
        <f ca="1" t="shared" si="6361"/>
        <v>17551.5152415128</v>
      </c>
      <c r="BJ854" s="28">
        <f ca="1" t="shared" si="6214"/>
        <v>61970.0208604549</v>
      </c>
      <c r="BK854" s="28">
        <f ca="1" t="shared" si="6215"/>
        <v>32687.109066968</v>
      </c>
      <c r="BL854" s="28">
        <f ca="1" t="shared" si="6216"/>
        <v>94657.1299274229</v>
      </c>
      <c r="BM854" s="28">
        <f ca="1">BK854*'Ejercicio 3 - TIR'!$D$5</f>
        <v>16343.554533484</v>
      </c>
      <c r="BN854" s="28">
        <f ca="1" t="shared" si="6217"/>
        <v>78313.5753939389</v>
      </c>
      <c r="BO854" s="28">
        <f ca="1" t="shared" si="6218"/>
        <v>34621.9160304046</v>
      </c>
      <c r="BP854" s="28">
        <f ca="1" t="shared" si="6219"/>
        <v>-99650.3166448876</v>
      </c>
      <c r="BQ854" s="28">
        <f ca="1" t="shared" ref="BQ854:BT854" si="6362">BE854</f>
        <v>18647.4754073761</v>
      </c>
      <c r="BR854" s="28">
        <f ca="1" t="shared" si="6362"/>
        <v>19049.9204670263</v>
      </c>
      <c r="BS854" s="28">
        <f ca="1" t="shared" si="6362"/>
        <v>20700.7930838697</v>
      </c>
      <c r="BT854" s="28">
        <f ca="1" t="shared" si="6362"/>
        <v>18505.5915185565</v>
      </c>
      <c r="BU854" s="28">
        <f ca="1" t="shared" si="6221"/>
        <v>52173.4312719174</v>
      </c>
      <c r="BV854" s="30">
        <f ca="1" t="shared" si="6222"/>
        <v>7.83483873518975</v>
      </c>
    </row>
    <row r="855" ht="15" customHeight="1" spans="1:74">
      <c r="A855" s="26">
        <v>854</v>
      </c>
      <c r="B855" s="27">
        <f ca="1" t="shared" ref="B855:F855" si="6363">RAND()</f>
        <v>0.837758993440436</v>
      </c>
      <c r="C855" s="28">
        <f ca="1">IF(B855&lt;=('Ejercicio 3 - TIR'!$D$13-'Ejercicio 3 - TIR'!$C$13)/('Ejercicio 3 - TIR'!$E$13-'Ejercicio 3 - TIR'!$C$13),'Ejercicio 3 - TIR'!$C$13+SQRT(('Ejercicio 3 - TIR'!$E$13-'Ejercicio 3 - TIR'!$C$13)*('Ejercicio 3 - TIR'!$D$13-'Ejercicio 3 - TIR'!$C$13)*B855),'Ejercicio 3 - TIR'!$E$13-SQRT(('Ejercicio 3 - TIR'!$E$13-'Ejercicio 3 - TIR'!$C$13)*('Ejercicio 3 - TIR'!$E$13-'Ejercicio 3 - TIR'!$D$13)*(1-B855)))</f>
        <v>86046.8925370914</v>
      </c>
      <c r="D855" s="27">
        <f ca="1" t="shared" si="6363"/>
        <v>0.825991149798797</v>
      </c>
      <c r="E855" s="28">
        <f ca="1">IF(D855&lt;=('Ejercicio 3 - TIR'!$D$14-'Ejercicio 3 - TIR'!$C$14)/('Ejercicio 3 - TIR'!$E$14-'Ejercicio 3 - TIR'!$C$14),'Ejercicio 3 - TIR'!$C$14+SQRT(('Ejercicio 3 - TIR'!$E$14-'Ejercicio 3 - TIR'!$C$14)*('Ejercicio 3 - TIR'!$D$14-'Ejercicio 3 - TIR'!$C$14)*D855),'Ejercicio 3 - TIR'!$E$14-SQRT(('Ejercicio 3 - TIR'!$E$14-'Ejercicio 3 - TIR'!$C$14)*('Ejercicio 3 - TIR'!$E$14-'Ejercicio 3 - TIR'!$D$14)*(1-D855)))</f>
        <v>34891.0541664468</v>
      </c>
      <c r="F855" s="27">
        <f ca="1" t="shared" si="6363"/>
        <v>0.421442765738141</v>
      </c>
      <c r="G855" s="28">
        <f ca="1">IF(F855&lt;=('Ejercicio 3 - TIR'!$D$18-'Ejercicio 3 - TIR'!$C$18)/('Ejercicio 3 - TIR'!$E$18-'Ejercicio 3 - TIR'!$C$18),'Ejercicio 3 - TIR'!$C$18+SQRT(('Ejercicio 3 - TIR'!$E$18-'Ejercicio 3 - TIR'!$C$18)*('Ejercicio 3 - TIR'!$D$18-'Ejercicio 3 - TIR'!$C$18)*F855),'Ejercicio 3 - TIR'!$E$18-SQRT(('Ejercicio 3 - TIR'!$E$18-'Ejercicio 3 - TIR'!$C$18)*('Ejercicio 3 - TIR'!$E$18-'Ejercicio 3 - TIR'!$D$18)*(1-F855)))</f>
        <v>37950.8751003095</v>
      </c>
      <c r="H855" s="27">
        <f ca="1" t="shared" ref="H855:L855" si="6364">RAND()</f>
        <v>0.516353645335384</v>
      </c>
      <c r="I855" s="28">
        <f ca="1">IF(H855&lt;=('Ejercicio 3 - TIR'!$D$18-'Ejercicio 3 - TIR'!$C$18)/('Ejercicio 3 - TIR'!$E$18-'Ejercicio 3 - TIR'!$C$18),'Ejercicio 3 - TIR'!$C$18+SQRT(('Ejercicio 3 - TIR'!$E$18-'Ejercicio 3 - TIR'!$C$18)*('Ejercicio 3 - TIR'!$D$18-'Ejercicio 3 - TIR'!$C$18)*H855),'Ejercicio 3 - TIR'!$E$18-SQRT(('Ejercicio 3 - TIR'!$E$18-'Ejercicio 3 - TIR'!$C$18)*('Ejercicio 3 - TIR'!$E$18-'Ejercicio 3 - TIR'!$D$18)*(1-H855)))</f>
        <v>38800.741264252</v>
      </c>
      <c r="J855" s="27">
        <f ca="1" t="shared" si="6364"/>
        <v>0.742238228063152</v>
      </c>
      <c r="K855" s="28">
        <f ca="1">IF(J855&lt;=('Ejercicio 3 - TIR'!$D$18-'Ejercicio 3 - TIR'!$C$18)/('Ejercicio 3 - TIR'!$E$18-'Ejercicio 3 - TIR'!$C$18),'Ejercicio 3 - TIR'!$C$18+SQRT(('Ejercicio 3 - TIR'!$E$18-'Ejercicio 3 - TIR'!$C$18)*('Ejercicio 3 - TIR'!$D$18-'Ejercicio 3 - TIR'!$C$18)*J855),'Ejercicio 3 - TIR'!$E$18-SQRT(('Ejercicio 3 - TIR'!$E$18-'Ejercicio 3 - TIR'!$C$18)*('Ejercicio 3 - TIR'!$E$18-'Ejercicio 3 - TIR'!$D$18)*(1-J855)))</f>
        <v>40603.1678568242</v>
      </c>
      <c r="L855" s="27">
        <f ca="1" t="shared" si="6364"/>
        <v>0.563620666324371</v>
      </c>
      <c r="M855" s="28">
        <f ca="1">IF(L855&lt;=('Ejercicio 3 - TIR'!$D$18-'Ejercicio 3 - TIR'!$C$18)/('Ejercicio 3 - TIR'!$E$18-'Ejercicio 3 - TIR'!$C$18),'Ejercicio 3 - TIR'!$C$18+SQRT(('Ejercicio 3 - TIR'!$E$18-'Ejercicio 3 - TIR'!$C$18)*('Ejercicio 3 - TIR'!$D$18-'Ejercicio 3 - TIR'!$C$18)*L855),'Ejercicio 3 - TIR'!$E$18-SQRT(('Ejercicio 3 - TIR'!$E$18-'Ejercicio 3 - TIR'!$C$18)*('Ejercicio 3 - TIR'!$E$18-'Ejercicio 3 - TIR'!$D$18)*(1-L855)))</f>
        <v>39194.7321847162</v>
      </c>
      <c r="N855" s="27">
        <f ca="1" t="shared" ref="N855:R855" si="6365">RAND()</f>
        <v>0.473612643800972</v>
      </c>
      <c r="O855" s="28">
        <f ca="1">IF(N855&lt;=('Ejercicio 3 - TIR'!$D$18-'Ejercicio 3 - TIR'!$C$18)/('Ejercicio 3 - TIR'!$E$18-'Ejercicio 3 - TIR'!$C$18),'Ejercicio 3 - TIR'!$C$18+SQRT(('Ejercicio 3 - TIR'!$E$18-'Ejercicio 3 - TIR'!$C$18)*('Ejercicio 3 - TIR'!$D$18-'Ejercicio 3 - TIR'!$C$18)*N855),'Ejercicio 3 - TIR'!$E$18-SQRT(('Ejercicio 3 - TIR'!$E$18-'Ejercicio 3 - TIR'!$C$18)*('Ejercicio 3 - TIR'!$E$18-'Ejercicio 3 - TIR'!$D$18)*(1-N855)))</f>
        <v>38428.6355105762</v>
      </c>
      <c r="P855" s="27">
        <f ca="1" t="shared" si="6365"/>
        <v>0.60712500311082</v>
      </c>
      <c r="Q855" s="29">
        <f ca="1">IF(P855&lt;=('Ejercicio 3 - TIR'!$D$22-'Ejercicio 3 - TIR'!$C$22)/('Ejercicio 3 - TIR'!$E$22-'Ejercicio 3 - TIR'!$C$22),'Ejercicio 3 - TIR'!$C$22+SQRT(('Ejercicio 3 - TIR'!$E$22-'Ejercicio 3 - TIR'!$C$22)*('Ejercicio 3 - TIR'!$D$22-'Ejercicio 3 - TIR'!$C$22)*P855),'Ejercicio 3 - TIR'!$E$22-SQRT(('Ejercicio 3 - TIR'!$E$22-'Ejercicio 3 - TIR'!$C$22)*('Ejercicio 3 - TIR'!$E$22-'Ejercicio 3 - TIR'!$D$22)*(1-P855)))</f>
        <v>0.153407237932089</v>
      </c>
      <c r="R855" s="27">
        <f ca="1" t="shared" si="6365"/>
        <v>0.785500152608761</v>
      </c>
      <c r="S855" s="29">
        <f ca="1">IF(R855&lt;=('Ejercicio 3 - TIR'!$D$23-'Ejercicio 3 - TIR'!$C$23)/('Ejercicio 3 - TIR'!$E$23-'Ejercicio 3 - TIR'!$C$23),'Ejercicio 3 - TIR'!$C$23+SQRT(('Ejercicio 3 - TIR'!$E$23-'Ejercicio 3 - TIR'!$C$23)*('Ejercicio 3 - TIR'!$D$23-'Ejercicio 3 - TIR'!$C$23)*R855),'Ejercicio 3 - TIR'!$E$23-SQRT(('Ejercicio 3 - TIR'!$E$23-'Ejercicio 3 - TIR'!$C$23)*('Ejercicio 3 - TIR'!$E$23-'Ejercicio 3 - TIR'!$D$23)*(1-R855)))</f>
        <v>0.160350579517344</v>
      </c>
      <c r="T855" s="27">
        <f ca="1" t="shared" ref="T855:X855" si="6366">RAND()</f>
        <v>0.270153048067951</v>
      </c>
      <c r="U855" s="29">
        <f ca="1">IF(T855&lt;=('Ejercicio 3 - TIR'!$D$24-'Ejercicio 3 - TIR'!$C$24)/('Ejercicio 3 - TIR'!$E$24-'Ejercicio 3 - TIR'!$C$24),'Ejercicio 3 - TIR'!$C$24+SQRT(('Ejercicio 3 - TIR'!$E$24-'Ejercicio 3 - TIR'!$C$24)*('Ejercicio 3 - TIR'!$D$24-'Ejercicio 3 - TIR'!$C$24)*T855),'Ejercicio 3 - TIR'!$E$24-SQRT(('Ejercicio 3 - TIR'!$E$24-'Ejercicio 3 - TIR'!$C$24)*('Ejercicio 3 - TIR'!$E$24-'Ejercicio 3 - TIR'!$D$24)*(1-T855)))</f>
        <v>0.173818509628915</v>
      </c>
      <c r="V855" s="27">
        <f ca="1" t="shared" si="6366"/>
        <v>0.909964608912308</v>
      </c>
      <c r="W855" s="29">
        <f ca="1">IF(V855&lt;=('Ejercicio 3 - TIR'!$D$25-'Ejercicio 3 - TIR'!$C$25)/('Ejercicio 3 - TIR'!$E$25-'Ejercicio 3 - TIR'!$C$25),'Ejercicio 3 - TIR'!$C$25+SQRT(('Ejercicio 3 - TIR'!$E$25-'Ejercicio 3 - TIR'!$C$25)*('Ejercicio 3 - TIR'!$D$25-'Ejercicio 3 - TIR'!$C$25)*V855),'Ejercicio 3 - TIR'!$E$25-SQRT(('Ejercicio 3 - TIR'!$E$25-'Ejercicio 3 - TIR'!$C$25)*('Ejercicio 3 - TIR'!$E$25-'Ejercicio 3 - TIR'!$D$25)*(1-V855)))</f>
        <v>0.232248271385386</v>
      </c>
      <c r="X855" s="27">
        <f ca="1" t="shared" si="6366"/>
        <v>0.090465247768444</v>
      </c>
      <c r="Y855" s="29">
        <f ca="1">IF(X855&lt;=('Ejercicio 3 - TIR'!$D$26-'Ejercicio 3 - TIR'!$C$26)/('Ejercicio 3 - TIR'!$E$26-'Ejercicio 3 - TIR'!$C$26),'Ejercicio 3 - TIR'!$C$26+SQRT(('Ejercicio 3 - TIR'!$E$26-'Ejercicio 3 - TIR'!$C$26)*('Ejercicio 3 - TIR'!$D$26-'Ejercicio 3 - TIR'!$C$26)*X855),'Ejercicio 3 - TIR'!$E$26-SQRT(('Ejercicio 3 - TIR'!$E$26-'Ejercicio 3 - TIR'!$C$26)*('Ejercicio 3 - TIR'!$E$26-'Ejercicio 3 - TIR'!$D$26)*(1-X855)))</f>
        <v>0.205628696969831</v>
      </c>
      <c r="Z855" s="27">
        <f ca="1" t="shared" si="6192"/>
        <v>1.15340723793209</v>
      </c>
      <c r="AA855" s="27">
        <f ca="1" t="shared" si="6193"/>
        <v>1.338356756954</v>
      </c>
      <c r="AB855" s="27">
        <f ca="1" t="shared" si="6194"/>
        <v>1.57098793379953</v>
      </c>
      <c r="AC855" s="27">
        <f ca="1" t="shared" si="6195"/>
        <v>1.93584716579177</v>
      </c>
      <c r="AD855" s="27">
        <f ca="1" t="shared" si="6196"/>
        <v>2.33391289602627</v>
      </c>
      <c r="AE855" s="26">
        <f ca="1" t="shared" si="6197"/>
        <v>5352.54024821351</v>
      </c>
      <c r="AF855" s="26">
        <f ca="1" t="shared" si="6198"/>
        <v>6210.82317890445</v>
      </c>
      <c r="AG855" s="26">
        <f ca="1" t="shared" si="6199"/>
        <v>7290.37920743035</v>
      </c>
      <c r="AH855" s="26">
        <f ca="1" t="shared" si="6200"/>
        <v>8983.5571761</v>
      </c>
      <c r="AI855" s="26">
        <f ca="1" t="shared" si="6201"/>
        <v>10830.8343323754</v>
      </c>
      <c r="AJ855" s="28">
        <f ca="1" t="shared" si="6202"/>
        <v>43772.8140265536</v>
      </c>
      <c r="AK855" s="28">
        <f ca="1" t="shared" si="6203"/>
        <v>51929.2342458355</v>
      </c>
      <c r="AL855" s="28">
        <f ca="1" t="shared" si="6204"/>
        <v>63787.0867771078</v>
      </c>
      <c r="AM855" s="28">
        <f ca="1" t="shared" si="6205"/>
        <v>75875.0112137502</v>
      </c>
      <c r="AN855" s="28">
        <f ca="1" t="shared" si="6206"/>
        <v>89689.0879948268</v>
      </c>
      <c r="AO855" s="28">
        <f ca="1">C855/'Ejercicio 3 - TIR'!$D$7</f>
        <v>17209.3785074183</v>
      </c>
      <c r="AP855" s="28">
        <f ca="1" t="shared" si="6207"/>
        <v>26563.4355191354</v>
      </c>
      <c r="AQ855" s="28">
        <f ca="1" t="shared" si="6208"/>
        <v>34719.8557384172</v>
      </c>
      <c r="AR855" s="28">
        <f ca="1" t="shared" si="6209"/>
        <v>46577.7082696895</v>
      </c>
      <c r="AS855" s="28">
        <f ca="1" t="shared" si="6210"/>
        <v>58665.632706332</v>
      </c>
      <c r="AT855" s="28">
        <f ca="1" t="shared" si="6211"/>
        <v>72479.7094874086</v>
      </c>
      <c r="AU855" s="28">
        <f ca="1">AP855*'Ejercicio 3 - TIR'!$D$5</f>
        <v>13281.7177595677</v>
      </c>
      <c r="AV855" s="28">
        <f ca="1">AQ855*'Ejercicio 3 - TIR'!$D$5</f>
        <v>17359.9278692086</v>
      </c>
      <c r="AW855" s="28">
        <f ca="1">AR855*'Ejercicio 3 - TIR'!$D$5</f>
        <v>23288.8541348448</v>
      </c>
      <c r="AX855" s="28">
        <f ca="1">AS855*'Ejercicio 3 - TIR'!$D$5</f>
        <v>29332.816353166</v>
      </c>
      <c r="AY855" s="28">
        <f ca="1">AT855*'Ejercicio 3 - TIR'!$D$5</f>
        <v>36239.8547437043</v>
      </c>
      <c r="AZ855" s="28">
        <f ca="1" t="shared" ref="AZ855:BD855" si="6367">AJ855-AU855-AE855</f>
        <v>25138.5560187724</v>
      </c>
      <c r="BA855" s="28">
        <f ca="1" t="shared" si="6367"/>
        <v>28358.4831977224</v>
      </c>
      <c r="BB855" s="28">
        <f ca="1" t="shared" si="6367"/>
        <v>33207.8534348327</v>
      </c>
      <c r="BC855" s="28">
        <f ca="1" t="shared" si="6367"/>
        <v>37558.6376844843</v>
      </c>
      <c r="BD855" s="28">
        <f ca="1" t="shared" si="6367"/>
        <v>42618.3989187471</v>
      </c>
      <c r="BE855" s="28">
        <f ca="1" t="shared" ref="BE855:BI855" si="6368">AZ855/Z855</f>
        <v>21795.039247233</v>
      </c>
      <c r="BF855" s="28">
        <f ca="1" t="shared" si="6368"/>
        <v>21189.0312880881</v>
      </c>
      <c r="BG855" s="28">
        <f ca="1" t="shared" si="6368"/>
        <v>21138.1976400783</v>
      </c>
      <c r="BH855" s="28">
        <f ca="1" t="shared" si="6368"/>
        <v>19401.6544013291</v>
      </c>
      <c r="BI855" s="28">
        <f ca="1" t="shared" si="6368"/>
        <v>18260.4924936613</v>
      </c>
      <c r="BJ855" s="28">
        <f ca="1" t="shared" si="6214"/>
        <v>81432.6812750214</v>
      </c>
      <c r="BK855" s="28">
        <f ca="1" t="shared" si="6215"/>
        <v>40165.1904310608</v>
      </c>
      <c r="BL855" s="28">
        <f ca="1" t="shared" si="6216"/>
        <v>121597.871706082</v>
      </c>
      <c r="BM855" s="28">
        <f ca="1">BK855*'Ejercicio 3 - TIR'!$D$5</f>
        <v>20082.5952155304</v>
      </c>
      <c r="BN855" s="28">
        <f ca="1" t="shared" si="6217"/>
        <v>101515.276490552</v>
      </c>
      <c r="BO855" s="28">
        <f ca="1" t="shared" si="6218"/>
        <v>43495.7434201559</v>
      </c>
      <c r="BP855" s="28">
        <f ca="1" t="shared" si="6219"/>
        <v>-120937.946703538</v>
      </c>
      <c r="BQ855" s="28">
        <f ca="1" t="shared" ref="BQ855:BT855" si="6369">BE855</f>
        <v>21795.039247233</v>
      </c>
      <c r="BR855" s="28">
        <f ca="1" t="shared" si="6369"/>
        <v>21189.0312880881</v>
      </c>
      <c r="BS855" s="28">
        <f ca="1" t="shared" si="6369"/>
        <v>21138.1976400783</v>
      </c>
      <c r="BT855" s="28">
        <f ca="1" t="shared" si="6369"/>
        <v>19401.6544013291</v>
      </c>
      <c r="BU855" s="28">
        <f ca="1" t="shared" si="6221"/>
        <v>61756.2359138173</v>
      </c>
      <c r="BV855" s="30">
        <f ca="1" t="shared" si="6222"/>
        <v>5.41634495402374</v>
      </c>
    </row>
    <row r="856" ht="15" customHeight="1" spans="1:74">
      <c r="A856" s="26">
        <v>855</v>
      </c>
      <c r="B856" s="27">
        <f ca="1" t="shared" ref="B856:F856" si="6370">RAND()</f>
        <v>0.171209457502489</v>
      </c>
      <c r="C856" s="28">
        <f ca="1">IF(B856&lt;=('Ejercicio 3 - TIR'!$D$13-'Ejercicio 3 - TIR'!$C$13)/('Ejercicio 3 - TIR'!$E$13-'Ejercicio 3 - TIR'!$C$13),'Ejercicio 3 - TIR'!$C$13+SQRT(('Ejercicio 3 - TIR'!$E$13-'Ejercicio 3 - TIR'!$C$13)*('Ejercicio 3 - TIR'!$D$13-'Ejercicio 3 - TIR'!$C$13)*B856),'Ejercicio 3 - TIR'!$E$13-SQRT(('Ejercicio 3 - TIR'!$E$13-'Ejercicio 3 - TIR'!$C$13)*('Ejercicio 3 - TIR'!$E$13-'Ejercicio 3 - TIR'!$D$13)*(1-B856)))</f>
        <v>68275.492915893</v>
      </c>
      <c r="D856" s="27">
        <f ca="1" t="shared" si="6370"/>
        <v>0.519258386052029</v>
      </c>
      <c r="E856" s="28">
        <f ca="1">IF(D856&lt;=('Ejercicio 3 - TIR'!$D$14-'Ejercicio 3 - TIR'!$C$14)/('Ejercicio 3 - TIR'!$E$14-'Ejercicio 3 - TIR'!$C$14),'Ejercicio 3 - TIR'!$C$14+SQRT(('Ejercicio 3 - TIR'!$E$14-'Ejercicio 3 - TIR'!$C$14)*('Ejercicio 3 - TIR'!$D$14-'Ejercicio 3 - TIR'!$C$14)*D856),'Ejercicio 3 - TIR'!$E$14-SQRT(('Ejercicio 3 - TIR'!$E$14-'Ejercicio 3 - TIR'!$C$14)*('Ejercicio 3 - TIR'!$E$14-'Ejercicio 3 - TIR'!$D$14)*(1-D856)))</f>
        <v>31508.1661525795</v>
      </c>
      <c r="F856" s="27">
        <f ca="1" t="shared" si="6370"/>
        <v>0.892420337524148</v>
      </c>
      <c r="G856" s="28">
        <f ca="1">IF(F856&lt;=('Ejercicio 3 - TIR'!$D$18-'Ejercicio 3 - TIR'!$C$18)/('Ejercicio 3 - TIR'!$E$18-'Ejercicio 3 - TIR'!$C$18),'Ejercicio 3 - TIR'!$C$18+SQRT(('Ejercicio 3 - TIR'!$E$18-'Ejercicio 3 - TIR'!$C$18)*('Ejercicio 3 - TIR'!$D$18-'Ejercicio 3 - TIR'!$C$18)*F856),'Ejercicio 3 - TIR'!$E$18-SQRT(('Ejercicio 3 - TIR'!$E$18-'Ejercicio 3 - TIR'!$C$18)*('Ejercicio 3 - TIR'!$E$18-'Ejercicio 3 - TIR'!$D$18)*(1-F856)))</f>
        <v>42159.4939384524</v>
      </c>
      <c r="H856" s="27">
        <f ca="1" t="shared" ref="H856:L856" si="6371">RAND()</f>
        <v>0.715122432474792</v>
      </c>
      <c r="I856" s="28">
        <f ca="1">IF(H856&lt;=('Ejercicio 3 - TIR'!$D$18-'Ejercicio 3 - TIR'!$C$18)/('Ejercicio 3 - TIR'!$E$18-'Ejercicio 3 - TIR'!$C$18),'Ejercicio 3 - TIR'!$C$18+SQRT(('Ejercicio 3 - TIR'!$E$18-'Ejercicio 3 - TIR'!$C$18)*('Ejercicio 3 - TIR'!$D$18-'Ejercicio 3 - TIR'!$C$18)*H856),'Ejercicio 3 - TIR'!$E$18-SQRT(('Ejercicio 3 - TIR'!$E$18-'Ejercicio 3 - TIR'!$C$18)*('Ejercicio 3 - TIR'!$E$18-'Ejercicio 3 - TIR'!$D$18)*(1-H856)))</f>
        <v>40377.6826629503</v>
      </c>
      <c r="J856" s="27">
        <f ca="1" t="shared" si="6371"/>
        <v>0.171620156379904</v>
      </c>
      <c r="K856" s="28">
        <f ca="1">IF(J856&lt;=('Ejercicio 3 - TIR'!$D$18-'Ejercicio 3 - TIR'!$C$18)/('Ejercicio 3 - TIR'!$E$18-'Ejercicio 3 - TIR'!$C$18),'Ejercicio 3 - TIR'!$C$18+SQRT(('Ejercicio 3 - TIR'!$E$18-'Ejercicio 3 - TIR'!$C$18)*('Ejercicio 3 - TIR'!$D$18-'Ejercicio 3 - TIR'!$C$18)*J856),'Ejercicio 3 - TIR'!$E$18-SQRT(('Ejercicio 3 - TIR'!$E$18-'Ejercicio 3 - TIR'!$C$18)*('Ejercicio 3 - TIR'!$E$18-'Ejercicio 3 - TIR'!$D$18)*(1-J856)))</f>
        <v>35073.7583167693</v>
      </c>
      <c r="L856" s="27">
        <f ca="1" t="shared" si="6371"/>
        <v>0.535862551993896</v>
      </c>
      <c r="M856" s="28">
        <f ca="1">IF(L856&lt;=('Ejercicio 3 - TIR'!$D$18-'Ejercicio 3 - TIR'!$C$18)/('Ejercicio 3 - TIR'!$E$18-'Ejercicio 3 - TIR'!$C$18),'Ejercicio 3 - TIR'!$C$18+SQRT(('Ejercicio 3 - TIR'!$E$18-'Ejercicio 3 - TIR'!$C$18)*('Ejercicio 3 - TIR'!$D$18-'Ejercicio 3 - TIR'!$C$18)*L856),'Ejercicio 3 - TIR'!$E$18-SQRT(('Ejercicio 3 - TIR'!$E$18-'Ejercicio 3 - TIR'!$C$18)*('Ejercicio 3 - TIR'!$E$18-'Ejercicio 3 - TIR'!$D$18)*(1-L856)))</f>
        <v>38965.4549688839</v>
      </c>
      <c r="N856" s="27">
        <f ca="1" t="shared" ref="N856:R856" si="6372">RAND()</f>
        <v>0.981345758806777</v>
      </c>
      <c r="O856" s="28">
        <f ca="1">IF(N856&lt;=('Ejercicio 3 - TIR'!$D$18-'Ejercicio 3 - TIR'!$C$18)/('Ejercicio 3 - TIR'!$E$18-'Ejercicio 3 - TIR'!$C$18),'Ejercicio 3 - TIR'!$C$18+SQRT(('Ejercicio 3 - TIR'!$E$18-'Ejercicio 3 - TIR'!$C$18)*('Ejercicio 3 - TIR'!$D$18-'Ejercicio 3 - TIR'!$C$18)*N856),'Ejercicio 3 - TIR'!$E$18-SQRT(('Ejercicio 3 - TIR'!$E$18-'Ejercicio 3 - TIR'!$C$18)*('Ejercicio 3 - TIR'!$E$18-'Ejercicio 3 - TIR'!$D$18)*(1-N856)))</f>
        <v>43817.1779130014</v>
      </c>
      <c r="P856" s="27">
        <f ca="1" t="shared" si="6372"/>
        <v>0.515557237615682</v>
      </c>
      <c r="Q856" s="29">
        <f ca="1">IF(P856&lt;=('Ejercicio 3 - TIR'!$D$22-'Ejercicio 3 - TIR'!$C$22)/('Ejercicio 3 - TIR'!$E$22-'Ejercicio 3 - TIR'!$C$22),'Ejercicio 3 - TIR'!$C$22+SQRT(('Ejercicio 3 - TIR'!$E$22-'Ejercicio 3 - TIR'!$C$22)*('Ejercicio 3 - TIR'!$D$22-'Ejercicio 3 - TIR'!$C$22)*P856),'Ejercicio 3 - TIR'!$E$22-SQRT(('Ejercicio 3 - TIR'!$E$22-'Ejercicio 3 - TIR'!$C$22)*('Ejercicio 3 - TIR'!$E$22-'Ejercicio 3 - TIR'!$D$22)*(1-P856)))</f>
        <v>0.150470405145147</v>
      </c>
      <c r="R856" s="27">
        <f ca="1" t="shared" si="6372"/>
        <v>0.621044766351381</v>
      </c>
      <c r="S856" s="29">
        <f ca="1">IF(R856&lt;=('Ejercicio 3 - TIR'!$D$23-'Ejercicio 3 - TIR'!$C$23)/('Ejercicio 3 - TIR'!$E$23-'Ejercicio 3 - TIR'!$C$23),'Ejercicio 3 - TIR'!$C$23+SQRT(('Ejercicio 3 - TIR'!$E$23-'Ejercicio 3 - TIR'!$C$23)*('Ejercicio 3 - TIR'!$D$23-'Ejercicio 3 - TIR'!$C$23)*R856),'Ejercicio 3 - TIR'!$E$23-SQRT(('Ejercicio 3 - TIR'!$E$23-'Ejercicio 3 - TIR'!$C$23)*('Ejercicio 3 - TIR'!$E$23-'Ejercicio 3 - TIR'!$D$23)*(1-R856)))</f>
        <v>0.153882583960745</v>
      </c>
      <c r="T856" s="27">
        <f ca="1" t="shared" ref="T856:X856" si="6373">RAND()</f>
        <v>0.862208504544862</v>
      </c>
      <c r="U856" s="29">
        <f ca="1">IF(T856&lt;=('Ejercicio 3 - TIR'!$D$24-'Ejercicio 3 - TIR'!$C$24)/('Ejercicio 3 - TIR'!$E$24-'Ejercicio 3 - TIR'!$C$24),'Ejercicio 3 - TIR'!$C$24+SQRT(('Ejercicio 3 - TIR'!$E$24-'Ejercicio 3 - TIR'!$C$24)*('Ejercicio 3 - TIR'!$D$24-'Ejercicio 3 - TIR'!$C$24)*T856),'Ejercicio 3 - TIR'!$E$24-SQRT(('Ejercicio 3 - TIR'!$E$24-'Ejercicio 3 - TIR'!$C$24)*('Ejercicio 3 - TIR'!$E$24-'Ejercicio 3 - TIR'!$D$24)*(1-T856)))</f>
        <v>0.200357795763347</v>
      </c>
      <c r="V856" s="27">
        <f ca="1" t="shared" si="6373"/>
        <v>0.731001529705192</v>
      </c>
      <c r="W856" s="29">
        <f ca="1">IF(V856&lt;=('Ejercicio 3 - TIR'!$D$25-'Ejercicio 3 - TIR'!$C$25)/('Ejercicio 3 - TIR'!$E$25-'Ejercicio 3 - TIR'!$C$25),'Ejercicio 3 - TIR'!$C$25+SQRT(('Ejercicio 3 - TIR'!$E$25-'Ejercicio 3 - TIR'!$C$25)*('Ejercicio 3 - TIR'!$D$25-'Ejercicio 3 - TIR'!$C$25)*V856),'Ejercicio 3 - TIR'!$E$25-SQRT(('Ejercicio 3 - TIR'!$E$25-'Ejercicio 3 - TIR'!$C$25)*('Ejercicio 3 - TIR'!$E$25-'Ejercicio 3 - TIR'!$D$25)*(1-V856)))</f>
        <v>0.219316215259003</v>
      </c>
      <c r="X856" s="27">
        <f ca="1" t="shared" si="6373"/>
        <v>0.682549254683875</v>
      </c>
      <c r="Y856" s="29">
        <f ca="1">IF(X856&lt;=('Ejercicio 3 - TIR'!$D$26-'Ejercicio 3 - TIR'!$C$26)/('Ejercicio 3 - TIR'!$E$26-'Ejercicio 3 - TIR'!$C$26),'Ejercicio 3 - TIR'!$C$26+SQRT(('Ejercicio 3 - TIR'!$E$26-'Ejercicio 3 - TIR'!$C$26)*('Ejercicio 3 - TIR'!$D$26-'Ejercicio 3 - TIR'!$C$26)*X856),'Ejercicio 3 - TIR'!$E$26-SQRT(('Ejercicio 3 - TIR'!$E$26-'Ejercicio 3 - TIR'!$C$26)*('Ejercicio 3 - TIR'!$E$26-'Ejercicio 3 - TIR'!$D$26)*(1-X856)))</f>
        <v>0.238596690655129</v>
      </c>
      <c r="Z856" s="27">
        <f ca="1" t="shared" si="6192"/>
        <v>1.15047040514515</v>
      </c>
      <c r="AA856" s="27">
        <f ca="1" t="shared" si="6193"/>
        <v>1.32750776385925</v>
      </c>
      <c r="AB856" s="27">
        <f ca="1" t="shared" si="6194"/>
        <v>1.59348429328482</v>
      </c>
      <c r="AC856" s="27">
        <f ca="1" t="shared" si="6195"/>
        <v>1.94296123756271</v>
      </c>
      <c r="AD856" s="27">
        <f ca="1" t="shared" si="6196"/>
        <v>2.40654535891637</v>
      </c>
      <c r="AE856" s="26">
        <f ca="1" t="shared" si="6197"/>
        <v>4741.04652635925</v>
      </c>
      <c r="AF856" s="26">
        <f ca="1" t="shared" si="6198"/>
        <v>5470.61101651352</v>
      </c>
      <c r="AG856" s="26">
        <f ca="1" t="shared" si="6199"/>
        <v>6566.69058126086</v>
      </c>
      <c r="AH856" s="26">
        <f ca="1" t="shared" si="6200"/>
        <v>8006.87230631993</v>
      </c>
      <c r="AI856" s="26">
        <f ca="1" t="shared" si="6201"/>
        <v>9917.28554110607</v>
      </c>
      <c r="AJ856" s="28">
        <f ca="1" t="shared" si="6202"/>
        <v>48503.2500720856</v>
      </c>
      <c r="AK856" s="28">
        <f ca="1" t="shared" si="6203"/>
        <v>53601.6872217114</v>
      </c>
      <c r="AL856" s="28">
        <f ca="1" t="shared" si="6204"/>
        <v>55889.4829842396</v>
      </c>
      <c r="AM856" s="28">
        <f ca="1" t="shared" si="6205"/>
        <v>75708.3686085366</v>
      </c>
      <c r="AN856" s="28">
        <f ca="1" t="shared" si="6206"/>
        <v>105448.026147346</v>
      </c>
      <c r="AO856" s="28">
        <f ca="1">C856/'Ejercicio 3 - TIR'!$D$7</f>
        <v>13655.0985831786</v>
      </c>
      <c r="AP856" s="28">
        <f ca="1" t="shared" si="6207"/>
        <v>34848.151488907</v>
      </c>
      <c r="AQ856" s="28">
        <f ca="1" t="shared" si="6208"/>
        <v>39946.5886385328</v>
      </c>
      <c r="AR856" s="28">
        <f ca="1" t="shared" si="6209"/>
        <v>42234.384401061</v>
      </c>
      <c r="AS856" s="28">
        <f ca="1" t="shared" si="6210"/>
        <v>62053.270025358</v>
      </c>
      <c r="AT856" s="28">
        <f ca="1" t="shared" si="6211"/>
        <v>91792.9275641676</v>
      </c>
      <c r="AU856" s="28">
        <f ca="1">AP856*'Ejercicio 3 - TIR'!$D$5</f>
        <v>17424.0757444535</v>
      </c>
      <c r="AV856" s="28">
        <f ca="1">AQ856*'Ejercicio 3 - TIR'!$D$5</f>
        <v>19973.2943192664</v>
      </c>
      <c r="AW856" s="28">
        <f ca="1">AR856*'Ejercicio 3 - TIR'!$D$5</f>
        <v>21117.1922005305</v>
      </c>
      <c r="AX856" s="28">
        <f ca="1">AS856*'Ejercicio 3 - TIR'!$D$5</f>
        <v>31026.635012679</v>
      </c>
      <c r="AY856" s="28">
        <f ca="1">AT856*'Ejercicio 3 - TIR'!$D$5</f>
        <v>45896.4637820838</v>
      </c>
      <c r="AZ856" s="28">
        <f ca="1" t="shared" ref="AZ856:BD856" si="6374">AJ856-AU856-AE856</f>
        <v>26338.1278012729</v>
      </c>
      <c r="BA856" s="28">
        <f ca="1" t="shared" si="6374"/>
        <v>28157.7818859315</v>
      </c>
      <c r="BB856" s="28">
        <f ca="1" t="shared" si="6374"/>
        <v>28205.6002024482</v>
      </c>
      <c r="BC856" s="28">
        <f ca="1" t="shared" si="6374"/>
        <v>36674.8612895377</v>
      </c>
      <c r="BD856" s="28">
        <f ca="1" t="shared" si="6374"/>
        <v>49634.2768241563</v>
      </c>
      <c r="BE856" s="28">
        <f ca="1" t="shared" ref="BE856:BI856" si="6375">AZ856/Z856</f>
        <v>22893.3553470678</v>
      </c>
      <c r="BF856" s="28">
        <f ca="1" t="shared" si="6375"/>
        <v>21211.0110784384</v>
      </c>
      <c r="BG856" s="28">
        <f ca="1" t="shared" si="6375"/>
        <v>17700.5825042085</v>
      </c>
      <c r="BH856" s="28">
        <f ca="1" t="shared" si="6375"/>
        <v>18875.7555120057</v>
      </c>
      <c r="BI856" s="28">
        <f ca="1" t="shared" si="6375"/>
        <v>20624.7003158527</v>
      </c>
      <c r="BJ856" s="28">
        <f ca="1" t="shared" si="6214"/>
        <v>75825.8310224561</v>
      </c>
      <c r="BK856" s="28">
        <f ca="1" t="shared" si="6215"/>
        <v>32861.6141208939</v>
      </c>
      <c r="BL856" s="28">
        <f ca="1" t="shared" si="6216"/>
        <v>108687.44514335</v>
      </c>
      <c r="BM856" s="28">
        <f ca="1">BK856*'Ejercicio 3 - TIR'!$D$5</f>
        <v>16430.807060447</v>
      </c>
      <c r="BN856" s="28">
        <f ca="1" t="shared" si="6217"/>
        <v>92256.638082903</v>
      </c>
      <c r="BO856" s="28">
        <f ca="1" t="shared" si="6218"/>
        <v>38335.7154441689</v>
      </c>
      <c r="BP856" s="28">
        <f ca="1" t="shared" si="6219"/>
        <v>-99783.6590684726</v>
      </c>
      <c r="BQ856" s="28">
        <f ca="1" t="shared" ref="BQ856:BT856" si="6376">BE856</f>
        <v>22893.3553470678</v>
      </c>
      <c r="BR856" s="28">
        <f ca="1" t="shared" si="6376"/>
        <v>21211.0110784384</v>
      </c>
      <c r="BS856" s="28">
        <f ca="1" t="shared" si="6376"/>
        <v>17700.5825042085</v>
      </c>
      <c r="BT856" s="28">
        <f ca="1" t="shared" si="6376"/>
        <v>18875.7555120057</v>
      </c>
      <c r="BU856" s="28">
        <f ca="1" t="shared" si="6221"/>
        <v>58960.4157600216</v>
      </c>
      <c r="BV856" s="30">
        <f ca="1" t="shared" si="6222"/>
        <v>10.4572532572091</v>
      </c>
    </row>
    <row r="857" ht="15" customHeight="1" spans="1:74">
      <c r="A857" s="26">
        <v>856</v>
      </c>
      <c r="B857" s="27">
        <f ca="1" t="shared" ref="B857:F857" si="6377">RAND()</f>
        <v>0.654253913305435</v>
      </c>
      <c r="C857" s="28">
        <f ca="1">IF(B857&lt;=('Ejercicio 3 - TIR'!$D$13-'Ejercicio 3 - TIR'!$C$13)/('Ejercicio 3 - TIR'!$E$13-'Ejercicio 3 - TIR'!$C$13),'Ejercicio 3 - TIR'!$C$13+SQRT(('Ejercicio 3 - TIR'!$E$13-'Ejercicio 3 - TIR'!$C$13)*('Ejercicio 3 - TIR'!$D$13-'Ejercicio 3 - TIR'!$C$13)*B857),'Ejercicio 3 - TIR'!$E$13-SQRT(('Ejercicio 3 - TIR'!$E$13-'Ejercicio 3 - TIR'!$C$13)*('Ejercicio 3 - TIR'!$E$13-'Ejercicio 3 - TIR'!$D$13)*(1-B857)))</f>
        <v>79631.0210360588</v>
      </c>
      <c r="D857" s="27">
        <f ca="1" t="shared" si="6377"/>
        <v>0.697899742504285</v>
      </c>
      <c r="E857" s="28">
        <f ca="1">IF(D857&lt;=('Ejercicio 3 - TIR'!$D$14-'Ejercicio 3 - TIR'!$C$14)/('Ejercicio 3 - TIR'!$E$14-'Ejercicio 3 - TIR'!$C$14),'Ejercicio 3 - TIR'!$C$14+SQRT(('Ejercicio 3 - TIR'!$E$14-'Ejercicio 3 - TIR'!$C$14)*('Ejercicio 3 - TIR'!$D$14-'Ejercicio 3 - TIR'!$C$14)*D857),'Ejercicio 3 - TIR'!$E$14-SQRT(('Ejercicio 3 - TIR'!$E$14-'Ejercicio 3 - TIR'!$C$14)*('Ejercicio 3 - TIR'!$E$14-'Ejercicio 3 - TIR'!$D$14)*(1-D857)))</f>
        <v>33268.3554294395</v>
      </c>
      <c r="F857" s="27">
        <f ca="1" t="shared" si="6377"/>
        <v>0.525512086457297</v>
      </c>
      <c r="G857" s="28">
        <f ca="1">IF(F857&lt;=('Ejercicio 3 - TIR'!$D$18-'Ejercicio 3 - TIR'!$C$18)/('Ejercicio 3 - TIR'!$E$18-'Ejercicio 3 - TIR'!$C$18),'Ejercicio 3 - TIR'!$C$18+SQRT(('Ejercicio 3 - TIR'!$E$18-'Ejercicio 3 - TIR'!$C$18)*('Ejercicio 3 - TIR'!$D$18-'Ejercicio 3 - TIR'!$C$18)*F857),'Ejercicio 3 - TIR'!$E$18-SQRT(('Ejercicio 3 - TIR'!$E$18-'Ejercicio 3 - TIR'!$C$18)*('Ejercicio 3 - TIR'!$E$18-'Ejercicio 3 - TIR'!$D$18)*(1-F857)))</f>
        <v>38878.4465402791</v>
      </c>
      <c r="H857" s="27">
        <f ca="1" t="shared" ref="H857:L857" si="6378">RAND()</f>
        <v>0.261325380029078</v>
      </c>
      <c r="I857" s="28">
        <f ca="1">IF(H857&lt;=('Ejercicio 3 - TIR'!$D$18-'Ejercicio 3 - TIR'!$C$18)/('Ejercicio 3 - TIR'!$E$18-'Ejercicio 3 - TIR'!$C$18),'Ejercicio 3 - TIR'!$C$18+SQRT(('Ejercicio 3 - TIR'!$E$18-'Ejercicio 3 - TIR'!$C$18)*('Ejercicio 3 - TIR'!$D$18-'Ejercicio 3 - TIR'!$C$18)*H857),'Ejercicio 3 - TIR'!$E$18-SQRT(('Ejercicio 3 - TIR'!$E$18-'Ejercicio 3 - TIR'!$C$18)*('Ejercicio 3 - TIR'!$E$18-'Ejercicio 3 - TIR'!$D$18)*(1-H857)))</f>
        <v>36260.8950641551</v>
      </c>
      <c r="J857" s="27">
        <f ca="1" t="shared" si="6378"/>
        <v>0.335251867832928</v>
      </c>
      <c r="K857" s="28">
        <f ca="1">IF(J857&lt;=('Ejercicio 3 - TIR'!$D$18-'Ejercicio 3 - TIR'!$C$18)/('Ejercicio 3 - TIR'!$E$18-'Ejercicio 3 - TIR'!$C$18),'Ejercicio 3 - TIR'!$C$18+SQRT(('Ejercicio 3 - TIR'!$E$18-'Ejercicio 3 - TIR'!$C$18)*('Ejercicio 3 - TIR'!$D$18-'Ejercicio 3 - TIR'!$C$18)*J857),'Ejercicio 3 - TIR'!$E$18-SQRT(('Ejercicio 3 - TIR'!$E$18-'Ejercicio 3 - TIR'!$C$18)*('Ejercicio 3 - TIR'!$E$18-'Ejercicio 3 - TIR'!$D$18)*(1-J857)))</f>
        <v>37091.3877467629</v>
      </c>
      <c r="L857" s="27">
        <f ca="1" t="shared" si="6378"/>
        <v>0.571302896295898</v>
      </c>
      <c r="M857" s="28">
        <f ca="1">IF(L857&lt;=('Ejercicio 3 - TIR'!$D$18-'Ejercicio 3 - TIR'!$C$18)/('Ejercicio 3 - TIR'!$E$18-'Ejercicio 3 - TIR'!$C$18),'Ejercicio 3 - TIR'!$C$18+SQRT(('Ejercicio 3 - TIR'!$E$18-'Ejercicio 3 - TIR'!$C$18)*('Ejercicio 3 - TIR'!$D$18-'Ejercicio 3 - TIR'!$C$18)*L857),'Ejercicio 3 - TIR'!$E$18-SQRT(('Ejercicio 3 - TIR'!$E$18-'Ejercicio 3 - TIR'!$C$18)*('Ejercicio 3 - TIR'!$E$18-'Ejercicio 3 - TIR'!$D$18)*(1-L857)))</f>
        <v>39257.1828568083</v>
      </c>
      <c r="N857" s="27">
        <f ca="1" t="shared" ref="N857:R857" si="6379">RAND()</f>
        <v>0.618916646239467</v>
      </c>
      <c r="O857" s="28">
        <f ca="1">IF(N857&lt;=('Ejercicio 3 - TIR'!$D$18-'Ejercicio 3 - TIR'!$C$18)/('Ejercicio 3 - TIR'!$E$18-'Ejercicio 3 - TIR'!$C$18),'Ejercicio 3 - TIR'!$C$18+SQRT(('Ejercicio 3 - TIR'!$E$18-'Ejercicio 3 - TIR'!$C$18)*('Ejercicio 3 - TIR'!$D$18-'Ejercicio 3 - TIR'!$C$18)*N857),'Ejercicio 3 - TIR'!$E$18-SQRT(('Ejercicio 3 - TIR'!$E$18-'Ejercicio 3 - TIR'!$C$18)*('Ejercicio 3 - TIR'!$E$18-'Ejercicio 3 - TIR'!$D$18)*(1-N857)))</f>
        <v>39635.2216858731</v>
      </c>
      <c r="P857" s="27">
        <f ca="1" t="shared" si="6379"/>
        <v>0.585800425850932</v>
      </c>
      <c r="Q857" s="29">
        <f ca="1">IF(P857&lt;=('Ejercicio 3 - TIR'!$D$22-'Ejercicio 3 - TIR'!$C$22)/('Ejercicio 3 - TIR'!$E$22-'Ejercicio 3 - TIR'!$C$22),'Ejercicio 3 - TIR'!$C$22+SQRT(('Ejercicio 3 - TIR'!$E$22-'Ejercicio 3 - TIR'!$C$22)*('Ejercicio 3 - TIR'!$D$22-'Ejercicio 3 - TIR'!$C$22)*P857),'Ejercicio 3 - TIR'!$E$22-SQRT(('Ejercicio 3 - TIR'!$E$22-'Ejercicio 3 - TIR'!$C$22)*('Ejercicio 3 - TIR'!$E$22-'Ejercicio 3 - TIR'!$D$22)*(1-P857)))</f>
        <v>0.152695069429344</v>
      </c>
      <c r="R857" s="27">
        <f ca="1" t="shared" si="6379"/>
        <v>0.165785483632031</v>
      </c>
      <c r="S857" s="29">
        <f ca="1">IF(R857&lt;=('Ejercicio 3 - TIR'!$D$23-'Ejercicio 3 - TIR'!$C$23)/('Ejercicio 3 - TIR'!$E$23-'Ejercicio 3 - TIR'!$C$23),'Ejercicio 3 - TIR'!$C$23+SQRT(('Ejercicio 3 - TIR'!$E$23-'Ejercicio 3 - TIR'!$C$23)*('Ejercicio 3 - TIR'!$D$23-'Ejercicio 3 - TIR'!$C$23)*R857),'Ejercicio 3 - TIR'!$E$23-SQRT(('Ejercicio 3 - TIR'!$E$23-'Ejercicio 3 - TIR'!$C$23)*('Ejercicio 3 - TIR'!$E$23-'Ejercicio 3 - TIR'!$D$23)*(1-R857)))</f>
        <v>0.137274659780663</v>
      </c>
      <c r="T857" s="27">
        <f ca="1" t="shared" ref="T857:X857" si="6380">RAND()</f>
        <v>0.14183403690198</v>
      </c>
      <c r="U857" s="29">
        <f ca="1">IF(T857&lt;=('Ejercicio 3 - TIR'!$D$24-'Ejercicio 3 - TIR'!$C$24)/('Ejercicio 3 - TIR'!$E$24-'Ejercicio 3 - TIR'!$C$24),'Ejercicio 3 - TIR'!$C$24+SQRT(('Ejercicio 3 - TIR'!$E$24-'Ejercicio 3 - TIR'!$C$24)*('Ejercicio 3 - TIR'!$D$24-'Ejercicio 3 - TIR'!$C$24)*T857),'Ejercicio 3 - TIR'!$E$24-SQRT(('Ejercicio 3 - TIR'!$E$24-'Ejercicio 3 - TIR'!$C$24)*('Ejercicio 3 - TIR'!$E$24-'Ejercicio 3 - TIR'!$D$24)*(1-T857)))</f>
        <v>0.167258374126613</v>
      </c>
      <c r="V857" s="27">
        <f ca="1" t="shared" si="6380"/>
        <v>0.0297945409380109</v>
      </c>
      <c r="W857" s="29">
        <f ca="1">IF(V857&lt;=('Ejercicio 3 - TIR'!$D$25-'Ejercicio 3 - TIR'!$C$25)/('Ejercicio 3 - TIR'!$E$25-'Ejercicio 3 - TIR'!$C$25),'Ejercicio 3 - TIR'!$C$25+SQRT(('Ejercicio 3 - TIR'!$E$25-'Ejercicio 3 - TIR'!$C$25)*('Ejercicio 3 - TIR'!$D$25-'Ejercicio 3 - TIR'!$C$25)*V857),'Ejercicio 3 - TIR'!$E$25-SQRT(('Ejercicio 3 - TIR'!$E$25-'Ejercicio 3 - TIR'!$C$25)*('Ejercicio 3 - TIR'!$E$25-'Ejercicio 3 - TIR'!$D$25)*(1-V857)))</f>
        <v>0.186458510456229</v>
      </c>
      <c r="X857" s="27">
        <f ca="1" t="shared" si="6380"/>
        <v>0.760579164974529</v>
      </c>
      <c r="Y857" s="29">
        <f ca="1">IF(X857&lt;=('Ejercicio 3 - TIR'!$D$26-'Ejercicio 3 - TIR'!$C$26)/('Ejercicio 3 - TIR'!$E$26-'Ejercicio 3 - TIR'!$C$26),'Ejercicio 3 - TIR'!$C$26+SQRT(('Ejercicio 3 - TIR'!$E$26-'Ejercicio 3 - TIR'!$C$26)*('Ejercicio 3 - TIR'!$D$26-'Ejercicio 3 - TIR'!$C$26)*X857),'Ejercicio 3 - TIR'!$E$26-SQRT(('Ejercicio 3 - TIR'!$E$26-'Ejercicio 3 - TIR'!$C$26)*('Ejercicio 3 - TIR'!$E$26-'Ejercicio 3 - TIR'!$D$26)*(1-X857)))</f>
        <v>0.244043463610387</v>
      </c>
      <c r="Z857" s="27">
        <f ca="1" t="shared" si="6192"/>
        <v>1.15269506942934</v>
      </c>
      <c r="AA857" s="27">
        <f ca="1" t="shared" si="6193"/>
        <v>1.31093089291611</v>
      </c>
      <c r="AB857" s="27">
        <f ca="1" t="shared" si="6194"/>
        <v>1.5301950626576</v>
      </c>
      <c r="AC857" s="27">
        <f ca="1" t="shared" si="6195"/>
        <v>1.81551295474821</v>
      </c>
      <c r="AD857" s="27">
        <f ca="1" t="shared" si="6196"/>
        <v>2.2585770244545</v>
      </c>
      <c r="AE857" s="26">
        <f ca="1" t="shared" si="6197"/>
        <v>5079.91384209836</v>
      </c>
      <c r="AF857" s="26">
        <f ca="1" t="shared" si="6198"/>
        <v>5777.2572864875</v>
      </c>
      <c r="AG857" s="26">
        <f ca="1" t="shared" si="6199"/>
        <v>6743.55194713653</v>
      </c>
      <c r="AH857" s="26">
        <f ca="1" t="shared" si="6200"/>
        <v>8000.9445983838</v>
      </c>
      <c r="AI857" s="26">
        <f ca="1" t="shared" si="6201"/>
        <v>9953.52283032821</v>
      </c>
      <c r="AJ857" s="28">
        <f ca="1" t="shared" si="6202"/>
        <v>44814.9936340521</v>
      </c>
      <c r="AK857" s="28">
        <f ca="1" t="shared" si="6203"/>
        <v>47535.52754439</v>
      </c>
      <c r="AL857" s="28">
        <f ca="1" t="shared" si="6204"/>
        <v>56757.0583972153</v>
      </c>
      <c r="AM857" s="28">
        <f ca="1" t="shared" si="6205"/>
        <v>71271.9240434549</v>
      </c>
      <c r="AN857" s="28">
        <f ca="1" t="shared" si="6206"/>
        <v>89519.2010588737</v>
      </c>
      <c r="AO857" s="28">
        <f ca="1">C857/'Ejercicio 3 - TIR'!$D$7</f>
        <v>15926.2042072118</v>
      </c>
      <c r="AP857" s="28">
        <f ca="1" t="shared" si="6207"/>
        <v>28888.7894268404</v>
      </c>
      <c r="AQ857" s="28">
        <f ca="1" t="shared" si="6208"/>
        <v>31609.3233371783</v>
      </c>
      <c r="AR857" s="28">
        <f ca="1" t="shared" si="6209"/>
        <v>40830.8541900036</v>
      </c>
      <c r="AS857" s="28">
        <f ca="1" t="shared" si="6210"/>
        <v>55345.7198362432</v>
      </c>
      <c r="AT857" s="28">
        <f ca="1" t="shared" si="6211"/>
        <v>73592.996851662</v>
      </c>
      <c r="AU857" s="28">
        <f ca="1">AP857*'Ejercicio 3 - TIR'!$D$5</f>
        <v>14444.3947134202</v>
      </c>
      <c r="AV857" s="28">
        <f ca="1">AQ857*'Ejercicio 3 - TIR'!$D$5</f>
        <v>15804.6616685891</v>
      </c>
      <c r="AW857" s="28">
        <f ca="1">AR857*'Ejercicio 3 - TIR'!$D$5</f>
        <v>20415.4270950018</v>
      </c>
      <c r="AX857" s="28">
        <f ca="1">AS857*'Ejercicio 3 - TIR'!$D$5</f>
        <v>27672.8599181216</v>
      </c>
      <c r="AY857" s="28">
        <f ca="1">AT857*'Ejercicio 3 - TIR'!$D$5</f>
        <v>36796.498425831</v>
      </c>
      <c r="AZ857" s="28">
        <f ca="1" t="shared" ref="AZ857:BD857" si="6381">AJ857-AU857-AE857</f>
        <v>25290.6850785336</v>
      </c>
      <c r="BA857" s="28">
        <f ca="1" t="shared" si="6381"/>
        <v>25953.6085893134</v>
      </c>
      <c r="BB857" s="28">
        <f ca="1" t="shared" si="6381"/>
        <v>29598.079355077</v>
      </c>
      <c r="BC857" s="28">
        <f ca="1" t="shared" si="6381"/>
        <v>35598.1195269495</v>
      </c>
      <c r="BD857" s="28">
        <f ca="1" t="shared" si="6381"/>
        <v>42769.1798027145</v>
      </c>
      <c r="BE857" s="28">
        <f ca="1" t="shared" ref="BE857:BI857" si="6382">AZ857/Z857</f>
        <v>21940.4817017687</v>
      </c>
      <c r="BF857" s="28">
        <f ca="1" t="shared" si="6382"/>
        <v>19797.8464994297</v>
      </c>
      <c r="BG857" s="28">
        <f ca="1" t="shared" si="6382"/>
        <v>19342.6838691218</v>
      </c>
      <c r="BH857" s="28">
        <f ca="1" t="shared" si="6382"/>
        <v>19607.7474599384</v>
      </c>
      <c r="BI857" s="28">
        <f ca="1" t="shared" si="6382"/>
        <v>18936.3388273395</v>
      </c>
      <c r="BJ857" s="28">
        <f ca="1" t="shared" si="6214"/>
        <v>75139.143214318</v>
      </c>
      <c r="BK857" s="28">
        <f ca="1" t="shared" si="6215"/>
        <v>35970.5589091791</v>
      </c>
      <c r="BL857" s="28">
        <f ca="1" t="shared" si="6216"/>
        <v>111109.702123497</v>
      </c>
      <c r="BM857" s="28">
        <f ca="1">BK857*'Ejercicio 3 - TIR'!$D$5</f>
        <v>17985.2794545895</v>
      </c>
      <c r="BN857" s="28">
        <f ca="1" t="shared" si="6217"/>
        <v>93124.4226689075</v>
      </c>
      <c r="BO857" s="28">
        <f ca="1" t="shared" si="6218"/>
        <v>41231.4575330453</v>
      </c>
      <c r="BP857" s="28">
        <f ca="1" t="shared" si="6219"/>
        <v>-112899.376465498</v>
      </c>
      <c r="BQ857" s="28">
        <f ca="1" t="shared" ref="BQ857:BT857" si="6383">BE857</f>
        <v>21940.4817017687</v>
      </c>
      <c r="BR857" s="28">
        <f ca="1" t="shared" si="6383"/>
        <v>19797.8464994297</v>
      </c>
      <c r="BS857" s="28">
        <f ca="1" t="shared" si="6383"/>
        <v>19342.6838691218</v>
      </c>
      <c r="BT857" s="28">
        <f ca="1" t="shared" si="6383"/>
        <v>19607.7474599384</v>
      </c>
      <c r="BU857" s="28">
        <f ca="1" t="shared" si="6221"/>
        <v>60167.7963603848</v>
      </c>
      <c r="BV857" s="30">
        <f ca="1" t="shared" si="6222"/>
        <v>6.59077502733405</v>
      </c>
    </row>
    <row r="858" ht="15" customHeight="1" spans="1:74">
      <c r="A858" s="26">
        <v>857</v>
      </c>
      <c r="B858" s="27">
        <f ca="1" t="shared" ref="B858:F858" si="6384">RAND()</f>
        <v>0.642331415542358</v>
      </c>
      <c r="C858" s="28">
        <f ca="1">IF(B858&lt;=('Ejercicio 3 - TIR'!$D$13-'Ejercicio 3 - TIR'!$C$13)/('Ejercicio 3 - TIR'!$E$13-'Ejercicio 3 - TIR'!$C$13),'Ejercicio 3 - TIR'!$C$13+SQRT(('Ejercicio 3 - TIR'!$E$13-'Ejercicio 3 - TIR'!$C$13)*('Ejercicio 3 - TIR'!$D$13-'Ejercicio 3 - TIR'!$C$13)*B858),'Ejercicio 3 - TIR'!$E$13-SQRT(('Ejercicio 3 - TIR'!$E$13-'Ejercicio 3 - TIR'!$C$13)*('Ejercicio 3 - TIR'!$E$13-'Ejercicio 3 - TIR'!$D$13)*(1-B858)))</f>
        <v>79282.8017978017</v>
      </c>
      <c r="D858" s="27">
        <f ca="1" t="shared" si="6384"/>
        <v>0.862128404392022</v>
      </c>
      <c r="E858" s="28">
        <f ca="1">IF(D858&lt;=('Ejercicio 3 - TIR'!$D$14-'Ejercicio 3 - TIR'!$C$14)/('Ejercicio 3 - TIR'!$E$14-'Ejercicio 3 - TIR'!$C$14),'Ejercicio 3 - TIR'!$C$14+SQRT(('Ejercicio 3 - TIR'!$E$14-'Ejercicio 3 - TIR'!$C$14)*('Ejercicio 3 - TIR'!$D$14-'Ejercicio 3 - TIR'!$C$14)*D858),'Ejercicio 3 - TIR'!$E$14-SQRT(('Ejercicio 3 - TIR'!$E$14-'Ejercicio 3 - TIR'!$C$14)*('Ejercicio 3 - TIR'!$E$14-'Ejercicio 3 - TIR'!$D$14)*(1-D858)))</f>
        <v>35452.3919098941</v>
      </c>
      <c r="F858" s="27">
        <f ca="1" t="shared" si="6384"/>
        <v>0.440624735793703</v>
      </c>
      <c r="G858" s="28">
        <f ca="1">IF(F858&lt;=('Ejercicio 3 - TIR'!$D$18-'Ejercicio 3 - TIR'!$C$18)/('Ejercicio 3 - TIR'!$E$18-'Ejercicio 3 - TIR'!$C$18),'Ejercicio 3 - TIR'!$C$18+SQRT(('Ejercicio 3 - TIR'!$E$18-'Ejercicio 3 - TIR'!$C$18)*('Ejercicio 3 - TIR'!$D$18-'Ejercicio 3 - TIR'!$C$18)*F858),'Ejercicio 3 - TIR'!$E$18-SQRT(('Ejercicio 3 - TIR'!$E$18-'Ejercicio 3 - TIR'!$C$18)*('Ejercicio 3 - TIR'!$E$18-'Ejercicio 3 - TIR'!$D$18)*(1-F858)))</f>
        <v>38129.8038333686</v>
      </c>
      <c r="H858" s="27">
        <f ca="1" t="shared" ref="H858:L858" si="6385">RAND()</f>
        <v>0.198278825787623</v>
      </c>
      <c r="I858" s="28">
        <f ca="1">IF(H858&lt;=('Ejercicio 3 - TIR'!$D$18-'Ejercicio 3 - TIR'!$C$18)/('Ejercicio 3 - TIR'!$E$18-'Ejercicio 3 - TIR'!$C$18),'Ejercicio 3 - TIR'!$C$18+SQRT(('Ejercicio 3 - TIR'!$E$18-'Ejercicio 3 - TIR'!$C$18)*('Ejercicio 3 - TIR'!$D$18-'Ejercicio 3 - TIR'!$C$18)*H858),'Ejercicio 3 - TIR'!$E$18-SQRT(('Ejercicio 3 - TIR'!$E$18-'Ejercicio 3 - TIR'!$C$18)*('Ejercicio 3 - TIR'!$E$18-'Ejercicio 3 - TIR'!$D$18)*(1-H858)))</f>
        <v>35453.6065010361</v>
      </c>
      <c r="J858" s="27">
        <f ca="1" t="shared" si="6385"/>
        <v>0.180886634851157</v>
      </c>
      <c r="K858" s="28">
        <f ca="1">IF(J858&lt;=('Ejercicio 3 - TIR'!$D$18-'Ejercicio 3 - TIR'!$C$18)/('Ejercicio 3 - TIR'!$E$18-'Ejercicio 3 - TIR'!$C$18),'Ejercicio 3 - TIR'!$C$18+SQRT(('Ejercicio 3 - TIR'!$E$18-'Ejercicio 3 - TIR'!$C$18)*('Ejercicio 3 - TIR'!$D$18-'Ejercicio 3 - TIR'!$C$18)*J858),'Ejercicio 3 - TIR'!$E$18-SQRT(('Ejercicio 3 - TIR'!$E$18-'Ejercicio 3 - TIR'!$C$18)*('Ejercicio 3 - TIR'!$E$18-'Ejercicio 3 - TIR'!$D$18)*(1-J858)))</f>
        <v>35208.9341738664</v>
      </c>
      <c r="L858" s="27">
        <f ca="1" t="shared" si="6385"/>
        <v>0.857815329518678</v>
      </c>
      <c r="M858" s="28">
        <f ca="1">IF(L858&lt;=('Ejercicio 3 - TIR'!$D$18-'Ejercicio 3 - TIR'!$C$18)/('Ejercicio 3 - TIR'!$E$18-'Ejercicio 3 - TIR'!$C$18),'Ejercicio 3 - TIR'!$C$18+SQRT(('Ejercicio 3 - TIR'!$E$18-'Ejercicio 3 - TIR'!$C$18)*('Ejercicio 3 - TIR'!$D$18-'Ejercicio 3 - TIR'!$C$18)*L858),'Ejercicio 3 - TIR'!$E$18-SQRT(('Ejercicio 3 - TIR'!$E$18-'Ejercicio 3 - TIR'!$C$18)*('Ejercicio 3 - TIR'!$E$18-'Ejercicio 3 - TIR'!$D$18)*(1-L858)))</f>
        <v>41734.4448732108</v>
      </c>
      <c r="N858" s="27">
        <f ca="1" t="shared" ref="N858:R858" si="6386">RAND()</f>
        <v>0.0609248824633444</v>
      </c>
      <c r="O858" s="28">
        <f ca="1">IF(N858&lt;=('Ejercicio 3 - TIR'!$D$18-'Ejercicio 3 - TIR'!$C$18)/('Ejercicio 3 - TIR'!$E$18-'Ejercicio 3 - TIR'!$C$18),'Ejercicio 3 - TIR'!$C$18+SQRT(('Ejercicio 3 - TIR'!$E$18-'Ejercicio 3 - TIR'!$C$18)*('Ejercicio 3 - TIR'!$D$18-'Ejercicio 3 - TIR'!$C$18)*N858),'Ejercicio 3 - TIR'!$E$18-SQRT(('Ejercicio 3 - TIR'!$E$18-'Ejercicio 3 - TIR'!$C$18)*('Ejercicio 3 - TIR'!$E$18-'Ejercicio 3 - TIR'!$D$18)*(1-N858)))</f>
        <v>33023.0336368459</v>
      </c>
      <c r="P858" s="27">
        <f ca="1" t="shared" si="6386"/>
        <v>0.392312485062364</v>
      </c>
      <c r="Q858" s="29">
        <f ca="1">IF(P858&lt;=('Ejercicio 3 - TIR'!$D$22-'Ejercicio 3 - TIR'!$C$22)/('Ejercicio 3 - TIR'!$E$22-'Ejercicio 3 - TIR'!$C$22),'Ejercicio 3 - TIR'!$C$22+SQRT(('Ejercicio 3 - TIR'!$E$22-'Ejercicio 3 - TIR'!$C$22)*('Ejercicio 3 - TIR'!$D$22-'Ejercicio 3 - TIR'!$C$22)*P858),'Ejercicio 3 - TIR'!$E$22-SQRT(('Ejercicio 3 - TIR'!$E$22-'Ejercicio 3 - TIR'!$C$22)*('Ejercicio 3 - TIR'!$E$22-'Ejercicio 3 - TIR'!$D$22)*(1-P858)))</f>
        <v>0.146573717713415</v>
      </c>
      <c r="R858" s="27">
        <f ca="1" t="shared" si="6386"/>
        <v>0.882827832142377</v>
      </c>
      <c r="S858" s="29">
        <f ca="1">IF(R858&lt;=('Ejercicio 3 - TIR'!$D$23-'Ejercicio 3 - TIR'!$C$23)/('Ejercicio 3 - TIR'!$E$23-'Ejercicio 3 - TIR'!$C$23),'Ejercicio 3 - TIR'!$C$23+SQRT(('Ejercicio 3 - TIR'!$E$23-'Ejercicio 3 - TIR'!$C$23)*('Ejercicio 3 - TIR'!$D$23-'Ejercicio 3 - TIR'!$C$23)*R858),'Ejercicio 3 - TIR'!$E$23-SQRT(('Ejercicio 3 - TIR'!$E$23-'Ejercicio 3 - TIR'!$C$23)*('Ejercicio 3 - TIR'!$E$23-'Ejercicio 3 - TIR'!$D$23)*(1-R858)))</f>
        <v>0.165477262580914</v>
      </c>
      <c r="T858" s="27">
        <f ca="1" t="shared" ref="T858:X858" si="6387">RAND()</f>
        <v>0.540555709688003</v>
      </c>
      <c r="U858" s="29">
        <f ca="1">IF(T858&lt;=('Ejercicio 3 - TIR'!$D$24-'Ejercicio 3 - TIR'!$C$24)/('Ejercicio 3 - TIR'!$E$24-'Ejercicio 3 - TIR'!$C$24),'Ejercicio 3 - TIR'!$C$24+SQRT(('Ejercicio 3 - TIR'!$E$24-'Ejercicio 3 - TIR'!$C$24)*('Ejercicio 3 - TIR'!$D$24-'Ejercicio 3 - TIR'!$C$24)*T858),'Ejercicio 3 - TIR'!$E$24-SQRT(('Ejercicio 3 - TIR'!$E$24-'Ejercicio 3 - TIR'!$C$24)*('Ejercicio 3 - TIR'!$E$24-'Ejercicio 3 - TIR'!$D$24)*(1-T858)))</f>
        <v>0.184132967604308</v>
      </c>
      <c r="V858" s="27">
        <f ca="1" t="shared" si="6387"/>
        <v>0.848953878621785</v>
      </c>
      <c r="W858" s="29">
        <f ca="1">IF(V858&lt;=('Ejercicio 3 - TIR'!$D$25-'Ejercicio 3 - TIR'!$C$25)/('Ejercicio 3 - TIR'!$E$25-'Ejercicio 3 - TIR'!$C$25),'Ejercicio 3 - TIR'!$C$25+SQRT(('Ejercicio 3 - TIR'!$E$25-'Ejercicio 3 - TIR'!$C$25)*('Ejercicio 3 - TIR'!$D$25-'Ejercicio 3 - TIR'!$C$25)*V858),'Ejercicio 3 - TIR'!$E$25-SQRT(('Ejercicio 3 - TIR'!$E$25-'Ejercicio 3 - TIR'!$C$25)*('Ejercicio 3 - TIR'!$E$25-'Ejercicio 3 - TIR'!$D$25)*(1-V858)))</f>
        <v>0.227007361508001</v>
      </c>
      <c r="X858" s="27">
        <f ca="1" t="shared" si="6387"/>
        <v>0.634236976680624</v>
      </c>
      <c r="Y858" s="29">
        <f ca="1">IF(X858&lt;=('Ejercicio 3 - TIR'!$D$26-'Ejercicio 3 - TIR'!$C$26)/('Ejercicio 3 - TIR'!$E$26-'Ejercicio 3 - TIR'!$C$26),'Ejercicio 3 - TIR'!$C$26+SQRT(('Ejercicio 3 - TIR'!$E$26-'Ejercicio 3 - TIR'!$C$26)*('Ejercicio 3 - TIR'!$D$26-'Ejercicio 3 - TIR'!$C$26)*X858),'Ejercicio 3 - TIR'!$E$26-SQRT(('Ejercicio 3 - TIR'!$E$26-'Ejercicio 3 - TIR'!$C$26)*('Ejercicio 3 - TIR'!$E$26-'Ejercicio 3 - TIR'!$D$26)*(1-X858)))</f>
        <v>0.235557674161621</v>
      </c>
      <c r="Z858" s="27">
        <f ca="1" t="shared" si="6192"/>
        <v>1.14657371771341</v>
      </c>
      <c r="AA858" s="27">
        <f ca="1" t="shared" si="6193"/>
        <v>1.33630559786785</v>
      </c>
      <c r="AB858" s="27">
        <f ca="1" t="shared" si="6194"/>
        <v>1.58236351322951</v>
      </c>
      <c r="AC858" s="27">
        <f ca="1" t="shared" si="6195"/>
        <v>1.94157167931427</v>
      </c>
      <c r="AD858" s="27">
        <f ca="1" t="shared" si="6196"/>
        <v>2.39892378831161</v>
      </c>
      <c r="AE858" s="26">
        <f ca="1" t="shared" si="6197"/>
        <v>5196.38888406617</v>
      </c>
      <c r="AF858" s="26">
        <f ca="1" t="shared" si="6198"/>
        <v>6056.27309190733</v>
      </c>
      <c r="AG858" s="26">
        <f ca="1" t="shared" si="6199"/>
        <v>7171.43262894234</v>
      </c>
      <c r="AH858" s="26">
        <f ca="1" t="shared" si="6200"/>
        <v>8799.40062827093</v>
      </c>
      <c r="AI858" s="26">
        <f ca="1" t="shared" si="6201"/>
        <v>10872.1669742827</v>
      </c>
      <c r="AJ858" s="28">
        <f ca="1" t="shared" si="6202"/>
        <v>43718.6309369087</v>
      </c>
      <c r="AK858" s="28">
        <f ca="1" t="shared" si="6203"/>
        <v>47376.8528319386</v>
      </c>
      <c r="AL858" s="28">
        <f ca="1" t="shared" si="6204"/>
        <v>55713.3327764258</v>
      </c>
      <c r="AM858" s="28">
        <f ca="1" t="shared" si="6205"/>
        <v>81030.4162177288</v>
      </c>
      <c r="AN858" s="28">
        <f ca="1" t="shared" si="6206"/>
        <v>79219.7409536442</v>
      </c>
      <c r="AO858" s="28">
        <f ca="1">C858/'Ejercicio 3 - TIR'!$D$7</f>
        <v>15856.5603595603</v>
      </c>
      <c r="AP858" s="28">
        <f ca="1" t="shared" si="6207"/>
        <v>27862.0705773484</v>
      </c>
      <c r="AQ858" s="28">
        <f ca="1" t="shared" si="6208"/>
        <v>31520.2924723783</v>
      </c>
      <c r="AR858" s="28">
        <f ca="1" t="shared" si="6209"/>
        <v>39856.7724168655</v>
      </c>
      <c r="AS858" s="28">
        <f ca="1" t="shared" si="6210"/>
        <v>65173.8558581685</v>
      </c>
      <c r="AT858" s="28">
        <f ca="1" t="shared" si="6211"/>
        <v>63363.1805940839</v>
      </c>
      <c r="AU858" s="28">
        <f ca="1">AP858*'Ejercicio 3 - TIR'!$D$5</f>
        <v>13931.0352886742</v>
      </c>
      <c r="AV858" s="28">
        <f ca="1">AQ858*'Ejercicio 3 - TIR'!$D$5</f>
        <v>15760.1462361892</v>
      </c>
      <c r="AW858" s="28">
        <f ca="1">AR858*'Ejercicio 3 - TIR'!$D$5</f>
        <v>19928.3862084327</v>
      </c>
      <c r="AX858" s="28">
        <f ca="1">AS858*'Ejercicio 3 - TIR'!$D$5</f>
        <v>32586.9279290842</v>
      </c>
      <c r="AY858" s="28">
        <f ca="1">AT858*'Ejercicio 3 - TIR'!$D$5</f>
        <v>31681.5902970419</v>
      </c>
      <c r="AZ858" s="28">
        <f ca="1" t="shared" ref="AZ858:BD858" si="6388">AJ858-AU858-AE858</f>
        <v>24591.2067641683</v>
      </c>
      <c r="BA858" s="28">
        <f ca="1" t="shared" si="6388"/>
        <v>25560.4335038422</v>
      </c>
      <c r="BB858" s="28">
        <f ca="1" t="shared" si="6388"/>
        <v>28613.5139390507</v>
      </c>
      <c r="BC858" s="28">
        <f ca="1" t="shared" si="6388"/>
        <v>39644.0876603736</v>
      </c>
      <c r="BD858" s="28">
        <f ca="1" t="shared" si="6388"/>
        <v>36665.9836823195</v>
      </c>
      <c r="BE858" s="28">
        <f ca="1" t="shared" ref="BE858:BI858" si="6389">AZ858/Z858</f>
        <v>21447.5583944223</v>
      </c>
      <c r="BF858" s="28">
        <f ca="1" t="shared" si="6389"/>
        <v>19127.6857214586</v>
      </c>
      <c r="BG858" s="28">
        <f ca="1" t="shared" si="6389"/>
        <v>18082.7690349433</v>
      </c>
      <c r="BH858" s="28">
        <f ca="1" t="shared" si="6389"/>
        <v>20418.5547630027</v>
      </c>
      <c r="BI858" s="28">
        <f ca="1" t="shared" si="6389"/>
        <v>15284.3470313517</v>
      </c>
      <c r="BJ858" s="28">
        <f ca="1" t="shared" si="6214"/>
        <v>85047.5863051912</v>
      </c>
      <c r="BK858" s="28">
        <f ca="1" t="shared" si="6215"/>
        <v>38038.6798473482</v>
      </c>
      <c r="BL858" s="28">
        <f ca="1" t="shared" si="6216"/>
        <v>123086.266152539</v>
      </c>
      <c r="BM858" s="28">
        <f ca="1">BK858*'Ejercicio 3 - TIR'!$D$5</f>
        <v>19019.3399236741</v>
      </c>
      <c r="BN858" s="28">
        <f ca="1" t="shared" si="6217"/>
        <v>104066.926228865</v>
      </c>
      <c r="BO858" s="28">
        <f ca="1" t="shared" si="6218"/>
        <v>43380.6720896743</v>
      </c>
      <c r="BP858" s="28">
        <f ca="1" t="shared" si="6219"/>
        <v>-114735.193707696</v>
      </c>
      <c r="BQ858" s="28">
        <f ca="1" t="shared" ref="BQ858:BT858" si="6390">BE858</f>
        <v>21447.5583944223</v>
      </c>
      <c r="BR858" s="28">
        <f ca="1" t="shared" si="6390"/>
        <v>19127.6857214586</v>
      </c>
      <c r="BS858" s="28">
        <f ca="1" t="shared" si="6390"/>
        <v>18082.7690349433</v>
      </c>
      <c r="BT858" s="28">
        <f ca="1" t="shared" si="6390"/>
        <v>20418.5547630027</v>
      </c>
      <c r="BU858" s="28">
        <f ca="1" t="shared" si="6221"/>
        <v>58665.0191210259</v>
      </c>
      <c r="BV858" s="30">
        <f ca="1" t="shared" si="6222"/>
        <v>5.37845882817973</v>
      </c>
    </row>
    <row r="859" ht="15" customHeight="1" spans="1:74">
      <c r="A859" s="26">
        <v>858</v>
      </c>
      <c r="B859" s="27">
        <f ca="1" t="shared" ref="B859:F859" si="6391">RAND()</f>
        <v>0.682538461266416</v>
      </c>
      <c r="C859" s="28">
        <f ca="1">IF(B859&lt;=('Ejercicio 3 - TIR'!$D$13-'Ejercicio 3 - TIR'!$C$13)/('Ejercicio 3 - TIR'!$E$13-'Ejercicio 3 - TIR'!$C$13),'Ejercicio 3 - TIR'!$C$13+SQRT(('Ejercicio 3 - TIR'!$E$13-'Ejercicio 3 - TIR'!$C$13)*('Ejercicio 3 - TIR'!$D$13-'Ejercicio 3 - TIR'!$C$13)*B859),'Ejercicio 3 - TIR'!$E$13-SQRT(('Ejercicio 3 - TIR'!$E$13-'Ejercicio 3 - TIR'!$C$13)*('Ejercicio 3 - TIR'!$E$13-'Ejercicio 3 - TIR'!$D$13)*(1-B859)))</f>
        <v>80481.9609980843</v>
      </c>
      <c r="D859" s="27">
        <f ca="1" t="shared" si="6391"/>
        <v>0.143154656311427</v>
      </c>
      <c r="E859" s="28">
        <f ca="1">IF(D859&lt;=('Ejercicio 3 - TIR'!$D$14-'Ejercicio 3 - TIR'!$C$14)/('Ejercicio 3 - TIR'!$E$14-'Ejercicio 3 - TIR'!$C$14),'Ejercicio 3 - TIR'!$C$14+SQRT(('Ejercicio 3 - TIR'!$E$14-'Ejercicio 3 - TIR'!$C$14)*('Ejercicio 3 - TIR'!$D$14-'Ejercicio 3 - TIR'!$C$14)*D859),'Ejercicio 3 - TIR'!$E$14-SQRT(('Ejercicio 3 - TIR'!$E$14-'Ejercicio 3 - TIR'!$C$14)*('Ejercicio 3 - TIR'!$E$14-'Ejercicio 3 - TIR'!$D$14)*(1-D859)))</f>
        <v>28276.6750255948</v>
      </c>
      <c r="F859" s="27">
        <f ca="1" t="shared" si="6391"/>
        <v>0.398376444521711</v>
      </c>
      <c r="G859" s="28">
        <f ca="1">IF(F859&lt;=('Ejercicio 3 - TIR'!$D$18-'Ejercicio 3 - TIR'!$C$18)/('Ejercicio 3 - TIR'!$E$18-'Ejercicio 3 - TIR'!$C$18),'Ejercicio 3 - TIR'!$C$18+SQRT(('Ejercicio 3 - TIR'!$E$18-'Ejercicio 3 - TIR'!$C$18)*('Ejercicio 3 - TIR'!$D$18-'Ejercicio 3 - TIR'!$C$18)*F859),'Ejercicio 3 - TIR'!$E$18-SQRT(('Ejercicio 3 - TIR'!$E$18-'Ejercicio 3 - TIR'!$C$18)*('Ejercicio 3 - TIR'!$E$18-'Ejercicio 3 - TIR'!$D$18)*(1-F859)))</f>
        <v>37730.2307001963</v>
      </c>
      <c r="H859" s="27">
        <f ca="1" t="shared" ref="H859:L859" si="6392">RAND()</f>
        <v>0.306908872498545</v>
      </c>
      <c r="I859" s="28">
        <f ca="1">IF(H859&lt;=('Ejercicio 3 - TIR'!$D$18-'Ejercicio 3 - TIR'!$C$18)/('Ejercicio 3 - TIR'!$E$18-'Ejercicio 3 - TIR'!$C$18),'Ejercicio 3 - TIR'!$C$18+SQRT(('Ejercicio 3 - TIR'!$E$18-'Ejercicio 3 - TIR'!$C$18)*('Ejercicio 3 - TIR'!$D$18-'Ejercicio 3 - TIR'!$C$18)*H859),'Ejercicio 3 - TIR'!$E$18-SQRT(('Ejercicio 3 - TIR'!$E$18-'Ejercicio 3 - TIR'!$C$18)*('Ejercicio 3 - TIR'!$E$18-'Ejercicio 3 - TIR'!$D$18)*(1-H859)))</f>
        <v>36785.0078021165</v>
      </c>
      <c r="J859" s="27">
        <f ca="1" t="shared" si="6392"/>
        <v>0.940568695800575</v>
      </c>
      <c r="K859" s="28">
        <f ca="1">IF(J859&lt;=('Ejercicio 3 - TIR'!$D$18-'Ejercicio 3 - TIR'!$C$18)/('Ejercicio 3 - TIR'!$E$18-'Ejercicio 3 - TIR'!$C$18),'Ejercicio 3 - TIR'!$C$18+SQRT(('Ejercicio 3 - TIR'!$E$18-'Ejercicio 3 - TIR'!$C$18)*('Ejercicio 3 - TIR'!$D$18-'Ejercicio 3 - TIR'!$C$18)*J859),'Ejercicio 3 - TIR'!$E$18-SQRT(('Ejercicio 3 - TIR'!$E$18-'Ejercicio 3 - TIR'!$C$18)*('Ejercicio 3 - TIR'!$E$18-'Ejercicio 3 - TIR'!$D$18)*(1-J859)))</f>
        <v>42888.7568081917</v>
      </c>
      <c r="L859" s="27">
        <f ca="1" t="shared" si="6392"/>
        <v>0.760569435927806</v>
      </c>
      <c r="M859" s="28">
        <f ca="1">IF(L859&lt;=('Ejercicio 3 - TIR'!$D$18-'Ejercicio 3 - TIR'!$C$18)/('Ejercicio 3 - TIR'!$E$18-'Ejercicio 3 - TIR'!$C$18),'Ejercicio 3 - TIR'!$C$18+SQRT(('Ejercicio 3 - TIR'!$E$18-'Ejercicio 3 - TIR'!$C$18)*('Ejercicio 3 - TIR'!$D$18-'Ejercicio 3 - TIR'!$C$18)*L859),'Ejercicio 3 - TIR'!$E$18-SQRT(('Ejercicio 3 - TIR'!$E$18-'Ejercicio 3 - TIR'!$C$18)*('Ejercicio 3 - TIR'!$E$18-'Ejercicio 3 - TIR'!$D$18)*(1-L859)))</f>
        <v>40762.3954519783</v>
      </c>
      <c r="N859" s="27">
        <f ca="1" t="shared" ref="N859:R859" si="6393">RAND()</f>
        <v>0.224890906838221</v>
      </c>
      <c r="O859" s="28">
        <f ca="1">IF(N859&lt;=('Ejercicio 3 - TIR'!$D$18-'Ejercicio 3 - TIR'!$C$18)/('Ejercicio 3 - TIR'!$E$18-'Ejercicio 3 - TIR'!$C$18),'Ejercicio 3 - TIR'!$C$18+SQRT(('Ejercicio 3 - TIR'!$E$18-'Ejercicio 3 - TIR'!$C$18)*('Ejercicio 3 - TIR'!$D$18-'Ejercicio 3 - TIR'!$C$18)*N859),'Ejercicio 3 - TIR'!$E$18-SQRT(('Ejercicio 3 - TIR'!$E$18-'Ejercicio 3 - TIR'!$C$18)*('Ejercicio 3 - TIR'!$E$18-'Ejercicio 3 - TIR'!$D$18)*(1-N859)))</f>
        <v>35808.0664618901</v>
      </c>
      <c r="P859" s="27">
        <f ca="1" t="shared" si="6393"/>
        <v>0.742257525059619</v>
      </c>
      <c r="Q859" s="29">
        <f ca="1">IF(P859&lt;=('Ejercicio 3 - TIR'!$D$22-'Ejercicio 3 - TIR'!$C$22)/('Ejercicio 3 - TIR'!$E$22-'Ejercicio 3 - TIR'!$C$22),'Ejercicio 3 - TIR'!$C$22+SQRT(('Ejercicio 3 - TIR'!$E$22-'Ejercicio 3 - TIR'!$C$22)*('Ejercicio 3 - TIR'!$D$22-'Ejercicio 3 - TIR'!$C$22)*P859),'Ejercicio 3 - TIR'!$E$22-SQRT(('Ejercicio 3 - TIR'!$E$22-'Ejercicio 3 - TIR'!$C$22)*('Ejercicio 3 - TIR'!$E$22-'Ejercicio 3 - TIR'!$D$22)*(1-P859)))</f>
        <v>0.15846081582574</v>
      </c>
      <c r="R859" s="27">
        <f ca="1" t="shared" si="6393"/>
        <v>0.143316660488991</v>
      </c>
      <c r="S859" s="29">
        <f ca="1">IF(R859&lt;=('Ejercicio 3 - TIR'!$D$23-'Ejercicio 3 - TIR'!$C$23)/('Ejercicio 3 - TIR'!$E$23-'Ejercicio 3 - TIR'!$C$23),'Ejercicio 3 - TIR'!$C$23+SQRT(('Ejercicio 3 - TIR'!$E$23-'Ejercicio 3 - TIR'!$C$23)*('Ejercicio 3 - TIR'!$D$23-'Ejercicio 3 - TIR'!$C$23)*R859),'Ejercicio 3 - TIR'!$E$23-SQRT(('Ejercicio 3 - TIR'!$E$23-'Ejercicio 3 - TIR'!$C$23)*('Ejercicio 3 - TIR'!$E$23-'Ejercicio 3 - TIR'!$D$23)*(1-R859)))</f>
        <v>0.136061444171686</v>
      </c>
      <c r="T859" s="27">
        <f ca="1" t="shared" ref="T859:X859" si="6394">RAND()</f>
        <v>0.320988593227289</v>
      </c>
      <c r="U859" s="29">
        <f ca="1">IF(T859&lt;=('Ejercicio 3 - TIR'!$D$24-'Ejercicio 3 - TIR'!$C$24)/('Ejercicio 3 - TIR'!$E$24-'Ejercicio 3 - TIR'!$C$24),'Ejercicio 3 - TIR'!$C$24+SQRT(('Ejercicio 3 - TIR'!$E$24-'Ejercicio 3 - TIR'!$C$24)*('Ejercicio 3 - TIR'!$D$24-'Ejercicio 3 - TIR'!$C$24)*T859),'Ejercicio 3 - TIR'!$E$24-SQRT(('Ejercicio 3 - TIR'!$E$24-'Ejercicio 3 - TIR'!$C$24)*('Ejercicio 3 - TIR'!$E$24-'Ejercicio 3 - TIR'!$D$24)*(1-T859)))</f>
        <v>0.175962974517133</v>
      </c>
      <c r="V859" s="27">
        <f ca="1" t="shared" si="6394"/>
        <v>0.470088849202299</v>
      </c>
      <c r="W859" s="29">
        <f ca="1">IF(V859&lt;=('Ejercicio 3 - TIR'!$D$25-'Ejercicio 3 - TIR'!$C$25)/('Ejercicio 3 - TIR'!$E$25-'Ejercicio 3 - TIR'!$C$25),'Ejercicio 3 - TIR'!$C$25+SQRT(('Ejercicio 3 - TIR'!$E$25-'Ejercicio 3 - TIR'!$C$25)*('Ejercicio 3 - TIR'!$D$25-'Ejercicio 3 - TIR'!$C$25)*V859),'Ejercicio 3 - TIR'!$E$25-SQRT(('Ejercicio 3 - TIR'!$E$25-'Ejercicio 3 - TIR'!$C$25)*('Ejercicio 3 - TIR'!$E$25-'Ejercicio 3 - TIR'!$D$25)*(1-V859)))</f>
        <v>0.20693389931986</v>
      </c>
      <c r="X859" s="27">
        <f ca="1" t="shared" si="6394"/>
        <v>0.479487659326252</v>
      </c>
      <c r="Y859" s="29">
        <f ca="1">IF(X859&lt;=('Ejercicio 3 - TIR'!$D$26-'Ejercicio 3 - TIR'!$C$26)/('Ejercicio 3 - TIR'!$E$26-'Ejercicio 3 - TIR'!$C$26),'Ejercicio 3 - TIR'!$C$26+SQRT(('Ejercicio 3 - TIR'!$E$26-'Ejercicio 3 - TIR'!$C$26)*('Ejercicio 3 - TIR'!$D$26-'Ejercicio 3 - TIR'!$C$26)*X859),'Ejercicio 3 - TIR'!$E$26-SQRT(('Ejercicio 3 - TIR'!$E$26-'Ejercicio 3 - TIR'!$C$26)*('Ejercicio 3 - TIR'!$E$26-'Ejercicio 3 - TIR'!$D$26)*(1-X859)))</f>
        <v>0.22698333620796</v>
      </c>
      <c r="Z859" s="27">
        <f ca="1" t="shared" si="6192"/>
        <v>1.15846081582574</v>
      </c>
      <c r="AA859" s="27">
        <f ca="1" t="shared" si="6193"/>
        <v>1.3160826674433</v>
      </c>
      <c r="AB859" s="27">
        <f ca="1" t="shared" si="6194"/>
        <v>1.54766448831707</v>
      </c>
      <c r="AC859" s="27">
        <f ca="1" t="shared" si="6195"/>
        <v>1.86792873572339</v>
      </c>
      <c r="AD859" s="27">
        <f ca="1" t="shared" si="6196"/>
        <v>2.2919174319566</v>
      </c>
      <c r="AE859" s="26">
        <f ca="1" t="shared" si="6197"/>
        <v>4480.74499339509</v>
      </c>
      <c r="AF859" s="26">
        <f ca="1" t="shared" si="6198"/>
        <v>5090.40162816148</v>
      </c>
      <c r="AG859" s="26">
        <f ca="1" t="shared" si="6199"/>
        <v>5986.12384013963</v>
      </c>
      <c r="AH859" s="26">
        <f ca="1" t="shared" si="6200"/>
        <v>7224.8557881913</v>
      </c>
      <c r="AI859" s="26">
        <f ca="1" t="shared" si="6201"/>
        <v>8864.77765861635</v>
      </c>
      <c r="AJ859" s="28">
        <f ca="1" t="shared" si="6202"/>
        <v>43708.9938382427</v>
      </c>
      <c r="AK859" s="28">
        <f ca="1" t="shared" si="6203"/>
        <v>48412.1111901321</v>
      </c>
      <c r="AL859" s="28">
        <f ca="1" t="shared" si="6204"/>
        <v>66377.4058601051</v>
      </c>
      <c r="AM859" s="28">
        <f ca="1" t="shared" si="6205"/>
        <v>76141.2498016707</v>
      </c>
      <c r="AN859" s="28">
        <f ca="1" t="shared" si="6206"/>
        <v>82069.1317286666</v>
      </c>
      <c r="AO859" s="28">
        <f ca="1">C859/'Ejercicio 3 - TIR'!$D$7</f>
        <v>16096.3921996169</v>
      </c>
      <c r="AP859" s="28">
        <f ca="1" t="shared" si="6207"/>
        <v>27612.6016386259</v>
      </c>
      <c r="AQ859" s="28">
        <f ca="1" t="shared" si="6208"/>
        <v>32315.7189905152</v>
      </c>
      <c r="AR859" s="28">
        <f ca="1" t="shared" si="6209"/>
        <v>50281.0136604882</v>
      </c>
      <c r="AS859" s="28">
        <f ca="1" t="shared" si="6210"/>
        <v>60044.8576020538</v>
      </c>
      <c r="AT859" s="28">
        <f ca="1" t="shared" si="6211"/>
        <v>65972.7395290498</v>
      </c>
      <c r="AU859" s="28">
        <f ca="1">AP859*'Ejercicio 3 - TIR'!$D$5</f>
        <v>13806.3008193129</v>
      </c>
      <c r="AV859" s="28">
        <f ca="1">AQ859*'Ejercicio 3 - TIR'!$D$5</f>
        <v>16157.8594952576</v>
      </c>
      <c r="AW859" s="28">
        <f ca="1">AR859*'Ejercicio 3 - TIR'!$D$5</f>
        <v>25140.5068302441</v>
      </c>
      <c r="AX859" s="28">
        <f ca="1">AS859*'Ejercicio 3 - TIR'!$D$5</f>
        <v>30022.4288010269</v>
      </c>
      <c r="AY859" s="28">
        <f ca="1">AT859*'Ejercicio 3 - TIR'!$D$5</f>
        <v>32986.3697645249</v>
      </c>
      <c r="AZ859" s="28">
        <f ca="1" t="shared" ref="AZ859:BD859" si="6395">AJ859-AU859-AE859</f>
        <v>25421.9480255347</v>
      </c>
      <c r="BA859" s="28">
        <f ca="1" t="shared" si="6395"/>
        <v>27163.850066713</v>
      </c>
      <c r="BB859" s="28">
        <f ca="1" t="shared" si="6395"/>
        <v>35250.7751897213</v>
      </c>
      <c r="BC859" s="28">
        <f ca="1" t="shared" si="6395"/>
        <v>38893.9652124525</v>
      </c>
      <c r="BD859" s="28">
        <f ca="1" t="shared" si="6395"/>
        <v>40217.9843055254</v>
      </c>
      <c r="BE859" s="28">
        <f ca="1" t="shared" ref="BE859:BI859" si="6396">AZ859/Z859</f>
        <v>21944.5903376664</v>
      </c>
      <c r="BF859" s="28">
        <f ca="1" t="shared" si="6396"/>
        <v>20639.9269124052</v>
      </c>
      <c r="BG859" s="28">
        <f ca="1" t="shared" si="6396"/>
        <v>22776.7552049043</v>
      </c>
      <c r="BH859" s="28">
        <f ca="1" t="shared" si="6396"/>
        <v>20821.9748797804</v>
      </c>
      <c r="BI859" s="28">
        <f ca="1" t="shared" si="6396"/>
        <v>17547.745719265</v>
      </c>
      <c r="BJ859" s="28">
        <f ca="1" t="shared" si="6214"/>
        <v>64807.8044089328</v>
      </c>
      <c r="BK859" s="28">
        <f ca="1" t="shared" si="6215"/>
        <v>36891.6018739122</v>
      </c>
      <c r="BL859" s="28">
        <f ca="1" t="shared" si="6216"/>
        <v>101699.406282845</v>
      </c>
      <c r="BM859" s="28">
        <f ca="1">BK859*'Ejercicio 3 - TIR'!$D$5</f>
        <v>18445.8009369561</v>
      </c>
      <c r="BN859" s="28">
        <f ca="1" t="shared" si="6217"/>
        <v>83253.6053458889</v>
      </c>
      <c r="BO859" s="28">
        <f ca="1" t="shared" si="6218"/>
        <v>36324.8711254033</v>
      </c>
      <c r="BP859" s="28">
        <f ca="1" t="shared" si="6219"/>
        <v>-108758.636023679</v>
      </c>
      <c r="BQ859" s="28">
        <f ca="1" t="shared" ref="BQ859:BT859" si="6397">BE859</f>
        <v>21944.5903376664</v>
      </c>
      <c r="BR859" s="28">
        <f ca="1" t="shared" si="6397"/>
        <v>20639.9269124052</v>
      </c>
      <c r="BS859" s="28">
        <f ca="1" t="shared" si="6397"/>
        <v>22776.7552049043</v>
      </c>
      <c r="BT859" s="28">
        <f ca="1" t="shared" si="6397"/>
        <v>20821.9748797804</v>
      </c>
      <c r="BU859" s="28">
        <f ca="1" t="shared" si="6221"/>
        <v>53872.6168446683</v>
      </c>
      <c r="BV859" s="30">
        <f ca="1" t="shared" si="6222"/>
        <v>7.78969526813289</v>
      </c>
    </row>
    <row r="860" ht="15" customHeight="1" spans="1:74">
      <c r="A860" s="26">
        <v>859</v>
      </c>
      <c r="B860" s="27">
        <f ca="1" t="shared" ref="B860:F860" si="6398">RAND()</f>
        <v>0.763960418965461</v>
      </c>
      <c r="C860" s="28">
        <f ca="1">IF(B860&lt;=('Ejercicio 3 - TIR'!$D$13-'Ejercicio 3 - TIR'!$C$13)/('Ejercicio 3 - TIR'!$E$13-'Ejercicio 3 - TIR'!$C$13),'Ejercicio 3 - TIR'!$C$13+SQRT(('Ejercicio 3 - TIR'!$E$13-'Ejercicio 3 - TIR'!$C$13)*('Ejercicio 3 - TIR'!$D$13-'Ejercicio 3 - TIR'!$C$13)*B860),'Ejercicio 3 - TIR'!$E$13-SQRT(('Ejercicio 3 - TIR'!$E$13-'Ejercicio 3 - TIR'!$C$13)*('Ejercicio 3 - TIR'!$E$13-'Ejercicio 3 - TIR'!$D$13)*(1-B860)))</f>
        <v>83170.0416743996</v>
      </c>
      <c r="D860" s="27">
        <f ca="1" t="shared" si="6398"/>
        <v>0.814018877701717</v>
      </c>
      <c r="E860" s="28">
        <f ca="1">IF(D860&lt;=('Ejercicio 3 - TIR'!$D$14-'Ejercicio 3 - TIR'!$C$14)/('Ejercicio 3 - TIR'!$E$14-'Ejercicio 3 - TIR'!$C$14),'Ejercicio 3 - TIR'!$C$14+SQRT(('Ejercicio 3 - TIR'!$E$14-'Ejercicio 3 - TIR'!$C$14)*('Ejercicio 3 - TIR'!$D$14-'Ejercicio 3 - TIR'!$C$14)*D860),'Ejercicio 3 - TIR'!$E$14-SQRT(('Ejercicio 3 - TIR'!$E$14-'Ejercicio 3 - TIR'!$C$14)*('Ejercicio 3 - TIR'!$E$14-'Ejercicio 3 - TIR'!$D$14)*(1-D860)))</f>
        <v>34718.2229936562</v>
      </c>
      <c r="F860" s="27">
        <f ca="1" t="shared" si="6398"/>
        <v>0.0749125429267694</v>
      </c>
      <c r="G860" s="28">
        <f ca="1">IF(F860&lt;=('Ejercicio 3 - TIR'!$D$18-'Ejercicio 3 - TIR'!$C$18)/('Ejercicio 3 - TIR'!$E$18-'Ejercicio 3 - TIR'!$C$18),'Ejercicio 3 - TIR'!$C$18+SQRT(('Ejercicio 3 - TIR'!$E$18-'Ejercicio 3 - TIR'!$C$18)*('Ejercicio 3 - TIR'!$D$18-'Ejercicio 3 - TIR'!$C$18)*F860),'Ejercicio 3 - TIR'!$E$18-SQRT(('Ejercicio 3 - TIR'!$E$18-'Ejercicio 3 - TIR'!$C$18)*('Ejercicio 3 - TIR'!$E$18-'Ejercicio 3 - TIR'!$D$18)*(1-F860)))</f>
        <v>33352.1457962051</v>
      </c>
      <c r="H860" s="27">
        <f ca="1" t="shared" ref="H860:L860" si="6399">RAND()</f>
        <v>0.244929637124067</v>
      </c>
      <c r="I860" s="28">
        <f ca="1">IF(H860&lt;=('Ejercicio 3 - TIR'!$D$18-'Ejercicio 3 - TIR'!$C$18)/('Ejercicio 3 - TIR'!$E$18-'Ejercicio 3 - TIR'!$C$18),'Ejercicio 3 - TIR'!$C$18+SQRT(('Ejercicio 3 - TIR'!$E$18-'Ejercicio 3 - TIR'!$C$18)*('Ejercicio 3 - TIR'!$D$18-'Ejercicio 3 - TIR'!$C$18)*H860),'Ejercicio 3 - TIR'!$E$18-SQRT(('Ejercicio 3 - TIR'!$E$18-'Ejercicio 3 - TIR'!$C$18)*('Ejercicio 3 - TIR'!$E$18-'Ejercicio 3 - TIR'!$D$18)*(1-H860)))</f>
        <v>36061.307249151</v>
      </c>
      <c r="J860" s="27">
        <f ca="1" t="shared" si="6399"/>
        <v>0.0809535389263893</v>
      </c>
      <c r="K860" s="28">
        <f ca="1">IF(J860&lt;=('Ejercicio 3 - TIR'!$D$18-'Ejercicio 3 - TIR'!$C$18)/('Ejercicio 3 - TIR'!$E$18-'Ejercicio 3 - TIR'!$C$18),'Ejercicio 3 - TIR'!$C$18+SQRT(('Ejercicio 3 - TIR'!$E$18-'Ejercicio 3 - TIR'!$C$18)*('Ejercicio 3 - TIR'!$D$18-'Ejercicio 3 - TIR'!$C$18)*J860),'Ejercicio 3 - TIR'!$E$18-SQRT(('Ejercicio 3 - TIR'!$E$18-'Ejercicio 3 - TIR'!$C$18)*('Ejercicio 3 - TIR'!$E$18-'Ejercicio 3 - TIR'!$D$18)*(1-J860)))</f>
        <v>33484.6851850574</v>
      </c>
      <c r="L860" s="27">
        <f ca="1" t="shared" si="6399"/>
        <v>0.903946272547259</v>
      </c>
      <c r="M860" s="28">
        <f ca="1">IF(L860&lt;=('Ejercicio 3 - TIR'!$D$18-'Ejercicio 3 - TIR'!$C$18)/('Ejercicio 3 - TIR'!$E$18-'Ejercicio 3 - TIR'!$C$18),'Ejercicio 3 - TIR'!$C$18+SQRT(('Ejercicio 3 - TIR'!$E$18-'Ejercicio 3 - TIR'!$C$18)*('Ejercicio 3 - TIR'!$D$18-'Ejercicio 3 - TIR'!$C$18)*L860),'Ejercicio 3 - TIR'!$E$18-SQRT(('Ejercicio 3 - TIR'!$E$18-'Ejercicio 3 - TIR'!$C$18)*('Ejercicio 3 - TIR'!$E$18-'Ejercicio 3 - TIR'!$D$18)*(1-L860)))</f>
        <v>42315.9676680495</v>
      </c>
      <c r="N860" s="27">
        <f ca="1" t="shared" ref="N860:R860" si="6400">RAND()</f>
        <v>0.49890023928941</v>
      </c>
      <c r="O860" s="28">
        <f ca="1">IF(N860&lt;=('Ejercicio 3 - TIR'!$D$18-'Ejercicio 3 - TIR'!$C$18)/('Ejercicio 3 - TIR'!$E$18-'Ejercicio 3 - TIR'!$C$18),'Ejercicio 3 - TIR'!$C$18+SQRT(('Ejercicio 3 - TIR'!$E$18-'Ejercicio 3 - TIR'!$C$18)*('Ejercicio 3 - TIR'!$D$18-'Ejercicio 3 - TIR'!$C$18)*N860),'Ejercicio 3 - TIR'!$E$18-SQRT(('Ejercicio 3 - TIR'!$E$18-'Ejercicio 3 - TIR'!$C$18)*('Ejercicio 3 - TIR'!$E$18-'Ejercicio 3 - TIR'!$D$18)*(1-N860)))</f>
        <v>38650.7245877679</v>
      </c>
      <c r="P860" s="27">
        <f ca="1" t="shared" si="6400"/>
        <v>0.374570215815792</v>
      </c>
      <c r="Q860" s="29">
        <f ca="1">IF(P860&lt;=('Ejercicio 3 - TIR'!$D$22-'Ejercicio 3 - TIR'!$C$22)/('Ejercicio 3 - TIR'!$E$22-'Ejercicio 3 - TIR'!$C$22),'Ejercicio 3 - TIR'!$C$22+SQRT(('Ejercicio 3 - TIR'!$E$22-'Ejercicio 3 - TIR'!$C$22)*('Ejercicio 3 - TIR'!$D$22-'Ejercicio 3 - TIR'!$C$22)*P860),'Ejercicio 3 - TIR'!$E$22-SQRT(('Ejercicio 3 - TIR'!$E$22-'Ejercicio 3 - TIR'!$C$22)*('Ejercicio 3 - TIR'!$E$22-'Ejercicio 3 - TIR'!$D$22)*(1-P860)))</f>
        <v>0.145965869684423</v>
      </c>
      <c r="R860" s="27">
        <f ca="1" t="shared" si="6400"/>
        <v>0.503335098374724</v>
      </c>
      <c r="S860" s="29">
        <f ca="1">IF(R860&lt;=('Ejercicio 3 - TIR'!$D$23-'Ejercicio 3 - TIR'!$C$23)/('Ejercicio 3 - TIR'!$E$23-'Ejercicio 3 - TIR'!$C$23),'Ejercicio 3 - TIR'!$C$23+SQRT(('Ejercicio 3 - TIR'!$E$23-'Ejercicio 3 - TIR'!$C$23)*('Ejercicio 3 - TIR'!$D$23-'Ejercicio 3 - TIR'!$C$23)*R860),'Ejercicio 3 - TIR'!$E$23-SQRT(('Ejercicio 3 - TIR'!$E$23-'Ejercicio 3 - TIR'!$C$23)*('Ejercicio 3 - TIR'!$E$23-'Ejercicio 3 - TIR'!$D$23)*(1-R860)))</f>
        <v>0.150100220353228</v>
      </c>
      <c r="T860" s="27">
        <f ca="1" t="shared" ref="T860:X860" si="6401">RAND()</f>
        <v>0.803138581347699</v>
      </c>
      <c r="U860" s="29">
        <f ca="1">IF(T860&lt;=('Ejercicio 3 - TIR'!$D$24-'Ejercicio 3 - TIR'!$C$24)/('Ejercicio 3 - TIR'!$E$24-'Ejercicio 3 - TIR'!$C$24),'Ejercicio 3 - TIR'!$C$24+SQRT(('Ejercicio 3 - TIR'!$E$24-'Ejercicio 3 - TIR'!$C$24)*('Ejercicio 3 - TIR'!$D$24-'Ejercicio 3 - TIR'!$C$24)*T860),'Ejercicio 3 - TIR'!$E$24-SQRT(('Ejercicio 3 - TIR'!$E$24-'Ejercicio 3 - TIR'!$C$24)*('Ejercicio 3 - TIR'!$E$24-'Ejercicio 3 - TIR'!$D$24)*(1-T860)))</f>
        <v>0.196522096085331</v>
      </c>
      <c r="V860" s="27">
        <f ca="1" t="shared" si="6401"/>
        <v>0.735519742696432</v>
      </c>
      <c r="W860" s="29">
        <f ca="1">IF(V860&lt;=('Ejercicio 3 - TIR'!$D$25-'Ejercicio 3 - TIR'!$C$25)/('Ejercicio 3 - TIR'!$E$25-'Ejercicio 3 - TIR'!$C$25),'Ejercicio 3 - TIR'!$C$25+SQRT(('Ejercicio 3 - TIR'!$E$25-'Ejercicio 3 - TIR'!$C$25)*('Ejercicio 3 - TIR'!$D$25-'Ejercicio 3 - TIR'!$C$25)*V860),'Ejercicio 3 - TIR'!$E$25-SQRT(('Ejercicio 3 - TIR'!$E$25-'Ejercicio 3 - TIR'!$C$25)*('Ejercicio 3 - TIR'!$E$25-'Ejercicio 3 - TIR'!$D$25)*(1-V860)))</f>
        <v>0.219574995471447</v>
      </c>
      <c r="X860" s="27">
        <f ca="1" t="shared" si="6401"/>
        <v>0.065582915912628</v>
      </c>
      <c r="Y860" s="29">
        <f ca="1">IF(X860&lt;=('Ejercicio 3 - TIR'!$D$26-'Ejercicio 3 - TIR'!$C$26)/('Ejercicio 3 - TIR'!$E$26-'Ejercicio 3 - TIR'!$C$26),'Ejercicio 3 - TIR'!$C$26+SQRT(('Ejercicio 3 - TIR'!$E$26-'Ejercicio 3 - TIR'!$C$26)*('Ejercicio 3 - TIR'!$D$26-'Ejercicio 3 - TIR'!$C$26)*X860),'Ejercicio 3 - TIR'!$E$26-SQRT(('Ejercicio 3 - TIR'!$E$26-'Ejercicio 3 - TIR'!$C$26)*('Ejercicio 3 - TIR'!$E$26-'Ejercicio 3 - TIR'!$D$26)*(1-X860)))</f>
        <v>0.203306910722031</v>
      </c>
      <c r="Z860" s="27">
        <f ca="1" t="shared" si="6192"/>
        <v>1.14596586968442</v>
      </c>
      <c r="AA860" s="27">
        <f ca="1" t="shared" si="6193"/>
        <v>1.31797559924133</v>
      </c>
      <c r="AB860" s="27">
        <f ca="1" t="shared" si="6194"/>
        <v>1.57698692659356</v>
      </c>
      <c r="AC860" s="27">
        <f ca="1" t="shared" si="6195"/>
        <v>1.92325382385887</v>
      </c>
      <c r="AD860" s="27">
        <f ca="1" t="shared" si="6196"/>
        <v>2.31426461732195</v>
      </c>
      <c r="AE860" s="26">
        <f ca="1" t="shared" si="6197"/>
        <v>5067.67561316674</v>
      </c>
      <c r="AF860" s="26">
        <f ca="1" t="shared" si="6198"/>
        <v>5828.33483938176</v>
      </c>
      <c r="AG860" s="26">
        <f ca="1" t="shared" si="6199"/>
        <v>6973.73141870422</v>
      </c>
      <c r="AH860" s="26">
        <f ca="1" t="shared" si="6200"/>
        <v>8504.98846338528</v>
      </c>
      <c r="AI860" s="26">
        <f ca="1" t="shared" si="6201"/>
        <v>10234.1113936027</v>
      </c>
      <c r="AJ860" s="28">
        <f ca="1" t="shared" si="6202"/>
        <v>38220.4207631898</v>
      </c>
      <c r="AK860" s="28">
        <f ca="1" t="shared" si="6203"/>
        <v>47527.9230311256</v>
      </c>
      <c r="AL860" s="28">
        <f ca="1" t="shared" si="6204"/>
        <v>52804.9107779366</v>
      </c>
      <c r="AM860" s="28">
        <f ca="1" t="shared" si="6205"/>
        <v>81384.3466278646</v>
      </c>
      <c r="AN860" s="28">
        <f ca="1" t="shared" si="6206"/>
        <v>89448.0043473268</v>
      </c>
      <c r="AO860" s="28">
        <f ca="1">C860/'Ejercicio 3 - TIR'!$D$7</f>
        <v>16634.0083348799</v>
      </c>
      <c r="AP860" s="28">
        <f ca="1" t="shared" si="6207"/>
        <v>21586.4124283099</v>
      </c>
      <c r="AQ860" s="28">
        <f ca="1" t="shared" si="6208"/>
        <v>30893.9146962457</v>
      </c>
      <c r="AR860" s="28">
        <f ca="1" t="shared" si="6209"/>
        <v>36170.9024430566</v>
      </c>
      <c r="AS860" s="28">
        <f ca="1" t="shared" si="6210"/>
        <v>64750.3382929847</v>
      </c>
      <c r="AT860" s="28">
        <f ca="1" t="shared" si="6211"/>
        <v>72813.9960124468</v>
      </c>
      <c r="AU860" s="28">
        <f ca="1">AP860*'Ejercicio 3 - TIR'!$D$5</f>
        <v>10793.206214155</v>
      </c>
      <c r="AV860" s="28">
        <f ca="1">AQ860*'Ejercicio 3 - TIR'!$D$5</f>
        <v>15446.9573481228</v>
      </c>
      <c r="AW860" s="28">
        <f ca="1">AR860*'Ejercicio 3 - TIR'!$D$5</f>
        <v>18085.4512215283</v>
      </c>
      <c r="AX860" s="28">
        <f ca="1">AS860*'Ejercicio 3 - TIR'!$D$5</f>
        <v>32375.1691464924</v>
      </c>
      <c r="AY860" s="28">
        <f ca="1">AT860*'Ejercicio 3 - TIR'!$D$5</f>
        <v>36406.9980062234</v>
      </c>
      <c r="AZ860" s="28">
        <f ca="1" t="shared" ref="AZ860:BD860" si="6402">AJ860-AU860-AE860</f>
        <v>22359.5389358681</v>
      </c>
      <c r="BA860" s="28">
        <f ca="1" t="shared" si="6402"/>
        <v>26252.630843621</v>
      </c>
      <c r="BB860" s="28">
        <f ca="1" t="shared" si="6402"/>
        <v>27745.728137704</v>
      </c>
      <c r="BC860" s="28">
        <f ca="1" t="shared" si="6402"/>
        <v>40504.189017987</v>
      </c>
      <c r="BD860" s="28">
        <f ca="1" t="shared" si="6402"/>
        <v>42806.8949475007</v>
      </c>
      <c r="BE860" s="28">
        <f ca="1" t="shared" ref="BE860:BI860" si="6403">AZ860/Z860</f>
        <v>19511.5225744249</v>
      </c>
      <c r="BF860" s="28">
        <f ca="1" t="shared" si="6403"/>
        <v>19918.9050682978</v>
      </c>
      <c r="BG860" s="28">
        <f ca="1" t="shared" si="6403"/>
        <v>17594.1396024363</v>
      </c>
      <c r="BH860" s="28">
        <f ca="1" t="shared" si="6403"/>
        <v>21060.2409913415</v>
      </c>
      <c r="BI860" s="28">
        <f ca="1" t="shared" si="6403"/>
        <v>18496.9750767034</v>
      </c>
      <c r="BJ860" s="28">
        <f ca="1" t="shared" si="6214"/>
        <v>80347.1550505119</v>
      </c>
      <c r="BK860" s="28">
        <f ca="1" t="shared" si="6215"/>
        <v>38495.496933651</v>
      </c>
      <c r="BL860" s="28">
        <f ca="1" t="shared" si="6216"/>
        <v>118842.651984163</v>
      </c>
      <c r="BM860" s="28">
        <f ca="1">BK860*'Ejercicio 3 - TIR'!$D$5</f>
        <v>19247.7484668255</v>
      </c>
      <c r="BN860" s="28">
        <f ca="1" t="shared" si="6217"/>
        <v>99594.9035173374</v>
      </c>
      <c r="BO860" s="28">
        <f ca="1" t="shared" si="6218"/>
        <v>43035.2271610961</v>
      </c>
      <c r="BP860" s="28">
        <f ca="1" t="shared" si="6219"/>
        <v>-117888.264668056</v>
      </c>
      <c r="BQ860" s="28">
        <f ca="1" t="shared" ref="BQ860:BT860" si="6404">BE860</f>
        <v>19511.5225744249</v>
      </c>
      <c r="BR860" s="28">
        <f ca="1" t="shared" si="6404"/>
        <v>19918.9050682978</v>
      </c>
      <c r="BS860" s="28">
        <f ca="1" t="shared" si="6404"/>
        <v>17594.1396024363</v>
      </c>
      <c r="BT860" s="28">
        <f ca="1" t="shared" si="6404"/>
        <v>21060.2409913415</v>
      </c>
      <c r="BU860" s="28">
        <f ca="1" t="shared" si="6221"/>
        <v>61532.2022377995</v>
      </c>
      <c r="BV860" s="30">
        <f ca="1" t="shared" si="6222"/>
        <v>4.87206850750865</v>
      </c>
    </row>
    <row r="861" ht="15" customHeight="1" spans="1:74">
      <c r="A861" s="26">
        <v>860</v>
      </c>
      <c r="B861" s="27">
        <f ca="1" t="shared" ref="B861:F861" si="6405">RAND()</f>
        <v>0.702869039174694</v>
      </c>
      <c r="C861" s="28">
        <f ca="1">IF(B861&lt;=('Ejercicio 3 - TIR'!$D$13-'Ejercicio 3 - TIR'!$C$13)/('Ejercicio 3 - TIR'!$E$13-'Ejercicio 3 - TIR'!$C$13),'Ejercicio 3 - TIR'!$C$13+SQRT(('Ejercicio 3 - TIR'!$E$13-'Ejercicio 3 - TIR'!$C$13)*('Ejercicio 3 - TIR'!$D$13-'Ejercicio 3 - TIR'!$C$13)*B861),'Ejercicio 3 - TIR'!$E$13-SQRT(('Ejercicio 3 - TIR'!$E$13-'Ejercicio 3 - TIR'!$C$13)*('Ejercicio 3 - TIR'!$E$13-'Ejercicio 3 - TIR'!$D$13)*(1-B861)))</f>
        <v>81117.2789834101</v>
      </c>
      <c r="D861" s="27">
        <f ca="1" t="shared" si="6405"/>
        <v>0.109160923890246</v>
      </c>
      <c r="E861" s="28">
        <f ca="1">IF(D861&lt;=('Ejercicio 3 - TIR'!$D$14-'Ejercicio 3 - TIR'!$C$14)/('Ejercicio 3 - TIR'!$E$14-'Ejercicio 3 - TIR'!$C$14),'Ejercicio 3 - TIR'!$C$14+SQRT(('Ejercicio 3 - TIR'!$E$14-'Ejercicio 3 - TIR'!$C$14)*('Ejercicio 3 - TIR'!$D$14-'Ejercicio 3 - TIR'!$C$14)*D861),'Ejercicio 3 - TIR'!$E$14-SQRT(('Ejercicio 3 - TIR'!$E$14-'Ejercicio 3 - TIR'!$C$14)*('Ejercicio 3 - TIR'!$E$14-'Ejercicio 3 - TIR'!$D$14)*(1-D861)))</f>
        <v>27861.3055222692</v>
      </c>
      <c r="F861" s="27">
        <f ca="1" t="shared" si="6405"/>
        <v>0.376800021901788</v>
      </c>
      <c r="G861" s="28">
        <f ca="1">IF(F861&lt;=('Ejercicio 3 - TIR'!$D$18-'Ejercicio 3 - TIR'!$C$18)/('Ejercicio 3 - TIR'!$E$18-'Ejercicio 3 - TIR'!$C$18),'Ejercicio 3 - TIR'!$C$18+SQRT(('Ejercicio 3 - TIR'!$E$18-'Ejercicio 3 - TIR'!$C$18)*('Ejercicio 3 - TIR'!$D$18-'Ejercicio 3 - TIR'!$C$18)*F861),'Ejercicio 3 - TIR'!$E$18-SQRT(('Ejercicio 3 - TIR'!$E$18-'Ejercicio 3 - TIR'!$C$18)*('Ejercicio 3 - TIR'!$E$18-'Ejercicio 3 - TIR'!$D$18)*(1-F861)))</f>
        <v>37517.9786701791</v>
      </c>
      <c r="H861" s="27">
        <f ca="1" t="shared" ref="H861:L861" si="6406">RAND()</f>
        <v>0.687120020373509</v>
      </c>
      <c r="I861" s="28">
        <f ca="1">IF(H861&lt;=('Ejercicio 3 - TIR'!$D$18-'Ejercicio 3 - TIR'!$C$18)/('Ejercicio 3 - TIR'!$E$18-'Ejercicio 3 - TIR'!$C$18),'Ejercicio 3 - TIR'!$C$18+SQRT(('Ejercicio 3 - TIR'!$E$18-'Ejercicio 3 - TIR'!$C$18)*('Ejercicio 3 - TIR'!$D$18-'Ejercicio 3 - TIR'!$C$18)*H861),'Ejercicio 3 - TIR'!$E$18-SQRT(('Ejercicio 3 - TIR'!$E$18-'Ejercicio 3 - TIR'!$C$18)*('Ejercicio 3 - TIR'!$E$18-'Ejercicio 3 - TIR'!$D$18)*(1-H861)))</f>
        <v>40155.8284018847</v>
      </c>
      <c r="J861" s="27">
        <f ca="1" t="shared" si="6406"/>
        <v>0.762318755286155</v>
      </c>
      <c r="K861" s="28">
        <f ca="1">IF(J861&lt;=('Ejercicio 3 - TIR'!$D$18-'Ejercicio 3 - TIR'!$C$18)/('Ejercicio 3 - TIR'!$E$18-'Ejercicio 3 - TIR'!$C$18),'Ejercicio 3 - TIR'!$C$18+SQRT(('Ejercicio 3 - TIR'!$E$18-'Ejercicio 3 - TIR'!$C$18)*('Ejercicio 3 - TIR'!$D$18-'Ejercicio 3 - TIR'!$C$18)*J861),'Ejercicio 3 - TIR'!$E$18-SQRT(('Ejercicio 3 - TIR'!$E$18-'Ejercicio 3 - TIR'!$C$18)*('Ejercicio 3 - TIR'!$E$18-'Ejercicio 3 - TIR'!$D$18)*(1-J861)))</f>
        <v>40777.9041515453</v>
      </c>
      <c r="L861" s="27">
        <f ca="1" t="shared" si="6406"/>
        <v>0.482750289620629</v>
      </c>
      <c r="M861" s="28">
        <f ca="1">IF(L861&lt;=('Ejercicio 3 - TIR'!$D$18-'Ejercicio 3 - TIR'!$C$18)/('Ejercicio 3 - TIR'!$E$18-'Ejercicio 3 - TIR'!$C$18),'Ejercicio 3 - TIR'!$C$18+SQRT(('Ejercicio 3 - TIR'!$E$18-'Ejercicio 3 - TIR'!$C$18)*('Ejercicio 3 - TIR'!$D$18-'Ejercicio 3 - TIR'!$C$18)*L861),'Ejercicio 3 - TIR'!$E$18-SQRT(('Ejercicio 3 - TIR'!$E$18-'Ejercicio 3 - TIR'!$C$18)*('Ejercicio 3 - TIR'!$E$18-'Ejercicio 3 - TIR'!$D$18)*(1-L861)))</f>
        <v>38509.556007401</v>
      </c>
      <c r="N861" s="27">
        <f ca="1" t="shared" ref="N861:R861" si="6407">RAND()</f>
        <v>0.296727944862123</v>
      </c>
      <c r="O861" s="28">
        <f ca="1">IF(N861&lt;=('Ejercicio 3 - TIR'!$D$18-'Ejercicio 3 - TIR'!$C$18)/('Ejercicio 3 - TIR'!$E$18-'Ejercicio 3 - TIR'!$C$18),'Ejercicio 3 - TIR'!$C$18+SQRT(('Ejercicio 3 - TIR'!$E$18-'Ejercicio 3 - TIR'!$C$18)*('Ejercicio 3 - TIR'!$D$18-'Ejercicio 3 - TIR'!$C$18)*N861),'Ejercicio 3 - TIR'!$E$18-SQRT(('Ejercicio 3 - TIR'!$E$18-'Ejercicio 3 - TIR'!$C$18)*('Ejercicio 3 - TIR'!$E$18-'Ejercicio 3 - TIR'!$D$18)*(1-N861)))</f>
        <v>36671.5209457303</v>
      </c>
      <c r="P861" s="27">
        <f ca="1" t="shared" si="6407"/>
        <v>0.347995312435099</v>
      </c>
      <c r="Q861" s="29">
        <f ca="1">IF(P861&lt;=('Ejercicio 3 - TIR'!$D$22-'Ejercicio 3 - TIR'!$C$22)/('Ejercicio 3 - TIR'!$E$22-'Ejercicio 3 - TIR'!$C$22),'Ejercicio 3 - TIR'!$C$22+SQRT(('Ejercicio 3 - TIR'!$E$22-'Ejercicio 3 - TIR'!$C$22)*('Ejercicio 3 - TIR'!$D$22-'Ejercicio 3 - TIR'!$C$22)*P861),'Ejercicio 3 - TIR'!$E$22-SQRT(('Ejercicio 3 - TIR'!$E$22-'Ejercicio 3 - TIR'!$C$22)*('Ejercicio 3 - TIR'!$E$22-'Ejercicio 3 - TIR'!$D$22)*(1-P861)))</f>
        <v>0.145027815773319</v>
      </c>
      <c r="R861" s="27">
        <f ca="1" t="shared" si="6407"/>
        <v>0.758488970730556</v>
      </c>
      <c r="S861" s="29">
        <f ca="1">IF(R861&lt;=('Ejercicio 3 - TIR'!$D$23-'Ejercicio 3 - TIR'!$C$23)/('Ejercicio 3 - TIR'!$E$23-'Ejercicio 3 - TIR'!$C$23),'Ejercicio 3 - TIR'!$C$23+SQRT(('Ejercicio 3 - TIR'!$E$23-'Ejercicio 3 - TIR'!$C$23)*('Ejercicio 3 - TIR'!$D$23-'Ejercicio 3 - TIR'!$C$23)*R861),'Ejercicio 3 - TIR'!$E$23-SQRT(('Ejercicio 3 - TIR'!$E$23-'Ejercicio 3 - TIR'!$C$23)*('Ejercicio 3 - TIR'!$E$23-'Ejercicio 3 - TIR'!$D$23)*(1-R861)))</f>
        <v>0.159150063484869</v>
      </c>
      <c r="T861" s="27">
        <f ca="1" t="shared" ref="T861:X861" si="6408">RAND()</f>
        <v>0.643297389284737</v>
      </c>
      <c r="U861" s="29">
        <f ca="1">IF(T861&lt;=('Ejercicio 3 - TIR'!$D$24-'Ejercicio 3 - TIR'!$C$24)/('Ejercicio 3 - TIR'!$E$24-'Ejercicio 3 - TIR'!$C$24),'Ejercicio 3 - TIR'!$C$24+SQRT(('Ejercicio 3 - TIR'!$E$24-'Ejercicio 3 - TIR'!$C$24)*('Ejercicio 3 - TIR'!$D$24-'Ejercicio 3 - TIR'!$C$24)*T861),'Ejercicio 3 - TIR'!$E$24-SQRT(('Ejercicio 3 - TIR'!$E$24-'Ejercicio 3 - TIR'!$C$24)*('Ejercicio 3 - TIR'!$E$24-'Ejercicio 3 - TIR'!$D$24)*(1-T861)))</f>
        <v>0.188396719948671</v>
      </c>
      <c r="V861" s="27">
        <f ca="1" t="shared" si="6408"/>
        <v>0.781390207557216</v>
      </c>
      <c r="W861" s="29">
        <f ca="1">IF(V861&lt;=('Ejercicio 3 - TIR'!$D$25-'Ejercicio 3 - TIR'!$C$25)/('Ejercicio 3 - TIR'!$E$25-'Ejercicio 3 - TIR'!$C$25),'Ejercicio 3 - TIR'!$C$25+SQRT(('Ejercicio 3 - TIR'!$E$25-'Ejercicio 3 - TIR'!$C$25)*('Ejercicio 3 - TIR'!$D$25-'Ejercicio 3 - TIR'!$C$25)*V861),'Ejercicio 3 - TIR'!$E$25-SQRT(('Ejercicio 3 - TIR'!$E$25-'Ejercicio 3 - TIR'!$C$25)*('Ejercicio 3 - TIR'!$E$25-'Ejercicio 3 - TIR'!$D$25)*(1-V861)))</f>
        <v>0.222338939399406</v>
      </c>
      <c r="X861" s="27">
        <f ca="1" t="shared" si="6408"/>
        <v>0.866206759666348</v>
      </c>
      <c r="Y861" s="29">
        <f ca="1">IF(X861&lt;=('Ejercicio 3 - TIR'!$D$26-'Ejercicio 3 - TIR'!$C$26)/('Ejercicio 3 - TIR'!$E$26-'Ejercicio 3 - TIR'!$C$26),'Ejercicio 3 - TIR'!$C$26+SQRT(('Ejercicio 3 - TIR'!$E$26-'Ejercicio 3 - TIR'!$C$26)*('Ejercicio 3 - TIR'!$D$26-'Ejercicio 3 - TIR'!$C$26)*X861),'Ejercicio 3 - TIR'!$E$26-SQRT(('Ejercicio 3 - TIR'!$E$26-'Ejercicio 3 - TIR'!$C$26)*('Ejercicio 3 - TIR'!$E$26-'Ejercicio 3 - TIR'!$D$26)*(1-X861)))</f>
        <v>0.253120946858163</v>
      </c>
      <c r="Z861" s="27">
        <f ca="1" t="shared" si="6192"/>
        <v>1.14502781577332</v>
      </c>
      <c r="AA861" s="27">
        <f ca="1" t="shared" si="6193"/>
        <v>1.32725906534558</v>
      </c>
      <c r="AB861" s="27">
        <f ca="1" t="shared" si="6194"/>
        <v>1.57731031977883</v>
      </c>
      <c r="AC861" s="27">
        <f ca="1" t="shared" si="6195"/>
        <v>1.92800782338219</v>
      </c>
      <c r="AD861" s="27">
        <f ca="1" t="shared" si="6196"/>
        <v>2.41602698918664</v>
      </c>
      <c r="AE861" s="26">
        <f ca="1" t="shared" si="6197"/>
        <v>4040.66428448781</v>
      </c>
      <c r="AF861" s="26">
        <f ca="1" t="shared" si="6198"/>
        <v>4683.73626188508</v>
      </c>
      <c r="AG861" s="26">
        <f ca="1" t="shared" si="6199"/>
        <v>5566.13681072888</v>
      </c>
      <c r="AH861" s="26">
        <f ca="1" t="shared" si="6200"/>
        <v>6803.70576577833</v>
      </c>
      <c r="AI861" s="26">
        <f ca="1" t="shared" si="6201"/>
        <v>8525.86621135649</v>
      </c>
      <c r="AJ861" s="28">
        <f ca="1" t="shared" si="6202"/>
        <v>42959.1291689452</v>
      </c>
      <c r="AK861" s="28">
        <f ca="1" t="shared" si="6203"/>
        <v>53297.1872728631</v>
      </c>
      <c r="AL861" s="28">
        <f ca="1" t="shared" si="6204"/>
        <v>64319.4090371844</v>
      </c>
      <c r="AM861" s="28">
        <f ca="1" t="shared" si="6205"/>
        <v>74246.7252572438</v>
      </c>
      <c r="AN861" s="28">
        <f ca="1" t="shared" si="6206"/>
        <v>88599.3843394076</v>
      </c>
      <c r="AO861" s="28">
        <f ca="1">C861/'Ejercicio 3 - TIR'!$D$7</f>
        <v>16223.455796682</v>
      </c>
      <c r="AP861" s="28">
        <f ca="1" t="shared" si="6207"/>
        <v>26735.6733722631</v>
      </c>
      <c r="AQ861" s="28">
        <f ca="1" t="shared" si="6208"/>
        <v>37073.7314761811</v>
      </c>
      <c r="AR861" s="28">
        <f ca="1" t="shared" si="6209"/>
        <v>48095.9532405024</v>
      </c>
      <c r="AS861" s="28">
        <f ca="1" t="shared" si="6210"/>
        <v>58023.2694605618</v>
      </c>
      <c r="AT861" s="28">
        <f ca="1" t="shared" si="6211"/>
        <v>72375.9285427256</v>
      </c>
      <c r="AU861" s="28">
        <f ca="1">AP861*'Ejercicio 3 - TIR'!$D$5</f>
        <v>13367.8366861316</v>
      </c>
      <c r="AV861" s="28">
        <f ca="1">AQ861*'Ejercicio 3 - TIR'!$D$5</f>
        <v>18536.8657380906</v>
      </c>
      <c r="AW861" s="28">
        <f ca="1">AR861*'Ejercicio 3 - TIR'!$D$5</f>
        <v>24047.9766202512</v>
      </c>
      <c r="AX861" s="28">
        <f ca="1">AS861*'Ejercicio 3 - TIR'!$D$5</f>
        <v>29011.6347302809</v>
      </c>
      <c r="AY861" s="28">
        <f ca="1">AT861*'Ejercicio 3 - TIR'!$D$5</f>
        <v>36187.9642713628</v>
      </c>
      <c r="AZ861" s="28">
        <f ca="1" t="shared" ref="AZ861:BD861" si="6409">AJ861-AU861-AE861</f>
        <v>25550.6281983258</v>
      </c>
      <c r="BA861" s="28">
        <f ca="1" t="shared" si="6409"/>
        <v>30076.5852728875</v>
      </c>
      <c r="BB861" s="28">
        <f ca="1" t="shared" si="6409"/>
        <v>34705.2956062043</v>
      </c>
      <c r="BC861" s="28">
        <f ca="1" t="shared" si="6409"/>
        <v>38431.3847611846</v>
      </c>
      <c r="BD861" s="28">
        <f ca="1" t="shared" si="6409"/>
        <v>43885.5538566883</v>
      </c>
      <c r="BE861" s="28">
        <f ca="1" t="shared" ref="BE861:BI861" si="6410">AZ861/Z861</f>
        <v>22314.4170354234</v>
      </c>
      <c r="BF861" s="28">
        <f ca="1" t="shared" si="6410"/>
        <v>22660.6742106194</v>
      </c>
      <c r="BG861" s="28">
        <f ca="1" t="shared" si="6410"/>
        <v>22002.8330322918</v>
      </c>
      <c r="BH861" s="28">
        <f ca="1" t="shared" si="6410"/>
        <v>19933.2099668385</v>
      </c>
      <c r="BI861" s="28">
        <f ca="1" t="shared" si="6410"/>
        <v>18164.3475230641</v>
      </c>
      <c r="BJ861" s="28">
        <f ca="1" t="shared" si="6214"/>
        <v>67313.6660957772</v>
      </c>
      <c r="BK861" s="28">
        <f ca="1" t="shared" si="6215"/>
        <v>39196.3070626602</v>
      </c>
      <c r="BL861" s="28">
        <f ca="1" t="shared" si="6216"/>
        <v>106509.973158437</v>
      </c>
      <c r="BM861" s="28">
        <f ca="1">BK861*'Ejercicio 3 - TIR'!$D$5</f>
        <v>19598.1535313301</v>
      </c>
      <c r="BN861" s="28">
        <f ca="1" t="shared" si="6217"/>
        <v>86911.8196271073</v>
      </c>
      <c r="BO861" s="28">
        <f ca="1" t="shared" si="6218"/>
        <v>35973.0334206102</v>
      </c>
      <c r="BP861" s="28">
        <f ca="1" t="shared" si="6219"/>
        <v>-108978.584505679</v>
      </c>
      <c r="BQ861" s="28">
        <f ca="1" t="shared" ref="BQ861:BT861" si="6411">BE861</f>
        <v>22314.4170354234</v>
      </c>
      <c r="BR861" s="28">
        <f ca="1" t="shared" si="6411"/>
        <v>22660.6742106194</v>
      </c>
      <c r="BS861" s="28">
        <f ca="1" t="shared" si="6411"/>
        <v>22002.8330322918</v>
      </c>
      <c r="BT861" s="28">
        <f ca="1" t="shared" si="6411"/>
        <v>19933.2099668385</v>
      </c>
      <c r="BU861" s="28">
        <f ca="1" t="shared" si="6221"/>
        <v>54137.3809436743</v>
      </c>
      <c r="BV861" s="30">
        <f ca="1" t="shared" si="6222"/>
        <v>8.02249249719136</v>
      </c>
    </row>
    <row r="862" ht="15" customHeight="1" spans="1:74">
      <c r="A862" s="26">
        <v>861</v>
      </c>
      <c r="B862" s="27">
        <f ca="1" t="shared" ref="B862:F862" si="6412">RAND()</f>
        <v>0.518784893576791</v>
      </c>
      <c r="C862" s="28">
        <f ca="1">IF(B862&lt;=('Ejercicio 3 - TIR'!$D$13-'Ejercicio 3 - TIR'!$C$13)/('Ejercicio 3 - TIR'!$E$13-'Ejercicio 3 - TIR'!$C$13),'Ejercicio 3 - TIR'!$C$13+SQRT(('Ejercicio 3 - TIR'!$E$13-'Ejercicio 3 - TIR'!$C$13)*('Ejercicio 3 - TIR'!$D$13-'Ejercicio 3 - TIR'!$C$13)*B862),'Ejercicio 3 - TIR'!$E$13-SQRT(('Ejercicio 3 - TIR'!$E$13-'Ejercicio 3 - TIR'!$C$13)*('Ejercicio 3 - TIR'!$E$13-'Ejercicio 3 - TIR'!$D$13)*(1-B862)))</f>
        <v>75969.6415401715</v>
      </c>
      <c r="D862" s="27">
        <f ca="1" t="shared" si="6412"/>
        <v>0.351616510605358</v>
      </c>
      <c r="E862" s="28">
        <f ca="1">IF(D862&lt;=('Ejercicio 3 - TIR'!$D$14-'Ejercicio 3 - TIR'!$C$14)/('Ejercicio 3 - TIR'!$E$14-'Ejercicio 3 - TIR'!$C$14),'Ejercicio 3 - TIR'!$C$14+SQRT(('Ejercicio 3 - TIR'!$E$14-'Ejercicio 3 - TIR'!$C$14)*('Ejercicio 3 - TIR'!$D$14-'Ejercicio 3 - TIR'!$C$14)*D862),'Ejercicio 3 - TIR'!$E$14-SQRT(('Ejercicio 3 - TIR'!$E$14-'Ejercicio 3 - TIR'!$C$14)*('Ejercicio 3 - TIR'!$E$14-'Ejercicio 3 - TIR'!$D$14)*(1-D862)))</f>
        <v>30138.0770937308</v>
      </c>
      <c r="F862" s="27">
        <f ca="1" t="shared" si="6412"/>
        <v>0.52811307393632</v>
      </c>
      <c r="G862" s="28">
        <f ca="1">IF(F862&lt;=('Ejercicio 3 - TIR'!$D$18-'Ejercicio 3 - TIR'!$C$18)/('Ejercicio 3 - TIR'!$E$18-'Ejercicio 3 - TIR'!$C$18),'Ejercicio 3 - TIR'!$C$18+SQRT(('Ejercicio 3 - TIR'!$E$18-'Ejercicio 3 - TIR'!$C$18)*('Ejercicio 3 - TIR'!$D$18-'Ejercicio 3 - TIR'!$C$18)*F862),'Ejercicio 3 - TIR'!$E$18-SQRT(('Ejercicio 3 - TIR'!$E$18-'Ejercicio 3 - TIR'!$C$18)*('Ejercicio 3 - TIR'!$E$18-'Ejercicio 3 - TIR'!$D$18)*(1-F862)))</f>
        <v>38900.3910639054</v>
      </c>
      <c r="H862" s="27">
        <f ca="1" t="shared" ref="H862:L862" si="6413">RAND()</f>
        <v>0.398605313644584</v>
      </c>
      <c r="I862" s="28">
        <f ca="1">IF(H862&lt;=('Ejercicio 3 - TIR'!$D$18-'Ejercicio 3 - TIR'!$C$18)/('Ejercicio 3 - TIR'!$E$18-'Ejercicio 3 - TIR'!$C$18),'Ejercicio 3 - TIR'!$C$18+SQRT(('Ejercicio 3 - TIR'!$E$18-'Ejercicio 3 - TIR'!$C$18)*('Ejercicio 3 - TIR'!$D$18-'Ejercicio 3 - TIR'!$C$18)*H862),'Ejercicio 3 - TIR'!$E$18-SQRT(('Ejercicio 3 - TIR'!$E$18-'Ejercicio 3 - TIR'!$C$18)*('Ejercicio 3 - TIR'!$E$18-'Ejercicio 3 - TIR'!$D$18)*(1-H862)))</f>
        <v>37732.450908133</v>
      </c>
      <c r="J862" s="27">
        <f ca="1" t="shared" si="6413"/>
        <v>0.385588375954621</v>
      </c>
      <c r="K862" s="28">
        <f ca="1">IF(J862&lt;=('Ejercicio 3 - TIR'!$D$18-'Ejercicio 3 - TIR'!$C$18)/('Ejercicio 3 - TIR'!$E$18-'Ejercicio 3 - TIR'!$C$18),'Ejercicio 3 - TIR'!$C$18+SQRT(('Ejercicio 3 - TIR'!$E$18-'Ejercicio 3 - TIR'!$C$18)*('Ejercicio 3 - TIR'!$D$18-'Ejercicio 3 - TIR'!$C$18)*J862),'Ejercicio 3 - TIR'!$E$18-SQRT(('Ejercicio 3 - TIR'!$E$18-'Ejercicio 3 - TIR'!$C$18)*('Ejercicio 3 - TIR'!$E$18-'Ejercicio 3 - TIR'!$D$18)*(1-J862)))</f>
        <v>37605.1467042519</v>
      </c>
      <c r="L862" s="27">
        <f ca="1" t="shared" si="6413"/>
        <v>0.214907046566269</v>
      </c>
      <c r="M862" s="28">
        <f ca="1">IF(L862&lt;=('Ejercicio 3 - TIR'!$D$18-'Ejercicio 3 - TIR'!$C$18)/('Ejercicio 3 - TIR'!$E$18-'Ejercicio 3 - TIR'!$C$18),'Ejercicio 3 - TIR'!$C$18+SQRT(('Ejercicio 3 - TIR'!$E$18-'Ejercicio 3 - TIR'!$C$18)*('Ejercicio 3 - TIR'!$D$18-'Ejercicio 3 - TIR'!$C$18)*L862),'Ejercicio 3 - TIR'!$E$18-SQRT(('Ejercicio 3 - TIR'!$E$18-'Ejercicio 3 - TIR'!$C$18)*('Ejercicio 3 - TIR'!$E$18-'Ejercicio 3 - TIR'!$D$18)*(1-L862)))</f>
        <v>35677.6805990598</v>
      </c>
      <c r="N862" s="27">
        <f ca="1" t="shared" ref="N862:R862" si="6414">RAND()</f>
        <v>0.212357165741109</v>
      </c>
      <c r="O862" s="28">
        <f ca="1">IF(N862&lt;=('Ejercicio 3 - TIR'!$D$18-'Ejercicio 3 - TIR'!$C$18)/('Ejercicio 3 - TIR'!$E$18-'Ejercicio 3 - TIR'!$C$18),'Ejercicio 3 - TIR'!$C$18+SQRT(('Ejercicio 3 - TIR'!$E$18-'Ejercicio 3 - TIR'!$C$18)*('Ejercicio 3 - TIR'!$D$18-'Ejercicio 3 - TIR'!$C$18)*N862),'Ejercicio 3 - TIR'!$E$18-SQRT(('Ejercicio 3 - TIR'!$E$18-'Ejercicio 3 - TIR'!$C$18)*('Ejercicio 3 - TIR'!$E$18-'Ejercicio 3 - TIR'!$D$18)*(1-N862)))</f>
        <v>35643.8971341766</v>
      </c>
      <c r="P862" s="27">
        <f ca="1" t="shared" si="6414"/>
        <v>0.215132278638158</v>
      </c>
      <c r="Q862" s="29">
        <f ca="1">IF(P862&lt;=('Ejercicio 3 - TIR'!$D$22-'Ejercicio 3 - TIR'!$C$22)/('Ejercicio 3 - TIR'!$E$22-'Ejercicio 3 - TIR'!$C$22),'Ejercicio 3 - TIR'!$C$22+SQRT(('Ejercicio 3 - TIR'!$E$22-'Ejercicio 3 - TIR'!$C$22)*('Ejercicio 3 - TIR'!$D$22-'Ejercicio 3 - TIR'!$C$22)*P862),'Ejercicio 3 - TIR'!$E$22-SQRT(('Ejercicio 3 - TIR'!$E$22-'Ejercicio 3 - TIR'!$C$22)*('Ejercicio 3 - TIR'!$E$22-'Ejercicio 3 - TIR'!$D$22)*(1-P862)))</f>
        <v>0.139678366333329</v>
      </c>
      <c r="R862" s="27">
        <f ca="1" t="shared" si="6414"/>
        <v>0.837668610689013</v>
      </c>
      <c r="S862" s="29">
        <f ca="1">IF(R862&lt;=('Ejercicio 3 - TIR'!$D$23-'Ejercicio 3 - TIR'!$C$23)/('Ejercicio 3 - TIR'!$E$23-'Ejercicio 3 - TIR'!$C$23),'Ejercicio 3 - TIR'!$C$23+SQRT(('Ejercicio 3 - TIR'!$E$23-'Ejercicio 3 - TIR'!$C$23)*('Ejercicio 3 - TIR'!$D$23-'Ejercicio 3 - TIR'!$C$23)*R862),'Ejercicio 3 - TIR'!$E$23-SQRT(('Ejercicio 3 - TIR'!$E$23-'Ejercicio 3 - TIR'!$C$23)*('Ejercicio 3 - TIR'!$E$23-'Ejercicio 3 - TIR'!$D$23)*(1-R862)))</f>
        <v>0.162906243807759</v>
      </c>
      <c r="T862" s="27">
        <f ca="1" t="shared" ref="T862:X862" si="6415">RAND()</f>
        <v>0.538074927554443</v>
      </c>
      <c r="U862" s="29">
        <f ca="1">IF(T862&lt;=('Ejercicio 3 - TIR'!$D$24-'Ejercicio 3 - TIR'!$C$24)/('Ejercicio 3 - TIR'!$E$24-'Ejercicio 3 - TIR'!$C$24),'Ejercicio 3 - TIR'!$C$24+SQRT(('Ejercicio 3 - TIR'!$E$24-'Ejercicio 3 - TIR'!$C$24)*('Ejercicio 3 - TIR'!$D$24-'Ejercicio 3 - TIR'!$C$24)*T862),'Ejercicio 3 - TIR'!$E$24-SQRT(('Ejercicio 3 - TIR'!$E$24-'Ejercicio 3 - TIR'!$C$24)*('Ejercicio 3 - TIR'!$E$24-'Ejercicio 3 - TIR'!$D$24)*(1-T862)))</f>
        <v>0.184036265449101</v>
      </c>
      <c r="V862" s="27">
        <f ca="1" t="shared" si="6415"/>
        <v>0.667491796788376</v>
      </c>
      <c r="W862" s="29">
        <f ca="1">IF(V862&lt;=('Ejercicio 3 - TIR'!$D$25-'Ejercicio 3 - TIR'!$C$25)/('Ejercicio 3 - TIR'!$E$25-'Ejercicio 3 - TIR'!$C$25),'Ejercicio 3 - TIR'!$C$25+SQRT(('Ejercicio 3 - TIR'!$E$25-'Ejercicio 3 - TIR'!$C$25)*('Ejercicio 3 - TIR'!$D$25-'Ejercicio 3 - TIR'!$C$25)*V862),'Ejercicio 3 - TIR'!$E$25-SQRT(('Ejercicio 3 - TIR'!$E$25-'Ejercicio 3 - TIR'!$C$25)*('Ejercicio 3 - TIR'!$E$25-'Ejercicio 3 - TIR'!$D$25)*(1-V862)))</f>
        <v>0.215885798979887</v>
      </c>
      <c r="X862" s="27">
        <f ca="1" t="shared" si="6415"/>
        <v>0.23468869451894</v>
      </c>
      <c r="Y862" s="29">
        <f ca="1">IF(X862&lt;=('Ejercicio 3 - TIR'!$D$26-'Ejercicio 3 - TIR'!$C$26)/('Ejercicio 3 - TIR'!$E$26-'Ejercicio 3 - TIR'!$C$26),'Ejercicio 3 - TIR'!$C$26+SQRT(('Ejercicio 3 - TIR'!$E$26-'Ejercicio 3 - TIR'!$C$26)*('Ejercicio 3 - TIR'!$D$26-'Ejercicio 3 - TIR'!$C$26)*X862),'Ejercicio 3 - TIR'!$E$26-SQRT(('Ejercicio 3 - TIR'!$E$26-'Ejercicio 3 - TIR'!$C$26)*('Ejercicio 3 - TIR'!$E$26-'Ejercicio 3 - TIR'!$D$26)*(1-X862)))</f>
        <v>0.215172593732096</v>
      </c>
      <c r="Z862" s="27">
        <f ca="1" t="shared" si="6192"/>
        <v>1.13967836633333</v>
      </c>
      <c r="AA862" s="27">
        <f ca="1" t="shared" si="6193"/>
        <v>1.32533908814165</v>
      </c>
      <c r="AB862" s="27">
        <f ca="1" t="shared" si="6194"/>
        <v>1.56924954437696</v>
      </c>
      <c r="AC862" s="27">
        <f ca="1" t="shared" si="6195"/>
        <v>1.9080282360636</v>
      </c>
      <c r="AD862" s="27">
        <f ca="1" t="shared" si="6196"/>
        <v>2.31858362053149</v>
      </c>
      <c r="AE862" s="26">
        <f ca="1" t="shared" si="6197"/>
        <v>4209.63737288024</v>
      </c>
      <c r="AF862" s="26">
        <f ca="1" t="shared" si="6198"/>
        <v>4895.41358508892</v>
      </c>
      <c r="AG862" s="26">
        <f ca="1" t="shared" si="6199"/>
        <v>5796.34721911748</v>
      </c>
      <c r="AH862" s="26">
        <f ca="1" t="shared" si="6200"/>
        <v>7047.6962696815</v>
      </c>
      <c r="AI862" s="26">
        <f ca="1" t="shared" si="6201"/>
        <v>8564.16735586489</v>
      </c>
      <c r="AJ862" s="28">
        <f ca="1" t="shared" si="6202"/>
        <v>44333.9341374394</v>
      </c>
      <c r="AK862" s="28">
        <f ca="1" t="shared" si="6203"/>
        <v>50008.2920799348</v>
      </c>
      <c r="AL862" s="28">
        <f ca="1" t="shared" si="6204"/>
        <v>59011.859331876</v>
      </c>
      <c r="AM862" s="28">
        <f ca="1" t="shared" si="6205"/>
        <v>68074.0219802648</v>
      </c>
      <c r="AN862" s="28">
        <f ca="1" t="shared" si="6206"/>
        <v>82643.3560672109</v>
      </c>
      <c r="AO862" s="28">
        <f ca="1">C862/'Ejercicio 3 - TIR'!$D$7</f>
        <v>15193.9283080343</v>
      </c>
      <c r="AP862" s="28">
        <f ca="1" t="shared" si="6207"/>
        <v>29140.0058294051</v>
      </c>
      <c r="AQ862" s="28">
        <f ca="1" t="shared" si="6208"/>
        <v>34814.3637719005</v>
      </c>
      <c r="AR862" s="28">
        <f ca="1" t="shared" si="6209"/>
        <v>43817.9310238417</v>
      </c>
      <c r="AS862" s="28">
        <f ca="1" t="shared" si="6210"/>
        <v>52880.0936722305</v>
      </c>
      <c r="AT862" s="28">
        <f ca="1" t="shared" si="6211"/>
        <v>67449.4277591766</v>
      </c>
      <c r="AU862" s="28">
        <f ca="1">AP862*'Ejercicio 3 - TIR'!$D$5</f>
        <v>14570.0029147025</v>
      </c>
      <c r="AV862" s="28">
        <f ca="1">AQ862*'Ejercicio 3 - TIR'!$D$5</f>
        <v>17407.1818859502</v>
      </c>
      <c r="AW862" s="28">
        <f ca="1">AR862*'Ejercicio 3 - TIR'!$D$5</f>
        <v>21908.9655119209</v>
      </c>
      <c r="AX862" s="28">
        <f ca="1">AS862*'Ejercicio 3 - TIR'!$D$5</f>
        <v>26440.0468361153</v>
      </c>
      <c r="AY862" s="28">
        <f ca="1">AT862*'Ejercicio 3 - TIR'!$D$5</f>
        <v>33724.7138795883</v>
      </c>
      <c r="AZ862" s="28">
        <f ca="1" t="shared" ref="AZ862:BD862" si="6416">AJ862-AU862-AE862</f>
        <v>25554.2938498566</v>
      </c>
      <c r="BA862" s="28">
        <f ca="1" t="shared" si="6416"/>
        <v>27705.6966088956</v>
      </c>
      <c r="BB862" s="28">
        <f ca="1" t="shared" si="6416"/>
        <v>31306.5466008377</v>
      </c>
      <c r="BC862" s="28">
        <f ca="1" t="shared" si="6416"/>
        <v>34586.2788744681</v>
      </c>
      <c r="BD862" s="28">
        <f ca="1" t="shared" si="6416"/>
        <v>40354.4748317577</v>
      </c>
      <c r="BE862" s="28">
        <f ca="1" t="shared" ref="BE862:BI862" si="6417">AZ862/Z862</f>
        <v>22422.3733684373</v>
      </c>
      <c r="BF862" s="28">
        <f ca="1" t="shared" si="6417"/>
        <v>20904.6098894915</v>
      </c>
      <c r="BG862" s="28">
        <f ca="1" t="shared" si="6417"/>
        <v>19950.0115918576</v>
      </c>
      <c r="BH862" s="28">
        <f ca="1" t="shared" si="6417"/>
        <v>18126.7122890288</v>
      </c>
      <c r="BI862" s="28">
        <f ca="1" t="shared" si="6417"/>
        <v>17404.7959600902</v>
      </c>
      <c r="BJ862" s="28">
        <f ca="1" t="shared" si="6214"/>
        <v>69877.6519038395</v>
      </c>
      <c r="BK862" s="28">
        <f ca="1" t="shared" si="6215"/>
        <v>35228.393306538</v>
      </c>
      <c r="BL862" s="28">
        <f ca="1" t="shared" si="6216"/>
        <v>105106.045210377</v>
      </c>
      <c r="BM862" s="28">
        <f ca="1">BK862*'Ejercicio 3 - TIR'!$D$5</f>
        <v>17614.196653269</v>
      </c>
      <c r="BN862" s="28">
        <f ca="1" t="shared" si="6217"/>
        <v>87491.8485571085</v>
      </c>
      <c r="BO862" s="28">
        <f ca="1" t="shared" si="6218"/>
        <v>37735.041247748</v>
      </c>
      <c r="BP862" s="28">
        <f ca="1" t="shared" si="6219"/>
        <v>-106107.718633902</v>
      </c>
      <c r="BQ862" s="28">
        <f ca="1" t="shared" ref="BQ862:BT862" si="6418">BE862</f>
        <v>22422.3733684373</v>
      </c>
      <c r="BR862" s="28">
        <f ca="1" t="shared" si="6418"/>
        <v>20904.6098894915</v>
      </c>
      <c r="BS862" s="28">
        <f ca="1" t="shared" si="6418"/>
        <v>19950.0115918576</v>
      </c>
      <c r="BT862" s="28">
        <f ca="1" t="shared" si="6418"/>
        <v>18126.7122890288</v>
      </c>
      <c r="BU862" s="28">
        <f ca="1" t="shared" si="6221"/>
        <v>55139.8372078382</v>
      </c>
      <c r="BV862" s="30">
        <f ca="1" t="shared" si="6222"/>
        <v>7.77084349838391</v>
      </c>
    </row>
    <row r="863" ht="15" customHeight="1" spans="1:74">
      <c r="A863" s="26">
        <v>862</v>
      </c>
      <c r="B863" s="27">
        <f ca="1" t="shared" ref="B863:F863" si="6419">RAND()</f>
        <v>0.692077474728562</v>
      </c>
      <c r="C863" s="28">
        <f ca="1">IF(B863&lt;=('Ejercicio 3 - TIR'!$D$13-'Ejercicio 3 - TIR'!$C$13)/('Ejercicio 3 - TIR'!$E$13-'Ejercicio 3 - TIR'!$C$13),'Ejercicio 3 - TIR'!$C$13+SQRT(('Ejercicio 3 - TIR'!$E$13-'Ejercicio 3 - TIR'!$C$13)*('Ejercicio 3 - TIR'!$D$13-'Ejercicio 3 - TIR'!$C$13)*B863),'Ejercicio 3 - TIR'!$E$13-SQRT(('Ejercicio 3 - TIR'!$E$13-'Ejercicio 3 - TIR'!$C$13)*('Ejercicio 3 - TIR'!$E$13-'Ejercicio 3 - TIR'!$D$13)*(1-B863)))</f>
        <v>80777.434345912</v>
      </c>
      <c r="D863" s="27">
        <f ca="1" t="shared" si="6419"/>
        <v>0.334977615190346</v>
      </c>
      <c r="E863" s="28">
        <f ca="1">IF(D863&lt;=('Ejercicio 3 - TIR'!$D$14-'Ejercicio 3 - TIR'!$C$14)/('Ejercicio 3 - TIR'!$E$14-'Ejercicio 3 - TIR'!$C$14),'Ejercicio 3 - TIR'!$C$14+SQRT(('Ejercicio 3 - TIR'!$E$14-'Ejercicio 3 - TIR'!$C$14)*('Ejercicio 3 - TIR'!$D$14-'Ejercicio 3 - TIR'!$C$14)*D863),'Ejercicio 3 - TIR'!$E$14-SQRT(('Ejercicio 3 - TIR'!$E$14-'Ejercicio 3 - TIR'!$C$14)*('Ejercicio 3 - TIR'!$E$14-'Ejercicio 3 - TIR'!$D$14)*(1-D863)))</f>
        <v>30012.3397273712</v>
      </c>
      <c r="F863" s="27">
        <f ca="1" t="shared" si="6419"/>
        <v>0.0892516225835749</v>
      </c>
      <c r="G863" s="28">
        <f ca="1">IF(F863&lt;=('Ejercicio 3 - TIR'!$D$18-'Ejercicio 3 - TIR'!$C$18)/('Ejercicio 3 - TIR'!$E$18-'Ejercicio 3 - TIR'!$C$18),'Ejercicio 3 - TIR'!$C$18+SQRT(('Ejercicio 3 - TIR'!$E$18-'Ejercicio 3 - TIR'!$C$18)*('Ejercicio 3 - TIR'!$D$18-'Ejercicio 3 - TIR'!$C$18)*F863),'Ejercicio 3 - TIR'!$E$18-SQRT(('Ejercicio 3 - TIR'!$E$18-'Ejercicio 3 - TIR'!$C$18)*('Ejercicio 3 - TIR'!$E$18-'Ejercicio 3 - TIR'!$D$18)*(1-F863)))</f>
        <v>33658.9265348646</v>
      </c>
      <c r="H863" s="27">
        <f ca="1" t="shared" ref="H863:L863" si="6420">RAND()</f>
        <v>0.026105861045044</v>
      </c>
      <c r="I863" s="28">
        <f ca="1">IF(H863&lt;=('Ejercicio 3 - TIR'!$D$18-'Ejercicio 3 - TIR'!$C$18)/('Ejercicio 3 - TIR'!$E$18-'Ejercicio 3 - TIR'!$C$18),'Ejercicio 3 - TIR'!$C$18+SQRT(('Ejercicio 3 - TIR'!$E$18-'Ejercicio 3 - TIR'!$C$18)*('Ejercicio 3 - TIR'!$D$18-'Ejercicio 3 - TIR'!$C$18)*H863),'Ejercicio 3 - TIR'!$E$18-SQRT(('Ejercicio 3 - TIR'!$E$18-'Ejercicio 3 - TIR'!$C$18)*('Ejercicio 3 - TIR'!$E$18-'Ejercicio 3 - TIR'!$D$18)*(1-H863)))</f>
        <v>31978.8580436091</v>
      </c>
      <c r="J863" s="27">
        <f ca="1" t="shared" si="6420"/>
        <v>0.566048822745877</v>
      </c>
      <c r="K863" s="28">
        <f ca="1">IF(J863&lt;=('Ejercicio 3 - TIR'!$D$18-'Ejercicio 3 - TIR'!$C$18)/('Ejercicio 3 - TIR'!$E$18-'Ejercicio 3 - TIR'!$C$18),'Ejercicio 3 - TIR'!$C$18+SQRT(('Ejercicio 3 - TIR'!$E$18-'Ejercicio 3 - TIR'!$C$18)*('Ejercicio 3 - TIR'!$D$18-'Ejercicio 3 - TIR'!$C$18)*J863),'Ejercicio 3 - TIR'!$E$18-SQRT(('Ejercicio 3 - TIR'!$E$18-'Ejercicio 3 - TIR'!$C$18)*('Ejercicio 3 - TIR'!$E$18-'Ejercicio 3 - TIR'!$D$18)*(1-J863)))</f>
        <v>39214.5169928695</v>
      </c>
      <c r="L863" s="27">
        <f ca="1" t="shared" si="6420"/>
        <v>0.485428550738004</v>
      </c>
      <c r="M863" s="28">
        <f ca="1">IF(L863&lt;=('Ejercicio 3 - TIR'!$D$18-'Ejercicio 3 - TIR'!$C$18)/('Ejercicio 3 - TIR'!$E$18-'Ejercicio 3 - TIR'!$C$18),'Ejercicio 3 - TIR'!$C$18+SQRT(('Ejercicio 3 - TIR'!$E$18-'Ejercicio 3 - TIR'!$C$18)*('Ejercicio 3 - TIR'!$D$18-'Ejercicio 3 - TIR'!$C$18)*L863),'Ejercicio 3 - TIR'!$E$18-SQRT(('Ejercicio 3 - TIR'!$E$18-'Ejercicio 3 - TIR'!$C$18)*('Ejercicio 3 - TIR'!$E$18-'Ejercicio 3 - TIR'!$D$18)*(1-L863)))</f>
        <v>38533.1285359299</v>
      </c>
      <c r="N863" s="27">
        <f ca="1" t="shared" ref="N863:R863" si="6421">RAND()</f>
        <v>0.857943526648562</v>
      </c>
      <c r="O863" s="28">
        <f ca="1">IF(N863&lt;=('Ejercicio 3 - TIR'!$D$18-'Ejercicio 3 - TIR'!$C$18)/('Ejercicio 3 - TIR'!$E$18-'Ejercicio 3 - TIR'!$C$18),'Ejercicio 3 - TIR'!$C$18+SQRT(('Ejercicio 3 - TIR'!$E$18-'Ejercicio 3 - TIR'!$C$18)*('Ejercicio 3 - TIR'!$D$18-'Ejercicio 3 - TIR'!$C$18)*N863),'Ejercicio 3 - TIR'!$E$18-SQRT(('Ejercicio 3 - TIR'!$E$18-'Ejercicio 3 - TIR'!$C$18)*('Ejercicio 3 - TIR'!$E$18-'Ejercicio 3 - TIR'!$D$18)*(1-N863)))</f>
        <v>41735.9173568431</v>
      </c>
      <c r="P863" s="27">
        <f ca="1" t="shared" si="6421"/>
        <v>0.227306072161154</v>
      </c>
      <c r="Q863" s="29">
        <f ca="1">IF(P863&lt;=('Ejercicio 3 - TIR'!$D$22-'Ejercicio 3 - TIR'!$C$22)/('Ejercicio 3 - TIR'!$E$22-'Ejercicio 3 - TIR'!$C$22),'Ejercicio 3 - TIR'!$C$22+SQRT(('Ejercicio 3 - TIR'!$E$22-'Ejercicio 3 - TIR'!$C$22)*('Ejercicio 3 - TIR'!$D$22-'Ejercicio 3 - TIR'!$C$22)*P863),'Ejercicio 3 - TIR'!$E$22-SQRT(('Ejercicio 3 - TIR'!$E$22-'Ejercicio 3 - TIR'!$C$22)*('Ejercicio 3 - TIR'!$E$22-'Ejercicio 3 - TIR'!$D$22)*(1-P863)))</f>
        <v>0.140227479573345</v>
      </c>
      <c r="R863" s="27">
        <f ca="1" t="shared" si="6421"/>
        <v>0.0482994804423906</v>
      </c>
      <c r="S863" s="29">
        <f ca="1">IF(R863&lt;=('Ejercicio 3 - TIR'!$D$23-'Ejercicio 3 - TIR'!$C$23)/('Ejercicio 3 - TIR'!$E$23-'Ejercicio 3 - TIR'!$C$23),'Ejercicio 3 - TIR'!$C$23+SQRT(('Ejercicio 3 - TIR'!$E$23-'Ejercicio 3 - TIR'!$C$23)*('Ejercicio 3 - TIR'!$D$23-'Ejercicio 3 - TIR'!$C$23)*R863),'Ejercicio 3 - TIR'!$E$23-SQRT(('Ejercicio 3 - TIR'!$E$23-'Ejercicio 3 - TIR'!$C$23)*('Ejercicio 3 - TIR'!$E$23-'Ejercicio 3 - TIR'!$D$23)*(1-R863)))</f>
        <v>0.129324112011141</v>
      </c>
      <c r="T863" s="27">
        <f ca="1" t="shared" ref="T863:X863" si="6422">RAND()</f>
        <v>0.298956890852836</v>
      </c>
      <c r="U863" s="29">
        <f ca="1">IF(T863&lt;=('Ejercicio 3 - TIR'!$D$24-'Ejercicio 3 - TIR'!$C$24)/('Ejercicio 3 - TIR'!$E$24-'Ejercicio 3 - TIR'!$C$24),'Ejercicio 3 - TIR'!$C$24+SQRT(('Ejercicio 3 - TIR'!$E$24-'Ejercicio 3 - TIR'!$C$24)*('Ejercicio 3 - TIR'!$D$24-'Ejercicio 3 - TIR'!$C$24)*T863),'Ejercicio 3 - TIR'!$E$24-SQRT(('Ejercicio 3 - TIR'!$E$24-'Ejercicio 3 - TIR'!$C$24)*('Ejercicio 3 - TIR'!$E$24-'Ejercicio 3 - TIR'!$D$24)*(1-T863)))</f>
        <v>0.175056126412336</v>
      </c>
      <c r="V863" s="27">
        <f ca="1" t="shared" si="6422"/>
        <v>0.0640129184375984</v>
      </c>
      <c r="W863" s="29">
        <f ca="1">IF(V863&lt;=('Ejercicio 3 - TIR'!$D$25-'Ejercicio 3 - TIR'!$C$25)/('Ejercicio 3 - TIR'!$E$25-'Ejercicio 3 - TIR'!$C$25),'Ejercicio 3 - TIR'!$C$25+SQRT(('Ejercicio 3 - TIR'!$E$25-'Ejercicio 3 - TIR'!$C$25)*('Ejercicio 3 - TIR'!$D$25-'Ejercicio 3 - TIR'!$C$25)*V863),'Ejercicio 3 - TIR'!$E$25-SQRT(('Ejercicio 3 - TIR'!$E$25-'Ejercicio 3 - TIR'!$C$25)*('Ejercicio 3 - TIR'!$E$25-'Ejercicio 3 - TIR'!$D$25)*(1-V863)))</f>
        <v>0.1894666829361</v>
      </c>
      <c r="X863" s="27">
        <f ca="1" t="shared" si="6422"/>
        <v>0.884903728236891</v>
      </c>
      <c r="Y863" s="29">
        <f ca="1">IF(X863&lt;=('Ejercicio 3 - TIR'!$D$26-'Ejercicio 3 - TIR'!$C$26)/('Ejercicio 3 - TIR'!$E$26-'Ejercicio 3 - TIR'!$C$26),'Ejercicio 3 - TIR'!$C$26+SQRT(('Ejercicio 3 - TIR'!$E$26-'Ejercicio 3 - TIR'!$C$26)*('Ejercicio 3 - TIR'!$D$26-'Ejercicio 3 - TIR'!$C$26)*X863),'Ejercicio 3 - TIR'!$E$26-SQRT(('Ejercicio 3 - TIR'!$E$26-'Ejercicio 3 - TIR'!$C$26)*('Ejercicio 3 - TIR'!$E$26-'Ejercicio 3 - TIR'!$D$26)*(1-X863)))</f>
        <v>0.255069699810857</v>
      </c>
      <c r="Z863" s="27">
        <f ca="1" t="shared" si="6192"/>
        <v>1.14022747957334</v>
      </c>
      <c r="AA863" s="27">
        <f ca="1" t="shared" si="6193"/>
        <v>1.28768638585987</v>
      </c>
      <c r="AB863" s="27">
        <f ca="1" t="shared" si="6194"/>
        <v>1.5131037766024</v>
      </c>
      <c r="AC863" s="27">
        <f ca="1" t="shared" si="6195"/>
        <v>1.79978653009334</v>
      </c>
      <c r="AD863" s="27">
        <f ca="1" t="shared" si="6196"/>
        <v>2.25885754004787</v>
      </c>
      <c r="AE863" s="26">
        <f ca="1" t="shared" si="6197"/>
        <v>4208.55475606822</v>
      </c>
      <c r="AF863" s="26">
        <f ca="1" t="shared" si="6198"/>
        <v>4752.82236274701</v>
      </c>
      <c r="AG863" s="26">
        <f ca="1" t="shared" si="6199"/>
        <v>5584.83303509543</v>
      </c>
      <c r="AH863" s="26">
        <f ca="1" t="shared" si="6200"/>
        <v>6642.97282500691</v>
      </c>
      <c r="AI863" s="26">
        <f ca="1" t="shared" si="6201"/>
        <v>8337.3939093331</v>
      </c>
      <c r="AJ863" s="28">
        <f ca="1" t="shared" si="6202"/>
        <v>38378.832967993</v>
      </c>
      <c r="AK863" s="28">
        <f ca="1" t="shared" si="6203"/>
        <v>41178.7401381008</v>
      </c>
      <c r="AL863" s="28">
        <f ca="1" t="shared" si="6204"/>
        <v>59335.6337595498</v>
      </c>
      <c r="AM863" s="28">
        <f ca="1" t="shared" si="6205"/>
        <v>69351.4057013218</v>
      </c>
      <c r="AN863" s="28">
        <f ca="1" t="shared" si="6206"/>
        <v>94275.49161232</v>
      </c>
      <c r="AO863" s="28">
        <f ca="1">C863/'Ejercicio 3 - TIR'!$D$7</f>
        <v>16155.4868691824</v>
      </c>
      <c r="AP863" s="28">
        <f ca="1" t="shared" si="6207"/>
        <v>22223.3460988106</v>
      </c>
      <c r="AQ863" s="28">
        <f ca="1" t="shared" si="6208"/>
        <v>25023.2532689185</v>
      </c>
      <c r="AR863" s="28">
        <f ca="1" t="shared" si="6209"/>
        <v>43180.1468903674</v>
      </c>
      <c r="AS863" s="28">
        <f ca="1" t="shared" si="6210"/>
        <v>53195.9188321394</v>
      </c>
      <c r="AT863" s="28">
        <f ca="1" t="shared" si="6211"/>
        <v>78120.0047431376</v>
      </c>
      <c r="AU863" s="28">
        <f ca="1">AP863*'Ejercicio 3 - TIR'!$D$5</f>
        <v>11111.6730494053</v>
      </c>
      <c r="AV863" s="28">
        <f ca="1">AQ863*'Ejercicio 3 - TIR'!$D$5</f>
        <v>12511.6266344592</v>
      </c>
      <c r="AW863" s="28">
        <f ca="1">AR863*'Ejercicio 3 - TIR'!$D$5</f>
        <v>21590.0734451837</v>
      </c>
      <c r="AX863" s="28">
        <f ca="1">AS863*'Ejercicio 3 - TIR'!$D$5</f>
        <v>26597.9594160697</v>
      </c>
      <c r="AY863" s="28">
        <f ca="1">AT863*'Ejercicio 3 - TIR'!$D$5</f>
        <v>39060.0023715688</v>
      </c>
      <c r="AZ863" s="28">
        <f ca="1" t="shared" ref="AZ863:BD863" si="6423">AJ863-AU863-AE863</f>
        <v>23058.6051625195</v>
      </c>
      <c r="BA863" s="28">
        <f ca="1" t="shared" si="6423"/>
        <v>23914.2911408946</v>
      </c>
      <c r="BB863" s="28">
        <f ca="1" t="shared" si="6423"/>
        <v>32160.7272792707</v>
      </c>
      <c r="BC863" s="28">
        <f ca="1" t="shared" si="6423"/>
        <v>36110.4734602452</v>
      </c>
      <c r="BD863" s="28">
        <f ca="1" t="shared" si="6423"/>
        <v>46878.0953314181</v>
      </c>
      <c r="BE863" s="28">
        <f ca="1" t="shared" ref="BE863:BI863" si="6424">AZ863/Z863</f>
        <v>20222.8113035371</v>
      </c>
      <c r="BF863" s="28">
        <f ca="1" t="shared" si="6424"/>
        <v>18571.5181922387</v>
      </c>
      <c r="BG863" s="28">
        <f ca="1" t="shared" si="6424"/>
        <v>21254.8060328592</v>
      </c>
      <c r="BH863" s="28">
        <f ca="1" t="shared" si="6424"/>
        <v>20063.7535932511</v>
      </c>
      <c r="BI863" s="28">
        <f ca="1" t="shared" si="6424"/>
        <v>20753.010980243</v>
      </c>
      <c r="BJ863" s="28">
        <f ca="1" t="shared" si="6214"/>
        <v>67793.5998876506</v>
      </c>
      <c r="BK863" s="28">
        <f ca="1" t="shared" si="6215"/>
        <v>36492.943327597</v>
      </c>
      <c r="BL863" s="28">
        <f ca="1" t="shared" si="6216"/>
        <v>104286.543215248</v>
      </c>
      <c r="BM863" s="28">
        <f ca="1">BK863*'Ejercicio 3 - TIR'!$D$5</f>
        <v>18246.4716637985</v>
      </c>
      <c r="BN863" s="28">
        <f ca="1" t="shared" si="6217"/>
        <v>86040.0715514492</v>
      </c>
      <c r="BO863" s="28">
        <f ca="1" t="shared" si="6218"/>
        <v>38090.0831619624</v>
      </c>
      <c r="BP863" s="28">
        <f ca="1" t="shared" si="6219"/>
        <v>-110789.774073283</v>
      </c>
      <c r="BQ863" s="28">
        <f ca="1" t="shared" ref="BQ863:BT863" si="6425">BE863</f>
        <v>20222.8113035371</v>
      </c>
      <c r="BR863" s="28">
        <f ca="1" t="shared" si="6425"/>
        <v>18571.5181922387</v>
      </c>
      <c r="BS863" s="28">
        <f ca="1" t="shared" si="6425"/>
        <v>21254.8060328592</v>
      </c>
      <c r="BT863" s="28">
        <f ca="1" t="shared" si="6425"/>
        <v>20063.7535932511</v>
      </c>
      <c r="BU863" s="28">
        <f ca="1" t="shared" si="6221"/>
        <v>58843.0941422053</v>
      </c>
      <c r="BV863" s="30">
        <f ca="1" t="shared" si="6222"/>
        <v>6.69985291429196</v>
      </c>
    </row>
    <row r="864" ht="15" customHeight="1" spans="1:74">
      <c r="A864" s="26">
        <v>863</v>
      </c>
      <c r="B864" s="27">
        <f ca="1" t="shared" ref="B864:F864" si="6426">RAND()</f>
        <v>0.490579425432619</v>
      </c>
      <c r="C864" s="28">
        <f ca="1">IF(B864&lt;=('Ejercicio 3 - TIR'!$D$13-'Ejercicio 3 - TIR'!$C$13)/('Ejercicio 3 - TIR'!$E$13-'Ejercicio 3 - TIR'!$C$13),'Ejercicio 3 - TIR'!$C$13+SQRT(('Ejercicio 3 - TIR'!$E$13-'Ejercicio 3 - TIR'!$C$13)*('Ejercicio 3 - TIR'!$D$13-'Ejercicio 3 - TIR'!$C$13)*B864),'Ejercicio 3 - TIR'!$E$13-SQRT(('Ejercicio 3 - TIR'!$E$13-'Ejercicio 3 - TIR'!$C$13)*('Ejercicio 3 - TIR'!$E$13-'Ejercicio 3 - TIR'!$D$13)*(1-B864)))</f>
        <v>75275.4233710493</v>
      </c>
      <c r="D864" s="27">
        <f ca="1" t="shared" si="6426"/>
        <v>0.433867232004699</v>
      </c>
      <c r="E864" s="28">
        <f ca="1">IF(D864&lt;=('Ejercicio 3 - TIR'!$D$14-'Ejercicio 3 - TIR'!$C$14)/('Ejercicio 3 - TIR'!$E$14-'Ejercicio 3 - TIR'!$C$14),'Ejercicio 3 - TIR'!$C$14+SQRT(('Ejercicio 3 - TIR'!$E$14-'Ejercicio 3 - TIR'!$C$14)*('Ejercicio 3 - TIR'!$D$14-'Ejercicio 3 - TIR'!$C$14)*D864),'Ejercicio 3 - TIR'!$E$14-SQRT(('Ejercicio 3 - TIR'!$E$14-'Ejercicio 3 - TIR'!$C$14)*('Ejercicio 3 - TIR'!$E$14-'Ejercicio 3 - TIR'!$D$14)*(1-D864)))</f>
        <v>30784.7997743242</v>
      </c>
      <c r="F864" s="27">
        <f ca="1" t="shared" si="6426"/>
        <v>0.982232528430625</v>
      </c>
      <c r="G864" s="28">
        <f ca="1">IF(F864&lt;=('Ejercicio 3 - TIR'!$D$18-'Ejercicio 3 - TIR'!$C$18)/('Ejercicio 3 - TIR'!$E$18-'Ejercicio 3 - TIR'!$C$18),'Ejercicio 3 - TIR'!$C$18+SQRT(('Ejercicio 3 - TIR'!$E$18-'Ejercicio 3 - TIR'!$C$18)*('Ejercicio 3 - TIR'!$D$18-'Ejercicio 3 - TIR'!$C$18)*F864),'Ejercicio 3 - TIR'!$E$18-SQRT(('Ejercicio 3 - TIR'!$E$18-'Ejercicio 3 - TIR'!$C$18)*('Ejercicio 3 - TIR'!$E$18-'Ejercicio 3 - TIR'!$D$18)*(1-F864)))</f>
        <v>43845.6342140798</v>
      </c>
      <c r="H864" s="27">
        <f ca="1" t="shared" ref="H864:L864" si="6427">RAND()</f>
        <v>0.00428364587401786</v>
      </c>
      <c r="I864" s="28">
        <f ca="1">IF(H864&lt;=('Ejercicio 3 - TIR'!$D$18-'Ejercicio 3 - TIR'!$C$18)/('Ejercicio 3 - TIR'!$E$18-'Ejercicio 3 - TIR'!$C$18),'Ejercicio 3 - TIR'!$C$18+SQRT(('Ejercicio 3 - TIR'!$E$18-'Ejercicio 3 - TIR'!$C$18)*('Ejercicio 3 - TIR'!$D$18-'Ejercicio 3 - TIR'!$C$18)*H864),'Ejercicio 3 - TIR'!$E$18-SQRT(('Ejercicio 3 - TIR'!$E$18-'Ejercicio 3 - TIR'!$C$18)*('Ejercicio 3 - TIR'!$E$18-'Ejercicio 3 - TIR'!$D$18)*(1-H864)))</f>
        <v>30801.590220189</v>
      </c>
      <c r="J864" s="27">
        <f ca="1" t="shared" si="6427"/>
        <v>0.17531484733114</v>
      </c>
      <c r="K864" s="28">
        <f ca="1">IF(J864&lt;=('Ejercicio 3 - TIR'!$D$18-'Ejercicio 3 - TIR'!$C$18)/('Ejercicio 3 - TIR'!$E$18-'Ejercicio 3 - TIR'!$C$18),'Ejercicio 3 - TIR'!$C$18+SQRT(('Ejercicio 3 - TIR'!$E$18-'Ejercicio 3 - TIR'!$C$18)*('Ejercicio 3 - TIR'!$D$18-'Ejercicio 3 - TIR'!$C$18)*J864),'Ejercicio 3 - TIR'!$E$18-SQRT(('Ejercicio 3 - TIR'!$E$18-'Ejercicio 3 - TIR'!$C$18)*('Ejercicio 3 - TIR'!$E$18-'Ejercicio 3 - TIR'!$D$18)*(1-J864)))</f>
        <v>35128.0822048472</v>
      </c>
      <c r="L864" s="27">
        <f ca="1" t="shared" si="6427"/>
        <v>0.872830814230099</v>
      </c>
      <c r="M864" s="28">
        <f ca="1">IF(L864&lt;=('Ejercicio 3 - TIR'!$D$18-'Ejercicio 3 - TIR'!$C$18)/('Ejercicio 3 - TIR'!$E$18-'Ejercicio 3 - TIR'!$C$18),'Ejercicio 3 - TIR'!$C$18+SQRT(('Ejercicio 3 - TIR'!$E$18-'Ejercicio 3 - TIR'!$C$18)*('Ejercicio 3 - TIR'!$D$18-'Ejercicio 3 - TIR'!$C$18)*L864),'Ejercicio 3 - TIR'!$E$18-SQRT(('Ejercicio 3 - TIR'!$E$18-'Ejercicio 3 - TIR'!$C$18)*('Ejercicio 3 - TIR'!$E$18-'Ejercicio 3 - TIR'!$D$18)*(1-L864)))</f>
        <v>41911.6850981899</v>
      </c>
      <c r="N864" s="27">
        <f ca="1" t="shared" ref="N864:R864" si="6428">RAND()</f>
        <v>0.302064843365037</v>
      </c>
      <c r="O864" s="28">
        <f ca="1">IF(N864&lt;=('Ejercicio 3 - TIR'!$D$18-'Ejercicio 3 - TIR'!$C$18)/('Ejercicio 3 - TIR'!$E$18-'Ejercicio 3 - TIR'!$C$18),'Ejercicio 3 - TIR'!$C$18+SQRT(('Ejercicio 3 - TIR'!$E$18-'Ejercicio 3 - TIR'!$C$18)*('Ejercicio 3 - TIR'!$D$18-'Ejercicio 3 - TIR'!$C$18)*N864),'Ejercicio 3 - TIR'!$E$18-SQRT(('Ejercicio 3 - TIR'!$E$18-'Ejercicio 3 - TIR'!$C$18)*('Ejercicio 3 - TIR'!$E$18-'Ejercicio 3 - TIR'!$D$18)*(1-N864)))</f>
        <v>36731.2499957107</v>
      </c>
      <c r="P864" s="27">
        <f ca="1" t="shared" si="6428"/>
        <v>0.746280639658768</v>
      </c>
      <c r="Q864" s="29">
        <f ca="1">IF(P864&lt;=('Ejercicio 3 - TIR'!$D$22-'Ejercicio 3 - TIR'!$C$22)/('Ejercicio 3 - TIR'!$E$22-'Ejercicio 3 - TIR'!$C$22),'Ejercicio 3 - TIR'!$C$22+SQRT(('Ejercicio 3 - TIR'!$E$22-'Ejercicio 3 - TIR'!$C$22)*('Ejercicio 3 - TIR'!$D$22-'Ejercicio 3 - TIR'!$C$22)*P864),'Ejercicio 3 - TIR'!$E$22-SQRT(('Ejercicio 3 - TIR'!$E$22-'Ejercicio 3 - TIR'!$C$22)*('Ejercicio 3 - TIR'!$E$22-'Ejercicio 3 - TIR'!$D$22)*(1-P864)))</f>
        <v>0.158629580055268</v>
      </c>
      <c r="R864" s="27">
        <f ca="1" t="shared" si="6428"/>
        <v>0.475950323966387</v>
      </c>
      <c r="S864" s="29">
        <f ca="1">IF(R864&lt;=('Ejercicio 3 - TIR'!$D$23-'Ejercicio 3 - TIR'!$C$23)/('Ejercicio 3 - TIR'!$E$23-'Ejercicio 3 - TIR'!$C$23),'Ejercicio 3 - TIR'!$C$23+SQRT(('Ejercicio 3 - TIR'!$E$23-'Ejercicio 3 - TIR'!$C$23)*('Ejercicio 3 - TIR'!$D$23-'Ejercicio 3 - TIR'!$C$23)*R864),'Ejercicio 3 - TIR'!$E$23-SQRT(('Ejercicio 3 - TIR'!$E$23-'Ejercicio 3 - TIR'!$C$23)*('Ejercicio 3 - TIR'!$E$23-'Ejercicio 3 - TIR'!$D$23)*(1-R864)))</f>
        <v>0.149269618773388</v>
      </c>
      <c r="T864" s="27">
        <f ca="1" t="shared" ref="T864:X864" si="6429">RAND()</f>
        <v>0.119477533459832</v>
      </c>
      <c r="U864" s="29">
        <f ca="1">IF(T864&lt;=('Ejercicio 3 - TIR'!$D$24-'Ejercicio 3 - TIR'!$C$24)/('Ejercicio 3 - TIR'!$E$24-'Ejercicio 3 - TIR'!$C$24),'Ejercicio 3 - TIR'!$C$24+SQRT(('Ejercicio 3 - TIR'!$E$24-'Ejercicio 3 - TIR'!$C$24)*('Ejercicio 3 - TIR'!$D$24-'Ejercicio 3 - TIR'!$C$24)*T864),'Ejercicio 3 - TIR'!$E$24-SQRT(('Ejercicio 3 - TIR'!$E$24-'Ejercicio 3 - TIR'!$C$24)*('Ejercicio 3 - TIR'!$E$24-'Ejercicio 3 - TIR'!$D$24)*(1-T864)))</f>
        <v>0.165839912255617</v>
      </c>
      <c r="V864" s="27">
        <f ca="1" t="shared" si="6429"/>
        <v>0.480323099884199</v>
      </c>
      <c r="W864" s="29">
        <f ca="1">IF(V864&lt;=('Ejercicio 3 - TIR'!$D$25-'Ejercicio 3 - TIR'!$C$25)/('Ejercicio 3 - TIR'!$E$25-'Ejercicio 3 - TIR'!$C$25),'Ejercicio 3 - TIR'!$C$25+SQRT(('Ejercicio 3 - TIR'!$E$25-'Ejercicio 3 - TIR'!$C$25)*('Ejercicio 3 - TIR'!$D$25-'Ejercicio 3 - TIR'!$C$25)*V864),'Ejercicio 3 - TIR'!$E$25-SQRT(('Ejercicio 3 - TIR'!$E$25-'Ejercicio 3 - TIR'!$C$25)*('Ejercicio 3 - TIR'!$E$25-'Ejercicio 3 - TIR'!$D$25)*(1-V864)))</f>
        <v>0.207351797805707</v>
      </c>
      <c r="X864" s="27">
        <f ca="1" t="shared" si="6429"/>
        <v>0.710903754655339</v>
      </c>
      <c r="Y864" s="29">
        <f ca="1">IF(X864&lt;=('Ejercicio 3 - TIR'!$D$26-'Ejercicio 3 - TIR'!$C$26)/('Ejercicio 3 - TIR'!$E$26-'Ejercicio 3 - TIR'!$C$26),'Ejercicio 3 - TIR'!$C$26+SQRT(('Ejercicio 3 - TIR'!$E$26-'Ejercicio 3 - TIR'!$C$26)*('Ejercicio 3 - TIR'!$D$26-'Ejercicio 3 - TIR'!$C$26)*X864),'Ejercicio 3 - TIR'!$E$26-SQRT(('Ejercicio 3 - TIR'!$E$26-'Ejercicio 3 - TIR'!$C$26)*('Ejercicio 3 - TIR'!$E$26-'Ejercicio 3 - TIR'!$D$26)*(1-X864)))</f>
        <v>0.240488992358317</v>
      </c>
      <c r="Z864" s="27">
        <f ca="1" t="shared" si="6192"/>
        <v>1.15862958005527</v>
      </c>
      <c r="AA864" s="27">
        <f ca="1" t="shared" si="6193"/>
        <v>1.33157777576969</v>
      </c>
      <c r="AB864" s="27">
        <f ca="1" t="shared" si="6194"/>
        <v>1.55240651726486</v>
      </c>
      <c r="AC864" s="27">
        <f ca="1" t="shared" si="6195"/>
        <v>1.87430079954503</v>
      </c>
      <c r="AD864" s="27">
        <f ca="1" t="shared" si="6196"/>
        <v>2.325049510204</v>
      </c>
      <c r="AE864" s="26">
        <f ca="1" t="shared" si="6197"/>
        <v>4883.37986028654</v>
      </c>
      <c r="AF864" s="26">
        <f ca="1" t="shared" si="6198"/>
        <v>5612.32011035716</v>
      </c>
      <c r="AG864" s="26">
        <f ca="1" t="shared" si="6199"/>
        <v>6543.06678500923</v>
      </c>
      <c r="AH864" s="26">
        <f ca="1" t="shared" si="6200"/>
        <v>7899.7834460437</v>
      </c>
      <c r="AI864" s="26">
        <f ca="1" t="shared" si="6201"/>
        <v>9799.59440683165</v>
      </c>
      <c r="AJ864" s="28">
        <f ca="1" t="shared" si="6202"/>
        <v>50800.8487567162</v>
      </c>
      <c r="AK864" s="28">
        <f ca="1" t="shared" si="6203"/>
        <v>41014.7129955687</v>
      </c>
      <c r="AL864" s="28">
        <f ca="1" t="shared" si="6204"/>
        <v>54533.0637538207</v>
      </c>
      <c r="AM864" s="28">
        <f ca="1" t="shared" si="6205"/>
        <v>78555.1048898167</v>
      </c>
      <c r="AN864" s="28">
        <f ca="1" t="shared" si="6206"/>
        <v>85401.9748117079</v>
      </c>
      <c r="AO864" s="28">
        <f ca="1">C864/'Ejercicio 3 - TIR'!$D$7</f>
        <v>15055.0846742099</v>
      </c>
      <c r="AP864" s="28">
        <f ca="1" t="shared" si="6207"/>
        <v>35745.7640825063</v>
      </c>
      <c r="AQ864" s="28">
        <f ca="1" t="shared" si="6208"/>
        <v>25959.6283213588</v>
      </c>
      <c r="AR864" s="28">
        <f ca="1" t="shared" si="6209"/>
        <v>39477.9790796109</v>
      </c>
      <c r="AS864" s="28">
        <f ca="1" t="shared" si="6210"/>
        <v>63500.0202156069</v>
      </c>
      <c r="AT864" s="28">
        <f ca="1" t="shared" si="6211"/>
        <v>70346.890137498</v>
      </c>
      <c r="AU864" s="28">
        <f ca="1">AP864*'Ejercicio 3 - TIR'!$D$5</f>
        <v>17872.8820412532</v>
      </c>
      <c r="AV864" s="28">
        <f ca="1">AQ864*'Ejercicio 3 - TIR'!$D$5</f>
        <v>12979.8141606794</v>
      </c>
      <c r="AW864" s="28">
        <f ca="1">AR864*'Ejercicio 3 - TIR'!$D$5</f>
        <v>19738.9895398054</v>
      </c>
      <c r="AX864" s="28">
        <f ca="1">AS864*'Ejercicio 3 - TIR'!$D$5</f>
        <v>31750.0101078034</v>
      </c>
      <c r="AY864" s="28">
        <f ca="1">AT864*'Ejercicio 3 - TIR'!$D$5</f>
        <v>35173.445068749</v>
      </c>
      <c r="AZ864" s="28">
        <f ca="1" t="shared" ref="AZ864:BD864" si="6430">AJ864-AU864-AE864</f>
        <v>28044.5868551765</v>
      </c>
      <c r="BA864" s="28">
        <f ca="1" t="shared" si="6430"/>
        <v>22422.5787245321</v>
      </c>
      <c r="BB864" s="28">
        <f ca="1" t="shared" si="6430"/>
        <v>28251.0074290061</v>
      </c>
      <c r="BC864" s="28">
        <f ca="1" t="shared" si="6430"/>
        <v>38905.3113359696</v>
      </c>
      <c r="BD864" s="28">
        <f ca="1" t="shared" si="6430"/>
        <v>40428.9353361272</v>
      </c>
      <c r="BE864" s="28">
        <f ca="1" t="shared" ref="BE864:BI864" si="6431">AZ864/Z864</f>
        <v>24204.9636380237</v>
      </c>
      <c r="BF864" s="28">
        <f ca="1" t="shared" si="6431"/>
        <v>16839.1055577443</v>
      </c>
      <c r="BG864" s="28">
        <f ca="1" t="shared" si="6431"/>
        <v>18198.2020268638</v>
      </c>
      <c r="BH864" s="28">
        <f ca="1" t="shared" si="6431"/>
        <v>20757.2398973599</v>
      </c>
      <c r="BI864" s="28">
        <f ca="1" t="shared" si="6431"/>
        <v>17388.419110516</v>
      </c>
      <c r="BJ864" s="28">
        <f ca="1" t="shared" si="6214"/>
        <v>71576.1836370207</v>
      </c>
      <c r="BK864" s="28">
        <f ca="1" t="shared" si="6215"/>
        <v>35003.8172478514</v>
      </c>
      <c r="BL864" s="28">
        <f ca="1" t="shared" si="6216"/>
        <v>106580.000884872</v>
      </c>
      <c r="BM864" s="28">
        <f ca="1">BK864*'Ejercicio 3 - TIR'!$D$5</f>
        <v>17501.9086239257</v>
      </c>
      <c r="BN864" s="28">
        <f ca="1" t="shared" si="6217"/>
        <v>89078.0922609464</v>
      </c>
      <c r="BO864" s="28">
        <f ca="1" t="shared" si="6218"/>
        <v>38312.3421114291</v>
      </c>
      <c r="BP864" s="28">
        <f ca="1" t="shared" si="6219"/>
        <v>-106060.223145373</v>
      </c>
      <c r="BQ864" s="28">
        <f ca="1" t="shared" ref="BQ864:BT864" si="6432">BE864</f>
        <v>24204.9636380237</v>
      </c>
      <c r="BR864" s="28">
        <f ca="1" t="shared" si="6432"/>
        <v>16839.1055577443</v>
      </c>
      <c r="BS864" s="28">
        <f ca="1" t="shared" si="6432"/>
        <v>18198.2020268638</v>
      </c>
      <c r="BT864" s="28">
        <f ca="1" t="shared" si="6432"/>
        <v>20757.2398973599</v>
      </c>
      <c r="BU864" s="28">
        <f ca="1" t="shared" si="6221"/>
        <v>55700.7612219452</v>
      </c>
      <c r="BV864" s="30">
        <f ca="1" t="shared" si="6222"/>
        <v>7.50555115605624</v>
      </c>
    </row>
    <row r="865" ht="15" customHeight="1" spans="1:74">
      <c r="A865" s="26">
        <v>864</v>
      </c>
      <c r="B865" s="27">
        <f ca="1" t="shared" ref="B865:F865" si="6433">RAND()</f>
        <v>0.712951027695303</v>
      </c>
      <c r="C865" s="28">
        <f ca="1">IF(B865&lt;=('Ejercicio 3 - TIR'!$D$13-'Ejercicio 3 - TIR'!$C$13)/('Ejercicio 3 - TIR'!$E$13-'Ejercicio 3 - TIR'!$C$13),'Ejercicio 3 - TIR'!$C$13+SQRT(('Ejercicio 3 - TIR'!$E$13-'Ejercicio 3 - TIR'!$C$13)*('Ejercicio 3 - TIR'!$D$13-'Ejercicio 3 - TIR'!$C$13)*B865),'Ejercicio 3 - TIR'!$E$13-SQRT(('Ejercicio 3 - TIR'!$E$13-'Ejercicio 3 - TIR'!$C$13)*('Ejercicio 3 - TIR'!$E$13-'Ejercicio 3 - TIR'!$D$13)*(1-B865)))</f>
        <v>81440.3996065207</v>
      </c>
      <c r="D865" s="27">
        <f ca="1" t="shared" si="6433"/>
        <v>0.113956228907941</v>
      </c>
      <c r="E865" s="28">
        <f ca="1">IF(D865&lt;=('Ejercicio 3 - TIR'!$D$14-'Ejercicio 3 - TIR'!$C$14)/('Ejercicio 3 - TIR'!$E$14-'Ejercicio 3 - TIR'!$C$14),'Ejercicio 3 - TIR'!$C$14+SQRT(('Ejercicio 3 - TIR'!$E$14-'Ejercicio 3 - TIR'!$C$14)*('Ejercicio 3 - TIR'!$D$14-'Ejercicio 3 - TIR'!$C$14)*D865),'Ejercicio 3 - TIR'!$E$14-SQRT(('Ejercicio 3 - TIR'!$E$14-'Ejercicio 3 - TIR'!$C$14)*('Ejercicio 3 - TIR'!$E$14-'Ejercicio 3 - TIR'!$D$14)*(1-D865)))</f>
        <v>27923.4768971373</v>
      </c>
      <c r="F865" s="27">
        <f ca="1" t="shared" si="6433"/>
        <v>0.912102450775756</v>
      </c>
      <c r="G865" s="28">
        <f ca="1">IF(F865&lt;=('Ejercicio 3 - TIR'!$D$18-'Ejercicio 3 - TIR'!$C$18)/('Ejercicio 3 - TIR'!$E$18-'Ejercicio 3 - TIR'!$C$18),'Ejercicio 3 - TIR'!$C$18+SQRT(('Ejercicio 3 - TIR'!$E$18-'Ejercicio 3 - TIR'!$C$18)*('Ejercicio 3 - TIR'!$D$18-'Ejercicio 3 - TIR'!$C$18)*F865),'Ejercicio 3 - TIR'!$E$18-SQRT(('Ejercicio 3 - TIR'!$E$18-'Ejercicio 3 - TIR'!$C$18)*('Ejercicio 3 - TIR'!$E$18-'Ejercicio 3 - TIR'!$D$18)*(1-F865)))</f>
        <v>42432.4493789181</v>
      </c>
      <c r="H865" s="27">
        <f ca="1" t="shared" ref="H865:L865" si="6434">RAND()</f>
        <v>0.197377991255893</v>
      </c>
      <c r="I865" s="28">
        <f ca="1">IF(H865&lt;=('Ejercicio 3 - TIR'!$D$18-'Ejercicio 3 - TIR'!$C$18)/('Ejercicio 3 - TIR'!$E$18-'Ejercicio 3 - TIR'!$C$18),'Ejercicio 3 - TIR'!$C$18+SQRT(('Ejercicio 3 - TIR'!$E$18-'Ejercicio 3 - TIR'!$C$18)*('Ejercicio 3 - TIR'!$D$18-'Ejercicio 3 - TIR'!$C$18)*H865),'Ejercicio 3 - TIR'!$E$18-SQRT(('Ejercicio 3 - TIR'!$E$18-'Ejercicio 3 - TIR'!$C$18)*('Ejercicio 3 - TIR'!$E$18-'Ejercicio 3 - TIR'!$D$18)*(1-H865)))</f>
        <v>35441.2037903743</v>
      </c>
      <c r="J865" s="27">
        <f ca="1" t="shared" si="6434"/>
        <v>0.913652400031311</v>
      </c>
      <c r="K865" s="28">
        <f ca="1">IF(J865&lt;=('Ejercicio 3 - TIR'!$D$18-'Ejercicio 3 - TIR'!$C$18)/('Ejercicio 3 - TIR'!$E$18-'Ejercicio 3 - TIR'!$C$18),'Ejercicio 3 - TIR'!$C$18+SQRT(('Ejercicio 3 - TIR'!$E$18-'Ejercicio 3 - TIR'!$C$18)*('Ejercicio 3 - TIR'!$D$18-'Ejercicio 3 - TIR'!$C$18)*J865),'Ejercicio 3 - TIR'!$E$18-SQRT(('Ejercicio 3 - TIR'!$E$18-'Ejercicio 3 - TIR'!$C$18)*('Ejercicio 3 - TIR'!$E$18-'Ejercicio 3 - TIR'!$D$18)*(1-J865)))</f>
        <v>42455.1876301677</v>
      </c>
      <c r="L865" s="27">
        <f ca="1" t="shared" si="6434"/>
        <v>0.323313193598431</v>
      </c>
      <c r="M865" s="28">
        <f ca="1">IF(L865&lt;=('Ejercicio 3 - TIR'!$D$18-'Ejercicio 3 - TIR'!$C$18)/('Ejercicio 3 - TIR'!$E$18-'Ejercicio 3 - TIR'!$C$18),'Ejercicio 3 - TIR'!$C$18+SQRT(('Ejercicio 3 - TIR'!$E$18-'Ejercicio 3 - TIR'!$C$18)*('Ejercicio 3 - TIR'!$D$18-'Ejercicio 3 - TIR'!$C$18)*L865),'Ejercicio 3 - TIR'!$E$18-SQRT(('Ejercicio 3 - TIR'!$E$18-'Ejercicio 3 - TIR'!$C$18)*('Ejercicio 3 - TIR'!$E$18-'Ejercicio 3 - TIR'!$D$18)*(1-L865)))</f>
        <v>36963.9772429097</v>
      </c>
      <c r="N865" s="27">
        <f ca="1" t="shared" ref="N865:R865" si="6435">RAND()</f>
        <v>0.808946355676497</v>
      </c>
      <c r="O865" s="28">
        <f ca="1">IF(N865&lt;=('Ejercicio 3 - TIR'!$D$18-'Ejercicio 3 - TIR'!$C$18)/('Ejercicio 3 - TIR'!$E$18-'Ejercicio 3 - TIR'!$C$18),'Ejercicio 3 - TIR'!$C$18+SQRT(('Ejercicio 3 - TIR'!$E$18-'Ejercicio 3 - TIR'!$C$18)*('Ejercicio 3 - TIR'!$D$18-'Ejercicio 3 - TIR'!$C$18)*N865),'Ejercicio 3 - TIR'!$E$18-SQRT(('Ejercicio 3 - TIR'!$E$18-'Ejercicio 3 - TIR'!$C$18)*('Ejercicio 3 - TIR'!$E$18-'Ejercicio 3 - TIR'!$D$18)*(1-N865)))</f>
        <v>41214.6303583055</v>
      </c>
      <c r="P865" s="27">
        <f ca="1" t="shared" si="6435"/>
        <v>0.197262845717202</v>
      </c>
      <c r="Q865" s="29">
        <f ca="1">IF(P865&lt;=('Ejercicio 3 - TIR'!$D$22-'Ejercicio 3 - TIR'!$C$22)/('Ejercicio 3 - TIR'!$E$22-'Ejercicio 3 - TIR'!$C$22),'Ejercicio 3 - TIR'!$C$22+SQRT(('Ejercicio 3 - TIR'!$E$22-'Ejercicio 3 - TIR'!$C$22)*('Ejercicio 3 - TIR'!$D$22-'Ejercicio 3 - TIR'!$C$22)*P865),'Ejercicio 3 - TIR'!$E$22-SQRT(('Ejercicio 3 - TIR'!$E$22-'Ejercicio 3 - TIR'!$C$22)*('Ejercicio 3 - TIR'!$E$22-'Ejercicio 3 - TIR'!$D$22)*(1-P865)))</f>
        <v>0.138843384045626</v>
      </c>
      <c r="R865" s="27">
        <f ca="1" t="shared" si="6435"/>
        <v>0.0277760615978071</v>
      </c>
      <c r="S865" s="29">
        <f ca="1">IF(R865&lt;=('Ejercicio 3 - TIR'!$D$23-'Ejercicio 3 - TIR'!$C$23)/('Ejercicio 3 - TIR'!$E$23-'Ejercicio 3 - TIR'!$C$23),'Ejercicio 3 - TIR'!$C$23+SQRT(('Ejercicio 3 - TIR'!$E$23-'Ejercicio 3 - TIR'!$C$23)*('Ejercicio 3 - TIR'!$D$23-'Ejercicio 3 - TIR'!$C$23)*R865),'Ejercicio 3 - TIR'!$E$23-SQRT(('Ejercicio 3 - TIR'!$E$23-'Ejercicio 3 - TIR'!$C$23)*('Ejercicio 3 - TIR'!$E$23-'Ejercicio 3 - TIR'!$D$23)*(1-R865)))</f>
        <v>0.127070849374442</v>
      </c>
      <c r="T865" s="27">
        <f ca="1" t="shared" ref="T865:X865" si="6436">RAND()</f>
        <v>0.338621011318836</v>
      </c>
      <c r="U865" s="29">
        <f ca="1">IF(T865&lt;=('Ejercicio 3 - TIR'!$D$24-'Ejercicio 3 - TIR'!$C$24)/('Ejercicio 3 - TIR'!$E$24-'Ejercicio 3 - TIR'!$C$24),'Ejercicio 3 - TIR'!$C$24+SQRT(('Ejercicio 3 - TIR'!$E$24-'Ejercicio 3 - TIR'!$C$24)*('Ejercicio 3 - TIR'!$D$24-'Ejercicio 3 - TIR'!$C$24)*T865),'Ejercicio 3 - TIR'!$E$24-SQRT(('Ejercicio 3 - TIR'!$E$24-'Ejercicio 3 - TIR'!$C$24)*('Ejercicio 3 - TIR'!$E$24-'Ejercicio 3 - TIR'!$D$24)*(1-T865)))</f>
        <v>0.176666535653691</v>
      </c>
      <c r="V865" s="27">
        <f ca="1" t="shared" si="6436"/>
        <v>0.366519391712889</v>
      </c>
      <c r="W865" s="29">
        <f ca="1">IF(V865&lt;=('Ejercicio 3 - TIR'!$D$25-'Ejercicio 3 - TIR'!$C$25)/('Ejercicio 3 - TIR'!$E$25-'Ejercicio 3 - TIR'!$C$25),'Ejercicio 3 - TIR'!$C$25+SQRT(('Ejercicio 3 - TIR'!$E$25-'Ejercicio 3 - TIR'!$C$25)*('Ejercicio 3 - TIR'!$D$25-'Ejercicio 3 - TIR'!$C$25)*V865),'Ejercicio 3 - TIR'!$E$25-SQRT(('Ejercicio 3 - TIR'!$E$25-'Ejercicio 3 - TIR'!$C$25)*('Ejercicio 3 - TIR'!$E$25-'Ejercicio 3 - TIR'!$D$25)*(1-V865)))</f>
        <v>0.202913036528091</v>
      </c>
      <c r="X865" s="27">
        <f ca="1" t="shared" si="6436"/>
        <v>0.383538695667729</v>
      </c>
      <c r="Y865" s="29">
        <f ca="1">IF(X865&lt;=('Ejercicio 3 - TIR'!$D$26-'Ejercicio 3 - TIR'!$C$26)/('Ejercicio 3 - TIR'!$E$26-'Ejercicio 3 - TIR'!$C$26),'Ejercicio 3 - TIR'!$C$26+SQRT(('Ejercicio 3 - TIR'!$E$26-'Ejercicio 3 - TIR'!$C$26)*('Ejercicio 3 - TIR'!$D$26-'Ejercicio 3 - TIR'!$C$26)*X865),'Ejercicio 3 - TIR'!$E$26-SQRT(('Ejercicio 3 - TIR'!$E$26-'Ejercicio 3 - TIR'!$C$26)*('Ejercicio 3 - TIR'!$E$26-'Ejercicio 3 - TIR'!$D$26)*(1-X865)))</f>
        <v>0.222303457266538</v>
      </c>
      <c r="Z865" s="27">
        <f ca="1" t="shared" si="6192"/>
        <v>1.13884338404563</v>
      </c>
      <c r="AA865" s="27">
        <f ca="1" t="shared" si="6193"/>
        <v>1.28355718016077</v>
      </c>
      <c r="AB865" s="27">
        <f ca="1" t="shared" si="6194"/>
        <v>1.51031878049319</v>
      </c>
      <c r="AC865" s="27">
        <f ca="1" t="shared" si="6195"/>
        <v>1.81678215036847</v>
      </c>
      <c r="AD865" s="27">
        <f ca="1" t="shared" si="6196"/>
        <v>2.22065910349551</v>
      </c>
      <c r="AE865" s="26">
        <f ca="1" t="shared" si="6197"/>
        <v>3876.99002671841</v>
      </c>
      <c r="AF865" s="26">
        <f ca="1" t="shared" si="6198"/>
        <v>4369.64244242976</v>
      </c>
      <c r="AG865" s="26">
        <f ca="1" t="shared" si="6199"/>
        <v>5141.61203477915</v>
      </c>
      <c r="AH865" s="26">
        <f ca="1" t="shared" si="6200"/>
        <v>6184.91214540557</v>
      </c>
      <c r="AI865" s="26">
        <f ca="1" t="shared" si="6201"/>
        <v>7559.83949821903</v>
      </c>
      <c r="AJ865" s="28">
        <f ca="1" t="shared" si="6202"/>
        <v>48323.9142440318</v>
      </c>
      <c r="AK865" s="28">
        <f ca="1" t="shared" si="6203"/>
        <v>45490.811598676</v>
      </c>
      <c r="AL865" s="28">
        <f ca="1" t="shared" si="6204"/>
        <v>64120.8672072045</v>
      </c>
      <c r="AM865" s="28">
        <f ca="1" t="shared" si="6205"/>
        <v>67155.4940615447</v>
      </c>
      <c r="AN865" s="28">
        <f ca="1" t="shared" si="6206"/>
        <v>91523.6441023735</v>
      </c>
      <c r="AO865" s="28">
        <f ca="1">C865/'Ejercicio 3 - TIR'!$D$7</f>
        <v>16288.0799213041</v>
      </c>
      <c r="AP865" s="28">
        <f ca="1" t="shared" si="6207"/>
        <v>32035.8343227276</v>
      </c>
      <c r="AQ865" s="28">
        <f ca="1" t="shared" si="6208"/>
        <v>29202.7316773719</v>
      </c>
      <c r="AR865" s="28">
        <f ca="1" t="shared" si="6209"/>
        <v>47832.7872859003</v>
      </c>
      <c r="AS865" s="28">
        <f ca="1" t="shared" si="6210"/>
        <v>50867.4141402405</v>
      </c>
      <c r="AT865" s="28">
        <f ca="1" t="shared" si="6211"/>
        <v>75235.5641810694</v>
      </c>
      <c r="AU865" s="28">
        <f ca="1">AP865*'Ejercicio 3 - TIR'!$D$5</f>
        <v>16017.9171613638</v>
      </c>
      <c r="AV865" s="28">
        <f ca="1">AQ865*'Ejercicio 3 - TIR'!$D$5</f>
        <v>14601.3658386859</v>
      </c>
      <c r="AW865" s="28">
        <f ca="1">AR865*'Ejercicio 3 - TIR'!$D$5</f>
        <v>23916.3936429502</v>
      </c>
      <c r="AX865" s="28">
        <f ca="1">AS865*'Ejercicio 3 - TIR'!$D$5</f>
        <v>25433.7070701203</v>
      </c>
      <c r="AY865" s="28">
        <f ca="1">AT865*'Ejercicio 3 - TIR'!$D$5</f>
        <v>37617.7820905347</v>
      </c>
      <c r="AZ865" s="28">
        <f ca="1" t="shared" ref="AZ865:BD865" si="6437">AJ865-AU865-AE865</f>
        <v>28429.0070559496</v>
      </c>
      <c r="BA865" s="28">
        <f ca="1" t="shared" si="6437"/>
        <v>26519.8033175603</v>
      </c>
      <c r="BB865" s="28">
        <f ca="1" t="shared" si="6437"/>
        <v>35062.8615294751</v>
      </c>
      <c r="BC865" s="28">
        <f ca="1" t="shared" si="6437"/>
        <v>35536.8748460188</v>
      </c>
      <c r="BD865" s="28">
        <f ca="1" t="shared" si="6437"/>
        <v>46346.0225136198</v>
      </c>
      <c r="BE865" s="28">
        <f ca="1" t="shared" ref="BE865:BI865" si="6438">AZ865/Z865</f>
        <v>24963.0523864997</v>
      </c>
      <c r="BF865" s="28">
        <f ca="1" t="shared" si="6438"/>
        <v>20661.1779572131</v>
      </c>
      <c r="BG865" s="28">
        <f ca="1" t="shared" si="6438"/>
        <v>23215.536999431</v>
      </c>
      <c r="BH865" s="28">
        <f ca="1" t="shared" si="6438"/>
        <v>19560.339052655</v>
      </c>
      <c r="BI865" s="28">
        <f ca="1" t="shared" si="6438"/>
        <v>20870.3904352843</v>
      </c>
      <c r="BJ865" s="28">
        <f ca="1" t="shared" si="6214"/>
        <v>62008.5231728746</v>
      </c>
      <c r="BK865" s="28">
        <f ca="1" t="shared" si="6215"/>
        <v>36170.2729557065</v>
      </c>
      <c r="BL865" s="28">
        <f ca="1" t="shared" si="6216"/>
        <v>98178.7961285811</v>
      </c>
      <c r="BM865" s="28">
        <f ca="1">BK865*'Ejercicio 3 - TIR'!$D$5</f>
        <v>18085.1364778533</v>
      </c>
      <c r="BN865" s="28">
        <f ca="1" t="shared" si="6217"/>
        <v>80093.6596507278</v>
      </c>
      <c r="BO865" s="28">
        <f ca="1" t="shared" si="6218"/>
        <v>36067.5168577894</v>
      </c>
      <c r="BP865" s="28">
        <f ca="1" t="shared" si="6219"/>
        <v>-109363.876503658</v>
      </c>
      <c r="BQ865" s="28">
        <f ca="1" t="shared" ref="BQ865:BT865" si="6439">BE865</f>
        <v>24963.0523864997</v>
      </c>
      <c r="BR865" s="28">
        <f ca="1" t="shared" si="6439"/>
        <v>20661.1779572131</v>
      </c>
      <c r="BS865" s="28">
        <f ca="1" t="shared" si="6439"/>
        <v>23215.536999431</v>
      </c>
      <c r="BT865" s="28">
        <f ca="1" t="shared" si="6439"/>
        <v>19560.339052655</v>
      </c>
      <c r="BU865" s="28">
        <f ca="1" t="shared" si="6221"/>
        <v>56937.9072930737</v>
      </c>
      <c r="BV865" s="30">
        <f ca="1" t="shared" si="6222"/>
        <v>8.91268520665178</v>
      </c>
    </row>
    <row r="866" ht="15" customHeight="1" spans="1:74">
      <c r="A866" s="26">
        <v>865</v>
      </c>
      <c r="B866" s="27">
        <f ca="1" t="shared" ref="B866:F866" si="6440">RAND()</f>
        <v>0.93353717970788</v>
      </c>
      <c r="C866" s="28">
        <f ca="1">IF(B866&lt;=('Ejercicio 3 - TIR'!$D$13-'Ejercicio 3 - TIR'!$C$13)/('Ejercicio 3 - TIR'!$E$13-'Ejercicio 3 - TIR'!$C$13),'Ejercicio 3 - TIR'!$C$13+SQRT(('Ejercicio 3 - TIR'!$E$13-'Ejercicio 3 - TIR'!$C$13)*('Ejercicio 3 - TIR'!$D$13-'Ejercicio 3 - TIR'!$C$13)*B866),'Ejercicio 3 - TIR'!$E$13-SQRT(('Ejercicio 3 - TIR'!$E$13-'Ejercicio 3 - TIR'!$C$13)*('Ejercicio 3 - TIR'!$E$13-'Ejercicio 3 - TIR'!$D$13)*(1-B866)))</f>
        <v>91069.4129895878</v>
      </c>
      <c r="D866" s="27">
        <f ca="1" t="shared" si="6440"/>
        <v>0.727665079594338</v>
      </c>
      <c r="E866" s="28">
        <f ca="1">IF(D866&lt;=('Ejercicio 3 - TIR'!$D$14-'Ejercicio 3 - TIR'!$C$14)/('Ejercicio 3 - TIR'!$E$14-'Ejercicio 3 - TIR'!$C$14),'Ejercicio 3 - TIR'!$C$14+SQRT(('Ejercicio 3 - TIR'!$E$14-'Ejercicio 3 - TIR'!$C$14)*('Ejercicio 3 - TIR'!$D$14-'Ejercicio 3 - TIR'!$C$14)*D866),'Ejercicio 3 - TIR'!$E$14-SQRT(('Ejercicio 3 - TIR'!$E$14-'Ejercicio 3 - TIR'!$C$14)*('Ejercicio 3 - TIR'!$E$14-'Ejercicio 3 - TIR'!$D$14)*(1-D866)))</f>
        <v>33608.5809039894</v>
      </c>
      <c r="F866" s="27">
        <f ca="1" t="shared" si="6440"/>
        <v>0.748449990236394</v>
      </c>
      <c r="G866" s="28">
        <f ca="1">IF(F866&lt;=('Ejercicio 3 - TIR'!$D$18-'Ejercicio 3 - TIR'!$C$18)/('Ejercicio 3 - TIR'!$E$18-'Ejercicio 3 - TIR'!$C$18),'Ejercicio 3 - TIR'!$C$18+SQRT(('Ejercicio 3 - TIR'!$E$18-'Ejercicio 3 - TIR'!$C$18)*('Ejercicio 3 - TIR'!$D$18-'Ejercicio 3 - TIR'!$C$18)*F866),'Ejercicio 3 - TIR'!$E$18-SQRT(('Ejercicio 3 - TIR'!$E$18-'Ejercicio 3 - TIR'!$C$18)*('Ejercicio 3 - TIR'!$E$18-'Ejercicio 3 - TIR'!$D$18)*(1-F866)))</f>
        <v>40656.4702450345</v>
      </c>
      <c r="H866" s="27">
        <f ca="1" t="shared" ref="H866:L866" si="6441">RAND()</f>
        <v>0.564259763963565</v>
      </c>
      <c r="I866" s="28">
        <f ca="1">IF(H866&lt;=('Ejercicio 3 - TIR'!$D$18-'Ejercicio 3 - TIR'!$C$18)/('Ejercicio 3 - TIR'!$E$18-'Ejercicio 3 - TIR'!$C$18),'Ejercicio 3 - TIR'!$C$18+SQRT(('Ejercicio 3 - TIR'!$E$18-'Ejercicio 3 - TIR'!$C$18)*('Ejercicio 3 - TIR'!$D$18-'Ejercicio 3 - TIR'!$C$18)*H866),'Ejercicio 3 - TIR'!$E$18-SQRT(('Ejercicio 3 - TIR'!$E$18-'Ejercicio 3 - TIR'!$C$18)*('Ejercicio 3 - TIR'!$E$18-'Ejercicio 3 - TIR'!$D$18)*(1-H866)))</f>
        <v>39199.9437277917</v>
      </c>
      <c r="J866" s="27">
        <f ca="1" t="shared" si="6441"/>
        <v>0.54765717484589</v>
      </c>
      <c r="K866" s="28">
        <f ca="1">IF(J866&lt;=('Ejercicio 3 - TIR'!$D$18-'Ejercicio 3 - TIR'!$C$18)/('Ejercicio 3 - TIR'!$E$18-'Ejercicio 3 - TIR'!$C$18),'Ejercicio 3 - TIR'!$C$18+SQRT(('Ejercicio 3 - TIR'!$E$18-'Ejercicio 3 - TIR'!$C$18)*('Ejercicio 3 - TIR'!$D$18-'Ejercicio 3 - TIR'!$C$18)*J866),'Ejercicio 3 - TIR'!$E$18-SQRT(('Ejercicio 3 - TIR'!$E$18-'Ejercicio 3 - TIR'!$C$18)*('Ejercicio 3 - TIR'!$E$18-'Ejercicio 3 - TIR'!$D$18)*(1-J866)))</f>
        <v>39063.5851751326</v>
      </c>
      <c r="L866" s="27">
        <f ca="1" t="shared" si="6441"/>
        <v>0.511676405080571</v>
      </c>
      <c r="M866" s="28">
        <f ca="1">IF(L866&lt;=('Ejercicio 3 - TIR'!$D$18-'Ejercicio 3 - TIR'!$C$18)/('Ejercicio 3 - TIR'!$E$18-'Ejercicio 3 - TIR'!$C$18),'Ejercicio 3 - TIR'!$C$18+SQRT(('Ejercicio 3 - TIR'!$E$18-'Ejercicio 3 - TIR'!$C$18)*('Ejercicio 3 - TIR'!$D$18-'Ejercicio 3 - TIR'!$C$18)*L866),'Ejercicio 3 - TIR'!$E$18-SQRT(('Ejercicio 3 - TIR'!$E$18-'Ejercicio 3 - TIR'!$C$18)*('Ejercicio 3 - TIR'!$E$18-'Ejercicio 3 - TIR'!$D$18)*(1-L866)))</f>
        <v>38760.7911036667</v>
      </c>
      <c r="N866" s="27">
        <f ca="1" t="shared" ref="N866:R866" si="6442">RAND()</f>
        <v>0.111313414537032</v>
      </c>
      <c r="O866" s="28">
        <f ca="1">IF(N866&lt;=('Ejercicio 3 - TIR'!$D$18-'Ejercicio 3 - TIR'!$C$18)/('Ejercicio 3 - TIR'!$E$18-'Ejercicio 3 - TIR'!$C$18),'Ejercicio 3 - TIR'!$C$18+SQRT(('Ejercicio 3 - TIR'!$E$18-'Ejercicio 3 - TIR'!$C$18)*('Ejercicio 3 - TIR'!$D$18-'Ejercicio 3 - TIR'!$C$18)*N866),'Ejercicio 3 - TIR'!$E$18-SQRT(('Ejercicio 3 - TIR'!$E$18-'Ejercicio 3 - TIR'!$C$18)*('Ejercicio 3 - TIR'!$E$18-'Ejercicio 3 - TIR'!$D$18)*(1-N866)))</f>
        <v>34086.1977657175</v>
      </c>
      <c r="P866" s="27">
        <f ca="1" t="shared" si="6442"/>
        <v>0.287351241710454</v>
      </c>
      <c r="Q866" s="29">
        <f ca="1">IF(P866&lt;=('Ejercicio 3 - TIR'!$D$22-'Ejercicio 3 - TIR'!$C$22)/('Ejercicio 3 - TIR'!$E$22-'Ejercicio 3 - TIR'!$C$22),'Ejercicio 3 - TIR'!$C$22+SQRT(('Ejercicio 3 - TIR'!$E$22-'Ejercicio 3 - TIR'!$C$22)*('Ejercicio 3 - TIR'!$D$22-'Ejercicio 3 - TIR'!$C$22)*P866),'Ejercicio 3 - TIR'!$E$22-SQRT(('Ejercicio 3 - TIR'!$E$22-'Ejercicio 3 - TIR'!$C$22)*('Ejercicio 3 - TIR'!$E$22-'Ejercicio 3 - TIR'!$D$22)*(1-P866)))</f>
        <v>0.142742740271982</v>
      </c>
      <c r="R866" s="27">
        <f ca="1" t="shared" si="6442"/>
        <v>0.0739427735559919</v>
      </c>
      <c r="S866" s="29">
        <f ca="1">IF(R866&lt;=('Ejercicio 3 - TIR'!$D$23-'Ejercicio 3 - TIR'!$C$23)/('Ejercicio 3 - TIR'!$E$23-'Ejercicio 3 - TIR'!$C$23),'Ejercicio 3 - TIR'!$C$23+SQRT(('Ejercicio 3 - TIR'!$E$23-'Ejercicio 3 - TIR'!$C$23)*('Ejercicio 3 - TIR'!$D$23-'Ejercicio 3 - TIR'!$C$23)*R866),'Ejercicio 3 - TIR'!$E$23-SQRT(('Ejercicio 3 - TIR'!$E$23-'Ejercicio 3 - TIR'!$C$23)*('Ejercicio 3 - TIR'!$E$23-'Ejercicio 3 - TIR'!$D$23)*(1-R866)))</f>
        <v>0.131536766982166</v>
      </c>
      <c r="T866" s="27">
        <f ca="1" t="shared" ref="T866:X866" si="6443">RAND()</f>
        <v>0.0388526704528873</v>
      </c>
      <c r="U866" s="29">
        <f ca="1">IF(T866&lt;=('Ejercicio 3 - TIR'!$D$24-'Ejercicio 3 - TIR'!$C$24)/('Ejercicio 3 - TIR'!$E$24-'Ejercicio 3 - TIR'!$C$24),'Ejercicio 3 - TIR'!$C$24+SQRT(('Ejercicio 3 - TIR'!$E$24-'Ejercicio 3 - TIR'!$C$24)*('Ejercicio 3 - TIR'!$D$24-'Ejercicio 3 - TIR'!$C$24)*T866),'Ejercicio 3 - TIR'!$E$24-SQRT(('Ejercicio 3 - TIR'!$E$24-'Ejercicio 3 - TIR'!$C$24)*('Ejercicio 3 - TIR'!$E$24-'Ejercicio 3 - TIR'!$D$24)*(1-T866)))</f>
        <v>0.159032751958903</v>
      </c>
      <c r="V866" s="27">
        <f ca="1" t="shared" si="6443"/>
        <v>0.620708122443585</v>
      </c>
      <c r="W866" s="29">
        <f ca="1">IF(V866&lt;=('Ejercicio 3 - TIR'!$D$25-'Ejercicio 3 - TIR'!$C$25)/('Ejercicio 3 - TIR'!$E$25-'Ejercicio 3 - TIR'!$C$25),'Ejercicio 3 - TIR'!$C$25+SQRT(('Ejercicio 3 - TIR'!$E$25-'Ejercicio 3 - TIR'!$C$25)*('Ejercicio 3 - TIR'!$D$25-'Ejercicio 3 - TIR'!$C$25)*V866),'Ejercicio 3 - TIR'!$E$25-SQRT(('Ejercicio 3 - TIR'!$E$25-'Ejercicio 3 - TIR'!$C$25)*('Ejercicio 3 - TIR'!$E$25-'Ejercicio 3 - TIR'!$D$25)*(1-V866)))</f>
        <v>0.21356483056925</v>
      </c>
      <c r="X866" s="27">
        <f ca="1" t="shared" si="6443"/>
        <v>0.799074869151885</v>
      </c>
      <c r="Y866" s="29">
        <f ca="1">IF(X866&lt;=('Ejercicio 3 - TIR'!$D$26-'Ejercicio 3 - TIR'!$C$26)/('Ejercicio 3 - TIR'!$E$26-'Ejercicio 3 - TIR'!$C$26),'Ejercicio 3 - TIR'!$C$26+SQRT(('Ejercicio 3 - TIR'!$E$26-'Ejercicio 3 - TIR'!$C$26)*('Ejercicio 3 - TIR'!$D$26-'Ejercicio 3 - TIR'!$C$26)*X866),'Ejercicio 3 - TIR'!$E$26-SQRT(('Ejercicio 3 - TIR'!$E$26-'Ejercicio 3 - TIR'!$C$26)*('Ejercicio 3 - TIR'!$E$26-'Ejercicio 3 - TIR'!$D$26)*(1-X866)))</f>
        <v>0.247060726987685</v>
      </c>
      <c r="Z866" s="27">
        <f ca="1" t="shared" si="6192"/>
        <v>1.14274274027198</v>
      </c>
      <c r="AA866" s="27">
        <f ca="1" t="shared" si="6193"/>
        <v>1.2930554258197</v>
      </c>
      <c r="AB866" s="27">
        <f ca="1" t="shared" si="6194"/>
        <v>1.4986935886232</v>
      </c>
      <c r="AC866" s="27">
        <f ca="1" t="shared" si="6195"/>
        <v>1.81876183095273</v>
      </c>
      <c r="AD866" s="27">
        <f ca="1" t="shared" si="6196"/>
        <v>2.26810645112536</v>
      </c>
      <c r="AE866" s="26">
        <f ca="1" t="shared" si="6197"/>
        <v>4797.38093488804</v>
      </c>
      <c r="AF866" s="26">
        <f ca="1" t="shared" si="6198"/>
        <v>5428.41291304509</v>
      </c>
      <c r="AG866" s="26">
        <f ca="1" t="shared" si="6199"/>
        <v>6291.70835737589</v>
      </c>
      <c r="AH866" s="26">
        <f ca="1" t="shared" si="6200"/>
        <v>7635.39598671001</v>
      </c>
      <c r="AI866" s="26">
        <f ca="1" t="shared" si="6201"/>
        <v>9521.80247002544</v>
      </c>
      <c r="AJ866" s="28">
        <f ca="1" t="shared" si="6202"/>
        <v>46459.886217597</v>
      </c>
      <c r="AK866" s="28">
        <f ca="1" t="shared" si="6203"/>
        <v>50687.699929048</v>
      </c>
      <c r="AL866" s="28">
        <f ca="1" t="shared" si="6204"/>
        <v>58544.3446506074</v>
      </c>
      <c r="AM866" s="28">
        <f ca="1" t="shared" si="6205"/>
        <v>70496.6473968812</v>
      </c>
      <c r="AN866" s="28">
        <f ca="1" t="shared" si="6206"/>
        <v>77311.1250467589</v>
      </c>
      <c r="AO866" s="28">
        <f ca="1">C866/'Ejercicio 3 - TIR'!$D$7</f>
        <v>18213.8825979176</v>
      </c>
      <c r="AP866" s="28">
        <f ca="1" t="shared" si="6207"/>
        <v>28246.0036196795</v>
      </c>
      <c r="AQ866" s="28">
        <f ca="1" t="shared" si="6208"/>
        <v>32473.8173311304</v>
      </c>
      <c r="AR866" s="28">
        <f ca="1" t="shared" si="6209"/>
        <v>40330.4620526898</v>
      </c>
      <c r="AS866" s="28">
        <f ca="1" t="shared" si="6210"/>
        <v>52282.7647989636</v>
      </c>
      <c r="AT866" s="28">
        <f ca="1" t="shared" si="6211"/>
        <v>59097.2424488413</v>
      </c>
      <c r="AU866" s="28">
        <f ca="1">AP866*'Ejercicio 3 - TIR'!$D$5</f>
        <v>14123.0018098397</v>
      </c>
      <c r="AV866" s="28">
        <f ca="1">AQ866*'Ejercicio 3 - TIR'!$D$5</f>
        <v>16236.9086655652</v>
      </c>
      <c r="AW866" s="28">
        <f ca="1">AR866*'Ejercicio 3 - TIR'!$D$5</f>
        <v>20165.2310263449</v>
      </c>
      <c r="AX866" s="28">
        <f ca="1">AS866*'Ejercicio 3 - TIR'!$D$5</f>
        <v>26141.3823994818</v>
      </c>
      <c r="AY866" s="28">
        <f ca="1">AT866*'Ejercicio 3 - TIR'!$D$5</f>
        <v>29548.6212244207</v>
      </c>
      <c r="AZ866" s="28">
        <f ca="1" t="shared" ref="AZ866:BD866" si="6444">AJ866-AU866-AE866</f>
        <v>27539.5034728693</v>
      </c>
      <c r="BA866" s="28">
        <f ca="1" t="shared" si="6444"/>
        <v>29022.3783504377</v>
      </c>
      <c r="BB866" s="28">
        <f ca="1" t="shared" si="6444"/>
        <v>32087.4052668866</v>
      </c>
      <c r="BC866" s="28">
        <f ca="1" t="shared" si="6444"/>
        <v>36719.8690106893</v>
      </c>
      <c r="BD866" s="28">
        <f ca="1" t="shared" si="6444"/>
        <v>38240.7013523128</v>
      </c>
      <c r="BE866" s="28">
        <f ca="1" t="shared" ref="BE866:BI866" si="6445">AZ866/Z866</f>
        <v>24099.4779510169</v>
      </c>
      <c r="BF866" s="28">
        <f ca="1" t="shared" si="6445"/>
        <v>22444.8061319875</v>
      </c>
      <c r="BG866" s="28">
        <f ca="1" t="shared" si="6445"/>
        <v>21410.2505745449</v>
      </c>
      <c r="BH866" s="28">
        <f ca="1" t="shared" si="6445"/>
        <v>20189.4873675979</v>
      </c>
      <c r="BI866" s="28">
        <f ca="1" t="shared" si="6445"/>
        <v>16860.188080387</v>
      </c>
      <c r="BJ866" s="28">
        <f ca="1" t="shared" si="6214"/>
        <v>76227.8391615071</v>
      </c>
      <c r="BK866" s="28">
        <f ca="1" t="shared" si="6215"/>
        <v>41311.0246203768</v>
      </c>
      <c r="BL866" s="28">
        <f ca="1" t="shared" si="6216"/>
        <v>117538.863781884</v>
      </c>
      <c r="BM866" s="28">
        <f ca="1">BK866*'Ejercicio 3 - TIR'!$D$5</f>
        <v>20655.5123101884</v>
      </c>
      <c r="BN866" s="28">
        <f ca="1" t="shared" si="6217"/>
        <v>96883.3514716955</v>
      </c>
      <c r="BO866" s="28">
        <f ca="1" t="shared" si="6218"/>
        <v>42715.5222029482</v>
      </c>
      <c r="BP866" s="28">
        <f ca="1" t="shared" si="6219"/>
        <v>-124677.993893577</v>
      </c>
      <c r="BQ866" s="28">
        <f ca="1" t="shared" ref="BQ866:BT866" si="6446">BE866</f>
        <v>24099.4779510169</v>
      </c>
      <c r="BR866" s="28">
        <f ca="1" t="shared" si="6446"/>
        <v>22444.8061319875</v>
      </c>
      <c r="BS866" s="28">
        <f ca="1" t="shared" si="6446"/>
        <v>21410.2505745449</v>
      </c>
      <c r="BT866" s="28">
        <f ca="1" t="shared" si="6446"/>
        <v>20189.4873675979</v>
      </c>
      <c r="BU866" s="28">
        <f ca="1" t="shared" si="6221"/>
        <v>59575.7102833352</v>
      </c>
      <c r="BV866" s="30">
        <f ca="1" t="shared" si="6222"/>
        <v>5.10452391740561</v>
      </c>
    </row>
    <row r="867" ht="15" customHeight="1" spans="1:74">
      <c r="A867" s="26">
        <v>866</v>
      </c>
      <c r="B867" s="27">
        <f ca="1" t="shared" ref="B867:F867" si="6447">RAND()</f>
        <v>0.452848973394903</v>
      </c>
      <c r="C867" s="28">
        <f ca="1">IF(B867&lt;=('Ejercicio 3 - TIR'!$D$13-'Ejercicio 3 - TIR'!$C$13)/('Ejercicio 3 - TIR'!$E$13-'Ejercicio 3 - TIR'!$C$13),'Ejercicio 3 - TIR'!$C$13+SQRT(('Ejercicio 3 - TIR'!$E$13-'Ejercicio 3 - TIR'!$C$13)*('Ejercicio 3 - TIR'!$D$13-'Ejercicio 3 - TIR'!$C$13)*B867),'Ejercicio 3 - TIR'!$E$13-SQRT(('Ejercicio 3 - TIR'!$E$13-'Ejercicio 3 - TIR'!$C$13)*('Ejercicio 3 - TIR'!$E$13-'Ejercicio 3 - TIR'!$D$13)*(1-B867)))</f>
        <v>74376.158915453</v>
      </c>
      <c r="D867" s="27">
        <f ca="1" t="shared" si="6447"/>
        <v>0.918970028267456</v>
      </c>
      <c r="E867" s="28">
        <f ca="1">IF(D867&lt;=('Ejercicio 3 - TIR'!$D$14-'Ejercicio 3 - TIR'!$C$14)/('Ejercicio 3 - TIR'!$E$14-'Ejercicio 3 - TIR'!$C$14),'Ejercicio 3 - TIR'!$C$14+SQRT(('Ejercicio 3 - TIR'!$E$14-'Ejercicio 3 - TIR'!$C$14)*('Ejercicio 3 - TIR'!$D$14-'Ejercicio 3 - TIR'!$C$14)*D867),'Ejercicio 3 - TIR'!$E$14-SQRT(('Ejercicio 3 - TIR'!$E$14-'Ejercicio 3 - TIR'!$C$14)*('Ejercicio 3 - TIR'!$E$14-'Ejercicio 3 - TIR'!$D$14)*(1-D867)))</f>
        <v>36513.6701590524</v>
      </c>
      <c r="F867" s="27">
        <f ca="1" t="shared" si="6447"/>
        <v>0.744750627602382</v>
      </c>
      <c r="G867" s="28">
        <f ca="1">IF(F867&lt;=('Ejercicio 3 - TIR'!$D$18-'Ejercicio 3 - TIR'!$C$18)/('Ejercicio 3 - TIR'!$E$18-'Ejercicio 3 - TIR'!$C$18),'Ejercicio 3 - TIR'!$C$18+SQRT(('Ejercicio 3 - TIR'!$E$18-'Ejercicio 3 - TIR'!$C$18)*('Ejercicio 3 - TIR'!$D$18-'Ejercicio 3 - TIR'!$C$18)*F867),'Ejercicio 3 - TIR'!$E$18-SQRT(('Ejercicio 3 - TIR'!$E$18-'Ejercicio 3 - TIR'!$C$18)*('Ejercicio 3 - TIR'!$E$18-'Ejercicio 3 - TIR'!$D$18)*(1-F867)))</f>
        <v>40624.6482507321</v>
      </c>
      <c r="H867" s="27">
        <f ca="1" t="shared" ref="H867:L867" si="6448">RAND()</f>
        <v>0.876191501378368</v>
      </c>
      <c r="I867" s="28">
        <f ca="1">IF(H867&lt;=('Ejercicio 3 - TIR'!$D$18-'Ejercicio 3 - TIR'!$C$18)/('Ejercicio 3 - TIR'!$E$18-'Ejercicio 3 - TIR'!$C$18),'Ejercicio 3 - TIR'!$C$18+SQRT(('Ejercicio 3 - TIR'!$E$18-'Ejercicio 3 - TIR'!$C$18)*('Ejercicio 3 - TIR'!$D$18-'Ejercicio 3 - TIR'!$C$18)*H867),'Ejercicio 3 - TIR'!$E$18-SQRT(('Ejercicio 3 - TIR'!$E$18-'Ejercicio 3 - TIR'!$C$18)*('Ejercicio 3 - TIR'!$E$18-'Ejercicio 3 - TIR'!$D$18)*(1-H867)))</f>
        <v>41952.7656150827</v>
      </c>
      <c r="J867" s="27">
        <f ca="1" t="shared" si="6448"/>
        <v>0.441041341377911</v>
      </c>
      <c r="K867" s="28">
        <f ca="1">IF(J867&lt;=('Ejercicio 3 - TIR'!$D$18-'Ejercicio 3 - TIR'!$C$18)/('Ejercicio 3 - TIR'!$E$18-'Ejercicio 3 - TIR'!$C$18),'Ejercicio 3 - TIR'!$C$18+SQRT(('Ejercicio 3 - TIR'!$E$18-'Ejercicio 3 - TIR'!$C$18)*('Ejercicio 3 - TIR'!$D$18-'Ejercicio 3 - TIR'!$C$18)*J867),'Ejercicio 3 - TIR'!$E$18-SQRT(('Ejercicio 3 - TIR'!$E$18-'Ejercicio 3 - TIR'!$C$18)*('Ejercicio 3 - TIR'!$E$18-'Ejercicio 3 - TIR'!$D$18)*(1-J867)))</f>
        <v>38133.6462430257</v>
      </c>
      <c r="L867" s="27">
        <f ca="1" t="shared" si="6448"/>
        <v>0.0816529294285204</v>
      </c>
      <c r="M867" s="28">
        <f ca="1">IF(L867&lt;=('Ejercicio 3 - TIR'!$D$18-'Ejercicio 3 - TIR'!$C$18)/('Ejercicio 3 - TIR'!$E$18-'Ejercicio 3 - TIR'!$C$18),'Ejercicio 3 - TIR'!$C$18+SQRT(('Ejercicio 3 - TIR'!$E$18-'Ejercicio 3 - TIR'!$C$18)*('Ejercicio 3 - TIR'!$D$18-'Ejercicio 3 - TIR'!$C$18)*L867),'Ejercicio 3 - TIR'!$E$18-SQRT(('Ejercicio 3 - TIR'!$E$18-'Ejercicio 3 - TIR'!$C$18)*('Ejercicio 3 - TIR'!$E$18-'Ejercicio 3 - TIR'!$D$18)*(1-L867)))</f>
        <v>33499.7056182311</v>
      </c>
      <c r="N867" s="27">
        <f ca="1" t="shared" ref="N867:R867" si="6449">RAND()</f>
        <v>0.96971245887286</v>
      </c>
      <c r="O867" s="28">
        <f ca="1">IF(N867&lt;=('Ejercicio 3 - TIR'!$D$18-'Ejercicio 3 - TIR'!$C$18)/('Ejercicio 3 - TIR'!$E$18-'Ejercicio 3 - TIR'!$C$18),'Ejercicio 3 - TIR'!$C$18+SQRT(('Ejercicio 3 - TIR'!$E$18-'Ejercicio 3 - TIR'!$C$18)*('Ejercicio 3 - TIR'!$D$18-'Ejercicio 3 - TIR'!$C$18)*N867),'Ejercicio 3 - TIR'!$E$18-SQRT(('Ejercicio 3 - TIR'!$E$18-'Ejercicio 3 - TIR'!$C$18)*('Ejercicio 3 - TIR'!$E$18-'Ejercicio 3 - TIR'!$D$18)*(1-N867)))</f>
        <v>43492.8286147437</v>
      </c>
      <c r="P867" s="27">
        <f ca="1" t="shared" si="6449"/>
        <v>0.614275086100946</v>
      </c>
      <c r="Q867" s="29">
        <f ca="1">IF(P867&lt;=('Ejercicio 3 - TIR'!$D$22-'Ejercicio 3 - TIR'!$C$22)/('Ejercicio 3 - TIR'!$E$22-'Ejercicio 3 - TIR'!$C$22),'Ejercicio 3 - TIR'!$C$22+SQRT(('Ejercicio 3 - TIR'!$E$22-'Ejercicio 3 - TIR'!$C$22)*('Ejercicio 3 - TIR'!$D$22-'Ejercicio 3 - TIR'!$C$22)*P867),'Ejercicio 3 - TIR'!$E$22-SQRT(('Ejercicio 3 - TIR'!$E$22-'Ejercicio 3 - TIR'!$C$22)*('Ejercicio 3 - TIR'!$E$22-'Ejercicio 3 - TIR'!$D$22)*(1-P867)))</f>
        <v>0.15365033501127</v>
      </c>
      <c r="R867" s="27">
        <f ca="1" t="shared" si="6449"/>
        <v>0.445901627253851</v>
      </c>
      <c r="S867" s="29">
        <f ca="1">IF(R867&lt;=('Ejercicio 3 - TIR'!$D$23-'Ejercicio 3 - TIR'!$C$23)/('Ejercicio 3 - TIR'!$E$23-'Ejercicio 3 - TIR'!$C$23),'Ejercicio 3 - TIR'!$C$23+SQRT(('Ejercicio 3 - TIR'!$E$23-'Ejercicio 3 - TIR'!$C$23)*('Ejercicio 3 - TIR'!$D$23-'Ejercicio 3 - TIR'!$C$23)*R867),'Ejercicio 3 - TIR'!$E$23-SQRT(('Ejercicio 3 - TIR'!$E$23-'Ejercicio 3 - TIR'!$C$23)*('Ejercicio 3 - TIR'!$E$23-'Ejercicio 3 - TIR'!$D$23)*(1-R867)))</f>
        <v>0.14833060057706</v>
      </c>
      <c r="T867" s="27">
        <f ca="1" t="shared" ref="T867:X867" si="6450">RAND()</f>
        <v>0.881034838925868</v>
      </c>
      <c r="U867" s="29">
        <f ca="1">IF(T867&lt;=('Ejercicio 3 - TIR'!$D$24-'Ejercicio 3 - TIR'!$C$24)/('Ejercicio 3 - TIR'!$E$24-'Ejercicio 3 - TIR'!$C$24),'Ejercicio 3 - TIR'!$C$24+SQRT(('Ejercicio 3 - TIR'!$E$24-'Ejercicio 3 - TIR'!$C$24)*('Ejercicio 3 - TIR'!$D$24-'Ejercicio 3 - TIR'!$C$24)*T867),'Ejercicio 3 - TIR'!$E$24-SQRT(('Ejercicio 3 - TIR'!$E$24-'Ejercicio 3 - TIR'!$C$24)*('Ejercicio 3 - TIR'!$E$24-'Ejercicio 3 - TIR'!$D$24)*(1-T867)))</f>
        <v>0.201748905484668</v>
      </c>
      <c r="V867" s="27">
        <f ca="1" t="shared" si="6450"/>
        <v>0.170784774154183</v>
      </c>
      <c r="W867" s="29">
        <f ca="1">IF(V867&lt;=('Ejercicio 3 - TIR'!$D$25-'Ejercicio 3 - TIR'!$C$25)/('Ejercicio 3 - TIR'!$E$25-'Ejercicio 3 - TIR'!$C$25),'Ejercicio 3 - TIR'!$C$25+SQRT(('Ejercicio 3 - TIR'!$E$25-'Ejercicio 3 - TIR'!$C$25)*('Ejercicio 3 - TIR'!$D$25-'Ejercicio 3 - TIR'!$C$25)*V867),'Ejercicio 3 - TIR'!$E$25-SQRT(('Ejercicio 3 - TIR'!$E$25-'Ejercicio 3 - TIR'!$C$25)*('Ejercicio 3 - TIR'!$E$25-'Ejercicio 3 - TIR'!$D$25)*(1-V867)))</f>
        <v>0.195462816167046</v>
      </c>
      <c r="X867" s="27">
        <f ca="1" t="shared" si="6450"/>
        <v>0.915925386375307</v>
      </c>
      <c r="Y867" s="29">
        <f ca="1">IF(X867&lt;=('Ejercicio 3 - TIR'!$D$26-'Ejercicio 3 - TIR'!$C$26)/('Ejercicio 3 - TIR'!$E$26-'Ejercicio 3 - TIR'!$C$26),'Ejercicio 3 - TIR'!$C$26+SQRT(('Ejercicio 3 - TIR'!$E$26-'Ejercicio 3 - TIR'!$C$26)*('Ejercicio 3 - TIR'!$D$26-'Ejercicio 3 - TIR'!$C$26)*X867),'Ejercicio 3 - TIR'!$E$26-SQRT(('Ejercicio 3 - TIR'!$E$26-'Ejercicio 3 - TIR'!$C$26)*('Ejercicio 3 - TIR'!$E$26-'Ejercicio 3 - TIR'!$D$26)*(1-X867)))</f>
        <v>0.258692655877061</v>
      </c>
      <c r="Z867" s="27">
        <f ca="1" t="shared" si="6192"/>
        <v>1.15365033501127</v>
      </c>
      <c r="AA867" s="27">
        <f ca="1" t="shared" si="6193"/>
        <v>1.32477198205942</v>
      </c>
      <c r="AB867" s="27">
        <f ca="1" t="shared" si="6194"/>
        <v>1.59204327945666</v>
      </c>
      <c r="AC867" s="27">
        <f ca="1" t="shared" si="6195"/>
        <v>1.90322854231908</v>
      </c>
      <c r="AD867" s="27">
        <f ca="1" t="shared" si="6196"/>
        <v>2.39557978867263</v>
      </c>
      <c r="AE867" s="26">
        <f ca="1" t="shared" si="6197"/>
        <v>5610.33765242942</v>
      </c>
      <c r="AF867" s="26">
        <f ca="1" t="shared" si="6198"/>
        <v>6442.52240585437</v>
      </c>
      <c r="AG867" s="26">
        <f ca="1" t="shared" si="6199"/>
        <v>7742.29424979594</v>
      </c>
      <c r="AH867" s="26">
        <f ca="1" t="shared" si="6200"/>
        <v>9255.62488745499</v>
      </c>
      <c r="AI867" s="26">
        <f ca="1" t="shared" si="6201"/>
        <v>11649.9870713925</v>
      </c>
      <c r="AJ867" s="28">
        <f ca="1" t="shared" si="6202"/>
        <v>46866.6390641721</v>
      </c>
      <c r="AK867" s="28">
        <f ca="1" t="shared" si="6203"/>
        <v>55577.8484567673</v>
      </c>
      <c r="AL867" s="28">
        <f ca="1" t="shared" si="6204"/>
        <v>60710.4152223869</v>
      </c>
      <c r="AM867" s="28">
        <f ca="1" t="shared" si="6205"/>
        <v>63757.5958919042</v>
      </c>
      <c r="AN867" s="28">
        <f ca="1" t="shared" si="6206"/>
        <v>104190.541181682</v>
      </c>
      <c r="AO867" s="28">
        <f ca="1">C867/'Ejercicio 3 - TIR'!$D$7</f>
        <v>14875.2317830906</v>
      </c>
      <c r="AP867" s="28">
        <f ca="1" t="shared" si="6207"/>
        <v>31991.4072810815</v>
      </c>
      <c r="AQ867" s="28">
        <f ca="1" t="shared" si="6208"/>
        <v>40702.6166736767</v>
      </c>
      <c r="AR867" s="28">
        <f ca="1" t="shared" si="6209"/>
        <v>45835.1834392963</v>
      </c>
      <c r="AS867" s="28">
        <f ca="1" t="shared" si="6210"/>
        <v>48882.3641088136</v>
      </c>
      <c r="AT867" s="28">
        <f ca="1" t="shared" si="6211"/>
        <v>89315.3093985919</v>
      </c>
      <c r="AU867" s="28">
        <f ca="1">AP867*'Ejercicio 3 - TIR'!$D$5</f>
        <v>15995.7036405408</v>
      </c>
      <c r="AV867" s="28">
        <f ca="1">AQ867*'Ejercicio 3 - TIR'!$D$5</f>
        <v>20351.3083368384</v>
      </c>
      <c r="AW867" s="28">
        <f ca="1">AR867*'Ejercicio 3 - TIR'!$D$5</f>
        <v>22917.5917196481</v>
      </c>
      <c r="AX867" s="28">
        <f ca="1">AS867*'Ejercicio 3 - TIR'!$D$5</f>
        <v>24441.1820544068</v>
      </c>
      <c r="AY867" s="28">
        <f ca="1">AT867*'Ejercicio 3 - TIR'!$D$5</f>
        <v>44657.6546992959</v>
      </c>
      <c r="AZ867" s="28">
        <f ca="1" t="shared" ref="AZ867:BD867" si="6451">AJ867-AU867-AE867</f>
        <v>25260.597771202</v>
      </c>
      <c r="BA867" s="28">
        <f ca="1" t="shared" si="6451"/>
        <v>28784.0177140746</v>
      </c>
      <c r="BB867" s="28">
        <f ca="1" t="shared" si="6451"/>
        <v>30050.5292529428</v>
      </c>
      <c r="BC867" s="28">
        <f ca="1" t="shared" si="6451"/>
        <v>30060.7889500424</v>
      </c>
      <c r="BD867" s="28">
        <f ca="1" t="shared" si="6451"/>
        <v>47882.899410994</v>
      </c>
      <c r="BE867" s="28">
        <f ca="1" t="shared" ref="BE867:BI867" si="6452">AZ867/Z867</f>
        <v>21896.2340707466</v>
      </c>
      <c r="BF867" s="28">
        <f ca="1" t="shared" si="6452"/>
        <v>21727.5260224997</v>
      </c>
      <c r="BG867" s="28">
        <f ca="1" t="shared" si="6452"/>
        <v>18875.4474458751</v>
      </c>
      <c r="BH867" s="28">
        <f ca="1" t="shared" si="6452"/>
        <v>15794.6291165923</v>
      </c>
      <c r="BI867" s="28">
        <f ca="1" t="shared" si="6452"/>
        <v>19988.0211201504</v>
      </c>
      <c r="BJ867" s="28">
        <f ca="1" t="shared" si="6214"/>
        <v>87471.4102432849</v>
      </c>
      <c r="BK867" s="28">
        <f ca="1" t="shared" si="6215"/>
        <v>35634.8046113926</v>
      </c>
      <c r="BL867" s="28">
        <f ca="1" t="shared" si="6216"/>
        <v>123106.214854677</v>
      </c>
      <c r="BM867" s="28">
        <f ca="1">BK867*'Ejercicio 3 - TIR'!$D$5</f>
        <v>17817.4023056963</v>
      </c>
      <c r="BN867" s="28">
        <f ca="1" t="shared" si="6217"/>
        <v>105288.812548981</v>
      </c>
      <c r="BO867" s="28">
        <f ca="1" t="shared" si="6218"/>
        <v>43951.2860505977</v>
      </c>
      <c r="BP867" s="28">
        <f ca="1" t="shared" si="6219"/>
        <v>-110889.829074505</v>
      </c>
      <c r="BQ867" s="28">
        <f ca="1" t="shared" ref="BQ867:BT867" si="6453">BE867</f>
        <v>21896.2340707466</v>
      </c>
      <c r="BR867" s="28">
        <f ca="1" t="shared" si="6453"/>
        <v>21727.5260224997</v>
      </c>
      <c r="BS867" s="28">
        <f ca="1" t="shared" si="6453"/>
        <v>18875.4474458751</v>
      </c>
      <c r="BT867" s="28">
        <f ca="1" t="shared" si="6453"/>
        <v>15794.6291165923</v>
      </c>
      <c r="BU867" s="28">
        <f ca="1" t="shared" si="6221"/>
        <v>63939.3071707482</v>
      </c>
      <c r="BV867" s="30">
        <f ca="1" t="shared" si="6222"/>
        <v>7.45365849611308</v>
      </c>
    </row>
    <row r="868" ht="15" customHeight="1" spans="1:74">
      <c r="A868" s="26">
        <v>867</v>
      </c>
      <c r="B868" s="27">
        <f ca="1" t="shared" ref="B868:F868" si="6454">RAND()</f>
        <v>0.871640344956636</v>
      </c>
      <c r="C868" s="28">
        <f ca="1">IF(B868&lt;=('Ejercicio 3 - TIR'!$D$13-'Ejercicio 3 - TIR'!$C$13)/('Ejercicio 3 - TIR'!$E$13-'Ejercicio 3 - TIR'!$C$13),'Ejercicio 3 - TIR'!$C$13+SQRT(('Ejercicio 3 - TIR'!$E$13-'Ejercicio 3 - TIR'!$C$13)*('Ejercicio 3 - TIR'!$D$13-'Ejercicio 3 - TIR'!$C$13)*B868),'Ejercicio 3 - TIR'!$E$13-SQRT(('Ejercicio 3 - TIR'!$E$13-'Ejercicio 3 - TIR'!$C$13)*('Ejercicio 3 - TIR'!$E$13-'Ejercicio 3 - TIR'!$D$13)*(1-B868)))</f>
        <v>87589.0537809546</v>
      </c>
      <c r="D868" s="27">
        <f ca="1" t="shared" si="6454"/>
        <v>0.237498849906892</v>
      </c>
      <c r="E868" s="28">
        <f ca="1">IF(D868&lt;=('Ejercicio 3 - TIR'!$D$14-'Ejercicio 3 - TIR'!$C$14)/('Ejercicio 3 - TIR'!$E$14-'Ejercicio 3 - TIR'!$C$14),'Ejercicio 3 - TIR'!$C$14+SQRT(('Ejercicio 3 - TIR'!$E$14-'Ejercicio 3 - TIR'!$C$14)*('Ejercicio 3 - TIR'!$D$14-'Ejercicio 3 - TIR'!$C$14)*D868),'Ejercicio 3 - TIR'!$E$14-SQRT(('Ejercicio 3 - TIR'!$E$14-'Ejercicio 3 - TIR'!$C$14)*('Ejercicio 3 - TIR'!$E$14-'Ejercicio 3 - TIR'!$D$14)*(1-D868)))</f>
        <v>29220.4755351757</v>
      </c>
      <c r="F868" s="27">
        <f ca="1" t="shared" si="6454"/>
        <v>0.984308359683777</v>
      </c>
      <c r="G868" s="28">
        <f ca="1">IF(F868&lt;=('Ejercicio 3 - TIR'!$D$18-'Ejercicio 3 - TIR'!$C$18)/('Ejercicio 3 - TIR'!$E$18-'Ejercicio 3 - TIR'!$C$18),'Ejercicio 3 - TIR'!$C$18+SQRT(('Ejercicio 3 - TIR'!$E$18-'Ejercicio 3 - TIR'!$C$18)*('Ejercicio 3 - TIR'!$D$18-'Ejercicio 3 - TIR'!$C$18)*F868),'Ejercicio 3 - TIR'!$E$18-SQRT(('Ejercicio 3 - TIR'!$E$18-'Ejercicio 3 - TIR'!$C$18)*('Ejercicio 3 - TIR'!$E$18-'Ejercicio 3 - TIR'!$D$18)*(1-F868)))</f>
        <v>43915.1622131781</v>
      </c>
      <c r="H868" s="27">
        <f ca="1" t="shared" ref="H868:L868" si="6455">RAND()</f>
        <v>0.80827566426396</v>
      </c>
      <c r="I868" s="28">
        <f ca="1">IF(H868&lt;=('Ejercicio 3 - TIR'!$D$18-'Ejercicio 3 - TIR'!$C$18)/('Ejercicio 3 - TIR'!$E$18-'Ejercicio 3 - TIR'!$C$18),'Ejercicio 3 - TIR'!$C$18+SQRT(('Ejercicio 3 - TIR'!$E$18-'Ejercicio 3 - TIR'!$C$18)*('Ejercicio 3 - TIR'!$D$18-'Ejercicio 3 - TIR'!$C$18)*H868),'Ejercicio 3 - TIR'!$E$18-SQRT(('Ejercicio 3 - TIR'!$E$18-'Ejercicio 3 - TIR'!$C$18)*('Ejercicio 3 - TIR'!$E$18-'Ejercicio 3 - TIR'!$D$18)*(1-H868)))</f>
        <v>41207.9919329987</v>
      </c>
      <c r="J868" s="27">
        <f ca="1" t="shared" si="6455"/>
        <v>0.234218502331953</v>
      </c>
      <c r="K868" s="28">
        <f ca="1">IF(J868&lt;=('Ejercicio 3 - TIR'!$D$18-'Ejercicio 3 - TIR'!$C$18)/('Ejercicio 3 - TIR'!$E$18-'Ejercicio 3 - TIR'!$C$18),'Ejercicio 3 - TIR'!$C$18+SQRT(('Ejercicio 3 - TIR'!$E$18-'Ejercicio 3 - TIR'!$C$18)*('Ejercicio 3 - TIR'!$D$18-'Ejercicio 3 - TIR'!$C$18)*J868),'Ejercicio 3 - TIR'!$E$18-SQRT(('Ejercicio 3 - TIR'!$E$18-'Ejercicio 3 - TIR'!$C$18)*('Ejercicio 3 - TIR'!$E$18-'Ejercicio 3 - TIR'!$D$18)*(1-J868)))</f>
        <v>35927.2907259382</v>
      </c>
      <c r="L868" s="27">
        <f ca="1" t="shared" si="6455"/>
        <v>0.620084262636334</v>
      </c>
      <c r="M868" s="28">
        <f ca="1">IF(L868&lt;=('Ejercicio 3 - TIR'!$D$18-'Ejercicio 3 - TIR'!$C$18)/('Ejercicio 3 - TIR'!$E$18-'Ejercicio 3 - TIR'!$C$18),'Ejercicio 3 - TIR'!$C$18+SQRT(('Ejercicio 3 - TIR'!$E$18-'Ejercicio 3 - TIR'!$C$18)*('Ejercicio 3 - TIR'!$D$18-'Ejercicio 3 - TIR'!$C$18)*L868),'Ejercicio 3 - TIR'!$E$18-SQRT(('Ejercicio 3 - TIR'!$E$18-'Ejercicio 3 - TIR'!$C$18)*('Ejercicio 3 - TIR'!$E$18-'Ejercicio 3 - TIR'!$D$18)*(1-L868)))</f>
        <v>39644.3060608553</v>
      </c>
      <c r="N868" s="27">
        <f ca="1" t="shared" ref="N868:R868" si="6456">RAND()</f>
        <v>0.301546723460435</v>
      </c>
      <c r="O868" s="28">
        <f ca="1">IF(N868&lt;=('Ejercicio 3 - TIR'!$D$18-'Ejercicio 3 - TIR'!$C$18)/('Ejercicio 3 - TIR'!$E$18-'Ejercicio 3 - TIR'!$C$18),'Ejercicio 3 - TIR'!$C$18+SQRT(('Ejercicio 3 - TIR'!$E$18-'Ejercicio 3 - TIR'!$C$18)*('Ejercicio 3 - TIR'!$D$18-'Ejercicio 3 - TIR'!$C$18)*N868),'Ejercicio 3 - TIR'!$E$18-SQRT(('Ejercicio 3 - TIR'!$E$18-'Ejercicio 3 - TIR'!$C$18)*('Ejercicio 3 - TIR'!$E$18-'Ejercicio 3 - TIR'!$D$18)*(1-N868)))</f>
        <v>36725.4745943365</v>
      </c>
      <c r="P868" s="27">
        <f ca="1" t="shared" si="6456"/>
        <v>0.189181697266536</v>
      </c>
      <c r="Q868" s="29">
        <f ca="1">IF(P868&lt;=('Ejercicio 3 - TIR'!$D$22-'Ejercicio 3 - TIR'!$C$22)/('Ejercicio 3 - TIR'!$E$22-'Ejercicio 3 - TIR'!$C$22),'Ejercicio 3 - TIR'!$C$22+SQRT(('Ejercicio 3 - TIR'!$E$22-'Ejercicio 3 - TIR'!$C$22)*('Ejercicio 3 - TIR'!$D$22-'Ejercicio 3 - TIR'!$C$22)*P868),'Ejercicio 3 - TIR'!$E$22-SQRT(('Ejercicio 3 - TIR'!$E$22-'Ejercicio 3 - TIR'!$C$22)*('Ejercicio 3 - TIR'!$E$22-'Ejercicio 3 - TIR'!$D$22)*(1-P868)))</f>
        <v>0.138453375167697</v>
      </c>
      <c r="R868" s="27">
        <f ca="1" t="shared" si="6456"/>
        <v>0.0450421074733778</v>
      </c>
      <c r="S868" s="29">
        <f ca="1">IF(R868&lt;=('Ejercicio 3 - TIR'!$D$23-'Ejercicio 3 - TIR'!$C$23)/('Ejercicio 3 - TIR'!$E$23-'Ejercicio 3 - TIR'!$C$23),'Ejercicio 3 - TIR'!$C$23+SQRT(('Ejercicio 3 - TIR'!$E$23-'Ejercicio 3 - TIR'!$C$23)*('Ejercicio 3 - TIR'!$D$23-'Ejercicio 3 - TIR'!$C$23)*R868),'Ejercicio 3 - TIR'!$E$23-SQRT(('Ejercicio 3 - TIR'!$E$23-'Ejercicio 3 - TIR'!$C$23)*('Ejercicio 3 - TIR'!$E$23-'Ejercicio 3 - TIR'!$D$23)*(1-R868)))</f>
        <v>0.129004209762777</v>
      </c>
      <c r="T868" s="27">
        <f ca="1" t="shared" ref="T868:X868" si="6457">RAND()</f>
        <v>0.503552027398431</v>
      </c>
      <c r="U868" s="29">
        <f ca="1">IF(T868&lt;=('Ejercicio 3 - TIR'!$D$24-'Ejercicio 3 - TIR'!$C$24)/('Ejercicio 3 - TIR'!$E$24-'Ejercicio 3 - TIR'!$C$24),'Ejercicio 3 - TIR'!$C$24+SQRT(('Ejercicio 3 - TIR'!$E$24-'Ejercicio 3 - TIR'!$C$24)*('Ejercicio 3 - TIR'!$D$24-'Ejercicio 3 - TIR'!$C$24)*T868),'Ejercicio 3 - TIR'!$E$24-SQRT(('Ejercicio 3 - TIR'!$E$24-'Ejercicio 3 - TIR'!$C$24)*('Ejercicio 3 - TIR'!$E$24-'Ejercicio 3 - TIR'!$D$24)*(1-T868)))</f>
        <v>0.182716567710518</v>
      </c>
      <c r="V868" s="27">
        <f ca="1" t="shared" si="6457"/>
        <v>0.743133883297801</v>
      </c>
      <c r="W868" s="29">
        <f ca="1">IF(V868&lt;=('Ejercicio 3 - TIR'!$D$25-'Ejercicio 3 - TIR'!$C$25)/('Ejercicio 3 - TIR'!$E$25-'Ejercicio 3 - TIR'!$C$25),'Ejercicio 3 - TIR'!$C$25+SQRT(('Ejercicio 3 - TIR'!$E$25-'Ejercicio 3 - TIR'!$C$25)*('Ejercicio 3 - TIR'!$D$25-'Ejercicio 3 - TIR'!$C$25)*V868),'Ejercicio 3 - TIR'!$E$25-SQRT(('Ejercicio 3 - TIR'!$E$25-'Ejercicio 3 - TIR'!$C$25)*('Ejercicio 3 - TIR'!$E$25-'Ejercicio 3 - TIR'!$D$25)*(1-V868)))</f>
        <v>0.220016147538088</v>
      </c>
      <c r="X868" s="27">
        <f ca="1" t="shared" si="6457"/>
        <v>0.116162803540024</v>
      </c>
      <c r="Y868" s="29">
        <f ca="1">IF(X868&lt;=('Ejercicio 3 - TIR'!$D$26-'Ejercicio 3 - TIR'!$C$26)/('Ejercicio 3 - TIR'!$E$26-'Ejercicio 3 - TIR'!$C$26),'Ejercicio 3 - TIR'!$C$26+SQRT(('Ejercicio 3 - TIR'!$E$26-'Ejercicio 3 - TIR'!$C$26)*('Ejercicio 3 - TIR'!$D$26-'Ejercicio 3 - TIR'!$C$26)*X868),'Ejercicio 3 - TIR'!$E$26-SQRT(('Ejercicio 3 - TIR'!$E$26-'Ejercicio 3 - TIR'!$C$26)*('Ejercicio 3 - TIR'!$E$26-'Ejercicio 3 - TIR'!$D$26)*(1-X868)))</f>
        <v>0.207709872093216</v>
      </c>
      <c r="Z868" s="27">
        <f ca="1" t="shared" si="6192"/>
        <v>1.1384533751677</v>
      </c>
      <c r="AA868" s="27">
        <f ca="1" t="shared" si="6193"/>
        <v>1.28531865318297</v>
      </c>
      <c r="AB868" s="27">
        <f ca="1" t="shared" si="6194"/>
        <v>1.52016766590687</v>
      </c>
      <c r="AC868" s="27">
        <f ca="1" t="shared" si="6195"/>
        <v>1.85462909937167</v>
      </c>
      <c r="AD868" s="27">
        <f ca="1" t="shared" si="6196"/>
        <v>2.23985387238251</v>
      </c>
      <c r="AE868" s="26">
        <f ca="1" t="shared" si="6197"/>
        <v>4045.67346185019</v>
      </c>
      <c r="AF868" s="26">
        <f ca="1" t="shared" si="6198"/>
        <v>4567.58236975441</v>
      </c>
      <c r="AG868" s="26">
        <f ca="1" t="shared" si="6199"/>
        <v>5402.15534309101</v>
      </c>
      <c r="AH868" s="26">
        <f ca="1" t="shared" si="6200"/>
        <v>6590.71675008019</v>
      </c>
      <c r="AI868" s="26">
        <f ca="1" t="shared" si="6201"/>
        <v>7959.67368324196</v>
      </c>
      <c r="AJ868" s="28">
        <f ca="1" t="shared" si="6202"/>
        <v>49995.3646426295</v>
      </c>
      <c r="AK868" s="28">
        <f ca="1" t="shared" si="6203"/>
        <v>52965.4006916966</v>
      </c>
      <c r="AL868" s="28">
        <f ca="1" t="shared" si="6204"/>
        <v>54615.505685207</v>
      </c>
      <c r="AM868" s="28">
        <f ca="1" t="shared" si="6205"/>
        <v>73525.4836448587</v>
      </c>
      <c r="AN868" s="28">
        <f ca="1" t="shared" si="6206"/>
        <v>82259.6964852101</v>
      </c>
      <c r="AO868" s="28">
        <f ca="1">C868/'Ejercicio 3 - TIR'!$D$7</f>
        <v>17517.8107561909</v>
      </c>
      <c r="AP868" s="28">
        <f ca="1" t="shared" si="6207"/>
        <v>32477.5538864385</v>
      </c>
      <c r="AQ868" s="28">
        <f ca="1" t="shared" si="6208"/>
        <v>35447.5899355057</v>
      </c>
      <c r="AR868" s="28">
        <f ca="1" t="shared" si="6209"/>
        <v>37097.6949290161</v>
      </c>
      <c r="AS868" s="28">
        <f ca="1" t="shared" si="6210"/>
        <v>56007.6728886678</v>
      </c>
      <c r="AT868" s="28">
        <f ca="1" t="shared" si="6211"/>
        <v>64741.8857290191</v>
      </c>
      <c r="AU868" s="28">
        <f ca="1">AP868*'Ejercicio 3 - TIR'!$D$5</f>
        <v>16238.7769432193</v>
      </c>
      <c r="AV868" s="28">
        <f ca="1">AQ868*'Ejercicio 3 - TIR'!$D$5</f>
        <v>17723.7949677528</v>
      </c>
      <c r="AW868" s="28">
        <f ca="1">AR868*'Ejercicio 3 - TIR'!$D$5</f>
        <v>18548.847464508</v>
      </c>
      <c r="AX868" s="28">
        <f ca="1">AS868*'Ejercicio 3 - TIR'!$D$5</f>
        <v>28003.8364443339</v>
      </c>
      <c r="AY868" s="28">
        <f ca="1">AT868*'Ejercicio 3 - TIR'!$D$5</f>
        <v>32370.9428645096</v>
      </c>
      <c r="AZ868" s="28">
        <f ca="1" t="shared" ref="AZ868:BD868" si="6458">AJ868-AU868-AE868</f>
        <v>29710.91423756</v>
      </c>
      <c r="BA868" s="28">
        <f ca="1" t="shared" si="6458"/>
        <v>30674.0233541894</v>
      </c>
      <c r="BB868" s="28">
        <f ca="1" t="shared" si="6458"/>
        <v>30664.5028776079</v>
      </c>
      <c r="BC868" s="28">
        <f ca="1" t="shared" si="6458"/>
        <v>38930.9304504446</v>
      </c>
      <c r="BD868" s="28">
        <f ca="1" t="shared" si="6458"/>
        <v>41929.0799374585</v>
      </c>
      <c r="BE868" s="28">
        <f ca="1" t="shared" ref="BE868:BI868" si="6459">AZ868/Z868</f>
        <v>26097.6118000296</v>
      </c>
      <c r="BF868" s="28">
        <f ca="1" t="shared" si="6459"/>
        <v>23864.9172936439</v>
      </c>
      <c r="BG868" s="28">
        <f ca="1" t="shared" si="6459"/>
        <v>20171.7899711508</v>
      </c>
      <c r="BH868" s="28">
        <f ca="1" t="shared" si="6459"/>
        <v>20991.2216214197</v>
      </c>
      <c r="BI868" s="28">
        <f ca="1" t="shared" si="6459"/>
        <v>18719.5604384937</v>
      </c>
      <c r="BJ868" s="28">
        <f ca="1" t="shared" si="6214"/>
        <v>65449.5952803218</v>
      </c>
      <c r="BK868" s="28">
        <f ca="1" t="shared" si="6215"/>
        <v>39237.3362579183</v>
      </c>
      <c r="BL868" s="28">
        <f ca="1" t="shared" si="6216"/>
        <v>104686.93153824</v>
      </c>
      <c r="BM868" s="28">
        <f ca="1">BK868*'Ejercicio 3 - TIR'!$D$5</f>
        <v>19618.6681289591</v>
      </c>
      <c r="BN868" s="28">
        <f ca="1" t="shared" si="6217"/>
        <v>85068.2634092809</v>
      </c>
      <c r="BO868" s="28">
        <f ca="1" t="shared" si="6218"/>
        <v>37979.3809132712</v>
      </c>
      <c r="BP868" s="28">
        <f ca="1" t="shared" si="6219"/>
        <v>-116809.52931613</v>
      </c>
      <c r="BQ868" s="28">
        <f ca="1" t="shared" ref="BQ868:BT868" si="6460">BE868</f>
        <v>26097.6118000296</v>
      </c>
      <c r="BR868" s="28">
        <f ca="1" t="shared" si="6460"/>
        <v>23864.9172936439</v>
      </c>
      <c r="BS868" s="28">
        <f ca="1" t="shared" si="6460"/>
        <v>20171.7899711508</v>
      </c>
      <c r="BT868" s="28">
        <f ca="1" t="shared" si="6460"/>
        <v>20991.2216214197</v>
      </c>
      <c r="BU868" s="28">
        <f ca="1" t="shared" si="6221"/>
        <v>56698.9413517649</v>
      </c>
      <c r="BV868" s="30">
        <f ca="1" t="shared" si="6222"/>
        <v>7.37647434229034</v>
      </c>
    </row>
    <row r="869" ht="15" customHeight="1" spans="1:74">
      <c r="A869" s="26">
        <v>868</v>
      </c>
      <c r="B869" s="27">
        <f ca="1" t="shared" ref="B869:F869" si="6461">RAND()</f>
        <v>0.574451227460679</v>
      </c>
      <c r="C869" s="28">
        <f ca="1">IF(B869&lt;=('Ejercicio 3 - TIR'!$D$13-'Ejercicio 3 - TIR'!$C$13)/('Ejercicio 3 - TIR'!$E$13-'Ejercicio 3 - TIR'!$C$13),'Ejercicio 3 - TIR'!$C$13+SQRT(('Ejercicio 3 - TIR'!$E$13-'Ejercicio 3 - TIR'!$C$13)*('Ejercicio 3 - TIR'!$D$13-'Ejercicio 3 - TIR'!$C$13)*B869),'Ejercicio 3 - TIR'!$E$13-SQRT(('Ejercicio 3 - TIR'!$E$13-'Ejercicio 3 - TIR'!$C$13)*('Ejercicio 3 - TIR'!$E$13-'Ejercicio 3 - TIR'!$D$13)*(1-B869)))</f>
        <v>77402.2450883459</v>
      </c>
      <c r="D869" s="27">
        <f ca="1" t="shared" si="6461"/>
        <v>0.439726733268654</v>
      </c>
      <c r="E869" s="28">
        <f ca="1">IF(D869&lt;=('Ejercicio 3 - TIR'!$D$14-'Ejercicio 3 - TIR'!$C$14)/('Ejercicio 3 - TIR'!$E$14-'Ejercicio 3 - TIR'!$C$14),'Ejercicio 3 - TIR'!$C$14+SQRT(('Ejercicio 3 - TIR'!$E$14-'Ejercicio 3 - TIR'!$C$14)*('Ejercicio 3 - TIR'!$D$14-'Ejercicio 3 - TIR'!$C$14)*D869),'Ejercicio 3 - TIR'!$E$14-SQRT(('Ejercicio 3 - TIR'!$E$14-'Ejercicio 3 - TIR'!$C$14)*('Ejercicio 3 - TIR'!$E$14-'Ejercicio 3 - TIR'!$D$14)*(1-D869)))</f>
        <v>30832.612694464</v>
      </c>
      <c r="F869" s="27">
        <f ca="1" t="shared" si="6461"/>
        <v>0.300529443780404</v>
      </c>
      <c r="G869" s="28">
        <f ca="1">IF(F869&lt;=('Ejercicio 3 - TIR'!$D$18-'Ejercicio 3 - TIR'!$C$18)/('Ejercicio 3 - TIR'!$E$18-'Ejercicio 3 - TIR'!$C$18),'Ejercicio 3 - TIR'!$C$18+SQRT(('Ejercicio 3 - TIR'!$E$18-'Ejercicio 3 - TIR'!$C$18)*('Ejercicio 3 - TIR'!$D$18-'Ejercicio 3 - TIR'!$C$18)*F869),'Ejercicio 3 - TIR'!$E$18-SQRT(('Ejercicio 3 - TIR'!$E$18-'Ejercicio 3 - TIR'!$C$18)*('Ejercicio 3 - TIR'!$E$18-'Ejercicio 3 - TIR'!$D$18)*(1-F869)))</f>
        <v>36714.1206845767</v>
      </c>
      <c r="H869" s="27">
        <f ca="1" t="shared" ref="H869:L869" si="6462">RAND()</f>
        <v>0.525525599239404</v>
      </c>
      <c r="I869" s="28">
        <f ca="1">IF(H869&lt;=('Ejercicio 3 - TIR'!$D$18-'Ejercicio 3 - TIR'!$C$18)/('Ejercicio 3 - TIR'!$E$18-'Ejercicio 3 - TIR'!$C$18),'Ejercicio 3 - TIR'!$C$18+SQRT(('Ejercicio 3 - TIR'!$E$18-'Ejercicio 3 - TIR'!$C$18)*('Ejercicio 3 - TIR'!$D$18-'Ejercicio 3 - TIR'!$C$18)*H869),'Ejercicio 3 - TIR'!$E$18-SQRT(('Ejercicio 3 - TIR'!$E$18-'Ejercicio 3 - TIR'!$C$18)*('Ejercicio 3 - TIR'!$E$18-'Ejercicio 3 - TIR'!$D$18)*(1-H869)))</f>
        <v>38878.5606877416</v>
      </c>
      <c r="J869" s="27">
        <f ca="1" t="shared" si="6462"/>
        <v>0.30653168761542</v>
      </c>
      <c r="K869" s="28">
        <f ca="1">IF(J869&lt;=('Ejercicio 3 - TIR'!$D$18-'Ejercicio 3 - TIR'!$C$18)/('Ejercicio 3 - TIR'!$E$18-'Ejercicio 3 - TIR'!$C$18),'Ejercicio 3 - TIR'!$C$18+SQRT(('Ejercicio 3 - TIR'!$E$18-'Ejercicio 3 - TIR'!$C$18)*('Ejercicio 3 - TIR'!$D$18-'Ejercicio 3 - TIR'!$C$18)*J869),'Ejercicio 3 - TIR'!$E$18-SQRT(('Ejercicio 3 - TIR'!$E$18-'Ejercicio 3 - TIR'!$C$18)*('Ejercicio 3 - TIR'!$E$18-'Ejercicio 3 - TIR'!$D$18)*(1-J869)))</f>
        <v>36780.8372006938</v>
      </c>
      <c r="L869" s="27">
        <f ca="1" t="shared" si="6462"/>
        <v>0.67242897273324</v>
      </c>
      <c r="M869" s="28">
        <f ca="1">IF(L869&lt;=('Ejercicio 3 - TIR'!$D$18-'Ejercicio 3 - TIR'!$C$18)/('Ejercicio 3 - TIR'!$E$18-'Ejercicio 3 - TIR'!$C$18),'Ejercicio 3 - TIR'!$C$18+SQRT(('Ejercicio 3 - TIR'!$E$18-'Ejercicio 3 - TIR'!$C$18)*('Ejercicio 3 - TIR'!$D$18-'Ejercicio 3 - TIR'!$C$18)*L869),'Ejercicio 3 - TIR'!$E$18-SQRT(('Ejercicio 3 - TIR'!$E$18-'Ejercicio 3 - TIR'!$C$18)*('Ejercicio 3 - TIR'!$E$18-'Ejercicio 3 - TIR'!$D$18)*(1-L869)))</f>
        <v>40043.4057009871</v>
      </c>
      <c r="N869" s="27">
        <f ca="1" t="shared" ref="N869:R869" si="6463">RAND()</f>
        <v>0.667113976812495</v>
      </c>
      <c r="O869" s="28">
        <f ca="1">IF(N869&lt;=('Ejercicio 3 - TIR'!$D$18-'Ejercicio 3 - TIR'!$C$18)/('Ejercicio 3 - TIR'!$E$18-'Ejercicio 3 - TIR'!$C$18),'Ejercicio 3 - TIR'!$C$18+SQRT(('Ejercicio 3 - TIR'!$E$18-'Ejercicio 3 - TIR'!$C$18)*('Ejercicio 3 - TIR'!$D$18-'Ejercicio 3 - TIR'!$C$18)*N869),'Ejercicio 3 - TIR'!$E$18-SQRT(('Ejercicio 3 - TIR'!$E$18-'Ejercicio 3 - TIR'!$C$18)*('Ejercicio 3 - TIR'!$E$18-'Ejercicio 3 - TIR'!$D$18)*(1-N869)))</f>
        <v>40003.3559523353</v>
      </c>
      <c r="P869" s="27">
        <f ca="1" t="shared" si="6463"/>
        <v>0.802696952488402</v>
      </c>
      <c r="Q869" s="29">
        <f ca="1">IF(P869&lt;=('Ejercicio 3 - TIR'!$D$22-'Ejercicio 3 - TIR'!$C$22)/('Ejercicio 3 - TIR'!$E$22-'Ejercicio 3 - TIR'!$C$22),'Ejercicio 3 - TIR'!$C$22+SQRT(('Ejercicio 3 - TIR'!$E$22-'Ejercicio 3 - TIR'!$C$22)*('Ejercicio 3 - TIR'!$D$22-'Ejercicio 3 - TIR'!$C$22)*P869),'Ejercicio 3 - TIR'!$E$22-SQRT(('Ejercicio 3 - TIR'!$E$22-'Ejercicio 3 - TIR'!$C$22)*('Ejercicio 3 - TIR'!$E$22-'Ejercicio 3 - TIR'!$D$22)*(1-P869)))</f>
        <v>0.161154695929201</v>
      </c>
      <c r="R869" s="27">
        <f ca="1" t="shared" si="6463"/>
        <v>0.772719818957544</v>
      </c>
      <c r="S869" s="29">
        <f ca="1">IF(R869&lt;=('Ejercicio 3 - TIR'!$D$23-'Ejercicio 3 - TIR'!$C$23)/('Ejercicio 3 - TIR'!$E$23-'Ejercicio 3 - TIR'!$C$23),'Ejercicio 3 - TIR'!$C$23+SQRT(('Ejercicio 3 - TIR'!$E$23-'Ejercicio 3 - TIR'!$C$23)*('Ejercicio 3 - TIR'!$D$23-'Ejercicio 3 - TIR'!$C$23)*R869),'Ejercicio 3 - TIR'!$E$23-SQRT(('Ejercicio 3 - TIR'!$E$23-'Ejercicio 3 - TIR'!$C$23)*('Ejercicio 3 - TIR'!$E$23-'Ejercicio 3 - TIR'!$D$23)*(1-R869)))</f>
        <v>0.159773672457007</v>
      </c>
      <c r="T869" s="27">
        <f ca="1" t="shared" ref="T869:X869" si="6464">RAND()</f>
        <v>0.0503858913104824</v>
      </c>
      <c r="U869" s="29">
        <f ca="1">IF(T869&lt;=('Ejercicio 3 - TIR'!$D$24-'Ejercicio 3 - TIR'!$C$24)/('Ejercicio 3 - TIR'!$E$24-'Ejercicio 3 - TIR'!$C$24),'Ejercicio 3 - TIR'!$C$24+SQRT(('Ejercicio 3 - TIR'!$E$24-'Ejercicio 3 - TIR'!$C$24)*('Ejercicio 3 - TIR'!$D$24-'Ejercicio 3 - TIR'!$C$24)*T869),'Ejercicio 3 - TIR'!$E$24-SQRT(('Ejercicio 3 - TIR'!$E$24-'Ejercicio 3 - TIR'!$C$24)*('Ejercicio 3 - TIR'!$E$24-'Ejercicio 3 - TIR'!$D$24)*(1-T869)))</f>
        <v>0.160286416856807</v>
      </c>
      <c r="V869" s="27">
        <f ca="1" t="shared" si="6464"/>
        <v>0.203006688492271</v>
      </c>
      <c r="W869" s="29">
        <f ca="1">IF(V869&lt;=('Ejercicio 3 - TIR'!$D$25-'Ejercicio 3 - TIR'!$C$25)/('Ejercicio 3 - TIR'!$E$25-'Ejercicio 3 - TIR'!$C$25),'Ejercicio 3 - TIR'!$C$25+SQRT(('Ejercicio 3 - TIR'!$E$25-'Ejercicio 3 - TIR'!$C$25)*('Ejercicio 3 - TIR'!$D$25-'Ejercicio 3 - TIR'!$C$25)*V869),'Ejercicio 3 - TIR'!$E$25-SQRT(('Ejercicio 3 - TIR'!$E$25-'Ejercicio 3 - TIR'!$C$25)*('Ejercicio 3 - TIR'!$E$25-'Ejercicio 3 - TIR'!$D$25)*(1-V869)))</f>
        <v>0.196858510132547</v>
      </c>
      <c r="X869" s="27">
        <f ca="1" t="shared" si="6464"/>
        <v>0.0748911438279281</v>
      </c>
      <c r="Y869" s="29">
        <f ca="1">IF(X869&lt;=('Ejercicio 3 - TIR'!$D$26-'Ejercicio 3 - TIR'!$C$26)/('Ejercicio 3 - TIR'!$E$26-'Ejercicio 3 - TIR'!$C$26),'Ejercicio 3 - TIR'!$C$26+SQRT(('Ejercicio 3 - TIR'!$E$26-'Ejercicio 3 - TIR'!$C$26)*('Ejercicio 3 - TIR'!$D$26-'Ejercicio 3 - TIR'!$C$26)*X869),'Ejercicio 3 - TIR'!$E$26-SQRT(('Ejercicio 3 - TIR'!$E$26-'Ejercicio 3 - TIR'!$C$26)*('Ejercicio 3 - TIR'!$E$26-'Ejercicio 3 - TIR'!$D$26)*(1-X869)))</f>
        <v>0.204219918717609</v>
      </c>
      <c r="Z869" s="27">
        <f ca="1" t="shared" si="6192"/>
        <v>1.1611546959292</v>
      </c>
      <c r="AA869" s="27">
        <f ca="1" t="shared" si="6193"/>
        <v>1.34667664598851</v>
      </c>
      <c r="AB869" s="27">
        <f ca="1" t="shared" si="6194"/>
        <v>1.56253062023875</v>
      </c>
      <c r="AC869" s="27">
        <f ca="1" t="shared" si="6195"/>
        <v>1.87012807017544</v>
      </c>
      <c r="AD869" s="27">
        <f ca="1" t="shared" si="6196"/>
        <v>2.25204547265818</v>
      </c>
      <c r="AE869" s="26">
        <f ca="1" t="shared" si="6197"/>
        <v>4968.82032347917</v>
      </c>
      <c r="AF869" s="26">
        <f ca="1" t="shared" si="6198"/>
        <v>5762.70699434045</v>
      </c>
      <c r="AG869" s="26">
        <f ca="1" t="shared" si="6199"/>
        <v>6686.39064985895</v>
      </c>
      <c r="AH869" s="26">
        <f ca="1" t="shared" si="6200"/>
        <v>8002.66355135437</v>
      </c>
      <c r="AI869" s="26">
        <f ca="1" t="shared" si="6201"/>
        <v>9636.96685133633</v>
      </c>
      <c r="AJ869" s="28">
        <f ca="1" t="shared" si="6202"/>
        <v>42630.7736398076</v>
      </c>
      <c r="AK869" s="28">
        <f ca="1" t="shared" si="6203"/>
        <v>52356.8497078286</v>
      </c>
      <c r="AL869" s="28">
        <f ca="1" t="shared" si="6204"/>
        <v>57471.1843641006</v>
      </c>
      <c r="AM869" s="28">
        <f ca="1" t="shared" si="6205"/>
        <v>74886.297026839</v>
      </c>
      <c r="AN869" s="28">
        <f ca="1" t="shared" si="6206"/>
        <v>90089.3766635905</v>
      </c>
      <c r="AO869" s="28">
        <f ca="1">C869/'Ejercicio 3 - TIR'!$D$7</f>
        <v>15480.4490176692</v>
      </c>
      <c r="AP869" s="28">
        <f ca="1" t="shared" si="6207"/>
        <v>27150.3246221384</v>
      </c>
      <c r="AQ869" s="28">
        <f ca="1" t="shared" si="6208"/>
        <v>36876.4006901594</v>
      </c>
      <c r="AR869" s="28">
        <f ca="1" t="shared" si="6209"/>
        <v>41990.7353464314</v>
      </c>
      <c r="AS869" s="28">
        <f ca="1" t="shared" si="6210"/>
        <v>59405.8480091699</v>
      </c>
      <c r="AT869" s="28">
        <f ca="1" t="shared" si="6211"/>
        <v>74608.9276459213</v>
      </c>
      <c r="AU869" s="28">
        <f ca="1">AP869*'Ejercicio 3 - TIR'!$D$5</f>
        <v>13575.1623110692</v>
      </c>
      <c r="AV869" s="28">
        <f ca="1">AQ869*'Ejercicio 3 - TIR'!$D$5</f>
        <v>18438.2003450797</v>
      </c>
      <c r="AW869" s="28">
        <f ca="1">AR869*'Ejercicio 3 - TIR'!$D$5</f>
        <v>20995.3676732157</v>
      </c>
      <c r="AX869" s="28">
        <f ca="1">AS869*'Ejercicio 3 - TIR'!$D$5</f>
        <v>29702.9240045849</v>
      </c>
      <c r="AY869" s="28">
        <f ca="1">AT869*'Ejercicio 3 - TIR'!$D$5</f>
        <v>37304.4638229606</v>
      </c>
      <c r="AZ869" s="28">
        <f ca="1" t="shared" ref="AZ869:BD869" si="6465">AJ869-AU869-AE869</f>
        <v>24086.7910052592</v>
      </c>
      <c r="BA869" s="28">
        <f ca="1" t="shared" si="6465"/>
        <v>28155.9423684084</v>
      </c>
      <c r="BB869" s="28">
        <f ca="1" t="shared" si="6465"/>
        <v>29789.4260410259</v>
      </c>
      <c r="BC869" s="28">
        <f ca="1" t="shared" si="6465"/>
        <v>37180.7094708998</v>
      </c>
      <c r="BD869" s="28">
        <f ca="1" t="shared" si="6465"/>
        <v>43147.9459892935</v>
      </c>
      <c r="BE869" s="28">
        <f ca="1" t="shared" ref="BE869:BI869" si="6466">AZ869/Z869</f>
        <v>20743.826029127</v>
      </c>
      <c r="BF869" s="28">
        <f ca="1" t="shared" si="6466"/>
        <v>20907.7230620131</v>
      </c>
      <c r="BG869" s="28">
        <f ca="1" t="shared" si="6466"/>
        <v>19064.8590531136</v>
      </c>
      <c r="BH869" s="28">
        <f ca="1" t="shared" si="6466"/>
        <v>19881.3707274133</v>
      </c>
      <c r="BI869" s="28">
        <f ca="1" t="shared" si="6466"/>
        <v>19159.4470507579</v>
      </c>
      <c r="BJ869" s="28">
        <f ca="1" t="shared" si="6214"/>
        <v>69436.4458287909</v>
      </c>
      <c r="BK869" s="28">
        <f ca="1" t="shared" si="6215"/>
        <v>34862.6751249577</v>
      </c>
      <c r="BL869" s="28">
        <f ca="1" t="shared" si="6216"/>
        <v>104299.120953749</v>
      </c>
      <c r="BM869" s="28">
        <f ca="1">BK869*'Ejercicio 3 - TIR'!$D$5</f>
        <v>17431.3375624788</v>
      </c>
      <c r="BN869" s="28">
        <f ca="1" t="shared" si="6217"/>
        <v>86867.7833912697</v>
      </c>
      <c r="BO869" s="28">
        <f ca="1" t="shared" si="6218"/>
        <v>38572.8372032986</v>
      </c>
      <c r="BP869" s="28">
        <f ca="1" t="shared" si="6219"/>
        <v>-108234.85778281</v>
      </c>
      <c r="BQ869" s="28">
        <f ca="1" t="shared" ref="BQ869:BT869" si="6467">BE869</f>
        <v>20743.826029127</v>
      </c>
      <c r="BR869" s="28">
        <f ca="1" t="shared" si="6467"/>
        <v>20907.7230620131</v>
      </c>
      <c r="BS869" s="28">
        <f ca="1" t="shared" si="6467"/>
        <v>19064.8590531136</v>
      </c>
      <c r="BT869" s="28">
        <f ca="1" t="shared" si="6467"/>
        <v>19881.3707274133</v>
      </c>
      <c r="BU869" s="28">
        <f ca="1" t="shared" si="6221"/>
        <v>57732.2842540565</v>
      </c>
      <c r="BV869" s="30">
        <f ca="1" t="shared" si="6222"/>
        <v>7.38201164945669</v>
      </c>
    </row>
    <row r="870" ht="15" customHeight="1" spans="1:74">
      <c r="A870" s="26">
        <v>869</v>
      </c>
      <c r="B870" s="27">
        <f ca="1" t="shared" ref="B870:F870" si="6468">RAND()</f>
        <v>0.757660517832982</v>
      </c>
      <c r="C870" s="28">
        <f ca="1">IF(B870&lt;=('Ejercicio 3 - TIR'!$D$13-'Ejercicio 3 - TIR'!$C$13)/('Ejercicio 3 - TIR'!$E$13-'Ejercicio 3 - TIR'!$C$13),'Ejercicio 3 - TIR'!$C$13+SQRT(('Ejercicio 3 - TIR'!$E$13-'Ejercicio 3 - TIR'!$C$13)*('Ejercicio 3 - TIR'!$D$13-'Ejercicio 3 - TIR'!$C$13)*B870),'Ejercicio 3 - TIR'!$E$13-SQRT(('Ejercicio 3 - TIR'!$E$13-'Ejercicio 3 - TIR'!$C$13)*('Ejercicio 3 - TIR'!$E$13-'Ejercicio 3 - TIR'!$D$13)*(1-B870)))</f>
        <v>82946.924658572</v>
      </c>
      <c r="D870" s="27">
        <f ca="1" t="shared" si="6468"/>
        <v>0.132894644756195</v>
      </c>
      <c r="E870" s="28">
        <f ca="1">IF(D870&lt;=('Ejercicio 3 - TIR'!$D$14-'Ejercicio 3 - TIR'!$C$14)/('Ejercicio 3 - TIR'!$E$14-'Ejercicio 3 - TIR'!$C$14),'Ejercicio 3 - TIR'!$C$14+SQRT(('Ejercicio 3 - TIR'!$E$14-'Ejercicio 3 - TIR'!$C$14)*('Ejercicio 3 - TIR'!$D$14-'Ejercicio 3 - TIR'!$C$14)*D870),'Ejercicio 3 - TIR'!$E$14-SQRT(('Ejercicio 3 - TIR'!$E$14-'Ejercicio 3 - TIR'!$C$14)*('Ejercicio 3 - TIR'!$E$14-'Ejercicio 3 - TIR'!$D$14)*(1-D870)))</f>
        <v>28157.0711675087</v>
      </c>
      <c r="F870" s="27">
        <f ca="1" t="shared" si="6468"/>
        <v>0.436116429550886</v>
      </c>
      <c r="G870" s="28">
        <f ca="1">IF(F870&lt;=('Ejercicio 3 - TIR'!$D$18-'Ejercicio 3 - TIR'!$C$18)/('Ejercicio 3 - TIR'!$E$18-'Ejercicio 3 - TIR'!$C$18),'Ejercicio 3 - TIR'!$C$18+SQRT(('Ejercicio 3 - TIR'!$E$18-'Ejercicio 3 - TIR'!$C$18)*('Ejercicio 3 - TIR'!$D$18-'Ejercicio 3 - TIR'!$C$18)*F870),'Ejercicio 3 - TIR'!$E$18-SQRT(('Ejercicio 3 - TIR'!$E$18-'Ejercicio 3 - TIR'!$C$18)*('Ejercicio 3 - TIR'!$E$18-'Ejercicio 3 - TIR'!$D$18)*(1-F870)))</f>
        <v>38088.106356412</v>
      </c>
      <c r="H870" s="27">
        <f ca="1" t="shared" ref="H870:L870" si="6469">RAND()</f>
        <v>0.746400930892162</v>
      </c>
      <c r="I870" s="28">
        <f ca="1">IF(H870&lt;=('Ejercicio 3 - TIR'!$D$18-'Ejercicio 3 - TIR'!$C$18)/('Ejercicio 3 - TIR'!$E$18-'Ejercicio 3 - TIR'!$C$18),'Ejercicio 3 - TIR'!$C$18+SQRT(('Ejercicio 3 - TIR'!$E$18-'Ejercicio 3 - TIR'!$C$18)*('Ejercicio 3 - TIR'!$D$18-'Ejercicio 3 - TIR'!$C$18)*H870),'Ejercicio 3 - TIR'!$E$18-SQRT(('Ejercicio 3 - TIR'!$E$18-'Ejercicio 3 - TIR'!$C$18)*('Ejercicio 3 - TIR'!$E$18-'Ejercicio 3 - TIR'!$D$18)*(1-H870)))</f>
        <v>40638.8155068734</v>
      </c>
      <c r="J870" s="27">
        <f ca="1" t="shared" si="6469"/>
        <v>0.138736801448231</v>
      </c>
      <c r="K870" s="28">
        <f ca="1">IF(J870&lt;=('Ejercicio 3 - TIR'!$D$18-'Ejercicio 3 - TIR'!$C$18)/('Ejercicio 3 - TIR'!$E$18-'Ejercicio 3 - TIR'!$C$18),'Ejercicio 3 - TIR'!$C$18+SQRT(('Ejercicio 3 - TIR'!$E$18-'Ejercicio 3 - TIR'!$C$18)*('Ejercicio 3 - TIR'!$D$18-'Ejercicio 3 - TIR'!$C$18)*J870),'Ejercicio 3 - TIR'!$E$18-SQRT(('Ejercicio 3 - TIR'!$E$18-'Ejercicio 3 - TIR'!$C$18)*('Ejercicio 3 - TIR'!$E$18-'Ejercicio 3 - TIR'!$D$18)*(1-J870)))</f>
        <v>34561.8549097088</v>
      </c>
      <c r="L870" s="27">
        <f ca="1" t="shared" si="6469"/>
        <v>0.27882170249546</v>
      </c>
      <c r="M870" s="28">
        <f ca="1">IF(L870&lt;=('Ejercicio 3 - TIR'!$D$18-'Ejercicio 3 - TIR'!$C$18)/('Ejercicio 3 - TIR'!$E$18-'Ejercicio 3 - TIR'!$C$18),'Ejercicio 3 - TIR'!$C$18+SQRT(('Ejercicio 3 - TIR'!$E$18-'Ejercicio 3 - TIR'!$C$18)*('Ejercicio 3 - TIR'!$D$18-'Ejercicio 3 - TIR'!$C$18)*L870),'Ejercicio 3 - TIR'!$E$18-SQRT(('Ejercicio 3 - TIR'!$E$18-'Ejercicio 3 - TIR'!$C$18)*('Ejercicio 3 - TIR'!$E$18-'Ejercicio 3 - TIR'!$D$18)*(1-L870)))</f>
        <v>36467.0901783042</v>
      </c>
      <c r="N870" s="27">
        <f ca="1" t="shared" ref="N870:R870" si="6470">RAND()</f>
        <v>0.413840946265327</v>
      </c>
      <c r="O870" s="28">
        <f ca="1">IF(N870&lt;=('Ejercicio 3 - TIR'!$D$18-'Ejercicio 3 - TIR'!$C$18)/('Ejercicio 3 - TIR'!$E$18-'Ejercicio 3 - TIR'!$C$18),'Ejercicio 3 - TIR'!$C$18+SQRT(('Ejercicio 3 - TIR'!$E$18-'Ejercicio 3 - TIR'!$C$18)*('Ejercicio 3 - TIR'!$D$18-'Ejercicio 3 - TIR'!$C$18)*N870),'Ejercicio 3 - TIR'!$E$18-SQRT(('Ejercicio 3 - TIR'!$E$18-'Ejercicio 3 - TIR'!$C$18)*('Ejercicio 3 - TIR'!$E$18-'Ejercicio 3 - TIR'!$D$18)*(1-N870)))</f>
        <v>37878.8414084686</v>
      </c>
      <c r="P870" s="27">
        <f ca="1" t="shared" si="6470"/>
        <v>0.0690143041971427</v>
      </c>
      <c r="Q870" s="29">
        <f ca="1">IF(P870&lt;=('Ejercicio 3 - TIR'!$D$22-'Ejercicio 3 - TIR'!$C$22)/('Ejercicio 3 - TIR'!$E$22-'Ejercicio 3 - TIR'!$C$22),'Ejercicio 3 - TIR'!$C$22+SQRT(('Ejercicio 3 - TIR'!$E$22-'Ejercicio 3 - TIR'!$C$22)*('Ejercicio 3 - TIR'!$D$22-'Ejercicio 3 - TIR'!$C$22)*P870),'Ejercicio 3 - TIR'!$E$22-SQRT(('Ejercicio 3 - TIR'!$E$22-'Ejercicio 3 - TIR'!$C$22)*('Ejercicio 3 - TIR'!$E$22-'Ejercicio 3 - TIR'!$D$22)*(1-P870)))</f>
        <v>0.131145660480871</v>
      </c>
      <c r="R870" s="27">
        <f ca="1" t="shared" si="6470"/>
        <v>0.676674834851913</v>
      </c>
      <c r="S870" s="29">
        <f ca="1">IF(R870&lt;=('Ejercicio 3 - TIR'!$D$23-'Ejercicio 3 - TIR'!$C$23)/('Ejercicio 3 - TIR'!$E$23-'Ejercicio 3 - TIR'!$C$23),'Ejercicio 3 - TIR'!$C$23+SQRT(('Ejercicio 3 - TIR'!$E$23-'Ejercicio 3 - TIR'!$C$23)*('Ejercicio 3 - TIR'!$D$23-'Ejercicio 3 - TIR'!$C$23)*R870),'Ejercicio 3 - TIR'!$E$23-SQRT(('Ejercicio 3 - TIR'!$E$23-'Ejercicio 3 - TIR'!$C$23)*('Ejercicio 3 - TIR'!$E$23-'Ejercicio 3 - TIR'!$D$23)*(1-R870)))</f>
        <v>0.155875628562249</v>
      </c>
      <c r="T870" s="27">
        <f ca="1" t="shared" ref="T870:X870" si="6471">RAND()</f>
        <v>0.0242962267297817</v>
      </c>
      <c r="U870" s="29">
        <f ca="1">IF(T870&lt;=('Ejercicio 3 - TIR'!$D$24-'Ejercicio 3 - TIR'!$C$24)/('Ejercicio 3 - TIR'!$E$24-'Ejercicio 3 - TIR'!$C$24),'Ejercicio 3 - TIR'!$C$24+SQRT(('Ejercicio 3 - TIR'!$E$24-'Ejercicio 3 - TIR'!$C$24)*('Ejercicio 3 - TIR'!$D$24-'Ejercicio 3 - TIR'!$C$24)*T870),'Ejercicio 3 - TIR'!$E$24-SQRT(('Ejercicio 3 - TIR'!$E$24-'Ejercicio 3 - TIR'!$C$24)*('Ejercicio 3 - TIR'!$E$24-'Ejercicio 3 - TIR'!$D$24)*(1-T870)))</f>
        <v>0.157142973899752</v>
      </c>
      <c r="V870" s="27">
        <f ca="1" t="shared" si="6471"/>
        <v>0.913862429151553</v>
      </c>
      <c r="W870" s="29">
        <f ca="1">IF(V870&lt;=('Ejercicio 3 - TIR'!$D$25-'Ejercicio 3 - TIR'!$C$25)/('Ejercicio 3 - TIR'!$E$25-'Ejercicio 3 - TIR'!$C$25),'Ejercicio 3 - TIR'!$C$25+SQRT(('Ejercicio 3 - TIR'!$E$25-'Ejercicio 3 - TIR'!$C$25)*('Ejercicio 3 - TIR'!$D$25-'Ejercicio 3 - TIR'!$C$25)*V870),'Ejercicio 3 - TIR'!$E$25-SQRT(('Ejercicio 3 - TIR'!$E$25-'Ejercicio 3 - TIR'!$C$25)*('Ejercicio 3 - TIR'!$E$25-'Ejercicio 3 - TIR'!$D$25)*(1-V870)))</f>
        <v>0.232636777431319</v>
      </c>
      <c r="X870" s="27">
        <f ca="1" t="shared" si="6471"/>
        <v>0.28567683444761</v>
      </c>
      <c r="Y870" s="29">
        <f ca="1">IF(X870&lt;=('Ejercicio 3 - TIR'!$D$26-'Ejercicio 3 - TIR'!$C$26)/('Ejercicio 3 - TIR'!$E$26-'Ejercicio 3 - TIR'!$C$26),'Ejercicio 3 - TIR'!$C$26+SQRT(('Ejercicio 3 - TIR'!$E$26-'Ejercicio 3 - TIR'!$C$26)*('Ejercicio 3 - TIR'!$D$26-'Ejercicio 3 - TIR'!$C$26)*X870),'Ejercicio 3 - TIR'!$E$26-SQRT(('Ejercicio 3 - TIR'!$E$26-'Ejercicio 3 - TIR'!$C$26)*('Ejercicio 3 - TIR'!$E$26-'Ejercicio 3 - TIR'!$D$26)*(1-X870)))</f>
        <v>0.217772782593909</v>
      </c>
      <c r="Z870" s="27">
        <f ca="1" t="shared" si="6192"/>
        <v>1.13114566048087</v>
      </c>
      <c r="AA870" s="27">
        <f ca="1" t="shared" si="6193"/>
        <v>1.30746370130379</v>
      </c>
      <c r="AB870" s="27">
        <f ca="1" t="shared" si="6194"/>
        <v>1.51292243559264</v>
      </c>
      <c r="AC870" s="27">
        <f ca="1" t="shared" si="6195"/>
        <v>1.86488383551246</v>
      </c>
      <c r="AD870" s="27">
        <f ca="1" t="shared" si="6196"/>
        <v>2.27100477758641</v>
      </c>
      <c r="AE870" s="26">
        <f ca="1" t="shared" si="6197"/>
        <v>3692.67769546982</v>
      </c>
      <c r="AF870" s="26">
        <f ca="1" t="shared" si="6198"/>
        <v>4268.27615232898</v>
      </c>
      <c r="AG870" s="26">
        <f ca="1" t="shared" si="6199"/>
        <v>4939.00576033135</v>
      </c>
      <c r="AH870" s="26">
        <f ca="1" t="shared" si="6200"/>
        <v>6088.00014412955</v>
      </c>
      <c r="AI870" s="26">
        <f ca="1" t="shared" si="6201"/>
        <v>7413.80087594877</v>
      </c>
      <c r="AJ870" s="28">
        <f ca="1" t="shared" si="6202"/>
        <v>43083.1962209894</v>
      </c>
      <c r="AK870" s="28">
        <f ca="1" t="shared" si="6203"/>
        <v>53133.7761392185</v>
      </c>
      <c r="AL870" s="28">
        <f ca="1" t="shared" si="6204"/>
        <v>52289.4057085962</v>
      </c>
      <c r="AM870" s="28">
        <f ca="1" t="shared" si="6205"/>
        <v>68006.8870016946</v>
      </c>
      <c r="AN870" s="28">
        <f ca="1" t="shared" si="6206"/>
        <v>86023.02980807</v>
      </c>
      <c r="AO870" s="28">
        <f ca="1">C870/'Ejercicio 3 - TIR'!$D$7</f>
        <v>16589.3849317144</v>
      </c>
      <c r="AP870" s="28">
        <f ca="1" t="shared" si="6207"/>
        <v>26493.811289275</v>
      </c>
      <c r="AQ870" s="28">
        <f ca="1" t="shared" si="6208"/>
        <v>36544.3912075041</v>
      </c>
      <c r="AR870" s="28">
        <f ca="1" t="shared" si="6209"/>
        <v>35700.0207768818</v>
      </c>
      <c r="AS870" s="28">
        <f ca="1" t="shared" si="6210"/>
        <v>51417.5020699802</v>
      </c>
      <c r="AT870" s="28">
        <f ca="1" t="shared" si="6211"/>
        <v>69433.6448763556</v>
      </c>
      <c r="AU870" s="28">
        <f ca="1">AP870*'Ejercicio 3 - TIR'!$D$5</f>
        <v>13246.9056446375</v>
      </c>
      <c r="AV870" s="28">
        <f ca="1">AQ870*'Ejercicio 3 - TIR'!$D$5</f>
        <v>18272.195603752</v>
      </c>
      <c r="AW870" s="28">
        <f ca="1">AR870*'Ejercicio 3 - TIR'!$D$5</f>
        <v>17850.0103884409</v>
      </c>
      <c r="AX870" s="28">
        <f ca="1">AS870*'Ejercicio 3 - TIR'!$D$5</f>
        <v>25708.7510349901</v>
      </c>
      <c r="AY870" s="28">
        <f ca="1">AT870*'Ejercicio 3 - TIR'!$D$5</f>
        <v>34716.8224381778</v>
      </c>
      <c r="AZ870" s="28">
        <f ca="1" t="shared" ref="AZ870:BD870" si="6472">AJ870-AU870-AE870</f>
        <v>26143.6128808821</v>
      </c>
      <c r="BA870" s="28">
        <f ca="1" t="shared" si="6472"/>
        <v>30593.3043831375</v>
      </c>
      <c r="BB870" s="28">
        <f ca="1" t="shared" si="6472"/>
        <v>29500.389559824</v>
      </c>
      <c r="BC870" s="28">
        <f ca="1" t="shared" si="6472"/>
        <v>36210.135822575</v>
      </c>
      <c r="BD870" s="28">
        <f ca="1" t="shared" si="6472"/>
        <v>43892.4064939434</v>
      </c>
      <c r="BE870" s="28">
        <f ca="1" t="shared" ref="BE870:BI870" si="6473">AZ870/Z870</f>
        <v>23112.5077823911</v>
      </c>
      <c r="BF870" s="28">
        <f ca="1" t="shared" si="6473"/>
        <v>23398.9703520107</v>
      </c>
      <c r="BG870" s="28">
        <f ca="1" t="shared" si="6473"/>
        <v>19498.943809547</v>
      </c>
      <c r="BH870" s="28">
        <f ca="1" t="shared" si="6473"/>
        <v>19416.8318331874</v>
      </c>
      <c r="BI870" s="28">
        <f ca="1" t="shared" si="6473"/>
        <v>19327.3069819746</v>
      </c>
      <c r="BJ870" s="28">
        <f ca="1" t="shared" si="6214"/>
        <v>63944.8431442527</v>
      </c>
      <c r="BK870" s="28">
        <f ca="1" t="shared" si="6215"/>
        <v>37674.5724371433</v>
      </c>
      <c r="BL870" s="28">
        <f ca="1" t="shared" si="6216"/>
        <v>101619.415581396</v>
      </c>
      <c r="BM870" s="28">
        <f ca="1">BK870*'Ejercicio 3 - TIR'!$D$5</f>
        <v>18837.2862185717</v>
      </c>
      <c r="BN870" s="28">
        <f ca="1" t="shared" si="6217"/>
        <v>82782.1293628244</v>
      </c>
      <c r="BO870" s="28">
        <f ca="1" t="shared" si="6218"/>
        <v>36451.7636333659</v>
      </c>
      <c r="BP870" s="28">
        <f ca="1" t="shared" si="6219"/>
        <v>-111103.995826081</v>
      </c>
      <c r="BQ870" s="28">
        <f ca="1" t="shared" ref="BQ870:BT870" si="6474">BE870</f>
        <v>23112.5077823911</v>
      </c>
      <c r="BR870" s="28">
        <f ca="1" t="shared" si="6474"/>
        <v>23398.9703520107</v>
      </c>
      <c r="BS870" s="28">
        <f ca="1" t="shared" si="6474"/>
        <v>19498.943809547</v>
      </c>
      <c r="BT870" s="28">
        <f ca="1" t="shared" si="6474"/>
        <v>19416.8318331874</v>
      </c>
      <c r="BU870" s="28">
        <f ca="1" t="shared" si="6221"/>
        <v>55779.0706153405</v>
      </c>
      <c r="BV870" s="30">
        <f ca="1" t="shared" si="6222"/>
        <v>7.42060507674511</v>
      </c>
    </row>
    <row r="871" ht="15" customHeight="1" spans="1:74">
      <c r="A871" s="26">
        <v>870</v>
      </c>
      <c r="B871" s="27">
        <f ca="1" t="shared" ref="B871:F871" si="6475">RAND()</f>
        <v>0.220549368084473</v>
      </c>
      <c r="C871" s="28">
        <f ca="1">IF(B871&lt;=('Ejercicio 3 - TIR'!$D$13-'Ejercicio 3 - TIR'!$C$13)/('Ejercicio 3 - TIR'!$E$13-'Ejercicio 3 - TIR'!$C$13),'Ejercicio 3 - TIR'!$C$13+SQRT(('Ejercicio 3 - TIR'!$E$13-'Ejercicio 3 - TIR'!$C$13)*('Ejercicio 3 - TIR'!$D$13-'Ejercicio 3 - TIR'!$C$13)*B871),'Ejercicio 3 - TIR'!$E$13-SQRT(('Ejercicio 3 - TIR'!$E$13-'Ejercicio 3 - TIR'!$C$13)*('Ejercicio 3 - TIR'!$E$13-'Ejercicio 3 - TIR'!$D$13)*(1-B871)))</f>
        <v>69392.5367837336</v>
      </c>
      <c r="D871" s="27">
        <f ca="1" t="shared" si="6475"/>
        <v>0.930276611879498</v>
      </c>
      <c r="E871" s="28">
        <f ca="1">IF(D871&lt;=('Ejercicio 3 - TIR'!$D$14-'Ejercicio 3 - TIR'!$C$14)/('Ejercicio 3 - TIR'!$E$14-'Ejercicio 3 - TIR'!$C$14),'Ejercicio 3 - TIR'!$C$14+SQRT(('Ejercicio 3 - TIR'!$E$14-'Ejercicio 3 - TIR'!$C$14)*('Ejercicio 3 - TIR'!$D$14-'Ejercicio 3 - TIR'!$C$14)*D871),'Ejercicio 3 - TIR'!$E$14-SQRT(('Ejercicio 3 - TIR'!$E$14-'Ejercicio 3 - TIR'!$C$14)*('Ejercicio 3 - TIR'!$E$14-'Ejercicio 3 - TIR'!$D$14)*(1-D871)))</f>
        <v>36766.0383091206</v>
      </c>
      <c r="F871" s="27">
        <f ca="1" t="shared" si="6475"/>
        <v>0.145659696517972</v>
      </c>
      <c r="G871" s="28">
        <f ca="1">IF(F871&lt;=('Ejercicio 3 - TIR'!$D$18-'Ejercicio 3 - TIR'!$C$18)/('Ejercicio 3 - TIR'!$E$18-'Ejercicio 3 - TIR'!$C$18),'Ejercicio 3 - TIR'!$C$18+SQRT(('Ejercicio 3 - TIR'!$E$18-'Ejercicio 3 - TIR'!$C$18)*('Ejercicio 3 - TIR'!$D$18-'Ejercicio 3 - TIR'!$C$18)*F871),'Ejercicio 3 - TIR'!$E$18-SQRT(('Ejercicio 3 - TIR'!$E$18-'Ejercicio 3 - TIR'!$C$18)*('Ejercicio 3 - TIR'!$E$18-'Ejercicio 3 - TIR'!$D$18)*(1-F871)))</f>
        <v>34674.2865207105</v>
      </c>
      <c r="H871" s="27">
        <f ca="1" t="shared" ref="H871:L871" si="6476">RAND()</f>
        <v>0.777574304217723</v>
      </c>
      <c r="I871" s="28">
        <f ca="1">IF(H871&lt;=('Ejercicio 3 - TIR'!$D$18-'Ejercicio 3 - TIR'!$C$18)/('Ejercicio 3 - TIR'!$E$18-'Ejercicio 3 - TIR'!$C$18),'Ejercicio 3 - TIR'!$C$18+SQRT(('Ejercicio 3 - TIR'!$E$18-'Ejercicio 3 - TIR'!$C$18)*('Ejercicio 3 - TIR'!$D$18-'Ejercicio 3 - TIR'!$C$18)*H871),'Ejercicio 3 - TIR'!$E$18-SQRT(('Ejercicio 3 - TIR'!$E$18-'Ejercicio 3 - TIR'!$C$18)*('Ejercicio 3 - TIR'!$E$18-'Ejercicio 3 - TIR'!$D$18)*(1-H871)))</f>
        <v>40915.6484990061</v>
      </c>
      <c r="J871" s="27">
        <f ca="1" t="shared" si="6476"/>
        <v>0.91379873239348</v>
      </c>
      <c r="K871" s="28">
        <f ca="1">IF(J871&lt;=('Ejercicio 3 - TIR'!$D$18-'Ejercicio 3 - TIR'!$C$18)/('Ejercicio 3 - TIR'!$E$18-'Ejercicio 3 - TIR'!$C$18),'Ejercicio 3 - TIR'!$C$18+SQRT(('Ejercicio 3 - TIR'!$E$18-'Ejercicio 3 - TIR'!$C$18)*('Ejercicio 3 - TIR'!$D$18-'Ejercicio 3 - TIR'!$C$18)*J871),'Ejercicio 3 - TIR'!$E$18-SQRT(('Ejercicio 3 - TIR'!$E$18-'Ejercicio 3 - TIR'!$C$18)*('Ejercicio 3 - TIR'!$E$18-'Ejercicio 3 - TIR'!$D$18)*(1-J871)))</f>
        <v>42457.3448777923</v>
      </c>
      <c r="L871" s="27">
        <f ca="1" t="shared" si="6476"/>
        <v>0.279057362939603</v>
      </c>
      <c r="M871" s="28">
        <f ca="1">IF(L871&lt;=('Ejercicio 3 - TIR'!$D$18-'Ejercicio 3 - TIR'!$C$18)/('Ejercicio 3 - TIR'!$E$18-'Ejercicio 3 - TIR'!$C$18),'Ejercicio 3 - TIR'!$C$18+SQRT(('Ejercicio 3 - TIR'!$E$18-'Ejercicio 3 - TIR'!$C$18)*('Ejercicio 3 - TIR'!$D$18-'Ejercicio 3 - TIR'!$C$18)*L871),'Ejercicio 3 - TIR'!$E$18-SQRT(('Ejercicio 3 - TIR'!$E$18-'Ejercicio 3 - TIR'!$C$18)*('Ejercicio 3 - TIR'!$E$18-'Ejercicio 3 - TIR'!$D$18)*(1-L871)))</f>
        <v>36469.8225973314</v>
      </c>
      <c r="N871" s="27">
        <f ca="1" t="shared" ref="N871:R871" si="6477">RAND()</f>
        <v>0.991288133165859</v>
      </c>
      <c r="O871" s="28">
        <f ca="1">IF(N871&lt;=('Ejercicio 3 - TIR'!$D$18-'Ejercicio 3 - TIR'!$C$18)/('Ejercicio 3 - TIR'!$E$18-'Ejercicio 3 - TIR'!$C$18),'Ejercicio 3 - TIR'!$C$18+SQRT(('Ejercicio 3 - TIR'!$E$18-'Ejercicio 3 - TIR'!$C$18)*('Ejercicio 3 - TIR'!$D$18-'Ejercicio 3 - TIR'!$C$18)*N871),'Ejercicio 3 - TIR'!$E$18-SQRT(('Ejercicio 3 - TIR'!$E$18-'Ejercicio 3 - TIR'!$C$18)*('Ejercicio 3 - TIR'!$E$18-'Ejercicio 3 - TIR'!$D$18)*(1-N871)))</f>
        <v>44191.6745627159</v>
      </c>
      <c r="P871" s="27">
        <f ca="1" t="shared" si="6477"/>
        <v>0.561667433074423</v>
      </c>
      <c r="Q871" s="29">
        <f ca="1">IF(P871&lt;=('Ejercicio 3 - TIR'!$D$22-'Ejercicio 3 - TIR'!$C$22)/('Ejercicio 3 - TIR'!$E$22-'Ejercicio 3 - TIR'!$C$22),'Ejercicio 3 - TIR'!$C$22+SQRT(('Ejercicio 3 - TIR'!$E$22-'Ejercicio 3 - TIR'!$C$22)*('Ejercicio 3 - TIR'!$D$22-'Ejercicio 3 - TIR'!$C$22)*P871),'Ejercicio 3 - TIR'!$E$22-SQRT(('Ejercicio 3 - TIR'!$E$22-'Ejercicio 3 - TIR'!$C$22)*('Ejercicio 3 - TIR'!$E$22-'Ejercicio 3 - TIR'!$D$22)*(1-P871)))</f>
        <v>0.151910880745989</v>
      </c>
      <c r="R871" s="27">
        <f ca="1" t="shared" si="6477"/>
        <v>0.597172668357491</v>
      </c>
      <c r="S871" s="29">
        <f ca="1">IF(R871&lt;=('Ejercicio 3 - TIR'!$D$23-'Ejercicio 3 - TIR'!$C$23)/('Ejercicio 3 - TIR'!$E$23-'Ejercicio 3 - TIR'!$C$23),'Ejercicio 3 - TIR'!$C$23+SQRT(('Ejercicio 3 - TIR'!$E$23-'Ejercicio 3 - TIR'!$C$23)*('Ejercicio 3 - TIR'!$D$23-'Ejercicio 3 - TIR'!$C$23)*R871),'Ejercicio 3 - TIR'!$E$23-SQRT(('Ejercicio 3 - TIR'!$E$23-'Ejercicio 3 - TIR'!$C$23)*('Ejercicio 3 - TIR'!$E$23-'Ejercicio 3 - TIR'!$D$23)*(1-R871)))</f>
        <v>0.153072519669369</v>
      </c>
      <c r="T871" s="27">
        <f ca="1" t="shared" ref="T871:X871" si="6478">RAND()</f>
        <v>0.258777471216423</v>
      </c>
      <c r="U871" s="29">
        <f ca="1">IF(T871&lt;=('Ejercicio 3 - TIR'!$D$24-'Ejercicio 3 - TIR'!$C$24)/('Ejercicio 3 - TIR'!$E$24-'Ejercicio 3 - TIR'!$C$24),'Ejercicio 3 - TIR'!$C$24+SQRT(('Ejercicio 3 - TIR'!$E$24-'Ejercicio 3 - TIR'!$C$24)*('Ejercicio 3 - TIR'!$D$24-'Ejercicio 3 - TIR'!$C$24)*T871),'Ejercicio 3 - TIR'!$E$24-SQRT(('Ejercicio 3 - TIR'!$E$24-'Ejercicio 3 - TIR'!$C$24)*('Ejercicio 3 - TIR'!$E$24-'Ejercicio 3 - TIR'!$D$24)*(1-T871)))</f>
        <v>0.173311642789698</v>
      </c>
      <c r="V871" s="27">
        <f ca="1" t="shared" si="6478"/>
        <v>0.187147652542024</v>
      </c>
      <c r="W871" s="29">
        <f ca="1">IF(V871&lt;=('Ejercicio 3 - TIR'!$D$25-'Ejercicio 3 - TIR'!$C$25)/('Ejercicio 3 - TIR'!$E$25-'Ejercicio 3 - TIR'!$C$25),'Ejercicio 3 - TIR'!$C$25+SQRT(('Ejercicio 3 - TIR'!$E$25-'Ejercicio 3 - TIR'!$C$25)*('Ejercicio 3 - TIR'!$D$25-'Ejercicio 3 - TIR'!$C$25)*V871),'Ejercicio 3 - TIR'!$E$25-SQRT(('Ejercicio 3 - TIR'!$E$25-'Ejercicio 3 - TIR'!$C$25)*('Ejercicio 3 - TIR'!$E$25-'Ejercicio 3 - TIR'!$D$25)*(1-V871)))</f>
        <v>0.196186621437435</v>
      </c>
      <c r="X871" s="27">
        <f ca="1" t="shared" si="6478"/>
        <v>0.762269249521048</v>
      </c>
      <c r="Y871" s="29">
        <f ca="1">IF(X871&lt;=('Ejercicio 3 - TIR'!$D$26-'Ejercicio 3 - TIR'!$C$26)/('Ejercicio 3 - TIR'!$E$26-'Ejercicio 3 - TIR'!$C$26),'Ejercicio 3 - TIR'!$C$26+SQRT(('Ejercicio 3 - TIR'!$E$26-'Ejercicio 3 - TIR'!$C$26)*('Ejercicio 3 - TIR'!$D$26-'Ejercicio 3 - TIR'!$C$26)*X871),'Ejercicio 3 - TIR'!$E$26-SQRT(('Ejercicio 3 - TIR'!$E$26-'Ejercicio 3 - TIR'!$C$26)*('Ejercicio 3 - TIR'!$E$26-'Ejercicio 3 - TIR'!$D$26)*(1-X871)))</f>
        <v>0.244170597931498</v>
      </c>
      <c r="Z871" s="27">
        <f ca="1" t="shared" si="6192"/>
        <v>1.15191088074599</v>
      </c>
      <c r="AA871" s="27">
        <f ca="1" t="shared" si="6193"/>
        <v>1.32823678169634</v>
      </c>
      <c r="AB871" s="27">
        <f ca="1" t="shared" si="6194"/>
        <v>1.55843568034583</v>
      </c>
      <c r="AC871" s="27">
        <f ca="1" t="shared" si="6195"/>
        <v>1.86417991120043</v>
      </c>
      <c r="AD871" s="27">
        <f ca="1" t="shared" si="6196"/>
        <v>2.31935783477013</v>
      </c>
      <c r="AE871" s="26">
        <f ca="1" t="shared" si="6197"/>
        <v>5585.1612610793</v>
      </c>
      <c r="AF871" s="26">
        <f ca="1" t="shared" si="6198"/>
        <v>6440.09596807246</v>
      </c>
      <c r="AG871" s="26">
        <f ca="1" t="shared" si="6199"/>
        <v>7556.2395800224</v>
      </c>
      <c r="AH871" s="26">
        <f ca="1" t="shared" si="6200"/>
        <v>9038.67269399882</v>
      </c>
      <c r="AI871" s="26">
        <f ca="1" t="shared" si="6201"/>
        <v>11245.6508101996</v>
      </c>
      <c r="AJ871" s="28">
        <f ca="1" t="shared" si="6202"/>
        <v>39941.6879253104</v>
      </c>
      <c r="AK871" s="28">
        <f ca="1" t="shared" si="6203"/>
        <v>54345.6692833386</v>
      </c>
      <c r="AL871" s="28">
        <f ca="1" t="shared" si="6204"/>
        <v>66167.0411503</v>
      </c>
      <c r="AM871" s="28">
        <f ca="1" t="shared" si="6205"/>
        <v>67986.3106509889</v>
      </c>
      <c r="AN871" s="28">
        <f ca="1" t="shared" si="6206"/>
        <v>102496.306628647</v>
      </c>
      <c r="AO871" s="28">
        <f ca="1">C871/'Ejercicio 3 - TIR'!$D$7</f>
        <v>13878.5073567467</v>
      </c>
      <c r="AP871" s="28">
        <f ca="1" t="shared" si="6207"/>
        <v>26063.1805685637</v>
      </c>
      <c r="AQ871" s="28">
        <f ca="1" t="shared" si="6208"/>
        <v>40467.1619265919</v>
      </c>
      <c r="AR871" s="28">
        <f ca="1" t="shared" si="6209"/>
        <v>52288.5337935533</v>
      </c>
      <c r="AS871" s="28">
        <f ca="1" t="shared" si="6210"/>
        <v>54107.8032942422</v>
      </c>
      <c r="AT871" s="28">
        <f ca="1" t="shared" si="6211"/>
        <v>88617.7992719003</v>
      </c>
      <c r="AU871" s="28">
        <f ca="1">AP871*'Ejercicio 3 - TIR'!$D$5</f>
        <v>13031.5902842818</v>
      </c>
      <c r="AV871" s="28">
        <f ca="1">AQ871*'Ejercicio 3 - TIR'!$D$5</f>
        <v>20233.5809632959</v>
      </c>
      <c r="AW871" s="28">
        <f ca="1">AR871*'Ejercicio 3 - TIR'!$D$5</f>
        <v>26144.2668967766</v>
      </c>
      <c r="AX871" s="28">
        <f ca="1">AS871*'Ejercicio 3 - TIR'!$D$5</f>
        <v>27053.9016471211</v>
      </c>
      <c r="AY871" s="28">
        <f ca="1">AT871*'Ejercicio 3 - TIR'!$D$5</f>
        <v>44308.8996359501</v>
      </c>
      <c r="AZ871" s="28">
        <f ca="1" t="shared" ref="AZ871:BD871" si="6479">AJ871-AU871-AE871</f>
        <v>21324.9363799493</v>
      </c>
      <c r="BA871" s="28">
        <f ca="1" t="shared" si="6479"/>
        <v>27671.9923519702</v>
      </c>
      <c r="BB871" s="28">
        <f ca="1" t="shared" si="6479"/>
        <v>32466.534673501</v>
      </c>
      <c r="BC871" s="28">
        <f ca="1" t="shared" si="6479"/>
        <v>31893.736309869</v>
      </c>
      <c r="BD871" s="28">
        <f ca="1" t="shared" si="6479"/>
        <v>46941.7561824972</v>
      </c>
      <c r="BE871" s="28">
        <f ca="1" t="shared" ref="BE871:BI871" si="6480">AZ871/Z871</f>
        <v>18512.6616445701</v>
      </c>
      <c r="BF871" s="28">
        <f ca="1" t="shared" si="6480"/>
        <v>20833.6290135177</v>
      </c>
      <c r="BG871" s="28">
        <f ca="1" t="shared" si="6480"/>
        <v>20832.7716587548</v>
      </c>
      <c r="BH871" s="28">
        <f ca="1" t="shared" si="6480"/>
        <v>17108.7222420132</v>
      </c>
      <c r="BI871" s="28">
        <f ca="1" t="shared" si="6480"/>
        <v>20239.1176897245</v>
      </c>
      <c r="BJ871" s="28">
        <f ca="1" t="shared" si="6214"/>
        <v>85273.5990057178</v>
      </c>
      <c r="BK871" s="28">
        <f ca="1" t="shared" si="6215"/>
        <v>32189.2247727854</v>
      </c>
      <c r="BL871" s="28">
        <f ca="1" t="shared" si="6216"/>
        <v>117462.823778503</v>
      </c>
      <c r="BM871" s="28">
        <f ca="1">BK871*'Ejercicio 3 - TIR'!$D$5</f>
        <v>16094.6123863927</v>
      </c>
      <c r="BN871" s="28">
        <f ca="1" t="shared" si="6217"/>
        <v>101368.21139211</v>
      </c>
      <c r="BO871" s="28">
        <f ca="1" t="shared" si="6218"/>
        <v>43705.291987494</v>
      </c>
      <c r="BP871" s="28">
        <f ca="1" t="shared" si="6219"/>
        <v>-106158.575092854</v>
      </c>
      <c r="BQ871" s="28">
        <f ca="1" t="shared" ref="BQ871:BT871" si="6481">BE871</f>
        <v>18512.6616445701</v>
      </c>
      <c r="BR871" s="28">
        <f ca="1" t="shared" si="6481"/>
        <v>20833.6290135177</v>
      </c>
      <c r="BS871" s="28">
        <f ca="1" t="shared" si="6481"/>
        <v>20832.7716587548</v>
      </c>
      <c r="BT871" s="28">
        <f ca="1" t="shared" si="6481"/>
        <v>17108.7222420132</v>
      </c>
      <c r="BU871" s="28">
        <f ca="1" t="shared" si="6221"/>
        <v>63944.4096772185</v>
      </c>
      <c r="BV871" s="30">
        <f ca="1" t="shared" si="6222"/>
        <v>8.43510613195921</v>
      </c>
    </row>
    <row r="872" ht="15" customHeight="1" spans="1:74">
      <c r="A872" s="26">
        <v>871</v>
      </c>
      <c r="B872" s="27">
        <f ca="1" t="shared" ref="B872:F872" si="6482">RAND()</f>
        <v>0.174965525025735</v>
      </c>
      <c r="C872" s="28">
        <f ca="1">IF(B872&lt;=('Ejercicio 3 - TIR'!$D$13-'Ejercicio 3 - TIR'!$C$13)/('Ejercicio 3 - TIR'!$E$13-'Ejercicio 3 - TIR'!$C$13),'Ejercicio 3 - TIR'!$C$13+SQRT(('Ejercicio 3 - TIR'!$E$13-'Ejercicio 3 - TIR'!$C$13)*('Ejercicio 3 - TIR'!$D$13-'Ejercicio 3 - TIR'!$C$13)*B872),'Ejercicio 3 - TIR'!$E$13-SQRT(('Ejercicio 3 - TIR'!$E$13-'Ejercicio 3 - TIR'!$C$13)*('Ejercicio 3 - TIR'!$E$13-'Ejercicio 3 - TIR'!$D$13)*(1-B872)))</f>
        <v>68365.7761152384</v>
      </c>
      <c r="D872" s="27">
        <f ca="1" t="shared" si="6482"/>
        <v>0.79083099527098</v>
      </c>
      <c r="E872" s="28">
        <f ca="1">IF(D872&lt;=('Ejercicio 3 - TIR'!$D$14-'Ejercicio 3 - TIR'!$C$14)/('Ejercicio 3 - TIR'!$E$14-'Ejercicio 3 - TIR'!$C$14),'Ejercicio 3 - TIR'!$C$14+SQRT(('Ejercicio 3 - TIR'!$E$14-'Ejercicio 3 - TIR'!$C$14)*('Ejercicio 3 - TIR'!$D$14-'Ejercicio 3 - TIR'!$C$14)*D872),'Ejercicio 3 - TIR'!$E$14-SQRT(('Ejercicio 3 - TIR'!$E$14-'Ejercicio 3 - TIR'!$C$14)*('Ejercicio 3 - TIR'!$E$14-'Ejercicio 3 - TIR'!$D$14)*(1-D872)))</f>
        <v>34398.6295686365</v>
      </c>
      <c r="F872" s="27">
        <f ca="1" t="shared" si="6482"/>
        <v>0.841820638324255</v>
      </c>
      <c r="G872" s="28">
        <f ca="1">IF(F872&lt;=('Ejercicio 3 - TIR'!$D$18-'Ejercicio 3 - TIR'!$C$18)/('Ejercicio 3 - TIR'!$E$18-'Ejercicio 3 - TIR'!$C$18),'Ejercicio 3 - TIR'!$C$18+SQRT(('Ejercicio 3 - TIR'!$E$18-'Ejercicio 3 - TIR'!$C$18)*('Ejercicio 3 - TIR'!$D$18-'Ejercicio 3 - TIR'!$C$18)*F872),'Ejercicio 3 - TIR'!$E$18-SQRT(('Ejercicio 3 - TIR'!$E$18-'Ejercicio 3 - TIR'!$C$18)*('Ejercicio 3 - TIR'!$E$18-'Ejercicio 3 - TIR'!$D$18)*(1-F872)))</f>
        <v>41555.6637612334</v>
      </c>
      <c r="H872" s="27">
        <f ca="1" t="shared" ref="H872:L872" si="6483">RAND()</f>
        <v>0.364926365417637</v>
      </c>
      <c r="I872" s="28">
        <f ca="1">IF(H872&lt;=('Ejercicio 3 - TIR'!$D$18-'Ejercicio 3 - TIR'!$C$18)/('Ejercicio 3 - TIR'!$E$18-'Ejercicio 3 - TIR'!$C$18),'Ejercicio 3 - TIR'!$C$18+SQRT(('Ejercicio 3 - TIR'!$E$18-'Ejercicio 3 - TIR'!$C$18)*('Ejercicio 3 - TIR'!$D$18-'Ejercicio 3 - TIR'!$C$18)*H872),'Ejercicio 3 - TIR'!$E$18-SQRT(('Ejercicio 3 - TIR'!$E$18-'Ejercicio 3 - TIR'!$C$18)*('Ejercicio 3 - TIR'!$E$18-'Ejercicio 3 - TIR'!$D$18)*(1-H872)))</f>
        <v>37398.5778912333</v>
      </c>
      <c r="J872" s="27">
        <f ca="1" t="shared" si="6483"/>
        <v>0.278115875660605</v>
      </c>
      <c r="K872" s="28">
        <f ca="1">IF(J872&lt;=('Ejercicio 3 - TIR'!$D$18-'Ejercicio 3 - TIR'!$C$18)/('Ejercicio 3 - TIR'!$E$18-'Ejercicio 3 - TIR'!$C$18),'Ejercicio 3 - TIR'!$C$18+SQRT(('Ejercicio 3 - TIR'!$E$18-'Ejercicio 3 - TIR'!$C$18)*('Ejercicio 3 - TIR'!$D$18-'Ejercicio 3 - TIR'!$C$18)*J872),'Ejercicio 3 - TIR'!$E$18-SQRT(('Ejercicio 3 - TIR'!$E$18-'Ejercicio 3 - TIR'!$C$18)*('Ejercicio 3 - TIR'!$E$18-'Ejercicio 3 - TIR'!$D$18)*(1-J872)))</f>
        <v>36458.8993914668</v>
      </c>
      <c r="L872" s="27">
        <f ca="1" t="shared" si="6483"/>
        <v>0.452766242318278</v>
      </c>
      <c r="M872" s="28">
        <f ca="1">IF(L872&lt;=('Ejercicio 3 - TIR'!$D$18-'Ejercicio 3 - TIR'!$C$18)/('Ejercicio 3 - TIR'!$E$18-'Ejercicio 3 - TIR'!$C$18),'Ejercicio 3 - TIR'!$C$18+SQRT(('Ejercicio 3 - TIR'!$E$18-'Ejercicio 3 - TIR'!$C$18)*('Ejercicio 3 - TIR'!$D$18-'Ejercicio 3 - TIR'!$C$18)*L872),'Ejercicio 3 - TIR'!$E$18-SQRT(('Ejercicio 3 - TIR'!$E$18-'Ejercicio 3 - TIR'!$C$18)*('Ejercicio 3 - TIR'!$E$18-'Ejercicio 3 - TIR'!$D$18)*(1-L872)))</f>
        <v>38241.0518957074</v>
      </c>
      <c r="N872" s="27">
        <f ca="1" t="shared" ref="N872:R872" si="6484">RAND()</f>
        <v>0.0753264768916411</v>
      </c>
      <c r="O872" s="28">
        <f ca="1">IF(N872&lt;=('Ejercicio 3 - TIR'!$D$18-'Ejercicio 3 - TIR'!$C$18)/('Ejercicio 3 - TIR'!$E$18-'Ejercicio 3 - TIR'!$C$18),'Ejercicio 3 - TIR'!$C$18+SQRT(('Ejercicio 3 - TIR'!$E$18-'Ejercicio 3 - TIR'!$C$18)*('Ejercicio 3 - TIR'!$D$18-'Ejercicio 3 - TIR'!$C$18)*N872),'Ejercicio 3 - TIR'!$E$18-SQRT(('Ejercicio 3 - TIR'!$E$18-'Ejercicio 3 - TIR'!$C$18)*('Ejercicio 3 - TIR'!$E$18-'Ejercicio 3 - TIR'!$D$18)*(1-N872)))</f>
        <v>33361.3942841842</v>
      </c>
      <c r="P872" s="27">
        <f ca="1" t="shared" si="6484"/>
        <v>0.120713311766429</v>
      </c>
      <c r="Q872" s="29">
        <f ca="1">IF(P872&lt;=('Ejercicio 3 - TIR'!$D$22-'Ejercicio 3 - TIR'!$C$22)/('Ejercicio 3 - TIR'!$E$22-'Ejercicio 3 - TIR'!$C$22),'Ejercicio 3 - TIR'!$C$22+SQRT(('Ejercicio 3 - TIR'!$E$22-'Ejercicio 3 - TIR'!$C$22)*('Ejercicio 3 - TIR'!$D$22-'Ejercicio 3 - TIR'!$C$22)*P872),'Ejercicio 3 - TIR'!$E$22-SQRT(('Ejercicio 3 - TIR'!$E$22-'Ejercicio 3 - TIR'!$C$22)*('Ejercicio 3 - TIR'!$E$22-'Ejercicio 3 - TIR'!$D$22)*(1-P872)))</f>
        <v>0.134740554982075</v>
      </c>
      <c r="R872" s="27">
        <f ca="1" t="shared" si="6484"/>
        <v>0.293678219173097</v>
      </c>
      <c r="S872" s="29">
        <f ca="1">IF(R872&lt;=('Ejercicio 3 - TIR'!$D$23-'Ejercicio 3 - TIR'!$C$23)/('Ejercicio 3 - TIR'!$E$23-'Ejercicio 3 - TIR'!$C$23),'Ejercicio 3 - TIR'!$C$23+SQRT(('Ejercicio 3 - TIR'!$E$23-'Ejercicio 3 - TIR'!$C$23)*('Ejercicio 3 - TIR'!$D$23-'Ejercicio 3 - TIR'!$C$23)*R872),'Ejercicio 3 - TIR'!$E$23-SQRT(('Ejercicio 3 - TIR'!$E$23-'Ejercicio 3 - TIR'!$C$23)*('Ejercicio 3 - TIR'!$E$23-'Ejercicio 3 - TIR'!$D$23)*(1-R872)))</f>
        <v>0.142991754924572</v>
      </c>
      <c r="T872" s="27">
        <f ca="1" t="shared" ref="T872:X872" si="6485">RAND()</f>
        <v>0.67182365277719</v>
      </c>
      <c r="U872" s="29">
        <f ca="1">IF(T872&lt;=('Ejercicio 3 - TIR'!$D$24-'Ejercicio 3 - TIR'!$C$24)/('Ejercicio 3 - TIR'!$E$24-'Ejercicio 3 - TIR'!$C$24),'Ejercicio 3 - TIR'!$C$24+SQRT(('Ejercicio 3 - TIR'!$E$24-'Ejercicio 3 - TIR'!$C$24)*('Ejercicio 3 - TIR'!$D$24-'Ejercicio 3 - TIR'!$C$24)*T872),'Ejercicio 3 - TIR'!$E$24-SQRT(('Ejercicio 3 - TIR'!$E$24-'Ejercicio 3 - TIR'!$C$24)*('Ejercicio 3 - TIR'!$E$24-'Ejercicio 3 - TIR'!$D$24)*(1-T872)))</f>
        <v>0.189686739333687</v>
      </c>
      <c r="V872" s="27">
        <f ca="1" t="shared" si="6485"/>
        <v>0.438566217327457</v>
      </c>
      <c r="W872" s="29">
        <f ca="1">IF(V872&lt;=('Ejercicio 3 - TIR'!$D$25-'Ejercicio 3 - TIR'!$C$25)/('Ejercicio 3 - TIR'!$E$25-'Ejercicio 3 - TIR'!$C$25),'Ejercicio 3 - TIR'!$C$25+SQRT(('Ejercicio 3 - TIR'!$E$25-'Ejercicio 3 - TIR'!$C$25)*('Ejercicio 3 - TIR'!$D$25-'Ejercicio 3 - TIR'!$C$25)*V872),'Ejercicio 3 - TIR'!$E$25-SQRT(('Ejercicio 3 - TIR'!$E$25-'Ejercicio 3 - TIR'!$C$25)*('Ejercicio 3 - TIR'!$E$25-'Ejercicio 3 - TIR'!$D$25)*(1-V872)))</f>
        <v>0.205671473751613</v>
      </c>
      <c r="X872" s="27">
        <f ca="1" t="shared" si="6485"/>
        <v>0.0946603568580995</v>
      </c>
      <c r="Y872" s="29">
        <f ca="1">IF(X872&lt;=('Ejercicio 3 - TIR'!$D$26-'Ejercicio 3 - TIR'!$C$26)/('Ejercicio 3 - TIR'!$E$26-'Ejercicio 3 - TIR'!$C$26),'Ejercicio 3 - TIR'!$C$26+SQRT(('Ejercicio 3 - TIR'!$E$26-'Ejercicio 3 - TIR'!$C$26)*('Ejercicio 3 - TIR'!$D$26-'Ejercicio 3 - TIR'!$C$26)*X872),'Ejercicio 3 - TIR'!$E$26-SQRT(('Ejercicio 3 - TIR'!$E$26-'Ejercicio 3 - TIR'!$C$26)*('Ejercicio 3 - TIR'!$E$26-'Ejercicio 3 - TIR'!$D$26)*(1-X872)))</f>
        <v>0.205986962297975</v>
      </c>
      <c r="Z872" s="27">
        <f ca="1" t="shared" si="6192"/>
        <v>1.13474055498207</v>
      </c>
      <c r="AA872" s="27">
        <f ca="1" t="shared" si="6193"/>
        <v>1.29699909832304</v>
      </c>
      <c r="AB872" s="27">
        <f ca="1" t="shared" si="6194"/>
        <v>1.54302262820267</v>
      </c>
      <c r="AC872" s="27">
        <f ca="1" t="shared" si="6195"/>
        <v>1.86037836617721</v>
      </c>
      <c r="AD872" s="27">
        <f ca="1" t="shared" si="6196"/>
        <v>2.24359205455092</v>
      </c>
      <c r="AE872" s="26">
        <f ca="1" t="shared" si="6197"/>
        <v>4634.8904387009</v>
      </c>
      <c r="AF872" s="26">
        <f ca="1" t="shared" si="6198"/>
        <v>5297.64155641386</v>
      </c>
      <c r="AG872" s="26">
        <f ca="1" t="shared" si="6199"/>
        <v>6302.53390940864</v>
      </c>
      <c r="AH872" s="26">
        <f ca="1" t="shared" si="6200"/>
        <v>7598.78534692623</v>
      </c>
      <c r="AI872" s="26">
        <f ca="1" t="shared" si="6201"/>
        <v>9164.03605769392</v>
      </c>
      <c r="AJ872" s="28">
        <f ca="1" t="shared" si="6202"/>
        <v>47154.8969590705</v>
      </c>
      <c r="AK872" s="28">
        <f ca="1" t="shared" si="6203"/>
        <v>48505.9218034937</v>
      </c>
      <c r="AL872" s="28">
        <f ca="1" t="shared" si="6204"/>
        <v>56256.906760398</v>
      </c>
      <c r="AM872" s="28">
        <f ca="1" t="shared" si="6205"/>
        <v>71142.8256466338</v>
      </c>
      <c r="AN872" s="28">
        <f ca="1" t="shared" si="6206"/>
        <v>74849.3591447361</v>
      </c>
      <c r="AO872" s="28">
        <f ca="1">C872/'Ejercicio 3 - TIR'!$D$7</f>
        <v>13673.1552230477</v>
      </c>
      <c r="AP872" s="28">
        <f ca="1" t="shared" si="6207"/>
        <v>33481.7417360228</v>
      </c>
      <c r="AQ872" s="28">
        <f ca="1" t="shared" si="6208"/>
        <v>34832.766580446</v>
      </c>
      <c r="AR872" s="28">
        <f ca="1" t="shared" si="6209"/>
        <v>42583.7515373504</v>
      </c>
      <c r="AS872" s="28">
        <f ca="1" t="shared" si="6210"/>
        <v>57469.6704235861</v>
      </c>
      <c r="AT872" s="28">
        <f ca="1" t="shared" si="6211"/>
        <v>61176.2039216884</v>
      </c>
      <c r="AU872" s="28">
        <f ca="1">AP872*'Ejercicio 3 - TIR'!$D$5</f>
        <v>16740.8708680114</v>
      </c>
      <c r="AV872" s="28">
        <f ca="1">AQ872*'Ejercicio 3 - TIR'!$D$5</f>
        <v>17416.383290223</v>
      </c>
      <c r="AW872" s="28">
        <f ca="1">AR872*'Ejercicio 3 - TIR'!$D$5</f>
        <v>21291.8757686752</v>
      </c>
      <c r="AX872" s="28">
        <f ca="1">AS872*'Ejercicio 3 - TIR'!$D$5</f>
        <v>28734.8352117931</v>
      </c>
      <c r="AY872" s="28">
        <f ca="1">AT872*'Ejercicio 3 - TIR'!$D$5</f>
        <v>30588.1019608442</v>
      </c>
      <c r="AZ872" s="28">
        <f ca="1" t="shared" ref="AZ872:BD872" si="6486">AJ872-AU872-AE872</f>
        <v>25779.1356523582</v>
      </c>
      <c r="BA872" s="28">
        <f ca="1" t="shared" si="6486"/>
        <v>25791.8969568568</v>
      </c>
      <c r="BB872" s="28">
        <f ca="1" t="shared" si="6486"/>
        <v>28662.4970823142</v>
      </c>
      <c r="BC872" s="28">
        <f ca="1" t="shared" si="6486"/>
        <v>34809.2050879145</v>
      </c>
      <c r="BD872" s="28">
        <f ca="1" t="shared" si="6486"/>
        <v>35097.221126198</v>
      </c>
      <c r="BE872" s="28">
        <f ca="1" t="shared" ref="BE872:BI872" si="6487">AZ872/Z872</f>
        <v>22718.0878828865</v>
      </c>
      <c r="BF872" s="28">
        <f ca="1" t="shared" si="6487"/>
        <v>19885.8248939452</v>
      </c>
      <c r="BG872" s="28">
        <f ca="1" t="shared" si="6487"/>
        <v>18575.5520096945</v>
      </c>
      <c r="BH872" s="28">
        <f ca="1" t="shared" si="6487"/>
        <v>18710.820186241</v>
      </c>
      <c r="BI872" s="28">
        <f ca="1" t="shared" si="6487"/>
        <v>15643.316731759</v>
      </c>
      <c r="BJ872" s="28">
        <f ca="1" t="shared" si="6214"/>
        <v>77176.4919876332</v>
      </c>
      <c r="BK872" s="28">
        <f ca="1" t="shared" si="6215"/>
        <v>30676.9824190712</v>
      </c>
      <c r="BL872" s="28">
        <f ca="1" t="shared" si="6216"/>
        <v>107853.474406704</v>
      </c>
      <c r="BM872" s="28">
        <f ca="1">BK872*'Ejercicio 3 - TIR'!$D$5</f>
        <v>15338.4912095356</v>
      </c>
      <c r="BN872" s="28">
        <f ca="1" t="shared" si="6217"/>
        <v>92514.9831971688</v>
      </c>
      <c r="BO872" s="28">
        <f ca="1" t="shared" si="6218"/>
        <v>41235.2071801604</v>
      </c>
      <c r="BP872" s="28">
        <f ca="1" t="shared" si="6219"/>
        <v>-102764.405683875</v>
      </c>
      <c r="BQ872" s="28">
        <f ca="1" t="shared" ref="BQ872:BT872" si="6488">BE872</f>
        <v>22718.0878828865</v>
      </c>
      <c r="BR872" s="28">
        <f ca="1" t="shared" si="6488"/>
        <v>19885.8248939452</v>
      </c>
      <c r="BS872" s="28">
        <f ca="1" t="shared" si="6488"/>
        <v>18575.5520096945</v>
      </c>
      <c r="BT872" s="28">
        <f ca="1" t="shared" si="6488"/>
        <v>18710.820186241</v>
      </c>
      <c r="BU872" s="28">
        <f ca="1" t="shared" si="6221"/>
        <v>56878.5239119194</v>
      </c>
      <c r="BV872" s="30">
        <f ca="1" t="shared" si="6222"/>
        <v>8.79979867150498</v>
      </c>
    </row>
    <row r="873" ht="15" customHeight="1" spans="1:74">
      <c r="A873" s="26">
        <v>872</v>
      </c>
      <c r="B873" s="27">
        <f ca="1" t="shared" ref="B873:F873" si="6489">RAND()</f>
        <v>0.18013308255592</v>
      </c>
      <c r="C873" s="28">
        <f ca="1">IF(B873&lt;=('Ejercicio 3 - TIR'!$D$13-'Ejercicio 3 - TIR'!$C$13)/('Ejercicio 3 - TIR'!$E$13-'Ejercicio 3 - TIR'!$C$13),'Ejercicio 3 - TIR'!$C$13+SQRT(('Ejercicio 3 - TIR'!$E$13-'Ejercicio 3 - TIR'!$C$13)*('Ejercicio 3 - TIR'!$D$13-'Ejercicio 3 - TIR'!$C$13)*B873),'Ejercicio 3 - TIR'!$E$13-SQRT(('Ejercicio 3 - TIR'!$E$13-'Ejercicio 3 - TIR'!$C$13)*('Ejercicio 3 - TIR'!$E$13-'Ejercicio 3 - TIR'!$D$13)*(1-B873)))</f>
        <v>68488.417580584</v>
      </c>
      <c r="D873" s="27">
        <f ca="1" t="shared" si="6489"/>
        <v>0.550933851541634</v>
      </c>
      <c r="E873" s="28">
        <f ca="1">IF(D873&lt;=('Ejercicio 3 - TIR'!$D$14-'Ejercicio 3 - TIR'!$C$14)/('Ejercicio 3 - TIR'!$E$14-'Ejercicio 3 - TIR'!$C$14),'Ejercicio 3 - TIR'!$C$14+SQRT(('Ejercicio 3 - TIR'!$E$14-'Ejercicio 3 - TIR'!$C$14)*('Ejercicio 3 - TIR'!$D$14-'Ejercicio 3 - TIR'!$C$14)*D873),'Ejercicio 3 - TIR'!$E$14-SQRT(('Ejercicio 3 - TIR'!$E$14-'Ejercicio 3 - TIR'!$C$14)*('Ejercicio 3 - TIR'!$E$14-'Ejercicio 3 - TIR'!$D$14)*(1-D873)))</f>
        <v>31792.6909240144</v>
      </c>
      <c r="F873" s="27">
        <f ca="1" t="shared" si="6489"/>
        <v>0.537590060532051</v>
      </c>
      <c r="G873" s="28">
        <f ca="1">IF(F873&lt;=('Ejercicio 3 - TIR'!$D$18-'Ejercicio 3 - TIR'!$C$18)/('Ejercicio 3 - TIR'!$E$18-'Ejercicio 3 - TIR'!$C$18),'Ejercicio 3 - TIR'!$C$18+SQRT(('Ejercicio 3 - TIR'!$E$18-'Ejercicio 3 - TIR'!$C$18)*('Ejercicio 3 - TIR'!$D$18-'Ejercicio 3 - TIR'!$C$18)*F873),'Ejercicio 3 - TIR'!$E$18-SQRT(('Ejercicio 3 - TIR'!$E$18-'Ejercicio 3 - TIR'!$C$18)*('Ejercicio 3 - TIR'!$E$18-'Ejercicio 3 - TIR'!$D$18)*(1-F873)))</f>
        <v>38979.8947142941</v>
      </c>
      <c r="H873" s="27">
        <f ca="1" t="shared" ref="H873:L873" si="6490">RAND()</f>
        <v>0.174693889071061</v>
      </c>
      <c r="I873" s="28">
        <f ca="1">IF(H873&lt;=('Ejercicio 3 - TIR'!$D$18-'Ejercicio 3 - TIR'!$C$18)/('Ejercicio 3 - TIR'!$E$18-'Ejercicio 3 - TIR'!$C$18),'Ejercicio 3 - TIR'!$C$18+SQRT(('Ejercicio 3 - TIR'!$E$18-'Ejercicio 3 - TIR'!$C$18)*('Ejercicio 3 - TIR'!$D$18-'Ejercicio 3 - TIR'!$C$18)*H873),'Ejercicio 3 - TIR'!$E$18-SQRT(('Ejercicio 3 - TIR'!$E$18-'Ejercicio 3 - TIR'!$C$18)*('Ejercicio 3 - TIR'!$E$18-'Ejercicio 3 - TIR'!$D$18)*(1-H873)))</f>
        <v>35118.9924165464</v>
      </c>
      <c r="J873" s="27">
        <f ca="1" t="shared" si="6490"/>
        <v>0.364539865120854</v>
      </c>
      <c r="K873" s="28">
        <f ca="1">IF(J873&lt;=('Ejercicio 3 - TIR'!$D$18-'Ejercicio 3 - TIR'!$C$18)/('Ejercicio 3 - TIR'!$E$18-'Ejercicio 3 - TIR'!$C$18),'Ejercicio 3 - TIR'!$C$18+SQRT(('Ejercicio 3 - TIR'!$E$18-'Ejercicio 3 - TIR'!$C$18)*('Ejercicio 3 - TIR'!$D$18-'Ejercicio 3 - TIR'!$C$18)*J873),'Ejercicio 3 - TIR'!$E$18-SQRT(('Ejercicio 3 - TIR'!$E$18-'Ejercicio 3 - TIR'!$C$18)*('Ejercicio 3 - TIR'!$E$18-'Ejercicio 3 - TIR'!$D$18)*(1-J873)))</f>
        <v>37394.6588675968</v>
      </c>
      <c r="L873" s="27">
        <f ca="1" t="shared" si="6490"/>
        <v>0.282731501853775</v>
      </c>
      <c r="M873" s="28">
        <f ca="1">IF(L873&lt;=('Ejercicio 3 - TIR'!$D$18-'Ejercicio 3 - TIR'!$C$18)/('Ejercicio 3 - TIR'!$E$18-'Ejercicio 3 - TIR'!$C$18),'Ejercicio 3 - TIR'!$C$18+SQRT(('Ejercicio 3 - TIR'!$E$18-'Ejercicio 3 - TIR'!$C$18)*('Ejercicio 3 - TIR'!$D$18-'Ejercicio 3 - TIR'!$C$18)*L873),'Ejercicio 3 - TIR'!$E$18-SQRT(('Ejercicio 3 - TIR'!$E$18-'Ejercicio 3 - TIR'!$C$18)*('Ejercicio 3 - TIR'!$E$18-'Ejercicio 3 - TIR'!$D$18)*(1-L873)))</f>
        <v>36512.2749694762</v>
      </c>
      <c r="N873" s="27">
        <f ca="1" t="shared" ref="N873:R873" si="6491">RAND()</f>
        <v>0.304653561038408</v>
      </c>
      <c r="O873" s="28">
        <f ca="1">IF(N873&lt;=('Ejercicio 3 - TIR'!$D$18-'Ejercicio 3 - TIR'!$C$18)/('Ejercicio 3 - TIR'!$E$18-'Ejercicio 3 - TIR'!$C$18),'Ejercicio 3 - TIR'!$C$18+SQRT(('Ejercicio 3 - TIR'!$E$18-'Ejercicio 3 - TIR'!$C$18)*('Ejercicio 3 - TIR'!$D$18-'Ejercicio 3 - TIR'!$C$18)*N873),'Ejercicio 3 - TIR'!$E$18-SQRT(('Ejercicio 3 - TIR'!$E$18-'Ejercicio 3 - TIR'!$C$18)*('Ejercicio 3 - TIR'!$E$18-'Ejercicio 3 - TIR'!$D$18)*(1-N873)))</f>
        <v>36760.0321120362</v>
      </c>
      <c r="P873" s="27">
        <f ca="1" t="shared" si="6491"/>
        <v>0.3442176495897</v>
      </c>
      <c r="Q873" s="29">
        <f ca="1">IF(P873&lt;=('Ejercicio 3 - TIR'!$D$22-'Ejercicio 3 - TIR'!$C$22)/('Ejercicio 3 - TIR'!$E$22-'Ejercicio 3 - TIR'!$C$22),'Ejercicio 3 - TIR'!$C$22+SQRT(('Ejercicio 3 - TIR'!$E$22-'Ejercicio 3 - TIR'!$C$22)*('Ejercicio 3 - TIR'!$D$22-'Ejercicio 3 - TIR'!$C$22)*P873),'Ejercicio 3 - TIR'!$E$22-SQRT(('Ejercicio 3 - TIR'!$E$22-'Ejercicio 3 - TIR'!$C$22)*('Ejercicio 3 - TIR'!$E$22-'Ejercicio 3 - TIR'!$D$22)*(1-P873)))</f>
        <v>0.144891600375658</v>
      </c>
      <c r="R873" s="27">
        <f ca="1" t="shared" si="6491"/>
        <v>0.541707397679378</v>
      </c>
      <c r="S873" s="29">
        <f ca="1">IF(R873&lt;=('Ejercicio 3 - TIR'!$D$23-'Ejercicio 3 - TIR'!$C$23)/('Ejercicio 3 - TIR'!$E$23-'Ejercicio 3 - TIR'!$C$23),'Ejercicio 3 - TIR'!$C$23+SQRT(('Ejercicio 3 - TIR'!$E$23-'Ejercicio 3 - TIR'!$C$23)*('Ejercicio 3 - TIR'!$D$23-'Ejercicio 3 - TIR'!$C$23)*R873),'Ejercicio 3 - TIR'!$E$23-SQRT(('Ejercicio 3 - TIR'!$E$23-'Ejercicio 3 - TIR'!$C$23)*('Ejercicio 3 - TIR'!$E$23-'Ejercicio 3 - TIR'!$D$23)*(1-R873)))</f>
        <v>0.151278463060325</v>
      </c>
      <c r="T873" s="27">
        <f ca="1" t="shared" ref="T873:X873" si="6492">RAND()</f>
        <v>0.217482430065774</v>
      </c>
      <c r="U873" s="29">
        <f ca="1">IF(T873&lt;=('Ejercicio 3 - TIR'!$D$24-'Ejercicio 3 - TIR'!$C$24)/('Ejercicio 3 - TIR'!$E$24-'Ejercicio 3 - TIR'!$C$24),'Ejercicio 3 - TIR'!$C$24+SQRT(('Ejercicio 3 - TIR'!$E$24-'Ejercicio 3 - TIR'!$C$24)*('Ejercicio 3 - TIR'!$D$24-'Ejercicio 3 - TIR'!$C$24)*T873),'Ejercicio 3 - TIR'!$E$24-SQRT(('Ejercicio 3 - TIR'!$E$24-'Ejercicio 3 - TIR'!$C$24)*('Ejercicio 3 - TIR'!$E$24-'Ejercicio 3 - TIR'!$D$24)*(1-T873)))</f>
        <v>0.171370847038387</v>
      </c>
      <c r="V873" s="27">
        <f ca="1" t="shared" si="6492"/>
        <v>0.734275546940112</v>
      </c>
      <c r="W873" s="29">
        <f ca="1">IF(V873&lt;=('Ejercicio 3 - TIR'!$D$25-'Ejercicio 3 - TIR'!$C$25)/('Ejercicio 3 - TIR'!$E$25-'Ejercicio 3 - TIR'!$C$25),'Ejercicio 3 - TIR'!$C$25+SQRT(('Ejercicio 3 - TIR'!$E$25-'Ejercicio 3 - TIR'!$C$25)*('Ejercicio 3 - TIR'!$D$25-'Ejercicio 3 - TIR'!$C$25)*V873),'Ejercicio 3 - TIR'!$E$25-SQRT(('Ejercicio 3 - TIR'!$E$25-'Ejercicio 3 - TIR'!$C$25)*('Ejercicio 3 - TIR'!$E$25-'Ejercicio 3 - TIR'!$D$25)*(1-V873)))</f>
        <v>0.219503515190934</v>
      </c>
      <c r="X873" s="27">
        <f ca="1" t="shared" si="6492"/>
        <v>0.719141125975158</v>
      </c>
      <c r="Y873" s="29">
        <f ca="1">IF(X873&lt;=('Ejercicio 3 - TIR'!$D$26-'Ejercicio 3 - TIR'!$C$26)/('Ejercicio 3 - TIR'!$E$26-'Ejercicio 3 - TIR'!$C$26),'Ejercicio 3 - TIR'!$C$26+SQRT(('Ejercicio 3 - TIR'!$E$26-'Ejercicio 3 - TIR'!$C$26)*('Ejercicio 3 - TIR'!$D$26-'Ejercicio 3 - TIR'!$C$26)*X873),'Ejercicio 3 - TIR'!$E$26-SQRT(('Ejercicio 3 - TIR'!$E$26-'Ejercicio 3 - TIR'!$C$26)*('Ejercicio 3 - TIR'!$E$26-'Ejercicio 3 - TIR'!$D$26)*(1-X873)))</f>
        <v>0.241055964259798</v>
      </c>
      <c r="Z873" s="27">
        <f ca="1" t="shared" si="6192"/>
        <v>1.14489160037566</v>
      </c>
      <c r="AA873" s="27">
        <f ca="1" t="shared" si="6193"/>
        <v>1.31808904205116</v>
      </c>
      <c r="AB873" s="27">
        <f ca="1" t="shared" si="6194"/>
        <v>1.54397107765949</v>
      </c>
      <c r="AC873" s="27">
        <f ca="1" t="shared" si="6195"/>
        <v>1.88287815655888</v>
      </c>
      <c r="AD873" s="27">
        <f ca="1" t="shared" si="6196"/>
        <v>2.33675716617189</v>
      </c>
      <c r="AE873" s="26">
        <f ca="1" t="shared" si="6197"/>
        <v>4606.49386822911</v>
      </c>
      <c r="AF873" s="26">
        <f ca="1" t="shared" si="6198"/>
        <v>5303.35718071162</v>
      </c>
      <c r="AG873" s="26">
        <f ca="1" t="shared" si="6199"/>
        <v>6212.19799291728</v>
      </c>
      <c r="AH873" s="26">
        <f ca="1" t="shared" si="6200"/>
        <v>7575.79728942469</v>
      </c>
      <c r="AI873" s="26">
        <f ca="1" t="shared" si="6201"/>
        <v>9401.98841006372</v>
      </c>
      <c r="AJ873" s="28">
        <f ca="1" t="shared" si="6202"/>
        <v>44627.7540419229</v>
      </c>
      <c r="AK873" s="28">
        <f ca="1" t="shared" si="6203"/>
        <v>46289.9590721277</v>
      </c>
      <c r="AL873" s="28">
        <f ca="1" t="shared" si="6204"/>
        <v>57736.2717505123</v>
      </c>
      <c r="AM873" s="28">
        <f ca="1" t="shared" si="6205"/>
        <v>68748.1649862982</v>
      </c>
      <c r="AN873" s="28">
        <f ca="1" t="shared" si="6206"/>
        <v>85899.2684665095</v>
      </c>
      <c r="AO873" s="28">
        <f ca="1">C873/'Ejercicio 3 - TIR'!$D$7</f>
        <v>13697.6835161168</v>
      </c>
      <c r="AP873" s="28">
        <f ca="1" t="shared" si="6207"/>
        <v>30930.070525806</v>
      </c>
      <c r="AQ873" s="28">
        <f ca="1" t="shared" si="6208"/>
        <v>32592.2755560109</v>
      </c>
      <c r="AR873" s="28">
        <f ca="1" t="shared" si="6209"/>
        <v>44038.5882343955</v>
      </c>
      <c r="AS873" s="28">
        <f ca="1" t="shared" si="6210"/>
        <v>55050.4814701814</v>
      </c>
      <c r="AT873" s="28">
        <f ca="1" t="shared" si="6211"/>
        <v>72201.5849503927</v>
      </c>
      <c r="AU873" s="28">
        <f ca="1">AP873*'Ejercicio 3 - TIR'!$D$5</f>
        <v>15465.035262903</v>
      </c>
      <c r="AV873" s="28">
        <f ca="1">AQ873*'Ejercicio 3 - TIR'!$D$5</f>
        <v>16296.1377780054</v>
      </c>
      <c r="AW873" s="28">
        <f ca="1">AR873*'Ejercicio 3 - TIR'!$D$5</f>
        <v>22019.2941171978</v>
      </c>
      <c r="AX873" s="28">
        <f ca="1">AS873*'Ejercicio 3 - TIR'!$D$5</f>
        <v>27525.2407350907</v>
      </c>
      <c r="AY873" s="28">
        <f ca="1">AT873*'Ejercicio 3 - TIR'!$D$5</f>
        <v>36100.7924751963</v>
      </c>
      <c r="AZ873" s="28">
        <f ca="1" t="shared" ref="AZ873:BD873" si="6493">AJ873-AU873-AE873</f>
        <v>24556.2249107907</v>
      </c>
      <c r="BA873" s="28">
        <f ca="1" t="shared" si="6493"/>
        <v>24690.4641134106</v>
      </c>
      <c r="BB873" s="28">
        <f ca="1" t="shared" si="6493"/>
        <v>29504.7796403973</v>
      </c>
      <c r="BC873" s="28">
        <f ca="1" t="shared" si="6493"/>
        <v>33647.1269617828</v>
      </c>
      <c r="BD873" s="28">
        <f ca="1" t="shared" si="6493"/>
        <v>40396.4875812494</v>
      </c>
      <c r="BE873" s="28">
        <f ca="1" t="shared" ref="BE873:BI873" si="6494">AZ873/Z873</f>
        <v>21448.5152155308</v>
      </c>
      <c r="BF873" s="28">
        <f ca="1" t="shared" si="6494"/>
        <v>18732.0153083044</v>
      </c>
      <c r="BG873" s="28">
        <f ca="1" t="shared" si="6494"/>
        <v>19109.6712026003</v>
      </c>
      <c r="BH873" s="28">
        <f ca="1" t="shared" si="6494"/>
        <v>17870.0500850654</v>
      </c>
      <c r="BI873" s="28">
        <f ca="1" t="shared" si="6494"/>
        <v>17287.4135858231</v>
      </c>
      <c r="BJ873" s="28">
        <f ca="1" t="shared" si="6214"/>
        <v>74291.7983485787</v>
      </c>
      <c r="BK873" s="28">
        <f ca="1" t="shared" si="6215"/>
        <v>32008.1601162405</v>
      </c>
      <c r="BL873" s="28">
        <f ca="1" t="shared" si="6216"/>
        <v>106299.958464819</v>
      </c>
      <c r="BM873" s="28">
        <f ca="1">BK873*'Ejercicio 3 - TIR'!$D$5</f>
        <v>16004.0800581203</v>
      </c>
      <c r="BN873" s="28">
        <f ca="1" t="shared" si="6217"/>
        <v>90295.878406699</v>
      </c>
      <c r="BO873" s="28">
        <f ca="1" t="shared" si="6218"/>
        <v>38641.5326820728</v>
      </c>
      <c r="BP873" s="28">
        <f ca="1" t="shared" si="6219"/>
        <v>-100281.108504598</v>
      </c>
      <c r="BQ873" s="28">
        <f ca="1" t="shared" ref="BQ873:BT873" si="6495">BE873</f>
        <v>21448.5152155308</v>
      </c>
      <c r="BR873" s="28">
        <f ca="1" t="shared" si="6495"/>
        <v>18732.0153083044</v>
      </c>
      <c r="BS873" s="28">
        <f ca="1" t="shared" si="6495"/>
        <v>19109.6712026003</v>
      </c>
      <c r="BT873" s="28">
        <f ca="1" t="shared" si="6495"/>
        <v>17870.0500850654</v>
      </c>
      <c r="BU873" s="28">
        <f ca="1" t="shared" si="6221"/>
        <v>55928.946267896</v>
      </c>
      <c r="BV873" s="30">
        <f ca="1" t="shared" si="6222"/>
        <v>8.64669920481928</v>
      </c>
    </row>
    <row r="874" ht="15" customHeight="1" spans="1:74">
      <c r="A874" s="26">
        <v>873</v>
      </c>
      <c r="B874" s="27">
        <f ca="1" t="shared" ref="B874:F874" si="6496">RAND()</f>
        <v>0.0310586206394334</v>
      </c>
      <c r="C874" s="28">
        <f ca="1">IF(B874&lt;=('Ejercicio 3 - TIR'!$D$13-'Ejercicio 3 - TIR'!$C$13)/('Ejercicio 3 - TIR'!$E$13-'Ejercicio 3 - TIR'!$C$13),'Ejercicio 3 - TIR'!$C$13+SQRT(('Ejercicio 3 - TIR'!$E$13-'Ejercicio 3 - TIR'!$C$13)*('Ejercicio 3 - TIR'!$D$13-'Ejercicio 3 - TIR'!$C$13)*B874),'Ejercicio 3 - TIR'!$E$13-SQRT(('Ejercicio 3 - TIR'!$E$13-'Ejercicio 3 - TIR'!$C$13)*('Ejercicio 3 - TIR'!$E$13-'Ejercicio 3 - TIR'!$D$13)*(1-B874)))</f>
        <v>63524.6912284303</v>
      </c>
      <c r="D874" s="27">
        <f ca="1" t="shared" si="6496"/>
        <v>0.447077689247486</v>
      </c>
      <c r="E874" s="28">
        <f ca="1">IF(D874&lt;=('Ejercicio 3 - TIR'!$D$14-'Ejercicio 3 - TIR'!$C$14)/('Ejercicio 3 - TIR'!$E$14-'Ejercicio 3 - TIR'!$C$14),'Ejercicio 3 - TIR'!$C$14+SQRT(('Ejercicio 3 - TIR'!$E$14-'Ejercicio 3 - TIR'!$C$14)*('Ejercicio 3 - TIR'!$D$14-'Ejercicio 3 - TIR'!$C$14)*D874),'Ejercicio 3 - TIR'!$E$14-SQRT(('Ejercicio 3 - TIR'!$E$14-'Ejercicio 3 - TIR'!$C$14)*('Ejercicio 3 - TIR'!$E$14-'Ejercicio 3 - TIR'!$D$14)*(1-D874)))</f>
        <v>30892.9507186533</v>
      </c>
      <c r="F874" s="27">
        <f ca="1" t="shared" si="6496"/>
        <v>0.0973883397241506</v>
      </c>
      <c r="G874" s="28">
        <f ca="1">IF(F874&lt;=('Ejercicio 3 - TIR'!$D$18-'Ejercicio 3 - TIR'!$C$18)/('Ejercicio 3 - TIR'!$E$18-'Ejercicio 3 - TIR'!$C$18),'Ejercicio 3 - TIR'!$C$18+SQRT(('Ejercicio 3 - TIR'!$E$18-'Ejercicio 3 - TIR'!$C$18)*('Ejercicio 3 - TIR'!$D$18-'Ejercicio 3 - TIR'!$C$18)*F874),'Ejercicio 3 - TIR'!$E$18-SQRT(('Ejercicio 3 - TIR'!$E$18-'Ejercicio 3 - TIR'!$C$18)*('Ejercicio 3 - TIR'!$E$18-'Ejercicio 3 - TIR'!$D$18)*(1-F874)))</f>
        <v>33822.0741696914</v>
      </c>
      <c r="H874" s="27">
        <f ca="1" t="shared" ref="H874:L874" si="6497">RAND()</f>
        <v>0.732516279774157</v>
      </c>
      <c r="I874" s="28">
        <f ca="1">IF(H874&lt;=('Ejercicio 3 - TIR'!$D$18-'Ejercicio 3 - TIR'!$C$18)/('Ejercicio 3 - TIR'!$E$18-'Ejercicio 3 - TIR'!$C$18),'Ejercicio 3 - TIR'!$C$18+SQRT(('Ejercicio 3 - TIR'!$E$18-'Ejercicio 3 - TIR'!$C$18)*('Ejercicio 3 - TIR'!$D$18-'Ejercicio 3 - TIR'!$C$18)*H874),'Ejercicio 3 - TIR'!$E$18-SQRT(('Ejercicio 3 - TIR'!$E$18-'Ejercicio 3 - TIR'!$C$18)*('Ejercicio 3 - TIR'!$E$18-'Ejercicio 3 - TIR'!$D$18)*(1-H874)))</f>
        <v>40521.0180825395</v>
      </c>
      <c r="J874" s="27">
        <f ca="1" t="shared" si="6497"/>
        <v>0.162556930942213</v>
      </c>
      <c r="K874" s="28">
        <f ca="1">IF(J874&lt;=('Ejercicio 3 - TIR'!$D$18-'Ejercicio 3 - TIR'!$C$18)/('Ejercicio 3 - TIR'!$E$18-'Ejercicio 3 - TIR'!$C$18),'Ejercicio 3 - TIR'!$C$18+SQRT(('Ejercicio 3 - TIR'!$E$18-'Ejercicio 3 - TIR'!$C$18)*('Ejercicio 3 - TIR'!$D$18-'Ejercicio 3 - TIR'!$C$18)*J874),'Ejercicio 3 - TIR'!$E$18-SQRT(('Ejercicio 3 - TIR'!$E$18-'Ejercicio 3 - TIR'!$C$18)*('Ejercicio 3 - TIR'!$E$18-'Ejercicio 3 - TIR'!$D$18)*(1-J874)))</f>
        <v>34937.9691818937</v>
      </c>
      <c r="L874" s="27">
        <f ca="1" t="shared" si="6497"/>
        <v>0.894978595739635</v>
      </c>
      <c r="M874" s="28">
        <f ca="1">IF(L874&lt;=('Ejercicio 3 - TIR'!$D$18-'Ejercicio 3 - TIR'!$C$18)/('Ejercicio 3 - TIR'!$E$18-'Ejercicio 3 - TIR'!$C$18),'Ejercicio 3 - TIR'!$C$18+SQRT(('Ejercicio 3 - TIR'!$E$18-'Ejercicio 3 - TIR'!$C$18)*('Ejercicio 3 - TIR'!$D$18-'Ejercicio 3 - TIR'!$C$18)*L874),'Ejercicio 3 - TIR'!$E$18-SQRT(('Ejercicio 3 - TIR'!$E$18-'Ejercicio 3 - TIR'!$C$18)*('Ejercicio 3 - TIR'!$E$18-'Ejercicio 3 - TIR'!$D$18)*(1-L874)))</f>
        <v>42193.4709480343</v>
      </c>
      <c r="N874" s="27">
        <f ca="1" t="shared" ref="N874:R874" si="6498">RAND()</f>
        <v>0.16993692505159</v>
      </c>
      <c r="O874" s="28">
        <f ca="1">IF(N874&lt;=('Ejercicio 3 - TIR'!$D$18-'Ejercicio 3 - TIR'!$C$18)/('Ejercicio 3 - TIR'!$E$18-'Ejercicio 3 - TIR'!$C$18),'Ejercicio 3 - TIR'!$C$18+SQRT(('Ejercicio 3 - TIR'!$E$18-'Ejercicio 3 - TIR'!$C$18)*('Ejercicio 3 - TIR'!$D$18-'Ejercicio 3 - TIR'!$C$18)*N874),'Ejercicio 3 - TIR'!$E$18-SQRT(('Ejercicio 3 - TIR'!$E$18-'Ejercicio 3 - TIR'!$C$18)*('Ejercicio 3 - TIR'!$E$18-'Ejercicio 3 - TIR'!$D$18)*(1-N874)))</f>
        <v>35048.8155796918</v>
      </c>
      <c r="P874" s="27">
        <f ca="1" t="shared" si="6498"/>
        <v>0.178362804533508</v>
      </c>
      <c r="Q874" s="29">
        <f ca="1">IF(P874&lt;=('Ejercicio 3 - TIR'!$D$22-'Ejercicio 3 - TIR'!$C$22)/('Ejercicio 3 - TIR'!$E$22-'Ejercicio 3 - TIR'!$C$22),'Ejercicio 3 - TIR'!$C$22+SQRT(('Ejercicio 3 - TIR'!$E$22-'Ejercicio 3 - TIR'!$C$22)*('Ejercicio 3 - TIR'!$D$22-'Ejercicio 3 - TIR'!$C$22)*P874),'Ejercicio 3 - TIR'!$E$22-SQRT(('Ejercicio 3 - TIR'!$E$22-'Ejercicio 3 - TIR'!$C$22)*('Ejercicio 3 - TIR'!$E$22-'Ejercicio 3 - TIR'!$D$22)*(1-P874)))</f>
        <v>0.1379179532358</v>
      </c>
      <c r="R874" s="27">
        <f ca="1" t="shared" si="6498"/>
        <v>0.69096451476865</v>
      </c>
      <c r="S874" s="29">
        <f ca="1">IF(R874&lt;=('Ejercicio 3 - TIR'!$D$23-'Ejercicio 3 - TIR'!$C$23)/('Ejercicio 3 - TIR'!$E$23-'Ejercicio 3 - TIR'!$C$23),'Ejercicio 3 - TIR'!$C$23+SQRT(('Ejercicio 3 - TIR'!$E$23-'Ejercicio 3 - TIR'!$C$23)*('Ejercicio 3 - TIR'!$D$23-'Ejercicio 3 - TIR'!$C$23)*R874),'Ejercicio 3 - TIR'!$E$23-SQRT(('Ejercicio 3 - TIR'!$E$23-'Ejercicio 3 - TIR'!$C$23)*('Ejercicio 3 - TIR'!$E$23-'Ejercicio 3 - TIR'!$D$23)*(1-R874)))</f>
        <v>0.156414753055852</v>
      </c>
      <c r="T874" s="27">
        <f ca="1" t="shared" ref="T874:X874" si="6499">RAND()</f>
        <v>0.615020561963068</v>
      </c>
      <c r="U874" s="29">
        <f ca="1">IF(T874&lt;=('Ejercicio 3 - TIR'!$D$24-'Ejercicio 3 - TIR'!$C$24)/('Ejercicio 3 - TIR'!$E$24-'Ejercicio 3 - TIR'!$C$24),'Ejercicio 3 - TIR'!$C$24+SQRT(('Ejercicio 3 - TIR'!$E$24-'Ejercicio 3 - TIR'!$C$24)*('Ejercicio 3 - TIR'!$D$24-'Ejercicio 3 - TIR'!$C$24)*T874),'Ejercicio 3 - TIR'!$E$24-SQRT(('Ejercicio 3 - TIR'!$E$24-'Ejercicio 3 - TIR'!$C$24)*('Ejercicio 3 - TIR'!$E$24-'Ejercicio 3 - TIR'!$D$24)*(1-T874)))</f>
        <v>0.187167966457994</v>
      </c>
      <c r="V874" s="27">
        <f ca="1" t="shared" si="6499"/>
        <v>0.523989717438373</v>
      </c>
      <c r="W874" s="29">
        <f ca="1">IF(V874&lt;=('Ejercicio 3 - TIR'!$D$25-'Ejercicio 3 - TIR'!$C$25)/('Ejercicio 3 - TIR'!$E$25-'Ejercicio 3 - TIR'!$C$25),'Ejercicio 3 - TIR'!$C$25+SQRT(('Ejercicio 3 - TIR'!$E$25-'Ejercicio 3 - TIR'!$C$25)*('Ejercicio 3 - TIR'!$D$25-'Ejercicio 3 - TIR'!$C$25)*V874),'Ejercicio 3 - TIR'!$E$25-SQRT(('Ejercicio 3 - TIR'!$E$25-'Ejercicio 3 - TIR'!$C$25)*('Ejercicio 3 - TIR'!$E$25-'Ejercicio 3 - TIR'!$D$25)*(1-V874)))</f>
        <v>0.209182895877271</v>
      </c>
      <c r="X874" s="27">
        <f ca="1" t="shared" si="6499"/>
        <v>0.167420718277839</v>
      </c>
      <c r="Y874" s="29">
        <f ca="1">IF(X874&lt;=('Ejercicio 3 - TIR'!$D$26-'Ejercicio 3 - TIR'!$C$26)/('Ejercicio 3 - TIR'!$E$26-'Ejercicio 3 - TIR'!$C$26),'Ejercicio 3 - TIR'!$C$26+SQRT(('Ejercicio 3 - TIR'!$E$26-'Ejercicio 3 - TIR'!$C$26)*('Ejercicio 3 - TIR'!$D$26-'Ejercicio 3 - TIR'!$C$26)*X874),'Ejercicio 3 - TIR'!$E$26-SQRT(('Ejercicio 3 - TIR'!$E$26-'Ejercicio 3 - TIR'!$C$26)*('Ejercicio 3 - TIR'!$E$26-'Ejercicio 3 - TIR'!$D$26)*(1-X874)))</f>
        <v>0.211261136831086</v>
      </c>
      <c r="Z874" s="27">
        <f ca="1" t="shared" si="6192"/>
        <v>1.1379179532358</v>
      </c>
      <c r="AA874" s="27">
        <f ca="1" t="shared" si="6193"/>
        <v>1.315905108889</v>
      </c>
      <c r="AB874" s="27">
        <f ca="1" t="shared" si="6194"/>
        <v>1.56220039217144</v>
      </c>
      <c r="AC874" s="27">
        <f ca="1" t="shared" si="6195"/>
        <v>1.88898599414647</v>
      </c>
      <c r="AD874" s="27">
        <f ca="1" t="shared" si="6196"/>
        <v>2.28805532272785</v>
      </c>
      <c r="AE874" s="26">
        <f ca="1" t="shared" si="6197"/>
        <v>4260.6925325311</v>
      </c>
      <c r="AF874" s="26">
        <f ca="1" t="shared" si="6198"/>
        <v>4927.12770285387</v>
      </c>
      <c r="AG874" s="26">
        <f ca="1" t="shared" si="6199"/>
        <v>5849.32817547587</v>
      </c>
      <c r="AH874" s="26">
        <f ca="1" t="shared" si="6200"/>
        <v>7072.90758215843</v>
      </c>
      <c r="AI874" s="26">
        <f ca="1" t="shared" si="6201"/>
        <v>8567.13807866643</v>
      </c>
      <c r="AJ874" s="28">
        <f ca="1" t="shared" si="6202"/>
        <v>38486.7454133647</v>
      </c>
      <c r="AK874" s="28">
        <f ca="1" t="shared" si="6203"/>
        <v>53321.8147121972</v>
      </c>
      <c r="AL874" s="28">
        <f ca="1" t="shared" si="6204"/>
        <v>54580.1091576279</v>
      </c>
      <c r="AM874" s="28">
        <f ca="1" t="shared" si="6205"/>
        <v>79702.8756652627</v>
      </c>
      <c r="AN874" s="28">
        <f ca="1" t="shared" si="6206"/>
        <v>80193.6290424206</v>
      </c>
      <c r="AO874" s="28">
        <f ca="1">C874/'Ejercicio 3 - TIR'!$D$7</f>
        <v>12704.9382456861</v>
      </c>
      <c r="AP874" s="28">
        <f ca="1" t="shared" si="6207"/>
        <v>25781.8071676787</v>
      </c>
      <c r="AQ874" s="28">
        <f ca="1" t="shared" si="6208"/>
        <v>40616.8764665111</v>
      </c>
      <c r="AR874" s="28">
        <f ca="1" t="shared" si="6209"/>
        <v>41875.1709119419</v>
      </c>
      <c r="AS874" s="28">
        <f ca="1" t="shared" si="6210"/>
        <v>66997.9374195766</v>
      </c>
      <c r="AT874" s="28">
        <f ca="1" t="shared" si="6211"/>
        <v>67488.6907967345</v>
      </c>
      <c r="AU874" s="28">
        <f ca="1">AP874*'Ejercicio 3 - TIR'!$D$5</f>
        <v>12890.9035838393</v>
      </c>
      <c r="AV874" s="28">
        <f ca="1">AQ874*'Ejercicio 3 - TIR'!$D$5</f>
        <v>20308.4382332556</v>
      </c>
      <c r="AW874" s="28">
        <f ca="1">AR874*'Ejercicio 3 - TIR'!$D$5</f>
        <v>20937.5854559709</v>
      </c>
      <c r="AX874" s="28">
        <f ca="1">AS874*'Ejercicio 3 - TIR'!$D$5</f>
        <v>33498.9687097883</v>
      </c>
      <c r="AY874" s="28">
        <f ca="1">AT874*'Ejercicio 3 - TIR'!$D$5</f>
        <v>33744.3453983673</v>
      </c>
      <c r="AZ874" s="28">
        <f ca="1" t="shared" ref="AZ874:BD874" si="6500">AJ874-AU874-AE874</f>
        <v>21335.1492969943</v>
      </c>
      <c r="BA874" s="28">
        <f ca="1" t="shared" si="6500"/>
        <v>28086.2487760878</v>
      </c>
      <c r="BB874" s="28">
        <f ca="1" t="shared" si="6500"/>
        <v>27793.1955261811</v>
      </c>
      <c r="BC874" s="28">
        <f ca="1" t="shared" si="6500"/>
        <v>39130.9993733159</v>
      </c>
      <c r="BD874" s="28">
        <f ca="1" t="shared" si="6500"/>
        <v>37882.1455653869</v>
      </c>
      <c r="BE874" s="28">
        <f ca="1" t="shared" ref="BE874:BI874" si="6501">AZ874/Z874</f>
        <v>18749.2861293957</v>
      </c>
      <c r="BF874" s="28">
        <f ca="1" t="shared" si="6501"/>
        <v>21343.6733289991</v>
      </c>
      <c r="BG874" s="28">
        <f ca="1" t="shared" si="6501"/>
        <v>17791.056554242</v>
      </c>
      <c r="BH874" s="28">
        <f ca="1" t="shared" si="6501"/>
        <v>20715.3464846081</v>
      </c>
      <c r="BI874" s="28">
        <f ca="1" t="shared" si="6501"/>
        <v>16556.4814753794</v>
      </c>
      <c r="BJ874" s="28">
        <f ca="1" t="shared" si="6214"/>
        <v>70684.7803265839</v>
      </c>
      <c r="BK874" s="28">
        <f ca="1" t="shared" si="6215"/>
        <v>29069.6015779706</v>
      </c>
      <c r="BL874" s="28">
        <f ca="1" t="shared" si="6216"/>
        <v>99754.3819045545</v>
      </c>
      <c r="BM874" s="28">
        <f ca="1">BK874*'Ejercicio 3 - TIR'!$D$5</f>
        <v>14534.8007889853</v>
      </c>
      <c r="BN874" s="28">
        <f ca="1" t="shared" si="6217"/>
        <v>85219.5811155692</v>
      </c>
      <c r="BO874" s="28">
        <f ca="1" t="shared" si="6218"/>
        <v>37245.4198414963</v>
      </c>
      <c r="BP874" s="28">
        <f ca="1" t="shared" si="6219"/>
        <v>-94417.6419470836</v>
      </c>
      <c r="BQ874" s="28">
        <f ca="1" t="shared" ref="BQ874:BT874" si="6502">BE874</f>
        <v>18749.2861293957</v>
      </c>
      <c r="BR874" s="28">
        <f ca="1" t="shared" si="6502"/>
        <v>21343.6733289991</v>
      </c>
      <c r="BS874" s="28">
        <f ca="1" t="shared" si="6502"/>
        <v>17791.056554242</v>
      </c>
      <c r="BT874" s="28">
        <f ca="1" t="shared" si="6502"/>
        <v>20715.3464846081</v>
      </c>
      <c r="BU874" s="28">
        <f ca="1" t="shared" si="6221"/>
        <v>53801.9013168758</v>
      </c>
      <c r="BV874" s="30">
        <f ca="1" t="shared" si="6222"/>
        <v>10.417720020554</v>
      </c>
    </row>
    <row r="875" ht="15" customHeight="1" spans="1:74">
      <c r="A875" s="26">
        <v>874</v>
      </c>
      <c r="B875" s="27">
        <f ca="1" t="shared" ref="B875:F875" si="6503">RAND()</f>
        <v>0.478464596948734</v>
      </c>
      <c r="C875" s="28">
        <f ca="1">IF(B875&lt;=('Ejercicio 3 - TIR'!$D$13-'Ejercicio 3 - TIR'!$C$13)/('Ejercicio 3 - TIR'!$E$13-'Ejercicio 3 - TIR'!$C$13),'Ejercicio 3 - TIR'!$C$13+SQRT(('Ejercicio 3 - TIR'!$E$13-'Ejercicio 3 - TIR'!$C$13)*('Ejercicio 3 - TIR'!$D$13-'Ejercicio 3 - TIR'!$C$13)*B875),'Ejercicio 3 - TIR'!$E$13-SQRT(('Ejercicio 3 - TIR'!$E$13-'Ejercicio 3 - TIR'!$C$13)*('Ejercicio 3 - TIR'!$E$13-'Ejercicio 3 - TIR'!$D$13)*(1-B875)))</f>
        <v>74983.1560011755</v>
      </c>
      <c r="D875" s="27">
        <f ca="1" t="shared" si="6503"/>
        <v>0.217868256808431</v>
      </c>
      <c r="E875" s="28">
        <f ca="1">IF(D875&lt;=('Ejercicio 3 - TIR'!$D$14-'Ejercicio 3 - TIR'!$C$14)/('Ejercicio 3 - TIR'!$E$14-'Ejercicio 3 - TIR'!$C$14),'Ejercicio 3 - TIR'!$C$14+SQRT(('Ejercicio 3 - TIR'!$E$14-'Ejercicio 3 - TIR'!$C$14)*('Ejercicio 3 - TIR'!$D$14-'Ejercicio 3 - TIR'!$C$14)*D875),'Ejercicio 3 - TIR'!$E$14-SQRT(('Ejercicio 3 - TIR'!$E$14-'Ejercicio 3 - TIR'!$C$14)*('Ejercicio 3 - TIR'!$E$14-'Ejercicio 3 - TIR'!$D$14)*(1-D875)))</f>
        <v>29042.2913379211</v>
      </c>
      <c r="F875" s="27">
        <f ca="1" t="shared" si="6503"/>
        <v>0.842434228517884</v>
      </c>
      <c r="G875" s="28">
        <f ca="1">IF(F875&lt;=('Ejercicio 3 - TIR'!$D$18-'Ejercicio 3 - TIR'!$C$18)/('Ejercicio 3 - TIR'!$E$18-'Ejercicio 3 - TIR'!$C$18),'Ejercicio 3 - TIR'!$C$18+SQRT(('Ejercicio 3 - TIR'!$E$18-'Ejercicio 3 - TIR'!$C$18)*('Ejercicio 3 - TIR'!$D$18-'Ejercicio 3 - TIR'!$C$18)*F875),'Ejercicio 3 - TIR'!$E$18-SQRT(('Ejercicio 3 - TIR'!$E$18-'Ejercicio 3 - TIR'!$C$18)*('Ejercicio 3 - TIR'!$E$18-'Ejercicio 3 - TIR'!$D$18)*(1-F875)))</f>
        <v>41562.3506779838</v>
      </c>
      <c r="H875" s="27">
        <f ca="1" t="shared" ref="H875:L875" si="6504">RAND()</f>
        <v>0.37909926271331</v>
      </c>
      <c r="I875" s="28">
        <f ca="1">IF(H875&lt;=('Ejercicio 3 - TIR'!$D$18-'Ejercicio 3 - TIR'!$C$18)/('Ejercicio 3 - TIR'!$E$18-'Ejercicio 3 - TIR'!$C$18),'Ejercicio 3 - TIR'!$C$18+SQRT(('Ejercicio 3 - TIR'!$E$18-'Ejercicio 3 - TIR'!$C$18)*('Ejercicio 3 - TIR'!$D$18-'Ejercicio 3 - TIR'!$C$18)*H875),'Ejercicio 3 - TIR'!$E$18-SQRT(('Ejercicio 3 - TIR'!$E$18-'Ejercicio 3 - TIR'!$C$18)*('Ejercicio 3 - TIR'!$E$18-'Ejercicio 3 - TIR'!$D$18)*(1-H875)))</f>
        <v>37540.8812089169</v>
      </c>
      <c r="J875" s="27">
        <f ca="1" t="shared" si="6504"/>
        <v>0.656973120633294</v>
      </c>
      <c r="K875" s="28">
        <f ca="1">IF(J875&lt;=('Ejercicio 3 - TIR'!$D$18-'Ejercicio 3 - TIR'!$C$18)/('Ejercicio 3 - TIR'!$E$18-'Ejercicio 3 - TIR'!$C$18),'Ejercicio 3 - TIR'!$C$18+SQRT(('Ejercicio 3 - TIR'!$E$18-'Ejercicio 3 - TIR'!$C$18)*('Ejercicio 3 - TIR'!$D$18-'Ejercicio 3 - TIR'!$C$18)*J875),'Ejercicio 3 - TIR'!$E$18-SQRT(('Ejercicio 3 - TIR'!$E$18-'Ejercicio 3 - TIR'!$C$18)*('Ejercicio 3 - TIR'!$E$18-'Ejercicio 3 - TIR'!$D$18)*(1-J875)))</f>
        <v>39927.0321896826</v>
      </c>
      <c r="L875" s="27">
        <f ca="1" t="shared" si="6504"/>
        <v>0.883820489491164</v>
      </c>
      <c r="M875" s="28">
        <f ca="1">IF(L875&lt;=('Ejercicio 3 - TIR'!$D$18-'Ejercicio 3 - TIR'!$C$18)/('Ejercicio 3 - TIR'!$E$18-'Ejercicio 3 - TIR'!$C$18),'Ejercicio 3 - TIR'!$C$18+SQRT(('Ejercicio 3 - TIR'!$E$18-'Ejercicio 3 - TIR'!$C$18)*('Ejercicio 3 - TIR'!$D$18-'Ejercicio 3 - TIR'!$C$18)*L875),'Ejercicio 3 - TIR'!$E$18-SQRT(('Ejercicio 3 - TIR'!$E$18-'Ejercicio 3 - TIR'!$C$18)*('Ejercicio 3 - TIR'!$E$18-'Ejercicio 3 - TIR'!$D$18)*(1-L875)))</f>
        <v>42048.142400426</v>
      </c>
      <c r="N875" s="27">
        <f ca="1" t="shared" ref="N875:R875" si="6505">RAND()</f>
        <v>0.0122839301274056</v>
      </c>
      <c r="O875" s="28">
        <f ca="1">IF(N875&lt;=('Ejercicio 3 - TIR'!$D$18-'Ejercicio 3 - TIR'!$C$18)/('Ejercicio 3 - TIR'!$E$18-'Ejercicio 3 - TIR'!$C$18),'Ejercicio 3 - TIR'!$C$18+SQRT(('Ejercicio 3 - TIR'!$E$18-'Ejercicio 3 - TIR'!$C$18)*('Ejercicio 3 - TIR'!$D$18-'Ejercicio 3 - TIR'!$C$18)*N875),'Ejercicio 3 - TIR'!$E$18-SQRT(('Ejercicio 3 - TIR'!$E$18-'Ejercicio 3 - TIR'!$C$18)*('Ejercicio 3 - TIR'!$E$18-'Ejercicio 3 - TIR'!$D$18)*(1-N875)))</f>
        <v>31357.4201704376</v>
      </c>
      <c r="P875" s="27">
        <f ca="1" t="shared" si="6505"/>
        <v>0.333697215929008</v>
      </c>
      <c r="Q875" s="29">
        <f ca="1">IF(P875&lt;=('Ejercicio 3 - TIR'!$D$22-'Ejercicio 3 - TIR'!$C$22)/('Ejercicio 3 - TIR'!$E$22-'Ejercicio 3 - TIR'!$C$22),'Ejercicio 3 - TIR'!$C$22+SQRT(('Ejercicio 3 - TIR'!$E$22-'Ejercicio 3 - TIR'!$C$22)*('Ejercicio 3 - TIR'!$D$22-'Ejercicio 3 - TIR'!$C$22)*P875),'Ejercicio 3 - TIR'!$E$22-SQRT(('Ejercicio 3 - TIR'!$E$22-'Ejercicio 3 - TIR'!$C$22)*('Ejercicio 3 - TIR'!$E$22-'Ejercicio 3 - TIR'!$D$22)*(1-P875)))</f>
        <v>0.144508263681302</v>
      </c>
      <c r="R875" s="27">
        <f ca="1" t="shared" si="6505"/>
        <v>0.887554613026813</v>
      </c>
      <c r="S875" s="29">
        <f ca="1">IF(R875&lt;=('Ejercicio 3 - TIR'!$D$23-'Ejercicio 3 - TIR'!$C$23)/('Ejercicio 3 - TIR'!$E$23-'Ejercicio 3 - TIR'!$C$23),'Ejercicio 3 - TIR'!$C$23+SQRT(('Ejercicio 3 - TIR'!$E$23-'Ejercicio 3 - TIR'!$C$23)*('Ejercicio 3 - TIR'!$D$23-'Ejercicio 3 - TIR'!$C$23)*R875),'Ejercicio 3 - TIR'!$E$23-SQRT(('Ejercicio 3 - TIR'!$E$23-'Ejercicio 3 - TIR'!$C$23)*('Ejercicio 3 - TIR'!$E$23-'Ejercicio 3 - TIR'!$D$23)*(1-R875)))</f>
        <v>0.165773204979626</v>
      </c>
      <c r="T875" s="27">
        <f ca="1" t="shared" ref="T875:X875" si="6506">RAND()</f>
        <v>0.974990431898896</v>
      </c>
      <c r="U875" s="29">
        <f ca="1">IF(T875&lt;=('Ejercicio 3 - TIR'!$D$24-'Ejercicio 3 - TIR'!$C$24)/('Ejercicio 3 - TIR'!$E$24-'Ejercicio 3 - TIR'!$C$24),'Ejercicio 3 - TIR'!$C$24+SQRT(('Ejercicio 3 - TIR'!$E$24-'Ejercicio 3 - TIR'!$C$24)*('Ejercicio 3 - TIR'!$D$24-'Ejercicio 3 - TIR'!$C$24)*T875),'Ejercicio 3 - TIR'!$E$24-SQRT(('Ejercicio 3 - TIR'!$E$24-'Ejercicio 3 - TIR'!$C$24)*('Ejercicio 3 - TIR'!$E$24-'Ejercicio 3 - TIR'!$D$24)*(1-T875)))</f>
        <v>0.211631798838275</v>
      </c>
      <c r="V875" s="27">
        <f ca="1" t="shared" si="6506"/>
        <v>0.190899305284392</v>
      </c>
      <c r="W875" s="29">
        <f ca="1">IF(V875&lt;=('Ejercicio 3 - TIR'!$D$25-'Ejercicio 3 - TIR'!$C$25)/('Ejercicio 3 - TIR'!$E$25-'Ejercicio 3 - TIR'!$C$25),'Ejercicio 3 - TIR'!$C$25+SQRT(('Ejercicio 3 - TIR'!$E$25-'Ejercicio 3 - TIR'!$C$25)*('Ejercicio 3 - TIR'!$D$25-'Ejercicio 3 - TIR'!$C$25)*V875),'Ejercicio 3 - TIR'!$E$25-SQRT(('Ejercicio 3 - TIR'!$E$25-'Ejercicio 3 - TIR'!$C$25)*('Ejercicio 3 - TIR'!$E$25-'Ejercicio 3 - TIR'!$D$25)*(1-V875)))</f>
        <v>0.196348058826605</v>
      </c>
      <c r="X875" s="27">
        <f ca="1" t="shared" si="6506"/>
        <v>0.430007710920141</v>
      </c>
      <c r="Y875" s="29">
        <f ca="1">IF(X875&lt;=('Ejercicio 3 - TIR'!$D$26-'Ejercicio 3 - TIR'!$C$26)/('Ejercicio 3 - TIR'!$E$26-'Ejercicio 3 - TIR'!$C$26),'Ejercicio 3 - TIR'!$C$26+SQRT(('Ejercicio 3 - TIR'!$E$26-'Ejercicio 3 - TIR'!$C$26)*('Ejercicio 3 - TIR'!$D$26-'Ejercicio 3 - TIR'!$C$26)*X875),'Ejercicio 3 - TIR'!$E$26-SQRT(('Ejercicio 3 - TIR'!$E$26-'Ejercicio 3 - TIR'!$C$26)*('Ejercicio 3 - TIR'!$E$26-'Ejercicio 3 - TIR'!$D$26)*(1-X875)))</f>
        <v>0.224520649237475</v>
      </c>
      <c r="Z875" s="27">
        <f ca="1" t="shared" si="6192"/>
        <v>1.1445082636813</v>
      </c>
      <c r="AA875" s="27">
        <f ca="1" t="shared" si="6193"/>
        <v>1.33423706667742</v>
      </c>
      <c r="AB875" s="27">
        <f ca="1" t="shared" si="6194"/>
        <v>1.61660405717506</v>
      </c>
      <c r="AC875" s="27">
        <f ca="1" t="shared" si="6195"/>
        <v>1.9340211256926</v>
      </c>
      <c r="AD875" s="27">
        <f ca="1" t="shared" si="6196"/>
        <v>2.3682488044721</v>
      </c>
      <c r="AE875" s="26">
        <f ca="1" t="shared" si="6197"/>
        <v>4196.85109456949</v>
      </c>
      <c r="AF875" s="26">
        <f ca="1" t="shared" si="6198"/>
        <v>4892.57655133853</v>
      </c>
      <c r="AG875" s="26">
        <f ca="1" t="shared" si="6199"/>
        <v>5928.00132785227</v>
      </c>
      <c r="AH875" s="26">
        <f ca="1" t="shared" si="6200"/>
        <v>7091.9528812976</v>
      </c>
      <c r="AI875" s="26">
        <f ca="1" t="shared" si="6201"/>
        <v>8684.24274656812</v>
      </c>
      <c r="AJ875" s="28">
        <f ca="1" t="shared" si="6202"/>
        <v>47568.4538089726</v>
      </c>
      <c r="AK875" s="28">
        <f ca="1" t="shared" si="6203"/>
        <v>50088.4352246707</v>
      </c>
      <c r="AL875" s="28">
        <f ca="1" t="shared" si="6204"/>
        <v>64546.2022288002</v>
      </c>
      <c r="AM875" s="28">
        <f ca="1" t="shared" si="6205"/>
        <v>81321.9956985548</v>
      </c>
      <c r="AN875" s="28">
        <f ca="1" t="shared" si="6206"/>
        <v>74262.1728299681</v>
      </c>
      <c r="AO875" s="28">
        <f ca="1">C875/'Ejercicio 3 - TIR'!$D$7</f>
        <v>14996.6312002351</v>
      </c>
      <c r="AP875" s="28">
        <f ca="1" t="shared" si="6207"/>
        <v>32571.8226087375</v>
      </c>
      <c r="AQ875" s="28">
        <f ca="1" t="shared" si="6208"/>
        <v>35091.8040244356</v>
      </c>
      <c r="AR875" s="28">
        <f ca="1" t="shared" si="6209"/>
        <v>49549.5710285651</v>
      </c>
      <c r="AS875" s="28">
        <f ca="1" t="shared" si="6210"/>
        <v>66325.3644983197</v>
      </c>
      <c r="AT875" s="28">
        <f ca="1" t="shared" si="6211"/>
        <v>59265.541629733</v>
      </c>
      <c r="AU875" s="28">
        <f ca="1">AP875*'Ejercicio 3 - TIR'!$D$5</f>
        <v>16285.9113043687</v>
      </c>
      <c r="AV875" s="28">
        <f ca="1">AQ875*'Ejercicio 3 - TIR'!$D$5</f>
        <v>17545.9020122178</v>
      </c>
      <c r="AW875" s="28">
        <f ca="1">AR875*'Ejercicio 3 - TIR'!$D$5</f>
        <v>24774.7855142826</v>
      </c>
      <c r="AX875" s="28">
        <f ca="1">AS875*'Ejercicio 3 - TIR'!$D$5</f>
        <v>33162.6822491598</v>
      </c>
      <c r="AY875" s="28">
        <f ca="1">AT875*'Ejercicio 3 - TIR'!$D$5</f>
        <v>29632.7708148665</v>
      </c>
      <c r="AZ875" s="28">
        <f ca="1" t="shared" ref="AZ875:BD875" si="6507">AJ875-AU875-AE875</f>
        <v>27085.6914100343</v>
      </c>
      <c r="BA875" s="28">
        <f ca="1" t="shared" si="6507"/>
        <v>27649.9566611144</v>
      </c>
      <c r="BB875" s="28">
        <f ca="1" t="shared" si="6507"/>
        <v>33843.4153866654</v>
      </c>
      <c r="BC875" s="28">
        <f ca="1" t="shared" si="6507"/>
        <v>41067.3605680973</v>
      </c>
      <c r="BD875" s="28">
        <f ca="1" t="shared" si="6507"/>
        <v>35945.1592685335</v>
      </c>
      <c r="BE875" s="28">
        <f ca="1" t="shared" ref="BE875:BI875" si="6508">AZ875/Z875</f>
        <v>23665.7892909514</v>
      </c>
      <c r="BF875" s="28">
        <f ca="1" t="shared" si="6508"/>
        <v>20723.4211608059</v>
      </c>
      <c r="BG875" s="28">
        <f ca="1" t="shared" si="6508"/>
        <v>20934.8821292736</v>
      </c>
      <c r="BH875" s="28">
        <f ca="1" t="shared" si="6508"/>
        <v>21234.1840647633</v>
      </c>
      <c r="BI875" s="28">
        <f ca="1" t="shared" si="6508"/>
        <v>15177.9488711896</v>
      </c>
      <c r="BJ875" s="28">
        <f ca="1" t="shared" si="6214"/>
        <v>68779.3717401621</v>
      </c>
      <c r="BK875" s="28">
        <f ca="1" t="shared" si="6215"/>
        <v>35515.7539110658</v>
      </c>
      <c r="BL875" s="28">
        <f ca="1" t="shared" si="6216"/>
        <v>104295.125651228</v>
      </c>
      <c r="BM875" s="28">
        <f ca="1">BK875*'Ejercicio 3 - TIR'!$D$5</f>
        <v>17757.8769555329</v>
      </c>
      <c r="BN875" s="28">
        <f ca="1" t="shared" si="6217"/>
        <v>86537.248695695</v>
      </c>
      <c r="BO875" s="28">
        <f ca="1" t="shared" si="6218"/>
        <v>36540.6069380387</v>
      </c>
      <c r="BP875" s="28">
        <f ca="1" t="shared" si="6219"/>
        <v>-104025.447339097</v>
      </c>
      <c r="BQ875" s="28">
        <f ca="1" t="shared" ref="BQ875:BT875" si="6509">BE875</f>
        <v>23665.7892909514</v>
      </c>
      <c r="BR875" s="28">
        <f ca="1" t="shared" si="6509"/>
        <v>20723.4211608059</v>
      </c>
      <c r="BS875" s="28">
        <f ca="1" t="shared" si="6509"/>
        <v>20934.8821292736</v>
      </c>
      <c r="BT875" s="28">
        <f ca="1" t="shared" si="6509"/>
        <v>21234.1840647633</v>
      </c>
      <c r="BU875" s="28">
        <f ca="1" t="shared" si="6221"/>
        <v>51718.5558092283</v>
      </c>
      <c r="BV875" s="30">
        <f ca="1" t="shared" si="6222"/>
        <v>8.98388118511355</v>
      </c>
    </row>
    <row r="876" ht="15" customHeight="1" spans="1:74">
      <c r="A876" s="26">
        <v>875</v>
      </c>
      <c r="B876" s="27">
        <f ca="1" t="shared" ref="B876:F876" si="6510">RAND()</f>
        <v>0.0459997376258237</v>
      </c>
      <c r="C876" s="28">
        <f ca="1">IF(B876&lt;=('Ejercicio 3 - TIR'!$D$13-'Ejercicio 3 - TIR'!$C$13)/('Ejercicio 3 - TIR'!$E$13-'Ejercicio 3 - TIR'!$C$13),'Ejercicio 3 - TIR'!$C$13+SQRT(('Ejercicio 3 - TIR'!$E$13-'Ejercicio 3 - TIR'!$C$13)*('Ejercicio 3 - TIR'!$D$13-'Ejercicio 3 - TIR'!$C$13)*B876),'Ejercicio 3 - TIR'!$E$13-SQRT(('Ejercicio 3 - TIR'!$E$13-'Ejercicio 3 - TIR'!$C$13)*('Ejercicio 3 - TIR'!$E$13-'Ejercicio 3 - TIR'!$D$13)*(1-B876)))</f>
        <v>64289.5098846289</v>
      </c>
      <c r="D876" s="27">
        <f ca="1" t="shared" si="6510"/>
        <v>0.924604893969452</v>
      </c>
      <c r="E876" s="28">
        <f ca="1">IF(D876&lt;=('Ejercicio 3 - TIR'!$D$14-'Ejercicio 3 - TIR'!$C$14)/('Ejercicio 3 - TIR'!$E$14-'Ejercicio 3 - TIR'!$C$14),'Ejercicio 3 - TIR'!$C$14+SQRT(('Ejercicio 3 - TIR'!$E$14-'Ejercicio 3 - TIR'!$C$14)*('Ejercicio 3 - TIR'!$D$14-'Ejercicio 3 - TIR'!$C$14)*D876),'Ejercicio 3 - TIR'!$E$14-SQRT(('Ejercicio 3 - TIR'!$E$14-'Ejercicio 3 - TIR'!$C$14)*('Ejercicio 3 - TIR'!$E$14-'Ejercicio 3 - TIR'!$D$14)*(1-D876)))</f>
        <v>36637.0747994369</v>
      </c>
      <c r="F876" s="27">
        <f ca="1" t="shared" si="6510"/>
        <v>0.417113998348457</v>
      </c>
      <c r="G876" s="28">
        <f ca="1">IF(F876&lt;=('Ejercicio 3 - TIR'!$D$18-'Ejercicio 3 - TIR'!$C$18)/('Ejercicio 3 - TIR'!$E$18-'Ejercicio 3 - TIR'!$C$18),'Ejercicio 3 - TIR'!$C$18+SQRT(('Ejercicio 3 - TIR'!$E$18-'Ejercicio 3 - TIR'!$C$18)*('Ejercicio 3 - TIR'!$D$18-'Ejercicio 3 - TIR'!$C$18)*F876),'Ejercicio 3 - TIR'!$E$18-SQRT(('Ejercicio 3 - TIR'!$E$18-'Ejercicio 3 - TIR'!$C$18)*('Ejercicio 3 - TIR'!$E$18-'Ejercicio 3 - TIR'!$D$18)*(1-F876)))</f>
        <v>37909.9367729628</v>
      </c>
      <c r="H876" s="27">
        <f ca="1" t="shared" ref="H876:L876" si="6511">RAND()</f>
        <v>0.967830905759901</v>
      </c>
      <c r="I876" s="28">
        <f ca="1">IF(H876&lt;=('Ejercicio 3 - TIR'!$D$18-'Ejercicio 3 - TIR'!$C$18)/('Ejercicio 3 - TIR'!$E$18-'Ejercicio 3 - TIR'!$C$18),'Ejercicio 3 - TIR'!$C$18+SQRT(('Ejercicio 3 - TIR'!$E$18-'Ejercicio 3 - TIR'!$C$18)*('Ejercicio 3 - TIR'!$D$18-'Ejercicio 3 - TIR'!$C$18)*H876),'Ejercicio 3 - TIR'!$E$18-SQRT(('Ejercicio 3 - TIR'!$E$18-'Ejercicio 3 - TIR'!$C$18)*('Ejercicio 3 - TIR'!$E$18-'Ejercicio 3 - TIR'!$D$18)*(1-H876)))</f>
        <v>43446.7189346395</v>
      </c>
      <c r="J876" s="27">
        <f ca="1" t="shared" si="6511"/>
        <v>0.343523356379993</v>
      </c>
      <c r="K876" s="28">
        <f ca="1">IF(J876&lt;=('Ejercicio 3 - TIR'!$D$18-'Ejercicio 3 - TIR'!$C$18)/('Ejercicio 3 - TIR'!$E$18-'Ejercicio 3 - TIR'!$C$18),'Ejercicio 3 - TIR'!$C$18+SQRT(('Ejercicio 3 - TIR'!$E$18-'Ejercicio 3 - TIR'!$C$18)*('Ejercicio 3 - TIR'!$D$18-'Ejercicio 3 - TIR'!$C$18)*J876),'Ejercicio 3 - TIR'!$E$18-SQRT(('Ejercicio 3 - TIR'!$E$18-'Ejercicio 3 - TIR'!$C$18)*('Ejercicio 3 - TIR'!$E$18-'Ejercicio 3 - TIR'!$D$18)*(1-J876)))</f>
        <v>37178.3357024452</v>
      </c>
      <c r="L876" s="27">
        <f ca="1" t="shared" si="6511"/>
        <v>0.243697718878729</v>
      </c>
      <c r="M876" s="28">
        <f ca="1">IF(L876&lt;=('Ejercicio 3 - TIR'!$D$18-'Ejercicio 3 - TIR'!$C$18)/('Ejercicio 3 - TIR'!$E$18-'Ejercicio 3 - TIR'!$C$18),'Ejercicio 3 - TIR'!$C$18+SQRT(('Ejercicio 3 - TIR'!$E$18-'Ejercicio 3 - TIR'!$C$18)*('Ejercicio 3 - TIR'!$D$18-'Ejercicio 3 - TIR'!$C$18)*L876),'Ejercicio 3 - TIR'!$E$18-SQRT(('Ejercicio 3 - TIR'!$E$18-'Ejercicio 3 - TIR'!$C$18)*('Ejercicio 3 - TIR'!$E$18-'Ejercicio 3 - TIR'!$D$18)*(1-L876)))</f>
        <v>36046.0448089482</v>
      </c>
      <c r="N876" s="27">
        <f ca="1" t="shared" ref="N876:R876" si="6512">RAND()</f>
        <v>0.111242442048485</v>
      </c>
      <c r="O876" s="28">
        <f ca="1">IF(N876&lt;=('Ejercicio 3 - TIR'!$D$18-'Ejercicio 3 - TIR'!$C$18)/('Ejercicio 3 - TIR'!$E$18-'Ejercicio 3 - TIR'!$C$18),'Ejercicio 3 - TIR'!$C$18+SQRT(('Ejercicio 3 - TIR'!$E$18-'Ejercicio 3 - TIR'!$C$18)*('Ejercicio 3 - TIR'!$D$18-'Ejercicio 3 - TIR'!$C$18)*N876),'Ejercicio 3 - TIR'!$E$18-SQRT(('Ejercicio 3 - TIR'!$E$18-'Ejercicio 3 - TIR'!$C$18)*('Ejercicio 3 - TIR'!$E$18-'Ejercicio 3 - TIR'!$D$18)*(1-N876)))</f>
        <v>34084.8948954989</v>
      </c>
      <c r="P876" s="27">
        <f ca="1" t="shared" si="6512"/>
        <v>0.181152770603297</v>
      </c>
      <c r="Q876" s="29">
        <f ca="1">IF(P876&lt;=('Ejercicio 3 - TIR'!$D$22-'Ejercicio 3 - TIR'!$C$22)/('Ejercicio 3 - TIR'!$E$22-'Ejercicio 3 - TIR'!$C$22),'Ejercicio 3 - TIR'!$C$22+SQRT(('Ejercicio 3 - TIR'!$E$22-'Ejercicio 3 - TIR'!$C$22)*('Ejercicio 3 - TIR'!$D$22-'Ejercicio 3 - TIR'!$C$22)*P876),'Ejercicio 3 - TIR'!$E$22-SQRT(('Ejercicio 3 - TIR'!$E$22-'Ejercicio 3 - TIR'!$C$22)*('Ejercicio 3 - TIR'!$E$22-'Ejercicio 3 - TIR'!$D$22)*(1-P876)))</f>
        <v>0.138057546541154</v>
      </c>
      <c r="R876" s="27">
        <f ca="1" t="shared" si="6512"/>
        <v>0.173555036057785</v>
      </c>
      <c r="S876" s="29">
        <f ca="1">IF(R876&lt;=('Ejercicio 3 - TIR'!$D$23-'Ejercicio 3 - TIR'!$C$23)/('Ejercicio 3 - TIR'!$E$23-'Ejercicio 3 - TIR'!$C$23),'Ejercicio 3 - TIR'!$C$23+SQRT(('Ejercicio 3 - TIR'!$E$23-'Ejercicio 3 - TIR'!$C$23)*('Ejercicio 3 - TIR'!$D$23-'Ejercicio 3 - TIR'!$C$23)*R876),'Ejercicio 3 - TIR'!$E$23-SQRT(('Ejercicio 3 - TIR'!$E$23-'Ejercicio 3 - TIR'!$C$23)*('Ejercicio 3 - TIR'!$E$23-'Ejercicio 3 - TIR'!$D$23)*(1-R876)))</f>
        <v>0.137674814423467</v>
      </c>
      <c r="T876" s="27">
        <f ca="1" t="shared" ref="T876:X876" si="6513">RAND()</f>
        <v>0.160409698812775</v>
      </c>
      <c r="U876" s="29">
        <f ca="1">IF(T876&lt;=('Ejercicio 3 - TIR'!$D$24-'Ejercicio 3 - TIR'!$C$24)/('Ejercicio 3 - TIR'!$E$24-'Ejercicio 3 - TIR'!$C$24),'Ejercicio 3 - TIR'!$C$24+SQRT(('Ejercicio 3 - TIR'!$E$24-'Ejercicio 3 - TIR'!$C$24)*('Ejercicio 3 - TIR'!$D$24-'Ejercicio 3 - TIR'!$C$24)*T876),'Ejercicio 3 - TIR'!$E$24-SQRT(('Ejercicio 3 - TIR'!$E$24-'Ejercicio 3 - TIR'!$C$24)*('Ejercicio 3 - TIR'!$E$24-'Ejercicio 3 - TIR'!$D$24)*(1-T876)))</f>
        <v>0.168353756223368</v>
      </c>
      <c r="V876" s="27">
        <f ca="1" t="shared" si="6513"/>
        <v>0.101671238753497</v>
      </c>
      <c r="W876" s="29">
        <f ca="1">IF(V876&lt;=('Ejercicio 3 - TIR'!$D$25-'Ejercicio 3 - TIR'!$C$25)/('Ejercicio 3 - TIR'!$E$25-'Ejercicio 3 - TIR'!$C$25),'Ejercicio 3 - TIR'!$C$25+SQRT(('Ejercicio 3 - TIR'!$E$25-'Ejercicio 3 - TIR'!$C$25)*('Ejercicio 3 - TIR'!$D$25-'Ejercicio 3 - TIR'!$C$25)*V876),'Ejercicio 3 - TIR'!$E$25-SQRT(('Ejercicio 3 - TIR'!$E$25-'Ejercicio 3 - TIR'!$C$25)*('Ejercicio 3 - TIR'!$E$25-'Ejercicio 3 - TIR'!$D$25)*(1-V876)))</f>
        <v>0.191930621704458</v>
      </c>
      <c r="X876" s="27">
        <f ca="1" t="shared" si="6513"/>
        <v>0.482754225997372</v>
      </c>
      <c r="Y876" s="29">
        <f ca="1">IF(X876&lt;=('Ejercicio 3 - TIR'!$D$26-'Ejercicio 3 - TIR'!$C$26)/('Ejercicio 3 - TIR'!$E$26-'Ejercicio 3 - TIR'!$C$26),'Ejercicio 3 - TIR'!$C$26+SQRT(('Ejercicio 3 - TIR'!$E$26-'Ejercicio 3 - TIR'!$C$26)*('Ejercicio 3 - TIR'!$D$26-'Ejercicio 3 - TIR'!$C$26)*X876),'Ejercicio 3 - TIR'!$E$26-SQRT(('Ejercicio 3 - TIR'!$E$26-'Ejercicio 3 - TIR'!$C$26)*('Ejercicio 3 - TIR'!$E$26-'Ejercicio 3 - TIR'!$D$26)*(1-X876)))</f>
        <v>0.227149955727415</v>
      </c>
      <c r="Z876" s="27">
        <f ca="1" t="shared" si="6192"/>
        <v>1.13805754654115</v>
      </c>
      <c r="AA876" s="27">
        <f ca="1" t="shared" si="6193"/>
        <v>1.29473940806443</v>
      </c>
      <c r="AB876" s="27">
        <f ca="1" t="shared" si="6194"/>
        <v>1.5127136507425</v>
      </c>
      <c r="AC876" s="27">
        <f ca="1" t="shared" si="6195"/>
        <v>1.80304972219033</v>
      </c>
      <c r="AD876" s="27">
        <f ca="1" t="shared" si="6196"/>
        <v>2.21261238676019</v>
      </c>
      <c r="AE876" s="26">
        <f ca="1" t="shared" si="6197"/>
        <v>5058.024659255</v>
      </c>
      <c r="AF876" s="26">
        <f ca="1" t="shared" si="6198"/>
        <v>5754.38726556725</v>
      </c>
      <c r="AG876" s="26">
        <f ca="1" t="shared" si="6199"/>
        <v>6723.15997648941</v>
      </c>
      <c r="AH876" s="26">
        <f ca="1" t="shared" si="6200"/>
        <v>8013.54025059556</v>
      </c>
      <c r="AI876" s="26">
        <f ca="1" t="shared" si="6201"/>
        <v>9833.8155637382</v>
      </c>
      <c r="AJ876" s="28">
        <f ca="1" t="shared" si="6202"/>
        <v>43143.6896333683</v>
      </c>
      <c r="AK876" s="28">
        <f ca="1" t="shared" si="6203"/>
        <v>56252.179155777</v>
      </c>
      <c r="AL876" s="28">
        <f ca="1" t="shared" si="6204"/>
        <v>56240.1759289761</v>
      </c>
      <c r="AM876" s="28">
        <f ca="1" t="shared" si="6205"/>
        <v>64992.8110788342</v>
      </c>
      <c r="AN876" s="28">
        <f ca="1" t="shared" si="6206"/>
        <v>75416.6606472</v>
      </c>
      <c r="AO876" s="28">
        <f ca="1">C876/'Ejercicio 3 - TIR'!$D$7</f>
        <v>12857.9019769258</v>
      </c>
      <c r="AP876" s="28">
        <f ca="1" t="shared" si="6207"/>
        <v>30285.7876564425</v>
      </c>
      <c r="AQ876" s="28">
        <f ca="1" t="shared" si="6208"/>
        <v>43394.2771788512</v>
      </c>
      <c r="AR876" s="28">
        <f ca="1" t="shared" si="6209"/>
        <v>43382.2739520503</v>
      </c>
      <c r="AS876" s="28">
        <f ca="1" t="shared" si="6210"/>
        <v>52134.9091019085</v>
      </c>
      <c r="AT876" s="28">
        <f ca="1" t="shared" si="6211"/>
        <v>62558.7586702743</v>
      </c>
      <c r="AU876" s="28">
        <f ca="1">AP876*'Ejercicio 3 - TIR'!$D$5</f>
        <v>15142.8938282212</v>
      </c>
      <c r="AV876" s="28">
        <f ca="1">AQ876*'Ejercicio 3 - TIR'!$D$5</f>
        <v>21697.1385894256</v>
      </c>
      <c r="AW876" s="28">
        <f ca="1">AR876*'Ejercicio 3 - TIR'!$D$5</f>
        <v>21691.1369760252</v>
      </c>
      <c r="AX876" s="28">
        <f ca="1">AS876*'Ejercicio 3 - TIR'!$D$5</f>
        <v>26067.4545509542</v>
      </c>
      <c r="AY876" s="28">
        <f ca="1">AT876*'Ejercicio 3 - TIR'!$D$5</f>
        <v>31279.3793351371</v>
      </c>
      <c r="AZ876" s="28">
        <f ca="1" t="shared" ref="AZ876:BD876" si="6514">AJ876-AU876-AE876</f>
        <v>22942.771145892</v>
      </c>
      <c r="BA876" s="28">
        <f ca="1" t="shared" si="6514"/>
        <v>28800.6533007841</v>
      </c>
      <c r="BB876" s="28">
        <f ca="1" t="shared" si="6514"/>
        <v>27825.8789764615</v>
      </c>
      <c r="BC876" s="28">
        <f ca="1" t="shared" si="6514"/>
        <v>30911.8162772845</v>
      </c>
      <c r="BD876" s="28">
        <f ca="1" t="shared" si="6514"/>
        <v>34303.4657483247</v>
      </c>
      <c r="BE876" s="28">
        <f ca="1" t="shared" ref="BE876:BI876" si="6515">AZ876/Z876</f>
        <v>20159.5879009993</v>
      </c>
      <c r="BF876" s="28">
        <f ca="1" t="shared" si="6515"/>
        <v>22244.3629361986</v>
      </c>
      <c r="BG876" s="28">
        <f ca="1" t="shared" si="6515"/>
        <v>18394.6769851673</v>
      </c>
      <c r="BH876" s="28">
        <f ca="1" t="shared" si="6515"/>
        <v>17144.1840437617</v>
      </c>
      <c r="BI876" s="28">
        <f ca="1" t="shared" si="6515"/>
        <v>15503.6037733448</v>
      </c>
      <c r="BJ876" s="28">
        <f ca="1" t="shared" si="6214"/>
        <v>81063.6455158938</v>
      </c>
      <c r="BK876" s="28">
        <f ca="1" t="shared" si="6215"/>
        <v>28449.5531818944</v>
      </c>
      <c r="BL876" s="28">
        <f ca="1" t="shared" si="6216"/>
        <v>109513.198697788</v>
      </c>
      <c r="BM876" s="28">
        <f ca="1">BK876*'Ejercicio 3 - TIR'!$D$5</f>
        <v>14224.7765909472</v>
      </c>
      <c r="BN876" s="28">
        <f ca="1" t="shared" si="6217"/>
        <v>95288.422106841</v>
      </c>
      <c r="BO876" s="28">
        <f ca="1" t="shared" si="6218"/>
        <v>43066.0257878998</v>
      </c>
      <c r="BP876" s="28">
        <f ca="1" t="shared" si="6219"/>
        <v>-100926.584684066</v>
      </c>
      <c r="BQ876" s="28">
        <f ca="1" t="shared" ref="BQ876:BT876" si="6516">BE876</f>
        <v>20159.5879009993</v>
      </c>
      <c r="BR876" s="28">
        <f ca="1" t="shared" si="6516"/>
        <v>22244.3629361986</v>
      </c>
      <c r="BS876" s="28">
        <f ca="1" t="shared" si="6516"/>
        <v>18394.6769851673</v>
      </c>
      <c r="BT876" s="28">
        <f ca="1" t="shared" si="6516"/>
        <v>17144.1840437617</v>
      </c>
      <c r="BU876" s="28">
        <f ca="1" t="shared" si="6221"/>
        <v>58569.6295612446</v>
      </c>
      <c r="BV876" s="30">
        <f ca="1" t="shared" si="6222"/>
        <v>9.22949704175846</v>
      </c>
    </row>
    <row r="877" ht="15" customHeight="1" spans="1:74">
      <c r="A877" s="26">
        <v>876</v>
      </c>
      <c r="B877" s="27">
        <f ca="1" t="shared" ref="B877:F877" si="6517">RAND()</f>
        <v>0.401098668824774</v>
      </c>
      <c r="C877" s="28">
        <f ca="1">IF(B877&lt;=('Ejercicio 3 - TIR'!$D$13-'Ejercicio 3 - TIR'!$C$13)/('Ejercicio 3 - TIR'!$E$13-'Ejercicio 3 - TIR'!$C$13),'Ejercicio 3 - TIR'!$C$13+SQRT(('Ejercicio 3 - TIR'!$E$13-'Ejercicio 3 - TIR'!$C$13)*('Ejercicio 3 - TIR'!$D$13-'Ejercicio 3 - TIR'!$C$13)*B877),'Ejercicio 3 - TIR'!$E$13-SQRT(('Ejercicio 3 - TIR'!$E$13-'Ejercicio 3 - TIR'!$C$13)*('Ejercicio 3 - TIR'!$E$13-'Ejercicio 3 - TIR'!$D$13)*(1-B877)))</f>
        <v>73191.7625083209</v>
      </c>
      <c r="D877" s="27">
        <f ca="1" t="shared" si="6517"/>
        <v>0.751278008509739</v>
      </c>
      <c r="E877" s="28">
        <f ca="1">IF(D877&lt;=('Ejercicio 3 - TIR'!$D$14-'Ejercicio 3 - TIR'!$C$14)/('Ejercicio 3 - TIR'!$E$14-'Ejercicio 3 - TIR'!$C$14),'Ejercicio 3 - TIR'!$C$14+SQRT(('Ejercicio 3 - TIR'!$E$14-'Ejercicio 3 - TIR'!$C$14)*('Ejercicio 3 - TIR'!$D$14-'Ejercicio 3 - TIR'!$C$14)*D877),'Ejercicio 3 - TIR'!$E$14-SQRT(('Ejercicio 3 - TIR'!$E$14-'Ejercicio 3 - TIR'!$C$14)*('Ejercicio 3 - TIR'!$E$14-'Ejercicio 3 - TIR'!$D$14)*(1-D877)))</f>
        <v>33891.9480418435</v>
      </c>
      <c r="F877" s="27">
        <f ca="1" t="shared" si="6517"/>
        <v>0.641224974438804</v>
      </c>
      <c r="G877" s="28">
        <f ca="1">IF(F877&lt;=('Ejercicio 3 - TIR'!$D$18-'Ejercicio 3 - TIR'!$C$18)/('Ejercicio 3 - TIR'!$E$18-'Ejercicio 3 - TIR'!$C$18),'Ejercicio 3 - TIR'!$C$18+SQRT(('Ejercicio 3 - TIR'!$E$18-'Ejercicio 3 - TIR'!$C$18)*('Ejercicio 3 - TIR'!$D$18-'Ejercicio 3 - TIR'!$C$18)*F877),'Ejercicio 3 - TIR'!$E$18-SQRT(('Ejercicio 3 - TIR'!$E$18-'Ejercicio 3 - TIR'!$C$18)*('Ejercicio 3 - TIR'!$E$18-'Ejercicio 3 - TIR'!$D$18)*(1-F877)))</f>
        <v>39807.3312458497</v>
      </c>
      <c r="H877" s="27">
        <f ca="1" t="shared" ref="H877:L877" si="6518">RAND()</f>
        <v>0.0835025826062035</v>
      </c>
      <c r="I877" s="28">
        <f ca="1">IF(H877&lt;=('Ejercicio 3 - TIR'!$D$18-'Ejercicio 3 - TIR'!$C$18)/('Ejercicio 3 - TIR'!$E$18-'Ejercicio 3 - TIR'!$C$18),'Ejercicio 3 - TIR'!$C$18+SQRT(('Ejercicio 3 - TIR'!$E$18-'Ejercicio 3 - TIR'!$C$18)*('Ejercicio 3 - TIR'!$D$18-'Ejercicio 3 - TIR'!$C$18)*H877),'Ejercicio 3 - TIR'!$E$18-SQRT(('Ejercicio 3 - TIR'!$E$18-'Ejercicio 3 - TIR'!$C$18)*('Ejercicio 3 - TIR'!$E$18-'Ejercicio 3 - TIR'!$D$18)*(1-H877)))</f>
        <v>33539.1224040616</v>
      </c>
      <c r="J877" s="27">
        <f ca="1" t="shared" si="6518"/>
        <v>0.265336495611135</v>
      </c>
      <c r="K877" s="28">
        <f ca="1">IF(J877&lt;=('Ejercicio 3 - TIR'!$D$18-'Ejercicio 3 - TIR'!$C$18)/('Ejercicio 3 - TIR'!$E$18-'Ejercicio 3 - TIR'!$C$18),'Ejercicio 3 - TIR'!$C$18+SQRT(('Ejercicio 3 - TIR'!$E$18-'Ejercicio 3 - TIR'!$C$18)*('Ejercicio 3 - TIR'!$D$18-'Ejercicio 3 - TIR'!$C$18)*J877),'Ejercicio 3 - TIR'!$E$18-SQRT(('Ejercicio 3 - TIR'!$E$18-'Ejercicio 3 - TIR'!$C$18)*('Ejercicio 3 - TIR'!$E$18-'Ejercicio 3 - TIR'!$D$18)*(1-J877)))</f>
        <v>36308.7617122277</v>
      </c>
      <c r="L877" s="27">
        <f ca="1" t="shared" si="6518"/>
        <v>0.331457372503728</v>
      </c>
      <c r="M877" s="28">
        <f ca="1">IF(L877&lt;=('Ejercicio 3 - TIR'!$D$18-'Ejercicio 3 - TIR'!$C$18)/('Ejercicio 3 - TIR'!$E$18-'Ejercicio 3 - TIR'!$C$18),'Ejercicio 3 - TIR'!$C$18+SQRT(('Ejercicio 3 - TIR'!$E$18-'Ejercicio 3 - TIR'!$C$18)*('Ejercicio 3 - TIR'!$D$18-'Ejercicio 3 - TIR'!$C$18)*L877),'Ejercicio 3 - TIR'!$E$18-SQRT(('Ejercicio 3 - TIR'!$E$18-'Ejercicio 3 - TIR'!$C$18)*('Ejercicio 3 - TIR'!$E$18-'Ejercicio 3 - TIR'!$D$18)*(1-L877)))</f>
        <v>37051.1421681568</v>
      </c>
      <c r="N877" s="27">
        <f ca="1" t="shared" ref="N877:R877" si="6519">RAND()</f>
        <v>0.296781659541976</v>
      </c>
      <c r="O877" s="28">
        <f ca="1">IF(N877&lt;=('Ejercicio 3 - TIR'!$D$18-'Ejercicio 3 - TIR'!$C$18)/('Ejercicio 3 - TIR'!$E$18-'Ejercicio 3 - TIR'!$C$18),'Ejercicio 3 - TIR'!$C$18+SQRT(('Ejercicio 3 - TIR'!$E$18-'Ejercicio 3 - TIR'!$C$18)*('Ejercicio 3 - TIR'!$D$18-'Ejercicio 3 - TIR'!$C$18)*N877),'Ejercicio 3 - TIR'!$E$18-SQRT(('Ejercicio 3 - TIR'!$E$18-'Ejercicio 3 - TIR'!$C$18)*('Ejercicio 3 - TIR'!$E$18-'Ejercicio 3 - TIR'!$D$18)*(1-N877)))</f>
        <v>36672.1247688646</v>
      </c>
      <c r="P877" s="27">
        <f ca="1" t="shared" si="6519"/>
        <v>0.436797019151787</v>
      </c>
      <c r="Q877" s="29">
        <f ca="1">IF(P877&lt;=('Ejercicio 3 - TIR'!$D$22-'Ejercicio 3 - TIR'!$C$22)/('Ejercicio 3 - TIR'!$E$22-'Ejercicio 3 - TIR'!$C$22),'Ejercicio 3 - TIR'!$C$22+SQRT(('Ejercicio 3 - TIR'!$E$22-'Ejercicio 3 - TIR'!$C$22)*('Ejercicio 3 - TIR'!$D$22-'Ejercicio 3 - TIR'!$C$22)*P877),'Ejercicio 3 - TIR'!$E$22-SQRT(('Ejercicio 3 - TIR'!$E$22-'Ejercicio 3 - TIR'!$C$22)*('Ejercicio 3 - TIR'!$E$22-'Ejercicio 3 - TIR'!$D$22)*(1-P877)))</f>
        <v>0.148039875792757</v>
      </c>
      <c r="R877" s="27">
        <f ca="1" t="shared" si="6519"/>
        <v>0.129652942594502</v>
      </c>
      <c r="S877" s="29">
        <f ca="1">IF(R877&lt;=('Ejercicio 3 - TIR'!$D$23-'Ejercicio 3 - TIR'!$C$23)/('Ejercicio 3 - TIR'!$E$23-'Ejercicio 3 - TIR'!$C$23),'Ejercicio 3 - TIR'!$C$23+SQRT(('Ejercicio 3 - TIR'!$E$23-'Ejercicio 3 - TIR'!$C$23)*('Ejercicio 3 - TIR'!$D$23-'Ejercicio 3 - TIR'!$C$23)*R877),'Ejercicio 3 - TIR'!$E$23-SQRT(('Ejercicio 3 - TIR'!$E$23-'Ejercicio 3 - TIR'!$C$23)*('Ejercicio 3 - TIR'!$E$23-'Ejercicio 3 - TIR'!$D$23)*(1-R877)))</f>
        <v>0.135276625827391</v>
      </c>
      <c r="T877" s="27">
        <f ca="1" t="shared" ref="T877:X877" si="6520">RAND()</f>
        <v>0.553096551968723</v>
      </c>
      <c r="U877" s="29">
        <f ca="1">IF(T877&lt;=('Ejercicio 3 - TIR'!$D$24-'Ejercicio 3 - TIR'!$C$24)/('Ejercicio 3 - TIR'!$E$24-'Ejercicio 3 - TIR'!$C$24),'Ejercicio 3 - TIR'!$C$24+SQRT(('Ejercicio 3 - TIR'!$E$24-'Ejercicio 3 - TIR'!$C$24)*('Ejercicio 3 - TIR'!$D$24-'Ejercicio 3 - TIR'!$C$24)*T877),'Ejercicio 3 - TIR'!$E$24-SQRT(('Ejercicio 3 - TIR'!$E$24-'Ejercicio 3 - TIR'!$C$24)*('Ejercicio 3 - TIR'!$E$24-'Ejercicio 3 - TIR'!$D$24)*(1-T877)))</f>
        <v>0.184625861784524</v>
      </c>
      <c r="V877" s="27">
        <f ca="1" t="shared" si="6520"/>
        <v>0.126272992722273</v>
      </c>
      <c r="W877" s="29">
        <f ca="1">IF(V877&lt;=('Ejercicio 3 - TIR'!$D$25-'Ejercicio 3 - TIR'!$C$25)/('Ejercicio 3 - TIR'!$E$25-'Ejercicio 3 - TIR'!$C$25),'Ejercicio 3 - TIR'!$C$25+SQRT(('Ejercicio 3 - TIR'!$E$25-'Ejercicio 3 - TIR'!$C$25)*('Ejercicio 3 - TIR'!$D$25-'Ejercicio 3 - TIR'!$C$25)*V877),'Ejercicio 3 - TIR'!$E$25-SQRT(('Ejercicio 3 - TIR'!$E$25-'Ejercicio 3 - TIR'!$C$25)*('Ejercicio 3 - TIR'!$E$25-'Ejercicio 3 - TIR'!$D$25)*(1-V877)))</f>
        <v>0.193295946367641</v>
      </c>
      <c r="X877" s="27">
        <f ca="1" t="shared" si="6520"/>
        <v>0.535614736768833</v>
      </c>
      <c r="Y877" s="29">
        <f ca="1">IF(X877&lt;=('Ejercicio 3 - TIR'!$D$26-'Ejercicio 3 - TIR'!$C$26)/('Ejercicio 3 - TIR'!$E$26-'Ejercicio 3 - TIR'!$C$26),'Ejercicio 3 - TIR'!$C$26+SQRT(('Ejercicio 3 - TIR'!$E$26-'Ejercicio 3 - TIR'!$C$26)*('Ejercicio 3 - TIR'!$D$26-'Ejercicio 3 - TIR'!$C$26)*X877),'Ejercicio 3 - TIR'!$E$26-SQRT(('Ejercicio 3 - TIR'!$E$26-'Ejercicio 3 - TIR'!$C$26)*('Ejercicio 3 - TIR'!$E$26-'Ejercicio 3 - TIR'!$D$26)*(1-X877)))</f>
        <v>0.229923254683952</v>
      </c>
      <c r="Z877" s="27">
        <f ca="1" t="shared" si="6192"/>
        <v>1.14803987579276</v>
      </c>
      <c r="AA877" s="27">
        <f ca="1" t="shared" si="6193"/>
        <v>1.3033428365053</v>
      </c>
      <c r="AB877" s="27">
        <f ca="1" t="shared" si="6194"/>
        <v>1.54397363089577</v>
      </c>
      <c r="AC877" s="27">
        <f ca="1" t="shared" si="6195"/>
        <v>1.84241747504646</v>
      </c>
      <c r="AD877" s="27">
        <f ca="1" t="shared" si="6196"/>
        <v>2.26603209739573</v>
      </c>
      <c r="AE877" s="26">
        <f ca="1" t="shared" si="6197"/>
        <v>5017.35977848907</v>
      </c>
      <c r="AF877" s="26">
        <f ca="1" t="shared" si="6198"/>
        <v>5696.09127988514</v>
      </c>
      <c r="AG877" s="26">
        <f ca="1" t="shared" si="6199"/>
        <v>6747.73704123725</v>
      </c>
      <c r="AH877" s="26">
        <f ca="1" t="shared" si="6200"/>
        <v>8052.04725846319</v>
      </c>
      <c r="AI877" s="26">
        <f ca="1" t="shared" si="6201"/>
        <v>9903.40017099804</v>
      </c>
      <c r="AJ877" s="28">
        <f ca="1" t="shared" si="6202"/>
        <v>45700.4036191265</v>
      </c>
      <c r="AK877" s="28">
        <f ca="1" t="shared" si="6203"/>
        <v>43712.974928008</v>
      </c>
      <c r="AL877" s="28">
        <f ca="1" t="shared" si="6204"/>
        <v>56059.7706541577</v>
      </c>
      <c r="AM877" s="28">
        <f ca="1" t="shared" si="6205"/>
        <v>68263.6718010427</v>
      </c>
      <c r="AN877" s="28">
        <f ca="1" t="shared" si="6206"/>
        <v>83100.211805948</v>
      </c>
      <c r="AO877" s="28">
        <f ca="1">C877/'Ejercicio 3 - TIR'!$D$7</f>
        <v>14638.3525016642</v>
      </c>
      <c r="AP877" s="28">
        <f ca="1" t="shared" si="6207"/>
        <v>31062.0511174623</v>
      </c>
      <c r="AQ877" s="28">
        <f ca="1" t="shared" si="6208"/>
        <v>29074.6224263438</v>
      </c>
      <c r="AR877" s="28">
        <f ca="1" t="shared" si="6209"/>
        <v>41421.4181524935</v>
      </c>
      <c r="AS877" s="28">
        <f ca="1" t="shared" si="6210"/>
        <v>53625.3192993786</v>
      </c>
      <c r="AT877" s="28">
        <f ca="1" t="shared" si="6211"/>
        <v>68461.8593042838</v>
      </c>
      <c r="AU877" s="28">
        <f ca="1">AP877*'Ejercicio 3 - TIR'!$D$5</f>
        <v>15531.0255587311</v>
      </c>
      <c r="AV877" s="28">
        <f ca="1">AQ877*'Ejercicio 3 - TIR'!$D$5</f>
        <v>14537.3112131719</v>
      </c>
      <c r="AW877" s="28">
        <f ca="1">AR877*'Ejercicio 3 - TIR'!$D$5</f>
        <v>20710.7090762468</v>
      </c>
      <c r="AX877" s="28">
        <f ca="1">AS877*'Ejercicio 3 - TIR'!$D$5</f>
        <v>26812.6596496893</v>
      </c>
      <c r="AY877" s="28">
        <f ca="1">AT877*'Ejercicio 3 - TIR'!$D$5</f>
        <v>34230.9296521419</v>
      </c>
      <c r="AZ877" s="28">
        <f ca="1" t="shared" ref="AZ877:BD877" si="6521">AJ877-AU877-AE877</f>
        <v>25152.0182819062</v>
      </c>
      <c r="BA877" s="28">
        <f ca="1" t="shared" si="6521"/>
        <v>23479.5724349509</v>
      </c>
      <c r="BB877" s="28">
        <f ca="1" t="shared" si="6521"/>
        <v>28601.3245366737</v>
      </c>
      <c r="BC877" s="28">
        <f ca="1" t="shared" si="6521"/>
        <v>33398.9648928903</v>
      </c>
      <c r="BD877" s="28">
        <f ca="1" t="shared" si="6521"/>
        <v>38965.881982808</v>
      </c>
      <c r="BE877" s="28">
        <f ca="1" t="shared" ref="BE877:BI877" si="6522">AZ877/Z877</f>
        <v>21908.662592872</v>
      </c>
      <c r="BF877" s="28">
        <f ca="1" t="shared" si="6522"/>
        <v>18014.8858591248</v>
      </c>
      <c r="BG877" s="28">
        <f ca="1" t="shared" si="6522"/>
        <v>18524.4902920265</v>
      </c>
      <c r="BH877" s="28">
        <f ca="1" t="shared" si="6522"/>
        <v>18127.7942405796</v>
      </c>
      <c r="BI877" s="28">
        <f ca="1" t="shared" si="6522"/>
        <v>17195.6443280703</v>
      </c>
      <c r="BJ877" s="28">
        <f ca="1" t="shared" si="6214"/>
        <v>76800.2421060857</v>
      </c>
      <c r="BK877" s="28">
        <f ca="1" t="shared" si="6215"/>
        <v>33170.976621764</v>
      </c>
      <c r="BL877" s="28">
        <f ca="1" t="shared" si="6216"/>
        <v>109971.21872785</v>
      </c>
      <c r="BM877" s="28">
        <f ca="1">BK877*'Ejercicio 3 - TIR'!$D$5</f>
        <v>16585.488310882</v>
      </c>
      <c r="BN877" s="28">
        <f ca="1" t="shared" si="6217"/>
        <v>93385.7304169677</v>
      </c>
      <c r="BO877" s="28">
        <f ca="1" t="shared" si="6218"/>
        <v>41211.1242926756</v>
      </c>
      <c r="BP877" s="28">
        <f ca="1" t="shared" si="6219"/>
        <v>-107083.710550164</v>
      </c>
      <c r="BQ877" s="28">
        <f ca="1" t="shared" ref="BQ877:BT877" si="6523">BE877</f>
        <v>21908.662592872</v>
      </c>
      <c r="BR877" s="28">
        <f ca="1" t="shared" si="6523"/>
        <v>18014.8858591248</v>
      </c>
      <c r="BS877" s="28">
        <f ca="1" t="shared" si="6523"/>
        <v>18524.4902920265</v>
      </c>
      <c r="BT877" s="28">
        <f ca="1" t="shared" si="6523"/>
        <v>18127.7942405796</v>
      </c>
      <c r="BU877" s="28">
        <f ca="1" t="shared" si="6221"/>
        <v>58406.7686207459</v>
      </c>
      <c r="BV877" s="30">
        <f ca="1" t="shared" si="6222"/>
        <v>6.91740312978149</v>
      </c>
    </row>
    <row r="878" ht="15" customHeight="1" spans="1:74">
      <c r="A878" s="26">
        <v>877</v>
      </c>
      <c r="B878" s="27">
        <f ca="1" t="shared" ref="B878:F878" si="6524">RAND()</f>
        <v>0.0105266836623448</v>
      </c>
      <c r="C878" s="28">
        <f ca="1">IF(B878&lt;=('Ejercicio 3 - TIR'!$D$13-'Ejercicio 3 - TIR'!$C$13)/('Ejercicio 3 - TIR'!$E$13-'Ejercicio 3 - TIR'!$C$13),'Ejercicio 3 - TIR'!$C$13+SQRT(('Ejercicio 3 - TIR'!$E$13-'Ejercicio 3 - TIR'!$C$13)*('Ejercicio 3 - TIR'!$D$13-'Ejercicio 3 - TIR'!$C$13)*B878),'Ejercicio 3 - TIR'!$E$13-SQRT(('Ejercicio 3 - TIR'!$E$13-'Ejercicio 3 - TIR'!$C$13)*('Ejercicio 3 - TIR'!$E$13-'Ejercicio 3 - TIR'!$D$13)*(1-B878)))</f>
        <v>62051.9925596692</v>
      </c>
      <c r="D878" s="27">
        <f ca="1" t="shared" si="6524"/>
        <v>0.198875763171904</v>
      </c>
      <c r="E878" s="28">
        <f ca="1">IF(D878&lt;=('Ejercicio 3 - TIR'!$D$14-'Ejercicio 3 - TIR'!$C$14)/('Ejercicio 3 - TIR'!$E$14-'Ejercicio 3 - TIR'!$C$14),'Ejercicio 3 - TIR'!$C$14+SQRT(('Ejercicio 3 - TIR'!$E$14-'Ejercicio 3 - TIR'!$C$14)*('Ejercicio 3 - TIR'!$D$14-'Ejercicio 3 - TIR'!$C$14)*D878),'Ejercicio 3 - TIR'!$E$14-SQRT(('Ejercicio 3 - TIR'!$E$14-'Ejercicio 3 - TIR'!$C$14)*('Ejercicio 3 - TIR'!$E$14-'Ejercicio 3 - TIR'!$D$14)*(1-D878)))</f>
        <v>28862.0826296045</v>
      </c>
      <c r="F878" s="27">
        <f ca="1" t="shared" si="6524"/>
        <v>0.272816049740377</v>
      </c>
      <c r="G878" s="28">
        <f ca="1">IF(F878&lt;=('Ejercicio 3 - TIR'!$D$18-'Ejercicio 3 - TIR'!$C$18)/('Ejercicio 3 - TIR'!$E$18-'Ejercicio 3 - TIR'!$C$18),'Ejercicio 3 - TIR'!$C$18+SQRT(('Ejercicio 3 - TIR'!$E$18-'Ejercicio 3 - TIR'!$C$18)*('Ejercicio 3 - TIR'!$D$18-'Ejercicio 3 - TIR'!$C$18)*F878),'Ejercicio 3 - TIR'!$E$18-SQRT(('Ejercicio 3 - TIR'!$E$18-'Ejercicio 3 - TIR'!$C$18)*('Ejercicio 3 - TIR'!$E$18-'Ejercicio 3 - TIR'!$D$18)*(1-F878)))</f>
        <v>36397.0624087198</v>
      </c>
      <c r="H878" s="27">
        <f ca="1" t="shared" ref="H878:L878" si="6525">RAND()</f>
        <v>0.924359894888463</v>
      </c>
      <c r="I878" s="28">
        <f ca="1">IF(H878&lt;=('Ejercicio 3 - TIR'!$D$18-'Ejercicio 3 - TIR'!$C$18)/('Ejercicio 3 - TIR'!$E$18-'Ejercicio 3 - TIR'!$C$18),'Ejercicio 3 - TIR'!$C$18+SQRT(('Ejercicio 3 - TIR'!$E$18-'Ejercicio 3 - TIR'!$C$18)*('Ejercicio 3 - TIR'!$D$18-'Ejercicio 3 - TIR'!$C$18)*H878),'Ejercicio 3 - TIR'!$E$18-SQRT(('Ejercicio 3 - TIR'!$E$18-'Ejercicio 3 - TIR'!$C$18)*('Ejercicio 3 - TIR'!$E$18-'Ejercicio 3 - TIR'!$D$18)*(1-H878)))</f>
        <v>42618.1923076442</v>
      </c>
      <c r="J878" s="27">
        <f ca="1" t="shared" si="6525"/>
        <v>0.170940484175446</v>
      </c>
      <c r="K878" s="28">
        <f ca="1">IF(J878&lt;=('Ejercicio 3 - TIR'!$D$18-'Ejercicio 3 - TIR'!$C$18)/('Ejercicio 3 - TIR'!$E$18-'Ejercicio 3 - TIR'!$C$18),'Ejercicio 3 - TIR'!$C$18+SQRT(('Ejercicio 3 - TIR'!$E$18-'Ejercicio 3 - TIR'!$C$18)*('Ejercicio 3 - TIR'!$D$18-'Ejercicio 3 - TIR'!$C$18)*J878),'Ejercicio 3 - TIR'!$E$18-SQRT(('Ejercicio 3 - TIR'!$E$18-'Ejercicio 3 - TIR'!$C$18)*('Ejercicio 3 - TIR'!$E$18-'Ejercicio 3 - TIR'!$D$18)*(1-J878)))</f>
        <v>35063.701474842</v>
      </c>
      <c r="L878" s="27">
        <f ca="1" t="shared" si="6525"/>
        <v>0.0957771806463277</v>
      </c>
      <c r="M878" s="28">
        <f ca="1">IF(L878&lt;=('Ejercicio 3 - TIR'!$D$18-'Ejercicio 3 - TIR'!$C$18)/('Ejercicio 3 - TIR'!$E$18-'Ejercicio 3 - TIR'!$C$18),'Ejercicio 3 - TIR'!$C$18+SQRT(('Ejercicio 3 - TIR'!$E$18-'Ejercicio 3 - TIR'!$C$18)*('Ejercicio 3 - TIR'!$D$18-'Ejercicio 3 - TIR'!$C$18)*L878),'Ejercicio 3 - TIR'!$E$18-SQRT(('Ejercicio 3 - TIR'!$E$18-'Ejercicio 3 - TIR'!$C$18)*('Ejercicio 3 - TIR'!$E$18-'Ejercicio 3 - TIR'!$D$18)*(1-L878)))</f>
        <v>33790.326779705</v>
      </c>
      <c r="N878" s="27">
        <f ca="1" t="shared" ref="N878:R878" si="6526">RAND()</f>
        <v>0.553022999337071</v>
      </c>
      <c r="O878" s="28">
        <f ca="1">IF(N878&lt;=('Ejercicio 3 - TIR'!$D$18-'Ejercicio 3 - TIR'!$C$18)/('Ejercicio 3 - TIR'!$E$18-'Ejercicio 3 - TIR'!$C$18),'Ejercicio 3 - TIR'!$C$18+SQRT(('Ejercicio 3 - TIR'!$E$18-'Ejercicio 3 - TIR'!$C$18)*('Ejercicio 3 - TIR'!$D$18-'Ejercicio 3 - TIR'!$C$18)*N878),'Ejercicio 3 - TIR'!$E$18-SQRT(('Ejercicio 3 - TIR'!$E$18-'Ejercicio 3 - TIR'!$C$18)*('Ejercicio 3 - TIR'!$E$18-'Ejercicio 3 - TIR'!$D$18)*(1-N878)))</f>
        <v>39107.8784522281</v>
      </c>
      <c r="P878" s="27">
        <f ca="1" t="shared" si="6526"/>
        <v>0.277063659273471</v>
      </c>
      <c r="Q878" s="29">
        <f ca="1">IF(P878&lt;=('Ejercicio 3 - TIR'!$D$22-'Ejercicio 3 - TIR'!$C$22)/('Ejercicio 3 - TIR'!$E$22-'Ejercicio 3 - TIR'!$C$22),'Ejercicio 3 - TIR'!$C$22+SQRT(('Ejercicio 3 - TIR'!$E$22-'Ejercicio 3 - TIR'!$C$22)*('Ejercicio 3 - TIR'!$D$22-'Ejercicio 3 - TIR'!$C$22)*P878),'Ejercicio 3 - TIR'!$E$22-SQRT(('Ejercicio 3 - TIR'!$E$22-'Ejercicio 3 - TIR'!$C$22)*('Ejercicio 3 - TIR'!$E$22-'Ejercicio 3 - TIR'!$D$22)*(1-P878)))</f>
        <v>0.142331918562726</v>
      </c>
      <c r="R878" s="27">
        <f ca="1" t="shared" si="6526"/>
        <v>0.036055078428828</v>
      </c>
      <c r="S878" s="29">
        <f ca="1">IF(R878&lt;=('Ejercicio 3 - TIR'!$D$23-'Ejercicio 3 - TIR'!$C$23)/('Ejercicio 3 - TIR'!$E$23-'Ejercicio 3 - TIR'!$C$23),'Ejercicio 3 - TIR'!$C$23+SQRT(('Ejercicio 3 - TIR'!$E$23-'Ejercicio 3 - TIR'!$C$23)*('Ejercicio 3 - TIR'!$D$23-'Ejercicio 3 - TIR'!$C$23)*R878),'Ejercicio 3 - TIR'!$E$23-SQRT(('Ejercicio 3 - TIR'!$E$23-'Ejercicio 3 - TIR'!$C$23)*('Ejercicio 3 - TIR'!$E$23-'Ejercicio 3 - TIR'!$D$23)*(1-R878)))</f>
        <v>0.128056000320996</v>
      </c>
      <c r="T878" s="27">
        <f ca="1" t="shared" ref="T878:X878" si="6527">RAND()</f>
        <v>0.408226386479448</v>
      </c>
      <c r="U878" s="29">
        <f ca="1">IF(T878&lt;=('Ejercicio 3 - TIR'!$D$24-'Ejercicio 3 - TIR'!$C$24)/('Ejercicio 3 - TIR'!$E$24-'Ejercicio 3 - TIR'!$C$24),'Ejercicio 3 - TIR'!$C$24+SQRT(('Ejercicio 3 - TIR'!$E$24-'Ejercicio 3 - TIR'!$C$24)*('Ejercicio 3 - TIR'!$D$24-'Ejercicio 3 - TIR'!$C$24)*T878),'Ejercicio 3 - TIR'!$E$24-SQRT(('Ejercicio 3 - TIR'!$E$24-'Ejercicio 3 - TIR'!$C$24)*('Ejercicio 3 - TIR'!$E$24-'Ejercicio 3 - TIR'!$D$24)*(1-T878)))</f>
        <v>0.179279265899384</v>
      </c>
      <c r="V878" s="27">
        <f ca="1" t="shared" si="6527"/>
        <v>0.22519855708861</v>
      </c>
      <c r="W878" s="29">
        <f ca="1">IF(V878&lt;=('Ejercicio 3 - TIR'!$D$25-'Ejercicio 3 - TIR'!$C$25)/('Ejercicio 3 - TIR'!$E$25-'Ejercicio 3 - TIR'!$C$25),'Ejercicio 3 - TIR'!$C$25+SQRT(('Ejercicio 3 - TIR'!$E$25-'Ejercicio 3 - TIR'!$C$25)*('Ejercicio 3 - TIR'!$D$25-'Ejercicio 3 - TIR'!$C$25)*V878),'Ejercicio 3 - TIR'!$E$25-SQRT(('Ejercicio 3 - TIR'!$E$25-'Ejercicio 3 - TIR'!$C$25)*('Ejercicio 3 - TIR'!$E$25-'Ejercicio 3 - TIR'!$D$25)*(1-V878)))</f>
        <v>0.197756068819535</v>
      </c>
      <c r="X878" s="27">
        <f ca="1" t="shared" si="6527"/>
        <v>0.857728358020427</v>
      </c>
      <c r="Y878" s="29">
        <f ca="1">IF(X878&lt;=('Ejercicio 3 - TIR'!$D$26-'Ejercicio 3 - TIR'!$C$26)/('Ejercicio 3 - TIR'!$E$26-'Ejercicio 3 - TIR'!$C$26),'Ejercicio 3 - TIR'!$C$26+SQRT(('Ejercicio 3 - TIR'!$E$26-'Ejercicio 3 - TIR'!$C$26)*('Ejercicio 3 - TIR'!$D$26-'Ejercicio 3 - TIR'!$C$26)*X878),'Ejercicio 3 - TIR'!$E$26-SQRT(('Ejercicio 3 - TIR'!$E$26-'Ejercicio 3 - TIR'!$C$26)*('Ejercicio 3 - TIR'!$E$26-'Ejercicio 3 - TIR'!$D$26)*(1-X878)))</f>
        <v>0.252282372635998</v>
      </c>
      <c r="Z878" s="27">
        <f ca="1" t="shared" si="6192"/>
        <v>1.14233191856273</v>
      </c>
      <c r="AA878" s="27">
        <f ca="1" t="shared" si="6193"/>
        <v>1.28861437509288</v>
      </c>
      <c r="AB878" s="27">
        <f ca="1" t="shared" si="6194"/>
        <v>1.51963621428692</v>
      </c>
      <c r="AC878" s="27">
        <f ca="1" t="shared" si="6195"/>
        <v>1.82015349806011</v>
      </c>
      <c r="AD878" s="27">
        <f ca="1" t="shared" si="6196"/>
        <v>2.27934614111242</v>
      </c>
      <c r="AE878" s="26">
        <f ca="1" t="shared" si="6197"/>
        <v>4107.99559438755</v>
      </c>
      <c r="AF878" s="26">
        <f ca="1" t="shared" si="6198"/>
        <v>4634.04907954109</v>
      </c>
      <c r="AG878" s="26">
        <f ca="1" t="shared" si="6199"/>
        <v>5464.83799666294</v>
      </c>
      <c r="AH878" s="26">
        <f ca="1" t="shared" si="6200"/>
        <v>6545.54287561862</v>
      </c>
      <c r="AI878" s="26">
        <f ca="1" t="shared" si="6201"/>
        <v>8196.86796247034</v>
      </c>
      <c r="AJ878" s="28">
        <f ca="1" t="shared" si="6202"/>
        <v>41577.5261314002</v>
      </c>
      <c r="AK878" s="28">
        <f ca="1" t="shared" si="6203"/>
        <v>54918.4152481031</v>
      </c>
      <c r="AL878" s="28">
        <f ca="1" t="shared" si="6204"/>
        <v>53284.0705681157</v>
      </c>
      <c r="AM878" s="28">
        <f ca="1" t="shared" si="6205"/>
        <v>61503.5814886742</v>
      </c>
      <c r="AN878" s="28">
        <f ca="1" t="shared" si="6206"/>
        <v>89140.3918371797</v>
      </c>
      <c r="AO878" s="28">
        <f ca="1">C878/'Ejercicio 3 - TIR'!$D$7</f>
        <v>12410.3985119338</v>
      </c>
      <c r="AP878" s="28">
        <f ca="1" t="shared" si="6207"/>
        <v>29167.1276194664</v>
      </c>
      <c r="AQ878" s="28">
        <f ca="1" t="shared" si="6208"/>
        <v>42508.0167361692</v>
      </c>
      <c r="AR878" s="28">
        <f ca="1" t="shared" si="6209"/>
        <v>40873.6720561819</v>
      </c>
      <c r="AS878" s="28">
        <f ca="1" t="shared" si="6210"/>
        <v>49093.1829767404</v>
      </c>
      <c r="AT878" s="28">
        <f ca="1" t="shared" si="6211"/>
        <v>76729.9933252458</v>
      </c>
      <c r="AU878" s="28">
        <f ca="1">AP878*'Ejercicio 3 - TIR'!$D$5</f>
        <v>14583.5638097332</v>
      </c>
      <c r="AV878" s="28">
        <f ca="1">AQ878*'Ejercicio 3 - TIR'!$D$5</f>
        <v>21254.0083680846</v>
      </c>
      <c r="AW878" s="28">
        <f ca="1">AR878*'Ejercicio 3 - TIR'!$D$5</f>
        <v>20436.8360280909</v>
      </c>
      <c r="AX878" s="28">
        <f ca="1">AS878*'Ejercicio 3 - TIR'!$D$5</f>
        <v>24546.5914883702</v>
      </c>
      <c r="AY878" s="28">
        <f ca="1">AT878*'Ejercicio 3 - TIR'!$D$5</f>
        <v>38364.9966626229</v>
      </c>
      <c r="AZ878" s="28">
        <f ca="1" t="shared" ref="AZ878:BD878" si="6528">AJ878-AU878-AE878</f>
        <v>22885.9667272795</v>
      </c>
      <c r="BA878" s="28">
        <f ca="1" t="shared" si="6528"/>
        <v>29030.3578004774</v>
      </c>
      <c r="BB878" s="28">
        <f ca="1" t="shared" si="6528"/>
        <v>27382.3965433618</v>
      </c>
      <c r="BC878" s="28">
        <f ca="1" t="shared" si="6528"/>
        <v>30411.4471246854</v>
      </c>
      <c r="BD878" s="28">
        <f ca="1" t="shared" si="6528"/>
        <v>42578.5272120864</v>
      </c>
      <c r="BE878" s="28">
        <f ca="1" t="shared" ref="BE878:BI878" si="6529">AZ878/Z878</f>
        <v>20034.4281337025</v>
      </c>
      <c r="BF878" s="28">
        <f ca="1" t="shared" si="6529"/>
        <v>22528.3516633011</v>
      </c>
      <c r="BG878" s="28">
        <f ca="1" t="shared" si="6529"/>
        <v>18019.0471153063</v>
      </c>
      <c r="BH878" s="28">
        <f ca="1" t="shared" si="6529"/>
        <v>16708.1771713746</v>
      </c>
      <c r="BI878" s="28">
        <f ca="1" t="shared" si="6529"/>
        <v>18680.1497342155</v>
      </c>
      <c r="BJ878" s="28">
        <f ca="1" t="shared" si="6214"/>
        <v>65786.6766662568</v>
      </c>
      <c r="BK878" s="28">
        <f ca="1" t="shared" si="6215"/>
        <v>28287.5939578437</v>
      </c>
      <c r="BL878" s="28">
        <f ca="1" t="shared" si="6216"/>
        <v>94074.2706241006</v>
      </c>
      <c r="BM878" s="28">
        <f ca="1">BK878*'Ejercicio 3 - TIR'!$D$5</f>
        <v>14143.7969789219</v>
      </c>
      <c r="BN878" s="28">
        <f ca="1" t="shared" si="6217"/>
        <v>79930.4736451787</v>
      </c>
      <c r="BO878" s="28">
        <f ca="1" t="shared" si="6218"/>
        <v>35067.2818855714</v>
      </c>
      <c r="BP878" s="28">
        <f ca="1" t="shared" si="6219"/>
        <v>-90914.0751892737</v>
      </c>
      <c r="BQ878" s="28">
        <f ca="1" t="shared" ref="BQ878:BT878" si="6530">BE878</f>
        <v>20034.4281337025</v>
      </c>
      <c r="BR878" s="28">
        <f ca="1" t="shared" si="6530"/>
        <v>22528.3516633011</v>
      </c>
      <c r="BS878" s="28">
        <f ca="1" t="shared" si="6530"/>
        <v>18019.0471153063</v>
      </c>
      <c r="BT878" s="28">
        <f ca="1" t="shared" si="6530"/>
        <v>16708.1771713746</v>
      </c>
      <c r="BU878" s="28">
        <f ca="1" t="shared" si="6221"/>
        <v>53747.431619787</v>
      </c>
      <c r="BV878" s="30">
        <f ca="1" t="shared" si="6222"/>
        <v>11.5655483851663</v>
      </c>
    </row>
    <row r="879" ht="15" customHeight="1" spans="1:74">
      <c r="A879" s="26">
        <v>878</v>
      </c>
      <c r="B879" s="27">
        <f ca="1" t="shared" ref="B879:F879" si="6531">RAND()</f>
        <v>0.919045814935865</v>
      </c>
      <c r="C879" s="28">
        <f ca="1">IF(B879&lt;=('Ejercicio 3 - TIR'!$D$13-'Ejercicio 3 - TIR'!$C$13)/('Ejercicio 3 - TIR'!$E$13-'Ejercicio 3 - TIR'!$C$13),'Ejercicio 3 - TIR'!$C$13+SQRT(('Ejercicio 3 - TIR'!$E$13-'Ejercicio 3 - TIR'!$C$13)*('Ejercicio 3 - TIR'!$D$13-'Ejercicio 3 - TIR'!$C$13)*B879),'Ejercicio 3 - TIR'!$E$13-SQRT(('Ejercicio 3 - TIR'!$E$13-'Ejercicio 3 - TIR'!$C$13)*('Ejercicio 3 - TIR'!$E$13-'Ejercicio 3 - TIR'!$D$13)*(1-B879)))</f>
        <v>90143.7825674876</v>
      </c>
      <c r="D879" s="27">
        <f ca="1" t="shared" si="6531"/>
        <v>0.317209742289969</v>
      </c>
      <c r="E879" s="28">
        <f ca="1">IF(D879&lt;=('Ejercicio 3 - TIR'!$D$14-'Ejercicio 3 - TIR'!$C$14)/('Ejercicio 3 - TIR'!$E$14-'Ejercicio 3 - TIR'!$C$14),'Ejercicio 3 - TIR'!$C$14+SQRT(('Ejercicio 3 - TIR'!$E$14-'Ejercicio 3 - TIR'!$C$14)*('Ejercicio 3 - TIR'!$D$14-'Ejercicio 3 - TIR'!$C$14)*D879),'Ejercicio 3 - TIR'!$E$14-SQRT(('Ejercicio 3 - TIR'!$E$14-'Ejercicio 3 - TIR'!$C$14)*('Ejercicio 3 - TIR'!$E$14-'Ejercicio 3 - TIR'!$D$14)*(1-D879)))</f>
        <v>29877.5742610182</v>
      </c>
      <c r="F879" s="27">
        <f ca="1" t="shared" si="6531"/>
        <v>0.939997942469337</v>
      </c>
      <c r="G879" s="28">
        <f ca="1">IF(F879&lt;=('Ejercicio 3 - TIR'!$D$18-'Ejercicio 3 - TIR'!$C$18)/('Ejercicio 3 - TIR'!$E$18-'Ejercicio 3 - TIR'!$C$18),'Ejercicio 3 - TIR'!$C$18+SQRT(('Ejercicio 3 - TIR'!$E$18-'Ejercicio 3 - TIR'!$C$18)*('Ejercicio 3 - TIR'!$D$18-'Ejercicio 3 - TIR'!$C$18)*F879),'Ejercicio 3 - TIR'!$E$18-SQRT(('Ejercicio 3 - TIR'!$E$18-'Ejercicio 3 - TIR'!$C$18)*('Ejercicio 3 - TIR'!$E$18-'Ejercicio 3 - TIR'!$D$18)*(1-F879)))</f>
        <v>42878.6432844051</v>
      </c>
      <c r="H879" s="27">
        <f ca="1" t="shared" ref="H879:L879" si="6532">RAND()</f>
        <v>0.821293539973068</v>
      </c>
      <c r="I879" s="28">
        <f ca="1">IF(H879&lt;=('Ejercicio 3 - TIR'!$D$18-'Ejercicio 3 - TIR'!$C$18)/('Ejercicio 3 - TIR'!$E$18-'Ejercicio 3 - TIR'!$C$18),'Ejercicio 3 - TIR'!$C$18+SQRT(('Ejercicio 3 - TIR'!$E$18-'Ejercicio 3 - TIR'!$C$18)*('Ejercicio 3 - TIR'!$D$18-'Ejercicio 3 - TIR'!$C$18)*H879),'Ejercicio 3 - TIR'!$E$18-SQRT(('Ejercicio 3 - TIR'!$E$18-'Ejercicio 3 - TIR'!$C$18)*('Ejercicio 3 - TIR'!$E$18-'Ejercicio 3 - TIR'!$D$18)*(1-H879)))</f>
        <v>41338.9913272405</v>
      </c>
      <c r="J879" s="27">
        <f ca="1" t="shared" si="6532"/>
        <v>0.100371051175983</v>
      </c>
      <c r="K879" s="28">
        <f ca="1">IF(J879&lt;=('Ejercicio 3 - TIR'!$D$18-'Ejercicio 3 - TIR'!$C$18)/('Ejercicio 3 - TIR'!$E$18-'Ejercicio 3 - TIR'!$C$18),'Ejercicio 3 - TIR'!$C$18+SQRT(('Ejercicio 3 - TIR'!$E$18-'Ejercicio 3 - TIR'!$C$18)*('Ejercicio 3 - TIR'!$D$18-'Ejercicio 3 - TIR'!$C$18)*J879),'Ejercicio 3 - TIR'!$E$18-SQRT(('Ejercicio 3 - TIR'!$E$18-'Ejercicio 3 - TIR'!$C$18)*('Ejercicio 3 - TIR'!$E$18-'Ejercicio 3 - TIR'!$D$18)*(1-J879)))</f>
        <v>33880.1620683159</v>
      </c>
      <c r="L879" s="27">
        <f ca="1" t="shared" si="6532"/>
        <v>0.680627470146307</v>
      </c>
      <c r="M879" s="28">
        <f ca="1">IF(L879&lt;=('Ejercicio 3 - TIR'!$D$18-'Ejercicio 3 - TIR'!$C$18)/('Ejercicio 3 - TIR'!$E$18-'Ejercicio 3 - TIR'!$C$18),'Ejercicio 3 - TIR'!$C$18+SQRT(('Ejercicio 3 - TIR'!$E$18-'Ejercicio 3 - TIR'!$C$18)*('Ejercicio 3 - TIR'!$D$18-'Ejercicio 3 - TIR'!$C$18)*L879),'Ejercicio 3 - TIR'!$E$18-SQRT(('Ejercicio 3 - TIR'!$E$18-'Ejercicio 3 - TIR'!$C$18)*('Ejercicio 3 - TIR'!$E$18-'Ejercicio 3 - TIR'!$D$18)*(1-L879)))</f>
        <v>40105.8259390346</v>
      </c>
      <c r="N879" s="27">
        <f ca="1" t="shared" ref="N879:R879" si="6533">RAND()</f>
        <v>0.569459783665173</v>
      </c>
      <c r="O879" s="28">
        <f ca="1">IF(N879&lt;=('Ejercicio 3 - TIR'!$D$18-'Ejercicio 3 - TIR'!$C$18)/('Ejercicio 3 - TIR'!$E$18-'Ejercicio 3 - TIR'!$C$18),'Ejercicio 3 - TIR'!$C$18+SQRT(('Ejercicio 3 - TIR'!$E$18-'Ejercicio 3 - TIR'!$C$18)*('Ejercicio 3 - TIR'!$D$18-'Ejercicio 3 - TIR'!$C$18)*N879),'Ejercicio 3 - TIR'!$E$18-SQRT(('Ejercicio 3 - TIR'!$E$18-'Ejercicio 3 - TIR'!$C$18)*('Ejercicio 3 - TIR'!$E$18-'Ejercicio 3 - TIR'!$D$18)*(1-N879)))</f>
        <v>39242.2382326889</v>
      </c>
      <c r="P879" s="27">
        <f ca="1" t="shared" si="6533"/>
        <v>0.164112707599406</v>
      </c>
      <c r="Q879" s="29">
        <f ca="1">IF(P879&lt;=('Ejercicio 3 - TIR'!$D$22-'Ejercicio 3 - TIR'!$C$22)/('Ejercicio 3 - TIR'!$E$22-'Ejercicio 3 - TIR'!$C$22),'Ejercicio 3 - TIR'!$C$22+SQRT(('Ejercicio 3 - TIR'!$E$22-'Ejercicio 3 - TIR'!$C$22)*('Ejercicio 3 - TIR'!$D$22-'Ejercicio 3 - TIR'!$C$22)*P879),'Ejercicio 3 - TIR'!$E$22-SQRT(('Ejercicio 3 - TIR'!$E$22-'Ejercicio 3 - TIR'!$C$22)*('Ejercicio 3 - TIR'!$E$22-'Ejercicio 3 - TIR'!$D$22)*(1-P879)))</f>
        <v>0.137187288142081</v>
      </c>
      <c r="R879" s="27">
        <f ca="1" t="shared" si="6533"/>
        <v>0.716814238177518</v>
      </c>
      <c r="S879" s="29">
        <f ca="1">IF(R879&lt;=('Ejercicio 3 - TIR'!$D$23-'Ejercicio 3 - TIR'!$C$23)/('Ejercicio 3 - TIR'!$E$23-'Ejercicio 3 - TIR'!$C$23),'Ejercicio 3 - TIR'!$C$23+SQRT(('Ejercicio 3 - TIR'!$E$23-'Ejercicio 3 - TIR'!$C$23)*('Ejercicio 3 - TIR'!$D$23-'Ejercicio 3 - TIR'!$C$23)*R879),'Ejercicio 3 - TIR'!$E$23-SQRT(('Ejercicio 3 - TIR'!$E$23-'Ejercicio 3 - TIR'!$C$23)*('Ejercicio 3 - TIR'!$E$23-'Ejercicio 3 - TIR'!$D$23)*(1-R879)))</f>
        <v>0.15742270230341</v>
      </c>
      <c r="T879" s="27">
        <f ca="1" t="shared" ref="T879:X879" si="6534">RAND()</f>
        <v>0.78266469313627</v>
      </c>
      <c r="U879" s="29">
        <f ca="1">IF(T879&lt;=('Ejercicio 3 - TIR'!$D$24-'Ejercicio 3 - TIR'!$C$24)/('Ejercicio 3 - TIR'!$E$24-'Ejercicio 3 - TIR'!$C$24),'Ejercicio 3 - TIR'!$C$24+SQRT(('Ejercicio 3 - TIR'!$E$24-'Ejercicio 3 - TIR'!$C$24)*('Ejercicio 3 - TIR'!$D$24-'Ejercicio 3 - TIR'!$C$24)*T879),'Ejercicio 3 - TIR'!$E$24-SQRT(('Ejercicio 3 - TIR'!$E$24-'Ejercicio 3 - TIR'!$C$24)*('Ejercicio 3 - TIR'!$E$24-'Ejercicio 3 - TIR'!$D$24)*(1-T879)))</f>
        <v>0.195331419594585</v>
      </c>
      <c r="V879" s="27">
        <f ca="1" t="shared" si="6534"/>
        <v>0.402859676599103</v>
      </c>
      <c r="W879" s="29">
        <f ca="1">IF(V879&lt;=('Ejercicio 3 - TIR'!$D$25-'Ejercicio 3 - TIR'!$C$25)/('Ejercicio 3 - TIR'!$E$25-'Ejercicio 3 - TIR'!$C$25),'Ejercicio 3 - TIR'!$C$25+SQRT(('Ejercicio 3 - TIR'!$E$25-'Ejercicio 3 - TIR'!$C$25)*('Ejercicio 3 - TIR'!$D$25-'Ejercicio 3 - TIR'!$C$25)*V879),'Ejercicio 3 - TIR'!$E$25-SQRT(('Ejercicio 3 - TIR'!$E$25-'Ejercicio 3 - TIR'!$C$25)*('Ejercicio 3 - TIR'!$E$25-'Ejercicio 3 - TIR'!$D$25)*(1-V879)))</f>
        <v>0.204283579187527</v>
      </c>
      <c r="X879" s="27">
        <f ca="1" t="shared" si="6534"/>
        <v>0.716016376924114</v>
      </c>
      <c r="Y879" s="29">
        <f ca="1">IF(X879&lt;=('Ejercicio 3 - TIR'!$D$26-'Ejercicio 3 - TIR'!$C$26)/('Ejercicio 3 - TIR'!$E$26-'Ejercicio 3 - TIR'!$C$26),'Ejercicio 3 - TIR'!$C$26+SQRT(('Ejercicio 3 - TIR'!$E$26-'Ejercicio 3 - TIR'!$C$26)*('Ejercicio 3 - TIR'!$D$26-'Ejercicio 3 - TIR'!$C$26)*X879),'Ejercicio 3 - TIR'!$E$26-SQRT(('Ejercicio 3 - TIR'!$E$26-'Ejercicio 3 - TIR'!$C$26)*('Ejercicio 3 - TIR'!$E$26-'Ejercicio 3 - TIR'!$D$26)*(1-X879)))</f>
        <v>0.240839923843157</v>
      </c>
      <c r="Z879" s="27">
        <f ca="1" t="shared" si="6192"/>
        <v>1.13718728814208</v>
      </c>
      <c r="AA879" s="27">
        <f ca="1" t="shared" si="6193"/>
        <v>1.31620638406649</v>
      </c>
      <c r="AB879" s="27">
        <f ca="1" t="shared" si="6194"/>
        <v>1.57330284554566</v>
      </c>
      <c r="AC879" s="27">
        <f ca="1" t="shared" si="6195"/>
        <v>1.89470278197964</v>
      </c>
      <c r="AD879" s="27">
        <f ca="1" t="shared" si="6196"/>
        <v>2.35102285569704</v>
      </c>
      <c r="AE879" s="26">
        <f ca="1" t="shared" si="6197"/>
        <v>4098.82338913274</v>
      </c>
      <c r="AF879" s="26">
        <f ca="1" t="shared" si="6198"/>
        <v>4744.07124331444</v>
      </c>
      <c r="AG879" s="26">
        <f ca="1" t="shared" si="6199"/>
        <v>5670.73741392889</v>
      </c>
      <c r="AH879" s="26">
        <f ca="1" t="shared" si="6200"/>
        <v>6829.17594947891</v>
      </c>
      <c r="AI879" s="26">
        <f ca="1" t="shared" si="6201"/>
        <v>8473.91416506292</v>
      </c>
      <c r="AJ879" s="28">
        <f ca="1" t="shared" si="6202"/>
        <v>48761.0480758043</v>
      </c>
      <c r="AK879" s="28">
        <f ca="1" t="shared" si="6203"/>
        <v>54410.6442957834</v>
      </c>
      <c r="AL879" s="28">
        <f ca="1" t="shared" si="6204"/>
        <v>53303.7553896294</v>
      </c>
      <c r="AM879" s="28">
        <f ca="1" t="shared" si="6205"/>
        <v>75988.6199802801</v>
      </c>
      <c r="AN879" s="28">
        <f ca="1" t="shared" si="6206"/>
        <v>92259.3989937597</v>
      </c>
      <c r="AO879" s="28">
        <f ca="1">C879/'Ejercicio 3 - TIR'!$D$7</f>
        <v>18028.7565134975</v>
      </c>
      <c r="AP879" s="28">
        <f ca="1" t="shared" si="6207"/>
        <v>30732.2915623068</v>
      </c>
      <c r="AQ879" s="28">
        <f ca="1" t="shared" si="6208"/>
        <v>36381.8877822859</v>
      </c>
      <c r="AR879" s="28">
        <f ca="1" t="shared" si="6209"/>
        <v>35274.9988761319</v>
      </c>
      <c r="AS879" s="28">
        <f ca="1" t="shared" si="6210"/>
        <v>57959.8634667826</v>
      </c>
      <c r="AT879" s="28">
        <f ca="1" t="shared" si="6211"/>
        <v>74230.6424802622</v>
      </c>
      <c r="AU879" s="28">
        <f ca="1">AP879*'Ejercicio 3 - TIR'!$D$5</f>
        <v>15366.1457811534</v>
      </c>
      <c r="AV879" s="28">
        <f ca="1">AQ879*'Ejercicio 3 - TIR'!$D$5</f>
        <v>18190.943891143</v>
      </c>
      <c r="AW879" s="28">
        <f ca="1">AR879*'Ejercicio 3 - TIR'!$D$5</f>
        <v>17637.4994380659</v>
      </c>
      <c r="AX879" s="28">
        <f ca="1">AS879*'Ejercicio 3 - TIR'!$D$5</f>
        <v>28979.9317333913</v>
      </c>
      <c r="AY879" s="28">
        <f ca="1">AT879*'Ejercicio 3 - TIR'!$D$5</f>
        <v>37115.3212401311</v>
      </c>
      <c r="AZ879" s="28">
        <f ca="1" t="shared" ref="AZ879:BD879" si="6535">AJ879-AU879-AE879</f>
        <v>29296.0789055181</v>
      </c>
      <c r="BA879" s="28">
        <f ca="1" t="shared" si="6535"/>
        <v>31475.629161326</v>
      </c>
      <c r="BB879" s="28">
        <f ca="1" t="shared" si="6535"/>
        <v>29995.5185376346</v>
      </c>
      <c r="BC879" s="28">
        <f ca="1" t="shared" si="6535"/>
        <v>40179.5122974099</v>
      </c>
      <c r="BD879" s="28">
        <f ca="1" t="shared" si="6535"/>
        <v>46670.1635885657</v>
      </c>
      <c r="BE879" s="28">
        <f ca="1" t="shared" ref="BE879:BI879" si="6536">AZ879/Z879</f>
        <v>25761.8768790334</v>
      </c>
      <c r="BF879" s="28">
        <f ca="1" t="shared" si="6536"/>
        <v>23913.9009978665</v>
      </c>
      <c r="BG879" s="28">
        <f ca="1" t="shared" si="6536"/>
        <v>19065.3176675794</v>
      </c>
      <c r="BH879" s="28">
        <f ca="1" t="shared" si="6536"/>
        <v>21206.234919563</v>
      </c>
      <c r="BI879" s="28">
        <f ca="1" t="shared" si="6536"/>
        <v>19851.003777132</v>
      </c>
      <c r="BJ879" s="28">
        <f ca="1" t="shared" si="6214"/>
        <v>70242.8599604394</v>
      </c>
      <c r="BK879" s="28">
        <f ca="1" t="shared" si="6215"/>
        <v>42386.0186230295</v>
      </c>
      <c r="BL879" s="28">
        <f ca="1" t="shared" si="6216"/>
        <v>112628.878583469</v>
      </c>
      <c r="BM879" s="28">
        <f ca="1">BK879*'Ejercicio 3 - TIR'!$D$5</f>
        <v>21193.0093115148</v>
      </c>
      <c r="BN879" s="28">
        <f ca="1" t="shared" si="6217"/>
        <v>91435.8692719542</v>
      </c>
      <c r="BO879" s="28">
        <f ca="1" t="shared" si="6218"/>
        <v>38891.952517767</v>
      </c>
      <c r="BP879" s="28">
        <f ca="1" t="shared" si="6219"/>
        <v>-120021.356828506</v>
      </c>
      <c r="BQ879" s="28">
        <f ca="1" t="shared" ref="BQ879:BT879" si="6537">BE879</f>
        <v>25761.8768790334</v>
      </c>
      <c r="BR879" s="28">
        <f ca="1" t="shared" si="6537"/>
        <v>23913.9009978665</v>
      </c>
      <c r="BS879" s="28">
        <f ca="1" t="shared" si="6537"/>
        <v>19065.3176675794</v>
      </c>
      <c r="BT879" s="28">
        <f ca="1" t="shared" si="6537"/>
        <v>21206.234919563</v>
      </c>
      <c r="BU879" s="28">
        <f ca="1" t="shared" si="6221"/>
        <v>58742.956294899</v>
      </c>
      <c r="BV879" s="30">
        <f ca="1" t="shared" si="6222"/>
        <v>6.60697258240401</v>
      </c>
    </row>
    <row r="880" ht="15" customHeight="1" spans="1:74">
      <c r="A880" s="26">
        <v>879</v>
      </c>
      <c r="B880" s="27">
        <f ca="1" t="shared" ref="B880:F880" si="6538">RAND()</f>
        <v>0.740652229824853</v>
      </c>
      <c r="C880" s="28">
        <f ca="1">IF(B880&lt;=('Ejercicio 3 - TIR'!$D$13-'Ejercicio 3 - TIR'!$C$13)/('Ejercicio 3 - TIR'!$E$13-'Ejercicio 3 - TIR'!$C$13),'Ejercicio 3 - TIR'!$C$13+SQRT(('Ejercicio 3 - TIR'!$E$13-'Ejercicio 3 - TIR'!$C$13)*('Ejercicio 3 - TIR'!$D$13-'Ejercicio 3 - TIR'!$C$13)*B880),'Ejercicio 3 - TIR'!$E$13-SQRT(('Ejercicio 3 - TIR'!$E$13-'Ejercicio 3 - TIR'!$C$13)*('Ejercicio 3 - TIR'!$E$13-'Ejercicio 3 - TIR'!$D$13)*(1-B880)))</f>
        <v>82358.6473248173</v>
      </c>
      <c r="D880" s="27">
        <f ca="1" t="shared" si="6538"/>
        <v>0.489059423206213</v>
      </c>
      <c r="E880" s="28">
        <f ca="1">IF(D880&lt;=('Ejercicio 3 - TIR'!$D$14-'Ejercicio 3 - TIR'!$C$14)/('Ejercicio 3 - TIR'!$E$14-'Ejercicio 3 - TIR'!$C$14),'Ejercicio 3 - TIR'!$C$14+SQRT(('Ejercicio 3 - TIR'!$E$14-'Ejercicio 3 - TIR'!$C$14)*('Ejercicio 3 - TIR'!$D$14-'Ejercicio 3 - TIR'!$C$14)*D880),'Ejercicio 3 - TIR'!$E$14-SQRT(('Ejercicio 3 - TIR'!$E$14-'Ejercicio 3 - TIR'!$C$14)*('Ejercicio 3 - TIR'!$E$14-'Ejercicio 3 - TIR'!$D$14)*(1-D880)))</f>
        <v>31245.51049352</v>
      </c>
      <c r="F880" s="27">
        <f ca="1" t="shared" si="6538"/>
        <v>0.525111245268074</v>
      </c>
      <c r="G880" s="28">
        <f ca="1">IF(F880&lt;=('Ejercicio 3 - TIR'!$D$18-'Ejercicio 3 - TIR'!$C$18)/('Ejercicio 3 - TIR'!$E$18-'Ejercicio 3 - TIR'!$C$18),'Ejercicio 3 - TIR'!$C$18+SQRT(('Ejercicio 3 - TIR'!$E$18-'Ejercicio 3 - TIR'!$C$18)*('Ejercicio 3 - TIR'!$D$18-'Ejercicio 3 - TIR'!$C$18)*F880),'Ejercicio 3 - TIR'!$E$18-SQRT(('Ejercicio 3 - TIR'!$E$18-'Ejercicio 3 - TIR'!$C$18)*('Ejercicio 3 - TIR'!$E$18-'Ejercicio 3 - TIR'!$D$18)*(1-F880)))</f>
        <v>38875.0598189652</v>
      </c>
      <c r="H880" s="27">
        <f ca="1" t="shared" ref="H880:L880" si="6539">RAND()</f>
        <v>0.922289012883906</v>
      </c>
      <c r="I880" s="28">
        <f ca="1">IF(H880&lt;=('Ejercicio 3 - TIR'!$D$18-'Ejercicio 3 - TIR'!$C$18)/('Ejercicio 3 - TIR'!$E$18-'Ejercicio 3 - TIR'!$C$18),'Ejercicio 3 - TIR'!$C$18+SQRT(('Ejercicio 3 - TIR'!$E$18-'Ejercicio 3 - TIR'!$C$18)*('Ejercicio 3 - TIR'!$D$18-'Ejercicio 3 - TIR'!$C$18)*H880),'Ejercicio 3 - TIR'!$E$18-SQRT(('Ejercicio 3 - TIR'!$E$18-'Ejercicio 3 - TIR'!$C$18)*('Ejercicio 3 - TIR'!$E$18-'Ejercicio 3 - TIR'!$D$18)*(1-H880)))</f>
        <v>42585.8077885746</v>
      </c>
      <c r="J880" s="27">
        <f ca="1" t="shared" si="6539"/>
        <v>0.266589841268323</v>
      </c>
      <c r="K880" s="28">
        <f ca="1">IF(J880&lt;=('Ejercicio 3 - TIR'!$D$18-'Ejercicio 3 - TIR'!$C$18)/('Ejercicio 3 - TIR'!$E$18-'Ejercicio 3 - TIR'!$C$18),'Ejercicio 3 - TIR'!$C$18+SQRT(('Ejercicio 3 - TIR'!$E$18-'Ejercicio 3 - TIR'!$C$18)*('Ejercicio 3 - TIR'!$D$18-'Ejercicio 3 - TIR'!$C$18)*J880),'Ejercicio 3 - TIR'!$E$18-SQRT(('Ejercicio 3 - TIR'!$E$18-'Ejercicio 3 - TIR'!$C$18)*('Ejercicio 3 - TIR'!$E$18-'Ejercicio 3 - TIR'!$D$18)*(1-J880)))</f>
        <v>36323.6442175575</v>
      </c>
      <c r="L880" s="27">
        <f ca="1" t="shared" si="6539"/>
        <v>0.343791182198135</v>
      </c>
      <c r="M880" s="28">
        <f ca="1">IF(L880&lt;=('Ejercicio 3 - TIR'!$D$18-'Ejercicio 3 - TIR'!$C$18)/('Ejercicio 3 - TIR'!$E$18-'Ejercicio 3 - TIR'!$C$18),'Ejercicio 3 - TIR'!$C$18+SQRT(('Ejercicio 3 - TIR'!$E$18-'Ejercicio 3 - TIR'!$C$18)*('Ejercicio 3 - TIR'!$D$18-'Ejercicio 3 - TIR'!$C$18)*L880),'Ejercicio 3 - TIR'!$E$18-SQRT(('Ejercicio 3 - TIR'!$E$18-'Ejercicio 3 - TIR'!$C$18)*('Ejercicio 3 - TIR'!$E$18-'Ejercicio 3 - TIR'!$D$18)*(1-L880)))</f>
        <v>37181.1334293216</v>
      </c>
      <c r="N880" s="27">
        <f ca="1" t="shared" ref="N880:R880" si="6540">RAND()</f>
        <v>0.836539168057398</v>
      </c>
      <c r="O880" s="28">
        <f ca="1">IF(N880&lt;=('Ejercicio 3 - TIR'!$D$18-'Ejercicio 3 - TIR'!$C$18)/('Ejercicio 3 - TIR'!$E$18-'Ejercicio 3 - TIR'!$C$18),'Ejercicio 3 - TIR'!$C$18+SQRT(('Ejercicio 3 - TIR'!$E$18-'Ejercicio 3 - TIR'!$C$18)*('Ejercicio 3 - TIR'!$D$18-'Ejercicio 3 - TIR'!$C$18)*N880),'Ejercicio 3 - TIR'!$E$18-SQRT(('Ejercicio 3 - TIR'!$E$18-'Ejercicio 3 - TIR'!$C$18)*('Ejercicio 3 - TIR'!$E$18-'Ejercicio 3 - TIR'!$D$18)*(1-N880)))</f>
        <v>41498.6342099553</v>
      </c>
      <c r="P880" s="27">
        <f ca="1" t="shared" si="6540"/>
        <v>0.137805242916949</v>
      </c>
      <c r="Q880" s="29">
        <f ca="1">IF(P880&lt;=('Ejercicio 3 - TIR'!$D$22-'Ejercicio 3 - TIR'!$C$22)/('Ejercicio 3 - TIR'!$E$22-'Ejercicio 3 - TIR'!$C$22),'Ejercicio 3 - TIR'!$C$22+SQRT(('Ejercicio 3 - TIR'!$E$22-'Ejercicio 3 - TIR'!$C$22)*('Ejercicio 3 - TIR'!$D$22-'Ejercicio 3 - TIR'!$C$22)*P880),'Ejercicio 3 - TIR'!$E$22-SQRT(('Ejercicio 3 - TIR'!$E$22-'Ejercicio 3 - TIR'!$C$22)*('Ejercicio 3 - TIR'!$E$22-'Ejercicio 3 - TIR'!$D$22)*(1-P880)))</f>
        <v>0.13574958530408</v>
      </c>
      <c r="R880" s="27">
        <f ca="1" t="shared" si="6540"/>
        <v>0.766170593797202</v>
      </c>
      <c r="S880" s="29">
        <f ca="1">IF(R880&lt;=('Ejercicio 3 - TIR'!$D$23-'Ejercicio 3 - TIR'!$C$23)/('Ejercicio 3 - TIR'!$E$23-'Ejercicio 3 - TIR'!$C$23),'Ejercicio 3 - TIR'!$C$23+SQRT(('Ejercicio 3 - TIR'!$E$23-'Ejercicio 3 - TIR'!$C$23)*('Ejercicio 3 - TIR'!$D$23-'Ejercicio 3 - TIR'!$C$23)*R880),'Ejercicio 3 - TIR'!$E$23-SQRT(('Ejercicio 3 - TIR'!$E$23-'Ejercicio 3 - TIR'!$C$23)*('Ejercicio 3 - TIR'!$E$23-'Ejercicio 3 - TIR'!$D$23)*(1-R880)))</f>
        <v>0.159484324745087</v>
      </c>
      <c r="T880" s="27">
        <f ca="1" t="shared" ref="T880:X880" si="6541">RAND()</f>
        <v>0.0726248044677307</v>
      </c>
      <c r="U880" s="29">
        <f ca="1">IF(T880&lt;=('Ejercicio 3 - TIR'!$D$24-'Ejercicio 3 - TIR'!$C$24)/('Ejercicio 3 - TIR'!$E$24-'Ejercicio 3 - TIR'!$C$24),'Ejercicio 3 - TIR'!$C$24+SQRT(('Ejercicio 3 - TIR'!$E$24-'Ejercicio 3 - TIR'!$C$24)*('Ejercicio 3 - TIR'!$D$24-'Ejercicio 3 - TIR'!$C$24)*T880),'Ejercicio 3 - TIR'!$E$24-SQRT(('Ejercicio 3 - TIR'!$E$24-'Ejercicio 3 - TIR'!$C$24)*('Ejercicio 3 - TIR'!$E$24-'Ejercicio 3 - TIR'!$D$24)*(1-T880)))</f>
        <v>0.162349578510307</v>
      </c>
      <c r="V880" s="27">
        <f ca="1" t="shared" si="6541"/>
        <v>0.836906813675762</v>
      </c>
      <c r="W880" s="29">
        <f ca="1">IF(V880&lt;=('Ejercicio 3 - TIR'!$D$25-'Ejercicio 3 - TIR'!$C$25)/('Ejercicio 3 - TIR'!$E$25-'Ejercicio 3 - TIR'!$C$25),'Ejercicio 3 - TIR'!$C$25+SQRT(('Ejercicio 3 - TIR'!$E$25-'Ejercicio 3 - TIR'!$C$25)*('Ejercicio 3 - TIR'!$D$25-'Ejercicio 3 - TIR'!$C$25)*V880),'Ejercicio 3 - TIR'!$E$25-SQRT(('Ejercicio 3 - TIR'!$E$25-'Ejercicio 3 - TIR'!$C$25)*('Ejercicio 3 - TIR'!$E$25-'Ejercicio 3 - TIR'!$D$25)*(1-V880)))</f>
        <v>0.22610803163959</v>
      </c>
      <c r="X880" s="27">
        <f ca="1" t="shared" si="6541"/>
        <v>0.967035452777595</v>
      </c>
      <c r="Y880" s="29">
        <f ca="1">IF(X880&lt;=('Ejercicio 3 - TIR'!$D$26-'Ejercicio 3 - TIR'!$C$26)/('Ejercicio 3 - TIR'!$E$26-'Ejercicio 3 - TIR'!$C$26),'Ejercicio 3 - TIR'!$C$26+SQRT(('Ejercicio 3 - TIR'!$E$26-'Ejercicio 3 - TIR'!$C$26)*('Ejercicio 3 - TIR'!$D$26-'Ejercicio 3 - TIR'!$C$26)*X880),'Ejercicio 3 - TIR'!$E$26-SQRT(('Ejercicio 3 - TIR'!$E$26-'Ejercicio 3 - TIR'!$C$26)*('Ejercicio 3 - TIR'!$E$26-'Ejercicio 3 - TIR'!$D$26)*(1-X880)))</f>
        <v>0.266658015327509</v>
      </c>
      <c r="Z880" s="27">
        <f ca="1" t="shared" si="6192"/>
        <v>1.13574958530408</v>
      </c>
      <c r="AA880" s="27">
        <f ca="1" t="shared" si="6193"/>
        <v>1.31688384099581</v>
      </c>
      <c r="AB880" s="27">
        <f ca="1" t="shared" si="6194"/>
        <v>1.53067937752852</v>
      </c>
      <c r="AC880" s="27">
        <f ca="1" t="shared" si="6195"/>
        <v>1.87677827865281</v>
      </c>
      <c r="AD880" s="27">
        <f ca="1" t="shared" si="6196"/>
        <v>2.37723624964814</v>
      </c>
      <c r="AE880" s="26">
        <f ca="1" t="shared" si="6197"/>
        <v>4241.56509210964</v>
      </c>
      <c r="AF880" s="26">
        <f ca="1" t="shared" si="6198"/>
        <v>4918.02823668708</v>
      </c>
      <c r="AG880" s="26">
        <f ca="1" t="shared" si="6199"/>
        <v>5716.46804801501</v>
      </c>
      <c r="AH880" s="26">
        <f ca="1" t="shared" si="6200"/>
        <v>7009.00738628229</v>
      </c>
      <c r="AI880" s="26">
        <f ca="1" t="shared" si="6201"/>
        <v>8878.01538532418</v>
      </c>
      <c r="AJ880" s="28">
        <f ca="1" t="shared" si="6202"/>
        <v>44152.3330680611</v>
      </c>
      <c r="AK880" s="28">
        <f ca="1" t="shared" si="6203"/>
        <v>56080.5621325276</v>
      </c>
      <c r="AL880" s="28">
        <f ca="1" t="shared" si="6204"/>
        <v>55599.8531204983</v>
      </c>
      <c r="AM880" s="28">
        <f ca="1" t="shared" si="6205"/>
        <v>69780.7435958425</v>
      </c>
      <c r="AN880" s="28">
        <f ca="1" t="shared" si="6206"/>
        <v>98652.0575547942</v>
      </c>
      <c r="AO880" s="28">
        <f ca="1">C880/'Ejercicio 3 - TIR'!$D$7</f>
        <v>16471.7294649635</v>
      </c>
      <c r="AP880" s="28">
        <f ca="1" t="shared" si="6207"/>
        <v>27680.6036030976</v>
      </c>
      <c r="AQ880" s="28">
        <f ca="1" t="shared" si="6208"/>
        <v>39608.8326675641</v>
      </c>
      <c r="AR880" s="28">
        <f ca="1" t="shared" si="6209"/>
        <v>39128.1236555348</v>
      </c>
      <c r="AS880" s="28">
        <f ca="1" t="shared" si="6210"/>
        <v>53309.014130879</v>
      </c>
      <c r="AT880" s="28">
        <f ca="1" t="shared" si="6211"/>
        <v>82180.3280898308</v>
      </c>
      <c r="AU880" s="28">
        <f ca="1">AP880*'Ejercicio 3 - TIR'!$D$5</f>
        <v>13840.3018015488</v>
      </c>
      <c r="AV880" s="28">
        <f ca="1">AQ880*'Ejercicio 3 - TIR'!$D$5</f>
        <v>19804.4163337821</v>
      </c>
      <c r="AW880" s="28">
        <f ca="1">AR880*'Ejercicio 3 - TIR'!$D$5</f>
        <v>19564.0618277674</v>
      </c>
      <c r="AX880" s="28">
        <f ca="1">AS880*'Ejercicio 3 - TIR'!$D$5</f>
        <v>26654.5070654395</v>
      </c>
      <c r="AY880" s="28">
        <f ca="1">AT880*'Ejercicio 3 - TIR'!$D$5</f>
        <v>41090.1640449154</v>
      </c>
      <c r="AZ880" s="28">
        <f ca="1" t="shared" ref="AZ880:BD880" si="6542">AJ880-AU880-AE880</f>
        <v>26070.4661744026</v>
      </c>
      <c r="BA880" s="28">
        <f ca="1" t="shared" si="6542"/>
        <v>31358.1175620584</v>
      </c>
      <c r="BB880" s="28">
        <f ca="1" t="shared" si="6542"/>
        <v>30319.3232447159</v>
      </c>
      <c r="BC880" s="28">
        <f ca="1" t="shared" si="6542"/>
        <v>36117.2291441207</v>
      </c>
      <c r="BD880" s="28">
        <f ca="1" t="shared" si="6542"/>
        <v>48683.8781245547</v>
      </c>
      <c r="BE880" s="28">
        <f ca="1" t="shared" ref="BE880:BI880" si="6543">AZ880/Z880</f>
        <v>22954.4139938406</v>
      </c>
      <c r="BF880" s="28">
        <f ca="1" t="shared" si="6543"/>
        <v>23812.3641477336</v>
      </c>
      <c r="BG880" s="28">
        <f ca="1" t="shared" si="6543"/>
        <v>19807.7557520049</v>
      </c>
      <c r="BH880" s="28">
        <f ca="1" t="shared" si="6543"/>
        <v>19244.2706498321</v>
      </c>
      <c r="BI880" s="28">
        <f ca="1" t="shared" si="6543"/>
        <v>20479.1922265868</v>
      </c>
      <c r="BJ880" s="28">
        <f ca="1" t="shared" si="6214"/>
        <v>74277.9601839572</v>
      </c>
      <c r="BK880" s="28">
        <f ca="1" t="shared" si="6215"/>
        <v>39157.1923785085</v>
      </c>
      <c r="BL880" s="28">
        <f ca="1" t="shared" si="6216"/>
        <v>113435.152562466</v>
      </c>
      <c r="BM880" s="28">
        <f ca="1">BK880*'Ejercicio 3 - TIR'!$D$5</f>
        <v>19578.5961892543</v>
      </c>
      <c r="BN880" s="28">
        <f ca="1" t="shared" si="6217"/>
        <v>93856.5563732114</v>
      </c>
      <c r="BO880" s="28">
        <f ca="1" t="shared" si="6218"/>
        <v>39481.3752260017</v>
      </c>
      <c r="BP880" s="28">
        <f ca="1" t="shared" si="6219"/>
        <v>-113604.157818337</v>
      </c>
      <c r="BQ880" s="28">
        <f ca="1" t="shared" ref="BQ880:BT880" si="6544">BE880</f>
        <v>22954.4139938406</v>
      </c>
      <c r="BR880" s="28">
        <f ca="1" t="shared" si="6544"/>
        <v>23812.3641477336</v>
      </c>
      <c r="BS880" s="28">
        <f ca="1" t="shared" si="6544"/>
        <v>19807.7557520049</v>
      </c>
      <c r="BT880" s="28">
        <f ca="1" t="shared" si="6544"/>
        <v>19244.2706498321</v>
      </c>
      <c r="BU880" s="28">
        <f ca="1" t="shared" si="6221"/>
        <v>59960.5674525886</v>
      </c>
      <c r="BV880" s="30">
        <f ca="1" t="shared" si="6222"/>
        <v>7.63593319002696</v>
      </c>
    </row>
    <row r="881" ht="15" customHeight="1" spans="1:74">
      <c r="A881" s="26">
        <v>880</v>
      </c>
      <c r="B881" s="27">
        <f ca="1" t="shared" ref="B881:F881" si="6545">RAND()</f>
        <v>0.11517942597805</v>
      </c>
      <c r="C881" s="28">
        <f ca="1">IF(B881&lt;=('Ejercicio 3 - TIR'!$D$13-'Ejercicio 3 - TIR'!$C$13)/('Ejercicio 3 - TIR'!$E$13-'Ejercicio 3 - TIR'!$C$13),'Ejercicio 3 - TIR'!$C$13+SQRT(('Ejercicio 3 - TIR'!$E$13-'Ejercicio 3 - TIR'!$C$13)*('Ejercicio 3 - TIR'!$D$13-'Ejercicio 3 - TIR'!$C$13)*B881),'Ejercicio 3 - TIR'!$E$13-SQRT(('Ejercicio 3 - TIR'!$E$13-'Ejercicio 3 - TIR'!$C$13)*('Ejercicio 3 - TIR'!$E$13-'Ejercicio 3 - TIR'!$D$13)*(1-B881)))</f>
        <v>66787.6189043891</v>
      </c>
      <c r="D881" s="27">
        <f ca="1" t="shared" si="6545"/>
        <v>0.81830148809903</v>
      </c>
      <c r="E881" s="28">
        <f ca="1">IF(D881&lt;=('Ejercicio 3 - TIR'!$D$14-'Ejercicio 3 - TIR'!$C$14)/('Ejercicio 3 - TIR'!$E$14-'Ejercicio 3 - TIR'!$C$14),'Ejercicio 3 - TIR'!$C$14+SQRT(('Ejercicio 3 - TIR'!$E$14-'Ejercicio 3 - TIR'!$C$14)*('Ejercicio 3 - TIR'!$D$14-'Ejercicio 3 - TIR'!$C$14)*D881),'Ejercicio 3 - TIR'!$E$14-SQRT(('Ejercicio 3 - TIR'!$E$14-'Ejercicio 3 - TIR'!$C$14)*('Ejercicio 3 - TIR'!$E$14-'Ejercicio 3 - TIR'!$D$14)*(1-D881)))</f>
        <v>34779.3892325566</v>
      </c>
      <c r="F881" s="27">
        <f ca="1" t="shared" si="6545"/>
        <v>0.687782416435984</v>
      </c>
      <c r="G881" s="28">
        <f ca="1">IF(F881&lt;=('Ejercicio 3 - TIR'!$D$18-'Ejercicio 3 - TIR'!$C$18)/('Ejercicio 3 - TIR'!$E$18-'Ejercicio 3 - TIR'!$C$18),'Ejercicio 3 - TIR'!$C$18+SQRT(('Ejercicio 3 - TIR'!$E$18-'Ejercicio 3 - TIR'!$C$18)*('Ejercicio 3 - TIR'!$D$18-'Ejercicio 3 - TIR'!$C$18)*F881),'Ejercicio 3 - TIR'!$E$18-SQRT(('Ejercicio 3 - TIR'!$E$18-'Ejercicio 3 - TIR'!$C$18)*('Ejercicio 3 - TIR'!$E$18-'Ejercicio 3 - TIR'!$D$18)*(1-F881)))</f>
        <v>40160.9589000194</v>
      </c>
      <c r="H881" s="27">
        <f ca="1" t="shared" ref="H881:L881" si="6546">RAND()</f>
        <v>0.70118246803704</v>
      </c>
      <c r="I881" s="28">
        <f ca="1">IF(H881&lt;=('Ejercicio 3 - TIR'!$D$18-'Ejercicio 3 - TIR'!$C$18)/('Ejercicio 3 - TIR'!$E$18-'Ejercicio 3 - TIR'!$C$18),'Ejercicio 3 - TIR'!$C$18+SQRT(('Ejercicio 3 - TIR'!$E$18-'Ejercicio 3 - TIR'!$C$18)*('Ejercicio 3 - TIR'!$D$18-'Ejercicio 3 - TIR'!$C$18)*H881),'Ejercicio 3 - TIR'!$E$18-SQRT(('Ejercicio 3 - TIR'!$E$18-'Ejercicio 3 - TIR'!$C$18)*('Ejercicio 3 - TIR'!$E$18-'Ejercicio 3 - TIR'!$D$18)*(1-H881)))</f>
        <v>40265.9409702432</v>
      </c>
      <c r="J881" s="27">
        <f ca="1" t="shared" si="6546"/>
        <v>0.15993217270267</v>
      </c>
      <c r="K881" s="28">
        <f ca="1">IF(J881&lt;=('Ejercicio 3 - TIR'!$D$18-'Ejercicio 3 - TIR'!$C$18)/('Ejercicio 3 - TIR'!$E$18-'Ejercicio 3 - TIR'!$C$18),'Ejercicio 3 - TIR'!$C$18+SQRT(('Ejercicio 3 - TIR'!$E$18-'Ejercicio 3 - TIR'!$C$18)*('Ejercicio 3 - TIR'!$D$18-'Ejercicio 3 - TIR'!$C$18)*J881),'Ejercicio 3 - TIR'!$E$18-SQRT(('Ejercicio 3 - TIR'!$E$18-'Ejercicio 3 - TIR'!$C$18)*('Ejercicio 3 - TIR'!$E$18-'Ejercicio 3 - TIR'!$D$18)*(1-J881)))</f>
        <v>34897.9409863126</v>
      </c>
      <c r="L881" s="27">
        <f ca="1" t="shared" si="6546"/>
        <v>0.741523264445394</v>
      </c>
      <c r="M881" s="28">
        <f ca="1">IF(L881&lt;=('Ejercicio 3 - TIR'!$D$18-'Ejercicio 3 - TIR'!$C$18)/('Ejercicio 3 - TIR'!$E$18-'Ejercicio 3 - TIR'!$C$18),'Ejercicio 3 - TIR'!$C$18+SQRT(('Ejercicio 3 - TIR'!$E$18-'Ejercicio 3 - TIR'!$C$18)*('Ejercicio 3 - TIR'!$D$18-'Ejercicio 3 - TIR'!$C$18)*L881),'Ejercicio 3 - TIR'!$E$18-SQRT(('Ejercicio 3 - TIR'!$E$18-'Ejercicio 3 - TIR'!$C$18)*('Ejercicio 3 - TIR'!$E$18-'Ejercicio 3 - TIR'!$D$18)*(1-L881)))</f>
        <v>40597.0742492525</v>
      </c>
      <c r="N881" s="27">
        <f ca="1" t="shared" ref="N881:R881" si="6547">RAND()</f>
        <v>0.786968567331635</v>
      </c>
      <c r="O881" s="28">
        <f ca="1">IF(N881&lt;=('Ejercicio 3 - TIR'!$D$18-'Ejercicio 3 - TIR'!$C$18)/('Ejercicio 3 - TIR'!$E$18-'Ejercicio 3 - TIR'!$C$18),'Ejercicio 3 - TIR'!$C$18+SQRT(('Ejercicio 3 - TIR'!$E$18-'Ejercicio 3 - TIR'!$C$18)*('Ejercicio 3 - TIR'!$D$18-'Ejercicio 3 - TIR'!$C$18)*N881),'Ejercicio 3 - TIR'!$E$18-SQRT(('Ejercicio 3 - TIR'!$E$18-'Ejercicio 3 - TIR'!$C$18)*('Ejercicio 3 - TIR'!$E$18-'Ejercicio 3 - TIR'!$D$18)*(1-N881)))</f>
        <v>41002.8313207812</v>
      </c>
      <c r="P881" s="27">
        <f ca="1" t="shared" si="6547"/>
        <v>0.872441801826714</v>
      </c>
      <c r="Q881" s="29">
        <f ca="1">IF(P881&lt;=('Ejercicio 3 - TIR'!$D$22-'Ejercicio 3 - TIR'!$C$22)/('Ejercicio 3 - TIR'!$E$22-'Ejercicio 3 - TIR'!$C$22),'Ejercicio 3 - TIR'!$C$22+SQRT(('Ejercicio 3 - TIR'!$E$22-'Ejercicio 3 - TIR'!$C$22)*('Ejercicio 3 - TIR'!$D$22-'Ejercicio 3 - TIR'!$C$22)*P881),'Ejercicio 3 - TIR'!$E$22-SQRT(('Ejercicio 3 - TIR'!$E$22-'Ejercicio 3 - TIR'!$C$22)*('Ejercicio 3 - TIR'!$E$22-'Ejercicio 3 - TIR'!$D$22)*(1-P881)))</f>
        <v>0.164847285500218</v>
      </c>
      <c r="R881" s="27">
        <f ca="1" t="shared" si="6547"/>
        <v>0.97665722343171</v>
      </c>
      <c r="S881" s="29">
        <f ca="1">IF(R881&lt;=('Ejercicio 3 - TIR'!$D$23-'Ejercicio 3 - TIR'!$C$23)/('Ejercicio 3 - TIR'!$E$23-'Ejercicio 3 - TIR'!$C$23),'Ejercicio 3 - TIR'!$C$23+SQRT(('Ejercicio 3 - TIR'!$E$23-'Ejercicio 3 - TIR'!$C$23)*('Ejercicio 3 - TIR'!$D$23-'Ejercicio 3 - TIR'!$C$23)*R881),'Ejercicio 3 - TIR'!$E$23-SQRT(('Ejercicio 3 - TIR'!$E$23-'Ejercicio 3 - TIR'!$C$23)*('Ejercicio 3 - TIR'!$E$23-'Ejercicio 3 - TIR'!$D$23)*(1-R881)))</f>
        <v>0.173517948023741</v>
      </c>
      <c r="T881" s="27">
        <f ca="1" t="shared" ref="T881:X881" si="6548">RAND()</f>
        <v>0.339868470983276</v>
      </c>
      <c r="U881" s="29">
        <f ca="1">IF(T881&lt;=('Ejercicio 3 - TIR'!$D$24-'Ejercicio 3 - TIR'!$C$24)/('Ejercicio 3 - TIR'!$E$24-'Ejercicio 3 - TIR'!$C$24),'Ejercicio 3 - TIR'!$C$24+SQRT(('Ejercicio 3 - TIR'!$E$24-'Ejercicio 3 - TIR'!$C$24)*('Ejercicio 3 - TIR'!$D$24-'Ejercicio 3 - TIR'!$C$24)*T881),'Ejercicio 3 - TIR'!$E$24-SQRT(('Ejercicio 3 - TIR'!$E$24-'Ejercicio 3 - TIR'!$C$24)*('Ejercicio 3 - TIR'!$E$24-'Ejercicio 3 - TIR'!$D$24)*(1-T881)))</f>
        <v>0.176715609464597</v>
      </c>
      <c r="V881" s="27">
        <f ca="1" t="shared" si="6548"/>
        <v>0.788102296750875</v>
      </c>
      <c r="W881" s="29">
        <f ca="1">IF(V881&lt;=('Ejercicio 3 - TIR'!$D$25-'Ejercicio 3 - TIR'!$C$25)/('Ejercicio 3 - TIR'!$E$25-'Ejercicio 3 - TIR'!$C$25),'Ejercicio 3 - TIR'!$C$25+SQRT(('Ejercicio 3 - TIR'!$E$25-'Ejercicio 3 - TIR'!$C$25)*('Ejercicio 3 - TIR'!$D$25-'Ejercicio 3 - TIR'!$C$25)*V881),'Ejercicio 3 - TIR'!$E$25-SQRT(('Ejercicio 3 - TIR'!$E$25-'Ejercicio 3 - TIR'!$C$25)*('Ejercicio 3 - TIR'!$E$25-'Ejercicio 3 - TIR'!$D$25)*(1-V881)))</f>
        <v>0.222766895855009</v>
      </c>
      <c r="X881" s="27">
        <f ca="1" t="shared" si="6548"/>
        <v>0.892309193432473</v>
      </c>
      <c r="Y881" s="29">
        <f ca="1">IF(X881&lt;=('Ejercicio 3 - TIR'!$D$26-'Ejercicio 3 - TIR'!$C$26)/('Ejercicio 3 - TIR'!$E$26-'Ejercicio 3 - TIR'!$C$26),'Ejercicio 3 - TIR'!$C$26+SQRT(('Ejercicio 3 - TIR'!$E$26-'Ejercicio 3 - TIR'!$C$26)*('Ejercicio 3 - TIR'!$D$26-'Ejercicio 3 - TIR'!$C$26)*X881),'Ejercicio 3 - TIR'!$E$26-SQRT(('Ejercicio 3 - TIR'!$E$26-'Ejercicio 3 - TIR'!$C$26)*('Ejercicio 3 - TIR'!$E$26-'Ejercicio 3 - TIR'!$D$26)*(1-X881)))</f>
        <v>0.255885059496971</v>
      </c>
      <c r="Z881" s="27">
        <f ca="1" t="shared" si="6192"/>
        <v>1.16484728550022</v>
      </c>
      <c r="AA881" s="27">
        <f ca="1" t="shared" si="6193"/>
        <v>1.36696919624124</v>
      </c>
      <c r="AB881" s="27">
        <f ca="1" t="shared" si="6194"/>
        <v>1.60853399087434</v>
      </c>
      <c r="AC881" s="27">
        <f ca="1" t="shared" si="6195"/>
        <v>1.96686211489869</v>
      </c>
      <c r="AD881" s="27">
        <f ca="1" t="shared" si="6196"/>
        <v>2.47015274419188</v>
      </c>
      <c r="AE881" s="26">
        <f ca="1" t="shared" si="6197"/>
        <v>5733.28790634246</v>
      </c>
      <c r="AF881" s="26">
        <f ca="1" t="shared" si="6198"/>
        <v>6728.11625928034</v>
      </c>
      <c r="AG881" s="26">
        <f ca="1" t="shared" si="6199"/>
        <v>7917.07942458773</v>
      </c>
      <c r="AH881" s="26">
        <f ca="1" t="shared" si="6200"/>
        <v>9680.74263224069</v>
      </c>
      <c r="AI881" s="26">
        <f ca="1" t="shared" si="6201"/>
        <v>12157.9000366665</v>
      </c>
      <c r="AJ881" s="28">
        <f ca="1" t="shared" si="6202"/>
        <v>46781.3839577734</v>
      </c>
      <c r="AK881" s="28">
        <f ca="1" t="shared" si="6203"/>
        <v>55042.3009639906</v>
      </c>
      <c r="AL881" s="28">
        <f ca="1" t="shared" si="6204"/>
        <v>56134.5242880106</v>
      </c>
      <c r="AM881" s="28">
        <f ca="1" t="shared" si="6205"/>
        <v>79848.8473165839</v>
      </c>
      <c r="AN881" s="28">
        <f ca="1" t="shared" si="6206"/>
        <v>101283.256306664</v>
      </c>
      <c r="AO881" s="28">
        <f ca="1">C881/'Ejercicio 3 - TIR'!$D$7</f>
        <v>13357.5237808778</v>
      </c>
      <c r="AP881" s="28">
        <f ca="1" t="shared" si="6207"/>
        <v>33423.8601768956</v>
      </c>
      <c r="AQ881" s="28">
        <f ca="1" t="shared" si="6208"/>
        <v>41684.7771831127</v>
      </c>
      <c r="AR881" s="28">
        <f ca="1" t="shared" si="6209"/>
        <v>42777.0005071328</v>
      </c>
      <c r="AS881" s="28">
        <f ca="1" t="shared" si="6210"/>
        <v>66491.323535706</v>
      </c>
      <c r="AT881" s="28">
        <f ca="1" t="shared" si="6211"/>
        <v>87925.7325257866</v>
      </c>
      <c r="AU881" s="28">
        <f ca="1">AP881*'Ejercicio 3 - TIR'!$D$5</f>
        <v>16711.9300884478</v>
      </c>
      <c r="AV881" s="28">
        <f ca="1">AQ881*'Ejercicio 3 - TIR'!$D$5</f>
        <v>20842.3885915564</v>
      </c>
      <c r="AW881" s="28">
        <f ca="1">AR881*'Ejercicio 3 - TIR'!$D$5</f>
        <v>21388.5002535664</v>
      </c>
      <c r="AX881" s="28">
        <f ca="1">AS881*'Ejercicio 3 - TIR'!$D$5</f>
        <v>33245.661767853</v>
      </c>
      <c r="AY881" s="28">
        <f ca="1">AT881*'Ejercicio 3 - TIR'!$D$5</f>
        <v>43962.8662628933</v>
      </c>
      <c r="AZ881" s="28">
        <f ca="1" t="shared" ref="AZ881:BD881" si="6549">AJ881-AU881-AE881</f>
        <v>24336.1659629832</v>
      </c>
      <c r="BA881" s="28">
        <f ca="1" t="shared" si="6549"/>
        <v>27471.7961131539</v>
      </c>
      <c r="BB881" s="28">
        <f ca="1" t="shared" si="6549"/>
        <v>26828.9446098565</v>
      </c>
      <c r="BC881" s="28">
        <f ca="1" t="shared" si="6549"/>
        <v>36922.4429164901</v>
      </c>
      <c r="BD881" s="28">
        <f ca="1" t="shared" si="6549"/>
        <v>45162.4900071047</v>
      </c>
      <c r="BE881" s="28">
        <f ca="1" t="shared" ref="BE881:BI881" si="6550">AZ881/Z881</f>
        <v>20892.1514999561</v>
      </c>
      <c r="BF881" s="28">
        <f ca="1" t="shared" si="6550"/>
        <v>20096.8655246169</v>
      </c>
      <c r="BG881" s="28">
        <f ca="1" t="shared" si="6550"/>
        <v>16679.1281763796</v>
      </c>
      <c r="BH881" s="28">
        <f ca="1" t="shared" si="6550"/>
        <v>18772.257921289</v>
      </c>
      <c r="BI881" s="28">
        <f ca="1" t="shared" si="6550"/>
        <v>18283.2782763318</v>
      </c>
      <c r="BJ881" s="28">
        <f ca="1" t="shared" si="6214"/>
        <v>85910.4037541172</v>
      </c>
      <c r="BK881" s="28">
        <f ca="1" t="shared" si="6215"/>
        <v>32995.1240229436</v>
      </c>
      <c r="BL881" s="28">
        <f ca="1" t="shared" si="6216"/>
        <v>118905.527777061</v>
      </c>
      <c r="BM881" s="28">
        <f ca="1">BK881*'Ejercicio 3 - TIR'!$D$5</f>
        <v>16497.5620114718</v>
      </c>
      <c r="BN881" s="28">
        <f ca="1" t="shared" si="6217"/>
        <v>102407.965765589</v>
      </c>
      <c r="BO881" s="28">
        <f ca="1" t="shared" si="6218"/>
        <v>41458.1511229956</v>
      </c>
      <c r="BP881" s="28">
        <f ca="1" t="shared" si="6219"/>
        <v>-101567.008136946</v>
      </c>
      <c r="BQ881" s="28">
        <f ca="1" t="shared" ref="BQ881:BT881" si="6551">BE881</f>
        <v>20892.1514999561</v>
      </c>
      <c r="BR881" s="28">
        <f ca="1" t="shared" si="6551"/>
        <v>20096.8655246169</v>
      </c>
      <c r="BS881" s="28">
        <f ca="1" t="shared" si="6551"/>
        <v>16679.1281763796</v>
      </c>
      <c r="BT881" s="28">
        <f ca="1" t="shared" si="6551"/>
        <v>18772.257921289</v>
      </c>
      <c r="BU881" s="28">
        <f ca="1" t="shared" si="6221"/>
        <v>59741.4293993273</v>
      </c>
      <c r="BV881" s="30">
        <f ca="1" t="shared" si="6222"/>
        <v>8.84657120387744</v>
      </c>
    </row>
    <row r="882" ht="15" customHeight="1" spans="1:74">
      <c r="A882" s="26">
        <v>881</v>
      </c>
      <c r="B882" s="27">
        <f ca="1" t="shared" ref="B882:F882" si="6552">RAND()</f>
        <v>0.725649258074318</v>
      </c>
      <c r="C882" s="28">
        <f ca="1">IF(B882&lt;=('Ejercicio 3 - TIR'!$D$13-'Ejercicio 3 - TIR'!$C$13)/('Ejercicio 3 - TIR'!$E$13-'Ejercicio 3 - TIR'!$C$13),'Ejercicio 3 - TIR'!$C$13+SQRT(('Ejercicio 3 - TIR'!$E$13-'Ejercicio 3 - TIR'!$C$13)*('Ejercicio 3 - TIR'!$D$13-'Ejercicio 3 - TIR'!$C$13)*B882),'Ejercicio 3 - TIR'!$E$13-SQRT(('Ejercicio 3 - TIR'!$E$13-'Ejercicio 3 - TIR'!$C$13)*('Ejercicio 3 - TIR'!$E$13-'Ejercicio 3 - TIR'!$D$13)*(1-B882)))</f>
        <v>81855.554835961</v>
      </c>
      <c r="D882" s="27">
        <f ca="1" t="shared" si="6552"/>
        <v>0.337926572121007</v>
      </c>
      <c r="E882" s="28">
        <f ca="1">IF(D882&lt;=('Ejercicio 3 - TIR'!$D$14-'Ejercicio 3 - TIR'!$C$14)/('Ejercicio 3 - TIR'!$E$14-'Ejercicio 3 - TIR'!$C$14),'Ejercicio 3 - TIR'!$C$14+SQRT(('Ejercicio 3 - TIR'!$E$14-'Ejercicio 3 - TIR'!$C$14)*('Ejercicio 3 - TIR'!$D$14-'Ejercicio 3 - TIR'!$C$14)*D882),'Ejercicio 3 - TIR'!$E$14-SQRT(('Ejercicio 3 - TIR'!$E$14-'Ejercicio 3 - TIR'!$C$14)*('Ejercicio 3 - TIR'!$E$14-'Ejercicio 3 - TIR'!$D$14)*(1-D882)))</f>
        <v>30034.5088338884</v>
      </c>
      <c r="F882" s="27">
        <f ca="1" t="shared" si="6552"/>
        <v>0.754067129746113</v>
      </c>
      <c r="G882" s="28">
        <f ca="1">IF(F882&lt;=('Ejercicio 3 - TIR'!$D$18-'Ejercicio 3 - TIR'!$C$18)/('Ejercicio 3 - TIR'!$E$18-'Ejercicio 3 - TIR'!$C$18),'Ejercicio 3 - TIR'!$C$18+SQRT(('Ejercicio 3 - TIR'!$E$18-'Ejercicio 3 - TIR'!$C$18)*('Ejercicio 3 - TIR'!$D$18-'Ejercicio 3 - TIR'!$C$18)*F882),'Ejercicio 3 - TIR'!$E$18-SQRT(('Ejercicio 3 - TIR'!$E$18-'Ejercicio 3 - TIR'!$C$18)*('Ejercicio 3 - TIR'!$E$18-'Ejercicio 3 - TIR'!$D$18)*(1-F882)))</f>
        <v>40705.2397891103</v>
      </c>
      <c r="H882" s="27">
        <f ca="1" t="shared" ref="H882:L882" si="6553">RAND()</f>
        <v>0.0392909569371844</v>
      </c>
      <c r="I882" s="28">
        <f ca="1">IF(H882&lt;=('Ejercicio 3 - TIR'!$D$18-'Ejercicio 3 - TIR'!$C$18)/('Ejercicio 3 - TIR'!$E$18-'Ejercicio 3 - TIR'!$C$18),'Ejercicio 3 - TIR'!$C$18+SQRT(('Ejercicio 3 - TIR'!$E$18-'Ejercicio 3 - TIR'!$C$18)*('Ejercicio 3 - TIR'!$D$18-'Ejercicio 3 - TIR'!$C$18)*H882),'Ejercicio 3 - TIR'!$E$18-SQRT(('Ejercicio 3 - TIR'!$E$18-'Ejercicio 3 - TIR'!$C$18)*('Ejercicio 3 - TIR'!$E$18-'Ejercicio 3 - TIR'!$D$18)*(1-H882)))</f>
        <v>32427.6827512213</v>
      </c>
      <c r="J882" s="27">
        <f ca="1" t="shared" si="6553"/>
        <v>0.873468983868171</v>
      </c>
      <c r="K882" s="28">
        <f ca="1">IF(J882&lt;=('Ejercicio 3 - TIR'!$D$18-'Ejercicio 3 - TIR'!$C$18)/('Ejercicio 3 - TIR'!$E$18-'Ejercicio 3 - TIR'!$C$18),'Ejercicio 3 - TIR'!$C$18+SQRT(('Ejercicio 3 - TIR'!$E$18-'Ejercicio 3 - TIR'!$C$18)*('Ejercicio 3 - TIR'!$D$18-'Ejercicio 3 - TIR'!$C$18)*J882),'Ejercicio 3 - TIR'!$E$18-SQRT(('Ejercicio 3 - TIR'!$E$18-'Ejercicio 3 - TIR'!$C$18)*('Ejercicio 3 - TIR'!$E$18-'Ejercicio 3 - TIR'!$D$18)*(1-J882)))</f>
        <v>41919.4438473082</v>
      </c>
      <c r="L882" s="27">
        <f ca="1" t="shared" si="6553"/>
        <v>0.527763472220971</v>
      </c>
      <c r="M882" s="28">
        <f ca="1">IF(L882&lt;=('Ejercicio 3 - TIR'!$D$18-'Ejercicio 3 - TIR'!$C$18)/('Ejercicio 3 - TIR'!$E$18-'Ejercicio 3 - TIR'!$C$18),'Ejercicio 3 - TIR'!$C$18+SQRT(('Ejercicio 3 - TIR'!$E$18-'Ejercicio 3 - TIR'!$C$18)*('Ejercicio 3 - TIR'!$D$18-'Ejercicio 3 - TIR'!$C$18)*L882),'Ejercicio 3 - TIR'!$E$18-SQRT(('Ejercicio 3 - TIR'!$E$18-'Ejercicio 3 - TIR'!$C$18)*('Ejercicio 3 - TIR'!$E$18-'Ejercicio 3 - TIR'!$D$18)*(1-L882)))</f>
        <v>38897.4446237752</v>
      </c>
      <c r="N882" s="27">
        <f ca="1" t="shared" ref="N882:R882" si="6554">RAND()</f>
        <v>0.0205946621206718</v>
      </c>
      <c r="O882" s="28">
        <f ca="1">IF(N882&lt;=('Ejercicio 3 - TIR'!$D$18-'Ejercicio 3 - TIR'!$C$18)/('Ejercicio 3 - TIR'!$E$18-'Ejercicio 3 - TIR'!$C$18),'Ejercicio 3 - TIR'!$C$18+SQRT(('Ejercicio 3 - TIR'!$E$18-'Ejercicio 3 - TIR'!$C$18)*('Ejercicio 3 - TIR'!$D$18-'Ejercicio 3 - TIR'!$C$18)*N882),'Ejercicio 3 - TIR'!$E$18-SQRT(('Ejercicio 3 - TIR'!$E$18-'Ejercicio 3 - TIR'!$C$18)*('Ejercicio 3 - TIR'!$E$18-'Ejercicio 3 - TIR'!$D$18)*(1-N882)))</f>
        <v>31757.6118223603</v>
      </c>
      <c r="P882" s="27">
        <f ca="1" t="shared" si="6554"/>
        <v>0.665390658925664</v>
      </c>
      <c r="Q882" s="29">
        <f ca="1">IF(P882&lt;=('Ejercicio 3 - TIR'!$D$22-'Ejercicio 3 - TIR'!$C$22)/('Ejercicio 3 - TIR'!$E$22-'Ejercicio 3 - TIR'!$C$22),'Ejercicio 3 - TIR'!$C$22+SQRT(('Ejercicio 3 - TIR'!$E$22-'Ejercicio 3 - TIR'!$C$22)*('Ejercicio 3 - TIR'!$D$22-'Ejercicio 3 - TIR'!$C$22)*P882),'Ejercicio 3 - TIR'!$E$22-SQRT(('Ejercicio 3 - TIR'!$E$22-'Ejercicio 3 - TIR'!$C$22)*('Ejercicio 3 - TIR'!$E$22-'Ejercicio 3 - TIR'!$D$22)*(1-P882)))</f>
        <v>0.155458263836195</v>
      </c>
      <c r="R882" s="27">
        <f ca="1" t="shared" si="6554"/>
        <v>0.775240807526013</v>
      </c>
      <c r="S882" s="29">
        <f ca="1">IF(R882&lt;=('Ejercicio 3 - TIR'!$D$23-'Ejercicio 3 - TIR'!$C$23)/('Ejercicio 3 - TIR'!$E$23-'Ejercicio 3 - TIR'!$C$23),'Ejercicio 3 - TIR'!$C$23+SQRT(('Ejercicio 3 - TIR'!$E$23-'Ejercicio 3 - TIR'!$C$23)*('Ejercicio 3 - TIR'!$D$23-'Ejercicio 3 - TIR'!$C$23)*R882),'Ejercicio 3 - TIR'!$E$23-SQRT(('Ejercicio 3 - TIR'!$E$23-'Ejercicio 3 - TIR'!$C$23)*('Ejercicio 3 - TIR'!$E$23-'Ejercicio 3 - TIR'!$D$23)*(1-R882)))</f>
        <v>0.159886160325458</v>
      </c>
      <c r="T882" s="27">
        <f ca="1" t="shared" ref="T882:X882" si="6555">RAND()</f>
        <v>0.447519171756674</v>
      </c>
      <c r="U882" s="29">
        <f ca="1">IF(T882&lt;=('Ejercicio 3 - TIR'!$D$24-'Ejercicio 3 - TIR'!$C$24)/('Ejercicio 3 - TIR'!$E$24-'Ejercicio 3 - TIR'!$C$24),'Ejercicio 3 - TIR'!$C$24+SQRT(('Ejercicio 3 - TIR'!$E$24-'Ejercicio 3 - TIR'!$C$24)*('Ejercicio 3 - TIR'!$D$24-'Ejercicio 3 - TIR'!$C$24)*T882),'Ejercicio 3 - TIR'!$E$24-SQRT(('Ejercicio 3 - TIR'!$E$24-'Ejercicio 3 - TIR'!$C$24)*('Ejercicio 3 - TIR'!$E$24-'Ejercicio 3 - TIR'!$D$24)*(1-T882)))</f>
        <v>0.180668761536391</v>
      </c>
      <c r="V882" s="27">
        <f ca="1" t="shared" si="6555"/>
        <v>0.97006842503372</v>
      </c>
      <c r="W882" s="29">
        <f ca="1">IF(V882&lt;=('Ejercicio 3 - TIR'!$D$25-'Ejercicio 3 - TIR'!$C$25)/('Ejercicio 3 - TIR'!$E$25-'Ejercicio 3 - TIR'!$C$25),'Ejercicio 3 - TIR'!$C$25+SQRT(('Ejercicio 3 - TIR'!$E$25-'Ejercicio 3 - TIR'!$C$25)*('Ejercicio 3 - TIR'!$D$25-'Ejercicio 3 - TIR'!$C$25)*V882),'Ejercicio 3 - TIR'!$E$25-SQRT(('Ejercicio 3 - TIR'!$E$25-'Ejercicio 3 - TIR'!$C$25)*('Ejercicio 3 - TIR'!$E$25-'Ejercicio 3 - TIR'!$D$25)*(1-V882)))</f>
        <v>0.239764741704188</v>
      </c>
      <c r="X882" s="27">
        <f ca="1" t="shared" si="6555"/>
        <v>0.267974100125987</v>
      </c>
      <c r="Y882" s="29">
        <f ca="1">IF(X882&lt;=('Ejercicio 3 - TIR'!$D$26-'Ejercicio 3 - TIR'!$C$26)/('Ejercicio 3 - TIR'!$E$26-'Ejercicio 3 - TIR'!$C$26),'Ejercicio 3 - TIR'!$C$26+SQRT(('Ejercicio 3 - TIR'!$E$26-'Ejercicio 3 - TIR'!$C$26)*('Ejercicio 3 - TIR'!$D$26-'Ejercicio 3 - TIR'!$C$26)*X882),'Ejercicio 3 - TIR'!$E$26-SQRT(('Ejercicio 3 - TIR'!$E$26-'Ejercicio 3 - TIR'!$C$26)*('Ejercicio 3 - TIR'!$E$26-'Ejercicio 3 - TIR'!$D$26)*(1-X882)))</f>
        <v>0.216898514277561</v>
      </c>
      <c r="Z882" s="27">
        <f ca="1" t="shared" si="6192"/>
        <v>1.1554582638362</v>
      </c>
      <c r="AA882" s="27">
        <f ca="1" t="shared" si="6193"/>
        <v>1.34020004905728</v>
      </c>
      <c r="AB882" s="27">
        <f ca="1" t="shared" si="6194"/>
        <v>1.58233233213147</v>
      </c>
      <c r="AC882" s="27">
        <f ca="1" t="shared" si="6195"/>
        <v>1.96171983503516</v>
      </c>
      <c r="AD882" s="27">
        <f ca="1" t="shared" si="6196"/>
        <v>2.38721395268311</v>
      </c>
      <c r="AE882" s="26">
        <f ca="1" t="shared" si="6197"/>
        <v>4669.11259848915</v>
      </c>
      <c r="AF882" s="26">
        <f ca="1" t="shared" si="6198"/>
        <v>5415.6390839888</v>
      </c>
      <c r="AG882" s="26">
        <f ca="1" t="shared" si="6199"/>
        <v>6394.07589022113</v>
      </c>
      <c r="AH882" s="26">
        <f ca="1" t="shared" si="6200"/>
        <v>7927.14984447698</v>
      </c>
      <c r="AI882" s="26">
        <f ca="1" t="shared" si="6201"/>
        <v>9646.53686819964</v>
      </c>
      <c r="AJ882" s="28">
        <f ca="1" t="shared" si="6202"/>
        <v>47033.2056957614</v>
      </c>
      <c r="AK882" s="28">
        <f ca="1" t="shared" si="6203"/>
        <v>43459.5820140009</v>
      </c>
      <c r="AL882" s="28">
        <f ca="1" t="shared" si="6204"/>
        <v>66330.4913445656</v>
      </c>
      <c r="AM882" s="28">
        <f ca="1" t="shared" si="6205"/>
        <v>76305.8886506416</v>
      </c>
      <c r="AN882" s="28">
        <f ca="1" t="shared" si="6206"/>
        <v>75812.2140462327</v>
      </c>
      <c r="AO882" s="28">
        <f ca="1">C882/'Ejercicio 3 - TIR'!$D$7</f>
        <v>16371.1109671922</v>
      </c>
      <c r="AP882" s="28">
        <f ca="1" t="shared" si="6207"/>
        <v>30662.0947285692</v>
      </c>
      <c r="AQ882" s="28">
        <f ca="1" t="shared" si="6208"/>
        <v>27088.4710468087</v>
      </c>
      <c r="AR882" s="28">
        <f ca="1" t="shared" si="6209"/>
        <v>49959.3803773734</v>
      </c>
      <c r="AS882" s="28">
        <f ca="1" t="shared" si="6210"/>
        <v>59934.7776834494</v>
      </c>
      <c r="AT882" s="28">
        <f ca="1" t="shared" si="6211"/>
        <v>59441.1030790405</v>
      </c>
      <c r="AU882" s="28">
        <f ca="1">AP882*'Ejercicio 3 - TIR'!$D$5</f>
        <v>15331.0473642846</v>
      </c>
      <c r="AV882" s="28">
        <f ca="1">AQ882*'Ejercicio 3 - TIR'!$D$5</f>
        <v>13544.2355234044</v>
      </c>
      <c r="AW882" s="28">
        <f ca="1">AR882*'Ejercicio 3 - TIR'!$D$5</f>
        <v>24979.6901886867</v>
      </c>
      <c r="AX882" s="28">
        <f ca="1">AS882*'Ejercicio 3 - TIR'!$D$5</f>
        <v>29967.3888417247</v>
      </c>
      <c r="AY882" s="28">
        <f ca="1">AT882*'Ejercicio 3 - TIR'!$D$5</f>
        <v>29720.5515395203</v>
      </c>
      <c r="AZ882" s="28">
        <f ca="1" t="shared" ref="AZ882:BD882" si="6556">AJ882-AU882-AE882</f>
        <v>27033.0457329876</v>
      </c>
      <c r="BA882" s="28">
        <f ca="1" t="shared" si="6556"/>
        <v>24499.7074066077</v>
      </c>
      <c r="BB882" s="28">
        <f ca="1" t="shared" si="6556"/>
        <v>34956.7252656578</v>
      </c>
      <c r="BC882" s="28">
        <f ca="1" t="shared" si="6556"/>
        <v>38411.3499644399</v>
      </c>
      <c r="BD882" s="28">
        <f ca="1" t="shared" si="6556"/>
        <v>36445.1256385128</v>
      </c>
      <c r="BE882" s="28">
        <f ca="1" t="shared" ref="BE882:BI882" si="6557">AZ882/Z882</f>
        <v>23395.9517007877</v>
      </c>
      <c r="BF882" s="28">
        <f ca="1" t="shared" si="6557"/>
        <v>18280.6346140945</v>
      </c>
      <c r="BG882" s="28">
        <f ca="1" t="shared" si="6557"/>
        <v>22091.8984942749</v>
      </c>
      <c r="BH882" s="28">
        <f ca="1" t="shared" si="6557"/>
        <v>19580.4463402142</v>
      </c>
      <c r="BI882" s="28">
        <f ca="1" t="shared" si="6557"/>
        <v>15266.8032111451</v>
      </c>
      <c r="BJ882" s="28">
        <f ca="1" t="shared" si="6214"/>
        <v>71698.7985502425</v>
      </c>
      <c r="BK882" s="28">
        <f ca="1" t="shared" si="6215"/>
        <v>39081.3445218047</v>
      </c>
      <c r="BL882" s="28">
        <f ca="1" t="shared" si="6216"/>
        <v>110780.143072047</v>
      </c>
      <c r="BM882" s="28">
        <f ca="1">BK882*'Ejercicio 3 - TIR'!$D$5</f>
        <v>19540.6722609024</v>
      </c>
      <c r="BN882" s="28">
        <f ca="1" t="shared" si="6217"/>
        <v>91239.4708111448</v>
      </c>
      <c r="BO882" s="28">
        <f ca="1" t="shared" si="6218"/>
        <v>38220.0643174845</v>
      </c>
      <c r="BP882" s="28">
        <f ca="1" t="shared" si="6219"/>
        <v>-111890.063669849</v>
      </c>
      <c r="BQ882" s="28">
        <f ca="1" t="shared" ref="BQ882:BT882" si="6558">BE882</f>
        <v>23395.9517007877</v>
      </c>
      <c r="BR882" s="28">
        <f ca="1" t="shared" si="6558"/>
        <v>18280.6346140945</v>
      </c>
      <c r="BS882" s="28">
        <f ca="1" t="shared" si="6558"/>
        <v>22091.8984942749</v>
      </c>
      <c r="BT882" s="28">
        <f ca="1" t="shared" si="6558"/>
        <v>19580.4463402142</v>
      </c>
      <c r="BU882" s="28">
        <f ca="1" t="shared" si="6221"/>
        <v>53486.8675286295</v>
      </c>
      <c r="BV882" s="30">
        <f ca="1" t="shared" si="6222"/>
        <v>6.13662976516181</v>
      </c>
    </row>
    <row r="883" ht="15" customHeight="1" spans="1:74">
      <c r="A883" s="26">
        <v>882</v>
      </c>
      <c r="B883" s="27">
        <f ca="1" t="shared" ref="B883:F883" si="6559">RAND()</f>
        <v>0.218820212134153</v>
      </c>
      <c r="C883" s="28">
        <f ca="1">IF(B883&lt;=('Ejercicio 3 - TIR'!$D$13-'Ejercicio 3 - TIR'!$C$13)/('Ejercicio 3 - TIR'!$E$13-'Ejercicio 3 - TIR'!$C$13),'Ejercicio 3 - TIR'!$C$13+SQRT(('Ejercicio 3 - TIR'!$E$13-'Ejercicio 3 - TIR'!$C$13)*('Ejercicio 3 - TIR'!$D$13-'Ejercicio 3 - TIR'!$C$13)*B883),'Ejercicio 3 - TIR'!$E$13-SQRT(('Ejercicio 3 - TIR'!$E$13-'Ejercicio 3 - TIR'!$C$13)*('Ejercicio 3 - TIR'!$E$13-'Ejercicio 3 - TIR'!$D$13)*(1-B883)))</f>
        <v>69355.644545068</v>
      </c>
      <c r="D883" s="27">
        <f ca="1" t="shared" si="6559"/>
        <v>0.86344399656671</v>
      </c>
      <c r="E883" s="28">
        <f ca="1">IF(D883&lt;=('Ejercicio 3 - TIR'!$D$14-'Ejercicio 3 - TIR'!$C$14)/('Ejercicio 3 - TIR'!$E$14-'Ejercicio 3 - TIR'!$C$14),'Ejercicio 3 - TIR'!$C$14+SQRT(('Ejercicio 3 - TIR'!$E$14-'Ejercicio 3 - TIR'!$C$14)*('Ejercicio 3 - TIR'!$D$14-'Ejercicio 3 - TIR'!$C$14)*D883),'Ejercicio 3 - TIR'!$E$14-SQRT(('Ejercicio 3 - TIR'!$E$14-'Ejercicio 3 - TIR'!$C$14)*('Ejercicio 3 - TIR'!$E$14-'Ejercicio 3 - TIR'!$D$14)*(1-D883)))</f>
        <v>35474.1409086237</v>
      </c>
      <c r="F883" s="27">
        <f ca="1" t="shared" si="6559"/>
        <v>0.520985431130436</v>
      </c>
      <c r="G883" s="28">
        <f ca="1">IF(F883&lt;=('Ejercicio 3 - TIR'!$D$18-'Ejercicio 3 - TIR'!$C$18)/('Ejercicio 3 - TIR'!$E$18-'Ejercicio 3 - TIR'!$C$18),'Ejercicio 3 - TIR'!$C$18+SQRT(('Ejercicio 3 - TIR'!$E$18-'Ejercicio 3 - TIR'!$C$18)*('Ejercicio 3 - TIR'!$D$18-'Ejercicio 3 - TIR'!$C$18)*F883),'Ejercicio 3 - TIR'!$E$18-SQRT(('Ejercicio 3 - TIR'!$E$18-'Ejercicio 3 - TIR'!$C$18)*('Ejercicio 3 - TIR'!$E$18-'Ejercicio 3 - TIR'!$D$18)*(1-F883)))</f>
        <v>38840.1252632282</v>
      </c>
      <c r="H883" s="27">
        <f ca="1" t="shared" ref="H883:L883" si="6560">RAND()</f>
        <v>0.718456646662321</v>
      </c>
      <c r="I883" s="28">
        <f ca="1">IF(H883&lt;=('Ejercicio 3 - TIR'!$D$18-'Ejercicio 3 - TIR'!$C$18)/('Ejercicio 3 - TIR'!$E$18-'Ejercicio 3 - TIR'!$C$18),'Ejercicio 3 - TIR'!$C$18+SQRT(('Ejercicio 3 - TIR'!$E$18-'Ejercicio 3 - TIR'!$C$18)*('Ejercicio 3 - TIR'!$D$18-'Ejercicio 3 - TIR'!$C$18)*H883),'Ejercicio 3 - TIR'!$E$18-SQRT(('Ejercicio 3 - TIR'!$E$18-'Ejercicio 3 - TIR'!$C$18)*('Ejercicio 3 - TIR'!$E$18-'Ejercicio 3 - TIR'!$D$18)*(1-H883)))</f>
        <v>40404.8121365579</v>
      </c>
      <c r="J883" s="27">
        <f ca="1" t="shared" si="6560"/>
        <v>0.964657163162564</v>
      </c>
      <c r="K883" s="28">
        <f ca="1">IF(J883&lt;=('Ejercicio 3 - TIR'!$D$18-'Ejercicio 3 - TIR'!$C$18)/('Ejercicio 3 - TIR'!$E$18-'Ejercicio 3 - TIR'!$C$18),'Ejercicio 3 - TIR'!$C$18+SQRT(('Ejercicio 3 - TIR'!$E$18-'Ejercicio 3 - TIR'!$C$18)*('Ejercicio 3 - TIR'!$D$18-'Ejercicio 3 - TIR'!$C$18)*J883),'Ejercicio 3 - TIR'!$E$18-SQRT(('Ejercicio 3 - TIR'!$E$18-'Ejercicio 3 - TIR'!$C$18)*('Ejercicio 3 - TIR'!$E$18-'Ejercicio 3 - TIR'!$D$18)*(1-J883)))</f>
        <v>43371.8990317527</v>
      </c>
      <c r="L883" s="27">
        <f ca="1" t="shared" si="6560"/>
        <v>0.256737633149731</v>
      </c>
      <c r="M883" s="28">
        <f ca="1">IF(L883&lt;=('Ejercicio 3 - TIR'!$D$18-'Ejercicio 3 - TIR'!$C$18)/('Ejercicio 3 - TIR'!$E$18-'Ejercicio 3 - TIR'!$C$18),'Ejercicio 3 - TIR'!$C$18+SQRT(('Ejercicio 3 - TIR'!$E$18-'Ejercicio 3 - TIR'!$C$18)*('Ejercicio 3 - TIR'!$D$18-'Ejercicio 3 - TIR'!$C$18)*L883),'Ejercicio 3 - TIR'!$E$18-SQRT(('Ejercicio 3 - TIR'!$E$18-'Ejercicio 3 - TIR'!$C$18)*('Ejercicio 3 - TIR'!$E$18-'Ejercicio 3 - TIR'!$D$18)*(1-L883)))</f>
        <v>36205.6945600359</v>
      </c>
      <c r="N883" s="27">
        <f ca="1" t="shared" ref="N883:R883" si="6561">RAND()</f>
        <v>0.663672441463472</v>
      </c>
      <c r="O883" s="28">
        <f ca="1">IF(N883&lt;=('Ejercicio 3 - TIR'!$D$18-'Ejercicio 3 - TIR'!$C$18)/('Ejercicio 3 - TIR'!$E$18-'Ejercicio 3 - TIR'!$C$18),'Ejercicio 3 - TIR'!$C$18+SQRT(('Ejercicio 3 - TIR'!$E$18-'Ejercicio 3 - TIR'!$C$18)*('Ejercicio 3 - TIR'!$D$18-'Ejercicio 3 - TIR'!$C$18)*N883),'Ejercicio 3 - TIR'!$E$18-SQRT(('Ejercicio 3 - TIR'!$E$18-'Ejercicio 3 - TIR'!$C$18)*('Ejercicio 3 - TIR'!$E$18-'Ejercicio 3 - TIR'!$D$18)*(1-N883)))</f>
        <v>39977.5180390476</v>
      </c>
      <c r="P883" s="27">
        <f ca="1" t="shared" si="6561"/>
        <v>0.0771720375005649</v>
      </c>
      <c r="Q883" s="29">
        <f ca="1">IF(P883&lt;=('Ejercicio 3 - TIR'!$D$22-'Ejercicio 3 - TIR'!$C$22)/('Ejercicio 3 - TIR'!$E$22-'Ejercicio 3 - TIR'!$C$22),'Ejercicio 3 - TIR'!$C$22+SQRT(('Ejercicio 3 - TIR'!$E$22-'Ejercicio 3 - TIR'!$C$22)*('Ejercicio 3 - TIR'!$D$22-'Ejercicio 3 - TIR'!$C$22)*P883),'Ejercicio 3 - TIR'!$E$22-SQRT(('Ejercicio 3 - TIR'!$E$22-'Ejercicio 3 - TIR'!$C$22)*('Ejercicio 3 - TIR'!$E$22-'Ejercicio 3 - TIR'!$D$22)*(1-P883)))</f>
        <v>0.131785994548659</v>
      </c>
      <c r="R883" s="27">
        <f ca="1" t="shared" si="6561"/>
        <v>0.667929302755563</v>
      </c>
      <c r="S883" s="29">
        <f ca="1">IF(R883&lt;=('Ejercicio 3 - TIR'!$D$23-'Ejercicio 3 - TIR'!$C$23)/('Ejercicio 3 - TIR'!$E$23-'Ejercicio 3 - TIR'!$C$23),'Ejercicio 3 - TIR'!$C$23+SQRT(('Ejercicio 3 - TIR'!$E$23-'Ejercicio 3 - TIR'!$C$23)*('Ejercicio 3 - TIR'!$D$23-'Ejercicio 3 - TIR'!$C$23)*R883),'Ejercicio 3 - TIR'!$E$23-SQRT(('Ejercicio 3 - TIR'!$E$23-'Ejercicio 3 - TIR'!$C$23)*('Ejercicio 3 - TIR'!$E$23-'Ejercicio 3 - TIR'!$D$23)*(1-R883)))</f>
        <v>0.155551538800162</v>
      </c>
      <c r="T883" s="27">
        <f ca="1" t="shared" ref="T883:X883" si="6562">RAND()</f>
        <v>0.880348003815469</v>
      </c>
      <c r="U883" s="29">
        <f ca="1">IF(T883&lt;=('Ejercicio 3 - TIR'!$D$24-'Ejercicio 3 - TIR'!$C$24)/('Ejercicio 3 - TIR'!$E$24-'Ejercicio 3 - TIR'!$C$24),'Ejercicio 3 - TIR'!$C$24+SQRT(('Ejercicio 3 - TIR'!$E$24-'Ejercicio 3 - TIR'!$C$24)*('Ejercicio 3 - TIR'!$D$24-'Ejercicio 3 - TIR'!$C$24)*T883),'Ejercicio 3 - TIR'!$E$24-SQRT(('Ejercicio 3 - TIR'!$E$24-'Ejercicio 3 - TIR'!$C$24)*('Ejercicio 3 - TIR'!$E$24-'Ejercicio 3 - TIR'!$D$24)*(1-T883)))</f>
        <v>0.201696295748765</v>
      </c>
      <c r="V883" s="27">
        <f ca="1" t="shared" si="6562"/>
        <v>0.924662008541363</v>
      </c>
      <c r="W883" s="29">
        <f ca="1">IF(V883&lt;=('Ejercicio 3 - TIR'!$D$25-'Ejercicio 3 - TIR'!$C$25)/('Ejercicio 3 - TIR'!$E$25-'Ejercicio 3 - TIR'!$C$25),'Ejercicio 3 - TIR'!$C$25+SQRT(('Ejercicio 3 - TIR'!$E$25-'Ejercicio 3 - TIR'!$C$25)*('Ejercicio 3 - TIR'!$D$25-'Ejercicio 3 - TIR'!$C$25)*V883),'Ejercicio 3 - TIR'!$E$25-SQRT(('Ejercicio 3 - TIR'!$E$25-'Ejercicio 3 - TIR'!$C$25)*('Ejercicio 3 - TIR'!$E$25-'Ejercicio 3 - TIR'!$D$25)*(1-V883)))</f>
        <v>0.233761682041996</v>
      </c>
      <c r="X883" s="27">
        <f ca="1" t="shared" si="6562"/>
        <v>0.0404254044607648</v>
      </c>
      <c r="Y883" s="29">
        <f ca="1">IF(X883&lt;=('Ejercicio 3 - TIR'!$D$26-'Ejercicio 3 - TIR'!$C$26)/('Ejercicio 3 - TIR'!$E$26-'Ejercicio 3 - TIR'!$C$26),'Ejercicio 3 - TIR'!$C$26+SQRT(('Ejercicio 3 - TIR'!$E$26-'Ejercicio 3 - TIR'!$C$26)*('Ejercicio 3 - TIR'!$D$26-'Ejercicio 3 - TIR'!$C$26)*X883),'Ejercicio 3 - TIR'!$E$26-SQRT(('Ejercicio 3 - TIR'!$E$26-'Ejercicio 3 - TIR'!$C$26)*('Ejercicio 3 - TIR'!$E$26-'Ejercicio 3 - TIR'!$D$26)*(1-X883)))</f>
        <v>0.200447420353564</v>
      </c>
      <c r="Z883" s="27">
        <f ca="1" t="shared" si="6192"/>
        <v>1.13178599454866</v>
      </c>
      <c r="AA883" s="27">
        <f ca="1" t="shared" si="6193"/>
        <v>1.30783704759317</v>
      </c>
      <c r="AB883" s="27">
        <f ca="1" t="shared" si="6194"/>
        <v>1.57162293553572</v>
      </c>
      <c r="AC883" s="27">
        <f ca="1" t="shared" si="6195"/>
        <v>1.93900815648233</v>
      </c>
      <c r="AD883" s="27">
        <f ca="1" t="shared" si="6196"/>
        <v>2.32767733949373</v>
      </c>
      <c r="AE883" s="26">
        <f ca="1" t="shared" si="6197"/>
        <v>4674.99494040224</v>
      </c>
      <c r="AF883" s="26">
        <f ca="1" t="shared" si="6198"/>
        <v>5402.19759726478</v>
      </c>
      <c r="AG883" s="26">
        <f ca="1" t="shared" si="6199"/>
        <v>6491.80084153596</v>
      </c>
      <c r="AH883" s="26">
        <f ca="1" t="shared" si="6200"/>
        <v>8009.33512573506</v>
      </c>
      <c r="AI883" s="26">
        <f ca="1" t="shared" si="6201"/>
        <v>9614.78569043584</v>
      </c>
      <c r="AJ883" s="28">
        <f ca="1" t="shared" si="6202"/>
        <v>43958.7097994372</v>
      </c>
      <c r="AK883" s="28">
        <f ca="1" t="shared" si="6203"/>
        <v>52842.9102132327</v>
      </c>
      <c r="AL883" s="28">
        <f ca="1" t="shared" si="6204"/>
        <v>68164.271276042</v>
      </c>
      <c r="AM883" s="28">
        <f ca="1" t="shared" si="6205"/>
        <v>70203.1370630175</v>
      </c>
      <c r="AN883" s="28">
        <f ca="1" t="shared" si="6206"/>
        <v>93054.762828693</v>
      </c>
      <c r="AO883" s="28">
        <f ca="1">C883/'Ejercicio 3 - TIR'!$D$7</f>
        <v>13871.1289090136</v>
      </c>
      <c r="AP883" s="28">
        <f ca="1" t="shared" si="6207"/>
        <v>30087.5808904236</v>
      </c>
      <c r="AQ883" s="28">
        <f ca="1" t="shared" si="6208"/>
        <v>38971.7813042191</v>
      </c>
      <c r="AR883" s="28">
        <f ca="1" t="shared" si="6209"/>
        <v>54293.1423670284</v>
      </c>
      <c r="AS883" s="28">
        <f ca="1" t="shared" si="6210"/>
        <v>56332.0081540039</v>
      </c>
      <c r="AT883" s="28">
        <f ca="1" t="shared" si="6211"/>
        <v>79183.6339196794</v>
      </c>
      <c r="AU883" s="28">
        <f ca="1">AP883*'Ejercicio 3 - TIR'!$D$5</f>
        <v>15043.7904452118</v>
      </c>
      <c r="AV883" s="28">
        <f ca="1">AQ883*'Ejercicio 3 - TIR'!$D$5</f>
        <v>19485.8906521095</v>
      </c>
      <c r="AW883" s="28">
        <f ca="1">AR883*'Ejercicio 3 - TIR'!$D$5</f>
        <v>27146.5711835142</v>
      </c>
      <c r="AX883" s="28">
        <f ca="1">AS883*'Ejercicio 3 - TIR'!$D$5</f>
        <v>28166.004077002</v>
      </c>
      <c r="AY883" s="28">
        <f ca="1">AT883*'Ejercicio 3 - TIR'!$D$5</f>
        <v>39591.8169598397</v>
      </c>
      <c r="AZ883" s="28">
        <f ca="1" t="shared" ref="AZ883:BD883" si="6563">AJ883-AU883-AE883</f>
        <v>24239.9244138232</v>
      </c>
      <c r="BA883" s="28">
        <f ca="1" t="shared" si="6563"/>
        <v>27954.8219638584</v>
      </c>
      <c r="BB883" s="28">
        <f ca="1" t="shared" si="6563"/>
        <v>34525.8992509918</v>
      </c>
      <c r="BC883" s="28">
        <f ca="1" t="shared" si="6563"/>
        <v>34027.7978602805</v>
      </c>
      <c r="BD883" s="28">
        <f ca="1" t="shared" si="6563"/>
        <v>43848.1601784175</v>
      </c>
      <c r="BE883" s="28">
        <f ca="1" t="shared" ref="BE883:BI883" si="6564">AZ883/Z883</f>
        <v>21417.4097670202</v>
      </c>
      <c r="BF883" s="28">
        <f ca="1" t="shared" si="6564"/>
        <v>21374.8509535679</v>
      </c>
      <c r="BG883" s="28">
        <f ca="1" t="shared" si="6564"/>
        <v>21968.3096182501</v>
      </c>
      <c r="BH883" s="28">
        <f ca="1" t="shared" si="6564"/>
        <v>17549.0741214892</v>
      </c>
      <c r="BI883" s="28">
        <f ca="1" t="shared" si="6564"/>
        <v>18837.7312587295</v>
      </c>
      <c r="BJ883" s="28">
        <f ca="1" t="shared" si="6214"/>
        <v>82572.3539310109</v>
      </c>
      <c r="BK883" s="28">
        <f ca="1" t="shared" si="6215"/>
        <v>32287.5124347074</v>
      </c>
      <c r="BL883" s="28">
        <f ca="1" t="shared" si="6216"/>
        <v>114859.866365718</v>
      </c>
      <c r="BM883" s="28">
        <f ca="1">BK883*'Ejercicio 3 - TIR'!$D$5</f>
        <v>16143.7562173537</v>
      </c>
      <c r="BN883" s="28">
        <f ca="1" t="shared" si="6217"/>
        <v>98716.1101483646</v>
      </c>
      <c r="BO883" s="28">
        <f ca="1" t="shared" si="6218"/>
        <v>42409.7053631305</v>
      </c>
      <c r="BP883" s="28">
        <f ca="1" t="shared" si="6219"/>
        <v>-104829.785453692</v>
      </c>
      <c r="BQ883" s="28">
        <f ca="1" t="shared" ref="BQ883:BT883" si="6565">BE883</f>
        <v>21417.4097670202</v>
      </c>
      <c r="BR883" s="28">
        <f ca="1" t="shared" si="6565"/>
        <v>21374.8509535679</v>
      </c>
      <c r="BS883" s="28">
        <f ca="1" t="shared" si="6565"/>
        <v>21968.3096182501</v>
      </c>
      <c r="BT883" s="28">
        <f ca="1" t="shared" si="6565"/>
        <v>17549.0741214892</v>
      </c>
      <c r="BU883" s="28">
        <f ca="1" t="shared" si="6221"/>
        <v>61247.43662186</v>
      </c>
      <c r="BV883" s="30">
        <f ca="1" t="shared" si="6222"/>
        <v>9.62637644127204</v>
      </c>
    </row>
    <row r="884" ht="15" customHeight="1" spans="1:74">
      <c r="A884" s="26">
        <v>883</v>
      </c>
      <c r="B884" s="27">
        <f ca="1" t="shared" ref="B884:F884" si="6566">RAND()</f>
        <v>0.338615584907828</v>
      </c>
      <c r="C884" s="28">
        <f ca="1">IF(B884&lt;=('Ejercicio 3 - TIR'!$D$13-'Ejercicio 3 - TIR'!$C$13)/('Ejercicio 3 - TIR'!$E$13-'Ejercicio 3 - TIR'!$C$13),'Ejercicio 3 - TIR'!$C$13+SQRT(('Ejercicio 3 - TIR'!$E$13-'Ejercicio 3 - TIR'!$C$13)*('Ejercicio 3 - TIR'!$D$13-'Ejercicio 3 - TIR'!$C$13)*B884),'Ejercicio 3 - TIR'!$E$13-SQRT(('Ejercicio 3 - TIR'!$E$13-'Ejercicio 3 - TIR'!$C$13)*('Ejercicio 3 - TIR'!$E$13-'Ejercicio 3 - TIR'!$D$13)*(1-B884)))</f>
        <v>71828.0050739994</v>
      </c>
      <c r="D884" s="27">
        <f ca="1" t="shared" si="6566"/>
        <v>0.874844402675482</v>
      </c>
      <c r="E884" s="28">
        <f ca="1">IF(D884&lt;=('Ejercicio 3 - TIR'!$D$14-'Ejercicio 3 - TIR'!$C$14)/('Ejercicio 3 - TIR'!$E$14-'Ejercicio 3 - TIR'!$C$14),'Ejercicio 3 - TIR'!$C$14+SQRT(('Ejercicio 3 - TIR'!$E$14-'Ejercicio 3 - TIR'!$C$14)*('Ejercicio 3 - TIR'!$D$14-'Ejercicio 3 - TIR'!$C$14)*D884),'Ejercicio 3 - TIR'!$E$14-SQRT(('Ejercicio 3 - TIR'!$E$14-'Ejercicio 3 - TIR'!$C$14)*('Ejercicio 3 - TIR'!$E$14-'Ejercicio 3 - TIR'!$D$14)*(1-D884)))</f>
        <v>35667.1787945176</v>
      </c>
      <c r="F884" s="27">
        <f ca="1" t="shared" si="6566"/>
        <v>0.391520624375201</v>
      </c>
      <c r="G884" s="28">
        <f ca="1">IF(F884&lt;=('Ejercicio 3 - TIR'!$D$18-'Ejercicio 3 - TIR'!$C$18)/('Ejercicio 3 - TIR'!$E$18-'Ejercicio 3 - TIR'!$C$18),'Ejercicio 3 - TIR'!$C$18+SQRT(('Ejercicio 3 - TIR'!$E$18-'Ejercicio 3 - TIR'!$C$18)*('Ejercicio 3 - TIR'!$D$18-'Ejercicio 3 - TIR'!$C$18)*F884),'Ejercicio 3 - TIR'!$E$18-SQRT(('Ejercicio 3 - TIR'!$E$18-'Ejercicio 3 - TIR'!$C$18)*('Ejercicio 3 - TIR'!$E$18-'Ejercicio 3 - TIR'!$D$18)*(1-F884)))</f>
        <v>37663.4257128441</v>
      </c>
      <c r="H884" s="27">
        <f ca="1" t="shared" ref="H884:L884" si="6567">RAND()</f>
        <v>0.782683728103678</v>
      </c>
      <c r="I884" s="28">
        <f ca="1">IF(H884&lt;=('Ejercicio 3 - TIR'!$D$18-'Ejercicio 3 - TIR'!$C$18)/('Ejercicio 3 - TIR'!$E$18-'Ejercicio 3 - TIR'!$C$18),'Ejercicio 3 - TIR'!$C$18+SQRT(('Ejercicio 3 - TIR'!$E$18-'Ejercicio 3 - TIR'!$C$18)*('Ejercicio 3 - TIR'!$D$18-'Ejercicio 3 - TIR'!$C$18)*H884),'Ejercicio 3 - TIR'!$E$18-SQRT(('Ejercicio 3 - TIR'!$E$18-'Ejercicio 3 - TIR'!$C$18)*('Ejercicio 3 - TIR'!$E$18-'Ejercicio 3 - TIR'!$D$18)*(1-H884)))</f>
        <v>40962.8326276677</v>
      </c>
      <c r="J884" s="27">
        <f ca="1" t="shared" si="6567"/>
        <v>0.507246068699693</v>
      </c>
      <c r="K884" s="28">
        <f ca="1">IF(J884&lt;=('Ejercicio 3 - TIR'!$D$18-'Ejercicio 3 - TIR'!$C$18)/('Ejercicio 3 - TIR'!$E$18-'Ejercicio 3 - TIR'!$C$18),'Ejercicio 3 - TIR'!$C$18+SQRT(('Ejercicio 3 - TIR'!$E$18-'Ejercicio 3 - TIR'!$C$18)*('Ejercicio 3 - TIR'!$D$18-'Ejercicio 3 - TIR'!$C$18)*J884),'Ejercicio 3 - TIR'!$E$18-SQRT(('Ejercicio 3 - TIR'!$E$18-'Ejercicio 3 - TIR'!$C$18)*('Ejercicio 3 - TIR'!$E$18-'Ejercicio 3 - TIR'!$D$18)*(1-J884)))</f>
        <v>38722.7811106868</v>
      </c>
      <c r="L884" s="27">
        <f ca="1" t="shared" si="6567"/>
        <v>0.973338566255578</v>
      </c>
      <c r="M884" s="28">
        <f ca="1">IF(L884&lt;=('Ejercicio 3 - TIR'!$D$18-'Ejercicio 3 - TIR'!$C$18)/('Ejercicio 3 - TIR'!$E$18-'Ejercicio 3 - TIR'!$C$18),'Ejercicio 3 - TIR'!$C$18+SQRT(('Ejercicio 3 - TIR'!$E$18-'Ejercicio 3 - TIR'!$C$18)*('Ejercicio 3 - TIR'!$D$18-'Ejercicio 3 - TIR'!$C$18)*L884),'Ejercicio 3 - TIR'!$E$18-SQRT(('Ejercicio 3 - TIR'!$E$18-'Ejercicio 3 - TIR'!$C$18)*('Ejercicio 3 - TIR'!$E$18-'Ejercicio 3 - TIR'!$D$18)*(1-L884)))</f>
        <v>43585.9252032401</v>
      </c>
      <c r="N884" s="27">
        <f ca="1" t="shared" ref="N884:R884" si="6568">RAND()</f>
        <v>0.488526952259337</v>
      </c>
      <c r="O884" s="28">
        <f ca="1">IF(N884&lt;=('Ejercicio 3 - TIR'!$D$18-'Ejercicio 3 - TIR'!$C$18)/('Ejercicio 3 - TIR'!$E$18-'Ejercicio 3 - TIR'!$C$18),'Ejercicio 3 - TIR'!$C$18+SQRT(('Ejercicio 3 - TIR'!$E$18-'Ejercicio 3 - TIR'!$C$18)*('Ejercicio 3 - TIR'!$D$18-'Ejercicio 3 - TIR'!$C$18)*N884),'Ejercicio 3 - TIR'!$E$18-SQRT(('Ejercicio 3 - TIR'!$E$18-'Ejercicio 3 - TIR'!$C$18)*('Ejercicio 3 - TIR'!$E$18-'Ejercicio 3 - TIR'!$D$18)*(1-N884)))</f>
        <v>38560.3179169293</v>
      </c>
      <c r="P884" s="27">
        <f ca="1" t="shared" si="6568"/>
        <v>0.274366105977965</v>
      </c>
      <c r="Q884" s="29">
        <f ca="1">IF(P884&lt;=('Ejercicio 3 - TIR'!$D$22-'Ejercicio 3 - TIR'!$C$22)/('Ejercicio 3 - TIR'!$E$22-'Ejercicio 3 - TIR'!$C$22),'Ejercicio 3 - TIR'!$C$22+SQRT(('Ejercicio 3 - TIR'!$E$22-'Ejercicio 3 - TIR'!$C$22)*('Ejercicio 3 - TIR'!$D$22-'Ejercicio 3 - TIR'!$C$22)*P884),'Ejercicio 3 - TIR'!$E$22-SQRT(('Ejercicio 3 - TIR'!$E$22-'Ejercicio 3 - TIR'!$C$22)*('Ejercicio 3 - TIR'!$E$22-'Ejercicio 3 - TIR'!$D$22)*(1-P884)))</f>
        <v>0.142222938391678</v>
      </c>
      <c r="R884" s="27">
        <f ca="1" t="shared" si="6568"/>
        <v>0.0401262031294558</v>
      </c>
      <c r="S884" s="29">
        <f ca="1">IF(R884&lt;=('Ejercicio 3 - TIR'!$D$23-'Ejercicio 3 - TIR'!$C$23)/('Ejercicio 3 - TIR'!$E$23-'Ejercicio 3 - TIR'!$C$23),'Ejercicio 3 - TIR'!$C$23+SQRT(('Ejercicio 3 - TIR'!$E$23-'Ejercicio 3 - TIR'!$C$23)*('Ejercicio 3 - TIR'!$D$23-'Ejercicio 3 - TIR'!$C$23)*R884),'Ejercicio 3 - TIR'!$E$23-SQRT(('Ejercicio 3 - TIR'!$E$23-'Ejercicio 3 - TIR'!$C$23)*('Ejercicio 3 - TIR'!$E$23-'Ejercicio 3 - TIR'!$D$23)*(1-R884)))</f>
        <v>0.128498656695797</v>
      </c>
      <c r="T884" s="27">
        <f ca="1" t="shared" ref="T884:X884" si="6569">RAND()</f>
        <v>0.472751541974409</v>
      </c>
      <c r="U884" s="29">
        <f ca="1">IF(T884&lt;=('Ejercicio 3 - TIR'!$D$24-'Ejercicio 3 - TIR'!$C$24)/('Ejercicio 3 - TIR'!$E$24-'Ejercicio 3 - TIR'!$C$24),'Ejercicio 3 - TIR'!$C$24+SQRT(('Ejercicio 3 - TIR'!$E$24-'Ejercicio 3 - TIR'!$C$24)*('Ejercicio 3 - TIR'!$D$24-'Ejercicio 3 - TIR'!$C$24)*T884),'Ejercicio 3 - TIR'!$E$24-SQRT(('Ejercicio 3 - TIR'!$E$24-'Ejercicio 3 - TIR'!$C$24)*('Ejercicio 3 - TIR'!$E$24-'Ejercicio 3 - TIR'!$D$24)*(1-T884)))</f>
        <v>0.181577406614446</v>
      </c>
      <c r="V884" s="27">
        <f ca="1" t="shared" si="6569"/>
        <v>0.400841643152686</v>
      </c>
      <c r="W884" s="29">
        <f ca="1">IF(V884&lt;=('Ejercicio 3 - TIR'!$D$25-'Ejercicio 3 - TIR'!$C$25)/('Ejercicio 3 - TIR'!$E$25-'Ejercicio 3 - TIR'!$C$25),'Ejercicio 3 - TIR'!$C$25+SQRT(('Ejercicio 3 - TIR'!$E$25-'Ejercicio 3 - TIR'!$C$25)*('Ejercicio 3 - TIR'!$D$25-'Ejercicio 3 - TIR'!$C$25)*V884),'Ejercicio 3 - TIR'!$E$25-SQRT(('Ejercicio 3 - TIR'!$E$25-'Ejercicio 3 - TIR'!$C$25)*('Ejercicio 3 - TIR'!$E$25-'Ejercicio 3 - TIR'!$D$25)*(1-V884)))</f>
        <v>0.204206395108426</v>
      </c>
      <c r="X884" s="27">
        <f ca="1" t="shared" si="6569"/>
        <v>0.266862223995604</v>
      </c>
      <c r="Y884" s="29">
        <f ca="1">IF(X884&lt;=('Ejercicio 3 - TIR'!$D$26-'Ejercicio 3 - TIR'!$C$26)/('Ejercicio 3 - TIR'!$E$26-'Ejercicio 3 - TIR'!$C$26),'Ejercicio 3 - TIR'!$C$26+SQRT(('Ejercicio 3 - TIR'!$E$26-'Ejercicio 3 - TIR'!$C$26)*('Ejercicio 3 - TIR'!$D$26-'Ejercicio 3 - TIR'!$C$26)*X884),'Ejercicio 3 - TIR'!$E$26-SQRT(('Ejercicio 3 - TIR'!$E$26-'Ejercicio 3 - TIR'!$C$26)*('Ejercicio 3 - TIR'!$E$26-'Ejercicio 3 - TIR'!$D$26)*(1-X884)))</f>
        <v>0.216842652715187</v>
      </c>
      <c r="Z884" s="27">
        <f ca="1" t="shared" si="6192"/>
        <v>1.14222293839168</v>
      </c>
      <c r="AA884" s="27">
        <f ca="1" t="shared" si="6193"/>
        <v>1.28899705162214</v>
      </c>
      <c r="AB884" s="27">
        <f ca="1" t="shared" si="6194"/>
        <v>1.52304979338935</v>
      </c>
      <c r="AC884" s="27">
        <f ca="1" t="shared" si="6195"/>
        <v>1.83406630126802</v>
      </c>
      <c r="AD884" s="27">
        <f ca="1" t="shared" si="6196"/>
        <v>2.23177010329051</v>
      </c>
      <c r="AE884" s="26">
        <f ca="1" t="shared" si="6197"/>
        <v>5072.69097229766</v>
      </c>
      <c r="AF884" s="26">
        <f ca="1" t="shared" si="6198"/>
        <v>5724.52494807081</v>
      </c>
      <c r="AG884" s="26">
        <f ca="1" t="shared" si="6199"/>
        <v>6763.9693422412</v>
      </c>
      <c r="AH884" s="26">
        <f ca="1" t="shared" si="6200"/>
        <v>8145.21513824419</v>
      </c>
      <c r="AI884" s="26">
        <f ca="1" t="shared" si="6201"/>
        <v>9911.44519575695</v>
      </c>
      <c r="AJ884" s="28">
        <f ca="1" t="shared" si="6202"/>
        <v>43020.0287876215</v>
      </c>
      <c r="AK884" s="28">
        <f ca="1" t="shared" si="6203"/>
        <v>52800.9704831547</v>
      </c>
      <c r="AL884" s="28">
        <f ca="1" t="shared" si="6204"/>
        <v>58976.7237700925</v>
      </c>
      <c r="AM884" s="28">
        <f ca="1" t="shared" si="6205"/>
        <v>79939.4766248511</v>
      </c>
      <c r="AN884" s="28">
        <f ca="1" t="shared" si="6206"/>
        <v>86057.7647003802</v>
      </c>
      <c r="AO884" s="28">
        <f ca="1">C884/'Ejercicio 3 - TIR'!$D$7</f>
        <v>14365.6010147999</v>
      </c>
      <c r="AP884" s="28">
        <f ca="1" t="shared" si="6207"/>
        <v>28654.4277728216</v>
      </c>
      <c r="AQ884" s="28">
        <f ca="1" t="shared" si="6208"/>
        <v>38435.3694683549</v>
      </c>
      <c r="AR884" s="28">
        <f ca="1" t="shared" si="6209"/>
        <v>44611.1227552926</v>
      </c>
      <c r="AS884" s="28">
        <f ca="1" t="shared" si="6210"/>
        <v>65573.8756100513</v>
      </c>
      <c r="AT884" s="28">
        <f ca="1" t="shared" si="6211"/>
        <v>71692.1636855803</v>
      </c>
      <c r="AU884" s="28">
        <f ca="1">AP884*'Ejercicio 3 - TIR'!$D$5</f>
        <v>14327.2138864108</v>
      </c>
      <c r="AV884" s="28">
        <f ca="1">AQ884*'Ejercicio 3 - TIR'!$D$5</f>
        <v>19217.6847341774</v>
      </c>
      <c r="AW884" s="28">
        <f ca="1">AR884*'Ejercicio 3 - TIR'!$D$5</f>
        <v>22305.5613776463</v>
      </c>
      <c r="AX884" s="28">
        <f ca="1">AS884*'Ejercicio 3 - TIR'!$D$5</f>
        <v>32786.9378050256</v>
      </c>
      <c r="AY884" s="28">
        <f ca="1">AT884*'Ejercicio 3 - TIR'!$D$5</f>
        <v>35846.0818427902</v>
      </c>
      <c r="AZ884" s="28">
        <f ca="1" t="shared" ref="AZ884:BD884" si="6570">AJ884-AU884-AE884</f>
        <v>23620.123928913</v>
      </c>
      <c r="BA884" s="28">
        <f ca="1" t="shared" si="6570"/>
        <v>27858.7608009065</v>
      </c>
      <c r="BB884" s="28">
        <f ca="1" t="shared" si="6570"/>
        <v>29907.193050205</v>
      </c>
      <c r="BC884" s="28">
        <f ca="1" t="shared" si="6570"/>
        <v>39007.3236815813</v>
      </c>
      <c r="BD884" s="28">
        <f ca="1" t="shared" si="6570"/>
        <v>40300.2376618331</v>
      </c>
      <c r="BE884" s="28">
        <f ca="1" t="shared" ref="BE884:BI884" si="6571">AZ884/Z884</f>
        <v>20679.0838592085</v>
      </c>
      <c r="BF884" s="28">
        <f ca="1" t="shared" si="6571"/>
        <v>21612.7420662815</v>
      </c>
      <c r="BG884" s="28">
        <f ca="1" t="shared" si="6571"/>
        <v>19636.3856126138</v>
      </c>
      <c r="BH884" s="28">
        <f ca="1" t="shared" si="6571"/>
        <v>21268.2189594851</v>
      </c>
      <c r="BI884" s="28">
        <f ca="1" t="shared" si="6571"/>
        <v>18057.5219653739</v>
      </c>
      <c r="BJ884" s="28">
        <f ca="1" t="shared" si="6214"/>
        <v>79600.9433023217</v>
      </c>
      <c r="BK884" s="28">
        <f ca="1" t="shared" si="6215"/>
        <v>32060.7188606302</v>
      </c>
      <c r="BL884" s="28">
        <f ca="1" t="shared" si="6216"/>
        <v>111661.662162952</v>
      </c>
      <c r="BM884" s="28">
        <f ca="1">BK884*'Ejercicio 3 - TIR'!$D$5</f>
        <v>16030.3594303151</v>
      </c>
      <c r="BN884" s="28">
        <f ca="1" t="shared" si="6217"/>
        <v>95631.3027326368</v>
      </c>
      <c r="BO884" s="28">
        <f ca="1" t="shared" si="6218"/>
        <v>42849.9793019176</v>
      </c>
      <c r="BP884" s="28">
        <f ca="1" t="shared" si="6219"/>
        <v>-107495.183868517</v>
      </c>
      <c r="BQ884" s="28">
        <f ca="1" t="shared" ref="BQ884:BT884" si="6572">BE884</f>
        <v>20679.0838592085</v>
      </c>
      <c r="BR884" s="28">
        <f ca="1" t="shared" si="6572"/>
        <v>21612.7420662815</v>
      </c>
      <c r="BS884" s="28">
        <f ca="1" t="shared" si="6572"/>
        <v>19636.3856126138</v>
      </c>
      <c r="BT884" s="28">
        <f ca="1" t="shared" si="6572"/>
        <v>21268.2189594851</v>
      </c>
      <c r="BU884" s="28">
        <f ca="1" t="shared" si="6221"/>
        <v>60907.5012672914</v>
      </c>
      <c r="BV884" s="30">
        <f ca="1" t="shared" si="6222"/>
        <v>8.84361363281227</v>
      </c>
    </row>
    <row r="885" ht="15" customHeight="1" spans="1:74">
      <c r="A885" s="26">
        <v>884</v>
      </c>
      <c r="B885" s="27">
        <f ca="1" t="shared" ref="B885:F885" si="6573">RAND()</f>
        <v>0.0922167463964418</v>
      </c>
      <c r="C885" s="28">
        <f ca="1">IF(B885&lt;=('Ejercicio 3 - TIR'!$D$13-'Ejercicio 3 - TIR'!$C$13)/('Ejercicio 3 - TIR'!$E$13-'Ejercicio 3 - TIR'!$C$13),'Ejercicio 3 - TIR'!$C$13+SQRT(('Ejercicio 3 - TIR'!$E$13-'Ejercicio 3 - TIR'!$C$13)*('Ejercicio 3 - TIR'!$D$13-'Ejercicio 3 - TIR'!$C$13)*B885),'Ejercicio 3 - TIR'!$E$13-SQRT(('Ejercicio 3 - TIR'!$E$13-'Ejercicio 3 - TIR'!$C$13)*('Ejercicio 3 - TIR'!$E$13-'Ejercicio 3 - TIR'!$D$13)*(1-B885)))</f>
        <v>66073.4420684301</v>
      </c>
      <c r="D885" s="27">
        <f ca="1" t="shared" si="6573"/>
        <v>0.413539487451486</v>
      </c>
      <c r="E885" s="28">
        <f ca="1">IF(D885&lt;=('Ejercicio 3 - TIR'!$D$14-'Ejercicio 3 - TIR'!$C$14)/('Ejercicio 3 - TIR'!$E$14-'Ejercicio 3 - TIR'!$C$14),'Ejercicio 3 - TIR'!$C$14+SQRT(('Ejercicio 3 - TIR'!$E$14-'Ejercicio 3 - TIR'!$C$14)*('Ejercicio 3 - TIR'!$D$14-'Ejercicio 3 - TIR'!$C$14)*D885),'Ejercicio 3 - TIR'!$E$14-SQRT(('Ejercicio 3 - TIR'!$E$14-'Ejercicio 3 - TIR'!$C$14)*('Ejercicio 3 - TIR'!$E$14-'Ejercicio 3 - TIR'!$D$14)*(1-D885)))</f>
        <v>30620.8168328859</v>
      </c>
      <c r="F885" s="27">
        <f ca="1" t="shared" si="6573"/>
        <v>0.335815843737531</v>
      </c>
      <c r="G885" s="28">
        <f ca="1">IF(F885&lt;=('Ejercicio 3 - TIR'!$D$18-'Ejercicio 3 - TIR'!$C$18)/('Ejercicio 3 - TIR'!$E$18-'Ejercicio 3 - TIR'!$C$18),'Ejercicio 3 - TIR'!$C$18+SQRT(('Ejercicio 3 - TIR'!$E$18-'Ejercicio 3 - TIR'!$C$18)*('Ejercicio 3 - TIR'!$D$18-'Ejercicio 3 - TIR'!$C$18)*F885),'Ejercicio 3 - TIR'!$E$18-SQRT(('Ejercicio 3 - TIR'!$E$18-'Ejercicio 3 - TIR'!$C$18)*('Ejercicio 3 - TIR'!$E$18-'Ejercicio 3 - TIR'!$D$18)*(1-F885)))</f>
        <v>37097.3499674618</v>
      </c>
      <c r="H885" s="27">
        <f ca="1" t="shared" ref="H885:L885" si="6574">RAND()</f>
        <v>0.0823779366871533</v>
      </c>
      <c r="I885" s="28">
        <f ca="1">IF(H885&lt;=('Ejercicio 3 - TIR'!$D$18-'Ejercicio 3 - TIR'!$C$18)/('Ejercicio 3 - TIR'!$E$18-'Ejercicio 3 - TIR'!$C$18),'Ejercicio 3 - TIR'!$C$18+SQRT(('Ejercicio 3 - TIR'!$E$18-'Ejercicio 3 - TIR'!$C$18)*('Ejercicio 3 - TIR'!$D$18-'Ejercicio 3 - TIR'!$C$18)*H885),'Ejercicio 3 - TIR'!$E$18-SQRT(('Ejercicio 3 - TIR'!$E$18-'Ejercicio 3 - TIR'!$C$18)*('Ejercicio 3 - TIR'!$E$18-'Ejercicio 3 - TIR'!$D$18)*(1-H885)))</f>
        <v>33515.2084579827</v>
      </c>
      <c r="J885" s="27">
        <f ca="1" t="shared" si="6574"/>
        <v>0.974028045991408</v>
      </c>
      <c r="K885" s="28">
        <f ca="1">IF(J885&lt;=('Ejercicio 3 - TIR'!$D$18-'Ejercicio 3 - TIR'!$C$18)/('Ejercicio 3 - TIR'!$E$18-'Ejercicio 3 - TIR'!$C$18),'Ejercicio 3 - TIR'!$C$18+SQRT(('Ejercicio 3 - TIR'!$E$18-'Ejercicio 3 - TIR'!$C$18)*('Ejercicio 3 - TIR'!$D$18-'Ejercicio 3 - TIR'!$C$18)*J885),'Ejercicio 3 - TIR'!$E$18-SQRT(('Ejercicio 3 - TIR'!$E$18-'Ejercicio 3 - TIR'!$C$18)*('Ejercicio 3 - TIR'!$E$18-'Ejercicio 3 - TIR'!$D$18)*(1-J885)))</f>
        <v>43604.3293545236</v>
      </c>
      <c r="L885" s="27">
        <f ca="1" t="shared" si="6574"/>
        <v>0.487584580899054</v>
      </c>
      <c r="M885" s="28">
        <f ca="1">IF(L885&lt;=('Ejercicio 3 - TIR'!$D$18-'Ejercicio 3 - TIR'!$C$18)/('Ejercicio 3 - TIR'!$E$18-'Ejercicio 3 - TIR'!$C$18),'Ejercicio 3 - TIR'!$C$18+SQRT(('Ejercicio 3 - TIR'!$E$18-'Ejercicio 3 - TIR'!$C$18)*('Ejercicio 3 - TIR'!$D$18-'Ejercicio 3 - TIR'!$C$18)*L885),'Ejercicio 3 - TIR'!$E$18-SQRT(('Ejercicio 3 - TIR'!$E$18-'Ejercicio 3 - TIR'!$C$18)*('Ejercicio 3 - TIR'!$E$18-'Ejercicio 3 - TIR'!$D$18)*(1-L885)))</f>
        <v>38552.0574796278</v>
      </c>
      <c r="N885" s="27">
        <f ca="1" t="shared" ref="N885:R885" si="6575">RAND()</f>
        <v>0.880292568099412</v>
      </c>
      <c r="O885" s="28">
        <f ca="1">IF(N885&lt;=('Ejercicio 3 - TIR'!$D$18-'Ejercicio 3 - TIR'!$C$18)/('Ejercicio 3 - TIR'!$E$18-'Ejercicio 3 - TIR'!$C$18),'Ejercicio 3 - TIR'!$C$18+SQRT(('Ejercicio 3 - TIR'!$E$18-'Ejercicio 3 - TIR'!$C$18)*('Ejercicio 3 - TIR'!$D$18-'Ejercicio 3 - TIR'!$C$18)*N885),'Ejercicio 3 - TIR'!$E$18-SQRT(('Ejercicio 3 - TIR'!$E$18-'Ejercicio 3 - TIR'!$C$18)*('Ejercicio 3 - TIR'!$E$18-'Ejercicio 3 - TIR'!$D$18)*(1-N885)))</f>
        <v>42003.659333029</v>
      </c>
      <c r="P885" s="27">
        <f ca="1" t="shared" si="6575"/>
        <v>0.615121230114013</v>
      </c>
      <c r="Q885" s="29">
        <f ca="1">IF(P885&lt;=('Ejercicio 3 - TIR'!$D$22-'Ejercicio 3 - TIR'!$C$22)/('Ejercicio 3 - TIR'!$E$22-'Ejercicio 3 - TIR'!$C$22),'Ejercicio 3 - TIR'!$C$22+SQRT(('Ejercicio 3 - TIR'!$E$22-'Ejercicio 3 - TIR'!$C$22)*('Ejercicio 3 - TIR'!$D$22-'Ejercicio 3 - TIR'!$C$22)*P885),'Ejercicio 3 - TIR'!$E$22-SQRT(('Ejercicio 3 - TIR'!$E$22-'Ejercicio 3 - TIR'!$C$22)*('Ejercicio 3 - TIR'!$E$22-'Ejercicio 3 - TIR'!$D$22)*(1-P885)))</f>
        <v>0.153679251800247</v>
      </c>
      <c r="R885" s="27">
        <f ca="1" t="shared" si="6575"/>
        <v>0.80043174105794</v>
      </c>
      <c r="S885" s="29">
        <f ca="1">IF(R885&lt;=('Ejercicio 3 - TIR'!$D$23-'Ejercicio 3 - TIR'!$C$23)/('Ejercicio 3 - TIR'!$E$23-'Ejercicio 3 - TIR'!$C$23),'Ejercicio 3 - TIR'!$C$23+SQRT(('Ejercicio 3 - TIR'!$E$23-'Ejercicio 3 - TIR'!$C$23)*('Ejercicio 3 - TIR'!$D$23-'Ejercicio 3 - TIR'!$C$23)*R885),'Ejercicio 3 - TIR'!$E$23-SQRT(('Ejercicio 3 - TIR'!$E$23-'Ejercicio 3 - TIR'!$C$23)*('Ejercicio 3 - TIR'!$E$23-'Ejercicio 3 - TIR'!$D$23)*(1-R885)))</f>
        <v>0.161046824379653</v>
      </c>
      <c r="T885" s="27">
        <f ca="1" t="shared" ref="T885:X885" si="6576">RAND()</f>
        <v>0.197274657800542</v>
      </c>
      <c r="U885" s="29">
        <f ca="1">IF(T885&lt;=('Ejercicio 3 - TIR'!$D$24-'Ejercicio 3 - TIR'!$C$24)/('Ejercicio 3 - TIR'!$E$24-'Ejercicio 3 - TIR'!$C$24),'Ejercicio 3 - TIR'!$C$24+SQRT(('Ejercicio 3 - TIR'!$E$24-'Ejercicio 3 - TIR'!$C$24)*('Ejercicio 3 - TIR'!$D$24-'Ejercicio 3 - TIR'!$C$24)*T885),'Ejercicio 3 - TIR'!$E$24-SQRT(('Ejercicio 3 - TIR'!$E$24-'Ejercicio 3 - TIR'!$C$24)*('Ejercicio 3 - TIR'!$E$24-'Ejercicio 3 - TIR'!$D$24)*(1-T885)))</f>
        <v>0.170353790344335</v>
      </c>
      <c r="V885" s="27">
        <f ca="1" t="shared" si="6576"/>
        <v>0.888508094461796</v>
      </c>
      <c r="W885" s="29">
        <f ca="1">IF(V885&lt;=('Ejercicio 3 - TIR'!$D$25-'Ejercicio 3 - TIR'!$C$25)/('Ejercicio 3 - TIR'!$E$25-'Ejercicio 3 - TIR'!$C$25),'Ejercicio 3 - TIR'!$C$25+SQRT(('Ejercicio 3 - TIR'!$E$25-'Ejercicio 3 - TIR'!$C$25)*('Ejercicio 3 - TIR'!$D$25-'Ejercicio 3 - TIR'!$C$25)*V885),'Ejercicio 3 - TIR'!$E$25-SQRT(('Ejercicio 3 - TIR'!$E$25-'Ejercicio 3 - TIR'!$C$25)*('Ejercicio 3 - TIR'!$E$25-'Ejercicio 3 - TIR'!$D$25)*(1-V885)))</f>
        <v>0.230245970806347</v>
      </c>
      <c r="X885" s="27">
        <f ca="1" t="shared" si="6576"/>
        <v>0.317118802087271</v>
      </c>
      <c r="Y885" s="29">
        <f ca="1">IF(X885&lt;=('Ejercicio 3 - TIR'!$D$26-'Ejercicio 3 - TIR'!$C$26)/('Ejercicio 3 - TIR'!$E$26-'Ejercicio 3 - TIR'!$C$26),'Ejercicio 3 - TIR'!$C$26+SQRT(('Ejercicio 3 - TIR'!$E$26-'Ejercicio 3 - TIR'!$C$26)*('Ejercicio 3 - TIR'!$D$26-'Ejercicio 3 - TIR'!$C$26)*X885),'Ejercicio 3 - TIR'!$E$26-SQRT(('Ejercicio 3 - TIR'!$E$26-'Ejercicio 3 - TIR'!$C$26)*('Ejercicio 3 - TIR'!$E$26-'Ejercicio 3 - TIR'!$D$26)*(1-X885)))</f>
        <v>0.219261250240474</v>
      </c>
      <c r="Z885" s="27">
        <f ca="1" t="shared" si="6192"/>
        <v>1.15367925180025</v>
      </c>
      <c r="AA885" s="27">
        <f ca="1" t="shared" si="6193"/>
        <v>1.33947563165537</v>
      </c>
      <c r="AB885" s="27">
        <f ca="1" t="shared" si="6194"/>
        <v>1.56766038258174</v>
      </c>
      <c r="AC885" s="27">
        <f ca="1" t="shared" si="6195"/>
        <v>1.92860786926392</v>
      </c>
      <c r="AD885" s="27">
        <f ca="1" t="shared" si="6196"/>
        <v>2.35147684190234</v>
      </c>
      <c r="AE885" s="26">
        <f ca="1" t="shared" si="6197"/>
        <v>4705.78422039032</v>
      </c>
      <c r="AF885" s="26">
        <f ca="1" t="shared" si="6198"/>
        <v>5463.63582530007</v>
      </c>
      <c r="AG885" s="26">
        <f ca="1" t="shared" si="6199"/>
        <v>6394.38689720103</v>
      </c>
      <c r="AH885" s="26">
        <f ca="1" t="shared" si="6200"/>
        <v>7866.66871605846</v>
      </c>
      <c r="AI885" s="26">
        <f ca="1" t="shared" si="6201"/>
        <v>9591.52433396906</v>
      </c>
      <c r="AJ885" s="28">
        <f ca="1" t="shared" si="6202"/>
        <v>42798.4429542332</v>
      </c>
      <c r="AK885" s="28">
        <f ca="1" t="shared" si="6203"/>
        <v>44892.8050193178</v>
      </c>
      <c r="AL885" s="28">
        <f ca="1" t="shared" si="6204"/>
        <v>68356.7796381325</v>
      </c>
      <c r="AM885" s="28">
        <f ca="1" t="shared" si="6205"/>
        <v>74351.801431525</v>
      </c>
      <c r="AN885" s="28">
        <f ca="1" t="shared" si="6206"/>
        <v>98770.6321967728</v>
      </c>
      <c r="AO885" s="28">
        <f ca="1">C885/'Ejercicio 3 - TIR'!$D$7</f>
        <v>13214.688413686</v>
      </c>
      <c r="AP885" s="28">
        <f ca="1" t="shared" si="6207"/>
        <v>29583.7545405472</v>
      </c>
      <c r="AQ885" s="28">
        <f ca="1" t="shared" si="6208"/>
        <v>31678.1166056318</v>
      </c>
      <c r="AR885" s="28">
        <f ca="1" t="shared" si="6209"/>
        <v>55142.0912244465</v>
      </c>
      <c r="AS885" s="28">
        <f ca="1" t="shared" si="6210"/>
        <v>61137.113017839</v>
      </c>
      <c r="AT885" s="28">
        <f ca="1" t="shared" si="6211"/>
        <v>85555.9437830868</v>
      </c>
      <c r="AU885" s="28">
        <f ca="1">AP885*'Ejercicio 3 - TIR'!$D$5</f>
        <v>14791.8772702736</v>
      </c>
      <c r="AV885" s="28">
        <f ca="1">AQ885*'Ejercicio 3 - TIR'!$D$5</f>
        <v>15839.0583028159</v>
      </c>
      <c r="AW885" s="28">
        <f ca="1">AR885*'Ejercicio 3 - TIR'!$D$5</f>
        <v>27571.0456122233</v>
      </c>
      <c r="AX885" s="28">
        <f ca="1">AS885*'Ejercicio 3 - TIR'!$D$5</f>
        <v>30568.5565089195</v>
      </c>
      <c r="AY885" s="28">
        <f ca="1">AT885*'Ejercicio 3 - TIR'!$D$5</f>
        <v>42777.9718915434</v>
      </c>
      <c r="AZ885" s="28">
        <f ca="1" t="shared" ref="AZ885:BD885" si="6577">AJ885-AU885-AE885</f>
        <v>23300.7814635693</v>
      </c>
      <c r="BA885" s="28">
        <f ca="1" t="shared" si="6577"/>
        <v>23590.1108912018</v>
      </c>
      <c r="BB885" s="28">
        <f ca="1" t="shared" si="6577"/>
        <v>34391.3471287083</v>
      </c>
      <c r="BC885" s="28">
        <f ca="1" t="shared" si="6577"/>
        <v>35916.5762065471</v>
      </c>
      <c r="BD885" s="28">
        <f ca="1" t="shared" si="6577"/>
        <v>46401.1359712603</v>
      </c>
      <c r="BE885" s="28">
        <f ca="1" t="shared" ref="BE885:BI885" si="6578">AZ885/Z885</f>
        <v>20196.9320564705</v>
      </c>
      <c r="BF885" s="28">
        <f ca="1" t="shared" si="6578"/>
        <v>17611.4520740093</v>
      </c>
      <c r="BG885" s="28">
        <f ca="1" t="shared" si="6578"/>
        <v>21938.0087108345</v>
      </c>
      <c r="BH885" s="28">
        <f ca="1" t="shared" si="6578"/>
        <v>18623.0579989571</v>
      </c>
      <c r="BI885" s="28">
        <f ca="1" t="shared" si="6578"/>
        <v>19732.763318954</v>
      </c>
      <c r="BJ885" s="28">
        <f ca="1" t="shared" si="6214"/>
        <v>72004.1416626644</v>
      </c>
      <c r="BK885" s="28">
        <f ca="1" t="shared" si="6215"/>
        <v>31074.0337777378</v>
      </c>
      <c r="BL885" s="28">
        <f ca="1" t="shared" si="6216"/>
        <v>103078.175440402</v>
      </c>
      <c r="BM885" s="28">
        <f ca="1">BK885*'Ejercicio 3 - TIR'!$D$5</f>
        <v>15537.0168888689</v>
      </c>
      <c r="BN885" s="28">
        <f ca="1" t="shared" si="6217"/>
        <v>87541.1585515334</v>
      </c>
      <c r="BO885" s="28">
        <f ca="1" t="shared" si="6218"/>
        <v>37228.1610397289</v>
      </c>
      <c r="BP885" s="28">
        <f ca="1" t="shared" si="6219"/>
        <v>-96694.258901316</v>
      </c>
      <c r="BQ885" s="28">
        <f ca="1" t="shared" ref="BQ885:BT885" si="6579">BE885</f>
        <v>20196.9320564705</v>
      </c>
      <c r="BR885" s="28">
        <f ca="1" t="shared" si="6579"/>
        <v>17611.4520740093</v>
      </c>
      <c r="BS885" s="28">
        <f ca="1" t="shared" si="6579"/>
        <v>21938.0087108345</v>
      </c>
      <c r="BT885" s="28">
        <f ca="1" t="shared" si="6579"/>
        <v>18623.0579989571</v>
      </c>
      <c r="BU885" s="28">
        <f ca="1" t="shared" si="6221"/>
        <v>56960.9243586829</v>
      </c>
      <c r="BV885" s="30">
        <f ca="1" t="shared" si="6222"/>
        <v>10.2699922000622</v>
      </c>
    </row>
    <row r="886" ht="15" customHeight="1" spans="1:74">
      <c r="A886" s="26">
        <v>885</v>
      </c>
      <c r="B886" s="27">
        <f ca="1" t="shared" ref="B886:F886" si="6580">RAND()</f>
        <v>0.265709207206127</v>
      </c>
      <c r="C886" s="28">
        <f ca="1">IF(B886&lt;=('Ejercicio 3 - TIR'!$D$13-'Ejercicio 3 - TIR'!$C$13)/('Ejercicio 3 - TIR'!$E$13-'Ejercicio 3 - TIR'!$C$13),'Ejercicio 3 - TIR'!$C$13+SQRT(('Ejercicio 3 - TIR'!$E$13-'Ejercicio 3 - TIR'!$C$13)*('Ejercicio 3 - TIR'!$D$13-'Ejercicio 3 - TIR'!$C$13)*B886),'Ejercicio 3 - TIR'!$E$13-SQRT(('Ejercicio 3 - TIR'!$E$13-'Ejercicio 3 - TIR'!$C$13)*('Ejercicio 3 - TIR'!$E$13-'Ejercicio 3 - TIR'!$D$13)*(1-B886)))</f>
        <v>70315.8467974468</v>
      </c>
      <c r="D886" s="27">
        <f ca="1" t="shared" si="6580"/>
        <v>0.212593515583101</v>
      </c>
      <c r="E886" s="28">
        <f ca="1">IF(D886&lt;=('Ejercicio 3 - TIR'!$D$14-'Ejercicio 3 - TIR'!$C$14)/('Ejercicio 3 - TIR'!$E$14-'Ejercicio 3 - TIR'!$C$14),'Ejercicio 3 - TIR'!$C$14+SQRT(('Ejercicio 3 - TIR'!$E$14-'Ejercicio 3 - TIR'!$C$14)*('Ejercicio 3 - TIR'!$D$14-'Ejercicio 3 - TIR'!$C$14)*D886),'Ejercicio 3 - TIR'!$E$14-SQRT(('Ejercicio 3 - TIR'!$E$14-'Ejercicio 3 - TIR'!$C$14)*('Ejercicio 3 - TIR'!$E$14-'Ejercicio 3 - TIR'!$D$14)*(1-D886)))</f>
        <v>28993.0581849921</v>
      </c>
      <c r="F886" s="27">
        <f ca="1" t="shared" si="6580"/>
        <v>0.855552826508349</v>
      </c>
      <c r="G886" s="28">
        <f ca="1">IF(F886&lt;=('Ejercicio 3 - TIR'!$D$18-'Ejercicio 3 - TIR'!$C$18)/('Ejercicio 3 - TIR'!$E$18-'Ejercicio 3 - TIR'!$C$18),'Ejercicio 3 - TIR'!$C$18+SQRT(('Ejercicio 3 - TIR'!$E$18-'Ejercicio 3 - TIR'!$C$18)*('Ejercicio 3 - TIR'!$D$18-'Ejercicio 3 - TIR'!$C$18)*F886),'Ejercicio 3 - TIR'!$E$18-SQRT(('Ejercicio 3 - TIR'!$E$18-'Ejercicio 3 - TIR'!$C$18)*('Ejercicio 3 - TIR'!$E$18-'Ejercicio 3 - TIR'!$D$18)*(1-F886)))</f>
        <v>41708.5659642226</v>
      </c>
      <c r="H886" s="27">
        <f ca="1" t="shared" ref="H886:L886" si="6581">RAND()</f>
        <v>0.0781883734831492</v>
      </c>
      <c r="I886" s="28">
        <f ca="1">IF(H886&lt;=('Ejercicio 3 - TIR'!$D$18-'Ejercicio 3 - TIR'!$C$18)/('Ejercicio 3 - TIR'!$E$18-'Ejercicio 3 - TIR'!$C$18),'Ejercicio 3 - TIR'!$C$18+SQRT(('Ejercicio 3 - TIR'!$E$18-'Ejercicio 3 - TIR'!$C$18)*('Ejercicio 3 - TIR'!$D$18-'Ejercicio 3 - TIR'!$C$18)*H886),'Ejercicio 3 - TIR'!$E$18-SQRT(('Ejercicio 3 - TIR'!$E$18-'Ejercicio 3 - TIR'!$C$18)*('Ejercicio 3 - TIR'!$E$18-'Ejercicio 3 - TIR'!$D$18)*(1-H886)))</f>
        <v>33424.6541464026</v>
      </c>
      <c r="J886" s="27">
        <f ca="1" t="shared" si="6581"/>
        <v>0.552308661510306</v>
      </c>
      <c r="K886" s="28">
        <f ca="1">IF(J886&lt;=('Ejercicio 3 - TIR'!$D$18-'Ejercicio 3 - TIR'!$C$18)/('Ejercicio 3 - TIR'!$E$18-'Ejercicio 3 - TIR'!$C$18),'Ejercicio 3 - TIR'!$C$18+SQRT(('Ejercicio 3 - TIR'!$E$18-'Ejercicio 3 - TIR'!$C$18)*('Ejercicio 3 - TIR'!$D$18-'Ejercicio 3 - TIR'!$C$18)*J886),'Ejercicio 3 - TIR'!$E$18-SQRT(('Ejercicio 3 - TIR'!$E$18-'Ejercicio 3 - TIR'!$C$18)*('Ejercicio 3 - TIR'!$E$18-'Ejercicio 3 - TIR'!$D$18)*(1-J886)))</f>
        <v>39101.9942444799</v>
      </c>
      <c r="L886" s="27">
        <f ca="1" t="shared" si="6581"/>
        <v>0.663639424334853</v>
      </c>
      <c r="M886" s="28">
        <f ca="1">IF(L886&lt;=('Ejercicio 3 - TIR'!$D$18-'Ejercicio 3 - TIR'!$C$18)/('Ejercicio 3 - TIR'!$E$18-'Ejercicio 3 - TIR'!$C$18),'Ejercicio 3 - TIR'!$C$18+SQRT(('Ejercicio 3 - TIR'!$E$18-'Ejercicio 3 - TIR'!$C$18)*('Ejercicio 3 - TIR'!$D$18-'Ejercicio 3 - TIR'!$C$18)*L886),'Ejercicio 3 - TIR'!$E$18-SQRT(('Ejercicio 3 - TIR'!$E$18-'Ejercicio 3 - TIR'!$C$18)*('Ejercicio 3 - TIR'!$E$18-'Ejercicio 3 - TIR'!$D$18)*(1-L886)))</f>
        <v>39977.2698495244</v>
      </c>
      <c r="N886" s="27">
        <f ca="1" t="shared" ref="N886:R886" si="6582">RAND()</f>
        <v>0.0460238771015054</v>
      </c>
      <c r="O886" s="28">
        <f ca="1">IF(N886&lt;=('Ejercicio 3 - TIR'!$D$18-'Ejercicio 3 - TIR'!$C$18)/('Ejercicio 3 - TIR'!$E$18-'Ejercicio 3 - TIR'!$C$18),'Ejercicio 3 - TIR'!$C$18+SQRT(('Ejercicio 3 - TIR'!$E$18-'Ejercicio 3 - TIR'!$C$18)*('Ejercicio 3 - TIR'!$D$18-'Ejercicio 3 - TIR'!$C$18)*N886),'Ejercicio 3 - TIR'!$E$18-SQRT(('Ejercicio 3 - TIR'!$E$18-'Ejercicio 3 - TIR'!$C$18)*('Ejercicio 3 - TIR'!$E$18-'Ejercicio 3 - TIR'!$D$18)*(1-N886)))</f>
        <v>32627.4667581581</v>
      </c>
      <c r="P886" s="27">
        <f ca="1" t="shared" si="6582"/>
        <v>0.564707420193989</v>
      </c>
      <c r="Q886" s="29">
        <f ca="1">IF(P886&lt;=('Ejercicio 3 - TIR'!$D$22-'Ejercicio 3 - TIR'!$C$22)/('Ejercicio 3 - TIR'!$E$22-'Ejercicio 3 - TIR'!$C$22),'Ejercicio 3 - TIR'!$C$22+SQRT(('Ejercicio 3 - TIR'!$E$22-'Ejercicio 3 - TIR'!$C$22)*('Ejercicio 3 - TIR'!$D$22-'Ejercicio 3 - TIR'!$C$22)*P886),'Ejercicio 3 - TIR'!$E$22-SQRT(('Ejercicio 3 - TIR'!$E$22-'Ejercicio 3 - TIR'!$C$22)*('Ejercicio 3 - TIR'!$E$22-'Ejercicio 3 - TIR'!$D$22)*(1-P886)))</f>
        <v>0.152008454068222</v>
      </c>
      <c r="R886" s="27">
        <f ca="1" t="shared" si="6582"/>
        <v>0.463390581689854</v>
      </c>
      <c r="S886" s="29">
        <f ca="1">IF(R886&lt;=('Ejercicio 3 - TIR'!$D$23-'Ejercicio 3 - TIR'!$C$23)/('Ejercicio 3 - TIR'!$E$23-'Ejercicio 3 - TIR'!$C$23),'Ejercicio 3 - TIR'!$C$23+SQRT(('Ejercicio 3 - TIR'!$E$23-'Ejercicio 3 - TIR'!$C$23)*('Ejercicio 3 - TIR'!$D$23-'Ejercicio 3 - TIR'!$C$23)*R886),'Ejercicio 3 - TIR'!$E$23-SQRT(('Ejercicio 3 - TIR'!$E$23-'Ejercicio 3 - TIR'!$C$23)*('Ejercicio 3 - TIR'!$E$23-'Ejercicio 3 - TIR'!$D$23)*(1-R886)))</f>
        <v>0.148880842214896</v>
      </c>
      <c r="T886" s="27">
        <f ca="1" t="shared" ref="T886:X886" si="6583">RAND()</f>
        <v>0.79067477025104</v>
      </c>
      <c r="U886" s="29">
        <f ca="1">IF(T886&lt;=('Ejercicio 3 - TIR'!$D$24-'Ejercicio 3 - TIR'!$C$24)/('Ejercicio 3 - TIR'!$E$24-'Ejercicio 3 - TIR'!$C$24),'Ejercicio 3 - TIR'!$C$24+SQRT(('Ejercicio 3 - TIR'!$E$24-'Ejercicio 3 - TIR'!$C$24)*('Ejercicio 3 - TIR'!$D$24-'Ejercicio 3 - TIR'!$C$24)*T886),'Ejercicio 3 - TIR'!$E$24-SQRT(('Ejercicio 3 - TIR'!$E$24-'Ejercicio 3 - TIR'!$C$24)*('Ejercicio 3 - TIR'!$E$24-'Ejercicio 3 - TIR'!$D$24)*(1-T886)))</f>
        <v>0.195790277917806</v>
      </c>
      <c r="V886" s="27">
        <f ca="1" t="shared" si="6583"/>
        <v>0.173756875854841</v>
      </c>
      <c r="W886" s="29">
        <f ca="1">IF(V886&lt;=('Ejercicio 3 - TIR'!$D$25-'Ejercicio 3 - TIR'!$C$25)/('Ejercicio 3 - TIR'!$E$25-'Ejercicio 3 - TIR'!$C$25),'Ejercicio 3 - TIR'!$C$25+SQRT(('Ejercicio 3 - TIR'!$E$25-'Ejercicio 3 - TIR'!$C$25)*('Ejercicio 3 - TIR'!$D$25-'Ejercicio 3 - TIR'!$C$25)*V886),'Ejercicio 3 - TIR'!$E$25-SQRT(('Ejercicio 3 - TIR'!$E$25-'Ejercicio 3 - TIR'!$C$25)*('Ejercicio 3 - TIR'!$E$25-'Ejercicio 3 - TIR'!$D$25)*(1-V886)))</f>
        <v>0.19559678255913</v>
      </c>
      <c r="X886" s="27">
        <f ca="1" t="shared" si="6583"/>
        <v>0.999024355146088</v>
      </c>
      <c r="Y886" s="29">
        <f ca="1">IF(X886&lt;=('Ejercicio 3 - TIR'!$D$26-'Ejercicio 3 - TIR'!$C$26)/('Ejercicio 3 - TIR'!$E$26-'Ejercicio 3 - TIR'!$C$26),'Ejercicio 3 - TIR'!$C$26+SQRT(('Ejercicio 3 - TIR'!$E$26-'Ejercicio 3 - TIR'!$C$26)*('Ejercicio 3 - TIR'!$D$26-'Ejercicio 3 - TIR'!$C$26)*X886),'Ejercicio 3 - TIR'!$E$26-SQRT(('Ejercicio 3 - TIR'!$E$26-'Ejercicio 3 - TIR'!$C$26)*('Ejercicio 3 - TIR'!$E$26-'Ejercicio 3 - TIR'!$D$26)*(1-X886)))</f>
        <v>0.277704682546765</v>
      </c>
      <c r="Z886" s="27">
        <f ca="1" t="shared" si="6192"/>
        <v>1.15200845406822</v>
      </c>
      <c r="AA886" s="27">
        <f ca="1" t="shared" si="6193"/>
        <v>1.32352044294858</v>
      </c>
      <c r="AB886" s="27">
        <f ca="1" t="shared" si="6194"/>
        <v>1.58265287830338</v>
      </c>
      <c r="AC886" s="27">
        <f ca="1" t="shared" si="6195"/>
        <v>1.89221468920747</v>
      </c>
      <c r="AD886" s="27">
        <f ca="1" t="shared" si="6196"/>
        <v>2.41769156878415</v>
      </c>
      <c r="AE886" s="26">
        <f ca="1" t="shared" si="6197"/>
        <v>4407.18995341067</v>
      </c>
      <c r="AF886" s="26">
        <f ca="1" t="shared" si="6198"/>
        <v>5063.33610547548</v>
      </c>
      <c r="AG886" s="26">
        <f ca="1" t="shared" si="6199"/>
        <v>6054.68808875779</v>
      </c>
      <c r="AH886" s="26">
        <f ca="1" t="shared" si="6200"/>
        <v>7238.9655983179</v>
      </c>
      <c r="AI886" s="26">
        <f ca="1" t="shared" si="6201"/>
        <v>9249.26024176572</v>
      </c>
      <c r="AJ886" s="28">
        <f ca="1" t="shared" si="6202"/>
        <v>48048.6205978466</v>
      </c>
      <c r="AK886" s="28">
        <f ca="1" t="shared" si="6203"/>
        <v>44238.2130612498</v>
      </c>
      <c r="AL886" s="28">
        <f ca="1" t="shared" si="6204"/>
        <v>61884.8837384284</v>
      </c>
      <c r="AM886" s="28">
        <f ca="1" t="shared" si="6205"/>
        <v>75645.5772436808</v>
      </c>
      <c r="AN886" s="28">
        <f ca="1" t="shared" si="6206"/>
        <v>78883.151291984</v>
      </c>
      <c r="AO886" s="28">
        <f ca="1">C886/'Ejercicio 3 - TIR'!$D$7</f>
        <v>14063.1693594894</v>
      </c>
      <c r="AP886" s="28">
        <f ca="1" t="shared" si="6207"/>
        <v>33985.4512383572</v>
      </c>
      <c r="AQ886" s="28">
        <f ca="1" t="shared" si="6208"/>
        <v>30175.0437017605</v>
      </c>
      <c r="AR886" s="28">
        <f ca="1" t="shared" si="6209"/>
        <v>47821.714378939</v>
      </c>
      <c r="AS886" s="28">
        <f ca="1" t="shared" si="6210"/>
        <v>61582.4078841914</v>
      </c>
      <c r="AT886" s="28">
        <f ca="1" t="shared" si="6211"/>
        <v>64819.9819324946</v>
      </c>
      <c r="AU886" s="28">
        <f ca="1">AP886*'Ejercicio 3 - TIR'!$D$5</f>
        <v>16992.7256191786</v>
      </c>
      <c r="AV886" s="28">
        <f ca="1">AQ886*'Ejercicio 3 - TIR'!$D$5</f>
        <v>15087.5218508802</v>
      </c>
      <c r="AW886" s="28">
        <f ca="1">AR886*'Ejercicio 3 - TIR'!$D$5</f>
        <v>23910.8571894695</v>
      </c>
      <c r="AX886" s="28">
        <f ca="1">AS886*'Ejercicio 3 - TIR'!$D$5</f>
        <v>30791.2039420957</v>
      </c>
      <c r="AY886" s="28">
        <f ca="1">AT886*'Ejercicio 3 - TIR'!$D$5</f>
        <v>32409.9909662473</v>
      </c>
      <c r="AZ886" s="28">
        <f ca="1" t="shared" ref="AZ886:BD886" si="6584">AJ886-AU886-AE886</f>
        <v>26648.7050252573</v>
      </c>
      <c r="BA886" s="28">
        <f ca="1" t="shared" si="6584"/>
        <v>24087.3551048941</v>
      </c>
      <c r="BB886" s="28">
        <f ca="1" t="shared" si="6584"/>
        <v>31919.3384602011</v>
      </c>
      <c r="BC886" s="28">
        <f ca="1" t="shared" si="6584"/>
        <v>37615.4077032672</v>
      </c>
      <c r="BD886" s="28">
        <f ca="1" t="shared" si="6584"/>
        <v>37223.900083971</v>
      </c>
      <c r="BE886" s="28">
        <f ca="1" t="shared" ref="BE886:BI886" si="6585">AZ886/Z886</f>
        <v>23132.3866861824</v>
      </c>
      <c r="BF886" s="28">
        <f ca="1" t="shared" si="6585"/>
        <v>18199.4582956585</v>
      </c>
      <c r="BG886" s="28">
        <f ca="1" t="shared" si="6585"/>
        <v>20168.2497139985</v>
      </c>
      <c r="BH886" s="28">
        <f ca="1" t="shared" si="6585"/>
        <v>19879.0379959591</v>
      </c>
      <c r="BI886" s="28">
        <f ca="1" t="shared" si="6585"/>
        <v>15396.4635376094</v>
      </c>
      <c r="BJ886" s="28">
        <f ca="1" t="shared" si="6214"/>
        <v>70096.2723271238</v>
      </c>
      <c r="BK886" s="28">
        <f ca="1" t="shared" si="6215"/>
        <v>34000.4059908211</v>
      </c>
      <c r="BL886" s="28">
        <f ca="1" t="shared" si="6216"/>
        <v>104096.678317945</v>
      </c>
      <c r="BM886" s="28">
        <f ca="1">BK886*'Ejercicio 3 - TIR'!$D$5</f>
        <v>17000.2029954105</v>
      </c>
      <c r="BN886" s="28">
        <f ca="1" t="shared" si="6217"/>
        <v>87096.4753225343</v>
      </c>
      <c r="BO886" s="28">
        <f ca="1" t="shared" si="6218"/>
        <v>36024.6428647368</v>
      </c>
      <c r="BP886" s="28">
        <f ca="1" t="shared" si="6219"/>
        <v>-99308.904982439</v>
      </c>
      <c r="BQ886" s="28">
        <f ca="1" t="shared" ref="BQ886:BT886" si="6586">BE886</f>
        <v>23132.3866861824</v>
      </c>
      <c r="BR886" s="28">
        <f ca="1" t="shared" si="6586"/>
        <v>18199.4582956585</v>
      </c>
      <c r="BS886" s="28">
        <f ca="1" t="shared" si="6586"/>
        <v>20168.2497139985</v>
      </c>
      <c r="BT886" s="28">
        <f ca="1" t="shared" si="6586"/>
        <v>19879.0379959591</v>
      </c>
      <c r="BU886" s="28">
        <f ca="1" t="shared" si="6221"/>
        <v>51421.1064023463</v>
      </c>
      <c r="BV886" s="30">
        <f ca="1" t="shared" si="6222"/>
        <v>9.10456761249134</v>
      </c>
    </row>
    <row r="887" ht="15" customHeight="1" spans="1:74">
      <c r="A887" s="26">
        <v>886</v>
      </c>
      <c r="B887" s="27">
        <f ca="1" t="shared" ref="B887:F887" si="6587">RAND()</f>
        <v>0.326419310879897</v>
      </c>
      <c r="C887" s="28">
        <f ca="1">IF(B887&lt;=('Ejercicio 3 - TIR'!$D$13-'Ejercicio 3 - TIR'!$C$13)/('Ejercicio 3 - TIR'!$E$13-'Ejercicio 3 - TIR'!$C$13),'Ejercicio 3 - TIR'!$C$13+SQRT(('Ejercicio 3 - TIR'!$E$13-'Ejercicio 3 - TIR'!$C$13)*('Ejercicio 3 - TIR'!$D$13-'Ejercicio 3 - TIR'!$C$13)*B887),'Ejercicio 3 - TIR'!$E$13-SQRT(('Ejercicio 3 - TIR'!$E$13-'Ejercicio 3 - TIR'!$C$13)*('Ejercicio 3 - TIR'!$E$13-'Ejercicio 3 - TIR'!$D$13)*(1-B887)))</f>
        <v>71569.4385045929</v>
      </c>
      <c r="D887" s="27">
        <f ca="1" t="shared" si="6587"/>
        <v>0.400179438004103</v>
      </c>
      <c r="E887" s="28">
        <f ca="1">IF(D887&lt;=('Ejercicio 3 - TIR'!$D$14-'Ejercicio 3 - TIR'!$C$14)/('Ejercicio 3 - TIR'!$E$14-'Ejercicio 3 - TIR'!$C$14),'Ejercicio 3 - TIR'!$C$14+SQRT(('Ejercicio 3 - TIR'!$E$14-'Ejercicio 3 - TIR'!$C$14)*('Ejercicio 3 - TIR'!$D$14-'Ejercicio 3 - TIR'!$C$14)*D887),'Ejercicio 3 - TIR'!$E$14-SQRT(('Ejercicio 3 - TIR'!$E$14-'Ejercicio 3 - TIR'!$C$14)*('Ejercicio 3 - TIR'!$E$14-'Ejercicio 3 - TIR'!$D$14)*(1-D887)))</f>
        <v>30514.5857075516</v>
      </c>
      <c r="F887" s="27">
        <f ca="1" t="shared" si="6587"/>
        <v>0.662537851091405</v>
      </c>
      <c r="G887" s="28">
        <f ca="1">IF(F887&lt;=('Ejercicio 3 - TIR'!$D$18-'Ejercicio 3 - TIR'!$C$18)/('Ejercicio 3 - TIR'!$E$18-'Ejercicio 3 - TIR'!$C$18),'Ejercicio 3 - TIR'!$C$18+SQRT(('Ejercicio 3 - TIR'!$E$18-'Ejercicio 3 - TIR'!$C$18)*('Ejercicio 3 - TIR'!$D$18-'Ejercicio 3 - TIR'!$C$18)*F887),'Ejercicio 3 - TIR'!$E$18-SQRT(('Ejercicio 3 - TIR'!$E$18-'Ejercicio 3 - TIR'!$C$18)*('Ejercicio 3 - TIR'!$E$18-'Ejercicio 3 - TIR'!$D$18)*(1-F887)))</f>
        <v>39968.9857891217</v>
      </c>
      <c r="H887" s="27">
        <f ca="1" t="shared" ref="H887:L887" si="6588">RAND()</f>
        <v>0.505661653349348</v>
      </c>
      <c r="I887" s="28">
        <f ca="1">IF(H887&lt;=('Ejercicio 3 - TIR'!$D$18-'Ejercicio 3 - TIR'!$C$18)/('Ejercicio 3 - TIR'!$E$18-'Ejercicio 3 - TIR'!$C$18),'Ejercicio 3 - TIR'!$C$18+SQRT(('Ejercicio 3 - TIR'!$E$18-'Ejercicio 3 - TIR'!$C$18)*('Ejercicio 3 - TIR'!$D$18-'Ejercicio 3 - TIR'!$C$18)*H887),'Ejercicio 3 - TIR'!$E$18-SQRT(('Ejercicio 3 - TIR'!$E$18-'Ejercicio 3 - TIR'!$C$18)*('Ejercicio 3 - TIR'!$E$18-'Ejercicio 3 - TIR'!$D$18)*(1-H887)))</f>
        <v>38709.1473751684</v>
      </c>
      <c r="J887" s="27">
        <f ca="1" t="shared" si="6588"/>
        <v>0.767526653826206</v>
      </c>
      <c r="K887" s="28">
        <f ca="1">IF(J887&lt;=('Ejercicio 3 - TIR'!$D$18-'Ejercicio 3 - TIR'!$C$18)/('Ejercicio 3 - TIR'!$E$18-'Ejercicio 3 - TIR'!$C$18),'Ejercicio 3 - TIR'!$C$18+SQRT(('Ejercicio 3 - TIR'!$E$18-'Ejercicio 3 - TIR'!$C$18)*('Ejercicio 3 - TIR'!$D$18-'Ejercicio 3 - TIR'!$C$18)*J887),'Ejercicio 3 - TIR'!$E$18-SQRT(('Ejercicio 3 - TIR'!$E$18-'Ejercicio 3 - TIR'!$C$18)*('Ejercicio 3 - TIR'!$E$18-'Ejercicio 3 - TIR'!$D$18)*(1-J887)))</f>
        <v>40824.4160931632</v>
      </c>
      <c r="L887" s="27">
        <f ca="1" t="shared" si="6588"/>
        <v>0.528078667974418</v>
      </c>
      <c r="M887" s="28">
        <f ca="1">IF(L887&lt;=('Ejercicio 3 - TIR'!$D$18-'Ejercicio 3 - TIR'!$C$18)/('Ejercicio 3 - TIR'!$E$18-'Ejercicio 3 - TIR'!$C$18),'Ejercicio 3 - TIR'!$C$18+SQRT(('Ejercicio 3 - TIR'!$E$18-'Ejercicio 3 - TIR'!$C$18)*('Ejercicio 3 - TIR'!$D$18-'Ejercicio 3 - TIR'!$C$18)*L887),'Ejercicio 3 - TIR'!$E$18-SQRT(('Ejercicio 3 - TIR'!$E$18-'Ejercicio 3 - TIR'!$C$18)*('Ejercicio 3 - TIR'!$E$18-'Ejercicio 3 - TIR'!$D$18)*(1-L887)))</f>
        <v>38900.1011340413</v>
      </c>
      <c r="N887" s="27">
        <f ca="1" t="shared" ref="N887:R887" si="6589">RAND()</f>
        <v>0.52726859871819</v>
      </c>
      <c r="O887" s="28">
        <f ca="1">IF(N887&lt;=('Ejercicio 3 - TIR'!$D$18-'Ejercicio 3 - TIR'!$C$18)/('Ejercicio 3 - TIR'!$E$18-'Ejercicio 3 - TIR'!$C$18),'Ejercicio 3 - TIR'!$C$18+SQRT(('Ejercicio 3 - TIR'!$E$18-'Ejercicio 3 - TIR'!$C$18)*('Ejercicio 3 - TIR'!$D$18-'Ejercicio 3 - TIR'!$C$18)*N887),'Ejercicio 3 - TIR'!$E$18-SQRT(('Ejercicio 3 - TIR'!$E$18-'Ejercicio 3 - TIR'!$C$18)*('Ejercicio 3 - TIR'!$E$18-'Ejercicio 3 - TIR'!$D$18)*(1-N887)))</f>
        <v>38893.2721653916</v>
      </c>
      <c r="P887" s="27">
        <f ca="1" t="shared" si="6589"/>
        <v>0.274828002602735</v>
      </c>
      <c r="Q887" s="29">
        <f ca="1">IF(P887&lt;=('Ejercicio 3 - TIR'!$D$22-'Ejercicio 3 - TIR'!$C$22)/('Ejercicio 3 - TIR'!$E$22-'Ejercicio 3 - TIR'!$C$22),'Ejercicio 3 - TIR'!$C$22+SQRT(('Ejercicio 3 - TIR'!$E$22-'Ejercicio 3 - TIR'!$C$22)*('Ejercicio 3 - TIR'!$D$22-'Ejercicio 3 - TIR'!$C$22)*P887),'Ejercicio 3 - TIR'!$E$22-SQRT(('Ejercicio 3 - TIR'!$E$22-'Ejercicio 3 - TIR'!$C$22)*('Ejercicio 3 - TIR'!$E$22-'Ejercicio 3 - TIR'!$D$22)*(1-P887)))</f>
        <v>0.142241636735747</v>
      </c>
      <c r="R887" s="27">
        <f ca="1" t="shared" si="6589"/>
        <v>0.539378275723234</v>
      </c>
      <c r="S887" s="29">
        <f ca="1">IF(R887&lt;=('Ejercicio 3 - TIR'!$D$23-'Ejercicio 3 - TIR'!$C$23)/('Ejercicio 3 - TIR'!$E$23-'Ejercicio 3 - TIR'!$C$23),'Ejercicio 3 - TIR'!$C$23+SQRT(('Ejercicio 3 - TIR'!$E$23-'Ejercicio 3 - TIR'!$C$23)*('Ejercicio 3 - TIR'!$D$23-'Ejercicio 3 - TIR'!$C$23)*R887),'Ejercicio 3 - TIR'!$E$23-SQRT(('Ejercicio 3 - TIR'!$E$23-'Ejercicio 3 - TIR'!$C$23)*('Ejercicio 3 - TIR'!$E$23-'Ejercicio 3 - TIR'!$D$23)*(1-R887)))</f>
        <v>0.151205571655298</v>
      </c>
      <c r="T887" s="27">
        <f ca="1" t="shared" ref="T887:X887" si="6590">RAND()</f>
        <v>0.415411438833374</v>
      </c>
      <c r="U887" s="29">
        <f ca="1">IF(T887&lt;=('Ejercicio 3 - TIR'!$D$24-'Ejercicio 3 - TIR'!$C$24)/('Ejercicio 3 - TIR'!$E$24-'Ejercicio 3 - TIR'!$C$24),'Ejercicio 3 - TIR'!$C$24+SQRT(('Ejercicio 3 - TIR'!$E$24-'Ejercicio 3 - TIR'!$C$24)*('Ejercicio 3 - TIR'!$D$24-'Ejercicio 3 - TIR'!$C$24)*T887),'Ejercicio 3 - TIR'!$E$24-SQRT(('Ejercicio 3 - TIR'!$E$24-'Ejercicio 3 - TIR'!$C$24)*('Ejercicio 3 - TIR'!$E$24-'Ejercicio 3 - TIR'!$D$24)*(1-T887)))</f>
        <v>0.179535809139925</v>
      </c>
      <c r="V887" s="27">
        <f ca="1" t="shared" si="6590"/>
        <v>0.49059290726134</v>
      </c>
      <c r="W887" s="29">
        <f ca="1">IF(V887&lt;=('Ejercicio 3 - TIR'!$D$25-'Ejercicio 3 - TIR'!$C$25)/('Ejercicio 3 - TIR'!$E$25-'Ejercicio 3 - TIR'!$C$25),'Ejercicio 3 - TIR'!$C$25+SQRT(('Ejercicio 3 - TIR'!$E$25-'Ejercicio 3 - TIR'!$C$25)*('Ejercicio 3 - TIR'!$D$25-'Ejercicio 3 - TIR'!$C$25)*V887),'Ejercicio 3 - TIR'!$E$25-SQRT(('Ejercicio 3 - TIR'!$E$25-'Ejercicio 3 - TIR'!$C$25)*('Ejercicio 3 - TIR'!$E$25-'Ejercicio 3 - TIR'!$D$25)*(1-V887)))</f>
        <v>0.207775305512232</v>
      </c>
      <c r="X887" s="27">
        <f ca="1" t="shared" si="6590"/>
        <v>0.288775924777442</v>
      </c>
      <c r="Y887" s="29">
        <f ca="1">IF(X887&lt;=('Ejercicio 3 - TIR'!$D$26-'Ejercicio 3 - TIR'!$C$26)/('Ejercicio 3 - TIR'!$E$26-'Ejercicio 3 - TIR'!$C$26),'Ejercicio 3 - TIR'!$C$26+SQRT(('Ejercicio 3 - TIR'!$E$26-'Ejercicio 3 - TIR'!$C$26)*('Ejercicio 3 - TIR'!$D$26-'Ejercicio 3 - TIR'!$C$26)*X887),'Ejercicio 3 - TIR'!$E$26-SQRT(('Ejercicio 3 - TIR'!$E$26-'Ejercicio 3 - TIR'!$C$26)*('Ejercicio 3 - TIR'!$E$26-'Ejercicio 3 - TIR'!$D$26)*(1-X887)))</f>
        <v>0.217923019122206</v>
      </c>
      <c r="Z887" s="27">
        <f ca="1" t="shared" si="6192"/>
        <v>1.14224163673575</v>
      </c>
      <c r="AA887" s="27">
        <f ca="1" t="shared" si="6193"/>
        <v>1.31495493638686</v>
      </c>
      <c r="AB887" s="27">
        <f ca="1" t="shared" si="6194"/>
        <v>1.55103643487361</v>
      </c>
      <c r="AC887" s="27">
        <f ca="1" t="shared" si="6195"/>
        <v>1.87330350399008</v>
      </c>
      <c r="AD887" s="27">
        <f ca="1" t="shared" si="6196"/>
        <v>2.28153945931181</v>
      </c>
      <c r="AE887" s="26">
        <f ca="1" t="shared" si="6197"/>
        <v>4340.44461535537</v>
      </c>
      <c r="AF887" s="26">
        <f ca="1" t="shared" si="6198"/>
        <v>4996.74402465834</v>
      </c>
      <c r="AG887" s="26">
        <f ca="1" t="shared" si="6199"/>
        <v>5893.83850619046</v>
      </c>
      <c r="AH887" s="26">
        <f ca="1" t="shared" si="6200"/>
        <v>7118.43260245394</v>
      </c>
      <c r="AI887" s="26">
        <f ca="1" t="shared" si="6201"/>
        <v>8669.70292659864</v>
      </c>
      <c r="AJ887" s="28">
        <f ca="1" t="shared" si="6202"/>
        <v>45654.2397464342</v>
      </c>
      <c r="AK887" s="28">
        <f ca="1" t="shared" si="6203"/>
        <v>50900.7844243041</v>
      </c>
      <c r="AL887" s="28">
        <f ca="1" t="shared" si="6204"/>
        <v>63320.1567929368</v>
      </c>
      <c r="AM887" s="28">
        <f ca="1" t="shared" si="6205"/>
        <v>72871.695759968</v>
      </c>
      <c r="AN887" s="28">
        <f ca="1" t="shared" si="6206"/>
        <v>88736.5351470944</v>
      </c>
      <c r="AO887" s="28">
        <f ca="1">C887/'Ejercicio 3 - TIR'!$D$7</f>
        <v>14313.8877009186</v>
      </c>
      <c r="AP887" s="28">
        <f ca="1" t="shared" si="6207"/>
        <v>31340.3520455156</v>
      </c>
      <c r="AQ887" s="28">
        <f ca="1" t="shared" si="6208"/>
        <v>36586.8967233855</v>
      </c>
      <c r="AR887" s="28">
        <f ca="1" t="shared" si="6209"/>
        <v>49006.2690920182</v>
      </c>
      <c r="AS887" s="28">
        <f ca="1" t="shared" si="6210"/>
        <v>58557.8080590495</v>
      </c>
      <c r="AT887" s="28">
        <f ca="1" t="shared" si="6211"/>
        <v>74422.6474461758</v>
      </c>
      <c r="AU887" s="28">
        <f ca="1">AP887*'Ejercicio 3 - TIR'!$D$5</f>
        <v>15670.1760227578</v>
      </c>
      <c r="AV887" s="28">
        <f ca="1">AQ887*'Ejercicio 3 - TIR'!$D$5</f>
        <v>18293.4483616927</v>
      </c>
      <c r="AW887" s="28">
        <f ca="1">AR887*'Ejercicio 3 - TIR'!$D$5</f>
        <v>24503.1345460091</v>
      </c>
      <c r="AX887" s="28">
        <f ca="1">AS887*'Ejercicio 3 - TIR'!$D$5</f>
        <v>29278.9040295247</v>
      </c>
      <c r="AY887" s="28">
        <f ca="1">AT887*'Ejercicio 3 - TIR'!$D$5</f>
        <v>37211.3237230879</v>
      </c>
      <c r="AZ887" s="28">
        <f ca="1" t="shared" ref="AZ887:BD887" si="6591">AJ887-AU887-AE887</f>
        <v>25643.619108321</v>
      </c>
      <c r="BA887" s="28">
        <f ca="1" t="shared" si="6591"/>
        <v>27610.592037953</v>
      </c>
      <c r="BB887" s="28">
        <f ca="1" t="shared" si="6591"/>
        <v>32923.1837407372</v>
      </c>
      <c r="BC887" s="28">
        <f ca="1" t="shared" si="6591"/>
        <v>36474.3591279894</v>
      </c>
      <c r="BD887" s="28">
        <f ca="1" t="shared" si="6591"/>
        <v>42855.5084974079</v>
      </c>
      <c r="BE887" s="28">
        <f ca="1" t="shared" ref="BE887:BI887" si="6592">AZ887/Z887</f>
        <v>22450.2577069457</v>
      </c>
      <c r="BF887" s="28">
        <f ca="1" t="shared" si="6592"/>
        <v>20997.3674944477</v>
      </c>
      <c r="BG887" s="28">
        <f ca="1" t="shared" si="6592"/>
        <v>21226.5701826792</v>
      </c>
      <c r="BH887" s="28">
        <f ca="1" t="shared" si="6592"/>
        <v>19470.6085000642</v>
      </c>
      <c r="BI887" s="28">
        <f ca="1" t="shared" si="6592"/>
        <v>18783.5929475156</v>
      </c>
      <c r="BJ887" s="28">
        <f ca="1" t="shared" si="6214"/>
        <v>69620.2313763311</v>
      </c>
      <c r="BK887" s="28">
        <f ca="1" t="shared" si="6215"/>
        <v>32657.6996058037</v>
      </c>
      <c r="BL887" s="28">
        <f ca="1" t="shared" si="6216"/>
        <v>102277.930982135</v>
      </c>
      <c r="BM887" s="28">
        <f ca="1">BK887*'Ejercicio 3 - TIR'!$D$5</f>
        <v>16328.8498029019</v>
      </c>
      <c r="BN887" s="28">
        <f ca="1" t="shared" si="6217"/>
        <v>85949.0811792329</v>
      </c>
      <c r="BO887" s="28">
        <f ca="1" t="shared" si="6218"/>
        <v>37671.5295580109</v>
      </c>
      <c r="BP887" s="28">
        <f ca="1" t="shared" si="6219"/>
        <v>-102084.024212145</v>
      </c>
      <c r="BQ887" s="28">
        <f ca="1" t="shared" ref="BQ887:BT887" si="6593">BE887</f>
        <v>22450.2577069457</v>
      </c>
      <c r="BR887" s="28">
        <f ca="1" t="shared" si="6593"/>
        <v>20997.3674944477</v>
      </c>
      <c r="BS887" s="28">
        <f ca="1" t="shared" si="6593"/>
        <v>21226.5701826792</v>
      </c>
      <c r="BT887" s="28">
        <f ca="1" t="shared" si="6593"/>
        <v>19470.6085000642</v>
      </c>
      <c r="BU887" s="28">
        <f ca="1" t="shared" si="6221"/>
        <v>56455.1225055265</v>
      </c>
      <c r="BV887" s="30">
        <f ca="1" t="shared" si="6222"/>
        <v>9.9931010578185</v>
      </c>
    </row>
    <row r="888" ht="15" customHeight="1" spans="1:74">
      <c r="A888" s="26">
        <v>887</v>
      </c>
      <c r="B888" s="27">
        <f ca="1" t="shared" ref="B888:F888" si="6594">RAND()</f>
        <v>0.420184907920632</v>
      </c>
      <c r="C888" s="28">
        <f ca="1">IF(B888&lt;=('Ejercicio 3 - TIR'!$D$13-'Ejercicio 3 - TIR'!$C$13)/('Ejercicio 3 - TIR'!$E$13-'Ejercicio 3 - TIR'!$C$13),'Ejercicio 3 - TIR'!$C$13+SQRT(('Ejercicio 3 - TIR'!$E$13-'Ejercicio 3 - TIR'!$C$13)*('Ejercicio 3 - TIR'!$D$13-'Ejercicio 3 - TIR'!$C$13)*B888),'Ejercicio 3 - TIR'!$E$13-SQRT(('Ejercicio 3 - TIR'!$E$13-'Ejercicio 3 - TIR'!$C$13)*('Ejercicio 3 - TIR'!$E$13-'Ejercicio 3 - TIR'!$D$13)*(1-B888)))</f>
        <v>73622.3937686673</v>
      </c>
      <c r="D888" s="27">
        <f ca="1" t="shared" si="6594"/>
        <v>0.378637813041522</v>
      </c>
      <c r="E888" s="28">
        <f ca="1">IF(D888&lt;=('Ejercicio 3 - TIR'!$D$14-'Ejercicio 3 - TIR'!$C$14)/('Ejercicio 3 - TIR'!$E$14-'Ejercicio 3 - TIR'!$C$14),'Ejercicio 3 - TIR'!$C$14+SQRT(('Ejercicio 3 - TIR'!$E$14-'Ejercicio 3 - TIR'!$C$14)*('Ejercicio 3 - TIR'!$D$14-'Ejercicio 3 - TIR'!$C$14)*D888),'Ejercicio 3 - TIR'!$E$14-SQRT(('Ejercicio 3 - TIR'!$E$14-'Ejercicio 3 - TIR'!$C$14)*('Ejercicio 3 - TIR'!$E$14-'Ejercicio 3 - TIR'!$D$14)*(1-D888)))</f>
        <v>30345.7611359687</v>
      </c>
      <c r="F888" s="27">
        <f ca="1" t="shared" si="6594"/>
        <v>0.897083346238929</v>
      </c>
      <c r="G888" s="28">
        <f ca="1">IF(F888&lt;=('Ejercicio 3 - TIR'!$D$18-'Ejercicio 3 - TIR'!$C$18)/('Ejercicio 3 - TIR'!$E$18-'Ejercicio 3 - TIR'!$C$18),'Ejercicio 3 - TIR'!$C$18+SQRT(('Ejercicio 3 - TIR'!$E$18-'Ejercicio 3 - TIR'!$C$18)*('Ejercicio 3 - TIR'!$D$18-'Ejercicio 3 - TIR'!$C$18)*F888),'Ejercicio 3 - TIR'!$E$18-SQRT(('Ejercicio 3 - TIR'!$E$18-'Ejercicio 3 - TIR'!$C$18)*('Ejercicio 3 - TIR'!$E$18-'Ejercicio 3 - TIR'!$D$18)*(1-F888)))</f>
        <v>42221.7363278335</v>
      </c>
      <c r="H888" s="27">
        <f ca="1" t="shared" ref="H888:L888" si="6595">RAND()</f>
        <v>0.19095618559711</v>
      </c>
      <c r="I888" s="28">
        <f ca="1">IF(H888&lt;=('Ejercicio 3 - TIR'!$D$18-'Ejercicio 3 - TIR'!$C$18)/('Ejercicio 3 - TIR'!$E$18-'Ejercicio 3 - TIR'!$C$18),'Ejercicio 3 - TIR'!$C$18+SQRT(('Ejercicio 3 - TIR'!$E$18-'Ejercicio 3 - TIR'!$C$18)*('Ejercicio 3 - TIR'!$D$18-'Ejercicio 3 - TIR'!$C$18)*H888),'Ejercicio 3 - TIR'!$E$18-SQRT(('Ejercicio 3 - TIR'!$E$18-'Ejercicio 3 - TIR'!$C$18)*('Ejercicio 3 - TIR'!$E$18-'Ejercicio 3 - TIR'!$D$18)*(1-H888)))</f>
        <v>35351.9555154697</v>
      </c>
      <c r="J888" s="27">
        <f ca="1" t="shared" si="6595"/>
        <v>0.0134845860520136</v>
      </c>
      <c r="K888" s="28">
        <f ca="1">IF(J888&lt;=('Ejercicio 3 - TIR'!$D$18-'Ejercicio 3 - TIR'!$C$18)/('Ejercicio 3 - TIR'!$E$18-'Ejercicio 3 - TIR'!$C$18),'Ejercicio 3 - TIR'!$C$18+SQRT(('Ejercicio 3 - TIR'!$E$18-'Ejercicio 3 - TIR'!$C$18)*('Ejercicio 3 - TIR'!$D$18-'Ejercicio 3 - TIR'!$C$18)*J888),'Ejercicio 3 - TIR'!$E$18-SQRT(('Ejercicio 3 - TIR'!$E$18-'Ejercicio 3 - TIR'!$C$18)*('Ejercicio 3 - TIR'!$E$18-'Ejercicio 3 - TIR'!$D$18)*(1-J888)))</f>
        <v>31422.2123286634</v>
      </c>
      <c r="L888" s="27">
        <f ca="1" t="shared" si="6595"/>
        <v>0.631005151361865</v>
      </c>
      <c r="M888" s="28">
        <f ca="1">IF(L888&lt;=('Ejercicio 3 - TIR'!$D$18-'Ejercicio 3 - TIR'!$C$18)/('Ejercicio 3 - TIR'!$E$18-'Ejercicio 3 - TIR'!$C$18),'Ejercicio 3 - TIR'!$C$18+SQRT(('Ejercicio 3 - TIR'!$E$18-'Ejercicio 3 - TIR'!$C$18)*('Ejercicio 3 - TIR'!$D$18-'Ejercicio 3 - TIR'!$C$18)*L888),'Ejercicio 3 - TIR'!$E$18-SQRT(('Ejercicio 3 - TIR'!$E$18-'Ejercicio 3 - TIR'!$C$18)*('Ejercicio 3 - TIR'!$E$18-'Ejercicio 3 - TIR'!$D$18)*(1-L888)))</f>
        <v>39728.8628679964</v>
      </c>
      <c r="N888" s="27">
        <f ca="1" t="shared" ref="N888:R888" si="6596">RAND()</f>
        <v>0.236009056777313</v>
      </c>
      <c r="O888" s="28">
        <f ca="1">IF(N888&lt;=('Ejercicio 3 - TIR'!$D$18-'Ejercicio 3 - TIR'!$C$18)/('Ejercicio 3 - TIR'!$E$18-'Ejercicio 3 - TIR'!$C$18),'Ejercicio 3 - TIR'!$C$18+SQRT(('Ejercicio 3 - TIR'!$E$18-'Ejercicio 3 - TIR'!$C$18)*('Ejercicio 3 - TIR'!$D$18-'Ejercicio 3 - TIR'!$C$18)*N888),'Ejercicio 3 - TIR'!$E$18-SQRT(('Ejercicio 3 - TIR'!$E$18-'Ejercicio 3 - TIR'!$C$18)*('Ejercicio 3 - TIR'!$E$18-'Ejercicio 3 - TIR'!$D$18)*(1-N888)))</f>
        <v>35949.9040762517</v>
      </c>
      <c r="P888" s="27">
        <f ca="1" t="shared" si="6596"/>
        <v>0.340049309807836</v>
      </c>
      <c r="Q888" s="29">
        <f ca="1">IF(P888&lt;=('Ejercicio 3 - TIR'!$D$22-'Ejercicio 3 - TIR'!$C$22)/('Ejercicio 3 - TIR'!$E$22-'Ejercicio 3 - TIR'!$C$22),'Ejercicio 3 - TIR'!$C$22+SQRT(('Ejercicio 3 - TIR'!$E$22-'Ejercicio 3 - TIR'!$C$22)*('Ejercicio 3 - TIR'!$D$22-'Ejercicio 3 - TIR'!$C$22)*P888),'Ejercicio 3 - TIR'!$E$22-SQRT(('Ejercicio 3 - TIR'!$E$22-'Ejercicio 3 - TIR'!$C$22)*('Ejercicio 3 - TIR'!$E$22-'Ejercicio 3 - TIR'!$D$22)*(1-P888)))</f>
        <v>0.144740427596428</v>
      </c>
      <c r="R888" s="27">
        <f ca="1" t="shared" si="6596"/>
        <v>0.171694964140382</v>
      </c>
      <c r="S888" s="29">
        <f ca="1">IF(R888&lt;=('Ejercicio 3 - TIR'!$D$23-'Ejercicio 3 - TIR'!$C$23)/('Ejercicio 3 - TIR'!$E$23-'Ejercicio 3 - TIR'!$C$23),'Ejercicio 3 - TIR'!$C$23+SQRT(('Ejercicio 3 - TIR'!$E$23-'Ejercicio 3 - TIR'!$C$23)*('Ejercicio 3 - TIR'!$D$23-'Ejercicio 3 - TIR'!$C$23)*R888),'Ejercicio 3 - TIR'!$E$23-SQRT(('Ejercicio 3 - TIR'!$E$23-'Ejercicio 3 - TIR'!$C$23)*('Ejercicio 3 - TIR'!$E$23-'Ejercicio 3 - TIR'!$D$23)*(1-R888)))</f>
        <v>0.137579844579879</v>
      </c>
      <c r="T888" s="27">
        <f ca="1" t="shared" ref="T888:X888" si="6597">RAND()</f>
        <v>0.987898587131744</v>
      </c>
      <c r="U888" s="29">
        <f ca="1">IF(T888&lt;=('Ejercicio 3 - TIR'!$D$24-'Ejercicio 3 - TIR'!$C$24)/('Ejercicio 3 - TIR'!$E$24-'Ejercicio 3 - TIR'!$C$24),'Ejercicio 3 - TIR'!$C$24+SQRT(('Ejercicio 3 - TIR'!$E$24-'Ejercicio 3 - TIR'!$C$24)*('Ejercicio 3 - TIR'!$D$24-'Ejercicio 3 - TIR'!$C$24)*T888),'Ejercicio 3 - TIR'!$E$24-SQRT(('Ejercicio 3 - TIR'!$E$24-'Ejercicio 3 - TIR'!$C$24)*('Ejercicio 3 - TIR'!$E$24-'Ejercicio 3 - TIR'!$D$24)*(1-T888)))</f>
        <v>0.214179007298483</v>
      </c>
      <c r="V888" s="27">
        <f ca="1" t="shared" si="6597"/>
        <v>0.913999844204431</v>
      </c>
      <c r="W888" s="29">
        <f ca="1">IF(V888&lt;=('Ejercicio 3 - TIR'!$D$25-'Ejercicio 3 - TIR'!$C$25)/('Ejercicio 3 - TIR'!$E$25-'Ejercicio 3 - TIR'!$C$25),'Ejercicio 3 - TIR'!$C$25+SQRT(('Ejercicio 3 - TIR'!$E$25-'Ejercicio 3 - TIR'!$C$25)*('Ejercicio 3 - TIR'!$D$25-'Ejercicio 3 - TIR'!$C$25)*V888),'Ejercicio 3 - TIR'!$E$25-SQRT(('Ejercicio 3 - TIR'!$E$25-'Ejercicio 3 - TIR'!$C$25)*('Ejercicio 3 - TIR'!$E$25-'Ejercicio 3 - TIR'!$D$25)*(1-V888)))</f>
        <v>0.232650632712272</v>
      </c>
      <c r="X888" s="27">
        <f ca="1" t="shared" si="6597"/>
        <v>0.518785171210963</v>
      </c>
      <c r="Y888" s="29">
        <f ca="1">IF(X888&lt;=('Ejercicio 3 - TIR'!$D$26-'Ejercicio 3 - TIR'!$C$26)/('Ejercicio 3 - TIR'!$E$26-'Ejercicio 3 - TIR'!$C$26),'Ejercicio 3 - TIR'!$C$26+SQRT(('Ejercicio 3 - TIR'!$E$26-'Ejercicio 3 - TIR'!$C$26)*('Ejercicio 3 - TIR'!$D$26-'Ejercicio 3 - TIR'!$C$26)*X888),'Ejercicio 3 - TIR'!$E$26-SQRT(('Ejercicio 3 - TIR'!$E$26-'Ejercicio 3 - TIR'!$C$26)*('Ejercicio 3 - TIR'!$E$26-'Ejercicio 3 - TIR'!$D$26)*(1-X888)))</f>
        <v>0.229023926441312</v>
      </c>
      <c r="Z888" s="27">
        <f ca="1" t="shared" si="6192"/>
        <v>1.14474042759643</v>
      </c>
      <c r="AA888" s="27">
        <f ca="1" t="shared" si="6193"/>
        <v>1.30223363770945</v>
      </c>
      <c r="AB888" s="27">
        <f ca="1" t="shared" si="6194"/>
        <v>1.58114474550475</v>
      </c>
      <c r="AC888" s="27">
        <f ca="1" t="shared" si="6195"/>
        <v>1.94899907095611</v>
      </c>
      <c r="AD888" s="27">
        <f ca="1" t="shared" si="6196"/>
        <v>2.39536649081695</v>
      </c>
      <c r="AE888" s="26">
        <f ca="1" t="shared" si="6197"/>
        <v>4392.25844255919</v>
      </c>
      <c r="AF888" s="26">
        <f ca="1" t="shared" si="6198"/>
        <v>4996.54467644114</v>
      </c>
      <c r="AG888" s="26">
        <f ca="1" t="shared" si="6199"/>
        <v>6066.69965516382</v>
      </c>
      <c r="AH888" s="26">
        <f ca="1" t="shared" si="6200"/>
        <v>7478.121168413</v>
      </c>
      <c r="AI888" s="26">
        <f ca="1" t="shared" si="6201"/>
        <v>9190.78984080684</v>
      </c>
      <c r="AJ888" s="28">
        <f ca="1" t="shared" si="6202"/>
        <v>48332.9284977877</v>
      </c>
      <c r="AK888" s="28">
        <f ca="1" t="shared" si="6203"/>
        <v>46036.5056310527</v>
      </c>
      <c r="AL888" s="28">
        <f ca="1" t="shared" si="6204"/>
        <v>49683.0659156007</v>
      </c>
      <c r="AM888" s="28">
        <f ca="1" t="shared" si="6205"/>
        <v>77431.5168198679</v>
      </c>
      <c r="AN888" s="28">
        <f ca="1" t="shared" si="6206"/>
        <v>86113.1955723372</v>
      </c>
      <c r="AO888" s="28">
        <f ca="1">C888/'Ejercicio 3 - TIR'!$D$7</f>
        <v>14724.4787537335</v>
      </c>
      <c r="AP888" s="28">
        <f ca="1" t="shared" si="6207"/>
        <v>33608.4497440542</v>
      </c>
      <c r="AQ888" s="28">
        <f ca="1" t="shared" si="6208"/>
        <v>31312.0268773193</v>
      </c>
      <c r="AR888" s="28">
        <f ca="1" t="shared" si="6209"/>
        <v>34958.5871618672</v>
      </c>
      <c r="AS888" s="28">
        <f ca="1" t="shared" si="6210"/>
        <v>62707.0380661345</v>
      </c>
      <c r="AT888" s="28">
        <f ca="1" t="shared" si="6211"/>
        <v>71388.7168186037</v>
      </c>
      <c r="AU888" s="28">
        <f ca="1">AP888*'Ejercicio 3 - TIR'!$D$5</f>
        <v>16804.2248720271</v>
      </c>
      <c r="AV888" s="28">
        <f ca="1">AQ888*'Ejercicio 3 - TIR'!$D$5</f>
        <v>15656.0134386596</v>
      </c>
      <c r="AW888" s="28">
        <f ca="1">AR888*'Ejercicio 3 - TIR'!$D$5</f>
        <v>17479.2935809336</v>
      </c>
      <c r="AX888" s="28">
        <f ca="1">AS888*'Ejercicio 3 - TIR'!$D$5</f>
        <v>31353.5190330672</v>
      </c>
      <c r="AY888" s="28">
        <f ca="1">AT888*'Ejercicio 3 - TIR'!$D$5</f>
        <v>35694.3584093019</v>
      </c>
      <c r="AZ888" s="28">
        <f ca="1" t="shared" ref="AZ888:BD888" si="6598">AJ888-AU888-AE888</f>
        <v>27136.4451832014</v>
      </c>
      <c r="BA888" s="28">
        <f ca="1" t="shared" si="6598"/>
        <v>25383.9475159519</v>
      </c>
      <c r="BB888" s="28">
        <f ca="1" t="shared" si="6598"/>
        <v>26137.0726795032</v>
      </c>
      <c r="BC888" s="28">
        <f ca="1" t="shared" si="6598"/>
        <v>38599.8766183877</v>
      </c>
      <c r="BD888" s="28">
        <f ca="1" t="shared" si="6598"/>
        <v>41228.0473222285</v>
      </c>
      <c r="BE888" s="28">
        <f ca="1" t="shared" ref="BE888:BI888" si="6599">AZ888/Z888</f>
        <v>23705.3261412099</v>
      </c>
      <c r="BF888" s="28">
        <f ca="1" t="shared" si="6599"/>
        <v>19492.6215856325</v>
      </c>
      <c r="BG888" s="28">
        <f ca="1" t="shared" si="6599"/>
        <v>16530.4743628386</v>
      </c>
      <c r="BH888" s="28">
        <f ca="1" t="shared" si="6599"/>
        <v>19804.9743550939</v>
      </c>
      <c r="BI888" s="28">
        <f ca="1" t="shared" si="6599"/>
        <v>17211.5822277231</v>
      </c>
      <c r="BJ888" s="28">
        <f ca="1" t="shared" si="6214"/>
        <v>72689.2193634349</v>
      </c>
      <c r="BK888" s="28">
        <f ca="1" t="shared" si="6215"/>
        <v>35270.5230014393</v>
      </c>
      <c r="BL888" s="28">
        <f ca="1" t="shared" si="6216"/>
        <v>107959.742364874</v>
      </c>
      <c r="BM888" s="28">
        <f ca="1">BK888*'Ejercicio 3 - TIR'!$D$5</f>
        <v>17635.2615007197</v>
      </c>
      <c r="BN888" s="28">
        <f ca="1" t="shared" si="6217"/>
        <v>90324.4808641545</v>
      </c>
      <c r="BO888" s="28">
        <f ca="1" t="shared" si="6218"/>
        <v>37708.0005128355</v>
      </c>
      <c r="BP888" s="28">
        <f ca="1" t="shared" si="6219"/>
        <v>-103968.154904636</v>
      </c>
      <c r="BQ888" s="28">
        <f ca="1" t="shared" ref="BQ888:BT888" si="6600">BE888</f>
        <v>23705.3261412099</v>
      </c>
      <c r="BR888" s="28">
        <f ca="1" t="shared" si="6600"/>
        <v>19492.6215856325</v>
      </c>
      <c r="BS888" s="28">
        <f ca="1" t="shared" si="6600"/>
        <v>16530.4743628386</v>
      </c>
      <c r="BT888" s="28">
        <f ca="1" t="shared" si="6600"/>
        <v>19804.9743550939</v>
      </c>
      <c r="BU888" s="28">
        <f ca="1" t="shared" si="6221"/>
        <v>54919.5827405585</v>
      </c>
      <c r="BV888" s="30">
        <f ca="1" t="shared" si="6222"/>
        <v>7.92070746885816</v>
      </c>
    </row>
    <row r="889" ht="15" customHeight="1" spans="1:74">
      <c r="A889" s="26">
        <v>888</v>
      </c>
      <c r="B889" s="27">
        <f ca="1" t="shared" ref="B889:F889" si="6601">RAND()</f>
        <v>0.805961626935736</v>
      </c>
      <c r="C889" s="28">
        <f ca="1">IF(B889&lt;=('Ejercicio 3 - TIR'!$D$13-'Ejercicio 3 - TIR'!$C$13)/('Ejercicio 3 - TIR'!$E$13-'Ejercicio 3 - TIR'!$C$13),'Ejercicio 3 - TIR'!$C$13+SQRT(('Ejercicio 3 - TIR'!$E$13-'Ejercicio 3 - TIR'!$C$13)*('Ejercicio 3 - TIR'!$D$13-'Ejercicio 3 - TIR'!$C$13)*B889),'Ejercicio 3 - TIR'!$E$13-SQRT(('Ejercicio 3 - TIR'!$E$13-'Ejercicio 3 - TIR'!$C$13)*('Ejercicio 3 - TIR'!$E$13-'Ejercicio 3 - TIR'!$D$13)*(1-B889)))</f>
        <v>84740.7061868147</v>
      </c>
      <c r="D889" s="27">
        <f ca="1" t="shared" si="6601"/>
        <v>0.261581960657845</v>
      </c>
      <c r="E889" s="28">
        <f ca="1">IF(D889&lt;=('Ejercicio 3 - TIR'!$D$14-'Ejercicio 3 - TIR'!$C$14)/('Ejercicio 3 - TIR'!$E$14-'Ejercicio 3 - TIR'!$C$14),'Ejercicio 3 - TIR'!$C$14+SQRT(('Ejercicio 3 - TIR'!$E$14-'Ejercicio 3 - TIR'!$C$14)*('Ejercicio 3 - TIR'!$D$14-'Ejercicio 3 - TIR'!$C$14)*D889),'Ejercicio 3 - TIR'!$E$14-SQRT(('Ejercicio 3 - TIR'!$E$14-'Ejercicio 3 - TIR'!$C$14)*('Ejercicio 3 - TIR'!$E$14-'Ejercicio 3 - TIR'!$D$14)*(1-D889)))</f>
        <v>29429.2941931349</v>
      </c>
      <c r="F889" s="27">
        <f ca="1" t="shared" si="6601"/>
        <v>0.40708171708197</v>
      </c>
      <c r="G889" s="28">
        <f ca="1">IF(F889&lt;=('Ejercicio 3 - TIR'!$D$18-'Ejercicio 3 - TIR'!$C$18)/('Ejercicio 3 - TIR'!$E$18-'Ejercicio 3 - TIR'!$C$18),'Ejercicio 3 - TIR'!$C$18+SQRT(('Ejercicio 3 - TIR'!$E$18-'Ejercicio 3 - TIR'!$C$18)*('Ejercicio 3 - TIR'!$D$18-'Ejercicio 3 - TIR'!$C$18)*F889),'Ejercicio 3 - TIR'!$E$18-SQRT(('Ejercicio 3 - TIR'!$E$18-'Ejercicio 3 - TIR'!$C$18)*('Ejercicio 3 - TIR'!$E$18-'Ejercicio 3 - TIR'!$D$18)*(1-F889)))</f>
        <v>37814.2342914898</v>
      </c>
      <c r="H889" s="27">
        <f ca="1" t="shared" ref="H889:L889" si="6602">RAND()</f>
        <v>0.90781426696681</v>
      </c>
      <c r="I889" s="28">
        <f ca="1">IF(H889&lt;=('Ejercicio 3 - TIR'!$D$18-'Ejercicio 3 - TIR'!$C$18)/('Ejercicio 3 - TIR'!$E$18-'Ejercicio 3 - TIR'!$C$18),'Ejercicio 3 - TIR'!$C$18+SQRT(('Ejercicio 3 - TIR'!$E$18-'Ejercicio 3 - TIR'!$C$18)*('Ejercicio 3 - TIR'!$D$18-'Ejercicio 3 - TIR'!$C$18)*H889),'Ejercicio 3 - TIR'!$E$18-SQRT(('Ejercicio 3 - TIR'!$E$18-'Ejercicio 3 - TIR'!$C$18)*('Ejercicio 3 - TIR'!$E$18-'Ejercicio 3 - TIR'!$D$18)*(1-H889)))</f>
        <v>42370.5647036884</v>
      </c>
      <c r="J889" s="27">
        <f ca="1" t="shared" si="6602"/>
        <v>0.905488708557737</v>
      </c>
      <c r="K889" s="28">
        <f ca="1">IF(J889&lt;=('Ejercicio 3 - TIR'!$D$18-'Ejercicio 3 - TIR'!$C$18)/('Ejercicio 3 - TIR'!$E$18-'Ejercicio 3 - TIR'!$C$18),'Ejercicio 3 - TIR'!$C$18+SQRT(('Ejercicio 3 - TIR'!$E$18-'Ejercicio 3 - TIR'!$C$18)*('Ejercicio 3 - TIR'!$D$18-'Ejercicio 3 - TIR'!$C$18)*J889),'Ejercicio 3 - TIR'!$E$18-SQRT(('Ejercicio 3 - TIR'!$E$18-'Ejercicio 3 - TIR'!$C$18)*('Ejercicio 3 - TIR'!$E$18-'Ejercicio 3 - TIR'!$D$18)*(1-J889)))</f>
        <v>42337.6050521815</v>
      </c>
      <c r="L889" s="27">
        <f ca="1" t="shared" si="6602"/>
        <v>0.264373034520065</v>
      </c>
      <c r="M889" s="28">
        <f ca="1">IF(L889&lt;=('Ejercicio 3 - TIR'!$D$18-'Ejercicio 3 - TIR'!$C$18)/('Ejercicio 3 - TIR'!$E$18-'Ejercicio 3 - TIR'!$C$18),'Ejercicio 3 - TIR'!$C$18+SQRT(('Ejercicio 3 - TIR'!$E$18-'Ejercicio 3 - TIR'!$C$18)*('Ejercicio 3 - TIR'!$D$18-'Ejercicio 3 - TIR'!$C$18)*L889),'Ejercicio 3 - TIR'!$E$18-SQRT(('Ejercicio 3 - TIR'!$E$18-'Ejercicio 3 - TIR'!$C$18)*('Ejercicio 3 - TIR'!$E$18-'Ejercicio 3 - TIR'!$D$18)*(1-L889)))</f>
        <v>36297.2974503361</v>
      </c>
      <c r="N889" s="27">
        <f ca="1" t="shared" ref="N889:R889" si="6603">RAND()</f>
        <v>0.353249122317037</v>
      </c>
      <c r="O889" s="28">
        <f ca="1">IF(N889&lt;=('Ejercicio 3 - TIR'!$D$18-'Ejercicio 3 - TIR'!$C$18)/('Ejercicio 3 - TIR'!$E$18-'Ejercicio 3 - TIR'!$C$18),'Ejercicio 3 - TIR'!$C$18+SQRT(('Ejercicio 3 - TIR'!$E$18-'Ejercicio 3 - TIR'!$C$18)*('Ejercicio 3 - TIR'!$D$18-'Ejercicio 3 - TIR'!$C$18)*N889),'Ejercicio 3 - TIR'!$E$18-SQRT(('Ejercicio 3 - TIR'!$E$18-'Ejercicio 3 - TIR'!$C$18)*('Ejercicio 3 - TIR'!$E$18-'Ejercicio 3 - TIR'!$D$18)*(1-N889)))</f>
        <v>37279.2422921315</v>
      </c>
      <c r="P889" s="27">
        <f ca="1" t="shared" si="6603"/>
        <v>0.446911263080365</v>
      </c>
      <c r="Q889" s="29">
        <f ca="1">IF(P889&lt;=('Ejercicio 3 - TIR'!$D$22-'Ejercicio 3 - TIR'!$C$22)/('Ejercicio 3 - TIR'!$E$22-'Ejercicio 3 - TIR'!$C$22),'Ejercicio 3 - TIR'!$C$22+SQRT(('Ejercicio 3 - TIR'!$E$22-'Ejercicio 3 - TIR'!$C$22)*('Ejercicio 3 - TIR'!$D$22-'Ejercicio 3 - TIR'!$C$22)*P889),'Ejercicio 3 - TIR'!$E$22-SQRT(('Ejercicio 3 - TIR'!$E$22-'Ejercicio 3 - TIR'!$C$22)*('Ejercicio 3 - TIR'!$E$22-'Ejercicio 3 - TIR'!$D$22)*(1-P889)))</f>
        <v>0.148362656320321</v>
      </c>
      <c r="R889" s="27">
        <f ca="1" t="shared" si="6603"/>
        <v>0.354701751514709</v>
      </c>
      <c r="S889" s="29">
        <f ca="1">IF(R889&lt;=('Ejercicio 3 - TIR'!$D$23-'Ejercicio 3 - TIR'!$C$23)/('Ejercicio 3 - TIR'!$E$23-'Ejercicio 3 - TIR'!$C$23),'Ejercicio 3 - TIR'!$C$23+SQRT(('Ejercicio 3 - TIR'!$E$23-'Ejercicio 3 - TIR'!$C$23)*('Ejercicio 3 - TIR'!$D$23-'Ejercicio 3 - TIR'!$C$23)*R889),'Ejercicio 3 - TIR'!$E$23-SQRT(('Ejercicio 3 - TIR'!$E$23-'Ejercicio 3 - TIR'!$C$23)*('Ejercicio 3 - TIR'!$E$23-'Ejercicio 3 - TIR'!$D$23)*(1-R889)))</f>
        <v>0.14526782841335</v>
      </c>
      <c r="T889" s="27">
        <f ca="1" t="shared" ref="T889:X889" si="6604">RAND()</f>
        <v>0.881664243011855</v>
      </c>
      <c r="U889" s="29">
        <f ca="1">IF(T889&lt;=('Ejercicio 3 - TIR'!$D$24-'Ejercicio 3 - TIR'!$C$24)/('Ejercicio 3 - TIR'!$E$24-'Ejercicio 3 - TIR'!$C$24),'Ejercicio 3 - TIR'!$C$24+SQRT(('Ejercicio 3 - TIR'!$E$24-'Ejercicio 3 - TIR'!$C$24)*('Ejercicio 3 - TIR'!$D$24-'Ejercicio 3 - TIR'!$C$24)*T889),'Ejercicio 3 - TIR'!$E$24-SQRT(('Ejercicio 3 - TIR'!$E$24-'Ejercicio 3 - TIR'!$C$24)*('Ejercicio 3 - TIR'!$E$24-'Ejercicio 3 - TIR'!$D$24)*(1-T889)))</f>
        <v>0.201797249670261</v>
      </c>
      <c r="V889" s="27">
        <f ca="1" t="shared" si="6604"/>
        <v>0.974491176474787</v>
      </c>
      <c r="W889" s="29">
        <f ca="1">IF(V889&lt;=('Ejercicio 3 - TIR'!$D$25-'Ejercicio 3 - TIR'!$C$25)/('Ejercicio 3 - TIR'!$E$25-'Ejercicio 3 - TIR'!$C$25),'Ejercicio 3 - TIR'!$C$25+SQRT(('Ejercicio 3 - TIR'!$E$25-'Ejercicio 3 - TIR'!$C$25)*('Ejercicio 3 - TIR'!$D$25-'Ejercicio 3 - TIR'!$C$25)*V889),'Ejercicio 3 - TIR'!$E$25-SQRT(('Ejercicio 3 - TIR'!$E$25-'Ejercicio 3 - TIR'!$C$25)*('Ejercicio 3 - TIR'!$E$25-'Ejercicio 3 - TIR'!$D$25)*(1-V889)))</f>
        <v>0.240551143860856</v>
      </c>
      <c r="X889" s="27">
        <f ca="1" t="shared" si="6604"/>
        <v>0.559803429753283</v>
      </c>
      <c r="Y889" s="29">
        <f ca="1">IF(X889&lt;=('Ejercicio 3 - TIR'!$D$26-'Ejercicio 3 - TIR'!$C$26)/('Ejercicio 3 - TIR'!$E$26-'Ejercicio 3 - TIR'!$C$26),'Ejercicio 3 - TIR'!$C$26+SQRT(('Ejercicio 3 - TIR'!$E$26-'Ejercicio 3 - TIR'!$C$26)*('Ejercicio 3 - TIR'!$D$26-'Ejercicio 3 - TIR'!$C$26)*X889),'Ejercicio 3 - TIR'!$E$26-SQRT(('Ejercicio 3 - TIR'!$E$26-'Ejercicio 3 - TIR'!$C$26)*('Ejercicio 3 - TIR'!$E$26-'Ejercicio 3 - TIR'!$D$26)*(1-X889)))</f>
        <v>0.231244882531859</v>
      </c>
      <c r="Z889" s="27">
        <f ca="1" t="shared" si="6192"/>
        <v>1.14836265632032</v>
      </c>
      <c r="AA889" s="27">
        <f ca="1" t="shared" si="6193"/>
        <v>1.31518280563496</v>
      </c>
      <c r="AB889" s="27">
        <f ca="1" t="shared" si="6194"/>
        <v>1.58058307862571</v>
      </c>
      <c r="AC889" s="27">
        <f ca="1" t="shared" si="6195"/>
        <v>1.96079414615624</v>
      </c>
      <c r="AD889" s="27">
        <f ca="1" t="shared" si="6196"/>
        <v>2.4142177581533</v>
      </c>
      <c r="AE889" s="26">
        <f ca="1" t="shared" si="6197"/>
        <v>4366.20826012569</v>
      </c>
      <c r="AF889" s="26">
        <f ca="1" t="shared" si="6198"/>
        <v>5000.47785247458</v>
      </c>
      <c r="AG889" s="26">
        <f ca="1" t="shared" si="6199"/>
        <v>6009.56053014101</v>
      </c>
      <c r="AH889" s="26">
        <f ca="1" t="shared" si="6200"/>
        <v>7455.16718976748</v>
      </c>
      <c r="AI889" s="26">
        <f ca="1" t="shared" si="6201"/>
        <v>9179.13645082062</v>
      </c>
      <c r="AJ889" s="28">
        <f ca="1" t="shared" si="6202"/>
        <v>43424.4545376942</v>
      </c>
      <c r="AK889" s="28">
        <f ca="1" t="shared" si="6203"/>
        <v>55725.0381633345</v>
      </c>
      <c r="AL889" s="28">
        <f ca="1" t="shared" si="6204"/>
        <v>66918.1021350165</v>
      </c>
      <c r="AM889" s="28">
        <f ca="1" t="shared" si="6205"/>
        <v>71171.5283619109</v>
      </c>
      <c r="AN889" s="28">
        <f ca="1" t="shared" si="6206"/>
        <v>90000.2087521632</v>
      </c>
      <c r="AO889" s="28">
        <f ca="1">C889/'Ejercicio 3 - TIR'!$D$7</f>
        <v>16948.1412373629</v>
      </c>
      <c r="AP889" s="28">
        <f ca="1" t="shared" si="6207"/>
        <v>26476.3133003313</v>
      </c>
      <c r="AQ889" s="28">
        <f ca="1" t="shared" si="6208"/>
        <v>38776.8969259716</v>
      </c>
      <c r="AR889" s="28">
        <f ca="1" t="shared" si="6209"/>
        <v>49969.9608976536</v>
      </c>
      <c r="AS889" s="28">
        <f ca="1" t="shared" si="6210"/>
        <v>54223.387124548</v>
      </c>
      <c r="AT889" s="28">
        <f ca="1" t="shared" si="6211"/>
        <v>73052.0675148003</v>
      </c>
      <c r="AU889" s="28">
        <f ca="1">AP889*'Ejercicio 3 - TIR'!$D$5</f>
        <v>13238.1566501657</v>
      </c>
      <c r="AV889" s="28">
        <f ca="1">AQ889*'Ejercicio 3 - TIR'!$D$5</f>
        <v>19388.4484629858</v>
      </c>
      <c r="AW889" s="28">
        <f ca="1">AR889*'Ejercicio 3 - TIR'!$D$5</f>
        <v>24984.9804488268</v>
      </c>
      <c r="AX889" s="28">
        <f ca="1">AS889*'Ejercicio 3 - TIR'!$D$5</f>
        <v>27111.693562274</v>
      </c>
      <c r="AY889" s="28">
        <f ca="1">AT889*'Ejercicio 3 - TIR'!$D$5</f>
        <v>36526.0337574001</v>
      </c>
      <c r="AZ889" s="28">
        <f ca="1" t="shared" ref="AZ889:BD889" si="6605">AJ889-AU889-AE889</f>
        <v>25820.0896274029</v>
      </c>
      <c r="BA889" s="28">
        <f ca="1" t="shared" si="6605"/>
        <v>31336.1118478741</v>
      </c>
      <c r="BB889" s="28">
        <f ca="1" t="shared" si="6605"/>
        <v>35923.5611560487</v>
      </c>
      <c r="BC889" s="28">
        <f ca="1" t="shared" si="6605"/>
        <v>36604.6676098694</v>
      </c>
      <c r="BD889" s="28">
        <f ca="1" t="shared" si="6605"/>
        <v>44295.0385439424</v>
      </c>
      <c r="BE889" s="28">
        <f ca="1" t="shared" ref="BE889:BI889" si="6606">AZ889/Z889</f>
        <v>22484.2644310098</v>
      </c>
      <c r="BF889" s="28">
        <f ca="1" t="shared" si="6606"/>
        <v>23826.4306023567</v>
      </c>
      <c r="BG889" s="28">
        <f ca="1" t="shared" si="6606"/>
        <v>22728.0436200061</v>
      </c>
      <c r="BH889" s="28">
        <f ca="1" t="shared" si="6606"/>
        <v>18668.2868681681</v>
      </c>
      <c r="BI889" s="28">
        <f ca="1" t="shared" si="6606"/>
        <v>18347.5738235912</v>
      </c>
      <c r="BJ889" s="28">
        <f ca="1" t="shared" si="6214"/>
        <v>71048.7246509839</v>
      </c>
      <c r="BK889" s="28">
        <f ca="1" t="shared" si="6215"/>
        <v>40916.5035429318</v>
      </c>
      <c r="BL889" s="28">
        <f ca="1" t="shared" si="6216"/>
        <v>111965.228193916</v>
      </c>
      <c r="BM889" s="28">
        <f ca="1">BK889*'Ejercicio 3 - TIR'!$D$5</f>
        <v>20458.2517714659</v>
      </c>
      <c r="BN889" s="28">
        <f ca="1" t="shared" si="6217"/>
        <v>91506.9764224498</v>
      </c>
      <c r="BO889" s="28">
        <f ca="1" t="shared" si="6218"/>
        <v>37903.3648118163</v>
      </c>
      <c r="BP889" s="28">
        <f ca="1" t="shared" si="6219"/>
        <v>-114170.00037995</v>
      </c>
      <c r="BQ889" s="28">
        <f ca="1" t="shared" ref="BQ889:BT889" si="6607">BE889</f>
        <v>22484.2644310098</v>
      </c>
      <c r="BR889" s="28">
        <f ca="1" t="shared" si="6607"/>
        <v>23826.4306023567</v>
      </c>
      <c r="BS889" s="28">
        <f ca="1" t="shared" si="6607"/>
        <v>22728.0436200061</v>
      </c>
      <c r="BT889" s="28">
        <f ca="1" t="shared" si="6607"/>
        <v>18668.2868681681</v>
      </c>
      <c r="BU889" s="28">
        <f ca="1" t="shared" si="6221"/>
        <v>56250.9386354075</v>
      </c>
      <c r="BV889" s="30">
        <f ca="1" t="shared" si="6222"/>
        <v>7.15866914371308</v>
      </c>
    </row>
    <row r="890" ht="15" customHeight="1" spans="1:74">
      <c r="A890" s="26">
        <v>889</v>
      </c>
      <c r="B890" s="27">
        <f ca="1" t="shared" ref="B890:F890" si="6608">RAND()</f>
        <v>0.686864581488944</v>
      </c>
      <c r="C890" s="28">
        <f ca="1">IF(B890&lt;=('Ejercicio 3 - TIR'!$D$13-'Ejercicio 3 - TIR'!$C$13)/('Ejercicio 3 - TIR'!$E$13-'Ejercicio 3 - TIR'!$C$13),'Ejercicio 3 - TIR'!$C$13+SQRT(('Ejercicio 3 - TIR'!$E$13-'Ejercicio 3 - TIR'!$C$13)*('Ejercicio 3 - TIR'!$D$13-'Ejercicio 3 - TIR'!$C$13)*B890),'Ejercicio 3 - TIR'!$E$13-SQRT(('Ejercicio 3 - TIR'!$E$13-'Ejercicio 3 - TIR'!$C$13)*('Ejercicio 3 - TIR'!$E$13-'Ejercicio 3 - TIR'!$D$13)*(1-B890)))</f>
        <v>80615.4055442662</v>
      </c>
      <c r="D890" s="27">
        <f ca="1" t="shared" si="6608"/>
        <v>0.559460427573291</v>
      </c>
      <c r="E890" s="28">
        <f ca="1">IF(D890&lt;=('Ejercicio 3 - TIR'!$D$14-'Ejercicio 3 - TIR'!$C$14)/('Ejercicio 3 - TIR'!$E$14-'Ejercicio 3 - TIR'!$C$14),'Ejercicio 3 - TIR'!$C$14+SQRT(('Ejercicio 3 - TIR'!$E$14-'Ejercicio 3 - TIR'!$C$14)*('Ejercicio 3 - TIR'!$D$14-'Ejercicio 3 - TIR'!$C$14)*D890),'Ejercicio 3 - TIR'!$E$14-SQRT(('Ejercicio 3 - TIR'!$E$14-'Ejercicio 3 - TIR'!$C$14)*('Ejercicio 3 - TIR'!$E$14-'Ejercicio 3 - TIR'!$D$14)*(1-D890)))</f>
        <v>31870.9818634717</v>
      </c>
      <c r="F890" s="27">
        <f ca="1" t="shared" si="6608"/>
        <v>0.337025227130349</v>
      </c>
      <c r="G890" s="28">
        <f ca="1">IF(F890&lt;=('Ejercicio 3 - TIR'!$D$18-'Ejercicio 3 - TIR'!$C$18)/('Ejercicio 3 - TIR'!$E$18-'Ejercicio 3 - TIR'!$C$18),'Ejercicio 3 - TIR'!$C$18+SQRT(('Ejercicio 3 - TIR'!$E$18-'Ejercicio 3 - TIR'!$C$18)*('Ejercicio 3 - TIR'!$D$18-'Ejercicio 3 - TIR'!$C$18)*F890),'Ejercicio 3 - TIR'!$E$18-SQRT(('Ejercicio 3 - TIR'!$E$18-'Ejercicio 3 - TIR'!$C$18)*('Ejercicio 3 - TIR'!$E$18-'Ejercicio 3 - TIR'!$D$18)*(1-F890)))</f>
        <v>37110.1184286587</v>
      </c>
      <c r="H890" s="27">
        <f ca="1" t="shared" ref="H890:L890" si="6609">RAND()</f>
        <v>0.862419023605209</v>
      </c>
      <c r="I890" s="28">
        <f ca="1">IF(H890&lt;=('Ejercicio 3 - TIR'!$D$18-'Ejercicio 3 - TIR'!$C$18)/('Ejercicio 3 - TIR'!$E$18-'Ejercicio 3 - TIR'!$C$18),'Ejercicio 3 - TIR'!$C$18+SQRT(('Ejercicio 3 - TIR'!$E$18-'Ejercicio 3 - TIR'!$C$18)*('Ejercicio 3 - TIR'!$D$18-'Ejercicio 3 - TIR'!$C$18)*H890),'Ejercicio 3 - TIR'!$E$18-SQRT(('Ejercicio 3 - TIR'!$E$18-'Ejercicio 3 - TIR'!$C$18)*('Ejercicio 3 - TIR'!$E$18-'Ejercicio 3 - TIR'!$D$18)*(1-H890)))</f>
        <v>41787.7463939456</v>
      </c>
      <c r="J890" s="27">
        <f ca="1" t="shared" si="6609"/>
        <v>0.19403161800836</v>
      </c>
      <c r="K890" s="28">
        <f ca="1">IF(J890&lt;=('Ejercicio 3 - TIR'!$D$18-'Ejercicio 3 - TIR'!$C$18)/('Ejercicio 3 - TIR'!$E$18-'Ejercicio 3 - TIR'!$C$18),'Ejercicio 3 - TIR'!$C$18+SQRT(('Ejercicio 3 - TIR'!$E$18-'Ejercicio 3 - TIR'!$C$18)*('Ejercicio 3 - TIR'!$D$18-'Ejercicio 3 - TIR'!$C$18)*J890),'Ejercicio 3 - TIR'!$E$18-SQRT(('Ejercicio 3 - TIR'!$E$18-'Ejercicio 3 - TIR'!$C$18)*('Ejercicio 3 - TIR'!$E$18-'Ejercicio 3 - TIR'!$D$18)*(1-J890)))</f>
        <v>35394.8811572873</v>
      </c>
      <c r="L890" s="27">
        <f ca="1" t="shared" si="6609"/>
        <v>0.456933824569642</v>
      </c>
      <c r="M890" s="28">
        <f ca="1">IF(L890&lt;=('Ejercicio 3 - TIR'!$D$18-'Ejercicio 3 - TIR'!$C$18)/('Ejercicio 3 - TIR'!$E$18-'Ejercicio 3 - TIR'!$C$18),'Ejercicio 3 - TIR'!$C$18+SQRT(('Ejercicio 3 - TIR'!$E$18-'Ejercicio 3 - TIR'!$C$18)*('Ejercicio 3 - TIR'!$D$18-'Ejercicio 3 - TIR'!$C$18)*L890),'Ejercicio 3 - TIR'!$E$18-SQRT(('Ejercicio 3 - TIR'!$E$18-'Ejercicio 3 - TIR'!$C$18)*('Ejercicio 3 - TIR'!$E$18-'Ejercicio 3 - TIR'!$D$18)*(1-L890)))</f>
        <v>38278.893264528</v>
      </c>
      <c r="N890" s="27">
        <f ca="1" t="shared" ref="N890:R890" si="6610">RAND()</f>
        <v>0.231300287863981</v>
      </c>
      <c r="O890" s="28">
        <f ca="1">IF(N890&lt;=('Ejercicio 3 - TIR'!$D$18-'Ejercicio 3 - TIR'!$C$18)/('Ejercicio 3 - TIR'!$E$18-'Ejercicio 3 - TIR'!$C$18),'Ejercicio 3 - TIR'!$C$18+SQRT(('Ejercicio 3 - TIR'!$E$18-'Ejercicio 3 - TIR'!$C$18)*('Ejercicio 3 - TIR'!$D$18-'Ejercicio 3 - TIR'!$C$18)*N890),'Ejercicio 3 - TIR'!$E$18-SQRT(('Ejercicio 3 - TIR'!$E$18-'Ejercicio 3 - TIR'!$C$18)*('Ejercicio 3 - TIR'!$E$18-'Ejercicio 3 - TIR'!$D$18)*(1-N890)))</f>
        <v>35890.2498401678</v>
      </c>
      <c r="P890" s="27">
        <f ca="1" t="shared" si="6610"/>
        <v>0.488998649732562</v>
      </c>
      <c r="Q890" s="29">
        <f ca="1">IF(P890&lt;=('Ejercicio 3 - TIR'!$D$22-'Ejercicio 3 - TIR'!$C$22)/('Ejercicio 3 - TIR'!$E$22-'Ejercicio 3 - TIR'!$C$22),'Ejercicio 3 - TIR'!$C$22+SQRT(('Ejercicio 3 - TIR'!$E$22-'Ejercicio 3 - TIR'!$C$22)*('Ejercicio 3 - TIR'!$D$22-'Ejercicio 3 - TIR'!$C$22)*P890),'Ejercicio 3 - TIR'!$E$22-SQRT(('Ejercicio 3 - TIR'!$E$22-'Ejercicio 3 - TIR'!$C$22)*('Ejercicio 3 - TIR'!$E$22-'Ejercicio 3 - TIR'!$D$22)*(1-P890)))</f>
        <v>0.149668123795053</v>
      </c>
      <c r="R890" s="27">
        <f ca="1" t="shared" si="6610"/>
        <v>0.24271341720205</v>
      </c>
      <c r="S890" s="29">
        <f ca="1">IF(R890&lt;=('Ejercicio 3 - TIR'!$D$23-'Ejercicio 3 - TIR'!$C$23)/('Ejercicio 3 - TIR'!$E$23-'Ejercicio 3 - TIR'!$C$23),'Ejercicio 3 - TIR'!$C$23+SQRT(('Ejercicio 3 - TIR'!$E$23-'Ejercicio 3 - TIR'!$C$23)*('Ejercicio 3 - TIR'!$D$23-'Ejercicio 3 - TIR'!$C$23)*R890),'Ejercicio 3 - TIR'!$E$23-SQRT(('Ejercicio 3 - TIR'!$E$23-'Ejercicio 3 - TIR'!$C$23)*('Ejercicio 3 - TIR'!$E$23-'Ejercicio 3 - TIR'!$D$23)*(1-R890)))</f>
        <v>0.140901773871222</v>
      </c>
      <c r="T890" s="27">
        <f ca="1" t="shared" ref="T890:X890" si="6611">RAND()</f>
        <v>0.00807712425853913</v>
      </c>
      <c r="U890" s="29">
        <f ca="1">IF(T890&lt;=('Ejercicio 3 - TIR'!$D$24-'Ejercicio 3 - TIR'!$C$24)/('Ejercicio 3 - TIR'!$E$24-'Ejercicio 3 - TIR'!$C$24),'Ejercicio 3 - TIR'!$C$24+SQRT(('Ejercicio 3 - TIR'!$E$24-'Ejercicio 3 - TIR'!$C$24)*('Ejercicio 3 - TIR'!$D$24-'Ejercicio 3 - TIR'!$C$24)*T890),'Ejercicio 3 - TIR'!$E$24-SQRT(('Ejercicio 3 - TIR'!$E$24-'Ejercicio 3 - TIR'!$C$24)*('Ejercicio 3 - TIR'!$E$24-'Ejercicio 3 - TIR'!$D$24)*(1-T890)))</f>
        <v>0.154118490129032</v>
      </c>
      <c r="V890" s="27">
        <f ca="1" t="shared" si="6611"/>
        <v>0.348015226347282</v>
      </c>
      <c r="W890" s="29">
        <f ca="1">IF(V890&lt;=('Ejercicio 3 - TIR'!$D$25-'Ejercicio 3 - TIR'!$C$25)/('Ejercicio 3 - TIR'!$E$25-'Ejercicio 3 - TIR'!$C$25),'Ejercicio 3 - TIR'!$C$25+SQRT(('Ejercicio 3 - TIR'!$E$25-'Ejercicio 3 - TIR'!$C$25)*('Ejercicio 3 - TIR'!$D$25-'Ejercicio 3 - TIR'!$C$25)*V890),'Ejercicio 3 - TIR'!$E$25-SQRT(('Ejercicio 3 - TIR'!$E$25-'Ejercicio 3 - TIR'!$C$25)*('Ejercicio 3 - TIR'!$E$25-'Ejercicio 3 - TIR'!$D$25)*(1-V890)))</f>
        <v>0.202230274149996</v>
      </c>
      <c r="X890" s="27">
        <f ca="1" t="shared" si="6611"/>
        <v>0.48845806683219</v>
      </c>
      <c r="Y890" s="29">
        <f ca="1">IF(X890&lt;=('Ejercicio 3 - TIR'!$D$26-'Ejercicio 3 - TIR'!$C$26)/('Ejercicio 3 - TIR'!$E$26-'Ejercicio 3 - TIR'!$C$26),'Ejercicio 3 - TIR'!$C$26+SQRT(('Ejercicio 3 - TIR'!$E$26-'Ejercicio 3 - TIR'!$C$26)*('Ejercicio 3 - TIR'!$D$26-'Ejercicio 3 - TIR'!$C$26)*X890),'Ejercicio 3 - TIR'!$E$26-SQRT(('Ejercicio 3 - TIR'!$E$26-'Ejercicio 3 - TIR'!$C$26)*('Ejercicio 3 - TIR'!$E$26-'Ejercicio 3 - TIR'!$D$26)*(1-X890)))</f>
        <v>0.227442161011832</v>
      </c>
      <c r="Z890" s="27">
        <f ca="1" t="shared" si="6192"/>
        <v>1.14966812379505</v>
      </c>
      <c r="AA890" s="27">
        <f ca="1" t="shared" si="6193"/>
        <v>1.31165840180098</v>
      </c>
      <c r="AB890" s="27">
        <f ca="1" t="shared" si="6194"/>
        <v>1.5138092142516</v>
      </c>
      <c r="AC890" s="27">
        <f ca="1" t="shared" si="6195"/>
        <v>1.81994726666049</v>
      </c>
      <c r="AD890" s="27">
        <f ca="1" t="shared" si="6196"/>
        <v>2.23388000591733</v>
      </c>
      <c r="AE890" s="26">
        <f ca="1" t="shared" si="6197"/>
        <v>4770.07005901198</v>
      </c>
      <c r="AF890" s="26">
        <f ca="1" t="shared" si="6198"/>
        <v>5442.18139181677</v>
      </c>
      <c r="AG890" s="26">
        <f ca="1" t="shared" si="6199"/>
        <v>6280.92217093189</v>
      </c>
      <c r="AH890" s="26">
        <f ca="1" t="shared" si="6200"/>
        <v>7551.11478347423</v>
      </c>
      <c r="AI890" s="26">
        <f ca="1" t="shared" si="6201"/>
        <v>9268.556647876</v>
      </c>
      <c r="AJ890" s="28">
        <f ca="1" t="shared" si="6202"/>
        <v>42664.3202276883</v>
      </c>
      <c r="AK890" s="28">
        <f ca="1" t="shared" si="6203"/>
        <v>54811.2486499472</v>
      </c>
      <c r="AL890" s="28">
        <f ca="1" t="shared" si="6204"/>
        <v>53581.097233242</v>
      </c>
      <c r="AM890" s="28">
        <f ca="1" t="shared" si="6205"/>
        <v>69665.5671675664</v>
      </c>
      <c r="AN890" s="28">
        <f ca="1" t="shared" si="6206"/>
        <v>80174.5115253286</v>
      </c>
      <c r="AO890" s="28">
        <f ca="1">C890/'Ejercicio 3 - TIR'!$D$7</f>
        <v>16123.0811088532</v>
      </c>
      <c r="AP890" s="28">
        <f ca="1" t="shared" si="6207"/>
        <v>26541.2391188351</v>
      </c>
      <c r="AQ890" s="28">
        <f ca="1" t="shared" si="6208"/>
        <v>38688.167541094</v>
      </c>
      <c r="AR890" s="28">
        <f ca="1" t="shared" si="6209"/>
        <v>37458.0161243887</v>
      </c>
      <c r="AS890" s="28">
        <f ca="1" t="shared" si="6210"/>
        <v>53542.4860587132</v>
      </c>
      <c r="AT890" s="28">
        <f ca="1" t="shared" si="6211"/>
        <v>64051.4304164754</v>
      </c>
      <c r="AU890" s="28">
        <f ca="1">AP890*'Ejercicio 3 - TIR'!$D$5</f>
        <v>13270.6195594175</v>
      </c>
      <c r="AV890" s="28">
        <f ca="1">AQ890*'Ejercicio 3 - TIR'!$D$5</f>
        <v>19344.083770547</v>
      </c>
      <c r="AW890" s="28">
        <f ca="1">AR890*'Ejercicio 3 - TIR'!$D$5</f>
        <v>18729.0080621944</v>
      </c>
      <c r="AX890" s="28">
        <f ca="1">AS890*'Ejercicio 3 - TIR'!$D$5</f>
        <v>26771.2430293566</v>
      </c>
      <c r="AY890" s="28">
        <f ca="1">AT890*'Ejercicio 3 - TIR'!$D$5</f>
        <v>32025.7152082377</v>
      </c>
      <c r="AZ890" s="28">
        <f ca="1" t="shared" ref="AZ890:BD890" si="6612">AJ890-AU890-AE890</f>
        <v>24623.6306092588</v>
      </c>
      <c r="BA890" s="28">
        <f ca="1" t="shared" si="6612"/>
        <v>30024.9834875834</v>
      </c>
      <c r="BB890" s="28">
        <f ca="1" t="shared" si="6612"/>
        <v>28571.1670001157</v>
      </c>
      <c r="BC890" s="28">
        <f ca="1" t="shared" si="6612"/>
        <v>35343.2093547356</v>
      </c>
      <c r="BD890" s="28">
        <f ca="1" t="shared" si="6612"/>
        <v>38880.2396692149</v>
      </c>
      <c r="BE890" s="28">
        <f ca="1" t="shared" ref="BE890:BI890" si="6613">AZ890/Z890</f>
        <v>21418.0336913023</v>
      </c>
      <c r="BF890" s="28">
        <f ca="1" t="shared" si="6613"/>
        <v>22890.8559167216</v>
      </c>
      <c r="BG890" s="28">
        <f ca="1" t="shared" si="6613"/>
        <v>18873.6907736691</v>
      </c>
      <c r="BH890" s="28">
        <f ca="1" t="shared" si="6613"/>
        <v>19419.9084787707</v>
      </c>
      <c r="BI890" s="28">
        <f ca="1" t="shared" si="6613"/>
        <v>17404.802212395</v>
      </c>
      <c r="BJ890" s="28">
        <f ca="1" t="shared" si="6214"/>
        <v>71195.9491537633</v>
      </c>
      <c r="BK890" s="28">
        <f ca="1" t="shared" si="6215"/>
        <v>36017.0285228507</v>
      </c>
      <c r="BL890" s="28">
        <f ca="1" t="shared" si="6216"/>
        <v>107212.977676614</v>
      </c>
      <c r="BM890" s="28">
        <f ca="1">BK890*'Ejercicio 3 - TIR'!$D$5</f>
        <v>18008.5142614253</v>
      </c>
      <c r="BN890" s="28">
        <f ca="1" t="shared" si="6217"/>
        <v>89204.4634151887</v>
      </c>
      <c r="BO890" s="28">
        <f ca="1" t="shared" si="6218"/>
        <v>39932.5224178983</v>
      </c>
      <c r="BP890" s="28">
        <f ca="1" t="shared" si="6219"/>
        <v>-112486.387407738</v>
      </c>
      <c r="BQ890" s="28">
        <f ca="1" t="shared" ref="BQ890:BT890" si="6614">BE890</f>
        <v>21418.0336913023</v>
      </c>
      <c r="BR890" s="28">
        <f ca="1" t="shared" si="6614"/>
        <v>22890.8559167216</v>
      </c>
      <c r="BS890" s="28">
        <f ca="1" t="shared" si="6614"/>
        <v>18873.6907736691</v>
      </c>
      <c r="BT890" s="28">
        <f ca="1" t="shared" si="6614"/>
        <v>19419.9084787707</v>
      </c>
      <c r="BU890" s="28">
        <f ca="1" t="shared" si="6221"/>
        <v>57337.3246302933</v>
      </c>
      <c r="BV890" s="30">
        <f ca="1" t="shared" si="6222"/>
        <v>6.60646504813751</v>
      </c>
    </row>
    <row r="891" ht="15" customHeight="1" spans="1:74">
      <c r="A891" s="26">
        <v>890</v>
      </c>
      <c r="B891" s="27">
        <f ca="1" t="shared" ref="B891:F891" si="6615">RAND()</f>
        <v>0.476126886621931</v>
      </c>
      <c r="C891" s="28">
        <f ca="1">IF(B891&lt;=('Ejercicio 3 - TIR'!$D$13-'Ejercicio 3 - TIR'!$C$13)/('Ejercicio 3 - TIR'!$E$13-'Ejercicio 3 - TIR'!$C$13),'Ejercicio 3 - TIR'!$C$13+SQRT(('Ejercicio 3 - TIR'!$E$13-'Ejercicio 3 - TIR'!$C$13)*('Ejercicio 3 - TIR'!$D$13-'Ejercicio 3 - TIR'!$C$13)*B891),'Ejercicio 3 - TIR'!$E$13-SQRT(('Ejercicio 3 - TIR'!$E$13-'Ejercicio 3 - TIR'!$C$13)*('Ejercicio 3 - TIR'!$E$13-'Ejercicio 3 - TIR'!$D$13)*(1-B891)))</f>
        <v>74927.1514172465</v>
      </c>
      <c r="D891" s="27">
        <f ca="1" t="shared" si="6615"/>
        <v>0.0749569833502548</v>
      </c>
      <c r="E891" s="28">
        <f ca="1">IF(D891&lt;=('Ejercicio 3 - TIR'!$D$14-'Ejercicio 3 - TIR'!$C$14)/('Ejercicio 3 - TIR'!$E$14-'Ejercicio 3 - TIR'!$C$14),'Ejercicio 3 - TIR'!$C$14+SQRT(('Ejercicio 3 - TIR'!$E$14-'Ejercicio 3 - TIR'!$C$14)*('Ejercicio 3 - TIR'!$D$14-'Ejercicio 3 - TIR'!$C$14)*D891),'Ejercicio 3 - TIR'!$E$14-SQRT(('Ejercicio 3 - TIR'!$E$14-'Ejercicio 3 - TIR'!$C$14)*('Ejercicio 3 - TIR'!$E$14-'Ejercicio 3 - TIR'!$D$14)*(1-D891)))</f>
        <v>27371.0279946194</v>
      </c>
      <c r="F891" s="27">
        <f ca="1" t="shared" si="6615"/>
        <v>0.0781283878524746</v>
      </c>
      <c r="G891" s="28">
        <f ca="1">IF(F891&lt;=('Ejercicio 3 - TIR'!$D$18-'Ejercicio 3 - TIR'!$C$18)/('Ejercicio 3 - TIR'!$E$18-'Ejercicio 3 - TIR'!$C$18),'Ejercicio 3 - TIR'!$C$18+SQRT(('Ejercicio 3 - TIR'!$E$18-'Ejercicio 3 - TIR'!$C$18)*('Ejercicio 3 - TIR'!$D$18-'Ejercicio 3 - TIR'!$C$18)*F891),'Ejercicio 3 - TIR'!$E$18-SQRT(('Ejercicio 3 - TIR'!$E$18-'Ejercicio 3 - TIR'!$C$18)*('Ejercicio 3 - TIR'!$E$18-'Ejercicio 3 - TIR'!$D$18)*(1-F891)))</f>
        <v>33423.3402077315</v>
      </c>
      <c r="H891" s="27">
        <f ca="1" t="shared" ref="H891:L891" si="6616">RAND()</f>
        <v>0.717910529851184</v>
      </c>
      <c r="I891" s="28">
        <f ca="1">IF(H891&lt;=('Ejercicio 3 - TIR'!$D$18-'Ejercicio 3 - TIR'!$C$18)/('Ejercicio 3 - TIR'!$E$18-'Ejercicio 3 - TIR'!$C$18),'Ejercicio 3 - TIR'!$C$18+SQRT(('Ejercicio 3 - TIR'!$E$18-'Ejercicio 3 - TIR'!$C$18)*('Ejercicio 3 - TIR'!$D$18-'Ejercicio 3 - TIR'!$C$18)*H891),'Ejercicio 3 - TIR'!$E$18-SQRT(('Ejercicio 3 - TIR'!$E$18-'Ejercicio 3 - TIR'!$C$18)*('Ejercicio 3 - TIR'!$E$18-'Ejercicio 3 - TIR'!$D$18)*(1-H891)))</f>
        <v>40400.3575942079</v>
      </c>
      <c r="J891" s="27">
        <f ca="1" t="shared" si="6616"/>
        <v>0.140026916743126</v>
      </c>
      <c r="K891" s="28">
        <f ca="1">IF(J891&lt;=('Ejercicio 3 - TIR'!$D$18-'Ejercicio 3 - TIR'!$C$18)/('Ejercicio 3 - TIR'!$E$18-'Ejercicio 3 - TIR'!$C$18),'Ejercicio 3 - TIR'!$C$18+SQRT(('Ejercicio 3 - TIR'!$E$18-'Ejercicio 3 - TIR'!$C$18)*('Ejercicio 3 - TIR'!$D$18-'Ejercicio 3 - TIR'!$C$18)*J891),'Ejercicio 3 - TIR'!$E$18-SQRT(('Ejercicio 3 - TIR'!$E$18-'Ejercicio 3 - TIR'!$C$18)*('Ejercicio 3 - TIR'!$E$18-'Ejercicio 3 - TIR'!$D$18)*(1-J891)))</f>
        <v>34583.0162024009</v>
      </c>
      <c r="L891" s="27">
        <f ca="1" t="shared" si="6616"/>
        <v>0.72330052589562</v>
      </c>
      <c r="M891" s="28">
        <f ca="1">IF(L891&lt;=('Ejercicio 3 - TIR'!$D$18-'Ejercicio 3 - TIR'!$C$18)/('Ejercicio 3 - TIR'!$E$18-'Ejercicio 3 - TIR'!$C$18),'Ejercicio 3 - TIR'!$C$18+SQRT(('Ejercicio 3 - TIR'!$E$18-'Ejercicio 3 - TIR'!$C$18)*('Ejercicio 3 - TIR'!$D$18-'Ejercicio 3 - TIR'!$C$18)*L891),'Ejercicio 3 - TIR'!$E$18-SQRT(('Ejercicio 3 - TIR'!$E$18-'Ejercicio 3 - TIR'!$C$18)*('Ejercicio 3 - TIR'!$E$18-'Ejercicio 3 - TIR'!$D$18)*(1-L891)))</f>
        <v>40444.5131371248</v>
      </c>
      <c r="N891" s="27">
        <f ca="1" t="shared" ref="N891:R891" si="6617">RAND()</f>
        <v>0.0390454703210585</v>
      </c>
      <c r="O891" s="28">
        <f ca="1">IF(N891&lt;=('Ejercicio 3 - TIR'!$D$18-'Ejercicio 3 - TIR'!$C$18)/('Ejercicio 3 - TIR'!$E$18-'Ejercicio 3 - TIR'!$C$18),'Ejercicio 3 - TIR'!$C$18+SQRT(('Ejercicio 3 - TIR'!$E$18-'Ejercicio 3 - TIR'!$C$18)*('Ejercicio 3 - TIR'!$D$18-'Ejercicio 3 - TIR'!$C$18)*N891),'Ejercicio 3 - TIR'!$E$18-SQRT(('Ejercicio 3 - TIR'!$E$18-'Ejercicio 3 - TIR'!$C$18)*('Ejercicio 3 - TIR'!$E$18-'Ejercicio 3 - TIR'!$D$18)*(1-N891)))</f>
        <v>32420.0868885556</v>
      </c>
      <c r="P891" s="27">
        <f ca="1" t="shared" si="6617"/>
        <v>0.0649203736990194</v>
      </c>
      <c r="Q891" s="29">
        <f ca="1">IF(P891&lt;=('Ejercicio 3 - TIR'!$D$22-'Ejercicio 3 - TIR'!$C$22)/('Ejercicio 3 - TIR'!$E$22-'Ejercicio 3 - TIR'!$C$22),'Ejercicio 3 - TIR'!$C$22+SQRT(('Ejercicio 3 - TIR'!$E$22-'Ejercicio 3 - TIR'!$C$22)*('Ejercicio 3 - TIR'!$D$22-'Ejercicio 3 - TIR'!$C$22)*P891),'Ejercicio 3 - TIR'!$E$22-SQRT(('Ejercicio 3 - TIR'!$E$22-'Ejercicio 3 - TIR'!$C$22)*('Ejercicio 3 - TIR'!$E$22-'Ejercicio 3 - TIR'!$D$22)*(1-P891)))</f>
        <v>0.130810026487397</v>
      </c>
      <c r="R891" s="27">
        <f ca="1" t="shared" si="6617"/>
        <v>0.641281149004678</v>
      </c>
      <c r="S891" s="29">
        <f ca="1">IF(R891&lt;=('Ejercicio 3 - TIR'!$D$23-'Ejercicio 3 - TIR'!$C$23)/('Ejercicio 3 - TIR'!$E$23-'Ejercicio 3 - TIR'!$C$23),'Ejercicio 3 - TIR'!$C$23+SQRT(('Ejercicio 3 - TIR'!$E$23-'Ejercicio 3 - TIR'!$C$23)*('Ejercicio 3 - TIR'!$D$23-'Ejercicio 3 - TIR'!$C$23)*R891),'Ejercicio 3 - TIR'!$E$23-SQRT(('Ejercicio 3 - TIR'!$E$23-'Ejercicio 3 - TIR'!$C$23)*('Ejercicio 3 - TIR'!$E$23-'Ejercicio 3 - TIR'!$D$23)*(1-R891)))</f>
        <v>0.154589491705368</v>
      </c>
      <c r="T891" s="27">
        <f ca="1" t="shared" ref="T891:X891" si="6618">RAND()</f>
        <v>0.158808116555673</v>
      </c>
      <c r="U891" s="29">
        <f ca="1">IF(T891&lt;=('Ejercicio 3 - TIR'!$D$24-'Ejercicio 3 - TIR'!$C$24)/('Ejercicio 3 - TIR'!$E$24-'Ejercicio 3 - TIR'!$C$24),'Ejercicio 3 - TIR'!$C$24+SQRT(('Ejercicio 3 - TIR'!$E$24-'Ejercicio 3 - TIR'!$C$24)*('Ejercicio 3 - TIR'!$D$24-'Ejercicio 3 - TIR'!$C$24)*T891),'Ejercicio 3 - TIR'!$E$24-SQRT(('Ejercicio 3 - TIR'!$E$24-'Ejercicio 3 - TIR'!$C$24)*('Ejercicio 3 - TIR'!$E$24-'Ejercicio 3 - TIR'!$D$24)*(1-T891)))</f>
        <v>0.168261901455405</v>
      </c>
      <c r="V891" s="27">
        <f ca="1" t="shared" si="6618"/>
        <v>0.669922923149704</v>
      </c>
      <c r="W891" s="29">
        <f ca="1">IF(V891&lt;=('Ejercicio 3 - TIR'!$D$25-'Ejercicio 3 - TIR'!$C$25)/('Ejercicio 3 - TIR'!$E$25-'Ejercicio 3 - TIR'!$C$25),'Ejercicio 3 - TIR'!$C$25+SQRT(('Ejercicio 3 - TIR'!$E$25-'Ejercicio 3 - TIR'!$C$25)*('Ejercicio 3 - TIR'!$D$25-'Ejercicio 3 - TIR'!$C$25)*V891),'Ejercicio 3 - TIR'!$E$25-SQRT(('Ejercicio 3 - TIR'!$E$25-'Ejercicio 3 - TIR'!$C$25)*('Ejercicio 3 - TIR'!$E$25-'Ejercicio 3 - TIR'!$D$25)*(1-V891)))</f>
        <v>0.21601074038794</v>
      </c>
      <c r="X891" s="27">
        <f ca="1" t="shared" si="6618"/>
        <v>0.918921376958206</v>
      </c>
      <c r="Y891" s="29">
        <f ca="1">IF(X891&lt;=('Ejercicio 3 - TIR'!$D$26-'Ejercicio 3 - TIR'!$C$26)/('Ejercicio 3 - TIR'!$E$26-'Ejercicio 3 - TIR'!$C$26),'Ejercicio 3 - TIR'!$C$26+SQRT(('Ejercicio 3 - TIR'!$E$26-'Ejercicio 3 - TIR'!$C$26)*('Ejercicio 3 - TIR'!$D$26-'Ejercicio 3 - TIR'!$C$26)*X891),'Ejercicio 3 - TIR'!$E$26-SQRT(('Ejercicio 3 - TIR'!$E$26-'Ejercicio 3 - TIR'!$C$26)*('Ejercicio 3 - TIR'!$E$26-'Ejercicio 3 - TIR'!$D$26)*(1-X891)))</f>
        <v>0.259075742201318</v>
      </c>
      <c r="Z891" s="27">
        <f ca="1" t="shared" si="6192"/>
        <v>1.1308100264874</v>
      </c>
      <c r="AA891" s="27">
        <f ca="1" t="shared" si="6193"/>
        <v>1.30562137369742</v>
      </c>
      <c r="AB891" s="27">
        <f ca="1" t="shared" si="6194"/>
        <v>1.52530770861656</v>
      </c>
      <c r="AC891" s="27">
        <f ca="1" t="shared" si="6195"/>
        <v>1.85479055607426</v>
      </c>
      <c r="AD891" s="27">
        <f ca="1" t="shared" si="6196"/>
        <v>2.33532179601719</v>
      </c>
      <c r="AE891" s="26">
        <f ca="1" t="shared" si="6197"/>
        <v>3580.40489696347</v>
      </c>
      <c r="AF891" s="26">
        <f ca="1" t="shared" si="6198"/>
        <v>4133.89787008446</v>
      </c>
      <c r="AG891" s="26">
        <f ca="1" t="shared" si="6199"/>
        <v>4829.47538612732</v>
      </c>
      <c r="AH891" s="26">
        <f ca="1" t="shared" si="6200"/>
        <v>5872.69393997001</v>
      </c>
      <c r="AI891" s="26">
        <f ca="1" t="shared" si="6201"/>
        <v>7394.16648118893</v>
      </c>
      <c r="AJ891" s="28">
        <f ca="1" t="shared" si="6202"/>
        <v>37795.4482256022</v>
      </c>
      <c r="AK891" s="28">
        <f ca="1" t="shared" si="6203"/>
        <v>52747.5703800166</v>
      </c>
      <c r="AL891" s="28">
        <f ca="1" t="shared" si="6204"/>
        <v>52749.7412007335</v>
      </c>
      <c r="AM891" s="28">
        <f ca="1" t="shared" si="6205"/>
        <v>75016.1010117604</v>
      </c>
      <c r="AN891" s="28">
        <f ca="1" t="shared" si="6206"/>
        <v>75711.3355396151</v>
      </c>
      <c r="AO891" s="28">
        <f ca="1">C891/'Ejercicio 3 - TIR'!$D$7</f>
        <v>14985.4302834493</v>
      </c>
      <c r="AP891" s="28">
        <f ca="1" t="shared" si="6207"/>
        <v>22810.0179421529</v>
      </c>
      <c r="AQ891" s="28">
        <f ca="1" t="shared" si="6208"/>
        <v>37762.1400965673</v>
      </c>
      <c r="AR891" s="28">
        <f ca="1" t="shared" si="6209"/>
        <v>37764.3109172842</v>
      </c>
      <c r="AS891" s="28">
        <f ca="1" t="shared" si="6210"/>
        <v>60030.6707283111</v>
      </c>
      <c r="AT891" s="28">
        <f ca="1" t="shared" si="6211"/>
        <v>60725.9052561658</v>
      </c>
      <c r="AU891" s="28">
        <f ca="1">AP891*'Ejercicio 3 - TIR'!$D$5</f>
        <v>11405.0089710764</v>
      </c>
      <c r="AV891" s="28">
        <f ca="1">AQ891*'Ejercicio 3 - TIR'!$D$5</f>
        <v>18881.0700482836</v>
      </c>
      <c r="AW891" s="28">
        <f ca="1">AR891*'Ejercicio 3 - TIR'!$D$5</f>
        <v>18882.1554586421</v>
      </c>
      <c r="AX891" s="28">
        <f ca="1">AS891*'Ejercicio 3 - TIR'!$D$5</f>
        <v>30015.3353641555</v>
      </c>
      <c r="AY891" s="28">
        <f ca="1">AT891*'Ejercicio 3 - TIR'!$D$5</f>
        <v>30362.9526280829</v>
      </c>
      <c r="AZ891" s="28">
        <f ca="1" t="shared" ref="AZ891:BD891" si="6619">AJ891-AU891-AE891</f>
        <v>22810.0343575623</v>
      </c>
      <c r="BA891" s="28">
        <f ca="1" t="shared" si="6619"/>
        <v>29732.6024616485</v>
      </c>
      <c r="BB891" s="28">
        <f ca="1" t="shared" si="6619"/>
        <v>29038.1103559641</v>
      </c>
      <c r="BC891" s="28">
        <f ca="1" t="shared" si="6619"/>
        <v>39128.0717076348</v>
      </c>
      <c r="BD891" s="28">
        <f ca="1" t="shared" si="6619"/>
        <v>37954.2164303433</v>
      </c>
      <c r="BE891" s="28">
        <f ca="1" t="shared" ref="BE891:BI891" si="6620">AZ891/Z891</f>
        <v>20171.411486699</v>
      </c>
      <c r="BF891" s="28">
        <f ca="1" t="shared" si="6620"/>
        <v>22772.7602049345</v>
      </c>
      <c r="BG891" s="28">
        <f ca="1" t="shared" si="6620"/>
        <v>19037.5425180938</v>
      </c>
      <c r="BH891" s="28">
        <f ca="1" t="shared" si="6620"/>
        <v>21095.6819784823</v>
      </c>
      <c r="BI891" s="28">
        <f ca="1" t="shared" si="6620"/>
        <v>16252.2426224398</v>
      </c>
      <c r="BJ891" s="28">
        <f ca="1" t="shared" si="6214"/>
        <v>63920.1582552315</v>
      </c>
      <c r="BK891" s="28">
        <f ca="1" t="shared" si="6215"/>
        <v>34995.8019636353</v>
      </c>
      <c r="BL891" s="28">
        <f ca="1" t="shared" si="6216"/>
        <v>98915.9602188668</v>
      </c>
      <c r="BM891" s="28">
        <f ca="1">BK891*'Ejercicio 3 - TIR'!$D$5</f>
        <v>17497.9009818176</v>
      </c>
      <c r="BN891" s="28">
        <f ca="1" t="shared" si="6217"/>
        <v>81418.0592370492</v>
      </c>
      <c r="BO891" s="28">
        <f ca="1" t="shared" si="6218"/>
        <v>34863.7431363441</v>
      </c>
      <c r="BP891" s="28">
        <f ca="1" t="shared" si="6219"/>
        <v>-102298.179411866</v>
      </c>
      <c r="BQ891" s="28">
        <f ca="1" t="shared" ref="BQ891:BT891" si="6621">BE891</f>
        <v>20171.411486699</v>
      </c>
      <c r="BR891" s="28">
        <f ca="1" t="shared" si="6621"/>
        <v>22772.7602049345</v>
      </c>
      <c r="BS891" s="28">
        <f ca="1" t="shared" si="6621"/>
        <v>19037.5425180938</v>
      </c>
      <c r="BT891" s="28">
        <f ca="1" t="shared" si="6621"/>
        <v>21095.6819784823</v>
      </c>
      <c r="BU891" s="28">
        <f ca="1" t="shared" si="6221"/>
        <v>51115.9857587839</v>
      </c>
      <c r="BV891" s="30">
        <f ca="1" t="shared" si="6222"/>
        <v>8.42146112536257</v>
      </c>
    </row>
    <row r="892" ht="15" customHeight="1" spans="1:74">
      <c r="A892" s="26">
        <v>891</v>
      </c>
      <c r="B892" s="27">
        <f ca="1" t="shared" ref="B892:F892" si="6622">RAND()</f>
        <v>0.312809286129258</v>
      </c>
      <c r="C892" s="28">
        <f ca="1">IF(B892&lt;=('Ejercicio 3 - TIR'!$D$13-'Ejercicio 3 - TIR'!$C$13)/('Ejercicio 3 - TIR'!$E$13-'Ejercicio 3 - TIR'!$C$13),'Ejercicio 3 - TIR'!$C$13+SQRT(('Ejercicio 3 - TIR'!$E$13-'Ejercicio 3 - TIR'!$C$13)*('Ejercicio 3 - TIR'!$D$13-'Ejercicio 3 - TIR'!$C$13)*B892),'Ejercicio 3 - TIR'!$E$13-SQRT(('Ejercicio 3 - TIR'!$E$13-'Ejercicio 3 - TIR'!$C$13)*('Ejercicio 3 - TIR'!$E$13-'Ejercicio 3 - TIR'!$D$13)*(1-B892)))</f>
        <v>71283.64827063</v>
      </c>
      <c r="D892" s="27">
        <f ca="1" t="shared" si="6622"/>
        <v>0.483987273730262</v>
      </c>
      <c r="E892" s="28">
        <f ca="1">IF(D892&lt;=('Ejercicio 3 - TIR'!$D$14-'Ejercicio 3 - TIR'!$C$14)/('Ejercicio 3 - TIR'!$E$14-'Ejercicio 3 - TIR'!$C$14),'Ejercicio 3 - TIR'!$C$14+SQRT(('Ejercicio 3 - TIR'!$E$14-'Ejercicio 3 - TIR'!$C$14)*('Ejercicio 3 - TIR'!$D$14-'Ejercicio 3 - TIR'!$C$14)*D892),'Ejercicio 3 - TIR'!$E$14-SQRT(('Ejercicio 3 - TIR'!$E$14-'Ejercicio 3 - TIR'!$C$14)*('Ejercicio 3 - TIR'!$E$14-'Ejercicio 3 - TIR'!$D$14)*(1-D892)))</f>
        <v>31202.1645309508</v>
      </c>
      <c r="F892" s="27">
        <f ca="1" t="shared" si="6622"/>
        <v>0.247860487046758</v>
      </c>
      <c r="G892" s="28">
        <f ca="1">IF(F892&lt;=('Ejercicio 3 - TIR'!$D$18-'Ejercicio 3 - TIR'!$C$18)/('Ejercicio 3 - TIR'!$E$18-'Ejercicio 3 - TIR'!$C$18),'Ejercicio 3 - TIR'!$C$18+SQRT(('Ejercicio 3 - TIR'!$E$18-'Ejercicio 3 - TIR'!$C$18)*('Ejercicio 3 - TIR'!$D$18-'Ejercicio 3 - TIR'!$C$18)*F892),'Ejercicio 3 - TIR'!$E$18-SQRT(('Ejercicio 3 - TIR'!$E$18-'Ejercicio 3 - TIR'!$C$18)*('Ejercicio 3 - TIR'!$E$18-'Ejercicio 3 - TIR'!$D$18)*(1-F892)))</f>
        <v>36097.4644777164</v>
      </c>
      <c r="H892" s="27">
        <f ca="1" t="shared" ref="H892:L892" si="6623">RAND()</f>
        <v>0.155754006009997</v>
      </c>
      <c r="I892" s="28">
        <f ca="1">IF(H892&lt;=('Ejercicio 3 - TIR'!$D$18-'Ejercicio 3 - TIR'!$C$18)/('Ejercicio 3 - TIR'!$E$18-'Ejercicio 3 - TIR'!$C$18),'Ejercicio 3 - TIR'!$C$18+SQRT(('Ejercicio 3 - TIR'!$E$18-'Ejercicio 3 - TIR'!$C$18)*('Ejercicio 3 - TIR'!$D$18-'Ejercicio 3 - TIR'!$C$18)*H892),'Ejercicio 3 - TIR'!$E$18-SQRT(('Ejercicio 3 - TIR'!$E$18-'Ejercicio 3 - TIR'!$C$18)*('Ejercicio 3 - TIR'!$E$18-'Ejercicio 3 - TIR'!$D$18)*(1-H892)))</f>
        <v>34833.5391693354</v>
      </c>
      <c r="J892" s="27">
        <f ca="1" t="shared" si="6623"/>
        <v>0.123948371535815</v>
      </c>
      <c r="K892" s="28">
        <f ca="1">IF(J892&lt;=('Ejercicio 3 - TIR'!$D$18-'Ejercicio 3 - TIR'!$C$18)/('Ejercicio 3 - TIR'!$E$18-'Ejercicio 3 - TIR'!$C$18),'Ejercicio 3 - TIR'!$C$18+SQRT(('Ejercicio 3 - TIR'!$E$18-'Ejercicio 3 - TIR'!$C$18)*('Ejercicio 3 - TIR'!$D$18-'Ejercicio 3 - TIR'!$C$18)*J892),'Ejercicio 3 - TIR'!$E$18-SQRT(('Ejercicio 3 - TIR'!$E$18-'Ejercicio 3 - TIR'!$C$18)*('Ejercicio 3 - TIR'!$E$18-'Ejercicio 3 - TIR'!$D$18)*(1-J892)))</f>
        <v>34311.8738073339</v>
      </c>
      <c r="L892" s="27">
        <f ca="1" t="shared" si="6623"/>
        <v>0.70193669888578</v>
      </c>
      <c r="M892" s="28">
        <f ca="1">IF(L892&lt;=('Ejercicio 3 - TIR'!$D$18-'Ejercicio 3 - TIR'!$C$18)/('Ejercicio 3 - TIR'!$E$18-'Ejercicio 3 - TIR'!$C$18),'Ejercicio 3 - TIR'!$C$18+SQRT(('Ejercicio 3 - TIR'!$E$18-'Ejercicio 3 - TIR'!$C$18)*('Ejercicio 3 - TIR'!$D$18-'Ejercicio 3 - TIR'!$C$18)*L892),'Ejercicio 3 - TIR'!$E$18-SQRT(('Ejercicio 3 - TIR'!$E$18-'Ejercicio 3 - TIR'!$C$18)*('Ejercicio 3 - TIR'!$E$18-'Ejercicio 3 - TIR'!$D$18)*(1-L892)))</f>
        <v>40271.9192494664</v>
      </c>
      <c r="N892" s="27">
        <f ca="1" t="shared" ref="N892:R892" si="6624">RAND()</f>
        <v>0.249535101626912</v>
      </c>
      <c r="O892" s="28">
        <f ca="1">IF(N892&lt;=('Ejercicio 3 - TIR'!$D$18-'Ejercicio 3 - TIR'!$C$18)/('Ejercicio 3 - TIR'!$E$18-'Ejercicio 3 - TIR'!$C$18),'Ejercicio 3 - TIR'!$C$18+SQRT(('Ejercicio 3 - TIR'!$E$18-'Ejercicio 3 - TIR'!$C$18)*('Ejercicio 3 - TIR'!$D$18-'Ejercicio 3 - TIR'!$C$18)*N892),'Ejercicio 3 - TIR'!$E$18-SQRT(('Ejercicio 3 - TIR'!$E$18-'Ejercicio 3 - TIR'!$C$18)*('Ejercicio 3 - TIR'!$E$18-'Ejercicio 3 - TIR'!$D$18)*(1-N892)))</f>
        <v>36118.0278884651</v>
      </c>
      <c r="P892" s="27">
        <f ca="1" t="shared" si="6624"/>
        <v>0.889498869679329</v>
      </c>
      <c r="Q892" s="29">
        <f ca="1">IF(P892&lt;=('Ejercicio 3 - TIR'!$D$22-'Ejercicio 3 - TIR'!$C$22)/('Ejercicio 3 - TIR'!$E$22-'Ejercicio 3 - TIR'!$C$22),'Ejercicio 3 - TIR'!$C$22+SQRT(('Ejercicio 3 - TIR'!$E$22-'Ejercicio 3 - TIR'!$C$22)*('Ejercicio 3 - TIR'!$D$22-'Ejercicio 3 - TIR'!$C$22)*P892),'Ejercicio 3 - TIR'!$E$22-SQRT(('Ejercicio 3 - TIR'!$E$22-'Ejercicio 3 - TIR'!$C$22)*('Ejercicio 3 - TIR'!$E$22-'Ejercicio 3 - TIR'!$D$22)*(1-P892)))</f>
        <v>0.16589673674013</v>
      </c>
      <c r="R892" s="27">
        <f ca="1" t="shared" si="6624"/>
        <v>0.724075408470211</v>
      </c>
      <c r="S892" s="29">
        <f ca="1">IF(R892&lt;=('Ejercicio 3 - TIR'!$D$23-'Ejercicio 3 - TIR'!$C$23)/('Ejercicio 3 - TIR'!$E$23-'Ejercicio 3 - TIR'!$C$23),'Ejercicio 3 - TIR'!$C$23+SQRT(('Ejercicio 3 - TIR'!$E$23-'Ejercicio 3 - TIR'!$C$23)*('Ejercicio 3 - TIR'!$D$23-'Ejercicio 3 - TIR'!$C$23)*R892),'Ejercicio 3 - TIR'!$E$23-SQRT(('Ejercicio 3 - TIR'!$E$23-'Ejercicio 3 - TIR'!$C$23)*('Ejercicio 3 - TIR'!$E$23-'Ejercicio 3 - TIR'!$D$23)*(1-R892)))</f>
        <v>0.157714034354473</v>
      </c>
      <c r="T892" s="27">
        <f ca="1" t="shared" ref="T892:X892" si="6625">RAND()</f>
        <v>0.205790530324662</v>
      </c>
      <c r="U892" s="29">
        <f ca="1">IF(T892&lt;=('Ejercicio 3 - TIR'!$D$24-'Ejercicio 3 - TIR'!$C$24)/('Ejercicio 3 - TIR'!$E$24-'Ejercicio 3 - TIR'!$C$24),'Ejercicio 3 - TIR'!$C$24+SQRT(('Ejercicio 3 - TIR'!$E$24-'Ejercicio 3 - TIR'!$C$24)*('Ejercicio 3 - TIR'!$D$24-'Ejercicio 3 - TIR'!$C$24)*T892),'Ejercicio 3 - TIR'!$E$24-SQRT(('Ejercicio 3 - TIR'!$E$24-'Ejercicio 3 - TIR'!$C$24)*('Ejercicio 3 - TIR'!$E$24-'Ejercicio 3 - TIR'!$D$24)*(1-T892)))</f>
        <v>0.17078846107055</v>
      </c>
      <c r="V892" s="27">
        <f ca="1" t="shared" si="6625"/>
        <v>0.287353112322777</v>
      </c>
      <c r="W892" s="29">
        <f ca="1">IF(V892&lt;=('Ejercicio 3 - TIR'!$D$25-'Ejercicio 3 - TIR'!$C$25)/('Ejercicio 3 - TIR'!$E$25-'Ejercicio 3 - TIR'!$C$25),'Ejercicio 3 - TIR'!$C$25+SQRT(('Ejercicio 3 - TIR'!$E$25-'Ejercicio 3 - TIR'!$C$25)*('Ejercicio 3 - TIR'!$D$25-'Ejercicio 3 - TIR'!$C$25)*V892),'Ejercicio 3 - TIR'!$E$25-SQRT(('Ejercicio 3 - TIR'!$E$25-'Ejercicio 3 - TIR'!$C$25)*('Ejercicio 3 - TIR'!$E$25-'Ejercicio 3 - TIR'!$D$25)*(1-V892)))</f>
        <v>0.200057391869564</v>
      </c>
      <c r="X892" s="27">
        <f ca="1" t="shared" si="6625"/>
        <v>0.00839257961541562</v>
      </c>
      <c r="Y892" s="29">
        <f ca="1">IF(X892&lt;=('Ejercicio 3 - TIR'!$D$26-'Ejercicio 3 - TIR'!$C$26)/('Ejercicio 3 - TIR'!$E$26-'Ejercicio 3 - TIR'!$C$26),'Ejercicio 3 - TIR'!$C$26+SQRT(('Ejercicio 3 - TIR'!$E$26-'Ejercicio 3 - TIR'!$C$26)*('Ejercicio 3 - TIR'!$D$26-'Ejercicio 3 - TIR'!$C$26)*X892),'Ejercicio 3 - TIR'!$E$26-SQRT(('Ejercicio 3 - TIR'!$E$26-'Ejercicio 3 - TIR'!$C$26)*('Ejercicio 3 - TIR'!$E$26-'Ejercicio 3 - TIR'!$D$26)*(1-X892)))</f>
        <v>0.194760248413856</v>
      </c>
      <c r="Z892" s="27">
        <f ca="1" t="shared" si="6192"/>
        <v>1.16589673674013</v>
      </c>
      <c r="AA892" s="27">
        <f ca="1" t="shared" si="6193"/>
        <v>1.34977501473213</v>
      </c>
      <c r="AB892" s="27">
        <f ca="1" t="shared" si="6194"/>
        <v>1.58030101228971</v>
      </c>
      <c r="AC892" s="27">
        <f ca="1" t="shared" si="6195"/>
        <v>1.89645191117722</v>
      </c>
      <c r="AD892" s="27">
        <f ca="1" t="shared" si="6196"/>
        <v>2.26580535650303</v>
      </c>
      <c r="AE892" s="26">
        <f ca="1" t="shared" si="6197"/>
        <v>5176.33727491335</v>
      </c>
      <c r="AF892" s="26">
        <f ca="1" t="shared" si="6198"/>
        <v>5992.71830971938</v>
      </c>
      <c r="AG892" s="26">
        <f ca="1" t="shared" si="6199"/>
        <v>7016.20544746566</v>
      </c>
      <c r="AH892" s="26">
        <f ca="1" t="shared" si="6200"/>
        <v>8419.84921010666</v>
      </c>
      <c r="AI892" s="26">
        <f ca="1" t="shared" si="6201"/>
        <v>10059.7011338743</v>
      </c>
      <c r="AJ892" s="28">
        <f ca="1" t="shared" si="6202"/>
        <v>42085.9160391623</v>
      </c>
      <c r="AK892" s="28">
        <f ca="1" t="shared" si="6203"/>
        <v>47017.4408454619</v>
      </c>
      <c r="AL892" s="28">
        <f ca="1" t="shared" si="6204"/>
        <v>54223.0889112866</v>
      </c>
      <c r="AM892" s="28">
        <f ca="1" t="shared" si="6205"/>
        <v>76373.7582274253</v>
      </c>
      <c r="AN892" s="28">
        <f ca="1" t="shared" si="6206"/>
        <v>81836.4210560101</v>
      </c>
      <c r="AO892" s="28">
        <f ca="1">C892/'Ejercicio 3 - TIR'!$D$7</f>
        <v>14256.729654126</v>
      </c>
      <c r="AP892" s="28">
        <f ca="1" t="shared" si="6207"/>
        <v>27829.1863850363</v>
      </c>
      <c r="AQ892" s="28">
        <f ca="1" t="shared" si="6208"/>
        <v>32760.7111913359</v>
      </c>
      <c r="AR892" s="28">
        <f ca="1" t="shared" si="6209"/>
        <v>39966.3592571605</v>
      </c>
      <c r="AS892" s="28">
        <f ca="1" t="shared" si="6210"/>
        <v>62117.0285732993</v>
      </c>
      <c r="AT892" s="28">
        <f ca="1" t="shared" si="6211"/>
        <v>67579.6914018841</v>
      </c>
      <c r="AU892" s="28">
        <f ca="1">AP892*'Ejercicio 3 - TIR'!$D$5</f>
        <v>13914.5931925182</v>
      </c>
      <c r="AV892" s="28">
        <f ca="1">AQ892*'Ejercicio 3 - TIR'!$D$5</f>
        <v>16380.355595668</v>
      </c>
      <c r="AW892" s="28">
        <f ca="1">AR892*'Ejercicio 3 - TIR'!$D$5</f>
        <v>19983.1796285803</v>
      </c>
      <c r="AX892" s="28">
        <f ca="1">AS892*'Ejercicio 3 - TIR'!$D$5</f>
        <v>31058.5142866496</v>
      </c>
      <c r="AY892" s="28">
        <f ca="1">AT892*'Ejercicio 3 - TIR'!$D$5</f>
        <v>33789.845700942</v>
      </c>
      <c r="AZ892" s="28">
        <f ca="1" t="shared" ref="AZ892:BD892" si="6626">AJ892-AU892-AE892</f>
        <v>22994.9855717308</v>
      </c>
      <c r="BA892" s="28">
        <f ca="1" t="shared" si="6626"/>
        <v>24644.3669400746</v>
      </c>
      <c r="BB892" s="28">
        <f ca="1" t="shared" si="6626"/>
        <v>27223.7038352406</v>
      </c>
      <c r="BC892" s="28">
        <f ca="1" t="shared" si="6626"/>
        <v>36895.394730669</v>
      </c>
      <c r="BD892" s="28">
        <f ca="1" t="shared" si="6626"/>
        <v>37986.8742211938</v>
      </c>
      <c r="BE892" s="28">
        <f ca="1" t="shared" ref="BE892:BI892" si="6627">AZ892/Z892</f>
        <v>19723.0036306862</v>
      </c>
      <c r="BF892" s="28">
        <f ca="1" t="shared" si="6627"/>
        <v>18258.1294446063</v>
      </c>
      <c r="BG892" s="28">
        <f ca="1" t="shared" si="6627"/>
        <v>17226.91033134</v>
      </c>
      <c r="BH892" s="28">
        <f ca="1" t="shared" si="6627"/>
        <v>19454.9592917261</v>
      </c>
      <c r="BI892" s="28">
        <f ca="1" t="shared" si="6627"/>
        <v>16765.2857347912</v>
      </c>
      <c r="BJ892" s="28">
        <f ca="1" t="shared" si="6214"/>
        <v>70698.0315287171</v>
      </c>
      <c r="BK892" s="28">
        <f ca="1" t="shared" si="6215"/>
        <v>32302.9744165343</v>
      </c>
      <c r="BL892" s="28">
        <f ca="1" t="shared" si="6216"/>
        <v>103001.005945251</v>
      </c>
      <c r="BM892" s="28">
        <f ca="1">BK892*'Ejercicio 3 - TIR'!$D$5</f>
        <v>16151.4872082671</v>
      </c>
      <c r="BN892" s="28">
        <f ca="1" t="shared" si="6217"/>
        <v>86849.5187369842</v>
      </c>
      <c r="BO892" s="28">
        <f ca="1" t="shared" si="6218"/>
        <v>38330.5293580138</v>
      </c>
      <c r="BP892" s="28">
        <f ca="1" t="shared" si="6219"/>
        <v>-102485.812801581</v>
      </c>
      <c r="BQ892" s="28">
        <f ca="1" t="shared" ref="BQ892:BT892" si="6628">BE892</f>
        <v>19723.0036306862</v>
      </c>
      <c r="BR892" s="28">
        <f ca="1" t="shared" si="6628"/>
        <v>18258.1294446063</v>
      </c>
      <c r="BS892" s="28">
        <f ca="1" t="shared" si="6628"/>
        <v>17226.91033134</v>
      </c>
      <c r="BT892" s="28">
        <f ca="1" t="shared" si="6628"/>
        <v>19454.9592917261</v>
      </c>
      <c r="BU892" s="28">
        <f ca="1" t="shared" si="6221"/>
        <v>55095.815092805</v>
      </c>
      <c r="BV892" s="30">
        <f ca="1" t="shared" si="6222"/>
        <v>7.02495988966658</v>
      </c>
    </row>
    <row r="893" ht="15" customHeight="1" spans="1:74">
      <c r="A893" s="26">
        <v>892</v>
      </c>
      <c r="B893" s="27">
        <f ca="1" t="shared" ref="B893:F893" si="6629">RAND()</f>
        <v>0.554411742960378</v>
      </c>
      <c r="C893" s="28">
        <f ca="1">IF(B893&lt;=('Ejercicio 3 - TIR'!$D$13-'Ejercicio 3 - TIR'!$C$13)/('Ejercicio 3 - TIR'!$E$13-'Ejercicio 3 - TIR'!$C$13),'Ejercicio 3 - TIR'!$C$13+SQRT(('Ejercicio 3 - TIR'!$E$13-'Ejercicio 3 - TIR'!$C$13)*('Ejercicio 3 - TIR'!$D$13-'Ejercicio 3 - TIR'!$C$13)*B893),'Ejercicio 3 - TIR'!$E$13-SQRT(('Ejercicio 3 - TIR'!$E$13-'Ejercicio 3 - TIR'!$C$13)*('Ejercicio 3 - TIR'!$E$13-'Ejercicio 3 - TIR'!$D$13)*(1-B893)))</f>
        <v>76876.2912047495</v>
      </c>
      <c r="D893" s="27">
        <f ca="1" t="shared" si="6629"/>
        <v>0.528312678900322</v>
      </c>
      <c r="E893" s="28">
        <f ca="1">IF(D893&lt;=('Ejercicio 3 - TIR'!$D$14-'Ejercicio 3 - TIR'!$C$14)/('Ejercicio 3 - TIR'!$E$14-'Ejercicio 3 - TIR'!$C$14),'Ejercicio 3 - TIR'!$C$14+SQRT(('Ejercicio 3 - TIR'!$E$14-'Ejercicio 3 - TIR'!$C$14)*('Ejercicio 3 - TIR'!$D$14-'Ejercicio 3 - TIR'!$C$14)*D893),'Ejercicio 3 - TIR'!$E$14-SQRT(('Ejercicio 3 - TIR'!$E$14-'Ejercicio 3 - TIR'!$C$14)*('Ejercicio 3 - TIR'!$E$14-'Ejercicio 3 - TIR'!$D$14)*(1-D893)))</f>
        <v>31588.5139145956</v>
      </c>
      <c r="F893" s="27">
        <f ca="1" t="shared" si="6629"/>
        <v>0.83850024679457</v>
      </c>
      <c r="G893" s="28">
        <f ca="1">IF(F893&lt;=('Ejercicio 3 - TIR'!$D$18-'Ejercicio 3 - TIR'!$C$18)/('Ejercicio 3 - TIR'!$E$18-'Ejercicio 3 - TIR'!$C$18),'Ejercicio 3 - TIR'!$C$18+SQRT(('Ejercicio 3 - TIR'!$E$18-'Ejercicio 3 - TIR'!$C$18)*('Ejercicio 3 - TIR'!$D$18-'Ejercicio 3 - TIR'!$C$18)*F893),'Ejercicio 3 - TIR'!$E$18-SQRT(('Ejercicio 3 - TIR'!$E$18-'Ejercicio 3 - TIR'!$C$18)*('Ejercicio 3 - TIR'!$E$18-'Ejercicio 3 - TIR'!$D$18)*(1-F893)))</f>
        <v>41519.7009481357</v>
      </c>
      <c r="H893" s="27">
        <f ca="1" t="shared" ref="H893:L893" si="6630">RAND()</f>
        <v>0.0790152661663241</v>
      </c>
      <c r="I893" s="28">
        <f ca="1">IF(H893&lt;=('Ejercicio 3 - TIR'!$D$18-'Ejercicio 3 - TIR'!$C$18)/('Ejercicio 3 - TIR'!$E$18-'Ejercicio 3 - TIR'!$C$18),'Ejercicio 3 - TIR'!$C$18+SQRT(('Ejercicio 3 - TIR'!$E$18-'Ejercicio 3 - TIR'!$C$18)*('Ejercicio 3 - TIR'!$D$18-'Ejercicio 3 - TIR'!$C$18)*H893),'Ejercicio 3 - TIR'!$E$18-SQRT(('Ejercicio 3 - TIR'!$E$18-'Ejercicio 3 - TIR'!$C$18)*('Ejercicio 3 - TIR'!$E$18-'Ejercicio 3 - TIR'!$D$18)*(1-H893)))</f>
        <v>33442.7154870754</v>
      </c>
      <c r="J893" s="27">
        <f ca="1" t="shared" si="6630"/>
        <v>0.405132183499108</v>
      </c>
      <c r="K893" s="28">
        <f ca="1">IF(J893&lt;=('Ejercicio 3 - TIR'!$D$18-'Ejercicio 3 - TIR'!$C$18)/('Ejercicio 3 - TIR'!$E$18-'Ejercicio 3 - TIR'!$C$18),'Ejercicio 3 - TIR'!$C$18+SQRT(('Ejercicio 3 - TIR'!$E$18-'Ejercicio 3 - TIR'!$C$18)*('Ejercicio 3 - TIR'!$D$18-'Ejercicio 3 - TIR'!$C$18)*J893),'Ejercicio 3 - TIR'!$E$18-SQRT(('Ejercicio 3 - TIR'!$E$18-'Ejercicio 3 - TIR'!$C$18)*('Ejercicio 3 - TIR'!$E$18-'Ejercicio 3 - TIR'!$D$18)*(1-J893)))</f>
        <v>37795.5004666068</v>
      </c>
      <c r="L893" s="27">
        <f ca="1" t="shared" si="6630"/>
        <v>0.715145721694343</v>
      </c>
      <c r="M893" s="28">
        <f ca="1">IF(L893&lt;=('Ejercicio 3 - TIR'!$D$18-'Ejercicio 3 - TIR'!$C$18)/('Ejercicio 3 - TIR'!$E$18-'Ejercicio 3 - TIR'!$C$18),'Ejercicio 3 - TIR'!$C$18+SQRT(('Ejercicio 3 - TIR'!$E$18-'Ejercicio 3 - TIR'!$C$18)*('Ejercicio 3 - TIR'!$D$18-'Ejercicio 3 - TIR'!$C$18)*L893),'Ejercicio 3 - TIR'!$E$18-SQRT(('Ejercicio 3 - TIR'!$E$18-'Ejercicio 3 - TIR'!$C$18)*('Ejercicio 3 - TIR'!$E$18-'Ejercicio 3 - TIR'!$D$18)*(1-L893)))</f>
        <v>40377.8716079143</v>
      </c>
      <c r="N893" s="27">
        <f ca="1" t="shared" ref="N893:R893" si="6631">RAND()</f>
        <v>0.450001171292106</v>
      </c>
      <c r="O893" s="28">
        <f ca="1">IF(N893&lt;=('Ejercicio 3 - TIR'!$D$18-'Ejercicio 3 - TIR'!$C$18)/('Ejercicio 3 - TIR'!$E$18-'Ejercicio 3 - TIR'!$C$18),'Ejercicio 3 - TIR'!$C$18+SQRT(('Ejercicio 3 - TIR'!$E$18-'Ejercicio 3 - TIR'!$C$18)*('Ejercicio 3 - TIR'!$D$18-'Ejercicio 3 - TIR'!$C$18)*N893),'Ejercicio 3 - TIR'!$E$18-SQRT(('Ejercicio 3 - TIR'!$E$18-'Ejercicio 3 - TIR'!$C$18)*('Ejercicio 3 - TIR'!$E$18-'Ejercicio 3 - TIR'!$D$18)*(1-N893)))</f>
        <v>38215.8490549557</v>
      </c>
      <c r="P893" s="27">
        <f ca="1" t="shared" si="6631"/>
        <v>0.0865372445626449</v>
      </c>
      <c r="Q893" s="29">
        <f ca="1">IF(P893&lt;=('Ejercicio 3 - TIR'!$D$22-'Ejercicio 3 - TIR'!$C$22)/('Ejercicio 3 - TIR'!$E$22-'Ejercicio 3 - TIR'!$C$22),'Ejercicio 3 - TIR'!$C$22+SQRT(('Ejercicio 3 - TIR'!$E$22-'Ejercicio 3 - TIR'!$C$22)*('Ejercicio 3 - TIR'!$D$22-'Ejercicio 3 - TIR'!$C$22)*P893),'Ejercicio 3 - TIR'!$E$22-SQRT(('Ejercicio 3 - TIR'!$E$22-'Ejercicio 3 - TIR'!$C$22)*('Ejercicio 3 - TIR'!$E$22-'Ejercicio 3 - TIR'!$D$22)*(1-P893)))</f>
        <v>0.132480666657385</v>
      </c>
      <c r="R893" s="27">
        <f ca="1" t="shared" si="6631"/>
        <v>0.545980490858142</v>
      </c>
      <c r="S893" s="29">
        <f ca="1">IF(R893&lt;=('Ejercicio 3 - TIR'!$D$23-'Ejercicio 3 - TIR'!$C$23)/('Ejercicio 3 - TIR'!$E$23-'Ejercicio 3 - TIR'!$C$23),'Ejercicio 3 - TIR'!$C$23+SQRT(('Ejercicio 3 - TIR'!$E$23-'Ejercicio 3 - TIR'!$C$23)*('Ejercicio 3 - TIR'!$D$23-'Ejercicio 3 - TIR'!$C$23)*R893),'Ejercicio 3 - TIR'!$E$23-SQRT(('Ejercicio 3 - TIR'!$E$23-'Ejercicio 3 - TIR'!$C$23)*('Ejercicio 3 - TIR'!$E$23-'Ejercicio 3 - TIR'!$D$23)*(1-R893)))</f>
        <v>0.151412675598172</v>
      </c>
      <c r="T893" s="27">
        <f ca="1" t="shared" ref="T893:X893" si="6632">RAND()</f>
        <v>0.267597018840323</v>
      </c>
      <c r="U893" s="29">
        <f ca="1">IF(T893&lt;=('Ejercicio 3 - TIR'!$D$24-'Ejercicio 3 - TIR'!$C$24)/('Ejercicio 3 - TIR'!$E$24-'Ejercicio 3 - TIR'!$C$24),'Ejercicio 3 - TIR'!$C$24+SQRT(('Ejercicio 3 - TIR'!$E$24-'Ejercicio 3 - TIR'!$C$24)*('Ejercicio 3 - TIR'!$D$24-'Ejercicio 3 - TIR'!$C$24)*T893),'Ejercicio 3 - TIR'!$E$24-SQRT(('Ejercicio 3 - TIR'!$E$24-'Ejercicio 3 - TIR'!$C$24)*('Ejercicio 3 - TIR'!$E$24-'Ejercicio 3 - TIR'!$D$24)*(1-T893)))</f>
        <v>0.173705563472836</v>
      </c>
      <c r="V893" s="27">
        <f ca="1" t="shared" si="6632"/>
        <v>0.226178179956407</v>
      </c>
      <c r="W893" s="29">
        <f ca="1">IF(V893&lt;=('Ejercicio 3 - TIR'!$D$25-'Ejercicio 3 - TIR'!$C$25)/('Ejercicio 3 - TIR'!$E$25-'Ejercicio 3 - TIR'!$C$25),'Ejercicio 3 - TIR'!$C$25+SQRT(('Ejercicio 3 - TIR'!$E$25-'Ejercicio 3 - TIR'!$C$25)*('Ejercicio 3 - TIR'!$D$25-'Ejercicio 3 - TIR'!$C$25)*V893),'Ejercicio 3 - TIR'!$E$25-SQRT(('Ejercicio 3 - TIR'!$E$25-'Ejercicio 3 - TIR'!$C$25)*('Ejercicio 3 - TIR'!$E$25-'Ejercicio 3 - TIR'!$D$25)*(1-V893)))</f>
        <v>0.197794646721387</v>
      </c>
      <c r="X893" s="27">
        <f ca="1" t="shared" si="6632"/>
        <v>0.984771110643806</v>
      </c>
      <c r="Y893" s="29">
        <f ca="1">IF(X893&lt;=('Ejercicio 3 - TIR'!$D$26-'Ejercicio 3 - TIR'!$C$26)/('Ejercicio 3 - TIR'!$E$26-'Ejercicio 3 - TIR'!$C$26),'Ejercicio 3 - TIR'!$C$26+SQRT(('Ejercicio 3 - TIR'!$E$26-'Ejercicio 3 - TIR'!$C$26)*('Ejercicio 3 - TIR'!$D$26-'Ejercicio 3 - TIR'!$C$26)*X893),'Ejercicio 3 - TIR'!$E$26-SQRT(('Ejercicio 3 - TIR'!$E$26-'Ejercicio 3 - TIR'!$C$26)*('Ejercicio 3 - TIR'!$E$26-'Ejercicio 3 - TIR'!$D$26)*(1-X893)))</f>
        <v>0.27093159316509</v>
      </c>
      <c r="Z893" s="27">
        <f ca="1" t="shared" si="6192"/>
        <v>1.13248066665739</v>
      </c>
      <c r="AA893" s="27">
        <f ca="1" t="shared" si="6193"/>
        <v>1.30395259445918</v>
      </c>
      <c r="AB893" s="27">
        <f ca="1" t="shared" si="6194"/>
        <v>1.53045641462158</v>
      </c>
      <c r="AC893" s="27">
        <f ca="1" t="shared" si="6195"/>
        <v>1.83317250047414</v>
      </c>
      <c r="AD893" s="27">
        <f ca="1" t="shared" si="6196"/>
        <v>2.32983684657402</v>
      </c>
      <c r="AE893" s="26">
        <f ca="1" t="shared" si="6197"/>
        <v>4184.86738212171</v>
      </c>
      <c r="AF893" s="26">
        <f ca="1" t="shared" si="6198"/>
        <v>4818.50934947227</v>
      </c>
      <c r="AG893" s="26">
        <f ca="1" t="shared" si="6199"/>
        <v>5655.51123112148</v>
      </c>
      <c r="AH893" s="26">
        <f ca="1" t="shared" si="6200"/>
        <v>6774.14107710999</v>
      </c>
      <c r="AI893" s="26">
        <f ca="1" t="shared" si="6201"/>
        <v>8609.46991145648</v>
      </c>
      <c r="AJ893" s="28">
        <f ca="1" t="shared" si="6202"/>
        <v>47020.25860916</v>
      </c>
      <c r="AK893" s="28">
        <f ca="1" t="shared" si="6203"/>
        <v>43607.7156251322</v>
      </c>
      <c r="AL893" s="28">
        <f ca="1" t="shared" si="6204"/>
        <v>57844.3661329512</v>
      </c>
      <c r="AM893" s="28">
        <f ca="1" t="shared" si="6205"/>
        <v>74019.603859304</v>
      </c>
      <c r="AN893" s="28">
        <f ca="1" t="shared" si="6206"/>
        <v>89036.6932513468</v>
      </c>
      <c r="AO893" s="28">
        <f ca="1">C893/'Ejercicio 3 - TIR'!$D$7</f>
        <v>15375.2582409499</v>
      </c>
      <c r="AP893" s="28">
        <f ca="1" t="shared" si="6207"/>
        <v>31645.0003682101</v>
      </c>
      <c r="AQ893" s="28">
        <f ca="1" t="shared" si="6208"/>
        <v>28232.4573841823</v>
      </c>
      <c r="AR893" s="28">
        <f ca="1" t="shared" si="6209"/>
        <v>42469.1078920014</v>
      </c>
      <c r="AS893" s="28">
        <f ca="1" t="shared" si="6210"/>
        <v>58644.3456183541</v>
      </c>
      <c r="AT893" s="28">
        <f ca="1" t="shared" si="6211"/>
        <v>73661.4350103969</v>
      </c>
      <c r="AU893" s="28">
        <f ca="1">AP893*'Ejercicio 3 - TIR'!$D$5</f>
        <v>15822.5001841051</v>
      </c>
      <c r="AV893" s="28">
        <f ca="1">AQ893*'Ejercicio 3 - TIR'!$D$5</f>
        <v>14116.2286920911</v>
      </c>
      <c r="AW893" s="28">
        <f ca="1">AR893*'Ejercicio 3 - TIR'!$D$5</f>
        <v>21234.5539460007</v>
      </c>
      <c r="AX893" s="28">
        <f ca="1">AS893*'Ejercicio 3 - TIR'!$D$5</f>
        <v>29322.172809177</v>
      </c>
      <c r="AY893" s="28">
        <f ca="1">AT893*'Ejercicio 3 - TIR'!$D$5</f>
        <v>36830.7175051985</v>
      </c>
      <c r="AZ893" s="28">
        <f ca="1" t="shared" ref="AZ893:BD893" si="6633">AJ893-AU893-AE893</f>
        <v>27012.8910429333</v>
      </c>
      <c r="BA893" s="28">
        <f ca="1" t="shared" si="6633"/>
        <v>24672.9775835688</v>
      </c>
      <c r="BB893" s="28">
        <f ca="1" t="shared" si="6633"/>
        <v>30954.3009558291</v>
      </c>
      <c r="BC893" s="28">
        <f ca="1" t="shared" si="6633"/>
        <v>37923.289973017</v>
      </c>
      <c r="BD893" s="28">
        <f ca="1" t="shared" si="6633"/>
        <v>43596.5058346919</v>
      </c>
      <c r="BE893" s="28">
        <f ca="1" t="shared" ref="BE893:BI893" si="6634">AZ893/Z893</f>
        <v>23852.8496231765</v>
      </c>
      <c r="BF893" s="28">
        <f ca="1" t="shared" si="6634"/>
        <v>18921.6829571952</v>
      </c>
      <c r="BG893" s="28">
        <f ca="1" t="shared" si="6634"/>
        <v>20225.5357683497</v>
      </c>
      <c r="BH893" s="28">
        <f ca="1" t="shared" si="6634"/>
        <v>20687.2457246704</v>
      </c>
      <c r="BI893" s="28">
        <f ca="1" t="shared" si="6634"/>
        <v>18712.2569972226</v>
      </c>
      <c r="BJ893" s="28">
        <f ca="1" t="shared" si="6214"/>
        <v>73596.0836467411</v>
      </c>
      <c r="BK893" s="28">
        <f ca="1" t="shared" si="6215"/>
        <v>35821.843175356</v>
      </c>
      <c r="BL893" s="28">
        <f ca="1" t="shared" si="6216"/>
        <v>109417.926822097</v>
      </c>
      <c r="BM893" s="28">
        <f ca="1">BK893*'Ejercicio 3 - TIR'!$D$5</f>
        <v>17910.921587678</v>
      </c>
      <c r="BN893" s="28">
        <f ca="1" t="shared" si="6217"/>
        <v>91507.0052344191</v>
      </c>
      <c r="BO893" s="28">
        <f ca="1" t="shared" si="6218"/>
        <v>39276.1430350706</v>
      </c>
      <c r="BP893" s="28">
        <f ca="1" t="shared" si="6219"/>
        <v>-108464.805119345</v>
      </c>
      <c r="BQ893" s="28">
        <f ca="1" t="shared" ref="BQ893:BT893" si="6635">BE893</f>
        <v>23852.8496231765</v>
      </c>
      <c r="BR893" s="28">
        <f ca="1" t="shared" si="6635"/>
        <v>18921.6829571952</v>
      </c>
      <c r="BS893" s="28">
        <f ca="1" t="shared" si="6635"/>
        <v>20225.5357683497</v>
      </c>
      <c r="BT893" s="28">
        <f ca="1" t="shared" si="6635"/>
        <v>20687.2457246704</v>
      </c>
      <c r="BU893" s="28">
        <f ca="1" t="shared" si="6221"/>
        <v>57988.4000322932</v>
      </c>
      <c r="BV893" s="30">
        <f ca="1" t="shared" si="6222"/>
        <v>8.17152696164203</v>
      </c>
    </row>
    <row r="894" ht="15" customHeight="1" spans="1:74">
      <c r="A894" s="26">
        <v>893</v>
      </c>
      <c r="B894" s="27">
        <f ca="1" t="shared" ref="B894:F894" si="6636">RAND()</f>
        <v>0.400599799724497</v>
      </c>
      <c r="C894" s="28">
        <f ca="1">IF(B894&lt;=('Ejercicio 3 - TIR'!$D$13-'Ejercicio 3 - TIR'!$C$13)/('Ejercicio 3 - TIR'!$E$13-'Ejercicio 3 - TIR'!$C$13),'Ejercicio 3 - TIR'!$C$13+SQRT(('Ejercicio 3 - TIR'!$E$13-'Ejercicio 3 - TIR'!$C$13)*('Ejercicio 3 - TIR'!$D$13-'Ejercicio 3 - TIR'!$C$13)*B894),'Ejercicio 3 - TIR'!$E$13-SQRT(('Ejercicio 3 - TIR'!$E$13-'Ejercicio 3 - TIR'!$C$13)*('Ejercicio 3 - TIR'!$E$13-'Ejercicio 3 - TIR'!$D$13)*(1-B894)))</f>
        <v>73180.5995531107</v>
      </c>
      <c r="D894" s="27">
        <f ca="1" t="shared" si="6636"/>
        <v>0.561657175878669</v>
      </c>
      <c r="E894" s="28">
        <f ca="1">IF(D894&lt;=('Ejercicio 3 - TIR'!$D$14-'Ejercicio 3 - TIR'!$C$14)/('Ejercicio 3 - TIR'!$E$14-'Ejercicio 3 - TIR'!$C$14),'Ejercicio 3 - TIR'!$C$14+SQRT(('Ejercicio 3 - TIR'!$E$14-'Ejercicio 3 - TIR'!$C$14)*('Ejercicio 3 - TIR'!$D$14-'Ejercicio 3 - TIR'!$C$14)*D894),'Ejercicio 3 - TIR'!$E$14-SQRT(('Ejercicio 3 - TIR'!$E$14-'Ejercicio 3 - TIR'!$C$14)*('Ejercicio 3 - TIR'!$E$14-'Ejercicio 3 - TIR'!$D$14)*(1-D894)))</f>
        <v>31891.2748463029</v>
      </c>
      <c r="F894" s="27">
        <f ca="1" t="shared" si="6636"/>
        <v>0.323246520776574</v>
      </c>
      <c r="G894" s="28">
        <f ca="1">IF(F894&lt;=('Ejercicio 3 - TIR'!$D$18-'Ejercicio 3 - TIR'!$C$18)/('Ejercicio 3 - TIR'!$E$18-'Ejercicio 3 - TIR'!$C$18),'Ejercicio 3 - TIR'!$C$18+SQRT(('Ejercicio 3 - TIR'!$E$18-'Ejercicio 3 - TIR'!$C$18)*('Ejercicio 3 - TIR'!$D$18-'Ejercicio 3 - TIR'!$C$18)*F894),'Ejercicio 3 - TIR'!$E$18-SQRT(('Ejercicio 3 - TIR'!$E$18-'Ejercicio 3 - TIR'!$C$18)*('Ejercicio 3 - TIR'!$E$18-'Ejercicio 3 - TIR'!$D$18)*(1-F894)))</f>
        <v>36963.2591590782</v>
      </c>
      <c r="H894" s="27">
        <f ca="1" t="shared" ref="H894:L894" si="6637">RAND()</f>
        <v>0.921218705795289</v>
      </c>
      <c r="I894" s="28">
        <f ca="1">IF(H894&lt;=('Ejercicio 3 - TIR'!$D$18-'Ejercicio 3 - TIR'!$C$18)/('Ejercicio 3 - TIR'!$E$18-'Ejercicio 3 - TIR'!$C$18),'Ejercicio 3 - TIR'!$C$18+SQRT(('Ejercicio 3 - TIR'!$E$18-'Ejercicio 3 - TIR'!$C$18)*('Ejercicio 3 - TIR'!$D$18-'Ejercicio 3 - TIR'!$C$18)*H894),'Ejercicio 3 - TIR'!$E$18-SQRT(('Ejercicio 3 - TIR'!$E$18-'Ejercicio 3 - TIR'!$C$18)*('Ejercicio 3 - TIR'!$E$18-'Ejercicio 3 - TIR'!$D$18)*(1-H894)))</f>
        <v>42569.2394059979</v>
      </c>
      <c r="J894" s="27">
        <f ca="1" t="shared" si="6637"/>
        <v>0.296764257793793</v>
      </c>
      <c r="K894" s="28">
        <f ca="1">IF(J894&lt;=('Ejercicio 3 - TIR'!$D$18-'Ejercicio 3 - TIR'!$C$18)/('Ejercicio 3 - TIR'!$E$18-'Ejercicio 3 - TIR'!$C$18),'Ejercicio 3 - TIR'!$C$18+SQRT(('Ejercicio 3 - TIR'!$E$18-'Ejercicio 3 - TIR'!$C$18)*('Ejercicio 3 - TIR'!$D$18-'Ejercicio 3 - TIR'!$C$18)*J894),'Ejercicio 3 - TIR'!$E$18-SQRT(('Ejercicio 3 - TIR'!$E$18-'Ejercicio 3 - TIR'!$C$18)*('Ejercicio 3 - TIR'!$E$18-'Ejercicio 3 - TIR'!$D$18)*(1-J894)))</f>
        <v>36671.9291564786</v>
      </c>
      <c r="L894" s="27">
        <f ca="1" t="shared" si="6637"/>
        <v>0.596269885456781</v>
      </c>
      <c r="M894" s="28">
        <f ca="1">IF(L894&lt;=('Ejercicio 3 - TIR'!$D$18-'Ejercicio 3 - TIR'!$C$18)/('Ejercicio 3 - TIR'!$E$18-'Ejercicio 3 - TIR'!$C$18),'Ejercicio 3 - TIR'!$C$18+SQRT(('Ejercicio 3 - TIR'!$E$18-'Ejercicio 3 - TIR'!$C$18)*('Ejercicio 3 - TIR'!$D$18-'Ejercicio 3 - TIR'!$C$18)*L894),'Ejercicio 3 - TIR'!$E$18-SQRT(('Ejercicio 3 - TIR'!$E$18-'Ejercicio 3 - TIR'!$C$18)*('Ejercicio 3 - TIR'!$E$18-'Ejercicio 3 - TIR'!$D$18)*(1-L894)))</f>
        <v>39457.2978603043</v>
      </c>
      <c r="N894" s="27">
        <f ca="1" t="shared" ref="N894:R894" si="6638">RAND()</f>
        <v>0.213887390635134</v>
      </c>
      <c r="O894" s="28">
        <f ca="1">IF(N894&lt;=('Ejercicio 3 - TIR'!$D$18-'Ejercicio 3 - TIR'!$C$18)/('Ejercicio 3 - TIR'!$E$18-'Ejercicio 3 - TIR'!$C$18),'Ejercicio 3 - TIR'!$C$18+SQRT(('Ejercicio 3 - TIR'!$E$18-'Ejercicio 3 - TIR'!$C$18)*('Ejercicio 3 - TIR'!$D$18-'Ejercicio 3 - TIR'!$C$18)*N894),'Ejercicio 3 - TIR'!$E$18-SQRT(('Ejercicio 3 - TIR'!$E$18-'Ejercicio 3 - TIR'!$C$18)*('Ejercicio 3 - TIR'!$E$18-'Ejercicio 3 - TIR'!$D$18)*(1-N894)))</f>
        <v>35664.1953175425</v>
      </c>
      <c r="P894" s="27">
        <f ca="1" t="shared" si="6638"/>
        <v>0.86414105665203</v>
      </c>
      <c r="Q894" s="29">
        <f ca="1">IF(P894&lt;=('Ejercicio 3 - TIR'!$D$22-'Ejercicio 3 - TIR'!$C$22)/('Ejercicio 3 - TIR'!$E$22-'Ejercicio 3 - TIR'!$C$22),'Ejercicio 3 - TIR'!$C$22+SQRT(('Ejercicio 3 - TIR'!$E$22-'Ejercicio 3 - TIR'!$C$22)*('Ejercicio 3 - TIR'!$D$22-'Ejercicio 3 - TIR'!$C$22)*P894),'Ejercicio 3 - TIR'!$E$22-SQRT(('Ejercicio 3 - TIR'!$E$22-'Ejercicio 3 - TIR'!$C$22)*('Ejercicio 3 - TIR'!$E$22-'Ejercicio 3 - TIR'!$D$22)*(1-P894)))</f>
        <v>0.164362030246022</v>
      </c>
      <c r="R894" s="27">
        <f ca="1" t="shared" si="6638"/>
        <v>0.00238761282430522</v>
      </c>
      <c r="S894" s="29">
        <f ca="1">IF(R894&lt;=('Ejercicio 3 - TIR'!$D$23-'Ejercicio 3 - TIR'!$C$23)/('Ejercicio 3 - TIR'!$E$23-'Ejercicio 3 - TIR'!$C$23),'Ejercicio 3 - TIR'!$C$23+SQRT(('Ejercicio 3 - TIR'!$E$23-'Ejercicio 3 - TIR'!$C$23)*('Ejercicio 3 - TIR'!$D$23-'Ejercicio 3 - TIR'!$C$23)*R894),'Ejercicio 3 - TIR'!$E$23-SQRT(('Ejercicio 3 - TIR'!$E$23-'Ejercicio 3 - TIR'!$C$23)*('Ejercicio 3 - TIR'!$E$23-'Ejercicio 3 - TIR'!$D$23)*(1-R894)))</f>
        <v>0.122073090225665</v>
      </c>
      <c r="T894" s="27">
        <f ca="1" t="shared" ref="T894:X894" si="6639">RAND()</f>
        <v>0.752230831293813</v>
      </c>
      <c r="U894" s="29">
        <f ca="1">IF(T894&lt;=('Ejercicio 3 - TIR'!$D$24-'Ejercicio 3 - TIR'!$C$24)/('Ejercicio 3 - TIR'!$E$24-'Ejercicio 3 - TIR'!$C$24),'Ejercicio 3 - TIR'!$C$24+SQRT(('Ejercicio 3 - TIR'!$E$24-'Ejercicio 3 - TIR'!$C$24)*('Ejercicio 3 - TIR'!$D$24-'Ejercicio 3 - TIR'!$C$24)*T894),'Ejercicio 3 - TIR'!$E$24-SQRT(('Ejercicio 3 - TIR'!$E$24-'Ejercicio 3 - TIR'!$C$24)*('Ejercicio 3 - TIR'!$E$24-'Ejercicio 3 - TIR'!$D$24)*(1-T894)))</f>
        <v>0.193660795904634</v>
      </c>
      <c r="V894" s="27">
        <f ca="1" t="shared" si="6639"/>
        <v>0.301610154771143</v>
      </c>
      <c r="W894" s="29">
        <f ca="1">IF(V894&lt;=('Ejercicio 3 - TIR'!$D$25-'Ejercicio 3 - TIR'!$C$25)/('Ejercicio 3 - TIR'!$E$25-'Ejercicio 3 - TIR'!$C$25),'Ejercicio 3 - TIR'!$C$25+SQRT(('Ejercicio 3 - TIR'!$E$25-'Ejercicio 3 - TIR'!$C$25)*('Ejercicio 3 - TIR'!$D$25-'Ejercicio 3 - TIR'!$C$25)*V894),'Ejercicio 3 - TIR'!$E$25-SQRT(('Ejercicio 3 - TIR'!$E$25-'Ejercicio 3 - TIR'!$C$25)*('Ejercicio 3 - TIR'!$E$25-'Ejercicio 3 - TIR'!$D$25)*(1-V894)))</f>
        <v>0.200559485659016</v>
      </c>
      <c r="X894" s="27">
        <f ca="1" t="shared" si="6639"/>
        <v>0.833713197325473</v>
      </c>
      <c r="Y894" s="29">
        <f ca="1">IF(X894&lt;=('Ejercicio 3 - TIR'!$D$26-'Ejercicio 3 - TIR'!$C$26)/('Ejercicio 3 - TIR'!$E$26-'Ejercicio 3 - TIR'!$C$26),'Ejercicio 3 - TIR'!$C$26+SQRT(('Ejercicio 3 - TIR'!$E$26-'Ejercicio 3 - TIR'!$C$26)*('Ejercicio 3 - TIR'!$D$26-'Ejercicio 3 - TIR'!$C$26)*X894),'Ejercicio 3 - TIR'!$E$26-SQRT(('Ejercicio 3 - TIR'!$E$26-'Ejercicio 3 - TIR'!$C$26)*('Ejercicio 3 - TIR'!$E$26-'Ejercicio 3 - TIR'!$D$26)*(1-X894)))</f>
        <v>0.250034207261572</v>
      </c>
      <c r="Z894" s="27">
        <f ca="1" t="shared" si="6192"/>
        <v>1.16436203024602</v>
      </c>
      <c r="AA894" s="27">
        <f ca="1" t="shared" si="6193"/>
        <v>1.30649930141958</v>
      </c>
      <c r="AB894" s="27">
        <f ca="1" t="shared" si="6194"/>
        <v>1.55951699598135</v>
      </c>
      <c r="AC894" s="27">
        <f ca="1" t="shared" si="6195"/>
        <v>1.87229292257186</v>
      </c>
      <c r="AD894" s="27">
        <f ca="1" t="shared" si="6196"/>
        <v>2.34043019922857</v>
      </c>
      <c r="AE894" s="26">
        <f ca="1" t="shared" si="6197"/>
        <v>5241.71468087223</v>
      </c>
      <c r="AF894" s="26">
        <f ca="1" t="shared" si="6198"/>
        <v>5881.58699004754</v>
      </c>
      <c r="AG894" s="26">
        <f ca="1" t="shared" si="6199"/>
        <v>7020.61980772249</v>
      </c>
      <c r="AH894" s="26">
        <f ca="1" t="shared" si="6200"/>
        <v>8428.67170536681</v>
      </c>
      <c r="AI894" s="26">
        <f ca="1" t="shared" si="6201"/>
        <v>10536.1279534862</v>
      </c>
      <c r="AJ894" s="28">
        <f ca="1" t="shared" si="6202"/>
        <v>43038.6154789741</v>
      </c>
      <c r="AK894" s="28">
        <f ca="1" t="shared" si="6203"/>
        <v>55616.6815458993</v>
      </c>
      <c r="AL894" s="28">
        <f ca="1" t="shared" si="6204"/>
        <v>57190.4967949523</v>
      </c>
      <c r="AM894" s="28">
        <f ca="1" t="shared" si="6205"/>
        <v>73875.6195276577</v>
      </c>
      <c r="AN894" s="28">
        <f ca="1" t="shared" si="6206"/>
        <v>83469.5597523625</v>
      </c>
      <c r="AO894" s="28">
        <f ca="1">C894/'Ejercicio 3 - TIR'!$D$7</f>
        <v>14636.1199106222</v>
      </c>
      <c r="AP894" s="28">
        <f ca="1" t="shared" si="6207"/>
        <v>28402.495568352</v>
      </c>
      <c r="AQ894" s="28">
        <f ca="1" t="shared" si="6208"/>
        <v>40980.5616352771</v>
      </c>
      <c r="AR894" s="28">
        <f ca="1" t="shared" si="6209"/>
        <v>42554.3768843301</v>
      </c>
      <c r="AS894" s="28">
        <f ca="1" t="shared" si="6210"/>
        <v>59239.4996170356</v>
      </c>
      <c r="AT894" s="28">
        <f ca="1" t="shared" si="6211"/>
        <v>68833.4398417404</v>
      </c>
      <c r="AU894" s="28">
        <f ca="1">AP894*'Ejercicio 3 - TIR'!$D$5</f>
        <v>14201.247784176</v>
      </c>
      <c r="AV894" s="28">
        <f ca="1">AQ894*'Ejercicio 3 - TIR'!$D$5</f>
        <v>20490.2808176386</v>
      </c>
      <c r="AW894" s="28">
        <f ca="1">AR894*'Ejercicio 3 - TIR'!$D$5</f>
        <v>21277.1884421651</v>
      </c>
      <c r="AX894" s="28">
        <f ca="1">AS894*'Ejercicio 3 - TIR'!$D$5</f>
        <v>29619.7498085178</v>
      </c>
      <c r="AY894" s="28">
        <f ca="1">AT894*'Ejercicio 3 - TIR'!$D$5</f>
        <v>34416.7199208702</v>
      </c>
      <c r="AZ894" s="28">
        <f ca="1" t="shared" ref="AZ894:BD894" si="6640">AJ894-AU894-AE894</f>
        <v>23595.6530139259</v>
      </c>
      <c r="BA894" s="28">
        <f ca="1" t="shared" si="6640"/>
        <v>29244.8137382132</v>
      </c>
      <c r="BB894" s="28">
        <f ca="1" t="shared" si="6640"/>
        <v>28892.6885450647</v>
      </c>
      <c r="BC894" s="28">
        <f ca="1" t="shared" si="6640"/>
        <v>35827.1980137731</v>
      </c>
      <c r="BD894" s="28">
        <f ca="1" t="shared" si="6640"/>
        <v>38516.7118780061</v>
      </c>
      <c r="BE894" s="28">
        <f ca="1" t="shared" ref="BE894:BI894" si="6641">AZ894/Z894</f>
        <v>20264.8767316299</v>
      </c>
      <c r="BF894" s="28">
        <f ca="1" t="shared" si="6641"/>
        <v>22384.1020859614</v>
      </c>
      <c r="BG894" s="28">
        <f ca="1" t="shared" si="6641"/>
        <v>18526.6903916514</v>
      </c>
      <c r="BH894" s="28">
        <f ca="1" t="shared" si="6641"/>
        <v>19135.4662413397</v>
      </c>
      <c r="BI894" s="28">
        <f ca="1" t="shared" si="6641"/>
        <v>16457.1077106686</v>
      </c>
      <c r="BJ894" s="28">
        <f ca="1" t="shared" si="6214"/>
        <v>74639.3027421858</v>
      </c>
      <c r="BK894" s="28">
        <f ca="1" t="shared" si="6215"/>
        <v>34254.8170383506</v>
      </c>
      <c r="BL894" s="28">
        <f ca="1" t="shared" si="6216"/>
        <v>108894.119780536</v>
      </c>
      <c r="BM894" s="28">
        <f ca="1">BK894*'Ejercicio 3 - TIR'!$D$5</f>
        <v>17127.4085191753</v>
      </c>
      <c r="BN894" s="28">
        <f ca="1" t="shared" si="6217"/>
        <v>91766.7112613611</v>
      </c>
      <c r="BO894" s="28">
        <f ca="1" t="shared" si="6218"/>
        <v>39209.334801614</v>
      </c>
      <c r="BP894" s="28">
        <f ca="1" t="shared" si="6219"/>
        <v>-105071.874399414</v>
      </c>
      <c r="BQ894" s="28">
        <f ca="1" t="shared" ref="BQ894:BT894" si="6642">BE894</f>
        <v>20264.8767316299</v>
      </c>
      <c r="BR894" s="28">
        <f ca="1" t="shared" si="6642"/>
        <v>22384.1020859614</v>
      </c>
      <c r="BS894" s="28">
        <f ca="1" t="shared" si="6642"/>
        <v>18526.6903916514</v>
      </c>
      <c r="BT894" s="28">
        <f ca="1" t="shared" si="6642"/>
        <v>19135.4662413397</v>
      </c>
      <c r="BU894" s="28">
        <f ca="1" t="shared" si="6221"/>
        <v>55666.4425122826</v>
      </c>
      <c r="BV894" s="30">
        <f ca="1" t="shared" si="6222"/>
        <v>7.85745108206228</v>
      </c>
    </row>
    <row r="895" ht="15" customHeight="1" spans="1:74">
      <c r="A895" s="26">
        <v>894</v>
      </c>
      <c r="B895" s="27">
        <f ca="1" t="shared" ref="B895:F895" si="6643">RAND()</f>
        <v>0.67582741460969</v>
      </c>
      <c r="C895" s="28">
        <f ca="1">IF(B895&lt;=('Ejercicio 3 - TIR'!$D$13-'Ejercicio 3 - TIR'!$C$13)/('Ejercicio 3 - TIR'!$E$13-'Ejercicio 3 - TIR'!$C$13),'Ejercicio 3 - TIR'!$C$13+SQRT(('Ejercicio 3 - TIR'!$E$13-'Ejercicio 3 - TIR'!$C$13)*('Ejercicio 3 - TIR'!$D$13-'Ejercicio 3 - TIR'!$C$13)*B895),'Ejercicio 3 - TIR'!$E$13-SQRT(('Ejercicio 3 - TIR'!$E$13-'Ejercicio 3 - TIR'!$C$13)*('Ejercicio 3 - TIR'!$E$13-'Ejercicio 3 - TIR'!$D$13)*(1-B895)))</f>
        <v>80276.7370227852</v>
      </c>
      <c r="D895" s="27">
        <f ca="1" t="shared" si="6643"/>
        <v>0.189725768482782</v>
      </c>
      <c r="E895" s="28">
        <f ca="1">IF(D895&lt;=('Ejercicio 3 - TIR'!$D$14-'Ejercicio 3 - TIR'!$C$14)/('Ejercicio 3 - TIR'!$E$14-'Ejercicio 3 - TIR'!$C$14),'Ejercicio 3 - TIR'!$C$14+SQRT(('Ejercicio 3 - TIR'!$E$14-'Ejercicio 3 - TIR'!$C$14)*('Ejercicio 3 - TIR'!$D$14-'Ejercicio 3 - TIR'!$C$14)*D895),'Ejercicio 3 - TIR'!$E$14-SQRT(('Ejercicio 3 - TIR'!$E$14-'Ejercicio 3 - TIR'!$C$14)*('Ejercicio 3 - TIR'!$E$14-'Ejercicio 3 - TIR'!$D$14)*(1-D895)))</f>
        <v>28772.1920200606</v>
      </c>
      <c r="F895" s="27">
        <f ca="1" t="shared" si="6643"/>
        <v>0.181507770877744</v>
      </c>
      <c r="G895" s="28">
        <f ca="1">IF(F895&lt;=('Ejercicio 3 - TIR'!$D$18-'Ejercicio 3 - TIR'!$C$18)/('Ejercicio 3 - TIR'!$E$18-'Ejercicio 3 - TIR'!$C$18),'Ejercicio 3 - TIR'!$C$18+SQRT(('Ejercicio 3 - TIR'!$E$18-'Ejercicio 3 - TIR'!$C$18)*('Ejercicio 3 - TIR'!$D$18-'Ejercicio 3 - TIR'!$C$18)*F895),'Ejercicio 3 - TIR'!$E$18-SQRT(('Ejercicio 3 - TIR'!$E$18-'Ejercicio 3 - TIR'!$C$18)*('Ejercicio 3 - TIR'!$E$18-'Ejercicio 3 - TIR'!$D$18)*(1-F895)))</f>
        <v>35217.8698365963</v>
      </c>
      <c r="H895" s="27">
        <f ca="1" t="shared" ref="H895:L895" si="6644">RAND()</f>
        <v>0.127932487539681</v>
      </c>
      <c r="I895" s="28">
        <f ca="1">IF(H895&lt;=('Ejercicio 3 - TIR'!$D$18-'Ejercicio 3 - TIR'!$C$18)/('Ejercicio 3 - TIR'!$E$18-'Ejercicio 3 - TIR'!$C$18),'Ejercicio 3 - TIR'!$C$18+SQRT(('Ejercicio 3 - TIR'!$E$18-'Ejercicio 3 - TIR'!$C$18)*('Ejercicio 3 - TIR'!$D$18-'Ejercicio 3 - TIR'!$C$18)*H895),'Ejercicio 3 - TIR'!$E$18-SQRT(('Ejercicio 3 - TIR'!$E$18-'Ejercicio 3 - TIR'!$C$18)*('Ejercicio 3 - TIR'!$E$18-'Ejercicio 3 - TIR'!$D$18)*(1-H895)))</f>
        <v>34380.6247420833</v>
      </c>
      <c r="J895" s="27">
        <f ca="1" t="shared" si="6644"/>
        <v>0.0188009816416119</v>
      </c>
      <c r="K895" s="28">
        <f ca="1">IF(J895&lt;=('Ejercicio 3 - TIR'!$D$18-'Ejercicio 3 - TIR'!$C$18)/('Ejercicio 3 - TIR'!$E$18-'Ejercicio 3 - TIR'!$C$18),'Ejercicio 3 - TIR'!$C$18+SQRT(('Ejercicio 3 - TIR'!$E$18-'Ejercicio 3 - TIR'!$C$18)*('Ejercicio 3 - TIR'!$D$18-'Ejercicio 3 - TIR'!$C$18)*J895),'Ejercicio 3 - TIR'!$E$18-SQRT(('Ejercicio 3 - TIR'!$E$18-'Ejercicio 3 - TIR'!$C$18)*('Ejercicio 3 - TIR'!$E$18-'Ejercicio 3 - TIR'!$D$18)*(1-J895)))</f>
        <v>31679.3294037329</v>
      </c>
      <c r="L895" s="27">
        <f ca="1" t="shared" si="6644"/>
        <v>0.580549845103708</v>
      </c>
      <c r="M895" s="28">
        <f ca="1">IF(L895&lt;=('Ejercicio 3 - TIR'!$D$18-'Ejercicio 3 - TIR'!$C$18)/('Ejercicio 3 - TIR'!$E$18-'Ejercicio 3 - TIR'!$C$18),'Ejercicio 3 - TIR'!$C$18+SQRT(('Ejercicio 3 - TIR'!$E$18-'Ejercicio 3 - TIR'!$C$18)*('Ejercicio 3 - TIR'!$D$18-'Ejercicio 3 - TIR'!$C$18)*L895),'Ejercicio 3 - TIR'!$E$18-SQRT(('Ejercicio 3 - TIR'!$E$18-'Ejercicio 3 - TIR'!$C$18)*('Ejercicio 3 - TIR'!$E$18-'Ejercicio 3 - TIR'!$D$18)*(1-L895)))</f>
        <v>39331.7992244559</v>
      </c>
      <c r="N895" s="27">
        <f ca="1" t="shared" ref="N895:R895" si="6645">RAND()</f>
        <v>0.994970832298763</v>
      </c>
      <c r="O895" s="28">
        <f ca="1">IF(N895&lt;=('Ejercicio 3 - TIR'!$D$18-'Ejercicio 3 - TIR'!$C$18)/('Ejercicio 3 - TIR'!$E$18-'Ejercicio 3 - TIR'!$C$18),'Ejercicio 3 - TIR'!$C$18+SQRT(('Ejercicio 3 - TIR'!$E$18-'Ejercicio 3 - TIR'!$C$18)*('Ejercicio 3 - TIR'!$D$18-'Ejercicio 3 - TIR'!$C$18)*N895),'Ejercicio 3 - TIR'!$E$18-SQRT(('Ejercicio 3 - TIR'!$E$18-'Ejercicio 3 - TIR'!$C$18)*('Ejercicio 3 - TIR'!$E$18-'Ejercicio 3 - TIR'!$D$18)*(1-N895)))</f>
        <v>44385.8440120029</v>
      </c>
      <c r="P895" s="27">
        <f ca="1" t="shared" si="6645"/>
        <v>0.0526339958349129</v>
      </c>
      <c r="Q895" s="29">
        <f ca="1">IF(P895&lt;=('Ejercicio 3 - TIR'!$D$22-'Ejercicio 3 - TIR'!$C$22)/('Ejercicio 3 - TIR'!$E$22-'Ejercicio 3 - TIR'!$C$22),'Ejercicio 3 - TIR'!$C$22+SQRT(('Ejercicio 3 - TIR'!$E$22-'Ejercicio 3 - TIR'!$C$22)*('Ejercicio 3 - TIR'!$D$22-'Ejercicio 3 - TIR'!$C$22)*P895),'Ejercicio 3 - TIR'!$E$22-SQRT(('Ejercicio 3 - TIR'!$E$22-'Ejercicio 3 - TIR'!$C$22)*('Ejercicio 3 - TIR'!$E$22-'Ejercicio 3 - TIR'!$D$22)*(1-P895)))</f>
        <v>0.129733508745712</v>
      </c>
      <c r="R895" s="27">
        <f ca="1" t="shared" si="6645"/>
        <v>0.248204346589968</v>
      </c>
      <c r="S895" s="29">
        <f ca="1">IF(R895&lt;=('Ejercicio 3 - TIR'!$D$23-'Ejercicio 3 - TIR'!$C$23)/('Ejercicio 3 - TIR'!$E$23-'Ejercicio 3 - TIR'!$C$23),'Ejercicio 3 - TIR'!$C$23+SQRT(('Ejercicio 3 - TIR'!$E$23-'Ejercicio 3 - TIR'!$C$23)*('Ejercicio 3 - TIR'!$D$23-'Ejercicio 3 - TIR'!$C$23)*R895),'Ejercicio 3 - TIR'!$E$23-SQRT(('Ejercicio 3 - TIR'!$E$23-'Ejercicio 3 - TIR'!$C$23)*('Ejercicio 3 - TIR'!$E$23-'Ejercicio 3 - TIR'!$D$23)*(1-R895)))</f>
        <v>0.141136883021438</v>
      </c>
      <c r="T895" s="27">
        <f ca="1" t="shared" ref="T895:X895" si="6646">RAND()</f>
        <v>0.164055045159059</v>
      </c>
      <c r="U895" s="29">
        <f ca="1">IF(T895&lt;=('Ejercicio 3 - TIR'!$D$24-'Ejercicio 3 - TIR'!$C$24)/('Ejercicio 3 - TIR'!$E$24-'Ejercicio 3 - TIR'!$C$24),'Ejercicio 3 - TIR'!$C$24+SQRT(('Ejercicio 3 - TIR'!$E$24-'Ejercicio 3 - TIR'!$C$24)*('Ejercicio 3 - TIR'!$D$24-'Ejercicio 3 - TIR'!$C$24)*T895),'Ejercicio 3 - TIR'!$E$24-SQRT(('Ejercicio 3 - TIR'!$E$24-'Ejercicio 3 - TIR'!$C$24)*('Ejercicio 3 - TIR'!$E$24-'Ejercicio 3 - TIR'!$D$24)*(1-T895)))</f>
        <v>0.16856113129187</v>
      </c>
      <c r="V895" s="27">
        <f ca="1" t="shared" si="6646"/>
        <v>0.0800458340083774</v>
      </c>
      <c r="W895" s="29">
        <f ca="1">IF(V895&lt;=('Ejercicio 3 - TIR'!$D$25-'Ejercicio 3 - TIR'!$C$25)/('Ejercicio 3 - TIR'!$E$25-'Ejercicio 3 - TIR'!$C$25),'Ejercicio 3 - TIR'!$C$25+SQRT(('Ejercicio 3 - TIR'!$E$25-'Ejercicio 3 - TIR'!$C$25)*('Ejercicio 3 - TIR'!$D$25-'Ejercicio 3 - TIR'!$C$25)*V895),'Ejercicio 3 - TIR'!$E$25-SQRT(('Ejercicio 3 - TIR'!$E$25-'Ejercicio 3 - TIR'!$C$25)*('Ejercicio 3 - TIR'!$E$25-'Ejercicio 3 - TIR'!$D$25)*(1-V895)))</f>
        <v>0.190586036444852</v>
      </c>
      <c r="X895" s="27">
        <f ca="1" t="shared" si="6646"/>
        <v>0.812897183525299</v>
      </c>
      <c r="Y895" s="29">
        <f ca="1">IF(X895&lt;=('Ejercicio 3 - TIR'!$D$26-'Ejercicio 3 - TIR'!$C$26)/('Ejercicio 3 - TIR'!$E$26-'Ejercicio 3 - TIR'!$C$26),'Ejercicio 3 - TIR'!$C$26+SQRT(('Ejercicio 3 - TIR'!$E$26-'Ejercicio 3 - TIR'!$C$26)*('Ejercicio 3 - TIR'!$D$26-'Ejercicio 3 - TIR'!$C$26)*X895),'Ejercicio 3 - TIR'!$E$26-SQRT(('Ejercicio 3 - TIR'!$E$26-'Ejercicio 3 - TIR'!$C$26)*('Ejercicio 3 - TIR'!$E$26-'Ejercicio 3 - TIR'!$D$26)*(1-X895)))</f>
        <v>0.248213914853141</v>
      </c>
      <c r="Z895" s="27">
        <f ca="1" t="shared" si="6192"/>
        <v>1.12973350874571</v>
      </c>
      <c r="AA895" s="27">
        <f ca="1" t="shared" si="6193"/>
        <v>1.28918057481495</v>
      </c>
      <c r="AB895" s="27">
        <f ca="1" t="shared" si="6194"/>
        <v>1.50648631094526</v>
      </c>
      <c r="AC895" s="27">
        <f ca="1" t="shared" si="6195"/>
        <v>1.79360156590675</v>
      </c>
      <c r="AD895" s="27">
        <f ca="1" t="shared" si="6196"/>
        <v>2.23879843226719</v>
      </c>
      <c r="AE895" s="26">
        <f ca="1" t="shared" si="6197"/>
        <v>3732.71742506782</v>
      </c>
      <c r="AF895" s="26">
        <f ca="1" t="shared" si="6198"/>
        <v>4259.5415276417</v>
      </c>
      <c r="AG895" s="26">
        <f ca="1" t="shared" si="6199"/>
        <v>4977.53466632568</v>
      </c>
      <c r="AH895" s="26">
        <f ca="1" t="shared" si="6200"/>
        <v>5926.18326964754</v>
      </c>
      <c r="AI895" s="26">
        <f ca="1" t="shared" si="6201"/>
        <v>7397.14441914395</v>
      </c>
      <c r="AJ895" s="28">
        <f ca="1" t="shared" si="6202"/>
        <v>39786.8076610477</v>
      </c>
      <c r="AK895" s="28">
        <f ca="1" t="shared" si="6203"/>
        <v>44322.8335674961</v>
      </c>
      <c r="AL895" s="28">
        <f ca="1" t="shared" si="6204"/>
        <v>47724.4760866494</v>
      </c>
      <c r="AM895" s="28">
        <f ca="1" t="shared" si="6205"/>
        <v>70545.576678914</v>
      </c>
      <c r="AN895" s="28">
        <f ca="1" t="shared" si="6206"/>
        <v>99370.9579889279</v>
      </c>
      <c r="AO895" s="28">
        <f ca="1">C895/'Ejercicio 3 - TIR'!$D$7</f>
        <v>16055.347404557</v>
      </c>
      <c r="AP895" s="28">
        <f ca="1" t="shared" si="6207"/>
        <v>23731.4602564907</v>
      </c>
      <c r="AQ895" s="28">
        <f ca="1" t="shared" si="6208"/>
        <v>28267.4861629391</v>
      </c>
      <c r="AR895" s="28">
        <f ca="1" t="shared" si="6209"/>
        <v>31669.1286820923</v>
      </c>
      <c r="AS895" s="28">
        <f ca="1" t="shared" si="6210"/>
        <v>54490.229274357</v>
      </c>
      <c r="AT895" s="28">
        <f ca="1" t="shared" si="6211"/>
        <v>83315.6105843709</v>
      </c>
      <c r="AU895" s="28">
        <f ca="1">AP895*'Ejercicio 3 - TIR'!$D$5</f>
        <v>11865.7301282453</v>
      </c>
      <c r="AV895" s="28">
        <f ca="1">AQ895*'Ejercicio 3 - TIR'!$D$5</f>
        <v>14133.7430814695</v>
      </c>
      <c r="AW895" s="28">
        <f ca="1">AR895*'Ejercicio 3 - TIR'!$D$5</f>
        <v>15834.5643410462</v>
      </c>
      <c r="AX895" s="28">
        <f ca="1">AS895*'Ejercicio 3 - TIR'!$D$5</f>
        <v>27245.1146371785</v>
      </c>
      <c r="AY895" s="28">
        <f ca="1">AT895*'Ejercicio 3 - TIR'!$D$5</f>
        <v>41657.8052921854</v>
      </c>
      <c r="AZ895" s="28">
        <f ca="1" t="shared" ref="AZ895:BD895" si="6647">AJ895-AU895-AE895</f>
        <v>24188.3601077346</v>
      </c>
      <c r="BA895" s="28">
        <f ca="1" t="shared" si="6647"/>
        <v>25929.5489583849</v>
      </c>
      <c r="BB895" s="28">
        <f ca="1" t="shared" si="6647"/>
        <v>26912.3770792775</v>
      </c>
      <c r="BC895" s="28">
        <f ca="1" t="shared" si="6647"/>
        <v>37374.278772088</v>
      </c>
      <c r="BD895" s="28">
        <f ca="1" t="shared" si="6647"/>
        <v>50316.0082775985</v>
      </c>
      <c r="BE895" s="28">
        <f ca="1" t="shared" ref="BE895:BI895" si="6648">AZ895/Z895</f>
        <v>21410.6777576154</v>
      </c>
      <c r="BF895" s="28">
        <f ca="1" t="shared" si="6648"/>
        <v>20113.2017228128</v>
      </c>
      <c r="BG895" s="28">
        <f ca="1" t="shared" si="6648"/>
        <v>17864.335629038</v>
      </c>
      <c r="BH895" s="28">
        <f ca="1" t="shared" si="6648"/>
        <v>20837.5591784196</v>
      </c>
      <c r="BI895" s="28">
        <f ca="1" t="shared" si="6648"/>
        <v>22474.5593673855</v>
      </c>
      <c r="BJ895" s="28">
        <f ca="1" t="shared" si="6214"/>
        <v>64415.1383874021</v>
      </c>
      <c r="BK895" s="28">
        <f ca="1" t="shared" si="6215"/>
        <v>35944.6865988273</v>
      </c>
      <c r="BL895" s="28">
        <f ca="1" t="shared" si="6216"/>
        <v>100359.824986229</v>
      </c>
      <c r="BM895" s="28">
        <f ca="1">BK895*'Ejercicio 3 - TIR'!$D$5</f>
        <v>17972.3432994137</v>
      </c>
      <c r="BN895" s="28">
        <f ca="1" t="shared" si="6217"/>
        <v>82387.4816868158</v>
      </c>
      <c r="BO895" s="28">
        <f ca="1" t="shared" si="6218"/>
        <v>36799.8657223391</v>
      </c>
      <c r="BP895" s="28">
        <f ca="1" t="shared" si="6219"/>
        <v>-109048.929042846</v>
      </c>
      <c r="BQ895" s="28">
        <f ca="1" t="shared" ref="BQ895:BT895" si="6649">BE895</f>
        <v>21410.6777576154</v>
      </c>
      <c r="BR895" s="28">
        <f ca="1" t="shared" si="6649"/>
        <v>20113.2017228128</v>
      </c>
      <c r="BS895" s="28">
        <f ca="1" t="shared" si="6649"/>
        <v>17864.335629038</v>
      </c>
      <c r="BT895" s="28">
        <f ca="1" t="shared" si="6649"/>
        <v>20837.5591784196</v>
      </c>
      <c r="BU895" s="28">
        <f ca="1" t="shared" si="6221"/>
        <v>59274.4250897246</v>
      </c>
      <c r="BV895" s="30">
        <f ca="1" t="shared" si="6222"/>
        <v>7.36673944681991</v>
      </c>
    </row>
    <row r="896" ht="15" customHeight="1" spans="1:74">
      <c r="A896" s="26">
        <v>895</v>
      </c>
      <c r="B896" s="27">
        <f ca="1" t="shared" ref="B896:F896" si="6650">RAND()</f>
        <v>0.737840957659643</v>
      </c>
      <c r="C896" s="28">
        <f ca="1">IF(B896&lt;=('Ejercicio 3 - TIR'!$D$13-'Ejercicio 3 - TIR'!$C$13)/('Ejercicio 3 - TIR'!$E$13-'Ejercicio 3 - TIR'!$C$13),'Ejercicio 3 - TIR'!$C$13+SQRT(('Ejercicio 3 - TIR'!$E$13-'Ejercicio 3 - TIR'!$C$13)*('Ejercicio 3 - TIR'!$D$13-'Ejercicio 3 - TIR'!$C$13)*B896),'Ejercicio 3 - TIR'!$E$13-SQRT(('Ejercicio 3 - TIR'!$E$13-'Ejercicio 3 - TIR'!$C$13)*('Ejercicio 3 - TIR'!$E$13-'Ejercicio 3 - TIR'!$D$13)*(1-B896)))</f>
        <v>82263.2908686975</v>
      </c>
      <c r="D896" s="27">
        <f ca="1" t="shared" si="6650"/>
        <v>0.45354779760017</v>
      </c>
      <c r="E896" s="28">
        <f ca="1">IF(D896&lt;=('Ejercicio 3 - TIR'!$D$14-'Ejercicio 3 - TIR'!$C$14)/('Ejercicio 3 - TIR'!$E$14-'Ejercicio 3 - TIR'!$C$14),'Ejercicio 3 - TIR'!$C$14+SQRT(('Ejercicio 3 - TIR'!$E$14-'Ejercicio 3 - TIR'!$C$14)*('Ejercicio 3 - TIR'!$D$14-'Ejercicio 3 - TIR'!$C$14)*D896),'Ejercicio 3 - TIR'!$E$14-SQRT(('Ejercicio 3 - TIR'!$E$14-'Ejercicio 3 - TIR'!$C$14)*('Ejercicio 3 - TIR'!$E$14-'Ejercicio 3 - TIR'!$D$14)*(1-D896)))</f>
        <v>30946.3913073309</v>
      </c>
      <c r="F896" s="27">
        <f ca="1" t="shared" si="6650"/>
        <v>0.238838378464921</v>
      </c>
      <c r="G896" s="28">
        <f ca="1">IF(F896&lt;=('Ejercicio 3 - TIR'!$D$18-'Ejercicio 3 - TIR'!$C$18)/('Ejercicio 3 - TIR'!$E$18-'Ejercicio 3 - TIR'!$C$18),'Ejercicio 3 - TIR'!$C$18+SQRT(('Ejercicio 3 - TIR'!$E$18-'Ejercicio 3 - TIR'!$C$18)*('Ejercicio 3 - TIR'!$D$18-'Ejercicio 3 - TIR'!$C$18)*F896),'Ejercicio 3 - TIR'!$E$18-SQRT(('Ejercicio 3 - TIR'!$E$18-'Ejercicio 3 - TIR'!$C$18)*('Ejercicio 3 - TIR'!$E$18-'Ejercicio 3 - TIR'!$D$18)*(1-F896)))</f>
        <v>35985.4621183112</v>
      </c>
      <c r="H896" s="27">
        <f ca="1" t="shared" ref="H896:L896" si="6651">RAND()</f>
        <v>0.441914091592692</v>
      </c>
      <c r="I896" s="28">
        <f ca="1">IF(H896&lt;=('Ejercicio 3 - TIR'!$D$18-'Ejercicio 3 - TIR'!$C$18)/('Ejercicio 3 - TIR'!$E$18-'Ejercicio 3 - TIR'!$C$18),'Ejercicio 3 - TIR'!$C$18+SQRT(('Ejercicio 3 - TIR'!$E$18-'Ejercicio 3 - TIR'!$C$18)*('Ejercicio 3 - TIR'!$D$18-'Ejercicio 3 - TIR'!$C$18)*H896),'Ejercicio 3 - TIR'!$E$18-SQRT(('Ejercicio 3 - TIR'!$E$18-'Ejercicio 3 - TIR'!$C$18)*('Ejercicio 3 - TIR'!$E$18-'Ejercicio 3 - TIR'!$D$18)*(1-H896)))</f>
        <v>38141.6898576956</v>
      </c>
      <c r="J896" s="27">
        <f ca="1" t="shared" si="6651"/>
        <v>0.980659830725213</v>
      </c>
      <c r="K896" s="28">
        <f ca="1">IF(J896&lt;=('Ejercicio 3 - TIR'!$D$18-'Ejercicio 3 - TIR'!$C$18)/('Ejercicio 3 - TIR'!$E$18-'Ejercicio 3 - TIR'!$C$18),'Ejercicio 3 - TIR'!$C$18+SQRT(('Ejercicio 3 - TIR'!$E$18-'Ejercicio 3 - TIR'!$C$18)*('Ejercicio 3 - TIR'!$D$18-'Ejercicio 3 - TIR'!$C$18)*J896),'Ejercicio 3 - TIR'!$E$18-SQRT(('Ejercicio 3 - TIR'!$E$18-'Ejercicio 3 - TIR'!$C$18)*('Ejercicio 3 - TIR'!$E$18-'Ejercicio 3 - TIR'!$D$18)*(1-J896)))</f>
        <v>43795.6276756713</v>
      </c>
      <c r="L896" s="27">
        <f ca="1" t="shared" si="6651"/>
        <v>0.503209818166329</v>
      </c>
      <c r="M896" s="28">
        <f ca="1">IF(L896&lt;=('Ejercicio 3 - TIR'!$D$18-'Ejercicio 3 - TIR'!$C$18)/('Ejercicio 3 - TIR'!$E$18-'Ejercicio 3 - TIR'!$C$18),'Ejercicio 3 - TIR'!$C$18+SQRT(('Ejercicio 3 - TIR'!$E$18-'Ejercicio 3 - TIR'!$C$18)*('Ejercicio 3 - TIR'!$D$18-'Ejercicio 3 - TIR'!$C$18)*L896),'Ejercicio 3 - TIR'!$E$18-SQRT(('Ejercicio 3 - TIR'!$E$18-'Ejercicio 3 - TIR'!$C$18)*('Ejercicio 3 - TIR'!$E$18-'Ejercicio 3 - TIR'!$D$18)*(1-L896)))</f>
        <v>38688.0074082006</v>
      </c>
      <c r="N896" s="27">
        <f ca="1" t="shared" ref="N896:R896" si="6652">RAND()</f>
        <v>0.147376347589848</v>
      </c>
      <c r="O896" s="28">
        <f ca="1">IF(N896&lt;=('Ejercicio 3 - TIR'!$D$18-'Ejercicio 3 - TIR'!$C$18)/('Ejercicio 3 - TIR'!$E$18-'Ejercicio 3 - TIR'!$C$18),'Ejercicio 3 - TIR'!$C$18+SQRT(('Ejercicio 3 - TIR'!$E$18-'Ejercicio 3 - TIR'!$C$18)*('Ejercicio 3 - TIR'!$D$18-'Ejercicio 3 - TIR'!$C$18)*N896),'Ejercicio 3 - TIR'!$E$18-SQRT(('Ejercicio 3 - TIR'!$E$18-'Ejercicio 3 - TIR'!$C$18)*('Ejercicio 3 - TIR'!$E$18-'Ejercicio 3 - TIR'!$D$18)*(1-N896)))</f>
        <v>34701.7499017363</v>
      </c>
      <c r="P896" s="27">
        <f ca="1" t="shared" si="6652"/>
        <v>0.789846808728445</v>
      </c>
      <c r="Q896" s="29">
        <f ca="1">IF(P896&lt;=('Ejercicio 3 - TIR'!$D$22-'Ejercicio 3 - TIR'!$C$22)/('Ejercicio 3 - TIR'!$E$22-'Ejercicio 3 - TIR'!$C$22),'Ejercicio 3 - TIR'!$C$22+SQRT(('Ejercicio 3 - TIR'!$E$22-'Ejercicio 3 - TIR'!$C$22)*('Ejercicio 3 - TIR'!$D$22-'Ejercicio 3 - TIR'!$C$22)*P896),'Ejercicio 3 - TIR'!$E$22-SQRT(('Ejercicio 3 - TIR'!$E$22-'Ejercicio 3 - TIR'!$C$22)*('Ejercicio 3 - TIR'!$E$22-'Ejercicio 3 - TIR'!$D$22)*(1-P896)))</f>
        <v>0.160550687819648</v>
      </c>
      <c r="R896" s="27">
        <f ca="1" t="shared" si="6652"/>
        <v>0.55051448417704</v>
      </c>
      <c r="S896" s="29">
        <f ca="1">IF(R896&lt;=('Ejercicio 3 - TIR'!$D$23-'Ejercicio 3 - TIR'!$C$23)/('Ejercicio 3 - TIR'!$E$23-'Ejercicio 3 - TIR'!$C$23),'Ejercicio 3 - TIR'!$C$23+SQRT(('Ejercicio 3 - TIR'!$E$23-'Ejercicio 3 - TIR'!$C$23)*('Ejercicio 3 - TIR'!$D$23-'Ejercicio 3 - TIR'!$C$23)*R896),'Ejercicio 3 - TIR'!$E$23-SQRT(('Ejercicio 3 - TIR'!$E$23-'Ejercicio 3 - TIR'!$C$23)*('Ejercicio 3 - TIR'!$E$23-'Ejercicio 3 - TIR'!$D$23)*(1-R896)))</f>
        <v>0.151555775129539</v>
      </c>
      <c r="T896" s="27">
        <f ca="1" t="shared" ref="T896:X896" si="6653">RAND()</f>
        <v>0.349329788787875</v>
      </c>
      <c r="U896" s="29">
        <f ca="1">IF(T896&lt;=('Ejercicio 3 - TIR'!$D$24-'Ejercicio 3 - TIR'!$C$24)/('Ejercicio 3 - TIR'!$E$24-'Ejercicio 3 - TIR'!$C$24),'Ejercicio 3 - TIR'!$C$24+SQRT(('Ejercicio 3 - TIR'!$E$24-'Ejercicio 3 - TIR'!$C$24)*('Ejercicio 3 - TIR'!$D$24-'Ejercicio 3 - TIR'!$C$24)*T896),'Ejercicio 3 - TIR'!$E$24-SQRT(('Ejercicio 3 - TIR'!$E$24-'Ejercicio 3 - TIR'!$C$24)*('Ejercicio 3 - TIR'!$E$24-'Ejercicio 3 - TIR'!$D$24)*(1-T896)))</f>
        <v>0.177084913816635</v>
      </c>
      <c r="V896" s="27">
        <f ca="1" t="shared" si="6653"/>
        <v>0.0149320068796428</v>
      </c>
      <c r="W896" s="29">
        <f ca="1">IF(V896&lt;=('Ejercicio 3 - TIR'!$D$25-'Ejercicio 3 - TIR'!$C$25)/('Ejercicio 3 - TIR'!$E$25-'Ejercicio 3 - TIR'!$C$25),'Ejercicio 3 - TIR'!$C$25+SQRT(('Ejercicio 3 - TIR'!$E$25-'Ejercicio 3 - TIR'!$C$25)*('Ejercicio 3 - TIR'!$D$25-'Ejercicio 3 - TIR'!$C$25)*V896),'Ejercicio 3 - TIR'!$E$25-SQRT(('Ejercicio 3 - TIR'!$E$25-'Ejercicio 3 - TIR'!$C$25)*('Ejercicio 3 - TIR'!$E$25-'Ejercicio 3 - TIR'!$D$25)*(1-V896)))</f>
        <v>0.184572177777766</v>
      </c>
      <c r="X896" s="27">
        <f ca="1" t="shared" si="6653"/>
        <v>0.751777057145234</v>
      </c>
      <c r="Y896" s="29">
        <f ca="1">IF(X896&lt;=('Ejercicio 3 - TIR'!$D$26-'Ejercicio 3 - TIR'!$C$26)/('Ejercicio 3 - TIR'!$E$26-'Ejercicio 3 - TIR'!$C$26),'Ejercicio 3 - TIR'!$C$26+SQRT(('Ejercicio 3 - TIR'!$E$26-'Ejercicio 3 - TIR'!$C$26)*('Ejercicio 3 - TIR'!$D$26-'Ejercicio 3 - TIR'!$C$26)*X896),'Ejercicio 3 - TIR'!$E$26-SQRT(('Ejercicio 3 - TIR'!$E$26-'Ejercicio 3 - TIR'!$C$26)*('Ejercicio 3 - TIR'!$E$26-'Ejercicio 3 - TIR'!$D$26)*(1-X896)))</f>
        <v>0.243388473243858</v>
      </c>
      <c r="Z896" s="27">
        <f ca="1" t="shared" si="6192"/>
        <v>1.16055068781965</v>
      </c>
      <c r="AA896" s="27">
        <f ca="1" t="shared" si="6193"/>
        <v>1.33643884688927</v>
      </c>
      <c r="AB896" s="27">
        <f ca="1" t="shared" si="6194"/>
        <v>1.57310200491186</v>
      </c>
      <c r="AC896" s="27">
        <f ca="1" t="shared" si="6195"/>
        <v>1.86345286782502</v>
      </c>
      <c r="AD896" s="27">
        <f ca="1" t="shared" si="6196"/>
        <v>2.31699581628684</v>
      </c>
      <c r="AE896" s="26">
        <f ca="1" t="shared" si="6197"/>
        <v>4968.46440992793</v>
      </c>
      <c r="AF896" s="26">
        <f ca="1" t="shared" si="6198"/>
        <v>5721.46388477809</v>
      </c>
      <c r="AG896" s="26">
        <f ca="1" t="shared" si="6199"/>
        <v>6734.64882371901</v>
      </c>
      <c r="AH896" s="26">
        <f ca="1" t="shared" si="6200"/>
        <v>7977.6776236813</v>
      </c>
      <c r="AI896" s="26">
        <f ca="1" t="shared" si="6201"/>
        <v>9919.35240054078</v>
      </c>
      <c r="AJ896" s="28">
        <f ca="1" t="shared" si="6202"/>
        <v>41762.9528129139</v>
      </c>
      <c r="AK896" s="28">
        <f ca="1" t="shared" si="6203"/>
        <v>50974.0360118271</v>
      </c>
      <c r="AL896" s="28">
        <f ca="1" t="shared" si="6204"/>
        <v>68894.989702972</v>
      </c>
      <c r="AM896" s="28">
        <f ca="1" t="shared" si="6205"/>
        <v>72093.278355247</v>
      </c>
      <c r="AN896" s="28">
        <f ca="1" t="shared" si="6206"/>
        <v>80403.8093401551</v>
      </c>
      <c r="AO896" s="28">
        <f ca="1">C896/'Ejercicio 3 - TIR'!$D$7</f>
        <v>16452.6581737395</v>
      </c>
      <c r="AP896" s="28">
        <f ca="1" t="shared" si="6207"/>
        <v>25310.2946391744</v>
      </c>
      <c r="AQ896" s="28">
        <f ca="1" t="shared" si="6208"/>
        <v>34521.3778380876</v>
      </c>
      <c r="AR896" s="28">
        <f ca="1" t="shared" si="6209"/>
        <v>52442.3315292325</v>
      </c>
      <c r="AS896" s="28">
        <f ca="1" t="shared" si="6210"/>
        <v>55640.6201815075</v>
      </c>
      <c r="AT896" s="28">
        <f ca="1" t="shared" si="6211"/>
        <v>63951.1511664156</v>
      </c>
      <c r="AU896" s="28">
        <f ca="1">AP896*'Ejercicio 3 - TIR'!$D$5</f>
        <v>12655.1473195872</v>
      </c>
      <c r="AV896" s="28">
        <f ca="1">AQ896*'Ejercicio 3 - TIR'!$D$5</f>
        <v>17260.6889190438</v>
      </c>
      <c r="AW896" s="28">
        <f ca="1">AR896*'Ejercicio 3 - TIR'!$D$5</f>
        <v>26221.1657646162</v>
      </c>
      <c r="AX896" s="28">
        <f ca="1">AS896*'Ejercicio 3 - TIR'!$D$5</f>
        <v>27820.3100907537</v>
      </c>
      <c r="AY896" s="28">
        <f ca="1">AT896*'Ejercicio 3 - TIR'!$D$5</f>
        <v>31975.5755832078</v>
      </c>
      <c r="AZ896" s="28">
        <f ca="1" t="shared" ref="AZ896:BD896" si="6654">AJ896-AU896-AE896</f>
        <v>24139.3410833988</v>
      </c>
      <c r="BA896" s="28">
        <f ca="1" t="shared" si="6654"/>
        <v>27991.8832080052</v>
      </c>
      <c r="BB896" s="28">
        <f ca="1" t="shared" si="6654"/>
        <v>35939.1751146367</v>
      </c>
      <c r="BC896" s="28">
        <f ca="1" t="shared" si="6654"/>
        <v>36295.290640812</v>
      </c>
      <c r="BD896" s="28">
        <f ca="1" t="shared" si="6654"/>
        <v>38508.8813564065</v>
      </c>
      <c r="BE896" s="28">
        <f ca="1" t="shared" ref="BE896:BI896" si="6655">AZ896/Z896</f>
        <v>20799.9024400648</v>
      </c>
      <c r="BF896" s="28">
        <f ca="1" t="shared" si="6655"/>
        <v>20945.1283709387</v>
      </c>
      <c r="BG896" s="28">
        <f ca="1" t="shared" si="6655"/>
        <v>22846.0551206597</v>
      </c>
      <c r="BH896" s="28">
        <f ca="1" t="shared" si="6655"/>
        <v>19477.4395786973</v>
      </c>
      <c r="BI896" s="28">
        <f ca="1" t="shared" si="6655"/>
        <v>16620.1773372729</v>
      </c>
      <c r="BJ896" s="28">
        <f ca="1" t="shared" si="6214"/>
        <v>71702.6591882609</v>
      </c>
      <c r="BK896" s="28">
        <f ca="1" t="shared" si="6215"/>
        <v>38120.7401553519</v>
      </c>
      <c r="BL896" s="28">
        <f ca="1" t="shared" si="6216"/>
        <v>109823.399343613</v>
      </c>
      <c r="BM896" s="28">
        <f ca="1">BK896*'Ejercicio 3 - TIR'!$D$5</f>
        <v>19060.3700776759</v>
      </c>
      <c r="BN896" s="28">
        <f ca="1" t="shared" si="6217"/>
        <v>90763.0292659368</v>
      </c>
      <c r="BO896" s="28">
        <f ca="1" t="shared" si="6218"/>
        <v>39172.7203942006</v>
      </c>
      <c r="BP896" s="28">
        <f ca="1" t="shared" si="6219"/>
        <v>-113209.682176028</v>
      </c>
      <c r="BQ896" s="28">
        <f ca="1" t="shared" ref="BQ896:BT896" si="6656">BE896</f>
        <v>20799.9024400648</v>
      </c>
      <c r="BR896" s="28">
        <f ca="1" t="shared" si="6656"/>
        <v>20945.1283709387</v>
      </c>
      <c r="BS896" s="28">
        <f ca="1" t="shared" si="6656"/>
        <v>22846.0551206597</v>
      </c>
      <c r="BT896" s="28">
        <f ca="1" t="shared" si="6656"/>
        <v>19477.4395786973</v>
      </c>
      <c r="BU896" s="28">
        <f ca="1" t="shared" si="6221"/>
        <v>55792.8977314735</v>
      </c>
      <c r="BV896" s="30">
        <f ca="1" t="shared" si="6222"/>
        <v>6.37695454803222</v>
      </c>
    </row>
    <row r="897" ht="15" customHeight="1" spans="1:74">
      <c r="A897" s="26">
        <v>896</v>
      </c>
      <c r="B897" s="27">
        <f ca="1" t="shared" ref="B897:F897" si="6657">RAND()</f>
        <v>0.579992635364022</v>
      </c>
      <c r="C897" s="28">
        <f ca="1">IF(B897&lt;=('Ejercicio 3 - TIR'!$D$13-'Ejercicio 3 - TIR'!$C$13)/('Ejercicio 3 - TIR'!$E$13-'Ejercicio 3 - TIR'!$C$13),'Ejercicio 3 - TIR'!$C$13+SQRT(('Ejercicio 3 - TIR'!$E$13-'Ejercicio 3 - TIR'!$C$13)*('Ejercicio 3 - TIR'!$D$13-'Ejercicio 3 - TIR'!$C$13)*B897),'Ejercicio 3 - TIR'!$E$13-SQRT(('Ejercicio 3 - TIR'!$E$13-'Ejercicio 3 - TIR'!$C$13)*('Ejercicio 3 - TIR'!$E$13-'Ejercicio 3 - TIR'!$D$13)*(1-B897)))</f>
        <v>77549.8588520434</v>
      </c>
      <c r="D897" s="27">
        <f ca="1" t="shared" si="6657"/>
        <v>0.437146379672452</v>
      </c>
      <c r="E897" s="28">
        <f ca="1">IF(D897&lt;=('Ejercicio 3 - TIR'!$D$14-'Ejercicio 3 - TIR'!$C$14)/('Ejercicio 3 - TIR'!$E$14-'Ejercicio 3 - TIR'!$C$14),'Ejercicio 3 - TIR'!$C$14+SQRT(('Ejercicio 3 - TIR'!$E$14-'Ejercicio 3 - TIR'!$C$14)*('Ejercicio 3 - TIR'!$D$14-'Ejercicio 3 - TIR'!$C$14)*D897),'Ejercicio 3 - TIR'!$E$14-SQRT(('Ejercicio 3 - TIR'!$E$14-'Ejercicio 3 - TIR'!$C$14)*('Ejercicio 3 - TIR'!$E$14-'Ejercicio 3 - TIR'!$D$14)*(1-D897)))</f>
        <v>30811.5266203176</v>
      </c>
      <c r="F897" s="27">
        <f ca="1" t="shared" si="6657"/>
        <v>0.400746097478899</v>
      </c>
      <c r="G897" s="28">
        <f ca="1">IF(F897&lt;=('Ejercicio 3 - TIR'!$D$18-'Ejercicio 3 - TIR'!$C$18)/('Ejercicio 3 - TIR'!$E$18-'Ejercicio 3 - TIR'!$C$18),'Ejercicio 3 - TIR'!$C$18+SQRT(('Ejercicio 3 - TIR'!$E$18-'Ejercicio 3 - TIR'!$C$18)*('Ejercicio 3 - TIR'!$D$18-'Ejercicio 3 - TIR'!$C$18)*F897),'Ejercicio 3 - TIR'!$E$18-SQRT(('Ejercicio 3 - TIR'!$E$18-'Ejercicio 3 - TIR'!$C$18)*('Ejercicio 3 - TIR'!$E$18-'Ejercicio 3 - TIR'!$D$18)*(1-F897)))</f>
        <v>37753.1873846719</v>
      </c>
      <c r="H897" s="27">
        <f ca="1" t="shared" ref="H897:L897" si="6658">RAND()</f>
        <v>0.139494018234192</v>
      </c>
      <c r="I897" s="28">
        <f ca="1">IF(H897&lt;=('Ejercicio 3 - TIR'!$D$18-'Ejercicio 3 - TIR'!$C$18)/('Ejercicio 3 - TIR'!$E$18-'Ejercicio 3 - TIR'!$C$18),'Ejercicio 3 - TIR'!$C$18+SQRT(('Ejercicio 3 - TIR'!$E$18-'Ejercicio 3 - TIR'!$C$18)*('Ejercicio 3 - TIR'!$D$18-'Ejercicio 3 - TIR'!$C$18)*H897),'Ejercicio 3 - TIR'!$E$18-SQRT(('Ejercicio 3 - TIR'!$E$18-'Ejercicio 3 - TIR'!$C$18)*('Ejercicio 3 - TIR'!$E$18-'Ejercicio 3 - TIR'!$D$18)*(1-H897)))</f>
        <v>34574.2871286277</v>
      </c>
      <c r="J897" s="27">
        <f ca="1" t="shared" si="6658"/>
        <v>0.625096009786103</v>
      </c>
      <c r="K897" s="28">
        <f ca="1">IF(J897&lt;=('Ejercicio 3 - TIR'!$D$18-'Ejercicio 3 - TIR'!$C$18)/('Ejercicio 3 - TIR'!$E$18-'Ejercicio 3 - TIR'!$C$18),'Ejercicio 3 - TIR'!$C$18+SQRT(('Ejercicio 3 - TIR'!$E$18-'Ejercicio 3 - TIR'!$C$18)*('Ejercicio 3 - TIR'!$D$18-'Ejercicio 3 - TIR'!$C$18)*J897),'Ejercicio 3 - TIR'!$E$18-SQRT(('Ejercicio 3 - TIR'!$E$18-'Ejercicio 3 - TIR'!$C$18)*('Ejercicio 3 - TIR'!$E$18-'Ejercicio 3 - TIR'!$D$18)*(1-J897)))</f>
        <v>39683.2020255655</v>
      </c>
      <c r="L897" s="27">
        <f ca="1" t="shared" si="6658"/>
        <v>0.123831557732788</v>
      </c>
      <c r="M897" s="28">
        <f ca="1">IF(L897&lt;=('Ejercicio 3 - TIR'!$D$18-'Ejercicio 3 - TIR'!$C$18)/('Ejercicio 3 - TIR'!$E$18-'Ejercicio 3 - TIR'!$C$18),'Ejercicio 3 - TIR'!$C$18+SQRT(('Ejercicio 3 - TIR'!$E$18-'Ejercicio 3 - TIR'!$C$18)*('Ejercicio 3 - TIR'!$D$18-'Ejercicio 3 - TIR'!$C$18)*L897),'Ejercicio 3 - TIR'!$E$18-SQRT(('Ejercicio 3 - TIR'!$E$18-'Ejercicio 3 - TIR'!$C$18)*('Ejercicio 3 - TIR'!$E$18-'Ejercicio 3 - TIR'!$D$18)*(1-L897)))</f>
        <v>34309.841488955</v>
      </c>
      <c r="N897" s="27">
        <f ca="1" t="shared" ref="N897:R897" si="6659">RAND()</f>
        <v>0.310878608531345</v>
      </c>
      <c r="O897" s="28">
        <f ca="1">IF(N897&lt;=('Ejercicio 3 - TIR'!$D$18-'Ejercicio 3 - TIR'!$C$18)/('Ejercicio 3 - TIR'!$E$18-'Ejercicio 3 - TIR'!$C$18),'Ejercicio 3 - TIR'!$C$18+SQRT(('Ejercicio 3 - TIR'!$E$18-'Ejercicio 3 - TIR'!$C$18)*('Ejercicio 3 - TIR'!$D$18-'Ejercicio 3 - TIR'!$C$18)*N897),'Ejercicio 3 - TIR'!$E$18-SQRT(('Ejercicio 3 - TIR'!$E$18-'Ejercicio 3 - TIR'!$C$18)*('Ejercicio 3 - TIR'!$E$18-'Ejercicio 3 - TIR'!$D$18)*(1-N897)))</f>
        <v>36828.7474165986</v>
      </c>
      <c r="P897" s="27">
        <f ca="1" t="shared" si="6659"/>
        <v>0.223098431480665</v>
      </c>
      <c r="Q897" s="29">
        <f ca="1">IF(P897&lt;=('Ejercicio 3 - TIR'!$D$22-'Ejercicio 3 - TIR'!$C$22)/('Ejercicio 3 - TIR'!$E$22-'Ejercicio 3 - TIR'!$C$22),'Ejercicio 3 - TIR'!$C$22+SQRT(('Ejercicio 3 - TIR'!$E$22-'Ejercicio 3 - TIR'!$C$22)*('Ejercicio 3 - TIR'!$D$22-'Ejercicio 3 - TIR'!$C$22)*P897),'Ejercicio 3 - TIR'!$E$22-SQRT(('Ejercicio 3 - TIR'!$E$22-'Ejercicio 3 - TIR'!$C$22)*('Ejercicio 3 - TIR'!$E$22-'Ejercicio 3 - TIR'!$D$22)*(1-P897)))</f>
        <v>0.140039390626094</v>
      </c>
      <c r="R897" s="27">
        <f ca="1" t="shared" si="6659"/>
        <v>0.292358648365684</v>
      </c>
      <c r="S897" s="29">
        <f ca="1">IF(R897&lt;=('Ejercicio 3 - TIR'!$D$23-'Ejercicio 3 - TIR'!$C$23)/('Ejercicio 3 - TIR'!$E$23-'Ejercicio 3 - TIR'!$C$23),'Ejercicio 3 - TIR'!$C$23+SQRT(('Ejercicio 3 - TIR'!$E$23-'Ejercicio 3 - TIR'!$C$23)*('Ejercicio 3 - TIR'!$D$23-'Ejercicio 3 - TIR'!$C$23)*R897),'Ejercicio 3 - TIR'!$E$23-SQRT(('Ejercicio 3 - TIR'!$E$23-'Ejercicio 3 - TIR'!$C$23)*('Ejercicio 3 - TIR'!$E$23-'Ejercicio 3 - TIR'!$D$23)*(1-R897)))</f>
        <v>0.142940042873941</v>
      </c>
      <c r="T897" s="27">
        <f ca="1" t="shared" ref="T897:X897" si="6660">RAND()</f>
        <v>0.604287405888732</v>
      </c>
      <c r="U897" s="29">
        <f ca="1">IF(T897&lt;=('Ejercicio 3 - TIR'!$D$24-'Ejercicio 3 - TIR'!$C$24)/('Ejercicio 3 - TIR'!$E$24-'Ejercicio 3 - TIR'!$C$24),'Ejercicio 3 - TIR'!$C$24+SQRT(('Ejercicio 3 - TIR'!$E$24-'Ejercicio 3 - TIR'!$C$24)*('Ejercicio 3 - TIR'!$D$24-'Ejercicio 3 - TIR'!$C$24)*T897),'Ejercicio 3 - TIR'!$E$24-SQRT(('Ejercicio 3 - TIR'!$E$24-'Ejercicio 3 - TIR'!$C$24)*('Ejercicio 3 - TIR'!$E$24-'Ejercicio 3 - TIR'!$D$24)*(1-T897)))</f>
        <v>0.186713437192892</v>
      </c>
      <c r="V897" s="27">
        <f ca="1" t="shared" si="6660"/>
        <v>0.466824822062622</v>
      </c>
      <c r="W897" s="29">
        <f ca="1">IF(V897&lt;=('Ejercicio 3 - TIR'!$D$25-'Ejercicio 3 - TIR'!$C$25)/('Ejercicio 3 - TIR'!$E$25-'Ejercicio 3 - TIR'!$C$25),'Ejercicio 3 - TIR'!$C$25+SQRT(('Ejercicio 3 - TIR'!$E$25-'Ejercicio 3 - TIR'!$C$25)*('Ejercicio 3 - TIR'!$D$25-'Ejercicio 3 - TIR'!$C$25)*V897),'Ejercicio 3 - TIR'!$E$25-SQRT(('Ejercicio 3 - TIR'!$E$25-'Ejercicio 3 - TIR'!$C$25)*('Ejercicio 3 - TIR'!$E$25-'Ejercicio 3 - TIR'!$D$25)*(1-V897)))</f>
        <v>0.206801468511293</v>
      </c>
      <c r="X897" s="27">
        <f ca="1" t="shared" si="6660"/>
        <v>0.25698118948741</v>
      </c>
      <c r="Y897" s="29">
        <f ca="1">IF(X897&lt;=('Ejercicio 3 - TIR'!$D$26-'Ejercicio 3 - TIR'!$C$26)/('Ejercicio 3 - TIR'!$E$26-'Ejercicio 3 - TIR'!$C$26),'Ejercicio 3 - TIR'!$C$26+SQRT(('Ejercicio 3 - TIR'!$E$26-'Ejercicio 3 - TIR'!$C$26)*('Ejercicio 3 - TIR'!$D$26-'Ejercicio 3 - TIR'!$C$26)*X897),'Ejercicio 3 - TIR'!$E$26-SQRT(('Ejercicio 3 - TIR'!$E$26-'Ejercicio 3 - TIR'!$C$26)*('Ejercicio 3 - TIR'!$E$26-'Ejercicio 3 - TIR'!$D$26)*(1-X897)))</f>
        <v>0.216341017664775</v>
      </c>
      <c r="Z897" s="27">
        <f ca="1" t="shared" si="6192"/>
        <v>1.14003939062609</v>
      </c>
      <c r="AA897" s="27">
        <f ca="1" t="shared" si="6193"/>
        <v>1.30299667000017</v>
      </c>
      <c r="AB897" s="27">
        <f ca="1" t="shared" si="6194"/>
        <v>1.54628365690679</v>
      </c>
      <c r="AC897" s="27">
        <f ca="1" t="shared" si="6195"/>
        <v>1.86605738789013</v>
      </c>
      <c r="AD897" s="27">
        <f ca="1" t="shared" si="6196"/>
        <v>2.26976214220715</v>
      </c>
      <c r="AE897" s="26">
        <f ca="1" t="shared" si="6197"/>
        <v>4314.82741216896</v>
      </c>
      <c r="AF897" s="26">
        <f ca="1" t="shared" si="6198"/>
        <v>4931.58902745805</v>
      </c>
      <c r="AG897" s="26">
        <f ca="1" t="shared" si="6199"/>
        <v>5852.38296559749</v>
      </c>
      <c r="AH897" s="26">
        <f ca="1" t="shared" si="6200"/>
        <v>7062.66435717352</v>
      </c>
      <c r="AI897" s="26">
        <f ca="1" t="shared" si="6201"/>
        <v>8590.60835162918</v>
      </c>
      <c r="AJ897" s="28">
        <f ca="1" t="shared" si="6202"/>
        <v>43040.1207402141</v>
      </c>
      <c r="AK897" s="28">
        <f ca="1" t="shared" si="6203"/>
        <v>45050.1809962316</v>
      </c>
      <c r="AL897" s="28">
        <f ca="1" t="shared" si="6204"/>
        <v>61361.4867458625</v>
      </c>
      <c r="AM897" s="28">
        <f ca="1" t="shared" si="6205"/>
        <v>64024.1331878039</v>
      </c>
      <c r="AN897" s="28">
        <f ca="1" t="shared" si="6206"/>
        <v>83592.496631105</v>
      </c>
      <c r="AO897" s="28">
        <f ca="1">C897/'Ejercicio 3 - TIR'!$D$7</f>
        <v>15509.9717704087</v>
      </c>
      <c r="AP897" s="28">
        <f ca="1" t="shared" si="6207"/>
        <v>27530.1489698054</v>
      </c>
      <c r="AQ897" s="28">
        <f ca="1" t="shared" si="6208"/>
        <v>29540.2092258229</v>
      </c>
      <c r="AR897" s="28">
        <f ca="1" t="shared" si="6209"/>
        <v>45851.5149754538</v>
      </c>
      <c r="AS897" s="28">
        <f ca="1" t="shared" si="6210"/>
        <v>48514.1614173952</v>
      </c>
      <c r="AT897" s="28">
        <f ca="1" t="shared" si="6211"/>
        <v>68082.5248606963</v>
      </c>
      <c r="AU897" s="28">
        <f ca="1">AP897*'Ejercicio 3 - TIR'!$D$5</f>
        <v>13765.0744849027</v>
      </c>
      <c r="AV897" s="28">
        <f ca="1">AQ897*'Ejercicio 3 - TIR'!$D$5</f>
        <v>14770.1046129114</v>
      </c>
      <c r="AW897" s="28">
        <f ca="1">AR897*'Ejercicio 3 - TIR'!$D$5</f>
        <v>22925.7574877269</v>
      </c>
      <c r="AX897" s="28">
        <f ca="1">AS897*'Ejercicio 3 - TIR'!$D$5</f>
        <v>24257.0807086976</v>
      </c>
      <c r="AY897" s="28">
        <f ca="1">AT897*'Ejercicio 3 - TIR'!$D$5</f>
        <v>34041.2624303481</v>
      </c>
      <c r="AZ897" s="28">
        <f ca="1" t="shared" ref="AZ897:BD897" si="6661">AJ897-AU897-AE897</f>
        <v>24960.2188431424</v>
      </c>
      <c r="BA897" s="28">
        <f ca="1" t="shared" si="6661"/>
        <v>25348.4873558621</v>
      </c>
      <c r="BB897" s="28">
        <f ca="1" t="shared" si="6661"/>
        <v>32583.3462925381</v>
      </c>
      <c r="BC897" s="28">
        <f ca="1" t="shared" si="6661"/>
        <v>32704.3881219328</v>
      </c>
      <c r="BD897" s="28">
        <f ca="1" t="shared" si="6661"/>
        <v>40960.6258491276</v>
      </c>
      <c r="BE897" s="28">
        <f ca="1" t="shared" ref="BE897:BI897" si="6662">AZ897/Z897</f>
        <v>21894.1722964806</v>
      </c>
      <c r="BF897" s="28">
        <f ca="1" t="shared" si="6662"/>
        <v>19453.9924310465</v>
      </c>
      <c r="BG897" s="28">
        <f ca="1" t="shared" si="6662"/>
        <v>21072.0369105616</v>
      </c>
      <c r="BH897" s="28">
        <f ca="1" t="shared" si="6662"/>
        <v>17525.9283739983</v>
      </c>
      <c r="BI897" s="28">
        <f ca="1" t="shared" si="6662"/>
        <v>18046.2195079599</v>
      </c>
      <c r="BJ897" s="28">
        <f ca="1" t="shared" si="6214"/>
        <v>69934.8366664048</v>
      </c>
      <c r="BK897" s="28">
        <f ca="1" t="shared" si="6215"/>
        <v>35203.9467511753</v>
      </c>
      <c r="BL897" s="28">
        <f ca="1" t="shared" si="6216"/>
        <v>105138.78341758</v>
      </c>
      <c r="BM897" s="28">
        <f ca="1">BK897*'Ejercicio 3 - TIR'!$D$5</f>
        <v>17601.9733755876</v>
      </c>
      <c r="BN897" s="28">
        <f ca="1" t="shared" si="6217"/>
        <v>87536.8100419924</v>
      </c>
      <c r="BO897" s="28">
        <f ca="1" t="shared" si="6218"/>
        <v>38566.5125055219</v>
      </c>
      <c r="BP897" s="28">
        <f ca="1" t="shared" si="6219"/>
        <v>-108361.385472361</v>
      </c>
      <c r="BQ897" s="28">
        <f ca="1" t="shared" ref="BQ897:BT897" si="6663">BE897</f>
        <v>21894.1722964806</v>
      </c>
      <c r="BR897" s="28">
        <f ca="1" t="shared" si="6663"/>
        <v>19453.9924310465</v>
      </c>
      <c r="BS897" s="28">
        <f ca="1" t="shared" si="6663"/>
        <v>21072.0369105616</v>
      </c>
      <c r="BT897" s="28">
        <f ca="1" t="shared" si="6663"/>
        <v>17525.9283739983</v>
      </c>
      <c r="BU897" s="28">
        <f ca="1" t="shared" si="6221"/>
        <v>56612.7320134819</v>
      </c>
      <c r="BV897" s="30">
        <f ca="1" t="shared" si="6222"/>
        <v>7.00827186211888</v>
      </c>
    </row>
    <row r="898" ht="15" customHeight="1" spans="1:74">
      <c r="A898" s="26">
        <v>897</v>
      </c>
      <c r="B898" s="27">
        <f ca="1" t="shared" ref="B898:F898" si="6664">RAND()</f>
        <v>0.0445788793206376</v>
      </c>
      <c r="C898" s="28">
        <f ca="1">IF(B898&lt;=('Ejercicio 3 - TIR'!$D$13-'Ejercicio 3 - TIR'!$C$13)/('Ejercicio 3 - TIR'!$E$13-'Ejercicio 3 - TIR'!$C$13),'Ejercicio 3 - TIR'!$C$13+SQRT(('Ejercicio 3 - TIR'!$E$13-'Ejercicio 3 - TIR'!$C$13)*('Ejercicio 3 - TIR'!$D$13-'Ejercicio 3 - TIR'!$C$13)*B898),'Ejercicio 3 - TIR'!$E$13-SQRT(('Ejercicio 3 - TIR'!$E$13-'Ejercicio 3 - TIR'!$C$13)*('Ejercicio 3 - TIR'!$E$13-'Ejercicio 3 - TIR'!$D$13)*(1-B898)))</f>
        <v>64222.7422048066</v>
      </c>
      <c r="D898" s="27">
        <f ca="1" t="shared" si="6664"/>
        <v>0.597299430690315</v>
      </c>
      <c r="E898" s="28">
        <f ca="1">IF(D898&lt;=('Ejercicio 3 - TIR'!$D$14-'Ejercicio 3 - TIR'!$C$14)/('Ejercicio 3 - TIR'!$E$14-'Ejercicio 3 - TIR'!$C$14),'Ejercicio 3 - TIR'!$C$14+SQRT(('Ejercicio 3 - TIR'!$E$14-'Ejercicio 3 - TIR'!$C$14)*('Ejercicio 3 - TIR'!$D$14-'Ejercicio 3 - TIR'!$C$14)*D898),'Ejercicio 3 - TIR'!$E$14-SQRT(('Ejercicio 3 - TIR'!$E$14-'Ejercicio 3 - TIR'!$C$14)*('Ejercicio 3 - TIR'!$E$14-'Ejercicio 3 - TIR'!$D$14)*(1-D898)))</f>
        <v>32227.9291436289</v>
      </c>
      <c r="F898" s="27">
        <f ca="1" t="shared" si="6664"/>
        <v>0.0653082501473574</v>
      </c>
      <c r="G898" s="28">
        <f ca="1">IF(F898&lt;=('Ejercicio 3 - TIR'!$D$18-'Ejercicio 3 - TIR'!$C$18)/('Ejercicio 3 - TIR'!$E$18-'Ejercicio 3 - TIR'!$C$18),'Ejercicio 3 - TIR'!$C$18+SQRT(('Ejercicio 3 - TIR'!$E$18-'Ejercicio 3 - TIR'!$C$18)*('Ejercicio 3 - TIR'!$D$18-'Ejercicio 3 - TIR'!$C$18)*F898),'Ejercicio 3 - TIR'!$E$18-SQRT(('Ejercicio 3 - TIR'!$E$18-'Ejercicio 3 - TIR'!$C$18)*('Ejercicio 3 - TIR'!$E$18-'Ejercicio 3 - TIR'!$D$18)*(1-F898)))</f>
        <v>33129.8941710709</v>
      </c>
      <c r="H898" s="27">
        <f ca="1" t="shared" ref="H898:L898" si="6665">RAND()</f>
        <v>0.681208947605511</v>
      </c>
      <c r="I898" s="28">
        <f ca="1">IF(H898&lt;=('Ejercicio 3 - TIR'!$D$18-'Ejercicio 3 - TIR'!$C$18)/('Ejercicio 3 - TIR'!$E$18-'Ejercicio 3 - TIR'!$C$18),'Ejercicio 3 - TIR'!$C$18+SQRT(('Ejercicio 3 - TIR'!$E$18-'Ejercicio 3 - TIR'!$C$18)*('Ejercicio 3 - TIR'!$D$18-'Ejercicio 3 - TIR'!$C$18)*H898),'Ejercicio 3 - TIR'!$E$18-SQRT(('Ejercicio 3 - TIR'!$E$18-'Ejercicio 3 - TIR'!$C$18)*('Ejercicio 3 - TIR'!$E$18-'Ejercicio 3 - TIR'!$D$18)*(1-H898)))</f>
        <v>40110.2833487423</v>
      </c>
      <c r="J898" s="27">
        <f ca="1" t="shared" si="6665"/>
        <v>0.305652373992569</v>
      </c>
      <c r="K898" s="28">
        <f ca="1">IF(J898&lt;=('Ejercicio 3 - TIR'!$D$18-'Ejercicio 3 - TIR'!$C$18)/('Ejercicio 3 - TIR'!$E$18-'Ejercicio 3 - TIR'!$C$18),'Ejercicio 3 - TIR'!$C$18+SQRT(('Ejercicio 3 - TIR'!$E$18-'Ejercicio 3 - TIR'!$C$18)*('Ejercicio 3 - TIR'!$D$18-'Ejercicio 3 - TIR'!$C$18)*J898),'Ejercicio 3 - TIR'!$E$18-SQRT(('Ejercicio 3 - TIR'!$E$18-'Ejercicio 3 - TIR'!$C$18)*('Ejercicio 3 - TIR'!$E$18-'Ejercicio 3 - TIR'!$D$18)*(1-J898)))</f>
        <v>36771.1044962314</v>
      </c>
      <c r="L898" s="27">
        <f ca="1" t="shared" si="6665"/>
        <v>0.991190869491819</v>
      </c>
      <c r="M898" s="28">
        <f ca="1">IF(L898&lt;=('Ejercicio 3 - TIR'!$D$18-'Ejercicio 3 - TIR'!$C$18)/('Ejercicio 3 - TIR'!$E$18-'Ejercicio 3 - TIR'!$C$18),'Ejercicio 3 - TIR'!$C$18+SQRT(('Ejercicio 3 - TIR'!$E$18-'Ejercicio 3 - TIR'!$C$18)*('Ejercicio 3 - TIR'!$D$18-'Ejercicio 3 - TIR'!$C$18)*L898),'Ejercicio 3 - TIR'!$E$18-SQRT(('Ejercicio 3 - TIR'!$E$18-'Ejercicio 3 - TIR'!$C$18)*('Ejercicio 3 - TIR'!$E$18-'Ejercicio 3 - TIR'!$D$18)*(1-L898)))</f>
        <v>44187.174810852</v>
      </c>
      <c r="N898" s="27">
        <f ca="1" t="shared" ref="N898:R898" si="6666">RAND()</f>
        <v>0.86291038925702</v>
      </c>
      <c r="O898" s="28">
        <f ca="1">IF(N898&lt;=('Ejercicio 3 - TIR'!$D$18-'Ejercicio 3 - TIR'!$C$18)/('Ejercicio 3 - TIR'!$E$18-'Ejercicio 3 - TIR'!$C$18),'Ejercicio 3 - TIR'!$C$18+SQRT(('Ejercicio 3 - TIR'!$E$18-'Ejercicio 3 - TIR'!$C$18)*('Ejercicio 3 - TIR'!$D$18-'Ejercicio 3 - TIR'!$C$18)*N898),'Ejercicio 3 - TIR'!$E$18-SQRT(('Ejercicio 3 - TIR'!$E$18-'Ejercicio 3 - TIR'!$C$18)*('Ejercicio 3 - TIR'!$E$18-'Ejercicio 3 - TIR'!$D$18)*(1-N898)))</f>
        <v>41793.4877505733</v>
      </c>
      <c r="P898" s="27">
        <f ca="1" t="shared" si="6666"/>
        <v>0.568185547105173</v>
      </c>
      <c r="Q898" s="29">
        <f ca="1">IF(P898&lt;=('Ejercicio 3 - TIR'!$D$22-'Ejercicio 3 - TIR'!$C$22)/('Ejercicio 3 - TIR'!$E$22-'Ejercicio 3 - TIR'!$C$22),'Ejercicio 3 - TIR'!$C$22+SQRT(('Ejercicio 3 - TIR'!$E$22-'Ejercicio 3 - TIR'!$C$22)*('Ejercicio 3 - TIR'!$D$22-'Ejercicio 3 - TIR'!$C$22)*P898),'Ejercicio 3 - TIR'!$E$22-SQRT(('Ejercicio 3 - TIR'!$E$22-'Ejercicio 3 - TIR'!$C$22)*('Ejercicio 3 - TIR'!$E$22-'Ejercicio 3 - TIR'!$D$22)*(1-P898)))</f>
        <v>0.15212050905754</v>
      </c>
      <c r="R898" s="27">
        <f ca="1" t="shared" si="6666"/>
        <v>0.252673727639497</v>
      </c>
      <c r="S898" s="29">
        <f ca="1">IF(R898&lt;=('Ejercicio 3 - TIR'!$D$23-'Ejercicio 3 - TIR'!$C$23)/('Ejercicio 3 - TIR'!$E$23-'Ejercicio 3 - TIR'!$C$23),'Ejercicio 3 - TIR'!$C$23+SQRT(('Ejercicio 3 - TIR'!$E$23-'Ejercicio 3 - TIR'!$C$23)*('Ejercicio 3 - TIR'!$D$23-'Ejercicio 3 - TIR'!$C$23)*R898),'Ejercicio 3 - TIR'!$E$23-SQRT(('Ejercicio 3 - TIR'!$E$23-'Ejercicio 3 - TIR'!$C$23)*('Ejercicio 3 - TIR'!$E$23-'Ejercicio 3 - TIR'!$D$23)*(1-R898)))</f>
        <v>0.141326338404684</v>
      </c>
      <c r="T898" s="27">
        <f ca="1" t="shared" ref="T898:X898" si="6667">RAND()</f>
        <v>0.21849860716917</v>
      </c>
      <c r="U898" s="29">
        <f ca="1">IF(T898&lt;=('Ejercicio 3 - TIR'!$D$24-'Ejercicio 3 - TIR'!$C$24)/('Ejercicio 3 - TIR'!$E$24-'Ejercicio 3 - TIR'!$C$24),'Ejercicio 3 - TIR'!$C$24+SQRT(('Ejercicio 3 - TIR'!$E$24-'Ejercicio 3 - TIR'!$C$24)*('Ejercicio 3 - TIR'!$D$24-'Ejercicio 3 - TIR'!$C$24)*T898),'Ejercicio 3 - TIR'!$E$24-SQRT(('Ejercicio 3 - TIR'!$E$24-'Ejercicio 3 - TIR'!$C$24)*('Ejercicio 3 - TIR'!$E$24-'Ejercicio 3 - TIR'!$D$24)*(1-T898)))</f>
        <v>0.171420716025737</v>
      </c>
      <c r="V898" s="27">
        <f ca="1" t="shared" si="6667"/>
        <v>0.46289242244847</v>
      </c>
      <c r="W898" s="29">
        <f ca="1">IF(V898&lt;=('Ejercicio 3 - TIR'!$D$25-'Ejercicio 3 - TIR'!$C$25)/('Ejercicio 3 - TIR'!$E$25-'Ejercicio 3 - TIR'!$C$25),'Ejercicio 3 - TIR'!$C$25+SQRT(('Ejercicio 3 - TIR'!$E$25-'Ejercicio 3 - TIR'!$C$25)*('Ejercicio 3 - TIR'!$D$25-'Ejercicio 3 - TIR'!$C$25)*V898),'Ejercicio 3 - TIR'!$E$25-SQRT(('Ejercicio 3 - TIR'!$E$25-'Ejercicio 3 - TIR'!$C$25)*('Ejercicio 3 - TIR'!$E$25-'Ejercicio 3 - TIR'!$D$25)*(1-V898)))</f>
        <v>0.206642457156449</v>
      </c>
      <c r="X898" s="27">
        <f ca="1" t="shared" si="6667"/>
        <v>0.840546833827045</v>
      </c>
      <c r="Y898" s="29">
        <f ca="1">IF(X898&lt;=('Ejercicio 3 - TIR'!$D$26-'Ejercicio 3 - TIR'!$C$26)/('Ejercicio 3 - TIR'!$E$26-'Ejercicio 3 - TIR'!$C$26),'Ejercicio 3 - TIR'!$C$26+SQRT(('Ejercicio 3 - TIR'!$E$26-'Ejercicio 3 - TIR'!$C$26)*('Ejercicio 3 - TIR'!$D$26-'Ejercicio 3 - TIR'!$C$26)*X898),'Ejercicio 3 - TIR'!$E$26-SQRT(('Ejercicio 3 - TIR'!$E$26-'Ejercicio 3 - TIR'!$C$26)*('Ejercicio 3 - TIR'!$E$26-'Ejercicio 3 - TIR'!$D$26)*(1-X898)))</f>
        <v>0.250656395972308</v>
      </c>
      <c r="Z898" s="27">
        <f ca="1" t="shared" ref="Z898:Z961" si="6668">(1+Q898)</f>
        <v>1.15212050905754</v>
      </c>
      <c r="AA898" s="27">
        <f ca="1" t="shared" ref="AA898:AA961" si="6669">Z898*(1+S898)</f>
        <v>1.31494548200358</v>
      </c>
      <c r="AB898" s="27">
        <f ca="1" t="shared" ref="AB898:AB961" si="6670">AA898*(1+U898)</f>
        <v>1.54035437806344</v>
      </c>
      <c r="AC898" s="27">
        <f ca="1" t="shared" ref="AC898:AC961" si="6671">AB898*(1+W898)</f>
        <v>1.85865699163817</v>
      </c>
      <c r="AD898" s="27">
        <f ca="1" t="shared" ref="AD898:AD961" si="6672">AC898*(1+Y898)</f>
        <v>2.32454125451093</v>
      </c>
      <c r="AE898" s="26">
        <f ca="1" t="shared" ref="AE898:AE961" si="6673">E898*Q898</f>
        <v>4902.52898719917</v>
      </c>
      <c r="AF898" s="26">
        <f ca="1" t="shared" ref="AF898:AF961" si="6674">AE898*(1+S898)</f>
        <v>5595.38545788286</v>
      </c>
      <c r="AG898" s="26">
        <f ca="1" t="shared" ref="AG898:AG961" si="6675">AF898*(1+U898)</f>
        <v>6554.55043951313</v>
      </c>
      <c r="AH898" s="26">
        <f ca="1" t="shared" ref="AH898:AH961" si="6676">AG898*(1+W898)</f>
        <v>7908.99884789001</v>
      </c>
      <c r="AI898" s="26">
        <f ca="1" t="shared" ref="AI898:AI961" si="6677">AH898*(1+Y898)</f>
        <v>9891.43999485125</v>
      </c>
      <c r="AJ898" s="28">
        <f ca="1" t="shared" ref="AJ898:AJ961" si="6678">G898*Z898</f>
        <v>38169.6305373966</v>
      </c>
      <c r="AK898" s="28">
        <f ca="1" t="shared" ref="AK898:AK961" si="6679">I898*AA898</f>
        <v>52742.8358713123</v>
      </c>
      <c r="AL898" s="28">
        <f ca="1" t="shared" ref="AL898:AL961" si="6680">K898*AB898</f>
        <v>56640.5317969985</v>
      </c>
      <c r="AM898" s="28">
        <f ca="1" t="shared" ref="AM898:AM961" si="6681">M898*AC898</f>
        <v>82128.801402928</v>
      </c>
      <c r="AN898" s="28">
        <f ca="1" t="shared" ref="AN898:AN961" si="6682">O898*AD898</f>
        <v>97150.6864461046</v>
      </c>
      <c r="AO898" s="28">
        <f ca="1">C898/'Ejercicio 3 - TIR'!$D$7</f>
        <v>12844.5484409613</v>
      </c>
      <c r="AP898" s="28">
        <f ca="1" t="shared" ref="AP898:AP961" si="6683">AJ898-AO898</f>
        <v>25325.0820964353</v>
      </c>
      <c r="AQ898" s="28">
        <f ca="1" t="shared" ref="AQ898:AQ961" si="6684">AK898-AO898</f>
        <v>39898.2874303509</v>
      </c>
      <c r="AR898" s="28">
        <f ca="1" t="shared" ref="AR898:AR961" si="6685">AL898-AO898</f>
        <v>43795.9833560372</v>
      </c>
      <c r="AS898" s="28">
        <f ca="1" t="shared" ref="AS898:AS961" si="6686">AM898-AO898</f>
        <v>69284.2529619667</v>
      </c>
      <c r="AT898" s="28">
        <f ca="1" t="shared" ref="AT898:AT961" si="6687">AN898-AO898</f>
        <v>84306.1380051433</v>
      </c>
      <c r="AU898" s="28">
        <f ca="1">AP898*'Ejercicio 3 - TIR'!$D$5</f>
        <v>12662.5410482177</v>
      </c>
      <c r="AV898" s="28">
        <f ca="1">AQ898*'Ejercicio 3 - TIR'!$D$5</f>
        <v>19949.1437151755</v>
      </c>
      <c r="AW898" s="28">
        <f ca="1">AR898*'Ejercicio 3 - TIR'!$D$5</f>
        <v>21897.9916780186</v>
      </c>
      <c r="AX898" s="28">
        <f ca="1">AS898*'Ejercicio 3 - TIR'!$D$5</f>
        <v>34642.1264809833</v>
      </c>
      <c r="AY898" s="28">
        <f ca="1">AT898*'Ejercicio 3 - TIR'!$D$5</f>
        <v>42153.0690025717</v>
      </c>
      <c r="AZ898" s="28">
        <f ca="1" t="shared" ref="AZ898:BD898" si="6688">AJ898-AU898-AE898</f>
        <v>20604.5605019798</v>
      </c>
      <c r="BA898" s="28">
        <f ca="1" t="shared" si="6688"/>
        <v>27198.3066982539</v>
      </c>
      <c r="BB898" s="28">
        <f ca="1" t="shared" si="6688"/>
        <v>28187.9896794668</v>
      </c>
      <c r="BC898" s="28">
        <f ca="1" t="shared" si="6688"/>
        <v>39577.6760740547</v>
      </c>
      <c r="BD898" s="28">
        <f ca="1" t="shared" si="6688"/>
        <v>45106.1774486817</v>
      </c>
      <c r="BE898" s="28">
        <f ca="1" t="shared" ref="BE898:BI898" si="6689">AZ898/Z898</f>
        <v>17884.0323907043</v>
      </c>
      <c r="BF898" s="28">
        <f ca="1" t="shared" si="6689"/>
        <v>20683.9804923409</v>
      </c>
      <c r="BG898" s="28">
        <f ca="1" t="shared" si="6689"/>
        <v>18299.6783603167</v>
      </c>
      <c r="BH898" s="28">
        <f ca="1" t="shared" si="6689"/>
        <v>21293.6955296803</v>
      </c>
      <c r="BI898" s="28">
        <f ca="1" t="shared" si="6689"/>
        <v>19404.3350967208</v>
      </c>
      <c r="BJ898" s="28">
        <f ca="1" t="shared" ref="BJ898:BJ961" si="6690">E898*AD898</f>
        <v>74915.1508418204</v>
      </c>
      <c r="BK898" s="28">
        <f ca="1" t="shared" ref="BK898:BK961" si="6691">0.2*C898*AD898</f>
        <v>29857.6827465786</v>
      </c>
      <c r="BL898" s="28">
        <f ca="1" t="shared" ref="BL898:BL961" si="6692">BJ898+BK898</f>
        <v>104772.833588399</v>
      </c>
      <c r="BM898" s="28">
        <f ca="1">BK898*'Ejercicio 3 - TIR'!$D$5</f>
        <v>14928.8413732893</v>
      </c>
      <c r="BN898" s="28">
        <f ca="1" t="shared" ref="BN898:BN961" si="6693">BL898-BM898</f>
        <v>89843.9922151097</v>
      </c>
      <c r="BO898" s="28">
        <f ca="1" t="shared" ref="BO898:BO961" si="6694">BN898/AD898</f>
        <v>38650.2033641096</v>
      </c>
      <c r="BP898" s="28">
        <f ca="1" t="shared" ref="BP898:BP961" si="6695">-(C898+E898)</f>
        <v>-96450.6713484355</v>
      </c>
      <c r="BQ898" s="28">
        <f ca="1" t="shared" ref="BQ898:BT898" si="6696">BE898</f>
        <v>17884.0323907043</v>
      </c>
      <c r="BR898" s="28">
        <f ca="1" t="shared" si="6696"/>
        <v>20683.9804923409</v>
      </c>
      <c r="BS898" s="28">
        <f ca="1" t="shared" si="6696"/>
        <v>18299.6783603167</v>
      </c>
      <c r="BT898" s="28">
        <f ca="1" t="shared" si="6696"/>
        <v>21293.6955296803</v>
      </c>
      <c r="BU898" s="28">
        <f ca="1" t="shared" ref="BU898:BU961" si="6697">BI898+BO898</f>
        <v>58054.5384608304</v>
      </c>
      <c r="BV898" s="30">
        <f ca="1" t="shared" ref="BV898:BV961" si="6698">IFERROR(IRR(BP898:BU898,0.1),NA())*100</f>
        <v>10.4177682300888</v>
      </c>
    </row>
    <row r="899" ht="15" customHeight="1" spans="1:74">
      <c r="A899" s="26">
        <v>898</v>
      </c>
      <c r="B899" s="27">
        <f ca="1" t="shared" ref="B899:F899" si="6699">RAND()</f>
        <v>0.0112798761483932</v>
      </c>
      <c r="C899" s="28">
        <f ca="1">IF(B899&lt;=('Ejercicio 3 - TIR'!$D$13-'Ejercicio 3 - TIR'!$C$13)/('Ejercicio 3 - TIR'!$E$13-'Ejercicio 3 - TIR'!$C$13),'Ejercicio 3 - TIR'!$C$13+SQRT(('Ejercicio 3 - TIR'!$E$13-'Ejercicio 3 - TIR'!$C$13)*('Ejercicio 3 - TIR'!$D$13-'Ejercicio 3 - TIR'!$C$13)*B899),'Ejercicio 3 - TIR'!$E$13-SQRT(('Ejercicio 3 - TIR'!$E$13-'Ejercicio 3 - TIR'!$C$13)*('Ejercicio 3 - TIR'!$E$13-'Ejercicio 3 - TIR'!$D$13)*(1-B899)))</f>
        <v>62124.1352262409</v>
      </c>
      <c r="D899" s="27">
        <f ca="1" t="shared" si="6699"/>
        <v>0.651109287199879</v>
      </c>
      <c r="E899" s="28">
        <f ca="1">IF(D899&lt;=('Ejercicio 3 - TIR'!$D$14-'Ejercicio 3 - TIR'!$C$14)/('Ejercicio 3 - TIR'!$E$14-'Ejercicio 3 - TIR'!$C$14),'Ejercicio 3 - TIR'!$C$14+SQRT(('Ejercicio 3 - TIR'!$E$14-'Ejercicio 3 - TIR'!$C$14)*('Ejercicio 3 - TIR'!$D$14-'Ejercicio 3 - TIR'!$C$14)*D899),'Ejercicio 3 - TIR'!$E$14-SQRT(('Ejercicio 3 - TIR'!$E$14-'Ejercicio 3 - TIR'!$C$14)*('Ejercicio 3 - TIR'!$E$14-'Ejercicio 3 - TIR'!$D$14)*(1-D899)))</f>
        <v>32765.802952641</v>
      </c>
      <c r="F899" s="27">
        <f ca="1" t="shared" si="6699"/>
        <v>0.0800583862613931</v>
      </c>
      <c r="G899" s="28">
        <f ca="1">IF(F899&lt;=('Ejercicio 3 - TIR'!$D$18-'Ejercicio 3 - TIR'!$C$18)/('Ejercicio 3 - TIR'!$E$18-'Ejercicio 3 - TIR'!$C$18),'Ejercicio 3 - TIR'!$C$18+SQRT(('Ejercicio 3 - TIR'!$E$18-'Ejercicio 3 - TIR'!$C$18)*('Ejercicio 3 - TIR'!$D$18-'Ejercicio 3 - TIR'!$C$18)*F899),'Ejercicio 3 - TIR'!$E$18-SQRT(('Ejercicio 3 - TIR'!$E$18-'Ejercicio 3 - TIR'!$C$18)*('Ejercicio 3 - TIR'!$E$18-'Ejercicio 3 - TIR'!$D$18)*(1-F899)))</f>
        <v>33465.3654842179</v>
      </c>
      <c r="H899" s="27">
        <f ca="1" t="shared" ref="H899:L899" si="6700">RAND()</f>
        <v>0.541429783635754</v>
      </c>
      <c r="I899" s="28">
        <f ca="1">IF(H899&lt;=('Ejercicio 3 - TIR'!$D$18-'Ejercicio 3 - TIR'!$C$18)/('Ejercicio 3 - TIR'!$E$18-'Ejercicio 3 - TIR'!$C$18),'Ejercicio 3 - TIR'!$C$18+SQRT(('Ejercicio 3 - TIR'!$E$18-'Ejercicio 3 - TIR'!$C$18)*('Ejercicio 3 - TIR'!$D$18-'Ejercicio 3 - TIR'!$C$18)*H899),'Ejercicio 3 - TIR'!$E$18-SQRT(('Ejercicio 3 - TIR'!$E$18-'Ejercicio 3 - TIR'!$C$18)*('Ejercicio 3 - TIR'!$E$18-'Ejercicio 3 - TIR'!$D$18)*(1-H899)))</f>
        <v>39011.9069871678</v>
      </c>
      <c r="J899" s="27">
        <f ca="1" t="shared" si="6700"/>
        <v>0.263781746346754</v>
      </c>
      <c r="K899" s="28">
        <f ca="1">IF(J899&lt;=('Ejercicio 3 - TIR'!$D$18-'Ejercicio 3 - TIR'!$C$18)/('Ejercicio 3 - TIR'!$E$18-'Ejercicio 3 - TIR'!$C$18),'Ejercicio 3 - TIR'!$C$18+SQRT(('Ejercicio 3 - TIR'!$E$18-'Ejercicio 3 - TIR'!$C$18)*('Ejercicio 3 - TIR'!$D$18-'Ejercicio 3 - TIR'!$C$18)*J899),'Ejercicio 3 - TIR'!$E$18-SQRT(('Ejercicio 3 - TIR'!$E$18-'Ejercicio 3 - TIR'!$C$18)*('Ejercicio 3 - TIR'!$E$18-'Ejercicio 3 - TIR'!$D$18)*(1-J899)))</f>
        <v>36290.2513425151</v>
      </c>
      <c r="L899" s="27">
        <f ca="1" t="shared" si="6700"/>
        <v>0.242176872973319</v>
      </c>
      <c r="M899" s="28">
        <f ca="1">IF(L899&lt;=('Ejercicio 3 - TIR'!$D$18-'Ejercicio 3 - TIR'!$C$18)/('Ejercicio 3 - TIR'!$E$18-'Ejercicio 3 - TIR'!$C$18),'Ejercicio 3 - TIR'!$C$18+SQRT(('Ejercicio 3 - TIR'!$E$18-'Ejercicio 3 - TIR'!$C$18)*('Ejercicio 3 - TIR'!$D$18-'Ejercicio 3 - TIR'!$C$18)*L899),'Ejercicio 3 - TIR'!$E$18-SQRT(('Ejercicio 3 - TIR'!$E$18-'Ejercicio 3 - TIR'!$C$18)*('Ejercicio 3 - TIR'!$E$18-'Ejercicio 3 - TIR'!$D$18)*(1-L899)))</f>
        <v>36027.14948761</v>
      </c>
      <c r="N899" s="27">
        <f ca="1" t="shared" ref="N899:R899" si="6701">RAND()</f>
        <v>0.472864096762684</v>
      </c>
      <c r="O899" s="28">
        <f ca="1">IF(N899&lt;=('Ejercicio 3 - TIR'!$D$18-'Ejercicio 3 - TIR'!$C$18)/('Ejercicio 3 - TIR'!$E$18-'Ejercicio 3 - TIR'!$C$18),'Ejercicio 3 - TIR'!$C$18+SQRT(('Ejercicio 3 - TIR'!$E$18-'Ejercicio 3 - TIR'!$C$18)*('Ejercicio 3 - TIR'!$D$18-'Ejercicio 3 - TIR'!$C$18)*N899),'Ejercicio 3 - TIR'!$E$18-SQRT(('Ejercicio 3 - TIR'!$E$18-'Ejercicio 3 - TIR'!$C$18)*('Ejercicio 3 - TIR'!$E$18-'Ejercicio 3 - TIR'!$D$18)*(1-N899)))</f>
        <v>38421.9721273822</v>
      </c>
      <c r="P899" s="27">
        <f ca="1" t="shared" si="6701"/>
        <v>0.981001811493585</v>
      </c>
      <c r="Q899" s="29">
        <f ca="1">IF(P899&lt;=('Ejercicio 3 - TIR'!$D$22-'Ejercicio 3 - TIR'!$C$22)/('Ejercicio 3 - TIR'!$E$22-'Ejercicio 3 - TIR'!$C$22),'Ejercicio 3 - TIR'!$C$22+SQRT(('Ejercicio 3 - TIR'!$E$22-'Ejercicio 3 - TIR'!$C$22)*('Ejercicio 3 - TIR'!$D$22-'Ejercicio 3 - TIR'!$C$22)*P899),'Ejercicio 3 - TIR'!$E$22-SQRT(('Ejercicio 3 - TIR'!$E$22-'Ejercicio 3 - TIR'!$C$22)*('Ejercicio 3 - TIR'!$E$22-'Ejercicio 3 - TIR'!$D$22)*(1-P899)))</f>
        <v>0.17415220218274</v>
      </c>
      <c r="R899" s="27">
        <f ca="1" t="shared" si="6701"/>
        <v>0.966948063365547</v>
      </c>
      <c r="S899" s="29">
        <f ca="1">IF(R899&lt;=('Ejercicio 3 - TIR'!$D$23-'Ejercicio 3 - TIR'!$C$23)/('Ejercicio 3 - TIR'!$E$23-'Ejercicio 3 - TIR'!$C$23),'Ejercicio 3 - TIR'!$C$23+SQRT(('Ejercicio 3 - TIR'!$E$23-'Ejercicio 3 - TIR'!$C$23)*('Ejercicio 3 - TIR'!$D$23-'Ejercicio 3 - TIR'!$C$23)*R899),'Ejercicio 3 - TIR'!$E$23-SQRT(('Ejercicio 3 - TIR'!$E$23-'Ejercicio 3 - TIR'!$C$23)*('Ejercicio 3 - TIR'!$E$23-'Ejercicio 3 - TIR'!$D$23)*(1-R899)))</f>
        <v>0.172286797944951</v>
      </c>
      <c r="T899" s="27">
        <f ca="1" t="shared" ref="T899:X899" si="6702">RAND()</f>
        <v>0.35863065236852</v>
      </c>
      <c r="U899" s="29">
        <f ca="1">IF(T899&lt;=('Ejercicio 3 - TIR'!$D$24-'Ejercicio 3 - TIR'!$C$24)/('Ejercicio 3 - TIR'!$E$24-'Ejercicio 3 - TIR'!$C$24),'Ejercicio 3 - TIR'!$C$24+SQRT(('Ejercicio 3 - TIR'!$E$24-'Ejercicio 3 - TIR'!$C$24)*('Ejercicio 3 - TIR'!$D$24-'Ejercicio 3 - TIR'!$C$24)*T899),'Ejercicio 3 - TIR'!$E$24-SQRT(('Ejercicio 3 - TIR'!$E$24-'Ejercicio 3 - TIR'!$C$24)*('Ejercicio 3 - TIR'!$E$24-'Ejercicio 3 - TIR'!$D$24)*(1-T899)))</f>
        <v>0.177443111521362</v>
      </c>
      <c r="V899" s="27">
        <f ca="1" t="shared" si="6702"/>
        <v>0.467762470593385</v>
      </c>
      <c r="W899" s="29">
        <f ca="1">IF(V899&lt;=('Ejercicio 3 - TIR'!$D$25-'Ejercicio 3 - TIR'!$C$25)/('Ejercicio 3 - TIR'!$E$25-'Ejercicio 3 - TIR'!$C$25),'Ejercicio 3 - TIR'!$C$25+SQRT(('Ejercicio 3 - TIR'!$E$25-'Ejercicio 3 - TIR'!$C$25)*('Ejercicio 3 - TIR'!$D$25-'Ejercicio 3 - TIR'!$C$25)*V899),'Ejercicio 3 - TIR'!$E$25-SQRT(('Ejercicio 3 - TIR'!$E$25-'Ejercicio 3 - TIR'!$C$25)*('Ejercicio 3 - TIR'!$E$25-'Ejercicio 3 - TIR'!$D$25)*(1-V899)))</f>
        <v>0.206839469964757</v>
      </c>
      <c r="X899" s="27">
        <f ca="1" t="shared" si="6702"/>
        <v>0.234706836942809</v>
      </c>
      <c r="Y899" s="29">
        <f ca="1">IF(X899&lt;=('Ejercicio 3 - TIR'!$D$26-'Ejercicio 3 - TIR'!$C$26)/('Ejercicio 3 - TIR'!$E$26-'Ejercicio 3 - TIR'!$C$26),'Ejercicio 3 - TIR'!$C$26+SQRT(('Ejercicio 3 - TIR'!$E$26-'Ejercicio 3 - TIR'!$C$26)*('Ejercicio 3 - TIR'!$D$26-'Ejercicio 3 - TIR'!$C$26)*X899),'Ejercicio 3 - TIR'!$E$26-SQRT(('Ejercicio 3 - TIR'!$E$26-'Ejercicio 3 - TIR'!$C$26)*('Ejercicio 3 - TIR'!$E$26-'Ejercicio 3 - TIR'!$D$26)*(1-X899)))</f>
        <v>0.215173566687015</v>
      </c>
      <c r="Z899" s="27">
        <f ca="1" t="shared" si="6668"/>
        <v>1.17415220218274</v>
      </c>
      <c r="AA899" s="27">
        <f ca="1" t="shared" si="6669"/>
        <v>1.37644312539682</v>
      </c>
      <c r="AB899" s="27">
        <f ca="1" t="shared" si="6670"/>
        <v>1.62068347639942</v>
      </c>
      <c r="AC899" s="27">
        <f ca="1" t="shared" si="6671"/>
        <v>1.95590478763851</v>
      </c>
      <c r="AD899" s="27">
        <f ca="1" t="shared" si="6672"/>
        <v>2.3767637968949</v>
      </c>
      <c r="AE899" s="26">
        <f ca="1" t="shared" si="6673"/>
        <v>5706.23674048816</v>
      </c>
      <c r="AF899" s="26">
        <f ca="1" t="shared" si="6674"/>
        <v>6689.3459968227</v>
      </c>
      <c r="AG899" s="26">
        <f ca="1" t="shared" si="6675"/>
        <v>7876.32436454188</v>
      </c>
      <c r="AH899" s="26">
        <f ca="1" t="shared" si="6676"/>
        <v>9505.45912137422</v>
      </c>
      <c r="AI899" s="26">
        <f ca="1" t="shared" si="6677"/>
        <v>11550.7826635179</v>
      </c>
      <c r="AJ899" s="28">
        <f ca="1" t="shared" si="6678"/>
        <v>39293.4325801448</v>
      </c>
      <c r="AK899" s="28">
        <f ca="1" t="shared" si="6679"/>
        <v>53697.6711811071</v>
      </c>
      <c r="AL899" s="28">
        <f ca="1" t="shared" si="6680"/>
        <v>58815.010705196</v>
      </c>
      <c r="AM899" s="28">
        <f ca="1" t="shared" si="6681"/>
        <v>70465.6741677848</v>
      </c>
      <c r="AN899" s="28">
        <f ca="1" t="shared" si="6682"/>
        <v>91319.9523576668</v>
      </c>
      <c r="AO899" s="28">
        <f ca="1">C899/'Ejercicio 3 - TIR'!$D$7</f>
        <v>12424.8270452482</v>
      </c>
      <c r="AP899" s="28">
        <f ca="1" t="shared" si="6683"/>
        <v>26868.6055348966</v>
      </c>
      <c r="AQ899" s="28">
        <f ca="1" t="shared" si="6684"/>
        <v>41272.8441358589</v>
      </c>
      <c r="AR899" s="28">
        <f ca="1" t="shared" si="6685"/>
        <v>46390.1836599478</v>
      </c>
      <c r="AS899" s="28">
        <f ca="1" t="shared" si="6686"/>
        <v>58040.8471225366</v>
      </c>
      <c r="AT899" s="28">
        <f ca="1" t="shared" si="6687"/>
        <v>78895.1253124186</v>
      </c>
      <c r="AU899" s="28">
        <f ca="1">AP899*'Ejercicio 3 - TIR'!$D$5</f>
        <v>13434.3027674483</v>
      </c>
      <c r="AV899" s="28">
        <f ca="1">AQ899*'Ejercicio 3 - TIR'!$D$5</f>
        <v>20636.4220679295</v>
      </c>
      <c r="AW899" s="28">
        <f ca="1">AR899*'Ejercicio 3 - TIR'!$D$5</f>
        <v>23195.0918299739</v>
      </c>
      <c r="AX899" s="28">
        <f ca="1">AS899*'Ejercicio 3 - TIR'!$D$5</f>
        <v>29020.4235612683</v>
      </c>
      <c r="AY899" s="28">
        <f ca="1">AT899*'Ejercicio 3 - TIR'!$D$5</f>
        <v>39447.5626562093</v>
      </c>
      <c r="AZ899" s="28">
        <f ca="1" t="shared" ref="AZ899:BD899" si="6703">AJ899-AU899-AE899</f>
        <v>20152.8930722083</v>
      </c>
      <c r="BA899" s="28">
        <f ca="1" t="shared" si="6703"/>
        <v>26371.903116355</v>
      </c>
      <c r="BB899" s="28">
        <f ca="1" t="shared" si="6703"/>
        <v>27743.5945106802</v>
      </c>
      <c r="BC899" s="28">
        <f ca="1" t="shared" si="6703"/>
        <v>31939.7914851422</v>
      </c>
      <c r="BD899" s="28">
        <f ca="1" t="shared" si="6703"/>
        <v>40321.6070379396</v>
      </c>
      <c r="BE899" s="28">
        <f ca="1" t="shared" ref="BE899:BI899" si="6704">AZ899/Z899</f>
        <v>17163.7825443279</v>
      </c>
      <c r="BF899" s="28">
        <f ca="1" t="shared" si="6704"/>
        <v>19159.4571760836</v>
      </c>
      <c r="BG899" s="28">
        <f ca="1" t="shared" si="6704"/>
        <v>17118.4533653151</v>
      </c>
      <c r="BH899" s="28">
        <f ca="1" t="shared" si="6704"/>
        <v>16329.9316444259</v>
      </c>
      <c r="BI899" s="28">
        <f ca="1" t="shared" si="6704"/>
        <v>16964.9197327128</v>
      </c>
      <c r="BJ899" s="28">
        <f ca="1" t="shared" si="6690"/>
        <v>77876.574234029</v>
      </c>
      <c r="BK899" s="28">
        <f ca="1" t="shared" si="6691"/>
        <v>29530.8791038264</v>
      </c>
      <c r="BL899" s="28">
        <f ca="1" t="shared" si="6692"/>
        <v>107407.453337855</v>
      </c>
      <c r="BM899" s="28">
        <f ca="1">BK899*'Ejercicio 3 - TIR'!$D$5</f>
        <v>14765.4395519132</v>
      </c>
      <c r="BN899" s="28">
        <f ca="1" t="shared" si="6693"/>
        <v>92642.0137859422</v>
      </c>
      <c r="BO899" s="28">
        <f ca="1" t="shared" si="6694"/>
        <v>38978.216475265</v>
      </c>
      <c r="BP899" s="28">
        <f ca="1" t="shared" si="6695"/>
        <v>-94889.9381788818</v>
      </c>
      <c r="BQ899" s="28">
        <f ca="1" t="shared" ref="BQ899:BT899" si="6705">BE899</f>
        <v>17163.7825443279</v>
      </c>
      <c r="BR899" s="28">
        <f ca="1" t="shared" si="6705"/>
        <v>19159.4571760836</v>
      </c>
      <c r="BS899" s="28">
        <f ca="1" t="shared" si="6705"/>
        <v>17118.4533653151</v>
      </c>
      <c r="BT899" s="28">
        <f ca="1" t="shared" si="6705"/>
        <v>16329.9316444259</v>
      </c>
      <c r="BU899" s="28">
        <f ca="1" t="shared" si="6697"/>
        <v>55943.1362079778</v>
      </c>
      <c r="BV899" s="30">
        <f ca="1" t="shared" si="6698"/>
        <v>8.36368188241314</v>
      </c>
    </row>
    <row r="900" ht="15" customHeight="1" spans="1:74">
      <c r="A900" s="26">
        <v>899</v>
      </c>
      <c r="B900" s="27">
        <f ca="1" t="shared" ref="B900:F900" si="6706">RAND()</f>
        <v>0.701830777824327</v>
      </c>
      <c r="C900" s="28">
        <f ca="1">IF(B900&lt;=('Ejercicio 3 - TIR'!$D$13-'Ejercicio 3 - TIR'!$C$13)/('Ejercicio 3 - TIR'!$E$13-'Ejercicio 3 - TIR'!$C$13),'Ejercicio 3 - TIR'!$C$13+SQRT(('Ejercicio 3 - TIR'!$E$13-'Ejercicio 3 - TIR'!$C$13)*('Ejercicio 3 - TIR'!$D$13-'Ejercicio 3 - TIR'!$C$13)*B900),'Ejercicio 3 - TIR'!$E$13-SQRT(('Ejercicio 3 - TIR'!$E$13-'Ejercicio 3 - TIR'!$C$13)*('Ejercicio 3 - TIR'!$E$13-'Ejercicio 3 - TIR'!$D$13)*(1-B900)))</f>
        <v>81084.3169139783</v>
      </c>
      <c r="D900" s="27">
        <f ca="1" t="shared" si="6706"/>
        <v>0.277050905656641</v>
      </c>
      <c r="E900" s="28">
        <f ca="1">IF(D900&lt;=('Ejercicio 3 - TIR'!$D$14-'Ejercicio 3 - TIR'!$C$14)/('Ejercicio 3 - TIR'!$E$14-'Ejercicio 3 - TIR'!$C$14),'Ejercicio 3 - TIR'!$C$14+SQRT(('Ejercicio 3 - TIR'!$E$14-'Ejercicio 3 - TIR'!$C$14)*('Ejercicio 3 - TIR'!$D$14-'Ejercicio 3 - TIR'!$C$14)*D900),'Ejercicio 3 - TIR'!$E$14-SQRT(('Ejercicio 3 - TIR'!$E$14-'Ejercicio 3 - TIR'!$C$14)*('Ejercicio 3 - TIR'!$E$14-'Ejercicio 3 - TIR'!$D$14)*(1-D900)))</f>
        <v>29558.3788701959</v>
      </c>
      <c r="F900" s="27">
        <f ca="1" t="shared" si="6706"/>
        <v>0.186910024223082</v>
      </c>
      <c r="G900" s="28">
        <f ca="1">IF(F900&lt;=('Ejercicio 3 - TIR'!$D$18-'Ejercicio 3 - TIR'!$C$18)/('Ejercicio 3 - TIR'!$E$18-'Ejercicio 3 - TIR'!$C$18),'Ejercicio 3 - TIR'!$C$18+SQRT(('Ejercicio 3 - TIR'!$E$18-'Ejercicio 3 - TIR'!$C$18)*('Ejercicio 3 - TIR'!$D$18-'Ejercicio 3 - TIR'!$C$18)*F900),'Ejercicio 3 - TIR'!$E$18-SQRT(('Ejercicio 3 - TIR'!$E$18-'Ejercicio 3 - TIR'!$C$18)*('Ejercicio 3 - TIR'!$E$18-'Ejercicio 3 - TIR'!$D$18)*(1-F900)))</f>
        <v>35294.9507678034</v>
      </c>
      <c r="H900" s="27">
        <f ca="1" t="shared" ref="H900:L900" si="6707">RAND()</f>
        <v>0.323312713605883</v>
      </c>
      <c r="I900" s="28">
        <f ca="1">IF(H900&lt;=('Ejercicio 3 - TIR'!$D$18-'Ejercicio 3 - TIR'!$C$18)/('Ejercicio 3 - TIR'!$E$18-'Ejercicio 3 - TIR'!$C$18),'Ejercicio 3 - TIR'!$C$18+SQRT(('Ejercicio 3 - TIR'!$E$18-'Ejercicio 3 - TIR'!$C$18)*('Ejercicio 3 - TIR'!$D$18-'Ejercicio 3 - TIR'!$C$18)*H900),'Ejercicio 3 - TIR'!$E$18-SQRT(('Ejercicio 3 - TIR'!$E$18-'Ejercicio 3 - TIR'!$C$18)*('Ejercicio 3 - TIR'!$E$18-'Ejercicio 3 - TIR'!$D$18)*(1-H900)))</f>
        <v>36963.9720735283</v>
      </c>
      <c r="J900" s="27">
        <f ca="1" t="shared" si="6707"/>
        <v>0.357489923772788</v>
      </c>
      <c r="K900" s="28">
        <f ca="1">IF(J900&lt;=('Ejercicio 3 - TIR'!$D$18-'Ejercicio 3 - TIR'!$C$18)/('Ejercicio 3 - TIR'!$E$18-'Ejercicio 3 - TIR'!$C$18),'Ejercicio 3 - TIR'!$C$18+SQRT(('Ejercicio 3 - TIR'!$E$18-'Ejercicio 3 - TIR'!$C$18)*('Ejercicio 3 - TIR'!$D$18-'Ejercicio 3 - TIR'!$C$18)*J900),'Ejercicio 3 - TIR'!$E$18-SQRT(('Ejercicio 3 - TIR'!$E$18-'Ejercicio 3 - TIR'!$C$18)*('Ejercicio 3 - TIR'!$E$18-'Ejercicio 3 - TIR'!$D$18)*(1-J900)))</f>
        <v>37322.8060581937</v>
      </c>
      <c r="L900" s="27">
        <f ca="1" t="shared" si="6707"/>
        <v>0.74059679587714</v>
      </c>
      <c r="M900" s="28">
        <f ca="1">IF(L900&lt;=('Ejercicio 3 - TIR'!$D$18-'Ejercicio 3 - TIR'!$C$18)/('Ejercicio 3 - TIR'!$E$18-'Ejercicio 3 - TIR'!$C$18),'Ejercicio 3 - TIR'!$C$18+SQRT(('Ejercicio 3 - TIR'!$E$18-'Ejercicio 3 - TIR'!$C$18)*('Ejercicio 3 - TIR'!$D$18-'Ejercicio 3 - TIR'!$C$18)*L900),'Ejercicio 3 - TIR'!$E$18-SQRT(('Ejercicio 3 - TIR'!$E$18-'Ejercicio 3 - TIR'!$C$18)*('Ejercicio 3 - TIR'!$E$18-'Ejercicio 3 - TIR'!$D$18)*(1-L900)))</f>
        <v>40589.1905154253</v>
      </c>
      <c r="N900" s="27">
        <f ca="1" t="shared" ref="N900:R900" si="6708">RAND()</f>
        <v>0.880290036037144</v>
      </c>
      <c r="O900" s="28">
        <f ca="1">IF(N900&lt;=('Ejercicio 3 - TIR'!$D$18-'Ejercicio 3 - TIR'!$C$18)/('Ejercicio 3 - TIR'!$E$18-'Ejercicio 3 - TIR'!$C$18),'Ejercicio 3 - TIR'!$C$18+SQRT(('Ejercicio 3 - TIR'!$E$18-'Ejercicio 3 - TIR'!$C$18)*('Ejercicio 3 - TIR'!$D$18-'Ejercicio 3 - TIR'!$C$18)*N900),'Ejercicio 3 - TIR'!$E$18-SQRT(('Ejercicio 3 - TIR'!$E$18-'Ejercicio 3 - TIR'!$C$18)*('Ejercicio 3 - TIR'!$E$18-'Ejercicio 3 - TIR'!$D$18)*(1-N900)))</f>
        <v>42003.6276437642</v>
      </c>
      <c r="P900" s="27">
        <f ca="1" t="shared" si="6708"/>
        <v>0.163510106294477</v>
      </c>
      <c r="Q900" s="29">
        <f ca="1">IF(P900&lt;=('Ejercicio 3 - TIR'!$D$22-'Ejercicio 3 - TIR'!$C$22)/('Ejercicio 3 - TIR'!$E$22-'Ejercicio 3 - TIR'!$C$22),'Ejercicio 3 - TIR'!$C$22+SQRT(('Ejercicio 3 - TIR'!$E$22-'Ejercicio 3 - TIR'!$C$22)*('Ejercicio 3 - TIR'!$D$22-'Ejercicio 3 - TIR'!$C$22)*P900),'Ejercicio 3 - TIR'!$E$22-SQRT(('Ejercicio 3 - TIR'!$E$22-'Ejercicio 3 - TIR'!$C$22)*('Ejercicio 3 - TIR'!$E$22-'Ejercicio 3 - TIR'!$D$22)*(1-P900)))</f>
        <v>0.137155704337918</v>
      </c>
      <c r="R900" s="27">
        <f ca="1" t="shared" si="6708"/>
        <v>0.275601229947608</v>
      </c>
      <c r="S900" s="29">
        <f ca="1">IF(R900&lt;=('Ejercicio 3 - TIR'!$D$23-'Ejercicio 3 - TIR'!$C$23)/('Ejercicio 3 - TIR'!$E$23-'Ejercicio 3 - TIR'!$C$23),'Ejercicio 3 - TIR'!$C$23+SQRT(('Ejercicio 3 - TIR'!$E$23-'Ejercicio 3 - TIR'!$C$23)*('Ejercicio 3 - TIR'!$D$23-'Ejercicio 3 - TIR'!$C$23)*R900),'Ejercicio 3 - TIR'!$E$23-SQRT(('Ejercicio 3 - TIR'!$E$23-'Ejercicio 3 - TIR'!$C$23)*('Ejercicio 3 - TIR'!$E$23-'Ejercicio 3 - TIR'!$D$23)*(1-R900)))</f>
        <v>0.142272903131511</v>
      </c>
      <c r="T900" s="27">
        <f ca="1" t="shared" ref="T900:X900" si="6709">RAND()</f>
        <v>0.0759040921780281</v>
      </c>
      <c r="U900" s="29">
        <f ca="1">IF(T900&lt;=('Ejercicio 3 - TIR'!$D$24-'Ejercicio 3 - TIR'!$C$24)/('Ejercicio 3 - TIR'!$E$24-'Ejercicio 3 - TIR'!$C$24),'Ejercicio 3 - TIR'!$C$24+SQRT(('Ejercicio 3 - TIR'!$E$24-'Ejercicio 3 - TIR'!$C$24)*('Ejercicio 3 - TIR'!$D$24-'Ejercicio 3 - TIR'!$C$24)*T900),'Ejercicio 3 - TIR'!$E$24-SQRT(('Ejercicio 3 - TIR'!$E$24-'Ejercicio 3 - TIR'!$C$24)*('Ejercicio 3 - TIR'!$E$24-'Ejercicio 3 - TIR'!$D$24)*(1-T900)))</f>
        <v>0.162625315583139</v>
      </c>
      <c r="V900" s="27">
        <f ca="1" t="shared" si="6709"/>
        <v>0.667011776404866</v>
      </c>
      <c r="W900" s="29">
        <f ca="1">IF(V900&lt;=('Ejercicio 3 - TIR'!$D$25-'Ejercicio 3 - TIR'!$C$25)/('Ejercicio 3 - TIR'!$E$25-'Ejercicio 3 - TIR'!$C$25),'Ejercicio 3 - TIR'!$C$25+SQRT(('Ejercicio 3 - TIR'!$E$25-'Ejercicio 3 - TIR'!$C$25)*('Ejercicio 3 - TIR'!$D$25-'Ejercicio 3 - TIR'!$C$25)*V900),'Ejercicio 3 - TIR'!$E$25-SQRT(('Ejercicio 3 - TIR'!$E$25-'Ejercicio 3 - TIR'!$C$25)*('Ejercicio 3 - TIR'!$E$25-'Ejercicio 3 - TIR'!$D$25)*(1-V900)))</f>
        <v>0.215861183638225</v>
      </c>
      <c r="X900" s="27">
        <f ca="1" t="shared" si="6709"/>
        <v>0.363972565230413</v>
      </c>
      <c r="Y900" s="29">
        <f ca="1">IF(X900&lt;=('Ejercicio 3 - TIR'!$D$26-'Ejercicio 3 - TIR'!$C$26)/('Ejercicio 3 - TIR'!$E$26-'Ejercicio 3 - TIR'!$C$26),'Ejercicio 3 - TIR'!$C$26+SQRT(('Ejercicio 3 - TIR'!$E$26-'Ejercicio 3 - TIR'!$C$26)*('Ejercicio 3 - TIR'!$D$26-'Ejercicio 3 - TIR'!$C$26)*X900),'Ejercicio 3 - TIR'!$E$26-SQRT(('Ejercicio 3 - TIR'!$E$26-'Ejercicio 3 - TIR'!$C$26)*('Ejercicio 3 - TIR'!$E$26-'Ejercicio 3 - TIR'!$D$26)*(1-X900)))</f>
        <v>0.221394981889297</v>
      </c>
      <c r="Z900" s="27">
        <f ca="1" t="shared" si="6668"/>
        <v>1.13715570433792</v>
      </c>
      <c r="AA900" s="27">
        <f ca="1" t="shared" si="6669"/>
        <v>1.29894214770663</v>
      </c>
      <c r="AB900" s="27">
        <f ca="1" t="shared" si="6670"/>
        <v>1.51018302440166</v>
      </c>
      <c r="AC900" s="27">
        <f ca="1" t="shared" si="6671"/>
        <v>1.83617291955936</v>
      </c>
      <c r="AD900" s="27">
        <f ca="1" t="shared" si="6672"/>
        <v>2.24269238983083</v>
      </c>
      <c r="AE900" s="26">
        <f ca="1" t="shared" si="6673"/>
        <v>4054.10027302875</v>
      </c>
      <c r="AF900" s="26">
        <f ca="1" t="shared" si="6674"/>
        <v>4630.8888884588</v>
      </c>
      <c r="AG900" s="26">
        <f ca="1" t="shared" si="6675"/>
        <v>5383.98865537487</v>
      </c>
      <c r="AH900" s="26">
        <f ca="1" t="shared" si="6676"/>
        <v>6546.18281921886</v>
      </c>
      <c r="AI900" s="26">
        <f ca="1" t="shared" si="6677"/>
        <v>7995.47484592385</v>
      </c>
      <c r="AJ900" s="28">
        <f ca="1" t="shared" si="6678"/>
        <v>40135.8545999337</v>
      </c>
      <c r="AK900" s="28">
        <f ca="1" t="shared" si="6679"/>
        <v>48014.0612729569</v>
      </c>
      <c r="AL900" s="28">
        <f ca="1" t="shared" si="6680"/>
        <v>56364.2681321197</v>
      </c>
      <c r="AM900" s="28">
        <f ca="1" t="shared" si="6681"/>
        <v>74528.7724512596</v>
      </c>
      <c r="AN900" s="28">
        <f ca="1" t="shared" si="6682"/>
        <v>94201.2160619576</v>
      </c>
      <c r="AO900" s="28">
        <f ca="1">C900/'Ejercicio 3 - TIR'!$D$7</f>
        <v>16216.8633827957</v>
      </c>
      <c r="AP900" s="28">
        <f ca="1" t="shared" si="6683"/>
        <v>23918.991217138</v>
      </c>
      <c r="AQ900" s="28">
        <f ca="1" t="shared" si="6684"/>
        <v>31797.1978901612</v>
      </c>
      <c r="AR900" s="28">
        <f ca="1" t="shared" si="6685"/>
        <v>40147.404749324</v>
      </c>
      <c r="AS900" s="28">
        <f ca="1" t="shared" si="6686"/>
        <v>58311.9090684639</v>
      </c>
      <c r="AT900" s="28">
        <f ca="1" t="shared" si="6687"/>
        <v>77984.352679162</v>
      </c>
      <c r="AU900" s="28">
        <f ca="1">AP900*'Ejercicio 3 - TIR'!$D$5</f>
        <v>11959.495608569</v>
      </c>
      <c r="AV900" s="28">
        <f ca="1">AQ900*'Ejercicio 3 - TIR'!$D$5</f>
        <v>15898.5989450806</v>
      </c>
      <c r="AW900" s="28">
        <f ca="1">AR900*'Ejercicio 3 - TIR'!$D$5</f>
        <v>20073.702374662</v>
      </c>
      <c r="AX900" s="28">
        <f ca="1">AS900*'Ejercicio 3 - TIR'!$D$5</f>
        <v>29155.954534232</v>
      </c>
      <c r="AY900" s="28">
        <f ca="1">AT900*'Ejercicio 3 - TIR'!$D$5</f>
        <v>38992.176339581</v>
      </c>
      <c r="AZ900" s="28">
        <f ca="1" t="shared" ref="AZ900:BD900" si="6710">AJ900-AU900-AE900</f>
        <v>24122.2587183359</v>
      </c>
      <c r="BA900" s="28">
        <f ca="1" t="shared" si="6710"/>
        <v>27484.5734394175</v>
      </c>
      <c r="BB900" s="28">
        <f ca="1" t="shared" si="6710"/>
        <v>30906.5771020828</v>
      </c>
      <c r="BC900" s="28">
        <f ca="1" t="shared" si="6710"/>
        <v>38826.6350978088</v>
      </c>
      <c r="BD900" s="28">
        <f ca="1" t="shared" si="6710"/>
        <v>47213.5648764528</v>
      </c>
      <c r="BE900" s="28">
        <f ca="1" t="shared" ref="BE900:BI900" si="6711">AZ900/Z900</f>
        <v>21212.8019288093</v>
      </c>
      <c r="BF900" s="28">
        <f ca="1" t="shared" si="6711"/>
        <v>21159.1974961651</v>
      </c>
      <c r="BG900" s="28">
        <f ca="1" t="shared" si="6711"/>
        <v>20465.4512749062</v>
      </c>
      <c r="BH900" s="28">
        <f ca="1" t="shared" si="6711"/>
        <v>21145.4132038535</v>
      </c>
      <c r="BI900" s="28">
        <f ca="1" t="shared" si="6711"/>
        <v>21052.1804463849</v>
      </c>
      <c r="BJ900" s="28">
        <f ca="1" t="shared" si="6690"/>
        <v>66290.3513479246</v>
      </c>
      <c r="BK900" s="28">
        <f ca="1" t="shared" si="6691"/>
        <v>36369.436095522</v>
      </c>
      <c r="BL900" s="28">
        <f ca="1" t="shared" si="6692"/>
        <v>102659.787443447</v>
      </c>
      <c r="BM900" s="28">
        <f ca="1">BK900*'Ejercicio 3 - TIR'!$D$5</f>
        <v>18184.718047761</v>
      </c>
      <c r="BN900" s="28">
        <f ca="1" t="shared" si="6693"/>
        <v>84475.0693956856</v>
      </c>
      <c r="BO900" s="28">
        <f ca="1" t="shared" si="6694"/>
        <v>37666.8105615937</v>
      </c>
      <c r="BP900" s="28">
        <f ca="1" t="shared" si="6695"/>
        <v>-110642.695784174</v>
      </c>
      <c r="BQ900" s="28">
        <f ca="1" t="shared" ref="BQ900:BT900" si="6712">BE900</f>
        <v>21212.8019288093</v>
      </c>
      <c r="BR900" s="28">
        <f ca="1" t="shared" si="6712"/>
        <v>21159.1974961651</v>
      </c>
      <c r="BS900" s="28">
        <f ca="1" t="shared" si="6712"/>
        <v>20465.4512749062</v>
      </c>
      <c r="BT900" s="28">
        <f ca="1" t="shared" si="6712"/>
        <v>21145.4132038535</v>
      </c>
      <c r="BU900" s="28">
        <f ca="1" t="shared" si="6697"/>
        <v>58718.9910079786</v>
      </c>
      <c r="BV900" s="30">
        <f ca="1" t="shared" si="6698"/>
        <v>7.67586200578756</v>
      </c>
    </row>
    <row r="901" ht="15" customHeight="1" spans="1:74">
      <c r="A901" s="26">
        <v>900</v>
      </c>
      <c r="B901" s="27">
        <f ca="1" t="shared" ref="B901:F901" si="6713">RAND()</f>
        <v>0.894390761684836</v>
      </c>
      <c r="C901" s="28">
        <f ca="1">IF(B901&lt;=('Ejercicio 3 - TIR'!$D$13-'Ejercicio 3 - TIR'!$C$13)/('Ejercicio 3 - TIR'!$E$13-'Ejercicio 3 - TIR'!$C$13),'Ejercicio 3 - TIR'!$C$13+SQRT(('Ejercicio 3 - TIR'!$E$13-'Ejercicio 3 - TIR'!$C$13)*('Ejercicio 3 - TIR'!$D$13-'Ejercicio 3 - TIR'!$C$13)*B901),'Ejercicio 3 - TIR'!$E$13-SQRT(('Ejercicio 3 - TIR'!$E$13-'Ejercicio 3 - TIR'!$C$13)*('Ejercicio 3 - TIR'!$E$13-'Ejercicio 3 - TIR'!$D$13)*(1-B901)))</f>
        <v>88742.5097833399</v>
      </c>
      <c r="D901" s="27">
        <f ca="1" t="shared" si="6713"/>
        <v>0.872465724926148</v>
      </c>
      <c r="E901" s="28">
        <f ca="1">IF(D901&lt;=('Ejercicio 3 - TIR'!$D$14-'Ejercicio 3 - TIR'!$C$14)/('Ejercicio 3 - TIR'!$E$14-'Ejercicio 3 - TIR'!$C$14),'Ejercicio 3 - TIR'!$C$14+SQRT(('Ejercicio 3 - TIR'!$E$14-'Ejercicio 3 - TIR'!$C$14)*('Ejercicio 3 - TIR'!$D$14-'Ejercicio 3 - TIR'!$C$14)*D901),'Ejercicio 3 - TIR'!$E$14-SQRT(('Ejercicio 3 - TIR'!$E$14-'Ejercicio 3 - TIR'!$C$14)*('Ejercicio 3 - TIR'!$E$14-'Ejercicio 3 - TIR'!$D$14)*(1-D901)))</f>
        <v>35626.1983056981</v>
      </c>
      <c r="F901" s="27">
        <f ca="1" t="shared" si="6713"/>
        <v>0.320099100900626</v>
      </c>
      <c r="G901" s="28">
        <f ca="1">IF(F901&lt;=('Ejercicio 3 - TIR'!$D$18-'Ejercicio 3 - TIR'!$C$18)/('Ejercicio 3 - TIR'!$E$18-'Ejercicio 3 - TIR'!$C$18),'Ejercicio 3 - TIR'!$C$18+SQRT(('Ejercicio 3 - TIR'!$E$18-'Ejercicio 3 - TIR'!$C$18)*('Ejercicio 3 - TIR'!$D$18-'Ejercicio 3 - TIR'!$C$18)*F901),'Ejercicio 3 - TIR'!$E$18-SQRT(('Ejercicio 3 - TIR'!$E$18-'Ejercicio 3 - TIR'!$C$18)*('Ejercicio 3 - TIR'!$E$18-'Ejercicio 3 - TIR'!$D$18)*(1-F901)))</f>
        <v>36929.275945948</v>
      </c>
      <c r="H901" s="27">
        <f ca="1" t="shared" ref="H901:L901" si="6714">RAND()</f>
        <v>0.176862567638641</v>
      </c>
      <c r="I901" s="28">
        <f ca="1">IF(H901&lt;=('Ejercicio 3 - TIR'!$D$18-'Ejercicio 3 - TIR'!$C$18)/('Ejercicio 3 - TIR'!$E$18-'Ejercicio 3 - TIR'!$C$18),'Ejercicio 3 - TIR'!$C$18+SQRT(('Ejercicio 3 - TIR'!$E$18-'Ejercicio 3 - TIR'!$C$18)*('Ejercicio 3 - TIR'!$D$18-'Ejercicio 3 - TIR'!$C$18)*H901),'Ejercicio 3 - TIR'!$E$18-SQRT(('Ejercicio 3 - TIR'!$E$18-'Ejercicio 3 - TIR'!$C$18)*('Ejercicio 3 - TIR'!$E$18-'Ejercicio 3 - TIR'!$D$18)*(1-H901)))</f>
        <v>35150.66841738</v>
      </c>
      <c r="J901" s="27">
        <f ca="1" t="shared" si="6714"/>
        <v>0.492480521113969</v>
      </c>
      <c r="K901" s="28">
        <f ca="1">IF(J901&lt;=('Ejercicio 3 - TIR'!$D$18-'Ejercicio 3 - TIR'!$C$18)/('Ejercicio 3 - TIR'!$E$18-'Ejercicio 3 - TIR'!$C$18),'Ejercicio 3 - TIR'!$C$18+SQRT(('Ejercicio 3 - TIR'!$E$18-'Ejercicio 3 - TIR'!$C$18)*('Ejercicio 3 - TIR'!$D$18-'Ejercicio 3 - TIR'!$C$18)*J901),'Ejercicio 3 - TIR'!$E$18-SQRT(('Ejercicio 3 - TIR'!$E$18-'Ejercicio 3 - TIR'!$C$18)*('Ejercicio 3 - TIR'!$E$18-'Ejercicio 3 - TIR'!$D$18)*(1-J901)))</f>
        <v>38594.886745449</v>
      </c>
      <c r="L901" s="27">
        <f ca="1" t="shared" si="6714"/>
        <v>0.376968999334673</v>
      </c>
      <c r="M901" s="28">
        <f ca="1">IF(L901&lt;=('Ejercicio 3 - TIR'!$D$18-'Ejercicio 3 - TIR'!$C$18)/('Ejercicio 3 - TIR'!$E$18-'Ejercicio 3 - TIR'!$C$18),'Ejercicio 3 - TIR'!$C$18+SQRT(('Ejercicio 3 - TIR'!$E$18-'Ejercicio 3 - TIR'!$C$18)*('Ejercicio 3 - TIR'!$D$18-'Ejercicio 3 - TIR'!$C$18)*L901),'Ejercicio 3 - TIR'!$E$18-SQRT(('Ejercicio 3 - TIR'!$E$18-'Ejercicio 3 - TIR'!$C$18)*('Ejercicio 3 - TIR'!$E$18-'Ejercicio 3 - TIR'!$D$18)*(1-L901)))</f>
        <v>37519.664214591</v>
      </c>
      <c r="N901" s="27">
        <f ca="1" t="shared" ref="N901:R901" si="6715">RAND()</f>
        <v>0.492756160924459</v>
      </c>
      <c r="O901" s="28">
        <f ca="1">IF(N901&lt;=('Ejercicio 3 - TIR'!$D$18-'Ejercicio 3 - TIR'!$C$18)/('Ejercicio 3 - TIR'!$E$18-'Ejercicio 3 - TIR'!$C$18),'Ejercicio 3 - TIR'!$C$18+SQRT(('Ejercicio 3 - TIR'!$E$18-'Ejercicio 3 - TIR'!$C$18)*('Ejercicio 3 - TIR'!$D$18-'Ejercicio 3 - TIR'!$C$18)*N901),'Ejercicio 3 - TIR'!$E$18-SQRT(('Ejercicio 3 - TIR'!$E$18-'Ejercicio 3 - TIR'!$C$18)*('Ejercicio 3 - TIR'!$E$18-'Ejercicio 3 - TIR'!$D$18)*(1-N901)))</f>
        <v>38597.2916746304</v>
      </c>
      <c r="P901" s="27">
        <f ca="1" t="shared" si="6715"/>
        <v>0.32675511989766</v>
      </c>
      <c r="Q901" s="29">
        <f ca="1">IF(P901&lt;=('Ejercicio 3 - TIR'!$D$22-'Ejercicio 3 - TIR'!$C$22)/('Ejercicio 3 - TIR'!$E$22-'Ejercicio 3 - TIR'!$C$22),'Ejercicio 3 - TIR'!$C$22+SQRT(('Ejercicio 3 - TIR'!$E$22-'Ejercicio 3 - TIR'!$C$22)*('Ejercicio 3 - TIR'!$D$22-'Ejercicio 3 - TIR'!$C$22)*P901),'Ejercicio 3 - TIR'!$E$22-SQRT(('Ejercicio 3 - TIR'!$E$22-'Ejercicio 3 - TIR'!$C$22)*('Ejercicio 3 - TIR'!$E$22-'Ejercicio 3 - TIR'!$D$22)*(1-P901)))</f>
        <v>0.144251994058547</v>
      </c>
      <c r="R901" s="27">
        <f ca="1" t="shared" si="6715"/>
        <v>0.0197236478053802</v>
      </c>
      <c r="S901" s="29">
        <f ca="1">IF(R901&lt;=('Ejercicio 3 - TIR'!$D$23-'Ejercicio 3 - TIR'!$C$23)/('Ejercicio 3 - TIR'!$E$23-'Ejercicio 3 - TIR'!$C$23),'Ejercicio 3 - TIR'!$C$23+SQRT(('Ejercicio 3 - TIR'!$E$23-'Ejercicio 3 - TIR'!$C$23)*('Ejercicio 3 - TIR'!$D$23-'Ejercicio 3 - TIR'!$C$23)*R901),'Ejercicio 3 - TIR'!$E$23-SQRT(('Ejercicio 3 - TIR'!$E$23-'Ejercicio 3 - TIR'!$C$23)*('Ejercicio 3 - TIR'!$E$23-'Ejercicio 3 - TIR'!$D$23)*(1-R901)))</f>
        <v>0.125958402978121</v>
      </c>
      <c r="T901" s="27">
        <f ca="1" t="shared" ref="T901:X901" si="6716">RAND()</f>
        <v>0.215275316702798</v>
      </c>
      <c r="U901" s="29">
        <f ca="1">IF(T901&lt;=('Ejercicio 3 - TIR'!$D$24-'Ejercicio 3 - TIR'!$C$24)/('Ejercicio 3 - TIR'!$E$24-'Ejercicio 3 - TIR'!$C$24),'Ejercicio 3 - TIR'!$C$24+SQRT(('Ejercicio 3 - TIR'!$E$24-'Ejercicio 3 - TIR'!$C$24)*('Ejercicio 3 - TIR'!$D$24-'Ejercicio 3 - TIR'!$C$24)*T901),'Ejercicio 3 - TIR'!$E$24-SQRT(('Ejercicio 3 - TIR'!$E$24-'Ejercicio 3 - TIR'!$C$24)*('Ejercicio 3 - TIR'!$E$24-'Ejercicio 3 - TIR'!$D$24)*(1-T901)))</f>
        <v>0.171262129833953</v>
      </c>
      <c r="V901" s="27">
        <f ca="1" t="shared" si="6716"/>
        <v>0.361686830725614</v>
      </c>
      <c r="W901" s="29">
        <f ca="1">IF(V901&lt;=('Ejercicio 3 - TIR'!$D$25-'Ejercicio 3 - TIR'!$C$25)/('Ejercicio 3 - TIR'!$E$25-'Ejercicio 3 - TIR'!$C$25),'Ejercicio 3 - TIR'!$C$25+SQRT(('Ejercicio 3 - TIR'!$E$25-'Ejercicio 3 - TIR'!$C$25)*('Ejercicio 3 - TIR'!$D$25-'Ejercicio 3 - TIR'!$C$25)*V901),'Ejercicio 3 - TIR'!$E$25-SQRT(('Ejercicio 3 - TIR'!$E$25-'Ejercicio 3 - TIR'!$C$25)*('Ejercicio 3 - TIR'!$E$25-'Ejercicio 3 - TIR'!$D$25)*(1-V901)))</f>
        <v>0.202733774294319</v>
      </c>
      <c r="X901" s="27">
        <f ca="1" t="shared" si="6716"/>
        <v>0.398605265726946</v>
      </c>
      <c r="Y901" s="29">
        <f ca="1">IF(X901&lt;=('Ejercicio 3 - TIR'!$D$26-'Ejercicio 3 - TIR'!$C$26)/('Ejercicio 3 - TIR'!$E$26-'Ejercicio 3 - TIR'!$C$26),'Ejercicio 3 - TIR'!$C$26+SQRT(('Ejercicio 3 - TIR'!$E$26-'Ejercicio 3 - TIR'!$C$26)*('Ejercicio 3 - TIR'!$D$26-'Ejercicio 3 - TIR'!$C$26)*X901),'Ejercicio 3 - TIR'!$E$26-SQRT(('Ejercicio 3 - TIR'!$E$26-'Ejercicio 3 - TIR'!$C$26)*('Ejercicio 3 - TIR'!$E$26-'Ejercicio 3 - TIR'!$D$26)*(1-X901)))</f>
        <v>0.223012882463889</v>
      </c>
      <c r="Z901" s="27">
        <f ca="1" t="shared" si="6668"/>
        <v>1.14425199405855</v>
      </c>
      <c r="AA901" s="27">
        <f ca="1" t="shared" si="6669"/>
        <v>1.28838014783469</v>
      </c>
      <c r="AB901" s="27">
        <f ca="1" t="shared" si="6670"/>
        <v>1.50903087598864</v>
      </c>
      <c r="AC901" s="27">
        <f ca="1" t="shared" si="6671"/>
        <v>1.81496240100449</v>
      </c>
      <c r="AD901" s="27">
        <f ca="1" t="shared" si="6672"/>
        <v>2.21972239761608</v>
      </c>
      <c r="AE901" s="26">
        <f ca="1" t="shared" si="6673"/>
        <v>5139.15014632218</v>
      </c>
      <c r="AF901" s="26">
        <f ca="1" t="shared" si="6674"/>
        <v>5786.4692914177</v>
      </c>
      <c r="AG901" s="26">
        <f ca="1" t="shared" si="6675"/>
        <v>6777.47234648466</v>
      </c>
      <c r="AH901" s="26">
        <f ca="1" t="shared" si="6676"/>
        <v>8151.49489546287</v>
      </c>
      <c r="AI901" s="26">
        <f ca="1" t="shared" si="6677"/>
        <v>9969.38326848972</v>
      </c>
      <c r="AJ901" s="28">
        <f ca="1" t="shared" si="6678"/>
        <v>42256.3976402893</v>
      </c>
      <c r="AK901" s="28">
        <f ca="1" t="shared" si="6679"/>
        <v>45287.4233720723</v>
      </c>
      <c r="AL901" s="28">
        <f ca="1" t="shared" si="6680"/>
        <v>58240.8757541675</v>
      </c>
      <c r="AM901" s="28">
        <f ca="1" t="shared" si="6681"/>
        <v>68096.7798477962</v>
      </c>
      <c r="AN901" s="28">
        <f ca="1" t="shared" si="6682"/>
        <v>85675.2728174976</v>
      </c>
      <c r="AO901" s="28">
        <f ca="1">C901/'Ejercicio 3 - TIR'!$D$7</f>
        <v>17748.501956668</v>
      </c>
      <c r="AP901" s="28">
        <f ca="1" t="shared" si="6683"/>
        <v>24507.8956836214</v>
      </c>
      <c r="AQ901" s="28">
        <f ca="1" t="shared" si="6684"/>
        <v>27538.9214154043</v>
      </c>
      <c r="AR901" s="28">
        <f ca="1" t="shared" si="6685"/>
        <v>40492.3737974995</v>
      </c>
      <c r="AS901" s="28">
        <f ca="1" t="shared" si="6686"/>
        <v>50348.2778911282</v>
      </c>
      <c r="AT901" s="28">
        <f ca="1" t="shared" si="6687"/>
        <v>67926.7708608296</v>
      </c>
      <c r="AU901" s="28">
        <f ca="1">AP901*'Ejercicio 3 - TIR'!$D$5</f>
        <v>12253.9478418107</v>
      </c>
      <c r="AV901" s="28">
        <f ca="1">AQ901*'Ejercicio 3 - TIR'!$D$5</f>
        <v>13769.4607077022</v>
      </c>
      <c r="AW901" s="28">
        <f ca="1">AR901*'Ejercicio 3 - TIR'!$D$5</f>
        <v>20246.1868987497</v>
      </c>
      <c r="AX901" s="28">
        <f ca="1">AS901*'Ejercicio 3 - TIR'!$D$5</f>
        <v>25174.1389455641</v>
      </c>
      <c r="AY901" s="28">
        <f ca="1">AT901*'Ejercicio 3 - TIR'!$D$5</f>
        <v>33963.3854304148</v>
      </c>
      <c r="AZ901" s="28">
        <f ca="1" t="shared" ref="AZ901:BD901" si="6717">AJ901-AU901-AE901</f>
        <v>24863.2996521565</v>
      </c>
      <c r="BA901" s="28">
        <f ca="1" t="shared" si="6717"/>
        <v>25731.4933729525</v>
      </c>
      <c r="BB901" s="28">
        <f ca="1" t="shared" si="6717"/>
        <v>31217.2165089331</v>
      </c>
      <c r="BC901" s="28">
        <f ca="1" t="shared" si="6717"/>
        <v>34771.1460067692</v>
      </c>
      <c r="BD901" s="28">
        <f ca="1" t="shared" si="6717"/>
        <v>41742.5041185931</v>
      </c>
      <c r="BE901" s="28">
        <f ca="1" t="shared" ref="BE901:BI901" si="6718">AZ901/Z901</f>
        <v>21728.8672261508</v>
      </c>
      <c r="BF901" s="28">
        <f ca="1" t="shared" si="6718"/>
        <v>19971.9728809839</v>
      </c>
      <c r="BG901" s="28">
        <f ca="1" t="shared" si="6718"/>
        <v>20686.9302713777</v>
      </c>
      <c r="BH901" s="28">
        <f ca="1" t="shared" si="6718"/>
        <v>19158.0530745569</v>
      </c>
      <c r="BI901" s="28">
        <f ca="1" t="shared" si="6718"/>
        <v>18805.2813105924</v>
      </c>
      <c r="BJ901" s="28">
        <f ca="1" t="shared" si="6690"/>
        <v>79080.2703210701</v>
      </c>
      <c r="BK901" s="28">
        <f ca="1" t="shared" si="6691"/>
        <v>39396.7473173487</v>
      </c>
      <c r="BL901" s="28">
        <f ca="1" t="shared" si="6692"/>
        <v>118477.017638419</v>
      </c>
      <c r="BM901" s="28">
        <f ca="1">BK901*'Ejercicio 3 - TIR'!$D$5</f>
        <v>19698.3736586744</v>
      </c>
      <c r="BN901" s="28">
        <f ca="1" t="shared" si="6693"/>
        <v>98778.6439797445</v>
      </c>
      <c r="BO901" s="28">
        <f ca="1" t="shared" si="6694"/>
        <v>44500.4492840321</v>
      </c>
      <c r="BP901" s="28">
        <f ca="1" t="shared" si="6695"/>
        <v>-124368.708089038</v>
      </c>
      <c r="BQ901" s="28">
        <f ca="1" t="shared" ref="BQ901:BT901" si="6719">BE901</f>
        <v>21728.8672261508</v>
      </c>
      <c r="BR901" s="28">
        <f ca="1" t="shared" si="6719"/>
        <v>19971.9728809839</v>
      </c>
      <c r="BS901" s="28">
        <f ca="1" t="shared" si="6719"/>
        <v>20686.9302713777</v>
      </c>
      <c r="BT901" s="28">
        <f ca="1" t="shared" si="6719"/>
        <v>19158.0530745569</v>
      </c>
      <c r="BU901" s="28">
        <f ca="1" t="shared" si="6697"/>
        <v>63305.7305946246</v>
      </c>
      <c r="BV901" s="30">
        <f ca="1" t="shared" si="6698"/>
        <v>4.42873697846793</v>
      </c>
    </row>
    <row r="902" ht="15" customHeight="1" spans="1:74">
      <c r="A902" s="26">
        <v>901</v>
      </c>
      <c r="B902" s="27">
        <f ca="1" t="shared" ref="B902:F902" si="6720">RAND()</f>
        <v>0.82104933796664</v>
      </c>
      <c r="C902" s="28">
        <f ca="1">IF(B902&lt;=('Ejercicio 3 - TIR'!$D$13-'Ejercicio 3 - TIR'!$C$13)/('Ejercicio 3 - TIR'!$E$13-'Ejercicio 3 - TIR'!$C$13),'Ejercicio 3 - TIR'!$C$13+SQRT(('Ejercicio 3 - TIR'!$E$13-'Ejercicio 3 - TIR'!$C$13)*('Ejercicio 3 - TIR'!$D$13-'Ejercicio 3 - TIR'!$C$13)*B902),'Ejercicio 3 - TIR'!$E$13-SQRT(('Ejercicio 3 - TIR'!$E$13-'Ejercicio 3 - TIR'!$C$13)*('Ejercicio 3 - TIR'!$E$13-'Ejercicio 3 - TIR'!$D$13)*(1-B902)))</f>
        <v>85345.9632032661</v>
      </c>
      <c r="D902" s="27">
        <f ca="1" t="shared" si="6720"/>
        <v>0.354244614738951</v>
      </c>
      <c r="E902" s="28">
        <f ca="1">IF(D902&lt;=('Ejercicio 3 - TIR'!$D$14-'Ejercicio 3 - TIR'!$C$14)/('Ejercicio 3 - TIR'!$E$14-'Ejercicio 3 - TIR'!$C$14),'Ejercicio 3 - TIR'!$C$14+SQRT(('Ejercicio 3 - TIR'!$E$14-'Ejercicio 3 - TIR'!$C$14)*('Ejercicio 3 - TIR'!$D$14-'Ejercicio 3 - TIR'!$C$14)*D902),'Ejercicio 3 - TIR'!$E$14-SQRT(('Ejercicio 3 - TIR'!$E$14-'Ejercicio 3 - TIR'!$C$14)*('Ejercicio 3 - TIR'!$E$14-'Ejercicio 3 - TIR'!$D$14)*(1-D902)))</f>
        <v>30158.0841403131</v>
      </c>
      <c r="F902" s="27">
        <f ca="1" t="shared" si="6720"/>
        <v>0.749651152087364</v>
      </c>
      <c r="G902" s="28">
        <f ca="1">IF(F902&lt;=('Ejercicio 3 - TIR'!$D$18-'Ejercicio 3 - TIR'!$C$18)/('Ejercicio 3 - TIR'!$E$18-'Ejercicio 3 - TIR'!$C$18),'Ejercicio 3 - TIR'!$C$18+SQRT(('Ejercicio 3 - TIR'!$E$18-'Ejercicio 3 - TIR'!$C$18)*('Ejercicio 3 - TIR'!$D$18-'Ejercicio 3 - TIR'!$C$18)*F902),'Ejercicio 3 - TIR'!$E$18-SQRT(('Ejercicio 3 - TIR'!$E$18-'Ejercicio 3 - TIR'!$C$18)*('Ejercicio 3 - TIR'!$E$18-'Ejercicio 3 - TIR'!$D$18)*(1-F902)))</f>
        <v>40666.8529227076</v>
      </c>
      <c r="H902" s="27">
        <f ca="1" t="shared" ref="H902:L902" si="6721">RAND()</f>
        <v>0.0530058616982243</v>
      </c>
      <c r="I902" s="28">
        <f ca="1">IF(H902&lt;=('Ejercicio 3 - TIR'!$D$18-'Ejercicio 3 - TIR'!$C$18)/('Ejercicio 3 - TIR'!$E$18-'Ejercicio 3 - TIR'!$C$18),'Ejercicio 3 - TIR'!$C$18+SQRT(('Ejercicio 3 - TIR'!$E$18-'Ejercicio 3 - TIR'!$C$18)*('Ejercicio 3 - TIR'!$D$18-'Ejercicio 3 - TIR'!$C$18)*H902),'Ejercicio 3 - TIR'!$E$18-SQRT(('Ejercicio 3 - TIR'!$E$18-'Ejercicio 3 - TIR'!$C$18)*('Ejercicio 3 - TIR'!$E$18-'Ejercicio 3 - TIR'!$D$18)*(1-H902)))</f>
        <v>32819.7303514226</v>
      </c>
      <c r="J902" s="27">
        <f ca="1" t="shared" si="6721"/>
        <v>0.777110114550029</v>
      </c>
      <c r="K902" s="28">
        <f ca="1">IF(J902&lt;=('Ejercicio 3 - TIR'!$D$18-'Ejercicio 3 - TIR'!$C$18)/('Ejercicio 3 - TIR'!$E$18-'Ejercicio 3 - TIR'!$C$18),'Ejercicio 3 - TIR'!$C$18+SQRT(('Ejercicio 3 - TIR'!$E$18-'Ejercicio 3 - TIR'!$C$18)*('Ejercicio 3 - TIR'!$D$18-'Ejercicio 3 - TIR'!$C$18)*J902),'Ejercicio 3 - TIR'!$E$18-SQRT(('Ejercicio 3 - TIR'!$E$18-'Ejercicio 3 - TIR'!$C$18)*('Ejercicio 3 - TIR'!$E$18-'Ejercicio 3 - TIR'!$D$18)*(1-J902)))</f>
        <v>40911.3888166337</v>
      </c>
      <c r="L902" s="27">
        <f ca="1" t="shared" si="6721"/>
        <v>0.587059809263715</v>
      </c>
      <c r="M902" s="28">
        <f ca="1">IF(L902&lt;=('Ejercicio 3 - TIR'!$D$18-'Ejercicio 3 - TIR'!$C$18)/('Ejercicio 3 - TIR'!$E$18-'Ejercicio 3 - TIR'!$C$18),'Ejercicio 3 - TIR'!$C$18+SQRT(('Ejercicio 3 - TIR'!$E$18-'Ejercicio 3 - TIR'!$C$18)*('Ejercicio 3 - TIR'!$D$18-'Ejercicio 3 - TIR'!$C$18)*L902),'Ejercicio 3 - TIR'!$E$18-SQRT(('Ejercicio 3 - TIR'!$E$18-'Ejercicio 3 - TIR'!$C$18)*('Ejercicio 3 - TIR'!$E$18-'Ejercicio 3 - TIR'!$D$18)*(1-L902)))</f>
        <v>39383.9741788625</v>
      </c>
      <c r="N902" s="27">
        <f ca="1" t="shared" ref="N902:R902" si="6722">RAND()</f>
        <v>0.466599102414383</v>
      </c>
      <c r="O902" s="28">
        <f ca="1">IF(N902&lt;=('Ejercicio 3 - TIR'!$D$18-'Ejercicio 3 - TIR'!$C$18)/('Ejercicio 3 - TIR'!$E$18-'Ejercicio 3 - TIR'!$C$18),'Ejercicio 3 - TIR'!$C$18+SQRT(('Ejercicio 3 - TIR'!$E$18-'Ejercicio 3 - TIR'!$C$18)*('Ejercicio 3 - TIR'!$D$18-'Ejercicio 3 - TIR'!$C$18)*N902),'Ejercicio 3 - TIR'!$E$18-SQRT(('Ejercicio 3 - TIR'!$E$18-'Ejercicio 3 - TIR'!$C$18)*('Ejercicio 3 - TIR'!$E$18-'Ejercicio 3 - TIR'!$D$18)*(1-N902)))</f>
        <v>38365.9945829625</v>
      </c>
      <c r="P902" s="27">
        <f ca="1" t="shared" si="6722"/>
        <v>0.659773844992599</v>
      </c>
      <c r="Q902" s="29">
        <f ca="1">IF(P902&lt;=('Ejercicio 3 - TIR'!$D$22-'Ejercicio 3 - TIR'!$C$22)/('Ejercicio 3 - TIR'!$E$22-'Ejercicio 3 - TIR'!$C$22),'Ejercicio 3 - TIR'!$C$22+SQRT(('Ejercicio 3 - TIR'!$E$22-'Ejercicio 3 - TIR'!$C$22)*('Ejercicio 3 - TIR'!$D$22-'Ejercicio 3 - TIR'!$C$22)*P902),'Ejercicio 3 - TIR'!$E$22-SQRT(('Ejercicio 3 - TIR'!$E$22-'Ejercicio 3 - TIR'!$C$22)*('Ejercicio 3 - TIR'!$E$22-'Ejercicio 3 - TIR'!$D$22)*(1-P902)))</f>
        <v>0.155253140017099</v>
      </c>
      <c r="R902" s="27">
        <f ca="1" t="shared" si="6722"/>
        <v>0.86502153695903</v>
      </c>
      <c r="S902" s="29">
        <f ca="1">IF(R902&lt;=('Ejercicio 3 - TIR'!$D$23-'Ejercicio 3 - TIR'!$C$23)/('Ejercicio 3 - TIR'!$E$23-'Ejercicio 3 - TIR'!$C$23),'Ejercicio 3 - TIR'!$C$23+SQRT(('Ejercicio 3 - TIR'!$E$23-'Ejercicio 3 - TIR'!$C$23)*('Ejercicio 3 - TIR'!$D$23-'Ejercicio 3 - TIR'!$C$23)*R902),'Ejercicio 3 - TIR'!$E$23-SQRT(('Ejercicio 3 - TIR'!$E$23-'Ejercicio 3 - TIR'!$C$23)*('Ejercicio 3 - TIR'!$E$23-'Ejercicio 3 - TIR'!$D$23)*(1-R902)))</f>
        <v>0.164412786218386</v>
      </c>
      <c r="T902" s="27">
        <f ca="1" t="shared" ref="T902:X902" si="6723">RAND()</f>
        <v>0.870638420482194</v>
      </c>
      <c r="U902" s="29">
        <f ca="1">IF(T902&lt;=('Ejercicio 3 - TIR'!$D$24-'Ejercicio 3 - TIR'!$C$24)/('Ejercicio 3 - TIR'!$E$24-'Ejercicio 3 - TIR'!$C$24),'Ejercicio 3 - TIR'!$C$24+SQRT(('Ejercicio 3 - TIR'!$E$24-'Ejercicio 3 - TIR'!$C$24)*('Ejercicio 3 - TIR'!$D$24-'Ejercicio 3 - TIR'!$C$24)*T902),'Ejercicio 3 - TIR'!$E$24-SQRT(('Ejercicio 3 - TIR'!$E$24-'Ejercicio 3 - TIR'!$C$24)*('Ejercicio 3 - TIR'!$E$24-'Ejercicio 3 - TIR'!$D$24)*(1-T902)))</f>
        <v>0.200968120884951</v>
      </c>
      <c r="V902" s="27">
        <f ca="1" t="shared" si="6723"/>
        <v>0.128463738373227</v>
      </c>
      <c r="W902" s="29">
        <f ca="1">IF(V902&lt;=('Ejercicio 3 - TIR'!$D$25-'Ejercicio 3 - TIR'!$C$25)/('Ejercicio 3 - TIR'!$E$25-'Ejercicio 3 - TIR'!$C$25),'Ejercicio 3 - TIR'!$C$25+SQRT(('Ejercicio 3 - TIR'!$E$25-'Ejercicio 3 - TIR'!$C$25)*('Ejercicio 3 - TIR'!$D$25-'Ejercicio 3 - TIR'!$C$25)*V902),'Ejercicio 3 - TIR'!$E$25-SQRT(('Ejercicio 3 - TIR'!$E$25-'Ejercicio 3 - TIR'!$C$25)*('Ejercicio 3 - TIR'!$E$25-'Ejercicio 3 - TIR'!$D$25)*(1-V902)))</f>
        <v>0.193410787960538</v>
      </c>
      <c r="X902" s="27">
        <f ca="1" t="shared" si="6723"/>
        <v>0.497122202573195</v>
      </c>
      <c r="Y902" s="29">
        <f ca="1">IF(X902&lt;=('Ejercicio 3 - TIR'!$D$26-'Ejercicio 3 - TIR'!$C$26)/('Ejercicio 3 - TIR'!$E$26-'Ejercicio 3 - TIR'!$C$26),'Ejercicio 3 - TIR'!$C$26+SQRT(('Ejercicio 3 - TIR'!$E$26-'Ejercicio 3 - TIR'!$C$26)*('Ejercicio 3 - TIR'!$D$26-'Ejercicio 3 - TIR'!$C$26)*X902),'Ejercicio 3 - TIR'!$E$26-SQRT(('Ejercicio 3 - TIR'!$E$26-'Ejercicio 3 - TIR'!$C$26)*('Ejercicio 3 - TIR'!$E$26-'Ejercicio 3 - TIR'!$D$26)*(1-X902)))</f>
        <v>0.227889155580582</v>
      </c>
      <c r="Z902" s="27">
        <f ca="1" t="shared" si="6668"/>
        <v>1.1552531400171</v>
      </c>
      <c r="AA902" s="27">
        <f ca="1" t="shared" si="6669"/>
        <v>1.34519152755485</v>
      </c>
      <c r="AB902" s="27">
        <f ca="1" t="shared" si="6670"/>
        <v>1.6155321410779</v>
      </c>
      <c r="AC902" s="27">
        <f ca="1" t="shared" si="6671"/>
        <v>1.92799348545936</v>
      </c>
      <c r="AD902" s="27">
        <f ca="1" t="shared" si="6672"/>
        <v>2.36736229282555</v>
      </c>
      <c r="AE902" s="26">
        <f ca="1" t="shared" si="6673"/>
        <v>4682.13725968347</v>
      </c>
      <c r="AF902" s="26">
        <f ca="1" t="shared" si="6674"/>
        <v>5451.94049200494</v>
      </c>
      <c r="AG902" s="26">
        <f ca="1" t="shared" si="6675"/>
        <v>6547.60672785975</v>
      </c>
      <c r="AH902" s="26">
        <f ca="1" t="shared" si="6676"/>
        <v>7813.98450435082</v>
      </c>
      <c r="AI902" s="26">
        <f ca="1" t="shared" si="6677"/>
        <v>9594.70683476709</v>
      </c>
      <c r="AJ902" s="28">
        <f ca="1" t="shared" si="6678"/>
        <v>46980.5095335715</v>
      </c>
      <c r="AK902" s="28">
        <f ca="1" t="shared" si="6679"/>
        <v>44148.8232053684</v>
      </c>
      <c r="AL902" s="28">
        <f ca="1" t="shared" si="6680"/>
        <v>66093.6635694068</v>
      </c>
      <c r="AM902" s="28">
        <f ca="1" t="shared" si="6681"/>
        <v>75932.0456483463</v>
      </c>
      <c r="AN902" s="28">
        <f ca="1" t="shared" si="6682"/>
        <v>90826.2089024547</v>
      </c>
      <c r="AO902" s="28">
        <f ca="1">C902/'Ejercicio 3 - TIR'!$D$7</f>
        <v>17069.1926406532</v>
      </c>
      <c r="AP902" s="28">
        <f ca="1" t="shared" si="6683"/>
        <v>29911.3168929183</v>
      </c>
      <c r="AQ902" s="28">
        <f ca="1" t="shared" si="6684"/>
        <v>27079.6305647151</v>
      </c>
      <c r="AR902" s="28">
        <f ca="1" t="shared" si="6685"/>
        <v>49024.4709287536</v>
      </c>
      <c r="AS902" s="28">
        <f ca="1" t="shared" si="6686"/>
        <v>58862.8530076931</v>
      </c>
      <c r="AT902" s="28">
        <f ca="1" t="shared" si="6687"/>
        <v>73757.0162618015</v>
      </c>
      <c r="AU902" s="28">
        <f ca="1">AP902*'Ejercicio 3 - TIR'!$D$5</f>
        <v>14955.6584464591</v>
      </c>
      <c r="AV902" s="28">
        <f ca="1">AQ902*'Ejercicio 3 - TIR'!$D$5</f>
        <v>13539.8152823576</v>
      </c>
      <c r="AW902" s="28">
        <f ca="1">AR902*'Ejercicio 3 - TIR'!$D$5</f>
        <v>24512.2354643768</v>
      </c>
      <c r="AX902" s="28">
        <f ca="1">AS902*'Ejercicio 3 - TIR'!$D$5</f>
        <v>29431.4265038465</v>
      </c>
      <c r="AY902" s="28">
        <f ca="1">AT902*'Ejercicio 3 - TIR'!$D$5</f>
        <v>36878.5081309008</v>
      </c>
      <c r="AZ902" s="28">
        <f ca="1" t="shared" ref="AZ902:BD902" si="6724">AJ902-AU902-AE902</f>
        <v>27342.7138274289</v>
      </c>
      <c r="BA902" s="28">
        <f ca="1" t="shared" si="6724"/>
        <v>25157.0674310058</v>
      </c>
      <c r="BB902" s="28">
        <f ca="1" t="shared" si="6724"/>
        <v>35033.8213771703</v>
      </c>
      <c r="BC902" s="28">
        <f ca="1" t="shared" si="6724"/>
        <v>38686.6346401489</v>
      </c>
      <c r="BD902" s="28">
        <f ca="1" t="shared" si="6724"/>
        <v>44352.9939367869</v>
      </c>
      <c r="BE902" s="28">
        <f ca="1" t="shared" ref="BE902:BI902" si="6725">AZ902/Z902</f>
        <v>23668.1579822619</v>
      </c>
      <c r="BF902" s="28">
        <f ca="1" t="shared" si="6725"/>
        <v>18701.4762698764</v>
      </c>
      <c r="BG902" s="28">
        <f ca="1" t="shared" si="6725"/>
        <v>21685.6232608256</v>
      </c>
      <c r="BH902" s="28">
        <f ca="1" t="shared" si="6725"/>
        <v>20065.7496676819</v>
      </c>
      <c r="BI902" s="28">
        <f ca="1" t="shared" si="6725"/>
        <v>18735.1948923076</v>
      </c>
      <c r="BJ902" s="28">
        <f ca="1" t="shared" si="6690"/>
        <v>71395.1112176374</v>
      </c>
      <c r="BK902" s="28">
        <f ca="1" t="shared" si="6691"/>
        <v>40408.9630264578</v>
      </c>
      <c r="BL902" s="28">
        <f ca="1" t="shared" si="6692"/>
        <v>111804.074244095</v>
      </c>
      <c r="BM902" s="28">
        <f ca="1">BK902*'Ejercicio 3 - TIR'!$D$5</f>
        <v>20204.4815132289</v>
      </c>
      <c r="BN902" s="28">
        <f ca="1" t="shared" si="6693"/>
        <v>91599.5927308664</v>
      </c>
      <c r="BO902" s="28">
        <f ca="1" t="shared" si="6694"/>
        <v>38692.6804606397</v>
      </c>
      <c r="BP902" s="28">
        <f ca="1" t="shared" si="6695"/>
        <v>-115504.047343579</v>
      </c>
      <c r="BQ902" s="28">
        <f ca="1" t="shared" ref="BQ902:BT902" si="6726">BE902</f>
        <v>23668.1579822619</v>
      </c>
      <c r="BR902" s="28">
        <f ca="1" t="shared" si="6726"/>
        <v>18701.4762698764</v>
      </c>
      <c r="BS902" s="28">
        <f ca="1" t="shared" si="6726"/>
        <v>21685.6232608256</v>
      </c>
      <c r="BT902" s="28">
        <f ca="1" t="shared" si="6726"/>
        <v>20065.7496676819</v>
      </c>
      <c r="BU902" s="28">
        <f ca="1" t="shared" si="6697"/>
        <v>57427.8753529473</v>
      </c>
      <c r="BV902" s="30">
        <f ca="1" t="shared" si="6698"/>
        <v>6.13243836871415</v>
      </c>
    </row>
    <row r="903" ht="15" customHeight="1" spans="1:74">
      <c r="A903" s="26">
        <v>902</v>
      </c>
      <c r="B903" s="27">
        <f ca="1" t="shared" ref="B903:F903" si="6727">RAND()</f>
        <v>0.742328555353394</v>
      </c>
      <c r="C903" s="28">
        <f ca="1">IF(B903&lt;=('Ejercicio 3 - TIR'!$D$13-'Ejercicio 3 - TIR'!$C$13)/('Ejercicio 3 - TIR'!$E$13-'Ejercicio 3 - TIR'!$C$13),'Ejercicio 3 - TIR'!$C$13+SQRT(('Ejercicio 3 - TIR'!$E$13-'Ejercicio 3 - TIR'!$C$13)*('Ejercicio 3 - TIR'!$D$13-'Ejercicio 3 - TIR'!$C$13)*B903),'Ejercicio 3 - TIR'!$E$13-SQRT(('Ejercicio 3 - TIR'!$E$13-'Ejercicio 3 - TIR'!$C$13)*('Ejercicio 3 - TIR'!$E$13-'Ejercicio 3 - TIR'!$D$13)*(1-B903)))</f>
        <v>82415.753255373</v>
      </c>
      <c r="D903" s="27">
        <f ca="1" t="shared" si="6727"/>
        <v>0.0811986534511224</v>
      </c>
      <c r="E903" s="28">
        <f ca="1">IF(D903&lt;=('Ejercicio 3 - TIR'!$D$14-'Ejercicio 3 - TIR'!$C$14)/('Ejercicio 3 - TIR'!$E$14-'Ejercicio 3 - TIR'!$C$14),'Ejercicio 3 - TIR'!$C$14+SQRT(('Ejercicio 3 - TIR'!$E$14-'Ejercicio 3 - TIR'!$C$14)*('Ejercicio 3 - TIR'!$D$14-'Ejercicio 3 - TIR'!$C$14)*D903),'Ejercicio 3 - TIR'!$E$14-SQRT(('Ejercicio 3 - TIR'!$E$14-'Ejercicio 3 - TIR'!$C$14)*('Ejercicio 3 - TIR'!$E$14-'Ejercicio 3 - TIR'!$D$14)*(1-D903)))</f>
        <v>27467.772073923</v>
      </c>
      <c r="F903" s="27">
        <f ca="1" t="shared" si="6727"/>
        <v>0.428024512753789</v>
      </c>
      <c r="G903" s="28">
        <f ca="1">IF(F903&lt;=('Ejercicio 3 - TIR'!$D$18-'Ejercicio 3 - TIR'!$C$18)/('Ejercicio 3 - TIR'!$E$18-'Ejercicio 3 - TIR'!$C$18),'Ejercicio 3 - TIR'!$C$18+SQRT(('Ejercicio 3 - TIR'!$E$18-'Ejercicio 3 - TIR'!$C$18)*('Ejercicio 3 - TIR'!$D$18-'Ejercicio 3 - TIR'!$C$18)*F903),'Ejercicio 3 - TIR'!$E$18-SQRT(('Ejercicio 3 - TIR'!$E$18-'Ejercicio 3 - TIR'!$C$18)*('Ejercicio 3 - TIR'!$E$18-'Ejercicio 3 - TIR'!$D$18)*(1-F903)))</f>
        <v>38012.7196951515</v>
      </c>
      <c r="H903" s="27">
        <f ca="1" t="shared" ref="H903:L903" si="6728">RAND()</f>
        <v>0.620863199147897</v>
      </c>
      <c r="I903" s="28">
        <f ca="1">IF(H903&lt;=('Ejercicio 3 - TIR'!$D$18-'Ejercicio 3 - TIR'!$C$18)/('Ejercicio 3 - TIR'!$E$18-'Ejercicio 3 - TIR'!$C$18),'Ejercicio 3 - TIR'!$C$18+SQRT(('Ejercicio 3 - TIR'!$E$18-'Ejercicio 3 - TIR'!$C$18)*('Ejercicio 3 - TIR'!$D$18-'Ejercicio 3 - TIR'!$C$18)*H903),'Ejercicio 3 - TIR'!$E$18-SQRT(('Ejercicio 3 - TIR'!$E$18-'Ejercicio 3 - TIR'!$C$18)*('Ejercicio 3 - TIR'!$E$18-'Ejercicio 3 - TIR'!$D$18)*(1-H903)))</f>
        <v>39650.361644632</v>
      </c>
      <c r="J903" s="27">
        <f ca="1" t="shared" si="6728"/>
        <v>0.227109775333488</v>
      </c>
      <c r="K903" s="28">
        <f ca="1">IF(J903&lt;=('Ejercicio 3 - TIR'!$D$18-'Ejercicio 3 - TIR'!$C$18)/('Ejercicio 3 - TIR'!$E$18-'Ejercicio 3 - TIR'!$C$18),'Ejercicio 3 - TIR'!$C$18+SQRT(('Ejercicio 3 - TIR'!$E$18-'Ejercicio 3 - TIR'!$C$18)*('Ejercicio 3 - TIR'!$D$18-'Ejercicio 3 - TIR'!$C$18)*J903),'Ejercicio 3 - TIR'!$E$18-SQRT(('Ejercicio 3 - TIR'!$E$18-'Ejercicio 3 - TIR'!$C$18)*('Ejercicio 3 - TIR'!$E$18-'Ejercicio 3 - TIR'!$D$18)*(1-J903)))</f>
        <v>35836.648550326</v>
      </c>
      <c r="L903" s="27">
        <f ca="1" t="shared" si="6728"/>
        <v>0.550812560976969</v>
      </c>
      <c r="M903" s="28">
        <f ca="1">IF(L903&lt;=('Ejercicio 3 - TIR'!$D$18-'Ejercicio 3 - TIR'!$C$18)/('Ejercicio 3 - TIR'!$E$18-'Ejercicio 3 - TIR'!$C$18),'Ejercicio 3 - TIR'!$C$18+SQRT(('Ejercicio 3 - TIR'!$E$18-'Ejercicio 3 - TIR'!$C$18)*('Ejercicio 3 - TIR'!$D$18-'Ejercicio 3 - TIR'!$C$18)*L903),'Ejercicio 3 - TIR'!$E$18-SQRT(('Ejercicio 3 - TIR'!$E$18-'Ejercicio 3 - TIR'!$C$18)*('Ejercicio 3 - TIR'!$E$18-'Ejercicio 3 - TIR'!$D$18)*(1-L903)))</f>
        <v>39089.658087439</v>
      </c>
      <c r="N903" s="27">
        <f ca="1" t="shared" ref="N903:R903" si="6729">RAND()</f>
        <v>0.720196722647431</v>
      </c>
      <c r="O903" s="28">
        <f ca="1">IF(N903&lt;=('Ejercicio 3 - TIR'!$D$18-'Ejercicio 3 - TIR'!$C$18)/('Ejercicio 3 - TIR'!$E$18-'Ejercicio 3 - TIR'!$C$18),'Ejercicio 3 - TIR'!$C$18+SQRT(('Ejercicio 3 - TIR'!$E$18-'Ejercicio 3 - TIR'!$C$18)*('Ejercicio 3 - TIR'!$D$18-'Ejercicio 3 - TIR'!$C$18)*N903),'Ejercicio 3 - TIR'!$E$18-SQRT(('Ejercicio 3 - TIR'!$E$18-'Ejercicio 3 - TIR'!$C$18)*('Ejercicio 3 - TIR'!$E$18-'Ejercicio 3 - TIR'!$D$18)*(1-N903)))</f>
        <v>40419.0344029405</v>
      </c>
      <c r="P903" s="27">
        <f ca="1" t="shared" si="6729"/>
        <v>0.166773563713625</v>
      </c>
      <c r="Q903" s="29">
        <f ca="1">IF(P903&lt;=('Ejercicio 3 - TIR'!$D$22-'Ejercicio 3 - TIR'!$C$22)/('Ejercicio 3 - TIR'!$E$22-'Ejercicio 3 - TIR'!$C$22),'Ejercicio 3 - TIR'!$C$22+SQRT(('Ejercicio 3 - TIR'!$E$22-'Ejercicio 3 - TIR'!$C$22)*('Ejercicio 3 - TIR'!$D$22-'Ejercicio 3 - TIR'!$C$22)*P903),'Ejercicio 3 - TIR'!$E$22-SQRT(('Ejercicio 3 - TIR'!$E$22-'Ejercicio 3 - TIR'!$C$22)*('Ejercicio 3 - TIR'!$E$22-'Ejercicio 3 - TIR'!$D$22)*(1-P903)))</f>
        <v>0.137326061718825</v>
      </c>
      <c r="R903" s="27">
        <f ca="1" t="shared" si="6729"/>
        <v>0.969984127521147</v>
      </c>
      <c r="S903" s="29">
        <f ca="1">IF(R903&lt;=('Ejercicio 3 - TIR'!$D$23-'Ejercicio 3 - TIR'!$C$23)/('Ejercicio 3 - TIR'!$E$23-'Ejercicio 3 - TIR'!$C$23),'Ejercicio 3 - TIR'!$C$23+SQRT(('Ejercicio 3 - TIR'!$E$23-'Ejercicio 3 - TIR'!$C$23)*('Ejercicio 3 - TIR'!$D$23-'Ejercicio 3 - TIR'!$C$23)*R903),'Ejercicio 3 - TIR'!$E$23-SQRT(('Ejercicio 3 - TIR'!$E$23-'Ejercicio 3 - TIR'!$C$23)*('Ejercicio 3 - TIR'!$E$23-'Ejercicio 3 - TIR'!$D$23)*(1-R903)))</f>
        <v>0.172649587055006</v>
      </c>
      <c r="T903" s="27">
        <f ca="1" t="shared" ref="T903:X903" si="6730">RAND()</f>
        <v>0.550425234154633</v>
      </c>
      <c r="U903" s="29">
        <f ca="1">IF(T903&lt;=('Ejercicio 3 - TIR'!$D$24-'Ejercicio 3 - TIR'!$C$24)/('Ejercicio 3 - TIR'!$E$24-'Ejercicio 3 - TIR'!$C$24),'Ejercicio 3 - TIR'!$C$24+SQRT(('Ejercicio 3 - TIR'!$E$24-'Ejercicio 3 - TIR'!$C$24)*('Ejercicio 3 - TIR'!$D$24-'Ejercicio 3 - TIR'!$C$24)*T903),'Ejercicio 3 - TIR'!$E$24-SQRT(('Ejercicio 3 - TIR'!$E$24-'Ejercicio 3 - TIR'!$C$24)*('Ejercicio 3 - TIR'!$E$24-'Ejercicio 3 - TIR'!$D$24)*(1-T903)))</f>
        <v>0.184520296726621</v>
      </c>
      <c r="V903" s="27">
        <f ca="1" t="shared" si="6730"/>
        <v>0.572635174284215</v>
      </c>
      <c r="W903" s="29">
        <f ca="1">IF(V903&lt;=('Ejercicio 3 - TIR'!$D$25-'Ejercicio 3 - TIR'!$C$25)/('Ejercicio 3 - TIR'!$E$25-'Ejercicio 3 - TIR'!$C$25),'Ejercicio 3 - TIR'!$C$25+SQRT(('Ejercicio 3 - TIR'!$E$25-'Ejercicio 3 - TIR'!$C$25)*('Ejercicio 3 - TIR'!$D$25-'Ejercicio 3 - TIR'!$C$25)*V903),'Ejercicio 3 - TIR'!$E$25-SQRT(('Ejercicio 3 - TIR'!$E$25-'Ejercicio 3 - TIR'!$C$25)*('Ejercicio 3 - TIR'!$E$25-'Ejercicio 3 - TIR'!$D$25)*(1-V903)))</f>
        <v>0.211324725081711</v>
      </c>
      <c r="X903" s="27">
        <f ca="1" t="shared" si="6730"/>
        <v>0.799073559705069</v>
      </c>
      <c r="Y903" s="29">
        <f ca="1">IF(X903&lt;=('Ejercicio 3 - TIR'!$D$26-'Ejercicio 3 - TIR'!$C$26)/('Ejercicio 3 - TIR'!$E$26-'Ejercicio 3 - TIR'!$C$26),'Ejercicio 3 - TIR'!$C$26+SQRT(('Ejercicio 3 - TIR'!$E$26-'Ejercicio 3 - TIR'!$C$26)*('Ejercicio 3 - TIR'!$D$26-'Ejercicio 3 - TIR'!$C$26)*X903),'Ejercicio 3 - TIR'!$E$26-SQRT(('Ejercicio 3 - TIR'!$E$26-'Ejercicio 3 - TIR'!$C$26)*('Ejercicio 3 - TIR'!$E$26-'Ejercicio 3 - TIR'!$D$26)*(1-X903)))</f>
        <v>0.247060619653785</v>
      </c>
      <c r="Z903" s="27">
        <f ca="1" t="shared" si="6668"/>
        <v>1.13732606171882</v>
      </c>
      <c r="AA903" s="27">
        <f ca="1" t="shared" si="6669"/>
        <v>1.33368493662148</v>
      </c>
      <c r="AB903" s="27">
        <f ca="1" t="shared" si="6670"/>
        <v>1.5797768768667</v>
      </c>
      <c r="AC903" s="27">
        <f ca="1" t="shared" si="6671"/>
        <v>1.91362279106099</v>
      </c>
      <c r="AD903" s="27">
        <f ca="1" t="shared" si="6672"/>
        <v>2.38640362360413</v>
      </c>
      <c r="AE903" s="26">
        <f ca="1" t="shared" si="6673"/>
        <v>3772.04096310216</v>
      </c>
      <c r="AF903" s="26">
        <f ca="1" t="shared" si="6674"/>
        <v>4423.28227773632</v>
      </c>
      <c r="AG903" s="26">
        <f ca="1" t="shared" si="6675"/>
        <v>5239.46763612982</v>
      </c>
      <c r="AH903" s="26">
        <f ca="1" t="shared" si="6676"/>
        <v>6346.69669390948</v>
      </c>
      <c r="AI903" s="26">
        <f ca="1" t="shared" si="6677"/>
        <v>7914.71551186138</v>
      </c>
      <c r="AJ903" s="28">
        <f ca="1" t="shared" si="6678"/>
        <v>43232.8567861082</v>
      </c>
      <c r="AK903" s="28">
        <f ca="1" t="shared" si="6679"/>
        <v>52881.0900570396</v>
      </c>
      <c r="AL903" s="28">
        <f ca="1" t="shared" si="6680"/>
        <v>56613.9087242035</v>
      </c>
      <c r="AM903" s="28">
        <f ca="1" t="shared" si="6681"/>
        <v>74802.860610905</v>
      </c>
      <c r="AN903" s="28">
        <f ca="1" t="shared" si="6682"/>
        <v>96456.1301617571</v>
      </c>
      <c r="AO903" s="28">
        <f ca="1">C903/'Ejercicio 3 - TIR'!$D$7</f>
        <v>16483.1506510746</v>
      </c>
      <c r="AP903" s="28">
        <f ca="1" t="shared" si="6683"/>
        <v>26749.7061350336</v>
      </c>
      <c r="AQ903" s="28">
        <f ca="1" t="shared" si="6684"/>
        <v>36397.9394059651</v>
      </c>
      <c r="AR903" s="28">
        <f ca="1" t="shared" si="6685"/>
        <v>40130.7580731289</v>
      </c>
      <c r="AS903" s="28">
        <f ca="1" t="shared" si="6686"/>
        <v>58319.7099598304</v>
      </c>
      <c r="AT903" s="28">
        <f ca="1" t="shared" si="6687"/>
        <v>79972.9795106825</v>
      </c>
      <c r="AU903" s="28">
        <f ca="1">AP903*'Ejercicio 3 - TIR'!$D$5</f>
        <v>13374.8530675168</v>
      </c>
      <c r="AV903" s="28">
        <f ca="1">AQ903*'Ejercicio 3 - TIR'!$D$5</f>
        <v>18198.9697029825</v>
      </c>
      <c r="AW903" s="28">
        <f ca="1">AR903*'Ejercicio 3 - TIR'!$D$5</f>
        <v>20065.3790365644</v>
      </c>
      <c r="AX903" s="28">
        <f ca="1">AS903*'Ejercicio 3 - TIR'!$D$5</f>
        <v>29159.8549799152</v>
      </c>
      <c r="AY903" s="28">
        <f ca="1">AT903*'Ejercicio 3 - TIR'!$D$5</f>
        <v>39986.4897553413</v>
      </c>
      <c r="AZ903" s="28">
        <f ca="1" t="shared" ref="AZ903:BD903" si="6731">AJ903-AU903-AE903</f>
        <v>26085.9627554892</v>
      </c>
      <c r="BA903" s="28">
        <f ca="1" t="shared" si="6731"/>
        <v>30258.8380763208</v>
      </c>
      <c r="BB903" s="28">
        <f ca="1" t="shared" si="6731"/>
        <v>31309.0620515092</v>
      </c>
      <c r="BC903" s="28">
        <f ca="1" t="shared" si="6731"/>
        <v>39296.3089370803</v>
      </c>
      <c r="BD903" s="28">
        <f ca="1" t="shared" si="6731"/>
        <v>48554.9248945545</v>
      </c>
      <c r="BE903" s="28">
        <f ca="1" t="shared" ref="BE903:BI903" si="6732">AZ903/Z903</f>
        <v>22936.2217516285</v>
      </c>
      <c r="BF903" s="28">
        <f ca="1" t="shared" si="6732"/>
        <v>22688.1456372847</v>
      </c>
      <c r="BG903" s="28">
        <f ca="1" t="shared" si="6732"/>
        <v>19818.6607931666</v>
      </c>
      <c r="BH903" s="28">
        <f ca="1" t="shared" si="6732"/>
        <v>20535.0339265623</v>
      </c>
      <c r="BI903" s="28">
        <f ca="1" t="shared" si="6732"/>
        <v>20346.4847330491</v>
      </c>
      <c r="BJ903" s="28">
        <f ca="1" t="shared" si="6690"/>
        <v>65549.1908095421</v>
      </c>
      <c r="BK903" s="28">
        <f ca="1" t="shared" si="6691"/>
        <v>39335.4504421371</v>
      </c>
      <c r="BL903" s="28">
        <f ca="1" t="shared" si="6692"/>
        <v>104884.641251679</v>
      </c>
      <c r="BM903" s="28">
        <f ca="1">BK903*'Ejercicio 3 - TIR'!$D$5</f>
        <v>19667.7252210686</v>
      </c>
      <c r="BN903" s="28">
        <f ca="1" t="shared" si="6693"/>
        <v>85216.9160306107</v>
      </c>
      <c r="BO903" s="28">
        <f ca="1" t="shared" si="6694"/>
        <v>35709.3473994603</v>
      </c>
      <c r="BP903" s="28">
        <f ca="1" t="shared" si="6695"/>
        <v>-109883.525329296</v>
      </c>
      <c r="BQ903" s="28">
        <f ca="1" t="shared" ref="BQ903:BT903" si="6733">BE903</f>
        <v>22936.2217516285</v>
      </c>
      <c r="BR903" s="28">
        <f ca="1" t="shared" si="6733"/>
        <v>22688.1456372847</v>
      </c>
      <c r="BS903" s="28">
        <f ca="1" t="shared" si="6733"/>
        <v>19818.6607931666</v>
      </c>
      <c r="BT903" s="28">
        <f ca="1" t="shared" si="6733"/>
        <v>20535.0339265623</v>
      </c>
      <c r="BU903" s="28">
        <f ca="1" t="shared" si="6697"/>
        <v>56055.8321325094</v>
      </c>
      <c r="BV903" s="30">
        <f ca="1" t="shared" si="6698"/>
        <v>7.93452743573473</v>
      </c>
    </row>
    <row r="904" ht="15" customHeight="1" spans="1:74">
      <c r="A904" s="26">
        <v>903</v>
      </c>
      <c r="B904" s="27">
        <f ca="1" t="shared" ref="B904:F904" si="6734">RAND()</f>
        <v>0.338102196544668</v>
      </c>
      <c r="C904" s="28">
        <f ca="1">IF(B904&lt;=('Ejercicio 3 - TIR'!$D$13-'Ejercicio 3 - TIR'!$C$13)/('Ejercicio 3 - TIR'!$E$13-'Ejercicio 3 - TIR'!$C$13),'Ejercicio 3 - TIR'!$C$13+SQRT(('Ejercicio 3 - TIR'!$E$13-'Ejercicio 3 - TIR'!$C$13)*('Ejercicio 3 - TIR'!$D$13-'Ejercicio 3 - TIR'!$C$13)*B904),'Ejercicio 3 - TIR'!$E$13-SQRT(('Ejercicio 3 - TIR'!$E$13-'Ejercicio 3 - TIR'!$C$13)*('Ejercicio 3 - TIR'!$E$13-'Ejercicio 3 - TIR'!$D$13)*(1-B904)))</f>
        <v>71817.0731799127</v>
      </c>
      <c r="D904" s="27">
        <f ca="1" t="shared" si="6734"/>
        <v>0.0637353834094758</v>
      </c>
      <c r="E904" s="28">
        <f ca="1">IF(D904&lt;=('Ejercicio 3 - TIR'!$D$14-'Ejercicio 3 - TIR'!$C$14)/('Ejercicio 3 - TIR'!$E$14-'Ejercicio 3 - TIR'!$C$14),'Ejercicio 3 - TIR'!$C$14+SQRT(('Ejercicio 3 - TIR'!$E$14-'Ejercicio 3 - TIR'!$C$14)*('Ejercicio 3 - TIR'!$D$14-'Ejercicio 3 - TIR'!$C$14)*D904),'Ejercicio 3 - TIR'!$E$14-SQRT(('Ejercicio 3 - TIR'!$E$14-'Ejercicio 3 - TIR'!$C$14)*('Ejercicio 3 - TIR'!$E$14-'Ejercicio 3 - TIR'!$D$14)*(1-D904)))</f>
        <v>27186.3562737374</v>
      </c>
      <c r="F904" s="27">
        <f ca="1" t="shared" si="6734"/>
        <v>0.024976149717751</v>
      </c>
      <c r="G904" s="28">
        <f ca="1">IF(F904&lt;=('Ejercicio 3 - TIR'!$D$18-'Ejercicio 3 - TIR'!$C$18)/('Ejercicio 3 - TIR'!$E$18-'Ejercicio 3 - TIR'!$C$18),'Ejercicio 3 - TIR'!$C$18+SQRT(('Ejercicio 3 - TIR'!$E$18-'Ejercicio 3 - TIR'!$C$18)*('Ejercicio 3 - TIR'!$D$18-'Ejercicio 3 - TIR'!$C$18)*F904),'Ejercicio 3 - TIR'!$E$18-SQRT(('Ejercicio 3 - TIR'!$E$18-'Ejercicio 3 - TIR'!$C$18)*('Ejercicio 3 - TIR'!$E$18-'Ejercicio 3 - TIR'!$D$18)*(1-F904)))</f>
        <v>31935.5677352298</v>
      </c>
      <c r="H904" s="27">
        <f ca="1" t="shared" ref="H904:L904" si="6735">RAND()</f>
        <v>0.69522324190772</v>
      </c>
      <c r="I904" s="28">
        <f ca="1">IF(H904&lt;=('Ejercicio 3 - TIR'!$D$18-'Ejercicio 3 - TIR'!$C$18)/('Ejercicio 3 - TIR'!$E$18-'Ejercicio 3 - TIR'!$C$18),'Ejercicio 3 - TIR'!$C$18+SQRT(('Ejercicio 3 - TIR'!$E$18-'Ejercicio 3 - TIR'!$C$18)*('Ejercicio 3 - TIR'!$D$18-'Ejercicio 3 - TIR'!$C$18)*H904),'Ejercicio 3 - TIR'!$E$18-SQRT(('Ejercicio 3 - TIR'!$E$18-'Ejercicio 3 - TIR'!$C$18)*('Ejercicio 3 - TIR'!$E$18-'Ejercicio 3 - TIR'!$D$18)*(1-H904)))</f>
        <v>40218.9690591964</v>
      </c>
      <c r="J904" s="27">
        <f ca="1" t="shared" si="6735"/>
        <v>0.442351440509027</v>
      </c>
      <c r="K904" s="28">
        <f ca="1">IF(J904&lt;=('Ejercicio 3 - TIR'!$D$18-'Ejercicio 3 - TIR'!$C$18)/('Ejercicio 3 - TIR'!$E$18-'Ejercicio 3 - TIR'!$C$18),'Ejercicio 3 - TIR'!$C$18+SQRT(('Ejercicio 3 - TIR'!$E$18-'Ejercicio 3 - TIR'!$C$18)*('Ejercicio 3 - TIR'!$D$18-'Ejercicio 3 - TIR'!$C$18)*J904),'Ejercicio 3 - TIR'!$E$18-SQRT(('Ejercicio 3 - TIR'!$E$18-'Ejercicio 3 - TIR'!$C$18)*('Ejercicio 3 - TIR'!$E$18-'Ejercicio 3 - TIR'!$D$18)*(1-J904)))</f>
        <v>38145.7176526291</v>
      </c>
      <c r="L904" s="27">
        <f ca="1" t="shared" si="6735"/>
        <v>0.0308365078750643</v>
      </c>
      <c r="M904" s="28">
        <f ca="1">IF(L904&lt;=('Ejercicio 3 - TIR'!$D$18-'Ejercicio 3 - TIR'!$C$18)/('Ejercicio 3 - TIR'!$E$18-'Ejercicio 3 - TIR'!$C$18),'Ejercicio 3 - TIR'!$C$18+SQRT(('Ejercicio 3 - TIR'!$E$18-'Ejercicio 3 - TIR'!$C$18)*('Ejercicio 3 - TIR'!$D$18-'Ejercicio 3 - TIR'!$C$18)*L904),'Ejercicio 3 - TIR'!$E$18-SQRT(('Ejercicio 3 - TIR'!$E$18-'Ejercicio 3 - TIR'!$C$18)*('Ejercicio 3 - TIR'!$E$18-'Ejercicio 3 - TIR'!$D$18)*(1-L904)))</f>
        <v>32150.6920238053</v>
      </c>
      <c r="N904" s="27">
        <f ca="1" t="shared" ref="N904:R904" si="6736">RAND()</f>
        <v>0.442369176100954</v>
      </c>
      <c r="O904" s="28">
        <f ca="1">IF(N904&lt;=('Ejercicio 3 - TIR'!$D$18-'Ejercicio 3 - TIR'!$C$18)/('Ejercicio 3 - TIR'!$E$18-'Ejercicio 3 - TIR'!$C$18),'Ejercicio 3 - TIR'!$C$18+SQRT(('Ejercicio 3 - TIR'!$E$18-'Ejercicio 3 - TIR'!$C$18)*('Ejercicio 3 - TIR'!$D$18-'Ejercicio 3 - TIR'!$C$18)*N904),'Ejercicio 3 - TIR'!$E$18-SQRT(('Ejercicio 3 - TIR'!$E$18-'Ejercicio 3 - TIR'!$C$18)*('Ejercicio 3 - TIR'!$E$18-'Ejercicio 3 - TIR'!$D$18)*(1-N904)))</f>
        <v>38145.8809477639</v>
      </c>
      <c r="P904" s="27">
        <f ca="1" t="shared" si="6736"/>
        <v>0.505308020533222</v>
      </c>
      <c r="Q904" s="29">
        <f ca="1">IF(P904&lt;=('Ejercicio 3 - TIR'!$D$22-'Ejercicio 3 - TIR'!$C$22)/('Ejercicio 3 - TIR'!$E$22-'Ejercicio 3 - TIR'!$C$22),'Ejercicio 3 - TIR'!$C$22+SQRT(('Ejercicio 3 - TIR'!$E$22-'Ejercicio 3 - TIR'!$C$22)*('Ejercicio 3 - TIR'!$D$22-'Ejercicio 3 - TIR'!$C$22)*P904),'Ejercicio 3 - TIR'!$E$22-SQRT(('Ejercicio 3 - TIR'!$E$22-'Ejercicio 3 - TIR'!$C$22)*('Ejercicio 3 - TIR'!$E$22-'Ejercicio 3 - TIR'!$D$22)*(1-P904)))</f>
        <v>0.150159665500531</v>
      </c>
      <c r="R904" s="27">
        <f ca="1" t="shared" si="6736"/>
        <v>0.570321537672258</v>
      </c>
      <c r="S904" s="29">
        <f ca="1">IF(R904&lt;=('Ejercicio 3 - TIR'!$D$23-'Ejercicio 3 - TIR'!$C$23)/('Ejercicio 3 - TIR'!$E$23-'Ejercicio 3 - TIR'!$C$23),'Ejercicio 3 - TIR'!$C$23+SQRT(('Ejercicio 3 - TIR'!$E$23-'Ejercicio 3 - TIR'!$C$23)*('Ejercicio 3 - TIR'!$D$23-'Ejercicio 3 - TIR'!$C$23)*R904),'Ejercicio 3 - TIR'!$E$23-SQRT(('Ejercicio 3 - TIR'!$E$23-'Ejercicio 3 - TIR'!$C$23)*('Ejercicio 3 - TIR'!$E$23-'Ejercicio 3 - TIR'!$D$23)*(1-R904)))</f>
        <v>0.152189548148404</v>
      </c>
      <c r="T904" s="27">
        <f ca="1" t="shared" ref="T904:X904" si="6737">RAND()</f>
        <v>0.141669649285514</v>
      </c>
      <c r="U904" s="29">
        <f ca="1">IF(T904&lt;=('Ejercicio 3 - TIR'!$D$24-'Ejercicio 3 - TIR'!$C$24)/('Ejercicio 3 - TIR'!$E$24-'Ejercicio 3 - TIR'!$C$24),'Ejercicio 3 - TIR'!$C$24+SQRT(('Ejercicio 3 - TIR'!$E$24-'Ejercicio 3 - TIR'!$C$24)*('Ejercicio 3 - TIR'!$D$24-'Ejercicio 3 - TIR'!$C$24)*T904),'Ejercicio 3 - TIR'!$E$24-SQRT(('Ejercicio 3 - TIR'!$E$24-'Ejercicio 3 - TIR'!$C$24)*('Ejercicio 3 - TIR'!$E$24-'Ejercicio 3 - TIR'!$D$24)*(1-T904)))</f>
        <v>0.167248369879487</v>
      </c>
      <c r="V904" s="27">
        <f ca="1" t="shared" si="6737"/>
        <v>0.772537489542977</v>
      </c>
      <c r="W904" s="29">
        <f ca="1">IF(V904&lt;=('Ejercicio 3 - TIR'!$D$25-'Ejercicio 3 - TIR'!$C$25)/('Ejercicio 3 - TIR'!$E$25-'Ejercicio 3 - TIR'!$C$25),'Ejercicio 3 - TIR'!$C$25+SQRT(('Ejercicio 3 - TIR'!$E$25-'Ejercicio 3 - TIR'!$C$25)*('Ejercicio 3 - TIR'!$D$25-'Ejercicio 3 - TIR'!$C$25)*V904),'Ejercicio 3 - TIR'!$E$25-SQRT(('Ejercicio 3 - TIR'!$E$25-'Ejercicio 3 - TIR'!$C$25)*('Ejercicio 3 - TIR'!$E$25-'Ejercicio 3 - TIR'!$D$25)*(1-V904)))</f>
        <v>0.221784422979503</v>
      </c>
      <c r="X904" s="27">
        <f ca="1" t="shared" si="6737"/>
        <v>0.915927074795832</v>
      </c>
      <c r="Y904" s="29">
        <f ca="1">IF(X904&lt;=('Ejercicio 3 - TIR'!$D$26-'Ejercicio 3 - TIR'!$C$26)/('Ejercicio 3 - TIR'!$E$26-'Ejercicio 3 - TIR'!$C$26),'Ejercicio 3 - TIR'!$C$26+SQRT(('Ejercicio 3 - TIR'!$E$26-'Ejercicio 3 - TIR'!$C$26)*('Ejercicio 3 - TIR'!$D$26-'Ejercicio 3 - TIR'!$C$26)*X904),'Ejercicio 3 - TIR'!$E$26-SQRT(('Ejercicio 3 - TIR'!$E$26-'Ejercicio 3 - TIR'!$C$26)*('Ejercicio 3 - TIR'!$E$26-'Ejercicio 3 - TIR'!$D$26)*(1-X904)))</f>
        <v>0.258692869829503</v>
      </c>
      <c r="Z904" s="27">
        <f ca="1" t="shared" si="6668"/>
        <v>1.15015966550053</v>
      </c>
      <c r="AA904" s="27">
        <f ca="1" t="shared" si="6669"/>
        <v>1.32520194529158</v>
      </c>
      <c r="AB904" s="27">
        <f ca="1" t="shared" si="6670"/>
        <v>1.54683981040272</v>
      </c>
      <c r="AC904" s="27">
        <f ca="1" t="shared" si="6671"/>
        <v>1.88990478519461</v>
      </c>
      <c r="AD904" s="27">
        <f ca="1" t="shared" si="6672"/>
        <v>2.37880967778111</v>
      </c>
      <c r="AE904" s="26">
        <f ca="1" t="shared" si="6673"/>
        <v>4082.29416424266</v>
      </c>
      <c r="AF904" s="26">
        <f ca="1" t="shared" si="6674"/>
        <v>4703.57666850762</v>
      </c>
      <c r="AG904" s="26">
        <f ca="1" t="shared" si="6675"/>
        <v>5490.24219891871</v>
      </c>
      <c r="AH904" s="26">
        <f ca="1" t="shared" si="6676"/>
        <v>6707.89239702361</v>
      </c>
      <c r="AI904" s="26">
        <f ca="1" t="shared" si="6677"/>
        <v>8443.17633171715</v>
      </c>
      <c r="AJ904" s="28">
        <f ca="1" t="shared" si="6678"/>
        <v>36731.0019039215</v>
      </c>
      <c r="AK904" s="28">
        <f ca="1" t="shared" si="6679"/>
        <v>53298.2560348688</v>
      </c>
      <c r="AL904" s="28">
        <f ca="1" t="shared" si="6680"/>
        <v>59005.3146614685</v>
      </c>
      <c r="AM904" s="28">
        <f ca="1" t="shared" si="6681"/>
        <v>60761.7467031077</v>
      </c>
      <c r="AN904" s="28">
        <f ca="1" t="shared" si="6682"/>
        <v>90741.7907660269</v>
      </c>
      <c r="AO904" s="28">
        <f ca="1">C904/'Ejercicio 3 - TIR'!$D$7</f>
        <v>14363.4146359825</v>
      </c>
      <c r="AP904" s="28">
        <f ca="1" t="shared" si="6683"/>
        <v>22367.5872679389</v>
      </c>
      <c r="AQ904" s="28">
        <f ca="1" t="shared" si="6684"/>
        <v>38934.8413988863</v>
      </c>
      <c r="AR904" s="28">
        <f ca="1" t="shared" si="6685"/>
        <v>44641.9000254859</v>
      </c>
      <c r="AS904" s="28">
        <f ca="1" t="shared" si="6686"/>
        <v>46398.3320671252</v>
      </c>
      <c r="AT904" s="28">
        <f ca="1" t="shared" si="6687"/>
        <v>76378.3761300444</v>
      </c>
      <c r="AU904" s="28">
        <f ca="1">AP904*'Ejercicio 3 - TIR'!$D$5</f>
        <v>11183.7936339695</v>
      </c>
      <c r="AV904" s="28">
        <f ca="1">AQ904*'Ejercicio 3 - TIR'!$D$5</f>
        <v>19467.4206994432</v>
      </c>
      <c r="AW904" s="28">
        <f ca="1">AR904*'Ejercicio 3 - TIR'!$D$5</f>
        <v>22320.950012743</v>
      </c>
      <c r="AX904" s="28">
        <f ca="1">AS904*'Ejercicio 3 - TIR'!$D$5</f>
        <v>23199.1660335626</v>
      </c>
      <c r="AY904" s="28">
        <f ca="1">AT904*'Ejercicio 3 - TIR'!$D$5</f>
        <v>38189.1880650222</v>
      </c>
      <c r="AZ904" s="28">
        <f ca="1" t="shared" ref="AZ904:BD904" si="6738">AJ904-AU904-AE904</f>
        <v>21464.9141057093</v>
      </c>
      <c r="BA904" s="28">
        <f ca="1" t="shared" si="6738"/>
        <v>29127.2586669181</v>
      </c>
      <c r="BB904" s="28">
        <f ca="1" t="shared" si="6738"/>
        <v>31194.1224498068</v>
      </c>
      <c r="BC904" s="28">
        <f ca="1" t="shared" si="6738"/>
        <v>30854.6882725215</v>
      </c>
      <c r="BD904" s="28">
        <f ca="1" t="shared" si="6738"/>
        <v>44109.4263692876</v>
      </c>
      <c r="BE904" s="28">
        <f ca="1" t="shared" ref="BE904:BI904" si="6739">AZ904/Z904</f>
        <v>18662.5516000582</v>
      </c>
      <c r="BF904" s="28">
        <f ca="1" t="shared" si="6739"/>
        <v>21979.4868022997</v>
      </c>
      <c r="BG904" s="28">
        <f ca="1" t="shared" si="6739"/>
        <v>20166.3561023074</v>
      </c>
      <c r="BH904" s="28">
        <f ca="1" t="shared" si="6739"/>
        <v>16326.054367519</v>
      </c>
      <c r="BI904" s="28">
        <f ca="1" t="shared" si="6739"/>
        <v>18542.6462576155</v>
      </c>
      <c r="BJ904" s="28">
        <f ca="1" t="shared" si="6690"/>
        <v>64671.1674075717</v>
      </c>
      <c r="BK904" s="28">
        <f ca="1" t="shared" si="6691"/>
        <v>34167.8297420581</v>
      </c>
      <c r="BL904" s="28">
        <f ca="1" t="shared" si="6692"/>
        <v>98838.9971496298</v>
      </c>
      <c r="BM904" s="28">
        <f ca="1">BK904*'Ejercicio 3 - TIR'!$D$5</f>
        <v>17083.9148710291</v>
      </c>
      <c r="BN904" s="28">
        <f ca="1" t="shared" si="6693"/>
        <v>81755.0822786007</v>
      </c>
      <c r="BO904" s="28">
        <f ca="1" t="shared" si="6694"/>
        <v>34368.0635917286</v>
      </c>
      <c r="BP904" s="28">
        <f ca="1" t="shared" si="6695"/>
        <v>-99003.42945365</v>
      </c>
      <c r="BQ904" s="28">
        <f ca="1" t="shared" ref="BQ904:BT904" si="6740">BE904</f>
        <v>18662.5516000582</v>
      </c>
      <c r="BR904" s="28">
        <f ca="1" t="shared" si="6740"/>
        <v>21979.4868022997</v>
      </c>
      <c r="BS904" s="28">
        <f ca="1" t="shared" si="6740"/>
        <v>20166.3561023074</v>
      </c>
      <c r="BT904" s="28">
        <f ca="1" t="shared" si="6740"/>
        <v>16326.054367519</v>
      </c>
      <c r="BU904" s="28">
        <f ca="1" t="shared" si="6697"/>
        <v>52910.7098493442</v>
      </c>
      <c r="BV904" s="30">
        <f ca="1" t="shared" si="6698"/>
        <v>8.37501018802409</v>
      </c>
    </row>
    <row r="905" ht="15" customHeight="1" spans="1:74">
      <c r="A905" s="26">
        <v>904</v>
      </c>
      <c r="B905" s="27">
        <f ca="1" t="shared" ref="B905:F905" si="6741">RAND()</f>
        <v>0.321207549713786</v>
      </c>
      <c r="C905" s="28">
        <f ca="1">IF(B905&lt;=('Ejercicio 3 - TIR'!$D$13-'Ejercicio 3 - TIR'!$C$13)/('Ejercicio 3 - TIR'!$E$13-'Ejercicio 3 - TIR'!$C$13),'Ejercicio 3 - TIR'!$C$13+SQRT(('Ejercicio 3 - TIR'!$E$13-'Ejercicio 3 - TIR'!$C$13)*('Ejercicio 3 - TIR'!$D$13-'Ejercicio 3 - TIR'!$C$13)*B905),'Ejercicio 3 - TIR'!$E$13-SQRT(('Ejercicio 3 - TIR'!$E$13-'Ejercicio 3 - TIR'!$C$13)*('Ejercicio 3 - TIR'!$E$13-'Ejercicio 3 - TIR'!$D$13)*(1-B905)))</f>
        <v>71459.6611732892</v>
      </c>
      <c r="D905" s="27">
        <f ca="1" t="shared" si="6741"/>
        <v>0.561704757604333</v>
      </c>
      <c r="E905" s="28">
        <f ca="1">IF(D905&lt;=('Ejercicio 3 - TIR'!$D$14-'Ejercicio 3 - TIR'!$C$14)/('Ejercicio 3 - TIR'!$E$14-'Ejercicio 3 - TIR'!$C$14),'Ejercicio 3 - TIR'!$C$14+SQRT(('Ejercicio 3 - TIR'!$E$14-'Ejercicio 3 - TIR'!$C$14)*('Ejercicio 3 - TIR'!$D$14-'Ejercicio 3 - TIR'!$C$14)*D905),'Ejercicio 3 - TIR'!$E$14-SQRT(('Ejercicio 3 - TIR'!$E$14-'Ejercicio 3 - TIR'!$C$14)*('Ejercicio 3 - TIR'!$E$14-'Ejercicio 3 - TIR'!$D$14)*(1-D905)))</f>
        <v>31891.7149557166</v>
      </c>
      <c r="F905" s="27">
        <f ca="1" t="shared" si="6741"/>
        <v>0.146284240615213</v>
      </c>
      <c r="G905" s="28">
        <f ca="1">IF(F905&lt;=('Ejercicio 3 - TIR'!$D$18-'Ejercicio 3 - TIR'!$C$18)/('Ejercicio 3 - TIR'!$E$18-'Ejercicio 3 - TIR'!$C$18),'Ejercicio 3 - TIR'!$C$18+SQRT(('Ejercicio 3 - TIR'!$E$18-'Ejercicio 3 - TIR'!$C$18)*('Ejercicio 3 - TIR'!$D$18-'Ejercicio 3 - TIR'!$C$18)*F905),'Ejercicio 3 - TIR'!$E$18-SQRT(('Ejercicio 3 - TIR'!$E$18-'Ejercicio 3 - TIR'!$C$18)*('Ejercicio 3 - TIR'!$E$18-'Ejercicio 3 - TIR'!$D$18)*(1-F905)))</f>
        <v>34684.2967553606</v>
      </c>
      <c r="H905" s="27">
        <f ca="1" t="shared" ref="H905:L905" si="6742">RAND()</f>
        <v>0.130818471926848</v>
      </c>
      <c r="I905" s="28">
        <f ca="1">IF(H905&lt;=('Ejercicio 3 - TIR'!$D$18-'Ejercicio 3 - TIR'!$C$18)/('Ejercicio 3 - TIR'!$E$18-'Ejercicio 3 - TIR'!$C$18),'Ejercicio 3 - TIR'!$C$18+SQRT(('Ejercicio 3 - TIR'!$E$18-'Ejercicio 3 - TIR'!$C$18)*('Ejercicio 3 - TIR'!$D$18-'Ejercicio 3 - TIR'!$C$18)*H905),'Ejercicio 3 - TIR'!$E$18-SQRT(('Ejercicio 3 - TIR'!$E$18-'Ejercicio 3 - TIR'!$C$18)*('Ejercicio 3 - TIR'!$E$18-'Ejercicio 3 - TIR'!$D$18)*(1-H905)))</f>
        <v>34429.7596762158</v>
      </c>
      <c r="J905" s="27">
        <f ca="1" t="shared" si="6742"/>
        <v>0.189534479949829</v>
      </c>
      <c r="K905" s="28">
        <f ca="1">IF(J905&lt;=('Ejercicio 3 - TIR'!$D$18-'Ejercicio 3 - TIR'!$C$18)/('Ejercicio 3 - TIR'!$E$18-'Ejercicio 3 - TIR'!$C$18),'Ejercicio 3 - TIR'!$C$18+SQRT(('Ejercicio 3 - TIR'!$E$18-'Ejercicio 3 - TIR'!$C$18)*('Ejercicio 3 - TIR'!$D$18-'Ejercicio 3 - TIR'!$C$18)*J905),'Ejercicio 3 - TIR'!$E$18-SQRT(('Ejercicio 3 - TIR'!$E$18-'Ejercicio 3 - TIR'!$C$18)*('Ejercicio 3 - TIR'!$E$18-'Ejercicio 3 - TIR'!$D$18)*(1-J905)))</f>
        <v>35331.995123073</v>
      </c>
      <c r="L905" s="27">
        <f ca="1" t="shared" si="6742"/>
        <v>0.578902263480302</v>
      </c>
      <c r="M905" s="28">
        <f ca="1">IF(L905&lt;=('Ejercicio 3 - TIR'!$D$18-'Ejercicio 3 - TIR'!$C$18)/('Ejercicio 3 - TIR'!$E$18-'Ejercicio 3 - TIR'!$C$18),'Ejercicio 3 - TIR'!$C$18+SQRT(('Ejercicio 3 - TIR'!$E$18-'Ejercicio 3 - TIR'!$C$18)*('Ejercicio 3 - TIR'!$D$18-'Ejercicio 3 - TIR'!$C$18)*L905),'Ejercicio 3 - TIR'!$E$18-SQRT(('Ejercicio 3 - TIR'!$E$18-'Ejercicio 3 - TIR'!$C$18)*('Ejercicio 3 - TIR'!$E$18-'Ejercicio 3 - TIR'!$D$18)*(1-L905)))</f>
        <v>39318.5481445365</v>
      </c>
      <c r="N905" s="27">
        <f ca="1" t="shared" ref="N905:R905" si="6743">RAND()</f>
        <v>0.365510265578713</v>
      </c>
      <c r="O905" s="28">
        <f ca="1">IF(N905&lt;=('Ejercicio 3 - TIR'!$D$18-'Ejercicio 3 - TIR'!$C$18)/('Ejercicio 3 - TIR'!$E$18-'Ejercicio 3 - TIR'!$C$18),'Ejercicio 3 - TIR'!$C$18+SQRT(('Ejercicio 3 - TIR'!$E$18-'Ejercicio 3 - TIR'!$C$18)*('Ejercicio 3 - TIR'!$D$18-'Ejercicio 3 - TIR'!$C$18)*N905),'Ejercicio 3 - TIR'!$E$18-SQRT(('Ejercicio 3 - TIR'!$E$18-'Ejercicio 3 - TIR'!$C$18)*('Ejercicio 3 - TIR'!$E$18-'Ejercicio 3 - TIR'!$D$18)*(1-N905)))</f>
        <v>37404.4945699762</v>
      </c>
      <c r="P905" s="27">
        <f ca="1" t="shared" si="6743"/>
        <v>0.517817671731348</v>
      </c>
      <c r="Q905" s="29">
        <f ca="1">IF(P905&lt;=('Ejercicio 3 - TIR'!$D$22-'Ejercicio 3 - TIR'!$C$22)/('Ejercicio 3 - TIR'!$E$22-'Ejercicio 3 - TIR'!$C$22),'Ejercicio 3 - TIR'!$C$22+SQRT(('Ejercicio 3 - TIR'!$E$22-'Ejercicio 3 - TIR'!$C$22)*('Ejercicio 3 - TIR'!$D$22-'Ejercicio 3 - TIR'!$C$22)*P905),'Ejercicio 3 - TIR'!$E$22-SQRT(('Ejercicio 3 - TIR'!$E$22-'Ejercicio 3 - TIR'!$C$22)*('Ejercicio 3 - TIR'!$E$22-'Ejercicio 3 - TIR'!$D$22)*(1-P905)))</f>
        <v>0.150539378980008</v>
      </c>
      <c r="R905" s="27">
        <f ca="1" t="shared" si="6743"/>
        <v>0.96308927339752</v>
      </c>
      <c r="S905" s="29">
        <f ca="1">IF(R905&lt;=('Ejercicio 3 - TIR'!$D$23-'Ejercicio 3 - TIR'!$C$23)/('Ejercicio 3 - TIR'!$E$23-'Ejercicio 3 - TIR'!$C$23),'Ejercicio 3 - TIR'!$C$23+SQRT(('Ejercicio 3 - TIR'!$E$23-'Ejercicio 3 - TIR'!$C$23)*('Ejercicio 3 - TIR'!$D$23-'Ejercicio 3 - TIR'!$C$23)*R905),'Ejercicio 3 - TIR'!$E$23-SQRT(('Ejercicio 3 - TIR'!$E$23-'Ejercicio 3 - TIR'!$C$23)*('Ejercicio 3 - TIR'!$E$23-'Ejercicio 3 - TIR'!$D$23)*(1-R905)))</f>
        <v>0.171848968906668</v>
      </c>
      <c r="T905" s="27">
        <f ca="1" t="shared" ref="T905:X905" si="6744">RAND()</f>
        <v>0.72865435170245</v>
      </c>
      <c r="U905" s="29">
        <f ca="1">IF(T905&lt;=('Ejercicio 3 - TIR'!$D$24-'Ejercicio 3 - TIR'!$C$24)/('Ejercicio 3 - TIR'!$E$24-'Ejercicio 3 - TIR'!$C$24),'Ejercicio 3 - TIR'!$C$24+SQRT(('Ejercicio 3 - TIR'!$E$24-'Ejercicio 3 - TIR'!$C$24)*('Ejercicio 3 - TIR'!$D$24-'Ejercicio 3 - TIR'!$C$24)*T905),'Ejercicio 3 - TIR'!$E$24-SQRT(('Ejercicio 3 - TIR'!$E$24-'Ejercicio 3 - TIR'!$C$24)*('Ejercicio 3 - TIR'!$E$24-'Ejercicio 3 - TIR'!$D$24)*(1-T905)))</f>
        <v>0.192436113930849</v>
      </c>
      <c r="V905" s="27">
        <f ca="1" t="shared" si="6744"/>
        <v>0.183958921600671</v>
      </c>
      <c r="W905" s="29">
        <f ca="1">IF(V905&lt;=('Ejercicio 3 - TIR'!$D$25-'Ejercicio 3 - TIR'!$C$25)/('Ejercicio 3 - TIR'!$E$25-'Ejercicio 3 - TIR'!$C$25),'Ejercicio 3 - TIR'!$C$25+SQRT(('Ejercicio 3 - TIR'!$E$25-'Ejercicio 3 - TIR'!$C$25)*('Ejercicio 3 - TIR'!$D$25-'Ejercicio 3 - TIR'!$C$25)*V905),'Ejercicio 3 - TIR'!$E$25-SQRT(('Ejercicio 3 - TIR'!$E$25-'Ejercicio 3 - TIR'!$C$25)*('Ejercicio 3 - TIR'!$E$25-'Ejercicio 3 - TIR'!$D$25)*(1-V905)))</f>
        <v>0.196048130428213</v>
      </c>
      <c r="X905" s="27">
        <f ca="1" t="shared" si="6744"/>
        <v>0.0338895375880712</v>
      </c>
      <c r="Y905" s="29">
        <f ca="1">IF(X905&lt;=('Ejercicio 3 - TIR'!$D$26-'Ejercicio 3 - TIR'!$C$26)/('Ejercicio 3 - TIR'!$E$26-'Ejercicio 3 - TIR'!$C$26),'Ejercicio 3 - TIR'!$C$26+SQRT(('Ejercicio 3 - TIR'!$E$26-'Ejercicio 3 - TIR'!$C$26)*('Ejercicio 3 - TIR'!$D$26-'Ejercicio 3 - TIR'!$C$26)*X905),'Ejercicio 3 - TIR'!$E$26-SQRT(('Ejercicio 3 - TIR'!$E$26-'Ejercicio 3 - TIR'!$C$26)*('Ejercicio 3 - TIR'!$E$26-'Ejercicio 3 - TIR'!$D$26)*(1-X905)))</f>
        <v>0.19956565478615</v>
      </c>
      <c r="Z905" s="27">
        <f ca="1" t="shared" si="6668"/>
        <v>1.15053937898001</v>
      </c>
      <c r="AA905" s="27">
        <f ca="1" t="shared" si="6669"/>
        <v>1.34825838494424</v>
      </c>
      <c r="AB905" s="27">
        <f ca="1" t="shared" si="6670"/>
        <v>1.60771198911759</v>
      </c>
      <c r="AC905" s="27">
        <f ca="1" t="shared" si="6671"/>
        <v>1.92290091885112</v>
      </c>
      <c r="AD905" s="27">
        <f ca="1" t="shared" si="6672"/>
        <v>2.30664589981053</v>
      </c>
      <c r="AE905" s="26">
        <f ca="1" t="shared" si="6673"/>
        <v>4800.95896404102</v>
      </c>
      <c r="AF905" s="26">
        <f ca="1" t="shared" si="6674"/>
        <v>5625.99881177469</v>
      </c>
      <c r="AG905" s="26">
        <f ca="1" t="shared" si="6675"/>
        <v>6708.64416009219</v>
      </c>
      <c r="AH905" s="26">
        <f ca="1" t="shared" si="6676"/>
        <v>8023.86130538641</v>
      </c>
      <c r="AI905" s="26">
        <f ca="1" t="shared" si="6677"/>
        <v>9625.1484407091</v>
      </c>
      <c r="AJ905" s="28">
        <f ca="1" t="shared" si="6678"/>
        <v>39905.6492492709</v>
      </c>
      <c r="AK905" s="28">
        <f ca="1" t="shared" si="6679"/>
        <v>46420.212175073</v>
      </c>
      <c r="AL905" s="28">
        <f ca="1" t="shared" si="6680"/>
        <v>56803.6721588088</v>
      </c>
      <c r="AM905" s="28">
        <f ca="1" t="shared" si="6681"/>
        <v>75605.6723550214</v>
      </c>
      <c r="AN905" s="28">
        <f ca="1" t="shared" si="6682"/>
        <v>86278.924034321</v>
      </c>
      <c r="AO905" s="28">
        <f ca="1">C905/'Ejercicio 3 - TIR'!$D$7</f>
        <v>14291.9322346578</v>
      </c>
      <c r="AP905" s="28">
        <f ca="1" t="shared" si="6683"/>
        <v>25613.7170146131</v>
      </c>
      <c r="AQ905" s="28">
        <f ca="1" t="shared" si="6684"/>
        <v>32128.2799404152</v>
      </c>
      <c r="AR905" s="28">
        <f ca="1" t="shared" si="6685"/>
        <v>42511.739924151</v>
      </c>
      <c r="AS905" s="28">
        <f ca="1" t="shared" si="6686"/>
        <v>61313.7401203635</v>
      </c>
      <c r="AT905" s="28">
        <f ca="1" t="shared" si="6687"/>
        <v>71986.9917996632</v>
      </c>
      <c r="AU905" s="28">
        <f ca="1">AP905*'Ejercicio 3 - TIR'!$D$5</f>
        <v>12806.8585073065</v>
      </c>
      <c r="AV905" s="28">
        <f ca="1">AQ905*'Ejercicio 3 - TIR'!$D$5</f>
        <v>16064.1399702076</v>
      </c>
      <c r="AW905" s="28">
        <f ca="1">AR905*'Ejercicio 3 - TIR'!$D$5</f>
        <v>21255.8699620755</v>
      </c>
      <c r="AX905" s="28">
        <f ca="1">AS905*'Ejercicio 3 - TIR'!$D$5</f>
        <v>30656.8700601818</v>
      </c>
      <c r="AY905" s="28">
        <f ca="1">AT905*'Ejercicio 3 - TIR'!$D$5</f>
        <v>35993.4958998316</v>
      </c>
      <c r="AZ905" s="28">
        <f ca="1" t="shared" ref="AZ905:BD905" si="6745">AJ905-AU905-AE905</f>
        <v>22297.8317779234</v>
      </c>
      <c r="BA905" s="28">
        <f ca="1" t="shared" si="6745"/>
        <v>24730.0733930907</v>
      </c>
      <c r="BB905" s="28">
        <f ca="1" t="shared" si="6745"/>
        <v>28839.1580366411</v>
      </c>
      <c r="BC905" s="28">
        <f ca="1" t="shared" si="6745"/>
        <v>36924.9409894532</v>
      </c>
      <c r="BD905" s="28">
        <f ca="1" t="shared" si="6745"/>
        <v>40660.2796937803</v>
      </c>
      <c r="BE905" s="28">
        <f ca="1" t="shared" ref="BE905:BI905" si="6746">AZ905/Z905</f>
        <v>19380.3290746042</v>
      </c>
      <c r="BF905" s="28">
        <f ca="1" t="shared" si="6746"/>
        <v>18342.2359313667</v>
      </c>
      <c r="BG905" s="28">
        <f ca="1" t="shared" si="6746"/>
        <v>17938.0126738184</v>
      </c>
      <c r="BH905" s="28">
        <f ca="1" t="shared" si="6746"/>
        <v>19202.7267902679</v>
      </c>
      <c r="BI905" s="28">
        <f ca="1" t="shared" si="6746"/>
        <v>17627.4475840094</v>
      </c>
      <c r="BJ905" s="28">
        <f ca="1" t="shared" si="6690"/>
        <v>73562.89354053</v>
      </c>
      <c r="BK905" s="28">
        <f ca="1" t="shared" si="6691"/>
        <v>32966.4268894435</v>
      </c>
      <c r="BL905" s="28">
        <f ca="1" t="shared" si="6692"/>
        <v>106529.320429973</v>
      </c>
      <c r="BM905" s="28">
        <f ca="1">BK905*'Ejercicio 3 - TIR'!$D$5</f>
        <v>16483.2134447218</v>
      </c>
      <c r="BN905" s="28">
        <f ca="1" t="shared" si="6693"/>
        <v>90046.1069852517</v>
      </c>
      <c r="BO905" s="28">
        <f ca="1" t="shared" si="6694"/>
        <v>39037.6810730455</v>
      </c>
      <c r="BP905" s="28">
        <f ca="1" t="shared" si="6695"/>
        <v>-103351.376129006</v>
      </c>
      <c r="BQ905" s="28">
        <f ca="1" t="shared" ref="BQ905:BT905" si="6747">BE905</f>
        <v>19380.3290746042</v>
      </c>
      <c r="BR905" s="28">
        <f ca="1" t="shared" si="6747"/>
        <v>18342.2359313667</v>
      </c>
      <c r="BS905" s="28">
        <f ca="1" t="shared" si="6747"/>
        <v>17938.0126738184</v>
      </c>
      <c r="BT905" s="28">
        <f ca="1" t="shared" si="6747"/>
        <v>19202.7267902679</v>
      </c>
      <c r="BU905" s="28">
        <f ca="1" t="shared" si="6697"/>
        <v>56665.1286570549</v>
      </c>
      <c r="BV905" s="30">
        <f ca="1" t="shared" si="6698"/>
        <v>7.14402533410421</v>
      </c>
    </row>
    <row r="906" ht="15" customHeight="1" spans="1:74">
      <c r="A906" s="26">
        <v>905</v>
      </c>
      <c r="B906" s="27">
        <f ca="1" t="shared" ref="B906:F906" si="6748">RAND()</f>
        <v>0.508482601109978</v>
      </c>
      <c r="C906" s="28">
        <f ca="1">IF(B906&lt;=('Ejercicio 3 - TIR'!$D$13-'Ejercicio 3 - TIR'!$C$13)/('Ejercicio 3 - TIR'!$E$13-'Ejercicio 3 - TIR'!$C$13),'Ejercicio 3 - TIR'!$C$13+SQRT(('Ejercicio 3 - TIR'!$E$13-'Ejercicio 3 - TIR'!$C$13)*('Ejercicio 3 - TIR'!$D$13-'Ejercicio 3 - TIR'!$C$13)*B906),'Ejercicio 3 - TIR'!$E$13-SQRT(('Ejercicio 3 - TIR'!$E$13-'Ejercicio 3 - TIR'!$C$13)*('Ejercicio 3 - TIR'!$E$13-'Ejercicio 3 - TIR'!$D$13)*(1-B906)))</f>
        <v>75713.7718311792</v>
      </c>
      <c r="D906" s="27">
        <f ca="1" t="shared" si="6748"/>
        <v>0.223244344497522</v>
      </c>
      <c r="E906" s="28">
        <f ca="1">IF(D906&lt;=('Ejercicio 3 - TIR'!$D$14-'Ejercicio 3 - TIR'!$C$14)/('Ejercicio 3 - TIR'!$E$14-'Ejercicio 3 - TIR'!$C$14),'Ejercicio 3 - TIR'!$C$14+SQRT(('Ejercicio 3 - TIR'!$E$14-'Ejercicio 3 - TIR'!$C$14)*('Ejercicio 3 - TIR'!$D$14-'Ejercicio 3 - TIR'!$C$14)*D906),'Ejercicio 3 - TIR'!$E$14-SQRT(('Ejercicio 3 - TIR'!$E$14-'Ejercicio 3 - TIR'!$C$14)*('Ejercicio 3 - TIR'!$E$14-'Ejercicio 3 - TIR'!$D$14)*(1-D906)))</f>
        <v>29091.8609259497</v>
      </c>
      <c r="F906" s="27">
        <f ca="1" t="shared" si="6748"/>
        <v>0.593084635885953</v>
      </c>
      <c r="G906" s="28">
        <f ca="1">IF(F906&lt;=('Ejercicio 3 - TIR'!$D$18-'Ejercicio 3 - TIR'!$C$18)/('Ejercicio 3 - TIR'!$E$18-'Ejercicio 3 - TIR'!$C$18),'Ejercicio 3 - TIR'!$C$18+SQRT(('Ejercicio 3 - TIR'!$E$18-'Ejercicio 3 - TIR'!$C$18)*('Ejercicio 3 - TIR'!$D$18-'Ejercicio 3 - TIR'!$C$18)*F906),'Ejercicio 3 - TIR'!$E$18-SQRT(('Ejercicio 3 - TIR'!$E$18-'Ejercicio 3 - TIR'!$C$18)*('Ejercicio 3 - TIR'!$E$18-'Ejercicio 3 - TIR'!$D$18)*(1-F906)))</f>
        <v>39432.0037840797</v>
      </c>
      <c r="H906" s="27">
        <f ca="1" t="shared" ref="H906:L906" si="6749">RAND()</f>
        <v>0.30602086278613</v>
      </c>
      <c r="I906" s="28">
        <f ca="1">IF(H906&lt;=('Ejercicio 3 - TIR'!$D$18-'Ejercicio 3 - TIR'!$C$18)/('Ejercicio 3 - TIR'!$E$18-'Ejercicio 3 - TIR'!$C$18),'Ejercicio 3 - TIR'!$C$18+SQRT(('Ejercicio 3 - TIR'!$E$18-'Ejercicio 3 - TIR'!$C$18)*('Ejercicio 3 - TIR'!$D$18-'Ejercicio 3 - TIR'!$C$18)*H906),'Ejercicio 3 - TIR'!$E$18-SQRT(('Ejercicio 3 - TIR'!$E$18-'Ejercicio 3 - TIR'!$C$18)*('Ejercicio 3 - TIR'!$E$18-'Ejercicio 3 - TIR'!$D$18)*(1-H906)))</f>
        <v>36775.1848253697</v>
      </c>
      <c r="J906" s="27">
        <f ca="1" t="shared" si="6749"/>
        <v>0.764014998549561</v>
      </c>
      <c r="K906" s="28">
        <f ca="1">IF(J906&lt;=('Ejercicio 3 - TIR'!$D$18-'Ejercicio 3 - TIR'!$C$18)/('Ejercicio 3 - TIR'!$E$18-'Ejercicio 3 - TIR'!$C$18),'Ejercicio 3 - TIR'!$C$18+SQRT(('Ejercicio 3 - TIR'!$E$18-'Ejercicio 3 - TIR'!$C$18)*('Ejercicio 3 - TIR'!$D$18-'Ejercicio 3 - TIR'!$C$18)*J906),'Ejercicio 3 - TIR'!$E$18-SQRT(('Ejercicio 3 - TIR'!$E$18-'Ejercicio 3 - TIR'!$C$18)*('Ejercicio 3 - TIR'!$E$18-'Ejercicio 3 - TIR'!$D$18)*(1-J906)))</f>
        <v>40792.9968969844</v>
      </c>
      <c r="L906" s="27">
        <f ca="1" t="shared" si="6749"/>
        <v>0.950796486414529</v>
      </c>
      <c r="M906" s="28">
        <f ca="1">IF(L906&lt;=('Ejercicio 3 - TIR'!$D$18-'Ejercicio 3 - TIR'!$C$18)/('Ejercicio 3 - TIR'!$E$18-'Ejercicio 3 - TIR'!$C$18),'Ejercicio 3 - TIR'!$C$18+SQRT(('Ejercicio 3 - TIR'!$E$18-'Ejercicio 3 - TIR'!$C$18)*('Ejercicio 3 - TIR'!$D$18-'Ejercicio 3 - TIR'!$C$18)*L906),'Ejercicio 3 - TIR'!$E$18-SQRT(('Ejercicio 3 - TIR'!$E$18-'Ejercicio 3 - TIR'!$C$18)*('Ejercicio 3 - TIR'!$E$18-'Ejercicio 3 - TIR'!$D$18)*(1-L906)))</f>
        <v>43078.9941387621</v>
      </c>
      <c r="N906" s="27">
        <f ca="1" t="shared" ref="N906:R906" si="6750">RAND()</f>
        <v>0.738987644707261</v>
      </c>
      <c r="O906" s="28">
        <f ca="1">IF(N906&lt;=('Ejercicio 3 - TIR'!$D$18-'Ejercicio 3 - TIR'!$C$18)/('Ejercicio 3 - TIR'!$E$18-'Ejercicio 3 - TIR'!$C$18),'Ejercicio 3 - TIR'!$C$18+SQRT(('Ejercicio 3 - TIR'!$E$18-'Ejercicio 3 - TIR'!$C$18)*('Ejercicio 3 - TIR'!$D$18-'Ejercicio 3 - TIR'!$C$18)*N906),'Ejercicio 3 - TIR'!$E$18-SQRT(('Ejercicio 3 - TIR'!$E$18-'Ejercicio 3 - TIR'!$C$18)*('Ejercicio 3 - TIR'!$E$18-'Ejercicio 3 - TIR'!$D$18)*(1-N906)))</f>
        <v>40575.5309192</v>
      </c>
      <c r="P906" s="27">
        <f ca="1" t="shared" si="6750"/>
        <v>0.417851789625104</v>
      </c>
      <c r="Q906" s="29">
        <f ca="1">IF(P906&lt;=('Ejercicio 3 - TIR'!$D$22-'Ejercicio 3 - TIR'!$C$22)/('Ejercicio 3 - TIR'!$E$22-'Ejercicio 3 - TIR'!$C$22),'Ejercicio 3 - TIR'!$C$22+SQRT(('Ejercicio 3 - TIR'!$E$22-'Ejercicio 3 - TIR'!$C$22)*('Ejercicio 3 - TIR'!$D$22-'Ejercicio 3 - TIR'!$C$22)*P906),'Ejercicio 3 - TIR'!$E$22-SQRT(('Ejercicio 3 - TIR'!$E$22-'Ejercicio 3 - TIR'!$C$22)*('Ejercicio 3 - TIR'!$E$22-'Ejercicio 3 - TIR'!$D$22)*(1-P906)))</f>
        <v>0.147425047334967</v>
      </c>
      <c r="R906" s="27">
        <f ca="1" t="shared" si="6750"/>
        <v>0.621667551853513</v>
      </c>
      <c r="S906" s="29">
        <f ca="1">IF(R906&lt;=('Ejercicio 3 - TIR'!$D$23-'Ejercicio 3 - TIR'!$C$23)/('Ejercicio 3 - TIR'!$E$23-'Ejercicio 3 - TIR'!$C$23),'Ejercicio 3 - TIR'!$C$23+SQRT(('Ejercicio 3 - TIR'!$E$23-'Ejercicio 3 - TIR'!$C$23)*('Ejercicio 3 - TIR'!$D$23-'Ejercicio 3 - TIR'!$C$23)*R906),'Ejercicio 3 - TIR'!$E$23-SQRT(('Ejercicio 3 - TIR'!$E$23-'Ejercicio 3 - TIR'!$C$23)*('Ejercicio 3 - TIR'!$E$23-'Ejercicio 3 - TIR'!$D$23)*(1-R906)))</f>
        <v>0.153904053827008</v>
      </c>
      <c r="T906" s="27">
        <f ca="1" t="shared" ref="T906:X906" si="6751">RAND()</f>
        <v>0.710673891531205</v>
      </c>
      <c r="U906" s="29">
        <f ca="1">IF(T906&lt;=('Ejercicio 3 - TIR'!$D$24-'Ejercicio 3 - TIR'!$C$24)/('Ejercicio 3 - TIR'!$E$24-'Ejercicio 3 - TIR'!$C$24),'Ejercicio 3 - TIR'!$C$24+SQRT(('Ejercicio 3 - TIR'!$E$24-'Ejercicio 3 - TIR'!$C$24)*('Ejercicio 3 - TIR'!$D$24-'Ejercicio 3 - TIR'!$C$24)*T906),'Ejercicio 3 - TIR'!$E$24-SQRT(('Ejercicio 3 - TIR'!$E$24-'Ejercicio 3 - TIR'!$C$24)*('Ejercicio 3 - TIR'!$E$24-'Ejercicio 3 - TIR'!$D$24)*(1-T906)))</f>
        <v>0.191537514098157</v>
      </c>
      <c r="V906" s="27">
        <f ca="1" t="shared" si="6751"/>
        <v>0.614260242397207</v>
      </c>
      <c r="W906" s="29">
        <f ca="1">IF(V906&lt;=('Ejercicio 3 - TIR'!$D$25-'Ejercicio 3 - TIR'!$C$25)/('Ejercicio 3 - TIR'!$E$25-'Ejercicio 3 - TIR'!$C$25),'Ejercicio 3 - TIR'!$C$25+SQRT(('Ejercicio 3 - TIR'!$E$25-'Ejercicio 3 - TIR'!$C$25)*('Ejercicio 3 - TIR'!$D$25-'Ejercicio 3 - TIR'!$C$25)*V906),'Ejercicio 3 - TIR'!$E$25-SQRT(('Ejercicio 3 - TIR'!$E$25-'Ejercicio 3 - TIR'!$C$25)*('Ejercicio 3 - TIR'!$E$25-'Ejercicio 3 - TIR'!$D$25)*(1-V906)))</f>
        <v>0.213256440678538</v>
      </c>
      <c r="X906" s="27">
        <f ca="1" t="shared" si="6751"/>
        <v>0.628432503031602</v>
      </c>
      <c r="Y906" s="29">
        <f ca="1">IF(X906&lt;=('Ejercicio 3 - TIR'!$D$26-'Ejercicio 3 - TIR'!$C$26)/('Ejercicio 3 - TIR'!$E$26-'Ejercicio 3 - TIR'!$C$26),'Ejercicio 3 - TIR'!$C$26+SQRT(('Ejercicio 3 - TIR'!$E$26-'Ejercicio 3 - TIR'!$C$26)*('Ejercicio 3 - TIR'!$D$26-'Ejercicio 3 - TIR'!$C$26)*X906),'Ejercicio 3 - TIR'!$E$26-SQRT(('Ejercicio 3 - TIR'!$E$26-'Ejercicio 3 - TIR'!$C$26)*('Ejercicio 3 - TIR'!$E$26-'Ejercicio 3 - TIR'!$D$26)*(1-X906)))</f>
        <v>0.235206423634305</v>
      </c>
      <c r="Z906" s="27">
        <f ca="1" t="shared" si="6668"/>
        <v>1.14742504733497</v>
      </c>
      <c r="AA906" s="27">
        <f ca="1" t="shared" si="6669"/>
        <v>1.32401841358247</v>
      </c>
      <c r="AB906" s="27">
        <f ca="1" t="shared" si="6670"/>
        <v>1.57761760914024</v>
      </c>
      <c r="AC906" s="27">
        <f ca="1" t="shared" si="6671"/>
        <v>1.91405472521727</v>
      </c>
      <c r="AD906" s="27">
        <f ca="1" t="shared" si="6672"/>
        <v>2.36425269177596</v>
      </c>
      <c r="AE906" s="26">
        <f ca="1" t="shared" si="6673"/>
        <v>4288.86897407042</v>
      </c>
      <c r="AF906" s="26">
        <f ca="1" t="shared" si="6674"/>
        <v>4948.94329551274</v>
      </c>
      <c r="AG906" s="26">
        <f ca="1" t="shared" si="6675"/>
        <v>5896.85159174799</v>
      </c>
      <c r="AH906" s="26">
        <f ca="1" t="shared" si="6676"/>
        <v>7154.39317341374</v>
      </c>
      <c r="AI906" s="26">
        <f ca="1" t="shared" si="6677"/>
        <v>8837.15240500607</v>
      </c>
      <c r="AJ906" s="28">
        <f ca="1" t="shared" si="6678"/>
        <v>45245.2688084602</v>
      </c>
      <c r="AK906" s="28">
        <f ca="1" t="shared" si="6679"/>
        <v>48691.0218716879</v>
      </c>
      <c r="AL906" s="28">
        <f ca="1" t="shared" si="6680"/>
        <v>64355.7502342856</v>
      </c>
      <c r="AM906" s="28">
        <f ca="1" t="shared" si="6681"/>
        <v>82455.5522889046</v>
      </c>
      <c r="AN906" s="28">
        <f ca="1" t="shared" si="6682"/>
        <v>95930.8081959574</v>
      </c>
      <c r="AO906" s="28">
        <f ca="1">C906/'Ejercicio 3 - TIR'!$D$7</f>
        <v>15142.7543662358</v>
      </c>
      <c r="AP906" s="28">
        <f ca="1" t="shared" si="6683"/>
        <v>30102.5144422244</v>
      </c>
      <c r="AQ906" s="28">
        <f ca="1" t="shared" si="6684"/>
        <v>33548.2675054521</v>
      </c>
      <c r="AR906" s="28">
        <f ca="1" t="shared" si="6685"/>
        <v>49212.9958680498</v>
      </c>
      <c r="AS906" s="28">
        <f ca="1" t="shared" si="6686"/>
        <v>67312.7979226688</v>
      </c>
      <c r="AT906" s="28">
        <f ca="1" t="shared" si="6687"/>
        <v>80788.0538297216</v>
      </c>
      <c r="AU906" s="28">
        <f ca="1">AP906*'Ejercicio 3 - TIR'!$D$5</f>
        <v>15051.2572211122</v>
      </c>
      <c r="AV906" s="28">
        <f ca="1">AQ906*'Ejercicio 3 - TIR'!$D$5</f>
        <v>16774.133752726</v>
      </c>
      <c r="AW906" s="28">
        <f ca="1">AR906*'Ejercicio 3 - TIR'!$D$5</f>
        <v>24606.4979340249</v>
      </c>
      <c r="AX906" s="28">
        <f ca="1">AS906*'Ejercicio 3 - TIR'!$D$5</f>
        <v>33656.3989613344</v>
      </c>
      <c r="AY906" s="28">
        <f ca="1">AT906*'Ejercicio 3 - TIR'!$D$5</f>
        <v>40394.0269148608</v>
      </c>
      <c r="AZ906" s="28">
        <f ca="1" t="shared" ref="AZ906:BD906" si="6752">AJ906-AU906-AE906</f>
        <v>25905.1426132776</v>
      </c>
      <c r="BA906" s="28">
        <f ca="1" t="shared" si="6752"/>
        <v>26967.9448234491</v>
      </c>
      <c r="BB906" s="28">
        <f ca="1" t="shared" si="6752"/>
        <v>33852.4007085127</v>
      </c>
      <c r="BC906" s="28">
        <f ca="1" t="shared" si="6752"/>
        <v>41644.7601541565</v>
      </c>
      <c r="BD906" s="28">
        <f ca="1" t="shared" si="6752"/>
        <v>46699.6288760906</v>
      </c>
      <c r="BE906" s="28">
        <f ca="1" t="shared" ref="BE906:BI906" si="6753">AZ906/Z906</f>
        <v>22576.7623544958</v>
      </c>
      <c r="BF906" s="28">
        <f ca="1" t="shared" si="6753"/>
        <v>20368.2551139758</v>
      </c>
      <c r="BG906" s="28">
        <f ca="1" t="shared" si="6753"/>
        <v>21457.9252363705</v>
      </c>
      <c r="BH906" s="28">
        <f ca="1" t="shared" si="6753"/>
        <v>21757.3508246632</v>
      </c>
      <c r="BI906" s="28">
        <f ca="1" t="shared" si="6753"/>
        <v>19752.3847761852</v>
      </c>
      <c r="BJ906" s="28">
        <f ca="1" t="shared" si="6690"/>
        <v>68780.5105029486</v>
      </c>
      <c r="BK906" s="28">
        <f ca="1" t="shared" si="6691"/>
        <v>35801.2977712753</v>
      </c>
      <c r="BL906" s="28">
        <f ca="1" t="shared" si="6692"/>
        <v>104581.808274224</v>
      </c>
      <c r="BM906" s="28">
        <f ca="1">BK906*'Ejercicio 3 - TIR'!$D$5</f>
        <v>17900.6488856377</v>
      </c>
      <c r="BN906" s="28">
        <f ca="1" t="shared" si="6693"/>
        <v>86681.1593885863</v>
      </c>
      <c r="BO906" s="28">
        <f ca="1" t="shared" si="6694"/>
        <v>36663.2381090676</v>
      </c>
      <c r="BP906" s="28">
        <f ca="1" t="shared" si="6695"/>
        <v>-104805.632757129</v>
      </c>
      <c r="BQ906" s="28">
        <f ca="1" t="shared" ref="BQ906:BT906" si="6754">BE906</f>
        <v>22576.7623544958</v>
      </c>
      <c r="BR906" s="28">
        <f ca="1" t="shared" si="6754"/>
        <v>20368.2551139758</v>
      </c>
      <c r="BS906" s="28">
        <f ca="1" t="shared" si="6754"/>
        <v>21457.9252363705</v>
      </c>
      <c r="BT906" s="28">
        <f ca="1" t="shared" si="6754"/>
        <v>21757.3508246632</v>
      </c>
      <c r="BU906" s="28">
        <f ca="1" t="shared" si="6697"/>
        <v>56415.6228852529</v>
      </c>
      <c r="BV906" s="30">
        <f ca="1" t="shared" si="6698"/>
        <v>9.53635329415616</v>
      </c>
    </row>
    <row r="907" ht="15" customHeight="1" spans="1:74">
      <c r="A907" s="26">
        <v>906</v>
      </c>
      <c r="B907" s="27">
        <f ca="1" t="shared" ref="B907:F907" si="6755">RAND()</f>
        <v>0.785894464483966</v>
      </c>
      <c r="C907" s="28">
        <f ca="1">IF(B907&lt;=('Ejercicio 3 - TIR'!$D$13-'Ejercicio 3 - TIR'!$C$13)/('Ejercicio 3 - TIR'!$E$13-'Ejercicio 3 - TIR'!$C$13),'Ejercicio 3 - TIR'!$C$13+SQRT(('Ejercicio 3 - TIR'!$E$13-'Ejercicio 3 - TIR'!$C$13)*('Ejercicio 3 - TIR'!$D$13-'Ejercicio 3 - TIR'!$C$13)*B907),'Ejercicio 3 - TIR'!$E$13-SQRT(('Ejercicio 3 - TIR'!$E$13-'Ejercicio 3 - TIR'!$C$13)*('Ejercicio 3 - TIR'!$E$13-'Ejercicio 3 - TIR'!$D$13)*(1-B907)))</f>
        <v>83971.068575253</v>
      </c>
      <c r="D907" s="27">
        <f ca="1" t="shared" si="6755"/>
        <v>0.735302144154186</v>
      </c>
      <c r="E907" s="28">
        <f ca="1">IF(D907&lt;=('Ejercicio 3 - TIR'!$D$14-'Ejercicio 3 - TIR'!$C$14)/('Ejercicio 3 - TIR'!$E$14-'Ejercicio 3 - TIR'!$C$14),'Ejercicio 3 - TIR'!$C$14+SQRT(('Ejercicio 3 - TIR'!$E$14-'Ejercicio 3 - TIR'!$C$14)*('Ejercicio 3 - TIR'!$D$14-'Ejercicio 3 - TIR'!$C$14)*D907),'Ejercicio 3 - TIR'!$E$14-SQRT(('Ejercicio 3 - TIR'!$E$14-'Ejercicio 3 - TIR'!$C$14)*('Ejercicio 3 - TIR'!$E$14-'Ejercicio 3 - TIR'!$D$14)*(1-D907)))</f>
        <v>33698.8351571418</v>
      </c>
      <c r="F907" s="27">
        <f ca="1" t="shared" si="6755"/>
        <v>0.704833022261679</v>
      </c>
      <c r="G907" s="28">
        <f ca="1">IF(F907&lt;=('Ejercicio 3 - TIR'!$D$18-'Ejercicio 3 - TIR'!$C$18)/('Ejercicio 3 - TIR'!$E$18-'Ejercicio 3 - TIR'!$C$18),'Ejercicio 3 - TIR'!$C$18+SQRT(('Ejercicio 3 - TIR'!$E$18-'Ejercicio 3 - TIR'!$C$18)*('Ejercicio 3 - TIR'!$D$18-'Ejercicio 3 - TIR'!$C$18)*F907),'Ejercicio 3 - TIR'!$E$18-SQRT(('Ejercicio 3 - TIR'!$E$18-'Ejercicio 3 - TIR'!$C$18)*('Ejercicio 3 - TIR'!$E$18-'Ejercicio 3 - TIR'!$D$18)*(1-F907)))</f>
        <v>40294.9470427663</v>
      </c>
      <c r="H907" s="27">
        <f ca="1" t="shared" ref="H907:L907" si="6756">RAND()</f>
        <v>0.04956404746017</v>
      </c>
      <c r="I907" s="28">
        <f ca="1">IF(H907&lt;=('Ejercicio 3 - TIR'!$D$18-'Ejercicio 3 - TIR'!$C$18)/('Ejercicio 3 - TIR'!$E$18-'Ejercicio 3 - TIR'!$C$18),'Ejercicio 3 - TIR'!$C$18+SQRT(('Ejercicio 3 - TIR'!$E$18-'Ejercicio 3 - TIR'!$C$18)*('Ejercicio 3 - TIR'!$D$18-'Ejercicio 3 - TIR'!$C$18)*H907),'Ejercicio 3 - TIR'!$E$18-SQRT(('Ejercicio 3 - TIR'!$E$18-'Ejercicio 3 - TIR'!$C$18)*('Ejercicio 3 - TIR'!$E$18-'Ejercicio 3 - TIR'!$D$18)*(1-H907)))</f>
        <v>32726.6475971466</v>
      </c>
      <c r="J907" s="27">
        <f ca="1" t="shared" si="6756"/>
        <v>0.193191025947613</v>
      </c>
      <c r="K907" s="28">
        <f ca="1">IF(J907&lt;=('Ejercicio 3 - TIR'!$D$18-'Ejercicio 3 - TIR'!$C$18)/('Ejercicio 3 - TIR'!$E$18-'Ejercicio 3 - TIR'!$C$18),'Ejercicio 3 - TIR'!$C$18+SQRT(('Ejercicio 3 - TIR'!$E$18-'Ejercicio 3 - TIR'!$C$18)*('Ejercicio 3 - TIR'!$D$18-'Ejercicio 3 - TIR'!$C$18)*J907),'Ejercicio 3 - TIR'!$E$18-SQRT(('Ejercicio 3 - TIR'!$E$18-'Ejercicio 3 - TIR'!$C$18)*('Ejercicio 3 - TIR'!$E$18-'Ejercicio 3 - TIR'!$D$18)*(1-J907)))</f>
        <v>35383.1825059292</v>
      </c>
      <c r="L907" s="27">
        <f ca="1" t="shared" si="6756"/>
        <v>0.00205093504155984</v>
      </c>
      <c r="M907" s="28">
        <f ca="1">IF(L907&lt;=('Ejercicio 3 - TIR'!$D$18-'Ejercicio 3 - TIR'!$C$18)/('Ejercicio 3 - TIR'!$E$18-'Ejercicio 3 - TIR'!$C$18),'Ejercicio 3 - TIR'!$C$18+SQRT(('Ejercicio 3 - TIR'!$E$18-'Ejercicio 3 - TIR'!$C$18)*('Ejercicio 3 - TIR'!$D$18-'Ejercicio 3 - TIR'!$C$18)*L907),'Ejercicio 3 - TIR'!$E$18-SQRT(('Ejercicio 3 - TIR'!$E$18-'Ejercicio 3 - TIR'!$C$18)*('Ejercicio 3 - TIR'!$E$18-'Ejercicio 3 - TIR'!$D$18)*(1-L907)))</f>
        <v>30554.6532756903</v>
      </c>
      <c r="N907" s="27">
        <f ca="1" t="shared" ref="N907:R907" si="6757">RAND()</f>
        <v>0.143920009795779</v>
      </c>
      <c r="O907" s="28">
        <f ca="1">IF(N907&lt;=('Ejercicio 3 - TIR'!$D$18-'Ejercicio 3 - TIR'!$C$18)/('Ejercicio 3 - TIR'!$E$18-'Ejercicio 3 - TIR'!$C$18),'Ejercicio 3 - TIR'!$C$18+SQRT(('Ejercicio 3 - TIR'!$E$18-'Ejercicio 3 - TIR'!$C$18)*('Ejercicio 3 - TIR'!$D$18-'Ejercicio 3 - TIR'!$C$18)*N907),'Ejercicio 3 - TIR'!$E$18-SQRT(('Ejercicio 3 - TIR'!$E$18-'Ejercicio 3 - TIR'!$C$18)*('Ejercicio 3 - TIR'!$E$18-'Ejercicio 3 - TIR'!$D$18)*(1-N907)))</f>
        <v>34646.2889997682</v>
      </c>
      <c r="P907" s="27">
        <f ca="1" t="shared" si="6757"/>
        <v>0.842066226188069</v>
      </c>
      <c r="Q907" s="29">
        <f ca="1">IF(P907&lt;=('Ejercicio 3 - TIR'!$D$22-'Ejercicio 3 - TIR'!$C$22)/('Ejercicio 3 - TIR'!$E$22-'Ejercicio 3 - TIR'!$C$22),'Ejercicio 3 - TIR'!$C$22+SQRT(('Ejercicio 3 - TIR'!$E$22-'Ejercicio 3 - TIR'!$C$22)*('Ejercicio 3 - TIR'!$D$22-'Ejercicio 3 - TIR'!$C$22)*P907),'Ejercicio 3 - TIR'!$E$22-SQRT(('Ejercicio 3 - TIR'!$E$22-'Ejercicio 3 - TIR'!$C$22)*('Ejercicio 3 - TIR'!$E$22-'Ejercicio 3 - TIR'!$D$22)*(1-P907)))</f>
        <v>0.163139371516415</v>
      </c>
      <c r="R907" s="27">
        <f ca="1" t="shared" si="6757"/>
        <v>0.455395914307818</v>
      </c>
      <c r="S907" s="29">
        <f ca="1">IF(R907&lt;=('Ejercicio 3 - TIR'!$D$23-'Ejercicio 3 - TIR'!$C$23)/('Ejercicio 3 - TIR'!$E$23-'Ejercicio 3 - TIR'!$C$23),'Ejercicio 3 - TIR'!$C$23+SQRT(('Ejercicio 3 - TIR'!$E$23-'Ejercicio 3 - TIR'!$C$23)*('Ejercicio 3 - TIR'!$D$23-'Ejercicio 3 - TIR'!$C$23)*R907),'Ejercicio 3 - TIR'!$E$23-SQRT(('Ejercicio 3 - TIR'!$E$23-'Ejercicio 3 - TIR'!$C$23)*('Ejercicio 3 - TIR'!$E$23-'Ejercicio 3 - TIR'!$D$23)*(1-R907)))</f>
        <v>0.148630624264135</v>
      </c>
      <c r="T907" s="27">
        <f ca="1" t="shared" ref="T907:X907" si="6758">RAND()</f>
        <v>0.551978783979271</v>
      </c>
      <c r="U907" s="29">
        <f ca="1">IF(T907&lt;=('Ejercicio 3 - TIR'!$D$24-'Ejercicio 3 - TIR'!$C$24)/('Ejercicio 3 - TIR'!$E$24-'Ejercicio 3 - TIR'!$C$24),'Ejercicio 3 - TIR'!$C$24+SQRT(('Ejercicio 3 - TIR'!$E$24-'Ejercicio 3 - TIR'!$C$24)*('Ejercicio 3 - TIR'!$D$24-'Ejercicio 3 - TIR'!$C$24)*T907),'Ejercicio 3 - TIR'!$E$24-SQRT(('Ejercicio 3 - TIR'!$E$24-'Ejercicio 3 - TIR'!$C$24)*('Ejercicio 3 - TIR'!$E$24-'Ejercicio 3 - TIR'!$D$24)*(1-T907)))</f>
        <v>0.184581651579188</v>
      </c>
      <c r="V907" s="27">
        <f ca="1" t="shared" si="6758"/>
        <v>0.961452050986971</v>
      </c>
      <c r="W907" s="29">
        <f ca="1">IF(V907&lt;=('Ejercicio 3 - TIR'!$D$25-'Ejercicio 3 - TIR'!$C$25)/('Ejercicio 3 - TIR'!$E$25-'Ejercicio 3 - TIR'!$C$25),'Ejercicio 3 - TIR'!$C$25+SQRT(('Ejercicio 3 - TIR'!$E$25-'Ejercicio 3 - TIR'!$C$25)*('Ejercicio 3 - TIR'!$D$25-'Ejercicio 3 - TIR'!$C$25)*V907),'Ejercicio 3 - TIR'!$E$25-SQRT(('Ejercicio 3 - TIR'!$E$25-'Ejercicio 3 - TIR'!$C$25)*('Ejercicio 3 - TIR'!$E$25-'Ejercicio 3 - TIR'!$D$25)*(1-V907)))</f>
        <v>0.238384586897333</v>
      </c>
      <c r="X907" s="27">
        <f ca="1" t="shared" si="6758"/>
        <v>0.851901039052831</v>
      </c>
      <c r="Y907" s="29">
        <f ca="1">IF(X907&lt;=('Ejercicio 3 - TIR'!$D$26-'Ejercicio 3 - TIR'!$C$26)/('Ejercicio 3 - TIR'!$E$26-'Ejercicio 3 - TIR'!$C$26),'Ejercicio 3 - TIR'!$C$26+SQRT(('Ejercicio 3 - TIR'!$E$26-'Ejercicio 3 - TIR'!$C$26)*('Ejercicio 3 - TIR'!$D$26-'Ejercicio 3 - TIR'!$C$26)*X907),'Ejercicio 3 - TIR'!$E$26-SQRT(('Ejercicio 3 - TIR'!$E$26-'Ejercicio 3 - TIR'!$C$26)*('Ejercicio 3 - TIR'!$E$26-'Ejercicio 3 - TIR'!$D$26)*(1-X907)))</f>
        <v>0.251720424523789</v>
      </c>
      <c r="Z907" s="27">
        <f ca="1" t="shared" si="6668"/>
        <v>1.16313937151642</v>
      </c>
      <c r="AA907" s="27">
        <f ca="1" t="shared" si="6669"/>
        <v>1.33601750241109</v>
      </c>
      <c r="AB907" s="27">
        <f ca="1" t="shared" si="6670"/>
        <v>1.58262181954483</v>
      </c>
      <c r="AC907" s="27">
        <f ca="1" t="shared" si="6671"/>
        <v>1.95989446821174</v>
      </c>
      <c r="AD907" s="27">
        <f ca="1" t="shared" si="6672"/>
        <v>2.45323993577182</v>
      </c>
      <c r="AE907" s="26">
        <f ca="1" t="shared" si="6673"/>
        <v>5497.60678837139</v>
      </c>
      <c r="AF907" s="26">
        <f ca="1" t="shared" si="6674"/>
        <v>6314.71951728577</v>
      </c>
      <c r="AG907" s="26">
        <f ca="1" t="shared" si="6675"/>
        <v>7480.30087504571</v>
      </c>
      <c r="AH907" s="26">
        <f ca="1" t="shared" si="6676"/>
        <v>9263.48930901125</v>
      </c>
      <c r="AI907" s="26">
        <f ca="1" t="shared" si="6677"/>
        <v>11595.2987704471</v>
      </c>
      <c r="AJ907" s="28">
        <f ca="1" t="shared" si="6678"/>
        <v>46868.6393786104</v>
      </c>
      <c r="AK907" s="28">
        <f ca="1" t="shared" si="6679"/>
        <v>43723.3739850279</v>
      </c>
      <c r="AL907" s="28">
        <f ca="1" t="shared" si="6680"/>
        <v>55998.1966788206</v>
      </c>
      <c r="AM907" s="28">
        <f ca="1" t="shared" si="6681"/>
        <v>59883.895933153</v>
      </c>
      <c r="AN907" s="28">
        <f ca="1" t="shared" si="6682"/>
        <v>84995.6598005233</v>
      </c>
      <c r="AO907" s="28">
        <f ca="1">C907/'Ejercicio 3 - TIR'!$D$7</f>
        <v>16794.2137150506</v>
      </c>
      <c r="AP907" s="28">
        <f ca="1" t="shared" si="6683"/>
        <v>30074.4256635598</v>
      </c>
      <c r="AQ907" s="28">
        <f ca="1" t="shared" si="6684"/>
        <v>26929.1602699772</v>
      </c>
      <c r="AR907" s="28">
        <f ca="1" t="shared" si="6685"/>
        <v>39203.98296377</v>
      </c>
      <c r="AS907" s="28">
        <f ca="1" t="shared" si="6686"/>
        <v>43089.6822181024</v>
      </c>
      <c r="AT907" s="28">
        <f ca="1" t="shared" si="6687"/>
        <v>68201.4460854726</v>
      </c>
      <c r="AU907" s="28">
        <f ca="1">AP907*'Ejercicio 3 - TIR'!$D$5</f>
        <v>15037.2128317799</v>
      </c>
      <c r="AV907" s="28">
        <f ca="1">AQ907*'Ejercicio 3 - TIR'!$D$5</f>
        <v>13464.5801349886</v>
      </c>
      <c r="AW907" s="28">
        <f ca="1">AR907*'Ejercicio 3 - TIR'!$D$5</f>
        <v>19601.991481885</v>
      </c>
      <c r="AX907" s="28">
        <f ca="1">AS907*'Ejercicio 3 - TIR'!$D$5</f>
        <v>21544.8411090512</v>
      </c>
      <c r="AY907" s="28">
        <f ca="1">AT907*'Ejercicio 3 - TIR'!$D$5</f>
        <v>34100.7230427363</v>
      </c>
      <c r="AZ907" s="28">
        <f ca="1" t="shared" ref="AZ907:BD907" si="6759">AJ907-AU907-AE907</f>
        <v>26333.8197584591</v>
      </c>
      <c r="BA907" s="28">
        <f ca="1" t="shared" si="6759"/>
        <v>23944.0743327535</v>
      </c>
      <c r="BB907" s="28">
        <f ca="1" t="shared" si="6759"/>
        <v>28915.9043218899</v>
      </c>
      <c r="BC907" s="28">
        <f ca="1" t="shared" si="6759"/>
        <v>29075.5655150906</v>
      </c>
      <c r="BD907" s="28">
        <f ca="1" t="shared" si="6759"/>
        <v>39299.6379873398</v>
      </c>
      <c r="BE907" s="28">
        <f ca="1" t="shared" ref="BE907:BI907" si="6760">AZ907/Z907</f>
        <v>22640.2960843179</v>
      </c>
      <c r="BF907" s="28">
        <f ca="1" t="shared" si="6760"/>
        <v>17921.9765381381</v>
      </c>
      <c r="BG907" s="28">
        <f ca="1" t="shared" si="6760"/>
        <v>18270.8869325498</v>
      </c>
      <c r="BH907" s="28">
        <f ca="1" t="shared" si="6760"/>
        <v>14835.2709733499</v>
      </c>
      <c r="BI907" s="28">
        <f ca="1" t="shared" si="6760"/>
        <v>16019.4840359044</v>
      </c>
      <c r="BJ907" s="28">
        <f ca="1" t="shared" si="6690"/>
        <v>82671.3281964918</v>
      </c>
      <c r="BK907" s="28">
        <f ca="1" t="shared" si="6691"/>
        <v>41200.235775649</v>
      </c>
      <c r="BL907" s="28">
        <f ca="1" t="shared" si="6692"/>
        <v>123871.563972141</v>
      </c>
      <c r="BM907" s="28">
        <f ca="1">BK907*'Ejercicio 3 - TIR'!$D$5</f>
        <v>20600.1178878245</v>
      </c>
      <c r="BN907" s="28">
        <f ca="1" t="shared" si="6693"/>
        <v>103271.446084316</v>
      </c>
      <c r="BO907" s="28">
        <f ca="1" t="shared" si="6694"/>
        <v>42095.9420146671</v>
      </c>
      <c r="BP907" s="28">
        <f ca="1" t="shared" si="6695"/>
        <v>-117669.903732395</v>
      </c>
      <c r="BQ907" s="28">
        <f ca="1" t="shared" ref="BQ907:BT907" si="6761">BE907</f>
        <v>22640.2960843179</v>
      </c>
      <c r="BR907" s="28">
        <f ca="1" t="shared" si="6761"/>
        <v>17921.9765381381</v>
      </c>
      <c r="BS907" s="28">
        <f ca="1" t="shared" si="6761"/>
        <v>18270.8869325498</v>
      </c>
      <c r="BT907" s="28">
        <f ca="1" t="shared" si="6761"/>
        <v>14835.2709733499</v>
      </c>
      <c r="BU907" s="28">
        <f ca="1" t="shared" si="6697"/>
        <v>58115.4260505715</v>
      </c>
      <c r="BV907" s="30">
        <f ca="1" t="shared" si="6698"/>
        <v>3.3135880372952</v>
      </c>
    </row>
    <row r="908" ht="15" customHeight="1" spans="1:74">
      <c r="A908" s="26">
        <v>907</v>
      </c>
      <c r="B908" s="27">
        <f ca="1" t="shared" ref="B908:F908" si="6762">RAND()</f>
        <v>0.802962119494712</v>
      </c>
      <c r="C908" s="28">
        <f ca="1">IF(B908&lt;=('Ejercicio 3 - TIR'!$D$13-'Ejercicio 3 - TIR'!$C$13)/('Ejercicio 3 - TIR'!$E$13-'Ejercicio 3 - TIR'!$C$13),'Ejercicio 3 - TIR'!$C$13+SQRT(('Ejercicio 3 - TIR'!$E$13-'Ejercicio 3 - TIR'!$C$13)*('Ejercicio 3 - TIR'!$D$13-'Ejercicio 3 - TIR'!$C$13)*B908),'Ejercicio 3 - TIR'!$E$13-SQRT(('Ejercicio 3 - TIR'!$E$13-'Ejercicio 3 - TIR'!$C$13)*('Ejercicio 3 - TIR'!$E$13-'Ejercicio 3 - TIR'!$D$13)*(1-B908)))</f>
        <v>84623.2169617197</v>
      </c>
      <c r="D908" s="27">
        <f ca="1" t="shared" si="6762"/>
        <v>0.753211897144395</v>
      </c>
      <c r="E908" s="28">
        <f ca="1">IF(D908&lt;=('Ejercicio 3 - TIR'!$D$14-'Ejercicio 3 - TIR'!$C$14)/('Ejercicio 3 - TIR'!$E$14-'Ejercicio 3 - TIR'!$C$14),'Ejercicio 3 - TIR'!$C$14+SQRT(('Ejercicio 3 - TIR'!$E$14-'Ejercicio 3 - TIR'!$C$14)*('Ejercicio 3 - TIR'!$D$14-'Ejercicio 3 - TIR'!$C$14)*D908),'Ejercicio 3 - TIR'!$E$14-SQRT(('Ejercicio 3 - TIR'!$E$14-'Ejercicio 3 - TIR'!$C$14)*('Ejercicio 3 - TIR'!$E$14-'Ejercicio 3 - TIR'!$D$14)*(1-D908)))</f>
        <v>33915.7403549536</v>
      </c>
      <c r="F908" s="27">
        <f ca="1" t="shared" si="6762"/>
        <v>0.905528172580611</v>
      </c>
      <c r="G908" s="28">
        <f ca="1">IF(F908&lt;=('Ejercicio 3 - TIR'!$D$18-'Ejercicio 3 - TIR'!$C$18)/('Ejercicio 3 - TIR'!$E$18-'Ejercicio 3 - TIR'!$C$18),'Ejercicio 3 - TIR'!$C$18+SQRT(('Ejercicio 3 - TIR'!$E$18-'Ejercicio 3 - TIR'!$C$18)*('Ejercicio 3 - TIR'!$D$18-'Ejercicio 3 - TIR'!$C$18)*F908),'Ejercicio 3 - TIR'!$E$18-SQRT(('Ejercicio 3 - TIR'!$E$18-'Ejercicio 3 - TIR'!$C$18)*('Ejercicio 3 - TIR'!$E$18-'Ejercicio 3 - TIR'!$D$18)*(1-F908)))</f>
        <v>42338.1609634589</v>
      </c>
      <c r="H908" s="27">
        <f ca="1" t="shared" ref="H908:L908" si="6763">RAND()</f>
        <v>0.28312647802196</v>
      </c>
      <c r="I908" s="28">
        <f ca="1">IF(H908&lt;=('Ejercicio 3 - TIR'!$D$18-'Ejercicio 3 - TIR'!$C$18)/('Ejercicio 3 - TIR'!$E$18-'Ejercicio 3 - TIR'!$C$18),'Ejercicio 3 - TIR'!$C$18+SQRT(('Ejercicio 3 - TIR'!$E$18-'Ejercicio 3 - TIR'!$C$18)*('Ejercicio 3 - TIR'!$D$18-'Ejercicio 3 - TIR'!$C$18)*H908),'Ejercicio 3 - TIR'!$E$18-SQRT(('Ejercicio 3 - TIR'!$E$18-'Ejercicio 3 - TIR'!$C$18)*('Ejercicio 3 - TIR'!$E$18-'Ejercicio 3 - TIR'!$D$18)*(1-H908)))</f>
        <v>36516.8222089676</v>
      </c>
      <c r="J908" s="27">
        <f ca="1" t="shared" si="6763"/>
        <v>0.623394868904521</v>
      </c>
      <c r="K908" s="28">
        <f ca="1">IF(J908&lt;=('Ejercicio 3 - TIR'!$D$18-'Ejercicio 3 - TIR'!$C$18)/('Ejercicio 3 - TIR'!$E$18-'Ejercicio 3 - TIR'!$C$18),'Ejercicio 3 - TIR'!$C$18+SQRT(('Ejercicio 3 - TIR'!$E$18-'Ejercicio 3 - TIR'!$C$18)*('Ejercicio 3 - TIR'!$D$18-'Ejercicio 3 - TIR'!$C$18)*J908),'Ejercicio 3 - TIR'!$E$18-SQRT(('Ejercicio 3 - TIR'!$E$18-'Ejercicio 3 - TIR'!$C$18)*('Ejercicio 3 - TIR'!$E$18-'Ejercicio 3 - TIR'!$D$18)*(1-J908)))</f>
        <v>39670.0170804233</v>
      </c>
      <c r="L908" s="27">
        <f ca="1" t="shared" si="6763"/>
        <v>0.456166324887407</v>
      </c>
      <c r="M908" s="28">
        <f ca="1">IF(L908&lt;=('Ejercicio 3 - TIR'!$D$18-'Ejercicio 3 - TIR'!$C$18)/('Ejercicio 3 - TIR'!$E$18-'Ejercicio 3 - TIR'!$C$18),'Ejercicio 3 - TIR'!$C$18+SQRT(('Ejercicio 3 - TIR'!$E$18-'Ejercicio 3 - TIR'!$C$18)*('Ejercicio 3 - TIR'!$D$18-'Ejercicio 3 - TIR'!$C$18)*L908),'Ejercicio 3 - TIR'!$E$18-SQRT(('Ejercicio 3 - TIR'!$E$18-'Ejercicio 3 - TIR'!$C$18)*('Ejercicio 3 - TIR'!$E$18-'Ejercicio 3 - TIR'!$D$18)*(1-L908)))</f>
        <v>38271.9374231864</v>
      </c>
      <c r="N908" s="27">
        <f ca="1" t="shared" ref="N908:R908" si="6764">RAND()</f>
        <v>0.983045522805579</v>
      </c>
      <c r="O908" s="28">
        <f ca="1">IF(N908&lt;=('Ejercicio 3 - TIR'!$D$18-'Ejercicio 3 - TIR'!$C$18)/('Ejercicio 3 - TIR'!$E$18-'Ejercicio 3 - TIR'!$C$18),'Ejercicio 3 - TIR'!$C$18+SQRT(('Ejercicio 3 - TIR'!$E$18-'Ejercicio 3 - TIR'!$C$18)*('Ejercicio 3 - TIR'!$D$18-'Ejercicio 3 - TIR'!$C$18)*N908),'Ejercicio 3 - TIR'!$E$18-SQRT(('Ejercicio 3 - TIR'!$E$18-'Ejercicio 3 - TIR'!$C$18)*('Ejercicio 3 - TIR'!$E$18-'Ejercicio 3 - TIR'!$D$18)*(1-N908)))</f>
        <v>43872.3538721826</v>
      </c>
      <c r="P908" s="27">
        <f ca="1" t="shared" si="6764"/>
        <v>0.0852848646700202</v>
      </c>
      <c r="Q908" s="29">
        <f ca="1">IF(P908&lt;=('Ejercicio 3 - TIR'!$D$22-'Ejercicio 3 - TIR'!$C$22)/('Ejercicio 3 - TIR'!$E$22-'Ejercicio 3 - TIR'!$C$22),'Ejercicio 3 - TIR'!$C$22+SQRT(('Ejercicio 3 - TIR'!$E$22-'Ejercicio 3 - TIR'!$C$22)*('Ejercicio 3 - TIR'!$D$22-'Ejercicio 3 - TIR'!$C$22)*P908),'Ejercicio 3 - TIR'!$E$22-SQRT(('Ejercicio 3 - TIR'!$E$22-'Ejercicio 3 - TIR'!$C$22)*('Ejercicio 3 - TIR'!$E$22-'Ejercicio 3 - TIR'!$D$22)*(1-P908)))</f>
        <v>0.132390026489319</v>
      </c>
      <c r="R908" s="27">
        <f ca="1" t="shared" si="6764"/>
        <v>0.587552026748333</v>
      </c>
      <c r="S908" s="29">
        <f ca="1">IF(R908&lt;=('Ejercicio 3 - TIR'!$D$23-'Ejercicio 3 - TIR'!$C$23)/('Ejercicio 3 - TIR'!$E$23-'Ejercicio 3 - TIR'!$C$23),'Ejercicio 3 - TIR'!$C$23+SQRT(('Ejercicio 3 - TIR'!$E$23-'Ejercicio 3 - TIR'!$C$23)*('Ejercicio 3 - TIR'!$D$23-'Ejercicio 3 - TIR'!$C$23)*R908),'Ejercicio 3 - TIR'!$E$23-SQRT(('Ejercicio 3 - TIR'!$E$23-'Ejercicio 3 - TIR'!$C$23)*('Ejercicio 3 - TIR'!$E$23-'Ejercicio 3 - TIR'!$D$23)*(1-R908)))</f>
        <v>0.152752865254251</v>
      </c>
      <c r="T908" s="27">
        <f ca="1" t="shared" ref="T908:X908" si="6765">RAND()</f>
        <v>0.228082880608242</v>
      </c>
      <c r="U908" s="29">
        <f ca="1">IF(T908&lt;=('Ejercicio 3 - TIR'!$D$24-'Ejercicio 3 - TIR'!$C$24)/('Ejercicio 3 - TIR'!$E$24-'Ejercicio 3 - TIR'!$C$24),'Ejercicio 3 - TIR'!$C$24+SQRT(('Ejercicio 3 - TIR'!$E$24-'Ejercicio 3 - TIR'!$C$24)*('Ejercicio 3 - TIR'!$D$24-'Ejercicio 3 - TIR'!$C$24)*T908),'Ejercicio 3 - TIR'!$E$24-SQRT(('Ejercicio 3 - TIR'!$E$24-'Ejercicio 3 - TIR'!$C$24)*('Ejercicio 3 - TIR'!$E$24-'Ejercicio 3 - TIR'!$D$24)*(1-T908)))</f>
        <v>0.171885475760817</v>
      </c>
      <c r="V908" s="27">
        <f ca="1" t="shared" si="6765"/>
        <v>0.0771489265562528</v>
      </c>
      <c r="W908" s="29">
        <f ca="1">IF(V908&lt;=('Ejercicio 3 - TIR'!$D$25-'Ejercicio 3 - TIR'!$C$25)/('Ejercicio 3 - TIR'!$E$25-'Ejercicio 3 - TIR'!$C$25),'Ejercicio 3 - TIR'!$C$25+SQRT(('Ejercicio 3 - TIR'!$E$25-'Ejercicio 3 - TIR'!$C$25)*('Ejercicio 3 - TIR'!$D$25-'Ejercicio 3 - TIR'!$C$25)*V908),'Ejercicio 3 - TIR'!$E$25-SQRT(('Ejercicio 3 - TIR'!$E$25-'Ejercicio 3 - TIR'!$C$25)*('Ejercicio 3 - TIR'!$E$25-'Ejercicio 3 - TIR'!$D$25)*(1-V908)))</f>
        <v>0.190392713658076</v>
      </c>
      <c r="X908" s="27">
        <f ca="1" t="shared" si="6765"/>
        <v>0.421762377818204</v>
      </c>
      <c r="Y908" s="29">
        <f ca="1">IF(X908&lt;=('Ejercicio 3 - TIR'!$D$26-'Ejercicio 3 - TIR'!$C$26)/('Ejercicio 3 - TIR'!$E$26-'Ejercicio 3 - TIR'!$C$26),'Ejercicio 3 - TIR'!$C$26+SQRT(('Ejercicio 3 - TIR'!$E$26-'Ejercicio 3 - TIR'!$C$26)*('Ejercicio 3 - TIR'!$D$26-'Ejercicio 3 - TIR'!$C$26)*X908),'Ejercicio 3 - TIR'!$E$26-SQRT(('Ejercicio 3 - TIR'!$E$26-'Ejercicio 3 - TIR'!$C$26)*('Ejercicio 3 - TIR'!$E$26-'Ejercicio 3 - TIR'!$D$26)*(1-X908)))</f>
        <v>0.224120816400186</v>
      </c>
      <c r="Z908" s="27">
        <f ca="1" t="shared" si="6668"/>
        <v>1.13239002648932</v>
      </c>
      <c r="AA908" s="27">
        <f ca="1" t="shared" si="6669"/>
        <v>1.3053658476209</v>
      </c>
      <c r="AB908" s="27">
        <f ca="1" t="shared" si="6670"/>
        <v>1.52973927738114</v>
      </c>
      <c r="AC908" s="27">
        <f ca="1" t="shared" si="6671"/>
        <v>1.82099048959108</v>
      </c>
      <c r="AD908" s="27">
        <f ca="1" t="shared" si="6672"/>
        <v>2.22911236477521</v>
      </c>
      <c r="AE908" s="26">
        <f ca="1" t="shared" si="6673"/>
        <v>4490.10576399718</v>
      </c>
      <c r="AF908" s="26">
        <f ca="1" t="shared" si="6674"/>
        <v>5175.98228474238</v>
      </c>
      <c r="AG908" s="26">
        <f ca="1" t="shared" si="6675"/>
        <v>6065.65846228488</v>
      </c>
      <c r="AH908" s="26">
        <f ca="1" t="shared" si="6676"/>
        <v>7220.51563704237</v>
      </c>
      <c r="AI908" s="26">
        <f ca="1" t="shared" si="6677"/>
        <v>8838.78349644661</v>
      </c>
      <c r="AJ908" s="28">
        <f ca="1" t="shared" si="6678"/>
        <v>47943.3112149203</v>
      </c>
      <c r="AK908" s="28">
        <f ca="1" t="shared" si="6679"/>
        <v>47667.8125752308</v>
      </c>
      <c r="AL908" s="28">
        <f ca="1" t="shared" si="6680"/>
        <v>60684.7832623042</v>
      </c>
      <c r="AM908" s="28">
        <f ca="1" t="shared" si="6681"/>
        <v>69692.8340658473</v>
      </c>
      <c r="AN908" s="28">
        <f ca="1" t="shared" si="6682"/>
        <v>97796.4064882757</v>
      </c>
      <c r="AO908" s="28">
        <f ca="1">C908/'Ejercicio 3 - TIR'!$D$7</f>
        <v>16924.6433923439</v>
      </c>
      <c r="AP908" s="28">
        <f ca="1" t="shared" si="6683"/>
        <v>31018.6678225763</v>
      </c>
      <c r="AQ908" s="28">
        <f ca="1" t="shared" si="6684"/>
        <v>30743.1691828868</v>
      </c>
      <c r="AR908" s="28">
        <f ca="1" t="shared" si="6685"/>
        <v>43760.1398699603</v>
      </c>
      <c r="AS908" s="28">
        <f ca="1" t="shared" si="6686"/>
        <v>52768.1906735034</v>
      </c>
      <c r="AT908" s="28">
        <f ca="1" t="shared" si="6687"/>
        <v>80871.7630959317</v>
      </c>
      <c r="AU908" s="28">
        <f ca="1">AP908*'Ejercicio 3 - TIR'!$D$5</f>
        <v>15509.3339112882</v>
      </c>
      <c r="AV908" s="28">
        <f ca="1">AQ908*'Ejercicio 3 - TIR'!$D$5</f>
        <v>15371.5845914434</v>
      </c>
      <c r="AW908" s="28">
        <f ca="1">AR908*'Ejercicio 3 - TIR'!$D$5</f>
        <v>21880.0699349802</v>
      </c>
      <c r="AX908" s="28">
        <f ca="1">AS908*'Ejercicio 3 - TIR'!$D$5</f>
        <v>26384.0953367517</v>
      </c>
      <c r="AY908" s="28">
        <f ca="1">AT908*'Ejercicio 3 - TIR'!$D$5</f>
        <v>40435.8815479659</v>
      </c>
      <c r="AZ908" s="28">
        <f ca="1" t="shared" ref="AZ908:BD908" si="6766">AJ908-AU908-AE908</f>
        <v>27943.8715396349</v>
      </c>
      <c r="BA908" s="28">
        <f ca="1" t="shared" si="6766"/>
        <v>27120.245699045</v>
      </c>
      <c r="BB908" s="28">
        <f ca="1" t="shared" si="6766"/>
        <v>32739.0548650392</v>
      </c>
      <c r="BC908" s="28">
        <f ca="1" t="shared" si="6766"/>
        <v>36088.2230920532</v>
      </c>
      <c r="BD908" s="28">
        <f ca="1" t="shared" si="6766"/>
        <v>48521.7414438632</v>
      </c>
      <c r="BE908" s="28">
        <f ca="1" t="shared" ref="BE908:BI908" si="6767">AZ908/Z908</f>
        <v>24676.8965515067</v>
      </c>
      <c r="BF908" s="28">
        <f ca="1" t="shared" si="6767"/>
        <v>20775.9730718197</v>
      </c>
      <c r="BG908" s="28">
        <f ca="1" t="shared" si="6767"/>
        <v>21401.7220771681</v>
      </c>
      <c r="BH908" s="28">
        <f ca="1" t="shared" si="6767"/>
        <v>19817.9086043207</v>
      </c>
      <c r="BI908" s="28">
        <f ca="1" t="shared" si="6767"/>
        <v>21767.2927621826</v>
      </c>
      <c r="BJ908" s="28">
        <f ca="1" t="shared" si="6690"/>
        <v>75601.9961857325</v>
      </c>
      <c r="BK908" s="28">
        <f ca="1" t="shared" si="6691"/>
        <v>37726.9318552849</v>
      </c>
      <c r="BL908" s="28">
        <f ca="1" t="shared" si="6692"/>
        <v>113328.928041017</v>
      </c>
      <c r="BM908" s="28">
        <f ca="1">BK908*'Ejercicio 3 - TIR'!$D$5</f>
        <v>18863.4659276424</v>
      </c>
      <c r="BN908" s="28">
        <f ca="1" t="shared" si="6693"/>
        <v>94465.4621133749</v>
      </c>
      <c r="BO908" s="28">
        <f ca="1" t="shared" si="6694"/>
        <v>42378.0620511255</v>
      </c>
      <c r="BP908" s="28">
        <f ca="1" t="shared" si="6695"/>
        <v>-118538.957316673</v>
      </c>
      <c r="BQ908" s="28">
        <f ca="1" t="shared" ref="BQ908:BT908" si="6768">BE908</f>
        <v>24676.8965515067</v>
      </c>
      <c r="BR908" s="28">
        <f ca="1" t="shared" si="6768"/>
        <v>20775.9730718197</v>
      </c>
      <c r="BS908" s="28">
        <f ca="1" t="shared" si="6768"/>
        <v>21401.7220771681</v>
      </c>
      <c r="BT908" s="28">
        <f ca="1" t="shared" si="6768"/>
        <v>19817.9086043207</v>
      </c>
      <c r="BU908" s="28">
        <f ca="1" t="shared" si="6697"/>
        <v>64145.3548133082</v>
      </c>
      <c r="BV908" s="30">
        <f ca="1" t="shared" si="6698"/>
        <v>7.26697842066097</v>
      </c>
    </row>
    <row r="909" ht="15" customHeight="1" spans="1:74">
      <c r="A909" s="26">
        <v>908</v>
      </c>
      <c r="B909" s="27">
        <f ca="1" t="shared" ref="B909:F909" si="6769">RAND()</f>
        <v>0.0138559698494833</v>
      </c>
      <c r="C909" s="28">
        <f ca="1">IF(B909&lt;=('Ejercicio 3 - TIR'!$D$13-'Ejercicio 3 - TIR'!$C$13)/('Ejercicio 3 - TIR'!$E$13-'Ejercicio 3 - TIR'!$C$13),'Ejercicio 3 - TIR'!$C$13+SQRT(('Ejercicio 3 - TIR'!$E$13-'Ejercicio 3 - TIR'!$C$13)*('Ejercicio 3 - TIR'!$D$13-'Ejercicio 3 - TIR'!$C$13)*B909),'Ejercicio 3 - TIR'!$E$13-SQRT(('Ejercicio 3 - TIR'!$E$13-'Ejercicio 3 - TIR'!$C$13)*('Ejercicio 3 - TIR'!$E$13-'Ejercicio 3 - TIR'!$D$13)*(1-B909)))</f>
        <v>62354.2276737379</v>
      </c>
      <c r="D909" s="27">
        <f ca="1" t="shared" si="6769"/>
        <v>0.952554673485998</v>
      </c>
      <c r="E909" s="28">
        <f ca="1">IF(D909&lt;=('Ejercicio 3 - TIR'!$D$14-'Ejercicio 3 - TIR'!$C$14)/('Ejercicio 3 - TIR'!$E$14-'Ejercicio 3 - TIR'!$C$14),'Ejercicio 3 - TIR'!$C$14+SQRT(('Ejercicio 3 - TIR'!$E$14-'Ejercicio 3 - TIR'!$C$14)*('Ejercicio 3 - TIR'!$D$14-'Ejercicio 3 - TIR'!$C$14)*D909),'Ejercicio 3 - TIR'!$E$14-SQRT(('Ejercicio 3 - TIR'!$E$14-'Ejercicio 3 - TIR'!$C$14)*('Ejercicio 3 - TIR'!$E$14-'Ejercicio 3 - TIR'!$D$14)*(1-D909)))</f>
        <v>37332.2670716317</v>
      </c>
      <c r="F909" s="27">
        <f ca="1" t="shared" si="6769"/>
        <v>0.104602422182597</v>
      </c>
      <c r="G909" s="28">
        <f ca="1">IF(F909&lt;=('Ejercicio 3 - TIR'!$D$18-'Ejercicio 3 - TIR'!$C$18)/('Ejercicio 3 - TIR'!$E$18-'Ejercicio 3 - TIR'!$C$18),'Ejercicio 3 - TIR'!$C$18+SQRT(('Ejercicio 3 - TIR'!$E$18-'Ejercicio 3 - TIR'!$C$18)*('Ejercicio 3 - TIR'!$D$18-'Ejercicio 3 - TIR'!$C$18)*F909),'Ejercicio 3 - TIR'!$E$18-SQRT(('Ejercicio 3 - TIR'!$E$18-'Ejercicio 3 - TIR'!$C$18)*('Ejercicio 3 - TIR'!$E$18-'Ejercicio 3 - TIR'!$D$18)*(1-F909)))</f>
        <v>33961.1063261909</v>
      </c>
      <c r="H909" s="27">
        <f ca="1" t="shared" ref="H909:L909" si="6770">RAND()</f>
        <v>0.819081114499462</v>
      </c>
      <c r="I909" s="28">
        <f ca="1">IF(H909&lt;=('Ejercicio 3 - TIR'!$D$18-'Ejercicio 3 - TIR'!$C$18)/('Ejercicio 3 - TIR'!$E$18-'Ejercicio 3 - TIR'!$C$18),'Ejercicio 3 - TIR'!$C$18+SQRT(('Ejercicio 3 - TIR'!$E$18-'Ejercicio 3 - TIR'!$C$18)*('Ejercicio 3 - TIR'!$D$18-'Ejercicio 3 - TIR'!$C$18)*H909),'Ejercicio 3 - TIR'!$E$18-SQRT(('Ejercicio 3 - TIR'!$E$18-'Ejercicio 3 - TIR'!$C$18)*('Ejercicio 3 - TIR'!$E$18-'Ejercicio 3 - TIR'!$D$18)*(1-H909)))</f>
        <v>41316.3989884163</v>
      </c>
      <c r="J909" s="27">
        <f ca="1" t="shared" si="6770"/>
        <v>0.722491245908677</v>
      </c>
      <c r="K909" s="28">
        <f ca="1">IF(J909&lt;=('Ejercicio 3 - TIR'!$D$18-'Ejercicio 3 - TIR'!$C$18)/('Ejercicio 3 - TIR'!$E$18-'Ejercicio 3 - TIR'!$C$18),'Ejercicio 3 - TIR'!$C$18+SQRT(('Ejercicio 3 - TIR'!$E$18-'Ejercicio 3 - TIR'!$C$18)*('Ejercicio 3 - TIR'!$D$18-'Ejercicio 3 - TIR'!$C$18)*J909),'Ejercicio 3 - TIR'!$E$18-SQRT(('Ejercicio 3 - TIR'!$E$18-'Ejercicio 3 - TIR'!$C$18)*('Ejercicio 3 - TIR'!$E$18-'Ejercicio 3 - TIR'!$D$18)*(1-J909)))</f>
        <v>40437.8561446564</v>
      </c>
      <c r="L909" s="27">
        <f ca="1" t="shared" si="6770"/>
        <v>0.154475776213479</v>
      </c>
      <c r="M909" s="28">
        <f ca="1">IF(L909&lt;=('Ejercicio 3 - TIR'!$D$18-'Ejercicio 3 - TIR'!$C$18)/('Ejercicio 3 - TIR'!$E$18-'Ejercicio 3 - TIR'!$C$18),'Ejercicio 3 - TIR'!$C$18+SQRT(('Ejercicio 3 - TIR'!$E$18-'Ejercicio 3 - TIR'!$C$18)*('Ejercicio 3 - TIR'!$D$18-'Ejercicio 3 - TIR'!$C$18)*L909),'Ejercicio 3 - TIR'!$E$18-SQRT(('Ejercicio 3 - TIR'!$E$18-'Ejercicio 3 - TIR'!$C$18)*('Ejercicio 3 - TIR'!$E$18-'Ejercicio 3 - TIR'!$D$18)*(1-L909)))</f>
        <v>34813.6645533338</v>
      </c>
      <c r="N909" s="27">
        <f ca="1" t="shared" ref="N909:R909" si="6771">RAND()</f>
        <v>0.794040281349733</v>
      </c>
      <c r="O909" s="28">
        <f ca="1">IF(N909&lt;=('Ejercicio 3 - TIR'!$D$18-'Ejercicio 3 - TIR'!$C$18)/('Ejercicio 3 - TIR'!$E$18-'Ejercicio 3 - TIR'!$C$18),'Ejercicio 3 - TIR'!$C$18+SQRT(('Ejercicio 3 - TIR'!$E$18-'Ejercicio 3 - TIR'!$C$18)*('Ejercicio 3 - TIR'!$D$18-'Ejercicio 3 - TIR'!$C$18)*N909),'Ejercicio 3 - TIR'!$E$18-SQRT(('Ejercicio 3 - TIR'!$E$18-'Ejercicio 3 - TIR'!$C$18)*('Ejercicio 3 - TIR'!$E$18-'Ejercicio 3 - TIR'!$D$18)*(1-N909)))</f>
        <v>41069.7355179619</v>
      </c>
      <c r="P909" s="27">
        <f ca="1" t="shared" si="6771"/>
        <v>0.478989114274164</v>
      </c>
      <c r="Q909" s="29">
        <f ca="1">IF(P909&lt;=('Ejercicio 3 - TIR'!$D$22-'Ejercicio 3 - TIR'!$C$22)/('Ejercicio 3 - TIR'!$E$22-'Ejercicio 3 - TIR'!$C$22),'Ejercicio 3 - TIR'!$C$22+SQRT(('Ejercicio 3 - TIR'!$E$22-'Ejercicio 3 - TIR'!$C$22)*('Ejercicio 3 - TIR'!$D$22-'Ejercicio 3 - TIR'!$C$22)*P909),'Ejercicio 3 - TIR'!$E$22-SQRT(('Ejercicio 3 - TIR'!$E$22-'Ejercicio 3 - TIR'!$C$22)*('Ejercicio 3 - TIR'!$E$22-'Ejercicio 3 - TIR'!$D$22)*(1-P909)))</f>
        <v>0.149362908672226</v>
      </c>
      <c r="R909" s="27">
        <f ca="1" t="shared" si="6771"/>
        <v>0.504353143250788</v>
      </c>
      <c r="S909" s="29">
        <f ca="1">IF(R909&lt;=('Ejercicio 3 - TIR'!$D$23-'Ejercicio 3 - TIR'!$C$23)/('Ejercicio 3 - TIR'!$E$23-'Ejercicio 3 - TIR'!$C$23),'Ejercicio 3 - TIR'!$C$23+SQRT(('Ejercicio 3 - TIR'!$E$23-'Ejercicio 3 - TIR'!$C$23)*('Ejercicio 3 - TIR'!$D$23-'Ejercicio 3 - TIR'!$C$23)*R909),'Ejercicio 3 - TIR'!$E$23-SQRT(('Ejercicio 3 - TIR'!$E$23-'Ejercicio 3 - TIR'!$C$23)*('Ejercicio 3 - TIR'!$E$23-'Ejercicio 3 - TIR'!$D$23)*(1-R909)))</f>
        <v>0.150130879789512</v>
      </c>
      <c r="T909" s="27">
        <f ca="1" t="shared" ref="T909:X909" si="6772">RAND()</f>
        <v>0.25322475846831</v>
      </c>
      <c r="U909" s="29">
        <f ca="1">IF(T909&lt;=('Ejercicio 3 - TIR'!$D$24-'Ejercicio 3 - TIR'!$C$24)/('Ejercicio 3 - TIR'!$E$24-'Ejercicio 3 - TIR'!$C$24),'Ejercicio 3 - TIR'!$C$24+SQRT(('Ejercicio 3 - TIR'!$E$24-'Ejercicio 3 - TIR'!$C$24)*('Ejercicio 3 - TIR'!$D$24-'Ejercicio 3 - TIR'!$C$24)*T909),'Ejercicio 3 - TIR'!$E$24-SQRT(('Ejercicio 3 - TIR'!$E$24-'Ejercicio 3 - TIR'!$C$24)*('Ejercicio 3 - TIR'!$E$24-'Ejercicio 3 - TIR'!$D$24)*(1-T909)))</f>
        <v>0.173060181976373</v>
      </c>
      <c r="V909" s="27">
        <f ca="1" t="shared" si="6772"/>
        <v>0.981023964179784</v>
      </c>
      <c r="W909" s="29">
        <f ca="1">IF(V909&lt;=('Ejercicio 3 - TIR'!$D$25-'Ejercicio 3 - TIR'!$C$25)/('Ejercicio 3 - TIR'!$E$25-'Ejercicio 3 - TIR'!$C$25),'Ejercicio 3 - TIR'!$C$25+SQRT(('Ejercicio 3 - TIR'!$E$25-'Ejercicio 3 - TIR'!$C$25)*('Ejercicio 3 - TIR'!$D$25-'Ejercicio 3 - TIR'!$C$25)*V909),'Ejercicio 3 - TIR'!$E$25-SQRT(('Ejercicio 3 - TIR'!$E$25-'Ejercicio 3 - TIR'!$C$25)*('Ejercicio 3 - TIR'!$E$25-'Ejercicio 3 - TIR'!$D$25)*(1-V909)))</f>
        <v>0.241850391090932</v>
      </c>
      <c r="X909" s="27">
        <f ca="1" t="shared" si="6772"/>
        <v>0.116173945692313</v>
      </c>
      <c r="Y909" s="29">
        <f ca="1">IF(X909&lt;=('Ejercicio 3 - TIR'!$D$26-'Ejercicio 3 - TIR'!$C$26)/('Ejercicio 3 - TIR'!$E$26-'Ejercicio 3 - TIR'!$C$26),'Ejercicio 3 - TIR'!$C$26+SQRT(('Ejercicio 3 - TIR'!$E$26-'Ejercicio 3 - TIR'!$C$26)*('Ejercicio 3 - TIR'!$D$26-'Ejercicio 3 - TIR'!$C$26)*X909),'Ejercicio 3 - TIR'!$E$26-SQRT(('Ejercicio 3 - TIR'!$E$26-'Ejercicio 3 - TIR'!$C$26)*('Ejercicio 3 - TIR'!$E$26-'Ejercicio 3 - TIR'!$D$26)*(1-X909)))</f>
        <v>0.207710721424302</v>
      </c>
      <c r="Z909" s="27">
        <f ca="1" t="shared" si="6668"/>
        <v>1.14936290867223</v>
      </c>
      <c r="AA909" s="27">
        <f ca="1" t="shared" si="6669"/>
        <v>1.32191777334862</v>
      </c>
      <c r="AB909" s="27">
        <f ca="1" t="shared" si="6670"/>
        <v>1.55068910376213</v>
      </c>
      <c r="AC909" s="27">
        <f ca="1" t="shared" si="6671"/>
        <v>1.92572386996745</v>
      </c>
      <c r="AD909" s="27">
        <f ca="1" t="shared" si="6672"/>
        <v>2.32571736426239</v>
      </c>
      <c r="AE909" s="26">
        <f ca="1" t="shared" si="6673"/>
        <v>5576.05599714729</v>
      </c>
      <c r="AF909" s="26">
        <f ca="1" t="shared" si="6674"/>
        <v>6413.19418975459</v>
      </c>
      <c r="AG909" s="26">
        <f ca="1" t="shared" si="6675"/>
        <v>7523.06274328334</v>
      </c>
      <c r="AH909" s="26">
        <f ca="1" t="shared" si="6676"/>
        <v>9342.51840994804</v>
      </c>
      <c r="AI909" s="26">
        <f ca="1" t="shared" si="6677"/>
        <v>11283.0596487982</v>
      </c>
      <c r="AJ909" s="28">
        <f ca="1" t="shared" si="6678"/>
        <v>39033.6359487975</v>
      </c>
      <c r="AK909" s="28">
        <f ca="1" t="shared" si="6679"/>
        <v>54616.8821535505</v>
      </c>
      <c r="AL909" s="28">
        <f ca="1" t="shared" si="6680"/>
        <v>62706.5429030194</v>
      </c>
      <c r="AM909" s="28">
        <f ca="1" t="shared" si="6681"/>
        <v>67041.5048313946</v>
      </c>
      <c r="AN909" s="28">
        <f ca="1" t="shared" si="6682"/>
        <v>95516.597039788</v>
      </c>
      <c r="AO909" s="28">
        <f ca="1">C909/'Ejercicio 3 - TIR'!$D$7</f>
        <v>12470.8455347476</v>
      </c>
      <c r="AP909" s="28">
        <f ca="1" t="shared" si="6683"/>
        <v>26562.7904140499</v>
      </c>
      <c r="AQ909" s="28">
        <f ca="1" t="shared" si="6684"/>
        <v>42146.0366188029</v>
      </c>
      <c r="AR909" s="28">
        <f ca="1" t="shared" si="6685"/>
        <v>50235.6973682718</v>
      </c>
      <c r="AS909" s="28">
        <f ca="1" t="shared" si="6686"/>
        <v>54570.659296647</v>
      </c>
      <c r="AT909" s="28">
        <f ca="1" t="shared" si="6687"/>
        <v>83045.7515050404</v>
      </c>
      <c r="AU909" s="28">
        <f ca="1">AP909*'Ejercicio 3 - TIR'!$D$5</f>
        <v>13281.395207025</v>
      </c>
      <c r="AV909" s="28">
        <f ca="1">AQ909*'Ejercicio 3 - TIR'!$D$5</f>
        <v>21073.0183094014</v>
      </c>
      <c r="AW909" s="28">
        <f ca="1">AR909*'Ejercicio 3 - TIR'!$D$5</f>
        <v>25117.8486841359</v>
      </c>
      <c r="AX909" s="28">
        <f ca="1">AS909*'Ejercicio 3 - TIR'!$D$5</f>
        <v>27285.3296483235</v>
      </c>
      <c r="AY909" s="28">
        <f ca="1">AT909*'Ejercicio 3 - TIR'!$D$5</f>
        <v>41522.8757525202</v>
      </c>
      <c r="AZ909" s="28">
        <f ca="1" t="shared" ref="AZ909:BD909" si="6773">AJ909-AU909-AE909</f>
        <v>20176.1847446253</v>
      </c>
      <c r="BA909" s="28">
        <f ca="1" t="shared" si="6773"/>
        <v>27130.6696543944</v>
      </c>
      <c r="BB909" s="28">
        <f ca="1" t="shared" si="6773"/>
        <v>30065.6314756001</v>
      </c>
      <c r="BC909" s="28">
        <f ca="1" t="shared" si="6773"/>
        <v>30413.6567731231</v>
      </c>
      <c r="BD909" s="28">
        <f ca="1" t="shared" si="6773"/>
        <v>42710.6616384696</v>
      </c>
      <c r="BE909" s="28">
        <f ca="1" t="shared" ref="BE909:BI909" si="6774">AZ909/Z909</f>
        <v>17554.2333865057</v>
      </c>
      <c r="BF909" s="28">
        <f ca="1" t="shared" si="6774"/>
        <v>20523.7195545592</v>
      </c>
      <c r="BG909" s="28">
        <f ca="1" t="shared" si="6774"/>
        <v>19388.561770801</v>
      </c>
      <c r="BH909" s="28">
        <f ca="1" t="shared" si="6774"/>
        <v>15793.3633411508</v>
      </c>
      <c r="BI909" s="28">
        <f ca="1" t="shared" si="6774"/>
        <v>18364.5107934323</v>
      </c>
      <c r="BJ909" s="28">
        <f ca="1" t="shared" si="6690"/>
        <v>86824.3017757751</v>
      </c>
      <c r="BK909" s="28">
        <f ca="1" t="shared" si="6691"/>
        <v>29003.6620071966</v>
      </c>
      <c r="BL909" s="28">
        <f ca="1" t="shared" si="6692"/>
        <v>115827.963782972</v>
      </c>
      <c r="BM909" s="28">
        <f ca="1">BK909*'Ejercicio 3 - TIR'!$D$5</f>
        <v>14501.8310035983</v>
      </c>
      <c r="BN909" s="28">
        <f ca="1" t="shared" si="6693"/>
        <v>101326.132779373</v>
      </c>
      <c r="BO909" s="28">
        <f ca="1" t="shared" si="6694"/>
        <v>43567.6898390055</v>
      </c>
      <c r="BP909" s="28">
        <f ca="1" t="shared" si="6695"/>
        <v>-99686.4947453696</v>
      </c>
      <c r="BQ909" s="28">
        <f ca="1" t="shared" ref="BQ909:BT909" si="6775">BE909</f>
        <v>17554.2333865057</v>
      </c>
      <c r="BR909" s="28">
        <f ca="1" t="shared" si="6775"/>
        <v>20523.7195545592</v>
      </c>
      <c r="BS909" s="28">
        <f ca="1" t="shared" si="6775"/>
        <v>19388.561770801</v>
      </c>
      <c r="BT909" s="28">
        <f ca="1" t="shared" si="6775"/>
        <v>15793.3633411508</v>
      </c>
      <c r="BU909" s="28">
        <f ca="1" t="shared" si="6697"/>
        <v>61932.2006324378</v>
      </c>
      <c r="BV909" s="30">
        <f ca="1" t="shared" si="6698"/>
        <v>9.03332002793531</v>
      </c>
    </row>
    <row r="910" ht="15" customHeight="1" spans="1:74">
      <c r="A910" s="26">
        <v>909</v>
      </c>
      <c r="B910" s="27">
        <f ca="1" t="shared" ref="B910:F910" si="6776">RAND()</f>
        <v>0.454652404576881</v>
      </c>
      <c r="C910" s="28">
        <f ca="1">IF(B910&lt;=('Ejercicio 3 - TIR'!$D$13-'Ejercicio 3 - TIR'!$C$13)/('Ejercicio 3 - TIR'!$E$13-'Ejercicio 3 - TIR'!$C$13),'Ejercicio 3 - TIR'!$C$13+SQRT(('Ejercicio 3 - TIR'!$E$13-'Ejercicio 3 - TIR'!$C$13)*('Ejercicio 3 - TIR'!$D$13-'Ejercicio 3 - TIR'!$C$13)*B910),'Ejercicio 3 - TIR'!$E$13-SQRT(('Ejercicio 3 - TIR'!$E$13-'Ejercicio 3 - TIR'!$C$13)*('Ejercicio 3 - TIR'!$E$13-'Ejercicio 3 - TIR'!$D$13)*(1-B910)))</f>
        <v>74418.4223608523</v>
      </c>
      <c r="D910" s="27">
        <f ca="1" t="shared" si="6776"/>
        <v>0.0897152873077711</v>
      </c>
      <c r="E910" s="28">
        <f ca="1">IF(D910&lt;=('Ejercicio 3 - TIR'!$D$14-'Ejercicio 3 - TIR'!$C$14)/('Ejercicio 3 - TIR'!$E$14-'Ejercicio 3 - TIR'!$C$14),'Ejercicio 3 - TIR'!$C$14+SQRT(('Ejercicio 3 - TIR'!$E$14-'Ejercicio 3 - TIR'!$C$14)*('Ejercicio 3 - TIR'!$D$14-'Ejercicio 3 - TIR'!$C$14)*D910),'Ejercicio 3 - TIR'!$E$14-SQRT(('Ejercicio 3 - TIR'!$E$14-'Ejercicio 3 - TIR'!$C$14)*('Ejercicio 3 - TIR'!$E$14-'Ejercicio 3 - TIR'!$D$14)*(1-D910)))</f>
        <v>27593.9634824112</v>
      </c>
      <c r="F910" s="27">
        <f ca="1" t="shared" si="6776"/>
        <v>0.019561232663188</v>
      </c>
      <c r="G910" s="28">
        <f ca="1">IF(F910&lt;=('Ejercicio 3 - TIR'!$D$18-'Ejercicio 3 - TIR'!$C$18)/('Ejercicio 3 - TIR'!$E$18-'Ejercicio 3 - TIR'!$C$18),'Ejercicio 3 - TIR'!$C$18+SQRT(('Ejercicio 3 - TIR'!$E$18-'Ejercicio 3 - TIR'!$C$18)*('Ejercicio 3 - TIR'!$D$18-'Ejercicio 3 - TIR'!$C$18)*F910),'Ejercicio 3 - TIR'!$E$18-SQRT(('Ejercicio 3 - TIR'!$E$18-'Ejercicio 3 - TIR'!$C$18)*('Ejercicio 3 - TIR'!$E$18-'Ejercicio 3 - TIR'!$D$18)*(1-F910)))</f>
        <v>31712.9462628694</v>
      </c>
      <c r="H910" s="27">
        <f ca="1" t="shared" ref="H910:L910" si="6777">RAND()</f>
        <v>0.514901343338052</v>
      </c>
      <c r="I910" s="28">
        <f ca="1">IF(H910&lt;=('Ejercicio 3 - TIR'!$D$18-'Ejercicio 3 - TIR'!$C$18)/('Ejercicio 3 - TIR'!$E$18-'Ejercicio 3 - TIR'!$C$18),'Ejercicio 3 - TIR'!$C$18+SQRT(('Ejercicio 3 - TIR'!$E$18-'Ejercicio 3 - TIR'!$C$18)*('Ejercicio 3 - TIR'!$D$18-'Ejercicio 3 - TIR'!$C$18)*H910),'Ejercicio 3 - TIR'!$E$18-SQRT(('Ejercicio 3 - TIR'!$E$18-'Ejercicio 3 - TIR'!$C$18)*('Ejercicio 3 - TIR'!$E$18-'Ejercicio 3 - TIR'!$D$18)*(1-H910)))</f>
        <v>38788.3560180905</v>
      </c>
      <c r="J910" s="27">
        <f ca="1" t="shared" si="6777"/>
        <v>0.113511454785409</v>
      </c>
      <c r="K910" s="28">
        <f ca="1">IF(J910&lt;=('Ejercicio 3 - TIR'!$D$18-'Ejercicio 3 - TIR'!$C$18)/('Ejercicio 3 - TIR'!$E$18-'Ejercicio 3 - TIR'!$C$18),'Ejercicio 3 - TIR'!$C$18+SQRT(('Ejercicio 3 - TIR'!$E$18-'Ejercicio 3 - TIR'!$C$18)*('Ejercicio 3 - TIR'!$D$18-'Ejercicio 3 - TIR'!$C$18)*J910),'Ejercicio 3 - TIR'!$E$18-SQRT(('Ejercicio 3 - TIR'!$E$18-'Ejercicio 3 - TIR'!$C$18)*('Ejercicio 3 - TIR'!$E$18-'Ejercicio 3 - TIR'!$D$18)*(1-J910)))</f>
        <v>34126.3444133775</v>
      </c>
      <c r="L910" s="27">
        <f ca="1" t="shared" si="6777"/>
        <v>0.471393757044411</v>
      </c>
      <c r="M910" s="28">
        <f ca="1">IF(L910&lt;=('Ejercicio 3 - TIR'!$D$18-'Ejercicio 3 - TIR'!$C$18)/('Ejercicio 3 - TIR'!$E$18-'Ejercicio 3 - TIR'!$C$18),'Ejercicio 3 - TIR'!$C$18+SQRT(('Ejercicio 3 - TIR'!$E$18-'Ejercicio 3 - TIR'!$C$18)*('Ejercicio 3 - TIR'!$D$18-'Ejercicio 3 - TIR'!$C$18)*L910),'Ejercicio 3 - TIR'!$E$18-SQRT(('Ejercicio 3 - TIR'!$E$18-'Ejercicio 3 - TIR'!$C$18)*('Ejercicio 3 - TIR'!$E$18-'Ejercicio 3 - TIR'!$D$18)*(1-L910)))</f>
        <v>38408.8681495586</v>
      </c>
      <c r="N910" s="27">
        <f ca="1" t="shared" ref="N910:R910" si="6778">RAND()</f>
        <v>0.188951105035981</v>
      </c>
      <c r="O910" s="28">
        <f ca="1">IF(N910&lt;=('Ejercicio 3 - TIR'!$D$18-'Ejercicio 3 - TIR'!$C$18)/('Ejercicio 3 - TIR'!$E$18-'Ejercicio 3 - TIR'!$C$18),'Ejercicio 3 - TIR'!$C$18+SQRT(('Ejercicio 3 - TIR'!$E$18-'Ejercicio 3 - TIR'!$C$18)*('Ejercicio 3 - TIR'!$D$18-'Ejercicio 3 - TIR'!$C$18)*N910),'Ejercicio 3 - TIR'!$E$18-SQRT(('Ejercicio 3 - TIR'!$E$18-'Ejercicio 3 - TIR'!$C$18)*('Ejercicio 3 - TIR'!$E$18-'Ejercicio 3 - TIR'!$D$18)*(1-N910)))</f>
        <v>35323.7830304584</v>
      </c>
      <c r="P910" s="27">
        <f ca="1" t="shared" si="6778"/>
        <v>0.529864987693209</v>
      </c>
      <c r="Q910" s="29">
        <f ca="1">IF(P910&lt;=('Ejercicio 3 - TIR'!$D$22-'Ejercicio 3 - TIR'!$C$22)/('Ejercicio 3 - TIR'!$E$22-'Ejercicio 3 - TIR'!$C$22),'Ejercicio 3 - TIR'!$C$22+SQRT(('Ejercicio 3 - TIR'!$E$22-'Ejercicio 3 - TIR'!$C$22)*('Ejercicio 3 - TIR'!$D$22-'Ejercicio 3 - TIR'!$C$22)*P910),'Ejercicio 3 - TIR'!$E$22-SQRT(('Ejercicio 3 - TIR'!$E$22-'Ejercicio 3 - TIR'!$C$22)*('Ejercicio 3 - TIR'!$E$22-'Ejercicio 3 - TIR'!$D$22)*(1-P910)))</f>
        <v>0.150909743518624</v>
      </c>
      <c r="R910" s="27">
        <f ca="1" t="shared" si="6778"/>
        <v>0.896599676773992</v>
      </c>
      <c r="S910" s="29">
        <f ca="1">IF(R910&lt;=('Ejercicio 3 - TIR'!$D$23-'Ejercicio 3 - TIR'!$C$23)/('Ejercicio 3 - TIR'!$E$23-'Ejercicio 3 - TIR'!$C$23),'Ejercicio 3 - TIR'!$C$23+SQRT(('Ejercicio 3 - TIR'!$E$23-'Ejercicio 3 - TIR'!$C$23)*('Ejercicio 3 - TIR'!$D$23-'Ejercicio 3 - TIR'!$C$23)*R910),'Ejercicio 3 - TIR'!$E$23-SQRT(('Ejercicio 3 - TIR'!$E$23-'Ejercicio 3 - TIR'!$C$23)*('Ejercicio 3 - TIR'!$E$23-'Ejercicio 3 - TIR'!$D$23)*(1-R910)))</f>
        <v>0.166357398275739</v>
      </c>
      <c r="T910" s="27">
        <f ca="1" t="shared" ref="T910:X910" si="6779">RAND()</f>
        <v>0.429218725256495</v>
      </c>
      <c r="U910" s="29">
        <f ca="1">IF(T910&lt;=('Ejercicio 3 - TIR'!$D$24-'Ejercicio 3 - TIR'!$C$24)/('Ejercicio 3 - TIR'!$E$24-'Ejercicio 3 - TIR'!$C$24),'Ejercicio 3 - TIR'!$C$24+SQRT(('Ejercicio 3 - TIR'!$E$24-'Ejercicio 3 - TIR'!$C$24)*('Ejercicio 3 - TIR'!$D$24-'Ejercicio 3 - TIR'!$C$24)*T910),'Ejercicio 3 - TIR'!$E$24-SQRT(('Ejercicio 3 - TIR'!$E$24-'Ejercicio 3 - TIR'!$C$24)*('Ejercicio 3 - TIR'!$E$24-'Ejercicio 3 - TIR'!$D$24)*(1-T910)))</f>
        <v>0.180022661803444</v>
      </c>
      <c r="V910" s="27">
        <f ca="1" t="shared" si="6779"/>
        <v>0.445953679759118</v>
      </c>
      <c r="W910" s="29">
        <f ca="1">IF(V910&lt;=('Ejercicio 3 - TIR'!$D$25-'Ejercicio 3 - TIR'!$C$25)/('Ejercicio 3 - TIR'!$E$25-'Ejercicio 3 - TIR'!$C$25),'Ejercicio 3 - TIR'!$C$25+SQRT(('Ejercicio 3 - TIR'!$E$25-'Ejercicio 3 - TIR'!$C$25)*('Ejercicio 3 - TIR'!$D$25-'Ejercicio 3 - TIR'!$C$25)*V910),'Ejercicio 3 - TIR'!$E$25-SQRT(('Ejercicio 3 - TIR'!$E$25-'Ejercicio 3 - TIR'!$C$25)*('Ejercicio 3 - TIR'!$E$25-'Ejercicio 3 - TIR'!$D$25)*(1-V910)))</f>
        <v>0.205964081469293</v>
      </c>
      <c r="X910" s="27">
        <f ca="1" t="shared" si="6779"/>
        <v>0.296096523972575</v>
      </c>
      <c r="Y910" s="29">
        <f ca="1">IF(X910&lt;=('Ejercicio 3 - TIR'!$D$26-'Ejercicio 3 - TIR'!$C$26)/('Ejercicio 3 - TIR'!$E$26-'Ejercicio 3 - TIR'!$C$26),'Ejercicio 3 - TIR'!$C$26+SQRT(('Ejercicio 3 - TIR'!$E$26-'Ejercicio 3 - TIR'!$C$26)*('Ejercicio 3 - TIR'!$D$26-'Ejercicio 3 - TIR'!$C$26)*X910),'Ejercicio 3 - TIR'!$E$26-SQRT(('Ejercicio 3 - TIR'!$E$26-'Ejercicio 3 - TIR'!$C$26)*('Ejercicio 3 - TIR'!$E$26-'Ejercicio 3 - TIR'!$D$26)*(1-X910)))</f>
        <v>0.218274734565084</v>
      </c>
      <c r="Z910" s="27">
        <f ca="1" t="shared" si="6668"/>
        <v>1.15090974351862</v>
      </c>
      <c r="AA910" s="27">
        <f ca="1" t="shared" si="6669"/>
        <v>1.34237209410058</v>
      </c>
      <c r="AB910" s="27">
        <f ca="1" t="shared" si="6670"/>
        <v>1.58402949161123</v>
      </c>
      <c r="AC910" s="27">
        <f ca="1" t="shared" si="6671"/>
        <v>1.91028267087121</v>
      </c>
      <c r="AD910" s="27">
        <f ca="1" t="shared" si="6672"/>
        <v>2.3272491137999</v>
      </c>
      <c r="AE910" s="26">
        <f ca="1" t="shared" si="6673"/>
        <v>4164.19795179296</v>
      </c>
      <c r="AF910" s="26">
        <f ca="1" t="shared" si="6674"/>
        <v>4856.94308895839</v>
      </c>
      <c r="AG910" s="26">
        <f ca="1" t="shared" si="6675"/>
        <v>5731.30291206053</v>
      </c>
      <c r="AH910" s="26">
        <f ca="1" t="shared" si="6676"/>
        <v>6911.74545196535</v>
      </c>
      <c r="AI910" s="26">
        <f ca="1" t="shared" si="6677"/>
        <v>8420.40485587452</v>
      </c>
      <c r="AJ910" s="28">
        <f ca="1" t="shared" si="6678"/>
        <v>36498.7388496189</v>
      </c>
      <c r="AK910" s="28">
        <f ca="1" t="shared" si="6679"/>
        <v>52068.406694723</v>
      </c>
      <c r="AL910" s="28">
        <f ca="1" t="shared" si="6680"/>
        <v>54057.135991672</v>
      </c>
      <c r="AM910" s="28">
        <f ca="1" t="shared" si="6681"/>
        <v>73371.7952338789</v>
      </c>
      <c r="AN910" s="28">
        <f ca="1" t="shared" si="6682"/>
        <v>82207.2427536943</v>
      </c>
      <c r="AO910" s="28">
        <f ca="1">C910/'Ejercicio 3 - TIR'!$D$7</f>
        <v>14883.6844721705</v>
      </c>
      <c r="AP910" s="28">
        <f ca="1" t="shared" si="6683"/>
        <v>21615.0543774485</v>
      </c>
      <c r="AQ910" s="28">
        <f ca="1" t="shared" si="6684"/>
        <v>37184.7222225526</v>
      </c>
      <c r="AR910" s="28">
        <f ca="1" t="shared" si="6685"/>
        <v>39173.4515195016</v>
      </c>
      <c r="AS910" s="28">
        <f ca="1" t="shared" si="6686"/>
        <v>58488.1107617085</v>
      </c>
      <c r="AT910" s="28">
        <f ca="1" t="shared" si="6687"/>
        <v>67323.5582815239</v>
      </c>
      <c r="AU910" s="28">
        <f ca="1">AP910*'Ejercicio 3 - TIR'!$D$5</f>
        <v>10807.5271887242</v>
      </c>
      <c r="AV910" s="28">
        <f ca="1">AQ910*'Ejercicio 3 - TIR'!$D$5</f>
        <v>18592.3611112763</v>
      </c>
      <c r="AW910" s="28">
        <f ca="1">AR910*'Ejercicio 3 - TIR'!$D$5</f>
        <v>19586.7257597508</v>
      </c>
      <c r="AX910" s="28">
        <f ca="1">AS910*'Ejercicio 3 - TIR'!$D$5</f>
        <v>29244.0553808542</v>
      </c>
      <c r="AY910" s="28">
        <f ca="1">AT910*'Ejercicio 3 - TIR'!$D$5</f>
        <v>33661.7791407619</v>
      </c>
      <c r="AZ910" s="28">
        <f ca="1" t="shared" ref="AZ910:BD910" si="6780">AJ910-AU910-AE910</f>
        <v>21527.0137091017</v>
      </c>
      <c r="BA910" s="28">
        <f ca="1" t="shared" si="6780"/>
        <v>28619.1024944883</v>
      </c>
      <c r="BB910" s="28">
        <f ca="1" t="shared" si="6780"/>
        <v>28739.1073198607</v>
      </c>
      <c r="BC910" s="28">
        <f ca="1" t="shared" si="6780"/>
        <v>37215.9944010593</v>
      </c>
      <c r="BD910" s="28">
        <f ca="1" t="shared" si="6780"/>
        <v>40125.0587570579</v>
      </c>
      <c r="BE910" s="28">
        <f ca="1" t="shared" ref="BE910:BI910" si="6781">AZ910/Z910</f>
        <v>18704.3456972466</v>
      </c>
      <c r="BF910" s="28">
        <f ca="1" t="shared" si="6781"/>
        <v>21319.7984525027</v>
      </c>
      <c r="BG910" s="28">
        <f ca="1" t="shared" si="6781"/>
        <v>18143.0380381543</v>
      </c>
      <c r="BH910" s="28">
        <f ca="1" t="shared" si="6781"/>
        <v>19481.9305899302</v>
      </c>
      <c r="BI910" s="28">
        <f ca="1" t="shared" si="6781"/>
        <v>17241.4111231703</v>
      </c>
      <c r="BJ910" s="28">
        <f ca="1" t="shared" si="6690"/>
        <v>64218.0270606683</v>
      </c>
      <c r="BK910" s="28">
        <f ca="1" t="shared" si="6691"/>
        <v>34638.041497936</v>
      </c>
      <c r="BL910" s="28">
        <f ca="1" t="shared" si="6692"/>
        <v>98856.0685586043</v>
      </c>
      <c r="BM910" s="28">
        <f ca="1">BK910*'Ejercicio 3 - TIR'!$D$5</f>
        <v>17319.020748968</v>
      </c>
      <c r="BN910" s="28">
        <f ca="1" t="shared" si="6693"/>
        <v>81537.0478096363</v>
      </c>
      <c r="BO910" s="28">
        <f ca="1" t="shared" si="6694"/>
        <v>35035.8057184964</v>
      </c>
      <c r="BP910" s="28">
        <f ca="1" t="shared" si="6695"/>
        <v>-102012.385843263</v>
      </c>
      <c r="BQ910" s="28">
        <f ca="1" t="shared" ref="BQ910:BT910" si="6782">BE910</f>
        <v>18704.3456972466</v>
      </c>
      <c r="BR910" s="28">
        <f ca="1" t="shared" si="6782"/>
        <v>21319.7984525027</v>
      </c>
      <c r="BS910" s="28">
        <f ca="1" t="shared" si="6782"/>
        <v>18143.0380381543</v>
      </c>
      <c r="BT910" s="28">
        <f ca="1" t="shared" si="6782"/>
        <v>19481.9305899302</v>
      </c>
      <c r="BU910" s="28">
        <f ca="1" t="shared" si="6697"/>
        <v>52277.2168416668</v>
      </c>
      <c r="BV910" s="30">
        <f ca="1" t="shared" si="6698"/>
        <v>7.32366044520241</v>
      </c>
    </row>
    <row r="911" ht="15" customHeight="1" spans="1:74">
      <c r="A911" s="26">
        <v>910</v>
      </c>
      <c r="B911" s="27">
        <f ca="1" t="shared" ref="B911:F911" si="6783">RAND()</f>
        <v>0.228522910248618</v>
      </c>
      <c r="C911" s="28">
        <f ca="1">IF(B911&lt;=('Ejercicio 3 - TIR'!$D$13-'Ejercicio 3 - TIR'!$C$13)/('Ejercicio 3 - TIR'!$E$13-'Ejercicio 3 - TIR'!$C$13),'Ejercicio 3 - TIR'!$C$13+SQRT(('Ejercicio 3 - TIR'!$E$13-'Ejercicio 3 - TIR'!$C$13)*('Ejercicio 3 - TIR'!$D$13-'Ejercicio 3 - TIR'!$C$13)*B911),'Ejercicio 3 - TIR'!$E$13-SQRT(('Ejercicio 3 - TIR'!$E$13-'Ejercicio 3 - TIR'!$C$13)*('Ejercicio 3 - TIR'!$E$13-'Ejercicio 3 - TIR'!$D$13)*(1-B911)))</f>
        <v>69560.8139872841</v>
      </c>
      <c r="D911" s="27">
        <f ca="1" t="shared" si="6783"/>
        <v>0.536996136703422</v>
      </c>
      <c r="E911" s="28">
        <f ca="1">IF(D911&lt;=('Ejercicio 3 - TIR'!$D$14-'Ejercicio 3 - TIR'!$C$14)/('Ejercicio 3 - TIR'!$E$14-'Ejercicio 3 - TIR'!$C$14),'Ejercicio 3 - TIR'!$C$14+SQRT(('Ejercicio 3 - TIR'!$E$14-'Ejercicio 3 - TIR'!$C$14)*('Ejercicio 3 - TIR'!$D$14-'Ejercicio 3 - TIR'!$C$14)*D911),'Ejercicio 3 - TIR'!$E$14-SQRT(('Ejercicio 3 - TIR'!$E$14-'Ejercicio 3 - TIR'!$C$14)*('Ejercicio 3 - TIR'!$E$14-'Ejercicio 3 - TIR'!$D$14)*(1-D911)))</f>
        <v>31666.2985717938</v>
      </c>
      <c r="F911" s="27">
        <f ca="1" t="shared" si="6783"/>
        <v>0.565979540523368</v>
      </c>
      <c r="G911" s="28">
        <f ca="1">IF(F911&lt;=('Ejercicio 3 - TIR'!$D$18-'Ejercicio 3 - TIR'!$C$18)/('Ejercicio 3 - TIR'!$E$18-'Ejercicio 3 - TIR'!$C$18),'Ejercicio 3 - TIR'!$C$18+SQRT(('Ejercicio 3 - TIR'!$E$18-'Ejercicio 3 - TIR'!$C$18)*('Ejercicio 3 - TIR'!$D$18-'Ejercicio 3 - TIR'!$C$18)*F911),'Ejercicio 3 - TIR'!$E$18-SQRT(('Ejercicio 3 - TIR'!$E$18-'Ejercicio 3 - TIR'!$C$18)*('Ejercicio 3 - TIR'!$E$18-'Ejercicio 3 - TIR'!$D$18)*(1-F911)))</f>
        <v>39213.9530647006</v>
      </c>
      <c r="H911" s="27">
        <f ca="1" t="shared" ref="H911:L911" si="6784">RAND()</f>
        <v>0.847281352740626</v>
      </c>
      <c r="I911" s="28">
        <f ca="1">IF(H911&lt;=('Ejercicio 3 - TIR'!$D$18-'Ejercicio 3 - TIR'!$C$18)/('Ejercicio 3 - TIR'!$E$18-'Ejercicio 3 - TIR'!$C$18),'Ejercicio 3 - TIR'!$C$18+SQRT(('Ejercicio 3 - TIR'!$E$18-'Ejercicio 3 - TIR'!$C$18)*('Ejercicio 3 - TIR'!$D$18-'Ejercicio 3 - TIR'!$C$18)*H911),'Ejercicio 3 - TIR'!$E$18-SQRT(('Ejercicio 3 - TIR'!$E$18-'Ejercicio 3 - TIR'!$C$18)*('Ejercicio 3 - TIR'!$E$18-'Ejercicio 3 - TIR'!$D$18)*(1-H911)))</f>
        <v>41615.6391231943</v>
      </c>
      <c r="J911" s="27">
        <f ca="1" t="shared" si="6784"/>
        <v>0.127908218104673</v>
      </c>
      <c r="K911" s="28">
        <f ca="1">IF(J911&lt;=('Ejercicio 3 - TIR'!$D$18-'Ejercicio 3 - TIR'!$C$18)/('Ejercicio 3 - TIR'!$E$18-'Ejercicio 3 - TIR'!$C$18),'Ejercicio 3 - TIR'!$C$18+SQRT(('Ejercicio 3 - TIR'!$E$18-'Ejercicio 3 - TIR'!$C$18)*('Ejercicio 3 - TIR'!$D$18-'Ejercicio 3 - TIR'!$C$18)*J911),'Ejercicio 3 - TIR'!$E$18-SQRT(('Ejercicio 3 - TIR'!$E$18-'Ejercicio 3 - TIR'!$C$18)*('Ejercicio 3 - TIR'!$E$18-'Ejercicio 3 - TIR'!$D$18)*(1-J911)))</f>
        <v>34380.2092091247</v>
      </c>
      <c r="L911" s="27">
        <f ca="1" t="shared" si="6784"/>
        <v>0.73647141993019</v>
      </c>
      <c r="M911" s="28">
        <f ca="1">IF(L911&lt;=('Ejercicio 3 - TIR'!$D$18-'Ejercicio 3 - TIR'!$C$18)/('Ejercicio 3 - TIR'!$E$18-'Ejercicio 3 - TIR'!$C$18),'Ejercicio 3 - TIR'!$C$18+SQRT(('Ejercicio 3 - TIR'!$E$18-'Ejercicio 3 - TIR'!$C$18)*('Ejercicio 3 - TIR'!$D$18-'Ejercicio 3 - TIR'!$C$18)*L911),'Ejercicio 3 - TIR'!$E$18-SQRT(('Ejercicio 3 - TIR'!$E$18-'Ejercicio 3 - TIR'!$C$18)*('Ejercicio 3 - TIR'!$E$18-'Ejercicio 3 - TIR'!$D$18)*(1-L911)))</f>
        <v>40554.2555735585</v>
      </c>
      <c r="N911" s="27">
        <f ca="1" t="shared" ref="N911:R911" si="6785">RAND()</f>
        <v>0.787379480439656</v>
      </c>
      <c r="O911" s="28">
        <f ca="1">IF(N911&lt;=('Ejercicio 3 - TIR'!$D$18-'Ejercicio 3 - TIR'!$C$18)/('Ejercicio 3 - TIR'!$E$18-'Ejercicio 3 - TIR'!$C$18),'Ejercicio 3 - TIR'!$C$18+SQRT(('Ejercicio 3 - TIR'!$E$18-'Ejercicio 3 - TIR'!$C$18)*('Ejercicio 3 - TIR'!$D$18-'Ejercicio 3 - TIR'!$C$18)*N911),'Ejercicio 3 - TIR'!$E$18-SQRT(('Ejercicio 3 - TIR'!$E$18-'Ejercicio 3 - TIR'!$C$18)*('Ejercicio 3 - TIR'!$E$18-'Ejercicio 3 - TIR'!$D$18)*(1-N911)))</f>
        <v>41006.6882206587</v>
      </c>
      <c r="P911" s="27">
        <f ca="1" t="shared" si="6785"/>
        <v>0.239439641258234</v>
      </c>
      <c r="Q911" s="29">
        <f ca="1">IF(P911&lt;=('Ejercicio 3 - TIR'!$D$22-'Ejercicio 3 - TIR'!$C$22)/('Ejercicio 3 - TIR'!$E$22-'Ejercicio 3 - TIR'!$C$22),'Ejercicio 3 - TIR'!$C$22+SQRT(('Ejercicio 3 - TIR'!$E$22-'Ejercicio 3 - TIR'!$C$22)*('Ejercicio 3 - TIR'!$D$22-'Ejercicio 3 - TIR'!$C$22)*P911),'Ejercicio 3 - TIR'!$E$22-SQRT(('Ejercicio 3 - TIR'!$E$22-'Ejercicio 3 - TIR'!$C$22)*('Ejercicio 3 - TIR'!$E$22-'Ejercicio 3 - TIR'!$D$22)*(1-P911)))</f>
        <v>0.140760331265778</v>
      </c>
      <c r="R911" s="27">
        <f ca="1" t="shared" si="6785"/>
        <v>0.698714639687133</v>
      </c>
      <c r="S911" s="29">
        <f ca="1">IF(R911&lt;=('Ejercicio 3 - TIR'!$D$23-'Ejercicio 3 - TIR'!$C$23)/('Ejercicio 3 - TIR'!$E$23-'Ejercicio 3 - TIR'!$C$23),'Ejercicio 3 - TIR'!$C$23+SQRT(('Ejercicio 3 - TIR'!$E$23-'Ejercicio 3 - TIR'!$C$23)*('Ejercicio 3 - TIR'!$D$23-'Ejercicio 3 - TIR'!$C$23)*R911),'Ejercicio 3 - TIR'!$E$23-SQRT(('Ejercicio 3 - TIR'!$E$23-'Ejercicio 3 - TIR'!$C$23)*('Ejercicio 3 - TIR'!$E$23-'Ejercicio 3 - TIR'!$D$23)*(1-R911)))</f>
        <v>0.156712371340921</v>
      </c>
      <c r="T911" s="27">
        <f ca="1" t="shared" ref="T911:X911" si="6786">RAND()</f>
        <v>0.943606582932711</v>
      </c>
      <c r="U911" s="29">
        <f ca="1">IF(T911&lt;=('Ejercicio 3 - TIR'!$D$24-'Ejercicio 3 - TIR'!$C$24)/('Ejercicio 3 - TIR'!$E$24-'Ejercicio 3 - TIR'!$C$24),'Ejercicio 3 - TIR'!$C$24+SQRT(('Ejercicio 3 - TIR'!$E$24-'Ejercicio 3 - TIR'!$C$24)*('Ejercicio 3 - TIR'!$D$24-'Ejercicio 3 - TIR'!$C$24)*T911),'Ejercicio 3 - TIR'!$E$24-SQRT(('Ejercicio 3 - TIR'!$E$24-'Ejercicio 3 - TIR'!$C$24)*('Ejercicio 3 - TIR'!$E$24-'Ejercicio 3 - TIR'!$D$24)*(1-T911)))</f>
        <v>0.207434110943176</v>
      </c>
      <c r="V911" s="27">
        <f ca="1" t="shared" si="6786"/>
        <v>0.735708365073158</v>
      </c>
      <c r="W911" s="29">
        <f ca="1">IF(V911&lt;=('Ejercicio 3 - TIR'!$D$25-'Ejercicio 3 - TIR'!$C$25)/('Ejercicio 3 - TIR'!$E$25-'Ejercicio 3 - TIR'!$C$25),'Ejercicio 3 - TIR'!$C$25+SQRT(('Ejercicio 3 - TIR'!$E$25-'Ejercicio 3 - TIR'!$C$25)*('Ejercicio 3 - TIR'!$D$25-'Ejercicio 3 - TIR'!$C$25)*V911),'Ejercicio 3 - TIR'!$E$25-SQRT(('Ejercicio 3 - TIR'!$E$25-'Ejercicio 3 - TIR'!$C$25)*('Ejercicio 3 - TIR'!$E$25-'Ejercicio 3 - TIR'!$D$25)*(1-V911)))</f>
        <v>0.219585846678825</v>
      </c>
      <c r="X911" s="27">
        <f ca="1" t="shared" si="6786"/>
        <v>0.102635582466938</v>
      </c>
      <c r="Y911" s="29">
        <f ca="1">IF(X911&lt;=('Ejercicio 3 - TIR'!$D$26-'Ejercicio 3 - TIR'!$C$26)/('Ejercicio 3 - TIR'!$E$26-'Ejercicio 3 - TIR'!$C$26),'Ejercicio 3 - TIR'!$C$26+SQRT(('Ejercicio 3 - TIR'!$E$26-'Ejercicio 3 - TIR'!$C$26)*('Ejercicio 3 - TIR'!$D$26-'Ejercicio 3 - TIR'!$C$26)*X911),'Ejercicio 3 - TIR'!$E$26-SQRT(('Ejercicio 3 - TIR'!$E$26-'Ejercicio 3 - TIR'!$C$26)*('Ejercicio 3 - TIR'!$E$26-'Ejercicio 3 - TIR'!$D$26)*(1-X911)))</f>
        <v>0.206646803677005</v>
      </c>
      <c r="Z911" s="27">
        <f ca="1" t="shared" si="6668"/>
        <v>1.14076033126578</v>
      </c>
      <c r="AA911" s="27">
        <f ca="1" t="shared" si="6669"/>
        <v>1.31953158791009</v>
      </c>
      <c r="AB911" s="27">
        <f ca="1" t="shared" si="6670"/>
        <v>1.59324744970966</v>
      </c>
      <c r="AC911" s="27">
        <f ca="1" t="shared" si="6671"/>
        <v>1.94310203992303</v>
      </c>
      <c r="AD911" s="27">
        <f ca="1" t="shared" si="6672"/>
        <v>2.3446378656914</v>
      </c>
      <c r="AE911" s="26">
        <f ca="1" t="shared" si="6673"/>
        <v>4457.35867692671</v>
      </c>
      <c r="AF911" s="26">
        <f ca="1" t="shared" si="6674"/>
        <v>5155.88192510492</v>
      </c>
      <c r="AG911" s="26">
        <f ca="1" t="shared" si="6675"/>
        <v>6225.38770836705</v>
      </c>
      <c r="AH911" s="26">
        <f ca="1" t="shared" si="6676"/>
        <v>7592.39473921278</v>
      </c>
      <c r="AI911" s="26">
        <f ca="1" t="shared" si="6677"/>
        <v>9161.33884432521</v>
      </c>
      <c r="AJ911" s="28">
        <f ca="1" t="shared" si="6678"/>
        <v>44733.7220883285</v>
      </c>
      <c r="AK911" s="28">
        <f ca="1" t="shared" si="6679"/>
        <v>54913.1503741219</v>
      </c>
      <c r="AL911" s="28">
        <f ca="1" t="shared" si="6680"/>
        <v>54776.1806429225</v>
      </c>
      <c r="AM911" s="28">
        <f ca="1" t="shared" si="6681"/>
        <v>78801.0567325416</v>
      </c>
      <c r="AN911" s="28">
        <f ca="1" t="shared" si="6682"/>
        <v>96145.8339487578</v>
      </c>
      <c r="AO911" s="28">
        <f ca="1">C911/'Ejercicio 3 - TIR'!$D$7</f>
        <v>13912.1627974568</v>
      </c>
      <c r="AP911" s="28">
        <f ca="1" t="shared" si="6683"/>
        <v>30821.5592908717</v>
      </c>
      <c r="AQ911" s="28">
        <f ca="1" t="shared" si="6684"/>
        <v>41000.9875766651</v>
      </c>
      <c r="AR911" s="28">
        <f ca="1" t="shared" si="6685"/>
        <v>40864.0178454657</v>
      </c>
      <c r="AS911" s="28">
        <f ca="1" t="shared" si="6686"/>
        <v>64888.8939350847</v>
      </c>
      <c r="AT911" s="28">
        <f ca="1" t="shared" si="6687"/>
        <v>82233.6711513009</v>
      </c>
      <c r="AU911" s="28">
        <f ca="1">AP911*'Ejercicio 3 - TIR'!$D$5</f>
        <v>15410.7796454358</v>
      </c>
      <c r="AV911" s="28">
        <f ca="1">AQ911*'Ejercicio 3 - TIR'!$D$5</f>
        <v>20500.4937883326</v>
      </c>
      <c r="AW911" s="28">
        <f ca="1">AR911*'Ejercicio 3 - TIR'!$D$5</f>
        <v>20432.0089227328</v>
      </c>
      <c r="AX911" s="28">
        <f ca="1">AS911*'Ejercicio 3 - TIR'!$D$5</f>
        <v>32444.4469675424</v>
      </c>
      <c r="AY911" s="28">
        <f ca="1">AT911*'Ejercicio 3 - TIR'!$D$5</f>
        <v>41116.8355756505</v>
      </c>
      <c r="AZ911" s="28">
        <f ca="1" t="shared" ref="AZ911:BD911" si="6787">AJ911-AU911-AE911</f>
        <v>24865.5837659659</v>
      </c>
      <c r="BA911" s="28">
        <f ca="1" t="shared" si="6787"/>
        <v>29256.7746606845</v>
      </c>
      <c r="BB911" s="28">
        <f ca="1" t="shared" si="6787"/>
        <v>28118.7840118226</v>
      </c>
      <c r="BC911" s="28">
        <f ca="1" t="shared" si="6787"/>
        <v>38764.2150257864</v>
      </c>
      <c r="BD911" s="28">
        <f ca="1" t="shared" si="6787"/>
        <v>45867.6595287821</v>
      </c>
      <c r="BE911" s="28">
        <f ca="1" t="shared" ref="BE911:BI911" si="6788">AZ911/Z911</f>
        <v>21797.3776651011</v>
      </c>
      <c r="BF911" s="28">
        <f ca="1" t="shared" si="6788"/>
        <v>22172.0911638213</v>
      </c>
      <c r="BG911" s="28">
        <f ca="1" t="shared" si="6788"/>
        <v>17648.7236913178</v>
      </c>
      <c r="BH911" s="28">
        <f ca="1" t="shared" si="6788"/>
        <v>19949.6548453636</v>
      </c>
      <c r="BI911" s="28">
        <f ca="1" t="shared" si="6788"/>
        <v>19562.7905699017</v>
      </c>
      <c r="BJ911" s="28">
        <f ca="1" t="shared" si="6690"/>
        <v>74246.002697717</v>
      </c>
      <c r="BK911" s="28">
        <f ca="1" t="shared" si="6691"/>
        <v>32618.9836885804</v>
      </c>
      <c r="BL911" s="28">
        <f ca="1" t="shared" si="6692"/>
        <v>106864.986386297</v>
      </c>
      <c r="BM911" s="28">
        <f ca="1">BK911*'Ejercicio 3 - TIR'!$D$5</f>
        <v>16309.4918442902</v>
      </c>
      <c r="BN911" s="28">
        <f ca="1" t="shared" si="6693"/>
        <v>90555.4945420072</v>
      </c>
      <c r="BO911" s="28">
        <f ca="1" t="shared" si="6694"/>
        <v>38622.3799705222</v>
      </c>
      <c r="BP911" s="28">
        <f ca="1" t="shared" si="6695"/>
        <v>-101227.112559078</v>
      </c>
      <c r="BQ911" s="28">
        <f ca="1" t="shared" ref="BQ911:BT911" si="6789">BE911</f>
        <v>21797.3776651011</v>
      </c>
      <c r="BR911" s="28">
        <f ca="1" t="shared" si="6789"/>
        <v>22172.0911638213</v>
      </c>
      <c r="BS911" s="28">
        <f ca="1" t="shared" si="6789"/>
        <v>17648.7236913178</v>
      </c>
      <c r="BT911" s="28">
        <f ca="1" t="shared" si="6789"/>
        <v>19949.6548453636</v>
      </c>
      <c r="BU911" s="28">
        <f ca="1" t="shared" si="6697"/>
        <v>58185.1705404239</v>
      </c>
      <c r="BV911" s="30">
        <f ca="1" t="shared" si="6698"/>
        <v>9.97570600822473</v>
      </c>
    </row>
    <row r="912" ht="15" customHeight="1" spans="1:74">
      <c r="A912" s="26">
        <v>911</v>
      </c>
      <c r="B912" s="27">
        <f ca="1" t="shared" ref="B912:F912" si="6790">RAND()</f>
        <v>0.445620571201112</v>
      </c>
      <c r="C912" s="28">
        <f ca="1">IF(B912&lt;=('Ejercicio 3 - TIR'!$D$13-'Ejercicio 3 - TIR'!$C$13)/('Ejercicio 3 - TIR'!$E$13-'Ejercicio 3 - TIR'!$C$13),'Ejercicio 3 - TIR'!$C$13+SQRT(('Ejercicio 3 - TIR'!$E$13-'Ejercicio 3 - TIR'!$C$13)*('Ejercicio 3 - TIR'!$D$13-'Ejercicio 3 - TIR'!$C$13)*B912),'Ejercicio 3 - TIR'!$E$13-SQRT(('Ejercicio 3 - TIR'!$E$13-'Ejercicio 3 - TIR'!$C$13)*('Ejercicio 3 - TIR'!$E$13-'Ejercicio 3 - TIR'!$D$13)*(1-B912)))</f>
        <v>74207.4562216391</v>
      </c>
      <c r="D912" s="27">
        <f ca="1" t="shared" si="6790"/>
        <v>0.0599889621223919</v>
      </c>
      <c r="E912" s="28">
        <f ca="1">IF(D912&lt;=('Ejercicio 3 - TIR'!$D$14-'Ejercicio 3 - TIR'!$C$14)/('Ejercicio 3 - TIR'!$E$14-'Ejercicio 3 - TIR'!$C$14),'Ejercicio 3 - TIR'!$C$14+SQRT(('Ejercicio 3 - TIR'!$E$14-'Ejercicio 3 - TIR'!$C$14)*('Ejercicio 3 - TIR'!$D$14-'Ejercicio 3 - TIR'!$C$14)*D912),'Ejercicio 3 - TIR'!$E$14-SQRT(('Ejercicio 3 - TIR'!$E$14-'Ejercicio 3 - TIR'!$C$14)*('Ejercicio 3 - TIR'!$E$14-'Ejercicio 3 - TIR'!$D$14)*(1-D912)))</f>
        <v>27121.1252106322</v>
      </c>
      <c r="F912" s="27">
        <f ca="1" t="shared" si="6790"/>
        <v>0.904062065353107</v>
      </c>
      <c r="G912" s="28">
        <f ca="1">IF(F912&lt;=('Ejercicio 3 - TIR'!$D$18-'Ejercicio 3 - TIR'!$C$18)/('Ejercicio 3 - TIR'!$E$18-'Ejercicio 3 - TIR'!$C$18),'Ejercicio 3 - TIR'!$C$18+SQRT(('Ejercicio 3 - TIR'!$E$18-'Ejercicio 3 - TIR'!$C$18)*('Ejercicio 3 - TIR'!$D$18-'Ejercicio 3 - TIR'!$C$18)*F912),'Ejercicio 3 - TIR'!$E$18-SQRT(('Ejercicio 3 - TIR'!$E$18-'Ejercicio 3 - TIR'!$C$18)*('Ejercicio 3 - TIR'!$E$18-'Ejercicio 3 - TIR'!$D$18)*(1-F912)))</f>
        <v>42317.5859569192</v>
      </c>
      <c r="H912" s="27">
        <f ca="1" t="shared" ref="H912:L912" si="6791">RAND()</f>
        <v>0.0707281342641872</v>
      </c>
      <c r="I912" s="28">
        <f ca="1">IF(H912&lt;=('Ejercicio 3 - TIR'!$D$18-'Ejercicio 3 - TIR'!$C$18)/('Ejercicio 3 - TIR'!$E$18-'Ejercicio 3 - TIR'!$C$18),'Ejercicio 3 - TIR'!$C$18+SQRT(('Ejercicio 3 - TIR'!$E$18-'Ejercicio 3 - TIR'!$C$18)*('Ejercicio 3 - TIR'!$D$18-'Ejercicio 3 - TIR'!$C$18)*H912),'Ejercicio 3 - TIR'!$E$18-SQRT(('Ejercicio 3 - TIR'!$E$18-'Ejercicio 3 - TIR'!$C$18)*('Ejercicio 3 - TIR'!$E$18-'Ejercicio 3 - TIR'!$D$18)*(1-H912)))</f>
        <v>33257.1797831296</v>
      </c>
      <c r="J912" s="27">
        <f ca="1" t="shared" si="6791"/>
        <v>0.0341399758359562</v>
      </c>
      <c r="K912" s="28">
        <f ca="1">IF(J912&lt;=('Ejercicio 3 - TIR'!$D$18-'Ejercicio 3 - TIR'!$C$18)/('Ejercicio 3 - TIR'!$E$18-'Ejercicio 3 - TIR'!$C$18),'Ejercicio 3 - TIR'!$C$18+SQRT(('Ejercicio 3 - TIR'!$E$18-'Ejercicio 3 - TIR'!$C$18)*('Ejercicio 3 - TIR'!$D$18-'Ejercicio 3 - TIR'!$C$18)*J912),'Ejercicio 3 - TIR'!$E$18-SQRT(('Ejercicio 3 - TIR'!$E$18-'Ejercicio 3 - TIR'!$C$18)*('Ejercicio 3 - TIR'!$E$18-'Ejercicio 3 - TIR'!$D$18)*(1-J912)))</f>
        <v>32262.9618590231</v>
      </c>
      <c r="L912" s="27">
        <f ca="1" t="shared" si="6791"/>
        <v>0.403839496447582</v>
      </c>
      <c r="M912" s="28">
        <f ca="1">IF(L912&lt;=('Ejercicio 3 - TIR'!$D$18-'Ejercicio 3 - TIR'!$C$18)/('Ejercicio 3 - TIR'!$E$18-'Ejercicio 3 - TIR'!$C$18),'Ejercicio 3 - TIR'!$C$18+SQRT(('Ejercicio 3 - TIR'!$E$18-'Ejercicio 3 - TIR'!$C$18)*('Ejercicio 3 - TIR'!$D$18-'Ejercicio 3 - TIR'!$C$18)*L912),'Ejercicio 3 - TIR'!$E$18-SQRT(('Ejercicio 3 - TIR'!$E$18-'Ejercicio 3 - TIR'!$C$18)*('Ejercicio 3 - TIR'!$E$18-'Ejercicio 3 - TIR'!$D$18)*(1-L912)))</f>
        <v>37783.0536723793</v>
      </c>
      <c r="N912" s="27">
        <f ca="1" t="shared" ref="N912:R912" si="6792">RAND()</f>
        <v>0.241815296268433</v>
      </c>
      <c r="O912" s="28">
        <f ca="1">IF(N912&lt;=('Ejercicio 3 - TIR'!$D$18-'Ejercicio 3 - TIR'!$C$18)/('Ejercicio 3 - TIR'!$E$18-'Ejercicio 3 - TIR'!$C$18),'Ejercicio 3 - TIR'!$C$18+SQRT(('Ejercicio 3 - TIR'!$E$18-'Ejercicio 3 - TIR'!$C$18)*('Ejercicio 3 - TIR'!$D$18-'Ejercicio 3 - TIR'!$C$18)*N912),'Ejercicio 3 - TIR'!$E$18-SQRT(('Ejercicio 3 - TIR'!$E$18-'Ejercicio 3 - TIR'!$C$18)*('Ejercicio 3 - TIR'!$E$18-'Ejercicio 3 - TIR'!$D$18)*(1-N912)))</f>
        <v>36022.6484573039</v>
      </c>
      <c r="P912" s="27">
        <f ca="1" t="shared" si="6792"/>
        <v>0.137750063216908</v>
      </c>
      <c r="Q912" s="29">
        <f ca="1">IF(P912&lt;=('Ejercicio 3 - TIR'!$D$22-'Ejercicio 3 - TIR'!$C$22)/('Ejercicio 3 - TIR'!$E$22-'Ejercicio 3 - TIR'!$C$22),'Ejercicio 3 - TIR'!$C$22+SQRT(('Ejercicio 3 - TIR'!$E$22-'Ejercicio 3 - TIR'!$C$22)*('Ejercicio 3 - TIR'!$D$22-'Ejercicio 3 - TIR'!$C$22)*P912),'Ejercicio 3 - TIR'!$E$22-SQRT(('Ejercicio 3 - TIR'!$E$22-'Ejercicio 3 - TIR'!$C$22)*('Ejercicio 3 - TIR'!$E$22-'Ejercicio 3 - TIR'!$D$22)*(1-P912)))</f>
        <v>0.135746431779627</v>
      </c>
      <c r="R912" s="27">
        <f ca="1" t="shared" si="6792"/>
        <v>0.592852110736192</v>
      </c>
      <c r="S912" s="29">
        <f ca="1">IF(R912&lt;=('Ejercicio 3 - TIR'!$D$23-'Ejercicio 3 - TIR'!$C$23)/('Ejercicio 3 - TIR'!$E$23-'Ejercicio 3 - TIR'!$C$23),'Ejercicio 3 - TIR'!$C$23+SQRT(('Ejercicio 3 - TIR'!$E$23-'Ejercicio 3 - TIR'!$C$23)*('Ejercicio 3 - TIR'!$D$23-'Ejercicio 3 - TIR'!$C$23)*R912),'Ejercicio 3 - TIR'!$E$23-SQRT(('Ejercicio 3 - TIR'!$E$23-'Ejercicio 3 - TIR'!$C$23)*('Ejercicio 3 - TIR'!$E$23-'Ejercicio 3 - TIR'!$D$23)*(1-R912)))</f>
        <v>0.152928498366828</v>
      </c>
      <c r="T912" s="27">
        <f ca="1" t="shared" ref="T912:X912" si="6793">RAND()</f>
        <v>0.0215968455429123</v>
      </c>
      <c r="U912" s="29">
        <f ca="1">IF(T912&lt;=('Ejercicio 3 - TIR'!$D$24-'Ejercicio 3 - TIR'!$C$24)/('Ejercicio 3 - TIR'!$E$24-'Ejercicio 3 - TIR'!$C$24),'Ejercicio 3 - TIR'!$C$24+SQRT(('Ejercicio 3 - TIR'!$E$24-'Ejercicio 3 - TIR'!$C$24)*('Ejercicio 3 - TIR'!$D$24-'Ejercicio 3 - TIR'!$C$24)*T912),'Ejercicio 3 - TIR'!$E$24-SQRT(('Ejercicio 3 - TIR'!$E$24-'Ejercicio 3 - TIR'!$C$24)*('Ejercicio 3 - TIR'!$E$24-'Ejercicio 3 - TIR'!$D$24)*(1-T912)))</f>
        <v>0.156734491490834</v>
      </c>
      <c r="V912" s="27">
        <f ca="1" t="shared" si="6793"/>
        <v>0.75640090506199</v>
      </c>
      <c r="W912" s="29">
        <f ca="1">IF(V912&lt;=('Ejercicio 3 - TIR'!$D$25-'Ejercicio 3 - TIR'!$C$25)/('Ejercicio 3 - TIR'!$E$25-'Ejercicio 3 - TIR'!$C$25),'Ejercicio 3 - TIR'!$C$25+SQRT(('Ejercicio 3 - TIR'!$E$25-'Ejercicio 3 - TIR'!$C$25)*('Ejercicio 3 - TIR'!$D$25-'Ejercicio 3 - TIR'!$C$25)*V912),'Ejercicio 3 - TIR'!$E$25-SQRT(('Ejercicio 3 - TIR'!$E$25-'Ejercicio 3 - TIR'!$C$25)*('Ejercicio 3 - TIR'!$E$25-'Ejercicio 3 - TIR'!$D$25)*(1-V912)))</f>
        <v>0.220800739182592</v>
      </c>
      <c r="X912" s="27">
        <f ca="1" t="shared" si="6793"/>
        <v>0.0342683981633307</v>
      </c>
      <c r="Y912" s="29">
        <f ca="1">IF(X912&lt;=('Ejercicio 3 - TIR'!$D$26-'Ejercicio 3 - TIR'!$C$26)/('Ejercicio 3 - TIR'!$E$26-'Ejercicio 3 - TIR'!$C$26),'Ejercicio 3 - TIR'!$C$26+SQRT(('Ejercicio 3 - TIR'!$E$26-'Ejercicio 3 - TIR'!$C$26)*('Ejercicio 3 - TIR'!$D$26-'Ejercicio 3 - TIR'!$C$26)*X912),'Ejercicio 3 - TIR'!$E$26-SQRT(('Ejercicio 3 - TIR'!$E$26-'Ejercicio 3 - TIR'!$C$26)*('Ejercicio 3 - TIR'!$E$26-'Ejercicio 3 - TIR'!$D$26)*(1-X912)))</f>
        <v>0.199618974739596</v>
      </c>
      <c r="Z912" s="27">
        <f ca="1" t="shared" si="6668"/>
        <v>1.13574643177963</v>
      </c>
      <c r="AA912" s="27">
        <f ca="1" t="shared" si="6669"/>
        <v>1.30943442811717</v>
      </c>
      <c r="AB912" s="27">
        <f ca="1" t="shared" si="6670"/>
        <v>1.5146679673487</v>
      </c>
      <c r="AC912" s="27">
        <f ca="1" t="shared" si="6671"/>
        <v>1.84910777415549</v>
      </c>
      <c r="AD912" s="27">
        <f ca="1" t="shared" si="6672"/>
        <v>2.21822477221543</v>
      </c>
      <c r="AE912" s="26">
        <f ca="1" t="shared" si="6673"/>
        <v>3681.59597319179</v>
      </c>
      <c r="AF912" s="26">
        <f ca="1" t="shared" si="6674"/>
        <v>4244.61691696537</v>
      </c>
      <c r="AG912" s="26">
        <f ca="1" t="shared" si="6675"/>
        <v>4909.89479101933</v>
      </c>
      <c r="AH912" s="26">
        <f ca="1" t="shared" si="6676"/>
        <v>5994.00319018516</v>
      </c>
      <c r="AI912" s="26">
        <f ca="1" t="shared" si="6677"/>
        <v>7190.51996159579</v>
      </c>
      <c r="AJ912" s="28">
        <f ca="1" t="shared" si="6678"/>
        <v>48062.0472520986</v>
      </c>
      <c r="AK912" s="28">
        <f ca="1" t="shared" si="6679"/>
        <v>43548.0961901121</v>
      </c>
      <c r="AL912" s="28">
        <f ca="1" t="shared" si="6680"/>
        <v>48867.6748596553</v>
      </c>
      <c r="AM912" s="28">
        <f ca="1" t="shared" si="6681"/>
        <v>69864.9382769308</v>
      </c>
      <c r="AN912" s="28">
        <f ca="1" t="shared" si="6682"/>
        <v>79906.3311687993</v>
      </c>
      <c r="AO912" s="28">
        <f ca="1">C912/'Ejercicio 3 - TIR'!$D$7</f>
        <v>14841.4912443278</v>
      </c>
      <c r="AP912" s="28">
        <f ca="1" t="shared" si="6683"/>
        <v>33220.5560077708</v>
      </c>
      <c r="AQ912" s="28">
        <f ca="1" t="shared" si="6684"/>
        <v>28706.6049457843</v>
      </c>
      <c r="AR912" s="28">
        <f ca="1" t="shared" si="6685"/>
        <v>34026.1836153275</v>
      </c>
      <c r="AS912" s="28">
        <f ca="1" t="shared" si="6686"/>
        <v>55023.4470326029</v>
      </c>
      <c r="AT912" s="28">
        <f ca="1" t="shared" si="6687"/>
        <v>65064.8399244715</v>
      </c>
      <c r="AU912" s="28">
        <f ca="1">AP912*'Ejercicio 3 - TIR'!$D$5</f>
        <v>16610.2780038854</v>
      </c>
      <c r="AV912" s="28">
        <f ca="1">AQ912*'Ejercicio 3 - TIR'!$D$5</f>
        <v>14353.3024728921</v>
      </c>
      <c r="AW912" s="28">
        <f ca="1">AR912*'Ejercicio 3 - TIR'!$D$5</f>
        <v>17013.0918076637</v>
      </c>
      <c r="AX912" s="28">
        <f ca="1">AS912*'Ejercicio 3 - TIR'!$D$5</f>
        <v>27511.7235163015</v>
      </c>
      <c r="AY912" s="28">
        <f ca="1">AT912*'Ejercicio 3 - TIR'!$D$5</f>
        <v>32532.4199622357</v>
      </c>
      <c r="AZ912" s="28">
        <f ca="1" t="shared" ref="AZ912:BD912" si="6794">AJ912-AU912-AE912</f>
        <v>27770.1732750214</v>
      </c>
      <c r="BA912" s="28">
        <f ca="1" t="shared" si="6794"/>
        <v>24950.1768002546</v>
      </c>
      <c r="BB912" s="28">
        <f ca="1" t="shared" si="6794"/>
        <v>26944.6882609722</v>
      </c>
      <c r="BC912" s="28">
        <f ca="1" t="shared" si="6794"/>
        <v>36359.2115704441</v>
      </c>
      <c r="BD912" s="28">
        <f ca="1" t="shared" si="6794"/>
        <v>40183.3912449678</v>
      </c>
      <c r="BE912" s="28">
        <f ca="1" t="shared" ref="BE912:BI912" si="6795">AZ912/Z912</f>
        <v>24451.0328168126</v>
      </c>
      <c r="BF912" s="28">
        <f ca="1" t="shared" si="6795"/>
        <v>19054.162823663</v>
      </c>
      <c r="BG912" s="28">
        <f ca="1" t="shared" si="6795"/>
        <v>17789.1715160099</v>
      </c>
      <c r="BH912" s="28">
        <f ca="1" t="shared" si="6795"/>
        <v>19663.1110845066</v>
      </c>
      <c r="BI912" s="28">
        <f ca="1" t="shared" si="6795"/>
        <v>18115.1124756555</v>
      </c>
      <c r="BJ912" s="28">
        <f ca="1" t="shared" si="6690"/>
        <v>60160.7517925806</v>
      </c>
      <c r="BK912" s="28">
        <f ca="1" t="shared" si="6691"/>
        <v>32921.7635347863</v>
      </c>
      <c r="BL912" s="28">
        <f ca="1" t="shared" si="6692"/>
        <v>93082.5153273669</v>
      </c>
      <c r="BM912" s="28">
        <f ca="1">BK912*'Ejercicio 3 - TIR'!$D$5</f>
        <v>16460.8817673932</v>
      </c>
      <c r="BN912" s="28">
        <f ca="1" t="shared" si="6693"/>
        <v>76621.6335599738</v>
      </c>
      <c r="BO912" s="28">
        <f ca="1" t="shared" si="6694"/>
        <v>34541.8708327961</v>
      </c>
      <c r="BP912" s="28">
        <f ca="1" t="shared" si="6695"/>
        <v>-101328.581432271</v>
      </c>
      <c r="BQ912" s="28">
        <f ca="1" t="shared" ref="BQ912:BT912" si="6796">BE912</f>
        <v>24451.0328168126</v>
      </c>
      <c r="BR912" s="28">
        <f ca="1" t="shared" si="6796"/>
        <v>19054.162823663</v>
      </c>
      <c r="BS912" s="28">
        <f ca="1" t="shared" si="6796"/>
        <v>17789.1715160099</v>
      </c>
      <c r="BT912" s="28">
        <f ca="1" t="shared" si="6796"/>
        <v>19663.1110845066</v>
      </c>
      <c r="BU912" s="28">
        <f ca="1" t="shared" si="6697"/>
        <v>52656.9833084516</v>
      </c>
      <c r="BV912" s="30">
        <f ca="1" t="shared" si="6698"/>
        <v>8.67492978496405</v>
      </c>
    </row>
    <row r="913" ht="15" customHeight="1" spans="1:74">
      <c r="A913" s="26">
        <v>912</v>
      </c>
      <c r="B913" s="27">
        <f ca="1" t="shared" ref="B913:F913" si="6797">RAND()</f>
        <v>0.00807391121599355</v>
      </c>
      <c r="C913" s="28">
        <f ca="1">IF(B913&lt;=('Ejercicio 3 - TIR'!$D$13-'Ejercicio 3 - TIR'!$C$13)/('Ejercicio 3 - TIR'!$E$13-'Ejercicio 3 - TIR'!$C$13),'Ejercicio 3 - TIR'!$C$13+SQRT(('Ejercicio 3 - TIR'!$E$13-'Ejercicio 3 - TIR'!$C$13)*('Ejercicio 3 - TIR'!$D$13-'Ejercicio 3 - TIR'!$C$13)*B913),'Ejercicio 3 - TIR'!$E$13-SQRT(('Ejercicio 3 - TIR'!$E$13-'Ejercicio 3 - TIR'!$C$13)*('Ejercicio 3 - TIR'!$E$13-'Ejercicio 3 - TIR'!$D$13)*(1-B913)))</f>
        <v>61797.0989083513</v>
      </c>
      <c r="D913" s="27">
        <f ca="1" t="shared" si="6797"/>
        <v>0.352550880227545</v>
      </c>
      <c r="E913" s="28">
        <f ca="1">IF(D913&lt;=('Ejercicio 3 - TIR'!$D$14-'Ejercicio 3 - TIR'!$C$14)/('Ejercicio 3 - TIR'!$E$14-'Ejercicio 3 - TIR'!$C$14),'Ejercicio 3 - TIR'!$C$14+SQRT(('Ejercicio 3 - TIR'!$E$14-'Ejercicio 3 - TIR'!$C$14)*('Ejercicio 3 - TIR'!$D$14-'Ejercicio 3 - TIR'!$C$14)*D913),'Ejercicio 3 - TIR'!$E$14-SQRT(('Ejercicio 3 - TIR'!$E$14-'Ejercicio 3 - TIR'!$C$14)*('Ejercicio 3 - TIR'!$E$14-'Ejercicio 3 - TIR'!$D$14)*(1-D913)))</f>
        <v>30145.1855438132</v>
      </c>
      <c r="F913" s="27">
        <f ca="1" t="shared" si="6797"/>
        <v>0.794859360485001</v>
      </c>
      <c r="G913" s="28">
        <f ca="1">IF(F913&lt;=('Ejercicio 3 - TIR'!$D$18-'Ejercicio 3 - TIR'!$C$18)/('Ejercicio 3 - TIR'!$E$18-'Ejercicio 3 - TIR'!$C$18),'Ejercicio 3 - TIR'!$C$18+SQRT(('Ejercicio 3 - TIR'!$E$18-'Ejercicio 3 - TIR'!$C$18)*('Ejercicio 3 - TIR'!$D$18-'Ejercicio 3 - TIR'!$C$18)*F913),'Ejercicio 3 - TIR'!$E$18-SQRT(('Ejercicio 3 - TIR'!$E$18-'Ejercicio 3 - TIR'!$C$18)*('Ejercicio 3 - TIR'!$E$18-'Ejercicio 3 - TIR'!$D$18)*(1-F913)))</f>
        <v>41077.5584180736</v>
      </c>
      <c r="H913" s="27">
        <f ca="1" t="shared" ref="H913:L913" si="6798">RAND()</f>
        <v>0.784659205667442</v>
      </c>
      <c r="I913" s="28">
        <f ca="1">IF(H913&lt;=('Ejercicio 3 - TIR'!$D$18-'Ejercicio 3 - TIR'!$C$18)/('Ejercicio 3 - TIR'!$E$18-'Ejercicio 3 - TIR'!$C$18),'Ejercicio 3 - TIR'!$C$18+SQRT(('Ejercicio 3 - TIR'!$E$18-'Ejercicio 3 - TIR'!$C$18)*('Ejercicio 3 - TIR'!$D$18-'Ejercicio 3 - TIR'!$C$18)*H913),'Ejercicio 3 - TIR'!$E$18-SQRT(('Ejercicio 3 - TIR'!$E$18-'Ejercicio 3 - TIR'!$C$18)*('Ejercicio 3 - TIR'!$E$18-'Ejercicio 3 - TIR'!$D$18)*(1-H913)))</f>
        <v>40981.2241198417</v>
      </c>
      <c r="J913" s="27">
        <f ca="1" t="shared" si="6798"/>
        <v>0.608909896452157</v>
      </c>
      <c r="K913" s="28">
        <f ca="1">IF(J913&lt;=('Ejercicio 3 - TIR'!$D$18-'Ejercicio 3 - TIR'!$C$18)/('Ejercicio 3 - TIR'!$E$18-'Ejercicio 3 - TIR'!$C$18),'Ejercicio 3 - TIR'!$C$18+SQRT(('Ejercicio 3 - TIR'!$E$18-'Ejercicio 3 - TIR'!$C$18)*('Ejercicio 3 - TIR'!$D$18-'Ejercicio 3 - TIR'!$C$18)*J913),'Ejercicio 3 - TIR'!$E$18-SQRT(('Ejercicio 3 - TIR'!$E$18-'Ejercicio 3 - TIR'!$C$18)*('Ejercicio 3 - TIR'!$E$18-'Ejercicio 3 - TIR'!$D$18)*(1-J913)))</f>
        <v>39557.0123191206</v>
      </c>
      <c r="L913" s="27">
        <f ca="1" t="shared" si="6798"/>
        <v>0.295679315208881</v>
      </c>
      <c r="M913" s="28">
        <f ca="1">IF(L913&lt;=('Ejercicio 3 - TIR'!$D$18-'Ejercicio 3 - TIR'!$C$18)/('Ejercicio 3 - TIR'!$E$18-'Ejercicio 3 - TIR'!$C$18),'Ejercicio 3 - TIR'!$C$18+SQRT(('Ejercicio 3 - TIR'!$E$18-'Ejercicio 3 - TIR'!$C$18)*('Ejercicio 3 - TIR'!$D$18-'Ejercicio 3 - TIR'!$C$18)*L913),'Ejercicio 3 - TIR'!$E$18-SQRT(('Ejercicio 3 - TIR'!$E$18-'Ejercicio 3 - TIR'!$C$18)*('Ejercicio 3 - TIR'!$E$18-'Ejercicio 3 - TIR'!$D$18)*(1-L913)))</f>
        <v>36659.7220123164</v>
      </c>
      <c r="N913" s="27">
        <f ca="1" t="shared" ref="N913:R913" si="6799">RAND()</f>
        <v>0.841471829922131</v>
      </c>
      <c r="O913" s="28">
        <f ca="1">IF(N913&lt;=('Ejercicio 3 - TIR'!$D$18-'Ejercicio 3 - TIR'!$C$18)/('Ejercicio 3 - TIR'!$E$18-'Ejercicio 3 - TIR'!$C$18),'Ejercicio 3 - TIR'!$C$18+SQRT(('Ejercicio 3 - TIR'!$E$18-'Ejercicio 3 - TIR'!$C$18)*('Ejercicio 3 - TIR'!$D$18-'Ejercicio 3 - TIR'!$C$18)*N913),'Ejercicio 3 - TIR'!$E$18-SQRT(('Ejercicio 3 - TIR'!$E$18-'Ejercicio 3 - TIR'!$C$18)*('Ejercicio 3 - TIR'!$E$18-'Ejercicio 3 - TIR'!$D$18)*(1-N913)))</f>
        <v>41551.8682223789</v>
      </c>
      <c r="P913" s="27">
        <f ca="1" t="shared" si="6799"/>
        <v>0.825317613889029</v>
      </c>
      <c r="Q913" s="29">
        <f ca="1">IF(P913&lt;=('Ejercicio 3 - TIR'!$D$22-'Ejercicio 3 - TIR'!$C$22)/('Ejercicio 3 - TIR'!$E$22-'Ejercicio 3 - TIR'!$C$22),'Ejercicio 3 - TIR'!$C$22+SQRT(('Ejercicio 3 - TIR'!$E$22-'Ejercicio 3 - TIR'!$C$22)*('Ejercicio 3 - TIR'!$D$22-'Ejercicio 3 - TIR'!$C$22)*P913),'Ejercicio 3 - TIR'!$E$22-SQRT(('Ejercicio 3 - TIR'!$E$22-'Ejercicio 3 - TIR'!$C$22)*('Ejercicio 3 - TIR'!$E$22-'Ejercicio 3 - TIR'!$D$22)*(1-P913)))</f>
        <v>0.162267873928946</v>
      </c>
      <c r="R913" s="27">
        <f ca="1" t="shared" si="6799"/>
        <v>0.0820486939172069</v>
      </c>
      <c r="S913" s="29">
        <f ca="1">IF(R913&lt;=('Ejercicio 3 - TIR'!$D$23-'Ejercicio 3 - TIR'!$C$23)/('Ejercicio 3 - TIR'!$E$23-'Ejercicio 3 - TIR'!$C$23),'Ejercicio 3 - TIR'!$C$23+SQRT(('Ejercicio 3 - TIR'!$E$23-'Ejercicio 3 - TIR'!$C$23)*('Ejercicio 3 - TIR'!$D$23-'Ejercicio 3 - TIR'!$C$23)*R913),'Ejercicio 3 - TIR'!$E$23-SQRT(('Ejercicio 3 - TIR'!$E$23-'Ejercicio 3 - TIR'!$C$23)*('Ejercicio 3 - TIR'!$E$23-'Ejercicio 3 - TIR'!$D$23)*(1-R913)))</f>
        <v>0.13215268073517</v>
      </c>
      <c r="T913" s="27">
        <f ca="1" t="shared" ref="T913:X913" si="6800">RAND()</f>
        <v>0.830974314444213</v>
      </c>
      <c r="U913" s="29">
        <f ca="1">IF(T913&lt;=('Ejercicio 3 - TIR'!$D$24-'Ejercicio 3 - TIR'!$C$24)/('Ejercicio 3 - TIR'!$E$24-'Ejercicio 3 - TIR'!$C$24),'Ejercicio 3 - TIR'!$C$24+SQRT(('Ejercicio 3 - TIR'!$E$24-'Ejercicio 3 - TIR'!$C$24)*('Ejercicio 3 - TIR'!$D$24-'Ejercicio 3 - TIR'!$C$24)*T913),'Ejercicio 3 - TIR'!$E$24-SQRT(('Ejercicio 3 - TIR'!$E$24-'Ejercicio 3 - TIR'!$C$24)*('Ejercicio 3 - TIR'!$E$24-'Ejercicio 3 - TIR'!$D$24)*(1-T913)))</f>
        <v>0.198245186290014</v>
      </c>
      <c r="V913" s="27">
        <f ca="1" t="shared" si="6800"/>
        <v>0.586254418329389</v>
      </c>
      <c r="W913" s="29">
        <f ca="1">IF(V913&lt;=('Ejercicio 3 - TIR'!$D$25-'Ejercicio 3 - TIR'!$C$25)/('Ejercicio 3 - TIR'!$E$25-'Ejercicio 3 - TIR'!$C$25),'Ejercicio 3 - TIR'!$C$25+SQRT(('Ejercicio 3 - TIR'!$E$25-'Ejercicio 3 - TIR'!$C$25)*('Ejercicio 3 - TIR'!$D$25-'Ejercicio 3 - TIR'!$C$25)*V913),'Ejercicio 3 - TIR'!$E$25-SQRT(('Ejercicio 3 - TIR'!$E$25-'Ejercicio 3 - TIR'!$C$25)*('Ejercicio 3 - TIR'!$E$25-'Ejercicio 3 - TIR'!$D$25)*(1-V913)))</f>
        <v>0.211945965577259</v>
      </c>
      <c r="X913" s="27">
        <f ca="1" t="shared" si="6800"/>
        <v>0.173225860397124</v>
      </c>
      <c r="Y913" s="29">
        <f ca="1">IF(X913&lt;=('Ejercicio 3 - TIR'!$D$26-'Ejercicio 3 - TIR'!$C$26)/('Ejercicio 3 - TIR'!$E$26-'Ejercicio 3 - TIR'!$C$26),'Ejercicio 3 - TIR'!$C$26+SQRT(('Ejercicio 3 - TIR'!$E$26-'Ejercicio 3 - TIR'!$C$26)*('Ejercicio 3 - TIR'!$D$26-'Ejercicio 3 - TIR'!$C$26)*X913),'Ejercicio 3 - TIR'!$E$26-SQRT(('Ejercicio 3 - TIR'!$E$26-'Ejercicio 3 - TIR'!$C$26)*('Ejercicio 3 - TIR'!$E$26-'Ejercicio 3 - TIR'!$D$26)*(1-X913)))</f>
        <v>0.211626599896244</v>
      </c>
      <c r="Z913" s="27">
        <f ca="1" t="shared" si="6668"/>
        <v>1.16226787392895</v>
      </c>
      <c r="AA913" s="27">
        <f ca="1" t="shared" si="6669"/>
        <v>1.31586468920102</v>
      </c>
      <c r="AB913" s="27">
        <f ca="1" t="shared" si="6670"/>
        <v>1.57672852964413</v>
      </c>
      <c r="AC913" s="27">
        <f ca="1" t="shared" si="6671"/>
        <v>1.91090978031277</v>
      </c>
      <c r="AD913" s="27">
        <f ca="1" t="shared" si="6672"/>
        <v>2.31530911982884</v>
      </c>
      <c r="AE913" s="26">
        <f ca="1" t="shared" si="6673"/>
        <v>4891.59516738817</v>
      </c>
      <c r="AF913" s="26">
        <f ca="1" t="shared" si="6674"/>
        <v>5538.03258182972</v>
      </c>
      <c r="AG913" s="26">
        <f ca="1" t="shared" si="6675"/>
        <v>6635.92088269472</v>
      </c>
      <c r="AH913" s="26">
        <f ca="1" t="shared" si="6676"/>
        <v>8042.37754167175</v>
      </c>
      <c r="AI913" s="26">
        <f ca="1" t="shared" si="6677"/>
        <v>9744.35855589766</v>
      </c>
      <c r="AJ913" s="28">
        <f ca="1" t="shared" si="6678"/>
        <v>47743.1264887665</v>
      </c>
      <c r="AK913" s="28">
        <f ca="1" t="shared" si="6679"/>
        <v>53925.745739533</v>
      </c>
      <c r="AL913" s="28">
        <f ca="1" t="shared" si="6680"/>
        <v>62370.6698710419</v>
      </c>
      <c r="AM913" s="28">
        <f ca="1" t="shared" si="6681"/>
        <v>70053.4213368828</v>
      </c>
      <c r="AN913" s="28">
        <f ca="1" t="shared" si="6682"/>
        <v>96205.4194412001</v>
      </c>
      <c r="AO913" s="28">
        <f ca="1">C913/'Ejercicio 3 - TIR'!$D$7</f>
        <v>12359.4197816703</v>
      </c>
      <c r="AP913" s="28">
        <f ca="1" t="shared" si="6683"/>
        <v>35383.7067070963</v>
      </c>
      <c r="AQ913" s="28">
        <f ca="1" t="shared" si="6684"/>
        <v>41566.3259578627</v>
      </c>
      <c r="AR913" s="28">
        <f ca="1" t="shared" si="6685"/>
        <v>50011.2500893716</v>
      </c>
      <c r="AS913" s="28">
        <f ca="1" t="shared" si="6686"/>
        <v>57694.0015552125</v>
      </c>
      <c r="AT913" s="28">
        <f ca="1" t="shared" si="6687"/>
        <v>83845.9996595298</v>
      </c>
      <c r="AU913" s="28">
        <f ca="1">AP913*'Ejercicio 3 - TIR'!$D$5</f>
        <v>17691.8533535481</v>
      </c>
      <c r="AV913" s="28">
        <f ca="1">AQ913*'Ejercicio 3 - TIR'!$D$5</f>
        <v>20783.1629789314</v>
      </c>
      <c r="AW913" s="28">
        <f ca="1">AR913*'Ejercicio 3 - TIR'!$D$5</f>
        <v>25005.6250446858</v>
      </c>
      <c r="AX913" s="28">
        <f ca="1">AS913*'Ejercicio 3 - TIR'!$D$5</f>
        <v>28847.0007776063</v>
      </c>
      <c r="AY913" s="28">
        <f ca="1">AT913*'Ejercicio 3 - TIR'!$D$5</f>
        <v>41922.9998297649</v>
      </c>
      <c r="AZ913" s="28">
        <f ca="1" t="shared" ref="AZ913:BD913" si="6801">AJ913-AU913-AE913</f>
        <v>25159.6779678302</v>
      </c>
      <c r="BA913" s="28">
        <f ca="1" t="shared" si="6801"/>
        <v>27604.5501787719</v>
      </c>
      <c r="BB913" s="28">
        <f ca="1" t="shared" si="6801"/>
        <v>30729.1239436613</v>
      </c>
      <c r="BC913" s="28">
        <f ca="1" t="shared" si="6801"/>
        <v>33164.0430176048</v>
      </c>
      <c r="BD913" s="28">
        <f ca="1" t="shared" si="6801"/>
        <v>44538.0610555375</v>
      </c>
      <c r="BE913" s="28">
        <f ca="1" t="shared" ref="BE913:BI913" si="6802">AZ913/Z913</f>
        <v>21647.0561840276</v>
      </c>
      <c r="BF913" s="28">
        <f ca="1" t="shared" si="6802"/>
        <v>20978.2589390198</v>
      </c>
      <c r="BG913" s="28">
        <f ca="1" t="shared" si="6802"/>
        <v>19489.1659318151</v>
      </c>
      <c r="BH913" s="28">
        <f ca="1" t="shared" si="6802"/>
        <v>17355.1066404488</v>
      </c>
      <c r="BI913" s="28">
        <f ca="1" t="shared" si="6802"/>
        <v>19236.3346535905</v>
      </c>
      <c r="BJ913" s="28">
        <f ca="1" t="shared" si="6690"/>
        <v>69795.4230085232</v>
      </c>
      <c r="BK913" s="28">
        <f ca="1" t="shared" si="6691"/>
        <v>28615.8773362941</v>
      </c>
      <c r="BL913" s="28">
        <f ca="1" t="shared" si="6692"/>
        <v>98411.3003448173</v>
      </c>
      <c r="BM913" s="28">
        <f ca="1">BK913*'Ejercicio 3 - TIR'!$D$5</f>
        <v>14307.9386681471</v>
      </c>
      <c r="BN913" s="28">
        <f ca="1" t="shared" si="6693"/>
        <v>84103.3616766703</v>
      </c>
      <c r="BO913" s="28">
        <f ca="1" t="shared" si="6694"/>
        <v>36324.8954346483</v>
      </c>
      <c r="BP913" s="28">
        <f ca="1" t="shared" si="6695"/>
        <v>-91942.2844521645</v>
      </c>
      <c r="BQ913" s="28">
        <f ca="1" t="shared" ref="BQ913:BT913" si="6803">BE913</f>
        <v>21647.0561840276</v>
      </c>
      <c r="BR913" s="28">
        <f ca="1" t="shared" si="6803"/>
        <v>20978.2589390198</v>
      </c>
      <c r="BS913" s="28">
        <f ca="1" t="shared" si="6803"/>
        <v>19489.1659318151</v>
      </c>
      <c r="BT913" s="28">
        <f ca="1" t="shared" si="6803"/>
        <v>17355.1066404488</v>
      </c>
      <c r="BU913" s="28">
        <f ca="1" t="shared" si="6697"/>
        <v>55561.2300882388</v>
      </c>
      <c r="BV913" s="30">
        <f ca="1" t="shared" si="6698"/>
        <v>12.2042414622839</v>
      </c>
    </row>
    <row r="914" ht="15" customHeight="1" spans="1:74">
      <c r="A914" s="26">
        <v>913</v>
      </c>
      <c r="B914" s="27">
        <f ca="1" t="shared" ref="B914:F914" si="6804">RAND()</f>
        <v>0.0024680702036608</v>
      </c>
      <c r="C914" s="28">
        <f ca="1">IF(B914&lt;=('Ejercicio 3 - TIR'!$D$13-'Ejercicio 3 - TIR'!$C$13)/('Ejercicio 3 - TIR'!$E$13-'Ejercicio 3 - TIR'!$C$13),'Ejercicio 3 - TIR'!$C$13+SQRT(('Ejercicio 3 - TIR'!$E$13-'Ejercicio 3 - TIR'!$C$13)*('Ejercicio 3 - TIR'!$D$13-'Ejercicio 3 - TIR'!$C$13)*B914),'Ejercicio 3 - TIR'!$E$13-SQRT(('Ejercicio 3 - TIR'!$E$13-'Ejercicio 3 - TIR'!$C$13)*('Ejercicio 3 - TIR'!$E$13-'Ejercicio 3 - TIR'!$D$13)*(1-B914)))</f>
        <v>60993.5935192343</v>
      </c>
      <c r="D914" s="27">
        <f ca="1" t="shared" si="6804"/>
        <v>0.900577446578669</v>
      </c>
      <c r="E914" s="28">
        <f ca="1">IF(D914&lt;=('Ejercicio 3 - TIR'!$D$14-'Ejercicio 3 - TIR'!$C$14)/('Ejercicio 3 - TIR'!$E$14-'Ejercicio 3 - TIR'!$C$14),'Ejercicio 3 - TIR'!$C$14+SQRT(('Ejercicio 3 - TIR'!$E$14-'Ejercicio 3 - TIR'!$C$14)*('Ejercicio 3 - TIR'!$D$14-'Ejercicio 3 - TIR'!$C$14)*D914),'Ejercicio 3 - TIR'!$E$14-SQRT(('Ejercicio 3 - TIR'!$E$14-'Ejercicio 3 - TIR'!$C$14)*('Ejercicio 3 - TIR'!$E$14-'Ejercicio 3 - TIR'!$D$14)*(1-D914)))</f>
        <v>36138.215048297</v>
      </c>
      <c r="F914" s="27">
        <f ca="1" t="shared" si="6804"/>
        <v>0.892404723237253</v>
      </c>
      <c r="G914" s="28">
        <f ca="1">IF(F914&lt;=('Ejercicio 3 - TIR'!$D$18-'Ejercicio 3 - TIR'!$C$18)/('Ejercicio 3 - TIR'!$E$18-'Ejercicio 3 - TIR'!$C$18),'Ejercicio 3 - TIR'!$C$18+SQRT(('Ejercicio 3 - TIR'!$E$18-'Ejercicio 3 - TIR'!$C$18)*('Ejercicio 3 - TIR'!$D$18-'Ejercicio 3 - TIR'!$C$18)*F914),'Ejercicio 3 - TIR'!$E$18-SQRT(('Ejercicio 3 - TIR'!$E$18-'Ejercicio 3 - TIR'!$C$18)*('Ejercicio 3 - TIR'!$E$18-'Ejercicio 3 - TIR'!$D$18)*(1-F914)))</f>
        <v>42159.2878081006</v>
      </c>
      <c r="H914" s="27">
        <f ca="1" t="shared" ref="H914:L914" si="6805">RAND()</f>
        <v>0.973578825100454</v>
      </c>
      <c r="I914" s="28">
        <f ca="1">IF(H914&lt;=('Ejercicio 3 - TIR'!$D$18-'Ejercicio 3 - TIR'!$C$18)/('Ejercicio 3 - TIR'!$E$18-'Ejercicio 3 - TIR'!$C$18),'Ejercicio 3 - TIR'!$C$18+SQRT(('Ejercicio 3 - TIR'!$E$18-'Ejercicio 3 - TIR'!$C$18)*('Ejercicio 3 - TIR'!$D$18-'Ejercicio 3 - TIR'!$C$18)*H914),'Ejercicio 3 - TIR'!$E$18-SQRT(('Ejercicio 3 - TIR'!$E$18-'Ejercicio 3 - TIR'!$C$18)*('Ejercicio 3 - TIR'!$E$18-'Ejercicio 3 - TIR'!$D$18)*(1-H914)))</f>
        <v>43592.3110721946</v>
      </c>
      <c r="J914" s="27">
        <f ca="1" t="shared" si="6805"/>
        <v>0.610065207974321</v>
      </c>
      <c r="K914" s="28">
        <f ca="1">IF(J914&lt;=('Ejercicio 3 - TIR'!$D$18-'Ejercicio 3 - TIR'!$C$18)/('Ejercicio 3 - TIR'!$E$18-'Ejercicio 3 - TIR'!$C$18),'Ejercicio 3 - TIR'!$C$18+SQRT(('Ejercicio 3 - TIR'!$E$18-'Ejercicio 3 - TIR'!$C$18)*('Ejercicio 3 - TIR'!$D$18-'Ejercicio 3 - TIR'!$C$18)*J914),'Ejercicio 3 - TIR'!$E$18-SQRT(('Ejercicio 3 - TIR'!$E$18-'Ejercicio 3 - TIR'!$C$18)*('Ejercicio 3 - TIR'!$E$18-'Ejercicio 3 - TIR'!$D$18)*(1-J914)))</f>
        <v>39566.0744925047</v>
      </c>
      <c r="L914" s="27">
        <f ca="1" t="shared" si="6805"/>
        <v>0.981326190753601</v>
      </c>
      <c r="M914" s="28">
        <f ca="1">IF(L914&lt;=('Ejercicio 3 - TIR'!$D$18-'Ejercicio 3 - TIR'!$C$18)/('Ejercicio 3 - TIR'!$E$18-'Ejercicio 3 - TIR'!$C$18),'Ejercicio 3 - TIR'!$C$18+SQRT(('Ejercicio 3 - TIR'!$E$18-'Ejercicio 3 - TIR'!$C$18)*('Ejercicio 3 - TIR'!$D$18-'Ejercicio 3 - TIR'!$C$18)*L914),'Ejercicio 3 - TIR'!$E$18-SQRT(('Ejercicio 3 - TIR'!$E$18-'Ejercicio 3 - TIR'!$C$18)*('Ejercicio 3 - TIR'!$E$18-'Ejercicio 3 - TIR'!$D$18)*(1-L914)))</f>
        <v>43816.5576932187</v>
      </c>
      <c r="N914" s="27">
        <f ca="1" t="shared" ref="N914:R914" si="6806">RAND()</f>
        <v>0.824653075744464</v>
      </c>
      <c r="O914" s="28">
        <f ca="1">IF(N914&lt;=('Ejercicio 3 - TIR'!$D$18-'Ejercicio 3 - TIR'!$C$18)/('Ejercicio 3 - TIR'!$E$18-'Ejercicio 3 - TIR'!$C$18),'Ejercicio 3 - TIR'!$C$18+SQRT(('Ejercicio 3 - TIR'!$E$18-'Ejercicio 3 - TIR'!$C$18)*('Ejercicio 3 - TIR'!$D$18-'Ejercicio 3 - TIR'!$C$18)*N914),'Ejercicio 3 - TIR'!$E$18-SQRT(('Ejercicio 3 - TIR'!$E$18-'Ejercicio 3 - TIR'!$C$18)*('Ejercicio 3 - TIR'!$E$18-'Ejercicio 3 - TIR'!$D$18)*(1-N914)))</f>
        <v>41373.5665842091</v>
      </c>
      <c r="P914" s="27">
        <f ca="1" t="shared" si="6806"/>
        <v>0.628791821999659</v>
      </c>
      <c r="Q914" s="29">
        <f ca="1">IF(P914&lt;=('Ejercicio 3 - TIR'!$D$22-'Ejercicio 3 - TIR'!$C$22)/('Ejercicio 3 - TIR'!$E$22-'Ejercicio 3 - TIR'!$C$22),'Ejercicio 3 - TIR'!$C$22+SQRT(('Ejercicio 3 - TIR'!$E$22-'Ejercicio 3 - TIR'!$C$22)*('Ejercicio 3 - TIR'!$D$22-'Ejercicio 3 - TIR'!$C$22)*P914),'Ejercicio 3 - TIR'!$E$22-SQRT(('Ejercicio 3 - TIR'!$E$22-'Ejercicio 3 - TIR'!$C$22)*('Ejercicio 3 - TIR'!$E$22-'Ejercicio 3 - TIR'!$D$22)*(1-P914)))</f>
        <v>0.154150924186722</v>
      </c>
      <c r="R914" s="27">
        <f ca="1" t="shared" si="6806"/>
        <v>0.314553116615109</v>
      </c>
      <c r="S914" s="29">
        <f ca="1">IF(R914&lt;=('Ejercicio 3 - TIR'!$D$23-'Ejercicio 3 - TIR'!$C$23)/('Ejercicio 3 - TIR'!$E$23-'Ejercicio 3 - TIR'!$C$23),'Ejercicio 3 - TIR'!$C$23+SQRT(('Ejercicio 3 - TIR'!$E$23-'Ejercicio 3 - TIR'!$C$23)*('Ejercicio 3 - TIR'!$D$23-'Ejercicio 3 - TIR'!$C$23)*R914),'Ejercicio 3 - TIR'!$E$23-SQRT(('Ejercicio 3 - TIR'!$E$23-'Ejercicio 3 - TIR'!$C$23)*('Ejercicio 3 - TIR'!$E$23-'Ejercicio 3 - TIR'!$D$23)*(1-R914)))</f>
        <v>0.143794865200442</v>
      </c>
      <c r="T914" s="27">
        <f ca="1" t="shared" ref="T914:X914" si="6807">RAND()</f>
        <v>0.320487979249359</v>
      </c>
      <c r="U914" s="29">
        <f ca="1">IF(T914&lt;=('Ejercicio 3 - TIR'!$D$24-'Ejercicio 3 - TIR'!$C$24)/('Ejercicio 3 - TIR'!$E$24-'Ejercicio 3 - TIR'!$C$24),'Ejercicio 3 - TIR'!$C$24+SQRT(('Ejercicio 3 - TIR'!$E$24-'Ejercicio 3 - TIR'!$C$24)*('Ejercicio 3 - TIR'!$D$24-'Ejercicio 3 - TIR'!$C$24)*T914),'Ejercicio 3 - TIR'!$E$24-SQRT(('Ejercicio 3 - TIR'!$E$24-'Ejercicio 3 - TIR'!$C$24)*('Ejercicio 3 - TIR'!$E$24-'Ejercicio 3 - TIR'!$D$24)*(1-T914)))</f>
        <v>0.175942720682759</v>
      </c>
      <c r="V914" s="27">
        <f ca="1" t="shared" si="6807"/>
        <v>0.689568730636949</v>
      </c>
      <c r="W914" s="29">
        <f ca="1">IF(V914&lt;=('Ejercicio 3 - TIR'!$D$25-'Ejercicio 3 - TIR'!$C$25)/('Ejercicio 3 - TIR'!$E$25-'Ejercicio 3 - TIR'!$C$25),'Ejercicio 3 - TIR'!$C$25+SQRT(('Ejercicio 3 - TIR'!$E$25-'Ejercicio 3 - TIR'!$C$25)*('Ejercicio 3 - TIR'!$D$25-'Ejercicio 3 - TIR'!$C$25)*V914),'Ejercicio 3 - TIR'!$E$25-SQRT(('Ejercicio 3 - TIR'!$E$25-'Ejercicio 3 - TIR'!$C$25)*('Ejercicio 3 - TIR'!$E$25-'Ejercicio 3 - TIR'!$D$25)*(1-V914)))</f>
        <v>0.217037757315822</v>
      </c>
      <c r="X914" s="27">
        <f ca="1" t="shared" si="6807"/>
        <v>0.5356184336065</v>
      </c>
      <c r="Y914" s="29">
        <f ca="1">IF(X914&lt;=('Ejercicio 3 - TIR'!$D$26-'Ejercicio 3 - TIR'!$C$26)/('Ejercicio 3 - TIR'!$E$26-'Ejercicio 3 - TIR'!$C$26),'Ejercicio 3 - TIR'!$C$26+SQRT(('Ejercicio 3 - TIR'!$E$26-'Ejercicio 3 - TIR'!$C$26)*('Ejercicio 3 - TIR'!$D$26-'Ejercicio 3 - TIR'!$C$26)*X914),'Ejercicio 3 - TIR'!$E$26-SQRT(('Ejercicio 3 - TIR'!$E$26-'Ejercicio 3 - TIR'!$C$26)*('Ejercicio 3 - TIR'!$E$26-'Ejercicio 3 - TIR'!$D$26)*(1-X914)))</f>
        <v>0.22992345400764</v>
      </c>
      <c r="Z914" s="27">
        <f ca="1" t="shared" si="6668"/>
        <v>1.15415092418672</v>
      </c>
      <c r="AA914" s="27">
        <f ca="1" t="shared" si="6669"/>
        <v>1.32011190075112</v>
      </c>
      <c r="AB914" s="27">
        <f ca="1" t="shared" si="6670"/>
        <v>1.55237598017496</v>
      </c>
      <c r="AC914" s="27">
        <f ca="1" t="shared" si="6671"/>
        <v>1.88930018142308</v>
      </c>
      <c r="AD914" s="27">
        <f ca="1" t="shared" si="6672"/>
        <v>2.32369460479313</v>
      </c>
      <c r="AE914" s="26">
        <f ca="1" t="shared" si="6673"/>
        <v>5570.73924815348</v>
      </c>
      <c r="AF914" s="26">
        <f ca="1" t="shared" si="6674"/>
        <v>6371.78294740851</v>
      </c>
      <c r="AG914" s="26">
        <f ca="1" t="shared" si="6675"/>
        <v>7492.85177477558</v>
      </c>
      <c r="AH914" s="26">
        <f ca="1" t="shared" si="6676"/>
        <v>9119.08351987274</v>
      </c>
      <c r="AI914" s="26">
        <f ca="1" t="shared" si="6677"/>
        <v>11215.774700146</v>
      </c>
      <c r="AJ914" s="28">
        <f ca="1" t="shared" si="6678"/>
        <v>48658.1809867733</v>
      </c>
      <c r="AK914" s="28">
        <f ca="1" t="shared" si="6679"/>
        <v>57546.7286276488</v>
      </c>
      <c r="AL914" s="28">
        <f ca="1" t="shared" si="6680"/>
        <v>61421.4236719772</v>
      </c>
      <c r="AM914" s="28">
        <f ca="1" t="shared" si="6681"/>
        <v>82782.6303991328</v>
      </c>
      <c r="AN914" s="28">
        <f ca="1" t="shared" si="6682"/>
        <v>96139.5334527761</v>
      </c>
      <c r="AO914" s="28">
        <f ca="1">C914/'Ejercicio 3 - TIR'!$D$7</f>
        <v>12198.7187038469</v>
      </c>
      <c r="AP914" s="28">
        <f ca="1" t="shared" si="6683"/>
        <v>36459.4622829264</v>
      </c>
      <c r="AQ914" s="28">
        <f ca="1" t="shared" si="6684"/>
        <v>45348.0099238019</v>
      </c>
      <c r="AR914" s="28">
        <f ca="1" t="shared" si="6685"/>
        <v>49222.7049681304</v>
      </c>
      <c r="AS914" s="28">
        <f ca="1" t="shared" si="6686"/>
        <v>70583.911695286</v>
      </c>
      <c r="AT914" s="28">
        <f ca="1" t="shared" si="6687"/>
        <v>83940.8147489292</v>
      </c>
      <c r="AU914" s="28">
        <f ca="1">AP914*'Ejercicio 3 - TIR'!$D$5</f>
        <v>18229.7311414632</v>
      </c>
      <c r="AV914" s="28">
        <f ca="1">AQ914*'Ejercicio 3 - TIR'!$D$5</f>
        <v>22674.004961901</v>
      </c>
      <c r="AW914" s="28">
        <f ca="1">AR914*'Ejercicio 3 - TIR'!$D$5</f>
        <v>24611.3524840652</v>
      </c>
      <c r="AX914" s="28">
        <f ca="1">AS914*'Ejercicio 3 - TIR'!$D$5</f>
        <v>35291.955847643</v>
      </c>
      <c r="AY914" s="28">
        <f ca="1">AT914*'Ejercicio 3 - TIR'!$D$5</f>
        <v>41970.4073744646</v>
      </c>
      <c r="AZ914" s="28">
        <f ca="1" t="shared" ref="AZ914:BD914" si="6808">AJ914-AU914-AE914</f>
        <v>24857.7105971566</v>
      </c>
      <c r="BA914" s="28">
        <f ca="1" t="shared" si="6808"/>
        <v>28500.9407183393</v>
      </c>
      <c r="BB914" s="28">
        <f ca="1" t="shared" si="6808"/>
        <v>29317.2194131365</v>
      </c>
      <c r="BC914" s="28">
        <f ca="1" t="shared" si="6808"/>
        <v>38371.5910316171</v>
      </c>
      <c r="BD914" s="28">
        <f ca="1" t="shared" si="6808"/>
        <v>42953.3513781654</v>
      </c>
      <c r="BE914" s="28">
        <f ca="1" t="shared" ref="BE914:BI914" si="6809">AZ914/Z914</f>
        <v>21537.6603494666</v>
      </c>
      <c r="BF914" s="28">
        <f ca="1" t="shared" si="6809"/>
        <v>21589.7915185242</v>
      </c>
      <c r="BG914" s="28">
        <f ca="1" t="shared" si="6809"/>
        <v>18885.3858778673</v>
      </c>
      <c r="BH914" s="28">
        <f ca="1" t="shared" si="6809"/>
        <v>20309.9493711552</v>
      </c>
      <c r="BI914" s="28">
        <f ca="1" t="shared" si="6809"/>
        <v>18484.9382916174</v>
      </c>
      <c r="BJ914" s="28">
        <f ca="1" t="shared" si="6690"/>
        <v>83974.1753345819</v>
      </c>
      <c r="BK914" s="28">
        <f ca="1" t="shared" si="6691"/>
        <v>28346.096837518</v>
      </c>
      <c r="BL914" s="28">
        <f ca="1" t="shared" si="6692"/>
        <v>112320.2721721</v>
      </c>
      <c r="BM914" s="28">
        <f ca="1">BK914*'Ejercicio 3 - TIR'!$D$5</f>
        <v>14173.048418759</v>
      </c>
      <c r="BN914" s="28">
        <f ca="1" t="shared" si="6693"/>
        <v>98147.2237533409</v>
      </c>
      <c r="BO914" s="28">
        <f ca="1" t="shared" si="6694"/>
        <v>42237.5744002204</v>
      </c>
      <c r="BP914" s="28">
        <f ca="1" t="shared" si="6695"/>
        <v>-97131.8085675313</v>
      </c>
      <c r="BQ914" s="28">
        <f ca="1" t="shared" ref="BQ914:BT914" si="6810">BE914</f>
        <v>21537.6603494666</v>
      </c>
      <c r="BR914" s="28">
        <f ca="1" t="shared" si="6810"/>
        <v>21589.7915185242</v>
      </c>
      <c r="BS914" s="28">
        <f ca="1" t="shared" si="6810"/>
        <v>18885.3858778673</v>
      </c>
      <c r="BT914" s="28">
        <f ca="1" t="shared" si="6810"/>
        <v>20309.9493711552</v>
      </c>
      <c r="BU914" s="28">
        <f ca="1" t="shared" si="6697"/>
        <v>60722.5126918379</v>
      </c>
      <c r="BV914" s="30">
        <f ca="1" t="shared" si="6698"/>
        <v>12.0404358146967</v>
      </c>
    </row>
    <row r="915" ht="15" customHeight="1" spans="1:74">
      <c r="A915" s="26">
        <v>914</v>
      </c>
      <c r="B915" s="27">
        <f ca="1" t="shared" ref="B915:F915" si="6811">RAND()</f>
        <v>0.438089790506211</v>
      </c>
      <c r="C915" s="28">
        <f ca="1">IF(B915&lt;=('Ejercicio 3 - TIR'!$D$13-'Ejercicio 3 - TIR'!$C$13)/('Ejercicio 3 - TIR'!$E$13-'Ejercicio 3 - TIR'!$C$13),'Ejercicio 3 - TIR'!$C$13+SQRT(('Ejercicio 3 - TIR'!$E$13-'Ejercicio 3 - TIR'!$C$13)*('Ejercicio 3 - TIR'!$D$13-'Ejercicio 3 - TIR'!$C$13)*B915),'Ejercicio 3 - TIR'!$E$13-SQRT(('Ejercicio 3 - TIR'!$E$13-'Ejercicio 3 - TIR'!$C$13)*('Ejercicio 3 - TIR'!$E$13-'Ejercicio 3 - TIR'!$D$13)*(1-B915)))</f>
        <v>74032.8620870041</v>
      </c>
      <c r="D915" s="27">
        <f ca="1" t="shared" si="6811"/>
        <v>0.625287630216896</v>
      </c>
      <c r="E915" s="28">
        <f ca="1">IF(D915&lt;=('Ejercicio 3 - TIR'!$D$14-'Ejercicio 3 - TIR'!$C$14)/('Ejercicio 3 - TIR'!$E$14-'Ejercicio 3 - TIR'!$C$14),'Ejercicio 3 - TIR'!$C$14+SQRT(('Ejercicio 3 - TIR'!$E$14-'Ejercicio 3 - TIR'!$C$14)*('Ejercicio 3 - TIR'!$D$14-'Ejercicio 3 - TIR'!$C$14)*D915),'Ejercicio 3 - TIR'!$E$14-SQRT(('Ejercicio 3 - TIR'!$E$14-'Ejercicio 3 - TIR'!$C$14)*('Ejercicio 3 - TIR'!$E$14-'Ejercicio 3 - TIR'!$D$14)*(1-D915)))</f>
        <v>32502.8768539215</v>
      </c>
      <c r="F915" s="27">
        <f ca="1" t="shared" si="6811"/>
        <v>0.0426655338444182</v>
      </c>
      <c r="G915" s="28">
        <f ca="1">IF(F915&lt;=('Ejercicio 3 - TIR'!$D$18-'Ejercicio 3 - TIR'!$C$18)/('Ejercicio 3 - TIR'!$E$18-'Ejercicio 3 - TIR'!$C$18),'Ejercicio 3 - TIR'!$C$18+SQRT(('Ejercicio 3 - TIR'!$E$18-'Ejercicio 3 - TIR'!$C$18)*('Ejercicio 3 - TIR'!$D$18-'Ejercicio 3 - TIR'!$C$18)*F915),'Ejercicio 3 - TIR'!$E$18-SQRT(('Ejercicio 3 - TIR'!$E$18-'Ejercicio 3 - TIR'!$C$18)*('Ejercicio 3 - TIR'!$E$18-'Ejercicio 3 - TIR'!$D$18)*(1-F915)))</f>
        <v>32529.7885438634</v>
      </c>
      <c r="H915" s="27">
        <f ca="1" t="shared" ref="H915:L915" si="6812">RAND()</f>
        <v>0.223028213125316</v>
      </c>
      <c r="I915" s="28">
        <f ca="1">IF(H915&lt;=('Ejercicio 3 - TIR'!$D$18-'Ejercicio 3 - TIR'!$C$18)/('Ejercicio 3 - TIR'!$E$18-'Ejercicio 3 - TIR'!$C$18),'Ejercicio 3 - TIR'!$C$18+SQRT(('Ejercicio 3 - TIR'!$E$18-'Ejercicio 3 - TIR'!$C$18)*('Ejercicio 3 - TIR'!$D$18-'Ejercicio 3 - TIR'!$C$18)*H915),'Ejercicio 3 - TIR'!$E$18-SQRT(('Ejercicio 3 - TIR'!$E$18-'Ejercicio 3 - TIR'!$C$18)*('Ejercicio 3 - TIR'!$E$18-'Ejercicio 3 - TIR'!$D$18)*(1-H915)))</f>
        <v>35783.9633443511</v>
      </c>
      <c r="J915" s="27">
        <f ca="1" t="shared" si="6812"/>
        <v>0.583359332401893</v>
      </c>
      <c r="K915" s="28">
        <f ca="1">IF(J915&lt;=('Ejercicio 3 - TIR'!$D$18-'Ejercicio 3 - TIR'!$C$18)/('Ejercicio 3 - TIR'!$E$18-'Ejercicio 3 - TIR'!$C$18),'Ejercicio 3 - TIR'!$C$18+SQRT(('Ejercicio 3 - TIR'!$E$18-'Ejercicio 3 - TIR'!$C$18)*('Ejercicio 3 - TIR'!$D$18-'Ejercicio 3 - TIR'!$C$18)*J915),'Ejercicio 3 - TIR'!$E$18-SQRT(('Ejercicio 3 - TIR'!$E$18-'Ejercicio 3 - TIR'!$C$18)*('Ejercicio 3 - TIR'!$E$18-'Ejercicio 3 - TIR'!$D$18)*(1-J915)))</f>
        <v>39354.3519209127</v>
      </c>
      <c r="L915" s="27">
        <f ca="1" t="shared" si="6812"/>
        <v>0.237666925673656</v>
      </c>
      <c r="M915" s="28">
        <f ca="1">IF(L915&lt;=('Ejercicio 3 - TIR'!$D$18-'Ejercicio 3 - TIR'!$C$18)/('Ejercicio 3 - TIR'!$E$18-'Ejercicio 3 - TIR'!$C$18),'Ejercicio 3 - TIR'!$C$18+SQRT(('Ejercicio 3 - TIR'!$E$18-'Ejercicio 3 - TIR'!$C$18)*('Ejercicio 3 - TIR'!$D$18-'Ejercicio 3 - TIR'!$C$18)*L915),'Ejercicio 3 - TIR'!$E$18-SQRT(('Ejercicio 3 - TIR'!$E$18-'Ejercicio 3 - TIR'!$C$18)*('Ejercicio 3 - TIR'!$E$18-'Ejercicio 3 - TIR'!$D$18)*(1-L915)))</f>
        <v>35970.7653488517</v>
      </c>
      <c r="N915" s="27">
        <f ca="1" t="shared" ref="N915:R915" si="6813">RAND()</f>
        <v>0.0820812902499273</v>
      </c>
      <c r="O915" s="28">
        <f ca="1">IF(N915&lt;=('Ejercicio 3 - TIR'!$D$18-'Ejercicio 3 - TIR'!$C$18)/('Ejercicio 3 - TIR'!$E$18-'Ejercicio 3 - TIR'!$C$18),'Ejercicio 3 - TIR'!$C$18+SQRT(('Ejercicio 3 - TIR'!$E$18-'Ejercicio 3 - TIR'!$C$18)*('Ejercicio 3 - TIR'!$D$18-'Ejercicio 3 - TIR'!$C$18)*N915),'Ejercicio 3 - TIR'!$E$18-SQRT(('Ejercicio 3 - TIR'!$E$18-'Ejercicio 3 - TIR'!$C$18)*('Ejercicio 3 - TIR'!$E$18-'Ejercicio 3 - TIR'!$D$18)*(1-N915)))</f>
        <v>33508.8735425331</v>
      </c>
      <c r="P915" s="27">
        <f ca="1" t="shared" si="6813"/>
        <v>0.388068675385553</v>
      </c>
      <c r="Q915" s="29">
        <f ca="1">IF(P915&lt;=('Ejercicio 3 - TIR'!$D$22-'Ejercicio 3 - TIR'!$C$22)/('Ejercicio 3 - TIR'!$E$22-'Ejercicio 3 - TIR'!$C$22),'Ejercicio 3 - TIR'!$C$22+SQRT(('Ejercicio 3 - TIR'!$E$22-'Ejercicio 3 - TIR'!$C$22)*('Ejercicio 3 - TIR'!$D$22-'Ejercicio 3 - TIR'!$C$22)*P915),'Ejercicio 3 - TIR'!$E$22-SQRT(('Ejercicio 3 - TIR'!$E$22-'Ejercicio 3 - TIR'!$C$22)*('Ejercicio 3 - TIR'!$E$22-'Ejercicio 3 - TIR'!$D$22)*(1-P915)))</f>
        <v>0.146429597342638</v>
      </c>
      <c r="R915" s="27">
        <f ca="1" t="shared" si="6813"/>
        <v>0.308891612965905</v>
      </c>
      <c r="S915" s="29">
        <f ca="1">IF(R915&lt;=('Ejercicio 3 - TIR'!$D$23-'Ejercicio 3 - TIR'!$C$23)/('Ejercicio 3 - TIR'!$E$23-'Ejercicio 3 - TIR'!$C$23),'Ejercicio 3 - TIR'!$C$23+SQRT(('Ejercicio 3 - TIR'!$E$23-'Ejercicio 3 - TIR'!$C$23)*('Ejercicio 3 - TIR'!$D$23-'Ejercicio 3 - TIR'!$C$23)*R915),'Ejercicio 3 - TIR'!$E$23-SQRT(('Ejercicio 3 - TIR'!$E$23-'Ejercicio 3 - TIR'!$C$23)*('Ejercicio 3 - TIR'!$E$23-'Ejercicio 3 - TIR'!$D$23)*(1-R915)))</f>
        <v>0.143579756218813</v>
      </c>
      <c r="T915" s="27">
        <f ca="1" t="shared" ref="T915:X915" si="6814">RAND()</f>
        <v>0.190965058623783</v>
      </c>
      <c r="U915" s="29">
        <f ca="1">IF(T915&lt;=('Ejercicio 3 - TIR'!$D$24-'Ejercicio 3 - TIR'!$C$24)/('Ejercicio 3 - TIR'!$E$24-'Ejercicio 3 - TIR'!$C$24),'Ejercicio 3 - TIR'!$C$24+SQRT(('Ejercicio 3 - TIR'!$E$24-'Ejercicio 3 - TIR'!$C$24)*('Ejercicio 3 - TIR'!$D$24-'Ejercicio 3 - TIR'!$C$24)*T915),'Ejercicio 3 - TIR'!$E$24-SQRT(('Ejercicio 3 - TIR'!$E$24-'Ejercicio 3 - TIR'!$C$24)*('Ejercicio 3 - TIR'!$E$24-'Ejercicio 3 - TIR'!$D$24)*(1-T915)))</f>
        <v>0.170025649130801</v>
      </c>
      <c r="V915" s="27">
        <f ca="1" t="shared" si="6814"/>
        <v>0.406444173856358</v>
      </c>
      <c r="W915" s="29">
        <f ca="1">IF(V915&lt;=('Ejercicio 3 - TIR'!$D$25-'Ejercicio 3 - TIR'!$C$25)/('Ejercicio 3 - TIR'!$E$25-'Ejercicio 3 - TIR'!$C$25),'Ejercicio 3 - TIR'!$C$25+SQRT(('Ejercicio 3 - TIR'!$E$25-'Ejercicio 3 - TIR'!$C$25)*('Ejercicio 3 - TIR'!$D$25-'Ejercicio 3 - TIR'!$C$25)*V915),'Ejercicio 3 - TIR'!$E$25-SQRT(('Ejercicio 3 - TIR'!$E$25-'Ejercicio 3 - TIR'!$C$25)*('Ejercicio 3 - TIR'!$E$25-'Ejercicio 3 - TIR'!$D$25)*(1-V915)))</f>
        <v>0.20442099834899</v>
      </c>
      <c r="X915" s="27">
        <f ca="1" t="shared" si="6814"/>
        <v>0.358560826297424</v>
      </c>
      <c r="Y915" s="29">
        <f ca="1">IF(X915&lt;=('Ejercicio 3 - TIR'!$D$26-'Ejercicio 3 - TIR'!$C$26)/('Ejercicio 3 - TIR'!$E$26-'Ejercicio 3 - TIR'!$C$26),'Ejercicio 3 - TIR'!$C$26+SQRT(('Ejercicio 3 - TIR'!$E$26-'Ejercicio 3 - TIR'!$C$26)*('Ejercicio 3 - TIR'!$D$26-'Ejercicio 3 - TIR'!$C$26)*X915),'Ejercicio 3 - TIR'!$E$26-SQRT(('Ejercicio 3 - TIR'!$E$26-'Ejercicio 3 - TIR'!$C$26)*('Ejercicio 3 - TIR'!$E$26-'Ejercicio 3 - TIR'!$D$26)*(1-X915)))</f>
        <v>0.221146185017504</v>
      </c>
      <c r="Z915" s="27">
        <f ca="1" t="shared" si="6668"/>
        <v>1.14642959734264</v>
      </c>
      <c r="AA915" s="27">
        <f ca="1" t="shared" si="6669"/>
        <v>1.31103367945113</v>
      </c>
      <c r="AB915" s="27">
        <f ca="1" t="shared" si="6670"/>
        <v>1.53394303183215</v>
      </c>
      <c r="AC915" s="27">
        <f ca="1" t="shared" si="6671"/>
        <v>1.84751319780975</v>
      </c>
      <c r="AD915" s="27">
        <f ca="1" t="shared" si="6672"/>
        <v>2.25608369327486</v>
      </c>
      <c r="AE915" s="26">
        <f ca="1" t="shared" si="6673"/>
        <v>4759.38317019709</v>
      </c>
      <c r="AF915" s="26">
        <f ca="1" t="shared" si="6674"/>
        <v>5442.7342455259</v>
      </c>
      <c r="AG915" s="26">
        <f ca="1" t="shared" si="6675"/>
        <v>6368.13866866789</v>
      </c>
      <c r="AH915" s="26">
        <f ca="1" t="shared" si="6676"/>
        <v>7669.91993294178</v>
      </c>
      <c r="AI915" s="26">
        <f ca="1" t="shared" si="6677"/>
        <v>9366.09346550157</v>
      </c>
      <c r="AJ915" s="28">
        <f ca="1" t="shared" si="6678"/>
        <v>37293.1123819825</v>
      </c>
      <c r="AK915" s="28">
        <f ca="1" t="shared" si="6679"/>
        <v>46913.9811286889</v>
      </c>
      <c r="AL915" s="28">
        <f ca="1" t="shared" si="6680"/>
        <v>60367.3339013541</v>
      </c>
      <c r="AM915" s="28">
        <f ca="1" t="shared" si="6681"/>
        <v>66456.4637173212</v>
      </c>
      <c r="AN915" s="28">
        <f ca="1" t="shared" si="6682"/>
        <v>75598.8231793186</v>
      </c>
      <c r="AO915" s="28">
        <f ca="1">C915/'Ejercicio 3 - TIR'!$D$7</f>
        <v>14806.5724174008</v>
      </c>
      <c r="AP915" s="28">
        <f ca="1" t="shared" si="6683"/>
        <v>22486.5399645817</v>
      </c>
      <c r="AQ915" s="28">
        <f ca="1" t="shared" si="6684"/>
        <v>32107.408711288</v>
      </c>
      <c r="AR915" s="28">
        <f ca="1" t="shared" si="6685"/>
        <v>45560.7614839533</v>
      </c>
      <c r="AS915" s="28">
        <f ca="1" t="shared" si="6686"/>
        <v>51649.8912999204</v>
      </c>
      <c r="AT915" s="28">
        <f ca="1" t="shared" si="6687"/>
        <v>60792.2507619177</v>
      </c>
      <c r="AU915" s="28">
        <f ca="1">AP915*'Ejercicio 3 - TIR'!$D$5</f>
        <v>11243.2699822909</v>
      </c>
      <c r="AV915" s="28">
        <f ca="1">AQ915*'Ejercicio 3 - TIR'!$D$5</f>
        <v>16053.704355644</v>
      </c>
      <c r="AW915" s="28">
        <f ca="1">AR915*'Ejercicio 3 - TIR'!$D$5</f>
        <v>22780.3807419766</v>
      </c>
      <c r="AX915" s="28">
        <f ca="1">AS915*'Ejercicio 3 - TIR'!$D$5</f>
        <v>25824.9456499602</v>
      </c>
      <c r="AY915" s="28">
        <f ca="1">AT915*'Ejercicio 3 - TIR'!$D$5</f>
        <v>30396.1253809589</v>
      </c>
      <c r="AZ915" s="28">
        <f ca="1" t="shared" ref="AZ915:BD915" si="6815">AJ915-AU915-AE915</f>
        <v>21290.4592294946</v>
      </c>
      <c r="BA915" s="28">
        <f ca="1" t="shared" si="6815"/>
        <v>25417.5425275189</v>
      </c>
      <c r="BB915" s="28">
        <f ca="1" t="shared" si="6815"/>
        <v>31218.8144907096</v>
      </c>
      <c r="BC915" s="28">
        <f ca="1" t="shared" si="6815"/>
        <v>32961.5981344192</v>
      </c>
      <c r="BD915" s="28">
        <f ca="1" t="shared" si="6815"/>
        <v>35836.6043328581</v>
      </c>
      <c r="BE915" s="28">
        <f ca="1" t="shared" ref="BE915:BI915" si="6816">AZ915/Z915</f>
        <v>18571.1004660423</v>
      </c>
      <c r="BF915" s="28">
        <f ca="1" t="shared" si="6816"/>
        <v>19387.4062321268</v>
      </c>
      <c r="BG915" s="28">
        <f ca="1" t="shared" si="6816"/>
        <v>20352.00385077</v>
      </c>
      <c r="BH915" s="28">
        <f ca="1" t="shared" si="6816"/>
        <v>17841.0623390921</v>
      </c>
      <c r="BI915" s="28">
        <f ca="1" t="shared" si="6816"/>
        <v>15884.4303691761</v>
      </c>
      <c r="BJ915" s="28">
        <f ca="1" t="shared" si="6690"/>
        <v>73329.2104546534</v>
      </c>
      <c r="BK915" s="28">
        <f ca="1" t="shared" si="6691"/>
        <v>33404.8665841914</v>
      </c>
      <c r="BL915" s="28">
        <f ca="1" t="shared" si="6692"/>
        <v>106734.077038845</v>
      </c>
      <c r="BM915" s="28">
        <f ca="1">BK915*'Ejercicio 3 - TIR'!$D$5</f>
        <v>16702.4332920957</v>
      </c>
      <c r="BN915" s="28">
        <f ca="1" t="shared" si="6693"/>
        <v>90031.6437467491</v>
      </c>
      <c r="BO915" s="28">
        <f ca="1" t="shared" si="6694"/>
        <v>39906.1630626219</v>
      </c>
      <c r="BP915" s="28">
        <f ca="1" t="shared" si="6695"/>
        <v>-106535.738940926</v>
      </c>
      <c r="BQ915" s="28">
        <f ca="1" t="shared" ref="BQ915:BT915" si="6817">BE915</f>
        <v>18571.1004660423</v>
      </c>
      <c r="BR915" s="28">
        <f ca="1" t="shared" si="6817"/>
        <v>19387.4062321268</v>
      </c>
      <c r="BS915" s="28">
        <f ca="1" t="shared" si="6817"/>
        <v>20352.00385077</v>
      </c>
      <c r="BT915" s="28">
        <f ca="1" t="shared" si="6817"/>
        <v>17841.0623390921</v>
      </c>
      <c r="BU915" s="28">
        <f ca="1" t="shared" si="6697"/>
        <v>55790.593431798</v>
      </c>
      <c r="BV915" s="30">
        <f ca="1" t="shared" si="6698"/>
        <v>6.33325441247679</v>
      </c>
    </row>
    <row r="916" ht="15" customHeight="1" spans="1:74">
      <c r="A916" s="26">
        <v>915</v>
      </c>
      <c r="B916" s="27">
        <f ca="1" t="shared" ref="B916:F916" si="6818">RAND()</f>
        <v>0.814397666331187</v>
      </c>
      <c r="C916" s="28">
        <f ca="1">IF(B916&lt;=('Ejercicio 3 - TIR'!$D$13-'Ejercicio 3 - TIR'!$C$13)/('Ejercicio 3 - TIR'!$E$13-'Ejercicio 3 - TIR'!$C$13),'Ejercicio 3 - TIR'!$C$13+SQRT(('Ejercicio 3 - TIR'!$E$13-'Ejercicio 3 - TIR'!$C$13)*('Ejercicio 3 - TIR'!$D$13-'Ejercicio 3 - TIR'!$C$13)*B916),'Ejercicio 3 - TIR'!$E$13-SQRT(('Ejercicio 3 - TIR'!$E$13-'Ejercicio 3 - TIR'!$C$13)*('Ejercicio 3 - TIR'!$E$13-'Ejercicio 3 - TIR'!$D$13)*(1-B916)))</f>
        <v>85076.0996920183</v>
      </c>
      <c r="D916" s="27">
        <f ca="1" t="shared" si="6818"/>
        <v>0.553332258534883</v>
      </c>
      <c r="E916" s="28">
        <f ca="1">IF(D916&lt;=('Ejercicio 3 - TIR'!$D$14-'Ejercicio 3 - TIR'!$C$14)/('Ejercicio 3 - TIR'!$E$14-'Ejercicio 3 - TIR'!$C$14),'Ejercicio 3 - TIR'!$C$14+SQRT(('Ejercicio 3 - TIR'!$E$14-'Ejercicio 3 - TIR'!$C$14)*('Ejercicio 3 - TIR'!$D$14-'Ejercicio 3 - TIR'!$C$14)*D916),'Ejercicio 3 - TIR'!$E$14-SQRT(('Ejercicio 3 - TIR'!$E$14-'Ejercicio 3 - TIR'!$C$14)*('Ejercicio 3 - TIR'!$E$14-'Ejercicio 3 - TIR'!$D$14)*(1-D916)))</f>
        <v>31814.6373800688</v>
      </c>
      <c r="F916" s="27">
        <f ca="1" t="shared" si="6818"/>
        <v>0.966261625438802</v>
      </c>
      <c r="G916" s="28">
        <f ca="1">IF(F916&lt;=('Ejercicio 3 - TIR'!$D$18-'Ejercicio 3 - TIR'!$C$18)/('Ejercicio 3 - TIR'!$E$18-'Ejercicio 3 - TIR'!$C$18),'Ejercicio 3 - TIR'!$C$18+SQRT(('Ejercicio 3 - TIR'!$E$18-'Ejercicio 3 - TIR'!$C$18)*('Ejercicio 3 - TIR'!$D$18-'Ejercicio 3 - TIR'!$C$18)*F916),'Ejercicio 3 - TIR'!$E$18-SQRT(('Ejercicio 3 - TIR'!$E$18-'Ejercicio 3 - TIR'!$C$18)*('Ejercicio 3 - TIR'!$E$18-'Ejercicio 3 - TIR'!$D$18)*(1-F916)))</f>
        <v>43409.2837801513</v>
      </c>
      <c r="H916" s="27">
        <f ca="1" t="shared" ref="H916:L916" si="6819">RAND()</f>
        <v>0.326960320400757</v>
      </c>
      <c r="I916" s="28">
        <f ca="1">IF(H916&lt;=('Ejercicio 3 - TIR'!$D$18-'Ejercicio 3 - TIR'!$C$18)/('Ejercicio 3 - TIR'!$E$18-'Ejercicio 3 - TIR'!$C$18),'Ejercicio 3 - TIR'!$C$18+SQRT(('Ejercicio 3 - TIR'!$E$18-'Ejercicio 3 - TIR'!$C$18)*('Ejercicio 3 - TIR'!$D$18-'Ejercicio 3 - TIR'!$C$18)*H916),'Ejercicio 3 - TIR'!$E$18-SQRT(('Ejercicio 3 - TIR'!$E$18-'Ejercicio 3 - TIR'!$C$18)*('Ejercicio 3 - TIR'!$E$18-'Ejercicio 3 - TIR'!$D$18)*(1-H916)))</f>
        <v>37003.1455832443</v>
      </c>
      <c r="J916" s="27">
        <f ca="1" t="shared" si="6819"/>
        <v>0.440380633719612</v>
      </c>
      <c r="K916" s="28">
        <f ca="1">IF(J916&lt;=('Ejercicio 3 - TIR'!$D$18-'Ejercicio 3 - TIR'!$C$18)/('Ejercicio 3 - TIR'!$E$18-'Ejercicio 3 - TIR'!$C$18),'Ejercicio 3 - TIR'!$C$18+SQRT(('Ejercicio 3 - TIR'!$E$18-'Ejercicio 3 - TIR'!$C$18)*('Ejercicio 3 - TIR'!$D$18-'Ejercicio 3 - TIR'!$C$18)*J916),'Ejercicio 3 - TIR'!$E$18-SQRT(('Ejercicio 3 - TIR'!$E$18-'Ejercicio 3 - TIR'!$C$18)*('Ejercicio 3 - TIR'!$E$18-'Ejercicio 3 - TIR'!$D$18)*(1-J916)))</f>
        <v>38127.5516029086</v>
      </c>
      <c r="L916" s="27">
        <f ca="1" t="shared" si="6819"/>
        <v>0.0833452103945749</v>
      </c>
      <c r="M916" s="28">
        <f ca="1">IF(L916&lt;=('Ejercicio 3 - TIR'!$D$18-'Ejercicio 3 - TIR'!$C$18)/('Ejercicio 3 - TIR'!$E$18-'Ejercicio 3 - TIR'!$C$18),'Ejercicio 3 - TIR'!$C$18+SQRT(('Ejercicio 3 - TIR'!$E$18-'Ejercicio 3 - TIR'!$C$18)*('Ejercicio 3 - TIR'!$D$18-'Ejercicio 3 - TIR'!$C$18)*L916),'Ejercicio 3 - TIR'!$E$18-SQRT(('Ejercicio 3 - TIR'!$E$18-'Ejercicio 3 - TIR'!$C$18)*('Ejercicio 3 - TIR'!$E$18-'Ejercicio 3 - TIR'!$D$18)*(1-L916)))</f>
        <v>33535.7858474724</v>
      </c>
      <c r="N916" s="27">
        <f ca="1" t="shared" ref="N916:R916" si="6820">RAND()</f>
        <v>0.984040062891121</v>
      </c>
      <c r="O916" s="28">
        <f ca="1">IF(N916&lt;=('Ejercicio 3 - TIR'!$D$18-'Ejercicio 3 - TIR'!$C$18)/('Ejercicio 3 - TIR'!$E$18-'Ejercicio 3 - TIR'!$C$18),'Ejercicio 3 - TIR'!$C$18+SQRT(('Ejercicio 3 - TIR'!$E$18-'Ejercicio 3 - TIR'!$C$18)*('Ejercicio 3 - TIR'!$D$18-'Ejercicio 3 - TIR'!$C$18)*N916),'Ejercicio 3 - TIR'!$E$18-SQRT(('Ejercicio 3 - TIR'!$E$18-'Ejercicio 3 - TIR'!$C$18)*('Ejercicio 3 - TIR'!$E$18-'Ejercicio 3 - TIR'!$D$18)*(1-N916)))</f>
        <v>43905.9272039001</v>
      </c>
      <c r="P916" s="27">
        <f ca="1" t="shared" si="6820"/>
        <v>0.596525927037936</v>
      </c>
      <c r="Q916" s="29">
        <f ca="1">IF(P916&lt;=('Ejercicio 3 - TIR'!$D$22-'Ejercicio 3 - TIR'!$C$22)/('Ejercicio 3 - TIR'!$E$22-'Ejercicio 3 - TIR'!$C$22),'Ejercicio 3 - TIR'!$C$22+SQRT(('Ejercicio 3 - TIR'!$E$22-'Ejercicio 3 - TIR'!$C$22)*('Ejercicio 3 - TIR'!$D$22-'Ejercicio 3 - TIR'!$C$22)*P916),'Ejercicio 3 - TIR'!$E$22-SQRT(('Ejercicio 3 - TIR'!$E$22-'Ejercicio 3 - TIR'!$C$22)*('Ejercicio 3 - TIR'!$E$22-'Ejercicio 3 - TIR'!$D$22)*(1-P916)))</f>
        <v>0.15305091223563</v>
      </c>
      <c r="R916" s="27">
        <f ca="1" t="shared" si="6820"/>
        <v>0.224162973108563</v>
      </c>
      <c r="S916" s="29">
        <f ca="1">IF(R916&lt;=('Ejercicio 3 - TIR'!$D$23-'Ejercicio 3 - TIR'!$C$23)/('Ejercicio 3 - TIR'!$E$23-'Ejercicio 3 - TIR'!$C$23),'Ejercicio 3 - TIR'!$C$23+SQRT(('Ejercicio 3 - TIR'!$E$23-'Ejercicio 3 - TIR'!$C$23)*('Ejercicio 3 - TIR'!$D$23-'Ejercicio 3 - TIR'!$C$23)*R916),'Ejercicio 3 - TIR'!$E$23-SQRT(('Ejercicio 3 - TIR'!$E$23-'Ejercicio 3 - TIR'!$C$23)*('Ejercicio 3 - TIR'!$E$23-'Ejercicio 3 - TIR'!$D$23)*(1-R916)))</f>
        <v>0.140087143938236</v>
      </c>
      <c r="T916" s="27">
        <f ca="1" t="shared" ref="T916:X916" si="6821">RAND()</f>
        <v>0.649134890063647</v>
      </c>
      <c r="U916" s="29">
        <f ca="1">IF(T916&lt;=('Ejercicio 3 - TIR'!$D$24-'Ejercicio 3 - TIR'!$C$24)/('Ejercicio 3 - TIR'!$E$24-'Ejercicio 3 - TIR'!$C$24),'Ejercicio 3 - TIR'!$C$24+SQRT(('Ejercicio 3 - TIR'!$E$24-'Ejercicio 3 - TIR'!$C$24)*('Ejercicio 3 - TIR'!$D$24-'Ejercicio 3 - TIR'!$C$24)*T916),'Ejercicio 3 - TIR'!$E$24-SQRT(('Ejercicio 3 - TIR'!$E$24-'Ejercicio 3 - TIR'!$C$24)*('Ejercicio 3 - TIR'!$E$24-'Ejercicio 3 - TIR'!$D$24)*(1-T916)))</f>
        <v>0.188656383300235</v>
      </c>
      <c r="V916" s="27">
        <f ca="1" t="shared" si="6821"/>
        <v>0.0406473333979593</v>
      </c>
      <c r="W916" s="29">
        <f ca="1">IF(V916&lt;=('Ejercicio 3 - TIR'!$D$25-'Ejercicio 3 - TIR'!$C$25)/('Ejercicio 3 - TIR'!$E$25-'Ejercicio 3 - TIR'!$C$25),'Ejercicio 3 - TIR'!$C$25+SQRT(('Ejercicio 3 - TIR'!$E$25-'Ejercicio 3 - TIR'!$C$25)*('Ejercicio 3 - TIR'!$D$25-'Ejercicio 3 - TIR'!$C$25)*V916),'Ejercicio 3 - TIR'!$E$25-SQRT(('Ejercicio 3 - TIR'!$E$25-'Ejercicio 3 - TIR'!$C$25)*('Ejercicio 3 - TIR'!$E$25-'Ejercicio 3 - TIR'!$D$25)*(1-V916)))</f>
        <v>0.18754362424549</v>
      </c>
      <c r="X916" s="27">
        <f ca="1" t="shared" si="6821"/>
        <v>0.233902629655225</v>
      </c>
      <c r="Y916" s="29">
        <f ca="1">IF(X916&lt;=('Ejercicio 3 - TIR'!$D$26-'Ejercicio 3 - TIR'!$C$26)/('Ejercicio 3 - TIR'!$E$26-'Ejercicio 3 - TIR'!$C$26),'Ejercicio 3 - TIR'!$C$26+SQRT(('Ejercicio 3 - TIR'!$E$26-'Ejercicio 3 - TIR'!$C$26)*('Ejercicio 3 - TIR'!$D$26-'Ejercicio 3 - TIR'!$C$26)*X916),'Ejercicio 3 - TIR'!$E$26-SQRT(('Ejercicio 3 - TIR'!$E$26-'Ejercicio 3 - TIR'!$C$26)*('Ejercicio 3 - TIR'!$E$26-'Ejercicio 3 - TIR'!$D$26)*(1-X916)))</f>
        <v>0.215130401908229</v>
      </c>
      <c r="Z916" s="27">
        <f ca="1" t="shared" si="6668"/>
        <v>1.15305091223563</v>
      </c>
      <c r="AA916" s="27">
        <f ca="1" t="shared" si="6669"/>
        <v>1.3145785213461</v>
      </c>
      <c r="AB916" s="27">
        <f ca="1" t="shared" si="6670"/>
        <v>1.56258215074742</v>
      </c>
      <c r="AC916" s="27">
        <f ca="1" t="shared" si="6671"/>
        <v>1.85563447047991</v>
      </c>
      <c r="AD916" s="27">
        <f ca="1" t="shared" si="6672"/>
        <v>2.25483785990901</v>
      </c>
      <c r="AE916" s="26">
        <f ca="1" t="shared" si="6673"/>
        <v>4869.2592734653</v>
      </c>
      <c r="AF916" s="26">
        <f ca="1" t="shared" si="6674"/>
        <v>5551.37989817982</v>
      </c>
      <c r="AG916" s="26">
        <f ca="1" t="shared" si="6675"/>
        <v>6598.68315209605</v>
      </c>
      <c r="AH916" s="26">
        <f ca="1" t="shared" si="6676"/>
        <v>7836.2241056878</v>
      </c>
      <c r="AI916" s="26">
        <f ca="1" t="shared" si="6677"/>
        <v>9522.03414698737</v>
      </c>
      <c r="AJ916" s="28">
        <f ca="1" t="shared" si="6678"/>
        <v>50053.1142621988</v>
      </c>
      <c r="AK916" s="28">
        <f ca="1" t="shared" si="6679"/>
        <v>48643.5404059756</v>
      </c>
      <c r="AL916" s="28">
        <f ca="1" t="shared" si="6680"/>
        <v>59577.4315864062</v>
      </c>
      <c r="AM916" s="28">
        <f ca="1" t="shared" si="6681"/>
        <v>62230.160213202</v>
      </c>
      <c r="AN916" s="28">
        <f ca="1" t="shared" si="6682"/>
        <v>99000.7469337629</v>
      </c>
      <c r="AO916" s="28">
        <f ca="1">C916/'Ejercicio 3 - TIR'!$D$7</f>
        <v>17015.2199384037</v>
      </c>
      <c r="AP916" s="28">
        <f ca="1" t="shared" si="6683"/>
        <v>33037.8943237951</v>
      </c>
      <c r="AQ916" s="28">
        <f ca="1" t="shared" si="6684"/>
        <v>31628.3204675719</v>
      </c>
      <c r="AR916" s="28">
        <f ca="1" t="shared" si="6685"/>
        <v>42562.2116480026</v>
      </c>
      <c r="AS916" s="28">
        <f ca="1" t="shared" si="6686"/>
        <v>45214.9402747984</v>
      </c>
      <c r="AT916" s="28">
        <f ca="1" t="shared" si="6687"/>
        <v>81985.5269953593</v>
      </c>
      <c r="AU916" s="28">
        <f ca="1">AP916*'Ejercicio 3 - TIR'!$D$5</f>
        <v>16518.9471618975</v>
      </c>
      <c r="AV916" s="28">
        <f ca="1">AQ916*'Ejercicio 3 - TIR'!$D$5</f>
        <v>15814.160233786</v>
      </c>
      <c r="AW916" s="28">
        <f ca="1">AR916*'Ejercicio 3 - TIR'!$D$5</f>
        <v>21281.1058240013</v>
      </c>
      <c r="AX916" s="28">
        <f ca="1">AS916*'Ejercicio 3 - TIR'!$D$5</f>
        <v>22607.4701373992</v>
      </c>
      <c r="AY916" s="28">
        <f ca="1">AT916*'Ejercicio 3 - TIR'!$D$5</f>
        <v>40992.7634976796</v>
      </c>
      <c r="AZ916" s="28">
        <f ca="1" t="shared" ref="AZ916:BD916" si="6822">AJ916-AU916-AE916</f>
        <v>28664.9078268359</v>
      </c>
      <c r="BA916" s="28">
        <f ca="1" t="shared" si="6822"/>
        <v>27278.0002740098</v>
      </c>
      <c r="BB916" s="28">
        <f ca="1" t="shared" si="6822"/>
        <v>31697.6426103089</v>
      </c>
      <c r="BC916" s="28">
        <f ca="1" t="shared" si="6822"/>
        <v>31786.465970115</v>
      </c>
      <c r="BD916" s="28">
        <f ca="1" t="shared" si="6822"/>
        <v>48485.9492890959</v>
      </c>
      <c r="BE916" s="28">
        <f ca="1" t="shared" ref="BE916:BI916" si="6823">AZ916/Z916</f>
        <v>24860.0538993183</v>
      </c>
      <c r="BF916" s="28">
        <f ca="1" t="shared" si="6823"/>
        <v>20750.3772738336</v>
      </c>
      <c r="BG916" s="28">
        <f ca="1" t="shared" si="6823"/>
        <v>20285.4247344033</v>
      </c>
      <c r="BH916" s="28">
        <f ca="1" t="shared" si="6823"/>
        <v>17129.7022532107</v>
      </c>
      <c r="BI916" s="28">
        <f ca="1" t="shared" si="6823"/>
        <v>21503.0757426844</v>
      </c>
      <c r="BJ916" s="28">
        <f ca="1" t="shared" si="6690"/>
        <v>71736.8488638555</v>
      </c>
      <c r="BK916" s="28">
        <f ca="1" t="shared" si="6691"/>
        <v>38366.5621117913</v>
      </c>
      <c r="BL916" s="28">
        <f ca="1" t="shared" si="6692"/>
        <v>110103.410975647</v>
      </c>
      <c r="BM916" s="28">
        <f ca="1">BK916*'Ejercicio 3 - TIR'!$D$5</f>
        <v>19183.2810558956</v>
      </c>
      <c r="BN916" s="28">
        <f ca="1" t="shared" si="6693"/>
        <v>90920.1299197511</v>
      </c>
      <c r="BO916" s="28">
        <f ca="1" t="shared" si="6694"/>
        <v>40322.2473492706</v>
      </c>
      <c r="BP916" s="28">
        <f ca="1" t="shared" si="6695"/>
        <v>-116890.737072087</v>
      </c>
      <c r="BQ916" s="28">
        <f ca="1" t="shared" ref="BQ916:BT916" si="6824">BE916</f>
        <v>24860.0538993183</v>
      </c>
      <c r="BR916" s="28">
        <f ca="1" t="shared" si="6824"/>
        <v>20750.3772738336</v>
      </c>
      <c r="BS916" s="28">
        <f ca="1" t="shared" si="6824"/>
        <v>20285.4247344033</v>
      </c>
      <c r="BT916" s="28">
        <f ca="1" t="shared" si="6824"/>
        <v>17129.7022532107</v>
      </c>
      <c r="BU916" s="28">
        <f ca="1" t="shared" si="6697"/>
        <v>61825.323091955</v>
      </c>
      <c r="BV916" s="30">
        <f ca="1" t="shared" si="6698"/>
        <v>6.49466509368586</v>
      </c>
    </row>
    <row r="917" ht="15" customHeight="1" spans="1:74">
      <c r="A917" s="26">
        <v>916</v>
      </c>
      <c r="B917" s="27">
        <f ca="1" t="shared" ref="B917:F917" si="6825">RAND()</f>
        <v>0.770931371845836</v>
      </c>
      <c r="C917" s="28">
        <f ca="1">IF(B917&lt;=('Ejercicio 3 - TIR'!$D$13-'Ejercicio 3 - TIR'!$C$13)/('Ejercicio 3 - TIR'!$E$13-'Ejercicio 3 - TIR'!$C$13),'Ejercicio 3 - TIR'!$C$13+SQRT(('Ejercicio 3 - TIR'!$E$13-'Ejercicio 3 - TIR'!$C$13)*('Ejercicio 3 - TIR'!$D$13-'Ejercicio 3 - TIR'!$C$13)*B917),'Ejercicio 3 - TIR'!$E$13-SQRT(('Ejercicio 3 - TIR'!$E$13-'Ejercicio 3 - TIR'!$C$13)*('Ejercicio 3 - TIR'!$E$13-'Ejercicio 3 - TIR'!$D$13)*(1-B917)))</f>
        <v>83420.4235945246</v>
      </c>
      <c r="D917" s="27">
        <f ca="1" t="shared" si="6825"/>
        <v>0.651456081421411</v>
      </c>
      <c r="E917" s="28">
        <f ca="1">IF(D917&lt;=('Ejercicio 3 - TIR'!$D$14-'Ejercicio 3 - TIR'!$C$14)/('Ejercicio 3 - TIR'!$E$14-'Ejercicio 3 - TIR'!$C$14),'Ejercicio 3 - TIR'!$C$14+SQRT(('Ejercicio 3 - TIR'!$E$14-'Ejercicio 3 - TIR'!$C$14)*('Ejercicio 3 - TIR'!$D$14-'Ejercicio 3 - TIR'!$C$14)*D917),'Ejercicio 3 - TIR'!$E$14-SQRT(('Ejercicio 3 - TIR'!$E$14-'Ejercicio 3 - TIR'!$C$14)*('Ejercicio 3 - TIR'!$E$14-'Ejercicio 3 - TIR'!$D$14)*(1-D917)))</f>
        <v>32769.3992098313</v>
      </c>
      <c r="F917" s="27">
        <f ca="1" t="shared" si="6825"/>
        <v>0.255082747171272</v>
      </c>
      <c r="G917" s="28">
        <f ca="1">IF(F917&lt;=('Ejercicio 3 - TIR'!$D$18-'Ejercicio 3 - TIR'!$C$18)/('Ejercicio 3 - TIR'!$E$18-'Ejercicio 3 - TIR'!$C$18),'Ejercicio 3 - TIR'!$C$18+SQRT(('Ejercicio 3 - TIR'!$E$18-'Ejercicio 3 - TIR'!$C$18)*('Ejercicio 3 - TIR'!$D$18-'Ejercicio 3 - TIR'!$C$18)*F917),'Ejercicio 3 - TIR'!$E$18-SQRT(('Ejercicio 3 - TIR'!$E$18-'Ejercicio 3 - TIR'!$C$18)*('Ejercicio 3 - TIR'!$E$18-'Ejercicio 3 - TIR'!$D$18)*(1-F917)))</f>
        <v>36185.6618138798</v>
      </c>
      <c r="H917" s="27">
        <f ca="1" t="shared" ref="H917:L917" si="6826">RAND()</f>
        <v>0.215297173146837</v>
      </c>
      <c r="I917" s="28">
        <f ca="1">IF(H917&lt;=('Ejercicio 3 - TIR'!$D$18-'Ejercicio 3 - TIR'!$C$18)/('Ejercicio 3 - TIR'!$E$18-'Ejercicio 3 - TIR'!$C$18),'Ejercicio 3 - TIR'!$C$18+SQRT(('Ejercicio 3 - TIR'!$E$18-'Ejercicio 3 - TIR'!$C$18)*('Ejercicio 3 - TIR'!$D$18-'Ejercicio 3 - TIR'!$C$18)*H917),'Ejercicio 3 - TIR'!$E$18-SQRT(('Ejercicio 3 - TIR'!$E$18-'Ejercicio 3 - TIR'!$C$18)*('Ejercicio 3 - TIR'!$E$18-'Ejercicio 3 - TIR'!$D$18)*(1-H917)))</f>
        <v>35682.8316860546</v>
      </c>
      <c r="J917" s="27">
        <f ca="1" t="shared" si="6826"/>
        <v>0.516110193433472</v>
      </c>
      <c r="K917" s="28">
        <f ca="1">IF(J917&lt;=('Ejercicio 3 - TIR'!$D$18-'Ejercicio 3 - TIR'!$C$18)/('Ejercicio 3 - TIR'!$E$18-'Ejercicio 3 - TIR'!$C$18),'Ejercicio 3 - TIR'!$C$18+SQRT(('Ejercicio 3 - TIR'!$E$18-'Ejercicio 3 - TIR'!$C$18)*('Ejercicio 3 - TIR'!$D$18-'Ejercicio 3 - TIR'!$C$18)*J917),'Ejercicio 3 - TIR'!$E$18-SQRT(('Ejercicio 3 - TIR'!$E$18-'Ejercicio 3 - TIR'!$C$18)*('Ejercicio 3 - TIR'!$E$18-'Ejercicio 3 - TIR'!$D$18)*(1-J917)))</f>
        <v>38798.6663202454</v>
      </c>
      <c r="L917" s="27">
        <f ca="1" t="shared" si="6826"/>
        <v>0.517079903155439</v>
      </c>
      <c r="M917" s="28">
        <f ca="1">IF(L917&lt;=('Ejercicio 3 - TIR'!$D$18-'Ejercicio 3 - TIR'!$C$18)/('Ejercicio 3 - TIR'!$E$18-'Ejercicio 3 - TIR'!$C$18),'Ejercicio 3 - TIR'!$C$18+SQRT(('Ejercicio 3 - TIR'!$E$18-'Ejercicio 3 - TIR'!$C$18)*('Ejercicio 3 - TIR'!$D$18-'Ejercicio 3 - TIR'!$C$18)*L917),'Ejercicio 3 - TIR'!$E$18-SQRT(('Ejercicio 3 - TIR'!$E$18-'Ejercicio 3 - TIR'!$C$18)*('Ejercicio 3 - TIR'!$E$18-'Ejercicio 3 - TIR'!$D$18)*(1-L917)))</f>
        <v>38806.9282654803</v>
      </c>
      <c r="N917" s="27">
        <f ca="1" t="shared" ref="N917:R917" si="6827">RAND()</f>
        <v>0.0591473526717041</v>
      </c>
      <c r="O917" s="28">
        <f ca="1">IF(N917&lt;=('Ejercicio 3 - TIR'!$D$18-'Ejercicio 3 - TIR'!$C$18)/('Ejercicio 3 - TIR'!$E$18-'Ejercicio 3 - TIR'!$C$18),'Ejercicio 3 - TIR'!$C$18+SQRT(('Ejercicio 3 - TIR'!$E$18-'Ejercicio 3 - TIR'!$C$18)*('Ejercicio 3 - TIR'!$D$18-'Ejercicio 3 - TIR'!$C$18)*N917),'Ejercicio 3 - TIR'!$E$18-SQRT(('Ejercicio 3 - TIR'!$E$18-'Ejercicio 3 - TIR'!$C$18)*('Ejercicio 3 - TIR'!$E$18-'Ejercicio 3 - TIR'!$D$18)*(1-N917)))</f>
        <v>32978.6075439298</v>
      </c>
      <c r="P917" s="27">
        <f ca="1" t="shared" si="6827"/>
        <v>0.963835600725175</v>
      </c>
      <c r="Q917" s="29">
        <f ca="1">IF(P917&lt;=('Ejercicio 3 - TIR'!$D$22-'Ejercicio 3 - TIR'!$C$22)/('Ejercicio 3 - TIR'!$E$22-'Ejercicio 3 - TIR'!$C$22),'Ejercicio 3 - TIR'!$C$22+SQRT(('Ejercicio 3 - TIR'!$E$22-'Ejercicio 3 - TIR'!$C$22)*('Ejercicio 3 - TIR'!$D$22-'Ejercicio 3 - TIR'!$C$22)*P917),'Ejercicio 3 - TIR'!$E$22-SQRT(('Ejercicio 3 - TIR'!$E$22-'Ejercicio 3 - TIR'!$C$22)*('Ejercicio 3 - TIR'!$E$22-'Ejercicio 3 - TIR'!$D$22)*(1-P917)))</f>
        <v>0.17193179581972</v>
      </c>
      <c r="R917" s="27">
        <f ca="1" t="shared" si="6827"/>
        <v>0.766021089165778</v>
      </c>
      <c r="S917" s="29">
        <f ca="1">IF(R917&lt;=('Ejercicio 3 - TIR'!$D$23-'Ejercicio 3 - TIR'!$C$23)/('Ejercicio 3 - TIR'!$E$23-'Ejercicio 3 - TIR'!$C$23),'Ejercicio 3 - TIR'!$C$23+SQRT(('Ejercicio 3 - TIR'!$E$23-'Ejercicio 3 - TIR'!$C$23)*('Ejercicio 3 - TIR'!$D$23-'Ejercicio 3 - TIR'!$C$23)*R917),'Ejercicio 3 - TIR'!$E$23-SQRT(('Ejercicio 3 - TIR'!$E$23-'Ejercicio 3 - TIR'!$C$23)*('Ejercicio 3 - TIR'!$E$23-'Ejercicio 3 - TIR'!$D$23)*(1-R917)))</f>
        <v>0.159477767190152</v>
      </c>
      <c r="T917" s="27">
        <f ca="1" t="shared" ref="T917:X917" si="6828">RAND()</f>
        <v>0.147437936721721</v>
      </c>
      <c r="U917" s="29">
        <f ca="1">IF(T917&lt;=('Ejercicio 3 - TIR'!$D$24-'Ejercicio 3 - TIR'!$C$24)/('Ejercicio 3 - TIR'!$E$24-'Ejercicio 3 - TIR'!$C$24),'Ejercicio 3 - TIR'!$C$24+SQRT(('Ejercicio 3 - TIR'!$E$24-'Ejercicio 3 - TIR'!$C$24)*('Ejercicio 3 - TIR'!$D$24-'Ejercicio 3 - TIR'!$C$24)*T917),'Ejercicio 3 - TIR'!$E$24-SQRT(('Ejercicio 3 - TIR'!$E$24-'Ejercicio 3 - TIR'!$C$24)*('Ejercicio 3 - TIR'!$E$24-'Ejercicio 3 - TIR'!$D$24)*(1-T917)))</f>
        <v>0.167596012818693</v>
      </c>
      <c r="V917" s="27">
        <f ca="1" t="shared" si="6828"/>
        <v>0.115979262097343</v>
      </c>
      <c r="W917" s="29">
        <f ca="1">IF(V917&lt;=('Ejercicio 3 - TIR'!$D$25-'Ejercicio 3 - TIR'!$C$25)/('Ejercicio 3 - TIR'!$E$25-'Ejercicio 3 - TIR'!$C$25),'Ejercicio 3 - TIR'!$C$25+SQRT(('Ejercicio 3 - TIR'!$E$25-'Ejercicio 3 - TIR'!$C$25)*('Ejercicio 3 - TIR'!$D$25-'Ejercicio 3 - TIR'!$C$25)*V917),'Ejercicio 3 - TIR'!$E$25-SQRT(('Ejercicio 3 - TIR'!$E$25-'Ejercicio 3 - TIR'!$C$25)*('Ejercicio 3 - TIR'!$E$25-'Ejercicio 3 - TIR'!$D$25)*(1-V917)))</f>
        <v>0.192742486685741</v>
      </c>
      <c r="X917" s="27">
        <f ca="1" t="shared" si="6828"/>
        <v>0.636372250140128</v>
      </c>
      <c r="Y917" s="29">
        <f ca="1">IF(X917&lt;=('Ejercicio 3 - TIR'!$D$26-'Ejercicio 3 - TIR'!$C$26)/('Ejercicio 3 - TIR'!$E$26-'Ejercicio 3 - TIR'!$C$26),'Ejercicio 3 - TIR'!$C$26+SQRT(('Ejercicio 3 - TIR'!$E$26-'Ejercicio 3 - TIR'!$C$26)*('Ejercicio 3 - TIR'!$D$26-'Ejercicio 3 - TIR'!$C$26)*X917),'Ejercicio 3 - TIR'!$E$26-SQRT(('Ejercicio 3 - TIR'!$E$26-'Ejercicio 3 - TIR'!$C$26)*('Ejercicio 3 - TIR'!$E$26-'Ejercicio 3 - TIR'!$D$26)*(1-X917)))</f>
        <v>0.235687588090431</v>
      </c>
      <c r="Z917" s="27">
        <f ca="1" t="shared" si="6668"/>
        <v>1.17193179581972</v>
      </c>
      <c r="AA917" s="27">
        <f ca="1" t="shared" si="6669"/>
        <v>1.35882886191619</v>
      </c>
      <c r="AB917" s="27">
        <f ca="1" t="shared" si="6670"/>
        <v>1.58656316127631</v>
      </c>
      <c r="AC917" s="27">
        <f ca="1" t="shared" si="6671"/>
        <v>1.8923612902647</v>
      </c>
      <c r="AD917" s="27">
        <f ca="1" t="shared" si="6672"/>
        <v>2.33836735856288</v>
      </c>
      <c r="AE917" s="26">
        <f ca="1" t="shared" si="6673"/>
        <v>5634.10165407962</v>
      </c>
      <c r="AF917" s="26">
        <f ca="1" t="shared" si="6674"/>
        <v>6532.61560599458</v>
      </c>
      <c r="AG917" s="26">
        <f ca="1" t="shared" si="6675"/>
        <v>7627.45593483644</v>
      </c>
      <c r="AH917" s="26">
        <f ca="1" t="shared" si="6676"/>
        <v>9097.59075880272</v>
      </c>
      <c r="AI917" s="26">
        <f ca="1" t="shared" si="6677"/>
        <v>11241.7799821787</v>
      </c>
      <c r="AJ917" s="28">
        <f ca="1" t="shared" si="6678"/>
        <v>42407.1276324652</v>
      </c>
      <c r="AK917" s="28">
        <f ca="1" t="shared" si="6679"/>
        <v>48486.8615699086</v>
      </c>
      <c r="AL917" s="28">
        <f ca="1" t="shared" si="6680"/>
        <v>61556.5346903533</v>
      </c>
      <c r="AM917" s="28">
        <f ca="1" t="shared" si="6681"/>
        <v>73436.7288436738</v>
      </c>
      <c r="AN917" s="28">
        <f ca="1" t="shared" si="6682"/>
        <v>77116.099411581</v>
      </c>
      <c r="AO917" s="28">
        <f ca="1">C917/'Ejercicio 3 - TIR'!$D$7</f>
        <v>16684.0847189049</v>
      </c>
      <c r="AP917" s="28">
        <f ca="1" t="shared" si="6683"/>
        <v>25723.0429135603</v>
      </c>
      <c r="AQ917" s="28">
        <f ca="1" t="shared" si="6684"/>
        <v>31802.7768510037</v>
      </c>
      <c r="AR917" s="28">
        <f ca="1" t="shared" si="6685"/>
        <v>44872.4499714484</v>
      </c>
      <c r="AS917" s="28">
        <f ca="1" t="shared" si="6686"/>
        <v>56752.6441247689</v>
      </c>
      <c r="AT917" s="28">
        <f ca="1" t="shared" si="6687"/>
        <v>60432.0146926761</v>
      </c>
      <c r="AU917" s="28">
        <f ca="1">AP917*'Ejercicio 3 - TIR'!$D$5</f>
        <v>12861.5214567802</v>
      </c>
      <c r="AV917" s="28">
        <f ca="1">AQ917*'Ejercicio 3 - TIR'!$D$5</f>
        <v>15901.3884255019</v>
      </c>
      <c r="AW917" s="28">
        <f ca="1">AR917*'Ejercicio 3 - TIR'!$D$5</f>
        <v>22436.2249857242</v>
      </c>
      <c r="AX917" s="28">
        <f ca="1">AS917*'Ejercicio 3 - TIR'!$D$5</f>
        <v>28376.3220623845</v>
      </c>
      <c r="AY917" s="28">
        <f ca="1">AT917*'Ejercicio 3 - TIR'!$D$5</f>
        <v>30216.007346338</v>
      </c>
      <c r="AZ917" s="28">
        <f ca="1" t="shared" ref="AZ917:BD917" si="6829">AJ917-AU917-AE917</f>
        <v>23911.5045216055</v>
      </c>
      <c r="BA917" s="28">
        <f ca="1" t="shared" si="6829"/>
        <v>26052.8575384122</v>
      </c>
      <c r="BB917" s="28">
        <f ca="1" t="shared" si="6829"/>
        <v>31492.8537697927</v>
      </c>
      <c r="BC917" s="28">
        <f ca="1" t="shared" si="6829"/>
        <v>35962.8160224867</v>
      </c>
      <c r="BD917" s="28">
        <f ca="1" t="shared" si="6829"/>
        <v>35658.3120830642</v>
      </c>
      <c r="BE917" s="28">
        <f ca="1" t="shared" ref="BE917:BI917" si="6830">AZ917/Z917</f>
        <v>20403.4949874197</v>
      </c>
      <c r="BF917" s="28">
        <f ca="1" t="shared" si="6830"/>
        <v>19173.0233796131</v>
      </c>
      <c r="BG917" s="28">
        <f ca="1" t="shared" si="6830"/>
        <v>19849.7321370164</v>
      </c>
      <c r="BH917" s="28">
        <f ca="1" t="shared" si="6830"/>
        <v>19004.201897121</v>
      </c>
      <c r="BI917" s="28">
        <f ca="1" t="shared" si="6830"/>
        <v>15249.2344509031</v>
      </c>
      <c r="BJ917" s="28">
        <f ca="1" t="shared" si="6690"/>
        <v>76626.8934719857</v>
      </c>
      <c r="BK917" s="28">
        <f ca="1" t="shared" si="6691"/>
        <v>39013.519114185</v>
      </c>
      <c r="BL917" s="28">
        <f ca="1" t="shared" si="6692"/>
        <v>115640.412586171</v>
      </c>
      <c r="BM917" s="28">
        <f ca="1">BK917*'Ejercicio 3 - TIR'!$D$5</f>
        <v>19506.7595570925</v>
      </c>
      <c r="BN917" s="28">
        <f ca="1" t="shared" si="6693"/>
        <v>96133.6530290782</v>
      </c>
      <c r="BO917" s="28">
        <f ca="1" t="shared" si="6694"/>
        <v>41111.4415692838</v>
      </c>
      <c r="BP917" s="28">
        <f ca="1" t="shared" si="6695"/>
        <v>-116189.822804356</v>
      </c>
      <c r="BQ917" s="28">
        <f ca="1" t="shared" ref="BQ917:BT917" si="6831">BE917</f>
        <v>20403.4949874197</v>
      </c>
      <c r="BR917" s="28">
        <f ca="1" t="shared" si="6831"/>
        <v>19173.0233796131</v>
      </c>
      <c r="BS917" s="28">
        <f ca="1" t="shared" si="6831"/>
        <v>19849.7321370164</v>
      </c>
      <c r="BT917" s="28">
        <f ca="1" t="shared" si="6831"/>
        <v>19004.201897121</v>
      </c>
      <c r="BU917" s="28">
        <f ca="1" t="shared" si="6697"/>
        <v>56360.6760201868</v>
      </c>
      <c r="BV917" s="30">
        <f ca="1" t="shared" si="6698"/>
        <v>4.35549545470328</v>
      </c>
    </row>
    <row r="918" ht="15" customHeight="1" spans="1:74">
      <c r="A918" s="26">
        <v>917</v>
      </c>
      <c r="B918" s="27">
        <f ca="1" t="shared" ref="B918:F918" si="6832">RAND()</f>
        <v>0.464465005617577</v>
      </c>
      <c r="C918" s="28">
        <f ca="1">IF(B918&lt;=('Ejercicio 3 - TIR'!$D$13-'Ejercicio 3 - TIR'!$C$13)/('Ejercicio 3 - TIR'!$E$13-'Ejercicio 3 - TIR'!$C$13),'Ejercicio 3 - TIR'!$C$13+SQRT(('Ejercicio 3 - TIR'!$E$13-'Ejercicio 3 - TIR'!$C$13)*('Ejercicio 3 - TIR'!$D$13-'Ejercicio 3 - TIR'!$C$13)*B918),'Ejercicio 3 - TIR'!$E$13-SQRT(('Ejercicio 3 - TIR'!$E$13-'Ejercicio 3 - TIR'!$C$13)*('Ejercicio 3 - TIR'!$E$13-'Ejercicio 3 - TIR'!$D$13)*(1-B918)))</f>
        <v>74649.6155204915</v>
      </c>
      <c r="D918" s="27">
        <f ca="1" t="shared" si="6832"/>
        <v>0.384510630324821</v>
      </c>
      <c r="E918" s="28">
        <f ca="1">IF(D918&lt;=('Ejercicio 3 - TIR'!$D$14-'Ejercicio 3 - TIR'!$C$14)/('Ejercicio 3 - TIR'!$E$14-'Ejercicio 3 - TIR'!$C$14),'Ejercicio 3 - TIR'!$C$14+SQRT(('Ejercicio 3 - TIR'!$E$14-'Ejercicio 3 - TIR'!$C$14)*('Ejercicio 3 - TIR'!$D$14-'Ejercicio 3 - TIR'!$C$14)*D918),'Ejercicio 3 - TIR'!$E$14-SQRT(('Ejercicio 3 - TIR'!$E$14-'Ejercicio 3 - TIR'!$C$14)*('Ejercicio 3 - TIR'!$E$14-'Ejercicio 3 - TIR'!$D$14)*(1-D918)))</f>
        <v>30391.4930685732</v>
      </c>
      <c r="F918" s="27">
        <f ca="1" t="shared" si="6832"/>
        <v>0.748827132951371</v>
      </c>
      <c r="G918" s="28">
        <f ca="1">IF(F918&lt;=('Ejercicio 3 - TIR'!$D$18-'Ejercicio 3 - TIR'!$C$18)/('Ejercicio 3 - TIR'!$E$18-'Ejercicio 3 - TIR'!$C$18),'Ejercicio 3 - TIR'!$C$18+SQRT(('Ejercicio 3 - TIR'!$E$18-'Ejercicio 3 - TIR'!$C$18)*('Ejercicio 3 - TIR'!$D$18-'Ejercicio 3 - TIR'!$C$18)*F918),'Ejercicio 3 - TIR'!$E$18-SQRT(('Ejercicio 3 - TIR'!$E$18-'Ejercicio 3 - TIR'!$C$18)*('Ejercicio 3 - TIR'!$E$18-'Ejercicio 3 - TIR'!$D$18)*(1-F918)))</f>
        <v>40659.7275398142</v>
      </c>
      <c r="H918" s="27">
        <f ca="1" t="shared" ref="H918:L918" si="6833">RAND()</f>
        <v>0.335326110069887</v>
      </c>
      <c r="I918" s="28">
        <f ca="1">IF(H918&lt;=('Ejercicio 3 - TIR'!$D$18-'Ejercicio 3 - TIR'!$C$18)/('Ejercicio 3 - TIR'!$E$18-'Ejercicio 3 - TIR'!$C$18),'Ejercicio 3 - TIR'!$C$18+SQRT(('Ejercicio 3 - TIR'!$E$18-'Ejercicio 3 - TIR'!$C$18)*('Ejercicio 3 - TIR'!$D$18-'Ejercicio 3 - TIR'!$C$18)*H918),'Ejercicio 3 - TIR'!$E$18-SQRT(('Ejercicio 3 - TIR'!$E$18-'Ejercicio 3 - TIR'!$C$18)*('Ejercicio 3 - TIR'!$E$18-'Ejercicio 3 - TIR'!$D$18)*(1-H918)))</f>
        <v>37092.1729047227</v>
      </c>
      <c r="J918" s="27">
        <f ca="1" t="shared" si="6833"/>
        <v>0.259483697074009</v>
      </c>
      <c r="K918" s="28">
        <f ca="1">IF(J918&lt;=('Ejercicio 3 - TIR'!$D$18-'Ejercicio 3 - TIR'!$C$18)/('Ejercicio 3 - TIR'!$E$18-'Ejercicio 3 - TIR'!$C$18),'Ejercicio 3 - TIR'!$C$18+SQRT(('Ejercicio 3 - TIR'!$E$18-'Ejercicio 3 - TIR'!$C$18)*('Ejercicio 3 - TIR'!$D$18-'Ejercicio 3 - TIR'!$C$18)*J918),'Ejercicio 3 - TIR'!$E$18-SQRT(('Ejercicio 3 - TIR'!$E$18-'Ejercicio 3 - TIR'!$C$18)*('Ejercicio 3 - TIR'!$E$18-'Ejercicio 3 - TIR'!$D$18)*(1-J918)))</f>
        <v>36238.7943195061</v>
      </c>
      <c r="L918" s="27">
        <f ca="1" t="shared" si="6833"/>
        <v>0.616585837501138</v>
      </c>
      <c r="M918" s="28">
        <f ca="1">IF(L918&lt;=('Ejercicio 3 - TIR'!$D$18-'Ejercicio 3 - TIR'!$C$18)/('Ejercicio 3 - TIR'!$E$18-'Ejercicio 3 - TIR'!$C$18),'Ejercicio 3 - TIR'!$C$18+SQRT(('Ejercicio 3 - TIR'!$E$18-'Ejercicio 3 - TIR'!$C$18)*('Ejercicio 3 - TIR'!$D$18-'Ejercicio 3 - TIR'!$C$18)*L918),'Ejercicio 3 - TIR'!$E$18-SQRT(('Ejercicio 3 - TIR'!$E$18-'Ejercicio 3 - TIR'!$C$18)*('Ejercicio 3 - TIR'!$E$18-'Ejercicio 3 - TIR'!$D$18)*(1-L918)))</f>
        <v>39617.0616939464</v>
      </c>
      <c r="N918" s="27">
        <f ca="1" t="shared" ref="N918:R918" si="6834">RAND()</f>
        <v>0.183199390493037</v>
      </c>
      <c r="O918" s="28">
        <f ca="1">IF(N918&lt;=('Ejercicio 3 - TIR'!$D$18-'Ejercicio 3 - TIR'!$C$18)/('Ejercicio 3 - TIR'!$E$18-'Ejercicio 3 - TIR'!$C$18),'Ejercicio 3 - TIR'!$C$18+SQRT(('Ejercicio 3 - TIR'!$E$18-'Ejercicio 3 - TIR'!$C$18)*('Ejercicio 3 - TIR'!$D$18-'Ejercicio 3 - TIR'!$C$18)*N918),'Ejercicio 3 - TIR'!$E$18-SQRT(('Ejercicio 3 - TIR'!$E$18-'Ejercicio 3 - TIR'!$C$18)*('Ejercicio 3 - TIR'!$E$18-'Ejercicio 3 - TIR'!$D$18)*(1-N918)))</f>
        <v>35242.1282485223</v>
      </c>
      <c r="P918" s="27">
        <f ca="1" t="shared" si="6834"/>
        <v>0.454795376061749</v>
      </c>
      <c r="Q918" s="29">
        <f ca="1">IF(P918&lt;=('Ejercicio 3 - TIR'!$D$22-'Ejercicio 3 - TIR'!$C$22)/('Ejercicio 3 - TIR'!$E$22-'Ejercicio 3 - TIR'!$C$22),'Ejercicio 3 - TIR'!$C$22+SQRT(('Ejercicio 3 - TIR'!$E$22-'Ejercicio 3 - TIR'!$C$22)*('Ejercicio 3 - TIR'!$D$22-'Ejercicio 3 - TIR'!$C$22)*P918),'Ejercicio 3 - TIR'!$E$22-SQRT(('Ejercicio 3 - TIR'!$E$22-'Ejercicio 3 - TIR'!$C$22)*('Ejercicio 3 - TIR'!$E$22-'Ejercicio 3 - TIR'!$D$22)*(1-P918)))</f>
        <v>0.148611740193689</v>
      </c>
      <c r="R918" s="27">
        <f ca="1" t="shared" si="6834"/>
        <v>0.272154872502954</v>
      </c>
      <c r="S918" s="29">
        <f ca="1">IF(R918&lt;=('Ejercicio 3 - TIR'!$D$23-'Ejercicio 3 - TIR'!$C$23)/('Ejercicio 3 - TIR'!$E$23-'Ejercicio 3 - TIR'!$C$23),'Ejercicio 3 - TIR'!$C$23+SQRT(('Ejercicio 3 - TIR'!$E$23-'Ejercicio 3 - TIR'!$C$23)*('Ejercicio 3 - TIR'!$D$23-'Ejercicio 3 - TIR'!$C$23)*R918),'Ejercicio 3 - TIR'!$E$23-SQRT(('Ejercicio 3 - TIR'!$E$23-'Ejercicio 3 - TIR'!$C$23)*('Ejercicio 3 - TIR'!$E$23-'Ejercicio 3 - TIR'!$D$23)*(1-R918)))</f>
        <v>0.142133205156626</v>
      </c>
      <c r="T918" s="27">
        <f ca="1" t="shared" ref="T918:X918" si="6835">RAND()</f>
        <v>0.583536411329691</v>
      </c>
      <c r="U918" s="29">
        <f ca="1">IF(T918&lt;=('Ejercicio 3 - TIR'!$D$24-'Ejercicio 3 - TIR'!$C$24)/('Ejercicio 3 - TIR'!$E$24-'Ejercicio 3 - TIR'!$C$24),'Ejercicio 3 - TIR'!$C$24+SQRT(('Ejercicio 3 - TIR'!$E$24-'Ejercicio 3 - TIR'!$C$24)*('Ejercicio 3 - TIR'!$D$24-'Ejercicio 3 - TIR'!$C$24)*T918),'Ejercicio 3 - TIR'!$E$24-SQRT(('Ejercicio 3 - TIR'!$E$24-'Ejercicio 3 - TIR'!$C$24)*('Ejercicio 3 - TIR'!$E$24-'Ejercicio 3 - TIR'!$D$24)*(1-T918)))</f>
        <v>0.185851822182189</v>
      </c>
      <c r="V918" s="27">
        <f ca="1" t="shared" si="6835"/>
        <v>0.25013871350405</v>
      </c>
      <c r="W918" s="29">
        <f ca="1">IF(V918&lt;=('Ejercicio 3 - TIR'!$D$25-'Ejercicio 3 - TIR'!$C$25)/('Ejercicio 3 - TIR'!$E$25-'Ejercicio 3 - TIR'!$C$25),'Ejercicio 3 - TIR'!$C$25+SQRT(('Ejercicio 3 - TIR'!$E$25-'Ejercicio 3 - TIR'!$C$25)*('Ejercicio 3 - TIR'!$D$25-'Ejercicio 3 - TIR'!$C$25)*V918),'Ejercicio 3 - TIR'!$E$25-SQRT(('Ejercicio 3 - TIR'!$E$25-'Ejercicio 3 - TIR'!$C$25)*('Ejercicio 3 - TIR'!$E$25-'Ejercicio 3 - TIR'!$D$25)*(1-V918)))</f>
        <v>0.198713476398191</v>
      </c>
      <c r="X918" s="27">
        <f ca="1" t="shared" si="6835"/>
        <v>0.421356861542746</v>
      </c>
      <c r="Y918" s="29">
        <f ca="1">IF(X918&lt;=('Ejercicio 3 - TIR'!$D$26-'Ejercicio 3 - TIR'!$C$26)/('Ejercicio 3 - TIR'!$E$26-'Ejercicio 3 - TIR'!$C$26),'Ejercicio 3 - TIR'!$C$26+SQRT(('Ejercicio 3 - TIR'!$E$26-'Ejercicio 3 - TIR'!$C$26)*('Ejercicio 3 - TIR'!$D$26-'Ejercicio 3 - TIR'!$C$26)*X918),'Ejercicio 3 - TIR'!$E$26-SQRT(('Ejercicio 3 - TIR'!$E$26-'Ejercicio 3 - TIR'!$C$26)*('Ejercicio 3 - TIR'!$E$26-'Ejercicio 3 - TIR'!$D$26)*(1-X918)))</f>
        <v>0.224101225884022</v>
      </c>
      <c r="Z918" s="27">
        <f ca="1" t="shared" si="6668"/>
        <v>1.14861174019369</v>
      </c>
      <c r="AA918" s="27">
        <f ca="1" t="shared" si="6669"/>
        <v>1.31186760830795</v>
      </c>
      <c r="AB918" s="27">
        <f ca="1" t="shared" si="6670"/>
        <v>1.55568059377377</v>
      </c>
      <c r="AC918" s="27">
        <f ca="1" t="shared" si="6671"/>
        <v>1.86481529272776</v>
      </c>
      <c r="AD918" s="27">
        <f ca="1" t="shared" si="6672"/>
        <v>2.28272268587532</v>
      </c>
      <c r="AE918" s="26">
        <f ca="1" t="shared" si="6673"/>
        <v>4516.5326720051</v>
      </c>
      <c r="AF918" s="26">
        <f ca="1" t="shared" si="6674"/>
        <v>5158.4819368718</v>
      </c>
      <c r="AG918" s="26">
        <f ca="1" t="shared" si="6675"/>
        <v>6117.19520453333</v>
      </c>
      <c r="AH918" s="26">
        <f ca="1" t="shared" si="6676"/>
        <v>7332.7643294325</v>
      </c>
      <c r="AI918" s="26">
        <f ca="1" t="shared" si="6677"/>
        <v>8976.04580477694</v>
      </c>
      <c r="AJ918" s="28">
        <f ca="1" t="shared" si="6678"/>
        <v>46702.2404053073</v>
      </c>
      <c r="AK918" s="28">
        <f ca="1" t="shared" si="6679"/>
        <v>48660.0201554635</v>
      </c>
      <c r="AL918" s="28">
        <f ca="1" t="shared" si="6680"/>
        <v>56375.9890646147</v>
      </c>
      <c r="AM918" s="28">
        <f ca="1" t="shared" si="6681"/>
        <v>73878.5024998103</v>
      </c>
      <c r="AN918" s="28">
        <f ca="1" t="shared" si="6682"/>
        <v>80448.0056514293</v>
      </c>
      <c r="AO918" s="28">
        <f ca="1">C918/'Ejercicio 3 - TIR'!$D$7</f>
        <v>14929.9231040983</v>
      </c>
      <c r="AP918" s="28">
        <f ca="1" t="shared" si="6683"/>
        <v>31772.317301209</v>
      </c>
      <c r="AQ918" s="28">
        <f ca="1" t="shared" si="6684"/>
        <v>33730.0970513652</v>
      </c>
      <c r="AR918" s="28">
        <f ca="1" t="shared" si="6685"/>
        <v>41446.0659605165</v>
      </c>
      <c r="AS918" s="28">
        <f ca="1" t="shared" si="6686"/>
        <v>58948.579395712</v>
      </c>
      <c r="AT918" s="28">
        <f ca="1" t="shared" si="6687"/>
        <v>65518.082547331</v>
      </c>
      <c r="AU918" s="28">
        <f ca="1">AP918*'Ejercicio 3 - TIR'!$D$5</f>
        <v>15886.1586506045</v>
      </c>
      <c r="AV918" s="28">
        <f ca="1">AQ918*'Ejercicio 3 - TIR'!$D$5</f>
        <v>16865.0485256826</v>
      </c>
      <c r="AW918" s="28">
        <f ca="1">AR918*'Ejercicio 3 - TIR'!$D$5</f>
        <v>20723.0329802582</v>
      </c>
      <c r="AX918" s="28">
        <f ca="1">AS918*'Ejercicio 3 - TIR'!$D$5</f>
        <v>29474.289697856</v>
      </c>
      <c r="AY918" s="28">
        <f ca="1">AT918*'Ejercicio 3 - TIR'!$D$5</f>
        <v>32759.0412736655</v>
      </c>
      <c r="AZ918" s="28">
        <f ca="1" t="shared" ref="AZ918:BD918" si="6836">AJ918-AU918-AE918</f>
        <v>26299.5490826977</v>
      </c>
      <c r="BA918" s="28">
        <f ca="1" t="shared" si="6836"/>
        <v>26636.4896929091</v>
      </c>
      <c r="BB918" s="28">
        <f ca="1" t="shared" si="6836"/>
        <v>29535.7608798232</v>
      </c>
      <c r="BC918" s="28">
        <f ca="1" t="shared" si="6836"/>
        <v>37071.4484725218</v>
      </c>
      <c r="BD918" s="28">
        <f ca="1" t="shared" si="6836"/>
        <v>38712.9185729869</v>
      </c>
      <c r="BE918" s="28">
        <f ca="1" t="shared" ref="BE918:BI918" si="6837">AZ918/Z918</f>
        <v>22896.8137468827</v>
      </c>
      <c r="BF918" s="28">
        <f ca="1" t="shared" si="6837"/>
        <v>20304.2513773664</v>
      </c>
      <c r="BG918" s="28">
        <f ca="1" t="shared" si="6837"/>
        <v>18985.7487443328</v>
      </c>
      <c r="BH918" s="28">
        <f ca="1" t="shared" si="6837"/>
        <v>19879.4210971402</v>
      </c>
      <c r="BI918" s="28">
        <f ca="1" t="shared" si="6837"/>
        <v>16959.0983664064</v>
      </c>
      <c r="BJ918" s="28">
        <f ca="1" t="shared" si="6690"/>
        <v>69375.3506852546</v>
      </c>
      <c r="BK918" s="28">
        <f ca="1" t="shared" si="6691"/>
        <v>34080.8741680992</v>
      </c>
      <c r="BL918" s="28">
        <f ca="1" t="shared" si="6692"/>
        <v>103456.224853354</v>
      </c>
      <c r="BM918" s="28">
        <f ca="1">BK918*'Ejercicio 3 - TIR'!$D$5</f>
        <v>17040.4370840496</v>
      </c>
      <c r="BN918" s="28">
        <f ca="1" t="shared" si="6693"/>
        <v>86415.7877693042</v>
      </c>
      <c r="BO918" s="28">
        <f ca="1" t="shared" si="6694"/>
        <v>37856.4546206224</v>
      </c>
      <c r="BP918" s="28">
        <f ca="1" t="shared" si="6695"/>
        <v>-105041.108589065</v>
      </c>
      <c r="BQ918" s="28">
        <f ca="1" t="shared" ref="BQ918:BT918" si="6838">BE918</f>
        <v>22896.8137468827</v>
      </c>
      <c r="BR918" s="28">
        <f ca="1" t="shared" si="6838"/>
        <v>20304.2513773664</v>
      </c>
      <c r="BS918" s="28">
        <f ca="1" t="shared" si="6838"/>
        <v>18985.7487443328</v>
      </c>
      <c r="BT918" s="28">
        <f ca="1" t="shared" si="6838"/>
        <v>19879.4210971402</v>
      </c>
      <c r="BU918" s="28">
        <f ca="1" t="shared" si="6697"/>
        <v>54815.5529870287</v>
      </c>
      <c r="BV918" s="30">
        <f ca="1" t="shared" si="6698"/>
        <v>8.17454860546498</v>
      </c>
    </row>
    <row r="919" ht="15" customHeight="1" spans="1:74">
      <c r="A919" s="26">
        <v>918</v>
      </c>
      <c r="B919" s="27">
        <f ca="1" t="shared" ref="B919:F919" si="6839">RAND()</f>
        <v>0.674111573312441</v>
      </c>
      <c r="C919" s="28">
        <f ca="1">IF(B919&lt;=('Ejercicio 3 - TIR'!$D$13-'Ejercicio 3 - TIR'!$C$13)/('Ejercicio 3 - TIR'!$E$13-'Ejercicio 3 - TIR'!$C$13),'Ejercicio 3 - TIR'!$C$13+SQRT(('Ejercicio 3 - TIR'!$E$13-'Ejercicio 3 - TIR'!$C$13)*('Ejercicio 3 - TIR'!$D$13-'Ejercicio 3 - TIR'!$C$13)*B919),'Ejercicio 3 - TIR'!$E$13-SQRT(('Ejercicio 3 - TIR'!$E$13-'Ejercicio 3 - TIR'!$C$13)*('Ejercicio 3 - TIR'!$E$13-'Ejercicio 3 - TIR'!$D$13)*(1-B919)))</f>
        <v>80224.6084229649</v>
      </c>
      <c r="D919" s="27">
        <f ca="1" t="shared" si="6839"/>
        <v>0.624222184506444</v>
      </c>
      <c r="E919" s="28">
        <f ca="1">IF(D919&lt;=('Ejercicio 3 - TIR'!$D$14-'Ejercicio 3 - TIR'!$C$14)/('Ejercicio 3 - TIR'!$E$14-'Ejercicio 3 - TIR'!$C$14),'Ejercicio 3 - TIR'!$C$14+SQRT(('Ejercicio 3 - TIR'!$E$14-'Ejercicio 3 - TIR'!$C$14)*('Ejercicio 3 - TIR'!$D$14-'Ejercicio 3 - TIR'!$C$14)*D919),'Ejercicio 3 - TIR'!$E$14-SQRT(('Ejercicio 3 - TIR'!$E$14-'Ejercicio 3 - TIR'!$C$14)*('Ejercicio 3 - TIR'!$E$14-'Ejercicio 3 - TIR'!$D$14)*(1-D919)))</f>
        <v>32492.2258741999</v>
      </c>
      <c r="F919" s="27">
        <f ca="1" t="shared" si="6839"/>
        <v>0.148130729854281</v>
      </c>
      <c r="G919" s="28">
        <f ca="1">IF(F919&lt;=('Ejercicio 3 - TIR'!$D$18-'Ejercicio 3 - TIR'!$C$18)/('Ejercicio 3 - TIR'!$E$18-'Ejercicio 3 - TIR'!$C$18),'Ejercicio 3 - TIR'!$C$18+SQRT(('Ejercicio 3 - TIR'!$E$18-'Ejercicio 3 - TIR'!$C$18)*('Ejercicio 3 - TIR'!$D$18-'Ejercicio 3 - TIR'!$C$18)*F919),'Ejercicio 3 - TIR'!$E$18-SQRT(('Ejercicio 3 - TIR'!$E$18-'Ejercicio 3 - TIR'!$C$18)*('Ejercicio 3 - TIR'!$E$18-'Ejercicio 3 - TIR'!$D$18)*(1-F919)))</f>
        <v>34713.7680764058</v>
      </c>
      <c r="H919" s="27">
        <f ca="1" t="shared" ref="H919:L919" si="6840">RAND()</f>
        <v>0.583707024329108</v>
      </c>
      <c r="I919" s="28">
        <f ca="1">IF(H919&lt;=('Ejercicio 3 - TIR'!$D$18-'Ejercicio 3 - TIR'!$C$18)/('Ejercicio 3 - TIR'!$E$18-'Ejercicio 3 - TIR'!$C$18),'Ejercicio 3 - TIR'!$C$18+SQRT(('Ejercicio 3 - TIR'!$E$18-'Ejercicio 3 - TIR'!$C$18)*('Ejercicio 3 - TIR'!$D$18-'Ejercicio 3 - TIR'!$C$18)*H919),'Ejercicio 3 - TIR'!$E$18-SQRT(('Ejercicio 3 - TIR'!$E$18-'Ejercicio 3 - TIR'!$C$18)*('Ejercicio 3 - TIR'!$E$18-'Ejercicio 3 - TIR'!$D$18)*(1-H919)))</f>
        <v>39357.1391808269</v>
      </c>
      <c r="J919" s="27">
        <f ca="1" t="shared" si="6840"/>
        <v>0.654252079071081</v>
      </c>
      <c r="K919" s="28">
        <f ca="1">IF(J919&lt;=('Ejercicio 3 - TIR'!$D$18-'Ejercicio 3 - TIR'!$C$18)/('Ejercicio 3 - TIR'!$E$18-'Ejercicio 3 - TIR'!$C$18),'Ejercicio 3 - TIR'!$C$18+SQRT(('Ejercicio 3 - TIR'!$E$18-'Ejercicio 3 - TIR'!$C$18)*('Ejercicio 3 - TIR'!$D$18-'Ejercicio 3 - TIR'!$C$18)*J919),'Ejercicio 3 - TIR'!$E$18-SQRT(('Ejercicio 3 - TIR'!$E$18-'Ejercicio 3 - TIR'!$C$18)*('Ejercicio 3 - TIR'!$E$18-'Ejercicio 3 - TIR'!$D$18)*(1-J919)))</f>
        <v>39906.4530413596</v>
      </c>
      <c r="L919" s="27">
        <f ca="1" t="shared" si="6840"/>
        <v>0.178640197630864</v>
      </c>
      <c r="M919" s="28">
        <f ca="1">IF(L919&lt;=('Ejercicio 3 - TIR'!$D$18-'Ejercicio 3 - TIR'!$C$18)/('Ejercicio 3 - TIR'!$E$18-'Ejercicio 3 - TIR'!$C$18),'Ejercicio 3 - TIR'!$C$18+SQRT(('Ejercicio 3 - TIR'!$E$18-'Ejercicio 3 - TIR'!$C$18)*('Ejercicio 3 - TIR'!$D$18-'Ejercicio 3 - TIR'!$C$18)*L919),'Ejercicio 3 - TIR'!$E$18-SQRT(('Ejercicio 3 - TIR'!$E$18-'Ejercicio 3 - TIR'!$C$18)*('Ejercicio 3 - TIR'!$E$18-'Ejercicio 3 - TIR'!$D$18)*(1-L919)))</f>
        <v>35176.4881574896</v>
      </c>
      <c r="N919" s="27">
        <f ca="1" t="shared" ref="N919:R919" si="6841">RAND()</f>
        <v>0.868687693716226</v>
      </c>
      <c r="O919" s="28">
        <f ca="1">IF(N919&lt;=('Ejercicio 3 - TIR'!$D$18-'Ejercicio 3 - TIR'!$C$18)/('Ejercicio 3 - TIR'!$E$18-'Ejercicio 3 - TIR'!$C$18),'Ejercicio 3 - TIR'!$C$18+SQRT(('Ejercicio 3 - TIR'!$E$18-'Ejercicio 3 - TIR'!$C$18)*('Ejercicio 3 - TIR'!$D$18-'Ejercicio 3 - TIR'!$C$18)*N919),'Ejercicio 3 - TIR'!$E$18-SQRT(('Ejercicio 3 - TIR'!$E$18-'Ejercicio 3 - TIR'!$C$18)*('Ejercicio 3 - TIR'!$E$18-'Ejercicio 3 - TIR'!$D$18)*(1-N919)))</f>
        <v>41861.7802863274</v>
      </c>
      <c r="P919" s="27">
        <f ca="1" t="shared" si="6841"/>
        <v>0.071899653057063</v>
      </c>
      <c r="Q919" s="29">
        <f ca="1">IF(P919&lt;=('Ejercicio 3 - TIR'!$D$22-'Ejercicio 3 - TIR'!$C$22)/('Ejercicio 3 - TIR'!$E$22-'Ejercicio 3 - TIR'!$C$22),'Ejercicio 3 - TIR'!$C$22+SQRT(('Ejercicio 3 - TIR'!$E$22-'Ejercicio 3 - TIR'!$C$22)*('Ejercicio 3 - TIR'!$D$22-'Ejercicio 3 - TIR'!$C$22)*P919),'Ejercicio 3 - TIR'!$E$22-SQRT(('Ejercicio 3 - TIR'!$E$22-'Ejercicio 3 - TIR'!$C$22)*('Ejercicio 3 - TIR'!$E$22-'Ejercicio 3 - TIR'!$D$22)*(1-P919)))</f>
        <v>0.131376263688167</v>
      </c>
      <c r="R919" s="27">
        <f ca="1" t="shared" si="6841"/>
        <v>0.384268529695841</v>
      </c>
      <c r="S919" s="29">
        <f ca="1">IF(R919&lt;=('Ejercicio 3 - TIR'!$D$23-'Ejercicio 3 - TIR'!$C$23)/('Ejercicio 3 - TIR'!$E$23-'Ejercicio 3 - TIR'!$C$23),'Ejercicio 3 - TIR'!$C$23+SQRT(('Ejercicio 3 - TIR'!$E$23-'Ejercicio 3 - TIR'!$C$23)*('Ejercicio 3 - TIR'!$D$23-'Ejercicio 3 - TIR'!$C$23)*R919),'Ejercicio 3 - TIR'!$E$23-SQRT(('Ejercicio 3 - TIR'!$E$23-'Ejercicio 3 - TIR'!$C$23)*('Ejercicio 3 - TIR'!$E$23-'Ejercicio 3 - TIR'!$D$23)*(1-R919)))</f>
        <v>0.146299873639478</v>
      </c>
      <c r="T919" s="27">
        <f ca="1" t="shared" ref="T919:X919" si="6842">RAND()</f>
        <v>0.922590551524916</v>
      </c>
      <c r="U919" s="29">
        <f ca="1">IF(T919&lt;=('Ejercicio 3 - TIR'!$D$24-'Ejercicio 3 - TIR'!$C$24)/('Ejercicio 3 - TIR'!$E$24-'Ejercicio 3 - TIR'!$C$24),'Ejercicio 3 - TIR'!$C$24+SQRT(('Ejercicio 3 - TIR'!$E$24-'Ejercicio 3 - TIR'!$C$24)*('Ejercicio 3 - TIR'!$D$24-'Ejercicio 3 - TIR'!$C$24)*T919),'Ejercicio 3 - TIR'!$E$24-SQRT(('Ejercicio 3 - TIR'!$E$24-'Ejercicio 3 - TIR'!$C$24)*('Ejercicio 3 - TIR'!$E$24-'Ejercicio 3 - TIR'!$D$24)*(1-T919)))</f>
        <v>0.205277688505869</v>
      </c>
      <c r="V919" s="27">
        <f ca="1" t="shared" si="6842"/>
        <v>0.206899978010589</v>
      </c>
      <c r="W919" s="29">
        <f ca="1">IF(V919&lt;=('Ejercicio 3 - TIR'!$D$25-'Ejercicio 3 - TIR'!$C$25)/('Ejercicio 3 - TIR'!$E$25-'Ejercicio 3 - TIR'!$C$25),'Ejercicio 3 - TIR'!$C$25+SQRT(('Ejercicio 3 - TIR'!$E$25-'Ejercicio 3 - TIR'!$C$25)*('Ejercicio 3 - TIR'!$D$25-'Ejercicio 3 - TIR'!$C$25)*V919),'Ejercicio 3 - TIR'!$E$25-SQRT(('Ejercicio 3 - TIR'!$E$25-'Ejercicio 3 - TIR'!$C$25)*('Ejercicio 3 - TIR'!$E$25-'Ejercicio 3 - TIR'!$D$25)*(1-V919)))</f>
        <v>0.197019399790087</v>
      </c>
      <c r="X919" s="27">
        <f ca="1" t="shared" si="6842"/>
        <v>0.705657612398513</v>
      </c>
      <c r="Y919" s="29">
        <f ca="1">IF(X919&lt;=('Ejercicio 3 - TIR'!$D$26-'Ejercicio 3 - TIR'!$C$26)/('Ejercicio 3 - TIR'!$E$26-'Ejercicio 3 - TIR'!$C$26),'Ejercicio 3 - TIR'!$C$26+SQRT(('Ejercicio 3 - TIR'!$E$26-'Ejercicio 3 - TIR'!$C$26)*('Ejercicio 3 - TIR'!$D$26-'Ejercicio 3 - TIR'!$C$26)*X919),'Ejercicio 3 - TIR'!$E$26-SQRT(('Ejercicio 3 - TIR'!$E$26-'Ejercicio 3 - TIR'!$C$26)*('Ejercicio 3 - TIR'!$E$26-'Ejercicio 3 - TIR'!$D$26)*(1-X919)))</f>
        <v>0.24013210699011</v>
      </c>
      <c r="Z919" s="27">
        <f ca="1" t="shared" si="6668"/>
        <v>1.13137626368817</v>
      </c>
      <c r="AA919" s="27">
        <f ca="1" t="shared" si="6669"/>
        <v>1.29689646810445</v>
      </c>
      <c r="AB919" s="27">
        <f ca="1" t="shared" si="6670"/>
        <v>1.56312037730836</v>
      </c>
      <c r="AC919" s="27">
        <f ca="1" t="shared" si="6671"/>
        <v>1.8710854158453</v>
      </c>
      <c r="AD919" s="27">
        <f ca="1" t="shared" si="6672"/>
        <v>2.3203930991107</v>
      </c>
      <c r="AE919" s="26">
        <f ca="1" t="shared" si="6673"/>
        <v>4268.70723426438</v>
      </c>
      <c r="AF919" s="26">
        <f ca="1" t="shared" si="6674"/>
        <v>4893.21856324118</v>
      </c>
      <c r="AG919" s="26">
        <f ca="1" t="shared" si="6675"/>
        <v>5897.68715925734</v>
      </c>
      <c r="AH919" s="26">
        <f ca="1" t="shared" si="6676"/>
        <v>7059.64594352392</v>
      </c>
      <c r="AI919" s="26">
        <f ca="1" t="shared" si="6677"/>
        <v>8754.89359854651</v>
      </c>
      <c r="AJ919" s="28">
        <f ca="1" t="shared" si="6678"/>
        <v>39274.3332248215</v>
      </c>
      <c r="AK919" s="28">
        <f ca="1" t="shared" si="6679"/>
        <v>51042.1347983097</v>
      </c>
      <c r="AL919" s="28">
        <f ca="1" t="shared" si="6680"/>
        <v>62378.5899350482</v>
      </c>
      <c r="AM919" s="28">
        <f ca="1" t="shared" si="6681"/>
        <v>65818.2139721338</v>
      </c>
      <c r="AN919" s="28">
        <f ca="1" t="shared" si="6682"/>
        <v>97135.7860928827</v>
      </c>
      <c r="AO919" s="28">
        <f ca="1">C919/'Ejercicio 3 - TIR'!$D$7</f>
        <v>16044.921684593</v>
      </c>
      <c r="AP919" s="28">
        <f ca="1" t="shared" si="6683"/>
        <v>23229.4115402285</v>
      </c>
      <c r="AQ919" s="28">
        <f ca="1" t="shared" si="6684"/>
        <v>34997.2131137167</v>
      </c>
      <c r="AR919" s="28">
        <f ca="1" t="shared" si="6685"/>
        <v>46333.6682504552</v>
      </c>
      <c r="AS919" s="28">
        <f ca="1" t="shared" si="6686"/>
        <v>49773.2922875408</v>
      </c>
      <c r="AT919" s="28">
        <f ca="1" t="shared" si="6687"/>
        <v>81090.8644082897</v>
      </c>
      <c r="AU919" s="28">
        <f ca="1">AP919*'Ejercicio 3 - TIR'!$D$5</f>
        <v>11614.7057701143</v>
      </c>
      <c r="AV919" s="28">
        <f ca="1">AQ919*'Ejercicio 3 - TIR'!$D$5</f>
        <v>17498.6065568584</v>
      </c>
      <c r="AW919" s="28">
        <f ca="1">AR919*'Ejercicio 3 - TIR'!$D$5</f>
        <v>23166.8341252276</v>
      </c>
      <c r="AX919" s="28">
        <f ca="1">AS919*'Ejercicio 3 - TIR'!$D$5</f>
        <v>24886.6461437704</v>
      </c>
      <c r="AY919" s="28">
        <f ca="1">AT919*'Ejercicio 3 - TIR'!$D$5</f>
        <v>40545.4322041449</v>
      </c>
      <c r="AZ919" s="28">
        <f ca="1" t="shared" ref="AZ919:BD919" si="6843">AJ919-AU919-AE919</f>
        <v>23390.9202204429</v>
      </c>
      <c r="BA919" s="28">
        <f ca="1" t="shared" si="6843"/>
        <v>28650.3096782102</v>
      </c>
      <c r="BB919" s="28">
        <f ca="1" t="shared" si="6843"/>
        <v>33314.0686505633</v>
      </c>
      <c r="BC919" s="28">
        <f ca="1" t="shared" si="6843"/>
        <v>33871.9218848395</v>
      </c>
      <c r="BD919" s="28">
        <f ca="1" t="shared" si="6843"/>
        <v>47835.4602901913</v>
      </c>
      <c r="BE919" s="28">
        <f ca="1" t="shared" ref="BE919:BI919" si="6844">AZ919/Z919</f>
        <v>20674.7489506196</v>
      </c>
      <c r="BF919" s="28">
        <f ca="1" t="shared" si="6844"/>
        <v>22091.4393575962</v>
      </c>
      <c r="BG919" s="28">
        <f ca="1" t="shared" si="6844"/>
        <v>21312.5419732094</v>
      </c>
      <c r="BH919" s="28">
        <f ca="1" t="shared" si="6844"/>
        <v>18102.8196778163</v>
      </c>
      <c r="BI919" s="28">
        <f ca="1" t="shared" si="6844"/>
        <v>20615.2398524734</v>
      </c>
      <c r="BJ919" s="28">
        <f ca="1" t="shared" si="6690"/>
        <v>75394.7366932397</v>
      </c>
      <c r="BK919" s="28">
        <f ca="1" t="shared" si="6691"/>
        <v>37230.5255527012</v>
      </c>
      <c r="BL919" s="28">
        <f ca="1" t="shared" si="6692"/>
        <v>112625.262245941</v>
      </c>
      <c r="BM919" s="28">
        <f ca="1">BK919*'Ejercicio 3 - TIR'!$D$5</f>
        <v>18615.2627763506</v>
      </c>
      <c r="BN919" s="28">
        <f ca="1" t="shared" si="6693"/>
        <v>94009.9994695903</v>
      </c>
      <c r="BO919" s="28">
        <f ca="1" t="shared" si="6694"/>
        <v>40514.6867164964</v>
      </c>
      <c r="BP919" s="28">
        <f ca="1" t="shared" si="6695"/>
        <v>-112716.834297165</v>
      </c>
      <c r="BQ919" s="28">
        <f ca="1" t="shared" ref="BQ919:BT919" si="6845">BE919</f>
        <v>20674.7489506196</v>
      </c>
      <c r="BR919" s="28">
        <f ca="1" t="shared" si="6845"/>
        <v>22091.4393575962</v>
      </c>
      <c r="BS919" s="28">
        <f ca="1" t="shared" si="6845"/>
        <v>21312.5419732094</v>
      </c>
      <c r="BT919" s="28">
        <f ca="1" t="shared" si="6845"/>
        <v>18102.8196778163</v>
      </c>
      <c r="BU919" s="28">
        <f ca="1" t="shared" si="6697"/>
        <v>61129.9265689698</v>
      </c>
      <c r="BV919" s="30">
        <f ca="1" t="shared" si="6698"/>
        <v>7.19453361612599</v>
      </c>
    </row>
    <row r="920" ht="15" customHeight="1" spans="1:74">
      <c r="A920" s="26">
        <v>919</v>
      </c>
      <c r="B920" s="27">
        <f ca="1" t="shared" ref="B920:F920" si="6846">RAND()</f>
        <v>0.705319951822902</v>
      </c>
      <c r="C920" s="28">
        <f ca="1">IF(B920&lt;=('Ejercicio 3 - TIR'!$D$13-'Ejercicio 3 - TIR'!$C$13)/('Ejercicio 3 - TIR'!$E$13-'Ejercicio 3 - TIR'!$C$13),'Ejercicio 3 - TIR'!$C$13+SQRT(('Ejercicio 3 - TIR'!$E$13-'Ejercicio 3 - TIR'!$C$13)*('Ejercicio 3 - TIR'!$D$13-'Ejercicio 3 - TIR'!$C$13)*B920),'Ejercicio 3 - TIR'!$E$13-SQRT(('Ejercicio 3 - TIR'!$E$13-'Ejercicio 3 - TIR'!$C$13)*('Ejercicio 3 - TIR'!$E$13-'Ejercicio 3 - TIR'!$D$13)*(1-B920)))</f>
        <v>81195.3181943294</v>
      </c>
      <c r="D920" s="27">
        <f ca="1" t="shared" si="6846"/>
        <v>0.737493183571619</v>
      </c>
      <c r="E920" s="28">
        <f ca="1">IF(D920&lt;=('Ejercicio 3 - TIR'!$D$14-'Ejercicio 3 - TIR'!$C$14)/('Ejercicio 3 - TIR'!$E$14-'Ejercicio 3 - TIR'!$C$14),'Ejercicio 3 - TIR'!$C$14+SQRT(('Ejercicio 3 - TIR'!$E$14-'Ejercicio 3 - TIR'!$C$14)*('Ejercicio 3 - TIR'!$D$14-'Ejercicio 3 - TIR'!$C$14)*D920),'Ejercicio 3 - TIR'!$E$14-SQRT(('Ejercicio 3 - TIR'!$E$14-'Ejercicio 3 - TIR'!$C$14)*('Ejercicio 3 - TIR'!$E$14-'Ejercicio 3 - TIR'!$D$14)*(1-D920)))</f>
        <v>33724.9683296212</v>
      </c>
      <c r="F920" s="27">
        <f ca="1" t="shared" si="6846"/>
        <v>0.332032544924524</v>
      </c>
      <c r="G920" s="28">
        <f ca="1">IF(F920&lt;=('Ejercicio 3 - TIR'!$D$18-'Ejercicio 3 - TIR'!$C$18)/('Ejercicio 3 - TIR'!$E$18-'Ejercicio 3 - TIR'!$C$18),'Ejercicio 3 - TIR'!$C$18+SQRT(('Ejercicio 3 - TIR'!$E$18-'Ejercicio 3 - TIR'!$C$18)*('Ejercicio 3 - TIR'!$D$18-'Ejercicio 3 - TIR'!$C$18)*F920),'Ejercicio 3 - TIR'!$E$18-SQRT(('Ejercicio 3 - TIR'!$E$18-'Ejercicio 3 - TIR'!$C$18)*('Ejercicio 3 - TIR'!$E$18-'Ejercicio 3 - TIR'!$D$18)*(1-F920)))</f>
        <v>37057.2573807874</v>
      </c>
      <c r="H920" s="27">
        <f ca="1" t="shared" ref="H920:L920" si="6847">RAND()</f>
        <v>0.335244745321622</v>
      </c>
      <c r="I920" s="28">
        <f ca="1">IF(H920&lt;=('Ejercicio 3 - TIR'!$D$18-'Ejercicio 3 - TIR'!$C$18)/('Ejercicio 3 - TIR'!$E$18-'Ejercicio 3 - TIR'!$C$18),'Ejercicio 3 - TIR'!$C$18+SQRT(('Ejercicio 3 - TIR'!$E$18-'Ejercicio 3 - TIR'!$C$18)*('Ejercicio 3 - TIR'!$D$18-'Ejercicio 3 - TIR'!$C$18)*H920),'Ejercicio 3 - TIR'!$E$18-SQRT(('Ejercicio 3 - TIR'!$E$18-'Ejercicio 3 - TIR'!$C$18)*('Ejercicio 3 - TIR'!$E$18-'Ejercicio 3 - TIR'!$D$18)*(1-H920)))</f>
        <v>37091.3124171935</v>
      </c>
      <c r="J920" s="27">
        <f ca="1" t="shared" si="6847"/>
        <v>0.85142930279927</v>
      </c>
      <c r="K920" s="28">
        <f ca="1">IF(J920&lt;=('Ejercicio 3 - TIR'!$D$18-'Ejercicio 3 - TIR'!$C$18)/('Ejercicio 3 - TIR'!$E$18-'Ejercicio 3 - TIR'!$C$18),'Ejercicio 3 - TIR'!$C$18+SQRT(('Ejercicio 3 - TIR'!$E$18-'Ejercicio 3 - TIR'!$C$18)*('Ejercicio 3 - TIR'!$D$18-'Ejercicio 3 - TIR'!$C$18)*J920),'Ejercicio 3 - TIR'!$E$18-SQRT(('Ejercicio 3 - TIR'!$E$18-'Ejercicio 3 - TIR'!$C$18)*('Ejercicio 3 - TIR'!$E$18-'Ejercicio 3 - TIR'!$D$18)*(1-J920)))</f>
        <v>41661.9163746163</v>
      </c>
      <c r="L920" s="27">
        <f ca="1" t="shared" si="6847"/>
        <v>0.841225685253356</v>
      </c>
      <c r="M920" s="28">
        <f ca="1">IF(L920&lt;=('Ejercicio 3 - TIR'!$D$18-'Ejercicio 3 - TIR'!$C$18)/('Ejercicio 3 - TIR'!$E$18-'Ejercicio 3 - TIR'!$C$18),'Ejercicio 3 - TIR'!$C$18+SQRT(('Ejercicio 3 - TIR'!$E$18-'Ejercicio 3 - TIR'!$C$18)*('Ejercicio 3 - TIR'!$D$18-'Ejercicio 3 - TIR'!$C$18)*L920),'Ejercicio 3 - TIR'!$E$18-SQRT(('Ejercicio 3 - TIR'!$E$18-'Ejercicio 3 - TIR'!$C$18)*('Ejercicio 3 - TIR'!$E$18-'Ejercicio 3 - TIR'!$D$18)*(1-L920)))</f>
        <v>41549.1923255565</v>
      </c>
      <c r="N920" s="27">
        <f ca="1" t="shared" ref="N920:R920" si="6848">RAND()</f>
        <v>0.016306007554731</v>
      </c>
      <c r="O920" s="28">
        <f ca="1">IF(N920&lt;=('Ejercicio 3 - TIR'!$D$18-'Ejercicio 3 - TIR'!$C$18)/('Ejercicio 3 - TIR'!$E$18-'Ejercicio 3 - TIR'!$C$18),'Ejercicio 3 - TIR'!$C$18+SQRT(('Ejercicio 3 - TIR'!$E$18-'Ejercicio 3 - TIR'!$C$18)*('Ejercicio 3 - TIR'!$D$18-'Ejercicio 3 - TIR'!$C$18)*N920),'Ejercicio 3 - TIR'!$E$18-SQRT(('Ejercicio 3 - TIR'!$E$18-'Ejercicio 3 - TIR'!$C$18)*('Ejercicio 3 - TIR'!$E$18-'Ejercicio 3 - TIR'!$D$18)*(1-N920)))</f>
        <v>31563.937701192</v>
      </c>
      <c r="P920" s="27">
        <f ca="1" t="shared" si="6848"/>
        <v>0.105958262785048</v>
      </c>
      <c r="Q920" s="29">
        <f ca="1">IF(P920&lt;=('Ejercicio 3 - TIR'!$D$22-'Ejercicio 3 - TIR'!$C$22)/('Ejercicio 3 - TIR'!$E$22-'Ejercicio 3 - TIR'!$C$22),'Ejercicio 3 - TIR'!$C$22+SQRT(('Ejercicio 3 - TIR'!$E$22-'Ejercicio 3 - TIR'!$C$22)*('Ejercicio 3 - TIR'!$D$22-'Ejercicio 3 - TIR'!$C$22)*P920),'Ejercicio 3 - TIR'!$E$22-SQRT(('Ejercicio 3 - TIR'!$E$22-'Ejercicio 3 - TIR'!$C$22)*('Ejercicio 3 - TIR'!$E$22-'Ejercicio 3 - TIR'!$D$22)*(1-P920)))</f>
        <v>0.133810317628972</v>
      </c>
      <c r="R920" s="27">
        <f ca="1" t="shared" si="6848"/>
        <v>0.560488359273291</v>
      </c>
      <c r="S920" s="29">
        <f ca="1">IF(R920&lt;=('Ejercicio 3 - TIR'!$D$23-'Ejercicio 3 - TIR'!$C$23)/('Ejercicio 3 - TIR'!$E$23-'Ejercicio 3 - TIR'!$C$23),'Ejercicio 3 - TIR'!$C$23+SQRT(('Ejercicio 3 - TIR'!$E$23-'Ejercicio 3 - TIR'!$C$23)*('Ejercicio 3 - TIR'!$D$23-'Ejercicio 3 - TIR'!$C$23)*R920),'Ejercicio 3 - TIR'!$E$23-SQRT(('Ejercicio 3 - TIR'!$E$23-'Ejercicio 3 - TIR'!$C$23)*('Ejercicio 3 - TIR'!$E$23-'Ejercicio 3 - TIR'!$D$23)*(1-R920)))</f>
        <v>0.151873127559075</v>
      </c>
      <c r="T920" s="27">
        <f ca="1" t="shared" ref="T920:X920" si="6849">RAND()</f>
        <v>0.682095641518913</v>
      </c>
      <c r="U920" s="29">
        <f ca="1">IF(T920&lt;=('Ejercicio 3 - TIR'!$D$24-'Ejercicio 3 - TIR'!$C$24)/('Ejercicio 3 - TIR'!$E$24-'Ejercicio 3 - TIR'!$C$24),'Ejercicio 3 - TIR'!$C$24+SQRT(('Ejercicio 3 - TIR'!$E$24-'Ejercicio 3 - TIR'!$C$24)*('Ejercicio 3 - TIR'!$D$24-'Ejercicio 3 - TIR'!$C$24)*T920),'Ejercicio 3 - TIR'!$E$24-SQRT(('Ejercicio 3 - TIR'!$E$24-'Ejercicio 3 - TIR'!$C$24)*('Ejercicio 3 - TIR'!$E$24-'Ejercicio 3 - TIR'!$D$24)*(1-T920)))</f>
        <v>0.19016491656209</v>
      </c>
      <c r="V920" s="27">
        <f ca="1" t="shared" si="6849"/>
        <v>0.599178780344626</v>
      </c>
      <c r="W920" s="29">
        <f ca="1">IF(V920&lt;=('Ejercicio 3 - TIR'!$D$25-'Ejercicio 3 - TIR'!$C$25)/('Ejercicio 3 - TIR'!$E$25-'Ejercicio 3 - TIR'!$C$25),'Ejercicio 3 - TIR'!$C$25+SQRT(('Ejercicio 3 - TIR'!$E$25-'Ejercicio 3 - TIR'!$C$25)*('Ejercicio 3 - TIR'!$D$25-'Ejercicio 3 - TIR'!$C$25)*V920),'Ejercicio 3 - TIR'!$E$25-SQRT(('Ejercicio 3 - TIR'!$E$25-'Ejercicio 3 - TIR'!$C$25)*('Ejercicio 3 - TIR'!$E$25-'Ejercicio 3 - TIR'!$D$25)*(1-V920)))</f>
        <v>0.212545036793586</v>
      </c>
      <c r="X920" s="27">
        <f ca="1" t="shared" si="6849"/>
        <v>0.658574650146014</v>
      </c>
      <c r="Y920" s="29">
        <f ca="1">IF(X920&lt;=('Ejercicio 3 - TIR'!$D$26-'Ejercicio 3 - TIR'!$C$26)/('Ejercicio 3 - TIR'!$E$26-'Ejercicio 3 - TIR'!$C$26),'Ejercicio 3 - TIR'!$C$26+SQRT(('Ejercicio 3 - TIR'!$E$26-'Ejercicio 3 - TIR'!$C$26)*('Ejercicio 3 - TIR'!$D$26-'Ejercicio 3 - TIR'!$C$26)*X920),'Ejercicio 3 - TIR'!$E$26-SQRT(('Ejercicio 3 - TIR'!$E$26-'Ejercicio 3 - TIR'!$C$26)*('Ejercicio 3 - TIR'!$E$26-'Ejercicio 3 - TIR'!$D$26)*(1-X920)))</f>
        <v>0.237061708357091</v>
      </c>
      <c r="Z920" s="27">
        <f ca="1" t="shared" si="6668"/>
        <v>1.13381031762897</v>
      </c>
      <c r="AA920" s="27">
        <f ca="1" t="shared" si="6669"/>
        <v>1.30600563662603</v>
      </c>
      <c r="AB920" s="27">
        <f ca="1" t="shared" si="6670"/>
        <v>1.55436208954464</v>
      </c>
      <c r="AC920" s="27">
        <f ca="1" t="shared" si="6671"/>
        <v>1.88473403705746</v>
      </c>
      <c r="AD920" s="27">
        <f ca="1" t="shared" si="6672"/>
        <v>2.33153230768106</v>
      </c>
      <c r="AE920" s="26">
        <f ca="1" t="shared" si="6673"/>
        <v>4512.74872421362</v>
      </c>
      <c r="AF920" s="26">
        <f ca="1" t="shared" si="6674"/>
        <v>5198.11398684817</v>
      </c>
      <c r="AG920" s="26">
        <f ca="1" t="shared" si="6675"/>
        <v>6186.61289943738</v>
      </c>
      <c r="AH920" s="26">
        <f ca="1" t="shared" si="6676"/>
        <v>7501.54676577598</v>
      </c>
      <c r="AI920" s="26">
        <f ca="1" t="shared" si="6677"/>
        <v>9279.87625739144</v>
      </c>
      <c r="AJ920" s="28">
        <f ca="1" t="shared" si="6678"/>
        <v>42015.9007613691</v>
      </c>
      <c r="AK920" s="28">
        <f ca="1" t="shared" si="6679"/>
        <v>48441.4630867119</v>
      </c>
      <c r="AL920" s="28">
        <f ca="1" t="shared" si="6680"/>
        <v>64757.7033904827</v>
      </c>
      <c r="AM920" s="28">
        <f ca="1" t="shared" si="6681"/>
        <v>78309.176988223</v>
      </c>
      <c r="AN920" s="28">
        <f ca="1" t="shared" si="6682"/>
        <v>73592.3405079613</v>
      </c>
      <c r="AO920" s="28">
        <f ca="1">C920/'Ejercicio 3 - TIR'!$D$7</f>
        <v>16239.0636388659</v>
      </c>
      <c r="AP920" s="28">
        <f ca="1" t="shared" si="6683"/>
        <v>25776.8371225033</v>
      </c>
      <c r="AQ920" s="28">
        <f ca="1" t="shared" si="6684"/>
        <v>32202.399447846</v>
      </c>
      <c r="AR920" s="28">
        <f ca="1" t="shared" si="6685"/>
        <v>48518.6397516168</v>
      </c>
      <c r="AS920" s="28">
        <f ca="1" t="shared" si="6686"/>
        <v>62070.1133493571</v>
      </c>
      <c r="AT920" s="28">
        <f ca="1" t="shared" si="6687"/>
        <v>57353.2768690954</v>
      </c>
      <c r="AU920" s="28">
        <f ca="1">AP920*'Ejercicio 3 - TIR'!$D$5</f>
        <v>12888.4185612516</v>
      </c>
      <c r="AV920" s="28">
        <f ca="1">AQ920*'Ejercicio 3 - TIR'!$D$5</f>
        <v>16101.199723923</v>
      </c>
      <c r="AW920" s="28">
        <f ca="1">AR920*'Ejercicio 3 - TIR'!$D$5</f>
        <v>24259.3198758084</v>
      </c>
      <c r="AX920" s="28">
        <f ca="1">AS920*'Ejercicio 3 - TIR'!$D$5</f>
        <v>31035.0566746785</v>
      </c>
      <c r="AY920" s="28">
        <f ca="1">AT920*'Ejercicio 3 - TIR'!$D$5</f>
        <v>28676.6384345477</v>
      </c>
      <c r="AZ920" s="28">
        <f ca="1" t="shared" ref="AZ920:BD920" si="6850">AJ920-AU920-AE920</f>
        <v>24614.7334759039</v>
      </c>
      <c r="BA920" s="28">
        <f ca="1" t="shared" si="6850"/>
        <v>27142.1493759407</v>
      </c>
      <c r="BB920" s="28">
        <f ca="1" t="shared" si="6850"/>
        <v>34311.7706152369</v>
      </c>
      <c r="BC920" s="28">
        <f ca="1" t="shared" si="6850"/>
        <v>39772.5735477684</v>
      </c>
      <c r="BD920" s="28">
        <f ca="1" t="shared" si="6850"/>
        <v>35635.8258160222</v>
      </c>
      <c r="BE920" s="28">
        <f ca="1" t="shared" ref="BE920:BI920" si="6851">AZ920/Z920</f>
        <v>21709.7455307854</v>
      </c>
      <c r="BF920" s="28">
        <f ca="1" t="shared" si="6851"/>
        <v>20782.5667935557</v>
      </c>
      <c r="BG920" s="28">
        <f ca="1" t="shared" si="6851"/>
        <v>22074.5030041801</v>
      </c>
      <c r="BH920" s="28">
        <f ca="1" t="shared" si="6851"/>
        <v>21102.4859559831</v>
      </c>
      <c r="BI920" s="28">
        <f ca="1" t="shared" si="6851"/>
        <v>15284.2942380093</v>
      </c>
      <c r="BJ920" s="28">
        <f ca="1" t="shared" si="6690"/>
        <v>78630.8532360323</v>
      </c>
      <c r="BK920" s="28">
        <f ca="1" t="shared" si="6691"/>
        <v>37861.9015205046</v>
      </c>
      <c r="BL920" s="28">
        <f ca="1" t="shared" si="6692"/>
        <v>116492.754756537</v>
      </c>
      <c r="BM920" s="28">
        <f ca="1">BK920*'Ejercicio 3 - TIR'!$D$5</f>
        <v>18930.9507602523</v>
      </c>
      <c r="BN920" s="28">
        <f ca="1" t="shared" si="6693"/>
        <v>97561.8039962846</v>
      </c>
      <c r="BO920" s="28">
        <f ca="1" t="shared" si="6694"/>
        <v>41844.5001490541</v>
      </c>
      <c r="BP920" s="28">
        <f ca="1" t="shared" si="6695"/>
        <v>-114920.286523951</v>
      </c>
      <c r="BQ920" s="28">
        <f ca="1" t="shared" ref="BQ920:BT920" si="6852">BE920</f>
        <v>21709.7455307854</v>
      </c>
      <c r="BR920" s="28">
        <f ca="1" t="shared" si="6852"/>
        <v>20782.5667935557</v>
      </c>
      <c r="BS920" s="28">
        <f ca="1" t="shared" si="6852"/>
        <v>22074.5030041801</v>
      </c>
      <c r="BT920" s="28">
        <f ca="1" t="shared" si="6852"/>
        <v>21102.4859559831</v>
      </c>
      <c r="BU920" s="28">
        <f ca="1" t="shared" si="6697"/>
        <v>57128.7943870634</v>
      </c>
      <c r="BV920" s="30">
        <f ca="1" t="shared" si="6698"/>
        <v>6.54491919762947</v>
      </c>
    </row>
    <row r="921" ht="15" customHeight="1" spans="1:74">
      <c r="A921" s="26">
        <v>920</v>
      </c>
      <c r="B921" s="27">
        <f ca="1" t="shared" ref="B921:F921" si="6853">RAND()</f>
        <v>0.0536256840801914</v>
      </c>
      <c r="C921" s="28">
        <f ca="1">IF(B921&lt;=('Ejercicio 3 - TIR'!$D$13-'Ejercicio 3 - TIR'!$C$13)/('Ejercicio 3 - TIR'!$E$13-'Ejercicio 3 - TIR'!$C$13),'Ejercicio 3 - TIR'!$C$13+SQRT(('Ejercicio 3 - TIR'!$E$13-'Ejercicio 3 - TIR'!$C$13)*('Ejercicio 3 - TIR'!$D$13-'Ejercicio 3 - TIR'!$C$13)*B921),'Ejercicio 3 - TIR'!$E$13-SQRT(('Ejercicio 3 - TIR'!$E$13-'Ejercicio 3 - TIR'!$C$13)*('Ejercicio 3 - TIR'!$E$13-'Ejercicio 3 - TIR'!$D$13)*(1-B921)))</f>
        <v>64631.4440115451</v>
      </c>
      <c r="D921" s="27">
        <f ca="1" t="shared" si="6853"/>
        <v>0.456264988559689</v>
      </c>
      <c r="E921" s="28">
        <f ca="1">IF(D921&lt;=('Ejercicio 3 - TIR'!$D$14-'Ejercicio 3 - TIR'!$C$14)/('Ejercicio 3 - TIR'!$E$14-'Ejercicio 3 - TIR'!$C$14),'Ejercicio 3 - TIR'!$C$14+SQRT(('Ejercicio 3 - TIR'!$E$14-'Ejercicio 3 - TIR'!$C$14)*('Ejercicio 3 - TIR'!$D$14-'Ejercicio 3 - TIR'!$C$14)*D921),'Ejercicio 3 - TIR'!$E$14-SQRT(('Ejercicio 3 - TIR'!$E$14-'Ejercicio 3 - TIR'!$C$14)*('Ejercicio 3 - TIR'!$E$14-'Ejercicio 3 - TIR'!$D$14)*(1-D921)))</f>
        <v>30968.9285399767</v>
      </c>
      <c r="F921" s="27">
        <f ca="1" t="shared" si="6853"/>
        <v>0.574154102617089</v>
      </c>
      <c r="G921" s="28">
        <f ca="1">IF(F921&lt;=('Ejercicio 3 - TIR'!$D$18-'Ejercicio 3 - TIR'!$C$18)/('Ejercicio 3 - TIR'!$E$18-'Ejercicio 3 - TIR'!$C$18),'Ejercicio 3 - TIR'!$C$18+SQRT(('Ejercicio 3 - TIR'!$E$18-'Ejercicio 3 - TIR'!$C$18)*('Ejercicio 3 - TIR'!$D$18-'Ejercicio 3 - TIR'!$C$18)*F921),'Ejercicio 3 - TIR'!$E$18-SQRT(('Ejercicio 3 - TIR'!$E$18-'Ejercicio 3 - TIR'!$C$18)*('Ejercicio 3 - TIR'!$E$18-'Ejercicio 3 - TIR'!$D$18)*(1-F921)))</f>
        <v>39280.2540586216</v>
      </c>
      <c r="H921" s="27">
        <f ca="1" t="shared" ref="H921:L921" si="6854">RAND()</f>
        <v>0.938221500017729</v>
      </c>
      <c r="I921" s="28">
        <f ca="1">IF(H921&lt;=('Ejercicio 3 - TIR'!$D$18-'Ejercicio 3 - TIR'!$C$18)/('Ejercicio 3 - TIR'!$E$18-'Ejercicio 3 - TIR'!$C$18),'Ejercicio 3 - TIR'!$C$18+SQRT(('Ejercicio 3 - TIR'!$E$18-'Ejercicio 3 - TIR'!$C$18)*('Ejercicio 3 - TIR'!$D$18-'Ejercicio 3 - TIR'!$C$18)*H921),'Ejercicio 3 - TIR'!$E$18-SQRT(('Ejercicio 3 - TIR'!$E$18-'Ejercicio 3 - TIR'!$C$18)*('Ejercicio 3 - TIR'!$E$18-'Ejercicio 3 - TIR'!$D$18)*(1-H921)))</f>
        <v>42847.4695127199</v>
      </c>
      <c r="J921" s="27">
        <f ca="1" t="shared" si="6854"/>
        <v>0.733188242450285</v>
      </c>
      <c r="K921" s="28">
        <f ca="1">IF(J921&lt;=('Ejercicio 3 - TIR'!$D$18-'Ejercicio 3 - TIR'!$C$18)/('Ejercicio 3 - TIR'!$E$18-'Ejercicio 3 - TIR'!$C$18),'Ejercicio 3 - TIR'!$C$18+SQRT(('Ejercicio 3 - TIR'!$E$18-'Ejercicio 3 - TIR'!$C$18)*('Ejercicio 3 - TIR'!$D$18-'Ejercicio 3 - TIR'!$C$18)*J921),'Ejercicio 3 - TIR'!$E$18-SQRT(('Ejercicio 3 - TIR'!$E$18-'Ejercicio 3 - TIR'!$C$18)*('Ejercicio 3 - TIR'!$E$18-'Ejercicio 3 - TIR'!$D$18)*(1-J921)))</f>
        <v>40526.6475864036</v>
      </c>
      <c r="L921" s="27">
        <f ca="1" t="shared" si="6854"/>
        <v>0.0942882761498376</v>
      </c>
      <c r="M921" s="28">
        <f ca="1">IF(L921&lt;=('Ejercicio 3 - TIR'!$D$18-'Ejercicio 3 - TIR'!$C$18)/('Ejercicio 3 - TIR'!$E$18-'Ejercicio 3 - TIR'!$C$18),'Ejercicio 3 - TIR'!$C$18+SQRT(('Ejercicio 3 - TIR'!$E$18-'Ejercicio 3 - TIR'!$C$18)*('Ejercicio 3 - TIR'!$D$18-'Ejercicio 3 - TIR'!$C$18)*L921),'Ejercicio 3 - TIR'!$E$18-SQRT(('Ejercicio 3 - TIR'!$E$18-'Ejercicio 3 - TIR'!$C$18)*('Ejercicio 3 - TIR'!$E$18-'Ejercicio 3 - TIR'!$D$18)*(1-L921)))</f>
        <v>33760.7501143357</v>
      </c>
      <c r="N921" s="27">
        <f ca="1" t="shared" ref="N921:R921" si="6855">RAND()</f>
        <v>0.114593918183665</v>
      </c>
      <c r="O921" s="28">
        <f ca="1">IF(N921&lt;=('Ejercicio 3 - TIR'!$D$18-'Ejercicio 3 - TIR'!$C$18)/('Ejercicio 3 - TIR'!$E$18-'Ejercicio 3 - TIR'!$C$18),'Ejercicio 3 - TIR'!$C$18+SQRT(('Ejercicio 3 - TIR'!$E$18-'Ejercicio 3 - TIR'!$C$18)*('Ejercicio 3 - TIR'!$D$18-'Ejercicio 3 - TIR'!$C$18)*N921),'Ejercicio 3 - TIR'!$E$18-SQRT(('Ejercicio 3 - TIR'!$E$18-'Ejercicio 3 - TIR'!$C$18)*('Ejercicio 3 - TIR'!$E$18-'Ejercicio 3 - TIR'!$D$18)*(1-N921)))</f>
        <v>34145.9724706695</v>
      </c>
      <c r="P921" s="27">
        <f ca="1" t="shared" si="6855"/>
        <v>0.0313605600076199</v>
      </c>
      <c r="Q921" s="29">
        <f ca="1">IF(P921&lt;=('Ejercicio 3 - TIR'!$D$22-'Ejercicio 3 - TIR'!$C$22)/('Ejercicio 3 - TIR'!$E$22-'Ejercicio 3 - TIR'!$C$22),'Ejercicio 3 - TIR'!$C$22+SQRT(('Ejercicio 3 - TIR'!$E$22-'Ejercicio 3 - TIR'!$C$22)*('Ejercicio 3 - TIR'!$D$22-'Ejercicio 3 - TIR'!$C$22)*P921),'Ejercicio 3 - TIR'!$E$22-SQRT(('Ejercicio 3 - TIR'!$E$22-'Ejercicio 3 - TIR'!$C$22)*('Ejercicio 3 - TIR'!$E$22-'Ejercicio 3 - TIR'!$D$22)*(1-P921)))</f>
        <v>0.127513255487052</v>
      </c>
      <c r="R921" s="27">
        <f ca="1" t="shared" si="6855"/>
        <v>0.279064609606698</v>
      </c>
      <c r="S921" s="29">
        <f ca="1">IF(R921&lt;=('Ejercicio 3 - TIR'!$D$23-'Ejercicio 3 - TIR'!$C$23)/('Ejercicio 3 - TIR'!$E$23-'Ejercicio 3 - TIR'!$C$23),'Ejercicio 3 - TIR'!$C$23+SQRT(('Ejercicio 3 - TIR'!$E$23-'Ejercicio 3 - TIR'!$C$23)*('Ejercicio 3 - TIR'!$D$23-'Ejercicio 3 - TIR'!$C$23)*R921),'Ejercicio 3 - TIR'!$E$23-SQRT(('Ejercicio 3 - TIR'!$E$23-'Ejercicio 3 - TIR'!$C$23)*('Ejercicio 3 - TIR'!$E$23-'Ejercicio 3 - TIR'!$D$23)*(1-R921)))</f>
        <v>0.142412413910422</v>
      </c>
      <c r="T921" s="27">
        <f ca="1" t="shared" ref="T921:X921" si="6856">RAND()</f>
        <v>0.723302768933291</v>
      </c>
      <c r="U921" s="29">
        <f ca="1">IF(T921&lt;=('Ejercicio 3 - TIR'!$D$24-'Ejercicio 3 - TIR'!$C$24)/('Ejercicio 3 - TIR'!$E$24-'Ejercicio 3 - TIR'!$C$24),'Ejercicio 3 - TIR'!$C$24+SQRT(('Ejercicio 3 - TIR'!$E$24-'Ejercicio 3 - TIR'!$C$24)*('Ejercicio 3 - TIR'!$D$24-'Ejercicio 3 - TIR'!$C$24)*T921),'Ejercicio 3 - TIR'!$E$24-SQRT(('Ejercicio 3 - TIR'!$E$24-'Ejercicio 3 - TIR'!$C$24)*('Ejercicio 3 - TIR'!$E$24-'Ejercicio 3 - TIR'!$D$24)*(1-T921)))</f>
        <v>0.192165628317011</v>
      </c>
      <c r="V921" s="27">
        <f ca="1" t="shared" si="6856"/>
        <v>0.530821126216787</v>
      </c>
      <c r="W921" s="29">
        <f ca="1">IF(V921&lt;=('Ejercicio 3 - TIR'!$D$25-'Ejercicio 3 - TIR'!$C$25)/('Ejercicio 3 - TIR'!$E$25-'Ejercicio 3 - TIR'!$C$25),'Ejercicio 3 - TIR'!$C$25+SQRT(('Ejercicio 3 - TIR'!$E$25-'Ejercicio 3 - TIR'!$C$25)*('Ejercicio 3 - TIR'!$D$25-'Ejercicio 3 - TIR'!$C$25)*V921),'Ejercicio 3 - TIR'!$E$25-SQRT(('Ejercicio 3 - TIR'!$E$25-'Ejercicio 3 - TIR'!$C$25)*('Ejercicio 3 - TIR'!$E$25-'Ejercicio 3 - TIR'!$D$25)*(1-V921)))</f>
        <v>0.209476845406098</v>
      </c>
      <c r="X921" s="27">
        <f ca="1" t="shared" si="6856"/>
        <v>0.547648272258821</v>
      </c>
      <c r="Y921" s="29">
        <f ca="1">IF(X921&lt;=('Ejercicio 3 - TIR'!$D$26-'Ejercicio 3 - TIR'!$C$26)/('Ejercicio 3 - TIR'!$E$26-'Ejercicio 3 - TIR'!$C$26),'Ejercicio 3 - TIR'!$C$26+SQRT(('Ejercicio 3 - TIR'!$E$26-'Ejercicio 3 - TIR'!$C$26)*('Ejercicio 3 - TIR'!$D$26-'Ejercicio 3 - TIR'!$C$26)*X921),'Ejercicio 3 - TIR'!$E$26-SQRT(('Ejercicio 3 - TIR'!$E$26-'Ejercicio 3 - TIR'!$C$26)*('Ejercicio 3 - TIR'!$E$26-'Ejercicio 3 - TIR'!$D$26)*(1-X921)))</f>
        <v>0.23057632824443</v>
      </c>
      <c r="Z921" s="27">
        <f ca="1" t="shared" si="6668"/>
        <v>1.12751325548705</v>
      </c>
      <c r="AA921" s="27">
        <f ca="1" t="shared" si="6669"/>
        <v>1.28808513991696</v>
      </c>
      <c r="AB921" s="27">
        <f ca="1" t="shared" si="6670"/>
        <v>1.53561083015491</v>
      </c>
      <c r="AC921" s="27">
        <f ca="1" t="shared" si="6671"/>
        <v>1.8572857426272</v>
      </c>
      <c r="AD921" s="27">
        <f ca="1" t="shared" si="6672"/>
        <v>2.28553186966291</v>
      </c>
      <c r="AE921" s="26">
        <f ca="1" t="shared" si="6673"/>
        <v>3948.94889707831</v>
      </c>
      <c r="AF921" s="26">
        <f ca="1" t="shared" si="6674"/>
        <v>4511.32824192013</v>
      </c>
      <c r="AG921" s="26">
        <f ca="1" t="shared" si="6675"/>
        <v>5378.25046807298</v>
      </c>
      <c r="AH921" s="26">
        <f ca="1" t="shared" si="6676"/>
        <v>6504.86940992878</v>
      </c>
      <c r="AI921" s="26">
        <f ca="1" t="shared" si="6677"/>
        <v>8004.73831417967</v>
      </c>
      <c r="AJ921" s="28">
        <f ca="1" t="shared" si="6678"/>
        <v>44289.007129995</v>
      </c>
      <c r="AK921" s="28">
        <f ca="1" t="shared" si="6679"/>
        <v>55191.1887623795</v>
      </c>
      <c r="AL921" s="28">
        <f ca="1" t="shared" si="6680"/>
        <v>62233.1589435527</v>
      </c>
      <c r="AM921" s="28">
        <f ca="1" t="shared" si="6681"/>
        <v>62703.3598477552</v>
      </c>
      <c r="AN921" s="28">
        <f ca="1" t="shared" si="6682"/>
        <v>78041.7083023475</v>
      </c>
      <c r="AO921" s="28">
        <f ca="1">C921/'Ejercicio 3 - TIR'!$D$7</f>
        <v>12926.288802309</v>
      </c>
      <c r="AP921" s="28">
        <f ca="1" t="shared" si="6683"/>
        <v>31362.718327686</v>
      </c>
      <c r="AQ921" s="28">
        <f ca="1" t="shared" si="6684"/>
        <v>42264.8999600705</v>
      </c>
      <c r="AR921" s="28">
        <f ca="1" t="shared" si="6685"/>
        <v>49306.8701412437</v>
      </c>
      <c r="AS921" s="28">
        <f ca="1" t="shared" si="6686"/>
        <v>49777.0710454462</v>
      </c>
      <c r="AT921" s="28">
        <f ca="1" t="shared" si="6687"/>
        <v>65115.4195000385</v>
      </c>
      <c r="AU921" s="28">
        <f ca="1">AP921*'Ejercicio 3 - TIR'!$D$5</f>
        <v>15681.359163843</v>
      </c>
      <c r="AV921" s="28">
        <f ca="1">AQ921*'Ejercicio 3 - TIR'!$D$5</f>
        <v>21132.4499800353</v>
      </c>
      <c r="AW921" s="28">
        <f ca="1">AR921*'Ejercicio 3 - TIR'!$D$5</f>
        <v>24653.4350706218</v>
      </c>
      <c r="AX921" s="28">
        <f ca="1">AS921*'Ejercicio 3 - TIR'!$D$5</f>
        <v>24888.5355227231</v>
      </c>
      <c r="AY921" s="28">
        <f ca="1">AT921*'Ejercicio 3 - TIR'!$D$5</f>
        <v>32557.7097500193</v>
      </c>
      <c r="AZ921" s="28">
        <f ca="1" t="shared" ref="AZ921:BD921" si="6857">AJ921-AU921-AE921</f>
        <v>24658.6990690737</v>
      </c>
      <c r="BA921" s="28">
        <f ca="1" t="shared" si="6857"/>
        <v>29547.4105404241</v>
      </c>
      <c r="BB921" s="28">
        <f ca="1" t="shared" si="6857"/>
        <v>32201.4734048579</v>
      </c>
      <c r="BC921" s="28">
        <f ca="1" t="shared" si="6857"/>
        <v>31309.9549151033</v>
      </c>
      <c r="BD921" s="28">
        <f ca="1" t="shared" si="6857"/>
        <v>37479.2602381486</v>
      </c>
      <c r="BE921" s="28">
        <f ca="1" t="shared" ref="BE921:BI921" si="6858">AZ921/Z921</f>
        <v>21869.9859616478</v>
      </c>
      <c r="BF921" s="28">
        <f ca="1" t="shared" si="6858"/>
        <v>22939.0198091478</v>
      </c>
      <c r="BG921" s="28">
        <f ca="1" t="shared" si="6858"/>
        <v>20969.8139479841</v>
      </c>
      <c r="BH921" s="28">
        <f ca="1" t="shared" si="6858"/>
        <v>16857.9094732156</v>
      </c>
      <c r="BI921" s="28">
        <f ca="1" t="shared" si="6858"/>
        <v>16398.4850684565</v>
      </c>
      <c r="BJ921" s="28">
        <f ca="1" t="shared" si="6690"/>
        <v>70780.47314743</v>
      </c>
      <c r="BK921" s="28">
        <f ca="1" t="shared" si="6691"/>
        <v>29543.445014144</v>
      </c>
      <c r="BL921" s="28">
        <f ca="1" t="shared" si="6692"/>
        <v>100323.918161574</v>
      </c>
      <c r="BM921" s="28">
        <f ca="1">BK921*'Ejercicio 3 - TIR'!$D$5</f>
        <v>14771.722507072</v>
      </c>
      <c r="BN921" s="28">
        <f ca="1" t="shared" si="6693"/>
        <v>85552.195654502</v>
      </c>
      <c r="BO921" s="28">
        <f ca="1" t="shared" si="6694"/>
        <v>37432.0729411312</v>
      </c>
      <c r="BP921" s="28">
        <f ca="1" t="shared" si="6695"/>
        <v>-95600.3725515218</v>
      </c>
      <c r="BQ921" s="28">
        <f ca="1" t="shared" ref="BQ921:BT921" si="6859">BE921</f>
        <v>21869.9859616478</v>
      </c>
      <c r="BR921" s="28">
        <f ca="1" t="shared" si="6859"/>
        <v>22939.0198091478</v>
      </c>
      <c r="BS921" s="28">
        <f ca="1" t="shared" si="6859"/>
        <v>20969.8139479841</v>
      </c>
      <c r="BT921" s="28">
        <f ca="1" t="shared" si="6859"/>
        <v>16857.9094732156</v>
      </c>
      <c r="BU921" s="28">
        <f ca="1" t="shared" si="6697"/>
        <v>53830.5580095877</v>
      </c>
      <c r="BV921" s="30">
        <f ca="1" t="shared" si="6698"/>
        <v>11.4025327127299</v>
      </c>
    </row>
    <row r="922" ht="15" customHeight="1" spans="1:74">
      <c r="A922" s="26">
        <v>921</v>
      </c>
      <c r="B922" s="27">
        <f ca="1" t="shared" ref="B922:F922" si="6860">RAND()</f>
        <v>0.272476686294071</v>
      </c>
      <c r="C922" s="28">
        <f ca="1">IF(B922&lt;=('Ejercicio 3 - TIR'!$D$13-'Ejercicio 3 - TIR'!$C$13)/('Ejercicio 3 - TIR'!$E$13-'Ejercicio 3 - TIR'!$C$13),'Ejercicio 3 - TIR'!$C$13+SQRT(('Ejercicio 3 - TIR'!$E$13-'Ejercicio 3 - TIR'!$C$13)*('Ejercicio 3 - TIR'!$D$13-'Ejercicio 3 - TIR'!$C$13)*B922),'Ejercicio 3 - TIR'!$E$13-SQRT(('Ejercicio 3 - TIR'!$E$13-'Ejercicio 3 - TIR'!$C$13)*('Ejercicio 3 - TIR'!$E$13-'Ejercicio 3 - TIR'!$D$13)*(1-B922)))</f>
        <v>70452.9531687664</v>
      </c>
      <c r="D922" s="27">
        <f ca="1" t="shared" si="6860"/>
        <v>0.489001738633047</v>
      </c>
      <c r="E922" s="28">
        <f ca="1">IF(D922&lt;=('Ejercicio 3 - TIR'!$D$14-'Ejercicio 3 - TIR'!$C$14)/('Ejercicio 3 - TIR'!$E$14-'Ejercicio 3 - TIR'!$C$14),'Ejercicio 3 - TIR'!$C$14+SQRT(('Ejercicio 3 - TIR'!$E$14-'Ejercicio 3 - TIR'!$C$14)*('Ejercicio 3 - TIR'!$D$14-'Ejercicio 3 - TIR'!$C$14)*D922),'Ejercicio 3 - TIR'!$E$14-SQRT(('Ejercicio 3 - TIR'!$E$14-'Ejercicio 3 - TIR'!$C$14)*('Ejercicio 3 - TIR'!$E$14-'Ejercicio 3 - TIR'!$D$14)*(1-D922)))</f>
        <v>31245.0163218289</v>
      </c>
      <c r="F922" s="27">
        <f ca="1" t="shared" si="6860"/>
        <v>0.625510056674316</v>
      </c>
      <c r="G922" s="28">
        <f ca="1">IF(F922&lt;=('Ejercicio 3 - TIR'!$D$18-'Ejercicio 3 - TIR'!$C$18)/('Ejercicio 3 - TIR'!$E$18-'Ejercicio 3 - TIR'!$C$18),'Ejercicio 3 - TIR'!$C$18+SQRT(('Ejercicio 3 - TIR'!$E$18-'Ejercicio 3 - TIR'!$C$18)*('Ejercicio 3 - TIR'!$D$18-'Ejercicio 3 - TIR'!$C$18)*F922),'Ejercicio 3 - TIR'!$E$18-SQRT(('Ejercicio 3 - TIR'!$E$18-'Ejercicio 3 - TIR'!$C$18)*('Ejercicio 3 - TIR'!$E$18-'Ejercicio 3 - TIR'!$D$18)*(1-F922)))</f>
        <v>39686.4084417883</v>
      </c>
      <c r="H922" s="27">
        <f ca="1" t="shared" ref="H922:L922" si="6861">RAND()</f>
        <v>0.713423219383502</v>
      </c>
      <c r="I922" s="28">
        <f ca="1">IF(H922&lt;=('Ejercicio 3 - TIR'!$D$18-'Ejercicio 3 - TIR'!$C$18)/('Ejercicio 3 - TIR'!$E$18-'Ejercicio 3 - TIR'!$C$18),'Ejercicio 3 - TIR'!$C$18+SQRT(('Ejercicio 3 - TIR'!$E$18-'Ejercicio 3 - TIR'!$C$18)*('Ejercicio 3 - TIR'!$D$18-'Ejercicio 3 - TIR'!$C$18)*H922),'Ejercicio 3 - TIR'!$E$18-SQRT(('Ejercicio 3 - TIR'!$E$18-'Ejercicio 3 - TIR'!$C$18)*('Ejercicio 3 - TIR'!$E$18-'Ejercicio 3 - TIR'!$D$18)*(1-H922)))</f>
        <v>40363.9177589006</v>
      </c>
      <c r="J922" s="27">
        <f ca="1" t="shared" si="6861"/>
        <v>0.918081317383305</v>
      </c>
      <c r="K922" s="28">
        <f ca="1">IF(J922&lt;=('Ejercicio 3 - TIR'!$D$18-'Ejercicio 3 - TIR'!$C$18)/('Ejercicio 3 - TIR'!$E$18-'Ejercicio 3 - TIR'!$C$18),'Ejercicio 3 - TIR'!$C$18+SQRT(('Ejercicio 3 - TIR'!$E$18-'Ejercicio 3 - TIR'!$C$18)*('Ejercicio 3 - TIR'!$D$18-'Ejercicio 3 - TIR'!$C$18)*J922),'Ejercicio 3 - TIR'!$E$18-SQRT(('Ejercicio 3 - TIR'!$E$18-'Ejercicio 3 - TIR'!$C$18)*('Ejercicio 3 - TIR'!$E$18-'Ejercicio 3 - TIR'!$D$18)*(1-J922)))</f>
        <v>42521.3105889902</v>
      </c>
      <c r="L922" s="27">
        <f ca="1" t="shared" si="6861"/>
        <v>0.402778142712865</v>
      </c>
      <c r="M922" s="28">
        <f ca="1">IF(L922&lt;=('Ejercicio 3 - TIR'!$D$18-'Ejercicio 3 - TIR'!$C$18)/('Ejercicio 3 - TIR'!$E$18-'Ejercicio 3 - TIR'!$C$18),'Ejercicio 3 - TIR'!$C$18+SQRT(('Ejercicio 3 - TIR'!$E$18-'Ejercicio 3 - TIR'!$C$18)*('Ejercicio 3 - TIR'!$D$18-'Ejercicio 3 - TIR'!$C$18)*L922),'Ejercicio 3 - TIR'!$E$18-SQRT(('Ejercicio 3 - TIR'!$E$18-'Ejercicio 3 - TIR'!$C$18)*('Ejercicio 3 - TIR'!$E$18-'Ejercicio 3 - TIR'!$D$18)*(1-L922)))</f>
        <v>37772.8193988365</v>
      </c>
      <c r="N922" s="27">
        <f ca="1" t="shared" ref="N922:R922" si="6862">RAND()</f>
        <v>0.914312870175347</v>
      </c>
      <c r="O922" s="28">
        <f ca="1">IF(N922&lt;=('Ejercicio 3 - TIR'!$D$18-'Ejercicio 3 - TIR'!$C$18)/('Ejercicio 3 - TIR'!$E$18-'Ejercicio 3 - TIR'!$C$18),'Ejercicio 3 - TIR'!$C$18+SQRT(('Ejercicio 3 - TIR'!$E$18-'Ejercicio 3 - TIR'!$C$18)*('Ejercicio 3 - TIR'!$D$18-'Ejercicio 3 - TIR'!$C$18)*N922),'Ejercicio 3 - TIR'!$E$18-SQRT(('Ejercicio 3 - TIR'!$E$18-'Ejercicio 3 - TIR'!$C$18)*('Ejercicio 3 - TIR'!$E$18-'Ejercicio 3 - TIR'!$D$18)*(1-N922)))</f>
        <v>42464.9389086555</v>
      </c>
      <c r="P922" s="27">
        <f ca="1" t="shared" si="6862"/>
        <v>0.670719780587078</v>
      </c>
      <c r="Q922" s="29">
        <f ca="1">IF(P922&lt;=('Ejercicio 3 - TIR'!$D$22-'Ejercicio 3 - TIR'!$C$22)/('Ejercicio 3 - TIR'!$E$22-'Ejercicio 3 - TIR'!$C$22),'Ejercicio 3 - TIR'!$C$22+SQRT(('Ejercicio 3 - TIR'!$E$22-'Ejercicio 3 - TIR'!$C$22)*('Ejercicio 3 - TIR'!$D$22-'Ejercicio 3 - TIR'!$C$22)*P922),'Ejercicio 3 - TIR'!$E$22-SQRT(('Ejercicio 3 - TIR'!$E$22-'Ejercicio 3 - TIR'!$C$22)*('Ejercicio 3 - TIR'!$E$22-'Ejercicio 3 - TIR'!$D$22)*(1-P922)))</f>
        <v>0.155654478955191</v>
      </c>
      <c r="R922" s="27">
        <f ca="1" t="shared" si="6862"/>
        <v>0.0480073261816532</v>
      </c>
      <c r="S922" s="29">
        <f ca="1">IF(R922&lt;=('Ejercicio 3 - TIR'!$D$23-'Ejercicio 3 - TIR'!$C$23)/('Ejercicio 3 - TIR'!$E$23-'Ejercicio 3 - TIR'!$C$23),'Ejercicio 3 - TIR'!$C$23+SQRT(('Ejercicio 3 - TIR'!$E$23-'Ejercicio 3 - TIR'!$C$23)*('Ejercicio 3 - TIR'!$D$23-'Ejercicio 3 - TIR'!$C$23)*R922),'Ejercicio 3 - TIR'!$E$23-SQRT(('Ejercicio 3 - TIR'!$E$23-'Ejercicio 3 - TIR'!$C$23)*('Ejercicio 3 - TIR'!$E$23-'Ejercicio 3 - TIR'!$D$23)*(1-R922)))</f>
        <v>0.129295869358321</v>
      </c>
      <c r="T922" s="27">
        <f ca="1" t="shared" ref="T922:X922" si="6863">RAND()</f>
        <v>0.00277360733763987</v>
      </c>
      <c r="U922" s="29">
        <f ca="1">IF(T922&lt;=('Ejercicio 3 - TIR'!$D$24-'Ejercicio 3 - TIR'!$C$24)/('Ejercicio 3 - TIR'!$E$24-'Ejercicio 3 - TIR'!$C$24),'Ejercicio 3 - TIR'!$C$24+SQRT(('Ejercicio 3 - TIR'!$E$24-'Ejercicio 3 - TIR'!$C$24)*('Ejercicio 3 - TIR'!$D$24-'Ejercicio 3 - TIR'!$C$24)*T922),'Ejercicio 3 - TIR'!$E$24-SQRT(('Ejercicio 3 - TIR'!$E$24-'Ejercicio 3 - TIR'!$C$24)*('Ejercicio 3 - TIR'!$E$24-'Ejercicio 3 - TIR'!$D$24)*(1-T922)))</f>
        <v>0.152413415714096</v>
      </c>
      <c r="V922" s="27">
        <f ca="1" t="shared" si="6863"/>
        <v>0.402044656581717</v>
      </c>
      <c r="W922" s="29">
        <f ca="1">IF(V922&lt;=('Ejercicio 3 - TIR'!$D$25-'Ejercicio 3 - TIR'!$C$25)/('Ejercicio 3 - TIR'!$E$25-'Ejercicio 3 - TIR'!$C$25),'Ejercicio 3 - TIR'!$C$25+SQRT(('Ejercicio 3 - TIR'!$E$25-'Ejercicio 3 - TIR'!$C$25)*('Ejercicio 3 - TIR'!$D$25-'Ejercicio 3 - TIR'!$C$25)*V922),'Ejercicio 3 - TIR'!$E$25-SQRT(('Ejercicio 3 - TIR'!$E$25-'Ejercicio 3 - TIR'!$C$25)*('Ejercicio 3 - TIR'!$E$25-'Ejercicio 3 - TIR'!$D$25)*(1-V922)))</f>
        <v>0.204252391297861</v>
      </c>
      <c r="X922" s="27">
        <f ca="1" t="shared" si="6863"/>
        <v>0.962502715751173</v>
      </c>
      <c r="Y922" s="29">
        <f ca="1">IF(X922&lt;=('Ejercicio 3 - TIR'!$D$26-'Ejercicio 3 - TIR'!$C$26)/('Ejercicio 3 - TIR'!$E$26-'Ejercicio 3 - TIR'!$C$26),'Ejercicio 3 - TIR'!$C$26+SQRT(('Ejercicio 3 - TIR'!$E$26-'Ejercicio 3 - TIR'!$C$26)*('Ejercicio 3 - TIR'!$D$26-'Ejercicio 3 - TIR'!$C$26)*X922),'Ejercicio 3 - TIR'!$E$26-SQRT(('Ejercicio 3 - TIR'!$E$26-'Ejercicio 3 - TIR'!$C$26)*('Ejercicio 3 - TIR'!$E$26-'Ejercicio 3 - TIR'!$D$26)*(1-X922)))</f>
        <v>0.265770265816128</v>
      </c>
      <c r="Z922" s="27">
        <f ca="1" t="shared" si="6668"/>
        <v>1.15565447895519</v>
      </c>
      <c r="AA922" s="27">
        <f ca="1" t="shared" si="6669"/>
        <v>1.30507582948954</v>
      </c>
      <c r="AB922" s="27">
        <f ca="1" t="shared" si="6670"/>
        <v>1.50398689442795</v>
      </c>
      <c r="AC922" s="27">
        <f ca="1" t="shared" si="6671"/>
        <v>1.8111798140955</v>
      </c>
      <c r="AD922" s="27">
        <f ca="1" t="shared" si="6672"/>
        <v>2.29253755472847</v>
      </c>
      <c r="AE922" s="26">
        <f ca="1" t="shared" si="6673"/>
        <v>4863.4267355207</v>
      </c>
      <c r="AF922" s="26">
        <f ca="1" t="shared" si="6674"/>
        <v>5492.24772335035</v>
      </c>
      <c r="AG922" s="26">
        <f ca="1" t="shared" si="6675"/>
        <v>6329.33995881414</v>
      </c>
      <c r="AH922" s="26">
        <f ca="1" t="shared" si="6676"/>
        <v>7622.12278073904</v>
      </c>
      <c r="AI922" s="26">
        <f ca="1" t="shared" si="6677"/>
        <v>9647.85637825921</v>
      </c>
      <c r="AJ922" s="28">
        <f ca="1" t="shared" si="6678"/>
        <v>45863.7756693977</v>
      </c>
      <c r="AK922" s="28">
        <f ca="1" t="shared" si="6679"/>
        <v>52677.9734506447</v>
      </c>
      <c r="AL922" s="28">
        <f ca="1" t="shared" si="6680"/>
        <v>63951.4938597416</v>
      </c>
      <c r="AM922" s="28">
        <f ca="1" t="shared" si="6681"/>
        <v>68413.3680166477</v>
      </c>
      <c r="AN922" s="28">
        <f ca="1" t="shared" si="6682"/>
        <v>97352.4672073426</v>
      </c>
      <c r="AO922" s="28">
        <f ca="1">C922/'Ejercicio 3 - TIR'!$D$7</f>
        <v>14090.5906337533</v>
      </c>
      <c r="AP922" s="28">
        <f ca="1" t="shared" si="6683"/>
        <v>31773.1850356445</v>
      </c>
      <c r="AQ922" s="28">
        <f ca="1" t="shared" si="6684"/>
        <v>38587.3828168915</v>
      </c>
      <c r="AR922" s="28">
        <f ca="1" t="shared" si="6685"/>
        <v>49860.9032259883</v>
      </c>
      <c r="AS922" s="28">
        <f ca="1" t="shared" si="6686"/>
        <v>54322.7773828944</v>
      </c>
      <c r="AT922" s="28">
        <f ca="1" t="shared" si="6687"/>
        <v>83261.8765735894</v>
      </c>
      <c r="AU922" s="28">
        <f ca="1">AP922*'Ejercicio 3 - TIR'!$D$5</f>
        <v>15886.5925178222</v>
      </c>
      <c r="AV922" s="28">
        <f ca="1">AQ922*'Ejercicio 3 - TIR'!$D$5</f>
        <v>19293.6914084457</v>
      </c>
      <c r="AW922" s="28">
        <f ca="1">AR922*'Ejercicio 3 - TIR'!$D$5</f>
        <v>24930.4516129941</v>
      </c>
      <c r="AX922" s="28">
        <f ca="1">AS922*'Ejercicio 3 - TIR'!$D$5</f>
        <v>27161.3886914472</v>
      </c>
      <c r="AY922" s="28">
        <f ca="1">AT922*'Ejercicio 3 - TIR'!$D$5</f>
        <v>41630.9382867947</v>
      </c>
      <c r="AZ922" s="28">
        <f ca="1" t="shared" ref="AZ922:BD922" si="6864">AJ922-AU922-AE922</f>
        <v>25113.7564160548</v>
      </c>
      <c r="BA922" s="28">
        <f ca="1" t="shared" si="6864"/>
        <v>27892.0343188487</v>
      </c>
      <c r="BB922" s="28">
        <f ca="1" t="shared" si="6864"/>
        <v>32691.7022879333</v>
      </c>
      <c r="BC922" s="28">
        <f ca="1" t="shared" si="6864"/>
        <v>33629.8565444614</v>
      </c>
      <c r="BD922" s="28">
        <f ca="1" t="shared" si="6864"/>
        <v>46073.6725422887</v>
      </c>
      <c r="BE922" s="28">
        <f ca="1" t="shared" ref="BE922:BI922" si="6865">AZ922/Z922</f>
        <v>21731.1980988987</v>
      </c>
      <c r="BF922" s="28">
        <f ca="1" t="shared" si="6865"/>
        <v>21371.9645162367</v>
      </c>
      <c r="BG922" s="28">
        <f ca="1" t="shared" si="6865"/>
        <v>21736.6935902509</v>
      </c>
      <c r="BH922" s="28">
        <f ca="1" t="shared" si="6865"/>
        <v>18567.9280890485</v>
      </c>
      <c r="BI922" s="28">
        <f ca="1" t="shared" si="6865"/>
        <v>20097.237860841</v>
      </c>
      <c r="BJ922" s="28">
        <f ca="1" t="shared" si="6690"/>
        <v>71630.3733158965</v>
      </c>
      <c r="BK922" s="28">
        <f ca="1" t="shared" si="6691"/>
        <v>32303.2081961845</v>
      </c>
      <c r="BL922" s="28">
        <f ca="1" t="shared" si="6692"/>
        <v>103933.581512081</v>
      </c>
      <c r="BM922" s="28">
        <f ca="1">BK922*'Ejercicio 3 - TIR'!$D$5</f>
        <v>16151.6040980923</v>
      </c>
      <c r="BN922" s="28">
        <f ca="1" t="shared" si="6693"/>
        <v>87781.9774139888</v>
      </c>
      <c r="BO922" s="28">
        <f ca="1" t="shared" si="6694"/>
        <v>38290.3116387055</v>
      </c>
      <c r="BP922" s="28">
        <f ca="1" t="shared" si="6695"/>
        <v>-101697.969490595</v>
      </c>
      <c r="BQ922" s="28">
        <f ca="1" t="shared" ref="BQ922:BT922" si="6866">BE922</f>
        <v>21731.1980988987</v>
      </c>
      <c r="BR922" s="28">
        <f ca="1" t="shared" si="6866"/>
        <v>21371.9645162367</v>
      </c>
      <c r="BS922" s="28">
        <f ca="1" t="shared" si="6866"/>
        <v>21736.6935902509</v>
      </c>
      <c r="BT922" s="28">
        <f ca="1" t="shared" si="6866"/>
        <v>18567.9280890485</v>
      </c>
      <c r="BU922" s="28">
        <f ca="1" t="shared" si="6697"/>
        <v>58387.5494995465</v>
      </c>
      <c r="BV922" s="30">
        <f ca="1" t="shared" si="6698"/>
        <v>10.3257039873952</v>
      </c>
    </row>
    <row r="923" ht="15" customHeight="1" spans="1:74">
      <c r="A923" s="26">
        <v>922</v>
      </c>
      <c r="B923" s="27">
        <f ca="1" t="shared" ref="B923:F923" si="6867">RAND()</f>
        <v>0.592593972317459</v>
      </c>
      <c r="C923" s="28">
        <f ca="1">IF(B923&lt;=('Ejercicio 3 - TIR'!$D$13-'Ejercicio 3 - TIR'!$C$13)/('Ejercicio 3 - TIR'!$E$13-'Ejercicio 3 - TIR'!$C$13),'Ejercicio 3 - TIR'!$C$13+SQRT(('Ejercicio 3 - TIR'!$E$13-'Ejercicio 3 - TIR'!$C$13)*('Ejercicio 3 - TIR'!$D$13-'Ejercicio 3 - TIR'!$C$13)*B923),'Ejercicio 3 - TIR'!$E$13-SQRT(('Ejercicio 3 - TIR'!$E$13-'Ejercicio 3 - TIR'!$C$13)*('Ejercicio 3 - TIR'!$E$13-'Ejercicio 3 - TIR'!$D$13)*(1-B923)))</f>
        <v>77889.205504572</v>
      </c>
      <c r="D923" s="27">
        <f ca="1" t="shared" si="6867"/>
        <v>0.223096250827056</v>
      </c>
      <c r="E923" s="28">
        <f ca="1">IF(D923&lt;=('Ejercicio 3 - TIR'!$D$14-'Ejercicio 3 - TIR'!$C$14)/('Ejercicio 3 - TIR'!$E$14-'Ejercicio 3 - TIR'!$C$14),'Ejercicio 3 - TIR'!$C$14+SQRT(('Ejercicio 3 - TIR'!$E$14-'Ejercicio 3 - TIR'!$C$14)*('Ejercicio 3 - TIR'!$D$14-'Ejercicio 3 - TIR'!$C$14)*D923),'Ejercicio 3 - TIR'!$E$14-SQRT(('Ejercicio 3 - TIR'!$E$14-'Ejercicio 3 - TIR'!$C$14)*('Ejercicio 3 - TIR'!$E$14-'Ejercicio 3 - TIR'!$D$14)*(1-D923)))</f>
        <v>29090.5034912623</v>
      </c>
      <c r="F923" s="27">
        <f ca="1" t="shared" si="6867"/>
        <v>0.634042515313209</v>
      </c>
      <c r="G923" s="28">
        <f ca="1">IF(F923&lt;=('Ejercicio 3 - TIR'!$D$18-'Ejercicio 3 - TIR'!$C$18)/('Ejercicio 3 - TIR'!$E$18-'Ejercicio 3 - TIR'!$C$18),'Ejercicio 3 - TIR'!$C$18+SQRT(('Ejercicio 3 - TIR'!$E$18-'Ejercicio 3 - TIR'!$C$18)*('Ejercicio 3 - TIR'!$D$18-'Ejercicio 3 - TIR'!$C$18)*F923),'Ejercicio 3 - TIR'!$E$18-SQRT(('Ejercicio 3 - TIR'!$E$18-'Ejercicio 3 - TIR'!$C$18)*('Ejercicio 3 - TIR'!$E$18-'Ejercicio 3 - TIR'!$D$18)*(1-F923)))</f>
        <v>39752.2498582112</v>
      </c>
      <c r="H923" s="27">
        <f ca="1" t="shared" ref="H923:L923" si="6868">RAND()</f>
        <v>0.150199226114468</v>
      </c>
      <c r="I923" s="28">
        <f ca="1">IF(H923&lt;=('Ejercicio 3 - TIR'!$D$18-'Ejercicio 3 - TIR'!$C$18)/('Ejercicio 3 - TIR'!$E$18-'Ejercicio 3 - TIR'!$C$18),'Ejercicio 3 - TIR'!$C$18+SQRT(('Ejercicio 3 - TIR'!$E$18-'Ejercicio 3 - TIR'!$C$18)*('Ejercicio 3 - TIR'!$D$18-'Ejercicio 3 - TIR'!$C$18)*H923),'Ejercicio 3 - TIR'!$E$18-SQRT(('Ejercicio 3 - TIR'!$E$18-'Ejercicio 3 - TIR'!$C$18)*('Ejercicio 3 - TIR'!$E$18-'Ejercicio 3 - TIR'!$D$18)*(1-H923)))</f>
        <v>34746.5654864513</v>
      </c>
      <c r="J923" s="27">
        <f ca="1" t="shared" si="6868"/>
        <v>0.0546448921998617</v>
      </c>
      <c r="K923" s="28">
        <f ca="1">IF(J923&lt;=('Ejercicio 3 - TIR'!$D$18-'Ejercicio 3 - TIR'!$C$18)/('Ejercicio 3 - TIR'!$E$18-'Ejercicio 3 - TIR'!$C$18),'Ejercicio 3 - TIR'!$C$18+SQRT(('Ejercicio 3 - TIR'!$E$18-'Ejercicio 3 - TIR'!$C$18)*('Ejercicio 3 - TIR'!$D$18-'Ejercicio 3 - TIR'!$C$18)*J923),'Ejercicio 3 - TIR'!$E$18-SQRT(('Ejercicio 3 - TIR'!$E$18-'Ejercicio 3 - TIR'!$C$18)*('Ejercicio 3 - TIR'!$E$18-'Ejercicio 3 - TIR'!$D$18)*(1-J923)))</f>
        <v>32862.9938578312</v>
      </c>
      <c r="L923" s="27">
        <f ca="1" t="shared" si="6868"/>
        <v>0.227955845931871</v>
      </c>
      <c r="M923" s="28">
        <f ca="1">IF(L923&lt;=('Ejercicio 3 - TIR'!$D$18-'Ejercicio 3 - TIR'!$C$18)/('Ejercicio 3 - TIR'!$E$18-'Ejercicio 3 - TIR'!$C$18),'Ejercicio 3 - TIR'!$C$18+SQRT(('Ejercicio 3 - TIR'!$E$18-'Ejercicio 3 - TIR'!$C$18)*('Ejercicio 3 - TIR'!$D$18-'Ejercicio 3 - TIR'!$C$18)*L923),'Ejercicio 3 - TIR'!$E$18-SQRT(('Ejercicio 3 - TIR'!$E$18-'Ejercicio 3 - TIR'!$C$18)*('Ejercicio 3 - TIR'!$E$18-'Ejercicio 3 - TIR'!$D$18)*(1-L923)))</f>
        <v>35847.5103154916</v>
      </c>
      <c r="N923" s="27">
        <f ca="1" t="shared" ref="N923:R923" si="6869">RAND()</f>
        <v>0.0281009322826997</v>
      </c>
      <c r="O923" s="28">
        <f ca="1">IF(N923&lt;=('Ejercicio 3 - TIR'!$D$18-'Ejercicio 3 - TIR'!$C$18)/('Ejercicio 3 - TIR'!$E$18-'Ejercicio 3 - TIR'!$C$18),'Ejercicio 3 - TIR'!$C$18+SQRT(('Ejercicio 3 - TIR'!$E$18-'Ejercicio 3 - TIR'!$C$18)*('Ejercicio 3 - TIR'!$D$18-'Ejercicio 3 - TIR'!$C$18)*N923),'Ejercicio 3 - TIR'!$E$18-SQRT(('Ejercicio 3 - TIR'!$E$18-'Ejercicio 3 - TIR'!$C$18)*('Ejercicio 3 - TIR'!$E$18-'Ejercicio 3 - TIR'!$D$18)*(1-N923)))</f>
        <v>32053.0805737732</v>
      </c>
      <c r="P923" s="27">
        <f ca="1" t="shared" si="6869"/>
        <v>0.692355835950247</v>
      </c>
      <c r="Q923" s="29">
        <f ca="1">IF(P923&lt;=('Ejercicio 3 - TIR'!$D$22-'Ejercicio 3 - TIR'!$C$22)/('Ejercicio 3 - TIR'!$E$22-'Ejercicio 3 - TIR'!$C$22),'Ejercicio 3 - TIR'!$C$22+SQRT(('Ejercicio 3 - TIR'!$E$22-'Ejercicio 3 - TIR'!$C$22)*('Ejercicio 3 - TIR'!$D$22-'Ejercicio 3 - TIR'!$C$22)*P923),'Ejercicio 3 - TIR'!$E$22-SQRT(('Ejercicio 3 - TIR'!$E$22-'Ejercicio 3 - TIR'!$C$22)*('Ejercicio 3 - TIR'!$E$22-'Ejercicio 3 - TIR'!$D$22)*(1-P923)))</f>
        <v>0.156467904995739</v>
      </c>
      <c r="R923" s="27">
        <f ca="1" t="shared" si="6869"/>
        <v>0.663703182482492</v>
      </c>
      <c r="S923" s="29">
        <f ca="1">IF(R923&lt;=('Ejercicio 3 - TIR'!$D$23-'Ejercicio 3 - TIR'!$C$23)/('Ejercicio 3 - TIR'!$E$23-'Ejercicio 3 - TIR'!$C$23),'Ejercicio 3 - TIR'!$C$23+SQRT(('Ejercicio 3 - TIR'!$E$23-'Ejercicio 3 - TIR'!$C$23)*('Ejercicio 3 - TIR'!$D$23-'Ejercicio 3 - TIR'!$C$23)*R923),'Ejercicio 3 - TIR'!$E$23-SQRT(('Ejercicio 3 - TIR'!$E$23-'Ejercicio 3 - TIR'!$C$23)*('Ejercicio 3 - TIR'!$E$23-'Ejercicio 3 - TIR'!$D$23)*(1-R923)))</f>
        <v>0.155396458150674</v>
      </c>
      <c r="T923" s="27">
        <f ca="1" t="shared" ref="T923:X923" si="6870">RAND()</f>
        <v>0.526056598570932</v>
      </c>
      <c r="U923" s="29">
        <f ca="1">IF(T923&lt;=('Ejercicio 3 - TIR'!$D$24-'Ejercicio 3 - TIR'!$C$24)/('Ejercicio 3 - TIR'!$E$24-'Ejercicio 3 - TIR'!$C$24),'Ejercicio 3 - TIR'!$C$24+SQRT(('Ejercicio 3 - TIR'!$E$24-'Ejercicio 3 - TIR'!$C$24)*('Ejercicio 3 - TIR'!$D$24-'Ejercicio 3 - TIR'!$C$24)*T923),'Ejercicio 3 - TIR'!$E$24-SQRT(('Ejercicio 3 - TIR'!$E$24-'Ejercicio 3 - TIR'!$C$24)*('Ejercicio 3 - TIR'!$E$24-'Ejercicio 3 - TIR'!$D$24)*(1-T923)))</f>
        <v>0.183571418858246</v>
      </c>
      <c r="V923" s="27">
        <f ca="1" t="shared" si="6870"/>
        <v>0.199566994769571</v>
      </c>
      <c r="W923" s="29">
        <f ca="1">IF(V923&lt;=('Ejercicio 3 - TIR'!$D$25-'Ejercicio 3 - TIR'!$C$25)/('Ejercicio 3 - TIR'!$E$25-'Ejercicio 3 - TIR'!$C$25),'Ejercicio 3 - TIR'!$C$25+SQRT(('Ejercicio 3 - TIR'!$E$25-'Ejercicio 3 - TIR'!$C$25)*('Ejercicio 3 - TIR'!$D$25-'Ejercicio 3 - TIR'!$C$25)*V923),'Ejercicio 3 - TIR'!$E$25-SQRT(('Ejercicio 3 - TIR'!$E$25-'Ejercicio 3 - TIR'!$C$25)*('Ejercicio 3 - TIR'!$E$25-'Ejercicio 3 - TIR'!$D$25)*(1-V923)))</f>
        <v>0.196715076807404</v>
      </c>
      <c r="X923" s="27">
        <f ca="1" t="shared" si="6870"/>
        <v>0.111298345320796</v>
      </c>
      <c r="Y923" s="29">
        <f ca="1">IF(X923&lt;=('Ejercicio 3 - TIR'!$D$26-'Ejercicio 3 - TIR'!$C$26)/('Ejercicio 3 - TIR'!$E$26-'Ejercicio 3 - TIR'!$C$26),'Ejercicio 3 - TIR'!$C$26+SQRT(('Ejercicio 3 - TIR'!$E$26-'Ejercicio 3 - TIR'!$C$26)*('Ejercicio 3 - TIR'!$D$26-'Ejercicio 3 - TIR'!$C$26)*X923),'Ejercicio 3 - TIR'!$E$26-SQRT(('Ejercicio 3 - TIR'!$E$26-'Ejercicio 3 - TIR'!$C$26)*('Ejercicio 3 - TIR'!$E$26-'Ejercicio 3 - TIR'!$D$26)*(1-X923)))</f>
        <v>0.207335095395358</v>
      </c>
      <c r="Z923" s="27">
        <f ca="1" t="shared" si="6668"/>
        <v>1.15646790499574</v>
      </c>
      <c r="AA923" s="27">
        <f ca="1" t="shared" si="6669"/>
        <v>1.33617892139701</v>
      </c>
      <c r="AB923" s="27">
        <f ca="1" t="shared" si="6670"/>
        <v>1.58146318184634</v>
      </c>
      <c r="AC923" s="27">
        <f ca="1" t="shared" si="6671"/>
        <v>1.89256083313132</v>
      </c>
      <c r="AD923" s="27">
        <f ca="1" t="shared" si="6672"/>
        <v>2.28495511401012</v>
      </c>
      <c r="AE923" s="26">
        <f ca="1" t="shared" si="6673"/>
        <v>4551.73013654905</v>
      </c>
      <c r="AF923" s="26">
        <f ca="1" t="shared" si="6674"/>
        <v>5259.05287822646</v>
      </c>
      <c r="AG923" s="26">
        <f ca="1" t="shared" si="6675"/>
        <v>6224.46467693303</v>
      </c>
      <c r="AH923" s="26">
        <f ca="1" t="shared" si="6676"/>
        <v>7448.91072394088</v>
      </c>
      <c r="AI923" s="26">
        <f ca="1" t="shared" si="6677"/>
        <v>8993.33133948067</v>
      </c>
      <c r="AJ923" s="28">
        <f ca="1" t="shared" si="6678"/>
        <v>45972.2011123927</v>
      </c>
      <c r="AK923" s="28">
        <f ca="1" t="shared" si="6679"/>
        <v>46427.6283939369</v>
      </c>
      <c r="AL923" s="28">
        <f ca="1" t="shared" si="6680"/>
        <v>51971.6148314024</v>
      </c>
      <c r="AM923" s="28">
        <f ca="1" t="shared" si="6681"/>
        <v>67843.5939883703</v>
      </c>
      <c r="AN923" s="28">
        <f ca="1" t="shared" si="6682"/>
        <v>73239.8503768215</v>
      </c>
      <c r="AO923" s="28">
        <f ca="1">C923/'Ejercicio 3 - TIR'!$D$7</f>
        <v>15577.8411009144</v>
      </c>
      <c r="AP923" s="28">
        <f ca="1" t="shared" si="6683"/>
        <v>30394.3600114783</v>
      </c>
      <c r="AQ923" s="28">
        <f ca="1" t="shared" si="6684"/>
        <v>30849.7872930225</v>
      </c>
      <c r="AR923" s="28">
        <f ca="1" t="shared" si="6685"/>
        <v>36393.773730488</v>
      </c>
      <c r="AS923" s="28">
        <f ca="1" t="shared" si="6686"/>
        <v>52265.7528874559</v>
      </c>
      <c r="AT923" s="28">
        <f ca="1" t="shared" si="6687"/>
        <v>57662.0092759071</v>
      </c>
      <c r="AU923" s="28">
        <f ca="1">AP923*'Ejercicio 3 - TIR'!$D$5</f>
        <v>15197.1800057392</v>
      </c>
      <c r="AV923" s="28">
        <f ca="1">AQ923*'Ejercicio 3 - TIR'!$D$5</f>
        <v>15424.8936465113</v>
      </c>
      <c r="AW923" s="28">
        <f ca="1">AR923*'Ejercicio 3 - TIR'!$D$5</f>
        <v>18196.886865244</v>
      </c>
      <c r="AX923" s="28">
        <f ca="1">AS923*'Ejercicio 3 - TIR'!$D$5</f>
        <v>26132.876443728</v>
      </c>
      <c r="AY923" s="28">
        <f ca="1">AT923*'Ejercicio 3 - TIR'!$D$5</f>
        <v>28831.0046379536</v>
      </c>
      <c r="AZ923" s="28">
        <f ca="1" t="shared" ref="AZ923:BD923" si="6871">AJ923-AU923-AE923</f>
        <v>26223.2909701045</v>
      </c>
      <c r="BA923" s="28">
        <f ca="1" t="shared" si="6871"/>
        <v>25743.6818691992</v>
      </c>
      <c r="BB923" s="28">
        <f ca="1" t="shared" si="6871"/>
        <v>27550.2632892254</v>
      </c>
      <c r="BC923" s="28">
        <f ca="1" t="shared" si="6871"/>
        <v>34261.8068207015</v>
      </c>
      <c r="BD923" s="28">
        <f ca="1" t="shared" si="6871"/>
        <v>35415.5143993873</v>
      </c>
      <c r="BE923" s="28">
        <f ca="1" t="shared" ref="BE923:BI923" si="6872">AZ923/Z923</f>
        <v>22675.3296454009</v>
      </c>
      <c r="BF923" s="28">
        <f ca="1" t="shared" si="6872"/>
        <v>19266.642705517</v>
      </c>
      <c r="BG923" s="28">
        <f ca="1" t="shared" si="6872"/>
        <v>17420.7427687699</v>
      </c>
      <c r="BH923" s="28">
        <f ca="1" t="shared" si="6872"/>
        <v>18103.4111141431</v>
      </c>
      <c r="BI923" s="28">
        <f ca="1" t="shared" si="6872"/>
        <v>15499.4354953576</v>
      </c>
      <c r="BJ923" s="28">
        <f ca="1" t="shared" si="6690"/>
        <v>66470.494721489</v>
      </c>
      <c r="BK923" s="28">
        <f ca="1" t="shared" si="6691"/>
        <v>35594.6676887714</v>
      </c>
      <c r="BL923" s="28">
        <f ca="1" t="shared" si="6692"/>
        <v>102065.16241026</v>
      </c>
      <c r="BM923" s="28">
        <f ca="1">BK923*'Ejercicio 3 - TIR'!$D$5</f>
        <v>17797.3338443857</v>
      </c>
      <c r="BN923" s="28">
        <f ca="1" t="shared" si="6693"/>
        <v>84267.8285658747</v>
      </c>
      <c r="BO923" s="28">
        <f ca="1" t="shared" si="6694"/>
        <v>36879.4240417195</v>
      </c>
      <c r="BP923" s="28">
        <f ca="1" t="shared" si="6695"/>
        <v>-106979.708995834</v>
      </c>
      <c r="BQ923" s="28">
        <f ca="1" t="shared" ref="BQ923:BT923" si="6873">BE923</f>
        <v>22675.3296454009</v>
      </c>
      <c r="BR923" s="28">
        <f ca="1" t="shared" si="6873"/>
        <v>19266.642705517</v>
      </c>
      <c r="BS923" s="28">
        <f ca="1" t="shared" si="6873"/>
        <v>17420.7427687699</v>
      </c>
      <c r="BT923" s="28">
        <f ca="1" t="shared" si="6873"/>
        <v>18103.4111141431</v>
      </c>
      <c r="BU923" s="28">
        <f ca="1" t="shared" si="6697"/>
        <v>52378.8595370771</v>
      </c>
      <c r="BV923" s="30">
        <f ca="1" t="shared" si="6698"/>
        <v>5.89992126751813</v>
      </c>
    </row>
    <row r="924" ht="15" customHeight="1" spans="1:74">
      <c r="A924" s="26">
        <v>923</v>
      </c>
      <c r="B924" s="27">
        <f ca="1" t="shared" ref="B924:F924" si="6874">RAND()</f>
        <v>0.910231746389175</v>
      </c>
      <c r="C924" s="28">
        <f ca="1">IF(B924&lt;=('Ejercicio 3 - TIR'!$D$13-'Ejercicio 3 - TIR'!$C$13)/('Ejercicio 3 - TIR'!$E$13-'Ejercicio 3 - TIR'!$C$13),'Ejercicio 3 - TIR'!$C$13+SQRT(('Ejercicio 3 - TIR'!$E$13-'Ejercicio 3 - TIR'!$C$13)*('Ejercicio 3 - TIR'!$D$13-'Ejercicio 3 - TIR'!$C$13)*B924),'Ejercicio 3 - TIR'!$E$13-SQRT(('Ejercicio 3 - TIR'!$E$13-'Ejercicio 3 - TIR'!$C$13)*('Ejercicio 3 - TIR'!$E$13-'Ejercicio 3 - TIR'!$D$13)*(1-B924)))</f>
        <v>89621.0836628774</v>
      </c>
      <c r="D924" s="27">
        <f ca="1" t="shared" si="6874"/>
        <v>0.166088925173193</v>
      </c>
      <c r="E924" s="28">
        <f ca="1">IF(D924&lt;=('Ejercicio 3 - TIR'!$D$14-'Ejercicio 3 - TIR'!$C$14)/('Ejercicio 3 - TIR'!$E$14-'Ejercicio 3 - TIR'!$C$14),'Ejercicio 3 - TIR'!$C$14+SQRT(('Ejercicio 3 - TIR'!$E$14-'Ejercicio 3 - TIR'!$C$14)*('Ejercicio 3 - TIR'!$D$14-'Ejercicio 3 - TIR'!$C$14)*D924),'Ejercicio 3 - TIR'!$E$14-SQRT(('Ejercicio 3 - TIR'!$E$14-'Ejercicio 3 - TIR'!$C$14)*('Ejercicio 3 - TIR'!$E$14-'Ejercicio 3 - TIR'!$D$14)*(1-D924)))</f>
        <v>28529.4007123008</v>
      </c>
      <c r="F924" s="27">
        <f ca="1" t="shared" si="6874"/>
        <v>0.620468592821646</v>
      </c>
      <c r="G924" s="28">
        <f ca="1">IF(F924&lt;=('Ejercicio 3 - TIR'!$D$18-'Ejercicio 3 - TIR'!$C$18)/('Ejercicio 3 - TIR'!$E$18-'Ejercicio 3 - TIR'!$C$18),'Ejercicio 3 - TIR'!$C$18+SQRT(('Ejercicio 3 - TIR'!$E$18-'Ejercicio 3 - TIR'!$C$18)*('Ejercicio 3 - TIR'!$D$18-'Ejercicio 3 - TIR'!$C$18)*F924),'Ejercicio 3 - TIR'!$E$18-SQRT(('Ejercicio 3 - TIR'!$E$18-'Ejercicio 3 - TIR'!$C$18)*('Ejercicio 3 - TIR'!$E$18-'Ejercicio 3 - TIR'!$D$18)*(1-F924)))</f>
        <v>39647.2943835693</v>
      </c>
      <c r="H924" s="27">
        <f ca="1" t="shared" ref="H924:L924" si="6875">RAND()</f>
        <v>0.962158680673992</v>
      </c>
      <c r="I924" s="28">
        <f ca="1">IF(H924&lt;=('Ejercicio 3 - TIR'!$D$18-'Ejercicio 3 - TIR'!$C$18)/('Ejercicio 3 - TIR'!$E$18-'Ejercicio 3 - TIR'!$C$18),'Ejercicio 3 - TIR'!$C$18+SQRT(('Ejercicio 3 - TIR'!$E$18-'Ejercicio 3 - TIR'!$C$18)*('Ejercicio 3 - TIR'!$D$18-'Ejercicio 3 - TIR'!$C$18)*H924),'Ejercicio 3 - TIR'!$E$18-SQRT(('Ejercicio 3 - TIR'!$E$18-'Ejercicio 3 - TIR'!$C$18)*('Ejercicio 3 - TIR'!$E$18-'Ejercicio 3 - TIR'!$D$18)*(1-H924)))</f>
        <v>43315.3341727658</v>
      </c>
      <c r="J924" s="27">
        <f ca="1" t="shared" si="6875"/>
        <v>0.277936965454244</v>
      </c>
      <c r="K924" s="28">
        <f ca="1">IF(J924&lt;=('Ejercicio 3 - TIR'!$D$18-'Ejercicio 3 - TIR'!$C$18)/('Ejercicio 3 - TIR'!$E$18-'Ejercicio 3 - TIR'!$C$18),'Ejercicio 3 - TIR'!$C$18+SQRT(('Ejercicio 3 - TIR'!$E$18-'Ejercicio 3 - TIR'!$C$18)*('Ejercicio 3 - TIR'!$D$18-'Ejercicio 3 - TIR'!$C$18)*J924),'Ejercicio 3 - TIR'!$E$18-SQRT(('Ejercicio 3 - TIR'!$E$18-'Ejercicio 3 - TIR'!$C$18)*('Ejercicio 3 - TIR'!$E$18-'Ejercicio 3 - TIR'!$D$18)*(1-J924)))</f>
        <v>36456.8215724253</v>
      </c>
      <c r="L924" s="27">
        <f ca="1" t="shared" si="6875"/>
        <v>0.697598490364995</v>
      </c>
      <c r="M924" s="28">
        <f ca="1">IF(L924&lt;=('Ejercicio 3 - TIR'!$D$18-'Ejercicio 3 - TIR'!$C$18)/('Ejercicio 3 - TIR'!$E$18-'Ejercicio 3 - TIR'!$C$18),'Ejercicio 3 - TIR'!$C$18+SQRT(('Ejercicio 3 - TIR'!$E$18-'Ejercicio 3 - TIR'!$C$18)*('Ejercicio 3 - TIR'!$D$18-'Ejercicio 3 - TIR'!$C$18)*L924),'Ejercicio 3 - TIR'!$E$18-SQRT(('Ejercicio 3 - TIR'!$E$18-'Ejercicio 3 - TIR'!$C$18)*('Ejercicio 3 - TIR'!$E$18-'Ejercicio 3 - TIR'!$D$18)*(1-L924)))</f>
        <v>40237.6357528403</v>
      </c>
      <c r="N924" s="27">
        <f ca="1" t="shared" ref="N924:R924" si="6876">RAND()</f>
        <v>0.498819341077819</v>
      </c>
      <c r="O924" s="28">
        <f ca="1">IF(N924&lt;=('Ejercicio 3 - TIR'!$D$18-'Ejercicio 3 - TIR'!$C$18)/('Ejercicio 3 - TIR'!$E$18-'Ejercicio 3 - TIR'!$C$18),'Ejercicio 3 - TIR'!$C$18+SQRT(('Ejercicio 3 - TIR'!$E$18-'Ejercicio 3 - TIR'!$C$18)*('Ejercicio 3 - TIR'!$D$18-'Ejercicio 3 - TIR'!$C$18)*N924),'Ejercicio 3 - TIR'!$E$18-SQRT(('Ejercicio 3 - TIR'!$E$18-'Ejercicio 3 - TIR'!$C$18)*('Ejercicio 3 - TIR'!$E$18-'Ejercicio 3 - TIR'!$D$18)*(1-N924)))</f>
        <v>38650.0231885049</v>
      </c>
      <c r="P924" s="27">
        <f ca="1" t="shared" si="6876"/>
        <v>0.481157110305663</v>
      </c>
      <c r="Q924" s="29">
        <f ca="1">IF(P924&lt;=('Ejercicio 3 - TIR'!$D$22-'Ejercicio 3 - TIR'!$C$22)/('Ejercicio 3 - TIR'!$E$22-'Ejercicio 3 - TIR'!$C$22),'Ejercicio 3 - TIR'!$C$22+SQRT(('Ejercicio 3 - TIR'!$E$22-'Ejercicio 3 - TIR'!$C$22)*('Ejercicio 3 - TIR'!$D$22-'Ejercicio 3 - TIR'!$C$22)*P924),'Ejercicio 3 - TIR'!$E$22-SQRT(('Ejercicio 3 - TIR'!$E$22-'Ejercicio 3 - TIR'!$C$22)*('Ejercicio 3 - TIR'!$E$22-'Ejercicio 3 - TIR'!$D$22)*(1-P924)))</f>
        <v>0.149429284710135</v>
      </c>
      <c r="R924" s="27">
        <f ca="1" t="shared" si="6876"/>
        <v>0.887295696488407</v>
      </c>
      <c r="S924" s="29">
        <f ca="1">IF(R924&lt;=('Ejercicio 3 - TIR'!$D$23-'Ejercicio 3 - TIR'!$C$23)/('Ejercicio 3 - TIR'!$E$23-'Ejercicio 3 - TIR'!$C$23),'Ejercicio 3 - TIR'!$C$23+SQRT(('Ejercicio 3 - TIR'!$E$23-'Ejercicio 3 - TIR'!$C$23)*('Ejercicio 3 - TIR'!$D$23-'Ejercicio 3 - TIR'!$C$23)*R924),'Ejercicio 3 - TIR'!$E$23-SQRT(('Ejercicio 3 - TIR'!$E$23-'Ejercicio 3 - TIR'!$C$23)*('Ejercicio 3 - TIR'!$E$23-'Ejercicio 3 - TIR'!$D$23)*(1-R924)))</f>
        <v>0.165756835101675</v>
      </c>
      <c r="T924" s="27">
        <f ca="1" t="shared" ref="T924:X924" si="6877">RAND()</f>
        <v>0.496514705122284</v>
      </c>
      <c r="U924" s="29">
        <f ca="1">IF(T924&lt;=('Ejercicio 3 - TIR'!$D$24-'Ejercicio 3 - TIR'!$C$24)/('Ejercicio 3 - TIR'!$E$24-'Ejercicio 3 - TIR'!$C$24),'Ejercicio 3 - TIR'!$C$24+SQRT(('Ejercicio 3 - TIR'!$E$24-'Ejercicio 3 - TIR'!$C$24)*('Ejercicio 3 - TIR'!$D$24-'Ejercicio 3 - TIR'!$C$24)*T924),'Ejercicio 3 - TIR'!$E$24-SQRT(('Ejercicio 3 - TIR'!$E$24-'Ejercicio 3 - TIR'!$C$24)*('Ejercicio 3 - TIR'!$E$24-'Ejercicio 3 - TIR'!$D$24)*(1-T924)))</f>
        <v>0.182453244805208</v>
      </c>
      <c r="V924" s="27">
        <f ca="1" t="shared" si="6877"/>
        <v>0.517810182524511</v>
      </c>
      <c r="W924" s="29">
        <f ca="1">IF(V924&lt;=('Ejercicio 3 - TIR'!$D$25-'Ejercicio 3 - TIR'!$C$25)/('Ejercicio 3 - TIR'!$E$25-'Ejercicio 3 - TIR'!$C$25),'Ejercicio 3 - TIR'!$C$25+SQRT(('Ejercicio 3 - TIR'!$E$25-'Ejercicio 3 - TIR'!$C$25)*('Ejercicio 3 - TIR'!$D$25-'Ejercicio 3 - TIR'!$C$25)*V924),'Ejercicio 3 - TIR'!$E$25-SQRT(('Ejercicio 3 - TIR'!$E$25-'Ejercicio 3 - TIR'!$C$25)*('Ejercicio 3 - TIR'!$E$25-'Ejercicio 3 - TIR'!$D$25)*(1-V924)))</f>
        <v>0.20891880769544</v>
      </c>
      <c r="X924" s="27">
        <f ca="1" t="shared" si="6877"/>
        <v>0.749642175502372</v>
      </c>
      <c r="Y924" s="29">
        <f ca="1">IF(X924&lt;=('Ejercicio 3 - TIR'!$D$26-'Ejercicio 3 - TIR'!$C$26)/('Ejercicio 3 - TIR'!$E$26-'Ejercicio 3 - TIR'!$C$26),'Ejercicio 3 - TIR'!$C$26+SQRT(('Ejercicio 3 - TIR'!$E$26-'Ejercicio 3 - TIR'!$C$26)*('Ejercicio 3 - TIR'!$D$26-'Ejercicio 3 - TIR'!$C$26)*X924),'Ejercicio 3 - TIR'!$E$26-SQRT(('Ejercicio 3 - TIR'!$E$26-'Ejercicio 3 - TIR'!$C$26)*('Ejercicio 3 - TIR'!$E$26-'Ejercicio 3 - TIR'!$D$26)*(1-X924)))</f>
        <v>0.243231368637286</v>
      </c>
      <c r="Z924" s="27">
        <f ca="1" t="shared" si="6668"/>
        <v>1.14942928471014</v>
      </c>
      <c r="AA924" s="27">
        <f ca="1" t="shared" si="6669"/>
        <v>1.33995504511687</v>
      </c>
      <c r="AB924" s="27">
        <f ca="1" t="shared" si="6670"/>
        <v>1.58443419099155</v>
      </c>
      <c r="AC924" s="27">
        <f ca="1" t="shared" si="6671"/>
        <v>1.9154522930454</v>
      </c>
      <c r="AD924" s="27">
        <f ca="1" t="shared" si="6672"/>
        <v>2.38135037584226</v>
      </c>
      <c r="AE924" s="26">
        <f ca="1" t="shared" si="6673"/>
        <v>4263.12794164793</v>
      </c>
      <c r="AF924" s="26">
        <f ca="1" t="shared" si="6674"/>
        <v>4969.77053688901</v>
      </c>
      <c r="AG924" s="26">
        <f ca="1" t="shared" si="6675"/>
        <v>5876.52129728173</v>
      </c>
      <c r="AH924" s="26">
        <f ca="1" t="shared" si="6676"/>
        <v>7104.2371201067</v>
      </c>
      <c r="AI924" s="26">
        <f ca="1" t="shared" si="6677"/>
        <v>8832.21043795406</v>
      </c>
      <c r="AJ924" s="28">
        <f ca="1" t="shared" si="6678"/>
        <v>45571.7612239982</v>
      </c>
      <c r="AK924" s="28">
        <f ca="1" t="shared" si="6679"/>
        <v>58040.6005557207</v>
      </c>
      <c r="AL924" s="28">
        <f ca="1" t="shared" si="6680"/>
        <v>57763.434594229</v>
      </c>
      <c r="AM924" s="28">
        <f ca="1" t="shared" si="6681"/>
        <v>77073.2716695033</v>
      </c>
      <c r="AN924" s="28">
        <f ca="1" t="shared" si="6682"/>
        <v>92039.2472462581</v>
      </c>
      <c r="AO924" s="28">
        <f ca="1">C924/'Ejercicio 3 - TIR'!$D$7</f>
        <v>17924.2167325755</v>
      </c>
      <c r="AP924" s="28">
        <f ca="1" t="shared" si="6683"/>
        <v>27647.5444914227</v>
      </c>
      <c r="AQ924" s="28">
        <f ca="1" t="shared" si="6684"/>
        <v>40116.3838231452</v>
      </c>
      <c r="AR924" s="28">
        <f ca="1" t="shared" si="6685"/>
        <v>39839.2178616536</v>
      </c>
      <c r="AS924" s="28">
        <f ca="1" t="shared" si="6686"/>
        <v>59149.0549369278</v>
      </c>
      <c r="AT924" s="28">
        <f ca="1" t="shared" si="6687"/>
        <v>74115.0305136826</v>
      </c>
      <c r="AU924" s="28">
        <f ca="1">AP924*'Ejercicio 3 - TIR'!$D$5</f>
        <v>13823.7722457113</v>
      </c>
      <c r="AV924" s="28">
        <f ca="1">AQ924*'Ejercicio 3 - TIR'!$D$5</f>
        <v>20058.1919115726</v>
      </c>
      <c r="AW924" s="28">
        <f ca="1">AR924*'Ejercicio 3 - TIR'!$D$5</f>
        <v>19919.6089308268</v>
      </c>
      <c r="AX924" s="28">
        <f ca="1">AS924*'Ejercicio 3 - TIR'!$D$5</f>
        <v>29574.5274684639</v>
      </c>
      <c r="AY924" s="28">
        <f ca="1">AT924*'Ejercicio 3 - TIR'!$D$5</f>
        <v>37057.5152568413</v>
      </c>
      <c r="AZ924" s="28">
        <f ca="1" t="shared" ref="AZ924:BD924" si="6878">AJ924-AU924-AE924</f>
        <v>27484.8610366389</v>
      </c>
      <c r="BA924" s="28">
        <f ca="1" t="shared" si="6878"/>
        <v>33012.6381072591</v>
      </c>
      <c r="BB924" s="28">
        <f ca="1" t="shared" si="6878"/>
        <v>31967.3043661205</v>
      </c>
      <c r="BC924" s="28">
        <f ca="1" t="shared" si="6878"/>
        <v>40394.5070809327</v>
      </c>
      <c r="BD924" s="28">
        <f ca="1" t="shared" si="6878"/>
        <v>46149.5215514627</v>
      </c>
      <c r="BE924" s="28">
        <f ca="1" t="shared" ref="BE924:BI924" si="6879">AZ924/Z924</f>
        <v>23911.7459440492</v>
      </c>
      <c r="BF924" s="28">
        <f ca="1" t="shared" si="6879"/>
        <v>24637.1236315467</v>
      </c>
      <c r="BG924" s="28">
        <f ca="1" t="shared" si="6879"/>
        <v>20175.8486075809</v>
      </c>
      <c r="BH924" s="28">
        <f ca="1" t="shared" si="6879"/>
        <v>21088.7565446535</v>
      </c>
      <c r="BI924" s="28">
        <f ca="1" t="shared" si="6879"/>
        <v>19379.559606024</v>
      </c>
      <c r="BJ924" s="28">
        <f ca="1" t="shared" si="6690"/>
        <v>67938.4991087918</v>
      </c>
      <c r="BK924" s="28">
        <f ca="1" t="shared" si="6691"/>
        <v>42683.8402527967</v>
      </c>
      <c r="BL924" s="28">
        <f ca="1" t="shared" si="6692"/>
        <v>110622.339361589</v>
      </c>
      <c r="BM924" s="28">
        <f ca="1">BK924*'Ejercicio 3 - TIR'!$D$5</f>
        <v>21341.9201263983</v>
      </c>
      <c r="BN924" s="28">
        <f ca="1" t="shared" si="6693"/>
        <v>89280.4192351902</v>
      </c>
      <c r="BO924" s="28">
        <f ca="1" t="shared" si="6694"/>
        <v>37491.5090785885</v>
      </c>
      <c r="BP924" s="28">
        <f ca="1" t="shared" si="6695"/>
        <v>-118150.484375178</v>
      </c>
      <c r="BQ924" s="28">
        <f ca="1" t="shared" ref="BQ924:BT924" si="6880">BE924</f>
        <v>23911.7459440492</v>
      </c>
      <c r="BR924" s="28">
        <f ca="1" t="shared" si="6880"/>
        <v>24637.1236315467</v>
      </c>
      <c r="BS924" s="28">
        <f ca="1" t="shared" si="6880"/>
        <v>20175.8486075809</v>
      </c>
      <c r="BT924" s="28">
        <f ca="1" t="shared" si="6880"/>
        <v>21088.7565446535</v>
      </c>
      <c r="BU924" s="28">
        <f ca="1" t="shared" si="6697"/>
        <v>56871.0686846126</v>
      </c>
      <c r="BV924" s="30">
        <f ca="1" t="shared" si="6698"/>
        <v>6.67253580665088</v>
      </c>
    </row>
    <row r="925" ht="15" customHeight="1" spans="1:74">
      <c r="A925" s="26">
        <v>924</v>
      </c>
      <c r="B925" s="27">
        <f ca="1" t="shared" ref="B925:F925" si="6881">RAND()</f>
        <v>0.900003736825131</v>
      </c>
      <c r="C925" s="28">
        <f ca="1">IF(B925&lt;=('Ejercicio 3 - TIR'!$D$13-'Ejercicio 3 - TIR'!$C$13)/('Ejercicio 3 - TIR'!$E$13-'Ejercicio 3 - TIR'!$C$13),'Ejercicio 3 - TIR'!$C$13+SQRT(('Ejercicio 3 - TIR'!$E$13-'Ejercicio 3 - TIR'!$C$13)*('Ejercicio 3 - TIR'!$D$13-'Ejercicio 3 - TIR'!$C$13)*B925),'Ejercicio 3 - TIR'!$E$13-SQRT(('Ejercicio 3 - TIR'!$E$13-'Ejercicio 3 - TIR'!$C$13)*('Ejercicio 3 - TIR'!$E$13-'Ejercicio 3 - TIR'!$D$13)*(1-B925)))</f>
        <v>89045.7535261506</v>
      </c>
      <c r="D925" s="27">
        <f ca="1" t="shared" si="6881"/>
        <v>0.137734061514375</v>
      </c>
      <c r="E925" s="28">
        <f ca="1">IF(D925&lt;=('Ejercicio 3 - TIR'!$D$14-'Ejercicio 3 - TIR'!$C$14)/('Ejercicio 3 - TIR'!$E$14-'Ejercicio 3 - TIR'!$C$14),'Ejercicio 3 - TIR'!$C$14+SQRT(('Ejercicio 3 - TIR'!$E$14-'Ejercicio 3 - TIR'!$C$14)*('Ejercicio 3 - TIR'!$D$14-'Ejercicio 3 - TIR'!$C$14)*D925),'Ejercicio 3 - TIR'!$E$14-SQRT(('Ejercicio 3 - TIR'!$E$14-'Ejercicio 3 - TIR'!$C$14)*('Ejercicio 3 - TIR'!$E$14-'Ejercicio 3 - TIR'!$D$14)*(1-D925)))</f>
        <v>28214.0402321032</v>
      </c>
      <c r="F925" s="27">
        <f ca="1" t="shared" si="6881"/>
        <v>0.982896326249633</v>
      </c>
      <c r="G925" s="28">
        <f ca="1">IF(F925&lt;=('Ejercicio 3 - TIR'!$D$18-'Ejercicio 3 - TIR'!$C$18)/('Ejercicio 3 - TIR'!$E$18-'Ejercicio 3 - TIR'!$C$18),'Ejercicio 3 - TIR'!$C$18+SQRT(('Ejercicio 3 - TIR'!$E$18-'Ejercicio 3 - TIR'!$C$18)*('Ejercicio 3 - TIR'!$D$18-'Ejercicio 3 - TIR'!$C$18)*F925),'Ejercicio 3 - TIR'!$E$18-SQRT(('Ejercicio 3 - TIR'!$E$18-'Ejercicio 3 - TIR'!$C$18)*('Ejercicio 3 - TIR'!$E$18-'Ejercicio 3 - TIR'!$D$18)*(1-F925)))</f>
        <v>43867.4031912117</v>
      </c>
      <c r="H925" s="27">
        <f ca="1" t="shared" ref="H925:L925" si="6882">RAND()</f>
        <v>0.0638142912730872</v>
      </c>
      <c r="I925" s="28">
        <f ca="1">IF(H925&lt;=('Ejercicio 3 - TIR'!$D$18-'Ejercicio 3 - TIR'!$C$18)/('Ejercicio 3 - TIR'!$E$18-'Ejercicio 3 - TIR'!$C$18),'Ejercicio 3 - TIR'!$C$18+SQRT(('Ejercicio 3 - TIR'!$E$18-'Ejercicio 3 - TIR'!$C$18)*('Ejercicio 3 - TIR'!$D$18-'Ejercicio 3 - TIR'!$C$18)*H925),'Ejercicio 3 - TIR'!$E$18-SQRT(('Ejercicio 3 - TIR'!$E$18-'Ejercicio 3 - TIR'!$C$18)*('Ejercicio 3 - TIR'!$E$18-'Ejercicio 3 - TIR'!$D$18)*(1-H925)))</f>
        <v>33093.8881186887</v>
      </c>
      <c r="J925" s="27">
        <f ca="1" t="shared" si="6882"/>
        <v>0.155135078687925</v>
      </c>
      <c r="K925" s="28">
        <f ca="1">IF(J925&lt;=('Ejercicio 3 - TIR'!$D$18-'Ejercicio 3 - TIR'!$C$18)/('Ejercicio 3 - TIR'!$E$18-'Ejercicio 3 - TIR'!$C$18),'Ejercicio 3 - TIR'!$C$18+SQRT(('Ejercicio 3 - TIR'!$E$18-'Ejercicio 3 - TIR'!$C$18)*('Ejercicio 3 - TIR'!$D$18-'Ejercicio 3 - TIR'!$C$18)*J925),'Ejercicio 3 - TIR'!$E$18-SQRT(('Ejercicio 3 - TIR'!$E$18-'Ejercicio 3 - TIR'!$C$18)*('Ejercicio 3 - TIR'!$E$18-'Ejercicio 3 - TIR'!$D$18)*(1-J925)))</f>
        <v>34823.9259740577</v>
      </c>
      <c r="L925" s="27">
        <f ca="1" t="shared" si="6882"/>
        <v>0.523801766277757</v>
      </c>
      <c r="M925" s="28">
        <f ca="1">IF(L925&lt;=('Ejercicio 3 - TIR'!$D$18-'Ejercicio 3 - TIR'!$C$18)/('Ejercicio 3 - TIR'!$E$18-'Ejercicio 3 - TIR'!$C$18),'Ejercicio 3 - TIR'!$C$18+SQRT(('Ejercicio 3 - TIR'!$E$18-'Ejercicio 3 - TIR'!$C$18)*('Ejercicio 3 - TIR'!$D$18-'Ejercicio 3 - TIR'!$C$18)*L925),'Ejercicio 3 - TIR'!$E$18-SQRT(('Ejercicio 3 - TIR'!$E$18-'Ejercicio 3 - TIR'!$C$18)*('Ejercicio 3 - TIR'!$E$18-'Ejercicio 3 - TIR'!$D$18)*(1-L925)))</f>
        <v>38863.9869664651</v>
      </c>
      <c r="N925" s="27">
        <f ca="1" t="shared" ref="N925:R925" si="6883">RAND()</f>
        <v>0.891081545082363</v>
      </c>
      <c r="O925" s="28">
        <f ca="1">IF(N925&lt;=('Ejercicio 3 - TIR'!$D$18-'Ejercicio 3 - TIR'!$C$18)/('Ejercicio 3 - TIR'!$E$18-'Ejercicio 3 - TIR'!$C$18),'Ejercicio 3 - TIR'!$C$18+SQRT(('Ejercicio 3 - TIR'!$E$18-'Ejercicio 3 - TIR'!$C$18)*('Ejercicio 3 - TIR'!$D$18-'Ejercicio 3 - TIR'!$C$18)*N925),'Ejercicio 3 - TIR'!$E$18-SQRT(('Ejercicio 3 - TIR'!$E$18-'Ejercicio 3 - TIR'!$C$18)*('Ejercicio 3 - TIR'!$E$18-'Ejercicio 3 - TIR'!$D$18)*(1-N925)))</f>
        <v>42141.8740197775</v>
      </c>
      <c r="P925" s="27">
        <f ca="1" t="shared" si="6883"/>
        <v>0.843530131430968</v>
      </c>
      <c r="Q925" s="29">
        <f ca="1">IF(P925&lt;=('Ejercicio 3 - TIR'!$D$22-'Ejercicio 3 - TIR'!$C$22)/('Ejercicio 3 - TIR'!$E$22-'Ejercicio 3 - TIR'!$C$22),'Ejercicio 3 - TIR'!$C$22+SQRT(('Ejercicio 3 - TIR'!$E$22-'Ejercicio 3 - TIR'!$C$22)*('Ejercicio 3 - TIR'!$D$22-'Ejercicio 3 - TIR'!$C$22)*P925),'Ejercicio 3 - TIR'!$E$22-SQRT(('Ejercicio 3 - TIR'!$E$22-'Ejercicio 3 - TIR'!$C$22)*('Ejercicio 3 - TIR'!$E$22-'Ejercicio 3 - TIR'!$D$22)*(1-P925)))</f>
        <v>0.163217694931141</v>
      </c>
      <c r="R925" s="27">
        <f ca="1" t="shared" si="6883"/>
        <v>0.163480334982561</v>
      </c>
      <c r="S925" s="29">
        <f ca="1">IF(R925&lt;=('Ejercicio 3 - TIR'!$D$23-'Ejercicio 3 - TIR'!$C$23)/('Ejercicio 3 - TIR'!$E$23-'Ejercicio 3 - TIR'!$C$23),'Ejercicio 3 - TIR'!$C$23+SQRT(('Ejercicio 3 - TIR'!$E$23-'Ejercicio 3 - TIR'!$C$23)*('Ejercicio 3 - TIR'!$D$23-'Ejercicio 3 - TIR'!$C$23)*R925),'Ejercicio 3 - TIR'!$E$23-SQRT(('Ejercicio 3 - TIR'!$E$23-'Ejercicio 3 - TIR'!$C$23)*('Ejercicio 3 - TIR'!$E$23-'Ejercicio 3 - TIR'!$D$23)*(1-R925)))</f>
        <v>0.137154142443404</v>
      </c>
      <c r="T925" s="27">
        <f ca="1" t="shared" ref="T925:X925" si="6884">RAND()</f>
        <v>0.458958242844572</v>
      </c>
      <c r="U925" s="29">
        <f ca="1">IF(T925&lt;=('Ejercicio 3 - TIR'!$D$24-'Ejercicio 3 - TIR'!$C$24)/('Ejercicio 3 - TIR'!$E$24-'Ejercicio 3 - TIR'!$C$24),'Ejercicio 3 - TIR'!$C$24+SQRT(('Ejercicio 3 - TIR'!$E$24-'Ejercicio 3 - TIR'!$C$24)*('Ejercicio 3 - TIR'!$D$24-'Ejercicio 3 - TIR'!$C$24)*T925),'Ejercicio 3 - TIR'!$E$24-SQRT(('Ejercicio 3 - TIR'!$E$24-'Ejercicio 3 - TIR'!$C$24)*('Ejercicio 3 - TIR'!$E$24-'Ejercicio 3 - TIR'!$D$24)*(1-T925)))</f>
        <v>0.181078066337408</v>
      </c>
      <c r="V925" s="27">
        <f ca="1" t="shared" si="6884"/>
        <v>0.39638346655216</v>
      </c>
      <c r="W925" s="29">
        <f ca="1">IF(V925&lt;=('Ejercicio 3 - TIR'!$D$25-'Ejercicio 3 - TIR'!$C$25)/('Ejercicio 3 - TIR'!$E$25-'Ejercicio 3 - TIR'!$C$25),'Ejercicio 3 - TIR'!$C$25+SQRT(('Ejercicio 3 - TIR'!$E$25-'Ejercicio 3 - TIR'!$C$25)*('Ejercicio 3 - TIR'!$D$25-'Ejercicio 3 - TIR'!$C$25)*V925),'Ejercicio 3 - TIR'!$E$25-SQRT(('Ejercicio 3 - TIR'!$E$25-'Ejercicio 3 - TIR'!$C$25)*('Ejercicio 3 - TIR'!$E$25-'Ejercicio 3 - TIR'!$D$25)*(1-V925)))</f>
        <v>0.204036341887667</v>
      </c>
      <c r="X925" s="27">
        <f ca="1" t="shared" si="6884"/>
        <v>0.102404819598442</v>
      </c>
      <c r="Y925" s="29">
        <f ca="1">IF(X925&lt;=('Ejercicio 3 - TIR'!$D$26-'Ejercicio 3 - TIR'!$C$26)/('Ejercicio 3 - TIR'!$E$26-'Ejercicio 3 - TIR'!$C$26),'Ejercicio 3 - TIR'!$C$26+SQRT(('Ejercicio 3 - TIR'!$E$26-'Ejercicio 3 - TIR'!$C$26)*('Ejercicio 3 - TIR'!$D$26-'Ejercicio 3 - TIR'!$C$26)*X925),'Ejercicio 3 - TIR'!$E$26-SQRT(('Ejercicio 3 - TIR'!$E$26-'Ejercicio 3 - TIR'!$C$26)*('Ejercicio 3 - TIR'!$E$26-'Ejercicio 3 - TIR'!$D$26)*(1-X925)))</f>
        <v>0.206628079050684</v>
      </c>
      <c r="Z925" s="27">
        <f ca="1" t="shared" si="6668"/>
        <v>1.16321769493114</v>
      </c>
      <c r="AA925" s="27">
        <f ca="1" t="shared" si="6669"/>
        <v>1.32275782035442</v>
      </c>
      <c r="AB925" s="27">
        <f ca="1" t="shared" si="6670"/>
        <v>1.56228024869688</v>
      </c>
      <c r="AC925" s="27">
        <f ca="1" t="shared" si="6671"/>
        <v>1.88104219564434</v>
      </c>
      <c r="AD925" s="27">
        <f ca="1" t="shared" si="6672"/>
        <v>2.26971833114361</v>
      </c>
      <c r="AE925" s="26">
        <f ca="1" t="shared" si="6673"/>
        <v>4605.03061137835</v>
      </c>
      <c r="AF925" s="26">
        <f ca="1" t="shared" si="6674"/>
        <v>5236.62963580758</v>
      </c>
      <c r="AG925" s="26">
        <f ca="1" t="shared" si="6675"/>
        <v>6184.86840438478</v>
      </c>
      <c r="AH925" s="26">
        <f ca="1" t="shared" si="6676"/>
        <v>7446.80632867206</v>
      </c>
      <c r="AI925" s="26">
        <f ca="1" t="shared" si="6677"/>
        <v>8985.52561542805</v>
      </c>
      <c r="AJ925" s="28">
        <f ca="1" t="shared" si="6678"/>
        <v>51027.3396226962</v>
      </c>
      <c r="AK925" s="28">
        <f ca="1" t="shared" si="6679"/>
        <v>43775.1993149295</v>
      </c>
      <c r="AL925" s="28">
        <f ca="1" t="shared" si="6680"/>
        <v>54404.7317313525</v>
      </c>
      <c r="AM925" s="28">
        <f ca="1" t="shared" si="6681"/>
        <v>73104.7993748927</v>
      </c>
      <c r="AN925" s="28">
        <f ca="1" t="shared" si="6682"/>
        <v>95650.1839714338</v>
      </c>
      <c r="AO925" s="28">
        <f ca="1">C925/'Ejercicio 3 - TIR'!$D$7</f>
        <v>17809.1507052301</v>
      </c>
      <c r="AP925" s="28">
        <f ca="1" t="shared" si="6683"/>
        <v>33218.1889174661</v>
      </c>
      <c r="AQ925" s="28">
        <f ca="1" t="shared" si="6684"/>
        <v>25966.0486096994</v>
      </c>
      <c r="AR925" s="28">
        <f ca="1" t="shared" si="6685"/>
        <v>36595.5810261224</v>
      </c>
      <c r="AS925" s="28">
        <f ca="1" t="shared" si="6686"/>
        <v>55295.6486696626</v>
      </c>
      <c r="AT925" s="28">
        <f ca="1" t="shared" si="6687"/>
        <v>77841.0332662037</v>
      </c>
      <c r="AU925" s="28">
        <f ca="1">AP925*'Ejercicio 3 - TIR'!$D$5</f>
        <v>16609.094458733</v>
      </c>
      <c r="AV925" s="28">
        <f ca="1">AQ925*'Ejercicio 3 - TIR'!$D$5</f>
        <v>12983.0243048497</v>
      </c>
      <c r="AW925" s="28">
        <f ca="1">AR925*'Ejercicio 3 - TIR'!$D$5</f>
        <v>18297.7905130612</v>
      </c>
      <c r="AX925" s="28">
        <f ca="1">AS925*'Ejercicio 3 - TIR'!$D$5</f>
        <v>27647.8243348313</v>
      </c>
      <c r="AY925" s="28">
        <f ca="1">AT925*'Ejercicio 3 - TIR'!$D$5</f>
        <v>38920.5166331018</v>
      </c>
      <c r="AZ925" s="28">
        <f ca="1" t="shared" ref="AZ925:BD925" si="6885">AJ925-AU925-AE925</f>
        <v>29813.2145525848</v>
      </c>
      <c r="BA925" s="28">
        <f ca="1" t="shared" si="6885"/>
        <v>25555.5453742722</v>
      </c>
      <c r="BB925" s="28">
        <f ca="1" t="shared" si="6885"/>
        <v>29922.0728139065</v>
      </c>
      <c r="BC925" s="28">
        <f ca="1" t="shared" si="6885"/>
        <v>38010.1687113893</v>
      </c>
      <c r="BD925" s="28">
        <f ca="1" t="shared" si="6885"/>
        <v>47744.1417229039</v>
      </c>
      <c r="BE925" s="28">
        <f ca="1" t="shared" ref="BE925:BI925" si="6886">AZ925/Z925</f>
        <v>25629.9527444428</v>
      </c>
      <c r="BF925" s="28">
        <f ca="1" t="shared" si="6886"/>
        <v>19319.8973999829</v>
      </c>
      <c r="BG925" s="28">
        <f ca="1" t="shared" si="6886"/>
        <v>19152.8202695163</v>
      </c>
      <c r="BH925" s="28">
        <f ca="1" t="shared" si="6886"/>
        <v>20206.9729213964</v>
      </c>
      <c r="BI925" s="28">
        <f ca="1" t="shared" si="6886"/>
        <v>21035.2716756919</v>
      </c>
      <c r="BJ925" s="28">
        <f ca="1" t="shared" si="6690"/>
        <v>64037.9243104281</v>
      </c>
      <c r="BK925" s="28">
        <f ca="1" t="shared" si="6691"/>
        <v>40421.75581776</v>
      </c>
      <c r="BL925" s="28">
        <f ca="1" t="shared" si="6692"/>
        <v>104459.680128188</v>
      </c>
      <c r="BM925" s="28">
        <f ca="1">BK925*'Ejercicio 3 - TIR'!$D$5</f>
        <v>20210.87790888</v>
      </c>
      <c r="BN925" s="28">
        <f ca="1" t="shared" si="6693"/>
        <v>84248.8022193081</v>
      </c>
      <c r="BO925" s="28">
        <f ca="1" t="shared" si="6694"/>
        <v>37118.6155847183</v>
      </c>
      <c r="BP925" s="28">
        <f ca="1" t="shared" si="6695"/>
        <v>-117259.793758254</v>
      </c>
      <c r="BQ925" s="28">
        <f ca="1" t="shared" ref="BQ925:BT925" si="6887">BE925</f>
        <v>25629.9527444428</v>
      </c>
      <c r="BR925" s="28">
        <f ca="1" t="shared" si="6887"/>
        <v>19319.8973999829</v>
      </c>
      <c r="BS925" s="28">
        <f ca="1" t="shared" si="6887"/>
        <v>19152.8202695163</v>
      </c>
      <c r="BT925" s="28">
        <f ca="1" t="shared" si="6887"/>
        <v>20206.9729213964</v>
      </c>
      <c r="BU925" s="28">
        <f ca="1" t="shared" si="6697"/>
        <v>58153.8872604102</v>
      </c>
      <c r="BV925" s="30">
        <f ca="1" t="shared" si="6698"/>
        <v>5.9065055834687</v>
      </c>
    </row>
    <row r="926" ht="15" customHeight="1" spans="1:74">
      <c r="A926" s="26">
        <v>925</v>
      </c>
      <c r="B926" s="27">
        <f ca="1" t="shared" ref="B926:F926" si="6888">RAND()</f>
        <v>0.386132639841345</v>
      </c>
      <c r="C926" s="28">
        <f ca="1">IF(B926&lt;=('Ejercicio 3 - TIR'!$D$13-'Ejercicio 3 - TIR'!$C$13)/('Ejercicio 3 - TIR'!$E$13-'Ejercicio 3 - TIR'!$C$13),'Ejercicio 3 - TIR'!$C$13+SQRT(('Ejercicio 3 - TIR'!$E$13-'Ejercicio 3 - TIR'!$C$13)*('Ejercicio 3 - TIR'!$D$13-'Ejercicio 3 - TIR'!$C$13)*B926),'Ejercicio 3 - TIR'!$E$13-SQRT(('Ejercicio 3 - TIR'!$E$13-'Ejercicio 3 - TIR'!$C$13)*('Ejercicio 3 - TIR'!$E$13-'Ejercicio 3 - TIR'!$D$13)*(1-B926)))</f>
        <v>72858.8719432964</v>
      </c>
      <c r="D926" s="27">
        <f ca="1" t="shared" si="6888"/>
        <v>0.172974836577337</v>
      </c>
      <c r="E926" s="28">
        <f ca="1">IF(D926&lt;=('Ejercicio 3 - TIR'!$D$14-'Ejercicio 3 - TIR'!$C$14)/('Ejercicio 3 - TIR'!$E$14-'Ejercicio 3 - TIR'!$C$14),'Ejercicio 3 - TIR'!$C$14+SQRT(('Ejercicio 3 - TIR'!$E$14-'Ejercicio 3 - TIR'!$C$14)*('Ejercicio 3 - TIR'!$D$14-'Ejercicio 3 - TIR'!$C$14)*D926),'Ejercicio 3 - TIR'!$E$14-SQRT(('Ejercicio 3 - TIR'!$E$14-'Ejercicio 3 - TIR'!$C$14)*('Ejercicio 3 - TIR'!$E$14-'Ejercicio 3 - TIR'!$D$14)*(1-D926)))</f>
        <v>28601.8207539105</v>
      </c>
      <c r="F926" s="27">
        <f ca="1" t="shared" si="6888"/>
        <v>0.35629333531204</v>
      </c>
      <c r="G926" s="28">
        <f ca="1">IF(F926&lt;=('Ejercicio 3 - TIR'!$D$18-'Ejercicio 3 - TIR'!$C$18)/('Ejercicio 3 - TIR'!$E$18-'Ejercicio 3 - TIR'!$C$18),'Ejercicio 3 - TIR'!$C$18+SQRT(('Ejercicio 3 - TIR'!$E$18-'Ejercicio 3 - TIR'!$C$18)*('Ejercicio 3 - TIR'!$D$18-'Ejercicio 3 - TIR'!$C$18)*F926),'Ejercicio 3 - TIR'!$E$18-SQRT(('Ejercicio 3 - TIR'!$E$18-'Ejercicio 3 - TIR'!$C$18)*('Ejercicio 3 - TIR'!$E$18-'Ejercicio 3 - TIR'!$D$18)*(1-F926)))</f>
        <v>37310.5403560069</v>
      </c>
      <c r="H926" s="27">
        <f ca="1" t="shared" ref="H926:L926" si="6889">RAND()</f>
        <v>0.685263644757559</v>
      </c>
      <c r="I926" s="28">
        <f ca="1">IF(H926&lt;=('Ejercicio 3 - TIR'!$D$18-'Ejercicio 3 - TIR'!$C$18)/('Ejercicio 3 - TIR'!$E$18-'Ejercicio 3 - TIR'!$C$18),'Ejercicio 3 - TIR'!$C$18+SQRT(('Ejercicio 3 - TIR'!$E$18-'Ejercicio 3 - TIR'!$C$18)*('Ejercicio 3 - TIR'!$D$18-'Ejercicio 3 - TIR'!$C$18)*H926),'Ejercicio 3 - TIR'!$E$18-SQRT(('Ejercicio 3 - TIR'!$E$18-'Ejercicio 3 - TIR'!$C$18)*('Ejercicio 3 - TIR'!$E$18-'Ejercicio 3 - TIR'!$D$18)*(1-H926)))</f>
        <v>40141.4789654481</v>
      </c>
      <c r="J926" s="27">
        <f ca="1" t="shared" si="6889"/>
        <v>0.763972502670442</v>
      </c>
      <c r="K926" s="28">
        <f ca="1">IF(J926&lt;=('Ejercicio 3 - TIR'!$D$18-'Ejercicio 3 - TIR'!$C$18)/('Ejercicio 3 - TIR'!$E$18-'Ejercicio 3 - TIR'!$C$18),'Ejercicio 3 - TIR'!$C$18+SQRT(('Ejercicio 3 - TIR'!$E$18-'Ejercicio 3 - TIR'!$C$18)*('Ejercicio 3 - TIR'!$D$18-'Ejercicio 3 - TIR'!$C$18)*J926),'Ejercicio 3 - TIR'!$E$18-SQRT(('Ejercicio 3 - TIR'!$E$18-'Ejercicio 3 - TIR'!$C$18)*('Ejercicio 3 - TIR'!$E$18-'Ejercicio 3 - TIR'!$D$18)*(1-J926)))</f>
        <v>40792.6181181503</v>
      </c>
      <c r="L926" s="27">
        <f ca="1" t="shared" si="6889"/>
        <v>0.861386225009259</v>
      </c>
      <c r="M926" s="28">
        <f ca="1">IF(L926&lt;=('Ejercicio 3 - TIR'!$D$18-'Ejercicio 3 - TIR'!$C$18)/('Ejercicio 3 - TIR'!$E$18-'Ejercicio 3 - TIR'!$C$18),'Ejercicio 3 - TIR'!$C$18+SQRT(('Ejercicio 3 - TIR'!$E$18-'Ejercicio 3 - TIR'!$C$18)*('Ejercicio 3 - TIR'!$D$18-'Ejercicio 3 - TIR'!$C$18)*L926),'Ejercicio 3 - TIR'!$E$18-SQRT(('Ejercicio 3 - TIR'!$E$18-'Ejercicio 3 - TIR'!$C$18)*('Ejercicio 3 - TIR'!$E$18-'Ejercicio 3 - TIR'!$D$18)*(1-L926)))</f>
        <v>41775.7119973077</v>
      </c>
      <c r="N926" s="27">
        <f ca="1" t="shared" ref="N926:R926" si="6890">RAND()</f>
        <v>0.911535778049614</v>
      </c>
      <c r="O926" s="28">
        <f ca="1">IF(N926&lt;=('Ejercicio 3 - TIR'!$D$18-'Ejercicio 3 - TIR'!$C$18)/('Ejercicio 3 - TIR'!$E$18-'Ejercicio 3 - TIR'!$C$18),'Ejercicio 3 - TIR'!$C$18+SQRT(('Ejercicio 3 - TIR'!$E$18-'Ejercicio 3 - TIR'!$C$18)*('Ejercicio 3 - TIR'!$D$18-'Ejercicio 3 - TIR'!$C$18)*N926),'Ejercicio 3 - TIR'!$E$18-SQRT(('Ejercicio 3 - TIR'!$E$18-'Ejercicio 3 - TIR'!$C$18)*('Ejercicio 3 - TIR'!$E$18-'Ejercicio 3 - TIR'!$D$18)*(1-N926)))</f>
        <v>42424.1862166921</v>
      </c>
      <c r="P926" s="27">
        <f ca="1" t="shared" si="6890"/>
        <v>0.845814265890523</v>
      </c>
      <c r="Q926" s="29">
        <f ca="1">IF(P926&lt;=('Ejercicio 3 - TIR'!$D$22-'Ejercicio 3 - TIR'!$C$22)/('Ejercicio 3 - TIR'!$E$22-'Ejercicio 3 - TIR'!$C$22),'Ejercicio 3 - TIR'!$C$22+SQRT(('Ejercicio 3 - TIR'!$E$22-'Ejercicio 3 - TIR'!$C$22)*('Ejercicio 3 - TIR'!$D$22-'Ejercicio 3 - TIR'!$C$22)*P926),'Ejercicio 3 - TIR'!$E$22-SQRT(('Ejercicio 3 - TIR'!$E$22-'Ejercicio 3 - TIR'!$C$22)*('Ejercicio 3 - TIR'!$E$22-'Ejercicio 3 - TIR'!$D$22)*(1-P926)))</f>
        <v>0.163340638625774</v>
      </c>
      <c r="R926" s="27">
        <f ca="1" t="shared" si="6890"/>
        <v>0.145692522157296</v>
      </c>
      <c r="S926" s="29">
        <f ca="1">IF(R926&lt;=('Ejercicio 3 - TIR'!$D$23-'Ejercicio 3 - TIR'!$C$23)/('Ejercicio 3 - TIR'!$E$23-'Ejercicio 3 - TIR'!$C$23),'Ejercicio 3 - TIR'!$C$23+SQRT(('Ejercicio 3 - TIR'!$E$23-'Ejercicio 3 - TIR'!$C$23)*('Ejercicio 3 - TIR'!$D$23-'Ejercicio 3 - TIR'!$C$23)*R926),'Ejercicio 3 - TIR'!$E$23-SQRT(('Ejercicio 3 - TIR'!$E$23-'Ejercicio 3 - TIR'!$C$23)*('Ejercicio 3 - TIR'!$E$23-'Ejercicio 3 - TIR'!$D$23)*(1-R926)))</f>
        <v>0.13619402790794</v>
      </c>
      <c r="T926" s="27">
        <f ca="1" t="shared" ref="T926:X926" si="6891">RAND()</f>
        <v>0.404392919809239</v>
      </c>
      <c r="U926" s="29">
        <f ca="1">IF(T926&lt;=('Ejercicio 3 - TIR'!$D$24-'Ejercicio 3 - TIR'!$C$24)/('Ejercicio 3 - TIR'!$E$24-'Ejercicio 3 - TIR'!$C$24),'Ejercicio 3 - TIR'!$C$24+SQRT(('Ejercicio 3 - TIR'!$E$24-'Ejercicio 3 - TIR'!$C$24)*('Ejercicio 3 - TIR'!$D$24-'Ejercicio 3 - TIR'!$C$24)*T926),'Ejercicio 3 - TIR'!$E$24-SQRT(('Ejercicio 3 - TIR'!$E$24-'Ejercicio 3 - TIR'!$C$24)*('Ejercicio 3 - TIR'!$E$24-'Ejercicio 3 - TIR'!$D$24)*(1-T926)))</f>
        <v>0.179141467560838</v>
      </c>
      <c r="V926" s="27">
        <f ca="1" t="shared" si="6891"/>
        <v>0.538065729075343</v>
      </c>
      <c r="W926" s="29">
        <f ca="1">IF(V926&lt;=('Ejercicio 3 - TIR'!$D$25-'Ejercicio 3 - TIR'!$C$25)/('Ejercicio 3 - TIR'!$E$25-'Ejercicio 3 - TIR'!$C$25),'Ejercicio 3 - TIR'!$C$25+SQRT(('Ejercicio 3 - TIR'!$E$25-'Ejercicio 3 - TIR'!$C$25)*('Ejercicio 3 - TIR'!$D$25-'Ejercicio 3 - TIR'!$C$25)*V926),'Ejercicio 3 - TIR'!$E$25-SQRT(('Ejercicio 3 - TIR'!$E$25-'Ejercicio 3 - TIR'!$C$25)*('Ejercicio 3 - TIR'!$E$25-'Ejercicio 3 - TIR'!$D$25)*(1-V926)))</f>
        <v>0.209790922066823</v>
      </c>
      <c r="X926" s="27">
        <f ca="1" t="shared" si="6891"/>
        <v>0.984745625210735</v>
      </c>
      <c r="Y926" s="29">
        <f ca="1">IF(X926&lt;=('Ejercicio 3 - TIR'!$D$26-'Ejercicio 3 - TIR'!$C$26)/('Ejercicio 3 - TIR'!$E$26-'Ejercicio 3 - TIR'!$C$26),'Ejercicio 3 - TIR'!$C$26+SQRT(('Ejercicio 3 - TIR'!$E$26-'Ejercicio 3 - TIR'!$C$26)*('Ejercicio 3 - TIR'!$D$26-'Ejercicio 3 - TIR'!$C$26)*X926),'Ejercicio 3 - TIR'!$E$26-SQRT(('Ejercicio 3 - TIR'!$E$26-'Ejercicio 3 - TIR'!$C$26)*('Ejercicio 3 - TIR'!$E$26-'Ejercicio 3 - TIR'!$D$26)*(1-X926)))</f>
        <v>0.270924008381338</v>
      </c>
      <c r="Z926" s="27">
        <f ca="1" t="shared" si="6668"/>
        <v>1.16334063862577</v>
      </c>
      <c r="AA926" s="27">
        <f ca="1" t="shared" si="6669"/>
        <v>1.32178068602921</v>
      </c>
      <c r="AB926" s="27">
        <f ca="1" t="shared" si="6670"/>
        <v>1.55856641791806</v>
      </c>
      <c r="AC926" s="27">
        <f ca="1" t="shared" si="6671"/>
        <v>1.88553950383547</v>
      </c>
      <c r="AD926" s="27">
        <f ca="1" t="shared" si="6672"/>
        <v>2.39637742417594</v>
      </c>
      <c r="AE926" s="26">
        <f ca="1" t="shared" si="6673"/>
        <v>4671.83966780365</v>
      </c>
      <c r="AF926" s="26">
        <f ca="1" t="shared" si="6674"/>
        <v>5308.11632990192</v>
      </c>
      <c r="AG926" s="26">
        <f ca="1" t="shared" si="6675"/>
        <v>6259.0200792242</v>
      </c>
      <c r="AH926" s="26">
        <f ca="1" t="shared" si="6676"/>
        <v>7572.10567287941</v>
      </c>
      <c r="AI926" s="26">
        <f ca="1" t="shared" si="6677"/>
        <v>9623.57089366297</v>
      </c>
      <c r="AJ926" s="28">
        <f ca="1" t="shared" si="6678"/>
        <v>43404.8678452298</v>
      </c>
      <c r="AK926" s="28">
        <f ca="1" t="shared" si="6679"/>
        <v>53058.2316051773</v>
      </c>
      <c r="AL926" s="28">
        <f ca="1" t="shared" si="6680"/>
        <v>63578.0046979048</v>
      </c>
      <c r="AM926" s="28">
        <f ca="1" t="shared" si="6681"/>
        <v>78769.7552717772</v>
      </c>
      <c r="AN926" s="28">
        <f ca="1" t="shared" si="6682"/>
        <v>101664.362088717</v>
      </c>
      <c r="AO926" s="28">
        <f ca="1">C926/'Ejercicio 3 - TIR'!$D$7</f>
        <v>14571.7743886593</v>
      </c>
      <c r="AP926" s="28">
        <f ca="1" t="shared" si="6683"/>
        <v>28833.0934565705</v>
      </c>
      <c r="AQ926" s="28">
        <f ca="1" t="shared" si="6684"/>
        <v>38486.457216518</v>
      </c>
      <c r="AR926" s="28">
        <f ca="1" t="shared" si="6685"/>
        <v>49006.2303092456</v>
      </c>
      <c r="AS926" s="28">
        <f ca="1" t="shared" si="6686"/>
        <v>64197.9808831179</v>
      </c>
      <c r="AT926" s="28">
        <f ca="1" t="shared" si="6687"/>
        <v>87092.5877000577</v>
      </c>
      <c r="AU926" s="28">
        <f ca="1">AP926*'Ejercicio 3 - TIR'!$D$5</f>
        <v>14416.5467282853</v>
      </c>
      <c r="AV926" s="28">
        <f ca="1">AQ926*'Ejercicio 3 - TIR'!$D$5</f>
        <v>19243.228608259</v>
      </c>
      <c r="AW926" s="28">
        <f ca="1">AR926*'Ejercicio 3 - TIR'!$D$5</f>
        <v>24503.1151546228</v>
      </c>
      <c r="AX926" s="28">
        <f ca="1">AS926*'Ejercicio 3 - TIR'!$D$5</f>
        <v>32098.9904415589</v>
      </c>
      <c r="AY926" s="28">
        <f ca="1">AT926*'Ejercicio 3 - TIR'!$D$5</f>
        <v>43546.2938500288</v>
      </c>
      <c r="AZ926" s="28">
        <f ca="1" t="shared" ref="AZ926:BD926" si="6892">AJ926-AU926-AE926</f>
        <v>24316.4814491409</v>
      </c>
      <c r="BA926" s="28">
        <f ca="1" t="shared" si="6892"/>
        <v>28506.8866670163</v>
      </c>
      <c r="BB926" s="28">
        <f ca="1" t="shared" si="6892"/>
        <v>32815.8694640579</v>
      </c>
      <c r="BC926" s="28">
        <f ca="1" t="shared" si="6892"/>
        <v>39098.6591573388</v>
      </c>
      <c r="BD926" s="28">
        <f ca="1" t="shared" si="6892"/>
        <v>48494.4973450251</v>
      </c>
      <c r="BE926" s="28">
        <f ca="1" t="shared" ref="BE926:BI926" si="6893">AZ926/Z926</f>
        <v>20902.2883253398</v>
      </c>
      <c r="BF926" s="28">
        <f ca="1" t="shared" si="6893"/>
        <v>21567.032237893</v>
      </c>
      <c r="BG926" s="28">
        <f ca="1" t="shared" si="6893"/>
        <v>21055.1626717926</v>
      </c>
      <c r="BH926" s="28">
        <f ca="1" t="shared" si="6893"/>
        <v>20736.0594025244</v>
      </c>
      <c r="BI926" s="28">
        <f ca="1" t="shared" si="6893"/>
        <v>20236.5857964554</v>
      </c>
      <c r="BJ926" s="28">
        <f ca="1" t="shared" si="6690"/>
        <v>68540.7575449979</v>
      </c>
      <c r="BK926" s="28">
        <f ca="1" t="shared" si="6691"/>
        <v>34919.4711751682</v>
      </c>
      <c r="BL926" s="28">
        <f ca="1" t="shared" si="6692"/>
        <v>103460.228720166</v>
      </c>
      <c r="BM926" s="28">
        <f ca="1">BK926*'Ejercicio 3 - TIR'!$D$5</f>
        <v>17459.7355875841</v>
      </c>
      <c r="BN926" s="28">
        <f ca="1" t="shared" si="6693"/>
        <v>86000.493132582</v>
      </c>
      <c r="BO926" s="28">
        <f ca="1" t="shared" si="6694"/>
        <v>35887.7079482401</v>
      </c>
      <c r="BP926" s="28">
        <f ca="1" t="shared" si="6695"/>
        <v>-101460.692697207</v>
      </c>
      <c r="BQ926" s="28">
        <f ca="1" t="shared" ref="BQ926:BT926" si="6894">BE926</f>
        <v>20902.2883253398</v>
      </c>
      <c r="BR926" s="28">
        <f ca="1" t="shared" si="6894"/>
        <v>21567.032237893</v>
      </c>
      <c r="BS926" s="28">
        <f ca="1" t="shared" si="6894"/>
        <v>21055.1626717926</v>
      </c>
      <c r="BT926" s="28">
        <f ca="1" t="shared" si="6894"/>
        <v>20736.0594025244</v>
      </c>
      <c r="BU926" s="28">
        <f ca="1" t="shared" si="6697"/>
        <v>56124.2937446955</v>
      </c>
      <c r="BV926" s="30">
        <f ca="1" t="shared" si="6698"/>
        <v>10.0649106608802</v>
      </c>
    </row>
    <row r="927" ht="15" customHeight="1" spans="1:74">
      <c r="A927" s="26">
        <v>926</v>
      </c>
      <c r="B927" s="27">
        <f ca="1" t="shared" ref="B927:F927" si="6895">RAND()</f>
        <v>0.630828228840804</v>
      </c>
      <c r="C927" s="28">
        <f ca="1">IF(B927&lt;=('Ejercicio 3 - TIR'!$D$13-'Ejercicio 3 - TIR'!$C$13)/('Ejercicio 3 - TIR'!$E$13-'Ejercicio 3 - TIR'!$C$13),'Ejercicio 3 - TIR'!$C$13+SQRT(('Ejercicio 3 - TIR'!$E$13-'Ejercicio 3 - TIR'!$C$13)*('Ejercicio 3 - TIR'!$D$13-'Ejercicio 3 - TIR'!$C$13)*B927),'Ejercicio 3 - TIR'!$E$13-SQRT(('Ejercicio 3 - TIR'!$E$13-'Ejercicio 3 - TIR'!$C$13)*('Ejercicio 3 - TIR'!$E$13-'Ejercicio 3 - TIR'!$D$13)*(1-B927)))</f>
        <v>78952.2893075984</v>
      </c>
      <c r="D927" s="27">
        <f ca="1" t="shared" si="6895"/>
        <v>0.695278095436258</v>
      </c>
      <c r="E927" s="28">
        <f ca="1">IF(D927&lt;=('Ejercicio 3 - TIR'!$D$14-'Ejercicio 3 - TIR'!$C$14)/('Ejercicio 3 - TIR'!$E$14-'Ejercicio 3 - TIR'!$C$14),'Ejercicio 3 - TIR'!$C$14+SQRT(('Ejercicio 3 - TIR'!$E$14-'Ejercicio 3 - TIR'!$C$14)*('Ejercicio 3 - TIR'!$D$14-'Ejercicio 3 - TIR'!$C$14)*D927),'Ejercicio 3 - TIR'!$E$14-SQRT(('Ejercicio 3 - TIR'!$E$14-'Ejercicio 3 - TIR'!$C$14)*('Ejercicio 3 - TIR'!$E$14-'Ejercicio 3 - TIR'!$D$14)*(1-D927)))</f>
        <v>33239.2096849139</v>
      </c>
      <c r="F927" s="27">
        <f ca="1" t="shared" si="6895"/>
        <v>0.889225884119323</v>
      </c>
      <c r="G927" s="28">
        <f ca="1">IF(F927&lt;=('Ejercicio 3 - TIR'!$D$18-'Ejercicio 3 - TIR'!$C$18)/('Ejercicio 3 - TIR'!$E$18-'Ejercicio 3 - TIR'!$C$18),'Ejercicio 3 - TIR'!$C$18+SQRT(('Ejercicio 3 - TIR'!$E$18-'Ejercicio 3 - TIR'!$C$18)*('Ejercicio 3 - TIR'!$D$18-'Ejercicio 3 - TIR'!$C$18)*F927),'Ejercicio 3 - TIR'!$E$18-SQRT(('Ejercicio 3 - TIR'!$E$18-'Ejercicio 3 - TIR'!$C$18)*('Ejercicio 3 - TIR'!$E$18-'Ejercicio 3 - TIR'!$D$18)*(1-F927)))</f>
        <v>42117.6296748942</v>
      </c>
      <c r="H927" s="27">
        <f ca="1" t="shared" ref="H927:L927" si="6896">RAND()</f>
        <v>0.858955024745194</v>
      </c>
      <c r="I927" s="28">
        <f ca="1">IF(H927&lt;=('Ejercicio 3 - TIR'!$D$18-'Ejercicio 3 - TIR'!$C$18)/('Ejercicio 3 - TIR'!$E$18-'Ejercicio 3 - TIR'!$C$18),'Ejercicio 3 - TIR'!$C$18+SQRT(('Ejercicio 3 - TIR'!$E$18-'Ejercicio 3 - TIR'!$C$18)*('Ejercicio 3 - TIR'!$D$18-'Ejercicio 3 - TIR'!$C$18)*H927),'Ejercicio 3 - TIR'!$E$18-SQRT(('Ejercicio 3 - TIR'!$E$18-'Ejercicio 3 - TIR'!$C$18)*('Ejercicio 3 - TIR'!$E$18-'Ejercicio 3 - TIR'!$D$18)*(1-H927)))</f>
        <v>41747.5588945977</v>
      </c>
      <c r="J927" s="27">
        <f ca="1" t="shared" si="6896"/>
        <v>0.715719327962852</v>
      </c>
      <c r="K927" s="28">
        <f ca="1">IF(J927&lt;=('Ejercicio 3 - TIR'!$D$18-'Ejercicio 3 - TIR'!$C$18)/('Ejercicio 3 - TIR'!$E$18-'Ejercicio 3 - TIR'!$C$18),'Ejercicio 3 - TIR'!$C$18+SQRT(('Ejercicio 3 - TIR'!$E$18-'Ejercicio 3 - TIR'!$C$18)*('Ejercicio 3 - TIR'!$D$18-'Ejercicio 3 - TIR'!$C$18)*J927),'Ejercicio 3 - TIR'!$E$18-SQRT(('Ejercicio 3 - TIR'!$E$18-'Ejercicio 3 - TIR'!$C$18)*('Ejercicio 3 - TIR'!$E$18-'Ejercicio 3 - TIR'!$D$18)*(1-J927)))</f>
        <v>40382.5277041669</v>
      </c>
      <c r="L927" s="27">
        <f ca="1" t="shared" si="6896"/>
        <v>0.102768709869908</v>
      </c>
      <c r="M927" s="28">
        <f ca="1">IF(L927&lt;=('Ejercicio 3 - TIR'!$D$18-'Ejercicio 3 - TIR'!$C$18)/('Ejercicio 3 - TIR'!$E$18-'Ejercicio 3 - TIR'!$C$18),'Ejercicio 3 - TIR'!$C$18+SQRT(('Ejercicio 3 - TIR'!$E$18-'Ejercicio 3 - TIR'!$C$18)*('Ejercicio 3 - TIR'!$D$18-'Ejercicio 3 - TIR'!$C$18)*L927),'Ejercicio 3 - TIR'!$E$18-SQRT(('Ejercicio 3 - TIR'!$E$18-'Ejercicio 3 - TIR'!$C$18)*('Ejercicio 3 - TIR'!$E$18-'Ejercicio 3 - TIR'!$D$18)*(1-L927)))</f>
        <v>33926.2331159123</v>
      </c>
      <c r="N927" s="27">
        <f ca="1" t="shared" ref="N927:R927" si="6897">RAND()</f>
        <v>0.957931023206634</v>
      </c>
      <c r="O927" s="28">
        <f ca="1">IF(N927&lt;=('Ejercicio 3 - TIR'!$D$18-'Ejercicio 3 - TIR'!$C$18)/('Ejercicio 3 - TIR'!$E$18-'Ejercicio 3 - TIR'!$C$18),'Ejercicio 3 - TIR'!$C$18+SQRT(('Ejercicio 3 - TIR'!$E$18-'Ejercicio 3 - TIR'!$C$18)*('Ejercicio 3 - TIR'!$D$18-'Ejercicio 3 - TIR'!$C$18)*N927),'Ejercicio 3 - TIR'!$E$18-SQRT(('Ejercicio 3 - TIR'!$E$18-'Ejercicio 3 - TIR'!$C$18)*('Ejercicio 3 - TIR'!$E$18-'Ejercicio 3 - TIR'!$D$18)*(1-N927)))</f>
        <v>43223.7192621935</v>
      </c>
      <c r="P927" s="27">
        <f ca="1" t="shared" si="6897"/>
        <v>0.764173741882786</v>
      </c>
      <c r="Q927" s="29">
        <f ca="1">IF(P927&lt;=('Ejercicio 3 - TIR'!$D$22-'Ejercicio 3 - TIR'!$C$22)/('Ejercicio 3 - TIR'!$E$22-'Ejercicio 3 - TIR'!$C$22),'Ejercicio 3 - TIR'!$C$22+SQRT(('Ejercicio 3 - TIR'!$E$22-'Ejercicio 3 - TIR'!$C$22)*('Ejercicio 3 - TIR'!$D$22-'Ejercicio 3 - TIR'!$C$22)*P927),'Ejercicio 3 - TIR'!$E$22-SQRT(('Ejercicio 3 - TIR'!$E$22-'Ejercicio 3 - TIR'!$C$22)*('Ejercicio 3 - TIR'!$E$22-'Ejercicio 3 - TIR'!$D$22)*(1-P927)))</f>
        <v>0.159396911284689</v>
      </c>
      <c r="R927" s="27">
        <f ca="1" t="shared" si="6897"/>
        <v>0.760757343139401</v>
      </c>
      <c r="S927" s="29">
        <f ca="1">IF(R927&lt;=('Ejercicio 3 - TIR'!$D$23-'Ejercicio 3 - TIR'!$C$23)/('Ejercicio 3 - TIR'!$E$23-'Ejercicio 3 - TIR'!$C$23),'Ejercicio 3 - TIR'!$C$23+SQRT(('Ejercicio 3 - TIR'!$E$23-'Ejercicio 3 - TIR'!$C$23)*('Ejercicio 3 - TIR'!$D$23-'Ejercicio 3 - TIR'!$C$23)*R927),'Ejercicio 3 - TIR'!$E$23-SQRT(('Ejercicio 3 - TIR'!$E$23-'Ejercicio 3 - TIR'!$C$23)*('Ejercicio 3 - TIR'!$E$23-'Ejercicio 3 - TIR'!$D$23)*(1-R927)))</f>
        <v>0.159248210141073</v>
      </c>
      <c r="T927" s="27">
        <f ca="1" t="shared" ref="T927:X927" si="6898">RAND()</f>
        <v>0.902515359278701</v>
      </c>
      <c r="U927" s="29">
        <f ca="1">IF(T927&lt;=('Ejercicio 3 - TIR'!$D$24-'Ejercicio 3 - TIR'!$C$24)/('Ejercicio 3 - TIR'!$E$24-'Ejercicio 3 - TIR'!$C$24),'Ejercicio 3 - TIR'!$C$24+SQRT(('Ejercicio 3 - TIR'!$E$24-'Ejercicio 3 - TIR'!$C$24)*('Ejercicio 3 - TIR'!$D$24-'Ejercicio 3 - TIR'!$C$24)*T927),'Ejercicio 3 - TIR'!$E$24-SQRT(('Ejercicio 3 - TIR'!$E$24-'Ejercicio 3 - TIR'!$C$24)*('Ejercicio 3 - TIR'!$E$24-'Ejercicio 3 - TIR'!$D$24)*(1-T927)))</f>
        <v>0.203478589829568</v>
      </c>
      <c r="V927" s="27">
        <f ca="1" t="shared" si="6898"/>
        <v>0.961004254776086</v>
      </c>
      <c r="W927" s="29">
        <f ca="1">IF(V927&lt;=('Ejercicio 3 - TIR'!$D$25-'Ejercicio 3 - TIR'!$C$25)/('Ejercicio 3 - TIR'!$E$25-'Ejercicio 3 - TIR'!$C$25),'Ejercicio 3 - TIR'!$C$25+SQRT(('Ejercicio 3 - TIR'!$E$25-'Ejercicio 3 - TIR'!$C$25)*('Ejercicio 3 - TIR'!$D$25-'Ejercicio 3 - TIR'!$C$25)*V927),'Ejercicio 3 - TIR'!$E$25-SQRT(('Ejercicio 3 - TIR'!$E$25-'Ejercicio 3 - TIR'!$C$25)*('Ejercicio 3 - TIR'!$E$25-'Ejercicio 3 - TIR'!$D$25)*(1-V927)))</f>
        <v>0.238317315878459</v>
      </c>
      <c r="X927" s="27">
        <f ca="1" t="shared" si="6898"/>
        <v>0.340624688145586</v>
      </c>
      <c r="Y927" s="29">
        <f ca="1">IF(X927&lt;=('Ejercicio 3 - TIR'!$D$26-'Ejercicio 3 - TIR'!$C$26)/('Ejercicio 3 - TIR'!$E$26-'Ejercicio 3 - TIR'!$C$26),'Ejercicio 3 - TIR'!$C$26+SQRT(('Ejercicio 3 - TIR'!$E$26-'Ejercicio 3 - TIR'!$C$26)*('Ejercicio 3 - TIR'!$D$26-'Ejercicio 3 - TIR'!$C$26)*X927),'Ejercicio 3 - TIR'!$E$26-SQRT(('Ejercicio 3 - TIR'!$E$26-'Ejercicio 3 - TIR'!$C$26)*('Ejercicio 3 - TIR'!$E$26-'Ejercicio 3 - TIR'!$D$26)*(1-X927)))</f>
        <v>0.220329013046424</v>
      </c>
      <c r="Z927" s="27">
        <f ca="1" t="shared" si="6668"/>
        <v>1.15939691128469</v>
      </c>
      <c r="AA927" s="27">
        <f ca="1" t="shared" si="6669"/>
        <v>1.34402879424986</v>
      </c>
      <c r="AB927" s="27">
        <f ca="1" t="shared" si="6670"/>
        <v>1.61750987799416</v>
      </c>
      <c r="AC927" s="27">
        <f ca="1" t="shared" si="6671"/>
        <v>2.00299049052462</v>
      </c>
      <c r="AD927" s="27">
        <f ca="1" t="shared" si="6672"/>
        <v>2.44430740844329</v>
      </c>
      <c r="AE927" s="26">
        <f ca="1" t="shared" si="6673"/>
        <v>5298.2273573194</v>
      </c>
      <c r="AF927" s="26">
        <f ca="1" t="shared" si="6674"/>
        <v>6141.96058089298</v>
      </c>
      <c r="AG927" s="26">
        <f ca="1" t="shared" si="6675"/>
        <v>7391.71805868187</v>
      </c>
      <c r="AH927" s="26">
        <f ca="1" t="shared" si="6676"/>
        <v>9153.29246615727</v>
      </c>
      <c r="AI927" s="26">
        <f ca="1" t="shared" si="6677"/>
        <v>11170.028361351</v>
      </c>
      <c r="AJ927" s="28">
        <f ca="1" t="shared" si="6678"/>
        <v>48831.0497557046</v>
      </c>
      <c r="AK927" s="28">
        <f ca="1" t="shared" si="6679"/>
        <v>56109.9212439813</v>
      </c>
      <c r="AL927" s="28">
        <f ca="1" t="shared" si="6680"/>
        <v>65319.1374598628</v>
      </c>
      <c r="AM927" s="28">
        <f ca="1" t="shared" si="6681"/>
        <v>67953.9223104938</v>
      </c>
      <c r="AN927" s="28">
        <f ca="1" t="shared" si="6682"/>
        <v>105652.057213052</v>
      </c>
      <c r="AO927" s="28">
        <f ca="1">C927/'Ejercicio 3 - TIR'!$D$7</f>
        <v>15790.4578615197</v>
      </c>
      <c r="AP927" s="28">
        <f ca="1" t="shared" si="6683"/>
        <v>33040.591894185</v>
      </c>
      <c r="AQ927" s="28">
        <f ca="1" t="shared" si="6684"/>
        <v>40319.4633824616</v>
      </c>
      <c r="AR927" s="28">
        <f ca="1" t="shared" si="6685"/>
        <v>49528.6795983431</v>
      </c>
      <c r="AS927" s="28">
        <f ca="1" t="shared" si="6686"/>
        <v>52163.4644489741</v>
      </c>
      <c r="AT927" s="28">
        <f ca="1" t="shared" si="6687"/>
        <v>89861.5993515326</v>
      </c>
      <c r="AU927" s="28">
        <f ca="1">AP927*'Ejercicio 3 - TIR'!$D$5</f>
        <v>16520.2959470925</v>
      </c>
      <c r="AV927" s="28">
        <f ca="1">AQ927*'Ejercicio 3 - TIR'!$D$5</f>
        <v>20159.7316912308</v>
      </c>
      <c r="AW927" s="28">
        <f ca="1">AR927*'Ejercicio 3 - TIR'!$D$5</f>
        <v>24764.3397991716</v>
      </c>
      <c r="AX927" s="28">
        <f ca="1">AS927*'Ejercicio 3 - TIR'!$D$5</f>
        <v>26081.7322244871</v>
      </c>
      <c r="AY927" s="28">
        <f ca="1">AT927*'Ejercicio 3 - TIR'!$D$5</f>
        <v>44930.7996757663</v>
      </c>
      <c r="AZ927" s="28">
        <f ca="1" t="shared" ref="AZ927:BD927" si="6899">AJ927-AU927-AE927</f>
        <v>27012.5264512928</v>
      </c>
      <c r="BA927" s="28">
        <f ca="1" t="shared" si="6899"/>
        <v>29808.2289718575</v>
      </c>
      <c r="BB927" s="28">
        <f ca="1" t="shared" si="6899"/>
        <v>33163.0796020094</v>
      </c>
      <c r="BC927" s="28">
        <f ca="1" t="shared" si="6899"/>
        <v>32718.8976198495</v>
      </c>
      <c r="BD927" s="28">
        <f ca="1" t="shared" si="6899"/>
        <v>49551.229175935</v>
      </c>
      <c r="BE927" s="28">
        <f ca="1" t="shared" ref="BE927:BI927" si="6900">AZ927/Z927</f>
        <v>23298.7738611112</v>
      </c>
      <c r="BF927" s="28">
        <f ca="1" t="shared" si="6900"/>
        <v>22178.2666408529</v>
      </c>
      <c r="BG927" s="28">
        <f ca="1" t="shared" si="6900"/>
        <v>20502.5515164916</v>
      </c>
      <c r="BH927" s="28">
        <f ca="1" t="shared" si="6900"/>
        <v>16335.0239427646</v>
      </c>
      <c r="BI927" s="28">
        <f ca="1" t="shared" si="6900"/>
        <v>20272.0938474318</v>
      </c>
      <c r="BJ927" s="28">
        <f ca="1" t="shared" si="6690"/>
        <v>81246.846483635</v>
      </c>
      <c r="BK927" s="28">
        <f ca="1" t="shared" si="6691"/>
        <v>38596.7331336241</v>
      </c>
      <c r="BL927" s="28">
        <f ca="1" t="shared" si="6692"/>
        <v>119843.579617259</v>
      </c>
      <c r="BM927" s="28">
        <f ca="1">BK927*'Ejercicio 3 - TIR'!$D$5</f>
        <v>19298.366566812</v>
      </c>
      <c r="BN927" s="28">
        <f ca="1" t="shared" si="6693"/>
        <v>100545.213050447</v>
      </c>
      <c r="BO927" s="28">
        <f ca="1" t="shared" si="6694"/>
        <v>41134.4386156738</v>
      </c>
      <c r="BP927" s="28">
        <f ca="1" t="shared" si="6695"/>
        <v>-112191.498992512</v>
      </c>
      <c r="BQ927" s="28">
        <f ca="1" t="shared" ref="BQ927:BT927" si="6901">BE927</f>
        <v>23298.7738611112</v>
      </c>
      <c r="BR927" s="28">
        <f ca="1" t="shared" si="6901"/>
        <v>22178.2666408529</v>
      </c>
      <c r="BS927" s="28">
        <f ca="1" t="shared" si="6901"/>
        <v>20502.5515164916</v>
      </c>
      <c r="BT927" s="28">
        <f ca="1" t="shared" si="6901"/>
        <v>16335.0239427646</v>
      </c>
      <c r="BU927" s="28">
        <f ca="1" t="shared" si="6697"/>
        <v>61406.5324631056</v>
      </c>
      <c r="BV927" s="30">
        <f ca="1" t="shared" si="6698"/>
        <v>7.55261598883425</v>
      </c>
    </row>
    <row r="928" ht="15" customHeight="1" spans="1:74">
      <c r="A928" s="26">
        <v>927</v>
      </c>
      <c r="B928" s="27">
        <f ca="1" t="shared" ref="B928:F928" si="6902">RAND()</f>
        <v>0.529919140385843</v>
      </c>
      <c r="C928" s="28">
        <f ca="1">IF(B928&lt;=('Ejercicio 3 - TIR'!$D$13-'Ejercicio 3 - TIR'!$C$13)/('Ejercicio 3 - TIR'!$E$13-'Ejercicio 3 - TIR'!$C$13),'Ejercicio 3 - TIR'!$C$13+SQRT(('Ejercicio 3 - TIR'!$E$13-'Ejercicio 3 - TIR'!$C$13)*('Ejercicio 3 - TIR'!$D$13-'Ejercicio 3 - TIR'!$C$13)*B928),'Ejercicio 3 - TIR'!$E$13-SQRT(('Ejercicio 3 - TIR'!$E$13-'Ejercicio 3 - TIR'!$C$13)*('Ejercicio 3 - TIR'!$E$13-'Ejercicio 3 - TIR'!$D$13)*(1-B928)))</f>
        <v>76249.2730313999</v>
      </c>
      <c r="D928" s="27">
        <f ca="1" t="shared" si="6902"/>
        <v>0.499128066737294</v>
      </c>
      <c r="E928" s="28">
        <f ca="1">IF(D928&lt;=('Ejercicio 3 - TIR'!$D$14-'Ejercicio 3 - TIR'!$C$14)/('Ejercicio 3 - TIR'!$E$14-'Ejercicio 3 - TIR'!$C$14),'Ejercicio 3 - TIR'!$C$14+SQRT(('Ejercicio 3 - TIR'!$E$14-'Ejercicio 3 - TIR'!$C$14)*('Ejercicio 3 - TIR'!$D$14-'Ejercicio 3 - TIR'!$C$14)*D928),'Ejercicio 3 - TIR'!$E$14-SQRT(('Ejercicio 3 - TIR'!$E$14-'Ejercicio 3 - TIR'!$C$14)*('Ejercicio 3 - TIR'!$E$14-'Ejercicio 3 - TIR'!$D$14)*(1-D928)))</f>
        <v>31332.1980877845</v>
      </c>
      <c r="F928" s="27">
        <f ca="1" t="shared" si="6902"/>
        <v>0.989089827264755</v>
      </c>
      <c r="G928" s="28">
        <f ca="1">IF(F928&lt;=('Ejercicio 3 - TIR'!$D$18-'Ejercicio 3 - TIR'!$C$18)/('Ejercicio 3 - TIR'!$E$18-'Ejercicio 3 - TIR'!$C$18),'Ejercicio 3 - TIR'!$C$18+SQRT(('Ejercicio 3 - TIR'!$E$18-'Ejercicio 3 - TIR'!$C$18)*('Ejercicio 3 - TIR'!$D$18-'Ejercicio 3 - TIR'!$C$18)*F928),'Ejercicio 3 - TIR'!$E$18-SQRT(('Ejercicio 3 - TIR'!$E$18-'Ejercicio 3 - TIR'!$C$18)*('Ejercicio 3 - TIR'!$E$18-'Ejercicio 3 - TIR'!$D$18)*(1-F928)))</f>
        <v>44095.4211172355</v>
      </c>
      <c r="H928" s="27">
        <f ca="1" t="shared" ref="H928:L928" si="6903">RAND()</f>
        <v>0.618791822850957</v>
      </c>
      <c r="I928" s="28">
        <f ca="1">IF(H928&lt;=('Ejercicio 3 - TIR'!$D$18-'Ejercicio 3 - TIR'!$C$18)/('Ejercicio 3 - TIR'!$E$18-'Ejercicio 3 - TIR'!$C$18),'Ejercicio 3 - TIR'!$C$18+SQRT(('Ejercicio 3 - TIR'!$E$18-'Ejercicio 3 - TIR'!$C$18)*('Ejercicio 3 - TIR'!$D$18-'Ejercicio 3 - TIR'!$C$18)*H928),'Ejercicio 3 - TIR'!$E$18-SQRT(('Ejercicio 3 - TIR'!$E$18-'Ejercicio 3 - TIR'!$C$18)*('Ejercicio 3 - TIR'!$E$18-'Ejercicio 3 - TIR'!$D$18)*(1-H928)))</f>
        <v>39634.2500189503</v>
      </c>
      <c r="J928" s="27">
        <f ca="1" t="shared" si="6903"/>
        <v>0.756817350259972</v>
      </c>
      <c r="K928" s="28">
        <f ca="1">IF(J928&lt;=('Ejercicio 3 - TIR'!$D$18-'Ejercicio 3 - TIR'!$C$18)/('Ejercicio 3 - TIR'!$E$18-'Ejercicio 3 - TIR'!$C$18),'Ejercicio 3 - TIR'!$C$18+SQRT(('Ejercicio 3 - TIR'!$E$18-'Ejercicio 3 - TIR'!$C$18)*('Ejercicio 3 - TIR'!$D$18-'Ejercicio 3 - TIR'!$C$18)*J928),'Ejercicio 3 - TIR'!$E$18-SQRT(('Ejercicio 3 - TIR'!$E$18-'Ejercicio 3 - TIR'!$C$18)*('Ejercicio 3 - TIR'!$E$18-'Ejercicio 3 - TIR'!$D$18)*(1-J928)))</f>
        <v>40729.3210457233</v>
      </c>
      <c r="L928" s="27">
        <f ca="1" t="shared" si="6903"/>
        <v>0.60692851472581</v>
      </c>
      <c r="M928" s="28">
        <f ca="1">IF(L928&lt;=('Ejercicio 3 - TIR'!$D$18-'Ejercicio 3 - TIR'!$C$18)/('Ejercicio 3 - TIR'!$E$18-'Ejercicio 3 - TIR'!$C$18),'Ejercicio 3 - TIR'!$C$18+SQRT(('Ejercicio 3 - TIR'!$E$18-'Ejercicio 3 - TIR'!$C$18)*('Ejercicio 3 - TIR'!$D$18-'Ejercicio 3 - TIR'!$C$18)*L928),'Ejercicio 3 - TIR'!$E$18-SQRT(('Ejercicio 3 - TIR'!$E$18-'Ejercicio 3 - TIR'!$C$18)*('Ejercicio 3 - TIR'!$E$18-'Ejercicio 3 - TIR'!$D$18)*(1-L928)))</f>
        <v>39541.4504772006</v>
      </c>
      <c r="N928" s="27">
        <f ca="1" t="shared" ref="N928:R928" si="6904">RAND()</f>
        <v>0.873029336884388</v>
      </c>
      <c r="O928" s="28">
        <f ca="1">IF(N928&lt;=('Ejercicio 3 - TIR'!$D$18-'Ejercicio 3 - TIR'!$C$18)/('Ejercicio 3 - TIR'!$E$18-'Ejercicio 3 - TIR'!$C$18),'Ejercicio 3 - TIR'!$C$18+SQRT(('Ejercicio 3 - TIR'!$E$18-'Ejercicio 3 - TIR'!$C$18)*('Ejercicio 3 - TIR'!$D$18-'Ejercicio 3 - TIR'!$C$18)*N928),'Ejercicio 3 - TIR'!$E$18-SQRT(('Ejercicio 3 - TIR'!$E$18-'Ejercicio 3 - TIR'!$C$18)*('Ejercicio 3 - TIR'!$E$18-'Ejercicio 3 - TIR'!$D$18)*(1-N928)))</f>
        <v>41914.0966097963</v>
      </c>
      <c r="P928" s="27">
        <f ca="1" t="shared" si="6904"/>
        <v>0.989641365432453</v>
      </c>
      <c r="Q928" s="29">
        <f ca="1">IF(P928&lt;=('Ejercicio 3 - TIR'!$D$22-'Ejercicio 3 - TIR'!$C$22)/('Ejercicio 3 - TIR'!$E$22-'Ejercicio 3 - TIR'!$C$22),'Ejercicio 3 - TIR'!$C$22+SQRT(('Ejercicio 3 - TIR'!$E$22-'Ejercicio 3 - TIR'!$C$22)*('Ejercicio 3 - TIR'!$D$22-'Ejercicio 3 - TIR'!$C$22)*P928),'Ejercicio 3 - TIR'!$E$22-SQRT(('Ejercicio 3 - TIR'!$E$22-'Ejercicio 3 - TIR'!$C$22)*('Ejercicio 3 - TIR'!$E$22-'Ejercicio 3 - TIR'!$D$22)*(1-P928)))</f>
        <v>0.175681951572575</v>
      </c>
      <c r="R928" s="27">
        <f ca="1" t="shared" si="6904"/>
        <v>0.115455256203379</v>
      </c>
      <c r="S928" s="29">
        <f ca="1">IF(R928&lt;=('Ejercicio 3 - TIR'!$D$23-'Ejercicio 3 - TIR'!$C$23)/('Ejercicio 3 - TIR'!$E$23-'Ejercicio 3 - TIR'!$C$23),'Ejercicio 3 - TIR'!$C$23+SQRT(('Ejercicio 3 - TIR'!$E$23-'Ejercicio 3 - TIR'!$C$23)*('Ejercicio 3 - TIR'!$D$23-'Ejercicio 3 - TIR'!$C$23)*R928),'Ejercicio 3 - TIR'!$E$23-SQRT(('Ejercicio 3 - TIR'!$E$23-'Ejercicio 3 - TIR'!$C$23)*('Ejercicio 3 - TIR'!$E$23-'Ejercicio 3 - TIR'!$D$23)*(1-R928)))</f>
        <v>0.134415944685177</v>
      </c>
      <c r="T928" s="27">
        <f ca="1" t="shared" ref="T928:X928" si="6905">RAND()</f>
        <v>0.0188163966709503</v>
      </c>
      <c r="U928" s="29">
        <f ca="1">IF(T928&lt;=('Ejercicio 3 - TIR'!$D$24-'Ejercicio 3 - TIR'!$C$24)/('Ejercicio 3 - TIR'!$E$24-'Ejercicio 3 - TIR'!$C$24),'Ejercicio 3 - TIR'!$C$24+SQRT(('Ejercicio 3 - TIR'!$E$24-'Ejercicio 3 - TIR'!$C$24)*('Ejercicio 3 - TIR'!$D$24-'Ejercicio 3 - TIR'!$C$24)*T928),'Ejercicio 3 - TIR'!$E$24-SQRT(('Ejercicio 3 - TIR'!$E$24-'Ejercicio 3 - TIR'!$C$24)*('Ejercicio 3 - TIR'!$E$24-'Ejercicio 3 - TIR'!$D$24)*(1-T928)))</f>
        <v>0.156286050668663</v>
      </c>
      <c r="V928" s="27">
        <f ca="1" t="shared" si="6905"/>
        <v>0.330944264297062</v>
      </c>
      <c r="W928" s="29">
        <f ca="1">IF(V928&lt;=('Ejercicio 3 - TIR'!$D$25-'Ejercicio 3 - TIR'!$C$25)/('Ejercicio 3 - TIR'!$E$25-'Ejercicio 3 - TIR'!$C$25),'Ejercicio 3 - TIR'!$C$25+SQRT(('Ejercicio 3 - TIR'!$E$25-'Ejercicio 3 - TIR'!$C$25)*('Ejercicio 3 - TIR'!$D$25-'Ejercicio 3 - TIR'!$C$25)*V928),'Ejercicio 3 - TIR'!$E$25-SQRT(('Ejercicio 3 - TIR'!$E$25-'Ejercicio 3 - TIR'!$C$25)*('Ejercicio 3 - TIR'!$E$25-'Ejercicio 3 - TIR'!$D$25)*(1-V928)))</f>
        <v>0.201608936000949</v>
      </c>
      <c r="X928" s="27">
        <f ca="1" t="shared" si="6905"/>
        <v>0.640536958679956</v>
      </c>
      <c r="Y928" s="29">
        <f ca="1">IF(X928&lt;=('Ejercicio 3 - TIR'!$D$26-'Ejercicio 3 - TIR'!$C$26)/('Ejercicio 3 - TIR'!$E$26-'Ejercicio 3 - TIR'!$C$26),'Ejercicio 3 - TIR'!$C$26+SQRT(('Ejercicio 3 - TIR'!$E$26-'Ejercicio 3 - TIR'!$C$26)*('Ejercicio 3 - TIR'!$D$26-'Ejercicio 3 - TIR'!$C$26)*X928),'Ejercicio 3 - TIR'!$E$26-SQRT(('Ejercicio 3 - TIR'!$E$26-'Ejercicio 3 - TIR'!$C$26)*('Ejercicio 3 - TIR'!$E$26-'Ejercicio 3 - TIR'!$D$26)*(1-X928)))</f>
        <v>0.23594207876978</v>
      </c>
      <c r="Z928" s="27">
        <f ca="1" t="shared" si="6668"/>
        <v>1.17568195157258</v>
      </c>
      <c r="AA928" s="27">
        <f ca="1" t="shared" si="6669"/>
        <v>1.33371235174252</v>
      </c>
      <c r="AB928" s="27">
        <f ca="1" t="shared" si="6670"/>
        <v>1.54215298792437</v>
      </c>
      <c r="AC928" s="27">
        <f ca="1" t="shared" si="6671"/>
        <v>1.85306481097048</v>
      </c>
      <c r="AD928" s="27">
        <f ca="1" t="shared" si="6672"/>
        <v>2.29028077456599</v>
      </c>
      <c r="AE928" s="26">
        <f ca="1" t="shared" si="6673"/>
        <v>5504.5017071205</v>
      </c>
      <c r="AF928" s="26">
        <f ca="1" t="shared" si="6674"/>
        <v>6244.39450410427</v>
      </c>
      <c r="AG928" s="26">
        <f ca="1" t="shared" si="6675"/>
        <v>7220.30625996783</v>
      </c>
      <c r="AH928" s="26">
        <f ca="1" t="shared" si="6676"/>
        <v>8675.98452264093</v>
      </c>
      <c r="AI928" s="26">
        <f ca="1" t="shared" si="6677"/>
        <v>10723.0143462873</v>
      </c>
      <c r="AJ928" s="28">
        <f ca="1" t="shared" si="6678"/>
        <v>51842.190754526</v>
      </c>
      <c r="AK928" s="28">
        <f ca="1" t="shared" si="6679"/>
        <v>52860.688802325</v>
      </c>
      <c r="AL928" s="28">
        <f ca="1" t="shared" si="6680"/>
        <v>62810.844146793</v>
      </c>
      <c r="AM928" s="28">
        <f ca="1" t="shared" si="6681"/>
        <v>73272.8704540324</v>
      </c>
      <c r="AN928" s="28">
        <f ca="1" t="shared" si="6682"/>
        <v>95995.0496487179</v>
      </c>
      <c r="AO928" s="28">
        <f ca="1">C928/'Ejercicio 3 - TIR'!$D$7</f>
        <v>15249.85460628</v>
      </c>
      <c r="AP928" s="28">
        <f ca="1" t="shared" si="6683"/>
        <v>36592.336148246</v>
      </c>
      <c r="AQ928" s="28">
        <f ca="1" t="shared" si="6684"/>
        <v>37610.834196045</v>
      </c>
      <c r="AR928" s="28">
        <f ca="1" t="shared" si="6685"/>
        <v>47560.989540513</v>
      </c>
      <c r="AS928" s="28">
        <f ca="1" t="shared" si="6686"/>
        <v>58023.0158477525</v>
      </c>
      <c r="AT928" s="28">
        <f ca="1" t="shared" si="6687"/>
        <v>80745.1950424379</v>
      </c>
      <c r="AU928" s="28">
        <f ca="1">AP928*'Ejercicio 3 - TIR'!$D$5</f>
        <v>18296.168074123</v>
      </c>
      <c r="AV928" s="28">
        <f ca="1">AQ928*'Ejercicio 3 - TIR'!$D$5</f>
        <v>18805.4170980225</v>
      </c>
      <c r="AW928" s="28">
        <f ca="1">AR928*'Ejercicio 3 - TIR'!$D$5</f>
        <v>23780.4947702565</v>
      </c>
      <c r="AX928" s="28">
        <f ca="1">AS928*'Ejercicio 3 - TIR'!$D$5</f>
        <v>29011.5079238762</v>
      </c>
      <c r="AY928" s="28">
        <f ca="1">AT928*'Ejercicio 3 - TIR'!$D$5</f>
        <v>40372.597521219</v>
      </c>
      <c r="AZ928" s="28">
        <f ca="1" t="shared" ref="AZ928:BD928" si="6906">AJ928-AU928-AE928</f>
        <v>28041.5209732825</v>
      </c>
      <c r="BA928" s="28">
        <f ca="1" t="shared" si="6906"/>
        <v>27810.8772001982</v>
      </c>
      <c r="BB928" s="28">
        <f ca="1" t="shared" si="6906"/>
        <v>31810.0431165687</v>
      </c>
      <c r="BC928" s="28">
        <f ca="1" t="shared" si="6906"/>
        <v>35585.3780075153</v>
      </c>
      <c r="BD928" s="28">
        <f ca="1" t="shared" si="6906"/>
        <v>44899.4377812117</v>
      </c>
      <c r="BE928" s="28">
        <f ca="1" t="shared" ref="BE928:BI928" si="6907">AZ928/Z928</f>
        <v>23851.2813229586</v>
      </c>
      <c r="BF928" s="28">
        <f ca="1" t="shared" si="6907"/>
        <v>20852.2303657628</v>
      </c>
      <c r="BG928" s="28">
        <f ca="1" t="shared" si="6907"/>
        <v>20627.0346493851</v>
      </c>
      <c r="BH928" s="28">
        <f ca="1" t="shared" si="6907"/>
        <v>19203.5258544889</v>
      </c>
      <c r="BI928" s="28">
        <f ca="1" t="shared" si="6907"/>
        <v>19604.3377213085</v>
      </c>
      <c r="BJ928" s="28">
        <f ca="1" t="shared" si="6690"/>
        <v>71759.5309053462</v>
      </c>
      <c r="BK928" s="28">
        <f ca="1" t="shared" si="6691"/>
        <v>34926.4488196896</v>
      </c>
      <c r="BL928" s="28">
        <f ca="1" t="shared" si="6692"/>
        <v>106685.979725036</v>
      </c>
      <c r="BM928" s="28">
        <f ca="1">BK928*'Ejercicio 3 - TIR'!$D$5</f>
        <v>17463.2244098448</v>
      </c>
      <c r="BN928" s="28">
        <f ca="1" t="shared" si="6693"/>
        <v>89222.755315191</v>
      </c>
      <c r="BO928" s="28">
        <f ca="1" t="shared" si="6694"/>
        <v>38957.1253909245</v>
      </c>
      <c r="BP928" s="28">
        <f ca="1" t="shared" si="6695"/>
        <v>-107581.471119184</v>
      </c>
      <c r="BQ928" s="28">
        <f ca="1" t="shared" ref="BQ928:BT928" si="6908">BE928</f>
        <v>23851.2813229586</v>
      </c>
      <c r="BR928" s="28">
        <f ca="1" t="shared" si="6908"/>
        <v>20852.2303657628</v>
      </c>
      <c r="BS928" s="28">
        <f ca="1" t="shared" si="6908"/>
        <v>20627.0346493851</v>
      </c>
      <c r="BT928" s="28">
        <f ca="1" t="shared" si="6908"/>
        <v>19203.5258544889</v>
      </c>
      <c r="BU928" s="28">
        <f ca="1" t="shared" si="6697"/>
        <v>58561.463112233</v>
      </c>
      <c r="BV928" s="30">
        <f ca="1" t="shared" si="6698"/>
        <v>8.82740346370849</v>
      </c>
    </row>
    <row r="929" ht="15" customHeight="1" spans="1:74">
      <c r="A929" s="26">
        <v>928</v>
      </c>
      <c r="B929" s="27">
        <f ca="1" t="shared" ref="B929:F929" si="6909">RAND()</f>
        <v>0.604836791504671</v>
      </c>
      <c r="C929" s="28">
        <f ca="1">IF(B929&lt;=('Ejercicio 3 - TIR'!$D$13-'Ejercicio 3 - TIR'!$C$13)/('Ejercicio 3 - TIR'!$E$13-'Ejercicio 3 - TIR'!$C$13),'Ejercicio 3 - TIR'!$C$13+SQRT(('Ejercicio 3 - TIR'!$E$13-'Ejercicio 3 - TIR'!$C$13)*('Ejercicio 3 - TIR'!$D$13-'Ejercicio 3 - TIR'!$C$13)*B929),'Ejercicio 3 - TIR'!$E$13-SQRT(('Ejercicio 3 - TIR'!$E$13-'Ejercicio 3 - TIR'!$C$13)*('Ejercicio 3 - TIR'!$E$13-'Ejercicio 3 - TIR'!$D$13)*(1-B929)))</f>
        <v>78223.9615587592</v>
      </c>
      <c r="D929" s="27">
        <f ca="1" t="shared" si="6909"/>
        <v>0.916686479429151</v>
      </c>
      <c r="E929" s="28">
        <f ca="1">IF(D929&lt;=('Ejercicio 3 - TIR'!$D$14-'Ejercicio 3 - TIR'!$C$14)/('Ejercicio 3 - TIR'!$E$14-'Ejercicio 3 - TIR'!$C$14),'Ejercicio 3 - TIR'!$C$14+SQRT(('Ejercicio 3 - TIR'!$E$14-'Ejercicio 3 - TIR'!$C$14)*('Ejercicio 3 - TIR'!$D$14-'Ejercicio 3 - TIR'!$C$14)*D929),'Ejercicio 3 - TIR'!$E$14-SQRT(('Ejercicio 3 - TIR'!$E$14-'Ejercicio 3 - TIR'!$C$14)*('Ejercicio 3 - TIR'!$E$14-'Ejercicio 3 - TIR'!$D$14)*(1-D929)))</f>
        <v>36464.8864112129</v>
      </c>
      <c r="F929" s="27">
        <f ca="1" t="shared" si="6909"/>
        <v>0.45013528820119</v>
      </c>
      <c r="G929" s="28">
        <f ca="1">IF(F929&lt;=('Ejercicio 3 - TIR'!$D$18-'Ejercicio 3 - TIR'!$C$18)/('Ejercicio 3 - TIR'!$E$18-'Ejercicio 3 - TIR'!$C$18),'Ejercicio 3 - TIR'!$C$18+SQRT(('Ejercicio 3 - TIR'!$E$18-'Ejercicio 3 - TIR'!$C$18)*('Ejercicio 3 - TIR'!$D$18-'Ejercicio 3 - TIR'!$C$18)*F929),'Ejercicio 3 - TIR'!$E$18-SQRT(('Ejercicio 3 - TIR'!$E$18-'Ejercicio 3 - TIR'!$C$18)*('Ejercicio 3 - TIR'!$E$18-'Ejercicio 3 - TIR'!$D$18)*(1-F929)))</f>
        <v>38217.0732764275</v>
      </c>
      <c r="H929" s="27">
        <f ca="1" t="shared" ref="H929:L929" si="6910">RAND()</f>
        <v>0.342464205332727</v>
      </c>
      <c r="I929" s="28">
        <f ca="1">IF(H929&lt;=('Ejercicio 3 - TIR'!$D$18-'Ejercicio 3 - TIR'!$C$18)/('Ejercicio 3 - TIR'!$E$18-'Ejercicio 3 - TIR'!$C$18),'Ejercicio 3 - TIR'!$C$18+SQRT(('Ejercicio 3 - TIR'!$E$18-'Ejercicio 3 - TIR'!$C$18)*('Ejercicio 3 - TIR'!$D$18-'Ejercicio 3 - TIR'!$C$18)*H929),'Ejercicio 3 - TIR'!$E$18-SQRT(('Ejercicio 3 - TIR'!$E$18-'Ejercicio 3 - TIR'!$C$18)*('Ejercicio 3 - TIR'!$E$18-'Ejercicio 3 - TIR'!$D$18)*(1-H929)))</f>
        <v>37167.2610389122</v>
      </c>
      <c r="J929" s="27">
        <f ca="1" t="shared" si="6910"/>
        <v>0.371876603546196</v>
      </c>
      <c r="K929" s="28">
        <f ca="1">IF(J929&lt;=('Ejercicio 3 - TIR'!$D$18-'Ejercicio 3 - TIR'!$C$18)/('Ejercicio 3 - TIR'!$E$18-'Ejercicio 3 - TIR'!$C$18),'Ejercicio 3 - TIR'!$C$18+SQRT(('Ejercicio 3 - TIR'!$E$18-'Ejercicio 3 - TIR'!$C$18)*('Ejercicio 3 - TIR'!$D$18-'Ejercicio 3 - TIR'!$C$18)*J929),'Ejercicio 3 - TIR'!$E$18-SQRT(('Ejercicio 3 - TIR'!$E$18-'Ejercicio 3 - TIR'!$C$18)*('Ejercicio 3 - TIR'!$E$18-'Ejercicio 3 - TIR'!$D$18)*(1-J929)))</f>
        <v>37468.7007258244</v>
      </c>
      <c r="L929" s="27">
        <f ca="1" t="shared" si="6910"/>
        <v>0.476724361822224</v>
      </c>
      <c r="M929" s="28">
        <f ca="1">IF(L929&lt;=('Ejercicio 3 - TIR'!$D$18-'Ejercicio 3 - TIR'!$C$18)/('Ejercicio 3 - TIR'!$E$18-'Ejercicio 3 - TIR'!$C$18),'Ejercicio 3 - TIR'!$C$18+SQRT(('Ejercicio 3 - TIR'!$E$18-'Ejercicio 3 - TIR'!$C$18)*('Ejercicio 3 - TIR'!$D$18-'Ejercicio 3 - TIR'!$C$18)*L929),'Ejercicio 3 - TIR'!$E$18-SQRT(('Ejercicio 3 - TIR'!$E$18-'Ejercicio 3 - TIR'!$C$18)*('Ejercicio 3 - TIR'!$E$18-'Ejercicio 3 - TIR'!$D$18)*(1-L929)))</f>
        <v>38456.2789850698</v>
      </c>
      <c r="N929" s="27">
        <f ca="1" t="shared" ref="N929:R929" si="6911">RAND()</f>
        <v>0.968739705549331</v>
      </c>
      <c r="O929" s="28">
        <f ca="1">IF(N929&lt;=('Ejercicio 3 - TIR'!$D$18-'Ejercicio 3 - TIR'!$C$18)/('Ejercicio 3 - TIR'!$E$18-'Ejercicio 3 - TIR'!$C$18),'Ejercicio 3 - TIR'!$C$18+SQRT(('Ejercicio 3 - TIR'!$E$18-'Ejercicio 3 - TIR'!$C$18)*('Ejercicio 3 - TIR'!$D$18-'Ejercicio 3 - TIR'!$C$18)*N929),'Ejercicio 3 - TIR'!$E$18-SQRT(('Ejercicio 3 - TIR'!$E$18-'Ejercicio 3 - TIR'!$C$18)*('Ejercicio 3 - TIR'!$E$18-'Ejercicio 3 - TIR'!$D$18)*(1-N929)))</f>
        <v>43468.8167700108</v>
      </c>
      <c r="P929" s="27">
        <f ca="1" t="shared" si="6911"/>
        <v>0.199383665367849</v>
      </c>
      <c r="Q929" s="29">
        <f ca="1">IF(P929&lt;=('Ejercicio 3 - TIR'!$D$22-'Ejercicio 3 - TIR'!$C$22)/('Ejercicio 3 - TIR'!$E$22-'Ejercicio 3 - TIR'!$C$22),'Ejercicio 3 - TIR'!$C$22+SQRT(('Ejercicio 3 - TIR'!$E$22-'Ejercicio 3 - TIR'!$C$22)*('Ejercicio 3 - TIR'!$D$22-'Ejercicio 3 - TIR'!$C$22)*P929),'Ejercicio 3 - TIR'!$E$22-SQRT(('Ejercicio 3 - TIR'!$E$22-'Ejercicio 3 - TIR'!$C$22)*('Ejercicio 3 - TIR'!$E$22-'Ejercicio 3 - TIR'!$D$22)*(1-P929)))</f>
        <v>0.138944408084238</v>
      </c>
      <c r="R929" s="27">
        <f ca="1" t="shared" si="6911"/>
        <v>0.0800508103584916</v>
      </c>
      <c r="S929" s="29">
        <f ca="1">IF(R929&lt;=('Ejercicio 3 - TIR'!$D$23-'Ejercicio 3 - TIR'!$C$23)/('Ejercicio 3 - TIR'!$E$23-'Ejercicio 3 - TIR'!$C$23),'Ejercicio 3 - TIR'!$C$23+SQRT(('Ejercicio 3 - TIR'!$E$23-'Ejercicio 3 - TIR'!$C$23)*('Ejercicio 3 - TIR'!$D$23-'Ejercicio 3 - TIR'!$C$23)*R929),'Ejercicio 3 - TIR'!$E$23-SQRT(('Ejercicio 3 - TIR'!$E$23-'Ejercicio 3 - TIR'!$C$23)*('Ejercicio 3 - TIR'!$E$23-'Ejercicio 3 - TIR'!$D$23)*(1-R929)))</f>
        <v>0.132003810171995</v>
      </c>
      <c r="T929" s="27">
        <f ca="1" t="shared" ref="T929:X929" si="6912">RAND()</f>
        <v>0.640228757413801</v>
      </c>
      <c r="U929" s="29">
        <f ca="1">IF(T929&lt;=('Ejercicio 3 - TIR'!$D$24-'Ejercicio 3 - TIR'!$C$24)/('Ejercicio 3 - TIR'!$E$24-'Ejercicio 3 - TIR'!$C$24),'Ejercicio 3 - TIR'!$C$24+SQRT(('Ejercicio 3 - TIR'!$E$24-'Ejercicio 3 - TIR'!$C$24)*('Ejercicio 3 - TIR'!$D$24-'Ejercicio 3 - TIR'!$C$24)*T929),'Ejercicio 3 - TIR'!$E$24-SQRT(('Ejercicio 3 - TIR'!$E$24-'Ejercicio 3 - TIR'!$C$24)*('Ejercicio 3 - TIR'!$E$24-'Ejercicio 3 - TIR'!$D$24)*(1-T929)))</f>
        <v>0.18826107312398</v>
      </c>
      <c r="V929" s="27">
        <f ca="1" t="shared" si="6912"/>
        <v>0.867430540168648</v>
      </c>
      <c r="W929" s="29">
        <f ca="1">IF(V929&lt;=('Ejercicio 3 - TIR'!$D$25-'Ejercicio 3 - TIR'!$C$25)/('Ejercicio 3 - TIR'!$E$25-'Ejercicio 3 - TIR'!$C$25),'Ejercicio 3 - TIR'!$C$25+SQRT(('Ejercicio 3 - TIR'!$E$25-'Ejercicio 3 - TIR'!$C$25)*('Ejercicio 3 - TIR'!$D$25-'Ejercicio 3 - TIR'!$C$25)*V929),'Ejercicio 3 - TIR'!$E$25-SQRT(('Ejercicio 3 - TIR'!$E$25-'Ejercicio 3 - TIR'!$C$25)*('Ejercicio 3 - TIR'!$E$25-'Ejercicio 3 - TIR'!$D$25)*(1-V929)))</f>
        <v>0.228459500715867</v>
      </c>
      <c r="X929" s="27">
        <f ca="1" t="shared" si="6912"/>
        <v>0.444865163484667</v>
      </c>
      <c r="Y929" s="29">
        <f ca="1">IF(X929&lt;=('Ejercicio 3 - TIR'!$D$26-'Ejercicio 3 - TIR'!$C$26)/('Ejercicio 3 - TIR'!$E$26-'Ejercicio 3 - TIR'!$C$26),'Ejercicio 3 - TIR'!$C$26+SQRT(('Ejercicio 3 - TIR'!$E$26-'Ejercicio 3 - TIR'!$C$26)*('Ejercicio 3 - TIR'!$D$26-'Ejercicio 3 - TIR'!$C$26)*X929),'Ejercicio 3 - TIR'!$E$26-SQRT(('Ejercicio 3 - TIR'!$E$26-'Ejercicio 3 - TIR'!$C$26)*('Ejercicio 3 - TIR'!$E$26-'Ejercicio 3 - TIR'!$D$26)*(1-X929)))</f>
        <v>0.225248487535203</v>
      </c>
      <c r="Z929" s="27">
        <f ca="1" t="shared" si="6668"/>
        <v>1.13894440808424</v>
      </c>
      <c r="AA929" s="27">
        <f ca="1" t="shared" si="6669"/>
        <v>1.28928940952544</v>
      </c>
      <c r="AB929" s="27">
        <f ca="1" t="shared" si="6670"/>
        <v>1.53201241733009</v>
      </c>
      <c r="AC929" s="27">
        <f ca="1" t="shared" si="6671"/>
        <v>1.88201520928383</v>
      </c>
      <c r="AD929" s="27">
        <f ca="1" t="shared" si="6672"/>
        <v>2.30593628869326</v>
      </c>
      <c r="AE929" s="26">
        <f ca="1" t="shared" si="6673"/>
        <v>5066.59205826493</v>
      </c>
      <c r="AF929" s="26">
        <f ca="1" t="shared" si="6674"/>
        <v>5735.40151454307</v>
      </c>
      <c r="AG929" s="26">
        <f ca="1" t="shared" si="6675"/>
        <v>6815.15435846785</v>
      </c>
      <c r="AH929" s="26">
        <f ca="1" t="shared" si="6676"/>
        <v>8372.14112050498</v>
      </c>
      <c r="AI929" s="26">
        <f ca="1" t="shared" si="6677"/>
        <v>10257.95324533</v>
      </c>
      <c r="AJ929" s="28">
        <f ca="1" t="shared" si="6678"/>
        <v>43527.1219015326</v>
      </c>
      <c r="AK929" s="28">
        <f ca="1" t="shared" si="6679"/>
        <v>47919.3560385372</v>
      </c>
      <c r="AL929" s="28">
        <f ca="1" t="shared" si="6680"/>
        <v>57402.5147731878</v>
      </c>
      <c r="AM929" s="28">
        <f ca="1" t="shared" si="6681"/>
        <v>72375.3019423634</v>
      </c>
      <c r="AN929" s="28">
        <f ca="1" t="shared" si="6682"/>
        <v>100236.322016526</v>
      </c>
      <c r="AO929" s="28">
        <f ca="1">C929/'Ejercicio 3 - TIR'!$D$7</f>
        <v>15644.7923117518</v>
      </c>
      <c r="AP929" s="28">
        <f ca="1" t="shared" si="6683"/>
        <v>27882.3295897808</v>
      </c>
      <c r="AQ929" s="28">
        <f ca="1" t="shared" si="6684"/>
        <v>32274.5637267853</v>
      </c>
      <c r="AR929" s="28">
        <f ca="1" t="shared" si="6685"/>
        <v>41757.7224614359</v>
      </c>
      <c r="AS929" s="28">
        <f ca="1" t="shared" si="6686"/>
        <v>56730.5096306116</v>
      </c>
      <c r="AT929" s="28">
        <f ca="1" t="shared" si="6687"/>
        <v>84591.5297047741</v>
      </c>
      <c r="AU929" s="28">
        <f ca="1">AP929*'Ejercicio 3 - TIR'!$D$5</f>
        <v>13941.1647948904</v>
      </c>
      <c r="AV929" s="28">
        <f ca="1">AQ929*'Ejercicio 3 - TIR'!$D$5</f>
        <v>16137.2818633927</v>
      </c>
      <c r="AW929" s="28">
        <f ca="1">AR929*'Ejercicio 3 - TIR'!$D$5</f>
        <v>20878.861230718</v>
      </c>
      <c r="AX929" s="28">
        <f ca="1">AS929*'Ejercicio 3 - TIR'!$D$5</f>
        <v>28365.2548153058</v>
      </c>
      <c r="AY929" s="28">
        <f ca="1">AT929*'Ejercicio 3 - TIR'!$D$5</f>
        <v>42295.7648523871</v>
      </c>
      <c r="AZ929" s="28">
        <f ca="1" t="shared" ref="AZ929:BD929" si="6913">AJ929-AU929-AE929</f>
        <v>24519.3650483773</v>
      </c>
      <c r="BA929" s="28">
        <f ca="1" t="shared" si="6913"/>
        <v>26046.6726606014</v>
      </c>
      <c r="BB929" s="28">
        <f ca="1" t="shared" si="6913"/>
        <v>29708.499184002</v>
      </c>
      <c r="BC929" s="28">
        <f ca="1" t="shared" si="6913"/>
        <v>35637.9060065527</v>
      </c>
      <c r="BD929" s="28">
        <f ca="1" t="shared" si="6913"/>
        <v>47682.6039188089</v>
      </c>
      <c r="BE929" s="28">
        <f ca="1" t="shared" ref="BE929:BI929" si="6914">AZ929/Z929</f>
        <v>21528.1491127562</v>
      </c>
      <c r="BF929" s="28">
        <f ca="1" t="shared" si="6914"/>
        <v>20202.3474854948</v>
      </c>
      <c r="BG929" s="28">
        <f ca="1" t="shared" si="6914"/>
        <v>19391.8135701383</v>
      </c>
      <c r="BH929" s="28">
        <f ca="1" t="shared" si="6914"/>
        <v>18936.0350706805</v>
      </c>
      <c r="BI929" s="28">
        <f ca="1" t="shared" si="6914"/>
        <v>20678.1965974567</v>
      </c>
      <c r="BJ929" s="28">
        <f ca="1" t="shared" si="6690"/>
        <v>84085.7048386934</v>
      </c>
      <c r="BK929" s="28">
        <f ca="1" t="shared" si="6691"/>
        <v>36075.8943207379</v>
      </c>
      <c r="BL929" s="28">
        <f ca="1" t="shared" si="6692"/>
        <v>120161.599159431</v>
      </c>
      <c r="BM929" s="28">
        <f ca="1">BK929*'Ejercicio 3 - TIR'!$D$5</f>
        <v>18037.9471603689</v>
      </c>
      <c r="BN929" s="28">
        <f ca="1" t="shared" si="6693"/>
        <v>102123.651999062</v>
      </c>
      <c r="BO929" s="28">
        <f ca="1" t="shared" si="6694"/>
        <v>44287.2825670888</v>
      </c>
      <c r="BP929" s="28">
        <f ca="1" t="shared" si="6695"/>
        <v>-114688.847969972</v>
      </c>
      <c r="BQ929" s="28">
        <f ca="1" t="shared" ref="BQ929:BT929" si="6915">BE929</f>
        <v>21528.1491127562</v>
      </c>
      <c r="BR929" s="28">
        <f ca="1" t="shared" si="6915"/>
        <v>20202.3474854948</v>
      </c>
      <c r="BS929" s="28">
        <f ca="1" t="shared" si="6915"/>
        <v>19391.8135701383</v>
      </c>
      <c r="BT929" s="28">
        <f ca="1" t="shared" si="6915"/>
        <v>18936.0350706805</v>
      </c>
      <c r="BU929" s="28">
        <f ca="1" t="shared" si="6697"/>
        <v>64965.4791645455</v>
      </c>
      <c r="BV929" s="30">
        <f ca="1" t="shared" si="6698"/>
        <v>6.91062361690684</v>
      </c>
    </row>
    <row r="930" ht="15" customHeight="1" spans="1:74">
      <c r="A930" s="26">
        <v>929</v>
      </c>
      <c r="B930" s="27">
        <f ca="1" t="shared" ref="B930:F930" si="6916">RAND()</f>
        <v>0.0106980441200226</v>
      </c>
      <c r="C930" s="28">
        <f ca="1">IF(B930&lt;=('Ejercicio 3 - TIR'!$D$13-'Ejercicio 3 - TIR'!$C$13)/('Ejercicio 3 - TIR'!$E$13-'Ejercicio 3 - TIR'!$C$13),'Ejercicio 3 - TIR'!$C$13+SQRT(('Ejercicio 3 - TIR'!$E$13-'Ejercicio 3 - TIR'!$C$13)*('Ejercicio 3 - TIR'!$D$13-'Ejercicio 3 - TIR'!$C$13)*B930),'Ejercicio 3 - TIR'!$E$13-SQRT(('Ejercicio 3 - TIR'!$E$13-'Ejercicio 3 - TIR'!$C$13)*('Ejercicio 3 - TIR'!$E$13-'Ejercicio 3 - TIR'!$D$13)*(1-B930)))</f>
        <v>62068.626995862</v>
      </c>
      <c r="D930" s="27">
        <f ca="1" t="shared" si="6916"/>
        <v>0.222629153077503</v>
      </c>
      <c r="E930" s="28">
        <f ca="1">IF(D930&lt;=('Ejercicio 3 - TIR'!$D$14-'Ejercicio 3 - TIR'!$C$14)/('Ejercicio 3 - TIR'!$E$14-'Ejercicio 3 - TIR'!$C$14),'Ejercicio 3 - TIR'!$C$14+SQRT(('Ejercicio 3 - TIR'!$E$14-'Ejercicio 3 - TIR'!$C$14)*('Ejercicio 3 - TIR'!$D$14-'Ejercicio 3 - TIR'!$C$14)*D930),'Ejercicio 3 - TIR'!$E$14-SQRT(('Ejercicio 3 - TIR'!$E$14-'Ejercicio 3 - TIR'!$C$14)*('Ejercicio 3 - TIR'!$E$14-'Ejercicio 3 - TIR'!$D$14)*(1-D930)))</f>
        <v>29086.2190935892</v>
      </c>
      <c r="F930" s="27">
        <f ca="1" t="shared" si="6916"/>
        <v>0.00354457246199136</v>
      </c>
      <c r="G930" s="28">
        <f ca="1">IF(F930&lt;=('Ejercicio 3 - TIR'!$D$18-'Ejercicio 3 - TIR'!$C$18)/('Ejercicio 3 - TIR'!$E$18-'Ejercicio 3 - TIR'!$C$18),'Ejercicio 3 - TIR'!$C$18+SQRT(('Ejercicio 3 - TIR'!$E$18-'Ejercicio 3 - TIR'!$C$18)*('Ejercicio 3 - TIR'!$D$18-'Ejercicio 3 - TIR'!$C$18)*F930),'Ejercicio 3 - TIR'!$E$18-SQRT(('Ejercicio 3 - TIR'!$E$18-'Ejercicio 3 - TIR'!$C$18)*('Ejercicio 3 - TIR'!$E$18-'Ejercicio 3 - TIR'!$D$18)*(1-F930)))</f>
        <v>30729.1679294228</v>
      </c>
      <c r="H930" s="27">
        <f ca="1" t="shared" ref="H930:L930" si="6917">RAND()</f>
        <v>0.334594076576514</v>
      </c>
      <c r="I930" s="28">
        <f ca="1">IF(H930&lt;=('Ejercicio 3 - TIR'!$D$18-'Ejercicio 3 - TIR'!$C$18)/('Ejercicio 3 - TIR'!$E$18-'Ejercicio 3 - TIR'!$C$18),'Ejercicio 3 - TIR'!$C$18+SQRT(('Ejercicio 3 - TIR'!$E$18-'Ejercicio 3 - TIR'!$C$18)*('Ejercicio 3 - TIR'!$D$18-'Ejercicio 3 - TIR'!$C$18)*H930),'Ejercicio 3 - TIR'!$E$18-SQRT(('Ejercicio 3 - TIR'!$E$18-'Ejercicio 3 - TIR'!$C$18)*('Ejercicio 3 - TIR'!$E$18-'Ejercicio 3 - TIR'!$D$18)*(1-H930)))</f>
        <v>37084.4273929851</v>
      </c>
      <c r="J930" s="27">
        <f ca="1" t="shared" si="6917"/>
        <v>0.558803681790141</v>
      </c>
      <c r="K930" s="28">
        <f ca="1">IF(J930&lt;=('Ejercicio 3 - TIR'!$D$18-'Ejercicio 3 - TIR'!$C$18)/('Ejercicio 3 - TIR'!$E$18-'Ejercicio 3 - TIR'!$C$18),'Ejercicio 3 - TIR'!$C$18+SQRT(('Ejercicio 3 - TIR'!$E$18-'Ejercicio 3 - TIR'!$C$18)*('Ejercicio 3 - TIR'!$D$18-'Ejercicio 3 - TIR'!$C$18)*J930),'Ejercicio 3 - TIR'!$E$18-SQRT(('Ejercicio 3 - TIR'!$E$18-'Ejercicio 3 - TIR'!$C$18)*('Ejercicio 3 - TIR'!$E$18-'Ejercicio 3 - TIR'!$D$18)*(1-J930)))</f>
        <v>39155.3564795982</v>
      </c>
      <c r="L930" s="27">
        <f ca="1" t="shared" si="6917"/>
        <v>0.823789123994224</v>
      </c>
      <c r="M930" s="28">
        <f ca="1">IF(L930&lt;=('Ejercicio 3 - TIR'!$D$18-'Ejercicio 3 - TIR'!$C$18)/('Ejercicio 3 - TIR'!$E$18-'Ejercicio 3 - TIR'!$C$18),'Ejercicio 3 - TIR'!$C$18+SQRT(('Ejercicio 3 - TIR'!$E$18-'Ejercicio 3 - TIR'!$C$18)*('Ejercicio 3 - TIR'!$D$18-'Ejercicio 3 - TIR'!$C$18)*L930),'Ejercicio 3 - TIR'!$E$18-SQRT(('Ejercicio 3 - TIR'!$E$18-'Ejercicio 3 - TIR'!$C$18)*('Ejercicio 3 - TIR'!$E$18-'Ejercicio 3 - TIR'!$D$18)*(1-L930)))</f>
        <v>41364.6436625231</v>
      </c>
      <c r="N930" s="27">
        <f ca="1" t="shared" ref="N930:R930" si="6918">RAND()</f>
        <v>0.642306757605766</v>
      </c>
      <c r="O930" s="28">
        <f ca="1">IF(N930&lt;=('Ejercicio 3 - TIR'!$D$18-'Ejercicio 3 - TIR'!$C$18)/('Ejercicio 3 - TIR'!$E$18-'Ejercicio 3 - TIR'!$C$18),'Ejercicio 3 - TIR'!$C$18+SQRT(('Ejercicio 3 - TIR'!$E$18-'Ejercicio 3 - TIR'!$C$18)*('Ejercicio 3 - TIR'!$D$18-'Ejercicio 3 - TIR'!$C$18)*N930),'Ejercicio 3 - TIR'!$E$18-SQRT(('Ejercicio 3 - TIR'!$E$18-'Ejercicio 3 - TIR'!$C$18)*('Ejercicio 3 - TIR'!$E$18-'Ejercicio 3 - TIR'!$D$18)*(1-N930)))</f>
        <v>39815.6005237003</v>
      </c>
      <c r="P930" s="27">
        <f ca="1" t="shared" si="6918"/>
        <v>0.109257544990305</v>
      </c>
      <c r="Q930" s="29">
        <f ca="1">IF(P930&lt;=('Ejercicio 3 - TIR'!$D$22-'Ejercicio 3 - TIR'!$C$22)/('Ejercicio 3 - TIR'!$E$22-'Ejercicio 3 - TIR'!$C$22),'Ejercicio 3 - TIR'!$C$22+SQRT(('Ejercicio 3 - TIR'!$E$22-'Ejercicio 3 - TIR'!$C$22)*('Ejercicio 3 - TIR'!$D$22-'Ejercicio 3 - TIR'!$C$22)*P930),'Ejercicio 3 - TIR'!$E$22-SQRT(('Ejercicio 3 - TIR'!$E$22-'Ejercicio 3 - TIR'!$C$22)*('Ejercicio 3 - TIR'!$E$22-'Ejercicio 3 - TIR'!$D$22)*(1-P930)))</f>
        <v>0.134023679295483</v>
      </c>
      <c r="R930" s="27">
        <f ca="1" t="shared" si="6918"/>
        <v>0.866182901357498</v>
      </c>
      <c r="S930" s="29">
        <f ca="1">IF(R930&lt;=('Ejercicio 3 - TIR'!$D$23-'Ejercicio 3 - TIR'!$C$23)/('Ejercicio 3 - TIR'!$E$23-'Ejercicio 3 - TIR'!$C$23),'Ejercicio 3 - TIR'!$C$23+SQRT(('Ejercicio 3 - TIR'!$E$23-'Ejercicio 3 - TIR'!$C$23)*('Ejercicio 3 - TIR'!$D$23-'Ejercicio 3 - TIR'!$C$23)*R930),'Ejercicio 3 - TIR'!$E$23-SQRT(('Ejercicio 3 - TIR'!$E$23-'Ejercicio 3 - TIR'!$C$23)*('Ejercicio 3 - TIR'!$E$23-'Ejercicio 3 - TIR'!$D$23)*(1-R930)))</f>
        <v>0.164479987836458</v>
      </c>
      <c r="T930" s="27">
        <f ca="1" t="shared" ref="T930:X930" si="6919">RAND()</f>
        <v>0.432435200342</v>
      </c>
      <c r="U930" s="29">
        <f ca="1">IF(T930&lt;=('Ejercicio 3 - TIR'!$D$24-'Ejercicio 3 - TIR'!$C$24)/('Ejercicio 3 - TIR'!$E$24-'Ejercicio 3 - TIR'!$C$24),'Ejercicio 3 - TIR'!$C$24+SQRT(('Ejercicio 3 - TIR'!$E$24-'Ejercicio 3 - TIR'!$C$24)*('Ejercicio 3 - TIR'!$D$24-'Ejercicio 3 - TIR'!$C$24)*T930),'Ejercicio 3 - TIR'!$E$24-SQRT(('Ejercicio 3 - TIR'!$E$24-'Ejercicio 3 - TIR'!$C$24)*('Ejercicio 3 - TIR'!$E$24-'Ejercicio 3 - TIR'!$D$24)*(1-T930)))</f>
        <v>0.180135461384303</v>
      </c>
      <c r="V930" s="27">
        <f ca="1" t="shared" si="6919"/>
        <v>0.362019780113451</v>
      </c>
      <c r="W930" s="29">
        <f ca="1">IF(V930&lt;=('Ejercicio 3 - TIR'!$D$25-'Ejercicio 3 - TIR'!$C$25)/('Ejercicio 3 - TIR'!$E$25-'Ejercicio 3 - TIR'!$C$25),'Ejercicio 3 - TIR'!$C$25+SQRT(('Ejercicio 3 - TIR'!$E$25-'Ejercicio 3 - TIR'!$C$25)*('Ejercicio 3 - TIR'!$D$25-'Ejercicio 3 - TIR'!$C$25)*V930),'Ejercicio 3 - TIR'!$E$25-SQRT(('Ejercicio 3 - TIR'!$E$25-'Ejercicio 3 - TIR'!$C$25)*('Ejercicio 3 - TIR'!$E$25-'Ejercicio 3 - TIR'!$D$25)*(1-V930)))</f>
        <v>0.202746103127859</v>
      </c>
      <c r="X930" s="27">
        <f ca="1" t="shared" si="6919"/>
        <v>0.256961374326342</v>
      </c>
      <c r="Y930" s="29">
        <f ca="1">IF(X930&lt;=('Ejercicio 3 - TIR'!$D$26-'Ejercicio 3 - TIR'!$C$26)/('Ejercicio 3 - TIR'!$E$26-'Ejercicio 3 - TIR'!$C$26),'Ejercicio 3 - TIR'!$C$26+SQRT(('Ejercicio 3 - TIR'!$E$26-'Ejercicio 3 - TIR'!$C$26)*('Ejercicio 3 - TIR'!$D$26-'Ejercicio 3 - TIR'!$C$26)*X930),'Ejercicio 3 - TIR'!$E$26-SQRT(('Ejercicio 3 - TIR'!$E$26-'Ejercicio 3 - TIR'!$C$26)*('Ejercicio 3 - TIR'!$E$26-'Ejercicio 3 - TIR'!$D$26)*(1-X930)))</f>
        <v>0.216340002101008</v>
      </c>
      <c r="Z930" s="27">
        <f ca="1" t="shared" si="6668"/>
        <v>1.13402367929548</v>
      </c>
      <c r="AA930" s="27">
        <f ca="1" t="shared" si="6669"/>
        <v>1.32054788027226</v>
      </c>
      <c r="AB930" s="27">
        <f ca="1" t="shared" si="6670"/>
        <v>1.55842538196517</v>
      </c>
      <c r="AC930" s="27">
        <f ca="1" t="shared" si="6671"/>
        <v>1.87439005517415</v>
      </c>
      <c r="AD930" s="27">
        <f ca="1" t="shared" si="6672"/>
        <v>2.27989560364863</v>
      </c>
      <c r="AE930" s="26">
        <f ca="1" t="shared" si="6673"/>
        <v>3898.24209971734</v>
      </c>
      <c r="AF930" s="26">
        <f ca="1" t="shared" si="6674"/>
        <v>4539.42491286242</v>
      </c>
      <c r="AG930" s="26">
        <f ca="1" t="shared" si="6675"/>
        <v>5357.13631396029</v>
      </c>
      <c r="AH930" s="26">
        <f ca="1" t="shared" si="6676"/>
        <v>6443.27482554048</v>
      </c>
      <c r="AI930" s="26">
        <f ca="1" t="shared" si="6677"/>
        <v>7837.21291483528</v>
      </c>
      <c r="AJ930" s="28">
        <f ca="1" t="shared" si="6678"/>
        <v>34847.6040770128</v>
      </c>
      <c r="AK930" s="28">
        <f ca="1" t="shared" si="6679"/>
        <v>48971.7619849169</v>
      </c>
      <c r="AL930" s="28">
        <f ca="1" t="shared" si="6680"/>
        <v>61020.7013777001</v>
      </c>
      <c r="AM930" s="28">
        <f ca="1" t="shared" si="6681"/>
        <v>77533.4767168557</v>
      </c>
      <c r="AN930" s="28">
        <f ca="1" t="shared" si="6682"/>
        <v>90775.4125906144</v>
      </c>
      <c r="AO930" s="28">
        <f ca="1">C930/'Ejercicio 3 - TIR'!$D$7</f>
        <v>12413.7253991724</v>
      </c>
      <c r="AP930" s="28">
        <f ca="1" t="shared" si="6683"/>
        <v>22433.8786778404</v>
      </c>
      <c r="AQ930" s="28">
        <f ca="1" t="shared" si="6684"/>
        <v>36558.0365857445</v>
      </c>
      <c r="AR930" s="28">
        <f ca="1" t="shared" si="6685"/>
        <v>48606.9759785277</v>
      </c>
      <c r="AS930" s="28">
        <f ca="1" t="shared" si="6686"/>
        <v>65119.7513176833</v>
      </c>
      <c r="AT930" s="28">
        <f ca="1" t="shared" si="6687"/>
        <v>78361.687191442</v>
      </c>
      <c r="AU930" s="28">
        <f ca="1">AP930*'Ejercicio 3 - TIR'!$D$5</f>
        <v>11216.9393389202</v>
      </c>
      <c r="AV930" s="28">
        <f ca="1">AQ930*'Ejercicio 3 - TIR'!$D$5</f>
        <v>18279.0182928722</v>
      </c>
      <c r="AW930" s="28">
        <f ca="1">AR930*'Ejercicio 3 - TIR'!$D$5</f>
        <v>24303.4879892638</v>
      </c>
      <c r="AX930" s="28">
        <f ca="1">AS930*'Ejercicio 3 - TIR'!$D$5</f>
        <v>32559.8756588417</v>
      </c>
      <c r="AY930" s="28">
        <f ca="1">AT930*'Ejercicio 3 - TIR'!$D$5</f>
        <v>39180.843595721</v>
      </c>
      <c r="AZ930" s="28">
        <f ca="1" t="shared" ref="AZ930:BD930" si="6920">AJ930-AU930-AE930</f>
        <v>19732.4226383752</v>
      </c>
      <c r="BA930" s="28">
        <f ca="1" t="shared" si="6920"/>
        <v>26153.3187791822</v>
      </c>
      <c r="BB930" s="28">
        <f ca="1" t="shared" si="6920"/>
        <v>31360.0770744759</v>
      </c>
      <c r="BC930" s="28">
        <f ca="1" t="shared" si="6920"/>
        <v>38530.3262324736</v>
      </c>
      <c r="BD930" s="28">
        <f ca="1" t="shared" si="6920"/>
        <v>43757.3560800581</v>
      </c>
      <c r="BE930" s="28">
        <f ca="1" t="shared" ref="BE930:BI930" si="6921">AZ930/Z930</f>
        <v>17400.3620899998</v>
      </c>
      <c r="BF930" s="28">
        <f ca="1" t="shared" si="6921"/>
        <v>19804.9000493569</v>
      </c>
      <c r="BG930" s="28">
        <f ca="1" t="shared" si="6921"/>
        <v>20122.9249968523</v>
      </c>
      <c r="BH930" s="28">
        <f ca="1" t="shared" si="6921"/>
        <v>20556.1943343184</v>
      </c>
      <c r="BI930" s="28">
        <f ca="1" t="shared" si="6921"/>
        <v>19192.7016351236</v>
      </c>
      <c r="BJ930" s="28">
        <f ca="1" t="shared" si="6690"/>
        <v>66313.5430382349</v>
      </c>
      <c r="BK930" s="28">
        <f ca="1" t="shared" si="6691"/>
        <v>28301.9979624745</v>
      </c>
      <c r="BL930" s="28">
        <f ca="1" t="shared" si="6692"/>
        <v>94615.5410007094</v>
      </c>
      <c r="BM930" s="28">
        <f ca="1">BK930*'Ejercicio 3 - TIR'!$D$5</f>
        <v>14150.9989812373</v>
      </c>
      <c r="BN930" s="28">
        <f ca="1" t="shared" si="6693"/>
        <v>80464.5420194721</v>
      </c>
      <c r="BO930" s="28">
        <f ca="1" t="shared" si="6694"/>
        <v>35293.0817931754</v>
      </c>
      <c r="BP930" s="28">
        <f ca="1" t="shared" si="6695"/>
        <v>-91154.8460894512</v>
      </c>
      <c r="BQ930" s="28">
        <f ca="1" t="shared" ref="BQ930:BT930" si="6922">BE930</f>
        <v>17400.3620899998</v>
      </c>
      <c r="BR930" s="28">
        <f ca="1" t="shared" si="6922"/>
        <v>19804.9000493569</v>
      </c>
      <c r="BS930" s="28">
        <f ca="1" t="shared" si="6922"/>
        <v>20122.9249968523</v>
      </c>
      <c r="BT930" s="28">
        <f ca="1" t="shared" si="6922"/>
        <v>20556.1943343184</v>
      </c>
      <c r="BU930" s="28">
        <f ca="1" t="shared" si="6697"/>
        <v>54485.7834282989</v>
      </c>
      <c r="BV930" s="30">
        <f ca="1" t="shared" si="6698"/>
        <v>11.4313753870087</v>
      </c>
    </row>
    <row r="931" ht="15" customHeight="1" spans="1:74">
      <c r="A931" s="26">
        <v>930</v>
      </c>
      <c r="B931" s="27">
        <f ca="1" t="shared" ref="B931:F931" si="6923">RAND()</f>
        <v>0.489723119723481</v>
      </c>
      <c r="C931" s="28">
        <f ca="1">IF(B931&lt;=('Ejercicio 3 - TIR'!$D$13-'Ejercicio 3 - TIR'!$C$13)/('Ejercicio 3 - TIR'!$E$13-'Ejercicio 3 - TIR'!$C$13),'Ejercicio 3 - TIR'!$C$13+SQRT(('Ejercicio 3 - TIR'!$E$13-'Ejercicio 3 - TIR'!$C$13)*('Ejercicio 3 - TIR'!$D$13-'Ejercicio 3 - TIR'!$C$13)*B931),'Ejercicio 3 - TIR'!$E$13-SQRT(('Ejercicio 3 - TIR'!$E$13-'Ejercicio 3 - TIR'!$C$13)*('Ejercicio 3 - TIR'!$E$13-'Ejercicio 3 - TIR'!$D$13)*(1-B931)))</f>
        <v>75254.6518243969</v>
      </c>
      <c r="D931" s="27">
        <f ca="1" t="shared" si="6923"/>
        <v>0.293430365545968</v>
      </c>
      <c r="E931" s="28">
        <f ca="1">IF(D931&lt;=('Ejercicio 3 - TIR'!$D$14-'Ejercicio 3 - TIR'!$C$14)/('Ejercicio 3 - TIR'!$E$14-'Ejercicio 3 - TIR'!$C$14),'Ejercicio 3 - TIR'!$C$14+SQRT(('Ejercicio 3 - TIR'!$E$14-'Ejercicio 3 - TIR'!$C$14)*('Ejercicio 3 - TIR'!$D$14-'Ejercicio 3 - TIR'!$C$14)*D931),'Ejercicio 3 - TIR'!$E$14-SQRT(('Ejercicio 3 - TIR'!$E$14-'Ejercicio 3 - TIR'!$C$14)*('Ejercicio 3 - TIR'!$E$14-'Ejercicio 3 - TIR'!$D$14)*(1-D931)))</f>
        <v>29691.1914708257</v>
      </c>
      <c r="F931" s="27">
        <f ca="1" t="shared" si="6923"/>
        <v>0.493443870595392</v>
      </c>
      <c r="G931" s="28">
        <f ca="1">IF(F931&lt;=('Ejercicio 3 - TIR'!$D$18-'Ejercicio 3 - TIR'!$C$18)/('Ejercicio 3 - TIR'!$E$18-'Ejercicio 3 - TIR'!$C$18),'Ejercicio 3 - TIR'!$C$18+SQRT(('Ejercicio 3 - TIR'!$E$18-'Ejercicio 3 - TIR'!$C$18)*('Ejercicio 3 - TIR'!$D$18-'Ejercicio 3 - TIR'!$C$18)*F931),'Ejercicio 3 - TIR'!$E$18-SQRT(('Ejercicio 3 - TIR'!$E$18-'Ejercicio 3 - TIR'!$C$18)*('Ejercicio 3 - TIR'!$E$18-'Ejercicio 3 - TIR'!$D$18)*(1-F931)))</f>
        <v>38603.2889402431</v>
      </c>
      <c r="H931" s="27">
        <f ca="1" t="shared" ref="H931:L931" si="6924">RAND()</f>
        <v>0.655924290133266</v>
      </c>
      <c r="I931" s="28">
        <f ca="1">IF(H931&lt;=('Ejercicio 3 - TIR'!$D$18-'Ejercicio 3 - TIR'!$C$18)/('Ejercicio 3 - TIR'!$E$18-'Ejercicio 3 - TIR'!$C$18),'Ejercicio 3 - TIR'!$C$18+SQRT(('Ejercicio 3 - TIR'!$E$18-'Ejercicio 3 - TIR'!$C$18)*('Ejercicio 3 - TIR'!$D$18-'Ejercicio 3 - TIR'!$C$18)*H931),'Ejercicio 3 - TIR'!$E$18-SQRT(('Ejercicio 3 - TIR'!$E$18-'Ejercicio 3 - TIR'!$C$18)*('Ejercicio 3 - TIR'!$E$18-'Ejercicio 3 - TIR'!$D$18)*(1-H931)))</f>
        <v>39919.1049757521</v>
      </c>
      <c r="J931" s="27">
        <f ca="1" t="shared" si="6924"/>
        <v>0.840619977070624</v>
      </c>
      <c r="K931" s="28">
        <f ca="1">IF(J931&lt;=('Ejercicio 3 - TIR'!$D$18-'Ejercicio 3 - TIR'!$C$18)/('Ejercicio 3 - TIR'!$E$18-'Ejercicio 3 - TIR'!$C$18),'Ejercicio 3 - TIR'!$C$18+SQRT(('Ejercicio 3 - TIR'!$E$18-'Ejercicio 3 - TIR'!$C$18)*('Ejercicio 3 - TIR'!$D$18-'Ejercicio 3 - TIR'!$C$18)*J931),'Ejercicio 3 - TIR'!$E$18-SQRT(('Ejercicio 3 - TIR'!$E$18-'Ejercicio 3 - TIR'!$C$18)*('Ejercicio 3 - TIR'!$E$18-'Ejercicio 3 - TIR'!$D$18)*(1-J931)))</f>
        <v>41542.616347626</v>
      </c>
      <c r="L931" s="27">
        <f ca="1" t="shared" si="6924"/>
        <v>0.621703558395531</v>
      </c>
      <c r="M931" s="28">
        <f ca="1">IF(L931&lt;=('Ejercicio 3 - TIR'!$D$18-'Ejercicio 3 - TIR'!$C$18)/('Ejercicio 3 - TIR'!$E$18-'Ejercicio 3 - TIR'!$C$18),'Ejercicio 3 - TIR'!$C$18+SQRT(('Ejercicio 3 - TIR'!$E$18-'Ejercicio 3 - TIR'!$C$18)*('Ejercicio 3 - TIR'!$D$18-'Ejercicio 3 - TIR'!$C$18)*L931),'Ejercicio 3 - TIR'!$E$18-SQRT(('Ejercicio 3 - TIR'!$E$18-'Ejercicio 3 - TIR'!$C$18)*('Ejercicio 3 - TIR'!$E$18-'Ejercicio 3 - TIR'!$D$18)*(1-L931)))</f>
        <v>39656.8904808603</v>
      </c>
      <c r="N931" s="27">
        <f ca="1" t="shared" ref="N931:R931" si="6925">RAND()</f>
        <v>0.734882744034796</v>
      </c>
      <c r="O931" s="28">
        <f ca="1">IF(N931&lt;=('Ejercicio 3 - TIR'!$D$18-'Ejercicio 3 - TIR'!$C$18)/('Ejercicio 3 - TIR'!$E$18-'Ejercicio 3 - TIR'!$C$18),'Ejercicio 3 - TIR'!$C$18+SQRT(('Ejercicio 3 - TIR'!$E$18-'Ejercicio 3 - TIR'!$C$18)*('Ejercicio 3 - TIR'!$D$18-'Ejercicio 3 - TIR'!$C$18)*N931),'Ejercicio 3 - TIR'!$E$18-SQRT(('Ejercicio 3 - TIR'!$E$18-'Ejercicio 3 - TIR'!$C$18)*('Ejercicio 3 - TIR'!$E$18-'Ejercicio 3 - TIR'!$D$18)*(1-N931)))</f>
        <v>40540.8751758456</v>
      </c>
      <c r="P931" s="27">
        <f ca="1" t="shared" si="6925"/>
        <v>0.205972064574477</v>
      </c>
      <c r="Q931" s="29">
        <f ca="1">IF(P931&lt;=('Ejercicio 3 - TIR'!$D$22-'Ejercicio 3 - TIR'!$C$22)/('Ejercicio 3 - TIR'!$E$22-'Ejercicio 3 - TIR'!$C$22),'Ejercicio 3 - TIR'!$C$22+SQRT(('Ejercicio 3 - TIR'!$E$22-'Ejercicio 3 - TIR'!$C$22)*('Ejercicio 3 - TIR'!$D$22-'Ejercicio 3 - TIR'!$C$22)*P931),'Ejercicio 3 - TIR'!$E$22-SQRT(('Ejercicio 3 - TIR'!$E$22-'Ejercicio 3 - TIR'!$C$22)*('Ejercicio 3 - TIR'!$E$22-'Ejercicio 3 - TIR'!$D$22)*(1-P931)))</f>
        <v>0.139254862145288</v>
      </c>
      <c r="R931" s="27">
        <f ca="1" t="shared" si="6925"/>
        <v>0.940851695968324</v>
      </c>
      <c r="S931" s="29">
        <f ca="1">IF(R931&lt;=('Ejercicio 3 - TIR'!$D$23-'Ejercicio 3 - TIR'!$C$23)/('Ejercicio 3 - TIR'!$E$23-'Ejercicio 3 - TIR'!$C$23),'Ejercicio 3 - TIR'!$C$23+SQRT(('Ejercicio 3 - TIR'!$E$23-'Ejercicio 3 - TIR'!$C$23)*('Ejercicio 3 - TIR'!$D$23-'Ejercicio 3 - TIR'!$C$23)*R931),'Ejercicio 3 - TIR'!$E$23-SQRT(('Ejercicio 3 - TIR'!$E$23-'Ejercicio 3 - TIR'!$C$23)*('Ejercicio 3 - TIR'!$E$23-'Ejercicio 3 - TIR'!$D$23)*(1-R931)))</f>
        <v>0.169681717814625</v>
      </c>
      <c r="T931" s="27">
        <f ca="1" t="shared" ref="T931:X931" si="6926">RAND()</f>
        <v>0.26283196339151</v>
      </c>
      <c r="U931" s="29">
        <f ca="1">IF(T931&lt;=('Ejercicio 3 - TIR'!$D$24-'Ejercicio 3 - TIR'!$C$24)/('Ejercicio 3 - TIR'!$E$24-'Ejercicio 3 - TIR'!$C$24),'Ejercicio 3 - TIR'!$C$24+SQRT(('Ejercicio 3 - TIR'!$E$24-'Ejercicio 3 - TIR'!$C$24)*('Ejercicio 3 - TIR'!$D$24-'Ejercicio 3 - TIR'!$C$24)*T931),'Ejercicio 3 - TIR'!$E$24-SQRT(('Ejercicio 3 - TIR'!$E$24-'Ejercicio 3 - TIR'!$C$24)*('Ejercicio 3 - TIR'!$E$24-'Ejercicio 3 - TIR'!$D$24)*(1-T931)))</f>
        <v>0.173493554927302</v>
      </c>
      <c r="V931" s="27">
        <f ca="1" t="shared" si="6926"/>
        <v>0.176606995941773</v>
      </c>
      <c r="W931" s="29">
        <f ca="1">IF(V931&lt;=('Ejercicio 3 - TIR'!$D$25-'Ejercicio 3 - TIR'!$C$25)/('Ejercicio 3 - TIR'!$E$25-'Ejercicio 3 - TIR'!$C$25),'Ejercicio 3 - TIR'!$C$25+SQRT(('Ejercicio 3 - TIR'!$E$25-'Ejercicio 3 - TIR'!$C$25)*('Ejercicio 3 - TIR'!$D$25-'Ejercicio 3 - TIR'!$C$25)*V931),'Ejercicio 3 - TIR'!$E$25-SQRT(('Ejercicio 3 - TIR'!$E$25-'Ejercicio 3 - TIR'!$C$25)*('Ejercicio 3 - TIR'!$E$25-'Ejercicio 3 - TIR'!$D$25)*(1-V931)))</f>
        <v>0.195724178653223</v>
      </c>
      <c r="X931" s="27">
        <f ca="1" t="shared" si="6926"/>
        <v>0.34631909649591</v>
      </c>
      <c r="Y931" s="29">
        <f ca="1">IF(X931&lt;=('Ejercicio 3 - TIR'!$D$26-'Ejercicio 3 - TIR'!$C$26)/('Ejercicio 3 - TIR'!$E$26-'Ejercicio 3 - TIR'!$C$26),'Ejercicio 3 - TIR'!$C$26+SQRT(('Ejercicio 3 - TIR'!$E$26-'Ejercicio 3 - TIR'!$C$26)*('Ejercicio 3 - TIR'!$D$26-'Ejercicio 3 - TIR'!$C$26)*X931),'Ejercicio 3 - TIR'!$E$26-SQRT(('Ejercicio 3 - TIR'!$E$26-'Ejercicio 3 - TIR'!$C$26)*('Ejercicio 3 - TIR'!$E$26-'Ejercicio 3 - TIR'!$D$26)*(1-X931)))</f>
        <v>0.220587233030921</v>
      </c>
      <c r="Z931" s="27">
        <f ca="1" t="shared" si="6668"/>
        <v>1.13925486214529</v>
      </c>
      <c r="AA931" s="27">
        <f ca="1" t="shared" si="6669"/>
        <v>1.33256558418277</v>
      </c>
      <c r="AB931" s="27">
        <f ca="1" t="shared" si="6670"/>
        <v>1.56375712455641</v>
      </c>
      <c r="AC931" s="27">
        <f ca="1" t="shared" si="6671"/>
        <v>1.86982220337334</v>
      </c>
      <c r="AD931" s="27">
        <f ca="1" t="shared" si="6672"/>
        <v>2.28228110947524</v>
      </c>
      <c r="AE931" s="26">
        <f ca="1" t="shared" si="6673"/>
        <v>4134.64277519919</v>
      </c>
      <c r="AF931" s="26">
        <f ca="1" t="shared" si="6674"/>
        <v>4836.21606384482</v>
      </c>
      <c r="AG931" s="26">
        <f ca="1" t="shared" si="6675"/>
        <v>5675.26838115778</v>
      </c>
      <c r="AH931" s="26">
        <f ca="1" t="shared" si="6676"/>
        <v>6786.0556236965</v>
      </c>
      <c r="AI931" s="26">
        <f ca="1" t="shared" si="6677"/>
        <v>8282.97285692163</v>
      </c>
      <c r="AJ931" s="28">
        <f ca="1" t="shared" si="6678"/>
        <v>43978.9846199714</v>
      </c>
      <c r="AK931" s="28">
        <f ca="1" t="shared" si="6679"/>
        <v>53194.8254420662</v>
      </c>
      <c r="AL931" s="28">
        <f ca="1" t="shared" si="6680"/>
        <v>64962.5622863137</v>
      </c>
      <c r="AM931" s="28">
        <f ca="1" t="shared" si="6681"/>
        <v>74151.3343378574</v>
      </c>
      <c r="AN931" s="28">
        <f ca="1" t="shared" si="6682"/>
        <v>92525.6735754262</v>
      </c>
      <c r="AO931" s="28">
        <f ca="1">C931/'Ejercicio 3 - TIR'!$D$7</f>
        <v>15050.9303648794</v>
      </c>
      <c r="AP931" s="28">
        <f ca="1" t="shared" si="6683"/>
        <v>28928.054255092</v>
      </c>
      <c r="AQ931" s="28">
        <f ca="1" t="shared" si="6684"/>
        <v>38143.8950771868</v>
      </c>
      <c r="AR931" s="28">
        <f ca="1" t="shared" si="6685"/>
        <v>49911.6319214343</v>
      </c>
      <c r="AS931" s="28">
        <f ca="1" t="shared" si="6686"/>
        <v>59100.403972978</v>
      </c>
      <c r="AT931" s="28">
        <f ca="1" t="shared" si="6687"/>
        <v>77474.7432105468</v>
      </c>
      <c r="AU931" s="28">
        <f ca="1">AP931*'Ejercicio 3 - TIR'!$D$5</f>
        <v>14464.027127546</v>
      </c>
      <c r="AV931" s="28">
        <f ca="1">AQ931*'Ejercicio 3 - TIR'!$D$5</f>
        <v>19071.9475385934</v>
      </c>
      <c r="AW931" s="28">
        <f ca="1">AR931*'Ejercicio 3 - TIR'!$D$5</f>
        <v>24955.8159607172</v>
      </c>
      <c r="AX931" s="28">
        <f ca="1">AS931*'Ejercicio 3 - TIR'!$D$5</f>
        <v>29550.201986489</v>
      </c>
      <c r="AY931" s="28">
        <f ca="1">AT931*'Ejercicio 3 - TIR'!$D$5</f>
        <v>38737.3716052734</v>
      </c>
      <c r="AZ931" s="28">
        <f ca="1" t="shared" ref="AZ931:BD931" si="6927">AJ931-AU931-AE931</f>
        <v>25380.3147172262</v>
      </c>
      <c r="BA931" s="28">
        <f ca="1" t="shared" si="6927"/>
        <v>29286.661839628</v>
      </c>
      <c r="BB931" s="28">
        <f ca="1" t="shared" si="6927"/>
        <v>34331.4779444388</v>
      </c>
      <c r="BC931" s="28">
        <f ca="1" t="shared" si="6927"/>
        <v>37815.0767276719</v>
      </c>
      <c r="BD931" s="28">
        <f ca="1" t="shared" si="6927"/>
        <v>45505.3291132312</v>
      </c>
      <c r="BE931" s="28">
        <f ca="1" t="shared" ref="BE931:BI931" si="6928">AZ931/Z931</f>
        <v>22277.9955219445</v>
      </c>
      <c r="BF931" s="28">
        <f ca="1" t="shared" si="6928"/>
        <v>21977.6513721003</v>
      </c>
      <c r="BG931" s="28">
        <f ca="1" t="shared" si="6928"/>
        <v>21954.4821924808</v>
      </c>
      <c r="BH931" s="28">
        <f ca="1" t="shared" si="6928"/>
        <v>20223.889019742</v>
      </c>
      <c r="BI931" s="28">
        <f ca="1" t="shared" si="6928"/>
        <v>19938.5294494656</v>
      </c>
      <c r="BJ931" s="28">
        <f ca="1" t="shared" si="6690"/>
        <v>67763.6454116779</v>
      </c>
      <c r="BK931" s="28">
        <f ca="1" t="shared" si="6691"/>
        <v>34350.4540517916</v>
      </c>
      <c r="BL931" s="28">
        <f ca="1" t="shared" si="6692"/>
        <v>102114.09946347</v>
      </c>
      <c r="BM931" s="28">
        <f ca="1">BK931*'Ejercicio 3 - TIR'!$D$5</f>
        <v>17175.2270258958</v>
      </c>
      <c r="BN931" s="28">
        <f ca="1" t="shared" si="6693"/>
        <v>84938.8724375737</v>
      </c>
      <c r="BO931" s="28">
        <f ca="1" t="shared" si="6694"/>
        <v>37216.6566532654</v>
      </c>
      <c r="BP931" s="28">
        <f ca="1" t="shared" si="6695"/>
        <v>-104945.843295223</v>
      </c>
      <c r="BQ931" s="28">
        <f ca="1" t="shared" ref="BQ931:BT931" si="6929">BE931</f>
        <v>22277.9955219445</v>
      </c>
      <c r="BR931" s="28">
        <f ca="1" t="shared" si="6929"/>
        <v>21977.6513721003</v>
      </c>
      <c r="BS931" s="28">
        <f ca="1" t="shared" si="6929"/>
        <v>21954.4821924808</v>
      </c>
      <c r="BT931" s="28">
        <f ca="1" t="shared" si="6929"/>
        <v>20223.889019742</v>
      </c>
      <c r="BU931" s="28">
        <f ca="1" t="shared" si="6697"/>
        <v>57155.186102731</v>
      </c>
      <c r="BV931" s="30">
        <f ca="1" t="shared" si="6698"/>
        <v>9.7632665011951</v>
      </c>
    </row>
    <row r="932" ht="15" customHeight="1" spans="1:74">
      <c r="A932" s="26">
        <v>931</v>
      </c>
      <c r="B932" s="27">
        <f ca="1" t="shared" ref="B932:F932" si="6930">RAND()</f>
        <v>0.993621624884134</v>
      </c>
      <c r="C932" s="28">
        <f ca="1">IF(B932&lt;=('Ejercicio 3 - TIR'!$D$13-'Ejercicio 3 - TIR'!$C$13)/('Ejercicio 3 - TIR'!$E$13-'Ejercicio 3 - TIR'!$C$13),'Ejercicio 3 - TIR'!$C$13+SQRT(('Ejercicio 3 - TIR'!$E$13-'Ejercicio 3 - TIR'!$C$13)*('Ejercicio 3 - TIR'!$D$13-'Ejercicio 3 - TIR'!$C$13)*B932),'Ejercicio 3 - TIR'!$E$13-SQRT(('Ejercicio 3 - TIR'!$E$13-'Ejercicio 3 - TIR'!$C$13)*('Ejercicio 3 - TIR'!$E$13-'Ejercicio 3 - TIR'!$D$13)*(1-B932)))</f>
        <v>97233.404594264</v>
      </c>
      <c r="D932" s="27">
        <f ca="1" t="shared" si="6930"/>
        <v>0.240918035714841</v>
      </c>
      <c r="E932" s="28">
        <f ca="1">IF(D932&lt;=('Ejercicio 3 - TIR'!$D$14-'Ejercicio 3 - TIR'!$C$14)/('Ejercicio 3 - TIR'!$E$14-'Ejercicio 3 - TIR'!$C$14),'Ejercicio 3 - TIR'!$C$14+SQRT(('Ejercicio 3 - TIR'!$E$14-'Ejercicio 3 - TIR'!$C$14)*('Ejercicio 3 - TIR'!$D$14-'Ejercicio 3 - TIR'!$C$14)*D932),'Ejercicio 3 - TIR'!$E$14-SQRT(('Ejercicio 3 - TIR'!$E$14-'Ejercicio 3 - TIR'!$C$14)*('Ejercicio 3 - TIR'!$E$14-'Ejercicio 3 - TIR'!$D$14)*(1-D932)))</f>
        <v>29250.7473082522</v>
      </c>
      <c r="F932" s="27">
        <f ca="1" t="shared" si="6930"/>
        <v>0.840510306896843</v>
      </c>
      <c r="G932" s="28">
        <f ca="1">IF(F932&lt;=('Ejercicio 3 - TIR'!$D$18-'Ejercicio 3 - TIR'!$C$18)/('Ejercicio 3 - TIR'!$E$18-'Ejercicio 3 - TIR'!$C$18),'Ejercicio 3 - TIR'!$C$18+SQRT(('Ejercicio 3 - TIR'!$E$18-'Ejercicio 3 - TIR'!$C$18)*('Ejercicio 3 - TIR'!$D$18-'Ejercicio 3 - TIR'!$C$18)*F932),'Ejercicio 3 - TIR'!$E$18-SQRT(('Ejercicio 3 - TIR'!$E$18-'Ejercicio 3 - TIR'!$C$18)*('Ejercicio 3 - TIR'!$E$18-'Ejercicio 3 - TIR'!$D$18)*(1-F932)))</f>
        <v>41541.4270308787</v>
      </c>
      <c r="H932" s="27">
        <f ca="1" t="shared" ref="H932:L932" si="6931">RAND()</f>
        <v>0.115321051149609</v>
      </c>
      <c r="I932" s="28">
        <f ca="1">IF(H932&lt;=('Ejercicio 3 - TIR'!$D$18-'Ejercicio 3 - TIR'!$C$18)/('Ejercicio 3 - TIR'!$E$18-'Ejercicio 3 - TIR'!$C$18),'Ejercicio 3 - TIR'!$C$18+SQRT(('Ejercicio 3 - TIR'!$E$18-'Ejercicio 3 - TIR'!$C$18)*('Ejercicio 3 - TIR'!$D$18-'Ejercicio 3 - TIR'!$C$18)*H932),'Ejercicio 3 - TIR'!$E$18-SQRT(('Ejercicio 3 - TIR'!$E$18-'Ejercicio 3 - TIR'!$C$18)*('Ejercicio 3 - TIR'!$E$18-'Ejercicio 3 - TIR'!$D$18)*(1-H932)))</f>
        <v>34159.1053932837</v>
      </c>
      <c r="J932" s="27">
        <f ca="1" t="shared" si="6931"/>
        <v>0.221322177912498</v>
      </c>
      <c r="K932" s="28">
        <f ca="1">IF(J932&lt;=('Ejercicio 3 - TIR'!$D$18-'Ejercicio 3 - TIR'!$C$18)/('Ejercicio 3 - TIR'!$E$18-'Ejercicio 3 - TIR'!$C$18),'Ejercicio 3 - TIR'!$C$18+SQRT(('Ejercicio 3 - TIR'!$E$18-'Ejercicio 3 - TIR'!$C$18)*('Ejercicio 3 - TIR'!$D$18-'Ejercicio 3 - TIR'!$C$18)*J932),'Ejercicio 3 - TIR'!$E$18-SQRT(('Ejercicio 3 - TIR'!$E$18-'Ejercicio 3 - TIR'!$C$18)*('Ejercicio 3 - TIR'!$E$18-'Ejercicio 3 - TIR'!$D$18)*(1-J932)))</f>
        <v>35761.7989106593</v>
      </c>
      <c r="L932" s="27">
        <f ca="1" t="shared" si="6931"/>
        <v>0.583029362585853</v>
      </c>
      <c r="M932" s="28">
        <f ca="1">IF(L932&lt;=('Ejercicio 3 - TIR'!$D$18-'Ejercicio 3 - TIR'!$C$18)/('Ejercicio 3 - TIR'!$E$18-'Ejercicio 3 - TIR'!$C$18),'Ejercicio 3 - TIR'!$C$18+SQRT(('Ejercicio 3 - TIR'!$E$18-'Ejercicio 3 - TIR'!$C$18)*('Ejercicio 3 - TIR'!$D$18-'Ejercicio 3 - TIR'!$C$18)*L932),'Ejercicio 3 - TIR'!$E$18-SQRT(('Ejercicio 3 - TIR'!$E$18-'Ejercicio 3 - TIR'!$C$18)*('Ejercicio 3 - TIR'!$E$18-'Ejercicio 3 - TIR'!$D$18)*(1-L932)))</f>
        <v>39351.7059613676</v>
      </c>
      <c r="N932" s="27">
        <f ca="1" t="shared" ref="N932:R932" si="6932">RAND()</f>
        <v>0.921046530837987</v>
      </c>
      <c r="O932" s="28">
        <f ca="1">IF(N932&lt;=('Ejercicio 3 - TIR'!$D$18-'Ejercicio 3 - TIR'!$C$18)/('Ejercicio 3 - TIR'!$E$18-'Ejercicio 3 - TIR'!$C$18),'Ejercicio 3 - TIR'!$C$18+SQRT(('Ejercicio 3 - TIR'!$E$18-'Ejercicio 3 - TIR'!$C$18)*('Ejercicio 3 - TIR'!$D$18-'Ejercicio 3 - TIR'!$C$18)*N932),'Ejercicio 3 - TIR'!$E$18-SQRT(('Ejercicio 3 - TIR'!$E$18-'Ejercicio 3 - TIR'!$C$18)*('Ejercicio 3 - TIR'!$E$18-'Ejercicio 3 - TIR'!$D$18)*(1-N932)))</f>
        <v>42566.5846661223</v>
      </c>
      <c r="P932" s="27">
        <f ca="1" t="shared" si="6932"/>
        <v>0.770627145526643</v>
      </c>
      <c r="Q932" s="29">
        <f ca="1">IF(P932&lt;=('Ejercicio 3 - TIR'!$D$22-'Ejercicio 3 - TIR'!$C$22)/('Ejercicio 3 - TIR'!$E$22-'Ejercicio 3 - TIR'!$C$22),'Ejercicio 3 - TIR'!$C$22+SQRT(('Ejercicio 3 - TIR'!$E$22-'Ejercicio 3 - TIR'!$C$22)*('Ejercicio 3 - TIR'!$D$22-'Ejercicio 3 - TIR'!$C$22)*P932),'Ejercicio 3 - TIR'!$E$22-SQRT(('Ejercicio 3 - TIR'!$E$22-'Ejercicio 3 - TIR'!$C$22)*('Ejercicio 3 - TIR'!$E$22-'Ejercicio 3 - TIR'!$D$22)*(1-P932)))</f>
        <v>0.159680769255406</v>
      </c>
      <c r="R932" s="27">
        <f ca="1" t="shared" si="6932"/>
        <v>0.0657575801358083</v>
      </c>
      <c r="S932" s="29">
        <f ca="1">IF(R932&lt;=('Ejercicio 3 - TIR'!$D$23-'Ejercicio 3 - TIR'!$C$23)/('Ejercicio 3 - TIR'!$E$23-'Ejercicio 3 - TIR'!$C$23),'Ejercicio 3 - TIR'!$C$23+SQRT(('Ejercicio 3 - TIR'!$E$23-'Ejercicio 3 - TIR'!$C$23)*('Ejercicio 3 - TIR'!$D$23-'Ejercicio 3 - TIR'!$C$23)*R932),'Ejercicio 3 - TIR'!$E$23-SQRT(('Ejercicio 3 - TIR'!$E$23-'Ejercicio 3 - TIR'!$C$23)*('Ejercicio 3 - TIR'!$E$23-'Ejercicio 3 - TIR'!$D$23)*(1-R932)))</f>
        <v>0.130879505698535</v>
      </c>
      <c r="T932" s="27">
        <f ca="1" t="shared" ref="T932:X932" si="6933">RAND()</f>
        <v>0.246002249801661</v>
      </c>
      <c r="U932" s="29">
        <f ca="1">IF(T932&lt;=('Ejercicio 3 - TIR'!$D$24-'Ejercicio 3 - TIR'!$C$24)/('Ejercicio 3 - TIR'!$E$24-'Ejercicio 3 - TIR'!$C$24),'Ejercicio 3 - TIR'!$C$24+SQRT(('Ejercicio 3 - TIR'!$E$24-'Ejercicio 3 - TIR'!$C$24)*('Ejercicio 3 - TIR'!$D$24-'Ejercicio 3 - TIR'!$C$24)*T932),'Ejercicio 3 - TIR'!$E$24-SQRT(('Ejercicio 3 - TIR'!$E$24-'Ejercicio 3 - TIR'!$C$24)*('Ejercicio 3 - TIR'!$E$24-'Ejercicio 3 - TIR'!$D$24)*(1-T932)))</f>
        <v>0.1727289402433</v>
      </c>
      <c r="V932" s="27">
        <f ca="1" t="shared" si="6933"/>
        <v>0.962572165046906</v>
      </c>
      <c r="W932" s="29">
        <f ca="1">IF(V932&lt;=('Ejercicio 3 - TIR'!$D$25-'Ejercicio 3 - TIR'!$C$25)/('Ejercicio 3 - TIR'!$E$25-'Ejercicio 3 - TIR'!$C$25),'Ejercicio 3 - TIR'!$C$25+SQRT(('Ejercicio 3 - TIR'!$E$25-'Ejercicio 3 - TIR'!$C$25)*('Ejercicio 3 - TIR'!$D$25-'Ejercicio 3 - TIR'!$C$25)*V932),'Ejercicio 3 - TIR'!$E$25-SQRT(('Ejercicio 3 - TIR'!$E$25-'Ejercicio 3 - TIR'!$C$25)*('Ejercicio 3 - TIR'!$E$25-'Ejercicio 3 - TIR'!$D$25)*(1-V932)))</f>
        <v>0.238554589464076</v>
      </c>
      <c r="X932" s="27">
        <f ca="1" t="shared" si="6933"/>
        <v>0.41484888109534</v>
      </c>
      <c r="Y932" s="29">
        <f ca="1">IF(X932&lt;=('Ejercicio 3 - TIR'!$D$26-'Ejercicio 3 - TIR'!$C$26)/('Ejercicio 3 - TIR'!$E$26-'Ejercicio 3 - TIR'!$C$26),'Ejercicio 3 - TIR'!$C$26+SQRT(('Ejercicio 3 - TIR'!$E$26-'Ejercicio 3 - TIR'!$C$26)*('Ejercicio 3 - TIR'!$D$26-'Ejercicio 3 - TIR'!$C$26)*X932),'Ejercicio 3 - TIR'!$E$26-SQRT(('Ejercicio 3 - TIR'!$E$26-'Ejercicio 3 - TIR'!$C$26)*('Ejercicio 3 - TIR'!$E$26-'Ejercicio 3 - TIR'!$D$26)*(1-X932)))</f>
        <v>0.223787758965816</v>
      </c>
      <c r="Z932" s="27">
        <f ca="1" t="shared" si="6668"/>
        <v>1.15968076925541</v>
      </c>
      <c r="AA932" s="27">
        <f ca="1" t="shared" si="6669"/>
        <v>1.31145921510365</v>
      </c>
      <c r="AB932" s="27">
        <f ca="1" t="shared" si="6670"/>
        <v>1.53798617550081</v>
      </c>
      <c r="AC932" s="27">
        <f ca="1" t="shared" si="6671"/>
        <v>1.90487983619884</v>
      </c>
      <c r="AD932" s="27">
        <f ca="1" t="shared" si="6672"/>
        <v>2.33116862584094</v>
      </c>
      <c r="AE932" s="26">
        <f ca="1" t="shared" si="6673"/>
        <v>4670.78183147721</v>
      </c>
      <c r="AF932" s="26">
        <f ca="1" t="shared" si="6674"/>
        <v>5282.09144880665</v>
      </c>
      <c r="AG932" s="26">
        <f ca="1" t="shared" si="6675"/>
        <v>6194.46150702721</v>
      </c>
      <c r="AH932" s="26">
        <f ca="1" t="shared" si="6676"/>
        <v>7672.17872878711</v>
      </c>
      <c r="AI932" s="26">
        <f ca="1" t="shared" si="6677"/>
        <v>9389.11841288759</v>
      </c>
      <c r="AJ932" s="28">
        <f ca="1" t="shared" si="6678"/>
        <v>48174.7940551367</v>
      </c>
      <c r="AK932" s="28">
        <f ca="1" t="shared" si="6679"/>
        <v>44798.2735477187</v>
      </c>
      <c r="AL932" s="28">
        <f ca="1" t="shared" si="6680"/>
        <v>55001.1523356341</v>
      </c>
      <c r="AM932" s="28">
        <f ca="1" t="shared" si="6681"/>
        <v>74960.2712058346</v>
      </c>
      <c r="AN932" s="28">
        <f ca="1" t="shared" si="6682"/>
        <v>99229.8866828666</v>
      </c>
      <c r="AO932" s="28">
        <f ca="1">C932/'Ejercicio 3 - TIR'!$D$7</f>
        <v>19446.6809188528</v>
      </c>
      <c r="AP932" s="28">
        <f ca="1" t="shared" si="6683"/>
        <v>28728.1131362839</v>
      </c>
      <c r="AQ932" s="28">
        <f ca="1" t="shared" si="6684"/>
        <v>25351.5926288659</v>
      </c>
      <c r="AR932" s="28">
        <f ca="1" t="shared" si="6685"/>
        <v>35554.4714167813</v>
      </c>
      <c r="AS932" s="28">
        <f ca="1" t="shared" si="6686"/>
        <v>55513.5902869818</v>
      </c>
      <c r="AT932" s="28">
        <f ca="1" t="shared" si="6687"/>
        <v>79783.2057640138</v>
      </c>
      <c r="AU932" s="28">
        <f ca="1">AP932*'Ejercicio 3 - TIR'!$D$5</f>
        <v>14364.056568142</v>
      </c>
      <c r="AV932" s="28">
        <f ca="1">AQ932*'Ejercicio 3 - TIR'!$D$5</f>
        <v>12675.7963144329</v>
      </c>
      <c r="AW932" s="28">
        <f ca="1">AR932*'Ejercicio 3 - TIR'!$D$5</f>
        <v>17777.2357083906</v>
      </c>
      <c r="AX932" s="28">
        <f ca="1">AS932*'Ejercicio 3 - TIR'!$D$5</f>
        <v>27756.7951434909</v>
      </c>
      <c r="AY932" s="28">
        <f ca="1">AT932*'Ejercicio 3 - TIR'!$D$5</f>
        <v>39891.6028820069</v>
      </c>
      <c r="AZ932" s="28">
        <f ca="1" t="shared" ref="AZ932:BD932" si="6934">AJ932-AU932-AE932</f>
        <v>29139.9556555175</v>
      </c>
      <c r="BA932" s="28">
        <f ca="1" t="shared" si="6934"/>
        <v>26840.3857844791</v>
      </c>
      <c r="BB932" s="28">
        <f ca="1" t="shared" si="6934"/>
        <v>31029.4551202162</v>
      </c>
      <c r="BC932" s="28">
        <f ca="1" t="shared" si="6934"/>
        <v>39531.2973335566</v>
      </c>
      <c r="BD932" s="28">
        <f ca="1" t="shared" si="6934"/>
        <v>49949.1653879721</v>
      </c>
      <c r="BE932" s="28">
        <f ca="1" t="shared" ref="BE932:BI932" si="6935">AZ932/Z932</f>
        <v>25127.5665062786</v>
      </c>
      <c r="BF932" s="28">
        <f ca="1" t="shared" si="6935"/>
        <v>20466.0468853069</v>
      </c>
      <c r="BG932" s="28">
        <f ca="1" t="shared" si="6935"/>
        <v>20175.3797365</v>
      </c>
      <c r="BH932" s="28">
        <f ca="1" t="shared" si="6935"/>
        <v>20752.646220688</v>
      </c>
      <c r="BI932" s="28">
        <f ca="1" t="shared" si="6935"/>
        <v>21426.6633628674</v>
      </c>
      <c r="BJ932" s="28">
        <f ca="1" t="shared" si="6690"/>
        <v>68188.4244073989</v>
      </c>
      <c r="BK932" s="28">
        <f ca="1" t="shared" si="6691"/>
        <v>45333.4924347694</v>
      </c>
      <c r="BL932" s="28">
        <f ca="1" t="shared" si="6692"/>
        <v>113521.916842168</v>
      </c>
      <c r="BM932" s="28">
        <f ca="1">BK932*'Ejercicio 3 - TIR'!$D$5</f>
        <v>22666.7462173847</v>
      </c>
      <c r="BN932" s="28">
        <f ca="1" t="shared" si="6693"/>
        <v>90855.1706247836</v>
      </c>
      <c r="BO932" s="28">
        <f ca="1" t="shared" si="6694"/>
        <v>38974.0877676786</v>
      </c>
      <c r="BP932" s="28">
        <f ca="1" t="shared" si="6695"/>
        <v>-126484.151902516</v>
      </c>
      <c r="BQ932" s="28">
        <f ca="1" t="shared" ref="BQ932:BT932" si="6936">BE932</f>
        <v>25127.5665062786</v>
      </c>
      <c r="BR932" s="28">
        <f ca="1" t="shared" si="6936"/>
        <v>20466.0468853069</v>
      </c>
      <c r="BS932" s="28">
        <f ca="1" t="shared" si="6936"/>
        <v>20175.3797365</v>
      </c>
      <c r="BT932" s="28">
        <f ca="1" t="shared" si="6936"/>
        <v>20752.646220688</v>
      </c>
      <c r="BU932" s="28">
        <f ca="1" t="shared" si="6697"/>
        <v>60400.751130546</v>
      </c>
      <c r="BV932" s="30">
        <f ca="1" t="shared" si="6698"/>
        <v>4.46410570670217</v>
      </c>
    </row>
    <row r="933" ht="15" customHeight="1" spans="1:74">
      <c r="A933" s="26">
        <v>932</v>
      </c>
      <c r="B933" s="27">
        <f ca="1" t="shared" ref="B933:F933" si="6937">RAND()</f>
        <v>0.683423802107726</v>
      </c>
      <c r="C933" s="28">
        <f ca="1">IF(B933&lt;=('Ejercicio 3 - TIR'!$D$13-'Ejercicio 3 - TIR'!$C$13)/('Ejercicio 3 - TIR'!$E$13-'Ejercicio 3 - TIR'!$C$13),'Ejercicio 3 - TIR'!$C$13+SQRT(('Ejercicio 3 - TIR'!$E$13-'Ejercicio 3 - TIR'!$C$13)*('Ejercicio 3 - TIR'!$D$13-'Ejercicio 3 - TIR'!$C$13)*B933),'Ejercicio 3 - TIR'!$E$13-SQRT(('Ejercicio 3 - TIR'!$E$13-'Ejercicio 3 - TIR'!$C$13)*('Ejercicio 3 - TIR'!$E$13-'Ejercicio 3 - TIR'!$D$13)*(1-B933)))</f>
        <v>80509.196079414</v>
      </c>
      <c r="D933" s="27">
        <f ca="1" t="shared" si="6937"/>
        <v>0.378800221903991</v>
      </c>
      <c r="E933" s="28">
        <f ca="1">IF(D933&lt;=('Ejercicio 3 - TIR'!$D$14-'Ejercicio 3 - TIR'!$C$14)/('Ejercicio 3 - TIR'!$E$14-'Ejercicio 3 - TIR'!$C$14),'Ejercicio 3 - TIR'!$C$14+SQRT(('Ejercicio 3 - TIR'!$E$14-'Ejercicio 3 - TIR'!$C$14)*('Ejercicio 3 - TIR'!$D$14-'Ejercicio 3 - TIR'!$C$14)*D933),'Ejercicio 3 - TIR'!$E$14-SQRT(('Ejercicio 3 - TIR'!$E$14-'Ejercicio 3 - TIR'!$C$14)*('Ejercicio 3 - TIR'!$E$14-'Ejercicio 3 - TIR'!$D$14)*(1-D933)))</f>
        <v>30347.0229092574</v>
      </c>
      <c r="F933" s="27">
        <f ca="1" t="shared" si="6937"/>
        <v>0.394253140897741</v>
      </c>
      <c r="G933" s="28">
        <f ca="1">IF(F933&lt;=('Ejercicio 3 - TIR'!$D$18-'Ejercicio 3 - TIR'!$C$18)/('Ejercicio 3 - TIR'!$E$18-'Ejercicio 3 - TIR'!$C$18),'Ejercicio 3 - TIR'!$C$18+SQRT(('Ejercicio 3 - TIR'!$E$18-'Ejercicio 3 - TIR'!$C$18)*('Ejercicio 3 - TIR'!$D$18-'Ejercicio 3 - TIR'!$C$18)*F933),'Ejercicio 3 - TIR'!$E$18-SQRT(('Ejercicio 3 - TIR'!$E$18-'Ejercicio 3 - TIR'!$C$18)*('Ejercicio 3 - TIR'!$E$18-'Ejercicio 3 - TIR'!$D$18)*(1-F933)))</f>
        <v>37690.1216592887</v>
      </c>
      <c r="H933" s="27">
        <f ca="1" t="shared" ref="H933:L933" si="6938">RAND()</f>
        <v>0.552882017430644</v>
      </c>
      <c r="I933" s="28">
        <f ca="1">IF(H933&lt;=('Ejercicio 3 - TIR'!$D$18-'Ejercicio 3 - TIR'!$C$18)/('Ejercicio 3 - TIR'!$E$18-'Ejercicio 3 - TIR'!$C$18),'Ejercicio 3 - TIR'!$C$18+SQRT(('Ejercicio 3 - TIR'!$E$18-'Ejercicio 3 - TIR'!$C$18)*('Ejercicio 3 - TIR'!$D$18-'Ejercicio 3 - TIR'!$C$18)*H933),'Ejercicio 3 - TIR'!$E$18-SQRT(('Ejercicio 3 - TIR'!$E$18-'Ejercicio 3 - TIR'!$C$18)*('Ejercicio 3 - TIR'!$E$18-'Ejercicio 3 - TIR'!$D$18)*(1-H933)))</f>
        <v>39106.7174445349</v>
      </c>
      <c r="J933" s="27">
        <f ca="1" t="shared" si="6938"/>
        <v>0.290201937575647</v>
      </c>
      <c r="K933" s="28">
        <f ca="1">IF(J933&lt;=('Ejercicio 3 - TIR'!$D$18-'Ejercicio 3 - TIR'!$C$18)/('Ejercicio 3 - TIR'!$E$18-'Ejercicio 3 - TIR'!$C$18),'Ejercicio 3 - TIR'!$C$18+SQRT(('Ejercicio 3 - TIR'!$E$18-'Ejercicio 3 - TIR'!$C$18)*('Ejercicio 3 - TIR'!$D$18-'Ejercicio 3 - TIR'!$C$18)*J933),'Ejercicio 3 - TIR'!$E$18-SQRT(('Ejercicio 3 - TIR'!$E$18-'Ejercicio 3 - TIR'!$C$18)*('Ejercicio 3 - TIR'!$E$18-'Ejercicio 3 - TIR'!$D$18)*(1-J933)))</f>
        <v>36597.7489067368</v>
      </c>
      <c r="L933" s="27">
        <f ca="1" t="shared" si="6938"/>
        <v>0.494964915300468</v>
      </c>
      <c r="M933" s="28">
        <f ca="1">IF(L933&lt;=('Ejercicio 3 - TIR'!$D$18-'Ejercicio 3 - TIR'!$C$18)/('Ejercicio 3 - TIR'!$E$18-'Ejercicio 3 - TIR'!$C$18),'Ejercicio 3 - TIR'!$C$18+SQRT(('Ejercicio 3 - TIR'!$E$18-'Ejercicio 3 - TIR'!$C$18)*('Ejercicio 3 - TIR'!$D$18-'Ejercicio 3 - TIR'!$C$18)*L933),'Ejercicio 3 - TIR'!$E$18-SQRT(('Ejercicio 3 - TIR'!$E$18-'Ejercicio 3 - TIR'!$C$18)*('Ejercicio 3 - TIR'!$E$18-'Ejercicio 3 - TIR'!$D$18)*(1-L933)))</f>
        <v>38616.5385912831</v>
      </c>
      <c r="N933" s="27">
        <f ca="1" t="shared" ref="N933:R933" si="6939">RAND()</f>
        <v>0.346423099742111</v>
      </c>
      <c r="O933" s="28">
        <f ca="1">IF(N933&lt;=('Ejercicio 3 - TIR'!$D$18-'Ejercicio 3 - TIR'!$C$18)/('Ejercicio 3 - TIR'!$E$18-'Ejercicio 3 - TIR'!$C$18),'Ejercicio 3 - TIR'!$C$18+SQRT(('Ejercicio 3 - TIR'!$E$18-'Ejercicio 3 - TIR'!$C$18)*('Ejercicio 3 - TIR'!$D$18-'Ejercicio 3 - TIR'!$C$18)*N933),'Ejercicio 3 - TIR'!$E$18-SQRT(('Ejercicio 3 - TIR'!$E$18-'Ejercicio 3 - TIR'!$C$18)*('Ejercicio 3 - TIR'!$E$18-'Ejercicio 3 - TIR'!$D$18)*(1-N933)))</f>
        <v>37208.5688566675</v>
      </c>
      <c r="P933" s="27">
        <f ca="1" t="shared" si="6939"/>
        <v>0.241858972301977</v>
      </c>
      <c r="Q933" s="29">
        <f ca="1">IF(P933&lt;=('Ejercicio 3 - TIR'!$D$22-'Ejercicio 3 - TIR'!$C$22)/('Ejercicio 3 - TIR'!$E$22-'Ejercicio 3 - TIR'!$C$22),'Ejercicio 3 - TIR'!$C$22+SQRT(('Ejercicio 3 - TIR'!$E$22-'Ejercicio 3 - TIR'!$C$22)*('Ejercicio 3 - TIR'!$D$22-'Ejercicio 3 - TIR'!$C$22)*P933),'Ejercicio 3 - TIR'!$E$22-SQRT(('Ejercicio 3 - TIR'!$E$22-'Ejercicio 3 - TIR'!$C$22)*('Ejercicio 3 - TIR'!$E$22-'Ejercicio 3 - TIR'!$D$22)*(1-P933)))</f>
        <v>0.140864950278962</v>
      </c>
      <c r="R933" s="27">
        <f ca="1" t="shared" si="6939"/>
        <v>0.152967253341835</v>
      </c>
      <c r="S933" s="29">
        <f ca="1">IF(R933&lt;=('Ejercicio 3 - TIR'!$D$23-'Ejercicio 3 - TIR'!$C$23)/('Ejercicio 3 - TIR'!$E$23-'Ejercicio 3 - TIR'!$C$23),'Ejercicio 3 - TIR'!$C$23+SQRT(('Ejercicio 3 - TIR'!$E$23-'Ejercicio 3 - TIR'!$C$23)*('Ejercicio 3 - TIR'!$D$23-'Ejercicio 3 - TIR'!$C$23)*R933),'Ejercicio 3 - TIR'!$E$23-SQRT(('Ejercicio 3 - TIR'!$E$23-'Ejercicio 3 - TIR'!$C$23)*('Ejercicio 3 - TIR'!$E$23-'Ejercicio 3 - TIR'!$D$23)*(1-R933)))</f>
        <v>0.136593403991204</v>
      </c>
      <c r="T933" s="27">
        <f ca="1" t="shared" ref="T933:X933" si="6940">RAND()</f>
        <v>0.825155357840144</v>
      </c>
      <c r="U933" s="29">
        <f ca="1">IF(T933&lt;=('Ejercicio 3 - TIR'!$D$24-'Ejercicio 3 - TIR'!$C$24)/('Ejercicio 3 - TIR'!$E$24-'Ejercicio 3 - TIR'!$C$24),'Ejercicio 3 - TIR'!$C$24+SQRT(('Ejercicio 3 - TIR'!$E$24-'Ejercicio 3 - TIR'!$C$24)*('Ejercicio 3 - TIR'!$D$24-'Ejercicio 3 - TIR'!$C$24)*T933),'Ejercicio 3 - TIR'!$E$24-SQRT(('Ejercicio 3 - TIR'!$E$24-'Ejercicio 3 - TIR'!$C$24)*('Ejercicio 3 - TIR'!$E$24-'Ejercicio 3 - TIR'!$D$24)*(1-T933)))</f>
        <v>0.197873884253046</v>
      </c>
      <c r="V933" s="27">
        <f ca="1" t="shared" si="6940"/>
        <v>0.122799092926157</v>
      </c>
      <c r="W933" s="29">
        <f ca="1">IF(V933&lt;=('Ejercicio 3 - TIR'!$D$25-'Ejercicio 3 - TIR'!$C$25)/('Ejercicio 3 - TIR'!$E$25-'Ejercicio 3 - TIR'!$C$25),'Ejercicio 3 - TIR'!$C$25+SQRT(('Ejercicio 3 - TIR'!$E$25-'Ejercicio 3 - TIR'!$C$25)*('Ejercicio 3 - TIR'!$D$25-'Ejercicio 3 - TIR'!$C$25)*V933),'Ejercicio 3 - TIR'!$E$25-SQRT(('Ejercicio 3 - TIR'!$E$25-'Ejercicio 3 - TIR'!$C$25)*('Ejercicio 3 - TIR'!$E$25-'Ejercicio 3 - TIR'!$D$25)*(1-V933)))</f>
        <v>0.193111778296502</v>
      </c>
      <c r="X933" s="27">
        <f ca="1" t="shared" si="6940"/>
        <v>0.393668305779762</v>
      </c>
      <c r="Y933" s="29">
        <f ca="1">IF(X933&lt;=('Ejercicio 3 - TIR'!$D$26-'Ejercicio 3 - TIR'!$C$26)/('Ejercicio 3 - TIR'!$E$26-'Ejercicio 3 - TIR'!$C$26),'Ejercicio 3 - TIR'!$C$26+SQRT(('Ejercicio 3 - TIR'!$E$26-'Ejercicio 3 - TIR'!$C$26)*('Ejercicio 3 - TIR'!$D$26-'Ejercicio 3 - TIR'!$C$26)*X933),'Ejercicio 3 - TIR'!$E$26-SQRT(('Ejercicio 3 - TIR'!$E$26-'Ejercicio 3 - TIR'!$C$26)*('Ejercicio 3 - TIR'!$E$26-'Ejercicio 3 - TIR'!$D$26)*(1-X933)))</f>
        <v>0.222779451690942</v>
      </c>
      <c r="Z933" s="27">
        <f ca="1" t="shared" si="6668"/>
        <v>1.14086495027896</v>
      </c>
      <c r="AA933" s="27">
        <f ca="1" t="shared" si="6669"/>
        <v>1.29669957733182</v>
      </c>
      <c r="AB933" s="27">
        <f ca="1" t="shared" si="6670"/>
        <v>1.55328255940775</v>
      </c>
      <c r="AC933" s="27">
        <f ca="1" t="shared" si="6671"/>
        <v>1.85323971665193</v>
      </c>
      <c r="AD933" s="27">
        <f ca="1" t="shared" si="6672"/>
        <v>2.26610344457952</v>
      </c>
      <c r="AE933" s="26">
        <f ca="1" t="shared" si="6673"/>
        <v>4274.83187322707</v>
      </c>
      <c r="AF933" s="26">
        <f ca="1" t="shared" si="6674"/>
        <v>4858.74571028125</v>
      </c>
      <c r="AG933" s="26">
        <f ca="1" t="shared" si="6675"/>
        <v>5820.16459657242</v>
      </c>
      <c r="AH933" s="26">
        <f ca="1" t="shared" si="6676"/>
        <v>6944.10693179487</v>
      </c>
      <c r="AI933" s="26">
        <f ca="1" t="shared" si="6677"/>
        <v>8491.1112665434</v>
      </c>
      <c r="AJ933" s="28">
        <f ca="1" t="shared" si="6678"/>
        <v>42999.3387728324</v>
      </c>
      <c r="AK933" s="28">
        <f ca="1" t="shared" si="6679"/>
        <v>50709.6639811634</v>
      </c>
      <c r="AL933" s="28">
        <f ca="1" t="shared" si="6680"/>
        <v>56846.6450904184</v>
      </c>
      <c r="AM933" s="28">
        <f ca="1" t="shared" si="6681"/>
        <v>71565.7030369876</v>
      </c>
      <c r="AN933" s="28">
        <f ca="1" t="shared" si="6682"/>
        <v>84318.4660539684</v>
      </c>
      <c r="AO933" s="28">
        <f ca="1">C933/'Ejercicio 3 - TIR'!$D$7</f>
        <v>16101.8392158828</v>
      </c>
      <c r="AP933" s="28">
        <f ca="1" t="shared" si="6683"/>
        <v>26897.4995569496</v>
      </c>
      <c r="AQ933" s="28">
        <f ca="1" t="shared" si="6684"/>
        <v>34607.8247652806</v>
      </c>
      <c r="AR933" s="28">
        <f ca="1" t="shared" si="6685"/>
        <v>40744.8058745356</v>
      </c>
      <c r="AS933" s="28">
        <f ca="1" t="shared" si="6686"/>
        <v>55463.8638211048</v>
      </c>
      <c r="AT933" s="28">
        <f ca="1" t="shared" si="6687"/>
        <v>68216.6268380856</v>
      </c>
      <c r="AU933" s="28">
        <f ca="1">AP933*'Ejercicio 3 - TIR'!$D$5</f>
        <v>13448.7497784748</v>
      </c>
      <c r="AV933" s="28">
        <f ca="1">AQ933*'Ejercicio 3 - TIR'!$D$5</f>
        <v>17303.9123826403</v>
      </c>
      <c r="AW933" s="28">
        <f ca="1">AR933*'Ejercicio 3 - TIR'!$D$5</f>
        <v>20372.4029372678</v>
      </c>
      <c r="AX933" s="28">
        <f ca="1">AS933*'Ejercicio 3 - TIR'!$D$5</f>
        <v>27731.9319105524</v>
      </c>
      <c r="AY933" s="28">
        <f ca="1">AT933*'Ejercicio 3 - TIR'!$D$5</f>
        <v>34108.3134190428</v>
      </c>
      <c r="AZ933" s="28">
        <f ca="1" t="shared" ref="AZ933:BD933" si="6941">AJ933-AU933-AE933</f>
        <v>25275.7571211306</v>
      </c>
      <c r="BA933" s="28">
        <f ca="1" t="shared" si="6941"/>
        <v>28547.0058882419</v>
      </c>
      <c r="BB933" s="28">
        <f ca="1" t="shared" si="6941"/>
        <v>30654.0775565782</v>
      </c>
      <c r="BC933" s="28">
        <f ca="1" t="shared" si="6941"/>
        <v>36889.6641946403</v>
      </c>
      <c r="BD933" s="28">
        <f ca="1" t="shared" si="6941"/>
        <v>41719.0413683822</v>
      </c>
      <c r="BE933" s="28">
        <f ca="1" t="shared" ref="BE933:BI933" si="6942">AZ933/Z933</f>
        <v>22154.9072175021</v>
      </c>
      <c r="BF933" s="28">
        <f ca="1" t="shared" si="6942"/>
        <v>22015.1270095901</v>
      </c>
      <c r="BG933" s="28">
        <f ca="1" t="shared" si="6942"/>
        <v>19735.0297735051</v>
      </c>
      <c r="BH933" s="28">
        <f ca="1" t="shared" si="6942"/>
        <v>19905.5005475953</v>
      </c>
      <c r="BI933" s="28">
        <f ca="1" t="shared" si="6942"/>
        <v>18410.033958588</v>
      </c>
      <c r="BJ933" s="28">
        <f ca="1" t="shared" si="6690"/>
        <v>68769.4931474017</v>
      </c>
      <c r="BK933" s="28">
        <f ca="1" t="shared" si="6691"/>
        <v>36488.4333111776</v>
      </c>
      <c r="BL933" s="28">
        <f ca="1" t="shared" si="6692"/>
        <v>105257.926458579</v>
      </c>
      <c r="BM933" s="28">
        <f ca="1">BK933*'Ejercicio 3 - TIR'!$D$5</f>
        <v>18244.2166555888</v>
      </c>
      <c r="BN933" s="28">
        <f ca="1" t="shared" si="6693"/>
        <v>87013.7098029905</v>
      </c>
      <c r="BO933" s="28">
        <f ca="1" t="shared" si="6694"/>
        <v>38397.9425171988</v>
      </c>
      <c r="BP933" s="28">
        <f ca="1" t="shared" si="6695"/>
        <v>-110856.218988671</v>
      </c>
      <c r="BQ933" s="28">
        <f ca="1" t="shared" ref="BQ933:BT933" si="6943">BE933</f>
        <v>22154.9072175021</v>
      </c>
      <c r="BR933" s="28">
        <f ca="1" t="shared" si="6943"/>
        <v>22015.1270095901</v>
      </c>
      <c r="BS933" s="28">
        <f ca="1" t="shared" si="6943"/>
        <v>19735.0297735051</v>
      </c>
      <c r="BT933" s="28">
        <f ca="1" t="shared" si="6943"/>
        <v>19905.5005475953</v>
      </c>
      <c r="BU933" s="28">
        <f ca="1" t="shared" si="6697"/>
        <v>56807.9764757868</v>
      </c>
      <c r="BV933" s="30">
        <f ca="1" t="shared" si="6698"/>
        <v>7.25460719611404</v>
      </c>
    </row>
    <row r="934" ht="15" customHeight="1" spans="1:74">
      <c r="A934" s="26">
        <v>933</v>
      </c>
      <c r="B934" s="27">
        <f ca="1" t="shared" ref="B934:F934" si="6944">RAND()</f>
        <v>0.259472162391944</v>
      </c>
      <c r="C934" s="28">
        <f ca="1">IF(B934&lt;=('Ejercicio 3 - TIR'!$D$13-'Ejercicio 3 - TIR'!$C$13)/('Ejercicio 3 - TIR'!$E$13-'Ejercicio 3 - TIR'!$C$13),'Ejercicio 3 - TIR'!$C$13+SQRT(('Ejercicio 3 - TIR'!$E$13-'Ejercicio 3 - TIR'!$C$13)*('Ejercicio 3 - TIR'!$D$13-'Ejercicio 3 - TIR'!$C$13)*B934),'Ejercicio 3 - TIR'!$E$13-SQRT(('Ejercicio 3 - TIR'!$E$13-'Ejercicio 3 - TIR'!$C$13)*('Ejercicio 3 - TIR'!$E$13-'Ejercicio 3 - TIR'!$D$13)*(1-B934)))</f>
        <v>70190.0452008114</v>
      </c>
      <c r="D934" s="27">
        <f ca="1" t="shared" si="6944"/>
        <v>0.961116865356409</v>
      </c>
      <c r="E934" s="28">
        <f ca="1">IF(D934&lt;=('Ejercicio 3 - TIR'!$D$14-'Ejercicio 3 - TIR'!$C$14)/('Ejercicio 3 - TIR'!$E$14-'Ejercicio 3 - TIR'!$C$14),'Ejercicio 3 - TIR'!$C$14+SQRT(('Ejercicio 3 - TIR'!$E$14-'Ejercicio 3 - TIR'!$C$14)*('Ejercicio 3 - TIR'!$D$14-'Ejercicio 3 - TIR'!$C$14)*D934),'Ejercicio 3 - TIR'!$E$14-SQRT(('Ejercicio 3 - TIR'!$E$14-'Ejercicio 3 - TIR'!$C$14)*('Ejercicio 3 - TIR'!$E$14-'Ejercicio 3 - TIR'!$D$14)*(1-D934)))</f>
        <v>37584.9492352046</v>
      </c>
      <c r="F934" s="27">
        <f ca="1" t="shared" si="6944"/>
        <v>0.124390244126965</v>
      </c>
      <c r="G934" s="28">
        <f ca="1">IF(F934&lt;=('Ejercicio 3 - TIR'!$D$18-'Ejercicio 3 - TIR'!$C$18)/('Ejercicio 3 - TIR'!$E$18-'Ejercicio 3 - TIR'!$C$18),'Ejercicio 3 - TIR'!$C$18+SQRT(('Ejercicio 3 - TIR'!$E$18-'Ejercicio 3 - TIR'!$C$18)*('Ejercicio 3 - TIR'!$D$18-'Ejercicio 3 - TIR'!$C$18)*F934),'Ejercicio 3 - TIR'!$E$18-SQRT(('Ejercicio 3 - TIR'!$E$18-'Ejercicio 3 - TIR'!$C$18)*('Ejercicio 3 - TIR'!$E$18-'Ejercicio 3 - TIR'!$D$18)*(1-F934)))</f>
        <v>34319.5528262825</v>
      </c>
      <c r="H934" s="27">
        <f ca="1" t="shared" ref="H934:L934" si="6945">RAND()</f>
        <v>0.674121570732734</v>
      </c>
      <c r="I934" s="28">
        <f ca="1">IF(H934&lt;=('Ejercicio 3 - TIR'!$D$18-'Ejercicio 3 - TIR'!$C$18)/('Ejercicio 3 - TIR'!$E$18-'Ejercicio 3 - TIR'!$C$18),'Ejercicio 3 - TIR'!$C$18+SQRT(('Ejercicio 3 - TIR'!$E$18-'Ejercicio 3 - TIR'!$C$18)*('Ejercicio 3 - TIR'!$D$18-'Ejercicio 3 - TIR'!$C$18)*H934),'Ejercicio 3 - TIR'!$E$18-SQRT(('Ejercicio 3 - TIR'!$E$18-'Ejercicio 3 - TIR'!$C$18)*('Ejercicio 3 - TIR'!$E$18-'Ejercicio 3 - TIR'!$D$18)*(1-H934)))</f>
        <v>40056.2279386035</v>
      </c>
      <c r="J934" s="27">
        <f ca="1" t="shared" si="6945"/>
        <v>0.849852133422538</v>
      </c>
      <c r="K934" s="28">
        <f ca="1">IF(J934&lt;=('Ejercicio 3 - TIR'!$D$18-'Ejercicio 3 - TIR'!$C$18)/('Ejercicio 3 - TIR'!$E$18-'Ejercicio 3 - TIR'!$C$18),'Ejercicio 3 - TIR'!$C$18+SQRT(('Ejercicio 3 - TIR'!$E$18-'Ejercicio 3 - TIR'!$C$18)*('Ejercicio 3 - TIR'!$D$18-'Ejercicio 3 - TIR'!$C$18)*J934),'Ejercicio 3 - TIR'!$E$18-SQRT(('Ejercicio 3 - TIR'!$E$18-'Ejercicio 3 - TIR'!$C$18)*('Ejercicio 3 - TIR'!$E$18-'Ejercicio 3 - TIR'!$D$18)*(1-J934)))</f>
        <v>41644.245242377</v>
      </c>
      <c r="L934" s="27">
        <f ca="1" t="shared" si="6945"/>
        <v>0.554540503539625</v>
      </c>
      <c r="M934" s="28">
        <f ca="1">IF(L934&lt;=('Ejercicio 3 - TIR'!$D$18-'Ejercicio 3 - TIR'!$C$18)/('Ejercicio 3 - TIR'!$E$18-'Ejercicio 3 - TIR'!$C$18),'Ejercicio 3 - TIR'!$C$18+SQRT(('Ejercicio 3 - TIR'!$E$18-'Ejercicio 3 - TIR'!$C$18)*('Ejercicio 3 - TIR'!$D$18-'Ejercicio 3 - TIR'!$C$18)*L934),'Ejercicio 3 - TIR'!$E$18-SQRT(('Ejercicio 3 - TIR'!$E$18-'Ejercicio 3 - TIR'!$C$18)*('Ejercicio 3 - TIR'!$E$18-'Ejercicio 3 - TIR'!$D$18)*(1-L934)))</f>
        <v>39120.365975713</v>
      </c>
      <c r="N934" s="27">
        <f ca="1" t="shared" ref="N934:R934" si="6946">RAND()</f>
        <v>0.857904212295732</v>
      </c>
      <c r="O934" s="28">
        <f ca="1">IF(N934&lt;=('Ejercicio 3 - TIR'!$D$18-'Ejercicio 3 - TIR'!$C$18)/('Ejercicio 3 - TIR'!$E$18-'Ejercicio 3 - TIR'!$C$18),'Ejercicio 3 - TIR'!$C$18+SQRT(('Ejercicio 3 - TIR'!$E$18-'Ejercicio 3 - TIR'!$C$18)*('Ejercicio 3 - TIR'!$D$18-'Ejercicio 3 - TIR'!$C$18)*N934),'Ejercicio 3 - TIR'!$E$18-SQRT(('Ejercicio 3 - TIR'!$E$18-'Ejercicio 3 - TIR'!$C$18)*('Ejercicio 3 - TIR'!$E$18-'Ejercicio 3 - TIR'!$D$18)*(1-N934)))</f>
        <v>41735.4657180817</v>
      </c>
      <c r="P934" s="27">
        <f ca="1" t="shared" si="6946"/>
        <v>0.383658563803083</v>
      </c>
      <c r="Q934" s="29">
        <f ca="1">IF(P934&lt;=('Ejercicio 3 - TIR'!$D$22-'Ejercicio 3 - TIR'!$C$22)/('Ejercicio 3 - TIR'!$E$22-'Ejercicio 3 - TIR'!$C$22),'Ejercicio 3 - TIR'!$C$22+SQRT(('Ejercicio 3 - TIR'!$E$22-'Ejercicio 3 - TIR'!$C$22)*('Ejercicio 3 - TIR'!$D$22-'Ejercicio 3 - TIR'!$C$22)*P934),'Ejercicio 3 - TIR'!$E$22-SQRT(('Ejercicio 3 - TIR'!$E$22-'Ejercicio 3 - TIR'!$C$22)*('Ejercicio 3 - TIR'!$E$22-'Ejercicio 3 - TIR'!$D$22)*(1-P934)))</f>
        <v>0.146278991891729</v>
      </c>
      <c r="R934" s="27">
        <f ca="1" t="shared" si="6946"/>
        <v>0.147718143489765</v>
      </c>
      <c r="S934" s="29">
        <f ca="1">IF(R934&lt;=('Ejercicio 3 - TIR'!$D$23-'Ejercicio 3 - TIR'!$C$23)/('Ejercicio 3 - TIR'!$E$23-'Ejercicio 3 - TIR'!$C$23),'Ejercicio 3 - TIR'!$C$23+SQRT(('Ejercicio 3 - TIR'!$E$23-'Ejercicio 3 - TIR'!$C$23)*('Ejercicio 3 - TIR'!$D$23-'Ejercicio 3 - TIR'!$C$23)*R934),'Ejercicio 3 - TIR'!$E$23-SQRT(('Ejercicio 3 - TIR'!$E$23-'Ejercicio 3 - TIR'!$C$23)*('Ejercicio 3 - TIR'!$E$23-'Ejercicio 3 - TIR'!$D$23)*(1-R934)))</f>
        <v>0.136306215326727</v>
      </c>
      <c r="T934" s="27">
        <f ca="1" t="shared" ref="T934:X934" si="6947">RAND()</f>
        <v>0.442075937411243</v>
      </c>
      <c r="U934" s="29">
        <f ca="1">IF(T934&lt;=('Ejercicio 3 - TIR'!$D$24-'Ejercicio 3 - TIR'!$C$24)/('Ejercicio 3 - TIR'!$E$24-'Ejercicio 3 - TIR'!$C$24),'Ejercicio 3 - TIR'!$C$24+SQRT(('Ejercicio 3 - TIR'!$E$24-'Ejercicio 3 - TIR'!$C$24)*('Ejercicio 3 - TIR'!$D$24-'Ejercicio 3 - TIR'!$C$24)*T934),'Ejercicio 3 - TIR'!$E$24-SQRT(('Ejercicio 3 - TIR'!$E$24-'Ejercicio 3 - TIR'!$C$24)*('Ejercicio 3 - TIR'!$E$24-'Ejercicio 3 - TIR'!$D$24)*(1-T934)))</f>
        <v>0.180475483870786</v>
      </c>
      <c r="V934" s="27">
        <f ca="1" t="shared" si="6947"/>
        <v>0.813190636283014</v>
      </c>
      <c r="W934" s="29">
        <f ca="1">IF(V934&lt;=('Ejercicio 3 - TIR'!$D$25-'Ejercicio 3 - TIR'!$C$25)/('Ejercicio 3 - TIR'!$E$25-'Ejercicio 3 - TIR'!$C$25),'Ejercicio 3 - TIR'!$C$25+SQRT(('Ejercicio 3 - TIR'!$E$25-'Ejercicio 3 - TIR'!$C$25)*('Ejercicio 3 - TIR'!$D$25-'Ejercicio 3 - TIR'!$C$25)*V934),'Ejercicio 3 - TIR'!$E$25-SQRT(('Ejercicio 3 - TIR'!$E$25-'Ejercicio 3 - TIR'!$C$25)*('Ejercicio 3 - TIR'!$E$25-'Ejercicio 3 - TIR'!$D$25)*(1-V934)))</f>
        <v>0.224429846050337</v>
      </c>
      <c r="X934" s="27">
        <f ca="1" t="shared" si="6947"/>
        <v>0.878691768253316</v>
      </c>
      <c r="Y934" s="29">
        <f ca="1">IF(X934&lt;=('Ejercicio 3 - TIR'!$D$26-'Ejercicio 3 - TIR'!$C$26)/('Ejercicio 3 - TIR'!$E$26-'Ejercicio 3 - TIR'!$C$26),'Ejercicio 3 - TIR'!$C$26+SQRT(('Ejercicio 3 - TIR'!$E$26-'Ejercicio 3 - TIR'!$C$26)*('Ejercicio 3 - TIR'!$D$26-'Ejercicio 3 - TIR'!$C$26)*X934),'Ejercicio 3 - TIR'!$E$26-SQRT(('Ejercicio 3 - TIR'!$E$26-'Ejercicio 3 - TIR'!$C$26)*('Ejercicio 3 - TIR'!$E$26-'Ejercicio 3 - TIR'!$D$26)*(1-X934)))</f>
        <v>0.254405773083914</v>
      </c>
      <c r="Z934" s="27">
        <f ca="1" t="shared" si="6668"/>
        <v>1.14627899189173</v>
      </c>
      <c r="AA934" s="27">
        <f ca="1" t="shared" si="6669"/>
        <v>1.30252394298503</v>
      </c>
      <c r="AB934" s="27">
        <f ca="1" t="shared" si="6670"/>
        <v>1.53759758184853</v>
      </c>
      <c r="AC934" s="27">
        <f ca="1" t="shared" si="6671"/>
        <v>1.88268037043017</v>
      </c>
      <c r="AD934" s="27">
        <f ca="1" t="shared" si="6672"/>
        <v>2.36164512553937</v>
      </c>
      <c r="AE934" s="26">
        <f ca="1" t="shared" si="6673"/>
        <v>5497.88848442754</v>
      </c>
      <c r="AF934" s="26">
        <f ca="1" t="shared" si="6674"/>
        <v>6247.28485602825</v>
      </c>
      <c r="AG934" s="26">
        <f ca="1" t="shared" si="6675"/>
        <v>7374.76661329858</v>
      </c>
      <c r="AH934" s="26">
        <f ca="1" t="shared" si="6676"/>
        <v>9029.88434897835</v>
      </c>
      <c r="AI934" s="26">
        <f ca="1" t="shared" si="6677"/>
        <v>11327.1390576385</v>
      </c>
      <c r="AJ934" s="28">
        <f ca="1" t="shared" si="6678"/>
        <v>39339.782415886</v>
      </c>
      <c r="AK934" s="28">
        <f ca="1" t="shared" si="6679"/>
        <v>52174.1959556967</v>
      </c>
      <c r="AL934" s="28">
        <f ca="1" t="shared" si="6680"/>
        <v>64032.0907825861</v>
      </c>
      <c r="AM934" s="28">
        <f ca="1" t="shared" si="6681"/>
        <v>73651.1451065192</v>
      </c>
      <c r="AN934" s="28">
        <f ca="1" t="shared" si="6682"/>
        <v>98564.3591752229</v>
      </c>
      <c r="AO934" s="28">
        <f ca="1">C934/'Ejercicio 3 - TIR'!$D$7</f>
        <v>14038.0090401623</v>
      </c>
      <c r="AP934" s="28">
        <f ca="1" t="shared" si="6683"/>
        <v>25301.7733757237</v>
      </c>
      <c r="AQ934" s="28">
        <f ca="1" t="shared" si="6684"/>
        <v>38136.1869155345</v>
      </c>
      <c r="AR934" s="28">
        <f ca="1" t="shared" si="6685"/>
        <v>49994.0817424238</v>
      </c>
      <c r="AS934" s="28">
        <f ca="1" t="shared" si="6686"/>
        <v>59613.1360663569</v>
      </c>
      <c r="AT934" s="28">
        <f ca="1" t="shared" si="6687"/>
        <v>84526.3501350606</v>
      </c>
      <c r="AU934" s="28">
        <f ca="1">AP934*'Ejercicio 3 - TIR'!$D$5</f>
        <v>12650.8866878619</v>
      </c>
      <c r="AV934" s="28">
        <f ca="1">AQ934*'Ejercicio 3 - TIR'!$D$5</f>
        <v>19068.0934577672</v>
      </c>
      <c r="AW934" s="28">
        <f ca="1">AR934*'Ejercicio 3 - TIR'!$D$5</f>
        <v>24997.0408712119</v>
      </c>
      <c r="AX934" s="28">
        <f ca="1">AS934*'Ejercicio 3 - TIR'!$D$5</f>
        <v>29806.5680331784</v>
      </c>
      <c r="AY934" s="28">
        <f ca="1">AT934*'Ejercicio 3 - TIR'!$D$5</f>
        <v>42263.1750675303</v>
      </c>
      <c r="AZ934" s="28">
        <f ca="1" t="shared" ref="AZ934:BD934" si="6948">AJ934-AU934-AE934</f>
        <v>21191.0072435966</v>
      </c>
      <c r="BA934" s="28">
        <f ca="1" t="shared" si="6948"/>
        <v>26858.8176419013</v>
      </c>
      <c r="BB934" s="28">
        <f ca="1" t="shared" si="6948"/>
        <v>31660.2832980756</v>
      </c>
      <c r="BC934" s="28">
        <f ca="1" t="shared" si="6948"/>
        <v>34814.6927243624</v>
      </c>
      <c r="BD934" s="28">
        <f ca="1" t="shared" si="6948"/>
        <v>44974.0450500541</v>
      </c>
      <c r="BE934" s="28">
        <f ca="1" t="shared" ref="BE934:BI934" si="6949">AZ934/Z934</f>
        <v>18486.7797399171</v>
      </c>
      <c r="BF934" s="28">
        <f ca="1" t="shared" si="6949"/>
        <v>20620.5941829739</v>
      </c>
      <c r="BG934" s="28">
        <f ca="1" t="shared" si="6949"/>
        <v>20590.7473267569</v>
      </c>
      <c r="BH934" s="28">
        <f ca="1" t="shared" si="6949"/>
        <v>18492.0888702991</v>
      </c>
      <c r="BI934" s="28">
        <f ca="1" t="shared" si="6949"/>
        <v>19043.5237554087</v>
      </c>
      <c r="BJ934" s="28">
        <f ca="1" t="shared" si="6690"/>
        <v>88762.3121549656</v>
      </c>
      <c r="BK934" s="28">
        <f ca="1" t="shared" si="6691"/>
        <v>33152.7956219768</v>
      </c>
      <c r="BL934" s="28">
        <f ca="1" t="shared" si="6692"/>
        <v>121915.107776942</v>
      </c>
      <c r="BM934" s="28">
        <f ca="1">BK934*'Ejercicio 3 - TIR'!$D$5</f>
        <v>16576.3978109884</v>
      </c>
      <c r="BN934" s="28">
        <f ca="1" t="shared" si="6693"/>
        <v>105338.709965954</v>
      </c>
      <c r="BO934" s="28">
        <f ca="1" t="shared" si="6694"/>
        <v>44603.9537552858</v>
      </c>
      <c r="BP934" s="28">
        <f ca="1" t="shared" si="6695"/>
        <v>-107774.994436016</v>
      </c>
      <c r="BQ934" s="28">
        <f ca="1" t="shared" ref="BQ934:BT934" si="6950">BE934</f>
        <v>18486.7797399171</v>
      </c>
      <c r="BR934" s="28">
        <f ca="1" t="shared" si="6950"/>
        <v>20620.5941829739</v>
      </c>
      <c r="BS934" s="28">
        <f ca="1" t="shared" si="6950"/>
        <v>20590.7473267569</v>
      </c>
      <c r="BT934" s="28">
        <f ca="1" t="shared" si="6950"/>
        <v>18492.0888702991</v>
      </c>
      <c r="BU934" s="28">
        <f ca="1" t="shared" si="6697"/>
        <v>63647.4775106945</v>
      </c>
      <c r="BV934" s="30">
        <f ca="1" t="shared" si="6698"/>
        <v>8.08031748213385</v>
      </c>
    </row>
    <row r="935" ht="15" customHeight="1" spans="1:74">
      <c r="A935" s="26">
        <v>934</v>
      </c>
      <c r="B935" s="27">
        <f ca="1" t="shared" ref="B935:F935" si="6951">RAND()</f>
        <v>0.19829478295402</v>
      </c>
      <c r="C935" s="28">
        <f ca="1">IF(B935&lt;=('Ejercicio 3 - TIR'!$D$13-'Ejercicio 3 - TIR'!$C$13)/('Ejercicio 3 - TIR'!$E$13-'Ejercicio 3 - TIR'!$C$13),'Ejercicio 3 - TIR'!$C$13+SQRT(('Ejercicio 3 - TIR'!$E$13-'Ejercicio 3 - TIR'!$C$13)*('Ejercicio 3 - TIR'!$D$13-'Ejercicio 3 - TIR'!$C$13)*B935),'Ejercicio 3 - TIR'!$E$13-SQRT(('Ejercicio 3 - TIR'!$E$13-'Ejercicio 3 - TIR'!$C$13)*('Ejercicio 3 - TIR'!$E$13-'Ejercicio 3 - TIR'!$D$13)*(1-B935)))</f>
        <v>68906.0604748457</v>
      </c>
      <c r="D935" s="27">
        <f ca="1" t="shared" si="6951"/>
        <v>0.0719044290338398</v>
      </c>
      <c r="E935" s="28">
        <f ca="1">IF(D935&lt;=('Ejercicio 3 - TIR'!$D$14-'Ejercicio 3 - TIR'!$C$14)/('Ejercicio 3 - TIR'!$E$14-'Ejercicio 3 - TIR'!$C$14),'Ejercicio 3 - TIR'!$C$14+SQRT(('Ejercicio 3 - TIR'!$E$14-'Ejercicio 3 - TIR'!$C$14)*('Ejercicio 3 - TIR'!$D$14-'Ejercicio 3 - TIR'!$C$14)*D935),'Ejercicio 3 - TIR'!$E$14-SQRT(('Ejercicio 3 - TIR'!$E$14-'Ejercicio 3 - TIR'!$C$14)*('Ejercicio 3 - TIR'!$E$14-'Ejercicio 3 - TIR'!$D$14)*(1-D935)))</f>
        <v>27322.2472257574</v>
      </c>
      <c r="F935" s="27">
        <f ca="1" t="shared" si="6951"/>
        <v>0.278802330108644</v>
      </c>
      <c r="G935" s="28">
        <f ca="1">IF(F935&lt;=('Ejercicio 3 - TIR'!$D$18-'Ejercicio 3 - TIR'!$C$18)/('Ejercicio 3 - TIR'!$E$18-'Ejercicio 3 - TIR'!$C$18),'Ejercicio 3 - TIR'!$C$18+SQRT(('Ejercicio 3 - TIR'!$E$18-'Ejercicio 3 - TIR'!$C$18)*('Ejercicio 3 - TIR'!$D$18-'Ejercicio 3 - TIR'!$C$18)*F935),'Ejercicio 3 - TIR'!$E$18-SQRT(('Ejercicio 3 - TIR'!$E$18-'Ejercicio 3 - TIR'!$C$18)*('Ejercicio 3 - TIR'!$E$18-'Ejercicio 3 - TIR'!$D$18)*(1-F935)))</f>
        <v>36466.8655093713</v>
      </c>
      <c r="H935" s="27">
        <f ca="1" t="shared" ref="H935:L935" si="6952">RAND()</f>
        <v>0.765587824676837</v>
      </c>
      <c r="I935" s="28">
        <f ca="1">IF(H935&lt;=('Ejercicio 3 - TIR'!$D$18-'Ejercicio 3 - TIR'!$C$18)/('Ejercicio 3 - TIR'!$E$18-'Ejercicio 3 - TIR'!$C$18),'Ejercicio 3 - TIR'!$C$18+SQRT(('Ejercicio 3 - TIR'!$E$18-'Ejercicio 3 - TIR'!$C$18)*('Ejercicio 3 - TIR'!$D$18-'Ejercicio 3 - TIR'!$C$18)*H935),'Ejercicio 3 - TIR'!$E$18-SQRT(('Ejercicio 3 - TIR'!$E$18-'Ejercicio 3 - TIR'!$C$18)*('Ejercicio 3 - TIR'!$E$18-'Ejercicio 3 - TIR'!$D$18)*(1-H935)))</f>
        <v>40807.0400491732</v>
      </c>
      <c r="J935" s="27">
        <f ca="1" t="shared" si="6952"/>
        <v>0.398370462447639</v>
      </c>
      <c r="K935" s="28">
        <f ca="1">IF(J935&lt;=('Ejercicio 3 - TIR'!$D$18-'Ejercicio 3 - TIR'!$C$18)/('Ejercicio 3 - TIR'!$E$18-'Ejercicio 3 - TIR'!$C$18),'Ejercicio 3 - TIR'!$C$18+SQRT(('Ejercicio 3 - TIR'!$E$18-'Ejercicio 3 - TIR'!$C$18)*('Ejercicio 3 - TIR'!$D$18-'Ejercicio 3 - TIR'!$C$18)*J935),'Ejercicio 3 - TIR'!$E$18-SQRT(('Ejercicio 3 - TIR'!$E$18-'Ejercicio 3 - TIR'!$C$18)*('Ejercicio 3 - TIR'!$E$18-'Ejercicio 3 - TIR'!$D$18)*(1-J935)))</f>
        <v>37730.1726608884</v>
      </c>
      <c r="L935" s="27">
        <f ca="1" t="shared" si="6952"/>
        <v>0.249515772161014</v>
      </c>
      <c r="M935" s="28">
        <f ca="1">IF(L935&lt;=('Ejercicio 3 - TIR'!$D$18-'Ejercicio 3 - TIR'!$C$18)/('Ejercicio 3 - TIR'!$E$18-'Ejercicio 3 - TIR'!$C$18),'Ejercicio 3 - TIR'!$C$18+SQRT(('Ejercicio 3 - TIR'!$E$18-'Ejercicio 3 - TIR'!$C$18)*('Ejercicio 3 - TIR'!$D$18-'Ejercicio 3 - TIR'!$C$18)*L935),'Ejercicio 3 - TIR'!$E$18-SQRT(('Ejercicio 3 - TIR'!$E$18-'Ejercicio 3 - TIR'!$C$18)*('Ejercicio 3 - TIR'!$E$18-'Ejercicio 3 - TIR'!$D$18)*(1-L935)))</f>
        <v>36117.7909268095</v>
      </c>
      <c r="N935" s="27">
        <f ca="1" t="shared" ref="N935:R935" si="6953">RAND()</f>
        <v>0.529137662432911</v>
      </c>
      <c r="O935" s="28">
        <f ca="1">IF(N935&lt;=('Ejercicio 3 - TIR'!$D$18-'Ejercicio 3 - TIR'!$C$18)/('Ejercicio 3 - TIR'!$E$18-'Ejercicio 3 - TIR'!$C$18),'Ejercicio 3 - TIR'!$C$18+SQRT(('Ejercicio 3 - TIR'!$E$18-'Ejercicio 3 - TIR'!$C$18)*('Ejercicio 3 - TIR'!$D$18-'Ejercicio 3 - TIR'!$C$18)*N935),'Ejercicio 3 - TIR'!$E$18-SQRT(('Ejercicio 3 - TIR'!$E$18-'Ejercicio 3 - TIR'!$C$18)*('Ejercicio 3 - TIR'!$E$18-'Ejercicio 3 - TIR'!$D$18)*(1-N935)))</f>
        <v>38909.0206737293</v>
      </c>
      <c r="P935" s="27">
        <f ca="1" t="shared" si="6953"/>
        <v>0.378326570697493</v>
      </c>
      <c r="Q935" s="29">
        <f ca="1">IF(P935&lt;=('Ejercicio 3 - TIR'!$D$22-'Ejercicio 3 - TIR'!$C$22)/('Ejercicio 3 - TIR'!$E$22-'Ejercicio 3 - TIR'!$C$22),'Ejercicio 3 - TIR'!$C$22+SQRT(('Ejercicio 3 - TIR'!$E$22-'Ejercicio 3 - TIR'!$C$22)*('Ejercicio 3 - TIR'!$D$22-'Ejercicio 3 - TIR'!$C$22)*P935),'Ejercicio 3 - TIR'!$E$22-SQRT(('Ejercicio 3 - TIR'!$E$22-'Ejercicio 3 - TIR'!$C$22)*('Ejercicio 3 - TIR'!$E$22-'Ejercicio 3 - TIR'!$D$22)*(1-P935)))</f>
        <v>0.146095743470066</v>
      </c>
      <c r="R935" s="27">
        <f ca="1" t="shared" si="6953"/>
        <v>0.19770018196911</v>
      </c>
      <c r="S935" s="29">
        <f ca="1">IF(R935&lt;=('Ejercicio 3 - TIR'!$D$23-'Ejercicio 3 - TIR'!$C$23)/('Ejercicio 3 - TIR'!$E$23-'Ejercicio 3 - TIR'!$C$23),'Ejercicio 3 - TIR'!$C$23+SQRT(('Ejercicio 3 - TIR'!$E$23-'Ejercicio 3 - TIR'!$C$23)*('Ejercicio 3 - TIR'!$D$23-'Ejercicio 3 - TIR'!$C$23)*R935),'Ejercicio 3 - TIR'!$E$23-SQRT(('Ejercicio 3 - TIR'!$E$23-'Ejercicio 3 - TIR'!$C$23)*('Ejercicio 3 - TIR'!$E$23-'Ejercicio 3 - TIR'!$D$23)*(1-R935)))</f>
        <v>0.138864260588329</v>
      </c>
      <c r="T935" s="27">
        <f ca="1" t="shared" ref="T935:X935" si="6954">RAND()</f>
        <v>0.441899393850902</v>
      </c>
      <c r="U935" s="29">
        <f ca="1">IF(T935&lt;=('Ejercicio 3 - TIR'!$D$24-'Ejercicio 3 - TIR'!$C$24)/('Ejercicio 3 - TIR'!$E$24-'Ejercicio 3 - TIR'!$C$24),'Ejercicio 3 - TIR'!$C$24+SQRT(('Ejercicio 3 - TIR'!$E$24-'Ejercicio 3 - TIR'!$C$24)*('Ejercicio 3 - TIR'!$D$24-'Ejercicio 3 - TIR'!$C$24)*T935),'Ejercicio 3 - TIR'!$E$24-SQRT(('Ejercicio 3 - TIR'!$E$24-'Ejercicio 3 - TIR'!$C$24)*('Ejercicio 3 - TIR'!$E$24-'Ejercicio 3 - TIR'!$D$24)*(1-T935)))</f>
        <v>0.1804692310065</v>
      </c>
      <c r="V935" s="27">
        <f ca="1" t="shared" si="6954"/>
        <v>0.731262168568875</v>
      </c>
      <c r="W935" s="29">
        <f ca="1">IF(V935&lt;=('Ejercicio 3 - TIR'!$D$25-'Ejercicio 3 - TIR'!$C$25)/('Ejercicio 3 - TIR'!$E$25-'Ejercicio 3 - TIR'!$C$25),'Ejercicio 3 - TIR'!$C$25+SQRT(('Ejercicio 3 - TIR'!$E$25-'Ejercicio 3 - TIR'!$C$25)*('Ejercicio 3 - TIR'!$D$25-'Ejercicio 3 - TIR'!$C$25)*V935),'Ejercicio 3 - TIR'!$E$25-SQRT(('Ejercicio 3 - TIR'!$E$25-'Ejercicio 3 - TIR'!$C$25)*('Ejercicio 3 - TIR'!$E$25-'Ejercicio 3 - TIR'!$D$25)*(1-V935)))</f>
        <v>0.219331083977275</v>
      </c>
      <c r="X935" s="27">
        <f ca="1" t="shared" si="6954"/>
        <v>0.840573027821972</v>
      </c>
      <c r="Y935" s="29">
        <f ca="1">IF(X935&lt;=('Ejercicio 3 - TIR'!$D$26-'Ejercicio 3 - TIR'!$C$26)/('Ejercicio 3 - TIR'!$E$26-'Ejercicio 3 - TIR'!$C$26),'Ejercicio 3 - TIR'!$C$26+SQRT(('Ejercicio 3 - TIR'!$E$26-'Ejercicio 3 - TIR'!$C$26)*('Ejercicio 3 - TIR'!$D$26-'Ejercicio 3 - TIR'!$C$26)*X935),'Ejercicio 3 - TIR'!$E$26-SQRT(('Ejercicio 3 - TIR'!$E$26-'Ejercicio 3 - TIR'!$C$26)*('Ejercicio 3 - TIR'!$E$26-'Ejercicio 3 - TIR'!$D$26)*(1-X935)))</f>
        <v>0.25065880626557</v>
      </c>
      <c r="Z935" s="27">
        <f ca="1" t="shared" si="6668"/>
        <v>1.14609574347007</v>
      </c>
      <c r="AA935" s="27">
        <f ca="1" t="shared" si="6669"/>
        <v>1.30524748145047</v>
      </c>
      <c r="AB935" s="27">
        <f ca="1" t="shared" si="6670"/>
        <v>1.540804490701</v>
      </c>
      <c r="AC935" s="27">
        <f ca="1" t="shared" si="6671"/>
        <v>1.87875080984351</v>
      </c>
      <c r="AD935" s="27">
        <f ca="1" t="shared" si="6672"/>
        <v>2.34967624510936</v>
      </c>
      <c r="AE935" s="26">
        <f ca="1" t="shared" si="6673"/>
        <v>3991.66402171997</v>
      </c>
      <c r="AF935" s="26">
        <f ca="1" t="shared" si="6674"/>
        <v>4545.96349461315</v>
      </c>
      <c r="AG935" s="26">
        <f ca="1" t="shared" si="6675"/>
        <v>5366.37003066961</v>
      </c>
      <c r="AH935" s="26">
        <f ca="1" t="shared" si="6676"/>
        <v>6543.38178651954</v>
      </c>
      <c r="AI935" s="26">
        <f ca="1" t="shared" si="6677"/>
        <v>8183.5380540684</v>
      </c>
      <c r="AJ935" s="28">
        <f ca="1" t="shared" si="6678"/>
        <v>41794.5193379858</v>
      </c>
      <c r="AK935" s="28">
        <f ca="1" t="shared" si="6679"/>
        <v>53263.2862496317</v>
      </c>
      <c r="AL935" s="28">
        <f ca="1" t="shared" si="6680"/>
        <v>58134.8194708211</v>
      </c>
      <c r="AM935" s="28">
        <f ca="1" t="shared" si="6681"/>
        <v>67856.3289535018</v>
      </c>
      <c r="AN935" s="28">
        <f ca="1" t="shared" si="6682"/>
        <v>91423.6015975307</v>
      </c>
      <c r="AO935" s="28">
        <f ca="1">C935/'Ejercicio 3 - TIR'!$D$7</f>
        <v>13781.2120949691</v>
      </c>
      <c r="AP935" s="28">
        <f ca="1" t="shared" si="6683"/>
        <v>28013.3072430167</v>
      </c>
      <c r="AQ935" s="28">
        <f ca="1" t="shared" si="6684"/>
        <v>39482.0741546626</v>
      </c>
      <c r="AR935" s="28">
        <f ca="1" t="shared" si="6685"/>
        <v>44353.6073758519</v>
      </c>
      <c r="AS935" s="28">
        <f ca="1" t="shared" si="6686"/>
        <v>54075.1168585327</v>
      </c>
      <c r="AT935" s="28">
        <f ca="1" t="shared" si="6687"/>
        <v>77642.3895025615</v>
      </c>
      <c r="AU935" s="28">
        <f ca="1">AP935*'Ejercicio 3 - TIR'!$D$5</f>
        <v>14006.6536215084</v>
      </c>
      <c r="AV935" s="28">
        <f ca="1">AQ935*'Ejercicio 3 - TIR'!$D$5</f>
        <v>19741.0370773313</v>
      </c>
      <c r="AW935" s="28">
        <f ca="1">AR935*'Ejercicio 3 - TIR'!$D$5</f>
        <v>22176.803687926</v>
      </c>
      <c r="AX935" s="28">
        <f ca="1">AS935*'Ejercicio 3 - TIR'!$D$5</f>
        <v>27037.5584292664</v>
      </c>
      <c r="AY935" s="28">
        <f ca="1">AT935*'Ejercicio 3 - TIR'!$D$5</f>
        <v>38821.1947512808</v>
      </c>
      <c r="AZ935" s="28">
        <f ca="1" t="shared" ref="AZ935:BD935" si="6955">AJ935-AU935-AE935</f>
        <v>23796.2016947575</v>
      </c>
      <c r="BA935" s="28">
        <f ca="1" t="shared" si="6955"/>
        <v>28976.2856776873</v>
      </c>
      <c r="BB935" s="28">
        <f ca="1" t="shared" si="6955"/>
        <v>30591.6457522255</v>
      </c>
      <c r="BC935" s="28">
        <f ca="1" t="shared" si="6955"/>
        <v>34275.3887377159</v>
      </c>
      <c r="BD935" s="28">
        <f ca="1" t="shared" si="6955"/>
        <v>44418.8687921815</v>
      </c>
      <c r="BE935" s="28">
        <f ca="1" t="shared" ref="BE935:BI935" si="6956">AZ935/Z935</f>
        <v>20762.8392569622</v>
      </c>
      <c r="BF935" s="28">
        <f ca="1" t="shared" si="6956"/>
        <v>22199.8403287376</v>
      </c>
      <c r="BG935" s="28">
        <f ca="1" t="shared" si="6956"/>
        <v>19854.3331985666</v>
      </c>
      <c r="BH935" s="28">
        <f ca="1" t="shared" si="6956"/>
        <v>18243.7120229749</v>
      </c>
      <c r="BI935" s="28">
        <f ca="1" t="shared" si="6956"/>
        <v>18904.2506960844</v>
      </c>
      <c r="BJ935" s="28">
        <f ca="1" t="shared" si="6690"/>
        <v>64198.4352693672</v>
      </c>
      <c r="BK935" s="28">
        <f ca="1" t="shared" si="6691"/>
        <v>32381.3866883627</v>
      </c>
      <c r="BL935" s="28">
        <f ca="1" t="shared" si="6692"/>
        <v>96579.8219577299</v>
      </c>
      <c r="BM935" s="28">
        <f ca="1">BK935*'Ejercicio 3 - TIR'!$D$5</f>
        <v>16190.6933441814</v>
      </c>
      <c r="BN935" s="28">
        <f ca="1" t="shared" si="6693"/>
        <v>80389.1286135486</v>
      </c>
      <c r="BO935" s="28">
        <f ca="1" t="shared" si="6694"/>
        <v>34212.853273242</v>
      </c>
      <c r="BP935" s="28">
        <f ca="1" t="shared" si="6695"/>
        <v>-96228.3077006031</v>
      </c>
      <c r="BQ935" s="28">
        <f ca="1" t="shared" ref="BQ935:BT935" si="6957">BE935</f>
        <v>20762.8392569622</v>
      </c>
      <c r="BR935" s="28">
        <f ca="1" t="shared" si="6957"/>
        <v>22199.8403287376</v>
      </c>
      <c r="BS935" s="28">
        <f ca="1" t="shared" si="6957"/>
        <v>19854.3331985666</v>
      </c>
      <c r="BT935" s="28">
        <f ca="1" t="shared" si="6957"/>
        <v>18243.7120229749</v>
      </c>
      <c r="BU935" s="28">
        <f ca="1" t="shared" si="6697"/>
        <v>53117.1039693264</v>
      </c>
      <c r="BV935" s="30">
        <f ca="1" t="shared" si="6698"/>
        <v>10.477499421233</v>
      </c>
    </row>
    <row r="936" ht="15" customHeight="1" spans="1:74">
      <c r="A936" s="26">
        <v>935</v>
      </c>
      <c r="B936" s="27">
        <f ca="1" t="shared" ref="B936:F936" si="6958">RAND()</f>
        <v>0.308278517610338</v>
      </c>
      <c r="C936" s="28">
        <f ca="1">IF(B936&lt;=('Ejercicio 3 - TIR'!$D$13-'Ejercicio 3 - TIR'!$C$13)/('Ejercicio 3 - TIR'!$E$13-'Ejercicio 3 - TIR'!$C$13),'Ejercicio 3 - TIR'!$C$13+SQRT(('Ejercicio 3 - TIR'!$E$13-'Ejercicio 3 - TIR'!$C$13)*('Ejercicio 3 - TIR'!$D$13-'Ejercicio 3 - TIR'!$C$13)*B936),'Ejercicio 3 - TIR'!$E$13-SQRT(('Ejercicio 3 - TIR'!$E$13-'Ejercicio 3 - TIR'!$C$13)*('Ejercicio 3 - TIR'!$E$13-'Ejercicio 3 - TIR'!$D$13)*(1-B936)))</f>
        <v>71189.1378319288</v>
      </c>
      <c r="D936" s="27">
        <f ca="1" t="shared" si="6958"/>
        <v>0.692379090571075</v>
      </c>
      <c r="E936" s="28">
        <f ca="1">IF(D936&lt;=('Ejercicio 3 - TIR'!$D$14-'Ejercicio 3 - TIR'!$C$14)/('Ejercicio 3 - TIR'!$E$14-'Ejercicio 3 - TIR'!$C$14),'Ejercicio 3 - TIR'!$C$14+SQRT(('Ejercicio 3 - TIR'!$E$14-'Ejercicio 3 - TIR'!$C$14)*('Ejercicio 3 - TIR'!$D$14-'Ejercicio 3 - TIR'!$C$14)*D936),'Ejercicio 3 - TIR'!$E$14-SQRT(('Ejercicio 3 - TIR'!$E$14-'Ejercicio 3 - TIR'!$C$14)*('Ejercicio 3 - TIR'!$E$14-'Ejercicio 3 - TIR'!$D$14)*(1-D936)))</f>
        <v>33207.1260563485</v>
      </c>
      <c r="F936" s="27">
        <f ca="1" t="shared" si="6958"/>
        <v>0.981589935322119</v>
      </c>
      <c r="G936" s="28">
        <f ca="1">IF(F936&lt;=('Ejercicio 3 - TIR'!$D$18-'Ejercicio 3 - TIR'!$C$18)/('Ejercicio 3 - TIR'!$E$18-'Ejercicio 3 - TIR'!$C$18),'Ejercicio 3 - TIR'!$C$18+SQRT(('Ejercicio 3 - TIR'!$E$18-'Ejercicio 3 - TIR'!$C$18)*('Ejercicio 3 - TIR'!$D$18-'Ejercicio 3 - TIR'!$C$18)*F936),'Ejercicio 3 - TIR'!$E$18-SQRT(('Ejercicio 3 - TIR'!$E$18-'Ejercicio 3 - TIR'!$C$18)*('Ejercicio 3 - TIR'!$E$18-'Ejercicio 3 - TIR'!$D$18)*(1-F936)))</f>
        <v>43824.9447456221</v>
      </c>
      <c r="H936" s="27">
        <f ca="1" t="shared" ref="H936:L936" si="6959">RAND()</f>
        <v>0.429701848896236</v>
      </c>
      <c r="I936" s="28">
        <f ca="1">IF(H936&lt;=('Ejercicio 3 - TIR'!$D$18-'Ejercicio 3 - TIR'!$C$18)/('Ejercicio 3 - TIR'!$E$18-'Ejercicio 3 - TIR'!$C$18),'Ejercicio 3 - TIR'!$C$18+SQRT(('Ejercicio 3 - TIR'!$E$18-'Ejercicio 3 - TIR'!$C$18)*('Ejercicio 3 - TIR'!$D$18-'Ejercicio 3 - TIR'!$C$18)*H936),'Ejercicio 3 - TIR'!$E$18-SQRT(('Ejercicio 3 - TIR'!$E$18-'Ejercicio 3 - TIR'!$C$18)*('Ejercicio 3 - TIR'!$E$18-'Ejercicio 3 - TIR'!$D$18)*(1-H936)))</f>
        <v>38028.4044077535</v>
      </c>
      <c r="J936" s="27">
        <f ca="1" t="shared" si="6959"/>
        <v>0.573699557190487</v>
      </c>
      <c r="K936" s="28">
        <f ca="1">IF(J936&lt;=('Ejercicio 3 - TIR'!$D$18-'Ejercicio 3 - TIR'!$C$18)/('Ejercicio 3 - TIR'!$E$18-'Ejercicio 3 - TIR'!$C$18),'Ejercicio 3 - TIR'!$C$18+SQRT(('Ejercicio 3 - TIR'!$E$18-'Ejercicio 3 - TIR'!$C$18)*('Ejercicio 3 - TIR'!$D$18-'Ejercicio 3 - TIR'!$C$18)*J936),'Ejercicio 3 - TIR'!$E$18-SQRT(('Ejercicio 3 - TIR'!$E$18-'Ejercicio 3 - TIR'!$C$18)*('Ejercicio 3 - TIR'!$E$18-'Ejercicio 3 - TIR'!$D$18)*(1-J936)))</f>
        <v>39276.5798427315</v>
      </c>
      <c r="L936" s="27">
        <f ca="1" t="shared" si="6959"/>
        <v>0.947743438996251</v>
      </c>
      <c r="M936" s="28">
        <f ca="1">IF(L936&lt;=('Ejercicio 3 - TIR'!$D$18-'Ejercicio 3 - TIR'!$C$18)/('Ejercicio 3 - TIR'!$E$18-'Ejercicio 3 - TIR'!$C$18),'Ejercicio 3 - TIR'!$C$18+SQRT(('Ejercicio 3 - TIR'!$E$18-'Ejercicio 3 - TIR'!$C$18)*('Ejercicio 3 - TIR'!$D$18-'Ejercicio 3 - TIR'!$C$18)*L936),'Ejercicio 3 - TIR'!$E$18-SQRT(('Ejercicio 3 - TIR'!$E$18-'Ejercicio 3 - TIR'!$C$18)*('Ejercicio 3 - TIR'!$E$18-'Ejercicio 3 - TIR'!$D$18)*(1-L936)))</f>
        <v>43020.2924268263</v>
      </c>
      <c r="N936" s="27">
        <f ca="1" t="shared" ref="N936:R936" si="6960">RAND()</f>
        <v>0.605545128484261</v>
      </c>
      <c r="O936" s="28">
        <f ca="1">IF(N936&lt;=('Ejercicio 3 - TIR'!$D$18-'Ejercicio 3 - TIR'!$C$18)/('Ejercicio 3 - TIR'!$E$18-'Ejercicio 3 - TIR'!$C$18),'Ejercicio 3 - TIR'!$C$18+SQRT(('Ejercicio 3 - TIR'!$E$18-'Ejercicio 3 - TIR'!$C$18)*('Ejercicio 3 - TIR'!$D$18-'Ejercicio 3 - TIR'!$C$18)*N936),'Ejercicio 3 - TIR'!$E$18-SQRT(('Ejercicio 3 - TIR'!$E$18-'Ejercicio 3 - TIR'!$C$18)*('Ejercicio 3 - TIR'!$E$18-'Ejercicio 3 - TIR'!$D$18)*(1-N936)))</f>
        <v>39530.5702490795</v>
      </c>
      <c r="P936" s="27">
        <f ca="1" t="shared" si="6960"/>
        <v>0.637556358027293</v>
      </c>
      <c r="Q936" s="29">
        <f ca="1">IF(P936&lt;=('Ejercicio 3 - TIR'!$D$22-'Ejercicio 3 - TIR'!$C$22)/('Ejercicio 3 - TIR'!$E$22-'Ejercicio 3 - TIR'!$C$22),'Ejercicio 3 - TIR'!$C$22+SQRT(('Ejercicio 3 - TIR'!$E$22-'Ejercicio 3 - TIR'!$C$22)*('Ejercicio 3 - TIR'!$D$22-'Ejercicio 3 - TIR'!$C$22)*P936),'Ejercicio 3 - TIR'!$E$22-SQRT(('Ejercicio 3 - TIR'!$E$22-'Ejercicio 3 - TIR'!$C$22)*('Ejercicio 3 - TIR'!$E$22-'Ejercicio 3 - TIR'!$D$22)*(1-P936)))</f>
        <v>0.154457906202684</v>
      </c>
      <c r="R936" s="27">
        <f ca="1" t="shared" si="6960"/>
        <v>0.383685662630706</v>
      </c>
      <c r="S936" s="29">
        <f ca="1">IF(R936&lt;=('Ejercicio 3 - TIR'!$D$23-'Ejercicio 3 - TIR'!$C$23)/('Ejercicio 3 - TIR'!$E$23-'Ejercicio 3 - TIR'!$C$23),'Ejercicio 3 - TIR'!$C$23+SQRT(('Ejercicio 3 - TIR'!$E$23-'Ejercicio 3 - TIR'!$C$23)*('Ejercicio 3 - TIR'!$D$23-'Ejercicio 3 - TIR'!$C$23)*R936),'Ejercicio 3 - TIR'!$E$23-SQRT(('Ejercicio 3 - TIR'!$E$23-'Ejercicio 3 - TIR'!$C$23)*('Ejercicio 3 - TIR'!$E$23-'Ejercicio 3 - TIR'!$D$23)*(1-R936)))</f>
        <v>0.146279919952984</v>
      </c>
      <c r="T936" s="27">
        <f ca="1" t="shared" ref="T936:X936" si="6961">RAND()</f>
        <v>0.304481714499746</v>
      </c>
      <c r="U936" s="29">
        <f ca="1">IF(T936&lt;=('Ejercicio 3 - TIR'!$D$24-'Ejercicio 3 - TIR'!$C$24)/('Ejercicio 3 - TIR'!$E$24-'Ejercicio 3 - TIR'!$C$24),'Ejercicio 3 - TIR'!$C$24+SQRT(('Ejercicio 3 - TIR'!$E$24-'Ejercicio 3 - TIR'!$C$24)*('Ejercicio 3 - TIR'!$D$24-'Ejercicio 3 - TIR'!$C$24)*T936),'Ejercicio 3 - TIR'!$E$24-SQRT(('Ejercicio 3 - TIR'!$E$24-'Ejercicio 3 - TIR'!$C$24)*('Ejercicio 3 - TIR'!$E$24-'Ejercicio 3 - TIR'!$D$24)*(1-T936)))</f>
        <v>0.175286589339993</v>
      </c>
      <c r="V936" s="27">
        <f ca="1" t="shared" si="6961"/>
        <v>0.199393639938124</v>
      </c>
      <c r="W936" s="29">
        <f ca="1">IF(V936&lt;=('Ejercicio 3 - TIR'!$D$25-'Ejercicio 3 - TIR'!$C$25)/('Ejercicio 3 - TIR'!$E$25-'Ejercicio 3 - TIR'!$C$25),'Ejercicio 3 - TIR'!$C$25+SQRT(('Ejercicio 3 - TIR'!$E$25-'Ejercicio 3 - TIR'!$C$25)*('Ejercicio 3 - TIR'!$D$25-'Ejercicio 3 - TIR'!$C$25)*V936),'Ejercicio 3 - TIR'!$E$25-SQRT(('Ejercicio 3 - TIR'!$E$25-'Ejercicio 3 - TIR'!$C$25)*('Ejercicio 3 - TIR'!$E$25-'Ejercicio 3 - TIR'!$D$25)*(1-V936)))</f>
        <v>0.196707815414152</v>
      </c>
      <c r="X936" s="27">
        <f ca="1" t="shared" si="6961"/>
        <v>0.730052198155098</v>
      </c>
      <c r="Y936" s="29">
        <f ca="1">IF(X936&lt;=('Ejercicio 3 - TIR'!$D$26-'Ejercicio 3 - TIR'!$C$26)/('Ejercicio 3 - TIR'!$E$26-'Ejercicio 3 - TIR'!$C$26),'Ejercicio 3 - TIR'!$C$26+SQRT(('Ejercicio 3 - TIR'!$E$26-'Ejercicio 3 - TIR'!$C$26)*('Ejercicio 3 - TIR'!$D$26-'Ejercicio 3 - TIR'!$C$26)*X936),'Ejercicio 3 - TIR'!$E$26-SQRT(('Ejercicio 3 - TIR'!$E$26-'Ejercicio 3 - TIR'!$C$26)*('Ejercicio 3 - TIR'!$E$26-'Ejercicio 3 - TIR'!$D$26)*(1-X936)))</f>
        <v>0.241819924961278</v>
      </c>
      <c r="Z936" s="27">
        <f ca="1" t="shared" si="6668"/>
        <v>1.15445790620268</v>
      </c>
      <c r="AA936" s="27">
        <f ca="1" t="shared" si="6669"/>
        <v>1.3233319163111</v>
      </c>
      <c r="AB936" s="27">
        <f ca="1" t="shared" si="6670"/>
        <v>1.55529425448603</v>
      </c>
      <c r="AC936" s="27">
        <f ca="1" t="shared" si="6671"/>
        <v>1.86123278961216</v>
      </c>
      <c r="AD936" s="27">
        <f ca="1" t="shared" si="6672"/>
        <v>2.31131596313165</v>
      </c>
      <c r="AE936" s="26">
        <f ca="1" t="shared" si="6673"/>
        <v>5129.1031616722</v>
      </c>
      <c r="AF936" s="26">
        <f ca="1" t="shared" si="6674"/>
        <v>5879.38796159221</v>
      </c>
      <c r="AG936" s="26">
        <f ca="1" t="shared" si="6675"/>
        <v>6909.96582478632</v>
      </c>
      <c r="AH936" s="26">
        <f ca="1" t="shared" si="6676"/>
        <v>8269.21010676649</v>
      </c>
      <c r="AI936" s="26">
        <f ca="1" t="shared" si="6677"/>
        <v>10268.8698742738</v>
      </c>
      <c r="AJ936" s="28">
        <f ca="1" t="shared" si="6678"/>
        <v>50594.0539504792</v>
      </c>
      <c r="AK936" s="28">
        <f ca="1" t="shared" si="6679"/>
        <v>50324.201279166</v>
      </c>
      <c r="AL936" s="28">
        <f ca="1" t="shared" si="6680"/>
        <v>61086.6389652623</v>
      </c>
      <c r="AM936" s="28">
        <f ca="1" t="shared" si="6681"/>
        <v>80070.778883513</v>
      </c>
      <c r="AN936" s="28">
        <f ca="1" t="shared" si="6682"/>
        <v>91367.6380483944</v>
      </c>
      <c r="AO936" s="28">
        <f ca="1">C936/'Ejercicio 3 - TIR'!$D$7</f>
        <v>14237.8275663858</v>
      </c>
      <c r="AP936" s="28">
        <f ca="1" t="shared" si="6683"/>
        <v>36356.2263840935</v>
      </c>
      <c r="AQ936" s="28">
        <f ca="1" t="shared" si="6684"/>
        <v>36086.3737127802</v>
      </c>
      <c r="AR936" s="28">
        <f ca="1" t="shared" si="6685"/>
        <v>46848.8113988766</v>
      </c>
      <c r="AS936" s="28">
        <f ca="1" t="shared" si="6686"/>
        <v>65832.9513171272</v>
      </c>
      <c r="AT936" s="28">
        <f ca="1" t="shared" si="6687"/>
        <v>77129.8104820086</v>
      </c>
      <c r="AU936" s="28">
        <f ca="1">AP936*'Ejercicio 3 - TIR'!$D$5</f>
        <v>18178.1131920467</v>
      </c>
      <c r="AV936" s="28">
        <f ca="1">AQ936*'Ejercicio 3 - TIR'!$D$5</f>
        <v>18043.1868563901</v>
      </c>
      <c r="AW936" s="28">
        <f ca="1">AR936*'Ejercicio 3 - TIR'!$D$5</f>
        <v>23424.4056994383</v>
      </c>
      <c r="AX936" s="28">
        <f ca="1">AS936*'Ejercicio 3 - TIR'!$D$5</f>
        <v>32916.4756585636</v>
      </c>
      <c r="AY936" s="28">
        <f ca="1">AT936*'Ejercicio 3 - TIR'!$D$5</f>
        <v>38564.9052410043</v>
      </c>
      <c r="AZ936" s="28">
        <f ca="1" t="shared" ref="AZ936:BD936" si="6962">AJ936-AU936-AE936</f>
        <v>27286.8375967603</v>
      </c>
      <c r="BA936" s="28">
        <f ca="1" t="shared" si="6962"/>
        <v>26401.6264611837</v>
      </c>
      <c r="BB936" s="28">
        <f ca="1" t="shared" si="6962"/>
        <v>30752.2674410377</v>
      </c>
      <c r="BC936" s="28">
        <f ca="1" t="shared" si="6962"/>
        <v>38885.0931181829</v>
      </c>
      <c r="BD936" s="28">
        <f ca="1" t="shared" si="6962"/>
        <v>42533.8629331163</v>
      </c>
      <c r="BE936" s="28">
        <f ca="1" t="shared" ref="BE936:BI936" si="6963">AZ936/Z936</f>
        <v>23636.0610899309</v>
      </c>
      <c r="BF936" s="28">
        <f ca="1" t="shared" si="6963"/>
        <v>19950.8725934612</v>
      </c>
      <c r="BG936" s="28">
        <f ca="1" t="shared" si="6963"/>
        <v>19772.6361762972</v>
      </c>
      <c r="BH936" s="28">
        <f ca="1" t="shared" si="6963"/>
        <v>20892.1169534551</v>
      </c>
      <c r="BI936" s="28">
        <f ca="1" t="shared" si="6963"/>
        <v>18402.4441537133</v>
      </c>
      <c r="BJ936" s="28">
        <f ca="1" t="shared" si="6690"/>
        <v>76752.1605437632</v>
      </c>
      <c r="BK936" s="28">
        <f ca="1" t="shared" si="6691"/>
        <v>32908.1181345032</v>
      </c>
      <c r="BL936" s="28">
        <f ca="1" t="shared" si="6692"/>
        <v>109660.278678266</v>
      </c>
      <c r="BM936" s="28">
        <f ca="1">BK936*'Ejercicio 3 - TIR'!$D$5</f>
        <v>16454.0590672516</v>
      </c>
      <c r="BN936" s="28">
        <f ca="1" t="shared" si="6693"/>
        <v>93206.2196110149</v>
      </c>
      <c r="BO936" s="28">
        <f ca="1" t="shared" si="6694"/>
        <v>40326.0398395414</v>
      </c>
      <c r="BP936" s="28">
        <f ca="1" t="shared" si="6695"/>
        <v>-104396.263888277</v>
      </c>
      <c r="BQ936" s="28">
        <f ca="1" t="shared" ref="BQ936:BT936" si="6964">BE936</f>
        <v>23636.0610899309</v>
      </c>
      <c r="BR936" s="28">
        <f ca="1" t="shared" si="6964"/>
        <v>19950.8725934612</v>
      </c>
      <c r="BS936" s="28">
        <f ca="1" t="shared" si="6964"/>
        <v>19772.6361762972</v>
      </c>
      <c r="BT936" s="28">
        <f ca="1" t="shared" si="6964"/>
        <v>20892.1169534551</v>
      </c>
      <c r="BU936" s="28">
        <f ca="1" t="shared" si="6697"/>
        <v>58728.4839932548</v>
      </c>
      <c r="BV936" s="30">
        <f ca="1" t="shared" si="6698"/>
        <v>9.7319535653668</v>
      </c>
    </row>
    <row r="937" ht="15" customHeight="1" spans="1:74">
      <c r="A937" s="26">
        <v>936</v>
      </c>
      <c r="B937" s="27">
        <f ca="1" t="shared" ref="B937:F937" si="6965">RAND()</f>
        <v>0.94494899238499</v>
      </c>
      <c r="C937" s="28">
        <f ca="1">IF(B937&lt;=('Ejercicio 3 - TIR'!$D$13-'Ejercicio 3 - TIR'!$C$13)/('Ejercicio 3 - TIR'!$E$13-'Ejercicio 3 - TIR'!$C$13),'Ejercicio 3 - TIR'!$C$13+SQRT(('Ejercicio 3 - TIR'!$E$13-'Ejercicio 3 - TIR'!$C$13)*('Ejercicio 3 - TIR'!$D$13-'Ejercicio 3 - TIR'!$C$13)*B937),'Ejercicio 3 - TIR'!$E$13-SQRT(('Ejercicio 3 - TIR'!$E$13-'Ejercicio 3 - TIR'!$C$13)*('Ejercicio 3 - TIR'!$E$13-'Ejercicio 3 - TIR'!$D$13)*(1-B937)))</f>
        <v>91872.1953063566</v>
      </c>
      <c r="D937" s="27">
        <f ca="1" t="shared" si="6965"/>
        <v>0.352213855763867</v>
      </c>
      <c r="E937" s="28">
        <f ca="1">IF(D937&lt;=('Ejercicio 3 - TIR'!$D$14-'Ejercicio 3 - TIR'!$C$14)/('Ejercicio 3 - TIR'!$E$14-'Ejercicio 3 - TIR'!$C$14),'Ejercicio 3 - TIR'!$C$14+SQRT(('Ejercicio 3 - TIR'!$E$14-'Ejercicio 3 - TIR'!$C$14)*('Ejercicio 3 - TIR'!$D$14-'Ejercicio 3 - TIR'!$C$14)*D937),'Ejercicio 3 - TIR'!$E$14-SQRT(('Ejercicio 3 - TIR'!$E$14-'Ejercicio 3 - TIR'!$C$14)*('Ejercicio 3 - TIR'!$E$14-'Ejercicio 3 - TIR'!$D$14)*(1-D937)))</f>
        <v>30142.6209550703</v>
      </c>
      <c r="F937" s="27">
        <f ca="1" t="shared" si="6965"/>
        <v>0.438963539100215</v>
      </c>
      <c r="G937" s="28">
        <f ca="1">IF(F937&lt;=('Ejercicio 3 - TIR'!$D$18-'Ejercicio 3 - TIR'!$C$18)/('Ejercicio 3 - TIR'!$E$18-'Ejercicio 3 - TIR'!$C$18),'Ejercicio 3 - TIR'!$C$18+SQRT(('Ejercicio 3 - TIR'!$E$18-'Ejercicio 3 - TIR'!$C$18)*('Ejercicio 3 - TIR'!$D$18-'Ejercicio 3 - TIR'!$C$18)*F937),'Ejercicio 3 - TIR'!$E$18-SQRT(('Ejercicio 3 - TIR'!$E$18-'Ejercicio 3 - TIR'!$C$18)*('Ejercicio 3 - TIR'!$E$18-'Ejercicio 3 - TIR'!$D$18)*(1-F937)))</f>
        <v>38114.4642993258</v>
      </c>
      <c r="H937" s="27">
        <f ca="1" t="shared" ref="H937:L937" si="6966">RAND()</f>
        <v>0.354909830732635</v>
      </c>
      <c r="I937" s="28">
        <f ca="1">IF(H937&lt;=('Ejercicio 3 - TIR'!$D$18-'Ejercicio 3 - TIR'!$C$18)/('Ejercicio 3 - TIR'!$E$18-'Ejercicio 3 - TIR'!$C$18),'Ejercicio 3 - TIR'!$C$18+SQRT(('Ejercicio 3 - TIR'!$E$18-'Ejercicio 3 - TIR'!$C$18)*('Ejercicio 3 - TIR'!$D$18-'Ejercicio 3 - TIR'!$C$18)*H937),'Ejercicio 3 - TIR'!$E$18-SQRT(('Ejercicio 3 - TIR'!$E$18-'Ejercicio 3 - TIR'!$C$18)*('Ejercicio 3 - TIR'!$E$18-'Ejercicio 3 - TIR'!$D$18)*(1-H937)))</f>
        <v>37296.3329563484</v>
      </c>
      <c r="J937" s="27">
        <f ca="1" t="shared" si="6966"/>
        <v>0.896976287647025</v>
      </c>
      <c r="K937" s="28">
        <f ca="1">IF(J937&lt;=('Ejercicio 3 - TIR'!$D$18-'Ejercicio 3 - TIR'!$C$18)/('Ejercicio 3 - TIR'!$E$18-'Ejercicio 3 - TIR'!$C$18),'Ejercicio 3 - TIR'!$C$18+SQRT(('Ejercicio 3 - TIR'!$E$18-'Ejercicio 3 - TIR'!$C$18)*('Ejercicio 3 - TIR'!$D$18-'Ejercicio 3 - TIR'!$C$18)*J937),'Ejercicio 3 - TIR'!$E$18-SQRT(('Ejercicio 3 - TIR'!$E$18-'Ejercicio 3 - TIR'!$C$18)*('Ejercicio 3 - TIR'!$E$18-'Ejercicio 3 - TIR'!$D$18)*(1-J937)))</f>
        <v>42220.291665215</v>
      </c>
      <c r="L937" s="27">
        <f ca="1" t="shared" si="6966"/>
        <v>0.992288451220226</v>
      </c>
      <c r="M937" s="28">
        <f ca="1">IF(L937&lt;=('Ejercicio 3 - TIR'!$D$18-'Ejercicio 3 - TIR'!$C$18)/('Ejercicio 3 - TIR'!$E$18-'Ejercicio 3 - TIR'!$C$18),'Ejercicio 3 - TIR'!$C$18+SQRT(('Ejercicio 3 - TIR'!$E$18-'Ejercicio 3 - TIR'!$C$18)*('Ejercicio 3 - TIR'!$D$18-'Ejercicio 3 - TIR'!$C$18)*L937),'Ejercicio 3 - TIR'!$E$18-SQRT(('Ejercicio 3 - TIR'!$E$18-'Ejercicio 3 - TIR'!$C$18)*('Ejercicio 3 - TIR'!$E$18-'Ejercicio 3 - TIR'!$D$18)*(1-L937)))</f>
        <v>44239.4961154057</v>
      </c>
      <c r="N937" s="27">
        <f ca="1" t="shared" ref="N937:R937" si="6967">RAND()</f>
        <v>0.554510129377701</v>
      </c>
      <c r="O937" s="28">
        <f ca="1">IF(N937&lt;=('Ejercicio 3 - TIR'!$D$18-'Ejercicio 3 - TIR'!$C$18)/('Ejercicio 3 - TIR'!$E$18-'Ejercicio 3 - TIR'!$C$18),'Ejercicio 3 - TIR'!$C$18+SQRT(('Ejercicio 3 - TIR'!$E$18-'Ejercicio 3 - TIR'!$C$18)*('Ejercicio 3 - TIR'!$D$18-'Ejercicio 3 - TIR'!$C$18)*N937),'Ejercicio 3 - TIR'!$E$18-SQRT(('Ejercicio 3 - TIR'!$E$18-'Ejercicio 3 - TIR'!$C$18)*('Ejercicio 3 - TIR'!$E$18-'Ejercicio 3 - TIR'!$D$18)*(1-N937)))</f>
        <v>39120.1161948001</v>
      </c>
      <c r="P937" s="27">
        <f ca="1" t="shared" si="6967"/>
        <v>0.0794307730706443</v>
      </c>
      <c r="Q937" s="29">
        <f ca="1">IF(P937&lt;=('Ejercicio 3 - TIR'!$D$22-'Ejercicio 3 - TIR'!$C$22)/('Ejercicio 3 - TIR'!$E$22-'Ejercicio 3 - TIR'!$C$22),'Ejercicio 3 - TIR'!$C$22+SQRT(('Ejercicio 3 - TIR'!$E$22-'Ejercicio 3 - TIR'!$C$22)*('Ejercicio 3 - TIR'!$D$22-'Ejercicio 3 - TIR'!$C$22)*P937),'Ejercicio 3 - TIR'!$E$22-SQRT(('Ejercicio 3 - TIR'!$E$22-'Ejercicio 3 - TIR'!$C$22)*('Ejercicio 3 - TIR'!$E$22-'Ejercicio 3 - TIR'!$D$22)*(1-P937)))</f>
        <v>0.131957231766892</v>
      </c>
      <c r="R937" s="27">
        <f ca="1" t="shared" si="6967"/>
        <v>0.994873220829054</v>
      </c>
      <c r="S937" s="29">
        <f ca="1">IF(R937&lt;=('Ejercicio 3 - TIR'!$D$23-'Ejercicio 3 - TIR'!$C$23)/('Ejercicio 3 - TIR'!$E$23-'Ejercicio 3 - TIR'!$C$23),'Ejercicio 3 - TIR'!$C$23+SQRT(('Ejercicio 3 - TIR'!$E$23-'Ejercicio 3 - TIR'!$C$23)*('Ejercicio 3 - TIR'!$D$23-'Ejercicio 3 - TIR'!$C$23)*R937),'Ejercicio 3 - TIR'!$E$23-SQRT(('Ejercicio 3 - TIR'!$E$23-'Ejercicio 3 - TIR'!$C$23)*('Ejercicio 3 - TIR'!$E$23-'Ejercicio 3 - TIR'!$D$23)*(1-R937)))</f>
        <v>0.17696220433411</v>
      </c>
      <c r="T937" s="27">
        <f ca="1" t="shared" ref="T937:X937" si="6968">RAND()</f>
        <v>0.129202437517417</v>
      </c>
      <c r="U937" s="29">
        <f ca="1">IF(T937&lt;=('Ejercicio 3 - TIR'!$D$24-'Ejercicio 3 - TIR'!$C$24)/('Ejercicio 3 - TIR'!$E$24-'Ejercicio 3 - TIR'!$C$24),'Ejercicio 3 - TIR'!$C$24+SQRT(('Ejercicio 3 - TIR'!$E$24-'Ejercicio 3 - TIR'!$C$24)*('Ejercicio 3 - TIR'!$D$24-'Ejercicio 3 - TIR'!$C$24)*T937),'Ejercicio 3 - TIR'!$E$24-SQRT(('Ejercicio 3 - TIR'!$E$24-'Ejercicio 3 - TIR'!$C$24)*('Ejercicio 3 - TIR'!$E$24-'Ejercicio 3 - TIR'!$D$24)*(1-T937)))</f>
        <v>0.166471949453133</v>
      </c>
      <c r="V937" s="27">
        <f ca="1" t="shared" si="6968"/>
        <v>0.853979375767901</v>
      </c>
      <c r="W937" s="29">
        <f ca="1">IF(V937&lt;=('Ejercicio 3 - TIR'!$D$25-'Ejercicio 3 - TIR'!$C$25)/('Ejercicio 3 - TIR'!$E$25-'Ejercicio 3 - TIR'!$C$25),'Ejercicio 3 - TIR'!$C$25+SQRT(('Ejercicio 3 - TIR'!$E$25-'Ejercicio 3 - TIR'!$C$25)*('Ejercicio 3 - TIR'!$D$25-'Ejercicio 3 - TIR'!$C$25)*V937),'Ejercicio 3 - TIR'!$E$25-SQRT(('Ejercicio 3 - TIR'!$E$25-'Ejercicio 3 - TIR'!$C$25)*('Ejercicio 3 - TIR'!$E$25-'Ejercicio 3 - TIR'!$D$25)*(1-V937)))</f>
        <v>0.22739309431142</v>
      </c>
      <c r="X937" s="27">
        <f ca="1" t="shared" si="6968"/>
        <v>0.0816465825852277</v>
      </c>
      <c r="Y937" s="29">
        <f ca="1">IF(X937&lt;=('Ejercicio 3 - TIR'!$D$26-'Ejercicio 3 - TIR'!$C$26)/('Ejercicio 3 - TIR'!$E$26-'Ejercicio 3 - TIR'!$C$26),'Ejercicio 3 - TIR'!$C$26+SQRT(('Ejercicio 3 - TIR'!$E$26-'Ejercicio 3 - TIR'!$C$26)*('Ejercicio 3 - TIR'!$D$26-'Ejercicio 3 - TIR'!$C$26)*X937),'Ejercicio 3 - TIR'!$E$26-SQRT(('Ejercicio 3 - TIR'!$E$26-'Ejercicio 3 - TIR'!$C$26)*('Ejercicio 3 - TIR'!$E$26-'Ejercicio 3 - TIR'!$D$26)*(1-X937)))</f>
        <v>0.204847416373905</v>
      </c>
      <c r="Z937" s="27">
        <f ca="1" t="shared" si="6668"/>
        <v>1.13195723176689</v>
      </c>
      <c r="AA937" s="27">
        <f ca="1" t="shared" si="6669"/>
        <v>1.3322708787123</v>
      </c>
      <c r="AB937" s="27">
        <f ca="1" t="shared" si="6670"/>
        <v>1.55405660909117</v>
      </c>
      <c r="AC937" s="27">
        <f ca="1" t="shared" si="6671"/>
        <v>1.90743835016753</v>
      </c>
      <c r="AD937" s="27">
        <f ca="1" t="shared" si="6672"/>
        <v>2.29817216809185</v>
      </c>
      <c r="AE937" s="26">
        <f ca="1" t="shared" si="6673"/>
        <v>3977.53681942977</v>
      </c>
      <c r="AF937" s="26">
        <f ca="1" t="shared" si="6674"/>
        <v>4681.41050281614</v>
      </c>
      <c r="AG937" s="26">
        <f ca="1" t="shared" si="6675"/>
        <v>5460.73403541032</v>
      </c>
      <c r="AH937" s="26">
        <f ca="1" t="shared" si="6676"/>
        <v>6702.46724493396</v>
      </c>
      <c r="AI937" s="26">
        <f ca="1" t="shared" si="6677"/>
        <v>8075.45034338941</v>
      </c>
      <c r="AJ937" s="28">
        <f ca="1" t="shared" si="6678"/>
        <v>43143.9434985428</v>
      </c>
      <c r="AK937" s="28">
        <f ca="1" t="shared" si="6679"/>
        <v>49688.8182805006</v>
      </c>
      <c r="AL937" s="28">
        <f ca="1" t="shared" si="6680"/>
        <v>65612.7233000843</v>
      </c>
      <c r="AM937" s="28">
        <f ca="1" t="shared" si="6681"/>
        <v>84384.1114826122</v>
      </c>
      <c r="AN937" s="28">
        <f ca="1" t="shared" si="6682"/>
        <v>89904.7622514089</v>
      </c>
      <c r="AO937" s="28">
        <f ca="1">C937/'Ejercicio 3 - TIR'!$D$7</f>
        <v>18374.4390612713</v>
      </c>
      <c r="AP937" s="28">
        <f ca="1" t="shared" si="6683"/>
        <v>24769.5044372715</v>
      </c>
      <c r="AQ937" s="28">
        <f ca="1" t="shared" si="6684"/>
        <v>31314.3792192293</v>
      </c>
      <c r="AR937" s="28">
        <f ca="1" t="shared" si="6685"/>
        <v>47238.284238813</v>
      </c>
      <c r="AS937" s="28">
        <f ca="1" t="shared" si="6686"/>
        <v>66009.6724213409</v>
      </c>
      <c r="AT937" s="28">
        <f ca="1" t="shared" si="6687"/>
        <v>71530.3231901375</v>
      </c>
      <c r="AU937" s="28">
        <f ca="1">AP937*'Ejercicio 3 - TIR'!$D$5</f>
        <v>12384.7522186357</v>
      </c>
      <c r="AV937" s="28">
        <f ca="1">AQ937*'Ejercicio 3 - TIR'!$D$5</f>
        <v>15657.1896096147</v>
      </c>
      <c r="AW937" s="28">
        <f ca="1">AR937*'Ejercicio 3 - TIR'!$D$5</f>
        <v>23619.1421194065</v>
      </c>
      <c r="AX937" s="28">
        <f ca="1">AS937*'Ejercicio 3 - TIR'!$D$5</f>
        <v>33004.8362106704</v>
      </c>
      <c r="AY937" s="28">
        <f ca="1">AT937*'Ejercicio 3 - TIR'!$D$5</f>
        <v>35765.1615950688</v>
      </c>
      <c r="AZ937" s="28">
        <f ca="1" t="shared" ref="AZ937:BD937" si="6969">AJ937-AU937-AE937</f>
        <v>26781.6544604773</v>
      </c>
      <c r="BA937" s="28">
        <f ca="1" t="shared" si="6969"/>
        <v>29350.2181680698</v>
      </c>
      <c r="BB937" s="28">
        <f ca="1" t="shared" si="6969"/>
        <v>36532.8471452675</v>
      </c>
      <c r="BC937" s="28">
        <f ca="1" t="shared" si="6969"/>
        <v>44676.8080270078</v>
      </c>
      <c r="BD937" s="28">
        <f ca="1" t="shared" si="6969"/>
        <v>46064.1503129507</v>
      </c>
      <c r="BE937" s="28">
        <f ca="1" t="shared" ref="BE937:BI937" si="6970">AZ937/Z937</f>
        <v>23659.5992400467</v>
      </c>
      <c r="BF937" s="28">
        <f ca="1" t="shared" si="6970"/>
        <v>22030.2182064042</v>
      </c>
      <c r="BG937" s="28">
        <f ca="1" t="shared" si="6970"/>
        <v>23508.0542958035</v>
      </c>
      <c r="BH937" s="28">
        <f ca="1" t="shared" si="6970"/>
        <v>23422.4125896829</v>
      </c>
      <c r="BI937" s="28">
        <f ca="1" t="shared" si="6970"/>
        <v>20043.8204554523</v>
      </c>
      <c r="BJ937" s="28">
        <f ca="1" t="shared" si="6690"/>
        <v>69272.9325522846</v>
      </c>
      <c r="BK937" s="28">
        <f ca="1" t="shared" si="6691"/>
        <v>42227.6244549135</v>
      </c>
      <c r="BL937" s="28">
        <f ca="1" t="shared" si="6692"/>
        <v>111500.557007198</v>
      </c>
      <c r="BM937" s="28">
        <f ca="1">BK937*'Ejercicio 3 - TIR'!$D$5</f>
        <v>21113.8122274567</v>
      </c>
      <c r="BN937" s="28">
        <f ca="1" t="shared" si="6693"/>
        <v>90386.7447797414</v>
      </c>
      <c r="BO937" s="28">
        <f ca="1" t="shared" si="6694"/>
        <v>39329.8404857059</v>
      </c>
      <c r="BP937" s="28">
        <f ca="1" t="shared" si="6695"/>
        <v>-122014.816261427</v>
      </c>
      <c r="BQ937" s="28">
        <f ca="1" t="shared" ref="BQ937:BT937" si="6971">BE937</f>
        <v>23659.5992400467</v>
      </c>
      <c r="BR937" s="28">
        <f ca="1" t="shared" si="6971"/>
        <v>22030.2182064042</v>
      </c>
      <c r="BS937" s="28">
        <f ca="1" t="shared" si="6971"/>
        <v>23508.0542958035</v>
      </c>
      <c r="BT937" s="28">
        <f ca="1" t="shared" si="6971"/>
        <v>23422.4125896829</v>
      </c>
      <c r="BU937" s="28">
        <f ca="1" t="shared" si="6697"/>
        <v>59373.6609411583</v>
      </c>
      <c r="BV937" s="30">
        <f ca="1" t="shared" si="6698"/>
        <v>6.66405359286892</v>
      </c>
    </row>
    <row r="938" ht="15" customHeight="1" spans="1:74">
      <c r="A938" s="26">
        <v>937</v>
      </c>
      <c r="B938" s="27">
        <f ca="1" t="shared" ref="B938:F938" si="6972">RAND()</f>
        <v>0.766816251654489</v>
      </c>
      <c r="C938" s="28">
        <f ca="1">IF(B938&lt;=('Ejercicio 3 - TIR'!$D$13-'Ejercicio 3 - TIR'!$C$13)/('Ejercicio 3 - TIR'!$E$13-'Ejercicio 3 - TIR'!$C$13),'Ejercicio 3 - TIR'!$C$13+SQRT(('Ejercicio 3 - TIR'!$E$13-'Ejercicio 3 - TIR'!$C$13)*('Ejercicio 3 - TIR'!$D$13-'Ejercicio 3 - TIR'!$C$13)*B938),'Ejercicio 3 - TIR'!$E$13-SQRT(('Ejercicio 3 - TIR'!$E$13-'Ejercicio 3 - TIR'!$C$13)*('Ejercicio 3 - TIR'!$E$13-'Ejercicio 3 - TIR'!$D$13)*(1-B938)))</f>
        <v>83272.1639769331</v>
      </c>
      <c r="D938" s="27">
        <f ca="1" t="shared" si="6972"/>
        <v>0.0376880490335969</v>
      </c>
      <c r="E938" s="28">
        <f ca="1">IF(D938&lt;=('Ejercicio 3 - TIR'!$D$14-'Ejercicio 3 - TIR'!$C$14)/('Ejercicio 3 - TIR'!$E$14-'Ejercicio 3 - TIR'!$C$14),'Ejercicio 3 - TIR'!$C$14+SQRT(('Ejercicio 3 - TIR'!$E$14-'Ejercicio 3 - TIR'!$C$14)*('Ejercicio 3 - TIR'!$D$14-'Ejercicio 3 - TIR'!$C$14)*D938),'Ejercicio 3 - TIR'!$E$14-SQRT(('Ejercicio 3 - TIR'!$E$14-'Ejercicio 3 - TIR'!$C$14)*('Ejercicio 3 - TIR'!$E$14-'Ejercicio 3 - TIR'!$D$14)*(1-D938)))</f>
        <v>26681.250629002</v>
      </c>
      <c r="F938" s="27">
        <f ca="1" t="shared" si="6972"/>
        <v>0.909602596067373</v>
      </c>
      <c r="G938" s="28">
        <f ca="1">IF(F938&lt;=('Ejercicio 3 - TIR'!$D$18-'Ejercicio 3 - TIR'!$C$18)/('Ejercicio 3 - TIR'!$E$18-'Ejercicio 3 - TIR'!$C$18),'Ejercicio 3 - TIR'!$C$18+SQRT(('Ejercicio 3 - TIR'!$E$18-'Ejercicio 3 - TIR'!$C$18)*('Ejercicio 3 - TIR'!$D$18-'Ejercicio 3 - TIR'!$C$18)*F938),'Ejercicio 3 - TIR'!$E$18-SQRT(('Ejercicio 3 - TIR'!$E$18-'Ejercicio 3 - TIR'!$C$18)*('Ejercicio 3 - TIR'!$E$18-'Ejercicio 3 - TIR'!$D$18)*(1-F938)))</f>
        <v>42396.1940750227</v>
      </c>
      <c r="H938" s="27">
        <f ca="1" t="shared" ref="H938:L938" si="6973">RAND()</f>
        <v>0.972927618104965</v>
      </c>
      <c r="I938" s="28">
        <f ca="1">IF(H938&lt;=('Ejercicio 3 - TIR'!$D$18-'Ejercicio 3 - TIR'!$C$18)/('Ejercicio 3 - TIR'!$E$18-'Ejercicio 3 - TIR'!$C$18),'Ejercicio 3 - TIR'!$C$18+SQRT(('Ejercicio 3 - TIR'!$E$18-'Ejercicio 3 - TIR'!$C$18)*('Ejercicio 3 - TIR'!$D$18-'Ejercicio 3 - TIR'!$C$18)*H938),'Ejercicio 3 - TIR'!$E$18-SQRT(('Ejercicio 3 - TIR'!$E$18-'Ejercicio 3 - TIR'!$C$18)*('Ejercicio 3 - TIR'!$E$18-'Ejercicio 3 - TIR'!$D$18)*(1-H938)))</f>
        <v>43575.0688991647</v>
      </c>
      <c r="J938" s="27">
        <f ca="1" t="shared" si="6973"/>
        <v>0.351452579205698</v>
      </c>
      <c r="K938" s="28">
        <f ca="1">IF(J938&lt;=('Ejercicio 3 - TIR'!$D$18-'Ejercicio 3 - TIR'!$C$18)/('Ejercicio 3 - TIR'!$E$18-'Ejercicio 3 - TIR'!$C$18),'Ejercicio 3 - TIR'!$C$18+SQRT(('Ejercicio 3 - TIR'!$E$18-'Ejercicio 3 - TIR'!$C$18)*('Ejercicio 3 - TIR'!$D$18-'Ejercicio 3 - TIR'!$C$18)*J938),'Ejercicio 3 - TIR'!$E$18-SQRT(('Ejercicio 3 - TIR'!$E$18-'Ejercicio 3 - TIR'!$C$18)*('Ejercicio 3 - TIR'!$E$18-'Ejercicio 3 - TIR'!$D$18)*(1-J938)))</f>
        <v>37260.7084283047</v>
      </c>
      <c r="L938" s="27">
        <f ca="1" t="shared" si="6973"/>
        <v>0.297013403657113</v>
      </c>
      <c r="M938" s="28">
        <f ca="1">IF(L938&lt;=('Ejercicio 3 - TIR'!$D$18-'Ejercicio 3 - TIR'!$C$18)/('Ejercicio 3 - TIR'!$E$18-'Ejercicio 3 - TIR'!$C$18),'Ejercicio 3 - TIR'!$C$18+SQRT(('Ejercicio 3 - TIR'!$E$18-'Ejercicio 3 - TIR'!$C$18)*('Ejercicio 3 - TIR'!$D$18-'Ejercicio 3 - TIR'!$C$18)*L938),'Ejercicio 3 - TIR'!$E$18-SQRT(('Ejercicio 3 - TIR'!$E$18-'Ejercicio 3 - TIR'!$C$18)*('Ejercicio 3 - TIR'!$E$18-'Ejercicio 3 - TIR'!$D$18)*(1-L938)))</f>
        <v>36674.7292490832</v>
      </c>
      <c r="N938" s="27">
        <f ca="1" t="shared" ref="N938:R938" si="6974">RAND()</f>
        <v>0.951314352457542</v>
      </c>
      <c r="O938" s="28">
        <f ca="1">IF(N938&lt;=('Ejercicio 3 - TIR'!$D$18-'Ejercicio 3 - TIR'!$C$18)/('Ejercicio 3 - TIR'!$E$18-'Ejercicio 3 - TIR'!$C$18),'Ejercicio 3 - TIR'!$C$18+SQRT(('Ejercicio 3 - TIR'!$E$18-'Ejercicio 3 - TIR'!$C$18)*('Ejercicio 3 - TIR'!$D$18-'Ejercicio 3 - TIR'!$C$18)*N938),'Ejercicio 3 - TIR'!$E$18-SQRT(('Ejercicio 3 - TIR'!$E$18-'Ejercicio 3 - TIR'!$C$18)*('Ejercicio 3 - TIR'!$E$18-'Ejercicio 3 - TIR'!$D$18)*(1-N938)))</f>
        <v>43089.130154698</v>
      </c>
      <c r="P938" s="27">
        <f ca="1" t="shared" si="6974"/>
        <v>0.518017624756621</v>
      </c>
      <c r="Q938" s="29">
        <f ca="1">IF(P938&lt;=('Ejercicio 3 - TIR'!$D$22-'Ejercicio 3 - TIR'!$C$22)/('Ejercicio 3 - TIR'!$E$22-'Ejercicio 3 - TIR'!$C$22),'Ejercicio 3 - TIR'!$C$22+SQRT(('Ejercicio 3 - TIR'!$E$22-'Ejercicio 3 - TIR'!$C$22)*('Ejercicio 3 - TIR'!$D$22-'Ejercicio 3 - TIR'!$C$22)*P938),'Ejercicio 3 - TIR'!$E$22-SQRT(('Ejercicio 3 - TIR'!$E$22-'Ejercicio 3 - TIR'!$C$22)*('Ejercicio 3 - TIR'!$E$22-'Ejercicio 3 - TIR'!$D$22)*(1-P938)))</f>
        <v>0.150545488029199</v>
      </c>
      <c r="R938" s="27">
        <f ca="1" t="shared" si="6974"/>
        <v>0.469652522205966</v>
      </c>
      <c r="S938" s="29">
        <f ca="1">IF(R938&lt;=('Ejercicio 3 - TIR'!$D$23-'Ejercicio 3 - TIR'!$C$23)/('Ejercicio 3 - TIR'!$E$23-'Ejercicio 3 - TIR'!$C$23),'Ejercicio 3 - TIR'!$C$23+SQRT(('Ejercicio 3 - TIR'!$E$23-'Ejercicio 3 - TIR'!$C$23)*('Ejercicio 3 - TIR'!$D$23-'Ejercicio 3 - TIR'!$C$23)*R938),'Ejercicio 3 - TIR'!$E$23-SQRT(('Ejercicio 3 - TIR'!$E$23-'Ejercicio 3 - TIR'!$C$23)*('Ejercicio 3 - TIR'!$E$23-'Ejercicio 3 - TIR'!$D$23)*(1-R938)))</f>
        <v>0.149075325277127</v>
      </c>
      <c r="T938" s="27">
        <f ca="1" t="shared" ref="T938:X938" si="6975">RAND()</f>
        <v>0.829852504749725</v>
      </c>
      <c r="U938" s="29">
        <f ca="1">IF(T938&lt;=('Ejercicio 3 - TIR'!$D$24-'Ejercicio 3 - TIR'!$C$24)/('Ejercicio 3 - TIR'!$E$24-'Ejercicio 3 - TIR'!$C$24),'Ejercicio 3 - TIR'!$C$24+SQRT(('Ejercicio 3 - TIR'!$E$24-'Ejercicio 3 - TIR'!$C$24)*('Ejercicio 3 - TIR'!$D$24-'Ejercicio 3 - TIR'!$C$24)*T938),'Ejercicio 3 - TIR'!$E$24-SQRT(('Ejercicio 3 - TIR'!$E$24-'Ejercicio 3 - TIR'!$C$24)*('Ejercicio 3 - TIR'!$E$24-'Ejercicio 3 - TIR'!$D$24)*(1-T938)))</f>
        <v>0.19817311321556</v>
      </c>
      <c r="V938" s="27">
        <f ca="1" t="shared" si="6975"/>
        <v>0.76665915545039</v>
      </c>
      <c r="W938" s="29">
        <f ca="1">IF(V938&lt;=('Ejercicio 3 - TIR'!$D$25-'Ejercicio 3 - TIR'!$C$25)/('Ejercicio 3 - TIR'!$E$25-'Ejercicio 3 - TIR'!$C$25),'Ejercicio 3 - TIR'!$C$25+SQRT(('Ejercicio 3 - TIR'!$E$25-'Ejercicio 3 - TIR'!$C$25)*('Ejercicio 3 - TIR'!$D$25-'Ejercicio 3 - TIR'!$C$25)*V938),'Ejercicio 3 - TIR'!$E$25-SQRT(('Ejercicio 3 - TIR'!$E$25-'Ejercicio 3 - TIR'!$C$25)*('Ejercicio 3 - TIR'!$E$25-'Ejercicio 3 - TIR'!$D$25)*(1-V938)))</f>
        <v>0.221422159705051</v>
      </c>
      <c r="X938" s="27">
        <f ca="1" t="shared" si="6975"/>
        <v>0.198758463415394</v>
      </c>
      <c r="Y938" s="29">
        <f ca="1">IF(X938&lt;=('Ejercicio 3 - TIR'!$D$26-'Ejercicio 3 - TIR'!$C$26)/('Ejercicio 3 - TIR'!$E$26-'Ejercicio 3 - TIR'!$C$26),'Ejercicio 3 - TIR'!$C$26+SQRT(('Ejercicio 3 - TIR'!$E$26-'Ejercicio 3 - TIR'!$C$26)*('Ejercicio 3 - TIR'!$D$26-'Ejercicio 3 - TIR'!$C$26)*X938),'Ejercicio 3 - TIR'!$E$26-SQRT(('Ejercicio 3 - TIR'!$E$26-'Ejercicio 3 - TIR'!$C$26)*('Ejercicio 3 - TIR'!$E$26-'Ejercicio 3 - TIR'!$D$26)*(1-X938)))</f>
        <v>0.213165661035713</v>
      </c>
      <c r="Z938" s="27">
        <f ca="1" t="shared" si="6668"/>
        <v>1.1505454880292</v>
      </c>
      <c r="AA938" s="27">
        <f ca="1" t="shared" si="6669"/>
        <v>1.32206343090328</v>
      </c>
      <c r="AB938" s="27">
        <f ca="1" t="shared" si="6670"/>
        <v>1.58406085687383</v>
      </c>
      <c r="AC938" s="27">
        <f ca="1" t="shared" si="6671"/>
        <v>1.93480703290707</v>
      </c>
      <c r="AD938" s="27">
        <f ca="1" t="shared" si="6672"/>
        <v>2.34724145305325</v>
      </c>
      <c r="AE938" s="26">
        <f ca="1" t="shared" si="6673"/>
        <v>4016.74189717247</v>
      </c>
      <c r="AF938" s="26">
        <f ca="1" t="shared" si="6674"/>
        <v>4615.53900204773</v>
      </c>
      <c r="AG938" s="26">
        <f ca="1" t="shared" si="6675"/>
        <v>5530.21473525136</v>
      </c>
      <c r="AH938" s="26">
        <f ca="1" t="shared" si="6676"/>
        <v>6754.72682556341</v>
      </c>
      <c r="AI938" s="26">
        <f ca="1" t="shared" si="6677"/>
        <v>8194.6026344503</v>
      </c>
      <c r="AJ938" s="28">
        <f ca="1" t="shared" si="6678"/>
        <v>48778.7498026276</v>
      </c>
      <c r="AK938" s="28">
        <f ca="1" t="shared" si="6679"/>
        <v>57609.0050906766</v>
      </c>
      <c r="AL938" s="28">
        <f ca="1" t="shared" si="6680"/>
        <v>59023.2297206662</v>
      </c>
      <c r="AM938" s="28">
        <f ca="1" t="shared" si="6681"/>
        <v>70958.5240810887</v>
      </c>
      <c r="AN938" s="28">
        <f ca="1" t="shared" si="6682"/>
        <v>101140.592475114</v>
      </c>
      <c r="AO938" s="28">
        <f ca="1">C938/'Ejercicio 3 - TIR'!$D$7</f>
        <v>16654.4327953866</v>
      </c>
      <c r="AP938" s="28">
        <f ca="1" t="shared" si="6683"/>
        <v>32124.317007241</v>
      </c>
      <c r="AQ938" s="28">
        <f ca="1" t="shared" si="6684"/>
        <v>40954.57229529</v>
      </c>
      <c r="AR938" s="28">
        <f ca="1" t="shared" si="6685"/>
        <v>42368.7969252796</v>
      </c>
      <c r="AS938" s="28">
        <f ca="1" t="shared" si="6686"/>
        <v>54304.0912857021</v>
      </c>
      <c r="AT938" s="28">
        <f ca="1" t="shared" si="6687"/>
        <v>84486.1596797273</v>
      </c>
      <c r="AU938" s="28">
        <f ca="1">AP938*'Ejercicio 3 - TIR'!$D$5</f>
        <v>16062.1585036205</v>
      </c>
      <c r="AV938" s="28">
        <f ca="1">AQ938*'Ejercicio 3 - TIR'!$D$5</f>
        <v>20477.286147645</v>
      </c>
      <c r="AW938" s="28">
        <f ca="1">AR938*'Ejercicio 3 - TIR'!$D$5</f>
        <v>21184.3984626398</v>
      </c>
      <c r="AX938" s="28">
        <f ca="1">AS938*'Ejercicio 3 - TIR'!$D$5</f>
        <v>27152.045642851</v>
      </c>
      <c r="AY938" s="28">
        <f ca="1">AT938*'Ejercicio 3 - TIR'!$D$5</f>
        <v>42243.0798398637</v>
      </c>
      <c r="AZ938" s="28">
        <f ca="1" t="shared" ref="AZ938:BD938" si="6976">AJ938-AU938-AE938</f>
        <v>28699.8494018346</v>
      </c>
      <c r="BA938" s="28">
        <f ca="1" t="shared" si="6976"/>
        <v>32516.1799409839</v>
      </c>
      <c r="BB938" s="28">
        <f ca="1" t="shared" si="6976"/>
        <v>32308.6165227751</v>
      </c>
      <c r="BC938" s="28">
        <f ca="1" t="shared" si="6976"/>
        <v>37051.7516126742</v>
      </c>
      <c r="BD938" s="28">
        <f ca="1" t="shared" si="6976"/>
        <v>50702.9100008</v>
      </c>
      <c r="BE938" s="28">
        <f ca="1" t="shared" ref="BE938:BI938" si="6977">AZ938/Z938</f>
        <v>24944.558646695</v>
      </c>
      <c r="BF938" s="28">
        <f ca="1" t="shared" si="6977"/>
        <v>24595.0225843307</v>
      </c>
      <c r="BG938" s="28">
        <f ca="1" t="shared" si="6977"/>
        <v>20396.0702535991</v>
      </c>
      <c r="BH938" s="28">
        <f ca="1" t="shared" si="6977"/>
        <v>19150.1017840542</v>
      </c>
      <c r="BI938" s="28">
        <f ca="1" t="shared" si="6977"/>
        <v>21601.0627857848</v>
      </c>
      <c r="BJ938" s="28">
        <f ca="1" t="shared" si="6690"/>
        <v>62627.3374956966</v>
      </c>
      <c r="BK938" s="28">
        <f ca="1" t="shared" si="6691"/>
        <v>39091.975034421</v>
      </c>
      <c r="BL938" s="28">
        <f ca="1" t="shared" si="6692"/>
        <v>101719.312530118</v>
      </c>
      <c r="BM938" s="28">
        <f ca="1">BK938*'Ejercicio 3 - TIR'!$D$5</f>
        <v>19545.9875172105</v>
      </c>
      <c r="BN938" s="28">
        <f ca="1" t="shared" si="6693"/>
        <v>82173.3250129071</v>
      </c>
      <c r="BO938" s="28">
        <f ca="1" t="shared" si="6694"/>
        <v>35008.4670266954</v>
      </c>
      <c r="BP938" s="28">
        <f ca="1" t="shared" si="6695"/>
        <v>-109953.414605935</v>
      </c>
      <c r="BQ938" s="28">
        <f ca="1" t="shared" ref="BQ938:BT938" si="6978">BE938</f>
        <v>24944.558646695</v>
      </c>
      <c r="BR938" s="28">
        <f ca="1" t="shared" si="6978"/>
        <v>24595.0225843307</v>
      </c>
      <c r="BS938" s="28">
        <f ca="1" t="shared" si="6978"/>
        <v>20396.0702535991</v>
      </c>
      <c r="BT938" s="28">
        <f ca="1" t="shared" si="6978"/>
        <v>19150.1017840542</v>
      </c>
      <c r="BU938" s="28">
        <f ca="1" t="shared" si="6697"/>
        <v>56609.5298124802</v>
      </c>
      <c r="BV938" s="30">
        <f ca="1" t="shared" si="6698"/>
        <v>8.919393938755</v>
      </c>
    </row>
    <row r="939" ht="15" customHeight="1" spans="1:74">
      <c r="A939" s="26">
        <v>938</v>
      </c>
      <c r="B939" s="27">
        <f ca="1" t="shared" ref="B939:F939" si="6979">RAND()</f>
        <v>0.902960466788298</v>
      </c>
      <c r="C939" s="28">
        <f ca="1">IF(B939&lt;=('Ejercicio 3 - TIR'!$D$13-'Ejercicio 3 - TIR'!$C$13)/('Ejercicio 3 - TIR'!$E$13-'Ejercicio 3 - TIR'!$C$13),'Ejercicio 3 - TIR'!$C$13+SQRT(('Ejercicio 3 - TIR'!$E$13-'Ejercicio 3 - TIR'!$C$13)*('Ejercicio 3 - TIR'!$D$13-'Ejercicio 3 - TIR'!$C$13)*B939),'Ejercicio 3 - TIR'!$E$13-SQRT(('Ejercicio 3 - TIR'!$E$13-'Ejercicio 3 - TIR'!$C$13)*('Ejercicio 3 - TIR'!$E$13-'Ejercicio 3 - TIR'!$D$13)*(1-B939)))</f>
        <v>89208.9185039662</v>
      </c>
      <c r="D939" s="27">
        <f ca="1" t="shared" si="6979"/>
        <v>0.152493504264027</v>
      </c>
      <c r="E939" s="28">
        <f ca="1">IF(D939&lt;=('Ejercicio 3 - TIR'!$D$14-'Ejercicio 3 - TIR'!$C$14)/('Ejercicio 3 - TIR'!$E$14-'Ejercicio 3 - TIR'!$C$14),'Ejercicio 3 - TIR'!$C$14+SQRT(('Ejercicio 3 - TIR'!$E$14-'Ejercicio 3 - TIR'!$C$14)*('Ejercicio 3 - TIR'!$D$14-'Ejercicio 3 - TIR'!$C$14)*D939),'Ejercicio 3 - TIR'!$E$14-SQRT(('Ejercicio 3 - TIR'!$E$14-'Ejercicio 3 - TIR'!$C$14)*('Ejercicio 3 - TIR'!$E$14-'Ejercicio 3 - TIR'!$D$14)*(1-D939)))</f>
        <v>28381.8652870571</v>
      </c>
      <c r="F939" s="27">
        <f ca="1" t="shared" si="6979"/>
        <v>0.206249385899575</v>
      </c>
      <c r="G939" s="28">
        <f ca="1">IF(F939&lt;=('Ejercicio 3 - TIR'!$D$18-'Ejercicio 3 - TIR'!$C$18)/('Ejercicio 3 - TIR'!$E$18-'Ejercicio 3 - TIR'!$C$18),'Ejercicio 3 - TIR'!$C$18+SQRT(('Ejercicio 3 - TIR'!$E$18-'Ejercicio 3 - TIR'!$C$18)*('Ejercicio 3 - TIR'!$D$18-'Ejercicio 3 - TIR'!$C$18)*F939),'Ejercicio 3 - TIR'!$E$18-SQRT(('Ejercicio 3 - TIR'!$E$18-'Ejercicio 3 - TIR'!$C$18)*('Ejercicio 3 - TIR'!$E$18-'Ejercicio 3 - TIR'!$D$18)*(1-F939)))</f>
        <v>35562.1405847871</v>
      </c>
      <c r="H939" s="27">
        <f ca="1" t="shared" ref="H939:L939" si="6980">RAND()</f>
        <v>0.868095297566552</v>
      </c>
      <c r="I939" s="28">
        <f ca="1">IF(H939&lt;=('Ejercicio 3 - TIR'!$D$18-'Ejercicio 3 - TIR'!$C$18)/('Ejercicio 3 - TIR'!$E$18-'Ejercicio 3 - TIR'!$C$18),'Ejercicio 3 - TIR'!$C$18+SQRT(('Ejercicio 3 - TIR'!$E$18-'Ejercicio 3 - TIR'!$C$18)*('Ejercicio 3 - TIR'!$D$18-'Ejercicio 3 - TIR'!$C$18)*H939),'Ejercicio 3 - TIR'!$E$18-SQRT(('Ejercicio 3 - TIR'!$E$18-'Ejercicio 3 - TIR'!$C$18)*('Ejercicio 3 - TIR'!$E$18-'Ejercicio 3 - TIR'!$D$18)*(1-H939)))</f>
        <v>41854.7094438655</v>
      </c>
      <c r="J939" s="27">
        <f ca="1" t="shared" si="6980"/>
        <v>0.346701068484965</v>
      </c>
      <c r="K939" s="28">
        <f ca="1">IF(J939&lt;=('Ejercicio 3 - TIR'!$D$18-'Ejercicio 3 - TIR'!$C$18)/('Ejercicio 3 - TIR'!$E$18-'Ejercicio 3 - TIR'!$C$18),'Ejercicio 3 - TIR'!$C$18+SQRT(('Ejercicio 3 - TIR'!$E$18-'Ejercicio 3 - TIR'!$C$18)*('Ejercicio 3 - TIR'!$D$18-'Ejercicio 3 - TIR'!$C$18)*J939),'Ejercicio 3 - TIR'!$E$18-SQRT(('Ejercicio 3 - TIR'!$E$18-'Ejercicio 3 - TIR'!$C$18)*('Ejercicio 3 - TIR'!$E$18-'Ejercicio 3 - TIR'!$D$18)*(1-J939)))</f>
        <v>37211.4603425898</v>
      </c>
      <c r="L939" s="27">
        <f ca="1" t="shared" si="6980"/>
        <v>0.216203662667259</v>
      </c>
      <c r="M939" s="28">
        <f ca="1">IF(L939&lt;=('Ejercicio 3 - TIR'!$D$18-'Ejercicio 3 - TIR'!$C$18)/('Ejercicio 3 - TIR'!$E$18-'Ejercicio 3 - TIR'!$C$18),'Ejercicio 3 - TIR'!$C$18+SQRT(('Ejercicio 3 - TIR'!$E$18-'Ejercicio 3 - TIR'!$C$18)*('Ejercicio 3 - TIR'!$D$18-'Ejercicio 3 - TIR'!$C$18)*L939),'Ejercicio 3 - TIR'!$E$18-SQRT(('Ejercicio 3 - TIR'!$E$18-'Ejercicio 3 - TIR'!$C$18)*('Ejercicio 3 - TIR'!$E$18-'Ejercicio 3 - TIR'!$D$18)*(1-L939)))</f>
        <v>35694.7826473088</v>
      </c>
      <c r="N939" s="27">
        <f ca="1" t="shared" ref="N939:R939" si="6981">RAND()</f>
        <v>0.823532202594462</v>
      </c>
      <c r="O939" s="28">
        <f ca="1">IF(N939&lt;=('Ejercicio 3 - TIR'!$D$18-'Ejercicio 3 - TIR'!$C$18)/('Ejercicio 3 - TIR'!$E$18-'Ejercicio 3 - TIR'!$C$18),'Ejercicio 3 - TIR'!$C$18+SQRT(('Ejercicio 3 - TIR'!$E$18-'Ejercicio 3 - TIR'!$C$18)*('Ejercicio 3 - TIR'!$D$18-'Ejercicio 3 - TIR'!$C$18)*N939),'Ejercicio 3 - TIR'!$E$18-SQRT(('Ejercicio 3 - TIR'!$E$18-'Ejercicio 3 - TIR'!$C$18)*('Ejercicio 3 - TIR'!$E$18-'Ejercicio 3 - TIR'!$D$18)*(1-N939)))</f>
        <v>41361.9943917834</v>
      </c>
      <c r="P939" s="27">
        <f ca="1" t="shared" si="6981"/>
        <v>0.583595991686032</v>
      </c>
      <c r="Q939" s="29">
        <f ca="1">IF(P939&lt;=('Ejercicio 3 - TIR'!$D$22-'Ejercicio 3 - TIR'!$C$22)/('Ejercicio 3 - TIR'!$E$22-'Ejercicio 3 - TIR'!$C$22),'Ejercicio 3 - TIR'!$C$22+SQRT(('Ejercicio 3 - TIR'!$E$22-'Ejercicio 3 - TIR'!$C$22)*('Ejercicio 3 - TIR'!$D$22-'Ejercicio 3 - TIR'!$C$22)*P939),'Ejercicio 3 - TIR'!$E$22-SQRT(('Ejercicio 3 - TIR'!$E$22-'Ejercicio 3 - TIR'!$C$22)*('Ejercicio 3 - TIR'!$E$22-'Ejercicio 3 - TIR'!$D$22)*(1-P939)))</f>
        <v>0.152622505319786</v>
      </c>
      <c r="R939" s="27">
        <f ca="1" t="shared" si="6981"/>
        <v>0.612166278422325</v>
      </c>
      <c r="S939" s="29">
        <f ca="1">IF(R939&lt;=('Ejercicio 3 - TIR'!$D$23-'Ejercicio 3 - TIR'!$C$23)/('Ejercicio 3 - TIR'!$E$23-'Ejercicio 3 - TIR'!$C$23),'Ejercicio 3 - TIR'!$C$23+SQRT(('Ejercicio 3 - TIR'!$E$23-'Ejercicio 3 - TIR'!$C$23)*('Ejercicio 3 - TIR'!$D$23-'Ejercicio 3 - TIR'!$C$23)*R939),'Ejercicio 3 - TIR'!$E$23-SQRT(('Ejercicio 3 - TIR'!$E$23-'Ejercicio 3 - TIR'!$C$23)*('Ejercicio 3 - TIR'!$E$23-'Ejercicio 3 - TIR'!$D$23)*(1-R939)))</f>
        <v>0.153578404687835</v>
      </c>
      <c r="T939" s="27">
        <f ca="1" t="shared" ref="T939:X939" si="6982">RAND()</f>
        <v>0.684794689746665</v>
      </c>
      <c r="U939" s="29">
        <f ca="1">IF(T939&lt;=('Ejercicio 3 - TIR'!$D$24-'Ejercicio 3 - TIR'!$C$24)/('Ejercicio 3 - TIR'!$E$24-'Ejercicio 3 - TIR'!$C$24),'Ejercicio 3 - TIR'!$C$24+SQRT(('Ejercicio 3 - TIR'!$E$24-'Ejercicio 3 - TIR'!$C$24)*('Ejercicio 3 - TIR'!$D$24-'Ejercicio 3 - TIR'!$C$24)*T939),'Ejercicio 3 - TIR'!$E$24-SQRT(('Ejercicio 3 - TIR'!$E$24-'Ejercicio 3 - TIR'!$C$24)*('Ejercicio 3 - TIR'!$E$24-'Ejercicio 3 - TIR'!$D$24)*(1-T939)))</f>
        <v>0.190291838348539</v>
      </c>
      <c r="V939" s="27">
        <f ca="1" t="shared" si="6982"/>
        <v>0.680299512893273</v>
      </c>
      <c r="W939" s="29">
        <f ca="1">IF(V939&lt;=('Ejercicio 3 - TIR'!$D$25-'Ejercicio 3 - TIR'!$C$25)/('Ejercicio 3 - TIR'!$E$25-'Ejercicio 3 - TIR'!$C$25),'Ejercicio 3 - TIR'!$C$25+SQRT(('Ejercicio 3 - TIR'!$E$25-'Ejercicio 3 - TIR'!$C$25)*('Ejercicio 3 - TIR'!$D$25-'Ejercicio 3 - TIR'!$C$25)*V939),'Ejercicio 3 - TIR'!$E$25-SQRT(('Ejercicio 3 - TIR'!$E$25-'Ejercicio 3 - TIR'!$C$25)*('Ejercicio 3 - TIR'!$E$25-'Ejercicio 3 - TIR'!$D$25)*(1-V939)))</f>
        <v>0.216549264509229</v>
      </c>
      <c r="X939" s="27">
        <f ca="1" t="shared" si="6982"/>
        <v>0.801753099580656</v>
      </c>
      <c r="Y939" s="29">
        <f ca="1">IF(X939&lt;=('Ejercicio 3 - TIR'!$D$26-'Ejercicio 3 - TIR'!$C$26)/('Ejercicio 3 - TIR'!$E$26-'Ejercicio 3 - TIR'!$C$26),'Ejercicio 3 - TIR'!$C$26+SQRT(('Ejercicio 3 - TIR'!$E$26-'Ejercicio 3 - TIR'!$C$26)*('Ejercicio 3 - TIR'!$D$26-'Ejercicio 3 - TIR'!$C$26)*X939),'Ejercicio 3 - TIR'!$E$26-SQRT(('Ejercicio 3 - TIR'!$E$26-'Ejercicio 3 - TIR'!$C$26)*('Ejercicio 3 - TIR'!$E$26-'Ejercicio 3 - TIR'!$D$26)*(1-X939)))</f>
        <v>0.247280995396185</v>
      </c>
      <c r="Z939" s="27">
        <f ca="1" t="shared" si="6668"/>
        <v>1.15262250531979</v>
      </c>
      <c r="AA939" s="27">
        <f ca="1" t="shared" si="6669"/>
        <v>1.32964043089409</v>
      </c>
      <c r="AB939" s="27">
        <f ca="1" t="shared" si="6670"/>
        <v>1.58266015283148</v>
      </c>
      <c r="AC939" s="27">
        <f ca="1" t="shared" si="6671"/>
        <v>1.92538404489519</v>
      </c>
      <c r="AD939" s="27">
        <f ca="1" t="shared" si="6672"/>
        <v>2.40149492803681</v>
      </c>
      <c r="AE939" s="26">
        <f ca="1" t="shared" si="6673"/>
        <v>4331.71138575933</v>
      </c>
      <c r="AF939" s="26">
        <f ca="1" t="shared" si="6674"/>
        <v>4996.96870995238</v>
      </c>
      <c r="AG939" s="26">
        <f ca="1" t="shared" si="6675"/>
        <v>5947.85107193934</v>
      </c>
      <c r="AH939" s="26">
        <f ca="1" t="shared" si="6676"/>
        <v>7235.85384697824</v>
      </c>
      <c r="AI939" s="26">
        <f ca="1" t="shared" si="6677"/>
        <v>9025.14298880033</v>
      </c>
      <c r="AJ939" s="28">
        <f ca="1" t="shared" si="6678"/>
        <v>40989.7235753718</v>
      </c>
      <c r="AK939" s="28">
        <f ca="1" t="shared" si="6679"/>
        <v>55651.7138998885</v>
      </c>
      <c r="AL939" s="28">
        <f ca="1" t="shared" si="6680"/>
        <v>58893.0955128855</v>
      </c>
      <c r="AM939" s="28">
        <f ca="1" t="shared" si="6681"/>
        <v>68726.1649951301</v>
      </c>
      <c r="AN939" s="28">
        <f ca="1" t="shared" si="6682"/>
        <v>99330.6197453549</v>
      </c>
      <c r="AO939" s="28">
        <f ca="1">C939/'Ejercicio 3 - TIR'!$D$7</f>
        <v>17841.7837007932</v>
      </c>
      <c r="AP939" s="28">
        <f ca="1" t="shared" si="6683"/>
        <v>23147.9398745786</v>
      </c>
      <c r="AQ939" s="28">
        <f ca="1" t="shared" si="6684"/>
        <v>37809.9301990953</v>
      </c>
      <c r="AR939" s="28">
        <f ca="1" t="shared" si="6685"/>
        <v>41051.3118120922</v>
      </c>
      <c r="AS939" s="28">
        <f ca="1" t="shared" si="6686"/>
        <v>50884.3812943369</v>
      </c>
      <c r="AT939" s="28">
        <f ca="1" t="shared" si="6687"/>
        <v>81488.8360445617</v>
      </c>
      <c r="AU939" s="28">
        <f ca="1">AP939*'Ejercicio 3 - TIR'!$D$5</f>
        <v>11573.9699372893</v>
      </c>
      <c r="AV939" s="28">
        <f ca="1">AQ939*'Ejercicio 3 - TIR'!$D$5</f>
        <v>18904.9650995476</v>
      </c>
      <c r="AW939" s="28">
        <f ca="1">AR939*'Ejercicio 3 - TIR'!$D$5</f>
        <v>20525.6559060461</v>
      </c>
      <c r="AX939" s="28">
        <f ca="1">AS939*'Ejercicio 3 - TIR'!$D$5</f>
        <v>25442.1906471684</v>
      </c>
      <c r="AY939" s="28">
        <f ca="1">AT939*'Ejercicio 3 - TIR'!$D$5</f>
        <v>40744.4180222808</v>
      </c>
      <c r="AZ939" s="28">
        <f ca="1" t="shared" ref="AZ939:BD939" si="6983">AJ939-AU939-AE939</f>
        <v>25084.0422523232</v>
      </c>
      <c r="BA939" s="28">
        <f ca="1" t="shared" si="6983"/>
        <v>31749.7800903885</v>
      </c>
      <c r="BB939" s="28">
        <f ca="1" t="shared" si="6983"/>
        <v>32419.5885349</v>
      </c>
      <c r="BC939" s="28">
        <f ca="1" t="shared" si="6983"/>
        <v>36048.1205009835</v>
      </c>
      <c r="BD939" s="28">
        <f ca="1" t="shared" si="6983"/>
        <v>49561.0587342738</v>
      </c>
      <c r="BE939" s="28">
        <f ca="1" t="shared" ref="BE939:BI939" si="6984">AZ939/Z939</f>
        <v>21762.5824036499</v>
      </c>
      <c r="BF939" s="28">
        <f ca="1" t="shared" si="6984"/>
        <v>23878.4707148525</v>
      </c>
      <c r="BG939" s="28">
        <f ca="1" t="shared" si="6984"/>
        <v>20484.2388158313</v>
      </c>
      <c r="BH939" s="28">
        <f ca="1" t="shared" si="6984"/>
        <v>18722.5611412739</v>
      </c>
      <c r="BI939" s="28">
        <f ca="1" t="shared" si="6984"/>
        <v>20637.5862616496</v>
      </c>
      <c r="BJ939" s="28">
        <f ca="1" t="shared" si="6690"/>
        <v>68158.9055350917</v>
      </c>
      <c r="BK939" s="28">
        <f ca="1" t="shared" si="6691"/>
        <v>42846.9530645848</v>
      </c>
      <c r="BL939" s="28">
        <f ca="1" t="shared" si="6692"/>
        <v>111005.858599677</v>
      </c>
      <c r="BM939" s="28">
        <f ca="1">BK939*'Ejercicio 3 - TIR'!$D$5</f>
        <v>21423.4765322924</v>
      </c>
      <c r="BN939" s="28">
        <f ca="1" t="shared" si="6693"/>
        <v>89582.3820673842</v>
      </c>
      <c r="BO939" s="28">
        <f ca="1" t="shared" si="6694"/>
        <v>37302.7571374538</v>
      </c>
      <c r="BP939" s="28">
        <f ca="1" t="shared" si="6695"/>
        <v>-117590.783791023</v>
      </c>
      <c r="BQ939" s="28">
        <f ca="1" t="shared" ref="BQ939:BT939" si="6985">BE939</f>
        <v>21762.5824036499</v>
      </c>
      <c r="BR939" s="28">
        <f ca="1" t="shared" si="6985"/>
        <v>23878.4707148525</v>
      </c>
      <c r="BS939" s="28">
        <f ca="1" t="shared" si="6985"/>
        <v>20484.2388158313</v>
      </c>
      <c r="BT939" s="28">
        <f ca="1" t="shared" si="6985"/>
        <v>18722.5611412739</v>
      </c>
      <c r="BU939" s="28">
        <f ca="1" t="shared" si="6697"/>
        <v>57940.3433991034</v>
      </c>
      <c r="BV939" s="30">
        <f ca="1" t="shared" si="6698"/>
        <v>5.86930017347349</v>
      </c>
    </row>
    <row r="940" ht="15" customHeight="1" spans="1:74">
      <c r="A940" s="26">
        <v>939</v>
      </c>
      <c r="B940" s="27">
        <f ca="1" t="shared" ref="B940:F940" si="6986">RAND()</f>
        <v>0.865180273271407</v>
      </c>
      <c r="C940" s="28">
        <f ca="1">IF(B940&lt;=('Ejercicio 3 - TIR'!$D$13-'Ejercicio 3 - TIR'!$C$13)/('Ejercicio 3 - TIR'!$E$13-'Ejercicio 3 - TIR'!$C$13),'Ejercicio 3 - TIR'!$C$13+SQRT(('Ejercicio 3 - TIR'!$E$13-'Ejercicio 3 - TIR'!$C$13)*('Ejercicio 3 - TIR'!$D$13-'Ejercicio 3 - TIR'!$C$13)*B940),'Ejercicio 3 - TIR'!$E$13-SQRT(('Ejercicio 3 - TIR'!$E$13-'Ejercicio 3 - TIR'!$C$13)*('Ejercicio 3 - TIR'!$E$13-'Ejercicio 3 - TIR'!$D$13)*(1-B940)))</f>
        <v>87280.5789410716</v>
      </c>
      <c r="D940" s="27">
        <f ca="1" t="shared" si="6986"/>
        <v>0.469499982991044</v>
      </c>
      <c r="E940" s="28">
        <f ca="1">IF(D940&lt;=('Ejercicio 3 - TIR'!$D$14-'Ejercicio 3 - TIR'!$C$14)/('Ejercicio 3 - TIR'!$E$14-'Ejercicio 3 - TIR'!$C$14),'Ejercicio 3 - TIR'!$C$14+SQRT(('Ejercicio 3 - TIR'!$E$14-'Ejercicio 3 - TIR'!$C$14)*('Ejercicio 3 - TIR'!$D$14-'Ejercicio 3 - TIR'!$C$14)*D940),'Ejercicio 3 - TIR'!$E$14-SQRT(('Ejercicio 3 - TIR'!$E$14-'Ejercicio 3 - TIR'!$C$14)*('Ejercicio 3 - TIR'!$E$14-'Ejercicio 3 - TIR'!$D$14)*(1-D940)))</f>
        <v>31079.5178072403</v>
      </c>
      <c r="F940" s="27">
        <f ca="1" t="shared" si="6986"/>
        <v>0.0261038393201765</v>
      </c>
      <c r="G940" s="28">
        <f ca="1">IF(F940&lt;=('Ejercicio 3 - TIR'!$D$18-'Ejercicio 3 - TIR'!$C$18)/('Ejercicio 3 - TIR'!$E$18-'Ejercicio 3 - TIR'!$C$18),'Ejercicio 3 - TIR'!$C$18+SQRT(('Ejercicio 3 - TIR'!$E$18-'Ejercicio 3 - TIR'!$C$18)*('Ejercicio 3 - TIR'!$D$18-'Ejercicio 3 - TIR'!$C$18)*F940),'Ejercicio 3 - TIR'!$E$18-SQRT(('Ejercicio 3 - TIR'!$E$18-'Ejercicio 3 - TIR'!$C$18)*('Ejercicio 3 - TIR'!$E$18-'Ejercicio 3 - TIR'!$D$18)*(1-F940)))</f>
        <v>31978.7814174452</v>
      </c>
      <c r="H940" s="27">
        <f ca="1" t="shared" ref="H940:L940" si="6987">RAND()</f>
        <v>0.0103831181365446</v>
      </c>
      <c r="I940" s="28">
        <f ca="1">IF(H940&lt;=('Ejercicio 3 - TIR'!$D$18-'Ejercicio 3 - TIR'!$C$18)/('Ejercicio 3 - TIR'!$E$18-'Ejercicio 3 - TIR'!$C$18),'Ejercicio 3 - TIR'!$C$18+SQRT(('Ejercicio 3 - TIR'!$E$18-'Ejercicio 3 - TIR'!$C$18)*('Ejercicio 3 - TIR'!$D$18-'Ejercicio 3 - TIR'!$C$18)*H940),'Ejercicio 3 - TIR'!$E$18-SQRT(('Ejercicio 3 - TIR'!$E$18-'Ejercicio 3 - TIR'!$C$18)*('Ejercicio 3 - TIR'!$E$18-'Ejercicio 3 - TIR'!$D$18)*(1-H940)))</f>
        <v>31247.9854648519</v>
      </c>
      <c r="J940" s="27">
        <f ca="1" t="shared" si="6987"/>
        <v>0.479048334372235</v>
      </c>
      <c r="K940" s="28">
        <f ca="1">IF(J940&lt;=('Ejercicio 3 - TIR'!$D$18-'Ejercicio 3 - TIR'!$C$18)/('Ejercicio 3 - TIR'!$E$18-'Ejercicio 3 - TIR'!$C$18),'Ejercicio 3 - TIR'!$C$18+SQRT(('Ejercicio 3 - TIR'!$E$18-'Ejercicio 3 - TIR'!$C$18)*('Ejercicio 3 - TIR'!$D$18-'Ejercicio 3 - TIR'!$C$18)*J940),'Ejercicio 3 - TIR'!$E$18-SQRT(('Ejercicio 3 - TIR'!$E$18-'Ejercicio 3 - TIR'!$C$18)*('Ejercicio 3 - TIR'!$E$18-'Ejercicio 3 - TIR'!$D$18)*(1-J940)))</f>
        <v>38476.8655855708</v>
      </c>
      <c r="L940" s="27">
        <f ca="1" t="shared" si="6987"/>
        <v>0.125679456627439</v>
      </c>
      <c r="M940" s="28">
        <f ca="1">IF(L940&lt;=('Ejercicio 3 - TIR'!$D$18-'Ejercicio 3 - TIR'!$C$18)/('Ejercicio 3 - TIR'!$E$18-'Ejercicio 3 - TIR'!$C$18),'Ejercicio 3 - TIR'!$C$18+SQRT(('Ejercicio 3 - TIR'!$E$18-'Ejercicio 3 - TIR'!$C$18)*('Ejercicio 3 - TIR'!$D$18-'Ejercicio 3 - TIR'!$C$18)*L940),'Ejercicio 3 - TIR'!$E$18-SQRT(('Ejercicio 3 - TIR'!$E$18-'Ejercicio 3 - TIR'!$C$18)*('Ejercicio 3 - TIR'!$E$18-'Ejercicio 3 - TIR'!$D$18)*(1-L940)))</f>
        <v>34341.8796038255</v>
      </c>
      <c r="N940" s="27">
        <f ca="1" t="shared" ref="N940:R940" si="6988">RAND()</f>
        <v>0.982220633809714</v>
      </c>
      <c r="O940" s="28">
        <f ca="1">IF(N940&lt;=('Ejercicio 3 - TIR'!$D$18-'Ejercicio 3 - TIR'!$C$18)/('Ejercicio 3 - TIR'!$E$18-'Ejercicio 3 - TIR'!$C$18),'Ejercicio 3 - TIR'!$C$18+SQRT(('Ejercicio 3 - TIR'!$E$18-'Ejercicio 3 - TIR'!$C$18)*('Ejercicio 3 - TIR'!$D$18-'Ejercicio 3 - TIR'!$C$18)*N940),'Ejercicio 3 - TIR'!$E$18-SQRT(('Ejercicio 3 - TIR'!$E$18-'Ejercicio 3 - TIR'!$C$18)*('Ejercicio 3 - TIR'!$E$18-'Ejercicio 3 - TIR'!$D$18)*(1-N940)))</f>
        <v>43845.2478775636</v>
      </c>
      <c r="P940" s="27">
        <f ca="1" t="shared" si="6988"/>
        <v>0.447163618440949</v>
      </c>
      <c r="Q940" s="29">
        <f ca="1">IF(P940&lt;=('Ejercicio 3 - TIR'!$D$22-'Ejercicio 3 - TIR'!$C$22)/('Ejercicio 3 - TIR'!$E$22-'Ejercicio 3 - TIR'!$C$22),'Ejercicio 3 - TIR'!$C$22+SQRT(('Ejercicio 3 - TIR'!$E$22-'Ejercicio 3 - TIR'!$C$22)*('Ejercicio 3 - TIR'!$D$22-'Ejercicio 3 - TIR'!$C$22)*P940),'Ejercicio 3 - TIR'!$E$22-SQRT(('Ejercicio 3 - TIR'!$E$22-'Ejercicio 3 - TIR'!$C$22)*('Ejercicio 3 - TIR'!$E$22-'Ejercicio 3 - TIR'!$D$22)*(1-P940)))</f>
        <v>0.148370662896621</v>
      </c>
      <c r="R940" s="27">
        <f ca="1" t="shared" si="6988"/>
        <v>0.558199819569888</v>
      </c>
      <c r="S940" s="29">
        <f ca="1">IF(R940&lt;=('Ejercicio 3 - TIR'!$D$23-'Ejercicio 3 - TIR'!$C$23)/('Ejercicio 3 - TIR'!$E$23-'Ejercicio 3 - TIR'!$C$23),'Ejercicio 3 - TIR'!$C$23+SQRT(('Ejercicio 3 - TIR'!$E$23-'Ejercicio 3 - TIR'!$C$23)*('Ejercicio 3 - TIR'!$D$23-'Ejercicio 3 - TIR'!$C$23)*R940),'Ejercicio 3 - TIR'!$E$23-SQRT(('Ejercicio 3 - TIR'!$E$23-'Ejercicio 3 - TIR'!$C$23)*('Ejercicio 3 - TIR'!$E$23-'Ejercicio 3 - TIR'!$D$23)*(1-R940)))</f>
        <v>0.151799994241593</v>
      </c>
      <c r="T940" s="27">
        <f ca="1" t="shared" ref="T940:X940" si="6989">RAND()</f>
        <v>0.190736544817335</v>
      </c>
      <c r="U940" s="29">
        <f ca="1">IF(T940&lt;=('Ejercicio 3 - TIR'!$D$24-'Ejercicio 3 - TIR'!$C$24)/('Ejercicio 3 - TIR'!$E$24-'Ejercicio 3 - TIR'!$C$24),'Ejercicio 3 - TIR'!$C$24+SQRT(('Ejercicio 3 - TIR'!$E$24-'Ejercicio 3 - TIR'!$C$24)*('Ejercicio 3 - TIR'!$D$24-'Ejercicio 3 - TIR'!$C$24)*T940),'Ejercicio 3 - TIR'!$E$24-SQRT(('Ejercicio 3 - TIR'!$E$24-'Ejercicio 3 - TIR'!$C$24)*('Ejercicio 3 - TIR'!$E$24-'Ejercicio 3 - TIR'!$D$24)*(1-T940)))</f>
        <v>0.170013663935332</v>
      </c>
      <c r="V940" s="27">
        <f ca="1" t="shared" si="6989"/>
        <v>0.410894401134109</v>
      </c>
      <c r="W940" s="29">
        <f ca="1">IF(V940&lt;=('Ejercicio 3 - TIR'!$D$25-'Ejercicio 3 - TIR'!$C$25)/('Ejercicio 3 - TIR'!$E$25-'Ejercicio 3 - TIR'!$C$25),'Ejercicio 3 - TIR'!$C$25+SQRT(('Ejercicio 3 - TIR'!$E$25-'Ejercicio 3 - TIR'!$C$25)*('Ejercicio 3 - TIR'!$D$25-'Ejercicio 3 - TIR'!$C$25)*V940),'Ejercicio 3 - TIR'!$E$25-SQRT(('Ejercicio 3 - TIR'!$E$25-'Ejercicio 3 - TIR'!$C$25)*('Ejercicio 3 - TIR'!$E$25-'Ejercicio 3 - TIR'!$D$25)*(1-V940)))</f>
        <v>0.204592185738239</v>
      </c>
      <c r="X940" s="27">
        <f ca="1" t="shared" si="6989"/>
        <v>0.968541417002432</v>
      </c>
      <c r="Y940" s="29">
        <f ca="1">IF(X940&lt;=('Ejercicio 3 - TIR'!$D$26-'Ejercicio 3 - TIR'!$C$26)/('Ejercicio 3 - TIR'!$E$26-'Ejercicio 3 - TIR'!$C$26),'Ejercicio 3 - TIR'!$C$26+SQRT(('Ejercicio 3 - TIR'!$E$26-'Ejercicio 3 - TIR'!$C$26)*('Ejercicio 3 - TIR'!$D$26-'Ejercicio 3 - TIR'!$C$26)*X940),'Ejercicio 3 - TIR'!$E$26-SQRT(('Ejercicio 3 - TIR'!$E$26-'Ejercicio 3 - TIR'!$C$26)*('Ejercicio 3 - TIR'!$E$26-'Ejercicio 3 - TIR'!$D$26)*(1-X940)))</f>
        <v>0.266966337882741</v>
      </c>
      <c r="Z940" s="27">
        <f ca="1" t="shared" si="6668"/>
        <v>1.14837066289662</v>
      </c>
      <c r="AA940" s="27">
        <f ca="1" t="shared" si="6669"/>
        <v>1.32269332291154</v>
      </c>
      <c r="AB940" s="27">
        <f ca="1" t="shared" si="6670"/>
        <v>1.54756926100253</v>
      </c>
      <c r="AC940" s="27">
        <f ca="1" t="shared" si="6671"/>
        <v>1.86418983869235</v>
      </c>
      <c r="AD940" s="27">
        <f ca="1" t="shared" si="6672"/>
        <v>2.36186577304627</v>
      </c>
      <c r="AE940" s="26">
        <f ca="1" t="shared" si="6673"/>
        <v>4611.28865956758</v>
      </c>
      <c r="AF940" s="26">
        <f ca="1" t="shared" si="6674"/>
        <v>5311.28225153626</v>
      </c>
      <c r="AG940" s="26">
        <f ca="1" t="shared" si="6675"/>
        <v>6214.27280731463</v>
      </c>
      <c r="AH940" s="26">
        <f ca="1" t="shared" si="6676"/>
        <v>7485.66446373684</v>
      </c>
      <c r="AI940" s="26">
        <f ca="1" t="shared" si="6677"/>
        <v>9484.08489223963</v>
      </c>
      <c r="AJ940" s="28">
        <f ca="1" t="shared" si="6678"/>
        <v>36723.4944149777</v>
      </c>
      <c r="AK940" s="28">
        <f ca="1" t="shared" si="6679"/>
        <v>41331.5017287966</v>
      </c>
      <c r="AL940" s="28">
        <f ca="1" t="shared" si="6680"/>
        <v>59545.6144399556</v>
      </c>
      <c r="AM940" s="28">
        <f ca="1" t="shared" si="6681"/>
        <v>64019.7829990476</v>
      </c>
      <c r="AN940" s="28">
        <f ca="1" t="shared" si="6682"/>
        <v>103556.590272747</v>
      </c>
      <c r="AO940" s="28">
        <f ca="1">C940/'Ejercicio 3 - TIR'!$D$7</f>
        <v>17456.1157882143</v>
      </c>
      <c r="AP940" s="28">
        <f ca="1" t="shared" si="6683"/>
        <v>19267.3786267634</v>
      </c>
      <c r="AQ940" s="28">
        <f ca="1" t="shared" si="6684"/>
        <v>23875.3859405823</v>
      </c>
      <c r="AR940" s="28">
        <f ca="1" t="shared" si="6685"/>
        <v>42089.4986517413</v>
      </c>
      <c r="AS940" s="28">
        <f ca="1" t="shared" si="6686"/>
        <v>46563.6672108333</v>
      </c>
      <c r="AT940" s="28">
        <f ca="1" t="shared" si="6687"/>
        <v>86100.4744845325</v>
      </c>
      <c r="AU940" s="28">
        <f ca="1">AP940*'Ejercicio 3 - TIR'!$D$5</f>
        <v>9633.68931338169</v>
      </c>
      <c r="AV940" s="28">
        <f ca="1">AQ940*'Ejercicio 3 - TIR'!$D$5</f>
        <v>11937.6929702911</v>
      </c>
      <c r="AW940" s="28">
        <f ca="1">AR940*'Ejercicio 3 - TIR'!$D$5</f>
        <v>21044.7493258707</v>
      </c>
      <c r="AX940" s="28">
        <f ca="1">AS940*'Ejercicio 3 - TIR'!$D$5</f>
        <v>23281.8336054166</v>
      </c>
      <c r="AY940" s="28">
        <f ca="1">AT940*'Ejercicio 3 - TIR'!$D$5</f>
        <v>43050.2372422663</v>
      </c>
      <c r="AZ940" s="28">
        <f ca="1" t="shared" ref="AZ940:BD940" si="6990">AJ940-AU940-AE940</f>
        <v>22478.5164420284</v>
      </c>
      <c r="BA940" s="28">
        <f ca="1" t="shared" si="6990"/>
        <v>24082.5265069692</v>
      </c>
      <c r="BB940" s="28">
        <f ca="1" t="shared" si="6990"/>
        <v>32286.5923067703</v>
      </c>
      <c r="BC940" s="28">
        <f ca="1" t="shared" si="6990"/>
        <v>33252.2849298941</v>
      </c>
      <c r="BD940" s="28">
        <f ca="1" t="shared" si="6990"/>
        <v>51022.2681382409</v>
      </c>
      <c r="BE940" s="28">
        <f ca="1" t="shared" ref="BE940:BI940" si="6991">AZ940/Z940</f>
        <v>19574.2691521997</v>
      </c>
      <c r="BF940" s="28">
        <f ca="1" t="shared" si="6991"/>
        <v>18207.1883858597</v>
      </c>
      <c r="BG940" s="28">
        <f ca="1" t="shared" si="6991"/>
        <v>20862.7769498696</v>
      </c>
      <c r="BH940" s="28">
        <f ca="1" t="shared" si="6991"/>
        <v>17837.3920078972</v>
      </c>
      <c r="BI940" s="28">
        <f ca="1" t="shared" si="6991"/>
        <v>21602.5265789909</v>
      </c>
      <c r="BJ940" s="28">
        <f ca="1" t="shared" si="6690"/>
        <v>73405.6493517027</v>
      </c>
      <c r="BK940" s="28">
        <f ca="1" t="shared" si="6691"/>
        <v>41229.0024105159</v>
      </c>
      <c r="BL940" s="28">
        <f ca="1" t="shared" si="6692"/>
        <v>114634.651762219</v>
      </c>
      <c r="BM940" s="28">
        <f ca="1">BK940*'Ejercicio 3 - TIR'!$D$5</f>
        <v>20614.501205258</v>
      </c>
      <c r="BN940" s="28">
        <f ca="1" t="shared" si="6693"/>
        <v>94020.1505569607</v>
      </c>
      <c r="BO940" s="28">
        <f ca="1" t="shared" si="6694"/>
        <v>39807.5757013474</v>
      </c>
      <c r="BP940" s="28">
        <f ca="1" t="shared" si="6695"/>
        <v>-118360.096748312</v>
      </c>
      <c r="BQ940" s="28">
        <f ca="1" t="shared" ref="BQ940:BT940" si="6992">BE940</f>
        <v>19574.2691521997</v>
      </c>
      <c r="BR940" s="28">
        <f ca="1" t="shared" si="6992"/>
        <v>18207.1883858597</v>
      </c>
      <c r="BS940" s="28">
        <f ca="1" t="shared" si="6992"/>
        <v>20862.7769498696</v>
      </c>
      <c r="BT940" s="28">
        <f ca="1" t="shared" si="6992"/>
        <v>17837.3920078972</v>
      </c>
      <c r="BU940" s="28">
        <f ca="1" t="shared" si="6697"/>
        <v>61410.1022803384</v>
      </c>
      <c r="BV940" s="30">
        <f ca="1" t="shared" si="6698"/>
        <v>4.38963137310604</v>
      </c>
    </row>
    <row r="941" ht="15" customHeight="1" spans="1:74">
      <c r="A941" s="26">
        <v>940</v>
      </c>
      <c r="B941" s="27">
        <f ca="1" t="shared" ref="B941:F941" si="6993">RAND()</f>
        <v>0.344897139586728</v>
      </c>
      <c r="C941" s="28">
        <f ca="1">IF(B941&lt;=('Ejercicio 3 - TIR'!$D$13-'Ejercicio 3 - TIR'!$C$13)/('Ejercicio 3 - TIR'!$E$13-'Ejercicio 3 - TIR'!$C$13),'Ejercicio 3 - TIR'!$C$13+SQRT(('Ejercicio 3 - TIR'!$E$13-'Ejercicio 3 - TIR'!$C$13)*('Ejercicio 3 - TIR'!$D$13-'Ejercicio 3 - TIR'!$C$13)*B941),'Ejercicio 3 - TIR'!$E$13-SQRT(('Ejercicio 3 - TIR'!$E$13-'Ejercicio 3 - TIR'!$C$13)*('Ejercicio 3 - TIR'!$E$13-'Ejercicio 3 - TIR'!$D$13)*(1-B941)))</f>
        <v>71962.1072030025</v>
      </c>
      <c r="D941" s="27">
        <f ca="1" t="shared" si="6993"/>
        <v>0.64739740641346</v>
      </c>
      <c r="E941" s="28">
        <f ca="1">IF(D941&lt;=('Ejercicio 3 - TIR'!$D$14-'Ejercicio 3 - TIR'!$C$14)/('Ejercicio 3 - TIR'!$E$14-'Ejercicio 3 - TIR'!$C$14),'Ejercicio 3 - TIR'!$C$14+SQRT(('Ejercicio 3 - TIR'!$E$14-'Ejercicio 3 - TIR'!$C$14)*('Ejercicio 3 - TIR'!$D$14-'Ejercicio 3 - TIR'!$C$14)*D941),'Ejercicio 3 - TIR'!$E$14-SQRT(('Ejercicio 3 - TIR'!$E$14-'Ejercicio 3 - TIR'!$C$14)*('Ejercicio 3 - TIR'!$E$14-'Ejercicio 3 - TIR'!$D$14)*(1-D941)))</f>
        <v>32727.4221188095</v>
      </c>
      <c r="F941" s="27">
        <f ca="1" t="shared" si="6993"/>
        <v>0.512873110683873</v>
      </c>
      <c r="G941" s="28">
        <f ca="1">IF(F941&lt;=('Ejercicio 3 - TIR'!$D$18-'Ejercicio 3 - TIR'!$C$18)/('Ejercicio 3 - TIR'!$E$18-'Ejercicio 3 - TIR'!$C$18),'Ejercicio 3 - TIR'!$C$18+SQRT(('Ejercicio 3 - TIR'!$E$18-'Ejercicio 3 - TIR'!$C$18)*('Ejercicio 3 - TIR'!$D$18-'Ejercicio 3 - TIR'!$C$18)*F941),'Ejercicio 3 - TIR'!$E$18-SQRT(('Ejercicio 3 - TIR'!$E$18-'Ejercicio 3 - TIR'!$C$18)*('Ejercicio 3 - TIR'!$E$18-'Ejercicio 3 - TIR'!$D$18)*(1-F941)))</f>
        <v>38771.029962472</v>
      </c>
      <c r="H941" s="27">
        <f ca="1" t="shared" ref="H941:L941" si="6994">RAND()</f>
        <v>0.167945596615741</v>
      </c>
      <c r="I941" s="28">
        <f ca="1">IF(H941&lt;=('Ejercicio 3 - TIR'!$D$18-'Ejercicio 3 - TIR'!$C$18)/('Ejercicio 3 - TIR'!$E$18-'Ejercicio 3 - TIR'!$C$18),'Ejercicio 3 - TIR'!$C$18+SQRT(('Ejercicio 3 - TIR'!$E$18-'Ejercicio 3 - TIR'!$C$18)*('Ejercicio 3 - TIR'!$D$18-'Ejercicio 3 - TIR'!$C$18)*H941),'Ejercicio 3 - TIR'!$E$18-SQRT(('Ejercicio 3 - TIR'!$E$18-'Ejercicio 3 - TIR'!$C$18)*('Ejercicio 3 - TIR'!$E$18-'Ejercicio 3 - TIR'!$D$18)*(1-H941)))</f>
        <v>35019.1472873747</v>
      </c>
      <c r="J941" s="27">
        <f ca="1" t="shared" si="6994"/>
        <v>0.938795779400137</v>
      </c>
      <c r="K941" s="28">
        <f ca="1">IF(J941&lt;=('Ejercicio 3 - TIR'!$D$18-'Ejercicio 3 - TIR'!$C$18)/('Ejercicio 3 - TIR'!$E$18-'Ejercicio 3 - TIR'!$C$18),'Ejercicio 3 - TIR'!$C$18+SQRT(('Ejercicio 3 - TIR'!$E$18-'Ejercicio 3 - TIR'!$C$18)*('Ejercicio 3 - TIR'!$D$18-'Ejercicio 3 - TIR'!$C$18)*J941),'Ejercicio 3 - TIR'!$E$18-SQRT(('Ejercicio 3 - TIR'!$E$18-'Ejercicio 3 - TIR'!$C$18)*('Ejercicio 3 - TIR'!$E$18-'Ejercicio 3 - TIR'!$D$18)*(1-J941)))</f>
        <v>42857.4975974367</v>
      </c>
      <c r="L941" s="27">
        <f ca="1" t="shared" si="6994"/>
        <v>0.387065147105683</v>
      </c>
      <c r="M941" s="28">
        <f ca="1">IF(L941&lt;=('Ejercicio 3 - TIR'!$D$18-'Ejercicio 3 - TIR'!$C$18)/('Ejercicio 3 - TIR'!$E$18-'Ejercicio 3 - TIR'!$C$18),'Ejercicio 3 - TIR'!$C$18+SQRT(('Ejercicio 3 - TIR'!$E$18-'Ejercicio 3 - TIR'!$C$18)*('Ejercicio 3 - TIR'!$D$18-'Ejercicio 3 - TIR'!$C$18)*L941),'Ejercicio 3 - TIR'!$E$18-SQRT(('Ejercicio 3 - TIR'!$E$18-'Ejercicio 3 - TIR'!$C$18)*('Ejercicio 3 - TIR'!$E$18-'Ejercicio 3 - TIR'!$D$18)*(1-L941)))</f>
        <v>37619.6963237292</v>
      </c>
      <c r="N941" s="27">
        <f ca="1" t="shared" ref="N941:R941" si="6995">RAND()</f>
        <v>0.248238300804125</v>
      </c>
      <c r="O941" s="28">
        <f ca="1">IF(N941&lt;=('Ejercicio 3 - TIR'!$D$18-'Ejercicio 3 - TIR'!$C$18)/('Ejercicio 3 - TIR'!$E$18-'Ejercicio 3 - TIR'!$C$18),'Ejercicio 3 - TIR'!$C$18+SQRT(('Ejercicio 3 - TIR'!$E$18-'Ejercicio 3 - TIR'!$C$18)*('Ejercicio 3 - TIR'!$D$18-'Ejercicio 3 - TIR'!$C$18)*N941),'Ejercicio 3 - TIR'!$E$18-SQRT(('Ejercicio 3 - TIR'!$E$18-'Ejercicio 3 - TIR'!$C$18)*('Ejercicio 3 - TIR'!$E$18-'Ejercicio 3 - TIR'!$D$18)*(1-N941)))</f>
        <v>36102.1098908999</v>
      </c>
      <c r="P941" s="27">
        <f ca="1" t="shared" si="6995"/>
        <v>0.92685575261884</v>
      </c>
      <c r="Q941" s="29">
        <f ca="1">IF(P941&lt;=('Ejercicio 3 - TIR'!$D$22-'Ejercicio 3 - TIR'!$C$22)/('Ejercicio 3 - TIR'!$E$22-'Ejercicio 3 - TIR'!$C$22),'Ejercicio 3 - TIR'!$C$22+SQRT(('Ejercicio 3 - TIR'!$E$22-'Ejercicio 3 - TIR'!$C$22)*('Ejercicio 3 - TIR'!$D$22-'Ejercicio 3 - TIR'!$C$22)*P941),'Ejercicio 3 - TIR'!$E$22-SQRT(('Ejercicio 3 - TIR'!$E$22-'Ejercicio 3 - TIR'!$C$22)*('Ejercicio 3 - TIR'!$E$22-'Ejercicio 3 - TIR'!$D$22)*(1-P941)))</f>
        <v>0.168525696304957</v>
      </c>
      <c r="R941" s="27">
        <f ca="1" t="shared" si="6995"/>
        <v>0.520222003849014</v>
      </c>
      <c r="S941" s="29">
        <f ca="1">IF(R941&lt;=('Ejercicio 3 - TIR'!$D$23-'Ejercicio 3 - TIR'!$C$23)/('Ejercicio 3 - TIR'!$E$23-'Ejercicio 3 - TIR'!$C$23),'Ejercicio 3 - TIR'!$C$23+SQRT(('Ejercicio 3 - TIR'!$E$23-'Ejercicio 3 - TIR'!$C$23)*('Ejercicio 3 - TIR'!$D$23-'Ejercicio 3 - TIR'!$C$23)*R941),'Ejercicio 3 - TIR'!$E$23-SQRT(('Ejercicio 3 - TIR'!$E$23-'Ejercicio 3 - TIR'!$C$23)*('Ejercicio 3 - TIR'!$E$23-'Ejercicio 3 - TIR'!$D$23)*(1-R941)))</f>
        <v>0.15061292132464</v>
      </c>
      <c r="T941" s="27">
        <f ca="1" t="shared" ref="T941:X941" si="6996">RAND()</f>
        <v>0.760308002692096</v>
      </c>
      <c r="U941" s="29">
        <f ca="1">IF(T941&lt;=('Ejercicio 3 - TIR'!$D$24-'Ejercicio 3 - TIR'!$C$24)/('Ejercicio 3 - TIR'!$E$24-'Ejercicio 3 - TIR'!$C$24),'Ejercicio 3 - TIR'!$C$24+SQRT(('Ejercicio 3 - TIR'!$E$24-'Ejercicio 3 - TIR'!$C$24)*('Ejercicio 3 - TIR'!$D$24-'Ejercicio 3 - TIR'!$C$24)*T941),'Ejercicio 3 - TIR'!$E$24-SQRT(('Ejercicio 3 - TIR'!$E$24-'Ejercicio 3 - TIR'!$C$24)*('Ejercicio 3 - TIR'!$E$24-'Ejercicio 3 - TIR'!$D$24)*(1-T941)))</f>
        <v>0.194093676593115</v>
      </c>
      <c r="V941" s="27">
        <f ca="1" t="shared" si="6996"/>
        <v>0.794576676131296</v>
      </c>
      <c r="W941" s="29">
        <f ca="1">IF(V941&lt;=('Ejercicio 3 - TIR'!$D$25-'Ejercicio 3 - TIR'!$C$25)/('Ejercicio 3 - TIR'!$E$25-'Ejercicio 3 - TIR'!$C$25),'Ejercicio 3 - TIR'!$C$25+SQRT(('Ejercicio 3 - TIR'!$E$25-'Ejercicio 3 - TIR'!$C$25)*('Ejercicio 3 - TIR'!$D$25-'Ejercicio 3 - TIR'!$C$25)*V941),'Ejercicio 3 - TIR'!$E$25-SQRT(('Ejercicio 3 - TIR'!$E$25-'Ejercicio 3 - TIR'!$C$25)*('Ejercicio 3 - TIR'!$E$25-'Ejercicio 3 - TIR'!$D$25)*(1-V941)))</f>
        <v>0.223186167123284</v>
      </c>
      <c r="X941" s="27">
        <f ca="1" t="shared" si="6996"/>
        <v>0.234207512909291</v>
      </c>
      <c r="Y941" s="29">
        <f ca="1">IF(X941&lt;=('Ejercicio 3 - TIR'!$D$26-'Ejercicio 3 - TIR'!$C$26)/('Ejercicio 3 - TIR'!$E$26-'Ejercicio 3 - TIR'!$C$26),'Ejercicio 3 - TIR'!$C$26+SQRT(('Ejercicio 3 - TIR'!$E$26-'Ejercicio 3 - TIR'!$C$26)*('Ejercicio 3 - TIR'!$D$26-'Ejercicio 3 - TIR'!$C$26)*X941),'Ejercicio 3 - TIR'!$E$26-SQRT(('Ejercicio 3 - TIR'!$E$26-'Ejercicio 3 - TIR'!$C$26)*('Ejercicio 3 - TIR'!$E$26-'Ejercicio 3 - TIR'!$D$26)*(1-X941)))</f>
        <v>0.215146774840028</v>
      </c>
      <c r="Z941" s="27">
        <f ca="1" t="shared" si="6668"/>
        <v>1.16852569630496</v>
      </c>
      <c r="AA941" s="27">
        <f ca="1" t="shared" si="6669"/>
        <v>1.34452076506836</v>
      </c>
      <c r="AB941" s="27">
        <f ca="1" t="shared" si="6670"/>
        <v>1.60548374361626</v>
      </c>
      <c r="AC941" s="27">
        <f ca="1" t="shared" si="6671"/>
        <v>1.96380550673271</v>
      </c>
      <c r="AD941" s="27">
        <f ca="1" t="shared" si="6672"/>
        <v>2.38631192791934</v>
      </c>
      <c r="AE941" s="26">
        <f ca="1" t="shared" si="6673"/>
        <v>5515.41160083861</v>
      </c>
      <c r="AF941" s="26">
        <f ca="1" t="shared" si="6674"/>
        <v>6346.10385434872</v>
      </c>
      <c r="AG941" s="26">
        <f ca="1" t="shared" si="6675"/>
        <v>7577.842483481</v>
      </c>
      <c r="AH941" s="26">
        <f ca="1" t="shared" si="6676"/>
        <v>9269.11210243312</v>
      </c>
      <c r="AI941" s="26">
        <f ca="1" t="shared" si="6677"/>
        <v>11263.3316769023</v>
      </c>
      <c r="AJ941" s="28">
        <f ca="1" t="shared" si="6678"/>
        <v>45304.9447833579</v>
      </c>
      <c r="AK941" s="28">
        <f ca="1" t="shared" si="6679"/>
        <v>47083.9707028625</v>
      </c>
      <c r="AL941" s="28">
        <f ca="1" t="shared" si="6680"/>
        <v>68807.0156847575</v>
      </c>
      <c r="AM941" s="28">
        <f ca="1" t="shared" si="6681"/>
        <v>73877.7668021519</v>
      </c>
      <c r="AN941" s="28">
        <f ca="1" t="shared" si="6682"/>
        <v>86150.8954557095</v>
      </c>
      <c r="AO941" s="28">
        <f ca="1">C941/'Ejercicio 3 - TIR'!$D$7</f>
        <v>14392.4214406005</v>
      </c>
      <c r="AP941" s="28">
        <f ca="1" t="shared" si="6683"/>
        <v>30912.5233427574</v>
      </c>
      <c r="AQ941" s="28">
        <f ca="1" t="shared" si="6684"/>
        <v>32691.549262262</v>
      </c>
      <c r="AR941" s="28">
        <f ca="1" t="shared" si="6685"/>
        <v>54414.594244157</v>
      </c>
      <c r="AS941" s="28">
        <f ca="1" t="shared" si="6686"/>
        <v>59485.3453615514</v>
      </c>
      <c r="AT941" s="28">
        <f ca="1" t="shared" si="6687"/>
        <v>71758.474015109</v>
      </c>
      <c r="AU941" s="28">
        <f ca="1">AP941*'Ejercicio 3 - TIR'!$D$5</f>
        <v>15456.2616713787</v>
      </c>
      <c r="AV941" s="28">
        <f ca="1">AQ941*'Ejercicio 3 - TIR'!$D$5</f>
        <v>16345.774631131</v>
      </c>
      <c r="AW941" s="28">
        <f ca="1">AR941*'Ejercicio 3 - TIR'!$D$5</f>
        <v>27207.2971220785</v>
      </c>
      <c r="AX941" s="28">
        <f ca="1">AS941*'Ejercicio 3 - TIR'!$D$5</f>
        <v>29742.6726807757</v>
      </c>
      <c r="AY941" s="28">
        <f ca="1">AT941*'Ejercicio 3 - TIR'!$D$5</f>
        <v>35879.2370075545</v>
      </c>
      <c r="AZ941" s="28">
        <f ca="1" t="shared" ref="AZ941:BD941" si="6997">AJ941-AU941-AE941</f>
        <v>24333.2715111406</v>
      </c>
      <c r="BA941" s="28">
        <f ca="1" t="shared" si="6997"/>
        <v>24392.0922173828</v>
      </c>
      <c r="BB941" s="28">
        <f ca="1" t="shared" si="6997"/>
        <v>34021.876079198</v>
      </c>
      <c r="BC941" s="28">
        <f ca="1" t="shared" si="6997"/>
        <v>34865.9820189431</v>
      </c>
      <c r="BD941" s="28">
        <f ca="1" t="shared" si="6997"/>
        <v>39008.3267712527</v>
      </c>
      <c r="BE941" s="28">
        <f ca="1" t="shared" ref="BE941:BI941" si="6998">AZ941/Z941</f>
        <v>20823.9079278152</v>
      </c>
      <c r="BF941" s="28">
        <f ca="1" t="shared" si="6998"/>
        <v>18141.8486431057</v>
      </c>
      <c r="BG941" s="28">
        <f ca="1" t="shared" si="6998"/>
        <v>21191.0436430615</v>
      </c>
      <c r="BH941" s="28">
        <f ca="1" t="shared" si="6998"/>
        <v>17754.2948624029</v>
      </c>
      <c r="BI941" s="28">
        <f ca="1" t="shared" si="6998"/>
        <v>16346.7006617465</v>
      </c>
      <c r="BJ941" s="28">
        <f ca="1" t="shared" si="6690"/>
        <v>78097.8377721666</v>
      </c>
      <c r="BK941" s="28">
        <f ca="1" t="shared" si="6691"/>
        <v>34344.8069553471</v>
      </c>
      <c r="BL941" s="28">
        <f ca="1" t="shared" si="6692"/>
        <v>112442.644727514</v>
      </c>
      <c r="BM941" s="28">
        <f ca="1">BK941*'Ejercicio 3 - TIR'!$D$5</f>
        <v>17172.4034776735</v>
      </c>
      <c r="BN941" s="28">
        <f ca="1" t="shared" si="6693"/>
        <v>95270.2412498401</v>
      </c>
      <c r="BO941" s="28">
        <f ca="1" t="shared" si="6694"/>
        <v>39923.6328391098</v>
      </c>
      <c r="BP941" s="28">
        <f ca="1" t="shared" si="6695"/>
        <v>-104689.529321812</v>
      </c>
      <c r="BQ941" s="28">
        <f ca="1" t="shared" ref="BQ941:BT941" si="6999">BE941</f>
        <v>20823.9079278152</v>
      </c>
      <c r="BR941" s="28">
        <f ca="1" t="shared" si="6999"/>
        <v>18141.8486431057</v>
      </c>
      <c r="BS941" s="28">
        <f ca="1" t="shared" si="6999"/>
        <v>21191.0436430615</v>
      </c>
      <c r="BT941" s="28">
        <f ca="1" t="shared" si="6999"/>
        <v>17754.2948624029</v>
      </c>
      <c r="BU941" s="28">
        <f ca="1" t="shared" si="6697"/>
        <v>56270.3335008563</v>
      </c>
      <c r="BV941" s="30">
        <f ca="1" t="shared" si="6698"/>
        <v>7.47804205693905</v>
      </c>
    </row>
    <row r="942" ht="15" customHeight="1" spans="1:74">
      <c r="A942" s="26">
        <v>941</v>
      </c>
      <c r="B942" s="27">
        <f ca="1" t="shared" ref="B942:F942" si="7000">RAND()</f>
        <v>0.0300747596483271</v>
      </c>
      <c r="C942" s="28">
        <f ca="1">IF(B942&lt;=('Ejercicio 3 - TIR'!$D$13-'Ejercicio 3 - TIR'!$C$13)/('Ejercicio 3 - TIR'!$E$13-'Ejercicio 3 - TIR'!$C$13),'Ejercicio 3 - TIR'!$C$13+SQRT(('Ejercicio 3 - TIR'!$E$13-'Ejercicio 3 - TIR'!$C$13)*('Ejercicio 3 - TIR'!$D$13-'Ejercicio 3 - TIR'!$C$13)*B942),'Ejercicio 3 - TIR'!$E$13-SQRT(('Ejercicio 3 - TIR'!$E$13-'Ejercicio 3 - TIR'!$C$13)*('Ejercicio 3 - TIR'!$E$13-'Ejercicio 3 - TIR'!$D$13)*(1-B942)))</f>
        <v>63468.4151797804</v>
      </c>
      <c r="D942" s="27">
        <f ca="1" t="shared" si="7000"/>
        <v>0.425795151084935</v>
      </c>
      <c r="E942" s="28">
        <f ca="1">IF(D942&lt;=('Ejercicio 3 - TIR'!$D$14-'Ejercicio 3 - TIR'!$C$14)/('Ejercicio 3 - TIR'!$E$14-'Ejercicio 3 - TIR'!$C$14),'Ejercicio 3 - TIR'!$C$14+SQRT(('Ejercicio 3 - TIR'!$E$14-'Ejercicio 3 - TIR'!$C$14)*('Ejercicio 3 - TIR'!$D$14-'Ejercicio 3 - TIR'!$C$14)*D942),'Ejercicio 3 - TIR'!$E$14-SQRT(('Ejercicio 3 - TIR'!$E$14-'Ejercicio 3 - TIR'!$C$14)*('Ejercicio 3 - TIR'!$E$14-'Ejercicio 3 - TIR'!$D$14)*(1-D942)))</f>
        <v>30719.335835337</v>
      </c>
      <c r="F942" s="27">
        <f ca="1" t="shared" si="7000"/>
        <v>0.872146353899495</v>
      </c>
      <c r="G942" s="28">
        <f ca="1">IF(F942&lt;=('Ejercicio 3 - TIR'!$D$18-'Ejercicio 3 - TIR'!$C$18)/('Ejercicio 3 - TIR'!$E$18-'Ejercicio 3 - TIR'!$C$18),'Ejercicio 3 - TIR'!$C$18+SQRT(('Ejercicio 3 - TIR'!$E$18-'Ejercicio 3 - TIR'!$C$18)*('Ejercicio 3 - TIR'!$D$18-'Ejercicio 3 - TIR'!$C$18)*F942),'Ejercicio 3 - TIR'!$E$18-SQRT(('Ejercicio 3 - TIR'!$E$18-'Ejercicio 3 - TIR'!$C$18)*('Ejercicio 3 - TIR'!$E$18-'Ejercicio 3 - TIR'!$D$18)*(1-F942)))</f>
        <v>41903.3851615776</v>
      </c>
      <c r="H942" s="27">
        <f ca="1" t="shared" ref="H942:L942" si="7001">RAND()</f>
        <v>0.425491453136155</v>
      </c>
      <c r="I942" s="28">
        <f ca="1">IF(H942&lt;=('Ejercicio 3 - TIR'!$D$18-'Ejercicio 3 - TIR'!$C$18)/('Ejercicio 3 - TIR'!$E$18-'Ejercicio 3 - TIR'!$C$18),'Ejercicio 3 - TIR'!$C$18+SQRT(('Ejercicio 3 - TIR'!$E$18-'Ejercicio 3 - TIR'!$C$18)*('Ejercicio 3 - TIR'!$D$18-'Ejercicio 3 - TIR'!$C$18)*H942),'Ejercicio 3 - TIR'!$E$18-SQRT(('Ejercicio 3 - TIR'!$E$18-'Ejercicio 3 - TIR'!$C$18)*('Ejercicio 3 - TIR'!$E$18-'Ejercicio 3 - TIR'!$D$18)*(1-H942)))</f>
        <v>37988.9747759286</v>
      </c>
      <c r="J942" s="27">
        <f ca="1" t="shared" si="7001"/>
        <v>0.946281288536641</v>
      </c>
      <c r="K942" s="28">
        <f ca="1">IF(J942&lt;=('Ejercicio 3 - TIR'!$D$18-'Ejercicio 3 - TIR'!$C$18)/('Ejercicio 3 - TIR'!$E$18-'Ejercicio 3 - TIR'!$C$18),'Ejercicio 3 - TIR'!$C$18+SQRT(('Ejercicio 3 - TIR'!$E$18-'Ejercicio 3 - TIR'!$C$18)*('Ejercicio 3 - TIR'!$D$18-'Ejercicio 3 - TIR'!$C$18)*J942),'Ejercicio 3 - TIR'!$E$18-SQRT(('Ejercicio 3 - TIR'!$E$18-'Ejercicio 3 - TIR'!$C$18)*('Ejercicio 3 - TIR'!$E$18-'Ejercicio 3 - TIR'!$D$18)*(1-J942)))</f>
        <v>42992.7871663045</v>
      </c>
      <c r="L942" s="27">
        <f ca="1" t="shared" si="7001"/>
        <v>0.157602299674953</v>
      </c>
      <c r="M942" s="28">
        <f ca="1">IF(L942&lt;=('Ejercicio 3 - TIR'!$D$18-'Ejercicio 3 - TIR'!$C$18)/('Ejercicio 3 - TIR'!$E$18-'Ejercicio 3 - TIR'!$C$18),'Ejercicio 3 - TIR'!$C$18+SQRT(('Ejercicio 3 - TIR'!$E$18-'Ejercicio 3 - TIR'!$C$18)*('Ejercicio 3 - TIR'!$D$18-'Ejercicio 3 - TIR'!$C$18)*L942),'Ejercicio 3 - TIR'!$E$18-SQRT(('Ejercicio 3 - TIR'!$E$18-'Ejercicio 3 - TIR'!$C$18)*('Ejercicio 3 - TIR'!$E$18-'Ejercicio 3 - TIR'!$D$18)*(1-L942)))</f>
        <v>34862.1337858231</v>
      </c>
      <c r="N942" s="27">
        <f ca="1" t="shared" ref="N942:R942" si="7002">RAND()</f>
        <v>0.815873304714646</v>
      </c>
      <c r="O942" s="28">
        <f ca="1">IF(N942&lt;=('Ejercicio 3 - TIR'!$D$18-'Ejercicio 3 - TIR'!$C$18)/('Ejercicio 3 - TIR'!$E$18-'Ejercicio 3 - TIR'!$C$18),'Ejercicio 3 - TIR'!$C$18+SQRT(('Ejercicio 3 - TIR'!$E$18-'Ejercicio 3 - TIR'!$C$18)*('Ejercicio 3 - TIR'!$D$18-'Ejercicio 3 - TIR'!$C$18)*N942),'Ejercicio 3 - TIR'!$E$18-SQRT(('Ejercicio 3 - TIR'!$E$18-'Ejercicio 3 - TIR'!$C$18)*('Ejercicio 3 - TIR'!$E$18-'Ejercicio 3 - TIR'!$D$18)*(1-N942)))</f>
        <v>41283.8861499677</v>
      </c>
      <c r="P942" s="27">
        <f ca="1" t="shared" si="7002"/>
        <v>0.855275158346598</v>
      </c>
      <c r="Q942" s="29">
        <f ca="1">IF(P942&lt;=('Ejercicio 3 - TIR'!$D$22-'Ejercicio 3 - TIR'!$C$22)/('Ejercicio 3 - TIR'!$E$22-'Ejercicio 3 - TIR'!$C$22),'Ejercicio 3 - TIR'!$C$22+SQRT(('Ejercicio 3 - TIR'!$E$22-'Ejercicio 3 - TIR'!$C$22)*('Ejercicio 3 - TIR'!$D$22-'Ejercicio 3 - TIR'!$C$22)*P942),'Ejercicio 3 - TIR'!$E$22-SQRT(('Ejercicio 3 - TIR'!$E$22-'Ejercicio 3 - TIR'!$C$22)*('Ejercicio 3 - TIR'!$E$22-'Ejercicio 3 - TIR'!$D$22)*(1-P942)))</f>
        <v>0.163859841544268</v>
      </c>
      <c r="R942" s="27">
        <f ca="1" t="shared" si="7002"/>
        <v>0.581120309158139</v>
      </c>
      <c r="S942" s="29">
        <f ca="1">IF(R942&lt;=('Ejercicio 3 - TIR'!$D$23-'Ejercicio 3 - TIR'!$C$23)/('Ejercicio 3 - TIR'!$E$23-'Ejercicio 3 - TIR'!$C$23),'Ejercicio 3 - TIR'!$C$23+SQRT(('Ejercicio 3 - TIR'!$E$23-'Ejercicio 3 - TIR'!$C$23)*('Ejercicio 3 - TIR'!$D$23-'Ejercicio 3 - TIR'!$C$23)*R942),'Ejercicio 3 - TIR'!$E$23-SQRT(('Ejercicio 3 - TIR'!$E$23-'Ejercicio 3 - TIR'!$C$23)*('Ejercicio 3 - TIR'!$E$23-'Ejercicio 3 - TIR'!$D$23)*(1-R942)))</f>
        <v>0.152541241041967</v>
      </c>
      <c r="T942" s="27">
        <f ca="1" t="shared" ref="T942:X942" si="7003">RAND()</f>
        <v>0.881260280031224</v>
      </c>
      <c r="U942" s="29">
        <f ca="1">IF(T942&lt;=('Ejercicio 3 - TIR'!$D$24-'Ejercicio 3 - TIR'!$C$24)/('Ejercicio 3 - TIR'!$E$24-'Ejercicio 3 - TIR'!$C$24),'Ejercicio 3 - TIR'!$C$24+SQRT(('Ejercicio 3 - TIR'!$E$24-'Ejercicio 3 - TIR'!$C$24)*('Ejercicio 3 - TIR'!$D$24-'Ejercicio 3 - TIR'!$C$24)*T942),'Ejercicio 3 - TIR'!$E$24-SQRT(('Ejercicio 3 - TIR'!$E$24-'Ejercicio 3 - TIR'!$C$24)*('Ejercicio 3 - TIR'!$E$24-'Ejercicio 3 - TIR'!$D$24)*(1-T942)))</f>
        <v>0.201766206760178</v>
      </c>
      <c r="V942" s="27">
        <f ca="1" t="shared" si="7003"/>
        <v>0.979110614824746</v>
      </c>
      <c r="W942" s="29">
        <f ca="1">IF(V942&lt;=('Ejercicio 3 - TIR'!$D$25-'Ejercicio 3 - TIR'!$C$25)/('Ejercicio 3 - TIR'!$E$25-'Ejercicio 3 - TIR'!$C$25),'Ejercicio 3 - TIR'!$C$25+SQRT(('Ejercicio 3 - TIR'!$E$25-'Ejercicio 3 - TIR'!$C$25)*('Ejercicio 3 - TIR'!$D$25-'Ejercicio 3 - TIR'!$C$25)*V942),'Ejercicio 3 - TIR'!$E$25-SQRT(('Ejercicio 3 - TIR'!$E$25-'Ejercicio 3 - TIR'!$C$25)*('Ejercicio 3 - TIR'!$E$25-'Ejercicio 3 - TIR'!$D$25)*(1-V942)))</f>
        <v>0.241449394868585</v>
      </c>
      <c r="X942" s="27">
        <f ca="1" t="shared" si="7003"/>
        <v>0.972066862435845</v>
      </c>
      <c r="Y942" s="29">
        <f ca="1">IF(X942&lt;=('Ejercicio 3 - TIR'!$D$26-'Ejercicio 3 - TIR'!$C$26)/('Ejercicio 3 - TIR'!$E$26-'Ejercicio 3 - TIR'!$C$26),'Ejercicio 3 - TIR'!$C$26+SQRT(('Ejercicio 3 - TIR'!$E$26-'Ejercicio 3 - TIR'!$C$26)*('Ejercicio 3 - TIR'!$D$26-'Ejercicio 3 - TIR'!$C$26)*X942),'Ejercicio 3 - TIR'!$E$26-SQRT(('Ejercicio 3 - TIR'!$E$26-'Ejercicio 3 - TIR'!$C$26)*('Ejercicio 3 - TIR'!$E$26-'Ejercicio 3 - TIR'!$D$26)*(1-X942)))</f>
        <v>0.267718349343576</v>
      </c>
      <c r="Z942" s="27">
        <f ca="1" t="shared" si="6668"/>
        <v>1.16385984154427</v>
      </c>
      <c r="AA942" s="27">
        <f ca="1" t="shared" si="6669"/>
        <v>1.34139646617234</v>
      </c>
      <c r="AB942" s="27">
        <f ca="1" t="shared" si="6670"/>
        <v>1.61204494291344</v>
      </c>
      <c r="AC942" s="27">
        <f ca="1" t="shared" si="6671"/>
        <v>2.00127221888085</v>
      </c>
      <c r="AD942" s="27">
        <f ca="1" t="shared" si="6672"/>
        <v>2.53704951390679</v>
      </c>
      <c r="AE942" s="26">
        <f ca="1" t="shared" si="6673"/>
        <v>5033.66550232349</v>
      </c>
      <c r="AF942" s="26">
        <f ca="1" t="shared" si="6674"/>
        <v>5801.50708503805</v>
      </c>
      <c r="AG942" s="26">
        <f ca="1" t="shared" si="6675"/>
        <v>6972.05516307848</v>
      </c>
      <c r="AH942" s="26">
        <f ca="1" t="shared" si="6676"/>
        <v>8655.45366319416</v>
      </c>
      <c r="AI942" s="26">
        <f ca="1" t="shared" si="6677"/>
        <v>10972.6774307243</v>
      </c>
      <c r="AJ942" s="28">
        <f ca="1" t="shared" si="6678"/>
        <v>48769.6672143222</v>
      </c>
      <c r="AK942" s="28">
        <f ca="1" t="shared" si="6679"/>
        <v>50958.2765179407</v>
      </c>
      <c r="AL942" s="28">
        <f ca="1" t="shared" si="6680"/>
        <v>69306.305133195</v>
      </c>
      <c r="AM942" s="28">
        <f ca="1" t="shared" si="6681"/>
        <v>69768.6198364754</v>
      </c>
      <c r="AN942" s="28">
        <f ca="1" t="shared" si="6682"/>
        <v>104739.263288959</v>
      </c>
      <c r="AO942" s="28">
        <f ca="1">C942/'Ejercicio 3 - TIR'!$D$7</f>
        <v>12693.6830359561</v>
      </c>
      <c r="AP942" s="28">
        <f ca="1" t="shared" si="6683"/>
        <v>36075.9841783661</v>
      </c>
      <c r="AQ942" s="28">
        <f ca="1" t="shared" si="6684"/>
        <v>38264.5934819846</v>
      </c>
      <c r="AR942" s="28">
        <f ca="1" t="shared" si="6685"/>
        <v>56612.6220972389</v>
      </c>
      <c r="AS942" s="28">
        <f ca="1" t="shared" si="6686"/>
        <v>57074.9368005193</v>
      </c>
      <c r="AT942" s="28">
        <f ca="1" t="shared" si="6687"/>
        <v>92045.5802530028</v>
      </c>
      <c r="AU942" s="28">
        <f ca="1">AP942*'Ejercicio 3 - TIR'!$D$5</f>
        <v>18037.992089183</v>
      </c>
      <c r="AV942" s="28">
        <f ca="1">AQ942*'Ejercicio 3 - TIR'!$D$5</f>
        <v>19132.2967409923</v>
      </c>
      <c r="AW942" s="28">
        <f ca="1">AR942*'Ejercicio 3 - TIR'!$D$5</f>
        <v>28306.3110486194</v>
      </c>
      <c r="AX942" s="28">
        <f ca="1">AS942*'Ejercicio 3 - TIR'!$D$5</f>
        <v>28537.4684002596</v>
      </c>
      <c r="AY942" s="28">
        <f ca="1">AT942*'Ejercicio 3 - TIR'!$D$5</f>
        <v>46022.7901265014</v>
      </c>
      <c r="AZ942" s="28">
        <f ca="1" t="shared" ref="AZ942:BD942" si="7004">AJ942-AU942-AE942</f>
        <v>25698.0096228156</v>
      </c>
      <c r="BA942" s="28">
        <f ca="1" t="shared" si="7004"/>
        <v>26024.4726919103</v>
      </c>
      <c r="BB942" s="28">
        <f ca="1" t="shared" si="7004"/>
        <v>34027.938921497</v>
      </c>
      <c r="BC942" s="28">
        <f ca="1" t="shared" si="7004"/>
        <v>32575.6977730215</v>
      </c>
      <c r="BD942" s="28">
        <f ca="1" t="shared" si="7004"/>
        <v>47743.7957317331</v>
      </c>
      <c r="BE942" s="28">
        <f ca="1" t="shared" ref="BE942:BI942" si="7005">AZ942/Z942</f>
        <v>22079.9865288918</v>
      </c>
      <c r="BF942" s="28">
        <f ca="1" t="shared" si="7005"/>
        <v>19401.0297091142</v>
      </c>
      <c r="BG942" s="28">
        <f ca="1" t="shared" si="7005"/>
        <v>21108.5547404147</v>
      </c>
      <c r="BH942" s="28">
        <f ca="1" t="shared" si="7005"/>
        <v>16277.4946185175</v>
      </c>
      <c r="BI942" s="28">
        <f ca="1" t="shared" si="7005"/>
        <v>18818.6298572521</v>
      </c>
      <c r="BJ942" s="28">
        <f ca="1" t="shared" si="6690"/>
        <v>77936.4760485811</v>
      </c>
      <c r="BK942" s="28">
        <f ca="1" t="shared" si="6691"/>
        <v>32204.5023760592</v>
      </c>
      <c r="BL942" s="28">
        <f ca="1" t="shared" si="6692"/>
        <v>110140.97842464</v>
      </c>
      <c r="BM942" s="28">
        <f ca="1">BK942*'Ejercicio 3 - TIR'!$D$5</f>
        <v>16102.2511880296</v>
      </c>
      <c r="BN942" s="28">
        <f ca="1" t="shared" si="6693"/>
        <v>94038.7272366107</v>
      </c>
      <c r="BO942" s="28">
        <f ca="1" t="shared" si="6694"/>
        <v>37066.177353315</v>
      </c>
      <c r="BP942" s="28">
        <f ca="1" t="shared" si="6695"/>
        <v>-94187.7510151174</v>
      </c>
      <c r="BQ942" s="28">
        <f ca="1" t="shared" ref="BQ942:BT942" si="7006">BE942</f>
        <v>22079.9865288918</v>
      </c>
      <c r="BR942" s="28">
        <f ca="1" t="shared" si="7006"/>
        <v>19401.0297091142</v>
      </c>
      <c r="BS942" s="28">
        <f ca="1" t="shared" si="7006"/>
        <v>21108.5547404147</v>
      </c>
      <c r="BT942" s="28">
        <f ca="1" t="shared" si="7006"/>
        <v>16277.4946185175</v>
      </c>
      <c r="BU942" s="28">
        <f ca="1" t="shared" si="6697"/>
        <v>55884.8072105671</v>
      </c>
      <c r="BV942" s="30">
        <f ca="1" t="shared" si="6698"/>
        <v>11.281529042948</v>
      </c>
    </row>
    <row r="943" ht="15" customHeight="1" spans="1:74">
      <c r="A943" s="26">
        <v>942</v>
      </c>
      <c r="B943" s="27">
        <f ca="1" t="shared" ref="B943:F943" si="7007">RAND()</f>
        <v>0.156320817425275</v>
      </c>
      <c r="C943" s="28">
        <f ca="1">IF(B943&lt;=('Ejercicio 3 - TIR'!$D$13-'Ejercicio 3 - TIR'!$C$13)/('Ejercicio 3 - TIR'!$E$13-'Ejercicio 3 - TIR'!$C$13),'Ejercicio 3 - TIR'!$C$13+SQRT(('Ejercicio 3 - TIR'!$E$13-'Ejercicio 3 - TIR'!$C$13)*('Ejercicio 3 - TIR'!$D$13-'Ejercicio 3 - TIR'!$C$13)*B943),'Ejercicio 3 - TIR'!$E$13-SQRT(('Ejercicio 3 - TIR'!$E$13-'Ejercicio 3 - TIR'!$C$13)*('Ejercicio 3 - TIR'!$E$13-'Ejercicio 3 - TIR'!$D$13)*(1-B943)))</f>
        <v>67907.4855023648</v>
      </c>
      <c r="D943" s="27">
        <f ca="1" t="shared" si="7007"/>
        <v>0.084973790708601</v>
      </c>
      <c r="E943" s="28">
        <f ca="1">IF(D943&lt;=('Ejercicio 3 - TIR'!$D$14-'Ejercicio 3 - TIR'!$C$14)/('Ejercicio 3 - TIR'!$E$14-'Ejercicio 3 - TIR'!$C$14),'Ejercicio 3 - TIR'!$C$14+SQRT(('Ejercicio 3 - TIR'!$E$14-'Ejercicio 3 - TIR'!$C$14)*('Ejercicio 3 - TIR'!$D$14-'Ejercicio 3 - TIR'!$C$14)*D943),'Ejercicio 3 - TIR'!$E$14-SQRT(('Ejercicio 3 - TIR'!$E$14-'Ejercicio 3 - TIR'!$C$14)*('Ejercicio 3 - TIR'!$E$14-'Ejercicio 3 - TIR'!$D$14)*(1-D943)))</f>
        <v>27524.4869385966</v>
      </c>
      <c r="F943" s="27">
        <f ca="1" t="shared" si="7007"/>
        <v>0.751928252020168</v>
      </c>
      <c r="G943" s="28">
        <f ca="1">IF(F943&lt;=('Ejercicio 3 - TIR'!$D$18-'Ejercicio 3 - TIR'!$C$18)/('Ejercicio 3 - TIR'!$E$18-'Ejercicio 3 - TIR'!$C$18),'Ejercicio 3 - TIR'!$C$18+SQRT(('Ejercicio 3 - TIR'!$E$18-'Ejercicio 3 - TIR'!$C$18)*('Ejercicio 3 - TIR'!$D$18-'Ejercicio 3 - TIR'!$C$18)*F943),'Ejercicio 3 - TIR'!$E$18-SQRT(('Ejercicio 3 - TIR'!$E$18-'Ejercicio 3 - TIR'!$C$18)*('Ejercicio 3 - TIR'!$E$18-'Ejercicio 3 - TIR'!$D$18)*(1-F943)))</f>
        <v>40686.6044583777</v>
      </c>
      <c r="H943" s="27">
        <f ca="1" t="shared" ref="H943:L943" si="7008">RAND()</f>
        <v>0.7244679505732</v>
      </c>
      <c r="I943" s="28">
        <f ca="1">IF(H943&lt;=('Ejercicio 3 - TIR'!$D$18-'Ejercicio 3 - TIR'!$C$18)/('Ejercicio 3 - TIR'!$E$18-'Ejercicio 3 - TIR'!$C$18),'Ejercicio 3 - TIR'!$C$18+SQRT(('Ejercicio 3 - TIR'!$E$18-'Ejercicio 3 - TIR'!$C$18)*('Ejercicio 3 - TIR'!$D$18-'Ejercicio 3 - TIR'!$C$18)*H943),'Ejercicio 3 - TIR'!$E$18-SQRT(('Ejercicio 3 - TIR'!$E$18-'Ejercicio 3 - TIR'!$C$18)*('Ejercicio 3 - TIR'!$E$18-'Ejercicio 3 - TIR'!$D$18)*(1-H943)))</f>
        <v>40454.133338184</v>
      </c>
      <c r="J943" s="27">
        <f ca="1" t="shared" si="7008"/>
        <v>0.188111108434472</v>
      </c>
      <c r="K943" s="28">
        <f ca="1">IF(J943&lt;=('Ejercicio 3 - TIR'!$D$18-'Ejercicio 3 - TIR'!$C$18)/('Ejercicio 3 - TIR'!$E$18-'Ejercicio 3 - TIR'!$C$18),'Ejercicio 3 - TIR'!$C$18+SQRT(('Ejercicio 3 - TIR'!$E$18-'Ejercicio 3 - TIR'!$C$18)*('Ejercicio 3 - TIR'!$D$18-'Ejercicio 3 - TIR'!$C$18)*J943),'Ejercicio 3 - TIR'!$E$18-SQRT(('Ejercicio 3 - TIR'!$E$18-'Ejercicio 3 - TIR'!$C$18)*('Ejercicio 3 - TIR'!$E$18-'Ejercicio 3 - TIR'!$D$18)*(1-J943)))</f>
        <v>35311.9362068055</v>
      </c>
      <c r="L943" s="27">
        <f ca="1" t="shared" si="7008"/>
        <v>0.575820965079382</v>
      </c>
      <c r="M943" s="28">
        <f ca="1">IF(L943&lt;=('Ejercicio 3 - TIR'!$D$18-'Ejercicio 3 - TIR'!$C$18)/('Ejercicio 3 - TIR'!$E$18-'Ejercicio 3 - TIR'!$C$18),'Ejercicio 3 - TIR'!$C$18+SQRT(('Ejercicio 3 - TIR'!$E$18-'Ejercicio 3 - TIR'!$C$18)*('Ejercicio 3 - TIR'!$D$18-'Ejercicio 3 - TIR'!$C$18)*L943),'Ejercicio 3 - TIR'!$E$18-SQRT(('Ejercicio 3 - TIR'!$E$18-'Ejercicio 3 - TIR'!$C$18)*('Ejercicio 3 - TIR'!$E$18-'Ejercicio 3 - TIR'!$D$18)*(1-L943)))</f>
        <v>39293.7153368234</v>
      </c>
      <c r="N943" s="27">
        <f ca="1" t="shared" ref="N943:R943" si="7009">RAND()</f>
        <v>0.355869485542031</v>
      </c>
      <c r="O943" s="28">
        <f ca="1">IF(N943&lt;=('Ejercicio 3 - TIR'!$D$18-'Ejercicio 3 - TIR'!$C$18)/('Ejercicio 3 - TIR'!$E$18-'Ejercicio 3 - TIR'!$C$18),'Ejercicio 3 - TIR'!$C$18+SQRT(('Ejercicio 3 - TIR'!$E$18-'Ejercicio 3 - TIR'!$C$18)*('Ejercicio 3 - TIR'!$D$18-'Ejercicio 3 - TIR'!$C$18)*N943),'Ejercicio 3 - TIR'!$E$18-SQRT(('Ejercicio 3 - TIR'!$E$18-'Ejercicio 3 - TIR'!$C$18)*('Ejercicio 3 - TIR'!$E$18-'Ejercicio 3 - TIR'!$D$18)*(1-N943)))</f>
        <v>37306.1907196093</v>
      </c>
      <c r="P943" s="27">
        <f ca="1" t="shared" si="7009"/>
        <v>0.399828314618582</v>
      </c>
      <c r="Q943" s="29">
        <f ca="1">IF(P943&lt;=('Ejercicio 3 - TIR'!$D$22-'Ejercicio 3 - TIR'!$C$22)/('Ejercicio 3 - TIR'!$E$22-'Ejercicio 3 - TIR'!$C$22),'Ejercicio 3 - TIR'!$C$22+SQRT(('Ejercicio 3 - TIR'!$E$22-'Ejercicio 3 - TIR'!$C$22)*('Ejercicio 3 - TIR'!$D$22-'Ejercicio 3 - TIR'!$C$22)*P943),'Ejercicio 3 - TIR'!$E$22-SQRT(('Ejercicio 3 - TIR'!$E$22-'Ejercicio 3 - TIR'!$C$22)*('Ejercicio 3 - TIR'!$E$22-'Ejercicio 3 - TIR'!$D$22)*(1-P943)))</f>
        <v>0.146827056609204</v>
      </c>
      <c r="R943" s="27">
        <f ca="1" t="shared" si="7009"/>
        <v>0.976383934494271</v>
      </c>
      <c r="S943" s="29">
        <f ca="1">IF(R943&lt;=('Ejercicio 3 - TIR'!$D$23-'Ejercicio 3 - TIR'!$C$23)/('Ejercicio 3 - TIR'!$E$23-'Ejercicio 3 - TIR'!$C$23),'Ejercicio 3 - TIR'!$C$23+SQRT(('Ejercicio 3 - TIR'!$E$23-'Ejercicio 3 - TIR'!$C$23)*('Ejercicio 3 - TIR'!$D$23-'Ejercicio 3 - TIR'!$C$23)*R943),'Ejercicio 3 - TIR'!$E$23-SQRT(('Ejercicio 3 - TIR'!$E$23-'Ejercicio 3 - TIR'!$C$23)*('Ejercicio 3 - TIR'!$E$23-'Ejercicio 3 - TIR'!$D$23)*(1-R943)))</f>
        <v>0.173480113658175</v>
      </c>
      <c r="T943" s="27">
        <f ca="1" t="shared" ref="T943:X943" si="7010">RAND()</f>
        <v>0.757760172372404</v>
      </c>
      <c r="U943" s="29">
        <f ca="1">IF(T943&lt;=('Ejercicio 3 - TIR'!$D$24-'Ejercicio 3 - TIR'!$C$24)/('Ejercicio 3 - TIR'!$E$24-'Ejercicio 3 - TIR'!$C$24),'Ejercicio 3 - TIR'!$C$24+SQRT(('Ejercicio 3 - TIR'!$E$24-'Ejercicio 3 - TIR'!$C$24)*('Ejercicio 3 - TIR'!$D$24-'Ejercicio 3 - TIR'!$C$24)*T943),'Ejercicio 3 - TIR'!$E$24-SQRT(('Ejercicio 3 - TIR'!$E$24-'Ejercicio 3 - TIR'!$C$24)*('Ejercicio 3 - TIR'!$E$24-'Ejercicio 3 - TIR'!$D$24)*(1-T943)))</f>
        <v>0.193956353608658</v>
      </c>
      <c r="V943" s="27">
        <f ca="1" t="shared" si="7010"/>
        <v>0.383637533517076</v>
      </c>
      <c r="W943" s="29">
        <f ca="1">IF(V943&lt;=('Ejercicio 3 - TIR'!$D$25-'Ejercicio 3 - TIR'!$C$25)/('Ejercicio 3 - TIR'!$E$25-'Ejercicio 3 - TIR'!$C$25),'Ejercicio 3 - TIR'!$C$25+SQRT(('Ejercicio 3 - TIR'!$E$25-'Ejercicio 3 - TIR'!$C$25)*('Ejercicio 3 - TIR'!$D$25-'Ejercicio 3 - TIR'!$C$25)*V943),'Ejercicio 3 - TIR'!$E$25-SQRT(('Ejercicio 3 - TIR'!$E$25-'Ejercicio 3 - TIR'!$C$25)*('Ejercicio 3 - TIR'!$E$25-'Ejercicio 3 - TIR'!$D$25)*(1-V943)))</f>
        <v>0.20355359397445</v>
      </c>
      <c r="X943" s="27">
        <f ca="1" t="shared" si="7010"/>
        <v>0.0338773543608442</v>
      </c>
      <c r="Y943" s="29">
        <f ca="1">IF(X943&lt;=('Ejercicio 3 - TIR'!$D$26-'Ejercicio 3 - TIR'!$C$26)/('Ejercicio 3 - TIR'!$E$26-'Ejercicio 3 - TIR'!$C$26),'Ejercicio 3 - TIR'!$C$26+SQRT(('Ejercicio 3 - TIR'!$E$26-'Ejercicio 3 - TIR'!$C$26)*('Ejercicio 3 - TIR'!$D$26-'Ejercicio 3 - TIR'!$C$26)*X943),'Ejercicio 3 - TIR'!$E$26-SQRT(('Ejercicio 3 - TIR'!$E$26-'Ejercicio 3 - TIR'!$C$26)*('Ejercicio 3 - TIR'!$E$26-'Ejercicio 3 - TIR'!$D$26)*(1-X943)))</f>
        <v>0.199563935213827</v>
      </c>
      <c r="Z943" s="27">
        <f ca="1" t="shared" si="6668"/>
        <v>1.1468270566092</v>
      </c>
      <c r="AA943" s="27">
        <f ca="1" t="shared" si="6669"/>
        <v>1.34577874473604</v>
      </c>
      <c r="AB943" s="27">
        <f ca="1" t="shared" si="6670"/>
        <v>1.60680108282908</v>
      </c>
      <c r="AC943" s="27">
        <f ca="1" t="shared" si="6671"/>
        <v>1.93387121804098</v>
      </c>
      <c r="AD943" s="27">
        <f ca="1" t="shared" si="6672"/>
        <v>2.31980216850999</v>
      </c>
      <c r="AE943" s="26">
        <f ca="1" t="shared" si="6673"/>
        <v>4041.33940187263</v>
      </c>
      <c r="AF943" s="26">
        <f ca="1" t="shared" si="6674"/>
        <v>4742.43142064076</v>
      </c>
      <c r="AG943" s="26">
        <f ca="1" t="shared" si="6675"/>
        <v>5662.25612622737</v>
      </c>
      <c r="AH943" s="26">
        <f ca="1" t="shared" si="6676"/>
        <v>6814.8287107248</v>
      </c>
      <c r="AI943" s="26">
        <f ca="1" t="shared" si="6677"/>
        <v>8174.82274604521</v>
      </c>
      <c r="AJ943" s="28">
        <f ca="1" t="shared" si="6678"/>
        <v>46660.4988344242</v>
      </c>
      <c r="AK943" s="28">
        <f ca="1" t="shared" si="6679"/>
        <v>54442.3127832457</v>
      </c>
      <c r="AL943" s="28">
        <f ca="1" t="shared" si="6680"/>
        <v>56739.2573338864</v>
      </c>
      <c r="AM943" s="28">
        <f ca="1" t="shared" si="6681"/>
        <v>75988.9851397781</v>
      </c>
      <c r="AN943" s="28">
        <f ca="1" t="shared" si="6682"/>
        <v>86542.9821301968</v>
      </c>
      <c r="AO943" s="28">
        <f ca="1">C943/'Ejercicio 3 - TIR'!$D$7</f>
        <v>13581.497100473</v>
      </c>
      <c r="AP943" s="28">
        <f ca="1" t="shared" si="6683"/>
        <v>33079.0017339512</v>
      </c>
      <c r="AQ943" s="28">
        <f ca="1" t="shared" si="6684"/>
        <v>40860.8156827727</v>
      </c>
      <c r="AR943" s="28">
        <f ca="1" t="shared" si="6685"/>
        <v>43157.7602334134</v>
      </c>
      <c r="AS943" s="28">
        <f ca="1" t="shared" si="6686"/>
        <v>62407.4880393052</v>
      </c>
      <c r="AT943" s="28">
        <f ca="1" t="shared" si="6687"/>
        <v>72961.4850297239</v>
      </c>
      <c r="AU943" s="28">
        <f ca="1">AP943*'Ejercicio 3 - TIR'!$D$5</f>
        <v>16539.5008669756</v>
      </c>
      <c r="AV943" s="28">
        <f ca="1">AQ943*'Ejercicio 3 - TIR'!$D$5</f>
        <v>20430.4078413863</v>
      </c>
      <c r="AW943" s="28">
        <f ca="1">AR943*'Ejercicio 3 - TIR'!$D$5</f>
        <v>21578.8801167067</v>
      </c>
      <c r="AX943" s="28">
        <f ca="1">AS943*'Ejercicio 3 - TIR'!$D$5</f>
        <v>31203.7440196526</v>
      </c>
      <c r="AY943" s="28">
        <f ca="1">AT943*'Ejercicio 3 - TIR'!$D$5</f>
        <v>36480.7425148619</v>
      </c>
      <c r="AZ943" s="28">
        <f ca="1" t="shared" ref="AZ943:BD943" si="7011">AJ943-AU943-AE943</f>
        <v>26079.6585655759</v>
      </c>
      <c r="BA943" s="28">
        <f ca="1" t="shared" si="7011"/>
        <v>29269.4735212186</v>
      </c>
      <c r="BB943" s="28">
        <f ca="1" t="shared" si="7011"/>
        <v>29498.1210909523</v>
      </c>
      <c r="BC943" s="28">
        <f ca="1" t="shared" si="7011"/>
        <v>37970.4124094007</v>
      </c>
      <c r="BD943" s="28">
        <f ca="1" t="shared" si="7011"/>
        <v>41887.4168692897</v>
      </c>
      <c r="BE943" s="28">
        <f ca="1" t="shared" ref="BE943:BI943" si="7012">AZ943/Z943</f>
        <v>22740.7074286205</v>
      </c>
      <c r="BF943" s="28">
        <f ca="1" t="shared" si="7012"/>
        <v>21749.0977887004</v>
      </c>
      <c r="BG943" s="28">
        <f ca="1" t="shared" si="7012"/>
        <v>18358.2905228165</v>
      </c>
      <c r="BH943" s="28">
        <f ca="1" t="shared" si="7012"/>
        <v>19634.4058772771</v>
      </c>
      <c r="BI943" s="28">
        <f ca="1" t="shared" si="7012"/>
        <v>18056.4607783749</v>
      </c>
      <c r="BJ943" s="28">
        <f ca="1" t="shared" si="6690"/>
        <v>63851.3644872814</v>
      </c>
      <c r="BK943" s="28">
        <f ca="1" t="shared" si="6691"/>
        <v>31506.3864252893</v>
      </c>
      <c r="BL943" s="28">
        <f ca="1" t="shared" si="6692"/>
        <v>95357.7509125707</v>
      </c>
      <c r="BM943" s="28">
        <f ca="1">BK943*'Ejercicio 3 - TIR'!$D$5</f>
        <v>15753.1932126447</v>
      </c>
      <c r="BN943" s="28">
        <f ca="1" t="shared" si="6693"/>
        <v>79604.5576999261</v>
      </c>
      <c r="BO943" s="28">
        <f ca="1" t="shared" si="6694"/>
        <v>34315.2354888331</v>
      </c>
      <c r="BP943" s="28">
        <f ca="1" t="shared" si="6695"/>
        <v>-95431.9724409615</v>
      </c>
      <c r="BQ943" s="28">
        <f ca="1" t="shared" ref="BQ943:BT943" si="7013">BE943</f>
        <v>22740.7074286205</v>
      </c>
      <c r="BR943" s="28">
        <f ca="1" t="shared" si="7013"/>
        <v>21749.0977887004</v>
      </c>
      <c r="BS943" s="28">
        <f ca="1" t="shared" si="7013"/>
        <v>18358.2905228165</v>
      </c>
      <c r="BT943" s="28">
        <f ca="1" t="shared" si="7013"/>
        <v>19634.4058772771</v>
      </c>
      <c r="BU943" s="28">
        <f ca="1" t="shared" si="6697"/>
        <v>52371.696267208</v>
      </c>
      <c r="BV943" s="30">
        <f ca="1" t="shared" si="6698"/>
        <v>11.0529544437381</v>
      </c>
    </row>
    <row r="944" ht="15" customHeight="1" spans="1:74">
      <c r="A944" s="26">
        <v>943</v>
      </c>
      <c r="B944" s="27">
        <f ca="1" t="shared" ref="B944:F944" si="7014">RAND()</f>
        <v>0.856653259726009</v>
      </c>
      <c r="C944" s="28">
        <f ca="1">IF(B944&lt;=('Ejercicio 3 - TIR'!$D$13-'Ejercicio 3 - TIR'!$C$13)/('Ejercicio 3 - TIR'!$E$13-'Ejercicio 3 - TIR'!$C$13),'Ejercicio 3 - TIR'!$C$13+SQRT(('Ejercicio 3 - TIR'!$E$13-'Ejercicio 3 - TIR'!$C$13)*('Ejercicio 3 - TIR'!$D$13-'Ejercicio 3 - TIR'!$C$13)*B944),'Ejercicio 3 - TIR'!$E$13-SQRT(('Ejercicio 3 - TIR'!$E$13-'Ejercicio 3 - TIR'!$C$13)*('Ejercicio 3 - TIR'!$E$13-'Ejercicio 3 - TIR'!$D$13)*(1-B944)))</f>
        <v>86884.5096039534</v>
      </c>
      <c r="D944" s="27">
        <f ca="1" t="shared" si="7014"/>
        <v>0.234567909025121</v>
      </c>
      <c r="E944" s="28">
        <f ca="1">IF(D944&lt;=('Ejercicio 3 - TIR'!$D$14-'Ejercicio 3 - TIR'!$C$14)/('Ejercicio 3 - TIR'!$E$14-'Ejercicio 3 - TIR'!$C$14),'Ejercicio 3 - TIR'!$C$14+SQRT(('Ejercicio 3 - TIR'!$E$14-'Ejercicio 3 - TIR'!$C$14)*('Ejercicio 3 - TIR'!$D$14-'Ejercicio 3 - TIR'!$C$14)*D944),'Ejercicio 3 - TIR'!$E$14-SQRT(('Ejercicio 3 - TIR'!$E$14-'Ejercicio 3 - TIR'!$C$14)*('Ejercicio 3 - TIR'!$E$14-'Ejercicio 3 - TIR'!$D$14)*(1-D944)))</f>
        <v>29194.3525336915</v>
      </c>
      <c r="F944" s="27">
        <f ca="1" t="shared" si="7014"/>
        <v>0.139518204250267</v>
      </c>
      <c r="G944" s="28">
        <f ca="1">IF(F944&lt;=('Ejercicio 3 - TIR'!$D$18-'Ejercicio 3 - TIR'!$C$18)/('Ejercicio 3 - TIR'!$E$18-'Ejercicio 3 - TIR'!$C$18),'Ejercicio 3 - TIR'!$C$18+SQRT(('Ejercicio 3 - TIR'!$E$18-'Ejercicio 3 - TIR'!$C$18)*('Ejercicio 3 - TIR'!$D$18-'Ejercicio 3 - TIR'!$C$18)*F944),'Ejercicio 3 - TIR'!$E$18-SQRT(('Ejercicio 3 - TIR'!$E$18-'Ejercicio 3 - TIR'!$C$18)*('Ejercicio 3 - TIR'!$E$18-'Ejercicio 3 - TIR'!$D$18)*(1-F944)))</f>
        <v>34574.6836652975</v>
      </c>
      <c r="H944" s="27">
        <f ca="1" t="shared" ref="H944:L944" si="7015">RAND()</f>
        <v>0.291057181601055</v>
      </c>
      <c r="I944" s="28">
        <f ca="1">IF(H944&lt;=('Ejercicio 3 - TIR'!$D$18-'Ejercicio 3 - TIR'!$C$18)/('Ejercicio 3 - TIR'!$E$18-'Ejercicio 3 - TIR'!$C$18),'Ejercicio 3 - TIR'!$C$18+SQRT(('Ejercicio 3 - TIR'!$E$18-'Ejercicio 3 - TIR'!$C$18)*('Ejercicio 3 - TIR'!$D$18-'Ejercicio 3 - TIR'!$C$18)*H944),'Ejercicio 3 - TIR'!$E$18-SQRT(('Ejercicio 3 - TIR'!$E$18-'Ejercicio 3 - TIR'!$C$18)*('Ejercicio 3 - TIR'!$E$18-'Ejercicio 3 - TIR'!$D$18)*(1-H944)))</f>
        <v>36607.4637524665</v>
      </c>
      <c r="J944" s="27">
        <f ca="1" t="shared" si="7015"/>
        <v>0.414271377556904</v>
      </c>
      <c r="K944" s="28">
        <f ca="1">IF(J944&lt;=('Ejercicio 3 - TIR'!$D$18-'Ejercicio 3 - TIR'!$C$18)/('Ejercicio 3 - TIR'!$E$18-'Ejercicio 3 - TIR'!$C$18),'Ejercicio 3 - TIR'!$C$18+SQRT(('Ejercicio 3 - TIR'!$E$18-'Ejercicio 3 - TIR'!$C$18)*('Ejercicio 3 - TIR'!$D$18-'Ejercicio 3 - TIR'!$C$18)*J944),'Ejercicio 3 - TIR'!$E$18-SQRT(('Ejercicio 3 - TIR'!$E$18-'Ejercicio 3 - TIR'!$C$18)*('Ejercicio 3 - TIR'!$E$18-'Ejercicio 3 - TIR'!$D$18)*(1-J944)))</f>
        <v>37882.937690578</v>
      </c>
      <c r="L944" s="27">
        <f ca="1" t="shared" si="7015"/>
        <v>0.417515195420166</v>
      </c>
      <c r="M944" s="28">
        <f ca="1">IF(L944&lt;=('Ejercicio 3 - TIR'!$D$18-'Ejercicio 3 - TIR'!$C$18)/('Ejercicio 3 - TIR'!$E$18-'Ejercicio 3 - TIR'!$C$18),'Ejercicio 3 - TIR'!$C$18+SQRT(('Ejercicio 3 - TIR'!$E$18-'Ejercicio 3 - TIR'!$C$18)*('Ejercicio 3 - TIR'!$D$18-'Ejercicio 3 - TIR'!$C$18)*L944),'Ejercicio 3 - TIR'!$E$18-SQRT(('Ejercicio 3 - TIR'!$E$18-'Ejercicio 3 - TIR'!$C$18)*('Ejercicio 3 - TIR'!$E$18-'Ejercicio 3 - TIR'!$D$18)*(1-L944)))</f>
        <v>37913.7399068345</v>
      </c>
      <c r="N944" s="27">
        <f ca="1" t="shared" ref="N944:R944" si="7016">RAND()</f>
        <v>0.292246606094255</v>
      </c>
      <c r="O944" s="28">
        <f ca="1">IF(N944&lt;=('Ejercicio 3 - TIR'!$D$18-'Ejercicio 3 - TIR'!$C$18)/('Ejercicio 3 - TIR'!$E$18-'Ejercicio 3 - TIR'!$C$18),'Ejercicio 3 - TIR'!$C$18+SQRT(('Ejercicio 3 - TIR'!$E$18-'Ejercicio 3 - TIR'!$C$18)*('Ejercicio 3 - TIR'!$D$18-'Ejercicio 3 - TIR'!$C$18)*N944),'Ejercicio 3 - TIR'!$E$18-SQRT(('Ejercicio 3 - TIR'!$E$18-'Ejercicio 3 - TIR'!$C$18)*('Ejercicio 3 - TIR'!$E$18-'Ejercicio 3 - TIR'!$D$18)*(1-N944)))</f>
        <v>36620.9509070932</v>
      </c>
      <c r="P944" s="27">
        <f ca="1" t="shared" si="7016"/>
        <v>0.780104988165738</v>
      </c>
      <c r="Q944" s="29">
        <f ca="1">IF(P944&lt;=('Ejercicio 3 - TIR'!$D$22-'Ejercicio 3 - TIR'!$C$22)/('Ejercicio 3 - TIR'!$E$22-'Ejercicio 3 - TIR'!$C$22),'Ejercicio 3 - TIR'!$C$22+SQRT(('Ejercicio 3 - TIR'!$E$22-'Ejercicio 3 - TIR'!$C$22)*('Ejercicio 3 - TIR'!$D$22-'Ejercicio 3 - TIR'!$C$22)*P944),'Ejercicio 3 - TIR'!$E$22-SQRT(('Ejercicio 3 - TIR'!$E$22-'Ejercicio 3 - TIR'!$C$22)*('Ejercicio 3 - TIR'!$E$22-'Ejercicio 3 - TIR'!$D$22)*(1-P944)))</f>
        <v>0.160105000092946</v>
      </c>
      <c r="R944" s="27">
        <f ca="1" t="shared" si="7016"/>
        <v>0.388559226994427</v>
      </c>
      <c r="S944" s="29">
        <f ca="1">IF(R944&lt;=('Ejercicio 3 - TIR'!$D$23-'Ejercicio 3 - TIR'!$C$23)/('Ejercicio 3 - TIR'!$E$23-'Ejercicio 3 - TIR'!$C$23),'Ejercicio 3 - TIR'!$C$23+SQRT(('Ejercicio 3 - TIR'!$E$23-'Ejercicio 3 - TIR'!$C$23)*('Ejercicio 3 - TIR'!$D$23-'Ejercicio 3 - TIR'!$C$23)*R944),'Ejercicio 3 - TIR'!$E$23-SQRT(('Ejercicio 3 - TIR'!$E$23-'Ejercicio 3 - TIR'!$C$23)*('Ejercicio 3 - TIR'!$E$23-'Ejercicio 3 - TIR'!$D$23)*(1-R944)))</f>
        <v>0.146446296689517</v>
      </c>
      <c r="T944" s="27">
        <f ca="1" t="shared" ref="T944:X944" si="7017">RAND()</f>
        <v>0.988403817318457</v>
      </c>
      <c r="U944" s="29">
        <f ca="1">IF(T944&lt;=('Ejercicio 3 - TIR'!$D$24-'Ejercicio 3 - TIR'!$C$24)/('Ejercicio 3 - TIR'!$E$24-'Ejercicio 3 - TIR'!$C$24),'Ejercicio 3 - TIR'!$C$24+SQRT(('Ejercicio 3 - TIR'!$E$24-'Ejercicio 3 - TIR'!$C$24)*('Ejercicio 3 - TIR'!$D$24-'Ejercicio 3 - TIR'!$C$24)*T944),'Ejercicio 3 - TIR'!$E$24-SQRT(('Ejercicio 3 - TIR'!$E$24-'Ejercicio 3 - TIR'!$C$24)*('Ejercicio 3 - TIR'!$E$24-'Ejercicio 3 - TIR'!$D$24)*(1-T944)))</f>
        <v>0.214301815068961</v>
      </c>
      <c r="V944" s="27">
        <f ca="1" t="shared" si="7017"/>
        <v>0.627781189209313</v>
      </c>
      <c r="W944" s="29">
        <f ca="1">IF(V944&lt;=('Ejercicio 3 - TIR'!$D$25-'Ejercicio 3 - TIR'!$C$25)/('Ejercicio 3 - TIR'!$E$25-'Ejercicio 3 - TIR'!$C$25),'Ejercicio 3 - TIR'!$C$25+SQRT(('Ejercicio 3 - TIR'!$E$25-'Ejercicio 3 - TIR'!$C$25)*('Ejercicio 3 - TIR'!$D$25-'Ejercicio 3 - TIR'!$C$25)*V944),'Ejercicio 3 - TIR'!$E$25-SQRT(('Ejercicio 3 - TIR'!$E$25-'Ejercicio 3 - TIR'!$C$25)*('Ejercicio 3 - TIR'!$E$25-'Ejercicio 3 - TIR'!$D$25)*(1-V944)))</f>
        <v>0.213906152355735</v>
      </c>
      <c r="X944" s="27">
        <f ca="1" t="shared" si="7017"/>
        <v>0.142075122201376</v>
      </c>
      <c r="Y944" s="29">
        <f ca="1">IF(X944&lt;=('Ejercicio 3 - TIR'!$D$26-'Ejercicio 3 - TIR'!$C$26)/('Ejercicio 3 - TIR'!$E$26-'Ejercicio 3 - TIR'!$C$26),'Ejercicio 3 - TIR'!$C$26+SQRT(('Ejercicio 3 - TIR'!$E$26-'Ejercicio 3 - TIR'!$C$26)*('Ejercicio 3 - TIR'!$D$26-'Ejercicio 3 - TIR'!$C$26)*X944),'Ejercicio 3 - TIR'!$E$26-SQRT(('Ejercicio 3 - TIR'!$E$26-'Ejercicio 3 - TIR'!$C$26)*('Ejercicio 3 - TIR'!$E$26-'Ejercicio 3 - TIR'!$D$26)*(1-X944)))</f>
        <v>0.209585781320737</v>
      </c>
      <c r="Z944" s="27">
        <f ca="1" t="shared" si="6668"/>
        <v>1.16010500009295</v>
      </c>
      <c r="AA944" s="27">
        <f ca="1" t="shared" si="6669"/>
        <v>1.32999808112755</v>
      </c>
      <c r="AB944" s="27">
        <f ca="1" t="shared" si="6670"/>
        <v>1.61501908395142</v>
      </c>
      <c r="AC944" s="27">
        <f ca="1" t="shared" si="6671"/>
        <v>1.96048160218055</v>
      </c>
      <c r="AD944" s="27">
        <f ca="1" t="shared" si="6672"/>
        <v>2.37137067053849</v>
      </c>
      <c r="AE944" s="26">
        <f ca="1" t="shared" si="6673"/>
        <v>4674.16181512018</v>
      </c>
      <c r="AF944" s="26">
        <f ca="1" t="shared" si="6674"/>
        <v>5358.67550307208</v>
      </c>
      <c r="AG944" s="26">
        <f ca="1" t="shared" si="6675"/>
        <v>6507.049389746</v>
      </c>
      <c r="AH944" s="26">
        <f ca="1" t="shared" si="6676"/>
        <v>7898.9472878953</v>
      </c>
      <c r="AI944" s="26">
        <f ca="1" t="shared" si="6677"/>
        <v>9554.45432684015</v>
      </c>
      <c r="AJ944" s="28">
        <f ca="1" t="shared" si="6678"/>
        <v>40110.2633967436</v>
      </c>
      <c r="AK944" s="28">
        <f ca="1" t="shared" si="6679"/>
        <v>48687.8565457267</v>
      </c>
      <c r="AL944" s="28">
        <f ca="1" t="shared" si="6680"/>
        <v>61181.667326426</v>
      </c>
      <c r="AM944" s="28">
        <f ca="1" t="shared" si="6681"/>
        <v>74329.1895572076</v>
      </c>
      <c r="AN944" s="28">
        <f ca="1" t="shared" si="6682"/>
        <v>86841.8489083108</v>
      </c>
      <c r="AO944" s="28">
        <f ca="1">C944/'Ejercicio 3 - TIR'!$D$7</f>
        <v>17376.9019207907</v>
      </c>
      <c r="AP944" s="28">
        <f ca="1" t="shared" si="6683"/>
        <v>22733.3614759529</v>
      </c>
      <c r="AQ944" s="28">
        <f ca="1" t="shared" si="6684"/>
        <v>31310.9546249361</v>
      </c>
      <c r="AR944" s="28">
        <f ca="1" t="shared" si="6685"/>
        <v>43804.7654056353</v>
      </c>
      <c r="AS944" s="28">
        <f ca="1" t="shared" si="6686"/>
        <v>56952.2876364169</v>
      </c>
      <c r="AT944" s="28">
        <f ca="1" t="shared" si="6687"/>
        <v>69464.9469875201</v>
      </c>
      <c r="AU944" s="28">
        <f ca="1">AP944*'Ejercicio 3 - TIR'!$D$5</f>
        <v>11366.6807379764</v>
      </c>
      <c r="AV944" s="28">
        <f ca="1">AQ944*'Ejercicio 3 - TIR'!$D$5</f>
        <v>15655.477312468</v>
      </c>
      <c r="AW944" s="28">
        <f ca="1">AR944*'Ejercicio 3 - TIR'!$D$5</f>
        <v>21902.3827028177</v>
      </c>
      <c r="AX944" s="28">
        <f ca="1">AS944*'Ejercicio 3 - TIR'!$D$5</f>
        <v>28476.1438182085</v>
      </c>
      <c r="AY944" s="28">
        <f ca="1">AT944*'Ejercicio 3 - TIR'!$D$5</f>
        <v>34732.4734937601</v>
      </c>
      <c r="AZ944" s="28">
        <f ca="1" t="shared" ref="AZ944:BD944" si="7018">AJ944-AU944-AE944</f>
        <v>24069.420843647</v>
      </c>
      <c r="BA944" s="28">
        <f ca="1" t="shared" si="7018"/>
        <v>27673.7037301866</v>
      </c>
      <c r="BB944" s="28">
        <f ca="1" t="shared" si="7018"/>
        <v>32772.2352338624</v>
      </c>
      <c r="BC944" s="28">
        <f ca="1" t="shared" si="7018"/>
        <v>37954.0984511038</v>
      </c>
      <c r="BD944" s="28">
        <f ca="1" t="shared" si="7018"/>
        <v>42554.9210877106</v>
      </c>
      <c r="BE944" s="28">
        <f ca="1" t="shared" ref="BE944:BI944" si="7019">AZ944/Z944</f>
        <v>20747.6227080467</v>
      </c>
      <c r="BF944" s="28">
        <f ca="1" t="shared" si="7019"/>
        <v>20807.3260577379</v>
      </c>
      <c r="BG944" s="28">
        <f ca="1" t="shared" si="7019"/>
        <v>20292.1659313644</v>
      </c>
      <c r="BH944" s="28">
        <f ca="1" t="shared" si="7019"/>
        <v>19359.5789977775</v>
      </c>
      <c r="BI944" s="28">
        <f ca="1" t="shared" si="7019"/>
        <v>17945.2843945511</v>
      </c>
      <c r="BJ944" s="28">
        <f ca="1" t="shared" si="6690"/>
        <v>69230.6313437571</v>
      </c>
      <c r="BK944" s="28">
        <f ca="1" t="shared" si="6691"/>
        <v>41207.075559787</v>
      </c>
      <c r="BL944" s="28">
        <f ca="1" t="shared" si="6692"/>
        <v>110437.706903544</v>
      </c>
      <c r="BM944" s="28">
        <f ca="1">BK944*'Ejercicio 3 - TIR'!$D$5</f>
        <v>20603.5377798935</v>
      </c>
      <c r="BN944" s="28">
        <f ca="1" t="shared" si="6693"/>
        <v>89834.1691236506</v>
      </c>
      <c r="BO944" s="28">
        <f ca="1" t="shared" si="6694"/>
        <v>37882.8034940868</v>
      </c>
      <c r="BP944" s="28">
        <f ca="1" t="shared" si="6695"/>
        <v>-116078.862137645</v>
      </c>
      <c r="BQ944" s="28">
        <f ca="1" t="shared" ref="BQ944:BT944" si="7020">BE944</f>
        <v>20747.6227080467</v>
      </c>
      <c r="BR944" s="28">
        <f ca="1" t="shared" si="7020"/>
        <v>20807.3260577379</v>
      </c>
      <c r="BS944" s="28">
        <f ca="1" t="shared" si="7020"/>
        <v>20292.1659313644</v>
      </c>
      <c r="BT944" s="28">
        <f ca="1" t="shared" si="7020"/>
        <v>19359.5789977775</v>
      </c>
      <c r="BU944" s="28">
        <f ca="1" t="shared" si="6697"/>
        <v>55828.0878886379</v>
      </c>
      <c r="BV944" s="30">
        <f ca="1" t="shared" si="6698"/>
        <v>4.93395522772799</v>
      </c>
    </row>
    <row r="945" ht="15" customHeight="1" spans="1:74">
      <c r="A945" s="26">
        <v>944</v>
      </c>
      <c r="B945" s="27">
        <f ca="1" t="shared" ref="B945:F945" si="7021">RAND()</f>
        <v>0.864902722553274</v>
      </c>
      <c r="C945" s="28">
        <f ca="1">IF(B945&lt;=('Ejercicio 3 - TIR'!$D$13-'Ejercicio 3 - TIR'!$C$13)/('Ejercicio 3 - TIR'!$E$13-'Ejercicio 3 - TIR'!$C$13),'Ejercicio 3 - TIR'!$C$13+SQRT(('Ejercicio 3 - TIR'!$E$13-'Ejercicio 3 - TIR'!$C$13)*('Ejercicio 3 - TIR'!$D$13-'Ejercicio 3 - TIR'!$C$13)*B945),'Ejercicio 3 - TIR'!$E$13-SQRT(('Ejercicio 3 - TIR'!$E$13-'Ejercicio 3 - TIR'!$C$13)*('Ejercicio 3 - TIR'!$E$13-'Ejercicio 3 - TIR'!$D$13)*(1-B945)))</f>
        <v>87267.4930616131</v>
      </c>
      <c r="D945" s="27">
        <f ca="1" t="shared" si="7021"/>
        <v>0.926853705673684</v>
      </c>
      <c r="E945" s="28">
        <f ca="1">IF(D945&lt;=('Ejercicio 3 - TIR'!$D$14-'Ejercicio 3 - TIR'!$C$14)/('Ejercicio 3 - TIR'!$E$14-'Ejercicio 3 - TIR'!$C$14),'Ejercicio 3 - TIR'!$C$14+SQRT(('Ejercicio 3 - TIR'!$E$14-'Ejercicio 3 - TIR'!$C$14)*('Ejercicio 3 - TIR'!$D$14-'Ejercicio 3 - TIR'!$C$14)*D945),'Ejercicio 3 - TIR'!$E$14-SQRT(('Ejercicio 3 - TIR'!$E$14-'Ejercicio 3 - TIR'!$C$14)*('Ejercicio 3 - TIR'!$E$14-'Ejercicio 3 - TIR'!$D$14)*(1-D945)))</f>
        <v>36687.6074886953</v>
      </c>
      <c r="F945" s="27">
        <f ca="1" t="shared" si="7021"/>
        <v>0.603772574052003</v>
      </c>
      <c r="G945" s="28">
        <f ca="1">IF(F945&lt;=('Ejercicio 3 - TIR'!$D$18-'Ejercicio 3 - TIR'!$C$18)/('Ejercicio 3 - TIR'!$E$18-'Ejercicio 3 - TIR'!$C$18),'Ejercicio 3 - TIR'!$C$18+SQRT(('Ejercicio 3 - TIR'!$E$18-'Ejercicio 3 - TIR'!$C$18)*('Ejercicio 3 - TIR'!$D$18-'Ejercicio 3 - TIR'!$C$18)*F945),'Ejercicio 3 - TIR'!$E$18-SQRT(('Ejercicio 3 - TIR'!$E$18-'Ejercicio 3 - TIR'!$C$18)*('Ejercicio 3 - TIR'!$E$18-'Ejercicio 3 - TIR'!$D$18)*(1-F945)))</f>
        <v>39516.6110621271</v>
      </c>
      <c r="H945" s="27">
        <f ca="1" t="shared" ref="H945:L945" si="7022">RAND()</f>
        <v>0.240934693669391</v>
      </c>
      <c r="I945" s="28">
        <f ca="1">IF(H945&lt;=('Ejercicio 3 - TIR'!$D$18-'Ejercicio 3 - TIR'!$C$18)/('Ejercicio 3 - TIR'!$E$18-'Ejercicio 3 - TIR'!$C$18),'Ejercicio 3 - TIR'!$C$18+SQRT(('Ejercicio 3 - TIR'!$E$18-'Ejercicio 3 - TIR'!$C$18)*('Ejercicio 3 - TIR'!$D$18-'Ejercicio 3 - TIR'!$C$18)*H945),'Ejercicio 3 - TIR'!$E$18-SQRT(('Ejercicio 3 - TIR'!$E$18-'Ejercicio 3 - TIR'!$C$18)*('Ejercicio 3 - TIR'!$E$18-'Ejercicio 3 - TIR'!$D$18)*(1-H945)))</f>
        <v>36011.6723172848</v>
      </c>
      <c r="J945" s="27">
        <f ca="1" t="shared" si="7022"/>
        <v>0.96561840780354</v>
      </c>
      <c r="K945" s="28">
        <f ca="1">IF(J945&lt;=('Ejercicio 3 - TIR'!$D$18-'Ejercicio 3 - TIR'!$C$18)/('Ejercicio 3 - TIR'!$E$18-'Ejercicio 3 - TIR'!$C$18),'Ejercicio 3 - TIR'!$C$18+SQRT(('Ejercicio 3 - TIR'!$E$18-'Ejercicio 3 - TIR'!$C$18)*('Ejercicio 3 - TIR'!$D$18-'Ejercicio 3 - TIR'!$C$18)*J945),'Ejercicio 3 - TIR'!$E$18-SQRT(('Ejercicio 3 - TIR'!$E$18-'Ejercicio 3 - TIR'!$C$18)*('Ejercicio 3 - TIR'!$E$18-'Ejercicio 3 - TIR'!$D$18)*(1-J945)))</f>
        <v>43394.191974508</v>
      </c>
      <c r="L945" s="27">
        <f ca="1" t="shared" si="7022"/>
        <v>0.175293643007865</v>
      </c>
      <c r="M945" s="28">
        <f ca="1">IF(L945&lt;=('Ejercicio 3 - TIR'!$D$18-'Ejercicio 3 - TIR'!$C$18)/('Ejercicio 3 - TIR'!$E$18-'Ejercicio 3 - TIR'!$C$18),'Ejercicio 3 - TIR'!$C$18+SQRT(('Ejercicio 3 - TIR'!$E$18-'Ejercicio 3 - TIR'!$C$18)*('Ejercicio 3 - TIR'!$D$18-'Ejercicio 3 - TIR'!$C$18)*L945),'Ejercicio 3 - TIR'!$E$18-SQRT(('Ejercicio 3 - TIR'!$E$18-'Ejercicio 3 - TIR'!$C$18)*('Ejercicio 3 - TIR'!$E$18-'Ejercicio 3 - TIR'!$D$18)*(1-L945)))</f>
        <v>35127.7720748079</v>
      </c>
      <c r="N945" s="27">
        <f ca="1" t="shared" ref="N945:R945" si="7023">RAND()</f>
        <v>0.763864646310823</v>
      </c>
      <c r="O945" s="28">
        <f ca="1">IF(N945&lt;=('Ejercicio 3 - TIR'!$D$18-'Ejercicio 3 - TIR'!$C$18)/('Ejercicio 3 - TIR'!$E$18-'Ejercicio 3 - TIR'!$C$18),'Ejercicio 3 - TIR'!$C$18+SQRT(('Ejercicio 3 - TIR'!$E$18-'Ejercicio 3 - TIR'!$C$18)*('Ejercicio 3 - TIR'!$D$18-'Ejercicio 3 - TIR'!$C$18)*N945),'Ejercicio 3 - TIR'!$E$18-SQRT(('Ejercicio 3 - TIR'!$E$18-'Ejercicio 3 - TIR'!$C$18)*('Ejercicio 3 - TIR'!$E$18-'Ejercicio 3 - TIR'!$D$18)*(1-N945)))</f>
        <v>40791.6569143322</v>
      </c>
      <c r="P945" s="27">
        <f ca="1" t="shared" si="7023"/>
        <v>0.0371921573365188</v>
      </c>
      <c r="Q945" s="29">
        <f ca="1">IF(P945&lt;=('Ejercicio 3 - TIR'!$D$22-'Ejercicio 3 - TIR'!$C$22)/('Ejercicio 3 - TIR'!$E$22-'Ejercicio 3 - TIR'!$C$22),'Ejercicio 3 - TIR'!$C$22+SQRT(('Ejercicio 3 - TIR'!$E$22-'Ejercicio 3 - TIR'!$C$22)*('Ejercicio 3 - TIR'!$D$22-'Ejercicio 3 - TIR'!$C$22)*P945),'Ejercicio 3 - TIR'!$E$22-SQRT(('Ejercicio 3 - TIR'!$E$22-'Ejercicio 3 - TIR'!$C$22)*('Ejercicio 3 - TIR'!$E$22-'Ejercicio 3 - TIR'!$D$22)*(1-P945)))</f>
        <v>0.128182046394743</v>
      </c>
      <c r="R945" s="27">
        <f ca="1" t="shared" si="7023"/>
        <v>0.383531080677775</v>
      </c>
      <c r="S945" s="29">
        <f ca="1">IF(R945&lt;=('Ejercicio 3 - TIR'!$D$23-'Ejercicio 3 - TIR'!$C$23)/('Ejercicio 3 - TIR'!$E$23-'Ejercicio 3 - TIR'!$C$23),'Ejercicio 3 - TIR'!$C$23+SQRT(('Ejercicio 3 - TIR'!$E$23-'Ejercicio 3 - TIR'!$C$23)*('Ejercicio 3 - TIR'!$D$23-'Ejercicio 3 - TIR'!$C$23)*R945),'Ejercicio 3 - TIR'!$E$23-SQRT(('Ejercicio 3 - TIR'!$E$23-'Ejercicio 3 - TIR'!$C$23)*('Ejercicio 3 - TIR'!$E$23-'Ejercicio 3 - TIR'!$D$23)*(1-R945)))</f>
        <v>0.146274625501042</v>
      </c>
      <c r="T945" s="27">
        <f ca="1" t="shared" ref="T945:X945" si="7024">RAND()</f>
        <v>0.954510189157854</v>
      </c>
      <c r="U945" s="29">
        <f ca="1">IF(T945&lt;=('Ejercicio 3 - TIR'!$D$24-'Ejercicio 3 - TIR'!$C$24)/('Ejercicio 3 - TIR'!$E$24-'Ejercicio 3 - TIR'!$C$24),'Ejercicio 3 - TIR'!$C$24+SQRT(('Ejercicio 3 - TIR'!$E$24-'Ejercicio 3 - TIR'!$C$24)*('Ejercicio 3 - TIR'!$D$24-'Ejercicio 3 - TIR'!$C$24)*T945),'Ejercicio 3 - TIR'!$E$24-SQRT(('Ejercicio 3 - TIR'!$E$24-'Ejercicio 3 - TIR'!$C$24)*('Ejercicio 3 - TIR'!$E$24-'Ejercicio 3 - TIR'!$D$24)*(1-T945)))</f>
        <v>0.208714103032634</v>
      </c>
      <c r="V945" s="27">
        <f ca="1" t="shared" si="7024"/>
        <v>0.198177495312452</v>
      </c>
      <c r="W945" s="29">
        <f ca="1">IF(V945&lt;=('Ejercicio 3 - TIR'!$D$25-'Ejercicio 3 - TIR'!$C$25)/('Ejercicio 3 - TIR'!$E$25-'Ejercicio 3 - TIR'!$C$25),'Ejercicio 3 - TIR'!$C$25+SQRT(('Ejercicio 3 - TIR'!$E$25-'Ejercicio 3 - TIR'!$C$25)*('Ejercicio 3 - TIR'!$D$25-'Ejercicio 3 - TIR'!$C$25)*V945),'Ejercicio 3 - TIR'!$E$25-SQRT(('Ejercicio 3 - TIR'!$E$25-'Ejercicio 3 - TIR'!$C$25)*('Ejercicio 3 - TIR'!$E$25-'Ejercicio 3 - TIR'!$D$25)*(1-V945)))</f>
        <v>0.196656785207159</v>
      </c>
      <c r="X945" s="27">
        <f ca="1" t="shared" si="7024"/>
        <v>0.342036433454901</v>
      </c>
      <c r="Y945" s="29">
        <f ca="1">IF(X945&lt;=('Ejercicio 3 - TIR'!$D$26-'Ejercicio 3 - TIR'!$C$26)/('Ejercicio 3 - TIR'!$E$26-'Ejercicio 3 - TIR'!$C$26),'Ejercicio 3 - TIR'!$C$26+SQRT(('Ejercicio 3 - TIR'!$E$26-'Ejercicio 3 - TIR'!$C$26)*('Ejercicio 3 - TIR'!$D$26-'Ejercicio 3 - TIR'!$C$26)*X945),'Ejercicio 3 - TIR'!$E$26-SQRT(('Ejercicio 3 - TIR'!$E$26-'Ejercicio 3 - TIR'!$C$26)*('Ejercicio 3 - TIR'!$E$26-'Ejercicio 3 - TIR'!$D$26)*(1-X945)))</f>
        <v>0.220392926096448</v>
      </c>
      <c r="Z945" s="27">
        <f ca="1" t="shared" si="6668"/>
        <v>1.12818204639474</v>
      </c>
      <c r="AA945" s="27">
        <f ca="1" t="shared" si="6669"/>
        <v>1.29320645272813</v>
      </c>
      <c r="AB945" s="27">
        <f ca="1" t="shared" si="6670"/>
        <v>1.5631168775453</v>
      </c>
      <c r="AC945" s="27">
        <f ca="1" t="shared" si="6671"/>
        <v>1.87051441758641</v>
      </c>
      <c r="AD945" s="27">
        <f ca="1" t="shared" si="6672"/>
        <v>2.28276256338387</v>
      </c>
      <c r="AE945" s="26">
        <f ca="1" t="shared" si="6673"/>
        <v>4702.69260522808</v>
      </c>
      <c r="AF945" s="26">
        <f ca="1" t="shared" si="6674"/>
        <v>5390.57720490434</v>
      </c>
      <c r="AG945" s="26">
        <f ca="1" t="shared" si="6675"/>
        <v>6515.6666910541</v>
      </c>
      <c r="AH945" s="26">
        <f ca="1" t="shared" si="6676"/>
        <v>7797.01675599817</v>
      </c>
      <c r="AI945" s="26">
        <f ca="1" t="shared" si="6677"/>
        <v>9515.42409367564</v>
      </c>
      <c r="AJ945" s="28">
        <f ca="1" t="shared" si="6678"/>
        <v>44581.9311346557</v>
      </c>
      <c r="AK945" s="28">
        <f ca="1" t="shared" si="6679"/>
        <v>46570.5270142438</v>
      </c>
      <c r="AL945" s="28">
        <f ca="1" t="shared" si="6680"/>
        <v>67830.1938627942</v>
      </c>
      <c r="AM945" s="28">
        <f ca="1" t="shared" si="6681"/>
        <v>65707.0041236175</v>
      </c>
      <c r="AN945" s="28">
        <f ca="1" t="shared" si="6682"/>
        <v>93117.6673024364</v>
      </c>
      <c r="AO945" s="28">
        <f ca="1">C945/'Ejercicio 3 - TIR'!$D$7</f>
        <v>17453.4986123226</v>
      </c>
      <c r="AP945" s="28">
        <f ca="1" t="shared" si="6683"/>
        <v>27128.4325223331</v>
      </c>
      <c r="AQ945" s="28">
        <f ca="1" t="shared" si="6684"/>
        <v>29117.0284019212</v>
      </c>
      <c r="AR945" s="28">
        <f ca="1" t="shared" si="6685"/>
        <v>50376.6952504716</v>
      </c>
      <c r="AS945" s="28">
        <f ca="1" t="shared" si="6686"/>
        <v>48253.5055112949</v>
      </c>
      <c r="AT945" s="28">
        <f ca="1" t="shared" si="6687"/>
        <v>75664.1686901138</v>
      </c>
      <c r="AU945" s="28">
        <f ca="1">AP945*'Ejercicio 3 - TIR'!$D$5</f>
        <v>13564.2162611666</v>
      </c>
      <c r="AV945" s="28">
        <f ca="1">AQ945*'Ejercicio 3 - TIR'!$D$5</f>
        <v>14558.5142009606</v>
      </c>
      <c r="AW945" s="28">
        <f ca="1">AR945*'Ejercicio 3 - TIR'!$D$5</f>
        <v>25188.3476252358</v>
      </c>
      <c r="AX945" s="28">
        <f ca="1">AS945*'Ejercicio 3 - TIR'!$D$5</f>
        <v>24126.7527556474</v>
      </c>
      <c r="AY945" s="28">
        <f ca="1">AT945*'Ejercicio 3 - TIR'!$D$5</f>
        <v>37832.0843450569</v>
      </c>
      <c r="AZ945" s="28">
        <f ca="1" t="shared" ref="AZ945:BD945" si="7025">AJ945-AU945-AE945</f>
        <v>26315.0222682611</v>
      </c>
      <c r="BA945" s="28">
        <f ca="1" t="shared" si="7025"/>
        <v>26621.4356083789</v>
      </c>
      <c r="BB945" s="28">
        <f ca="1" t="shared" si="7025"/>
        <v>36126.1795465043</v>
      </c>
      <c r="BC945" s="28">
        <f ca="1" t="shared" si="7025"/>
        <v>33783.2346119719</v>
      </c>
      <c r="BD945" s="28">
        <f ca="1" t="shared" si="7025"/>
        <v>45770.1588637039</v>
      </c>
      <c r="BE945" s="28">
        <f ca="1" t="shared" ref="BE945:BI945" si="7026">AZ945/Z945</f>
        <v>23325.1560351933</v>
      </c>
      <c r="BF945" s="28">
        <f ca="1" t="shared" si="7026"/>
        <v>20585.6037543105</v>
      </c>
      <c r="BG945" s="28">
        <f ca="1" t="shared" si="7026"/>
        <v>23111.630400432</v>
      </c>
      <c r="BH945" s="28">
        <f ca="1" t="shared" si="7026"/>
        <v>18060.9324869912</v>
      </c>
      <c r="BI945" s="28">
        <f ca="1" t="shared" si="7026"/>
        <v>20050.3370774821</v>
      </c>
      <c r="BJ945" s="28">
        <f ca="1" t="shared" si="6690"/>
        <v>83749.0969153155</v>
      </c>
      <c r="BK945" s="28">
        <f ca="1" t="shared" si="6691"/>
        <v>39842.1932322824</v>
      </c>
      <c r="BL945" s="28">
        <f ca="1" t="shared" si="6692"/>
        <v>123591.290147598</v>
      </c>
      <c r="BM945" s="28">
        <f ca="1">BK945*'Ejercicio 3 - TIR'!$D$5</f>
        <v>19921.0966161412</v>
      </c>
      <c r="BN945" s="28">
        <f ca="1" t="shared" si="6693"/>
        <v>103670.193531457</v>
      </c>
      <c r="BO945" s="28">
        <f ca="1" t="shared" si="6694"/>
        <v>45414.3567948566</v>
      </c>
      <c r="BP945" s="28">
        <f ca="1" t="shared" si="6695"/>
        <v>-123955.100550308</v>
      </c>
      <c r="BQ945" s="28">
        <f ca="1" t="shared" ref="BQ945:BT945" si="7027">BE945</f>
        <v>23325.1560351933</v>
      </c>
      <c r="BR945" s="28">
        <f ca="1" t="shared" si="7027"/>
        <v>20585.6037543105</v>
      </c>
      <c r="BS945" s="28">
        <f ca="1" t="shared" si="7027"/>
        <v>23111.630400432</v>
      </c>
      <c r="BT945" s="28">
        <f ca="1" t="shared" si="7027"/>
        <v>18060.9324869912</v>
      </c>
      <c r="BU945" s="28">
        <f ca="1" t="shared" si="6697"/>
        <v>65464.6938723388</v>
      </c>
      <c r="BV945" s="30">
        <f ca="1" t="shared" si="6698"/>
        <v>5.74856534955122</v>
      </c>
    </row>
    <row r="946" ht="15" customHeight="1" spans="1:74">
      <c r="A946" s="26">
        <v>945</v>
      </c>
      <c r="B946" s="27">
        <f ca="1" t="shared" ref="B946:F946" si="7028">RAND()</f>
        <v>0.876080887386553</v>
      </c>
      <c r="C946" s="28">
        <f ca="1">IF(B946&lt;=('Ejercicio 3 - TIR'!$D$13-'Ejercicio 3 - TIR'!$C$13)/('Ejercicio 3 - TIR'!$E$13-'Ejercicio 3 - TIR'!$C$13),'Ejercicio 3 - TIR'!$C$13+SQRT(('Ejercicio 3 - TIR'!$E$13-'Ejercicio 3 - TIR'!$C$13)*('Ejercicio 3 - TIR'!$D$13-'Ejercicio 3 - TIR'!$C$13)*B946),'Ejercicio 3 - TIR'!$E$13-SQRT(('Ejercicio 3 - TIR'!$E$13-'Ejercicio 3 - TIR'!$C$13)*('Ejercicio 3 - TIR'!$E$13-'Ejercicio 3 - TIR'!$D$13)*(1-B946)))</f>
        <v>87805.6187063002</v>
      </c>
      <c r="D946" s="27">
        <f ca="1" t="shared" si="7028"/>
        <v>0.79700370472777</v>
      </c>
      <c r="E946" s="28">
        <f ca="1">IF(D946&lt;=('Ejercicio 3 - TIR'!$D$14-'Ejercicio 3 - TIR'!$C$14)/('Ejercicio 3 - TIR'!$E$14-'Ejercicio 3 - TIR'!$C$14),'Ejercicio 3 - TIR'!$C$14+SQRT(('Ejercicio 3 - TIR'!$E$14-'Ejercicio 3 - TIR'!$C$14)*('Ejercicio 3 - TIR'!$D$14-'Ejercicio 3 - TIR'!$C$14)*D946),'Ejercicio 3 - TIR'!$E$14-SQRT(('Ejercicio 3 - TIR'!$E$14-'Ejercicio 3 - TIR'!$C$14)*('Ejercicio 3 - TIR'!$E$14-'Ejercicio 3 - TIR'!$D$14)*(1-D946)))</f>
        <v>34481.8984885348</v>
      </c>
      <c r="F946" s="27">
        <f ca="1" t="shared" si="7028"/>
        <v>0.594357252990005</v>
      </c>
      <c r="G946" s="28">
        <f ca="1">IF(F946&lt;=('Ejercicio 3 - TIR'!$D$18-'Ejercicio 3 - TIR'!$C$18)/('Ejercicio 3 - TIR'!$E$18-'Ejercicio 3 - TIR'!$C$18),'Ejercicio 3 - TIR'!$C$18+SQRT(('Ejercicio 3 - TIR'!$E$18-'Ejercicio 3 - TIR'!$C$18)*('Ejercicio 3 - TIR'!$D$18-'Ejercicio 3 - TIR'!$C$18)*F946),'Ejercicio 3 - TIR'!$E$18-SQRT(('Ejercicio 3 - TIR'!$E$18-'Ejercicio 3 - TIR'!$C$18)*('Ejercicio 3 - TIR'!$E$18-'Ejercicio 3 - TIR'!$D$18)*(1-F946)))</f>
        <v>39442.117768197</v>
      </c>
      <c r="H946" s="27">
        <f ca="1" t="shared" ref="H946:L946" si="7029">RAND()</f>
        <v>0.0824049620410428</v>
      </c>
      <c r="I946" s="28">
        <f ca="1">IF(H946&lt;=('Ejercicio 3 - TIR'!$D$18-'Ejercicio 3 - TIR'!$C$18)/('Ejercicio 3 - TIR'!$E$18-'Ejercicio 3 - TIR'!$C$18),'Ejercicio 3 - TIR'!$C$18+SQRT(('Ejercicio 3 - TIR'!$E$18-'Ejercicio 3 - TIR'!$C$18)*('Ejercicio 3 - TIR'!$D$18-'Ejercicio 3 - TIR'!$C$18)*H946),'Ejercicio 3 - TIR'!$E$18-SQRT(('Ejercicio 3 - TIR'!$E$18-'Ejercicio 3 - TIR'!$C$18)*('Ejercicio 3 - TIR'!$E$18-'Ejercicio 3 - TIR'!$D$18)*(1-H946)))</f>
        <v>33515.7850199005</v>
      </c>
      <c r="J946" s="27">
        <f ca="1" t="shared" si="7029"/>
        <v>0.790857554576346</v>
      </c>
      <c r="K946" s="28">
        <f ca="1">IF(J946&lt;=('Ejercicio 3 - TIR'!$D$18-'Ejercicio 3 - TIR'!$C$18)/('Ejercicio 3 - TIR'!$E$18-'Ejercicio 3 - TIR'!$C$18),'Ejercicio 3 - TIR'!$C$18+SQRT(('Ejercicio 3 - TIR'!$E$18-'Ejercicio 3 - TIR'!$C$18)*('Ejercicio 3 - TIR'!$D$18-'Ejercicio 3 - TIR'!$C$18)*J946),'Ejercicio 3 - TIR'!$E$18-SQRT(('Ejercicio 3 - TIR'!$E$18-'Ejercicio 3 - TIR'!$C$18)*('Ejercicio 3 - TIR'!$E$18-'Ejercicio 3 - TIR'!$D$18)*(1-J946)))</f>
        <v>41039.4844518959</v>
      </c>
      <c r="L946" s="27">
        <f ca="1" t="shared" si="7029"/>
        <v>0.282386449991694</v>
      </c>
      <c r="M946" s="28">
        <f ca="1">IF(L946&lt;=('Ejercicio 3 - TIR'!$D$18-'Ejercicio 3 - TIR'!$C$18)/('Ejercicio 3 - TIR'!$E$18-'Ejercicio 3 - TIR'!$C$18),'Ejercicio 3 - TIR'!$C$18+SQRT(('Ejercicio 3 - TIR'!$E$18-'Ejercicio 3 - TIR'!$C$18)*('Ejercicio 3 - TIR'!$D$18-'Ejercicio 3 - TIR'!$C$18)*L946),'Ejercicio 3 - TIR'!$E$18-SQRT(('Ejercicio 3 - TIR'!$E$18-'Ejercicio 3 - TIR'!$C$18)*('Ejercicio 3 - TIR'!$E$18-'Ejercicio 3 - TIR'!$D$18)*(1-L946)))</f>
        <v>36508.2998931176</v>
      </c>
      <c r="N946" s="27">
        <f ca="1" t="shared" ref="N946:R946" si="7030">RAND()</f>
        <v>0.525522756510031</v>
      </c>
      <c r="O946" s="28">
        <f ca="1">IF(N946&lt;=('Ejercicio 3 - TIR'!$D$18-'Ejercicio 3 - TIR'!$C$18)/('Ejercicio 3 - TIR'!$E$18-'Ejercicio 3 - TIR'!$C$18),'Ejercicio 3 - TIR'!$C$18+SQRT(('Ejercicio 3 - TIR'!$E$18-'Ejercicio 3 - TIR'!$C$18)*('Ejercicio 3 - TIR'!$D$18-'Ejercicio 3 - TIR'!$C$18)*N946),'Ejercicio 3 - TIR'!$E$18-SQRT(('Ejercicio 3 - TIR'!$E$18-'Ejercicio 3 - TIR'!$C$18)*('Ejercicio 3 - TIR'!$E$18-'Ejercicio 3 - TIR'!$D$18)*(1-N946)))</f>
        <v>38878.5366742783</v>
      </c>
      <c r="P946" s="27">
        <f ca="1" t="shared" si="7030"/>
        <v>0.198158224824115</v>
      </c>
      <c r="Q946" s="29">
        <f ca="1">IF(P946&lt;=('Ejercicio 3 - TIR'!$D$22-'Ejercicio 3 - TIR'!$C$22)/('Ejercicio 3 - TIR'!$E$22-'Ejercicio 3 - TIR'!$C$22),'Ejercicio 3 - TIR'!$C$22+SQRT(('Ejercicio 3 - TIR'!$E$22-'Ejercicio 3 - TIR'!$C$22)*('Ejercicio 3 - TIR'!$D$22-'Ejercicio 3 - TIR'!$C$22)*P946),'Ejercicio 3 - TIR'!$E$22-SQRT(('Ejercicio 3 - TIR'!$E$22-'Ejercicio 3 - TIR'!$C$22)*('Ejercicio 3 - TIR'!$E$22-'Ejercicio 3 - TIR'!$D$22)*(1-P946)))</f>
        <v>0.138886100833243</v>
      </c>
      <c r="R946" s="27">
        <f ca="1" t="shared" si="7030"/>
        <v>0.847919885940228</v>
      </c>
      <c r="S946" s="29">
        <f ca="1">IF(R946&lt;=('Ejercicio 3 - TIR'!$D$23-'Ejercicio 3 - TIR'!$C$23)/('Ejercicio 3 - TIR'!$E$23-'Ejercicio 3 - TIR'!$C$23),'Ejercicio 3 - TIR'!$C$23+SQRT(('Ejercicio 3 - TIR'!$E$23-'Ejercicio 3 - TIR'!$C$23)*('Ejercicio 3 - TIR'!$D$23-'Ejercicio 3 - TIR'!$C$23)*R946),'Ejercicio 3 - TIR'!$E$23-SQRT(('Ejercicio 3 - TIR'!$E$23-'Ejercicio 3 - TIR'!$C$23)*('Ejercicio 3 - TIR'!$E$23-'Ejercicio 3 - TIR'!$D$23)*(1-R946)))</f>
        <v>0.163454783008144</v>
      </c>
      <c r="T946" s="27">
        <f ca="1" t="shared" ref="T946:X946" si="7031">RAND()</f>
        <v>0.817908245949717</v>
      </c>
      <c r="U946" s="29">
        <f ca="1">IF(T946&lt;=('Ejercicio 3 - TIR'!$D$24-'Ejercicio 3 - TIR'!$C$24)/('Ejercicio 3 - TIR'!$E$24-'Ejercicio 3 - TIR'!$C$24),'Ejercicio 3 - TIR'!$C$24+SQRT(('Ejercicio 3 - TIR'!$E$24-'Ejercicio 3 - TIR'!$C$24)*('Ejercicio 3 - TIR'!$D$24-'Ejercicio 3 - TIR'!$C$24)*T946),'Ejercicio 3 - TIR'!$E$24-SQRT(('Ejercicio 3 - TIR'!$E$24-'Ejercicio 3 - TIR'!$C$24)*('Ejercicio 3 - TIR'!$E$24-'Ejercicio 3 - TIR'!$D$24)*(1-T946)))</f>
        <v>0.197419988677133</v>
      </c>
      <c r="V946" s="27">
        <f ca="1" t="shared" si="7031"/>
        <v>0.828625040501574</v>
      </c>
      <c r="W946" s="29">
        <f ca="1">IF(V946&lt;=('Ejercicio 3 - TIR'!$D$25-'Ejercicio 3 - TIR'!$C$25)/('Ejercicio 3 - TIR'!$E$25-'Ejercicio 3 - TIR'!$C$25),'Ejercicio 3 - TIR'!$C$25+SQRT(('Ejercicio 3 - TIR'!$E$25-'Ejercicio 3 - TIR'!$C$25)*('Ejercicio 3 - TIR'!$D$25-'Ejercicio 3 - TIR'!$C$25)*V946),'Ejercicio 3 - TIR'!$E$25-SQRT(('Ejercicio 3 - TIR'!$E$25-'Ejercicio 3 - TIR'!$C$25)*('Ejercicio 3 - TIR'!$E$25-'Ejercicio 3 - TIR'!$D$25)*(1-V946)))</f>
        <v>0.225508933092973</v>
      </c>
      <c r="X946" s="27">
        <f ca="1" t="shared" si="7031"/>
        <v>0.23932976050217</v>
      </c>
      <c r="Y946" s="29">
        <f ca="1">IF(X946&lt;=('Ejercicio 3 - TIR'!$D$26-'Ejercicio 3 - TIR'!$C$26)/('Ejercicio 3 - TIR'!$E$26-'Ejercicio 3 - TIR'!$C$26),'Ejercicio 3 - TIR'!$C$26+SQRT(('Ejercicio 3 - TIR'!$E$26-'Ejercicio 3 - TIR'!$C$26)*('Ejercicio 3 - TIR'!$D$26-'Ejercicio 3 - TIR'!$C$26)*X946),'Ejercicio 3 - TIR'!$E$26-SQRT(('Ejercicio 3 - TIR'!$E$26-'Ejercicio 3 - TIR'!$C$26)*('Ejercicio 3 - TIR'!$E$26-'Ejercicio 3 - TIR'!$D$26)*(1-X946)))</f>
        <v>0.215420274454771</v>
      </c>
      <c r="Z946" s="27">
        <f ca="1" t="shared" si="6668"/>
        <v>1.13888610083324</v>
      </c>
      <c r="AA946" s="27">
        <f ca="1" t="shared" si="6669"/>
        <v>1.32504248131593</v>
      </c>
      <c r="AB946" s="27">
        <f ca="1" t="shared" si="6670"/>
        <v>1.58663235297404</v>
      </c>
      <c r="AC946" s="27">
        <f ca="1" t="shared" si="6671"/>
        <v>1.94443212210401</v>
      </c>
      <c r="AD946" s="27">
        <f ca="1" t="shared" si="6672"/>
        <v>2.36330222350633</v>
      </c>
      <c r="AE946" s="26">
        <f ca="1" t="shared" si="6673"/>
        <v>4789.05643040028</v>
      </c>
      <c r="AF946" s="26">
        <f ca="1" t="shared" si="6674"/>
        <v>5571.85061004512</v>
      </c>
      <c r="AG946" s="26">
        <f ca="1" t="shared" si="6675"/>
        <v>6671.8452943909</v>
      </c>
      <c r="AH946" s="26">
        <f ca="1" t="shared" si="6676"/>
        <v>8176.40600849036</v>
      </c>
      <c r="AI946" s="26">
        <f ca="1" t="shared" si="6677"/>
        <v>9937.76963489299</v>
      </c>
      <c r="AJ946" s="28">
        <f ca="1" t="shared" si="6678"/>
        <v>44920.0797136274</v>
      </c>
      <c r="AK946" s="28">
        <f ca="1" t="shared" si="6679"/>
        <v>44409.8389460202</v>
      </c>
      <c r="AL946" s="28">
        <f ca="1" t="shared" si="6680"/>
        <v>65114.5737807533</v>
      </c>
      <c r="AM946" s="28">
        <f ca="1" t="shared" si="6681"/>
        <v>70987.9110355843</v>
      </c>
      <c r="AN946" s="28">
        <f ca="1" t="shared" si="6682"/>
        <v>91881.7321689943</v>
      </c>
      <c r="AO946" s="28">
        <f ca="1">C946/'Ejercicio 3 - TIR'!$D$7</f>
        <v>17561.12374126</v>
      </c>
      <c r="AP946" s="28">
        <f ca="1" t="shared" si="6683"/>
        <v>27358.9559723673</v>
      </c>
      <c r="AQ946" s="28">
        <f ca="1" t="shared" si="6684"/>
        <v>26848.7152047602</v>
      </c>
      <c r="AR946" s="28">
        <f ca="1" t="shared" si="6685"/>
        <v>47553.4500394933</v>
      </c>
      <c r="AS946" s="28">
        <f ca="1" t="shared" si="6686"/>
        <v>53426.7872943243</v>
      </c>
      <c r="AT946" s="28">
        <f ca="1" t="shared" si="6687"/>
        <v>74320.6084277343</v>
      </c>
      <c r="AU946" s="28">
        <f ca="1">AP946*'Ejercicio 3 - TIR'!$D$5</f>
        <v>13679.4779861837</v>
      </c>
      <c r="AV946" s="28">
        <f ca="1">AQ946*'Ejercicio 3 - TIR'!$D$5</f>
        <v>13424.3576023801</v>
      </c>
      <c r="AW946" s="28">
        <f ca="1">AR946*'Ejercicio 3 - TIR'!$D$5</f>
        <v>23776.7250197466</v>
      </c>
      <c r="AX946" s="28">
        <f ca="1">AS946*'Ejercicio 3 - TIR'!$D$5</f>
        <v>26713.3936471621</v>
      </c>
      <c r="AY946" s="28">
        <f ca="1">AT946*'Ejercicio 3 - TIR'!$D$5</f>
        <v>37160.3042138671</v>
      </c>
      <c r="AZ946" s="28">
        <f ca="1" t="shared" ref="AZ946:BD946" si="7032">AJ946-AU946-AE946</f>
        <v>26451.5452970434</v>
      </c>
      <c r="BA946" s="28">
        <f ca="1" t="shared" si="7032"/>
        <v>25413.630733595</v>
      </c>
      <c r="BB946" s="28">
        <f ca="1" t="shared" si="7032"/>
        <v>34666.0034666158</v>
      </c>
      <c r="BC946" s="28">
        <f ca="1" t="shared" si="7032"/>
        <v>36098.1113799318</v>
      </c>
      <c r="BD946" s="28">
        <f ca="1" t="shared" si="7032"/>
        <v>44783.6583202342</v>
      </c>
      <c r="BE946" s="28">
        <f ca="1" t="shared" ref="BE946:BI946" si="7033">AZ946/Z946</f>
        <v>23225.8039479898</v>
      </c>
      <c r="BF946" s="28">
        <f ca="1" t="shared" si="7033"/>
        <v>19179.4837463295</v>
      </c>
      <c r="BG946" s="28">
        <f ca="1" t="shared" si="7033"/>
        <v>21848.7940206416</v>
      </c>
      <c r="BH946" s="28">
        <f ca="1" t="shared" si="7033"/>
        <v>18564.8606446961</v>
      </c>
      <c r="BI946" s="28">
        <f ca="1" t="shared" si="7033"/>
        <v>18949.6112155265</v>
      </c>
      <c r="BJ946" s="28">
        <f ca="1" t="shared" si="6690"/>
        <v>81491.1473686739</v>
      </c>
      <c r="BK946" s="28">
        <f ca="1" t="shared" si="6691"/>
        <v>41502.2427849897</v>
      </c>
      <c r="BL946" s="28">
        <f ca="1" t="shared" si="6692"/>
        <v>122993.390153664</v>
      </c>
      <c r="BM946" s="28">
        <f ca="1">BK946*'Ejercicio 3 - TIR'!$D$5</f>
        <v>20751.1213924948</v>
      </c>
      <c r="BN946" s="28">
        <f ca="1" t="shared" si="6693"/>
        <v>102242.268761169</v>
      </c>
      <c r="BO946" s="28">
        <f ca="1" t="shared" si="6694"/>
        <v>43262.4603591648</v>
      </c>
      <c r="BP946" s="28">
        <f ca="1" t="shared" si="6695"/>
        <v>-122287.517194835</v>
      </c>
      <c r="BQ946" s="28">
        <f ca="1" t="shared" ref="BQ946:BT946" si="7034">BE946</f>
        <v>23225.8039479898</v>
      </c>
      <c r="BR946" s="28">
        <f ca="1" t="shared" si="7034"/>
        <v>19179.4837463295</v>
      </c>
      <c r="BS946" s="28">
        <f ca="1" t="shared" si="7034"/>
        <v>21848.7940206416</v>
      </c>
      <c r="BT946" s="28">
        <f ca="1" t="shared" si="7034"/>
        <v>18564.8606446961</v>
      </c>
      <c r="BU946" s="28">
        <f ca="1" t="shared" si="6697"/>
        <v>62212.0715746913</v>
      </c>
      <c r="BV946" s="30">
        <f ca="1" t="shared" si="6698"/>
        <v>5.03029262627821</v>
      </c>
    </row>
    <row r="947" ht="15" customHeight="1" spans="1:74">
      <c r="A947" s="26">
        <v>946</v>
      </c>
      <c r="B947" s="27">
        <f ca="1" t="shared" ref="B947:F947" si="7035">RAND()</f>
        <v>0.0769262738765888</v>
      </c>
      <c r="C947" s="28">
        <f ca="1">IF(B947&lt;=('Ejercicio 3 - TIR'!$D$13-'Ejercicio 3 - TIR'!$C$13)/('Ejercicio 3 - TIR'!$E$13-'Ejercicio 3 - TIR'!$C$13),'Ejercicio 3 - TIR'!$C$13+SQRT(('Ejercicio 3 - TIR'!$E$13-'Ejercicio 3 - TIR'!$C$13)*('Ejercicio 3 - TIR'!$D$13-'Ejercicio 3 - TIR'!$C$13)*B947),'Ejercicio 3 - TIR'!$E$13-SQRT(('Ejercicio 3 - TIR'!$E$13-'Ejercicio 3 - TIR'!$C$13)*('Ejercicio 3 - TIR'!$E$13-'Ejercicio 3 - TIR'!$D$13)*(1-B947)))</f>
        <v>65547.1172288528</v>
      </c>
      <c r="D947" s="27">
        <f ca="1" t="shared" si="7035"/>
        <v>0.0138216709127534</v>
      </c>
      <c r="E947" s="28">
        <f ca="1">IF(D947&lt;=('Ejercicio 3 - TIR'!$D$14-'Ejercicio 3 - TIR'!$C$14)/('Ejercicio 3 - TIR'!$E$14-'Ejercicio 3 - TIR'!$C$14),'Ejercicio 3 - TIR'!$C$14+SQRT(('Ejercicio 3 - TIR'!$E$14-'Ejercicio 3 - TIR'!$C$14)*('Ejercicio 3 - TIR'!$D$14-'Ejercicio 3 - TIR'!$C$14)*D947),'Ejercicio 3 - TIR'!$E$14-SQRT(('Ejercicio 3 - TIR'!$E$14-'Ejercicio 3 - TIR'!$C$14)*('Ejercicio 3 - TIR'!$E$14-'Ejercicio 3 - TIR'!$D$14)*(1-D947)))</f>
        <v>26018.1479845565</v>
      </c>
      <c r="F947" s="27">
        <f ca="1" t="shared" si="7035"/>
        <v>0.757678794931189</v>
      </c>
      <c r="G947" s="28">
        <f ca="1">IF(F947&lt;=('Ejercicio 3 - TIR'!$D$18-'Ejercicio 3 - TIR'!$C$18)/('Ejercicio 3 - TIR'!$E$18-'Ejercicio 3 - TIR'!$C$18),'Ejercicio 3 - TIR'!$C$18+SQRT(('Ejercicio 3 - TIR'!$E$18-'Ejercicio 3 - TIR'!$C$18)*('Ejercicio 3 - TIR'!$D$18-'Ejercicio 3 - TIR'!$C$18)*F947),'Ejercicio 3 - TIR'!$E$18-SQRT(('Ejercicio 3 - TIR'!$E$18-'Ejercicio 3 - TIR'!$C$18)*('Ejercicio 3 - TIR'!$E$18-'Ejercicio 3 - TIR'!$D$18)*(1-F947)))</f>
        <v>40736.8919342619</v>
      </c>
      <c r="H947" s="27">
        <f ca="1" t="shared" ref="H947:L947" si="7036">RAND()</f>
        <v>0.0545480906239006</v>
      </c>
      <c r="I947" s="28">
        <f ca="1">IF(H947&lt;=('Ejercicio 3 - TIR'!$D$18-'Ejercicio 3 - TIR'!$C$18)/('Ejercicio 3 - TIR'!$E$18-'Ejercicio 3 - TIR'!$C$18),'Ejercicio 3 - TIR'!$C$18+SQRT(('Ejercicio 3 - TIR'!$E$18-'Ejercicio 3 - TIR'!$C$18)*('Ejercicio 3 - TIR'!$D$18-'Ejercicio 3 - TIR'!$C$18)*H947),'Ejercicio 3 - TIR'!$E$18-SQRT(('Ejercicio 3 - TIR'!$E$18-'Ejercicio 3 - TIR'!$C$18)*('Ejercicio 3 - TIR'!$E$18-'Ejercicio 3 - TIR'!$D$18)*(1-H947)))</f>
        <v>32860.4568854617</v>
      </c>
      <c r="J947" s="27">
        <f ca="1" t="shared" si="7036"/>
        <v>0.607118035501013</v>
      </c>
      <c r="K947" s="28">
        <f ca="1">IF(J947&lt;=('Ejercicio 3 - TIR'!$D$18-'Ejercicio 3 - TIR'!$C$18)/('Ejercicio 3 - TIR'!$E$18-'Ejercicio 3 - TIR'!$C$18),'Ejercicio 3 - TIR'!$C$18+SQRT(('Ejercicio 3 - TIR'!$E$18-'Ejercicio 3 - TIR'!$C$18)*('Ejercicio 3 - TIR'!$D$18-'Ejercicio 3 - TIR'!$C$18)*J947),'Ejercicio 3 - TIR'!$E$18-SQRT(('Ejercicio 3 - TIR'!$E$18-'Ejercicio 3 - TIR'!$C$18)*('Ejercicio 3 - TIR'!$E$18-'Ejercicio 3 - TIR'!$D$18)*(1-J947)))</f>
        <v>39542.9400776255</v>
      </c>
      <c r="L947" s="27">
        <f ca="1" t="shared" si="7036"/>
        <v>0.138751521334397</v>
      </c>
      <c r="M947" s="28">
        <f ca="1">IF(L947&lt;=('Ejercicio 3 - TIR'!$D$18-'Ejercicio 3 - TIR'!$C$18)/('Ejercicio 3 - TIR'!$E$18-'Ejercicio 3 - TIR'!$C$18),'Ejercicio 3 - TIR'!$C$18+SQRT(('Ejercicio 3 - TIR'!$E$18-'Ejercicio 3 - TIR'!$C$18)*('Ejercicio 3 - TIR'!$D$18-'Ejercicio 3 - TIR'!$C$18)*L947),'Ejercicio 3 - TIR'!$E$18-SQRT(('Ejercicio 3 - TIR'!$E$18-'Ejercicio 3 - TIR'!$C$18)*('Ejercicio 3 - TIR'!$E$18-'Ejercicio 3 - TIR'!$D$18)*(1-L947)))</f>
        <v>34562.0969082385</v>
      </c>
      <c r="N947" s="27">
        <f ca="1" t="shared" ref="N947:R947" si="7037">RAND()</f>
        <v>0.944452034878588</v>
      </c>
      <c r="O947" s="28">
        <f ca="1">IF(N947&lt;=('Ejercicio 3 - TIR'!$D$18-'Ejercicio 3 - TIR'!$C$18)/('Ejercicio 3 - TIR'!$E$18-'Ejercicio 3 - TIR'!$C$18),'Ejercicio 3 - TIR'!$C$18+SQRT(('Ejercicio 3 - TIR'!$E$18-'Ejercicio 3 - TIR'!$C$18)*('Ejercicio 3 - TIR'!$D$18-'Ejercicio 3 - TIR'!$C$18)*N947),'Ejercicio 3 - TIR'!$E$18-SQRT(('Ejercicio 3 - TIR'!$E$18-'Ejercicio 3 - TIR'!$C$18)*('Ejercicio 3 - TIR'!$E$18-'Ejercicio 3 - TIR'!$D$18)*(1-N947)))</f>
        <v>42958.8979976234</v>
      </c>
      <c r="P947" s="27">
        <f ca="1" t="shared" si="7037"/>
        <v>0.518005005438318</v>
      </c>
      <c r="Q947" s="29">
        <f ca="1">IF(P947&lt;=('Ejercicio 3 - TIR'!$D$22-'Ejercicio 3 - TIR'!$C$22)/('Ejercicio 3 - TIR'!$E$22-'Ejercicio 3 - TIR'!$C$22),'Ejercicio 3 - TIR'!$C$22+SQRT(('Ejercicio 3 - TIR'!$E$22-'Ejercicio 3 - TIR'!$C$22)*('Ejercicio 3 - TIR'!$D$22-'Ejercicio 3 - TIR'!$C$22)*P947),'Ejercicio 3 - TIR'!$E$22-SQRT(('Ejercicio 3 - TIR'!$E$22-'Ejercicio 3 - TIR'!$C$22)*('Ejercicio 3 - TIR'!$E$22-'Ejercicio 3 - TIR'!$D$22)*(1-P947)))</f>
        <v>0.150545102441003</v>
      </c>
      <c r="R947" s="27">
        <f ca="1" t="shared" si="7037"/>
        <v>0.295362659895041</v>
      </c>
      <c r="S947" s="29">
        <f ca="1">IF(R947&lt;=('Ejercicio 3 - TIR'!$D$23-'Ejercicio 3 - TIR'!$C$23)/('Ejercicio 3 - TIR'!$E$23-'Ejercicio 3 - TIR'!$C$23),'Ejercicio 3 - TIR'!$C$23+SQRT(('Ejercicio 3 - TIR'!$E$23-'Ejercicio 3 - TIR'!$C$23)*('Ejercicio 3 - TIR'!$D$23-'Ejercicio 3 - TIR'!$C$23)*R947),'Ejercicio 3 - TIR'!$E$23-SQRT(('Ejercicio 3 - TIR'!$E$23-'Ejercicio 3 - TIR'!$C$23)*('Ejercicio 3 - TIR'!$E$23-'Ejercicio 3 - TIR'!$D$23)*(1-R947)))</f>
        <v>0.14305759718208</v>
      </c>
      <c r="T947" s="27">
        <f ca="1" t="shared" ref="T947:X947" si="7038">RAND()</f>
        <v>0.653254055776674</v>
      </c>
      <c r="U947" s="29">
        <f ca="1">IF(T947&lt;=('Ejercicio 3 - TIR'!$D$24-'Ejercicio 3 - TIR'!$C$24)/('Ejercicio 3 - TIR'!$E$24-'Ejercicio 3 - TIR'!$C$24),'Ejercicio 3 - TIR'!$C$24+SQRT(('Ejercicio 3 - TIR'!$E$24-'Ejercicio 3 - TIR'!$C$24)*('Ejercicio 3 - TIR'!$D$24-'Ejercicio 3 - TIR'!$C$24)*T947),'Ejercicio 3 - TIR'!$E$24-SQRT(('Ejercicio 3 - TIR'!$E$24-'Ejercicio 3 - TIR'!$C$24)*('Ejercicio 3 - TIR'!$E$24-'Ejercicio 3 - TIR'!$D$24)*(1-T947)))</f>
        <v>0.188840913944319</v>
      </c>
      <c r="V947" s="27">
        <f ca="1" t="shared" si="7038"/>
        <v>0.594629838117618</v>
      </c>
      <c r="W947" s="29">
        <f ca="1">IF(V947&lt;=('Ejercicio 3 - TIR'!$D$25-'Ejercicio 3 - TIR'!$C$25)/('Ejercicio 3 - TIR'!$E$25-'Ejercicio 3 - TIR'!$C$25),'Ejercicio 3 - TIR'!$C$25+SQRT(('Ejercicio 3 - TIR'!$E$25-'Ejercicio 3 - TIR'!$C$25)*('Ejercicio 3 - TIR'!$D$25-'Ejercicio 3 - TIR'!$C$25)*V947),'Ejercicio 3 - TIR'!$E$25-SQRT(('Ejercicio 3 - TIR'!$E$25-'Ejercicio 3 - TIR'!$C$25)*('Ejercicio 3 - TIR'!$E$25-'Ejercicio 3 - TIR'!$D$25)*(1-V947)))</f>
        <v>0.21233309719942</v>
      </c>
      <c r="X947" s="27">
        <f ca="1" t="shared" si="7038"/>
        <v>0.700533871552538</v>
      </c>
      <c r="Y947" s="29">
        <f ca="1">IF(X947&lt;=('Ejercicio 3 - TIR'!$D$26-'Ejercicio 3 - TIR'!$C$26)/('Ejercicio 3 - TIR'!$E$26-'Ejercicio 3 - TIR'!$C$26),'Ejercicio 3 - TIR'!$C$26+SQRT(('Ejercicio 3 - TIR'!$E$26-'Ejercicio 3 - TIR'!$C$26)*('Ejercicio 3 - TIR'!$D$26-'Ejercicio 3 - TIR'!$C$26)*X947),'Ejercicio 3 - TIR'!$E$26-SQRT(('Ejercicio 3 - TIR'!$E$26-'Ejercicio 3 - TIR'!$C$26)*('Ejercicio 3 - TIR'!$E$26-'Ejercicio 3 - TIR'!$D$26)*(1-X947)))</f>
        <v>0.239786605544716</v>
      </c>
      <c r="Z947" s="27">
        <f ca="1" t="shared" si="6668"/>
        <v>1.150545102441</v>
      </c>
      <c r="AA947" s="27">
        <f ca="1" t="shared" si="6669"/>
        <v>1.31513932024582</v>
      </c>
      <c r="AB947" s="27">
        <f ca="1" t="shared" si="6670"/>
        <v>1.56349143144515</v>
      </c>
      <c r="AC947" s="27">
        <f ca="1" t="shared" si="6671"/>
        <v>1.89547240952866</v>
      </c>
      <c r="AD947" s="27">
        <f ca="1" t="shared" si="6672"/>
        <v>2.3499813045132</v>
      </c>
      <c r="AE947" s="26">
        <f ca="1" t="shared" si="6673"/>
        <v>3916.90475366023</v>
      </c>
      <c r="AF947" s="26">
        <f ca="1" t="shared" si="6674"/>
        <v>4477.24773610993</v>
      </c>
      <c r="AG947" s="26">
        <f ca="1" t="shared" si="6675"/>
        <v>5322.73529055206</v>
      </c>
      <c r="AH947" s="26">
        <f ca="1" t="shared" si="6676"/>
        <v>6452.92816036764</v>
      </c>
      <c r="AI947" s="26">
        <f ca="1" t="shared" si="6677"/>
        <v>8000.2538997661</v>
      </c>
      <c r="AJ947" s="28">
        <f ca="1" t="shared" si="6678"/>
        <v>46869.6315036335</v>
      </c>
      <c r="AK947" s="28">
        <f ca="1" t="shared" si="6679"/>
        <v>43216.0789313132</v>
      </c>
      <c r="AL947" s="28">
        <f ca="1" t="shared" si="6680"/>
        <v>61825.0479855167</v>
      </c>
      <c r="AM947" s="28">
        <f ca="1" t="shared" si="6681"/>
        <v>65511.5011050219</v>
      </c>
      <c r="AN947" s="28">
        <f ca="1" t="shared" si="6682"/>
        <v>100952.607156904</v>
      </c>
      <c r="AO947" s="28">
        <f ca="1">C947/'Ejercicio 3 - TIR'!$D$7</f>
        <v>13109.4234457706</v>
      </c>
      <c r="AP947" s="28">
        <f ca="1" t="shared" si="6683"/>
        <v>33760.2080578629</v>
      </c>
      <c r="AQ947" s="28">
        <f ca="1" t="shared" si="6684"/>
        <v>30106.6554855427</v>
      </c>
      <c r="AR947" s="28">
        <f ca="1" t="shared" si="6685"/>
        <v>48715.6245397462</v>
      </c>
      <c r="AS947" s="28">
        <f ca="1" t="shared" si="6686"/>
        <v>52402.0776592514</v>
      </c>
      <c r="AT947" s="28">
        <f ca="1" t="shared" si="6687"/>
        <v>87843.1837111339</v>
      </c>
      <c r="AU947" s="28">
        <f ca="1">AP947*'Ejercicio 3 - TIR'!$D$5</f>
        <v>16880.1040289315</v>
      </c>
      <c r="AV947" s="28">
        <f ca="1">AQ947*'Ejercicio 3 - TIR'!$D$5</f>
        <v>15053.3277427713</v>
      </c>
      <c r="AW947" s="28">
        <f ca="1">AR947*'Ejercicio 3 - TIR'!$D$5</f>
        <v>24357.8122698731</v>
      </c>
      <c r="AX947" s="28">
        <f ca="1">AS947*'Ejercicio 3 - TIR'!$D$5</f>
        <v>26201.0388296257</v>
      </c>
      <c r="AY947" s="28">
        <f ca="1">AT947*'Ejercicio 3 - TIR'!$D$5</f>
        <v>43921.5918555669</v>
      </c>
      <c r="AZ947" s="28">
        <f ca="1" t="shared" ref="AZ947:BD947" si="7039">AJ947-AU947-AE947</f>
        <v>26072.6227210418</v>
      </c>
      <c r="BA947" s="28">
        <f ca="1" t="shared" si="7039"/>
        <v>23685.503452432</v>
      </c>
      <c r="BB947" s="28">
        <f ca="1" t="shared" si="7039"/>
        <v>32144.5004250916</v>
      </c>
      <c r="BC947" s="28">
        <f ca="1" t="shared" si="7039"/>
        <v>32857.5341150286</v>
      </c>
      <c r="BD947" s="28">
        <f ca="1" t="shared" si="7039"/>
        <v>49030.7614015714</v>
      </c>
      <c r="BE947" s="28">
        <f ca="1" t="shared" ref="BE947:BI947" si="7040">AZ947/Z947</f>
        <v>22661.1044327823</v>
      </c>
      <c r="BF947" s="28">
        <f ca="1" t="shared" si="7040"/>
        <v>18009.8816055509</v>
      </c>
      <c r="BG947" s="28">
        <f ca="1" t="shared" si="7040"/>
        <v>20559.4349790456</v>
      </c>
      <c r="BH947" s="28">
        <f ca="1" t="shared" si="7040"/>
        <v>17334.7467100295</v>
      </c>
      <c r="BI947" s="28">
        <f ca="1" t="shared" si="7040"/>
        <v>20864.3197745474</v>
      </c>
      <c r="BJ947" s="28">
        <f ca="1" t="shared" si="6690"/>
        <v>61142.1613417656</v>
      </c>
      <c r="BK947" s="28">
        <f ca="1" t="shared" si="6691"/>
        <v>30806.9000105078</v>
      </c>
      <c r="BL947" s="28">
        <f ca="1" t="shared" si="6692"/>
        <v>91949.0613522734</v>
      </c>
      <c r="BM947" s="28">
        <f ca="1">BK947*'Ejercicio 3 - TIR'!$D$5</f>
        <v>15403.4500052539</v>
      </c>
      <c r="BN947" s="28">
        <f ca="1" t="shared" si="6693"/>
        <v>76545.6113470195</v>
      </c>
      <c r="BO947" s="28">
        <f ca="1" t="shared" si="6694"/>
        <v>32572.8597074418</v>
      </c>
      <c r="BP947" s="28">
        <f ca="1" t="shared" si="6695"/>
        <v>-91565.2652134093</v>
      </c>
      <c r="BQ947" s="28">
        <f ca="1" t="shared" ref="BQ947:BT947" si="7041">BE947</f>
        <v>22661.1044327823</v>
      </c>
      <c r="BR947" s="28">
        <f ca="1" t="shared" si="7041"/>
        <v>18009.8816055509</v>
      </c>
      <c r="BS947" s="28">
        <f ca="1" t="shared" si="7041"/>
        <v>20559.4349790456</v>
      </c>
      <c r="BT947" s="28">
        <f ca="1" t="shared" si="7041"/>
        <v>17334.7467100295</v>
      </c>
      <c r="BU947" s="28">
        <f ca="1" t="shared" si="6697"/>
        <v>53437.1794819892</v>
      </c>
      <c r="BV947" s="30">
        <f ca="1" t="shared" si="6698"/>
        <v>11.6140806028542</v>
      </c>
    </row>
    <row r="948" ht="15" customHeight="1" spans="1:74">
      <c r="A948" s="26">
        <v>947</v>
      </c>
      <c r="B948" s="27">
        <f ca="1" t="shared" ref="B948:F948" si="7042">RAND()</f>
        <v>0.261401861587615</v>
      </c>
      <c r="C948" s="28">
        <f ca="1">IF(B948&lt;=('Ejercicio 3 - TIR'!$D$13-'Ejercicio 3 - TIR'!$C$13)/('Ejercicio 3 - TIR'!$E$13-'Ejercicio 3 - TIR'!$C$13),'Ejercicio 3 - TIR'!$C$13+SQRT(('Ejercicio 3 - TIR'!$E$13-'Ejercicio 3 - TIR'!$C$13)*('Ejercicio 3 - TIR'!$D$13-'Ejercicio 3 - TIR'!$C$13)*B948),'Ejercicio 3 - TIR'!$E$13-SQRT(('Ejercicio 3 - TIR'!$E$13-'Ejercicio 3 - TIR'!$C$13)*('Ejercicio 3 - TIR'!$E$13-'Ejercicio 3 - TIR'!$D$13)*(1-B948)))</f>
        <v>70228.9105658718</v>
      </c>
      <c r="D948" s="27">
        <f ca="1" t="shared" si="7042"/>
        <v>0.899182440309598</v>
      </c>
      <c r="E948" s="28">
        <f ca="1">IF(D948&lt;=('Ejercicio 3 - TIR'!$D$14-'Ejercicio 3 - TIR'!$C$14)/('Ejercicio 3 - TIR'!$E$14-'Ejercicio 3 - TIR'!$C$14),'Ejercicio 3 - TIR'!$C$14+SQRT(('Ejercicio 3 - TIR'!$E$14-'Ejercicio 3 - TIR'!$C$14)*('Ejercicio 3 - TIR'!$D$14-'Ejercicio 3 - TIR'!$C$14)*D948),'Ejercicio 3 - TIR'!$E$14-SQRT(('Ejercicio 3 - TIR'!$E$14-'Ejercicio 3 - TIR'!$C$14)*('Ejercicio 3 - TIR'!$E$14-'Ejercicio 3 - TIR'!$D$14)*(1-D948)))</f>
        <v>36111.2169058226</v>
      </c>
      <c r="F948" s="27">
        <f ca="1" t="shared" si="7042"/>
        <v>0.732520443366323</v>
      </c>
      <c r="G948" s="28">
        <f ca="1">IF(F948&lt;=('Ejercicio 3 - TIR'!$D$18-'Ejercicio 3 - TIR'!$C$18)/('Ejercicio 3 - TIR'!$E$18-'Ejercicio 3 - TIR'!$C$18),'Ejercicio 3 - TIR'!$C$18+SQRT(('Ejercicio 3 - TIR'!$E$18-'Ejercicio 3 - TIR'!$C$18)*('Ejercicio 3 - TIR'!$D$18-'Ejercicio 3 - TIR'!$C$18)*F948),'Ejercicio 3 - TIR'!$E$18-SQRT(('Ejercicio 3 - TIR'!$E$18-'Ejercicio 3 - TIR'!$C$18)*('Ejercicio 3 - TIR'!$E$18-'Ejercicio 3 - TIR'!$D$18)*(1-F948)))</f>
        <v>40521.0529420939</v>
      </c>
      <c r="H948" s="27">
        <f ca="1" t="shared" ref="H948:L948" si="7043">RAND()</f>
        <v>0.648446394709335</v>
      </c>
      <c r="I948" s="28">
        <f ca="1">IF(H948&lt;=('Ejercicio 3 - TIR'!$D$18-'Ejercicio 3 - TIR'!$C$18)/('Ejercicio 3 - TIR'!$E$18-'Ejercicio 3 - TIR'!$C$18),'Ejercicio 3 - TIR'!$C$18+SQRT(('Ejercicio 3 - TIR'!$E$18-'Ejercicio 3 - TIR'!$C$18)*('Ejercicio 3 - TIR'!$D$18-'Ejercicio 3 - TIR'!$C$18)*H948),'Ejercicio 3 - TIR'!$E$18-SQRT(('Ejercicio 3 - TIR'!$E$18-'Ejercicio 3 - TIR'!$C$18)*('Ejercicio 3 - TIR'!$E$18-'Ejercicio 3 - TIR'!$D$18)*(1-H948)))</f>
        <v>39862.4012900713</v>
      </c>
      <c r="J948" s="27">
        <f ca="1" t="shared" si="7043"/>
        <v>0.416477858572173</v>
      </c>
      <c r="K948" s="28">
        <f ca="1">IF(J948&lt;=('Ejercicio 3 - TIR'!$D$18-'Ejercicio 3 - TIR'!$C$18)/('Ejercicio 3 - TIR'!$E$18-'Ejercicio 3 - TIR'!$C$18),'Ejercicio 3 - TIR'!$C$18+SQRT(('Ejercicio 3 - TIR'!$E$18-'Ejercicio 3 - TIR'!$C$18)*('Ejercicio 3 - TIR'!$D$18-'Ejercicio 3 - TIR'!$C$18)*J948),'Ejercicio 3 - TIR'!$E$18-SQRT(('Ejercicio 3 - TIR'!$E$18-'Ejercicio 3 - TIR'!$C$18)*('Ejercicio 3 - TIR'!$E$18-'Ejercicio 3 - TIR'!$D$18)*(1-J948)))</f>
        <v>37903.9027566023</v>
      </c>
      <c r="L948" s="27">
        <f ca="1" t="shared" si="7043"/>
        <v>0.744760285132317</v>
      </c>
      <c r="M948" s="28">
        <f ca="1">IF(L948&lt;=('Ejercicio 3 - TIR'!$D$18-'Ejercicio 3 - TIR'!$C$18)/('Ejercicio 3 - TIR'!$E$18-'Ejercicio 3 - TIR'!$C$18),'Ejercicio 3 - TIR'!$C$18+SQRT(('Ejercicio 3 - TIR'!$E$18-'Ejercicio 3 - TIR'!$C$18)*('Ejercicio 3 - TIR'!$D$18-'Ejercicio 3 - TIR'!$C$18)*L948),'Ejercicio 3 - TIR'!$E$18-SQRT(('Ejercicio 3 - TIR'!$E$18-'Ejercicio 3 - TIR'!$C$18)*('Ejercicio 3 - TIR'!$E$18-'Ejercicio 3 - TIR'!$D$18)*(1-L948)))</f>
        <v>40624.7310236882</v>
      </c>
      <c r="N948" s="27">
        <f ca="1" t="shared" ref="N948:R948" si="7044">RAND()</f>
        <v>0.288914575755877</v>
      </c>
      <c r="O948" s="28">
        <f ca="1">IF(N948&lt;=('Ejercicio 3 - TIR'!$D$18-'Ejercicio 3 - TIR'!$C$18)/('Ejercicio 3 - TIR'!$E$18-'Ejercicio 3 - TIR'!$C$18),'Ejercicio 3 - TIR'!$C$18+SQRT(('Ejercicio 3 - TIR'!$E$18-'Ejercicio 3 - TIR'!$C$18)*('Ejercicio 3 - TIR'!$D$18-'Ejercicio 3 - TIR'!$C$18)*N948),'Ejercicio 3 - TIR'!$E$18-SQRT(('Ejercicio 3 - TIR'!$E$18-'Ejercicio 3 - TIR'!$C$18)*('Ejercicio 3 - TIR'!$E$18-'Ejercicio 3 - TIR'!$D$18)*(1-N948)))</f>
        <v>36583.0985381795</v>
      </c>
      <c r="P948" s="27">
        <f ca="1" t="shared" si="7044"/>
        <v>0.825463607986631</v>
      </c>
      <c r="Q948" s="29">
        <f ca="1">IF(P948&lt;=('Ejercicio 3 - TIR'!$D$22-'Ejercicio 3 - TIR'!$C$22)/('Ejercicio 3 - TIR'!$E$22-'Ejercicio 3 - TIR'!$C$22),'Ejercicio 3 - TIR'!$C$22+SQRT(('Ejercicio 3 - TIR'!$E$22-'Ejercicio 3 - TIR'!$C$22)*('Ejercicio 3 - TIR'!$D$22-'Ejercicio 3 - TIR'!$C$22)*P948),'Ejercicio 3 - TIR'!$E$22-SQRT(('Ejercicio 3 - TIR'!$E$22-'Ejercicio 3 - TIR'!$C$22)*('Ejercicio 3 - TIR'!$E$22-'Ejercicio 3 - TIR'!$D$22)*(1-P948)))</f>
        <v>0.162275285457191</v>
      </c>
      <c r="R948" s="27">
        <f ca="1" t="shared" si="7044"/>
        <v>0.801007614894954</v>
      </c>
      <c r="S948" s="29">
        <f ca="1">IF(R948&lt;=('Ejercicio 3 - TIR'!$D$23-'Ejercicio 3 - TIR'!$C$23)/('Ejercicio 3 - TIR'!$E$23-'Ejercicio 3 - TIR'!$C$23),'Ejercicio 3 - TIR'!$C$23+SQRT(('Ejercicio 3 - TIR'!$E$23-'Ejercicio 3 - TIR'!$C$23)*('Ejercicio 3 - TIR'!$D$23-'Ejercicio 3 - TIR'!$C$23)*R948),'Ejercicio 3 - TIR'!$E$23-SQRT(('Ejercicio 3 - TIR'!$E$23-'Ejercicio 3 - TIR'!$C$23)*('Ejercicio 3 - TIR'!$E$23-'Ejercicio 3 - TIR'!$D$23)*(1-R948)))</f>
        <v>0.161074189761358</v>
      </c>
      <c r="T948" s="27">
        <f ca="1" t="shared" ref="T948:X948" si="7045">RAND()</f>
        <v>0.952224118473097</v>
      </c>
      <c r="U948" s="29">
        <f ca="1">IF(T948&lt;=('Ejercicio 3 - TIR'!$D$24-'Ejercicio 3 - TIR'!$C$24)/('Ejercicio 3 - TIR'!$E$24-'Ejercicio 3 - TIR'!$C$24),'Ejercicio 3 - TIR'!$C$24+SQRT(('Ejercicio 3 - TIR'!$E$24-'Ejercicio 3 - TIR'!$C$24)*('Ejercicio 3 - TIR'!$D$24-'Ejercicio 3 - TIR'!$C$24)*T948),'Ejercicio 3 - TIR'!$E$24-SQRT(('Ejercicio 3 - TIR'!$E$24-'Ejercicio 3 - TIR'!$C$24)*('Ejercicio 3 - TIR'!$E$24-'Ejercicio 3 - TIR'!$D$24)*(1-T948)))</f>
        <v>0.208433995146321</v>
      </c>
      <c r="V948" s="27">
        <f ca="1" t="shared" si="7045"/>
        <v>0.631887236393307</v>
      </c>
      <c r="W948" s="29">
        <f ca="1">IF(V948&lt;=('Ejercicio 3 - TIR'!$D$25-'Ejercicio 3 - TIR'!$C$25)/('Ejercicio 3 - TIR'!$E$25-'Ejercicio 3 - TIR'!$C$25),'Ejercicio 3 - TIR'!$C$25+SQRT(('Ejercicio 3 - TIR'!$E$25-'Ejercicio 3 - TIR'!$C$25)*('Ejercicio 3 - TIR'!$D$25-'Ejercicio 3 - TIR'!$C$25)*V948),'Ejercicio 3 - TIR'!$E$25-SQRT(('Ejercicio 3 - TIR'!$E$25-'Ejercicio 3 - TIR'!$C$25)*('Ejercicio 3 - TIR'!$E$25-'Ejercicio 3 - TIR'!$D$25)*(1-V948)))</f>
        <v>0.214105784969951</v>
      </c>
      <c r="X948" s="27">
        <f ca="1" t="shared" si="7045"/>
        <v>0.300506896344457</v>
      </c>
      <c r="Y948" s="29">
        <f ca="1">IF(X948&lt;=('Ejercicio 3 - TIR'!$D$26-'Ejercicio 3 - TIR'!$C$26)/('Ejercicio 3 - TIR'!$E$26-'Ejercicio 3 - TIR'!$C$26),'Ejercicio 3 - TIR'!$C$26+SQRT(('Ejercicio 3 - TIR'!$E$26-'Ejercicio 3 - TIR'!$C$26)*('Ejercicio 3 - TIR'!$D$26-'Ejercicio 3 - TIR'!$C$26)*X948),'Ejercicio 3 - TIR'!$E$26-SQRT(('Ejercicio 3 - TIR'!$E$26-'Ejercicio 3 - TIR'!$C$26)*('Ejercicio 3 - TIR'!$E$26-'Ejercicio 3 - TIR'!$D$26)*(1-X948)))</f>
        <v>0.218484532998279</v>
      </c>
      <c r="Z948" s="27">
        <f ca="1" t="shared" si="6668"/>
        <v>1.16227528545719</v>
      </c>
      <c r="AA948" s="27">
        <f ca="1" t="shared" si="6669"/>
        <v>1.34948783534186</v>
      </c>
      <c r="AB948" s="27">
        <f ca="1" t="shared" si="6670"/>
        <v>1.63076697626352</v>
      </c>
      <c r="AC948" s="27">
        <f ca="1" t="shared" si="6671"/>
        <v>1.9799236198195</v>
      </c>
      <c r="AD948" s="27">
        <f ca="1" t="shared" si="6672"/>
        <v>2.41250630726802</v>
      </c>
      <c r="AE948" s="26">
        <f ca="1" t="shared" si="6673"/>
        <v>5859.9580315989</v>
      </c>
      <c r="AF948" s="26">
        <f ca="1" t="shared" si="6674"/>
        <v>6803.84602357425</v>
      </c>
      <c r="AG948" s="26">
        <f ca="1" t="shared" si="6675"/>
        <v>8221.99883262824</v>
      </c>
      <c r="AH948" s="26">
        <f ca="1" t="shared" si="6676"/>
        <v>9982.37634671013</v>
      </c>
      <c r="AI948" s="26">
        <f ca="1" t="shared" si="6677"/>
        <v>12163.3711810342</v>
      </c>
      <c r="AJ948" s="28">
        <f ca="1" t="shared" si="6678"/>
        <v>47096.6183752981</v>
      </c>
      <c r="AK948" s="28">
        <f ca="1" t="shared" si="6679"/>
        <v>53793.8256284669</v>
      </c>
      <c r="AL948" s="28">
        <f ca="1" t="shared" si="6680"/>
        <v>61812.432886971</v>
      </c>
      <c r="AM948" s="28">
        <f ca="1" t="shared" si="6681"/>
        <v>80433.8645026142</v>
      </c>
      <c r="AN948" s="28">
        <f ca="1" t="shared" si="6682"/>
        <v>88256.9559627657</v>
      </c>
      <c r="AO948" s="28">
        <f ca="1">C948/'Ejercicio 3 - TIR'!$D$7</f>
        <v>14045.7821131744</v>
      </c>
      <c r="AP948" s="28">
        <f ca="1" t="shared" si="6683"/>
        <v>33050.8362621238</v>
      </c>
      <c r="AQ948" s="28">
        <f ca="1" t="shared" si="6684"/>
        <v>39748.0435152925</v>
      </c>
      <c r="AR948" s="28">
        <f ca="1" t="shared" si="6685"/>
        <v>47766.6507737967</v>
      </c>
      <c r="AS948" s="28">
        <f ca="1" t="shared" si="6686"/>
        <v>66388.0823894399</v>
      </c>
      <c r="AT948" s="28">
        <f ca="1" t="shared" si="6687"/>
        <v>74211.1738495913</v>
      </c>
      <c r="AU948" s="28">
        <f ca="1">AP948*'Ejercicio 3 - TIR'!$D$5</f>
        <v>16525.4181310619</v>
      </c>
      <c r="AV948" s="28">
        <f ca="1">AQ948*'Ejercicio 3 - TIR'!$D$5</f>
        <v>19874.0217576463</v>
      </c>
      <c r="AW948" s="28">
        <f ca="1">AR948*'Ejercicio 3 - TIR'!$D$5</f>
        <v>23883.3253868983</v>
      </c>
      <c r="AX948" s="28">
        <f ca="1">AS948*'Ejercicio 3 - TIR'!$D$5</f>
        <v>33194.0411947199</v>
      </c>
      <c r="AY948" s="28">
        <f ca="1">AT948*'Ejercicio 3 - TIR'!$D$5</f>
        <v>37105.5869247957</v>
      </c>
      <c r="AZ948" s="28">
        <f ca="1" t="shared" ref="AZ948:BD948" si="7046">AJ948-AU948-AE948</f>
        <v>24711.2422126373</v>
      </c>
      <c r="BA948" s="28">
        <f ca="1" t="shared" si="7046"/>
        <v>27115.9578472464</v>
      </c>
      <c r="BB948" s="28">
        <f ca="1" t="shared" si="7046"/>
        <v>29707.1086674444</v>
      </c>
      <c r="BC948" s="28">
        <f ca="1" t="shared" si="7046"/>
        <v>37257.4469611842</v>
      </c>
      <c r="BD948" s="28">
        <f ca="1" t="shared" si="7046"/>
        <v>38987.9978569359</v>
      </c>
      <c r="BE948" s="28">
        <f ca="1" t="shared" ref="BE948:BI948" si="7047">AZ948/Z948</f>
        <v>21261.0923778844</v>
      </c>
      <c r="BF948" s="28">
        <f ca="1" t="shared" si="7047"/>
        <v>20093.5178051288</v>
      </c>
      <c r="BG948" s="28">
        <f ca="1" t="shared" si="7047"/>
        <v>18216.6484236212</v>
      </c>
      <c r="BH948" s="28">
        <f ca="1" t="shared" si="7047"/>
        <v>18817.618310236</v>
      </c>
      <c r="BI948" s="28">
        <f ca="1" t="shared" si="7047"/>
        <v>16160.785876281</v>
      </c>
      <c r="BJ948" s="28">
        <f ca="1" t="shared" si="6690"/>
        <v>87118.5385484205</v>
      </c>
      <c r="BK948" s="28">
        <f ca="1" t="shared" si="6691"/>
        <v>33885.5379385455</v>
      </c>
      <c r="BL948" s="28">
        <f ca="1" t="shared" si="6692"/>
        <v>121004.076486966</v>
      </c>
      <c r="BM948" s="28">
        <f ca="1">BK948*'Ejercicio 3 - TIR'!$D$5</f>
        <v>16942.7689692727</v>
      </c>
      <c r="BN948" s="28">
        <f ca="1" t="shared" si="6693"/>
        <v>104061.307517693</v>
      </c>
      <c r="BO948" s="28">
        <f ca="1" t="shared" si="6694"/>
        <v>43134.1079624097</v>
      </c>
      <c r="BP948" s="28">
        <f ca="1" t="shared" si="6695"/>
        <v>-106340.127471694</v>
      </c>
      <c r="BQ948" s="28">
        <f ca="1" t="shared" ref="BQ948:BT948" si="7048">BE948</f>
        <v>21261.0923778844</v>
      </c>
      <c r="BR948" s="28">
        <f ca="1" t="shared" si="7048"/>
        <v>20093.5178051288</v>
      </c>
      <c r="BS948" s="28">
        <f ca="1" t="shared" si="7048"/>
        <v>18216.6484236212</v>
      </c>
      <c r="BT948" s="28">
        <f ca="1" t="shared" si="7048"/>
        <v>18817.618310236</v>
      </c>
      <c r="BU948" s="28">
        <f ca="1" t="shared" si="6697"/>
        <v>59294.8938386907</v>
      </c>
      <c r="BV948" s="30">
        <f ca="1" t="shared" si="6698"/>
        <v>7.76395513049695</v>
      </c>
    </row>
    <row r="949" ht="15" customHeight="1" spans="1:74">
      <c r="A949" s="26">
        <v>948</v>
      </c>
      <c r="B949" s="27">
        <f ca="1" t="shared" ref="B949:F949" si="7049">RAND()</f>
        <v>0.235994104432489</v>
      </c>
      <c r="C949" s="28">
        <f ca="1">IF(B949&lt;=('Ejercicio 3 - TIR'!$D$13-'Ejercicio 3 - TIR'!$C$13)/('Ejercicio 3 - TIR'!$E$13-'Ejercicio 3 - TIR'!$C$13),'Ejercicio 3 - TIR'!$C$13+SQRT(('Ejercicio 3 - TIR'!$E$13-'Ejercicio 3 - TIR'!$C$13)*('Ejercicio 3 - TIR'!$D$13-'Ejercicio 3 - TIR'!$C$13)*B949),'Ejercicio 3 - TIR'!$E$13-SQRT(('Ejercicio 3 - TIR'!$E$13-'Ejercicio 3 - TIR'!$C$13)*('Ejercicio 3 - TIR'!$E$13-'Ejercicio 3 - TIR'!$D$13)*(1-B949)))</f>
        <v>69715.8448820983</v>
      </c>
      <c r="D949" s="27">
        <f ca="1" t="shared" si="7049"/>
        <v>0.15995634583188</v>
      </c>
      <c r="E949" s="28">
        <f ca="1">IF(D949&lt;=('Ejercicio 3 - TIR'!$D$14-'Ejercicio 3 - TIR'!$C$14)/('Ejercicio 3 - TIR'!$E$14-'Ejercicio 3 - TIR'!$C$14),'Ejercicio 3 - TIR'!$C$14+SQRT(('Ejercicio 3 - TIR'!$E$14-'Ejercicio 3 - TIR'!$C$14)*('Ejercicio 3 - TIR'!$D$14-'Ejercicio 3 - TIR'!$C$14)*D949),'Ejercicio 3 - TIR'!$E$14-SQRT(('Ejercicio 3 - TIR'!$E$14-'Ejercicio 3 - TIR'!$C$14)*('Ejercicio 3 - TIR'!$E$14-'Ejercicio 3 - TIR'!$D$14)*(1-D949)))</f>
        <v>28463.6290126674</v>
      </c>
      <c r="F949" s="27">
        <f ca="1" t="shared" si="7049"/>
        <v>0.207811110351712</v>
      </c>
      <c r="G949" s="28">
        <f ca="1">IF(F949&lt;=('Ejercicio 3 - TIR'!$D$18-'Ejercicio 3 - TIR'!$C$18)/('Ejercicio 3 - TIR'!$E$18-'Ejercicio 3 - TIR'!$C$18),'Ejercicio 3 - TIR'!$C$18+SQRT(('Ejercicio 3 - TIR'!$E$18-'Ejercicio 3 - TIR'!$C$18)*('Ejercicio 3 - TIR'!$D$18-'Ejercicio 3 - TIR'!$C$18)*F949),'Ejercicio 3 - TIR'!$E$18-SQRT(('Ejercicio 3 - TIR'!$E$18-'Ejercicio 3 - TIR'!$C$18)*('Ejercicio 3 - TIR'!$E$18-'Ejercicio 3 - TIR'!$D$18)*(1-F949)))</f>
        <v>35583.1591910635</v>
      </c>
      <c r="H949" s="27">
        <f ca="1" t="shared" ref="H949:L949" si="7050">RAND()</f>
        <v>0.177138028088665</v>
      </c>
      <c r="I949" s="28">
        <f ca="1">IF(H949&lt;=('Ejercicio 3 - TIR'!$D$18-'Ejercicio 3 - TIR'!$C$18)/('Ejercicio 3 - TIR'!$E$18-'Ejercicio 3 - TIR'!$C$18),'Ejercicio 3 - TIR'!$C$18+SQRT(('Ejercicio 3 - TIR'!$E$18-'Ejercicio 3 - TIR'!$C$18)*('Ejercicio 3 - TIR'!$D$18-'Ejercicio 3 - TIR'!$C$18)*H949),'Ejercicio 3 - TIR'!$E$18-SQRT(('Ejercicio 3 - TIR'!$E$18-'Ejercicio 3 - TIR'!$C$18)*('Ejercicio 3 - TIR'!$E$18-'Ejercicio 3 - TIR'!$D$18)*(1-H949)))</f>
        <v>35154.6778961735</v>
      </c>
      <c r="J949" s="27">
        <f ca="1" t="shared" si="7050"/>
        <v>0.344520347234289</v>
      </c>
      <c r="K949" s="28">
        <f ca="1">IF(J949&lt;=('Ejercicio 3 - TIR'!$D$18-'Ejercicio 3 - TIR'!$C$18)/('Ejercicio 3 - TIR'!$E$18-'Ejercicio 3 - TIR'!$C$18),'Ejercicio 3 - TIR'!$C$18+SQRT(('Ejercicio 3 - TIR'!$E$18-'Ejercicio 3 - TIR'!$C$18)*('Ejercicio 3 - TIR'!$D$18-'Ejercicio 3 - TIR'!$C$18)*J949),'Ejercicio 3 - TIR'!$E$18-SQRT(('Ejercicio 3 - TIR'!$E$18-'Ejercicio 3 - TIR'!$C$18)*('Ejercicio 3 - TIR'!$E$18-'Ejercicio 3 - TIR'!$D$18)*(1-J949)))</f>
        <v>37188.7448198655</v>
      </c>
      <c r="L949" s="27">
        <f ca="1" t="shared" si="7050"/>
        <v>0.590488607263864</v>
      </c>
      <c r="M949" s="28">
        <f ca="1">IF(L949&lt;=('Ejercicio 3 - TIR'!$D$18-'Ejercicio 3 - TIR'!$C$18)/('Ejercicio 3 - TIR'!$E$18-'Ejercicio 3 - TIR'!$C$18),'Ejercicio 3 - TIR'!$C$18+SQRT(('Ejercicio 3 - TIR'!$E$18-'Ejercicio 3 - TIR'!$C$18)*('Ejercicio 3 - TIR'!$D$18-'Ejercicio 3 - TIR'!$C$18)*L949),'Ejercicio 3 - TIR'!$E$18-SQRT(('Ejercicio 3 - TIR'!$E$18-'Ejercicio 3 - TIR'!$C$18)*('Ejercicio 3 - TIR'!$E$18-'Ejercicio 3 - TIR'!$D$18)*(1-L949)))</f>
        <v>39411.3384324218</v>
      </c>
      <c r="N949" s="27">
        <f ca="1" t="shared" ref="N949:R949" si="7051">RAND()</f>
        <v>0.478467948549487</v>
      </c>
      <c r="O949" s="28">
        <f ca="1">IF(N949&lt;=('Ejercicio 3 - TIR'!$D$18-'Ejercicio 3 - TIR'!$C$18)/('Ejercicio 3 - TIR'!$E$18-'Ejercicio 3 - TIR'!$C$18),'Ejercicio 3 - TIR'!$C$18+SQRT(('Ejercicio 3 - TIR'!$E$18-'Ejercicio 3 - TIR'!$C$18)*('Ejercicio 3 - TIR'!$D$18-'Ejercicio 3 - TIR'!$C$18)*N949),'Ejercicio 3 - TIR'!$E$18-SQRT(('Ejercicio 3 - TIR'!$E$18-'Ejercicio 3 - TIR'!$C$18)*('Ejercicio 3 - TIR'!$E$18-'Ejercicio 3 - TIR'!$D$18)*(1-N949)))</f>
        <v>38471.7290019466</v>
      </c>
      <c r="P949" s="27">
        <f ca="1" t="shared" si="7051"/>
        <v>0.552229364426881</v>
      </c>
      <c r="Q949" s="29">
        <f ca="1">IF(P949&lt;=('Ejercicio 3 - TIR'!$D$22-'Ejercicio 3 - TIR'!$C$22)/('Ejercicio 3 - TIR'!$E$22-'Ejercicio 3 - TIR'!$C$22),'Ejercicio 3 - TIR'!$C$22+SQRT(('Ejercicio 3 - TIR'!$E$22-'Ejercicio 3 - TIR'!$C$22)*('Ejercicio 3 - TIR'!$D$22-'Ejercicio 3 - TIR'!$C$22)*P949),'Ejercicio 3 - TIR'!$E$22-SQRT(('Ejercicio 3 - TIR'!$E$22-'Ejercicio 3 - TIR'!$C$22)*('Ejercicio 3 - TIR'!$E$22-'Ejercicio 3 - TIR'!$D$22)*(1-P949)))</f>
        <v>0.151610087283832</v>
      </c>
      <c r="R949" s="27">
        <f ca="1" t="shared" si="7051"/>
        <v>0.0462423316792016</v>
      </c>
      <c r="S949" s="29">
        <f ca="1">IF(R949&lt;=('Ejercicio 3 - TIR'!$D$23-'Ejercicio 3 - TIR'!$C$23)/('Ejercicio 3 - TIR'!$E$23-'Ejercicio 3 - TIR'!$C$23),'Ejercicio 3 - TIR'!$C$23+SQRT(('Ejercicio 3 - TIR'!$E$23-'Ejercicio 3 - TIR'!$C$23)*('Ejercicio 3 - TIR'!$D$23-'Ejercicio 3 - TIR'!$C$23)*R949),'Ejercicio 3 - TIR'!$E$23-SQRT(('Ejercicio 3 - TIR'!$E$23-'Ejercicio 3 - TIR'!$C$23)*('Ejercicio 3 - TIR'!$E$23-'Ejercicio 3 - TIR'!$D$23)*(1-R949)))</f>
        <v>0.129123387365588</v>
      </c>
      <c r="T949" s="27">
        <f ca="1" t="shared" ref="T949:X949" si="7052">RAND()</f>
        <v>0.310867971345066</v>
      </c>
      <c r="U949" s="29">
        <f ca="1">IF(T949&lt;=('Ejercicio 3 - TIR'!$D$24-'Ejercicio 3 - TIR'!$C$24)/('Ejercicio 3 - TIR'!$E$24-'Ejercicio 3 - TIR'!$C$24),'Ejercicio 3 - TIR'!$C$24+SQRT(('Ejercicio 3 - TIR'!$E$24-'Ejercicio 3 - TIR'!$C$24)*('Ejercicio 3 - TIR'!$D$24-'Ejercicio 3 - TIR'!$C$24)*T949),'Ejercicio 3 - TIR'!$E$24-SQRT(('Ejercicio 3 - TIR'!$E$24-'Ejercicio 3 - TIR'!$C$24)*('Ejercicio 3 - TIR'!$E$24-'Ejercicio 3 - TIR'!$D$24)*(1-T949)))</f>
        <v>0.175550396079604</v>
      </c>
      <c r="V949" s="27">
        <f ca="1" t="shared" si="7052"/>
        <v>0.635373863708392</v>
      </c>
      <c r="W949" s="29">
        <f ca="1">IF(V949&lt;=('Ejercicio 3 - TIR'!$D$25-'Ejercicio 3 - TIR'!$C$25)/('Ejercicio 3 - TIR'!$E$25-'Ejercicio 3 - TIR'!$C$25),'Ejercicio 3 - TIR'!$C$25+SQRT(('Ejercicio 3 - TIR'!$E$25-'Ejercicio 3 - TIR'!$C$25)*('Ejercicio 3 - TIR'!$D$25-'Ejercicio 3 - TIR'!$C$25)*V949),'Ejercicio 3 - TIR'!$E$25-SQRT(('Ejercicio 3 - TIR'!$E$25-'Ejercicio 3 - TIR'!$C$25)*('Ejercicio 3 - TIR'!$E$25-'Ejercicio 3 - TIR'!$D$25)*(1-V949)))</f>
        <v>0.214276177737809</v>
      </c>
      <c r="X949" s="27">
        <f ca="1" t="shared" si="7052"/>
        <v>0.66708505237623</v>
      </c>
      <c r="Y949" s="29">
        <f ca="1">IF(X949&lt;=('Ejercicio 3 - TIR'!$D$26-'Ejercicio 3 - TIR'!$C$26)/('Ejercicio 3 - TIR'!$E$26-'Ejercicio 3 - TIR'!$C$26),'Ejercicio 3 - TIR'!$C$26+SQRT(('Ejercicio 3 - TIR'!$E$26-'Ejercicio 3 - TIR'!$C$26)*('Ejercicio 3 - TIR'!$D$26-'Ejercicio 3 - TIR'!$C$26)*X949),'Ejercicio 3 - TIR'!$E$26-SQRT(('Ejercicio 3 - TIR'!$E$26-'Ejercicio 3 - TIR'!$C$26)*('Ejercicio 3 - TIR'!$E$26-'Ejercicio 3 - TIR'!$D$26)*(1-X949)))</f>
        <v>0.237600227392492</v>
      </c>
      <c r="Z949" s="27">
        <f ca="1" t="shared" si="6668"/>
        <v>1.15161008728383</v>
      </c>
      <c r="AA949" s="27">
        <f ca="1" t="shared" si="6669"/>
        <v>1.3003098826783</v>
      </c>
      <c r="AB949" s="27">
        <f ca="1" t="shared" si="6670"/>
        <v>1.5285797976087</v>
      </c>
      <c r="AC949" s="27">
        <f ca="1" t="shared" si="6671"/>
        <v>1.85611803400752</v>
      </c>
      <c r="AD949" s="27">
        <f ca="1" t="shared" si="6672"/>
        <v>2.29713210095502</v>
      </c>
      <c r="AE949" s="26">
        <f ca="1" t="shared" si="6673"/>
        <v>4315.37327902512</v>
      </c>
      <c r="AF949" s="26">
        <f ca="1" t="shared" si="6674"/>
        <v>4872.58889455979</v>
      </c>
      <c r="AG949" s="26">
        <f ca="1" t="shared" si="6675"/>
        <v>5727.97380493284</v>
      </c>
      <c r="AH949" s="26">
        <f ca="1" t="shared" si="6676"/>
        <v>6955.34213803614</v>
      </c>
      <c r="AI949" s="26">
        <f ca="1" t="shared" si="6677"/>
        <v>8607.93301162611</v>
      </c>
      <c r="AJ949" s="28">
        <f ca="1" t="shared" si="6678"/>
        <v>40977.9250618551</v>
      </c>
      <c r="AK949" s="28">
        <f ca="1" t="shared" si="6679"/>
        <v>45711.9750907668</v>
      </c>
      <c r="AL949" s="28">
        <f ca="1" t="shared" si="6680"/>
        <v>56845.9640300716</v>
      </c>
      <c r="AM949" s="28">
        <f ca="1" t="shared" si="6681"/>
        <v>73152.096008792</v>
      </c>
      <c r="AN949" s="28">
        <f ca="1" t="shared" si="6682"/>
        <v>88374.6436696137</v>
      </c>
      <c r="AO949" s="28">
        <f ca="1">C949/'Ejercicio 3 - TIR'!$D$7</f>
        <v>13943.1689764197</v>
      </c>
      <c r="AP949" s="28">
        <f ca="1" t="shared" si="6683"/>
        <v>27034.7560854355</v>
      </c>
      <c r="AQ949" s="28">
        <f ca="1" t="shared" si="6684"/>
        <v>31768.8061143472</v>
      </c>
      <c r="AR949" s="28">
        <f ca="1" t="shared" si="6685"/>
        <v>42902.7950536519</v>
      </c>
      <c r="AS949" s="28">
        <f ca="1" t="shared" si="6686"/>
        <v>59208.9270323723</v>
      </c>
      <c r="AT949" s="28">
        <f ca="1" t="shared" si="6687"/>
        <v>74431.474693194</v>
      </c>
      <c r="AU949" s="28">
        <f ca="1">AP949*'Ejercicio 3 - TIR'!$D$5</f>
        <v>13517.3780427177</v>
      </c>
      <c r="AV949" s="28">
        <f ca="1">AQ949*'Ejercicio 3 - TIR'!$D$5</f>
        <v>15884.4030571736</v>
      </c>
      <c r="AW949" s="28">
        <f ca="1">AR949*'Ejercicio 3 - TIR'!$D$5</f>
        <v>21451.397526826</v>
      </c>
      <c r="AX949" s="28">
        <f ca="1">AS949*'Ejercicio 3 - TIR'!$D$5</f>
        <v>29604.4635161861</v>
      </c>
      <c r="AY949" s="28">
        <f ca="1">AT949*'Ejercicio 3 - TIR'!$D$5</f>
        <v>37215.737346597</v>
      </c>
      <c r="AZ949" s="28">
        <f ca="1" t="shared" ref="AZ949:BD949" si="7053">AJ949-AU949-AE949</f>
        <v>23145.1737401123</v>
      </c>
      <c r="BA949" s="28">
        <f ca="1" t="shared" si="7053"/>
        <v>24954.9831390334</v>
      </c>
      <c r="BB949" s="28">
        <f ca="1" t="shared" si="7053"/>
        <v>29666.5926983128</v>
      </c>
      <c r="BC949" s="28">
        <f ca="1" t="shared" si="7053"/>
        <v>36592.2903545697</v>
      </c>
      <c r="BD949" s="28">
        <f ca="1" t="shared" si="7053"/>
        <v>42550.9733113906</v>
      </c>
      <c r="BE949" s="28">
        <f ca="1" t="shared" ref="BE949:BI949" si="7054">AZ949/Z949</f>
        <v>20098.0991706161</v>
      </c>
      <c r="BF949" s="28">
        <f ca="1" t="shared" si="7054"/>
        <v>19191.5661577782</v>
      </c>
      <c r="BG949" s="28">
        <f ca="1" t="shared" si="7054"/>
        <v>19407.9450380824</v>
      </c>
      <c r="BH949" s="28">
        <f ca="1" t="shared" si="7054"/>
        <v>19714.4199259589</v>
      </c>
      <c r="BI949" s="28">
        <f ca="1" t="shared" si="7054"/>
        <v>18523.5203903599</v>
      </c>
      <c r="BJ949" s="28">
        <f ca="1" t="shared" si="6690"/>
        <v>65384.7159146728</v>
      </c>
      <c r="BK949" s="28">
        <f ca="1" t="shared" si="6691"/>
        <v>32029.3010447737</v>
      </c>
      <c r="BL949" s="28">
        <f ca="1" t="shared" si="6692"/>
        <v>97414.0169594465</v>
      </c>
      <c r="BM949" s="28">
        <f ca="1">BK949*'Ejercicio 3 - TIR'!$D$5</f>
        <v>16014.6505223869</v>
      </c>
      <c r="BN949" s="28">
        <f ca="1" t="shared" si="6693"/>
        <v>81399.3664370597</v>
      </c>
      <c r="BO949" s="28">
        <f ca="1" t="shared" si="6694"/>
        <v>35435.2135008772</v>
      </c>
      <c r="BP949" s="28">
        <f ca="1" t="shared" si="6695"/>
        <v>-98179.4738947656</v>
      </c>
      <c r="BQ949" s="28">
        <f ca="1" t="shared" ref="BQ949:BT949" si="7055">BE949</f>
        <v>20098.0991706161</v>
      </c>
      <c r="BR949" s="28">
        <f ca="1" t="shared" si="7055"/>
        <v>19191.5661577782</v>
      </c>
      <c r="BS949" s="28">
        <f ca="1" t="shared" si="7055"/>
        <v>19407.9450380824</v>
      </c>
      <c r="BT949" s="28">
        <f ca="1" t="shared" si="7055"/>
        <v>19714.4199259589</v>
      </c>
      <c r="BU949" s="28">
        <f ca="1" t="shared" si="6697"/>
        <v>53958.7338912371</v>
      </c>
      <c r="BV949" s="30">
        <f ca="1" t="shared" si="6698"/>
        <v>9.14534582852433</v>
      </c>
    </row>
    <row r="950" ht="15" customHeight="1" spans="1:74">
      <c r="A950" s="26">
        <v>949</v>
      </c>
      <c r="B950" s="27">
        <f ca="1" t="shared" ref="B950:F950" si="7056">RAND()</f>
        <v>0.379090673911008</v>
      </c>
      <c r="C950" s="28">
        <f ca="1">IF(B950&lt;=('Ejercicio 3 - TIR'!$D$13-'Ejercicio 3 - TIR'!$C$13)/('Ejercicio 3 - TIR'!$E$13-'Ejercicio 3 - TIR'!$C$13),'Ejercicio 3 - TIR'!$C$13+SQRT(('Ejercicio 3 - TIR'!$E$13-'Ejercicio 3 - TIR'!$C$13)*('Ejercicio 3 - TIR'!$D$13-'Ejercicio 3 - TIR'!$C$13)*B950),'Ejercicio 3 - TIR'!$E$13-SQRT(('Ejercicio 3 - TIR'!$E$13-'Ejercicio 3 - TIR'!$C$13)*('Ejercicio 3 - TIR'!$E$13-'Ejercicio 3 - TIR'!$D$13)*(1-B950)))</f>
        <v>72703.6414277144</v>
      </c>
      <c r="D950" s="27">
        <f ca="1" t="shared" si="7056"/>
        <v>0.410200217179242</v>
      </c>
      <c r="E950" s="28">
        <f ca="1">IF(D950&lt;=('Ejercicio 3 - TIR'!$D$14-'Ejercicio 3 - TIR'!$C$14)/('Ejercicio 3 - TIR'!$E$14-'Ejercicio 3 - TIR'!$C$14),'Ejercicio 3 - TIR'!$C$14+SQRT(('Ejercicio 3 - TIR'!$E$14-'Ejercicio 3 - TIR'!$C$14)*('Ejercicio 3 - TIR'!$D$14-'Ejercicio 3 - TIR'!$C$14)*D950),'Ejercicio 3 - TIR'!$E$14-SQRT(('Ejercicio 3 - TIR'!$E$14-'Ejercicio 3 - TIR'!$C$14)*('Ejercicio 3 - TIR'!$E$14-'Ejercicio 3 - TIR'!$D$14)*(1-D950)))</f>
        <v>30594.1524877811</v>
      </c>
      <c r="F950" s="27">
        <f ca="1" t="shared" si="7056"/>
        <v>0.766500212074709</v>
      </c>
      <c r="G950" s="28">
        <f ca="1">IF(F950&lt;=('Ejercicio 3 - TIR'!$D$18-'Ejercicio 3 - TIR'!$C$18)/('Ejercicio 3 - TIR'!$E$18-'Ejercicio 3 - TIR'!$C$18),'Ejercicio 3 - TIR'!$C$18+SQRT(('Ejercicio 3 - TIR'!$E$18-'Ejercicio 3 - TIR'!$C$18)*('Ejercicio 3 - TIR'!$D$18-'Ejercicio 3 - TIR'!$C$18)*F950),'Ejercicio 3 - TIR'!$E$18-SQRT(('Ejercicio 3 - TIR'!$E$18-'Ejercicio 3 - TIR'!$C$18)*('Ejercicio 3 - TIR'!$E$18-'Ejercicio 3 - TIR'!$D$18)*(1-F950)))</f>
        <v>40815.2079986699</v>
      </c>
      <c r="H950" s="27">
        <f ca="1" t="shared" ref="H950:L950" si="7057">RAND()</f>
        <v>0.34351253775316</v>
      </c>
      <c r="I950" s="28">
        <f ca="1">IF(H950&lt;=('Ejercicio 3 - TIR'!$D$18-'Ejercicio 3 - TIR'!$C$18)/('Ejercicio 3 - TIR'!$E$18-'Ejercicio 3 - TIR'!$C$18),'Ejercicio 3 - TIR'!$C$18+SQRT(('Ejercicio 3 - TIR'!$E$18-'Ejercicio 3 - TIR'!$C$18)*('Ejercicio 3 - TIR'!$D$18-'Ejercicio 3 - TIR'!$C$18)*H950),'Ejercicio 3 - TIR'!$E$18-SQRT(('Ejercicio 3 - TIR'!$E$18-'Ejercicio 3 - TIR'!$C$18)*('Ejercicio 3 - TIR'!$E$18-'Ejercicio 3 - TIR'!$D$18)*(1-H950)))</f>
        <v>37178.2226674138</v>
      </c>
      <c r="J950" s="27">
        <f ca="1" t="shared" si="7057"/>
        <v>0.242732026364957</v>
      </c>
      <c r="K950" s="28">
        <f ca="1">IF(J950&lt;=('Ejercicio 3 - TIR'!$D$18-'Ejercicio 3 - TIR'!$C$18)/('Ejercicio 3 - TIR'!$E$18-'Ejercicio 3 - TIR'!$C$18),'Ejercicio 3 - TIR'!$C$18+SQRT(('Ejercicio 3 - TIR'!$E$18-'Ejercicio 3 - TIR'!$C$18)*('Ejercicio 3 - TIR'!$D$18-'Ejercicio 3 - TIR'!$C$18)*J950),'Ejercicio 3 - TIR'!$E$18-SQRT(('Ejercicio 3 - TIR'!$E$18-'Ejercicio 3 - TIR'!$C$18)*('Ejercicio 3 - TIR'!$E$18-'Ejercicio 3 - TIR'!$D$18)*(1-J950)))</f>
        <v>36034.0536917352</v>
      </c>
      <c r="L950" s="27">
        <f ca="1" t="shared" si="7057"/>
        <v>0.225394444921911</v>
      </c>
      <c r="M950" s="28">
        <f ca="1">IF(L950&lt;=('Ejercicio 3 - TIR'!$D$18-'Ejercicio 3 - TIR'!$C$18)/('Ejercicio 3 - TIR'!$E$18-'Ejercicio 3 - TIR'!$C$18),'Ejercicio 3 - TIR'!$C$18+SQRT(('Ejercicio 3 - TIR'!$E$18-'Ejercicio 3 - TIR'!$C$18)*('Ejercicio 3 - TIR'!$D$18-'Ejercicio 3 - TIR'!$C$18)*L950),'Ejercicio 3 - TIR'!$E$18-SQRT(('Ejercicio 3 - TIR'!$E$18-'Ejercicio 3 - TIR'!$C$18)*('Ejercicio 3 - TIR'!$E$18-'Ejercicio 3 - TIR'!$D$18)*(1-L950)))</f>
        <v>35814.5650515139</v>
      </c>
      <c r="N950" s="27">
        <f ca="1" t="shared" ref="N950:R950" si="7058">RAND()</f>
        <v>0.020593665099838</v>
      </c>
      <c r="O950" s="28">
        <f ca="1">IF(N950&lt;=('Ejercicio 3 - TIR'!$D$18-'Ejercicio 3 - TIR'!$C$18)/('Ejercicio 3 - TIR'!$E$18-'Ejercicio 3 - TIR'!$C$18),'Ejercicio 3 - TIR'!$C$18+SQRT(('Ejercicio 3 - TIR'!$E$18-'Ejercicio 3 - TIR'!$C$18)*('Ejercicio 3 - TIR'!$D$18-'Ejercicio 3 - TIR'!$C$18)*N950),'Ejercicio 3 - TIR'!$E$18-SQRT(('Ejercicio 3 - TIR'!$E$18-'Ejercicio 3 - TIR'!$C$18)*('Ejercicio 3 - TIR'!$E$18-'Ejercicio 3 - TIR'!$D$18)*(1-N950)))</f>
        <v>31757.5692774328</v>
      </c>
      <c r="P950" s="27">
        <f ca="1" t="shared" si="7058"/>
        <v>0.562988333873957</v>
      </c>
      <c r="Q950" s="29">
        <f ca="1">IF(P950&lt;=('Ejercicio 3 - TIR'!$D$22-'Ejercicio 3 - TIR'!$C$22)/('Ejercicio 3 - TIR'!$E$22-'Ejercicio 3 - TIR'!$C$22),'Ejercicio 3 - TIR'!$C$22+SQRT(('Ejercicio 3 - TIR'!$E$22-'Ejercicio 3 - TIR'!$C$22)*('Ejercicio 3 - TIR'!$D$22-'Ejercicio 3 - TIR'!$C$22)*P950),'Ejercicio 3 - TIR'!$E$22-SQRT(('Ejercicio 3 - TIR'!$E$22-'Ejercicio 3 - TIR'!$C$22)*('Ejercicio 3 - TIR'!$E$22-'Ejercicio 3 - TIR'!$D$22)*(1-P950)))</f>
        <v>0.151953235498067</v>
      </c>
      <c r="R950" s="27">
        <f ca="1" t="shared" si="7058"/>
        <v>0.647209581297552</v>
      </c>
      <c r="S950" s="29">
        <f ca="1">IF(R950&lt;=('Ejercicio 3 - TIR'!$D$23-'Ejercicio 3 - TIR'!$C$23)/('Ejercicio 3 - TIR'!$E$23-'Ejercicio 3 - TIR'!$C$23),'Ejercicio 3 - TIR'!$C$23+SQRT(('Ejercicio 3 - TIR'!$E$23-'Ejercicio 3 - TIR'!$C$23)*('Ejercicio 3 - TIR'!$D$23-'Ejercicio 3 - TIR'!$C$23)*R950),'Ejercicio 3 - TIR'!$E$23-SQRT(('Ejercicio 3 - TIR'!$E$23-'Ejercicio 3 - TIR'!$C$23)*('Ejercicio 3 - TIR'!$E$23-'Ejercicio 3 - TIR'!$D$23)*(1-R950)))</f>
        <v>0.154800342191522</v>
      </c>
      <c r="T950" s="27">
        <f ca="1" t="shared" ref="T950:X950" si="7059">RAND()</f>
        <v>0.0445622725276409</v>
      </c>
      <c r="U950" s="29">
        <f ca="1">IF(T950&lt;=('Ejercicio 3 - TIR'!$D$24-'Ejercicio 3 - TIR'!$C$24)/('Ejercicio 3 - TIR'!$E$24-'Ejercicio 3 - TIR'!$C$24),'Ejercicio 3 - TIR'!$C$24+SQRT(('Ejercicio 3 - TIR'!$E$24-'Ejercicio 3 - TIR'!$C$24)*('Ejercicio 3 - TIR'!$D$24-'Ejercicio 3 - TIR'!$C$24)*T950),'Ejercicio 3 - TIR'!$E$24-SQRT(('Ejercicio 3 - TIR'!$E$24-'Ejercicio 3 - TIR'!$C$24)*('Ejercicio 3 - TIR'!$E$24-'Ejercicio 3 - TIR'!$D$24)*(1-T950)))</f>
        <v>0.159673715537892</v>
      </c>
      <c r="V950" s="27">
        <f ca="1" t="shared" si="7059"/>
        <v>0.541727483230693</v>
      </c>
      <c r="W950" s="29">
        <f ca="1">IF(V950&lt;=('Ejercicio 3 - TIR'!$D$25-'Ejercicio 3 - TIR'!$C$25)/('Ejercicio 3 - TIR'!$E$25-'Ejercicio 3 - TIR'!$C$25),'Ejercicio 3 - TIR'!$C$25+SQRT(('Ejercicio 3 - TIR'!$E$25-'Ejercicio 3 - TIR'!$C$25)*('Ejercicio 3 - TIR'!$D$25-'Ejercicio 3 - TIR'!$C$25)*V950),'Ejercicio 3 - TIR'!$E$25-SQRT(('Ejercicio 3 - TIR'!$E$25-'Ejercicio 3 - TIR'!$C$25)*('Ejercicio 3 - TIR'!$E$25-'Ejercicio 3 - TIR'!$D$25)*(1-V950)))</f>
        <v>0.209950607886104</v>
      </c>
      <c r="X950" s="27">
        <f ca="1" t="shared" si="7059"/>
        <v>0.633836066654921</v>
      </c>
      <c r="Y950" s="29">
        <f ca="1">IF(X950&lt;=('Ejercicio 3 - TIR'!$D$26-'Ejercicio 3 - TIR'!$C$26)/('Ejercicio 3 - TIR'!$E$26-'Ejercicio 3 - TIR'!$C$26),'Ejercicio 3 - TIR'!$C$26+SQRT(('Ejercicio 3 - TIR'!$E$26-'Ejercicio 3 - TIR'!$C$26)*('Ejercicio 3 - TIR'!$D$26-'Ejercicio 3 - TIR'!$C$26)*X950),'Ejercicio 3 - TIR'!$E$26-SQRT(('Ejercicio 3 - TIR'!$E$26-'Ejercicio 3 - TIR'!$C$26)*('Ejercicio 3 - TIR'!$E$26-'Ejercicio 3 - TIR'!$D$26)*(1-X950)))</f>
        <v>0.235533324387094</v>
      </c>
      <c r="Z950" s="27">
        <f ca="1" t="shared" si="6668"/>
        <v>1.15195323549807</v>
      </c>
      <c r="AA950" s="27">
        <f ca="1" t="shared" si="6669"/>
        <v>1.3302759905418</v>
      </c>
      <c r="AB950" s="27">
        <f ca="1" t="shared" si="6670"/>
        <v>1.54268610064246</v>
      </c>
      <c r="AC950" s="27">
        <f ca="1" t="shared" si="6671"/>
        <v>1.86657398524978</v>
      </c>
      <c r="AD950" s="27">
        <f ca="1" t="shared" si="6672"/>
        <v>2.30621436121013</v>
      </c>
      <c r="AE950" s="26">
        <f ca="1" t="shared" si="6673"/>
        <v>4648.88045783959</v>
      </c>
      <c r="AF950" s="26">
        <f ca="1" t="shared" si="6674"/>
        <v>5368.52874352063</v>
      </c>
      <c r="AG950" s="26">
        <f ca="1" t="shared" si="6675"/>
        <v>6225.74167497054</v>
      </c>
      <c r="AH950" s="26">
        <f ca="1" t="shared" si="6676"/>
        <v>7532.83992417246</v>
      </c>
      <c r="AI950" s="26">
        <f ca="1" t="shared" si="6677"/>
        <v>9307.07475358862</v>
      </c>
      <c r="AJ950" s="28">
        <f ca="1" t="shared" si="6678"/>
        <v>47017.2109115943</v>
      </c>
      <c r="AK950" s="28">
        <f ca="1" t="shared" si="6679"/>
        <v>49457.2969854775</v>
      </c>
      <c r="AL950" s="28">
        <f ca="1" t="shared" si="6680"/>
        <v>55589.2337800439</v>
      </c>
      <c r="AM950" s="28">
        <f ca="1" t="shared" si="6681"/>
        <v>66850.5354181919</v>
      </c>
      <c r="AN950" s="28">
        <f ca="1" t="shared" si="6682"/>
        <v>73239.7623447412</v>
      </c>
      <c r="AO950" s="28">
        <f ca="1">C950/'Ejercicio 3 - TIR'!$D$7</f>
        <v>14540.7282855429</v>
      </c>
      <c r="AP950" s="28">
        <f ca="1" t="shared" si="6683"/>
        <v>32476.4826260515</v>
      </c>
      <c r="AQ950" s="28">
        <f ca="1" t="shared" si="6684"/>
        <v>34916.5686999346</v>
      </c>
      <c r="AR950" s="28">
        <f ca="1" t="shared" si="6685"/>
        <v>41048.5054945011</v>
      </c>
      <c r="AS950" s="28">
        <f ca="1" t="shared" si="6686"/>
        <v>52309.807132649</v>
      </c>
      <c r="AT950" s="28">
        <f ca="1" t="shared" si="6687"/>
        <v>58699.0340591983</v>
      </c>
      <c r="AU950" s="28">
        <f ca="1">AP950*'Ejercicio 3 - TIR'!$D$5</f>
        <v>16238.2413130257</v>
      </c>
      <c r="AV950" s="28">
        <f ca="1">AQ950*'Ejercicio 3 - TIR'!$D$5</f>
        <v>17458.2843499673</v>
      </c>
      <c r="AW950" s="28">
        <f ca="1">AR950*'Ejercicio 3 - TIR'!$D$5</f>
        <v>20524.2527472505</v>
      </c>
      <c r="AX950" s="28">
        <f ca="1">AS950*'Ejercicio 3 - TIR'!$D$5</f>
        <v>26154.9035663245</v>
      </c>
      <c r="AY950" s="28">
        <f ca="1">AT950*'Ejercicio 3 - TIR'!$D$5</f>
        <v>29349.5170295992</v>
      </c>
      <c r="AZ950" s="28">
        <f ca="1" t="shared" ref="AZ950:BD950" si="7060">AJ950-AU950-AE950</f>
        <v>26130.089140729</v>
      </c>
      <c r="BA950" s="28">
        <f ca="1" t="shared" si="7060"/>
        <v>26630.4838919895</v>
      </c>
      <c r="BB950" s="28">
        <f ca="1" t="shared" si="7060"/>
        <v>28839.2393578229</v>
      </c>
      <c r="BC950" s="28">
        <f ca="1" t="shared" si="7060"/>
        <v>33162.7919276949</v>
      </c>
      <c r="BD950" s="28">
        <f ca="1" t="shared" si="7060"/>
        <v>34583.1705615534</v>
      </c>
      <c r="BE950" s="28">
        <f ca="1" t="shared" ref="BE950:BI950" si="7061">AZ950/Z950</f>
        <v>22683.2898554525</v>
      </c>
      <c r="BF950" s="28">
        <f ca="1" t="shared" si="7061"/>
        <v>20018.7660916464</v>
      </c>
      <c r="BG950" s="28">
        <f ca="1" t="shared" si="7061"/>
        <v>18694.1720326725</v>
      </c>
      <c r="BH950" s="28">
        <f ca="1" t="shared" si="7061"/>
        <v>17766.6635181659</v>
      </c>
      <c r="BI950" s="28">
        <f ca="1" t="shared" si="7061"/>
        <v>14995.6444393169</v>
      </c>
      <c r="BJ950" s="28">
        <f ca="1" t="shared" si="6690"/>
        <v>70556.6738363736</v>
      </c>
      <c r="BK950" s="28">
        <f ca="1" t="shared" si="6691"/>
        <v>33534.0363945734</v>
      </c>
      <c r="BL950" s="28">
        <f ca="1" t="shared" si="6692"/>
        <v>104090.710230947</v>
      </c>
      <c r="BM950" s="28">
        <f ca="1">BK950*'Ejercicio 3 - TIR'!$D$5</f>
        <v>16767.0181972867</v>
      </c>
      <c r="BN950" s="28">
        <f ca="1" t="shared" si="6693"/>
        <v>87323.6920336602</v>
      </c>
      <c r="BO950" s="28">
        <f ca="1" t="shared" si="6694"/>
        <v>37864.5166305526</v>
      </c>
      <c r="BP950" s="28">
        <f ca="1" t="shared" si="6695"/>
        <v>-103297.793915496</v>
      </c>
      <c r="BQ950" s="28">
        <f ca="1" t="shared" ref="BQ950:BT950" si="7062">BE950</f>
        <v>22683.2898554525</v>
      </c>
      <c r="BR950" s="28">
        <f ca="1" t="shared" si="7062"/>
        <v>20018.7660916464</v>
      </c>
      <c r="BS950" s="28">
        <f ca="1" t="shared" si="7062"/>
        <v>18694.1720326725</v>
      </c>
      <c r="BT950" s="28">
        <f ca="1" t="shared" si="7062"/>
        <v>17766.6635181659</v>
      </c>
      <c r="BU950" s="28">
        <f ca="1" t="shared" si="6697"/>
        <v>52860.1610698695</v>
      </c>
      <c r="BV950" s="30">
        <f ca="1" t="shared" si="6698"/>
        <v>7.59486377746708</v>
      </c>
    </row>
    <row r="951" ht="15" customHeight="1" spans="1:74">
      <c r="A951" s="26">
        <v>950</v>
      </c>
      <c r="B951" s="27">
        <f ca="1" t="shared" ref="B951:F951" si="7063">RAND()</f>
        <v>0.563356096504936</v>
      </c>
      <c r="C951" s="28">
        <f ca="1">IF(B951&lt;=('Ejercicio 3 - TIR'!$D$13-'Ejercicio 3 - TIR'!$C$13)/('Ejercicio 3 - TIR'!$E$13-'Ejercicio 3 - TIR'!$C$13),'Ejercicio 3 - TIR'!$C$13+SQRT(('Ejercicio 3 - TIR'!$E$13-'Ejercicio 3 - TIR'!$C$13)*('Ejercicio 3 - TIR'!$D$13-'Ejercicio 3 - TIR'!$C$13)*B951),'Ejercicio 3 - TIR'!$E$13-SQRT(('Ejercicio 3 - TIR'!$E$13-'Ejercicio 3 - TIR'!$C$13)*('Ejercicio 3 - TIR'!$E$13-'Ejercicio 3 - TIR'!$D$13)*(1-B951)))</f>
        <v>77109.5503715179</v>
      </c>
      <c r="D951" s="27">
        <f ca="1" t="shared" si="7063"/>
        <v>0.0113146855602828</v>
      </c>
      <c r="E951" s="28">
        <f ca="1">IF(D951&lt;=('Ejercicio 3 - TIR'!$D$14-'Ejercicio 3 - TIR'!$C$14)/('Ejercicio 3 - TIR'!$E$14-'Ejercicio 3 - TIR'!$C$14),'Ejercicio 3 - TIR'!$C$14+SQRT(('Ejercicio 3 - TIR'!$E$14-'Ejercicio 3 - TIR'!$C$14)*('Ejercicio 3 - TIR'!$D$14-'Ejercicio 3 - TIR'!$C$14)*D951),'Ejercicio 3 - TIR'!$E$14-SQRT(('Ejercicio 3 - TIR'!$E$14-'Ejercicio 3 - TIR'!$C$14)*('Ejercicio 3 - TIR'!$E$14-'Ejercicio 3 - TIR'!$D$14)*(1-D951)))</f>
        <v>25921.1956453551</v>
      </c>
      <c r="F951" s="27">
        <f ca="1" t="shared" si="7063"/>
        <v>0.978099514213292</v>
      </c>
      <c r="G951" s="28">
        <f ca="1">IF(F951&lt;=('Ejercicio 3 - TIR'!$D$18-'Ejercicio 3 - TIR'!$C$18)/('Ejercicio 3 - TIR'!$E$18-'Ejercicio 3 - TIR'!$C$18),'Ejercicio 3 - TIR'!$C$18+SQRT(('Ejercicio 3 - TIR'!$E$18-'Ejercicio 3 - TIR'!$C$18)*('Ejercicio 3 - TIR'!$D$18-'Ejercicio 3 - TIR'!$C$18)*F951),'Ejercicio 3 - TIR'!$E$18-SQRT(('Ejercicio 3 - TIR'!$E$18-'Ejercicio 3 - TIR'!$C$18)*('Ejercicio 3 - TIR'!$E$18-'Ejercicio 3 - TIR'!$D$18)*(1-F951)))</f>
        <v>43718.3852240228</v>
      </c>
      <c r="H951" s="27">
        <f ca="1" t="shared" ref="H951:L951" si="7064">RAND()</f>
        <v>0.120380539171669</v>
      </c>
      <c r="I951" s="28">
        <f ca="1">IF(H951&lt;=('Ejercicio 3 - TIR'!$D$18-'Ejercicio 3 - TIR'!$C$18)/('Ejercicio 3 - TIR'!$E$18-'Ejercicio 3 - TIR'!$C$18),'Ejercicio 3 - TIR'!$C$18+SQRT(('Ejercicio 3 - TIR'!$E$18-'Ejercicio 3 - TIR'!$C$18)*('Ejercicio 3 - TIR'!$D$18-'Ejercicio 3 - TIR'!$C$18)*H951),'Ejercicio 3 - TIR'!$E$18-SQRT(('Ejercicio 3 - TIR'!$E$18-'Ejercicio 3 - TIR'!$C$18)*('Ejercicio 3 - TIR'!$E$18-'Ejercicio 3 - TIR'!$D$18)*(1-H951)))</f>
        <v>34249.3624081444</v>
      </c>
      <c r="J951" s="27">
        <f ca="1" t="shared" si="7064"/>
        <v>0.227318056871153</v>
      </c>
      <c r="K951" s="28">
        <f ca="1">IF(J951&lt;=('Ejercicio 3 - TIR'!$D$18-'Ejercicio 3 - TIR'!$C$18)/('Ejercicio 3 - TIR'!$E$18-'Ejercicio 3 - TIR'!$C$18),'Ejercicio 3 - TIR'!$C$18+SQRT(('Ejercicio 3 - TIR'!$E$18-'Ejercicio 3 - TIR'!$C$18)*('Ejercicio 3 - TIR'!$D$18-'Ejercicio 3 - TIR'!$C$18)*J951),'Ejercicio 3 - TIR'!$E$18-SQRT(('Ejercicio 3 - TIR'!$E$18-'Ejercicio 3 - TIR'!$C$18)*('Ejercicio 3 - TIR'!$E$18-'Ejercicio 3 - TIR'!$D$18)*(1-J951)))</f>
        <v>35839.3243214154</v>
      </c>
      <c r="L951" s="27">
        <f ca="1" t="shared" si="7064"/>
        <v>0.0460296565783562</v>
      </c>
      <c r="M951" s="28">
        <f ca="1">IF(L951&lt;=('Ejercicio 3 - TIR'!$D$18-'Ejercicio 3 - TIR'!$C$18)/('Ejercicio 3 - TIR'!$E$18-'Ejercicio 3 - TIR'!$C$18),'Ejercicio 3 - TIR'!$C$18+SQRT(('Ejercicio 3 - TIR'!$E$18-'Ejercicio 3 - TIR'!$C$18)*('Ejercicio 3 - TIR'!$D$18-'Ejercicio 3 - TIR'!$C$18)*L951),'Ejercicio 3 - TIR'!$E$18-SQRT(('Ejercicio 3 - TIR'!$E$18-'Ejercicio 3 - TIR'!$C$18)*('Ejercicio 3 - TIR'!$E$18-'Ejercicio 3 - TIR'!$D$18)*(1-L951)))</f>
        <v>32627.6317258614</v>
      </c>
      <c r="N951" s="27">
        <f ca="1" t="shared" ref="N951:R951" si="7065">RAND()</f>
        <v>0.0962460658020148</v>
      </c>
      <c r="O951" s="28">
        <f ca="1">IF(N951&lt;=('Ejercicio 3 - TIR'!$D$18-'Ejercicio 3 - TIR'!$C$18)/('Ejercicio 3 - TIR'!$E$18-'Ejercicio 3 - TIR'!$C$18),'Ejercicio 3 - TIR'!$C$18+SQRT(('Ejercicio 3 - TIR'!$E$18-'Ejercicio 3 - TIR'!$C$18)*('Ejercicio 3 - TIR'!$D$18-'Ejercicio 3 - TIR'!$C$18)*N951),'Ejercicio 3 - TIR'!$E$18-SQRT(('Ejercicio 3 - TIR'!$E$18-'Ejercicio 3 - TIR'!$C$18)*('Ejercicio 3 - TIR'!$E$18-'Ejercicio 3 - TIR'!$D$18)*(1-N951)))</f>
        <v>33799.5933822321</v>
      </c>
      <c r="P951" s="27">
        <f ca="1" t="shared" si="7065"/>
        <v>0.763294614710679</v>
      </c>
      <c r="Q951" s="29">
        <f ca="1">IF(P951&lt;=('Ejercicio 3 - TIR'!$D$22-'Ejercicio 3 - TIR'!$C$22)/('Ejercicio 3 - TIR'!$E$22-'Ejercicio 3 - TIR'!$C$22),'Ejercicio 3 - TIR'!$C$22+SQRT(('Ejercicio 3 - TIR'!$E$22-'Ejercicio 3 - TIR'!$C$22)*('Ejercicio 3 - TIR'!$D$22-'Ejercicio 3 - TIR'!$C$22)*P951),'Ejercicio 3 - TIR'!$E$22-SQRT(('Ejercicio 3 - TIR'!$E$22-'Ejercicio 3 - TIR'!$C$22)*('Ejercicio 3 - TIR'!$E$22-'Ejercicio 3 - TIR'!$D$22)*(1-P951)))</f>
        <v>0.159358544297439</v>
      </c>
      <c r="R951" s="27">
        <f ca="1" t="shared" si="7065"/>
        <v>0.358082624638276</v>
      </c>
      <c r="S951" s="29">
        <f ca="1">IF(R951&lt;=('Ejercicio 3 - TIR'!$D$23-'Ejercicio 3 - TIR'!$C$23)/('Ejercicio 3 - TIR'!$E$23-'Ejercicio 3 - TIR'!$C$23),'Ejercicio 3 - TIR'!$C$23+SQRT(('Ejercicio 3 - TIR'!$E$23-'Ejercicio 3 - TIR'!$C$23)*('Ejercicio 3 - TIR'!$D$23-'Ejercicio 3 - TIR'!$C$23)*R951),'Ejercicio 3 - TIR'!$E$23-SQRT(('Ejercicio 3 - TIR'!$E$23-'Ejercicio 3 - TIR'!$C$23)*('Ejercicio 3 - TIR'!$E$23-'Ejercicio 3 - TIR'!$D$23)*(1-R951)))</f>
        <v>0.14538796416314</v>
      </c>
      <c r="T951" s="27">
        <f ca="1" t="shared" ref="T951:X951" si="7066">RAND()</f>
        <v>0.475558275944711</v>
      </c>
      <c r="U951" s="29">
        <f ca="1">IF(T951&lt;=('Ejercicio 3 - TIR'!$D$24-'Ejercicio 3 - TIR'!$C$24)/('Ejercicio 3 - TIR'!$E$24-'Ejercicio 3 - TIR'!$C$24),'Ejercicio 3 - TIR'!$C$24+SQRT(('Ejercicio 3 - TIR'!$E$24-'Ejercicio 3 - TIR'!$C$24)*('Ejercicio 3 - TIR'!$D$24-'Ejercicio 3 - TIR'!$C$24)*T951),'Ejercicio 3 - TIR'!$E$24-SQRT(('Ejercicio 3 - TIR'!$E$24-'Ejercicio 3 - TIR'!$C$24)*('Ejercicio 3 - TIR'!$E$24-'Ejercicio 3 - TIR'!$D$24)*(1-T951)))</f>
        <v>0.181679811752096</v>
      </c>
      <c r="V951" s="27">
        <f ca="1" t="shared" si="7066"/>
        <v>0.543204704806624</v>
      </c>
      <c r="W951" s="29">
        <f ca="1">IF(V951&lt;=('Ejercicio 3 - TIR'!$D$25-'Ejercicio 3 - TIR'!$C$25)/('Ejercicio 3 - TIR'!$E$25-'Ejercicio 3 - TIR'!$C$25),'Ejercicio 3 - TIR'!$C$25+SQRT(('Ejercicio 3 - TIR'!$E$25-'Ejercicio 3 - TIR'!$C$25)*('Ejercicio 3 - TIR'!$D$25-'Ejercicio 3 - TIR'!$C$25)*V951),'Ejercicio 3 - TIR'!$E$25-SQRT(('Ejercicio 3 - TIR'!$E$25-'Ejercicio 3 - TIR'!$C$25)*('Ejercicio 3 - TIR'!$E$25-'Ejercicio 3 - TIR'!$D$25)*(1-V951)))</f>
        <v>0.210015208726607</v>
      </c>
      <c r="X951" s="27">
        <f ca="1" t="shared" si="7066"/>
        <v>0.184111936389306</v>
      </c>
      <c r="Y951" s="29">
        <f ca="1">IF(X951&lt;=('Ejercicio 3 - TIR'!$D$26-'Ejercicio 3 - TIR'!$C$26)/('Ejercicio 3 - TIR'!$E$26-'Ejercicio 3 - TIR'!$C$26),'Ejercicio 3 - TIR'!$C$26+SQRT(('Ejercicio 3 - TIR'!$E$26-'Ejercicio 3 - TIR'!$C$26)*('Ejercicio 3 - TIR'!$D$26-'Ejercicio 3 - TIR'!$C$26)*X951),'Ejercicio 3 - TIR'!$E$26-SQRT(('Ejercicio 3 - TIR'!$E$26-'Ejercicio 3 - TIR'!$C$26)*('Ejercicio 3 - TIR'!$E$26-'Ejercicio 3 - TIR'!$D$26)*(1-X951)))</f>
        <v>0.212295789473601</v>
      </c>
      <c r="Z951" s="27">
        <f ca="1" t="shared" si="6668"/>
        <v>1.15935854429744</v>
      </c>
      <c r="AA951" s="27">
        <f ca="1" t="shared" si="6669"/>
        <v>1.32791532278799</v>
      </c>
      <c r="AB951" s="27">
        <f ca="1" t="shared" si="6670"/>
        <v>1.56917072865483</v>
      </c>
      <c r="AC951" s="27">
        <f ca="1" t="shared" si="6671"/>
        <v>1.89872044676096</v>
      </c>
      <c r="AD951" s="27">
        <f ca="1" t="shared" si="6672"/>
        <v>2.30181080299574</v>
      </c>
      <c r="AE951" s="26">
        <f ca="1" t="shared" si="6673"/>
        <v>4130.76400449291</v>
      </c>
      <c r="AF951" s="26">
        <f ca="1" t="shared" si="6674"/>
        <v>4731.32737354452</v>
      </c>
      <c r="AG951" s="26">
        <f ca="1" t="shared" si="6675"/>
        <v>5590.91404010762</v>
      </c>
      <c r="AH951" s="26">
        <f ca="1" t="shared" si="6676"/>
        <v>6765.09101921334</v>
      </c>
      <c r="AI951" s="26">
        <f ca="1" t="shared" si="6677"/>
        <v>8201.291357998</v>
      </c>
      <c r="AJ951" s="28">
        <f ca="1" t="shared" si="6678"/>
        <v>50685.2834523577</v>
      </c>
      <c r="AK951" s="28">
        <f ca="1" t="shared" si="6679"/>
        <v>45480.2531374937</v>
      </c>
      <c r="AL951" s="28">
        <f ca="1" t="shared" si="6680"/>
        <v>56238.0186599321</v>
      </c>
      <c r="AM951" s="28">
        <f ca="1" t="shared" si="6681"/>
        <v>61950.7514872796</v>
      </c>
      <c r="AN951" s="28">
        <f ca="1" t="shared" si="6682"/>
        <v>77800.2691840853</v>
      </c>
      <c r="AO951" s="28">
        <f ca="1">C951/'Ejercicio 3 - TIR'!$D$7</f>
        <v>15421.9100743036</v>
      </c>
      <c r="AP951" s="28">
        <f ca="1" t="shared" si="6683"/>
        <v>35263.3733780542</v>
      </c>
      <c r="AQ951" s="28">
        <f ca="1" t="shared" si="6684"/>
        <v>30058.3430631901</v>
      </c>
      <c r="AR951" s="28">
        <f ca="1" t="shared" si="6685"/>
        <v>40816.1085856286</v>
      </c>
      <c r="AS951" s="28">
        <f ca="1" t="shared" si="6686"/>
        <v>46528.841412976</v>
      </c>
      <c r="AT951" s="28">
        <f ca="1" t="shared" si="6687"/>
        <v>62378.3591097817</v>
      </c>
      <c r="AU951" s="28">
        <f ca="1">AP951*'Ejercicio 3 - TIR'!$D$5</f>
        <v>17631.6866890271</v>
      </c>
      <c r="AV951" s="28">
        <f ca="1">AQ951*'Ejercicio 3 - TIR'!$D$5</f>
        <v>15029.1715315951</v>
      </c>
      <c r="AW951" s="28">
        <f ca="1">AR951*'Ejercicio 3 - TIR'!$D$5</f>
        <v>20408.0542928143</v>
      </c>
      <c r="AX951" s="28">
        <f ca="1">AS951*'Ejercicio 3 - TIR'!$D$5</f>
        <v>23264.420706488</v>
      </c>
      <c r="AY951" s="28">
        <f ca="1">AT951*'Ejercicio 3 - TIR'!$D$5</f>
        <v>31189.1795548909</v>
      </c>
      <c r="AZ951" s="28">
        <f ca="1" t="shared" ref="AZ951:BD951" si="7067">AJ951-AU951-AE951</f>
        <v>28922.8327588377</v>
      </c>
      <c r="BA951" s="28">
        <f ca="1" t="shared" si="7067"/>
        <v>25719.7542323541</v>
      </c>
      <c r="BB951" s="28">
        <f ca="1" t="shared" si="7067"/>
        <v>30239.0503270102</v>
      </c>
      <c r="BC951" s="28">
        <f ca="1" t="shared" si="7067"/>
        <v>31921.2397615782</v>
      </c>
      <c r="BD951" s="28">
        <f ca="1" t="shared" si="7067"/>
        <v>38409.7982711964</v>
      </c>
      <c r="BE951" s="28">
        <f ca="1" t="shared" ref="BE951:BI951" si="7068">AZ951/Z951</f>
        <v>24947.2718350169</v>
      </c>
      <c r="BF951" s="28">
        <f ca="1" t="shared" si="7068"/>
        <v>19368.51980769</v>
      </c>
      <c r="BG951" s="28">
        <f ca="1" t="shared" si="7068"/>
        <v>19270.7203714746</v>
      </c>
      <c r="BH951" s="28">
        <f ca="1" t="shared" si="7068"/>
        <v>16811.9745147491</v>
      </c>
      <c r="BI951" s="28">
        <f ca="1" t="shared" si="7068"/>
        <v>16686.7746998177</v>
      </c>
      <c r="BJ951" s="28">
        <f ca="1" t="shared" si="6690"/>
        <v>59665.6881630446</v>
      </c>
      <c r="BK951" s="28">
        <f ca="1" t="shared" si="6691"/>
        <v>35498.3192118609</v>
      </c>
      <c r="BL951" s="28">
        <f ca="1" t="shared" si="6692"/>
        <v>95164.0073749054</v>
      </c>
      <c r="BM951" s="28">
        <f ca="1">BK951*'Ejercicio 3 - TIR'!$D$5</f>
        <v>17749.1596059304</v>
      </c>
      <c r="BN951" s="28">
        <f ca="1" t="shared" si="6693"/>
        <v>77414.847768975</v>
      </c>
      <c r="BO951" s="28">
        <f ca="1" t="shared" si="6694"/>
        <v>33632.1506825069</v>
      </c>
      <c r="BP951" s="28">
        <f ca="1" t="shared" si="6695"/>
        <v>-103030.746016873</v>
      </c>
      <c r="BQ951" s="28">
        <f ca="1" t="shared" ref="BQ951:BT951" si="7069">BE951</f>
        <v>24947.2718350169</v>
      </c>
      <c r="BR951" s="28">
        <f ca="1" t="shared" si="7069"/>
        <v>19368.51980769</v>
      </c>
      <c r="BS951" s="28">
        <f ca="1" t="shared" si="7069"/>
        <v>19270.7203714746</v>
      </c>
      <c r="BT951" s="28">
        <f ca="1" t="shared" si="7069"/>
        <v>16811.9745147491</v>
      </c>
      <c r="BU951" s="28">
        <f ca="1" t="shared" si="6697"/>
        <v>50318.9253823246</v>
      </c>
      <c r="BV951" s="30">
        <f ca="1" t="shared" si="6698"/>
        <v>7.52855449300671</v>
      </c>
    </row>
    <row r="952" ht="15" customHeight="1" spans="1:74">
      <c r="A952" s="26">
        <v>951</v>
      </c>
      <c r="B952" s="27">
        <f ca="1" t="shared" ref="B952:F952" si="7070">RAND()</f>
        <v>0.326423435853099</v>
      </c>
      <c r="C952" s="28">
        <f ca="1">IF(B952&lt;=('Ejercicio 3 - TIR'!$D$13-'Ejercicio 3 - TIR'!$C$13)/('Ejercicio 3 - TIR'!$E$13-'Ejercicio 3 - TIR'!$C$13),'Ejercicio 3 - TIR'!$C$13+SQRT(('Ejercicio 3 - TIR'!$E$13-'Ejercicio 3 - TIR'!$C$13)*('Ejercicio 3 - TIR'!$D$13-'Ejercicio 3 - TIR'!$C$13)*B952),'Ejercicio 3 - TIR'!$E$13-SQRT(('Ejercicio 3 - TIR'!$E$13-'Ejercicio 3 - TIR'!$C$13)*('Ejercicio 3 - TIR'!$E$13-'Ejercicio 3 - TIR'!$D$13)*(1-B952)))</f>
        <v>71569.5255583682</v>
      </c>
      <c r="D952" s="27">
        <f ca="1" t="shared" si="7070"/>
        <v>0.483537718000448</v>
      </c>
      <c r="E952" s="28">
        <f ca="1">IF(D952&lt;=('Ejercicio 3 - TIR'!$D$14-'Ejercicio 3 - TIR'!$C$14)/('Ejercicio 3 - TIR'!$E$14-'Ejercicio 3 - TIR'!$C$14),'Ejercicio 3 - TIR'!$C$14+SQRT(('Ejercicio 3 - TIR'!$E$14-'Ejercicio 3 - TIR'!$C$14)*('Ejercicio 3 - TIR'!$D$14-'Ejercicio 3 - TIR'!$C$14)*D952),'Ejercicio 3 - TIR'!$E$14-SQRT(('Ejercicio 3 - TIR'!$E$14-'Ejercicio 3 - TIR'!$C$14)*('Ejercicio 3 - TIR'!$E$14-'Ejercicio 3 - TIR'!$D$14)*(1-D952)))</f>
        <v>31198.3329817623</v>
      </c>
      <c r="F952" s="27">
        <f ca="1" t="shared" si="7070"/>
        <v>0.503870243979328</v>
      </c>
      <c r="G952" s="28">
        <f ca="1">IF(F952&lt;=('Ejercicio 3 - TIR'!$D$18-'Ejercicio 3 - TIR'!$C$18)/('Ejercicio 3 - TIR'!$E$18-'Ejercicio 3 - TIR'!$C$18),'Ejercicio 3 - TIR'!$C$18+SQRT(('Ejercicio 3 - TIR'!$E$18-'Ejercicio 3 - TIR'!$C$18)*('Ejercicio 3 - TIR'!$D$18-'Ejercicio 3 - TIR'!$C$18)*F952),'Ejercicio 3 - TIR'!$E$18-SQRT(('Ejercicio 3 - TIR'!$E$18-'Ejercicio 3 - TIR'!$C$18)*('Ejercicio 3 - TIR'!$E$18-'Ejercicio 3 - TIR'!$D$18)*(1-F952)))</f>
        <v>38693.7067236536</v>
      </c>
      <c r="H952" s="27">
        <f ca="1" t="shared" ref="H952:L952" si="7071">RAND()</f>
        <v>0.189206881293062</v>
      </c>
      <c r="I952" s="28">
        <f ca="1">IF(H952&lt;=('Ejercicio 3 - TIR'!$D$18-'Ejercicio 3 - TIR'!$C$18)/('Ejercicio 3 - TIR'!$E$18-'Ejercicio 3 - TIR'!$C$18),'Ejercicio 3 - TIR'!$C$18+SQRT(('Ejercicio 3 - TIR'!$E$18-'Ejercicio 3 - TIR'!$C$18)*('Ejercicio 3 - TIR'!$D$18-'Ejercicio 3 - TIR'!$C$18)*H952),'Ejercicio 3 - TIR'!$E$18-SQRT(('Ejercicio 3 - TIR'!$E$18-'Ejercicio 3 - TIR'!$C$18)*('Ejercicio 3 - TIR'!$E$18-'Ejercicio 3 - TIR'!$D$18)*(1-H952)))</f>
        <v>35327.3851178565</v>
      </c>
      <c r="J952" s="27">
        <f ca="1" t="shared" si="7071"/>
        <v>0.231311424990402</v>
      </c>
      <c r="K952" s="28">
        <f ca="1">IF(J952&lt;=('Ejercicio 3 - TIR'!$D$18-'Ejercicio 3 - TIR'!$C$18)/('Ejercicio 3 - TIR'!$E$18-'Ejercicio 3 - TIR'!$C$18),'Ejercicio 3 - TIR'!$C$18+SQRT(('Ejercicio 3 - TIR'!$E$18-'Ejercicio 3 - TIR'!$C$18)*('Ejercicio 3 - TIR'!$D$18-'Ejercicio 3 - TIR'!$C$18)*J952),'Ejercicio 3 - TIR'!$E$18-SQRT(('Ejercicio 3 - TIR'!$E$18-'Ejercicio 3 - TIR'!$C$18)*('Ejercicio 3 - TIR'!$E$18-'Ejercicio 3 - TIR'!$D$18)*(1-J952)))</f>
        <v>35890.3916464494</v>
      </c>
      <c r="L952" s="27">
        <f ca="1" t="shared" si="7071"/>
        <v>0.822552516104839</v>
      </c>
      <c r="M952" s="28">
        <f ca="1">IF(L952&lt;=('Ejercicio 3 - TIR'!$D$18-'Ejercicio 3 - TIR'!$C$18)/('Ejercicio 3 - TIR'!$E$18-'Ejercicio 3 - TIR'!$C$18),'Ejercicio 3 - TIR'!$C$18+SQRT(('Ejercicio 3 - TIR'!$E$18-'Ejercicio 3 - TIR'!$C$18)*('Ejercicio 3 - TIR'!$D$18-'Ejercicio 3 - TIR'!$C$18)*L952),'Ejercicio 3 - TIR'!$E$18-SQRT(('Ejercicio 3 - TIR'!$E$18-'Ejercicio 3 - TIR'!$C$18)*('Ejercicio 3 - TIR'!$E$18-'Ejercicio 3 - TIR'!$D$18)*(1-L952)))</f>
        <v>41351.9099117296</v>
      </c>
      <c r="N952" s="27">
        <f ca="1" t="shared" ref="N952:R952" si="7072">RAND()</f>
        <v>0.613201043075813</v>
      </c>
      <c r="O952" s="28">
        <f ca="1">IF(N952&lt;=('Ejercicio 3 - TIR'!$D$18-'Ejercicio 3 - TIR'!$C$18)/('Ejercicio 3 - TIR'!$E$18-'Ejercicio 3 - TIR'!$C$18),'Ejercicio 3 - TIR'!$C$18+SQRT(('Ejercicio 3 - TIR'!$E$18-'Ejercicio 3 - TIR'!$C$18)*('Ejercicio 3 - TIR'!$D$18-'Ejercicio 3 - TIR'!$C$18)*N952),'Ejercicio 3 - TIR'!$E$18-SQRT(('Ejercicio 3 - TIR'!$E$18-'Ejercicio 3 - TIR'!$C$18)*('Ejercicio 3 - TIR'!$E$18-'Ejercicio 3 - TIR'!$D$18)*(1-N952)))</f>
        <v>39590.6285748835</v>
      </c>
      <c r="P952" s="27">
        <f ca="1" t="shared" si="7072"/>
        <v>0.222315210379434</v>
      </c>
      <c r="Q952" s="29">
        <f ca="1">IF(P952&lt;=('Ejercicio 3 - TIR'!$D$22-'Ejercicio 3 - TIR'!$C$22)/('Ejercicio 3 - TIR'!$E$22-'Ejercicio 3 - TIR'!$C$22),'Ejercicio 3 - TIR'!$C$22+SQRT(('Ejercicio 3 - TIR'!$E$22-'Ejercicio 3 - TIR'!$C$22)*('Ejercicio 3 - TIR'!$D$22-'Ejercicio 3 - TIR'!$C$22)*P952),'Ejercicio 3 - TIR'!$E$22-SQRT(('Ejercicio 3 - TIR'!$E$22-'Ejercicio 3 - TIR'!$C$22)*('Ejercicio 3 - TIR'!$E$22-'Ejercicio 3 - TIR'!$D$22)*(1-P952)))</f>
        <v>0.140004184029422</v>
      </c>
      <c r="R952" s="27">
        <f ca="1" t="shared" si="7072"/>
        <v>0.438244739766954</v>
      </c>
      <c r="S952" s="29">
        <f ca="1">IF(R952&lt;=('Ejercicio 3 - TIR'!$D$23-'Ejercicio 3 - TIR'!$C$23)/('Ejercicio 3 - TIR'!$E$23-'Ejercicio 3 - TIR'!$C$23),'Ejercicio 3 - TIR'!$C$23+SQRT(('Ejercicio 3 - TIR'!$E$23-'Ejercicio 3 - TIR'!$C$23)*('Ejercicio 3 - TIR'!$D$23-'Ejercicio 3 - TIR'!$C$23)*R952),'Ejercicio 3 - TIR'!$E$23-SQRT(('Ejercicio 3 - TIR'!$E$23-'Ejercicio 3 - TIR'!$C$23)*('Ejercicio 3 - TIR'!$E$23-'Ejercicio 3 - TIR'!$D$23)*(1-R952)))</f>
        <v>0.148086305053896</v>
      </c>
      <c r="T952" s="27">
        <f ca="1" t="shared" ref="T952:X952" si="7073">RAND()</f>
        <v>0.747297763969528</v>
      </c>
      <c r="U952" s="29">
        <f ca="1">IF(T952&lt;=('Ejercicio 3 - TIR'!$D$24-'Ejercicio 3 - TIR'!$C$24)/('Ejercicio 3 - TIR'!$E$24-'Ejercicio 3 - TIR'!$C$24),'Ejercicio 3 - TIR'!$C$24+SQRT(('Ejercicio 3 - TIR'!$E$24-'Ejercicio 3 - TIR'!$C$24)*('Ejercicio 3 - TIR'!$D$24-'Ejercicio 3 - TIR'!$C$24)*T952),'Ejercicio 3 - TIR'!$E$24-SQRT(('Ejercicio 3 - TIR'!$E$24-'Ejercicio 3 - TIR'!$C$24)*('Ejercicio 3 - TIR'!$E$24-'Ejercicio 3 - TIR'!$D$24)*(1-T952)))</f>
        <v>0.193399882314446</v>
      </c>
      <c r="V952" s="27">
        <f ca="1" t="shared" si="7073"/>
        <v>0.303107099831119</v>
      </c>
      <c r="W952" s="29">
        <f ca="1">IF(V952&lt;=('Ejercicio 3 - TIR'!$D$25-'Ejercicio 3 - TIR'!$C$25)/('Ejercicio 3 - TIR'!$E$25-'Ejercicio 3 - TIR'!$C$25),'Ejercicio 3 - TIR'!$C$25+SQRT(('Ejercicio 3 - TIR'!$E$25-'Ejercicio 3 - TIR'!$C$25)*('Ejercicio 3 - TIR'!$D$25-'Ejercicio 3 - TIR'!$C$25)*V952),'Ejercicio 3 - TIR'!$E$25-SQRT(('Ejercicio 3 - TIR'!$E$25-'Ejercicio 3 - TIR'!$C$25)*('Ejercicio 3 - TIR'!$E$25-'Ejercicio 3 - TIR'!$D$25)*(1-V952)))</f>
        <v>0.200612500057291</v>
      </c>
      <c r="X952" s="27">
        <f ca="1" t="shared" si="7073"/>
        <v>0.138479339123385</v>
      </c>
      <c r="Y952" s="29">
        <f ca="1">IF(X952&lt;=('Ejercicio 3 - TIR'!$D$26-'Ejercicio 3 - TIR'!$C$26)/('Ejercicio 3 - TIR'!$E$26-'Ejercicio 3 - TIR'!$C$26),'Ejercicio 3 - TIR'!$C$26+SQRT(('Ejercicio 3 - TIR'!$E$26-'Ejercicio 3 - TIR'!$C$26)*('Ejercicio 3 - TIR'!$D$26-'Ejercicio 3 - TIR'!$C$26)*X952),'Ejercicio 3 - TIR'!$E$26-SQRT(('Ejercicio 3 - TIR'!$E$26-'Ejercicio 3 - TIR'!$C$26)*('Ejercicio 3 - TIR'!$E$26-'Ejercicio 3 - TIR'!$D$26)*(1-X952)))</f>
        <v>0.209336344422696</v>
      </c>
      <c r="Z952" s="27">
        <f ca="1" t="shared" si="6668"/>
        <v>1.14000418402942</v>
      </c>
      <c r="AA952" s="27">
        <f ca="1" t="shared" si="6669"/>
        <v>1.30882319138832</v>
      </c>
      <c r="AB952" s="27">
        <f ca="1" t="shared" si="6670"/>
        <v>1.56194944257324</v>
      </c>
      <c r="AC952" s="27">
        <f ca="1" t="shared" si="6671"/>
        <v>1.87529602521095</v>
      </c>
      <c r="AD952" s="27">
        <f ca="1" t="shared" si="6672"/>
        <v>2.26786363983902</v>
      </c>
      <c r="AE952" s="26">
        <f ca="1" t="shared" si="6673"/>
        <v>4367.89715218984</v>
      </c>
      <c r="AF952" s="26">
        <f ca="1" t="shared" si="6674"/>
        <v>5014.72290231307</v>
      </c>
      <c r="AG952" s="26">
        <f ca="1" t="shared" si="6675"/>
        <v>5984.56972145997</v>
      </c>
      <c r="AH952" s="26">
        <f ca="1" t="shared" si="6676"/>
        <v>7185.14921504922</v>
      </c>
      <c r="AI952" s="26">
        <f ca="1" t="shared" si="6677"/>
        <v>8689.26208585923</v>
      </c>
      <c r="AJ952" s="28">
        <f ca="1" t="shared" si="6678"/>
        <v>44110.9875605724</v>
      </c>
      <c r="AK952" s="28">
        <f ca="1" t="shared" si="6679"/>
        <v>46237.3009333573</v>
      </c>
      <c r="AL952" s="28">
        <f ca="1" t="shared" si="6680"/>
        <v>56058.9772259068</v>
      </c>
      <c r="AM952" s="28">
        <f ca="1" t="shared" si="6681"/>
        <v>77547.0722923477</v>
      </c>
      <c r="AN952" s="28">
        <f ca="1" t="shared" si="6682"/>
        <v>89786.1470233501</v>
      </c>
      <c r="AO952" s="28">
        <f ca="1">C952/'Ejercicio 3 - TIR'!$D$7</f>
        <v>14313.9051116736</v>
      </c>
      <c r="AP952" s="28">
        <f ca="1" t="shared" si="6683"/>
        <v>29797.0824488988</v>
      </c>
      <c r="AQ952" s="28">
        <f ca="1" t="shared" si="6684"/>
        <v>31923.3958216836</v>
      </c>
      <c r="AR952" s="28">
        <f ca="1" t="shared" si="6685"/>
        <v>41745.0721142332</v>
      </c>
      <c r="AS952" s="28">
        <f ca="1" t="shared" si="6686"/>
        <v>63233.1671806741</v>
      </c>
      <c r="AT952" s="28">
        <f ca="1" t="shared" si="6687"/>
        <v>75472.2419116765</v>
      </c>
      <c r="AU952" s="28">
        <f ca="1">AP952*'Ejercicio 3 - TIR'!$D$5</f>
        <v>14898.5412244494</v>
      </c>
      <c r="AV952" s="28">
        <f ca="1">AQ952*'Ejercicio 3 - TIR'!$D$5</f>
        <v>15961.6979108418</v>
      </c>
      <c r="AW952" s="28">
        <f ca="1">AR952*'Ejercicio 3 - TIR'!$D$5</f>
        <v>20872.5360571166</v>
      </c>
      <c r="AX952" s="28">
        <f ca="1">AS952*'Ejercicio 3 - TIR'!$D$5</f>
        <v>31616.583590337</v>
      </c>
      <c r="AY952" s="28">
        <f ca="1">AT952*'Ejercicio 3 - TIR'!$D$5</f>
        <v>37736.1209558382</v>
      </c>
      <c r="AZ952" s="28">
        <f ca="1" t="shared" ref="AZ952:BD952" si="7074">AJ952-AU952-AE952</f>
        <v>24844.5491839332</v>
      </c>
      <c r="BA952" s="28">
        <f ca="1" t="shared" si="7074"/>
        <v>25260.8801202024</v>
      </c>
      <c r="BB952" s="28">
        <f ca="1" t="shared" si="7074"/>
        <v>29201.8714473303</v>
      </c>
      <c r="BC952" s="28">
        <f ca="1" t="shared" si="7074"/>
        <v>38745.3394869614</v>
      </c>
      <c r="BD952" s="28">
        <f ca="1" t="shared" si="7074"/>
        <v>43360.7639816526</v>
      </c>
      <c r="BE952" s="28">
        <f ca="1" t="shared" ref="BE952:BI952" si="7075">AZ952/Z952</f>
        <v>21793.3842103267</v>
      </c>
      <c r="BF952" s="28">
        <f ca="1" t="shared" si="7075"/>
        <v>19300.4527169229</v>
      </c>
      <c r="BG952" s="28">
        <f ca="1" t="shared" si="7075"/>
        <v>18695.7853125012</v>
      </c>
      <c r="BH952" s="28">
        <f ca="1" t="shared" si="7075"/>
        <v>20660.919111479</v>
      </c>
      <c r="BI952" s="28">
        <f ca="1" t="shared" si="7075"/>
        <v>19119.6521783516</v>
      </c>
      <c r="BJ952" s="28">
        <f ca="1" t="shared" si="6690"/>
        <v>70753.5649929294</v>
      </c>
      <c r="BK952" s="28">
        <f ca="1" t="shared" si="6691"/>
        <v>32461.9849468706</v>
      </c>
      <c r="BL952" s="28">
        <f ca="1" t="shared" si="6692"/>
        <v>103215.5499398</v>
      </c>
      <c r="BM952" s="28">
        <f ca="1">BK952*'Ejercicio 3 - TIR'!$D$5</f>
        <v>16230.9924734353</v>
      </c>
      <c r="BN952" s="28">
        <f ca="1" t="shared" si="6693"/>
        <v>86984.5574663646</v>
      </c>
      <c r="BO952" s="28">
        <f ca="1" t="shared" si="6694"/>
        <v>38355.2855375991</v>
      </c>
      <c r="BP952" s="28">
        <f ca="1" t="shared" si="6695"/>
        <v>-102767.85854013</v>
      </c>
      <c r="BQ952" s="28">
        <f ca="1" t="shared" ref="BQ952:BT952" si="7076">BE952</f>
        <v>21793.3842103267</v>
      </c>
      <c r="BR952" s="28">
        <f ca="1" t="shared" si="7076"/>
        <v>19300.4527169229</v>
      </c>
      <c r="BS952" s="28">
        <f ca="1" t="shared" si="7076"/>
        <v>18695.7853125012</v>
      </c>
      <c r="BT952" s="28">
        <f ca="1" t="shared" si="7076"/>
        <v>20660.919111479</v>
      </c>
      <c r="BU952" s="28">
        <f ca="1" t="shared" si="6697"/>
        <v>57474.9377159508</v>
      </c>
      <c r="BV952" s="30">
        <f ca="1" t="shared" si="6698"/>
        <v>8.96772982431984</v>
      </c>
    </row>
    <row r="953" ht="15" customHeight="1" spans="1:74">
      <c r="A953" s="26">
        <v>952</v>
      </c>
      <c r="B953" s="27">
        <f ca="1" t="shared" ref="B953:F953" si="7077">RAND()</f>
        <v>0.0781309382902591</v>
      </c>
      <c r="C953" s="28">
        <f ca="1">IF(B953&lt;=('Ejercicio 3 - TIR'!$D$13-'Ejercicio 3 - TIR'!$C$13)/('Ejercicio 3 - TIR'!$E$13-'Ejercicio 3 - TIR'!$C$13),'Ejercicio 3 - TIR'!$C$13+SQRT(('Ejercicio 3 - TIR'!$E$13-'Ejercicio 3 - TIR'!$C$13)*('Ejercicio 3 - TIR'!$D$13-'Ejercicio 3 - TIR'!$C$13)*B953),'Ejercicio 3 - TIR'!$E$13-SQRT(('Ejercicio 3 - TIR'!$E$13-'Ejercicio 3 - TIR'!$C$13)*('Ejercicio 3 - TIR'!$E$13-'Ejercicio 3 - TIR'!$D$13)*(1-B953)))</f>
        <v>65590.3823944435</v>
      </c>
      <c r="D953" s="27">
        <f ca="1" t="shared" si="7077"/>
        <v>0.823403390555743</v>
      </c>
      <c r="E953" s="28">
        <f ca="1">IF(D953&lt;=('Ejercicio 3 - TIR'!$D$14-'Ejercicio 3 - TIR'!$C$14)/('Ejercicio 3 - TIR'!$E$14-'Ejercicio 3 - TIR'!$C$14),'Ejercicio 3 - TIR'!$C$14+SQRT(('Ejercicio 3 - TIR'!$E$14-'Ejercicio 3 - TIR'!$C$14)*('Ejercicio 3 - TIR'!$D$14-'Ejercicio 3 - TIR'!$C$14)*D953),'Ejercicio 3 - TIR'!$E$14-SQRT(('Ejercicio 3 - TIR'!$E$14-'Ejercicio 3 - TIR'!$C$14)*('Ejercicio 3 - TIR'!$E$14-'Ejercicio 3 - TIR'!$D$14)*(1-D953)))</f>
        <v>34853.2057145599</v>
      </c>
      <c r="F953" s="27">
        <f ca="1" t="shared" si="7077"/>
        <v>0.89641189492201</v>
      </c>
      <c r="G953" s="28">
        <f ca="1">IF(F953&lt;=('Ejercicio 3 - TIR'!$D$18-'Ejercicio 3 - TIR'!$C$18)/('Ejercicio 3 - TIR'!$E$18-'Ejercicio 3 - TIR'!$C$18),'Ejercicio 3 - TIR'!$C$18+SQRT(('Ejercicio 3 - TIR'!$E$18-'Ejercicio 3 - TIR'!$C$18)*('Ejercicio 3 - TIR'!$D$18-'Ejercicio 3 - TIR'!$C$18)*F953),'Ejercicio 3 - TIR'!$E$18-SQRT(('Ejercicio 3 - TIR'!$E$18-'Ejercicio 3 - TIR'!$C$18)*('Ejercicio 3 - TIR'!$E$18-'Ejercicio 3 - TIR'!$D$18)*(1-F953)))</f>
        <v>42212.6880546216</v>
      </c>
      <c r="H953" s="27">
        <f ca="1" t="shared" ref="H953:L953" si="7078">RAND()</f>
        <v>0.661114032946826</v>
      </c>
      <c r="I953" s="28">
        <f ca="1">IF(H953&lt;=('Ejercicio 3 - TIR'!$D$18-'Ejercicio 3 - TIR'!$C$18)/('Ejercicio 3 - TIR'!$E$18-'Ejercicio 3 - TIR'!$C$18),'Ejercicio 3 - TIR'!$C$18+SQRT(('Ejercicio 3 - TIR'!$E$18-'Ejercicio 3 - TIR'!$C$18)*('Ejercicio 3 - TIR'!$D$18-'Ejercicio 3 - TIR'!$C$18)*H953),'Ejercicio 3 - TIR'!$E$18-SQRT(('Ejercicio 3 - TIR'!$E$18-'Ejercicio 3 - TIR'!$C$18)*('Ejercicio 3 - TIR'!$E$18-'Ejercicio 3 - TIR'!$D$18)*(1-H953)))</f>
        <v>39958.2681698187</v>
      </c>
      <c r="J953" s="27">
        <f ca="1" t="shared" si="7078"/>
        <v>0.660809563001447</v>
      </c>
      <c r="K953" s="28">
        <f ca="1">IF(J953&lt;=('Ejercicio 3 - TIR'!$D$18-'Ejercicio 3 - TIR'!$C$18)/('Ejercicio 3 - TIR'!$E$18-'Ejercicio 3 - TIR'!$C$18),'Ejercicio 3 - TIR'!$C$18+SQRT(('Ejercicio 3 - TIR'!$E$18-'Ejercicio 3 - TIR'!$C$18)*('Ejercicio 3 - TIR'!$D$18-'Ejercicio 3 - TIR'!$C$18)*J953),'Ejercicio 3 - TIR'!$E$18-SQRT(('Ejercicio 3 - TIR'!$E$18-'Ejercicio 3 - TIR'!$C$18)*('Ejercicio 3 - TIR'!$E$18-'Ejercicio 3 - TIR'!$D$18)*(1-J953)))</f>
        <v>39955.9748116504</v>
      </c>
      <c r="L953" s="27">
        <f ca="1" t="shared" si="7078"/>
        <v>0.155744218808363</v>
      </c>
      <c r="M953" s="28">
        <f ca="1">IF(L953&lt;=('Ejercicio 3 - TIR'!$D$18-'Ejercicio 3 - TIR'!$C$18)/('Ejercicio 3 - TIR'!$E$18-'Ejercicio 3 - TIR'!$C$18),'Ejercicio 3 - TIR'!$C$18+SQRT(('Ejercicio 3 - TIR'!$E$18-'Ejercicio 3 - TIR'!$C$18)*('Ejercicio 3 - TIR'!$D$18-'Ejercicio 3 - TIR'!$C$18)*L953),'Ejercicio 3 - TIR'!$E$18-SQRT(('Ejercicio 3 - TIR'!$E$18-'Ejercicio 3 - TIR'!$C$18)*('Ejercicio 3 - TIR'!$E$18-'Ejercicio 3 - TIR'!$D$18)*(1-L953)))</f>
        <v>34833.3873030468</v>
      </c>
      <c r="N953" s="27">
        <f ca="1" t="shared" ref="N953:R953" si="7079">RAND()</f>
        <v>0.436778948081415</v>
      </c>
      <c r="O953" s="28">
        <f ca="1">IF(N953&lt;=('Ejercicio 3 - TIR'!$D$18-'Ejercicio 3 - TIR'!$C$18)/('Ejercicio 3 - TIR'!$E$18-'Ejercicio 3 - TIR'!$C$18),'Ejercicio 3 - TIR'!$C$18+SQRT(('Ejercicio 3 - TIR'!$E$18-'Ejercicio 3 - TIR'!$C$18)*('Ejercicio 3 - TIR'!$D$18-'Ejercicio 3 - TIR'!$C$18)*N953),'Ejercicio 3 - TIR'!$E$18-SQRT(('Ejercicio 3 - TIR'!$E$18-'Ejercicio 3 - TIR'!$C$18)*('Ejercicio 3 - TIR'!$E$18-'Ejercicio 3 - TIR'!$D$18)*(1-N953)))</f>
        <v>38094.2474765856</v>
      </c>
      <c r="P953" s="27">
        <f ca="1" t="shared" si="7079"/>
        <v>0.183774329563978</v>
      </c>
      <c r="Q953" s="29">
        <f ca="1">IF(P953&lt;=('Ejercicio 3 - TIR'!$D$22-'Ejercicio 3 - TIR'!$C$22)/('Ejercicio 3 - TIR'!$E$22-'Ejercicio 3 - TIR'!$C$22),'Ejercicio 3 - TIR'!$C$22+SQRT(('Ejercicio 3 - TIR'!$E$22-'Ejercicio 3 - TIR'!$C$22)*('Ejercicio 3 - TIR'!$D$22-'Ejercicio 3 - TIR'!$C$22)*P953),'Ejercicio 3 - TIR'!$E$22-SQRT(('Ejercicio 3 - TIR'!$E$22-'Ejercicio 3 - TIR'!$C$22)*('Ejercicio 3 - TIR'!$E$22-'Ejercicio 3 - TIR'!$D$22)*(1-P953)))</f>
        <v>0.138187737440791</v>
      </c>
      <c r="R953" s="27">
        <f ca="1" t="shared" si="7079"/>
        <v>0.516338895212156</v>
      </c>
      <c r="S953" s="29">
        <f ca="1">IF(R953&lt;=('Ejercicio 3 - TIR'!$D$23-'Ejercicio 3 - TIR'!$C$23)/('Ejercicio 3 - TIR'!$E$23-'Ejercicio 3 - TIR'!$C$23),'Ejercicio 3 - TIR'!$C$23+SQRT(('Ejercicio 3 - TIR'!$E$23-'Ejercicio 3 - TIR'!$C$23)*('Ejercicio 3 - TIR'!$D$23-'Ejercicio 3 - TIR'!$C$23)*R953),'Ejercicio 3 - TIR'!$E$23-SQRT(('Ejercicio 3 - TIR'!$E$23-'Ejercicio 3 - TIR'!$C$23)*('Ejercicio 3 - TIR'!$E$23-'Ejercicio 3 - TIR'!$D$23)*(1-R953)))</f>
        <v>0.150494238043763</v>
      </c>
      <c r="T953" s="27">
        <f ca="1" t="shared" ref="T953:X953" si="7080">RAND()</f>
        <v>0.487859996014817</v>
      </c>
      <c r="U953" s="29">
        <f ca="1">IF(T953&lt;=('Ejercicio 3 - TIR'!$D$24-'Ejercicio 3 - TIR'!$C$24)/('Ejercicio 3 - TIR'!$E$24-'Ejercicio 3 - TIR'!$C$24),'Ejercicio 3 - TIR'!$C$24+SQRT(('Ejercicio 3 - TIR'!$E$24-'Ejercicio 3 - TIR'!$C$24)*('Ejercicio 3 - TIR'!$D$24-'Ejercicio 3 - TIR'!$C$24)*T953),'Ejercicio 3 - TIR'!$E$24-SQRT(('Ejercicio 3 - TIR'!$E$24-'Ejercicio 3 - TIR'!$C$24)*('Ejercicio 3 - TIR'!$E$24-'Ejercicio 3 - TIR'!$D$24)*(1-T953)))</f>
        <v>0.182131913024837</v>
      </c>
      <c r="V953" s="27">
        <f ca="1" t="shared" si="7080"/>
        <v>0.763284999116143</v>
      </c>
      <c r="W953" s="29">
        <f ca="1">IF(V953&lt;=('Ejercicio 3 - TIR'!$D$25-'Ejercicio 3 - TIR'!$C$25)/('Ejercicio 3 - TIR'!$E$25-'Ejercicio 3 - TIR'!$C$25),'Ejercicio 3 - TIR'!$C$25+SQRT(('Ejercicio 3 - TIR'!$E$25-'Ejercicio 3 - TIR'!$C$25)*('Ejercicio 3 - TIR'!$D$25-'Ejercicio 3 - TIR'!$C$25)*V953),'Ejercicio 3 - TIR'!$E$25-SQRT(('Ejercicio 3 - TIR'!$E$25-'Ejercicio 3 - TIR'!$C$25)*('Ejercicio 3 - TIR'!$E$25-'Ejercicio 3 - TIR'!$D$25)*(1-V953)))</f>
        <v>0.221216280589655</v>
      </c>
      <c r="X953" s="27">
        <f ca="1" t="shared" si="7080"/>
        <v>0.0571713399528582</v>
      </c>
      <c r="Y953" s="29">
        <f ca="1">IF(X953&lt;=('Ejercicio 3 - TIR'!$D$26-'Ejercicio 3 - TIR'!$C$26)/('Ejercicio 3 - TIR'!$E$26-'Ejercicio 3 - TIR'!$C$26),'Ejercicio 3 - TIR'!$C$26+SQRT(('Ejercicio 3 - TIR'!$E$26-'Ejercicio 3 - TIR'!$C$26)*('Ejercicio 3 - TIR'!$D$26-'Ejercicio 3 - TIR'!$C$26)*X953),'Ejercicio 3 - TIR'!$E$26-SQRT(('Ejercicio 3 - TIR'!$E$26-'Ejercicio 3 - TIR'!$C$26)*('Ejercicio 3 - TIR'!$E$26-'Ejercicio 3 - TIR'!$D$26)*(1-X953)))</f>
        <v>0.20242427534598</v>
      </c>
      <c r="Z953" s="27">
        <f ca="1" t="shared" si="6668"/>
        <v>1.13818773744079</v>
      </c>
      <c r="AA953" s="27">
        <f ca="1" t="shared" si="6669"/>
        <v>1.3094784337377</v>
      </c>
      <c r="AB953" s="27">
        <f ca="1" t="shared" si="6670"/>
        <v>1.54797624593911</v>
      </c>
      <c r="AC953" s="27">
        <f ca="1" t="shared" si="6671"/>
        <v>1.8904137935069</v>
      </c>
      <c r="AD953" s="27">
        <f ca="1" t="shared" si="6672"/>
        <v>2.27307943576158</v>
      </c>
      <c r="AE953" s="26">
        <f ca="1" t="shared" si="6673"/>
        <v>4816.28564025349</v>
      </c>
      <c r="AF953" s="26">
        <f ca="1" t="shared" si="6674"/>
        <v>5541.10887788456</v>
      </c>
      <c r="AG953" s="26">
        <f ca="1" t="shared" si="6675"/>
        <v>6550.32163809258</v>
      </c>
      <c r="AH953" s="26">
        <f ca="1" t="shared" si="6676"/>
        <v>7999.35942753736</v>
      </c>
      <c r="AI953" s="26">
        <f ca="1" t="shared" si="6677"/>
        <v>9618.62396288864</v>
      </c>
      <c r="AJ953" s="28">
        <f ca="1" t="shared" si="6678"/>
        <v>48045.9639081837</v>
      </c>
      <c r="AK953" s="28">
        <f ca="1" t="shared" si="6679"/>
        <v>52324.4904178851</v>
      </c>
      <c r="AL953" s="28">
        <f ca="1" t="shared" si="6680"/>
        <v>61850.8998917763</v>
      </c>
      <c r="AM953" s="28">
        <f ca="1" t="shared" si="6681"/>
        <v>65849.5158322478</v>
      </c>
      <c r="AN953" s="28">
        <f ca="1" t="shared" si="6682"/>
        <v>86591.2505598391</v>
      </c>
      <c r="AO953" s="28">
        <f ca="1">C953/'Ejercicio 3 - TIR'!$D$7</f>
        <v>13118.0764788887</v>
      </c>
      <c r="AP953" s="28">
        <f ca="1" t="shared" si="6683"/>
        <v>34927.887429295</v>
      </c>
      <c r="AQ953" s="28">
        <f ca="1" t="shared" si="6684"/>
        <v>39206.4139389964</v>
      </c>
      <c r="AR953" s="28">
        <f ca="1" t="shared" si="6685"/>
        <v>48732.8234128876</v>
      </c>
      <c r="AS953" s="28">
        <f ca="1" t="shared" si="6686"/>
        <v>52731.4393533591</v>
      </c>
      <c r="AT953" s="28">
        <f ca="1" t="shared" si="6687"/>
        <v>73473.1740809504</v>
      </c>
      <c r="AU953" s="28">
        <f ca="1">AP953*'Ejercicio 3 - TIR'!$D$5</f>
        <v>17463.9437146475</v>
      </c>
      <c r="AV953" s="28">
        <f ca="1">AQ953*'Ejercicio 3 - TIR'!$D$5</f>
        <v>19603.2069694982</v>
      </c>
      <c r="AW953" s="28">
        <f ca="1">AR953*'Ejercicio 3 - TIR'!$D$5</f>
        <v>24366.4117064438</v>
      </c>
      <c r="AX953" s="28">
        <f ca="1">AS953*'Ejercicio 3 - TIR'!$D$5</f>
        <v>26365.7196766796</v>
      </c>
      <c r="AY953" s="28">
        <f ca="1">AT953*'Ejercicio 3 - TIR'!$D$5</f>
        <v>36736.5870404752</v>
      </c>
      <c r="AZ953" s="28">
        <f ca="1" t="shared" ref="AZ953:BD953" si="7081">AJ953-AU953-AE953</f>
        <v>25765.7345532827</v>
      </c>
      <c r="BA953" s="28">
        <f ca="1" t="shared" si="7081"/>
        <v>27180.1745705023</v>
      </c>
      <c r="BB953" s="28">
        <f ca="1" t="shared" si="7081"/>
        <v>30934.1665472399</v>
      </c>
      <c r="BC953" s="28">
        <f ca="1" t="shared" si="7081"/>
        <v>31484.4367280309</v>
      </c>
      <c r="BD953" s="28">
        <f ca="1" t="shared" si="7081"/>
        <v>40236.0395564752</v>
      </c>
      <c r="BE953" s="28">
        <f ca="1" t="shared" ref="BE953:BI953" si="7082">AZ953/Z953</f>
        <v>22637.5084757254</v>
      </c>
      <c r="BF953" s="28">
        <f ca="1" t="shared" si="7082"/>
        <v>20756.4888968204</v>
      </c>
      <c r="BG953" s="28">
        <f ca="1" t="shared" si="7082"/>
        <v>19983.6183716586</v>
      </c>
      <c r="BH953" s="28">
        <f ca="1" t="shared" si="7082"/>
        <v>16654.7857596956</v>
      </c>
      <c r="BI953" s="28">
        <f ca="1" t="shared" si="7082"/>
        <v>17701.1145864308</v>
      </c>
      <c r="BJ953" s="28">
        <f ca="1" t="shared" si="6690"/>
        <v>79224.1051801341</v>
      </c>
      <c r="BK953" s="28">
        <f ca="1" t="shared" si="6691"/>
        <v>29818.4298809095</v>
      </c>
      <c r="BL953" s="28">
        <f ca="1" t="shared" si="6692"/>
        <v>109042.535061044</v>
      </c>
      <c r="BM953" s="28">
        <f ca="1">BK953*'Ejercicio 3 - TIR'!$D$5</f>
        <v>14909.2149404548</v>
      </c>
      <c r="BN953" s="28">
        <f ca="1" t="shared" si="6693"/>
        <v>94133.3201205888</v>
      </c>
      <c r="BO953" s="28">
        <f ca="1" t="shared" si="6694"/>
        <v>41412.2439540043</v>
      </c>
      <c r="BP953" s="28">
        <f ca="1" t="shared" si="6695"/>
        <v>-100443.588109003</v>
      </c>
      <c r="BQ953" s="28">
        <f ca="1" t="shared" ref="BQ953:BT953" si="7083">BE953</f>
        <v>22637.5084757254</v>
      </c>
      <c r="BR953" s="28">
        <f ca="1" t="shared" si="7083"/>
        <v>20756.4888968204</v>
      </c>
      <c r="BS953" s="28">
        <f ca="1" t="shared" si="7083"/>
        <v>19983.6183716586</v>
      </c>
      <c r="BT953" s="28">
        <f ca="1" t="shared" si="7083"/>
        <v>16654.7857596956</v>
      </c>
      <c r="BU953" s="28">
        <f ca="1" t="shared" si="6697"/>
        <v>59113.3585404351</v>
      </c>
      <c r="BV953" s="30">
        <f ca="1" t="shared" si="6698"/>
        <v>10.1288731621821</v>
      </c>
    </row>
    <row r="954" ht="15" customHeight="1" spans="1:74">
      <c r="A954" s="26">
        <v>953</v>
      </c>
      <c r="B954" s="27">
        <f ca="1" t="shared" ref="B954:F954" si="7084">RAND()</f>
        <v>0.615127474817412</v>
      </c>
      <c r="C954" s="28">
        <f ca="1">IF(B954&lt;=('Ejercicio 3 - TIR'!$D$13-'Ejercicio 3 - TIR'!$C$13)/('Ejercicio 3 - TIR'!$E$13-'Ejercicio 3 - TIR'!$C$13),'Ejercicio 3 - TIR'!$C$13+SQRT(('Ejercicio 3 - TIR'!$E$13-'Ejercicio 3 - TIR'!$C$13)*('Ejercicio 3 - TIR'!$D$13-'Ejercicio 3 - TIR'!$C$13)*B954),'Ejercicio 3 - TIR'!$E$13-SQRT(('Ejercicio 3 - TIR'!$E$13-'Ejercicio 3 - TIR'!$C$13)*('Ejercicio 3 - TIR'!$E$13-'Ejercicio 3 - TIR'!$D$13)*(1-B954)))</f>
        <v>78509.3734335384</v>
      </c>
      <c r="D954" s="27">
        <f ca="1" t="shared" si="7084"/>
        <v>0.568108583119681</v>
      </c>
      <c r="E954" s="28">
        <f ca="1">IF(D954&lt;=('Ejercicio 3 - TIR'!$D$14-'Ejercicio 3 - TIR'!$C$14)/('Ejercicio 3 - TIR'!$E$14-'Ejercicio 3 - TIR'!$C$14),'Ejercicio 3 - TIR'!$C$14+SQRT(('Ejercicio 3 - TIR'!$E$14-'Ejercicio 3 - TIR'!$C$14)*('Ejercicio 3 - TIR'!$D$14-'Ejercicio 3 - TIR'!$C$14)*D954),'Ejercicio 3 - TIR'!$E$14-SQRT(('Ejercicio 3 - TIR'!$E$14-'Ejercicio 3 - TIR'!$C$14)*('Ejercicio 3 - TIR'!$E$14-'Ejercicio 3 - TIR'!$D$14)*(1-D954)))</f>
        <v>31951.1670080658</v>
      </c>
      <c r="F954" s="27">
        <f ca="1" t="shared" si="7084"/>
        <v>0.838489121224188</v>
      </c>
      <c r="G954" s="28">
        <f ca="1">IF(F954&lt;=('Ejercicio 3 - TIR'!$D$18-'Ejercicio 3 - TIR'!$C$18)/('Ejercicio 3 - TIR'!$E$18-'Ejercicio 3 - TIR'!$C$18),'Ejercicio 3 - TIR'!$C$18+SQRT(('Ejercicio 3 - TIR'!$E$18-'Ejercicio 3 - TIR'!$C$18)*('Ejercicio 3 - TIR'!$D$18-'Ejercicio 3 - TIR'!$C$18)*F954),'Ejercicio 3 - TIR'!$E$18-SQRT(('Ejercicio 3 - TIR'!$E$18-'Ejercicio 3 - TIR'!$C$18)*('Ejercicio 3 - TIR'!$E$18-'Ejercicio 3 - TIR'!$D$18)*(1-F954)))</f>
        <v>41519.58107289</v>
      </c>
      <c r="H954" s="27">
        <f ca="1" t="shared" ref="H954:L954" si="7085">RAND()</f>
        <v>0.602907234651462</v>
      </c>
      <c r="I954" s="28">
        <f ca="1">IF(H954&lt;=('Ejercicio 3 - TIR'!$D$18-'Ejercicio 3 - TIR'!$C$18)/('Ejercicio 3 - TIR'!$E$18-'Ejercicio 3 - TIR'!$C$18),'Ejercicio 3 - TIR'!$C$18+SQRT(('Ejercicio 3 - TIR'!$E$18-'Ejercicio 3 - TIR'!$C$18)*('Ejercicio 3 - TIR'!$D$18-'Ejercicio 3 - TIR'!$C$18)*H954),'Ejercicio 3 - TIR'!$E$18-SQRT(('Ejercicio 3 - TIR'!$E$18-'Ejercicio 3 - TIR'!$C$18)*('Ejercicio 3 - TIR'!$E$18-'Ejercicio 3 - TIR'!$D$18)*(1-H954)))</f>
        <v>39509.788914467</v>
      </c>
      <c r="J954" s="27">
        <f ca="1" t="shared" si="7085"/>
        <v>0.0865272130798289</v>
      </c>
      <c r="K954" s="28">
        <f ca="1">IF(J954&lt;=('Ejercicio 3 - TIR'!$D$18-'Ejercicio 3 - TIR'!$C$18)/('Ejercicio 3 - TIR'!$E$18-'Ejercicio 3 - TIR'!$C$18),'Ejercicio 3 - TIR'!$C$18+SQRT(('Ejercicio 3 - TIR'!$E$18-'Ejercicio 3 - TIR'!$C$18)*('Ejercicio 3 - TIR'!$D$18-'Ejercicio 3 - TIR'!$C$18)*J954),'Ejercicio 3 - TIR'!$E$18-SQRT(('Ejercicio 3 - TIR'!$E$18-'Ejercicio 3 - TIR'!$C$18)*('Ejercicio 3 - TIR'!$E$18-'Ejercicio 3 - TIR'!$D$18)*(1-J954)))</f>
        <v>33602.6492976661</v>
      </c>
      <c r="L954" s="27">
        <f ca="1" t="shared" si="7085"/>
        <v>0.623909020130479</v>
      </c>
      <c r="M954" s="28">
        <f ca="1">IF(L954&lt;=('Ejercicio 3 - TIR'!$D$18-'Ejercicio 3 - TIR'!$C$18)/('Ejercicio 3 - TIR'!$E$18-'Ejercicio 3 - TIR'!$C$18),'Ejercicio 3 - TIR'!$C$18+SQRT(('Ejercicio 3 - TIR'!$E$18-'Ejercicio 3 - TIR'!$C$18)*('Ejercicio 3 - TIR'!$D$18-'Ejercicio 3 - TIR'!$C$18)*L954),'Ejercicio 3 - TIR'!$E$18-SQRT(('Ejercicio 3 - TIR'!$E$18-'Ejercicio 3 - TIR'!$C$18)*('Ejercicio 3 - TIR'!$E$18-'Ejercicio 3 - TIR'!$D$18)*(1-L954)))</f>
        <v>39674.0039807503</v>
      </c>
      <c r="N954" s="27">
        <f ca="1" t="shared" ref="N954:R954" si="7086">RAND()</f>
        <v>0.449993023874858</v>
      </c>
      <c r="O954" s="28">
        <f ca="1">IF(N954&lt;=('Ejercicio 3 - TIR'!$D$18-'Ejercicio 3 - TIR'!$C$18)/('Ejercicio 3 - TIR'!$E$18-'Ejercicio 3 - TIR'!$C$18),'Ejercicio 3 - TIR'!$C$18+SQRT(('Ejercicio 3 - TIR'!$E$18-'Ejercicio 3 - TIR'!$C$18)*('Ejercicio 3 - TIR'!$D$18-'Ejercicio 3 - TIR'!$C$18)*N954),'Ejercicio 3 - TIR'!$E$18-SQRT(('Ejercicio 3 - TIR'!$E$18-'Ejercicio 3 - TIR'!$C$18)*('Ejercicio 3 - TIR'!$E$18-'Ejercicio 3 - TIR'!$D$18)*(1-N954)))</f>
        <v>38215.7746793123</v>
      </c>
      <c r="P954" s="27">
        <f ca="1" t="shared" si="7086"/>
        <v>0.626699766292309</v>
      </c>
      <c r="Q954" s="29">
        <f ca="1">IF(P954&lt;=('Ejercicio 3 - TIR'!$D$22-'Ejercicio 3 - TIR'!$C$22)/('Ejercicio 3 - TIR'!$E$22-'Ejercicio 3 - TIR'!$C$22),'Ejercicio 3 - TIR'!$C$22+SQRT(('Ejercicio 3 - TIR'!$E$22-'Ejercicio 3 - TIR'!$C$22)*('Ejercicio 3 - TIR'!$D$22-'Ejercicio 3 - TIR'!$C$22)*P954),'Ejercicio 3 - TIR'!$E$22-SQRT(('Ejercicio 3 - TIR'!$E$22-'Ejercicio 3 - TIR'!$C$22)*('Ejercicio 3 - TIR'!$E$22-'Ejercicio 3 - TIR'!$D$22)*(1-P954)))</f>
        <v>0.154078186393043</v>
      </c>
      <c r="R954" s="27">
        <f ca="1" t="shared" si="7086"/>
        <v>0.832646132385761</v>
      </c>
      <c r="S954" s="29">
        <f ca="1">IF(R954&lt;=('Ejercicio 3 - TIR'!$D$23-'Ejercicio 3 - TIR'!$C$23)/('Ejercicio 3 - TIR'!$E$23-'Ejercicio 3 - TIR'!$C$23),'Ejercicio 3 - TIR'!$C$23+SQRT(('Ejercicio 3 - TIR'!$E$23-'Ejercicio 3 - TIR'!$C$23)*('Ejercicio 3 - TIR'!$D$23-'Ejercicio 3 - TIR'!$C$23)*R954),'Ejercicio 3 - TIR'!$E$23-SQRT(('Ejercicio 3 - TIR'!$E$23-'Ejercicio 3 - TIR'!$C$23)*('Ejercicio 3 - TIR'!$E$23-'Ejercicio 3 - TIR'!$D$23)*(1-R954)))</f>
        <v>0.162643820647803</v>
      </c>
      <c r="T954" s="27">
        <f ca="1" t="shared" ref="T954:X954" si="7087">RAND()</f>
        <v>0.438082626459587</v>
      </c>
      <c r="U954" s="29">
        <f ca="1">IF(T954&lt;=('Ejercicio 3 - TIR'!$D$24-'Ejercicio 3 - TIR'!$C$24)/('Ejercicio 3 - TIR'!$E$24-'Ejercicio 3 - TIR'!$C$24),'Ejercicio 3 - TIR'!$C$24+SQRT(('Ejercicio 3 - TIR'!$E$24-'Ejercicio 3 - TIR'!$C$24)*('Ejercicio 3 - TIR'!$D$24-'Ejercicio 3 - TIR'!$C$24)*T954),'Ejercicio 3 - TIR'!$E$24-SQRT(('Ejercicio 3 - TIR'!$E$24-'Ejercicio 3 - TIR'!$C$24)*('Ejercicio 3 - TIR'!$E$24-'Ejercicio 3 - TIR'!$D$24)*(1-T954)))</f>
        <v>0.180334288788512</v>
      </c>
      <c r="V954" s="27">
        <f ca="1" t="shared" si="7087"/>
        <v>0.338203824721687</v>
      </c>
      <c r="W954" s="29">
        <f ca="1">IF(V954&lt;=('Ejercicio 3 - TIR'!$D$25-'Ejercicio 3 - TIR'!$C$25)/('Ejercicio 3 - TIR'!$E$25-'Ejercicio 3 - TIR'!$C$25),'Ejercicio 3 - TIR'!$C$25+SQRT(('Ejercicio 3 - TIR'!$E$25-'Ejercicio 3 - TIR'!$C$25)*('Ejercicio 3 - TIR'!$D$25-'Ejercicio 3 - TIR'!$C$25)*V954),'Ejercicio 3 - TIR'!$E$25-SQRT(('Ejercicio 3 - TIR'!$E$25-'Ejercicio 3 - TIR'!$C$25)*('Ejercicio 3 - TIR'!$E$25-'Ejercicio 3 - TIR'!$D$25)*(1-V954)))</f>
        <v>0.201872184617686</v>
      </c>
      <c r="X954" s="27">
        <f ca="1" t="shared" si="7087"/>
        <v>0.354322919810316</v>
      </c>
      <c r="Y954" s="29">
        <f ca="1">IF(X954&lt;=('Ejercicio 3 - TIR'!$D$26-'Ejercicio 3 - TIR'!$C$26)/('Ejercicio 3 - TIR'!$E$26-'Ejercicio 3 - TIR'!$C$26),'Ejercicio 3 - TIR'!$C$26+SQRT(('Ejercicio 3 - TIR'!$E$26-'Ejercicio 3 - TIR'!$C$26)*('Ejercicio 3 - TIR'!$D$26-'Ejercicio 3 - TIR'!$C$26)*X954),'Ejercicio 3 - TIR'!$E$26-SQRT(('Ejercicio 3 - TIR'!$E$26-'Ejercicio 3 - TIR'!$C$26)*('Ejercicio 3 - TIR'!$E$26-'Ejercicio 3 - TIR'!$D$26)*(1-X954)))</f>
        <v>0.220952085277935</v>
      </c>
      <c r="Z954" s="27">
        <f ca="1" t="shared" si="6668"/>
        <v>1.15407818639304</v>
      </c>
      <c r="AA954" s="27">
        <f ca="1" t="shared" si="6669"/>
        <v>1.34178187195429</v>
      </c>
      <c r="AB954" s="27">
        <f ca="1" t="shared" si="6670"/>
        <v>1.58375115154249</v>
      </c>
      <c r="AC954" s="27">
        <f ca="1" t="shared" si="6671"/>
        <v>1.90346645639515</v>
      </c>
      <c r="AD954" s="27">
        <f ca="1" t="shared" si="6672"/>
        <v>2.32404133919226</v>
      </c>
      <c r="AE954" s="26">
        <f ca="1" t="shared" si="6673"/>
        <v>4922.977865744</v>
      </c>
      <c r="AF954" s="26">
        <f ca="1" t="shared" si="6674"/>
        <v>5723.66979479317</v>
      </c>
      <c r="AG954" s="26">
        <f ca="1" t="shared" si="6675"/>
        <v>6755.84371649749</v>
      </c>
      <c r="AH954" s="26">
        <f ca="1" t="shared" si="6676"/>
        <v>8119.6606464825</v>
      </c>
      <c r="AI954" s="26">
        <f ca="1" t="shared" si="6677"/>
        <v>9913.71659807199</v>
      </c>
      <c r="AJ954" s="28">
        <f ca="1" t="shared" si="6678"/>
        <v>47916.8428243997</v>
      </c>
      <c r="AK954" s="28">
        <f ca="1" t="shared" si="6679"/>
        <v>53013.5185301725</v>
      </c>
      <c r="AL954" s="28">
        <f ca="1" t="shared" si="6680"/>
        <v>53218.2345200572</v>
      </c>
      <c r="AM954" s="28">
        <f ca="1" t="shared" si="6681"/>
        <v>75518.1357682457</v>
      </c>
      <c r="AN954" s="28">
        <f ca="1" t="shared" si="6682"/>
        <v>88815.0401639785</v>
      </c>
      <c r="AO954" s="28">
        <f ca="1">C954/'Ejercicio 3 - TIR'!$D$7</f>
        <v>15701.8746867077</v>
      </c>
      <c r="AP954" s="28">
        <f ca="1" t="shared" si="6683"/>
        <v>32214.9681376921</v>
      </c>
      <c r="AQ954" s="28">
        <f ca="1" t="shared" si="6684"/>
        <v>37311.6438434649</v>
      </c>
      <c r="AR954" s="28">
        <f ca="1" t="shared" si="6685"/>
        <v>37516.3598333495</v>
      </c>
      <c r="AS954" s="28">
        <f ca="1" t="shared" si="6686"/>
        <v>59816.261081538</v>
      </c>
      <c r="AT954" s="28">
        <f ca="1" t="shared" si="6687"/>
        <v>73113.1654772708</v>
      </c>
      <c r="AU954" s="28">
        <f ca="1">AP954*'Ejercicio 3 - TIR'!$D$5</f>
        <v>16107.484068846</v>
      </c>
      <c r="AV954" s="28">
        <f ca="1">AQ954*'Ejercicio 3 - TIR'!$D$5</f>
        <v>18655.8219217324</v>
      </c>
      <c r="AW954" s="28">
        <f ca="1">AR954*'Ejercicio 3 - TIR'!$D$5</f>
        <v>18758.1799166748</v>
      </c>
      <c r="AX954" s="28">
        <f ca="1">AS954*'Ejercicio 3 - TIR'!$D$5</f>
        <v>29908.130540769</v>
      </c>
      <c r="AY954" s="28">
        <f ca="1">AT954*'Ejercicio 3 - TIR'!$D$5</f>
        <v>36556.5827386354</v>
      </c>
      <c r="AZ954" s="28">
        <f ca="1" t="shared" ref="AZ954:BD954" si="7088">AJ954-AU954-AE954</f>
        <v>26886.3808898097</v>
      </c>
      <c r="BA954" s="28">
        <f ca="1" t="shared" si="7088"/>
        <v>28634.0268136469</v>
      </c>
      <c r="BB954" s="28">
        <f ca="1" t="shared" si="7088"/>
        <v>27704.210886885</v>
      </c>
      <c r="BC954" s="28">
        <f ca="1" t="shared" si="7088"/>
        <v>37490.3445809942</v>
      </c>
      <c r="BD954" s="28">
        <f ca="1" t="shared" si="7088"/>
        <v>42344.7408272711</v>
      </c>
      <c r="BE954" s="28">
        <f ca="1" t="shared" ref="BE954:BI954" si="7089">AZ954/Z954</f>
        <v>23296.8452283466</v>
      </c>
      <c r="BF954" s="28">
        <f ca="1" t="shared" si="7089"/>
        <v>21340.2993527865</v>
      </c>
      <c r="BG954" s="28">
        <f ca="1" t="shared" si="7089"/>
        <v>17492.7802640601</v>
      </c>
      <c r="BH954" s="28">
        <f ca="1" t="shared" si="7089"/>
        <v>19695.8262411384</v>
      </c>
      <c r="BI954" s="28">
        <f ca="1" t="shared" si="7089"/>
        <v>18220.3044813258</v>
      </c>
      <c r="BJ954" s="28">
        <f ca="1" t="shared" si="6690"/>
        <v>74255.8329621808</v>
      </c>
      <c r="BK954" s="28">
        <f ca="1" t="shared" si="6691"/>
        <v>36491.8058747251</v>
      </c>
      <c r="BL954" s="28">
        <f ca="1" t="shared" si="6692"/>
        <v>110747.638836906</v>
      </c>
      <c r="BM954" s="28">
        <f ca="1">BK954*'Ejercicio 3 - TIR'!$D$5</f>
        <v>18245.9029373626</v>
      </c>
      <c r="BN954" s="28">
        <f ca="1" t="shared" si="6693"/>
        <v>92501.7358995434</v>
      </c>
      <c r="BO954" s="28">
        <f ca="1" t="shared" si="6694"/>
        <v>39802.1043514197</v>
      </c>
      <c r="BP954" s="28">
        <f ca="1" t="shared" si="6695"/>
        <v>-110460.540441604</v>
      </c>
      <c r="BQ954" s="28">
        <f ca="1" t="shared" ref="BQ954:BT954" si="7090">BE954</f>
        <v>23296.8452283466</v>
      </c>
      <c r="BR954" s="28">
        <f ca="1" t="shared" si="7090"/>
        <v>21340.2993527865</v>
      </c>
      <c r="BS954" s="28">
        <f ca="1" t="shared" si="7090"/>
        <v>17492.7802640601</v>
      </c>
      <c r="BT954" s="28">
        <f ca="1" t="shared" si="7090"/>
        <v>19695.8262411384</v>
      </c>
      <c r="BU954" s="28">
        <f ca="1" t="shared" si="6697"/>
        <v>58022.4088327455</v>
      </c>
      <c r="BV954" s="30">
        <f ca="1" t="shared" si="6698"/>
        <v>7.18238762075689</v>
      </c>
    </row>
    <row r="955" ht="15" customHeight="1" spans="1:74">
      <c r="A955" s="26">
        <v>954</v>
      </c>
      <c r="B955" s="27">
        <f ca="1" t="shared" ref="B955:F955" si="7091">RAND()</f>
        <v>0.636772201005208</v>
      </c>
      <c r="C955" s="28">
        <f ca="1">IF(B955&lt;=('Ejercicio 3 - TIR'!$D$13-'Ejercicio 3 - TIR'!$C$13)/('Ejercicio 3 - TIR'!$E$13-'Ejercicio 3 - TIR'!$C$13),'Ejercicio 3 - TIR'!$C$13+SQRT(('Ejercicio 3 - TIR'!$E$13-'Ejercicio 3 - TIR'!$C$13)*('Ejercicio 3 - TIR'!$D$13-'Ejercicio 3 - TIR'!$C$13)*B955),'Ejercicio 3 - TIR'!$E$13-SQRT(('Ejercicio 3 - TIR'!$E$13-'Ejercicio 3 - TIR'!$C$13)*('Ejercicio 3 - TIR'!$E$13-'Ejercicio 3 - TIR'!$D$13)*(1-B955)))</f>
        <v>79122.419709321</v>
      </c>
      <c r="D955" s="27">
        <f ca="1" t="shared" si="7091"/>
        <v>0.904533154642586</v>
      </c>
      <c r="E955" s="28">
        <f ca="1">IF(D955&lt;=('Ejercicio 3 - TIR'!$D$14-'Ejercicio 3 - TIR'!$C$14)/('Ejercicio 3 - TIR'!$E$14-'Ejercicio 3 - TIR'!$C$14),'Ejercicio 3 - TIR'!$C$14+SQRT(('Ejercicio 3 - TIR'!$E$14-'Ejercicio 3 - TIR'!$C$14)*('Ejercicio 3 - TIR'!$D$14-'Ejercicio 3 - TIR'!$C$14)*D955),'Ejercicio 3 - TIR'!$E$14-SQRT(('Ejercicio 3 - TIR'!$E$14-'Ejercicio 3 - TIR'!$C$14)*('Ejercicio 3 - TIR'!$E$14-'Ejercicio 3 - TIR'!$D$14)*(1-D955)))</f>
        <v>36215.8188727795</v>
      </c>
      <c r="F955" s="27">
        <f ca="1" t="shared" si="7091"/>
        <v>0.980993888481422</v>
      </c>
      <c r="G955" s="28">
        <f ca="1">IF(F955&lt;=('Ejercicio 3 - TIR'!$D$18-'Ejercicio 3 - TIR'!$C$18)/('Ejercicio 3 - TIR'!$E$18-'Ejercicio 3 - TIR'!$C$18),'Ejercicio 3 - TIR'!$C$18+SQRT(('Ejercicio 3 - TIR'!$E$18-'Ejercicio 3 - TIR'!$C$18)*('Ejercicio 3 - TIR'!$D$18-'Ejercicio 3 - TIR'!$C$18)*F955),'Ejercicio 3 - TIR'!$E$18-SQRT(('Ejercicio 3 - TIR'!$E$18-'Ejercicio 3 - TIR'!$C$18)*('Ejercicio 3 - TIR'!$E$18-'Ejercicio 3 - TIR'!$D$18)*(1-F955)))</f>
        <v>43806.0743892967</v>
      </c>
      <c r="H955" s="27">
        <f ca="1" t="shared" ref="H955:L955" si="7092">RAND()</f>
        <v>0.0518457396421383</v>
      </c>
      <c r="I955" s="28">
        <f ca="1">IF(H955&lt;=('Ejercicio 3 - TIR'!$D$18-'Ejercicio 3 - TIR'!$C$18)/('Ejercicio 3 - TIR'!$E$18-'Ejercicio 3 - TIR'!$C$18),'Ejercicio 3 - TIR'!$C$18+SQRT(('Ejercicio 3 - TIR'!$E$18-'Ejercicio 3 - TIR'!$C$18)*('Ejercicio 3 - TIR'!$D$18-'Ejercicio 3 - TIR'!$C$18)*H955),'Ejercicio 3 - TIR'!$E$18-SQRT(('Ejercicio 3 - TIR'!$E$18-'Ejercicio 3 - TIR'!$C$18)*('Ejercicio 3 - TIR'!$E$18-'Ejercicio 3 - TIR'!$D$18)*(1-H955)))</f>
        <v>32788.7023767912</v>
      </c>
      <c r="J955" s="27">
        <f ca="1" t="shared" si="7092"/>
        <v>0.597710802970008</v>
      </c>
      <c r="K955" s="28">
        <f ca="1">IF(J955&lt;=('Ejercicio 3 - TIR'!$D$18-'Ejercicio 3 - TIR'!$C$18)/('Ejercicio 3 - TIR'!$E$18-'Ejercicio 3 - TIR'!$C$18),'Ejercicio 3 - TIR'!$C$18+SQRT(('Ejercicio 3 - TIR'!$E$18-'Ejercicio 3 - TIR'!$C$18)*('Ejercicio 3 - TIR'!$D$18-'Ejercicio 3 - TIR'!$C$18)*J955),'Ejercicio 3 - TIR'!$E$18-SQRT(('Ejercicio 3 - TIR'!$E$18-'Ejercicio 3 - TIR'!$C$18)*('Ejercicio 3 - TIR'!$E$18-'Ejercicio 3 - TIR'!$D$18)*(1-J955)))</f>
        <v>39468.7179937678</v>
      </c>
      <c r="L955" s="27">
        <f ca="1" t="shared" si="7092"/>
        <v>0.417850156223551</v>
      </c>
      <c r="M955" s="28">
        <f ca="1">IF(L955&lt;=('Ejercicio 3 - TIR'!$D$18-'Ejercicio 3 - TIR'!$C$18)/('Ejercicio 3 - TIR'!$E$18-'Ejercicio 3 - TIR'!$C$18),'Ejercicio 3 - TIR'!$C$18+SQRT(('Ejercicio 3 - TIR'!$E$18-'Ejercicio 3 - TIR'!$C$18)*('Ejercicio 3 - TIR'!$D$18-'Ejercicio 3 - TIR'!$C$18)*L955),'Ejercicio 3 - TIR'!$E$18-SQRT(('Ejercicio 3 - TIR'!$E$18-'Ejercicio 3 - TIR'!$C$18)*('Ejercicio 3 - TIR'!$E$18-'Ejercicio 3 - TIR'!$D$18)*(1-L955)))</f>
        <v>37916.9137568583</v>
      </c>
      <c r="N955" s="27">
        <f ca="1" t="shared" ref="N955:R955" si="7093">RAND()</f>
        <v>0.0611700066204963</v>
      </c>
      <c r="O955" s="28">
        <f ca="1">IF(N955&lt;=('Ejercicio 3 - TIR'!$D$18-'Ejercicio 3 - TIR'!$C$18)/('Ejercicio 3 - TIR'!$E$18-'Ejercicio 3 - TIR'!$C$18),'Ejercicio 3 - TIR'!$C$18+SQRT(('Ejercicio 3 - TIR'!$E$18-'Ejercicio 3 - TIR'!$C$18)*('Ejercicio 3 - TIR'!$D$18-'Ejercicio 3 - TIR'!$C$18)*N955),'Ejercicio 3 - TIR'!$E$18-SQRT(('Ejercicio 3 - TIR'!$E$18-'Ejercicio 3 - TIR'!$C$18)*('Ejercicio 3 - TIR'!$E$18-'Ejercicio 3 - TIR'!$D$18)*(1-N955)))</f>
        <v>33029.1089437448</v>
      </c>
      <c r="P955" s="27">
        <f ca="1" t="shared" si="7093"/>
        <v>0.402651092013016</v>
      </c>
      <c r="Q955" s="29">
        <f ca="1">IF(P955&lt;=('Ejercicio 3 - TIR'!$D$22-'Ejercicio 3 - TIR'!$C$22)/('Ejercicio 3 - TIR'!$E$22-'Ejercicio 3 - TIR'!$C$22),'Ejercicio 3 - TIR'!$C$22+SQRT(('Ejercicio 3 - TIR'!$E$22-'Ejercicio 3 - TIR'!$C$22)*('Ejercicio 3 - TIR'!$D$22-'Ejercicio 3 - TIR'!$C$22)*P955),'Ejercicio 3 - TIR'!$E$22-SQRT(('Ejercicio 3 - TIR'!$E$22-'Ejercicio 3 - TIR'!$C$22)*('Ejercicio 3 - TIR'!$E$22-'Ejercicio 3 - TIR'!$D$22)*(1-P955)))</f>
        <v>0.146921589210584</v>
      </c>
      <c r="R955" s="27">
        <f ca="1" t="shared" si="7093"/>
        <v>0.172960977297283</v>
      </c>
      <c r="S955" s="29">
        <f ca="1">IF(R955&lt;=('Ejercicio 3 - TIR'!$D$23-'Ejercicio 3 - TIR'!$C$23)/('Ejercicio 3 - TIR'!$E$23-'Ejercicio 3 - TIR'!$C$23),'Ejercicio 3 - TIR'!$C$23+SQRT(('Ejercicio 3 - TIR'!$E$23-'Ejercicio 3 - TIR'!$C$23)*('Ejercicio 3 - TIR'!$D$23-'Ejercicio 3 - TIR'!$C$23)*R955),'Ejercicio 3 - TIR'!$E$23-SQRT(('Ejercicio 3 - TIR'!$E$23-'Ejercicio 3 - TIR'!$C$23)*('Ejercicio 3 - TIR'!$E$23-'Ejercicio 3 - TIR'!$D$23)*(1-R955)))</f>
        <v>0.137644539074034</v>
      </c>
      <c r="T955" s="27">
        <f ca="1" t="shared" ref="T955:X955" si="7094">RAND()</f>
        <v>0.282357168053279</v>
      </c>
      <c r="U955" s="29">
        <f ca="1">IF(T955&lt;=('Ejercicio 3 - TIR'!$D$24-'Ejercicio 3 - TIR'!$C$24)/('Ejercicio 3 - TIR'!$E$24-'Ejercicio 3 - TIR'!$C$24),'Ejercicio 3 - TIR'!$C$24+SQRT(('Ejercicio 3 - TIR'!$E$24-'Ejercicio 3 - TIR'!$C$24)*('Ejercicio 3 - TIR'!$D$24-'Ejercicio 3 - TIR'!$C$24)*T955),'Ejercicio 3 - TIR'!$E$24-SQRT(('Ejercicio 3 - TIR'!$E$24-'Ejercicio 3 - TIR'!$C$24)*('Ejercicio 3 - TIR'!$E$24-'Ejercicio 3 - TIR'!$D$24)*(1-T955)))</f>
        <v>0.174350565761639</v>
      </c>
      <c r="V955" s="27">
        <f ca="1" t="shared" si="7094"/>
        <v>0.488439238021785</v>
      </c>
      <c r="W955" s="29">
        <f ca="1">IF(V955&lt;=('Ejercicio 3 - TIR'!$D$25-'Ejercicio 3 - TIR'!$C$25)/('Ejercicio 3 - TIR'!$E$25-'Ejercicio 3 - TIR'!$C$25),'Ejercicio 3 - TIR'!$C$25+SQRT(('Ejercicio 3 - TIR'!$E$25-'Ejercicio 3 - TIR'!$C$25)*('Ejercicio 3 - TIR'!$D$25-'Ejercicio 3 - TIR'!$C$25)*V955),'Ejercicio 3 - TIR'!$E$25-SQRT(('Ejercicio 3 - TIR'!$E$25-'Ejercicio 3 - TIR'!$C$25)*('Ejercicio 3 - TIR'!$E$25-'Ejercicio 3 - TIR'!$D$25)*(1-V955)))</f>
        <v>0.207686140959211</v>
      </c>
      <c r="X955" s="27">
        <f ca="1" t="shared" si="7094"/>
        <v>0.360694815951813</v>
      </c>
      <c r="Y955" s="29">
        <f ca="1">IF(X955&lt;=('Ejercicio 3 - TIR'!$D$26-'Ejercicio 3 - TIR'!$C$26)/('Ejercicio 3 - TIR'!$E$26-'Ejercicio 3 - TIR'!$C$26),'Ejercicio 3 - TIR'!$C$26+SQRT(('Ejercicio 3 - TIR'!$E$26-'Ejercicio 3 - TIR'!$C$26)*('Ejercicio 3 - TIR'!$D$26-'Ejercicio 3 - TIR'!$C$26)*X955),'Ejercicio 3 - TIR'!$E$26-SQRT(('Ejercicio 3 - TIR'!$E$26-'Ejercicio 3 - TIR'!$C$26)*('Ejercicio 3 - TIR'!$E$26-'Ejercicio 3 - TIR'!$D$26)*(1-X955)))</f>
        <v>0.221244166299335</v>
      </c>
      <c r="Z955" s="27">
        <f ca="1" t="shared" si="6668"/>
        <v>1.14692158921058</v>
      </c>
      <c r="AA955" s="27">
        <f ca="1" t="shared" si="6669"/>
        <v>1.30478908271153</v>
      </c>
      <c r="AB955" s="27">
        <f ca="1" t="shared" si="6670"/>
        <v>1.5322797974819</v>
      </c>
      <c r="AC955" s="27">
        <f ca="1" t="shared" si="6671"/>
        <v>1.85051307549068</v>
      </c>
      <c r="AD955" s="27">
        <f ca="1" t="shared" si="6672"/>
        <v>2.25992829810363</v>
      </c>
      <c r="AE955" s="26">
        <f ca="1" t="shared" si="6673"/>
        <v>5320.88566335142</v>
      </c>
      <c r="AF955" s="26">
        <f ca="1" t="shared" si="6674"/>
        <v>6053.27651794906</v>
      </c>
      <c r="AG955" s="26">
        <f ca="1" t="shared" si="6675"/>
        <v>7108.66870356512</v>
      </c>
      <c r="AH955" s="26">
        <f ca="1" t="shared" si="6676"/>
        <v>8585.04067396607</v>
      </c>
      <c r="AI955" s="26">
        <f ca="1" t="shared" si="6677"/>
        <v>10484.4308405236</v>
      </c>
      <c r="AJ955" s="28">
        <f ca="1" t="shared" si="6678"/>
        <v>50242.1324556492</v>
      </c>
      <c r="AK955" s="28">
        <f ca="1" t="shared" si="6679"/>
        <v>42782.3408975148</v>
      </c>
      <c r="AL955" s="28">
        <f ca="1" t="shared" si="6680"/>
        <v>60477.1192143606</v>
      </c>
      <c r="AM955" s="28">
        <f ca="1" t="shared" si="6681"/>
        <v>70165.7446893186</v>
      </c>
      <c r="AN955" s="28">
        <f ca="1" t="shared" si="6682"/>
        <v>74643.4179631164</v>
      </c>
      <c r="AO955" s="28">
        <f ca="1">C955/'Ejercicio 3 - TIR'!$D$7</f>
        <v>15824.4839418642</v>
      </c>
      <c r="AP955" s="28">
        <f ca="1" t="shared" si="6683"/>
        <v>34417.648513785</v>
      </c>
      <c r="AQ955" s="28">
        <f ca="1" t="shared" si="6684"/>
        <v>26957.8569556506</v>
      </c>
      <c r="AR955" s="28">
        <f ca="1" t="shared" si="6685"/>
        <v>44652.6352724964</v>
      </c>
      <c r="AS955" s="28">
        <f ca="1" t="shared" si="6686"/>
        <v>54341.2607474544</v>
      </c>
      <c r="AT955" s="28">
        <f ca="1" t="shared" si="6687"/>
        <v>58818.9340212522</v>
      </c>
      <c r="AU955" s="28">
        <f ca="1">AP955*'Ejercicio 3 - TIR'!$D$5</f>
        <v>17208.8242568925</v>
      </c>
      <c r="AV955" s="28">
        <f ca="1">AQ955*'Ejercicio 3 - TIR'!$D$5</f>
        <v>13478.9284778253</v>
      </c>
      <c r="AW955" s="28">
        <f ca="1">AR955*'Ejercicio 3 - TIR'!$D$5</f>
        <v>22326.3176362482</v>
      </c>
      <c r="AX955" s="28">
        <f ca="1">AS955*'Ejercicio 3 - TIR'!$D$5</f>
        <v>27170.6303737272</v>
      </c>
      <c r="AY955" s="28">
        <f ca="1">AT955*'Ejercicio 3 - TIR'!$D$5</f>
        <v>29409.4670106261</v>
      </c>
      <c r="AZ955" s="28">
        <f ca="1" t="shared" ref="AZ955:BD955" si="7095">AJ955-AU955-AE955</f>
        <v>27712.4225354053</v>
      </c>
      <c r="BA955" s="28">
        <f ca="1" t="shared" si="7095"/>
        <v>23250.1359017405</v>
      </c>
      <c r="BB955" s="28">
        <f ca="1" t="shared" si="7095"/>
        <v>31042.1328745473</v>
      </c>
      <c r="BC955" s="28">
        <f ca="1" t="shared" si="7095"/>
        <v>34410.0736416253</v>
      </c>
      <c r="BD955" s="28">
        <f ca="1" t="shared" si="7095"/>
        <v>34749.5201119667</v>
      </c>
      <c r="BE955" s="28">
        <f ca="1" t="shared" ref="BE955:BI955" si="7096">AZ955/Z955</f>
        <v>24162.4386497768</v>
      </c>
      <c r="BF955" s="28">
        <f ca="1" t="shared" si="7096"/>
        <v>17819.0760558967</v>
      </c>
      <c r="BG955" s="28">
        <f ca="1" t="shared" si="7096"/>
        <v>20258.7888488519</v>
      </c>
      <c r="BH955" s="28">
        <f ca="1" t="shared" si="7096"/>
        <v>18594.882736779</v>
      </c>
      <c r="BI955" s="28">
        <f ca="1" t="shared" si="7096"/>
        <v>15376.3816936697</v>
      </c>
      <c r="BJ955" s="28">
        <f ca="1" t="shared" si="6690"/>
        <v>81845.1539095897</v>
      </c>
      <c r="BK955" s="28">
        <f ca="1" t="shared" si="6691"/>
        <v>35762.1990631053</v>
      </c>
      <c r="BL955" s="28">
        <f ca="1" t="shared" si="6692"/>
        <v>117607.352972695</v>
      </c>
      <c r="BM955" s="28">
        <f ca="1">BK955*'Ejercicio 3 - TIR'!$D$5</f>
        <v>17881.0995315527</v>
      </c>
      <c r="BN955" s="28">
        <f ca="1" t="shared" si="6693"/>
        <v>99726.2534411424</v>
      </c>
      <c r="BO955" s="28">
        <f ca="1" t="shared" si="6694"/>
        <v>44128.0608437116</v>
      </c>
      <c r="BP955" s="28">
        <f ca="1" t="shared" si="6695"/>
        <v>-115338.2385821</v>
      </c>
      <c r="BQ955" s="28">
        <f ca="1" t="shared" ref="BQ955:BT955" si="7097">BE955</f>
        <v>24162.4386497768</v>
      </c>
      <c r="BR955" s="28">
        <f ca="1" t="shared" si="7097"/>
        <v>17819.0760558967</v>
      </c>
      <c r="BS955" s="28">
        <f ca="1" t="shared" si="7097"/>
        <v>20258.7888488519</v>
      </c>
      <c r="BT955" s="28">
        <f ca="1" t="shared" si="7097"/>
        <v>18594.882736779</v>
      </c>
      <c r="BU955" s="28">
        <f ca="1" t="shared" si="6697"/>
        <v>59504.4425373812</v>
      </c>
      <c r="BV955" s="30">
        <f ca="1" t="shared" si="6698"/>
        <v>5.86864192408707</v>
      </c>
    </row>
    <row r="956" ht="15" customHeight="1" spans="1:74">
      <c r="A956" s="26">
        <v>955</v>
      </c>
      <c r="B956" s="27">
        <f ca="1" t="shared" ref="B956:F956" si="7098">RAND()</f>
        <v>0.825321063777056</v>
      </c>
      <c r="C956" s="28">
        <f ca="1">IF(B956&lt;=('Ejercicio 3 - TIR'!$D$13-'Ejercicio 3 - TIR'!$C$13)/('Ejercicio 3 - TIR'!$E$13-'Ejercicio 3 - TIR'!$C$13),'Ejercicio 3 - TIR'!$C$13+SQRT(('Ejercicio 3 - TIR'!$E$13-'Ejercicio 3 - TIR'!$C$13)*('Ejercicio 3 - TIR'!$D$13-'Ejercicio 3 - TIR'!$C$13)*B956),'Ejercicio 3 - TIR'!$E$13-SQRT(('Ejercicio 3 - TIR'!$E$13-'Ejercicio 3 - TIR'!$C$13)*('Ejercicio 3 - TIR'!$E$13-'Ejercicio 3 - TIR'!$D$13)*(1-B956)))</f>
        <v>85521.9226598442</v>
      </c>
      <c r="D956" s="27">
        <f ca="1" t="shared" si="7098"/>
        <v>0.621634847912832</v>
      </c>
      <c r="E956" s="28">
        <f ca="1">IF(D956&lt;=('Ejercicio 3 - TIR'!$D$14-'Ejercicio 3 - TIR'!$C$14)/('Ejercicio 3 - TIR'!$E$14-'Ejercicio 3 - TIR'!$C$14),'Ejercicio 3 - TIR'!$C$14+SQRT(('Ejercicio 3 - TIR'!$E$14-'Ejercicio 3 - TIR'!$C$14)*('Ejercicio 3 - TIR'!$D$14-'Ejercicio 3 - TIR'!$C$14)*D956),'Ejercicio 3 - TIR'!$E$14-SQRT(('Ejercicio 3 - TIR'!$E$14-'Ejercicio 3 - TIR'!$C$14)*('Ejercicio 3 - TIR'!$E$14-'Ejercicio 3 - TIR'!$D$14)*(1-D956)))</f>
        <v>32466.4236372706</v>
      </c>
      <c r="F956" s="27">
        <f ca="1" t="shared" si="7098"/>
        <v>0.129692892456534</v>
      </c>
      <c r="G956" s="28">
        <f ca="1">IF(F956&lt;=('Ejercicio 3 - TIR'!$D$18-'Ejercicio 3 - TIR'!$C$18)/('Ejercicio 3 - TIR'!$E$18-'Ejercicio 3 - TIR'!$C$18),'Ejercicio 3 - TIR'!$C$18+SQRT(('Ejercicio 3 - TIR'!$E$18-'Ejercicio 3 - TIR'!$C$18)*('Ejercicio 3 - TIR'!$D$18-'Ejercicio 3 - TIR'!$C$18)*F956),'Ejercicio 3 - TIR'!$E$18-SQRT(('Ejercicio 3 - TIR'!$E$18-'Ejercicio 3 - TIR'!$C$18)*('Ejercicio 3 - TIR'!$E$18-'Ejercicio 3 - TIR'!$D$18)*(1-F956)))</f>
        <v>34410.6613867401</v>
      </c>
      <c r="H956" s="27">
        <f ca="1" t="shared" ref="H956:L956" si="7099">RAND()</f>
        <v>0.105969168759753</v>
      </c>
      <c r="I956" s="28">
        <f ca="1">IF(H956&lt;=('Ejercicio 3 - TIR'!$D$18-'Ejercicio 3 - TIR'!$C$18)/('Ejercicio 3 - TIR'!$E$18-'Ejercicio 3 - TIR'!$C$18),'Ejercicio 3 - TIR'!$C$18+SQRT(('Ejercicio 3 - TIR'!$E$18-'Ejercicio 3 - TIR'!$C$18)*('Ejercicio 3 - TIR'!$D$18-'Ejercicio 3 - TIR'!$C$18)*H956),'Ejercicio 3 - TIR'!$E$18-SQRT(('Ejercicio 3 - TIR'!$E$18-'Ejercicio 3 - TIR'!$C$18)*('Ejercicio 3 - TIR'!$E$18-'Ejercicio 3 - TIR'!$D$18)*(1-H956)))</f>
        <v>33986.9004645166</v>
      </c>
      <c r="J956" s="27">
        <f ca="1" t="shared" si="7099"/>
        <v>0.960621948357565</v>
      </c>
      <c r="K956" s="28">
        <f ca="1">IF(J956&lt;=('Ejercicio 3 - TIR'!$D$18-'Ejercicio 3 - TIR'!$C$18)/('Ejercicio 3 - TIR'!$E$18-'Ejercicio 3 - TIR'!$C$18),'Ejercicio 3 - TIR'!$C$18+SQRT(('Ejercicio 3 - TIR'!$E$18-'Ejercicio 3 - TIR'!$C$18)*('Ejercicio 3 - TIR'!$D$18-'Ejercicio 3 - TIR'!$C$18)*J956),'Ejercicio 3 - TIR'!$E$18-SQRT(('Ejercicio 3 - TIR'!$E$18-'Ejercicio 3 - TIR'!$C$18)*('Ejercicio 3 - TIR'!$E$18-'Ejercicio 3 - TIR'!$D$18)*(1-J956)))</f>
        <v>43281.4675233844</v>
      </c>
      <c r="L956" s="27">
        <f ca="1" t="shared" si="7099"/>
        <v>0.702446995252324</v>
      </c>
      <c r="M956" s="28">
        <f ca="1">IF(L956&lt;=('Ejercicio 3 - TIR'!$D$18-'Ejercicio 3 - TIR'!$C$18)/('Ejercicio 3 - TIR'!$E$18-'Ejercicio 3 - TIR'!$C$18),'Ejercicio 3 - TIR'!$C$18+SQRT(('Ejercicio 3 - TIR'!$E$18-'Ejercicio 3 - TIR'!$C$18)*('Ejercicio 3 - TIR'!$D$18-'Ejercicio 3 - TIR'!$C$18)*L956),'Ejercicio 3 - TIR'!$E$18-SQRT(('Ejercicio 3 - TIR'!$E$18-'Ejercicio 3 - TIR'!$C$18)*('Ejercicio 3 - TIR'!$E$18-'Ejercicio 3 - TIR'!$D$18)*(1-L956)))</f>
        <v>40275.9683155089</v>
      </c>
      <c r="N956" s="27">
        <f ca="1" t="shared" ref="N956:R956" si="7100">RAND()</f>
        <v>0.400584558355896</v>
      </c>
      <c r="O956" s="28">
        <f ca="1">IF(N956&lt;=('Ejercicio 3 - TIR'!$D$18-'Ejercicio 3 - TIR'!$C$18)/('Ejercicio 3 - TIR'!$E$18-'Ejercicio 3 - TIR'!$C$18),'Ejercicio 3 - TIR'!$C$18+SQRT(('Ejercicio 3 - TIR'!$E$18-'Ejercicio 3 - TIR'!$C$18)*('Ejercicio 3 - TIR'!$D$18-'Ejercicio 3 - TIR'!$C$18)*N956),'Ejercicio 3 - TIR'!$E$18-SQRT(('Ejercicio 3 - TIR'!$E$18-'Ejercicio 3 - TIR'!$C$18)*('Ejercicio 3 - TIR'!$E$18-'Ejercicio 3 - TIR'!$D$18)*(1-N956)))</f>
        <v>37751.6245880063</v>
      </c>
      <c r="P956" s="27">
        <f ca="1" t="shared" si="7100"/>
        <v>0.48844109730726</v>
      </c>
      <c r="Q956" s="29">
        <f ca="1">IF(P956&lt;=('Ejercicio 3 - TIR'!$D$22-'Ejercicio 3 - TIR'!$C$22)/('Ejercicio 3 - TIR'!$E$22-'Ejercicio 3 - TIR'!$C$22),'Ejercicio 3 - TIR'!$C$22+SQRT(('Ejercicio 3 - TIR'!$E$22-'Ejercicio 3 - TIR'!$C$22)*('Ejercicio 3 - TIR'!$D$22-'Ejercicio 3 - TIR'!$C$22)*P956),'Ejercicio 3 - TIR'!$E$22-SQRT(('Ejercicio 3 - TIR'!$E$22-'Ejercicio 3 - TIR'!$C$22)*('Ejercicio 3 - TIR'!$E$22-'Ejercicio 3 - TIR'!$D$22)*(1-P956)))</f>
        <v>0.149651205290056</v>
      </c>
      <c r="R956" s="27">
        <f ca="1" t="shared" si="7100"/>
        <v>0.285090664060295</v>
      </c>
      <c r="S956" s="29">
        <f ca="1">IF(R956&lt;=('Ejercicio 3 - TIR'!$D$23-'Ejercicio 3 - TIR'!$C$23)/('Ejercicio 3 - TIR'!$E$23-'Ejercicio 3 - TIR'!$C$23),'Ejercicio 3 - TIR'!$C$23+SQRT(('Ejercicio 3 - TIR'!$E$23-'Ejercicio 3 - TIR'!$C$23)*('Ejercicio 3 - TIR'!$D$23-'Ejercicio 3 - TIR'!$C$23)*R956),'Ejercicio 3 - TIR'!$E$23-SQRT(('Ejercicio 3 - TIR'!$E$23-'Ejercicio 3 - TIR'!$C$23)*('Ejercicio 3 - TIR'!$E$23-'Ejercicio 3 - TIR'!$D$23)*(1-R956)))</f>
        <v>0.142653105643786</v>
      </c>
      <c r="T956" s="27">
        <f ca="1" t="shared" ref="T956:X956" si="7101">RAND()</f>
        <v>0.957449432308432</v>
      </c>
      <c r="U956" s="29">
        <f ca="1">IF(T956&lt;=('Ejercicio 3 - TIR'!$D$24-'Ejercicio 3 - TIR'!$C$24)/('Ejercicio 3 - TIR'!$E$24-'Ejercicio 3 - TIR'!$C$24),'Ejercicio 3 - TIR'!$C$24+SQRT(('Ejercicio 3 - TIR'!$E$24-'Ejercicio 3 - TIR'!$C$24)*('Ejercicio 3 - TIR'!$D$24-'Ejercicio 3 - TIR'!$C$24)*T956),'Ejercicio 3 - TIR'!$E$24-SQRT(('Ejercicio 3 - TIR'!$E$24-'Ejercicio 3 - TIR'!$C$24)*('Ejercicio 3 - TIR'!$E$24-'Ejercicio 3 - TIR'!$D$24)*(1-T956)))</f>
        <v>0.209084800068877</v>
      </c>
      <c r="V956" s="27">
        <f ca="1" t="shared" si="7101"/>
        <v>0.71376555686317</v>
      </c>
      <c r="W956" s="29">
        <f ca="1">IF(V956&lt;=('Ejercicio 3 - TIR'!$D$25-'Ejercicio 3 - TIR'!$C$25)/('Ejercicio 3 - TIR'!$E$25-'Ejercicio 3 - TIR'!$C$25),'Ejercicio 3 - TIR'!$C$25+SQRT(('Ejercicio 3 - TIR'!$E$25-'Ejercicio 3 - TIR'!$C$25)*('Ejercicio 3 - TIR'!$D$25-'Ejercicio 3 - TIR'!$C$25)*V956),'Ejercicio 3 - TIR'!$E$25-SQRT(('Ejercicio 3 - TIR'!$E$25-'Ejercicio 3 - TIR'!$C$25)*('Ejercicio 3 - TIR'!$E$25-'Ejercicio 3 - TIR'!$D$25)*(1-V956)))</f>
        <v>0.218348451049295</v>
      </c>
      <c r="X956" s="27">
        <f ca="1" t="shared" si="7101"/>
        <v>0.490348453813872</v>
      </c>
      <c r="Y956" s="29">
        <f ca="1">IF(X956&lt;=('Ejercicio 3 - TIR'!$D$26-'Ejercicio 3 - TIR'!$C$26)/('Ejercicio 3 - TIR'!$E$26-'Ejercicio 3 - TIR'!$C$26),'Ejercicio 3 - TIR'!$C$26+SQRT(('Ejercicio 3 - TIR'!$E$26-'Ejercicio 3 - TIR'!$C$26)*('Ejercicio 3 - TIR'!$D$26-'Ejercicio 3 - TIR'!$C$26)*X956),'Ejercicio 3 - TIR'!$E$26-SQRT(('Ejercicio 3 - TIR'!$E$26-'Ejercicio 3 - TIR'!$C$26)*('Ejercicio 3 - TIR'!$E$26-'Ejercicio 3 - TIR'!$D$26)*(1-X956)))</f>
        <v>0.227539363810519</v>
      </c>
      <c r="Z956" s="27">
        <f ca="1" t="shared" si="6668"/>
        <v>1.14965120529006</v>
      </c>
      <c r="AA956" s="27">
        <f ca="1" t="shared" si="6669"/>
        <v>1.31365252013181</v>
      </c>
      <c r="AB956" s="27">
        <f ca="1" t="shared" si="6670"/>
        <v>1.58831729466354</v>
      </c>
      <c r="AC956" s="27">
        <f ca="1" t="shared" si="6671"/>
        <v>1.93512391572813</v>
      </c>
      <c r="AD956" s="27">
        <f ca="1" t="shared" si="6672"/>
        <v>2.37544078040743</v>
      </c>
      <c r="AE956" s="26">
        <f ca="1" t="shared" si="6673"/>
        <v>4858.63942877512</v>
      </c>
      <c r="AF956" s="26">
        <f ca="1" t="shared" si="6674"/>
        <v>5551.73943249324</v>
      </c>
      <c r="AG956" s="26">
        <f ca="1" t="shared" si="6675"/>
        <v>6712.52376177059</v>
      </c>
      <c r="AH956" s="26">
        <f ca="1" t="shared" si="6676"/>
        <v>8178.19292778478</v>
      </c>
      <c r="AI956" s="26">
        <f ca="1" t="shared" si="6677"/>
        <v>10039.0537436926</v>
      </c>
      <c r="AJ956" s="28">
        <f ca="1" t="shared" si="6678"/>
        <v>39560.2583380938</v>
      </c>
      <c r="AK956" s="28">
        <f ca="1" t="shared" si="6679"/>
        <v>44646.9774466811</v>
      </c>
      <c r="AL956" s="28">
        <f ca="1" t="shared" si="6680"/>
        <v>68744.7034058097</v>
      </c>
      <c r="AM956" s="28">
        <f ca="1" t="shared" si="6681"/>
        <v>77938.9895164497</v>
      </c>
      <c r="AN956" s="28">
        <f ca="1" t="shared" si="6682"/>
        <v>89676.748572982</v>
      </c>
      <c r="AO956" s="28">
        <f ca="1">C956/'Ejercicio 3 - TIR'!$D$7</f>
        <v>17104.3845319688</v>
      </c>
      <c r="AP956" s="28">
        <f ca="1" t="shared" si="6683"/>
        <v>22455.8738061249</v>
      </c>
      <c r="AQ956" s="28">
        <f ca="1" t="shared" si="6684"/>
        <v>27542.5929147122</v>
      </c>
      <c r="AR956" s="28">
        <f ca="1" t="shared" si="6685"/>
        <v>51640.3188738409</v>
      </c>
      <c r="AS956" s="28">
        <f ca="1" t="shared" si="6686"/>
        <v>60834.6049844808</v>
      </c>
      <c r="AT956" s="28">
        <f ca="1" t="shared" si="6687"/>
        <v>72572.3640410132</v>
      </c>
      <c r="AU956" s="28">
        <f ca="1">AP956*'Ejercicio 3 - TIR'!$D$5</f>
        <v>11227.9369030625</v>
      </c>
      <c r="AV956" s="28">
        <f ca="1">AQ956*'Ejercicio 3 - TIR'!$D$5</f>
        <v>13771.2964573561</v>
      </c>
      <c r="AW956" s="28">
        <f ca="1">AR956*'Ejercicio 3 - TIR'!$D$5</f>
        <v>25820.1594369204</v>
      </c>
      <c r="AX956" s="28">
        <f ca="1">AS956*'Ejercicio 3 - TIR'!$D$5</f>
        <v>30417.3024922404</v>
      </c>
      <c r="AY956" s="28">
        <f ca="1">AT956*'Ejercicio 3 - TIR'!$D$5</f>
        <v>36286.1820205066</v>
      </c>
      <c r="AZ956" s="28">
        <f ca="1" t="shared" ref="AZ956:BD956" si="7102">AJ956-AU956-AE956</f>
        <v>23473.6820062562</v>
      </c>
      <c r="BA956" s="28">
        <f ca="1" t="shared" si="7102"/>
        <v>25323.9415568317</v>
      </c>
      <c r="BB956" s="28">
        <f ca="1" t="shared" si="7102"/>
        <v>36212.0202071187</v>
      </c>
      <c r="BC956" s="28">
        <f ca="1" t="shared" si="7102"/>
        <v>39343.4940964245</v>
      </c>
      <c r="BD956" s="28">
        <f ca="1" t="shared" si="7102"/>
        <v>43351.5128087828</v>
      </c>
      <c r="BE956" s="28">
        <f ca="1" t="shared" ref="BE956:BI956" si="7103">AZ956/Z956</f>
        <v>20418.0901983518</v>
      </c>
      <c r="BF956" s="28">
        <f ca="1" t="shared" si="7103"/>
        <v>19277.5038822982</v>
      </c>
      <c r="BG956" s="28">
        <f ca="1" t="shared" si="7103"/>
        <v>22798.9837602251</v>
      </c>
      <c r="BH956" s="28">
        <f ca="1" t="shared" si="7103"/>
        <v>20331.2530927099</v>
      </c>
      <c r="BI956" s="28">
        <f ca="1" t="shared" si="7103"/>
        <v>18249.8815236081</v>
      </c>
      <c r="BJ956" s="28">
        <f ca="1" t="shared" si="6690"/>
        <v>77122.0667019562</v>
      </c>
      <c r="BK956" s="28">
        <f ca="1" t="shared" si="6691"/>
        <v>40630.4525410088</v>
      </c>
      <c r="BL956" s="28">
        <f ca="1" t="shared" si="6692"/>
        <v>117752.519242965</v>
      </c>
      <c r="BM956" s="28">
        <f ca="1">BK956*'Ejercicio 3 - TIR'!$D$5</f>
        <v>20315.2262705044</v>
      </c>
      <c r="BN956" s="28">
        <f ca="1" t="shared" si="6693"/>
        <v>97437.2929724606</v>
      </c>
      <c r="BO956" s="28">
        <f ca="1" t="shared" si="6694"/>
        <v>41018.615903255</v>
      </c>
      <c r="BP956" s="28">
        <f ca="1" t="shared" si="6695"/>
        <v>-117988.346297115</v>
      </c>
      <c r="BQ956" s="28">
        <f ca="1" t="shared" ref="BQ956:BT956" si="7104">BE956</f>
        <v>20418.0901983518</v>
      </c>
      <c r="BR956" s="28">
        <f ca="1" t="shared" si="7104"/>
        <v>19277.5038822982</v>
      </c>
      <c r="BS956" s="28">
        <f ca="1" t="shared" si="7104"/>
        <v>22798.9837602251</v>
      </c>
      <c r="BT956" s="28">
        <f ca="1" t="shared" si="7104"/>
        <v>20331.2530927099</v>
      </c>
      <c r="BU956" s="28">
        <f ca="1" t="shared" si="6697"/>
        <v>59268.4974268631</v>
      </c>
      <c r="BV956" s="30">
        <f ca="1" t="shared" si="6698"/>
        <v>5.46385012857804</v>
      </c>
    </row>
    <row r="957" ht="15" customHeight="1" spans="1:74">
      <c r="A957" s="26">
        <v>956</v>
      </c>
      <c r="B957" s="27">
        <f ca="1" t="shared" ref="B957:F957" si="7105">RAND()</f>
        <v>0.51442225397574</v>
      </c>
      <c r="C957" s="28">
        <f ca="1">IF(B957&lt;=('Ejercicio 3 - TIR'!$D$13-'Ejercicio 3 - TIR'!$C$13)/('Ejercicio 3 - TIR'!$E$13-'Ejercicio 3 - TIR'!$C$13),'Ejercicio 3 - TIR'!$C$13+SQRT(('Ejercicio 3 - TIR'!$E$13-'Ejercicio 3 - TIR'!$C$13)*('Ejercicio 3 - TIR'!$D$13-'Ejercicio 3 - TIR'!$C$13)*B957),'Ejercicio 3 - TIR'!$E$13-SQRT(('Ejercicio 3 - TIR'!$E$13-'Ejercicio 3 - TIR'!$C$13)*('Ejercicio 3 - TIR'!$E$13-'Ejercicio 3 - TIR'!$D$13)*(1-B957)))</f>
        <v>75860.9591070997</v>
      </c>
      <c r="D957" s="27">
        <f ca="1" t="shared" si="7105"/>
        <v>0.839079637995031</v>
      </c>
      <c r="E957" s="28">
        <f ca="1">IF(D957&lt;=('Ejercicio 3 - TIR'!$D$14-'Ejercicio 3 - TIR'!$C$14)/('Ejercicio 3 - TIR'!$E$14-'Ejercicio 3 - TIR'!$C$14),'Ejercicio 3 - TIR'!$C$14+SQRT(('Ejercicio 3 - TIR'!$E$14-'Ejercicio 3 - TIR'!$C$14)*('Ejercicio 3 - TIR'!$D$14-'Ejercicio 3 - TIR'!$C$14)*D957),'Ejercicio 3 - TIR'!$E$14-SQRT(('Ejercicio 3 - TIR'!$E$14-'Ejercicio 3 - TIR'!$C$14)*('Ejercicio 3 - TIR'!$E$14-'Ejercicio 3 - TIR'!$D$14)*(1-D957)))</f>
        <v>35086.9506107973</v>
      </c>
      <c r="F957" s="27">
        <f ca="1" t="shared" si="7105"/>
        <v>0.296768900860652</v>
      </c>
      <c r="G957" s="28">
        <f ca="1">IF(F957&lt;=('Ejercicio 3 - TIR'!$D$18-'Ejercicio 3 - TIR'!$C$18)/('Ejercicio 3 - TIR'!$E$18-'Ejercicio 3 - TIR'!$C$18),'Ejercicio 3 - TIR'!$C$18+SQRT(('Ejercicio 3 - TIR'!$E$18-'Ejercicio 3 - TIR'!$C$18)*('Ejercicio 3 - TIR'!$D$18-'Ejercicio 3 - TIR'!$C$18)*F957),'Ejercicio 3 - TIR'!$E$18-SQRT(('Ejercicio 3 - TIR'!$E$18-'Ejercicio 3 - TIR'!$C$18)*('Ejercicio 3 - TIR'!$E$18-'Ejercicio 3 - TIR'!$D$18)*(1-F957)))</f>
        <v>36671.9813495766</v>
      </c>
      <c r="H957" s="27">
        <f ca="1" t="shared" ref="H957:L957" si="7106">RAND()</f>
        <v>0.496210317028821</v>
      </c>
      <c r="I957" s="28">
        <f ca="1">IF(H957&lt;=('Ejercicio 3 - TIR'!$D$18-'Ejercicio 3 - TIR'!$C$18)/('Ejercicio 3 - TIR'!$E$18-'Ejercicio 3 - TIR'!$C$18),'Ejercicio 3 - TIR'!$C$18+SQRT(('Ejercicio 3 - TIR'!$E$18-'Ejercicio 3 - TIR'!$C$18)*('Ejercicio 3 - TIR'!$D$18-'Ejercicio 3 - TIR'!$C$18)*H957),'Ejercicio 3 - TIR'!$E$18-SQRT(('Ejercicio 3 - TIR'!$E$18-'Ejercicio 3 - TIR'!$C$18)*('Ejercicio 3 - TIR'!$E$18-'Ejercicio 3 - TIR'!$D$18)*(1-H957)))</f>
        <v>38627.3719958237</v>
      </c>
      <c r="J957" s="27">
        <f ca="1" t="shared" si="7106"/>
        <v>0.655082734953856</v>
      </c>
      <c r="K957" s="28">
        <f ca="1">IF(J957&lt;=('Ejercicio 3 - TIR'!$D$18-'Ejercicio 3 - TIR'!$C$18)/('Ejercicio 3 - TIR'!$E$18-'Ejercicio 3 - TIR'!$C$18),'Ejercicio 3 - TIR'!$C$18+SQRT(('Ejercicio 3 - TIR'!$E$18-'Ejercicio 3 - TIR'!$C$18)*('Ejercicio 3 - TIR'!$D$18-'Ejercicio 3 - TIR'!$C$18)*J957),'Ejercicio 3 - TIR'!$E$18-SQRT(('Ejercicio 3 - TIR'!$E$18-'Ejercicio 3 - TIR'!$C$18)*('Ejercicio 3 - TIR'!$E$18-'Ejercicio 3 - TIR'!$D$18)*(1-J957)))</f>
        <v>39912.739794985</v>
      </c>
      <c r="L957" s="27">
        <f ca="1" t="shared" si="7106"/>
        <v>0.473933729891885</v>
      </c>
      <c r="M957" s="28">
        <f ca="1">IF(L957&lt;=('Ejercicio 3 - TIR'!$D$18-'Ejercicio 3 - TIR'!$C$18)/('Ejercicio 3 - TIR'!$E$18-'Ejercicio 3 - TIR'!$C$18),'Ejercicio 3 - TIR'!$C$18+SQRT(('Ejercicio 3 - TIR'!$E$18-'Ejercicio 3 - TIR'!$C$18)*('Ejercicio 3 - TIR'!$D$18-'Ejercicio 3 - TIR'!$C$18)*L957),'Ejercicio 3 - TIR'!$E$18-SQRT(('Ejercicio 3 - TIR'!$E$18-'Ejercicio 3 - TIR'!$C$18)*('Ejercicio 3 - TIR'!$E$18-'Ejercicio 3 - TIR'!$D$18)*(1-L957)))</f>
        <v>38431.4921267699</v>
      </c>
      <c r="N957" s="27">
        <f ca="1" t="shared" ref="N957:R957" si="7107">RAND()</f>
        <v>0.991197269371386</v>
      </c>
      <c r="O957" s="28">
        <f ca="1">IF(N957&lt;=('Ejercicio 3 - TIR'!$D$18-'Ejercicio 3 - TIR'!$C$18)/('Ejercicio 3 - TIR'!$E$18-'Ejercicio 3 - TIR'!$C$18),'Ejercicio 3 - TIR'!$C$18+SQRT(('Ejercicio 3 - TIR'!$E$18-'Ejercicio 3 - TIR'!$C$18)*('Ejercicio 3 - TIR'!$D$18-'Ejercicio 3 - TIR'!$C$18)*N957),'Ejercicio 3 - TIR'!$E$18-SQRT(('Ejercicio 3 - TIR'!$E$18-'Ejercicio 3 - TIR'!$C$18)*('Ejercicio 3 - TIR'!$E$18-'Ejercicio 3 - TIR'!$D$18)*(1-N957)))</f>
        <v>44187.4701253824</v>
      </c>
      <c r="P957" s="27">
        <f ca="1" t="shared" si="7107"/>
        <v>0.137422499746194</v>
      </c>
      <c r="Q957" s="29">
        <f ca="1">IF(P957&lt;=('Ejercicio 3 - TIR'!$D$22-'Ejercicio 3 - TIR'!$C$22)/('Ejercicio 3 - TIR'!$E$22-'Ejercicio 3 - TIR'!$C$22),'Ejercicio 3 - TIR'!$C$22+SQRT(('Ejercicio 3 - TIR'!$E$22-'Ejercicio 3 - TIR'!$C$22)*('Ejercicio 3 - TIR'!$D$22-'Ejercicio 3 - TIR'!$C$22)*P957),'Ejercicio 3 - TIR'!$E$22-SQRT(('Ejercicio 3 - TIR'!$E$22-'Ejercicio 3 - TIR'!$C$22)*('Ejercicio 3 - TIR'!$E$22-'Ejercicio 3 - TIR'!$D$22)*(1-P957)))</f>
        <v>0.135727698482078</v>
      </c>
      <c r="R957" s="27">
        <f ca="1" t="shared" si="7107"/>
        <v>0.034893758859682</v>
      </c>
      <c r="S957" s="29">
        <f ca="1">IF(R957&lt;=('Ejercicio 3 - TIR'!$D$23-'Ejercicio 3 - TIR'!$C$23)/('Ejercicio 3 - TIR'!$E$23-'Ejercicio 3 - TIR'!$C$23),'Ejercicio 3 - TIR'!$C$23+SQRT(('Ejercicio 3 - TIR'!$E$23-'Ejercicio 3 - TIR'!$C$23)*('Ejercicio 3 - TIR'!$D$23-'Ejercicio 3 - TIR'!$C$23)*R957),'Ejercicio 3 - TIR'!$E$23-SQRT(('Ejercicio 3 - TIR'!$E$23-'Ejercicio 3 - TIR'!$C$23)*('Ejercicio 3 - TIR'!$E$23-'Ejercicio 3 - TIR'!$D$23)*(1-R957)))</f>
        <v>0.127925198164553</v>
      </c>
      <c r="T957" s="27">
        <f ca="1" t="shared" ref="T957:X957" si="7108">RAND()</f>
        <v>0.358795598540328</v>
      </c>
      <c r="U957" s="29">
        <f ca="1">IF(T957&lt;=('Ejercicio 3 - TIR'!$D$24-'Ejercicio 3 - TIR'!$C$24)/('Ejercicio 3 - TIR'!$E$24-'Ejercicio 3 - TIR'!$C$24),'Ejercicio 3 - TIR'!$C$24+SQRT(('Ejercicio 3 - TIR'!$E$24-'Ejercicio 3 - TIR'!$C$24)*('Ejercicio 3 - TIR'!$D$24-'Ejercicio 3 - TIR'!$C$24)*T957),'Ejercicio 3 - TIR'!$E$24-SQRT(('Ejercicio 3 - TIR'!$E$24-'Ejercicio 3 - TIR'!$C$24)*('Ejercicio 3 - TIR'!$E$24-'Ejercicio 3 - TIR'!$D$24)*(1-T957)))</f>
        <v>0.177449421795999</v>
      </c>
      <c r="V957" s="27">
        <f ca="1" t="shared" si="7108"/>
        <v>0.867048032270244</v>
      </c>
      <c r="W957" s="29">
        <f ca="1">IF(V957&lt;=('Ejercicio 3 - TIR'!$D$25-'Ejercicio 3 - TIR'!$C$25)/('Ejercicio 3 - TIR'!$E$25-'Ejercicio 3 - TIR'!$C$25),'Ejercicio 3 - TIR'!$C$25+SQRT(('Ejercicio 3 - TIR'!$E$25-'Ejercicio 3 - TIR'!$C$25)*('Ejercicio 3 - TIR'!$D$25-'Ejercicio 3 - TIR'!$C$25)*V957),'Ejercicio 3 - TIR'!$E$25-SQRT(('Ejercicio 3 - TIR'!$E$25-'Ejercicio 3 - TIR'!$C$25)*('Ejercicio 3 - TIR'!$E$25-'Ejercicio 3 - TIR'!$D$25)*(1-V957)))</f>
        <v>0.228428447272991</v>
      </c>
      <c r="X957" s="27">
        <f ca="1" t="shared" si="7108"/>
        <v>0.420600137695634</v>
      </c>
      <c r="Y957" s="29">
        <f ca="1">IF(X957&lt;=('Ejercicio 3 - TIR'!$D$26-'Ejercicio 3 - TIR'!$C$26)/('Ejercicio 3 - TIR'!$E$26-'Ejercicio 3 - TIR'!$C$26),'Ejercicio 3 - TIR'!$C$26+SQRT(('Ejercicio 3 - TIR'!$E$26-'Ejercicio 3 - TIR'!$C$26)*('Ejercicio 3 - TIR'!$D$26-'Ejercicio 3 - TIR'!$C$26)*X957),'Ejercicio 3 - TIR'!$E$26-SQRT(('Ejercicio 3 - TIR'!$E$26-'Ejercicio 3 - TIR'!$C$26)*('Ejercicio 3 - TIR'!$E$26-'Ejercicio 3 - TIR'!$D$26)*(1-X957)))</f>
        <v>0.224064686856659</v>
      </c>
      <c r="Z957" s="27">
        <f ca="1" t="shared" si="6668"/>
        <v>1.13572769848208</v>
      </c>
      <c r="AA957" s="27">
        <f ca="1" t="shared" si="6669"/>
        <v>1.28101588937137</v>
      </c>
      <c r="AB957" s="27">
        <f ca="1" t="shared" si="6670"/>
        <v>1.50833141825181</v>
      </c>
      <c r="AC957" s="27">
        <f ca="1" t="shared" si="6671"/>
        <v>1.85287722209613</v>
      </c>
      <c r="AD957" s="27">
        <f ca="1" t="shared" si="6672"/>
        <v>2.26804157664894</v>
      </c>
      <c r="AE957" s="26">
        <f ca="1" t="shared" si="6673"/>
        <v>4762.27105315784</v>
      </c>
      <c r="AF957" s="26">
        <f ca="1" t="shared" si="6674"/>
        <v>5371.48552134637</v>
      </c>
      <c r="AG957" s="26">
        <f ca="1" t="shared" si="6675"/>
        <v>6324.65252129487</v>
      </c>
      <c r="AH957" s="26">
        <f ca="1" t="shared" si="6676"/>
        <v>7769.38307627546</v>
      </c>
      <c r="AI957" s="26">
        <f ca="1" t="shared" si="6677"/>
        <v>9510.22746233055</v>
      </c>
      <c r="AJ957" s="28">
        <f ca="1" t="shared" si="6678"/>
        <v>41649.3849769323</v>
      </c>
      <c r="AK957" s="28">
        <f ca="1" t="shared" si="6679"/>
        <v>49482.2772913088</v>
      </c>
      <c r="AL957" s="28">
        <f ca="1" t="shared" si="6680"/>
        <v>60201.639421285</v>
      </c>
      <c r="AM957" s="28">
        <f ca="1" t="shared" si="6681"/>
        <v>71208.8363728588</v>
      </c>
      <c r="AN957" s="28">
        <f ca="1" t="shared" si="6682"/>
        <v>100219.0194113</v>
      </c>
      <c r="AO957" s="28">
        <f ca="1">C957/'Ejercicio 3 - TIR'!$D$7</f>
        <v>15172.1918214199</v>
      </c>
      <c r="AP957" s="28">
        <f ca="1" t="shared" si="6683"/>
        <v>26477.1931555123</v>
      </c>
      <c r="AQ957" s="28">
        <f ca="1" t="shared" si="6684"/>
        <v>34310.0854698889</v>
      </c>
      <c r="AR957" s="28">
        <f ca="1" t="shared" si="6685"/>
        <v>45029.447599865</v>
      </c>
      <c r="AS957" s="28">
        <f ca="1" t="shared" si="6686"/>
        <v>56036.6445514389</v>
      </c>
      <c r="AT957" s="28">
        <f ca="1" t="shared" si="6687"/>
        <v>85046.8275898804</v>
      </c>
      <c r="AU957" s="28">
        <f ca="1">AP957*'Ejercicio 3 - TIR'!$D$5</f>
        <v>13238.5965777562</v>
      </c>
      <c r="AV957" s="28">
        <f ca="1">AQ957*'Ejercicio 3 - TIR'!$D$5</f>
        <v>17155.0427349444</v>
      </c>
      <c r="AW957" s="28">
        <f ca="1">AR957*'Ejercicio 3 - TIR'!$D$5</f>
        <v>22514.7237999325</v>
      </c>
      <c r="AX957" s="28">
        <f ca="1">AS957*'Ejercicio 3 - TIR'!$D$5</f>
        <v>28018.3222757195</v>
      </c>
      <c r="AY957" s="28">
        <f ca="1">AT957*'Ejercicio 3 - TIR'!$D$5</f>
        <v>42523.4137949402</v>
      </c>
      <c r="AZ957" s="28">
        <f ca="1" t="shared" ref="AZ957:BD957" si="7109">AJ957-AU957-AE957</f>
        <v>23648.5173460183</v>
      </c>
      <c r="BA957" s="28">
        <f ca="1" t="shared" si="7109"/>
        <v>26955.749035018</v>
      </c>
      <c r="BB957" s="28">
        <f ca="1" t="shared" si="7109"/>
        <v>31362.2631000576</v>
      </c>
      <c r="BC957" s="28">
        <f ca="1" t="shared" si="7109"/>
        <v>35421.1310208639</v>
      </c>
      <c r="BD957" s="28">
        <f ca="1" t="shared" si="7109"/>
        <v>48185.3781540296</v>
      </c>
      <c r="BE957" s="28">
        <f ca="1" t="shared" ref="BE957:BI957" si="7110">AZ957/Z957</f>
        <v>20822.3479779748</v>
      </c>
      <c r="BF957" s="28">
        <f ca="1" t="shared" si="7110"/>
        <v>21042.4782851413</v>
      </c>
      <c r="BG957" s="28">
        <f ca="1" t="shared" si="7110"/>
        <v>20792.6870186177</v>
      </c>
      <c r="BH957" s="28">
        <f ca="1" t="shared" si="7110"/>
        <v>19116.8257661414</v>
      </c>
      <c r="BI957" s="28">
        <f ca="1" t="shared" si="7110"/>
        <v>21245.3680964809</v>
      </c>
      <c r="BJ957" s="28">
        <f ca="1" t="shared" si="6690"/>
        <v>79578.6627831161</v>
      </c>
      <c r="BK957" s="28">
        <f ca="1" t="shared" si="6691"/>
        <v>34411.1618598734</v>
      </c>
      <c r="BL957" s="28">
        <f ca="1" t="shared" si="6692"/>
        <v>113989.82464299</v>
      </c>
      <c r="BM957" s="28">
        <f ca="1">BK957*'Ejercicio 3 - TIR'!$D$5</f>
        <v>17205.5809299367</v>
      </c>
      <c r="BN957" s="28">
        <f ca="1" t="shared" si="6693"/>
        <v>96784.2437130529</v>
      </c>
      <c r="BO957" s="28">
        <f ca="1" t="shared" si="6694"/>
        <v>42673.0465215072</v>
      </c>
      <c r="BP957" s="28">
        <f ca="1" t="shared" si="6695"/>
        <v>-110947.909717897</v>
      </c>
      <c r="BQ957" s="28">
        <f ca="1" t="shared" ref="BQ957:BT957" si="7111">BE957</f>
        <v>20822.3479779748</v>
      </c>
      <c r="BR957" s="28">
        <f ca="1" t="shared" si="7111"/>
        <v>21042.4782851413</v>
      </c>
      <c r="BS957" s="28">
        <f ca="1" t="shared" si="7111"/>
        <v>20792.6870186177</v>
      </c>
      <c r="BT957" s="28">
        <f ca="1" t="shared" si="7111"/>
        <v>19116.8257661414</v>
      </c>
      <c r="BU957" s="28">
        <f ca="1" t="shared" si="6697"/>
        <v>63918.4146179881</v>
      </c>
      <c r="BV957" s="30">
        <f ca="1" t="shared" si="6698"/>
        <v>8.12351386404508</v>
      </c>
    </row>
    <row r="958" ht="15" customHeight="1" spans="1:74">
      <c r="A958" s="26">
        <v>957</v>
      </c>
      <c r="B958" s="27">
        <f ca="1" t="shared" ref="B958:F958" si="7112">RAND()</f>
        <v>0.0800536504970151</v>
      </c>
      <c r="C958" s="28">
        <f ca="1">IF(B958&lt;=('Ejercicio 3 - TIR'!$D$13-'Ejercicio 3 - TIR'!$C$13)/('Ejercicio 3 - TIR'!$E$13-'Ejercicio 3 - TIR'!$C$13),'Ejercicio 3 - TIR'!$C$13+SQRT(('Ejercicio 3 - TIR'!$E$13-'Ejercicio 3 - TIR'!$C$13)*('Ejercicio 3 - TIR'!$D$13-'Ejercicio 3 - TIR'!$C$13)*B958),'Ejercicio 3 - TIR'!$E$13-SQRT(('Ejercicio 3 - TIR'!$E$13-'Ejercicio 3 - TIR'!$C$13)*('Ejercicio 3 - TIR'!$E$13-'Ejercicio 3 - TIR'!$D$13)*(1-B958)))</f>
        <v>65658.750763093</v>
      </c>
      <c r="D958" s="27">
        <f ca="1" t="shared" si="7112"/>
        <v>0.769547751076543</v>
      </c>
      <c r="E958" s="28">
        <f ca="1">IF(D958&lt;=('Ejercicio 3 - TIR'!$D$14-'Ejercicio 3 - TIR'!$C$14)/('Ejercicio 3 - TIR'!$E$14-'Ejercicio 3 - TIR'!$C$14),'Ejercicio 3 - TIR'!$C$14+SQRT(('Ejercicio 3 - TIR'!$E$14-'Ejercicio 3 - TIR'!$C$14)*('Ejercicio 3 - TIR'!$D$14-'Ejercicio 3 - TIR'!$C$14)*D958),'Ejercicio 3 - TIR'!$E$14-SQRT(('Ejercicio 3 - TIR'!$E$14-'Ejercicio 3 - TIR'!$C$14)*('Ejercicio 3 - TIR'!$E$14-'Ejercicio 3 - TIR'!$D$14)*(1-D958)))</f>
        <v>34120.5580759294</v>
      </c>
      <c r="F958" s="27">
        <f ca="1" t="shared" si="7112"/>
        <v>0.8318946402923</v>
      </c>
      <c r="G958" s="28">
        <f ca="1">IF(F958&lt;=('Ejercicio 3 - TIR'!$D$18-'Ejercicio 3 - TIR'!$C$18)/('Ejercicio 3 - TIR'!$E$18-'Ejercicio 3 - TIR'!$C$18),'Ejercicio 3 - TIR'!$C$18+SQRT(('Ejercicio 3 - TIR'!$E$18-'Ejercicio 3 - TIR'!$C$18)*('Ejercicio 3 - TIR'!$D$18-'Ejercicio 3 - TIR'!$C$18)*F958),'Ejercicio 3 - TIR'!$E$18-SQRT(('Ejercicio 3 - TIR'!$E$18-'Ejercicio 3 - TIR'!$C$18)*('Ejercicio 3 - TIR'!$E$18-'Ejercicio 3 - TIR'!$D$18)*(1-F958)))</f>
        <v>41449.2392395323</v>
      </c>
      <c r="H958" s="27">
        <f ca="1" t="shared" ref="H958:L958" si="7113">RAND()</f>
        <v>0.263781976345231</v>
      </c>
      <c r="I958" s="28">
        <f ca="1">IF(H958&lt;=('Ejercicio 3 - TIR'!$D$18-'Ejercicio 3 - TIR'!$C$18)/('Ejercicio 3 - TIR'!$E$18-'Ejercicio 3 - TIR'!$C$18),'Ejercicio 3 - TIR'!$C$18+SQRT(('Ejercicio 3 - TIR'!$E$18-'Ejercicio 3 - TIR'!$C$18)*('Ejercicio 3 - TIR'!$D$18-'Ejercicio 3 - TIR'!$C$18)*H958),'Ejercicio 3 - TIR'!$E$18-SQRT(('Ejercicio 3 - TIR'!$E$18-'Ejercicio 3 - TIR'!$C$18)*('Ejercicio 3 - TIR'!$E$18-'Ejercicio 3 - TIR'!$D$18)*(1-H958)))</f>
        <v>36290.2540848351</v>
      </c>
      <c r="J958" s="27">
        <f ca="1" t="shared" si="7113"/>
        <v>0.48114253606234</v>
      </c>
      <c r="K958" s="28">
        <f ca="1">IF(J958&lt;=('Ejercicio 3 - TIR'!$D$18-'Ejercicio 3 - TIR'!$C$18)/('Ejercicio 3 - TIR'!$E$18-'Ejercicio 3 - TIR'!$C$18),'Ejercicio 3 - TIR'!$C$18+SQRT(('Ejercicio 3 - TIR'!$E$18-'Ejercicio 3 - TIR'!$C$18)*('Ejercicio 3 - TIR'!$D$18-'Ejercicio 3 - TIR'!$C$18)*J958),'Ejercicio 3 - TIR'!$E$18-SQRT(('Ejercicio 3 - TIR'!$E$18-'Ejercicio 3 - TIR'!$C$18)*('Ejercicio 3 - TIR'!$E$18-'Ejercicio 3 - TIR'!$D$18)*(1-J958)))</f>
        <v>38495.3740594132</v>
      </c>
      <c r="L958" s="27">
        <f ca="1" t="shared" si="7113"/>
        <v>0.786595079048864</v>
      </c>
      <c r="M958" s="28">
        <f ca="1">IF(L958&lt;=('Ejercicio 3 - TIR'!$D$18-'Ejercicio 3 - TIR'!$C$18)/('Ejercicio 3 - TIR'!$E$18-'Ejercicio 3 - TIR'!$C$18),'Ejercicio 3 - TIR'!$C$18+SQRT(('Ejercicio 3 - TIR'!$E$18-'Ejercicio 3 - TIR'!$C$18)*('Ejercicio 3 - TIR'!$D$18-'Ejercicio 3 - TIR'!$C$18)*L958),'Ejercicio 3 - TIR'!$E$18-SQRT(('Ejercicio 3 - TIR'!$E$18-'Ejercicio 3 - TIR'!$C$18)*('Ejercicio 3 - TIR'!$E$18-'Ejercicio 3 - TIR'!$D$18)*(1-L958)))</f>
        <v>40999.3289223762</v>
      </c>
      <c r="N958" s="27">
        <f ca="1" t="shared" ref="N958:R958" si="7114">RAND()</f>
        <v>0.341902857907387</v>
      </c>
      <c r="O958" s="28">
        <f ca="1">IF(N958&lt;=('Ejercicio 3 - TIR'!$D$18-'Ejercicio 3 - TIR'!$C$18)/('Ejercicio 3 - TIR'!$E$18-'Ejercicio 3 - TIR'!$C$18),'Ejercicio 3 - TIR'!$C$18+SQRT(('Ejercicio 3 - TIR'!$E$18-'Ejercicio 3 - TIR'!$C$18)*('Ejercicio 3 - TIR'!$D$18-'Ejercicio 3 - TIR'!$C$18)*N958),'Ejercicio 3 - TIR'!$E$18-SQRT(('Ejercicio 3 - TIR'!$E$18-'Ejercicio 3 - TIR'!$C$18)*('Ejercicio 3 - TIR'!$E$18-'Ejercicio 3 - TIR'!$D$18)*(1-N958)))</f>
        <v>37161.3845509167</v>
      </c>
      <c r="P958" s="27">
        <f ca="1" t="shared" si="7114"/>
        <v>0.769319791122341</v>
      </c>
      <c r="Q958" s="29">
        <f ca="1">IF(P958&lt;=('Ejercicio 3 - TIR'!$D$22-'Ejercicio 3 - TIR'!$C$22)/('Ejercicio 3 - TIR'!$E$22-'Ejercicio 3 - TIR'!$C$22),'Ejercicio 3 - TIR'!$C$22+SQRT(('Ejercicio 3 - TIR'!$E$22-'Ejercicio 3 - TIR'!$C$22)*('Ejercicio 3 - TIR'!$D$22-'Ejercicio 3 - TIR'!$C$22)*P958),'Ejercicio 3 - TIR'!$E$22-SQRT(('Ejercicio 3 - TIR'!$E$22-'Ejercicio 3 - TIR'!$C$22)*('Ejercicio 3 - TIR'!$E$22-'Ejercicio 3 - TIR'!$D$22)*(1-P958)))</f>
        <v>0.159622944864878</v>
      </c>
      <c r="R958" s="27">
        <f ca="1" t="shared" si="7114"/>
        <v>0.79621870228996</v>
      </c>
      <c r="S958" s="29">
        <f ca="1">IF(R958&lt;=('Ejercicio 3 - TIR'!$D$23-'Ejercicio 3 - TIR'!$C$23)/('Ejercicio 3 - TIR'!$E$23-'Ejercicio 3 - TIR'!$C$23),'Ejercicio 3 - TIR'!$C$23+SQRT(('Ejercicio 3 - TIR'!$E$23-'Ejercicio 3 - TIR'!$C$23)*('Ejercicio 3 - TIR'!$D$23-'Ejercicio 3 - TIR'!$C$23)*R958),'Ejercicio 3 - TIR'!$E$23-SQRT(('Ejercicio 3 - TIR'!$E$23-'Ejercicio 3 - TIR'!$C$23)*('Ejercicio 3 - TIR'!$E$23-'Ejercicio 3 - TIR'!$D$23)*(1-R958)))</f>
        <v>0.160847811198767</v>
      </c>
      <c r="T958" s="27">
        <f ca="1" t="shared" ref="T958:X958" si="7115">RAND()</f>
        <v>0.742148258483128</v>
      </c>
      <c r="U958" s="29">
        <f ca="1">IF(T958&lt;=('Ejercicio 3 - TIR'!$D$24-'Ejercicio 3 - TIR'!$C$24)/('Ejercicio 3 - TIR'!$E$24-'Ejercicio 3 - TIR'!$C$24),'Ejercicio 3 - TIR'!$C$24+SQRT(('Ejercicio 3 - TIR'!$E$24-'Ejercicio 3 - TIR'!$C$24)*('Ejercicio 3 - TIR'!$D$24-'Ejercicio 3 - TIR'!$C$24)*T958),'Ejercicio 3 - TIR'!$E$24-SQRT(('Ejercicio 3 - TIR'!$E$24-'Ejercicio 3 - TIR'!$C$24)*('Ejercicio 3 - TIR'!$E$24-'Ejercicio 3 - TIR'!$D$24)*(1-T958)))</f>
        <v>0.193130223740283</v>
      </c>
      <c r="V958" s="27">
        <f ca="1" t="shared" si="7115"/>
        <v>0.289762354720992</v>
      </c>
      <c r="W958" s="29">
        <f ca="1">IF(V958&lt;=('Ejercicio 3 - TIR'!$D$25-'Ejercicio 3 - TIR'!$C$25)/('Ejercicio 3 - TIR'!$E$25-'Ejercicio 3 - TIR'!$C$25),'Ejercicio 3 - TIR'!$C$25+SQRT(('Ejercicio 3 - TIR'!$E$25-'Ejercicio 3 - TIR'!$C$25)*('Ejercicio 3 - TIR'!$D$25-'Ejercicio 3 - TIR'!$C$25)*V958),'Ejercicio 3 - TIR'!$E$25-SQRT(('Ejercicio 3 - TIR'!$E$25-'Ejercicio 3 - TIR'!$C$25)*('Ejercicio 3 - TIR'!$E$25-'Ejercicio 3 - TIR'!$D$25)*(1-V958)))</f>
        <v>0.200141883725149</v>
      </c>
      <c r="X958" s="27">
        <f ca="1" t="shared" si="7115"/>
        <v>0.80325801314414</v>
      </c>
      <c r="Y958" s="29">
        <f ca="1">IF(X958&lt;=('Ejercicio 3 - TIR'!$D$26-'Ejercicio 3 - TIR'!$C$26)/('Ejercicio 3 - TIR'!$E$26-'Ejercicio 3 - TIR'!$C$26),'Ejercicio 3 - TIR'!$C$26+SQRT(('Ejercicio 3 - TIR'!$E$26-'Ejercicio 3 - TIR'!$C$26)*('Ejercicio 3 - TIR'!$D$26-'Ejercicio 3 - TIR'!$C$26)*X958),'Ejercicio 3 - TIR'!$E$26-SQRT(('Ejercicio 3 - TIR'!$E$26-'Ejercicio 3 - TIR'!$C$26)*('Ejercicio 3 - TIR'!$E$26-'Ejercicio 3 - TIR'!$D$26)*(1-X958)))</f>
        <v>0.247405418716884</v>
      </c>
      <c r="Z958" s="27">
        <f ca="1" t="shared" si="6668"/>
        <v>1.15962294486488</v>
      </c>
      <c r="AA958" s="27">
        <f ca="1" t="shared" si="6669"/>
        <v>1.34614575736226</v>
      </c>
      <c r="AB958" s="27">
        <f ca="1" t="shared" si="6670"/>
        <v>1.60612718866867</v>
      </c>
      <c r="AC958" s="27">
        <f ca="1" t="shared" si="6671"/>
        <v>1.927580509711</v>
      </c>
      <c r="AD958" s="27">
        <f ca="1" t="shared" si="6672"/>
        <v>2.40447437282655</v>
      </c>
      <c r="AE958" s="26">
        <f ca="1" t="shared" si="6673"/>
        <v>5446.42396051297</v>
      </c>
      <c r="AF958" s="26">
        <f ca="1" t="shared" si="6674"/>
        <v>6322.469333422</v>
      </c>
      <c r="AG958" s="26">
        <f ca="1" t="shared" si="6675"/>
        <v>7543.52925037687</v>
      </c>
      <c r="AH958" s="26">
        <f ca="1" t="shared" si="6676"/>
        <v>9053.30540448306</v>
      </c>
      <c r="AI958" s="26">
        <f ca="1" t="shared" si="6677"/>
        <v>11293.142218851</v>
      </c>
      <c r="AJ958" s="28">
        <f ca="1" t="shared" si="6678"/>
        <v>48065.4888693553</v>
      </c>
      <c r="AK958" s="28">
        <f ca="1" t="shared" si="6679"/>
        <v>48851.9715698993</v>
      </c>
      <c r="AL958" s="28">
        <f ca="1" t="shared" si="6680"/>
        <v>61828.4669147942</v>
      </c>
      <c r="AM958" s="28">
        <f ca="1" t="shared" si="6681"/>
        <v>79029.5073420028</v>
      </c>
      <c r="AN958" s="28">
        <f ca="1" t="shared" si="6682"/>
        <v>89353.5968114316</v>
      </c>
      <c r="AO958" s="28">
        <f ca="1">C958/'Ejercicio 3 - TIR'!$D$7</f>
        <v>13131.7501526186</v>
      </c>
      <c r="AP958" s="28">
        <f ca="1" t="shared" si="6683"/>
        <v>34933.7387167367</v>
      </c>
      <c r="AQ958" s="28">
        <f ca="1" t="shared" si="6684"/>
        <v>35720.2214172807</v>
      </c>
      <c r="AR958" s="28">
        <f ca="1" t="shared" si="6685"/>
        <v>48696.7167621756</v>
      </c>
      <c r="AS958" s="28">
        <f ca="1" t="shared" si="6686"/>
        <v>65897.7571893842</v>
      </c>
      <c r="AT958" s="28">
        <f ca="1" t="shared" si="6687"/>
        <v>76221.846658813</v>
      </c>
      <c r="AU958" s="28">
        <f ca="1">AP958*'Ejercicio 3 - TIR'!$D$5</f>
        <v>17466.8693583683</v>
      </c>
      <c r="AV958" s="28">
        <f ca="1">AQ958*'Ejercicio 3 - TIR'!$D$5</f>
        <v>17860.1107086403</v>
      </c>
      <c r="AW958" s="28">
        <f ca="1">AR958*'Ejercicio 3 - TIR'!$D$5</f>
        <v>24348.3583810878</v>
      </c>
      <c r="AX958" s="28">
        <f ca="1">AS958*'Ejercicio 3 - TIR'!$D$5</f>
        <v>32948.8785946921</v>
      </c>
      <c r="AY958" s="28">
        <f ca="1">AT958*'Ejercicio 3 - TIR'!$D$5</f>
        <v>38110.9233294065</v>
      </c>
      <c r="AZ958" s="28">
        <f ca="1" t="shared" ref="AZ958:BD958" si="7116">AJ958-AU958-AE958</f>
        <v>25152.195550474</v>
      </c>
      <c r="BA958" s="28">
        <f ca="1" t="shared" si="7116"/>
        <v>24669.391527837</v>
      </c>
      <c r="BB958" s="28">
        <f ca="1" t="shared" si="7116"/>
        <v>29936.5792833295</v>
      </c>
      <c r="BC958" s="28">
        <f ca="1" t="shared" si="7116"/>
        <v>37027.3233428276</v>
      </c>
      <c r="BD958" s="28">
        <f ca="1" t="shared" si="7116"/>
        <v>39949.5312631741</v>
      </c>
      <c r="BE958" s="28">
        <f ca="1" t="shared" ref="BE958:BI958" si="7117">AZ958/Z958</f>
        <v>21689.9774722936</v>
      </c>
      <c r="BF958" s="28">
        <f ca="1" t="shared" si="7117"/>
        <v>18325.9438236287</v>
      </c>
      <c r="BG958" s="28">
        <f ca="1" t="shared" si="7117"/>
        <v>18638.9841941124</v>
      </c>
      <c r="BH958" s="28">
        <f ca="1" t="shared" si="7117"/>
        <v>19209.2227309246</v>
      </c>
      <c r="BI958" s="28">
        <f ca="1" t="shared" si="7117"/>
        <v>16614.6629444887</v>
      </c>
      <c r="BJ958" s="28">
        <f ca="1" t="shared" si="6690"/>
        <v>82042.0074801123</v>
      </c>
      <c r="BK958" s="28">
        <f ca="1" t="shared" si="6691"/>
        <v>31574.9567123326</v>
      </c>
      <c r="BL958" s="28">
        <f ca="1" t="shared" si="6692"/>
        <v>113616.964192445</v>
      </c>
      <c r="BM958" s="28">
        <f ca="1">BK958*'Ejercicio 3 - TIR'!$D$5</f>
        <v>15787.4783561663</v>
      </c>
      <c r="BN958" s="28">
        <f ca="1" t="shared" si="6693"/>
        <v>97829.4858362786</v>
      </c>
      <c r="BO958" s="28">
        <f ca="1" t="shared" si="6694"/>
        <v>40686.4331522388</v>
      </c>
      <c r="BP958" s="28">
        <f ca="1" t="shared" si="6695"/>
        <v>-99779.3088390225</v>
      </c>
      <c r="BQ958" s="28">
        <f ca="1" t="shared" ref="BQ958:BT958" si="7118">BE958</f>
        <v>21689.9774722936</v>
      </c>
      <c r="BR958" s="28">
        <f ca="1" t="shared" si="7118"/>
        <v>18325.9438236287</v>
      </c>
      <c r="BS958" s="28">
        <f ca="1" t="shared" si="7118"/>
        <v>18638.9841941124</v>
      </c>
      <c r="BT958" s="28">
        <f ca="1" t="shared" si="7118"/>
        <v>19209.2227309246</v>
      </c>
      <c r="BU958" s="28">
        <f ca="1" t="shared" si="6697"/>
        <v>57301.0960967275</v>
      </c>
      <c r="BV958" s="30">
        <f ca="1" t="shared" si="6698"/>
        <v>9.25797892638314</v>
      </c>
    </row>
    <row r="959" ht="15" customHeight="1" spans="1:74">
      <c r="A959" s="26">
        <v>958</v>
      </c>
      <c r="B959" s="27">
        <f ca="1" t="shared" ref="B959:F959" si="7119">RAND()</f>
        <v>0.932216360579536</v>
      </c>
      <c r="C959" s="28">
        <f ca="1">IF(B959&lt;=('Ejercicio 3 - TIR'!$D$13-'Ejercicio 3 - TIR'!$C$13)/('Ejercicio 3 - TIR'!$E$13-'Ejercicio 3 - TIR'!$C$13),'Ejercicio 3 - TIR'!$C$13+SQRT(('Ejercicio 3 - TIR'!$E$13-'Ejercicio 3 - TIR'!$C$13)*('Ejercicio 3 - TIR'!$D$13-'Ejercicio 3 - TIR'!$C$13)*B959),'Ejercicio 3 - TIR'!$E$13-SQRT(('Ejercicio 3 - TIR'!$E$13-'Ejercicio 3 - TIR'!$C$13)*('Ejercicio 3 - TIR'!$E$13-'Ejercicio 3 - TIR'!$D$13)*(1-B959)))</f>
        <v>90981.1105281993</v>
      </c>
      <c r="D959" s="27">
        <f ca="1" t="shared" si="7119"/>
        <v>0.82706296922303</v>
      </c>
      <c r="E959" s="28">
        <f ca="1">IF(D959&lt;=('Ejercicio 3 - TIR'!$D$14-'Ejercicio 3 - TIR'!$C$14)/('Ejercicio 3 - TIR'!$E$14-'Ejercicio 3 - TIR'!$C$14),'Ejercicio 3 - TIR'!$C$14+SQRT(('Ejercicio 3 - TIR'!$E$14-'Ejercicio 3 - TIR'!$C$14)*('Ejercicio 3 - TIR'!$D$14-'Ejercicio 3 - TIR'!$C$14)*D959),'Ejercicio 3 - TIR'!$E$14-SQRT(('Ejercicio 3 - TIR'!$E$14-'Ejercicio 3 - TIR'!$C$14)*('Ejercicio 3 - TIR'!$E$14-'Ejercicio 3 - TIR'!$D$14)*(1-D959)))</f>
        <v>34906.8129215053</v>
      </c>
      <c r="F959" s="27">
        <f ca="1" t="shared" si="7119"/>
        <v>0.735311070999086</v>
      </c>
      <c r="G959" s="28">
        <f ca="1">IF(F959&lt;=('Ejercicio 3 - TIR'!$D$18-'Ejercicio 3 - TIR'!$C$18)/('Ejercicio 3 - TIR'!$E$18-'Ejercicio 3 - TIR'!$C$18),'Ejercicio 3 - TIR'!$C$18+SQRT(('Ejercicio 3 - TIR'!$E$18-'Ejercicio 3 - TIR'!$C$18)*('Ejercicio 3 - TIR'!$D$18-'Ejercicio 3 - TIR'!$C$18)*F959),'Ejercicio 3 - TIR'!$E$18-SQRT(('Ejercicio 3 - TIR'!$E$18-'Ejercicio 3 - TIR'!$C$18)*('Ejercicio 3 - TIR'!$E$18-'Ejercicio 3 - TIR'!$D$18)*(1-F959)))</f>
        <v>40544.4787426084</v>
      </c>
      <c r="H959" s="27">
        <f ca="1" t="shared" ref="H959:L959" si="7120">RAND()</f>
        <v>0.109280412644785</v>
      </c>
      <c r="I959" s="28">
        <f ca="1">IF(H959&lt;=('Ejercicio 3 - TIR'!$D$18-'Ejercicio 3 - TIR'!$C$18)/('Ejercicio 3 - TIR'!$E$18-'Ejercicio 3 - TIR'!$C$18),'Ejercicio 3 - TIR'!$C$18+SQRT(('Ejercicio 3 - TIR'!$E$18-'Ejercicio 3 - TIR'!$C$18)*('Ejercicio 3 - TIR'!$D$18-'Ejercicio 3 - TIR'!$C$18)*H959),'Ejercicio 3 - TIR'!$E$18-SQRT(('Ejercicio 3 - TIR'!$E$18-'Ejercicio 3 - TIR'!$C$18)*('Ejercicio 3 - TIR'!$E$18-'Ejercicio 3 - TIR'!$D$18)*(1-H959)))</f>
        <v>34048.7111401924</v>
      </c>
      <c r="J959" s="27">
        <f ca="1" t="shared" si="7120"/>
        <v>0.740587524235311</v>
      </c>
      <c r="K959" s="28">
        <f ca="1">IF(J959&lt;=('Ejercicio 3 - TIR'!$D$18-'Ejercicio 3 - TIR'!$C$18)/('Ejercicio 3 - TIR'!$E$18-'Ejercicio 3 - TIR'!$C$18),'Ejercicio 3 - TIR'!$C$18+SQRT(('Ejercicio 3 - TIR'!$E$18-'Ejercicio 3 - TIR'!$C$18)*('Ejercicio 3 - TIR'!$D$18-'Ejercicio 3 - TIR'!$C$18)*J959),'Ejercicio 3 - TIR'!$E$18-SQRT(('Ejercicio 3 - TIR'!$E$18-'Ejercicio 3 - TIR'!$C$18)*('Ejercicio 3 - TIR'!$E$18-'Ejercicio 3 - TIR'!$D$18)*(1-J959)))</f>
        <v>40589.1116901069</v>
      </c>
      <c r="L959" s="27">
        <f ca="1" t="shared" si="7120"/>
        <v>0.692424982350437</v>
      </c>
      <c r="M959" s="28">
        <f ca="1">IF(L959&lt;=('Ejercicio 3 - TIR'!$D$18-'Ejercicio 3 - TIR'!$C$18)/('Ejercicio 3 - TIR'!$E$18-'Ejercicio 3 - TIR'!$C$18),'Ejercicio 3 - TIR'!$C$18+SQRT(('Ejercicio 3 - TIR'!$E$18-'Ejercicio 3 - TIR'!$C$18)*('Ejercicio 3 - TIR'!$D$18-'Ejercicio 3 - TIR'!$C$18)*L959),'Ejercicio 3 - TIR'!$E$18-SQRT(('Ejercicio 3 - TIR'!$E$18-'Ejercicio 3 - TIR'!$C$18)*('Ejercicio 3 - TIR'!$E$18-'Ejercicio 3 - TIR'!$D$18)*(1-L959)))</f>
        <v>40197.0710682213</v>
      </c>
      <c r="N959" s="27">
        <f ca="1" t="shared" ref="N959:R959" si="7121">RAND()</f>
        <v>0.324178613902578</v>
      </c>
      <c r="O959" s="28">
        <f ca="1">IF(N959&lt;=('Ejercicio 3 - TIR'!$D$18-'Ejercicio 3 - TIR'!$C$18)/('Ejercicio 3 - TIR'!$E$18-'Ejercicio 3 - TIR'!$C$18),'Ejercicio 3 - TIR'!$C$18+SQRT(('Ejercicio 3 - TIR'!$E$18-'Ejercicio 3 - TIR'!$C$18)*('Ejercicio 3 - TIR'!$D$18-'Ejercicio 3 - TIR'!$C$18)*N959),'Ejercicio 3 - TIR'!$E$18-SQRT(('Ejercicio 3 - TIR'!$E$18-'Ejercicio 3 - TIR'!$C$18)*('Ejercicio 3 - TIR'!$E$18-'Ejercicio 3 - TIR'!$D$18)*(1-N959)))</f>
        <v>36973.2913380546</v>
      </c>
      <c r="P959" s="27">
        <f ca="1" t="shared" si="7121"/>
        <v>0.580736317145646</v>
      </c>
      <c r="Q959" s="29">
        <f ca="1">IF(P959&lt;=('Ejercicio 3 - TIR'!$D$22-'Ejercicio 3 - TIR'!$C$22)/('Ejercicio 3 - TIR'!$E$22-'Ejercicio 3 - TIR'!$C$22),'Ejercicio 3 - TIR'!$C$22+SQRT(('Ejercicio 3 - TIR'!$E$22-'Ejercicio 3 - TIR'!$C$22)*('Ejercicio 3 - TIR'!$D$22-'Ejercicio 3 - TIR'!$C$22)*P959),'Ejercicio 3 - TIR'!$E$22-SQRT(('Ejercicio 3 - TIR'!$E$22-'Ejercicio 3 - TIR'!$C$22)*('Ejercicio 3 - TIR'!$E$22-'Ejercicio 3 - TIR'!$D$22)*(1-P959)))</f>
        <v>0.152528658039007</v>
      </c>
      <c r="R959" s="27">
        <f ca="1" t="shared" si="7121"/>
        <v>0.402190007117995</v>
      </c>
      <c r="S959" s="29">
        <f ca="1">IF(R959&lt;=('Ejercicio 3 - TIR'!$D$23-'Ejercicio 3 - TIR'!$C$23)/('Ejercicio 3 - TIR'!$E$23-'Ejercicio 3 - TIR'!$C$23),'Ejercicio 3 - TIR'!$C$23+SQRT(('Ejercicio 3 - TIR'!$E$23-'Ejercicio 3 - TIR'!$C$23)*('Ejercicio 3 - TIR'!$D$23-'Ejercicio 3 - TIR'!$C$23)*R959),'Ejercicio 3 - TIR'!$E$23-SQRT(('Ejercicio 3 - TIR'!$E$23-'Ejercicio 3 - TIR'!$C$23)*('Ejercicio 3 - TIR'!$E$23-'Ejercicio 3 - TIR'!$D$23)*(1-R959)))</f>
        <v>0.146906170534143</v>
      </c>
      <c r="T959" s="27">
        <f ca="1" t="shared" ref="T959:X959" si="7122">RAND()</f>
        <v>0.270667758793287</v>
      </c>
      <c r="U959" s="29">
        <f ca="1">IF(T959&lt;=('Ejercicio 3 - TIR'!$D$24-'Ejercicio 3 - TIR'!$C$24)/('Ejercicio 3 - TIR'!$E$24-'Ejercicio 3 - TIR'!$C$24),'Ejercicio 3 - TIR'!$C$24+SQRT(('Ejercicio 3 - TIR'!$E$24-'Ejercicio 3 - TIR'!$C$24)*('Ejercicio 3 - TIR'!$D$24-'Ejercicio 3 - TIR'!$C$24)*T959),'Ejercicio 3 - TIR'!$E$24-SQRT(('Ejercicio 3 - TIR'!$E$24-'Ejercicio 3 - TIR'!$C$24)*('Ejercicio 3 - TIR'!$E$24-'Ejercicio 3 - TIR'!$D$24)*(1-T959)))</f>
        <v>0.173841189011161</v>
      </c>
      <c r="V959" s="27">
        <f ca="1" t="shared" si="7122"/>
        <v>0.727925750866049</v>
      </c>
      <c r="W959" s="29">
        <f ca="1">IF(V959&lt;=('Ejercicio 3 - TIR'!$D$25-'Ejercicio 3 - TIR'!$C$25)/('Ejercicio 3 - TIR'!$E$25-'Ejercicio 3 - TIR'!$C$25),'Ejercicio 3 - TIR'!$C$25+SQRT(('Ejercicio 3 - TIR'!$E$25-'Ejercicio 3 - TIR'!$C$25)*('Ejercicio 3 - TIR'!$D$25-'Ejercicio 3 - TIR'!$C$25)*V959),'Ejercicio 3 - TIR'!$E$25-SQRT(('Ejercicio 3 - TIR'!$E$25-'Ejercicio 3 - TIR'!$C$25)*('Ejercicio 3 - TIR'!$E$25-'Ejercicio 3 - TIR'!$D$25)*(1-V959)))</f>
        <v>0.219141291796823</v>
      </c>
      <c r="X959" s="27">
        <f ca="1" t="shared" si="7122"/>
        <v>0.174159788197022</v>
      </c>
      <c r="Y959" s="29">
        <f ca="1">IF(X959&lt;=('Ejercicio 3 - TIR'!$D$26-'Ejercicio 3 - TIR'!$C$26)/('Ejercicio 3 - TIR'!$E$26-'Ejercicio 3 - TIR'!$C$26),'Ejercicio 3 - TIR'!$C$26+SQRT(('Ejercicio 3 - TIR'!$E$26-'Ejercicio 3 - TIR'!$C$26)*('Ejercicio 3 - TIR'!$D$26-'Ejercicio 3 - TIR'!$C$26)*X959),'Ejercicio 3 - TIR'!$E$26-SQRT(('Ejercicio 3 - TIR'!$E$26-'Ejercicio 3 - TIR'!$C$26)*('Ejercicio 3 - TIR'!$E$26-'Ejercicio 3 - TIR'!$D$26)*(1-X959)))</f>
        <v>0.211684820223649</v>
      </c>
      <c r="Z959" s="27">
        <f ca="1" t="shared" si="6668"/>
        <v>1.15252865803901</v>
      </c>
      <c r="AA959" s="27">
        <f ca="1" t="shared" si="6669"/>
        <v>1.32184222962237</v>
      </c>
      <c r="AB959" s="27">
        <f ca="1" t="shared" si="6670"/>
        <v>1.55163285450509</v>
      </c>
      <c r="AC959" s="27">
        <f ca="1" t="shared" si="6671"/>
        <v>1.89165968263573</v>
      </c>
      <c r="AD959" s="27">
        <f ca="1" t="shared" si="6672"/>
        <v>2.29209532247879</v>
      </c>
      <c r="AE959" s="26">
        <f ca="1" t="shared" si="6673"/>
        <v>5324.28933133586</v>
      </c>
      <c r="AF959" s="26">
        <f ca="1" t="shared" si="6674"/>
        <v>6106.4602878182</v>
      </c>
      <c r="AG959" s="26">
        <f ca="1" t="shared" si="6675"/>
        <v>7168.01460490195</v>
      </c>
      <c r="AH959" s="26">
        <f ca="1" t="shared" si="6676"/>
        <v>8738.82258503866</v>
      </c>
      <c r="AI959" s="26">
        <f ca="1" t="shared" si="6677"/>
        <v>10588.6986729189</v>
      </c>
      <c r="AJ959" s="28">
        <f ca="1" t="shared" si="6678"/>
        <v>46728.6736761095</v>
      </c>
      <c r="AK959" s="28">
        <f ca="1" t="shared" si="6679"/>
        <v>45007.02424932</v>
      </c>
      <c r="AL959" s="28">
        <f ca="1" t="shared" si="6680"/>
        <v>62979.3992335464</v>
      </c>
      <c r="AM959" s="28">
        <f ca="1" t="shared" si="6681"/>
        <v>76039.1786997972</v>
      </c>
      <c r="AN959" s="28">
        <f ca="1" t="shared" si="6682"/>
        <v>84746.3081326006</v>
      </c>
      <c r="AO959" s="28">
        <f ca="1">C959/'Ejercicio 3 - TIR'!$D$7</f>
        <v>18196.2221056399</v>
      </c>
      <c r="AP959" s="28">
        <f ca="1" t="shared" si="6683"/>
        <v>28532.4515704696</v>
      </c>
      <c r="AQ959" s="28">
        <f ca="1" t="shared" si="6684"/>
        <v>26810.8021436801</v>
      </c>
      <c r="AR959" s="28">
        <f ca="1" t="shared" si="6685"/>
        <v>44783.1771279066</v>
      </c>
      <c r="AS959" s="28">
        <f ca="1" t="shared" si="6686"/>
        <v>57842.9565941573</v>
      </c>
      <c r="AT959" s="28">
        <f ca="1" t="shared" si="6687"/>
        <v>66550.0860269607</v>
      </c>
      <c r="AU959" s="28">
        <f ca="1">AP959*'Ejercicio 3 - TIR'!$D$5</f>
        <v>14266.2257852348</v>
      </c>
      <c r="AV959" s="28">
        <f ca="1">AQ959*'Ejercicio 3 - TIR'!$D$5</f>
        <v>13405.40107184</v>
      </c>
      <c r="AW959" s="28">
        <f ca="1">AR959*'Ejercicio 3 - TIR'!$D$5</f>
        <v>22391.5885639533</v>
      </c>
      <c r="AX959" s="28">
        <f ca="1">AS959*'Ejercicio 3 - TIR'!$D$5</f>
        <v>28921.4782970786</v>
      </c>
      <c r="AY959" s="28">
        <f ca="1">AT959*'Ejercicio 3 - TIR'!$D$5</f>
        <v>33275.0430134803</v>
      </c>
      <c r="AZ959" s="28">
        <f ca="1" t="shared" ref="AZ959:BD959" si="7123">AJ959-AU959-AE959</f>
        <v>27138.1585595388</v>
      </c>
      <c r="BA959" s="28">
        <f ca="1" t="shared" si="7123"/>
        <v>25495.1628896617</v>
      </c>
      <c r="BB959" s="28">
        <f ca="1" t="shared" si="7123"/>
        <v>33419.7960646912</v>
      </c>
      <c r="BC959" s="28">
        <f ca="1" t="shared" si="7123"/>
        <v>38378.8778176799</v>
      </c>
      <c r="BD959" s="28">
        <f ca="1" t="shared" si="7123"/>
        <v>40882.5664462013</v>
      </c>
      <c r="BE959" s="28">
        <f ca="1" t="shared" ref="BE959:BI959" si="7124">AZ959/Z959</f>
        <v>23546.623652477</v>
      </c>
      <c r="BF959" s="28">
        <f ca="1" t="shared" si="7124"/>
        <v>19287.5990177324</v>
      </c>
      <c r="BG959" s="28">
        <f ca="1" t="shared" si="7124"/>
        <v>21538.4689539529</v>
      </c>
      <c r="BH959" s="28">
        <f ca="1" t="shared" si="7124"/>
        <v>20288.4684650069</v>
      </c>
      <c r="BI959" s="28">
        <f ca="1" t="shared" si="7124"/>
        <v>17836.3290763967</v>
      </c>
      <c r="BJ959" s="28">
        <f ca="1" t="shared" si="6690"/>
        <v>80009.7426200246</v>
      </c>
      <c r="BK959" s="28">
        <f ca="1" t="shared" si="6691"/>
        <v>41707.4755751224</v>
      </c>
      <c r="BL959" s="28">
        <f ca="1" t="shared" si="6692"/>
        <v>121717.218195147</v>
      </c>
      <c r="BM959" s="28">
        <f ca="1">BK959*'Ejercicio 3 - TIR'!$D$5</f>
        <v>20853.7377875612</v>
      </c>
      <c r="BN959" s="28">
        <f ca="1" t="shared" si="6693"/>
        <v>100863.480407586</v>
      </c>
      <c r="BO959" s="28">
        <f ca="1" t="shared" si="6694"/>
        <v>44004.9239743252</v>
      </c>
      <c r="BP959" s="28">
        <f ca="1" t="shared" si="6695"/>
        <v>-125887.923449705</v>
      </c>
      <c r="BQ959" s="28">
        <f ca="1" t="shared" ref="BQ959:BT959" si="7125">BE959</f>
        <v>23546.623652477</v>
      </c>
      <c r="BR959" s="28">
        <f ca="1" t="shared" si="7125"/>
        <v>19287.5990177324</v>
      </c>
      <c r="BS959" s="28">
        <f ca="1" t="shared" si="7125"/>
        <v>21538.4689539529</v>
      </c>
      <c r="BT959" s="28">
        <f ca="1" t="shared" si="7125"/>
        <v>20288.4684650069</v>
      </c>
      <c r="BU959" s="28">
        <f ca="1" t="shared" si="6697"/>
        <v>61841.2530507219</v>
      </c>
      <c r="BV959" s="30">
        <f ca="1" t="shared" si="6698"/>
        <v>4.45606725652543</v>
      </c>
    </row>
    <row r="960" ht="15" customHeight="1" spans="1:74">
      <c r="A960" s="26">
        <v>959</v>
      </c>
      <c r="B960" s="27">
        <f ca="1" t="shared" ref="B960:F960" si="7126">RAND()</f>
        <v>0.633033374145169</v>
      </c>
      <c r="C960" s="28">
        <f ca="1">IF(B960&lt;=('Ejercicio 3 - TIR'!$D$13-'Ejercicio 3 - TIR'!$C$13)/('Ejercicio 3 - TIR'!$E$13-'Ejercicio 3 - TIR'!$C$13),'Ejercicio 3 - TIR'!$C$13+SQRT(('Ejercicio 3 - TIR'!$E$13-'Ejercicio 3 - TIR'!$C$13)*('Ejercicio 3 - TIR'!$D$13-'Ejercicio 3 - TIR'!$C$13)*B960),'Ejercicio 3 - TIR'!$E$13-SQRT(('Ejercicio 3 - TIR'!$E$13-'Ejercicio 3 - TIR'!$C$13)*('Ejercicio 3 - TIR'!$E$13-'Ejercicio 3 - TIR'!$D$13)*(1-B960)))</f>
        <v>79015.2447947136</v>
      </c>
      <c r="D960" s="27">
        <f ca="1" t="shared" si="7126"/>
        <v>0.593364831464738</v>
      </c>
      <c r="E960" s="28">
        <f ca="1">IF(D960&lt;=('Ejercicio 3 - TIR'!$D$14-'Ejercicio 3 - TIR'!$C$14)/('Ejercicio 3 - TIR'!$E$14-'Ejercicio 3 - TIR'!$C$14),'Ejercicio 3 - TIR'!$C$14+SQRT(('Ejercicio 3 - TIR'!$E$14-'Ejercicio 3 - TIR'!$C$14)*('Ejercicio 3 - TIR'!$D$14-'Ejercicio 3 - TIR'!$C$14)*D960),'Ejercicio 3 - TIR'!$E$14-SQRT(('Ejercicio 3 - TIR'!$E$14-'Ejercicio 3 - TIR'!$C$14)*('Ejercicio 3 - TIR'!$E$14-'Ejercicio 3 - TIR'!$D$14)*(1-D960)))</f>
        <v>32190.0527991356</v>
      </c>
      <c r="F960" s="27">
        <f ca="1" t="shared" si="7126"/>
        <v>0.079419727293871</v>
      </c>
      <c r="G960" s="28">
        <f ca="1">IF(F960&lt;=('Ejercicio 3 - TIR'!$D$18-'Ejercicio 3 - TIR'!$C$18)/('Ejercicio 3 - TIR'!$E$18-'Ejercicio 3 - TIR'!$C$18),'Ejercicio 3 - TIR'!$C$18+SQRT(('Ejercicio 3 - TIR'!$E$18-'Ejercicio 3 - TIR'!$C$18)*('Ejercicio 3 - TIR'!$D$18-'Ejercicio 3 - TIR'!$C$18)*F960),'Ejercicio 3 - TIR'!$E$18-SQRT(('Ejercicio 3 - TIR'!$E$18-'Ejercicio 3 - TIR'!$C$18)*('Ejercicio 3 - TIR'!$E$18-'Ejercicio 3 - TIR'!$D$18)*(1-F960)))</f>
        <v>33451.5154778851</v>
      </c>
      <c r="H960" s="27">
        <f ca="1" t="shared" ref="H960:L960" si="7127">RAND()</f>
        <v>0.443826882601414</v>
      </c>
      <c r="I960" s="28">
        <f ca="1">IF(H960&lt;=('Ejercicio 3 - TIR'!$D$18-'Ejercicio 3 - TIR'!$C$18)/('Ejercicio 3 - TIR'!$E$18-'Ejercicio 3 - TIR'!$C$18),'Ejercicio 3 - TIR'!$C$18+SQRT(('Ejercicio 3 - TIR'!$E$18-'Ejercicio 3 - TIR'!$C$18)*('Ejercicio 3 - TIR'!$D$18-'Ejercicio 3 - TIR'!$C$18)*H960),'Ejercicio 3 - TIR'!$E$18-SQRT(('Ejercicio 3 - TIR'!$E$18-'Ejercicio 3 - TIR'!$C$18)*('Ejercicio 3 - TIR'!$E$18-'Ejercicio 3 - TIR'!$D$18)*(1-H960)))</f>
        <v>38159.2911695938</v>
      </c>
      <c r="J960" s="27">
        <f ca="1" t="shared" si="7127"/>
        <v>0.288011703320523</v>
      </c>
      <c r="K960" s="28">
        <f ca="1">IF(J960&lt;=('Ejercicio 3 - TIR'!$D$18-'Ejercicio 3 - TIR'!$C$18)/('Ejercicio 3 - TIR'!$E$18-'Ejercicio 3 - TIR'!$C$18),'Ejercicio 3 - TIR'!$C$18+SQRT(('Ejercicio 3 - TIR'!$E$18-'Ejercicio 3 - TIR'!$C$18)*('Ejercicio 3 - TIR'!$D$18-'Ejercicio 3 - TIR'!$C$18)*J960),'Ejercicio 3 - TIR'!$E$18-SQRT(('Ejercicio 3 - TIR'!$E$18-'Ejercicio 3 - TIR'!$C$18)*('Ejercicio 3 - TIR'!$E$18-'Ejercicio 3 - TIR'!$D$18)*(1-J960)))</f>
        <v>36572.8042339688</v>
      </c>
      <c r="L960" s="27">
        <f ca="1" t="shared" si="7127"/>
        <v>0.825468773674612</v>
      </c>
      <c r="M960" s="28">
        <f ca="1">IF(L960&lt;=('Ejercicio 3 - TIR'!$D$18-'Ejercicio 3 - TIR'!$C$18)/('Ejercicio 3 - TIR'!$E$18-'Ejercicio 3 - TIR'!$C$18),'Ejercicio 3 - TIR'!$C$18+SQRT(('Ejercicio 3 - TIR'!$E$18-'Ejercicio 3 - TIR'!$C$18)*('Ejercicio 3 - TIR'!$D$18-'Ejercicio 3 - TIR'!$C$18)*L960),'Ejercicio 3 - TIR'!$E$18-SQRT(('Ejercicio 3 - TIR'!$E$18-'Ejercicio 3 - TIR'!$C$18)*('Ejercicio 3 - TIR'!$E$18-'Ejercicio 3 - TIR'!$D$18)*(1-L960)))</f>
        <v>41382.0113357828</v>
      </c>
      <c r="N960" s="27">
        <f ca="1" t="shared" ref="N960:R960" si="7128">RAND()</f>
        <v>0.321219913824957</v>
      </c>
      <c r="O960" s="28">
        <f ca="1">IF(N960&lt;=('Ejercicio 3 - TIR'!$D$18-'Ejercicio 3 - TIR'!$C$18)/('Ejercicio 3 - TIR'!$E$18-'Ejercicio 3 - TIR'!$C$18),'Ejercicio 3 - TIR'!$C$18+SQRT(('Ejercicio 3 - TIR'!$E$18-'Ejercicio 3 - TIR'!$C$18)*('Ejercicio 3 - TIR'!$D$18-'Ejercicio 3 - TIR'!$C$18)*N960),'Ejercicio 3 - TIR'!$E$18-SQRT(('Ejercicio 3 - TIR'!$E$18-'Ejercicio 3 - TIR'!$C$18)*('Ejercicio 3 - TIR'!$E$18-'Ejercicio 3 - TIR'!$D$18)*(1-N960)))</f>
        <v>36941.3966227081</v>
      </c>
      <c r="P960" s="27">
        <f ca="1" t="shared" si="7128"/>
        <v>0.643868316366281</v>
      </c>
      <c r="Q960" s="29">
        <f ca="1">IF(P960&lt;=('Ejercicio 3 - TIR'!$D$22-'Ejercicio 3 - TIR'!$C$22)/('Ejercicio 3 - TIR'!$E$22-'Ejercicio 3 - TIR'!$C$22),'Ejercicio 3 - TIR'!$C$22+SQRT(('Ejercicio 3 - TIR'!$E$22-'Ejercicio 3 - TIR'!$C$22)*('Ejercicio 3 - TIR'!$D$22-'Ejercicio 3 - TIR'!$C$22)*P960),'Ejercicio 3 - TIR'!$E$22-SQRT(('Ejercicio 3 - TIR'!$E$22-'Ejercicio 3 - TIR'!$C$22)*('Ejercicio 3 - TIR'!$E$22-'Ejercicio 3 - TIR'!$D$22)*(1-P960)))</f>
        <v>0.154681290899007</v>
      </c>
      <c r="R960" s="27">
        <f ca="1" t="shared" si="7128"/>
        <v>0.716004638572583</v>
      </c>
      <c r="S960" s="29">
        <f ca="1">IF(R960&lt;=('Ejercicio 3 - TIR'!$D$23-'Ejercicio 3 - TIR'!$C$23)/('Ejercicio 3 - TIR'!$E$23-'Ejercicio 3 - TIR'!$C$23),'Ejercicio 3 - TIR'!$C$23+SQRT(('Ejercicio 3 - TIR'!$E$23-'Ejercicio 3 - TIR'!$C$23)*('Ejercicio 3 - TIR'!$D$23-'Ejercicio 3 - TIR'!$C$23)*R960),'Ejercicio 3 - TIR'!$E$23-SQRT(('Ejercicio 3 - TIR'!$E$23-'Ejercicio 3 - TIR'!$C$23)*('Ejercicio 3 - TIR'!$E$23-'Ejercicio 3 - TIR'!$D$23)*(1-R960)))</f>
        <v>0.157390452225457</v>
      </c>
      <c r="T960" s="27">
        <f ca="1" t="shared" ref="T960:X960" si="7129">RAND()</f>
        <v>0.993784290822476</v>
      </c>
      <c r="U960" s="29">
        <f ca="1">IF(T960&lt;=('Ejercicio 3 - TIR'!$D$24-'Ejercicio 3 - TIR'!$C$24)/('Ejercicio 3 - TIR'!$E$24-'Ejercicio 3 - TIR'!$C$24),'Ejercicio 3 - TIR'!$C$24+SQRT(('Ejercicio 3 - TIR'!$E$24-'Ejercicio 3 - TIR'!$C$24)*('Ejercicio 3 - TIR'!$D$24-'Ejercicio 3 - TIR'!$C$24)*T960),'Ejercicio 3 - TIR'!$E$24-SQRT(('Ejercicio 3 - TIR'!$E$24-'Ejercicio 3 - TIR'!$C$24)*('Ejercicio 3 - TIR'!$E$24-'Ejercicio 3 - TIR'!$D$24)*(1-T960)))</f>
        <v>0.215828191555564</v>
      </c>
      <c r="V960" s="27">
        <f ca="1" t="shared" si="7129"/>
        <v>0.557911172197861</v>
      </c>
      <c r="W960" s="29">
        <f ca="1">IF(V960&lt;=('Ejercicio 3 - TIR'!$D$25-'Ejercicio 3 - TIR'!$C$25)/('Ejercicio 3 - TIR'!$E$25-'Ejercicio 3 - TIR'!$C$25),'Ejercicio 3 - TIR'!$C$25+SQRT(('Ejercicio 3 - TIR'!$E$25-'Ejercicio 3 - TIR'!$C$25)*('Ejercicio 3 - TIR'!$D$25-'Ejercicio 3 - TIR'!$C$25)*V960),'Ejercicio 3 - TIR'!$E$25-SQRT(('Ejercicio 3 - TIR'!$E$25-'Ejercicio 3 - TIR'!$C$25)*('Ejercicio 3 - TIR'!$E$25-'Ejercicio 3 - TIR'!$D$25)*(1-V960)))</f>
        <v>0.210664127093612</v>
      </c>
      <c r="X960" s="27">
        <f ca="1" t="shared" si="7129"/>
        <v>0.934423936370735</v>
      </c>
      <c r="Y960" s="29">
        <f ca="1">IF(X960&lt;=('Ejercicio 3 - TIR'!$D$26-'Ejercicio 3 - TIR'!$C$26)/('Ejercicio 3 - TIR'!$E$26-'Ejercicio 3 - TIR'!$C$26),'Ejercicio 3 - TIR'!$C$26+SQRT(('Ejercicio 3 - TIR'!$E$26-'Ejercicio 3 - TIR'!$C$26)*('Ejercicio 3 - TIR'!$D$26-'Ejercicio 3 - TIR'!$C$26)*X960),'Ejercicio 3 - TIR'!$E$26-SQRT(('Ejercicio 3 - TIR'!$E$26-'Ejercicio 3 - TIR'!$C$26)*('Ejercicio 3 - TIR'!$E$26-'Ejercicio 3 - TIR'!$D$26)*(1-X960)))</f>
        <v>0.26118216952999</v>
      </c>
      <c r="Z960" s="27">
        <f ca="1" t="shared" si="6668"/>
        <v>1.15468129089901</v>
      </c>
      <c r="AA960" s="27">
        <f ca="1" t="shared" si="6669"/>
        <v>1.33641710144988</v>
      </c>
      <c r="AB960" s="27">
        <f ca="1" t="shared" si="6670"/>
        <v>1.62485358761973</v>
      </c>
      <c r="AC960" s="27">
        <f ca="1" t="shared" si="6671"/>
        <v>1.96715195031057</v>
      </c>
      <c r="AD960" s="27">
        <f ca="1" t="shared" si="6672"/>
        <v>2.48093696448783</v>
      </c>
      <c r="AE960" s="26">
        <f ca="1" t="shared" si="6673"/>
        <v>4979.1989210775</v>
      </c>
      <c r="AF960" s="26">
        <f ca="1" t="shared" si="6674"/>
        <v>5762.87729098639</v>
      </c>
      <c r="AG960" s="26">
        <f ca="1" t="shared" si="6675"/>
        <v>7006.66867485662</v>
      </c>
      <c r="AH960" s="26">
        <f ca="1" t="shared" si="6676"/>
        <v>8482.72241507944</v>
      </c>
      <c r="AI960" s="26">
        <f ca="1" t="shared" si="6677"/>
        <v>10698.2582589706</v>
      </c>
      <c r="AJ960" s="28">
        <f ca="1" t="shared" si="6678"/>
        <v>38625.8390745325</v>
      </c>
      <c r="AK960" s="28">
        <f ca="1" t="shared" si="6679"/>
        <v>50996.7292982505</v>
      </c>
      <c r="AL960" s="28">
        <f ca="1" t="shared" si="6680"/>
        <v>59425.4521688784</v>
      </c>
      <c r="AM960" s="28">
        <f ca="1" t="shared" si="6681"/>
        <v>81404.7043069591</v>
      </c>
      <c r="AN960" s="28">
        <f ca="1" t="shared" si="6682"/>
        <v>91649.2764010825</v>
      </c>
      <c r="AO960" s="28">
        <f ca="1">C960/'Ejercicio 3 - TIR'!$D$7</f>
        <v>15803.0489589427</v>
      </c>
      <c r="AP960" s="28">
        <f ca="1" t="shared" si="6683"/>
        <v>22822.7901155898</v>
      </c>
      <c r="AQ960" s="28">
        <f ca="1" t="shared" si="6684"/>
        <v>35193.6803393077</v>
      </c>
      <c r="AR960" s="28">
        <f ca="1" t="shared" si="6685"/>
        <v>43622.4032099356</v>
      </c>
      <c r="AS960" s="28">
        <f ca="1" t="shared" si="6686"/>
        <v>65601.6553480164</v>
      </c>
      <c r="AT960" s="28">
        <f ca="1" t="shared" si="6687"/>
        <v>75846.2274421398</v>
      </c>
      <c r="AU960" s="28">
        <f ca="1">AP960*'Ejercicio 3 - TIR'!$D$5</f>
        <v>11411.3950577949</v>
      </c>
      <c r="AV960" s="28">
        <f ca="1">AQ960*'Ejercicio 3 - TIR'!$D$5</f>
        <v>17596.8401696539</v>
      </c>
      <c r="AW960" s="28">
        <f ca="1">AR960*'Ejercicio 3 - TIR'!$D$5</f>
        <v>21811.2016049678</v>
      </c>
      <c r="AX960" s="28">
        <f ca="1">AS960*'Ejercicio 3 - TIR'!$D$5</f>
        <v>32800.8276740082</v>
      </c>
      <c r="AY960" s="28">
        <f ca="1">AT960*'Ejercicio 3 - TIR'!$D$5</f>
        <v>37923.1137210699</v>
      </c>
      <c r="AZ960" s="28">
        <f ca="1" t="shared" ref="AZ960:BD960" si="7130">AJ960-AU960-AE960</f>
        <v>22235.2450956601</v>
      </c>
      <c r="BA960" s="28">
        <f ca="1" t="shared" si="7130"/>
        <v>27637.0118376102</v>
      </c>
      <c r="BB960" s="28">
        <f ca="1" t="shared" si="7130"/>
        <v>30607.5818890539</v>
      </c>
      <c r="BC960" s="28">
        <f ca="1" t="shared" si="7130"/>
        <v>40121.1542178715</v>
      </c>
      <c r="BD960" s="28">
        <f ca="1" t="shared" si="7130"/>
        <v>43027.904421042</v>
      </c>
      <c r="BE960" s="28">
        <f ca="1" t="shared" ref="BE960:BI960" si="7131">AZ960/Z960</f>
        <v>19256.608096896</v>
      </c>
      <c r="BF960" s="28">
        <f ca="1" t="shared" si="7131"/>
        <v>20679.9297970872</v>
      </c>
      <c r="BG960" s="28">
        <f ca="1" t="shared" si="7131"/>
        <v>18837.1322328748</v>
      </c>
      <c r="BH960" s="28">
        <f ca="1" t="shared" si="7131"/>
        <v>20395.5541978022</v>
      </c>
      <c r="BI960" s="28">
        <f ca="1" t="shared" si="7131"/>
        <v>17343.4089769084</v>
      </c>
      <c r="BJ960" s="28">
        <f ca="1" t="shared" si="6690"/>
        <v>79861.4918781906</v>
      </c>
      <c r="BK960" s="28">
        <f ca="1" t="shared" si="6691"/>
        <v>39206.3683138519</v>
      </c>
      <c r="BL960" s="28">
        <f ca="1" t="shared" si="6692"/>
        <v>119067.860192042</v>
      </c>
      <c r="BM960" s="28">
        <f ca="1">BK960*'Ejercicio 3 - TIR'!$D$5</f>
        <v>19603.184156926</v>
      </c>
      <c r="BN960" s="28">
        <f ca="1" t="shared" si="6693"/>
        <v>99464.6760351165</v>
      </c>
      <c r="BO960" s="28">
        <f ca="1" t="shared" si="6694"/>
        <v>40091.577278607</v>
      </c>
      <c r="BP960" s="28">
        <f ca="1" t="shared" si="6695"/>
        <v>-111205.297593849</v>
      </c>
      <c r="BQ960" s="28">
        <f ca="1" t="shared" ref="BQ960:BT960" si="7132">BE960</f>
        <v>19256.608096896</v>
      </c>
      <c r="BR960" s="28">
        <f ca="1" t="shared" si="7132"/>
        <v>20679.9297970872</v>
      </c>
      <c r="BS960" s="28">
        <f ca="1" t="shared" si="7132"/>
        <v>18837.1322328748</v>
      </c>
      <c r="BT960" s="28">
        <f ca="1" t="shared" si="7132"/>
        <v>20395.5541978022</v>
      </c>
      <c r="BU960" s="28">
        <f ca="1" t="shared" si="6697"/>
        <v>57434.9862555153</v>
      </c>
      <c r="BV960" s="30">
        <f ca="1" t="shared" si="6698"/>
        <v>6.07132304839306</v>
      </c>
    </row>
    <row r="961" ht="15" customHeight="1" spans="1:74">
      <c r="A961" s="26">
        <v>960</v>
      </c>
      <c r="B961" s="27">
        <f ca="1" t="shared" ref="B961:F961" si="7133">RAND()</f>
        <v>0.146283587283332</v>
      </c>
      <c r="C961" s="28">
        <f ca="1">IF(B961&lt;=('Ejercicio 3 - TIR'!$D$13-'Ejercicio 3 - TIR'!$C$13)/('Ejercicio 3 - TIR'!$E$13-'Ejercicio 3 - TIR'!$C$13),'Ejercicio 3 - TIR'!$C$13+SQRT(('Ejercicio 3 - TIR'!$E$13-'Ejercicio 3 - TIR'!$C$13)*('Ejercicio 3 - TIR'!$D$13-'Ejercicio 3 - TIR'!$C$13)*B961),'Ejercicio 3 - TIR'!$E$13-SQRT(('Ejercicio 3 - TIR'!$E$13-'Ejercicio 3 - TIR'!$C$13)*('Ejercicio 3 - TIR'!$E$13-'Ejercicio 3 - TIR'!$D$13)*(1-B961)))</f>
        <v>67649.4074877295</v>
      </c>
      <c r="D961" s="27">
        <f ca="1" t="shared" si="7133"/>
        <v>0.560362482135907</v>
      </c>
      <c r="E961" s="28">
        <f ca="1">IF(D961&lt;=('Ejercicio 3 - TIR'!$D$14-'Ejercicio 3 - TIR'!$C$14)/('Ejercicio 3 - TIR'!$E$14-'Ejercicio 3 - TIR'!$C$14),'Ejercicio 3 - TIR'!$C$14+SQRT(('Ejercicio 3 - TIR'!$E$14-'Ejercicio 3 - TIR'!$C$14)*('Ejercicio 3 - TIR'!$D$14-'Ejercicio 3 - TIR'!$C$14)*D961),'Ejercicio 3 - TIR'!$E$14-SQRT(('Ejercicio 3 - TIR'!$E$14-'Ejercicio 3 - TIR'!$C$14)*('Ejercicio 3 - TIR'!$E$14-'Ejercicio 3 - TIR'!$D$14)*(1-D961)))</f>
        <v>31879.3086698475</v>
      </c>
      <c r="F961" s="27">
        <f ca="1" t="shared" si="7133"/>
        <v>0.183760779584493</v>
      </c>
      <c r="G961" s="28">
        <f ca="1">IF(F961&lt;=('Ejercicio 3 - TIR'!$D$18-'Ejercicio 3 - TIR'!$C$18)/('Ejercicio 3 - TIR'!$E$18-'Ejercicio 3 - TIR'!$C$18),'Ejercicio 3 - TIR'!$C$18+SQRT(('Ejercicio 3 - TIR'!$E$18-'Ejercicio 3 - TIR'!$C$18)*('Ejercicio 3 - TIR'!$D$18-'Ejercicio 3 - TIR'!$C$18)*F961),'Ejercicio 3 - TIR'!$E$18-SQRT(('Ejercicio 3 - TIR'!$E$18-'Ejercicio 3 - TIR'!$C$18)*('Ejercicio 3 - TIR'!$E$18-'Ejercicio 3 - TIR'!$D$18)*(1-F961)))</f>
        <v>35250.1539918058</v>
      </c>
      <c r="H961" s="27">
        <f ca="1" t="shared" ref="H961:L961" si="7134">RAND()</f>
        <v>0.730413907070621</v>
      </c>
      <c r="I961" s="28">
        <f ca="1">IF(H961&lt;=('Ejercicio 3 - TIR'!$D$18-'Ejercicio 3 - TIR'!$C$18)/('Ejercicio 3 - TIR'!$E$18-'Ejercicio 3 - TIR'!$C$18),'Ejercicio 3 - TIR'!$C$18+SQRT(('Ejercicio 3 - TIR'!$E$18-'Ejercicio 3 - TIR'!$C$18)*('Ejercicio 3 - TIR'!$D$18-'Ejercicio 3 - TIR'!$C$18)*H961),'Ejercicio 3 - TIR'!$E$18-SQRT(('Ejercicio 3 - TIR'!$E$18-'Ejercicio 3 - TIR'!$C$18)*('Ejercicio 3 - TIR'!$E$18-'Ejercicio 3 - TIR'!$D$18)*(1-H961)))</f>
        <v>40503.4505485091</v>
      </c>
      <c r="J961" s="27">
        <f ca="1" t="shared" si="7134"/>
        <v>0.580728438729647</v>
      </c>
      <c r="K961" s="28">
        <f ca="1">IF(J961&lt;=('Ejercicio 3 - TIR'!$D$18-'Ejercicio 3 - TIR'!$C$18)/('Ejercicio 3 - TIR'!$E$18-'Ejercicio 3 - TIR'!$C$18),'Ejercicio 3 - TIR'!$C$18+SQRT(('Ejercicio 3 - TIR'!$E$18-'Ejercicio 3 - TIR'!$C$18)*('Ejercicio 3 - TIR'!$D$18-'Ejercicio 3 - TIR'!$C$18)*J961),'Ejercicio 3 - TIR'!$E$18-SQRT(('Ejercicio 3 - TIR'!$E$18-'Ejercicio 3 - TIR'!$C$18)*('Ejercicio 3 - TIR'!$E$18-'Ejercicio 3 - TIR'!$D$18)*(1-J961)))</f>
        <v>39333.2344773635</v>
      </c>
      <c r="L961" s="27">
        <f ca="1" t="shared" si="7134"/>
        <v>0.130823203800408</v>
      </c>
      <c r="M961" s="28">
        <f ca="1">IF(L961&lt;=('Ejercicio 3 - TIR'!$D$18-'Ejercicio 3 - TIR'!$C$18)/('Ejercicio 3 - TIR'!$E$18-'Ejercicio 3 - TIR'!$C$18),'Ejercicio 3 - TIR'!$C$18+SQRT(('Ejercicio 3 - TIR'!$E$18-'Ejercicio 3 - TIR'!$C$18)*('Ejercicio 3 - TIR'!$D$18-'Ejercicio 3 - TIR'!$C$18)*L961),'Ejercicio 3 - TIR'!$E$18-SQRT(('Ejercicio 3 - TIR'!$E$18-'Ejercicio 3 - TIR'!$C$18)*('Ejercicio 3 - TIR'!$E$18-'Ejercicio 3 - TIR'!$D$18)*(1-L961)))</f>
        <v>34429.8397905637</v>
      </c>
      <c r="N961" s="27">
        <f ca="1" t="shared" ref="N961:R961" si="7135">RAND()</f>
        <v>0.550276683696605</v>
      </c>
      <c r="O961" s="28">
        <f ca="1">IF(N961&lt;=('Ejercicio 3 - TIR'!$D$18-'Ejercicio 3 - TIR'!$C$18)/('Ejercicio 3 - TIR'!$E$18-'Ejercicio 3 - TIR'!$C$18),'Ejercicio 3 - TIR'!$C$18+SQRT(('Ejercicio 3 - TIR'!$E$18-'Ejercicio 3 - TIR'!$C$18)*('Ejercicio 3 - TIR'!$D$18-'Ejercicio 3 - TIR'!$C$18)*N961),'Ejercicio 3 - TIR'!$E$18-SQRT(('Ejercicio 3 - TIR'!$E$18-'Ejercicio 3 - TIR'!$C$18)*('Ejercicio 3 - TIR'!$E$18-'Ejercicio 3 - TIR'!$D$18)*(1-N961)))</f>
        <v>39085.2354154689</v>
      </c>
      <c r="P961" s="27">
        <f ca="1" t="shared" si="7135"/>
        <v>0.136911769913722</v>
      </c>
      <c r="Q961" s="29">
        <f ca="1">IF(P961&lt;=('Ejercicio 3 - TIR'!$D$22-'Ejercicio 3 - TIR'!$C$22)/('Ejercicio 3 - TIR'!$E$22-'Ejercicio 3 - TIR'!$C$22),'Ejercicio 3 - TIR'!$C$22+SQRT(('Ejercicio 3 - TIR'!$E$22-'Ejercicio 3 - TIR'!$C$22)*('Ejercicio 3 - TIR'!$D$22-'Ejercicio 3 - TIR'!$C$22)*P961),'Ejercicio 3 - TIR'!$E$22-SQRT(('Ejercicio 3 - TIR'!$E$22-'Ejercicio 3 - TIR'!$C$22)*('Ejercicio 3 - TIR'!$E$22-'Ejercicio 3 - TIR'!$D$22)*(1-P961)))</f>
        <v>0.135698445332093</v>
      </c>
      <c r="R961" s="27">
        <f ca="1" t="shared" si="7135"/>
        <v>0.607220452113354</v>
      </c>
      <c r="S961" s="29">
        <f ca="1">IF(R961&lt;=('Ejercicio 3 - TIR'!$D$23-'Ejercicio 3 - TIR'!$C$23)/('Ejercicio 3 - TIR'!$E$23-'Ejercicio 3 - TIR'!$C$23),'Ejercicio 3 - TIR'!$C$23+SQRT(('Ejercicio 3 - TIR'!$E$23-'Ejercicio 3 - TIR'!$C$23)*('Ejercicio 3 - TIR'!$D$23-'Ejercicio 3 - TIR'!$C$23)*R961),'Ejercicio 3 - TIR'!$E$23-SQRT(('Ejercicio 3 - TIR'!$E$23-'Ejercicio 3 - TIR'!$C$23)*('Ejercicio 3 - TIR'!$E$23-'Ejercicio 3 - TIR'!$D$23)*(1-R961)))</f>
        <v>0.153410468484835</v>
      </c>
      <c r="T961" s="27">
        <f ca="1" t="shared" ref="T961:X961" si="7136">RAND()</f>
        <v>0.603168301005554</v>
      </c>
      <c r="U961" s="29">
        <f ca="1">IF(T961&lt;=('Ejercicio 3 - TIR'!$D$24-'Ejercicio 3 - TIR'!$C$24)/('Ejercicio 3 - TIR'!$E$24-'Ejercicio 3 - TIR'!$C$24),'Ejercicio 3 - TIR'!$C$24+SQRT(('Ejercicio 3 - TIR'!$E$24-'Ejercicio 3 - TIR'!$C$24)*('Ejercicio 3 - TIR'!$D$24-'Ejercicio 3 - TIR'!$C$24)*T961),'Ejercicio 3 - TIR'!$E$24-SQRT(('Ejercicio 3 - TIR'!$E$24-'Ejercicio 3 - TIR'!$C$24)*('Ejercicio 3 - TIR'!$E$24-'Ejercicio 3 - TIR'!$D$24)*(1-T961)))</f>
        <v>0.186666401976617</v>
      </c>
      <c r="V961" s="27">
        <f ca="1" t="shared" si="7136"/>
        <v>0.745657150251813</v>
      </c>
      <c r="W961" s="29">
        <f ca="1">IF(V961&lt;=('Ejercicio 3 - TIR'!$D$25-'Ejercicio 3 - TIR'!$C$25)/('Ejercicio 3 - TIR'!$E$25-'Ejercicio 3 - TIR'!$C$25),'Ejercicio 3 - TIR'!$C$25+SQRT(('Ejercicio 3 - TIR'!$E$25-'Ejercicio 3 - TIR'!$C$25)*('Ejercicio 3 - TIR'!$D$25-'Ejercicio 3 - TIR'!$C$25)*V961),'Ejercicio 3 - TIR'!$E$25-SQRT(('Ejercicio 3 - TIR'!$E$25-'Ejercicio 3 - TIR'!$C$25)*('Ejercicio 3 - TIR'!$E$25-'Ejercicio 3 - TIR'!$D$25)*(1-V961)))</f>
        <v>0.220163780834049</v>
      </c>
      <c r="X961" s="27">
        <f ca="1" t="shared" si="7136"/>
        <v>0.757362283212301</v>
      </c>
      <c r="Y961" s="29">
        <f ca="1">IF(X961&lt;=('Ejercicio 3 - TIR'!$D$26-'Ejercicio 3 - TIR'!$C$26)/('Ejercicio 3 - TIR'!$E$26-'Ejercicio 3 - TIR'!$C$26),'Ejercicio 3 - TIR'!$C$26+SQRT(('Ejercicio 3 - TIR'!$E$26-'Ejercicio 3 - TIR'!$C$26)*('Ejercicio 3 - TIR'!$D$26-'Ejercicio 3 - TIR'!$C$26)*X961),'Ejercicio 3 - TIR'!$E$26-SQRT(('Ejercicio 3 - TIR'!$E$26-'Ejercicio 3 - TIR'!$C$26)*('Ejercicio 3 - TIR'!$E$26-'Ejercicio 3 - TIR'!$D$26)*(1-X961)))</f>
        <v>0.243802711832879</v>
      </c>
      <c r="Z961" s="27">
        <f ca="1" t="shared" si="6668"/>
        <v>1.13569844533209</v>
      </c>
      <c r="AA961" s="27">
        <f ca="1" t="shared" si="6669"/>
        <v>1.30992647588799</v>
      </c>
      <c r="AB961" s="27">
        <f ca="1" t="shared" si="6670"/>
        <v>1.55444573799591</v>
      </c>
      <c r="AC961" s="27">
        <f ca="1" t="shared" si="6671"/>
        <v>1.89667838877446</v>
      </c>
      <c r="AD961" s="27">
        <f ca="1" t="shared" si="6672"/>
        <v>2.35909372343249</v>
      </c>
      <c r="AE961" s="26">
        <f ca="1" t="shared" si="6673"/>
        <v>4325.97262476021</v>
      </c>
      <c r="AF961" s="26">
        <f ca="1" t="shared" si="6674"/>
        <v>4989.62211177724</v>
      </c>
      <c r="AG961" s="26">
        <f ca="1" t="shared" si="6675"/>
        <v>5921.01691860567</v>
      </c>
      <c r="AH961" s="26">
        <f ca="1" t="shared" si="6676"/>
        <v>7224.61038978826</v>
      </c>
      <c r="AI961" s="26">
        <f ca="1" t="shared" si="6677"/>
        <v>8985.98999475464</v>
      </c>
      <c r="AJ961" s="28">
        <f ca="1" t="shared" si="6678"/>
        <v>40033.5450862107</v>
      </c>
      <c r="AK961" s="28">
        <f ca="1" t="shared" si="6679"/>
        <v>53056.5422383118</v>
      </c>
      <c r="AL961" s="28">
        <f ca="1" t="shared" si="6680"/>
        <v>61141.3786949314</v>
      </c>
      <c r="AM961" s="28">
        <f ca="1" t="shared" si="6681"/>
        <v>65302.3330597291</v>
      </c>
      <c r="AN961" s="28">
        <f ca="1" t="shared" si="6682"/>
        <v>92205.733547514</v>
      </c>
      <c r="AO961" s="28">
        <f ca="1">C961/'Ejercicio 3 - TIR'!$D$7</f>
        <v>13529.8814975459</v>
      </c>
      <c r="AP961" s="28">
        <f ca="1" t="shared" si="6683"/>
        <v>26503.6635886647</v>
      </c>
      <c r="AQ961" s="28">
        <f ca="1" t="shared" si="6684"/>
        <v>39526.6607407659</v>
      </c>
      <c r="AR961" s="28">
        <f ca="1" t="shared" si="6685"/>
        <v>47611.4971973855</v>
      </c>
      <c r="AS961" s="28">
        <f ca="1" t="shared" si="6686"/>
        <v>51772.4515621832</v>
      </c>
      <c r="AT961" s="28">
        <f ca="1" t="shared" si="6687"/>
        <v>78675.8520499681</v>
      </c>
      <c r="AU961" s="28">
        <f ca="1">AP961*'Ejercicio 3 - TIR'!$D$5</f>
        <v>13251.8317943324</v>
      </c>
      <c r="AV961" s="28">
        <f ca="1">AQ961*'Ejercicio 3 - TIR'!$D$5</f>
        <v>19763.330370383</v>
      </c>
      <c r="AW961" s="28">
        <f ca="1">AR961*'Ejercicio 3 - TIR'!$D$5</f>
        <v>23805.7485986928</v>
      </c>
      <c r="AX961" s="28">
        <f ca="1">AS961*'Ejercicio 3 - TIR'!$D$5</f>
        <v>25886.2257810916</v>
      </c>
      <c r="AY961" s="28">
        <f ca="1">AT961*'Ejercicio 3 - TIR'!$D$5</f>
        <v>39337.9260249841</v>
      </c>
      <c r="AZ961" s="28">
        <f ca="1" t="shared" ref="AZ961:BD961" si="7137">AJ961-AU961-AE961</f>
        <v>22455.7406671181</v>
      </c>
      <c r="BA961" s="28">
        <f ca="1" t="shared" si="7137"/>
        <v>28303.5897561516</v>
      </c>
      <c r="BB961" s="28">
        <f ca="1" t="shared" si="7137"/>
        <v>31414.613177633</v>
      </c>
      <c r="BC961" s="28">
        <f ca="1" t="shared" si="7137"/>
        <v>32191.4968888493</v>
      </c>
      <c r="BD961" s="28">
        <f ca="1" t="shared" si="7137"/>
        <v>43881.8175277753</v>
      </c>
      <c r="BE961" s="28">
        <f ca="1" t="shared" ref="BE961:BI961" si="7138">AZ961/Z961</f>
        <v>19772.6260517612</v>
      </c>
      <c r="BF961" s="28">
        <f ca="1" t="shared" si="7138"/>
        <v>21607.0064061915</v>
      </c>
      <c r="BG961" s="28">
        <f ca="1" t="shared" si="7138"/>
        <v>20209.5270421821</v>
      </c>
      <c r="BH961" s="28">
        <f ca="1" t="shared" si="7138"/>
        <v>16972.5648161414</v>
      </c>
      <c r="BI961" s="28">
        <f ca="1" t="shared" si="7138"/>
        <v>18601.133601393</v>
      </c>
      <c r="BJ961" s="28">
        <f ca="1" t="shared" si="6690"/>
        <v>75206.2769904043</v>
      </c>
      <c r="BK961" s="28">
        <f ca="1" t="shared" si="6691"/>
        <v>31918.258519646</v>
      </c>
      <c r="BL961" s="28">
        <f ca="1" t="shared" si="6692"/>
        <v>107124.53551005</v>
      </c>
      <c r="BM961" s="28">
        <f ca="1">BK961*'Ejercicio 3 - TIR'!$D$5</f>
        <v>15959.129259823</v>
      </c>
      <c r="BN961" s="28">
        <f ca="1" t="shared" si="6693"/>
        <v>91165.4062502272</v>
      </c>
      <c r="BO961" s="28">
        <f ca="1" t="shared" si="6694"/>
        <v>38644.2494186205</v>
      </c>
      <c r="BP961" s="28">
        <f ca="1" t="shared" si="6695"/>
        <v>-99528.7161575771</v>
      </c>
      <c r="BQ961" s="28">
        <f ca="1" t="shared" ref="BQ961:BT961" si="7139">BE961</f>
        <v>19772.6260517612</v>
      </c>
      <c r="BR961" s="28">
        <f ca="1" t="shared" si="7139"/>
        <v>21607.0064061915</v>
      </c>
      <c r="BS961" s="28">
        <f ca="1" t="shared" si="7139"/>
        <v>20209.5270421821</v>
      </c>
      <c r="BT961" s="28">
        <f ca="1" t="shared" si="7139"/>
        <v>16972.5648161414</v>
      </c>
      <c r="BU961" s="28">
        <f ca="1" t="shared" si="6697"/>
        <v>57245.3830200134</v>
      </c>
      <c r="BV961" s="30">
        <f ca="1" t="shared" si="6698"/>
        <v>9.53698994560474</v>
      </c>
    </row>
    <row r="962" ht="15" customHeight="1" spans="1:74">
      <c r="A962" s="26">
        <v>961</v>
      </c>
      <c r="B962" s="27">
        <f ca="1" t="shared" ref="B962:F962" si="7140">RAND()</f>
        <v>0.578913275949561</v>
      </c>
      <c r="C962" s="28">
        <f ca="1">IF(B962&lt;=('Ejercicio 3 - TIR'!$D$13-'Ejercicio 3 - TIR'!$C$13)/('Ejercicio 3 - TIR'!$E$13-'Ejercicio 3 - TIR'!$C$13),'Ejercicio 3 - TIR'!$C$13+SQRT(('Ejercicio 3 - TIR'!$E$13-'Ejercicio 3 - TIR'!$C$13)*('Ejercicio 3 - TIR'!$D$13-'Ejercicio 3 - TIR'!$C$13)*B962),'Ejercicio 3 - TIR'!$E$13-SQRT(('Ejercicio 3 - TIR'!$E$13-'Ejercicio 3 - TIR'!$C$13)*('Ejercicio 3 - TIR'!$E$13-'Ejercicio 3 - TIR'!$D$13)*(1-B962)))</f>
        <v>77521.0305204948</v>
      </c>
      <c r="D962" s="27">
        <f ca="1" t="shared" si="7140"/>
        <v>0.954737779673717</v>
      </c>
      <c r="E962" s="28">
        <f ca="1">IF(D962&lt;=('Ejercicio 3 - TIR'!$D$14-'Ejercicio 3 - TIR'!$C$14)/('Ejercicio 3 - TIR'!$E$14-'Ejercicio 3 - TIR'!$C$14),'Ejercicio 3 - TIR'!$C$14+SQRT(('Ejercicio 3 - TIR'!$E$14-'Ejercicio 3 - TIR'!$C$14)*('Ejercicio 3 - TIR'!$D$14-'Ejercicio 3 - TIR'!$C$14)*D962),'Ejercicio 3 - TIR'!$E$14-SQRT(('Ejercicio 3 - TIR'!$E$14-'Ejercicio 3 - TIR'!$C$14)*('Ejercicio 3 - TIR'!$E$14-'Ejercicio 3 - TIR'!$D$14)*(1-D962)))</f>
        <v>37394.3651351461</v>
      </c>
      <c r="F962" s="27">
        <f ca="1" t="shared" si="7140"/>
        <v>0.0138577853045905</v>
      </c>
      <c r="G962" s="28">
        <f ca="1">IF(F962&lt;=('Ejercicio 3 - TIR'!$D$18-'Ejercicio 3 - TIR'!$C$18)/('Ejercicio 3 - TIR'!$E$18-'Ejercicio 3 - TIR'!$C$18),'Ejercicio 3 - TIR'!$C$18+SQRT(('Ejercicio 3 - TIR'!$E$18-'Ejercicio 3 - TIR'!$C$18)*('Ejercicio 3 - TIR'!$D$18-'Ejercicio 3 - TIR'!$C$18)*F962),'Ejercicio 3 - TIR'!$E$18-SQRT(('Ejercicio 3 - TIR'!$E$18-'Ejercicio 3 - TIR'!$C$18)*('Ejercicio 3 - TIR'!$E$18-'Ejercicio 3 - TIR'!$D$18)*(1-F962)))</f>
        <v>31441.7585774632</v>
      </c>
      <c r="H962" s="27">
        <f ca="1" t="shared" ref="H962:L962" si="7141">RAND()</f>
        <v>0.108556839277947</v>
      </c>
      <c r="I962" s="28">
        <f ca="1">IF(H962&lt;=('Ejercicio 3 - TIR'!$D$18-'Ejercicio 3 - TIR'!$C$18)/('Ejercicio 3 - TIR'!$E$18-'Ejercicio 3 - TIR'!$C$18),'Ejercicio 3 - TIR'!$C$18+SQRT(('Ejercicio 3 - TIR'!$E$18-'Ejercicio 3 - TIR'!$C$18)*('Ejercicio 3 - TIR'!$D$18-'Ejercicio 3 - TIR'!$C$18)*H962),'Ejercicio 3 - TIR'!$E$18-SQRT(('Ejercicio 3 - TIR'!$E$18-'Ejercicio 3 - TIR'!$C$18)*('Ejercicio 3 - TIR'!$E$18-'Ejercicio 3 - TIR'!$D$18)*(1-H962)))</f>
        <v>34035.2851066179</v>
      </c>
      <c r="J962" s="27">
        <f ca="1" t="shared" si="7141"/>
        <v>0.557567738210934</v>
      </c>
      <c r="K962" s="28">
        <f ca="1">IF(J962&lt;=('Ejercicio 3 - TIR'!$D$18-'Ejercicio 3 - TIR'!$C$18)/('Ejercicio 3 - TIR'!$E$18-'Ejercicio 3 - TIR'!$C$18),'Ejercicio 3 - TIR'!$C$18+SQRT(('Ejercicio 3 - TIR'!$E$18-'Ejercicio 3 - TIR'!$C$18)*('Ejercicio 3 - TIR'!$D$18-'Ejercicio 3 - TIR'!$C$18)*J962),'Ejercicio 3 - TIR'!$E$18-SQRT(('Ejercicio 3 - TIR'!$E$18-'Ejercicio 3 - TIR'!$C$18)*('Ejercicio 3 - TIR'!$E$18-'Ejercicio 3 - TIR'!$D$18)*(1-J962)))</f>
        <v>39145.2261170318</v>
      </c>
      <c r="L962" s="27">
        <f ca="1" t="shared" si="7141"/>
        <v>0.252310373159482</v>
      </c>
      <c r="M962" s="28">
        <f ca="1">IF(L962&lt;=('Ejercicio 3 - TIR'!$D$18-'Ejercicio 3 - TIR'!$C$18)/('Ejercicio 3 - TIR'!$E$18-'Ejercicio 3 - TIR'!$C$18),'Ejercicio 3 - TIR'!$C$18+SQRT(('Ejercicio 3 - TIR'!$E$18-'Ejercicio 3 - TIR'!$C$18)*('Ejercicio 3 - TIR'!$D$18-'Ejercicio 3 - TIR'!$C$18)*L962),'Ejercicio 3 - TIR'!$E$18-SQRT(('Ejercicio 3 - TIR'!$E$18-'Ejercicio 3 - TIR'!$C$18)*('Ejercicio 3 - TIR'!$E$18-'Ejercicio 3 - TIR'!$D$18)*(1-L962)))</f>
        <v>36151.9554593578</v>
      </c>
      <c r="N962" s="27">
        <f ca="1" t="shared" ref="N962:R962" si="7142">RAND()</f>
        <v>0.819084846354493</v>
      </c>
      <c r="O962" s="28">
        <f ca="1">IF(N962&lt;=('Ejercicio 3 - TIR'!$D$18-'Ejercicio 3 - TIR'!$C$18)/('Ejercicio 3 - TIR'!$E$18-'Ejercicio 3 - TIR'!$C$18),'Ejercicio 3 - TIR'!$C$18+SQRT(('Ejercicio 3 - TIR'!$E$18-'Ejercicio 3 - TIR'!$C$18)*('Ejercicio 3 - TIR'!$D$18-'Ejercicio 3 - TIR'!$C$18)*N962),'Ejercicio 3 - TIR'!$E$18-SQRT(('Ejercicio 3 - TIR'!$E$18-'Ejercicio 3 - TIR'!$C$18)*('Ejercicio 3 - TIR'!$E$18-'Ejercicio 3 - TIR'!$D$18)*(1-N962)))</f>
        <v>41316.4369798505</v>
      </c>
      <c r="P962" s="27">
        <f ca="1" t="shared" si="7142"/>
        <v>0.495062198726504</v>
      </c>
      <c r="Q962" s="29">
        <f ca="1">IF(P962&lt;=('Ejercicio 3 - TIR'!$D$22-'Ejercicio 3 - TIR'!$C$22)/('Ejercicio 3 - TIR'!$E$22-'Ejercicio 3 - TIR'!$C$22),'Ejercicio 3 - TIR'!$C$22+SQRT(('Ejercicio 3 - TIR'!$E$22-'Ejercicio 3 - TIR'!$C$22)*('Ejercicio 3 - TIR'!$D$22-'Ejercicio 3 - TIR'!$C$22)*P962),'Ejercicio 3 - TIR'!$E$22-SQRT(('Ejercicio 3 - TIR'!$E$22-'Ejercicio 3 - TIR'!$C$22)*('Ejercicio 3 - TIR'!$E$22-'Ejercicio 3 - TIR'!$D$22)*(1-P962)))</f>
        <v>0.149851498416457</v>
      </c>
      <c r="R962" s="27">
        <f ca="1" t="shared" si="7142"/>
        <v>0.535862923300565</v>
      </c>
      <c r="S962" s="29">
        <f ca="1">IF(R962&lt;=('Ejercicio 3 - TIR'!$D$23-'Ejercicio 3 - TIR'!$C$23)/('Ejercicio 3 - TIR'!$E$23-'Ejercicio 3 - TIR'!$C$23),'Ejercicio 3 - TIR'!$C$23+SQRT(('Ejercicio 3 - TIR'!$E$23-'Ejercicio 3 - TIR'!$C$23)*('Ejercicio 3 - TIR'!$D$23-'Ejercicio 3 - TIR'!$C$23)*R962),'Ejercicio 3 - TIR'!$E$23-SQRT(('Ejercicio 3 - TIR'!$E$23-'Ejercicio 3 - TIR'!$C$23)*('Ejercicio 3 - TIR'!$E$23-'Ejercicio 3 - TIR'!$D$23)*(1-R962)))</f>
        <v>0.151095904476027</v>
      </c>
      <c r="T962" s="27">
        <f ca="1" t="shared" ref="T962:X962" si="7143">RAND()</f>
        <v>0.800503785949709</v>
      </c>
      <c r="U962" s="29">
        <f ca="1">IF(T962&lt;=('Ejercicio 3 - TIR'!$D$24-'Ejercicio 3 - TIR'!$C$24)/('Ejercicio 3 - TIR'!$E$24-'Ejercicio 3 - TIR'!$C$24),'Ejercicio 3 - TIR'!$C$24+SQRT(('Ejercicio 3 - TIR'!$E$24-'Ejercicio 3 - TIR'!$C$24)*('Ejercicio 3 - TIR'!$D$24-'Ejercicio 3 - TIR'!$C$24)*T962),'Ejercicio 3 - TIR'!$E$24-SQRT(('Ejercicio 3 - TIR'!$E$24-'Ejercicio 3 - TIR'!$C$24)*('Ejercicio 3 - TIR'!$E$24-'Ejercicio 3 - TIR'!$D$24)*(1-T962)))</f>
        <v>0.196365504038782</v>
      </c>
      <c r="V962" s="27">
        <f ca="1" t="shared" si="7143"/>
        <v>0.360168567163657</v>
      </c>
      <c r="W962" s="29">
        <f ca="1">IF(V962&lt;=('Ejercicio 3 - TIR'!$D$25-'Ejercicio 3 - TIR'!$C$25)/('Ejercicio 3 - TIR'!$E$25-'Ejercicio 3 - TIR'!$C$25),'Ejercicio 3 - TIR'!$C$25+SQRT(('Ejercicio 3 - TIR'!$E$25-'Ejercicio 3 - TIR'!$C$25)*('Ejercicio 3 - TIR'!$D$25-'Ejercicio 3 - TIR'!$C$25)*V962),'Ejercicio 3 - TIR'!$E$25-SQRT(('Ejercicio 3 - TIR'!$E$25-'Ejercicio 3 - TIR'!$C$25)*('Ejercicio 3 - TIR'!$E$25-'Ejercicio 3 - TIR'!$D$25)*(1-V962)))</f>
        <v>0.2026775950006</v>
      </c>
      <c r="X962" s="27">
        <f ca="1" t="shared" si="7143"/>
        <v>0.779081781878185</v>
      </c>
      <c r="Y962" s="29">
        <f ca="1">IF(X962&lt;=('Ejercicio 3 - TIR'!$D$26-'Ejercicio 3 - TIR'!$C$26)/('Ejercicio 3 - TIR'!$E$26-'Ejercicio 3 - TIR'!$C$26),'Ejercicio 3 - TIR'!$C$26+SQRT(('Ejercicio 3 - TIR'!$E$26-'Ejercicio 3 - TIR'!$C$26)*('Ejercicio 3 - TIR'!$D$26-'Ejercicio 3 - TIR'!$C$26)*X962),'Ejercicio 3 - TIR'!$E$26-SQRT(('Ejercicio 3 - TIR'!$E$26-'Ejercicio 3 - TIR'!$C$26)*('Ejercicio 3 - TIR'!$E$26-'Ejercicio 3 - TIR'!$D$26)*(1-X962)))</f>
        <v>0.245460770450721</v>
      </c>
      <c r="Z962" s="27">
        <f ca="1" t="shared" ref="Z962:Z1001" si="7144">(1+Q962)</f>
        <v>1.14985149841646</v>
      </c>
      <c r="AA962" s="27">
        <f ca="1" t="shared" ref="AA962:AA1001" si="7145">Z962*(1+S962)</f>
        <v>1.32358935058281</v>
      </c>
      <c r="AB962" s="27">
        <f ca="1" t="shared" ref="AB962:AB1001" si="7146">AA962*(1+U962)</f>
        <v>1.58349664055036</v>
      </c>
      <c r="AC962" s="27">
        <f ca="1" t="shared" ref="AC962:AC1001" si="7147">AB962*(1+W962)</f>
        <v>1.90443593134864</v>
      </c>
      <c r="AD962" s="27">
        <f ca="1" t="shared" ref="AD962:AD1001" si="7148">AC962*(1+Y962)</f>
        <v>2.37190024233151</v>
      </c>
      <c r="AE962" s="26">
        <f ca="1" t="shared" ref="AE962:AE1001" si="7149">E962*Q962</f>
        <v>5603.60164783374</v>
      </c>
      <c r="AF962" s="26">
        <f ca="1" t="shared" ref="AF962:AF1001" si="7150">AE962*(1+S962)</f>
        <v>6450.28290713653</v>
      </c>
      <c r="AG962" s="26">
        <f ca="1" t="shared" ref="AG962:AG1001" si="7151">AF962*(1+U962)</f>
        <v>7716.89596138913</v>
      </c>
      <c r="AH962" s="26">
        <f ca="1" t="shared" ref="AH962:AH1001" si="7152">AG962*(1+W962)</f>
        <v>9280.93787571333</v>
      </c>
      <c r="AI962" s="26">
        <f ca="1" t="shared" ref="AI962:AI1001" si="7153">AH962*(1+Y962)</f>
        <v>11559.0440371912</v>
      </c>
      <c r="AJ962" s="28">
        <f ca="1" t="shared" ref="AJ962:AJ1001" si="7154">G962*Z962</f>
        <v>36153.3532131445</v>
      </c>
      <c r="AK962" s="28">
        <f ca="1" t="shared" ref="AK962:AK1001" si="7155">I962*AA962</f>
        <v>45048.740911169</v>
      </c>
      <c r="AL962" s="28">
        <f ca="1" t="shared" ref="AL962:AL1001" si="7156">K962*AB962</f>
        <v>61986.3340499041</v>
      </c>
      <c r="AM962" s="28">
        <f ca="1" t="shared" ref="AM962:AM1001" si="7157">M962*AC962</f>
        <v>68849.0829653166</v>
      </c>
      <c r="AN962" s="28">
        <f ca="1" t="shared" ref="AN962:AN1001" si="7158">O962*AD962</f>
        <v>97998.4668847821</v>
      </c>
      <c r="AO962" s="28">
        <f ca="1">C962/'Ejercicio 3 - TIR'!$D$7</f>
        <v>15504.206104099</v>
      </c>
      <c r="AP962" s="28">
        <f ca="1" t="shared" ref="AP962:AP1001" si="7159">AJ962-AO962</f>
        <v>20649.1471090455</v>
      </c>
      <c r="AQ962" s="28">
        <f ca="1" t="shared" ref="AQ962:AQ1001" si="7160">AK962-AO962</f>
        <v>29544.53480707</v>
      </c>
      <c r="AR962" s="28">
        <f ca="1" t="shared" ref="AR962:AR1001" si="7161">AL962-AO962</f>
        <v>46482.1279458052</v>
      </c>
      <c r="AS962" s="28">
        <f ca="1" t="shared" ref="AS962:AS1001" si="7162">AM962-AO962</f>
        <v>53344.8768612177</v>
      </c>
      <c r="AT962" s="28">
        <f ca="1" t="shared" ref="AT962:AT1001" si="7163">AN962-AO962</f>
        <v>82494.2607806831</v>
      </c>
      <c r="AU962" s="28">
        <f ca="1">AP962*'Ejercicio 3 - TIR'!$D$5</f>
        <v>10324.5735545228</v>
      </c>
      <c r="AV962" s="28">
        <f ca="1">AQ962*'Ejercicio 3 - TIR'!$D$5</f>
        <v>14772.267403535</v>
      </c>
      <c r="AW962" s="28">
        <f ca="1">AR962*'Ejercicio 3 - TIR'!$D$5</f>
        <v>23241.0639729026</v>
      </c>
      <c r="AX962" s="28">
        <f ca="1">AS962*'Ejercicio 3 - TIR'!$D$5</f>
        <v>26672.4384306088</v>
      </c>
      <c r="AY962" s="28">
        <f ca="1">AT962*'Ejercicio 3 - TIR'!$D$5</f>
        <v>41247.1303903416</v>
      </c>
      <c r="AZ962" s="28">
        <f ca="1" t="shared" ref="AZ962:BD962" si="7164">AJ962-AU962-AE962</f>
        <v>20225.178010788</v>
      </c>
      <c r="BA962" s="28">
        <f ca="1" t="shared" si="7164"/>
        <v>23826.1906004974</v>
      </c>
      <c r="BB962" s="28">
        <f ca="1" t="shared" si="7164"/>
        <v>31028.3741156124</v>
      </c>
      <c r="BC962" s="28">
        <f ca="1" t="shared" si="7164"/>
        <v>32895.7066589945</v>
      </c>
      <c r="BD962" s="28">
        <f ca="1" t="shared" si="7164"/>
        <v>45192.2924572493</v>
      </c>
      <c r="BE962" s="28">
        <f ca="1" t="shared" ref="BE962:BI962" si="7165">AZ962/Z962</f>
        <v>17589.3826625799</v>
      </c>
      <c r="BF962" s="28">
        <f ca="1" t="shared" si="7165"/>
        <v>18001.1954538666</v>
      </c>
      <c r="BG962" s="28">
        <f ca="1" t="shared" si="7165"/>
        <v>19594.8468225535</v>
      </c>
      <c r="BH962" s="28">
        <f ca="1" t="shared" si="7165"/>
        <v>17273.2020634053</v>
      </c>
      <c r="BI962" s="28">
        <f ca="1" t="shared" si="7165"/>
        <v>19053.2011636487</v>
      </c>
      <c r="BJ962" s="28">
        <f ca="1" t="shared" ref="BJ962:BJ1001" si="7166">E962*AD962</f>
        <v>88695.703725886</v>
      </c>
      <c r="BK962" s="28">
        <f ca="1" t="shared" ref="BK962:BK1001" si="7167">0.2*C962*AD962</f>
        <v>36774.43021547</v>
      </c>
      <c r="BL962" s="28">
        <f ca="1" t="shared" ref="BL962:BL1001" si="7168">BJ962+BK962</f>
        <v>125470.133941356</v>
      </c>
      <c r="BM962" s="28">
        <f ca="1">BK962*'Ejercicio 3 - TIR'!$D$5</f>
        <v>18387.215107735</v>
      </c>
      <c r="BN962" s="28">
        <f ca="1" t="shared" ref="BN962:BN1001" si="7169">BL962-BM962</f>
        <v>107082.918833621</v>
      </c>
      <c r="BO962" s="28">
        <f ca="1" t="shared" ref="BO962:BO1001" si="7170">BN962/AD962</f>
        <v>45146.4681871955</v>
      </c>
      <c r="BP962" s="28">
        <f ca="1" t="shared" ref="BP962:BP1001" si="7171">-(C962+E962)</f>
        <v>-114915.395655641</v>
      </c>
      <c r="BQ962" s="28">
        <f ca="1" t="shared" ref="BQ962:BT962" si="7172">BE962</f>
        <v>17589.3826625799</v>
      </c>
      <c r="BR962" s="28">
        <f ca="1" t="shared" si="7172"/>
        <v>18001.1954538666</v>
      </c>
      <c r="BS962" s="28">
        <f ca="1" t="shared" si="7172"/>
        <v>19594.8468225535</v>
      </c>
      <c r="BT962" s="28">
        <f ca="1" t="shared" si="7172"/>
        <v>17273.2020634053</v>
      </c>
      <c r="BU962" s="28">
        <f ca="1" t="shared" ref="BU962:BU1001" si="7173">BI962+BO962</f>
        <v>64199.6693508442</v>
      </c>
      <c r="BV962" s="30">
        <f ca="1" t="shared" ref="BV962:BV1001" si="7174">IFERROR(IRR(BP962:BU962,0.1),NA())*100</f>
        <v>4.89837817276615</v>
      </c>
    </row>
    <row r="963" ht="15" customHeight="1" spans="1:74">
      <c r="A963" s="26">
        <v>962</v>
      </c>
      <c r="B963" s="27">
        <f ca="1" t="shared" ref="B963:F963" si="7175">RAND()</f>
        <v>0.973590207974163</v>
      </c>
      <c r="C963" s="28">
        <f ca="1">IF(B963&lt;=('Ejercicio 3 - TIR'!$D$13-'Ejercicio 3 - TIR'!$C$13)/('Ejercicio 3 - TIR'!$E$13-'Ejercicio 3 - TIR'!$C$13),'Ejercicio 3 - TIR'!$C$13+SQRT(('Ejercicio 3 - TIR'!$E$13-'Ejercicio 3 - TIR'!$C$13)*('Ejercicio 3 - TIR'!$D$13-'Ejercicio 3 - TIR'!$C$13)*B963),'Ejercicio 3 - TIR'!$E$13-SQRT(('Ejercicio 3 - TIR'!$E$13-'Ejercicio 3 - TIR'!$C$13)*('Ejercicio 3 - TIR'!$E$13-'Ejercicio 3 - TIR'!$D$13)*(1-B963)))</f>
        <v>94370.4573515245</v>
      </c>
      <c r="D963" s="27">
        <f ca="1" t="shared" si="7175"/>
        <v>0.995962427901181</v>
      </c>
      <c r="E963" s="28">
        <f ca="1">IF(D963&lt;=('Ejercicio 3 - TIR'!$D$14-'Ejercicio 3 - TIR'!$C$14)/('Ejercicio 3 - TIR'!$E$14-'Ejercicio 3 - TIR'!$C$14),'Ejercicio 3 - TIR'!$C$14+SQRT(('Ejercicio 3 - TIR'!$E$14-'Ejercicio 3 - TIR'!$C$14)*('Ejercicio 3 - TIR'!$D$14-'Ejercicio 3 - TIR'!$C$14)*D963),'Ejercicio 3 - TIR'!$E$14-SQRT(('Ejercicio 3 - TIR'!$E$14-'Ejercicio 3 - TIR'!$C$14)*('Ejercicio 3 - TIR'!$E$14-'Ejercicio 3 - TIR'!$D$14)*(1-D963)))</f>
        <v>39221.7739307741</v>
      </c>
      <c r="F963" s="27">
        <f ca="1" t="shared" si="7175"/>
        <v>0.299572014579609</v>
      </c>
      <c r="G963" s="28">
        <f ca="1">IF(F963&lt;=('Ejercicio 3 - TIR'!$D$18-'Ejercicio 3 - TIR'!$C$18)/('Ejercicio 3 - TIR'!$E$18-'Ejercicio 3 - TIR'!$C$18),'Ejercicio 3 - TIR'!$C$18+SQRT(('Ejercicio 3 - TIR'!$E$18-'Ejercicio 3 - TIR'!$C$18)*('Ejercicio 3 - TIR'!$D$18-'Ejercicio 3 - TIR'!$C$18)*F963),'Ejercicio 3 - TIR'!$E$18-SQRT(('Ejercicio 3 - TIR'!$E$18-'Ejercicio 3 - TIR'!$C$18)*('Ejercicio 3 - TIR'!$E$18-'Ejercicio 3 - TIR'!$D$18)*(1-F963)))</f>
        <v>36703.4172022142</v>
      </c>
      <c r="H963" s="27">
        <f ca="1" t="shared" ref="H963:L963" si="7176">RAND()</f>
        <v>0.0426745491906406</v>
      </c>
      <c r="I963" s="28">
        <f ca="1">IF(H963&lt;=('Ejercicio 3 - TIR'!$D$18-'Ejercicio 3 - TIR'!$C$18)/('Ejercicio 3 - TIR'!$E$18-'Ejercicio 3 - TIR'!$C$18),'Ejercicio 3 - TIR'!$C$18+SQRT(('Ejercicio 3 - TIR'!$E$18-'Ejercicio 3 - TIR'!$C$18)*('Ejercicio 3 - TIR'!$D$18-'Ejercicio 3 - TIR'!$C$18)*H963),'Ejercicio 3 - TIR'!$E$18-SQRT(('Ejercicio 3 - TIR'!$E$18-'Ejercicio 3 - TIR'!$C$18)*('Ejercicio 3 - TIR'!$E$18-'Ejercicio 3 - TIR'!$D$18)*(1-H963)))</f>
        <v>32530.0558054312</v>
      </c>
      <c r="J963" s="27">
        <f ca="1" t="shared" si="7176"/>
        <v>0.107682033423824</v>
      </c>
      <c r="K963" s="28">
        <f ca="1">IF(J963&lt;=('Ejercicio 3 - TIR'!$D$18-'Ejercicio 3 - TIR'!$C$18)/('Ejercicio 3 - TIR'!$E$18-'Ejercicio 3 - TIR'!$C$18),'Ejercicio 3 - TIR'!$C$18+SQRT(('Ejercicio 3 - TIR'!$E$18-'Ejercicio 3 - TIR'!$C$18)*('Ejercicio 3 - TIR'!$D$18-'Ejercicio 3 - TIR'!$C$18)*J963),'Ejercicio 3 - TIR'!$E$18-SQRT(('Ejercicio 3 - TIR'!$E$18-'Ejercicio 3 - TIR'!$C$18)*('Ejercicio 3 - TIR'!$E$18-'Ejercicio 3 - TIR'!$D$18)*(1-J963)))</f>
        <v>34018.9930347755</v>
      </c>
      <c r="L963" s="27">
        <f ca="1" t="shared" si="7176"/>
        <v>0.0763620507110501</v>
      </c>
      <c r="M963" s="28">
        <f ca="1">IF(L963&lt;=('Ejercicio 3 - TIR'!$D$18-'Ejercicio 3 - TIR'!$C$18)/('Ejercicio 3 - TIR'!$E$18-'Ejercicio 3 - TIR'!$C$18),'Ejercicio 3 - TIR'!$C$18+SQRT(('Ejercicio 3 - TIR'!$E$18-'Ejercicio 3 - TIR'!$C$18)*('Ejercicio 3 - TIR'!$D$18-'Ejercicio 3 - TIR'!$C$18)*L963),'Ejercicio 3 - TIR'!$E$18-SQRT(('Ejercicio 3 - TIR'!$E$18-'Ejercicio 3 - TIR'!$C$18)*('Ejercicio 3 - TIR'!$E$18-'Ejercicio 3 - TIR'!$D$18)*(1-L963)))</f>
        <v>33384.4213104543</v>
      </c>
      <c r="N963" s="27">
        <f ca="1" t="shared" ref="N963:R963" si="7177">RAND()</f>
        <v>0.0616115328195033</v>
      </c>
      <c r="O963" s="28">
        <f ca="1">IF(N963&lt;=('Ejercicio 3 - TIR'!$D$18-'Ejercicio 3 - TIR'!$C$18)/('Ejercicio 3 - TIR'!$E$18-'Ejercicio 3 - TIR'!$C$18),'Ejercicio 3 - TIR'!$C$18+SQRT(('Ejercicio 3 - TIR'!$E$18-'Ejercicio 3 - TIR'!$C$18)*('Ejercicio 3 - TIR'!$D$18-'Ejercicio 3 - TIR'!$C$18)*N963),'Ejercicio 3 - TIR'!$E$18-SQRT(('Ejercicio 3 - TIR'!$E$18-'Ejercicio 3 - TIR'!$C$18)*('Ejercicio 3 - TIR'!$E$18-'Ejercicio 3 - TIR'!$D$18)*(1-N963)))</f>
        <v>33040.0213688271</v>
      </c>
      <c r="P963" s="27">
        <f ca="1" t="shared" si="7177"/>
        <v>0.621619981434309</v>
      </c>
      <c r="Q963" s="29">
        <f ca="1">IF(P963&lt;=('Ejercicio 3 - TIR'!$D$22-'Ejercicio 3 - TIR'!$C$22)/('Ejercicio 3 - TIR'!$E$22-'Ejercicio 3 - TIR'!$C$22),'Ejercicio 3 - TIR'!$C$22+SQRT(('Ejercicio 3 - TIR'!$E$22-'Ejercicio 3 - TIR'!$C$22)*('Ejercicio 3 - TIR'!$D$22-'Ejercicio 3 - TIR'!$C$22)*P963),'Ejercicio 3 - TIR'!$E$22-SQRT(('Ejercicio 3 - TIR'!$E$22-'Ejercicio 3 - TIR'!$C$22)*('Ejercicio 3 - TIR'!$E$22-'Ejercicio 3 - TIR'!$D$22)*(1-P963)))</f>
        <v>0.153902413264475</v>
      </c>
      <c r="R963" s="27">
        <f ca="1" t="shared" si="7177"/>
        <v>0.619825973707325</v>
      </c>
      <c r="S963" s="29">
        <f ca="1">IF(R963&lt;=('Ejercicio 3 - TIR'!$D$23-'Ejercicio 3 - TIR'!$C$23)/('Ejercicio 3 - TIR'!$E$23-'Ejercicio 3 - TIR'!$C$23),'Ejercicio 3 - TIR'!$C$23+SQRT(('Ejercicio 3 - TIR'!$E$23-'Ejercicio 3 - TIR'!$C$23)*('Ejercicio 3 - TIR'!$D$23-'Ejercicio 3 - TIR'!$C$23)*R963),'Ejercicio 3 - TIR'!$E$23-SQRT(('Ejercicio 3 - TIR'!$E$23-'Ejercicio 3 - TIR'!$C$23)*('Ejercicio 3 - TIR'!$E$23-'Ejercicio 3 - TIR'!$D$23)*(1-R963)))</f>
        <v>0.153840618368799</v>
      </c>
      <c r="T963" s="27">
        <f ca="1" t="shared" ref="T963:X963" si="7178">RAND()</f>
        <v>0.553192465777028</v>
      </c>
      <c r="U963" s="29">
        <f ca="1">IF(T963&lt;=('Ejercicio 3 - TIR'!$D$24-'Ejercicio 3 - TIR'!$C$24)/('Ejercicio 3 - TIR'!$E$24-'Ejercicio 3 - TIR'!$C$24),'Ejercicio 3 - TIR'!$C$24+SQRT(('Ejercicio 3 - TIR'!$E$24-'Ejercicio 3 - TIR'!$C$24)*('Ejercicio 3 - TIR'!$D$24-'Ejercicio 3 - TIR'!$C$24)*T963),'Ejercicio 3 - TIR'!$E$24-SQRT(('Ejercicio 3 - TIR'!$E$24-'Ejercicio 3 - TIR'!$C$24)*('Ejercicio 3 - TIR'!$E$24-'Ejercicio 3 - TIR'!$D$24)*(1-T963)))</f>
        <v>0.184629657962859</v>
      </c>
      <c r="V963" s="27">
        <f ca="1" t="shared" si="7178"/>
        <v>0.854405046446641</v>
      </c>
      <c r="W963" s="29">
        <f ca="1">IF(V963&lt;=('Ejercicio 3 - TIR'!$D$25-'Ejercicio 3 - TIR'!$C$25)/('Ejercicio 3 - TIR'!$E$25-'Ejercicio 3 - TIR'!$C$25),'Ejercicio 3 - TIR'!$C$25+SQRT(('Ejercicio 3 - TIR'!$E$25-'Ejercicio 3 - TIR'!$C$25)*('Ejercicio 3 - TIR'!$D$25-'Ejercicio 3 - TIR'!$C$25)*V963),'Ejercicio 3 - TIR'!$E$25-SQRT(('Ejercicio 3 - TIR'!$E$25-'Ejercicio 3 - TIR'!$C$25)*('Ejercicio 3 - TIR'!$E$25-'Ejercicio 3 - TIR'!$D$25)*(1-V963)))</f>
        <v>0.227426069517322</v>
      </c>
      <c r="X963" s="27">
        <f ca="1" t="shared" si="7178"/>
        <v>0.746413287769212</v>
      </c>
      <c r="Y963" s="29">
        <f ca="1">IF(X963&lt;=('Ejercicio 3 - TIR'!$D$26-'Ejercicio 3 - TIR'!$C$26)/('Ejercicio 3 - TIR'!$E$26-'Ejercicio 3 - TIR'!$C$26),'Ejercicio 3 - TIR'!$C$26+SQRT(('Ejercicio 3 - TIR'!$E$26-'Ejercicio 3 - TIR'!$C$26)*('Ejercicio 3 - TIR'!$D$26-'Ejercicio 3 - TIR'!$C$26)*X963),'Ejercicio 3 - TIR'!$E$26-SQRT(('Ejercicio 3 - TIR'!$E$26-'Ejercicio 3 - TIR'!$C$26)*('Ejercicio 3 - TIR'!$E$26-'Ejercicio 3 - TIR'!$D$26)*(1-X963)))</f>
        <v>0.242995024036675</v>
      </c>
      <c r="Z963" s="27">
        <f ca="1" t="shared" si="7144"/>
        <v>1.15390241326448</v>
      </c>
      <c r="AA963" s="27">
        <f ca="1" t="shared" si="7145"/>
        <v>1.33141947405833</v>
      </c>
      <c r="AB963" s="27">
        <f ca="1" t="shared" si="7146"/>
        <v>1.57723899615881</v>
      </c>
      <c r="AC963" s="27">
        <f ca="1" t="shared" si="7147"/>
        <v>1.93594426174466</v>
      </c>
      <c r="AD963" s="27">
        <f ca="1" t="shared" si="7148"/>
        <v>2.40636908416096</v>
      </c>
      <c r="AE963" s="26">
        <f ca="1" t="shared" si="7149"/>
        <v>6036.32566045981</v>
      </c>
      <c r="AF963" s="26">
        <f ca="1" t="shared" si="7150"/>
        <v>6964.95773274039</v>
      </c>
      <c r="AG963" s="26">
        <f ca="1" t="shared" si="7151"/>
        <v>8250.89549666202</v>
      </c>
      <c r="AH963" s="26">
        <f ca="1" t="shared" si="7152"/>
        <v>10127.364229466</v>
      </c>
      <c r="AI963" s="26">
        <f ca="1" t="shared" si="7153"/>
        <v>12588.2633438333</v>
      </c>
      <c r="AJ963" s="28">
        <f ca="1" t="shared" si="7154"/>
        <v>42352.1616846878</v>
      </c>
      <c r="AK963" s="28">
        <f ca="1" t="shared" si="7155"/>
        <v>43311.1497915554</v>
      </c>
      <c r="AL963" s="28">
        <f ca="1" t="shared" si="7156"/>
        <v>53656.0824245028</v>
      </c>
      <c r="AM963" s="28">
        <f ca="1" t="shared" si="7157"/>
        <v>64630.3788676401</v>
      </c>
      <c r="AN963" s="28">
        <f ca="1" t="shared" si="7158"/>
        <v>79506.4859619632</v>
      </c>
      <c r="AO963" s="28">
        <f ca="1">C963/'Ejercicio 3 - TIR'!$D$7</f>
        <v>18874.0914703049</v>
      </c>
      <c r="AP963" s="28">
        <f ca="1" t="shared" si="7159"/>
        <v>23478.0702143829</v>
      </c>
      <c r="AQ963" s="28">
        <f ca="1" t="shared" si="7160"/>
        <v>24437.0583212505</v>
      </c>
      <c r="AR963" s="28">
        <f ca="1" t="shared" si="7161"/>
        <v>34781.9909541979</v>
      </c>
      <c r="AS963" s="28">
        <f ca="1" t="shared" si="7162"/>
        <v>45756.2873973352</v>
      </c>
      <c r="AT963" s="28">
        <f ca="1" t="shared" si="7163"/>
        <v>60632.3944916583</v>
      </c>
      <c r="AU963" s="28">
        <f ca="1">AP963*'Ejercicio 3 - TIR'!$D$5</f>
        <v>11739.0351071915</v>
      </c>
      <c r="AV963" s="28">
        <f ca="1">AQ963*'Ejercicio 3 - TIR'!$D$5</f>
        <v>12218.5291606252</v>
      </c>
      <c r="AW963" s="28">
        <f ca="1">AR963*'Ejercicio 3 - TIR'!$D$5</f>
        <v>17390.995477099</v>
      </c>
      <c r="AX963" s="28">
        <f ca="1">AS963*'Ejercicio 3 - TIR'!$D$5</f>
        <v>22878.1436986676</v>
      </c>
      <c r="AY963" s="28">
        <f ca="1">AT963*'Ejercicio 3 - TIR'!$D$5</f>
        <v>30316.1972458291</v>
      </c>
      <c r="AZ963" s="28">
        <f ca="1" t="shared" ref="AZ963:BD963" si="7179">AJ963-AU963-AE963</f>
        <v>24576.8009170366</v>
      </c>
      <c r="BA963" s="28">
        <f ca="1" t="shared" si="7179"/>
        <v>24127.6628981897</v>
      </c>
      <c r="BB963" s="28">
        <f ca="1" t="shared" si="7179"/>
        <v>28014.1914507418</v>
      </c>
      <c r="BC963" s="28">
        <f ca="1" t="shared" si="7179"/>
        <v>31624.8709395065</v>
      </c>
      <c r="BD963" s="28">
        <f ca="1" t="shared" si="7179"/>
        <v>36602.0253723007</v>
      </c>
      <c r="BE963" s="28">
        <f ca="1" t="shared" ref="BE963:BI963" si="7180">AZ963/Z963</f>
        <v>21298.8556350333</v>
      </c>
      <c r="BF963" s="28">
        <f ca="1" t="shared" si="7180"/>
        <v>18121.7590461146</v>
      </c>
      <c r="BG963" s="28">
        <f ca="1" t="shared" si="7180"/>
        <v>17761.5386881552</v>
      </c>
      <c r="BH963" s="28">
        <f ca="1" t="shared" si="7180"/>
        <v>16335.6309189431</v>
      </c>
      <c r="BI963" s="28">
        <f ca="1" t="shared" si="7180"/>
        <v>15210.4785642485</v>
      </c>
      <c r="BJ963" s="28">
        <f ca="1" t="shared" si="7166"/>
        <v>94382.0642129651</v>
      </c>
      <c r="BK963" s="28">
        <f ca="1" t="shared" si="7167"/>
        <v>45418.0302057678</v>
      </c>
      <c r="BL963" s="28">
        <f ca="1" t="shared" si="7168"/>
        <v>139800.094418733</v>
      </c>
      <c r="BM963" s="28">
        <f ca="1">BK963*'Ejercicio 3 - TIR'!$D$5</f>
        <v>22709.0151028839</v>
      </c>
      <c r="BN963" s="28">
        <f ca="1" t="shared" si="7169"/>
        <v>117091.079315849</v>
      </c>
      <c r="BO963" s="28">
        <f ca="1" t="shared" si="7170"/>
        <v>48658.8196659265</v>
      </c>
      <c r="BP963" s="28">
        <f ca="1" t="shared" si="7171"/>
        <v>-133592.231282299</v>
      </c>
      <c r="BQ963" s="28">
        <f ca="1" t="shared" ref="BQ963:BT963" si="7181">BE963</f>
        <v>21298.8556350333</v>
      </c>
      <c r="BR963" s="28">
        <f ca="1" t="shared" si="7181"/>
        <v>18121.7590461146</v>
      </c>
      <c r="BS963" s="28">
        <f ca="1" t="shared" si="7181"/>
        <v>17761.5386881552</v>
      </c>
      <c r="BT963" s="28">
        <f ca="1" t="shared" si="7181"/>
        <v>16335.6309189431</v>
      </c>
      <c r="BU963" s="28">
        <f ca="1" t="shared" si="7173"/>
        <v>63869.2982301751</v>
      </c>
      <c r="BV963" s="30">
        <f ca="1" t="shared" si="7174"/>
        <v>0.781642818683093</v>
      </c>
    </row>
    <row r="964" ht="15" customHeight="1" spans="1:74">
      <c r="A964" s="26">
        <v>963</v>
      </c>
      <c r="B964" s="27">
        <f ca="1" t="shared" ref="B964:F964" si="7182">RAND()</f>
        <v>0.939031456515172</v>
      </c>
      <c r="C964" s="28">
        <f ca="1">IF(B964&lt;=('Ejercicio 3 - TIR'!$D$13-'Ejercicio 3 - TIR'!$C$13)/('Ejercicio 3 - TIR'!$E$13-'Ejercicio 3 - TIR'!$C$13),'Ejercicio 3 - TIR'!$C$13+SQRT(('Ejercicio 3 - TIR'!$E$13-'Ejercicio 3 - TIR'!$C$13)*('Ejercicio 3 - TIR'!$D$13-'Ejercicio 3 - TIR'!$C$13)*B964),'Ejercicio 3 - TIR'!$E$13-SQRT(('Ejercicio 3 - TIR'!$E$13-'Ejercicio 3 - TIR'!$C$13)*('Ejercicio 3 - TIR'!$E$13-'Ejercicio 3 - TIR'!$D$13)*(1-B964)))</f>
        <v>91446.5064341058</v>
      </c>
      <c r="D964" s="27">
        <f ca="1" t="shared" si="7182"/>
        <v>0.848676436556998</v>
      </c>
      <c r="E964" s="28">
        <f ca="1">IF(D964&lt;=('Ejercicio 3 - TIR'!$D$14-'Ejercicio 3 - TIR'!$C$14)/('Ejercicio 3 - TIR'!$E$14-'Ejercicio 3 - TIR'!$C$14),'Ejercicio 3 - TIR'!$C$14+SQRT(('Ejercicio 3 - TIR'!$E$14-'Ejercicio 3 - TIR'!$C$14)*('Ejercicio 3 - TIR'!$D$14-'Ejercicio 3 - TIR'!$C$14)*D964),'Ejercicio 3 - TIR'!$E$14-SQRT(('Ejercicio 3 - TIR'!$E$14-'Ejercicio 3 - TIR'!$C$14)*('Ejercicio 3 - TIR'!$E$14-'Ejercicio 3 - TIR'!$D$14)*(1-D964)))</f>
        <v>35235.7020961688</v>
      </c>
      <c r="F964" s="27">
        <f ca="1" t="shared" si="7182"/>
        <v>0.956763508598438</v>
      </c>
      <c r="G964" s="28">
        <f ca="1">IF(F964&lt;=('Ejercicio 3 - TIR'!$D$18-'Ejercicio 3 - TIR'!$C$18)/('Ejercicio 3 - TIR'!$E$18-'Ejercicio 3 - TIR'!$C$18),'Ejercicio 3 - TIR'!$C$18+SQRT(('Ejercicio 3 - TIR'!$E$18-'Ejercicio 3 - TIR'!$C$18)*('Ejercicio 3 - TIR'!$D$18-'Ejercicio 3 - TIR'!$C$18)*F964),'Ejercicio 3 - TIR'!$E$18-SQRT(('Ejercicio 3 - TIR'!$E$18-'Ejercicio 3 - TIR'!$C$18)*('Ejercicio 3 - TIR'!$E$18-'Ejercicio 3 - TIR'!$D$18)*(1-F964)))</f>
        <v>43199.2399229444</v>
      </c>
      <c r="H964" s="27">
        <f ca="1" t="shared" ref="H964:L964" si="7183">RAND()</f>
        <v>0.907844098042762</v>
      </c>
      <c r="I964" s="28">
        <f ca="1">IF(H964&lt;=('Ejercicio 3 - TIR'!$D$18-'Ejercicio 3 - TIR'!$C$18)/('Ejercicio 3 - TIR'!$E$18-'Ejercicio 3 - TIR'!$C$18),'Ejercicio 3 - TIR'!$C$18+SQRT(('Ejercicio 3 - TIR'!$E$18-'Ejercicio 3 - TIR'!$C$18)*('Ejercicio 3 - TIR'!$D$18-'Ejercicio 3 - TIR'!$C$18)*H964),'Ejercicio 3 - TIR'!$E$18-SQRT(('Ejercicio 3 - TIR'!$E$18-'Ejercicio 3 - TIR'!$C$18)*('Ejercicio 3 - TIR'!$E$18-'Ejercicio 3 - TIR'!$D$18)*(1-H964)))</f>
        <v>42370.9901775016</v>
      </c>
      <c r="J964" s="27">
        <f ca="1" t="shared" si="7183"/>
        <v>0.856973742264341</v>
      </c>
      <c r="K964" s="28">
        <f ca="1">IF(J964&lt;=('Ejercicio 3 - TIR'!$D$18-'Ejercicio 3 - TIR'!$C$18)/('Ejercicio 3 - TIR'!$E$18-'Ejercicio 3 - TIR'!$C$18),'Ejercicio 3 - TIR'!$C$18+SQRT(('Ejercicio 3 - TIR'!$E$18-'Ejercicio 3 - TIR'!$C$18)*('Ejercicio 3 - TIR'!$D$18-'Ejercicio 3 - TIR'!$C$18)*J964),'Ejercicio 3 - TIR'!$E$18-SQRT(('Ejercicio 3 - TIR'!$E$18-'Ejercicio 3 - TIR'!$C$18)*('Ejercicio 3 - TIR'!$E$18-'Ejercicio 3 - TIR'!$D$18)*(1-J964)))</f>
        <v>41724.7947651827</v>
      </c>
      <c r="L964" s="27">
        <f ca="1" t="shared" si="7183"/>
        <v>0.200883678669052</v>
      </c>
      <c r="M964" s="28">
        <f ca="1">IF(L964&lt;=('Ejercicio 3 - TIR'!$D$18-'Ejercicio 3 - TIR'!$C$18)/('Ejercicio 3 - TIR'!$E$18-'Ejercicio 3 - TIR'!$C$18),'Ejercicio 3 - TIR'!$C$18+SQRT(('Ejercicio 3 - TIR'!$E$18-'Ejercicio 3 - TIR'!$C$18)*('Ejercicio 3 - TIR'!$D$18-'Ejercicio 3 - TIR'!$C$18)*L964),'Ejercicio 3 - TIR'!$E$18-SQRT(('Ejercicio 3 - TIR'!$E$18-'Ejercicio 3 - TIR'!$C$18)*('Ejercicio 3 - TIR'!$E$18-'Ejercicio 3 - TIR'!$D$18)*(1-L964)))</f>
        <v>35489.3125070775</v>
      </c>
      <c r="N964" s="27">
        <f ca="1" t="shared" ref="N964:R964" si="7184">RAND()</f>
        <v>0.237663575890073</v>
      </c>
      <c r="O964" s="28">
        <f ca="1">IF(N964&lt;=('Ejercicio 3 - TIR'!$D$18-'Ejercicio 3 - TIR'!$C$18)/('Ejercicio 3 - TIR'!$E$18-'Ejercicio 3 - TIR'!$C$18),'Ejercicio 3 - TIR'!$C$18+SQRT(('Ejercicio 3 - TIR'!$E$18-'Ejercicio 3 - TIR'!$C$18)*('Ejercicio 3 - TIR'!$D$18-'Ejercicio 3 - TIR'!$C$18)*N964),'Ejercicio 3 - TIR'!$E$18-SQRT(('Ejercicio 3 - TIR'!$E$18-'Ejercicio 3 - TIR'!$C$18)*('Ejercicio 3 - TIR'!$E$18-'Ejercicio 3 - TIR'!$D$18)*(1-N964)))</f>
        <v>35970.7232713894</v>
      </c>
      <c r="P964" s="27">
        <f ca="1" t="shared" si="7184"/>
        <v>0.981700655464169</v>
      </c>
      <c r="Q964" s="29">
        <f ca="1">IF(P964&lt;=('Ejercicio 3 - TIR'!$D$22-'Ejercicio 3 - TIR'!$C$22)/('Ejercicio 3 - TIR'!$E$22-'Ejercicio 3 - TIR'!$C$22),'Ejercicio 3 - TIR'!$C$22+SQRT(('Ejercicio 3 - TIR'!$E$22-'Ejercicio 3 - TIR'!$C$22)*('Ejercicio 3 - TIR'!$D$22-'Ejercicio 3 - TIR'!$C$22)*P964),'Ejercicio 3 - TIR'!$E$22-SQRT(('Ejercicio 3 - TIR'!$E$22-'Ejercicio 3 - TIR'!$C$22)*('Ejercicio 3 - TIR'!$E$22-'Ejercicio 3 - TIR'!$D$22)*(1-P964)))</f>
        <v>0.174260764844991</v>
      </c>
      <c r="R964" s="27">
        <f ca="1" t="shared" si="7184"/>
        <v>0.798258410351263</v>
      </c>
      <c r="S964" s="29">
        <f ca="1">IF(R964&lt;=('Ejercicio 3 - TIR'!$D$23-'Ejercicio 3 - TIR'!$C$23)/('Ejercicio 3 - TIR'!$E$23-'Ejercicio 3 - TIR'!$C$23),'Ejercicio 3 - TIR'!$C$23+SQRT(('Ejercicio 3 - TIR'!$E$23-'Ejercicio 3 - TIR'!$C$23)*('Ejercicio 3 - TIR'!$D$23-'Ejercicio 3 - TIR'!$C$23)*R964),'Ejercicio 3 - TIR'!$E$23-SQRT(('Ejercicio 3 - TIR'!$E$23-'Ejercicio 3 - TIR'!$C$23)*('Ejercicio 3 - TIR'!$E$23-'Ejercicio 3 - TIR'!$D$23)*(1-R964)))</f>
        <v>0.160943902252357</v>
      </c>
      <c r="T964" s="27">
        <f ca="1" t="shared" ref="T964:X964" si="7185">RAND()</f>
        <v>0.305640073136754</v>
      </c>
      <c r="U964" s="29">
        <f ca="1">IF(T964&lt;=('Ejercicio 3 - TIR'!$D$24-'Ejercicio 3 - TIR'!$C$24)/('Ejercicio 3 - TIR'!$E$24-'Ejercicio 3 - TIR'!$C$24),'Ejercicio 3 - TIR'!$C$24+SQRT(('Ejercicio 3 - TIR'!$E$24-'Ejercicio 3 - TIR'!$C$24)*('Ejercicio 3 - TIR'!$D$24-'Ejercicio 3 - TIR'!$C$24)*T964),'Ejercicio 3 - TIR'!$E$24-SQRT(('Ejercicio 3 - TIR'!$E$24-'Ejercicio 3 - TIR'!$C$24)*('Ejercicio 3 - TIR'!$E$24-'Ejercicio 3 - TIR'!$D$24)*(1-T964)))</f>
        <v>0.175334643348332</v>
      </c>
      <c r="V964" s="27">
        <f ca="1" t="shared" si="7185"/>
        <v>0.148770209743213</v>
      </c>
      <c r="W964" s="29">
        <f ca="1">IF(V964&lt;=('Ejercicio 3 - TIR'!$D$25-'Ejercicio 3 - TIR'!$C$25)/('Ejercicio 3 - TIR'!$E$25-'Ejercicio 3 - TIR'!$C$25),'Ejercicio 3 - TIR'!$C$25+SQRT(('Ejercicio 3 - TIR'!$E$25-'Ejercicio 3 - TIR'!$C$25)*('Ejercicio 3 - TIR'!$D$25-'Ejercicio 3 - TIR'!$C$25)*V964),'Ejercicio 3 - TIR'!$E$25-SQRT(('Ejercicio 3 - TIR'!$E$25-'Ejercicio 3 - TIR'!$C$25)*('Ejercicio 3 - TIR'!$E$25-'Ejercicio 3 - TIR'!$D$25)*(1-V964)))</f>
        <v>0.194431849972907</v>
      </c>
      <c r="X964" s="27">
        <f ca="1" t="shared" si="7185"/>
        <v>0.628426211074496</v>
      </c>
      <c r="Y964" s="29">
        <f ca="1">IF(X964&lt;=('Ejercicio 3 - TIR'!$D$26-'Ejercicio 3 - TIR'!$C$26)/('Ejercicio 3 - TIR'!$E$26-'Ejercicio 3 - TIR'!$C$26),'Ejercicio 3 - TIR'!$C$26+SQRT(('Ejercicio 3 - TIR'!$E$26-'Ejercicio 3 - TIR'!$C$26)*('Ejercicio 3 - TIR'!$D$26-'Ejercicio 3 - TIR'!$C$26)*X964),'Ejercicio 3 - TIR'!$E$26-SQRT(('Ejercicio 3 - TIR'!$E$26-'Ejercicio 3 - TIR'!$C$26)*('Ejercicio 3 - TIR'!$E$26-'Ejercicio 3 - TIR'!$D$26)*(1-X964)))</f>
        <v>0.235206044378759</v>
      </c>
      <c r="Z964" s="27">
        <f ca="1" t="shared" si="7144"/>
        <v>1.17426076484499</v>
      </c>
      <c r="AA964" s="27">
        <f ca="1" t="shared" si="7145"/>
        <v>1.36325087460098</v>
      </c>
      <c r="AB964" s="27">
        <f ca="1" t="shared" si="7146"/>
        <v>1.60227598049345</v>
      </c>
      <c r="AC964" s="27">
        <f ca="1" t="shared" si="7147"/>
        <v>1.91380946354794</v>
      </c>
      <c r="AD964" s="27">
        <f ca="1" t="shared" si="7148"/>
        <v>2.36394901716368</v>
      </c>
      <c r="AE964" s="26">
        <f ca="1" t="shared" si="7149"/>
        <v>6140.20039712861</v>
      </c>
      <c r="AF964" s="26">
        <f ca="1" t="shared" si="7150"/>
        <v>7128.42820965396</v>
      </c>
      <c r="AG964" s="26">
        <f ca="1" t="shared" si="7151"/>
        <v>8378.28862742783</v>
      </c>
      <c r="AH964" s="26">
        <f ca="1" t="shared" si="7152"/>
        <v>10007.2947848656</v>
      </c>
      <c r="AI964" s="26">
        <f ca="1" t="shared" si="7153"/>
        <v>12361.071006146</v>
      </c>
      <c r="AJ964" s="28">
        <f ca="1" t="shared" si="7154"/>
        <v>50727.172512639</v>
      </c>
      <c r="AK964" s="28">
        <f ca="1" t="shared" si="7155"/>
        <v>57762.2894171887</v>
      </c>
      <c r="AL964" s="28">
        <f ca="1" t="shared" si="7156"/>
        <v>66854.6364432709</v>
      </c>
      <c r="AM964" s="28">
        <f ca="1" t="shared" si="7157"/>
        <v>67919.7821308552</v>
      </c>
      <c r="AN964" s="28">
        <f ca="1" t="shared" si="7158"/>
        <v>85032.9559240678</v>
      </c>
      <c r="AO964" s="28">
        <f ca="1">C964/'Ejercicio 3 - TIR'!$D$7</f>
        <v>18289.3012868212</v>
      </c>
      <c r="AP964" s="28">
        <f ca="1" t="shared" si="7159"/>
        <v>32437.8712258178</v>
      </c>
      <c r="AQ964" s="28">
        <f ca="1" t="shared" si="7160"/>
        <v>39472.9881303675</v>
      </c>
      <c r="AR964" s="28">
        <f ca="1" t="shared" si="7161"/>
        <v>48565.3351564498</v>
      </c>
      <c r="AS964" s="28">
        <f ca="1" t="shared" si="7162"/>
        <v>49630.4808440341</v>
      </c>
      <c r="AT964" s="28">
        <f ca="1" t="shared" si="7163"/>
        <v>66743.6546372467</v>
      </c>
      <c r="AU964" s="28">
        <f ca="1">AP964*'Ejercicio 3 - TIR'!$D$5</f>
        <v>16218.9356129089</v>
      </c>
      <c r="AV964" s="28">
        <f ca="1">AQ964*'Ejercicio 3 - TIR'!$D$5</f>
        <v>19736.4940651838</v>
      </c>
      <c r="AW964" s="28">
        <f ca="1">AR964*'Ejercicio 3 - TIR'!$D$5</f>
        <v>24282.6675782249</v>
      </c>
      <c r="AX964" s="28">
        <f ca="1">AS964*'Ejercicio 3 - TIR'!$D$5</f>
        <v>24815.240422017</v>
      </c>
      <c r="AY964" s="28">
        <f ca="1">AT964*'Ejercicio 3 - TIR'!$D$5</f>
        <v>33371.8273186233</v>
      </c>
      <c r="AZ964" s="28">
        <f ca="1" t="shared" ref="AZ964:BD964" si="7186">AJ964-AU964-AE964</f>
        <v>28368.0365026015</v>
      </c>
      <c r="BA964" s="28">
        <f ca="1" t="shared" si="7186"/>
        <v>30897.3671423509</v>
      </c>
      <c r="BB964" s="28">
        <f ca="1" t="shared" si="7186"/>
        <v>34193.6802376182</v>
      </c>
      <c r="BC964" s="28">
        <f ca="1" t="shared" si="7186"/>
        <v>33097.2469239726</v>
      </c>
      <c r="BD964" s="28">
        <f ca="1" t="shared" si="7186"/>
        <v>39300.0575992985</v>
      </c>
      <c r="BE964" s="28">
        <f ca="1" t="shared" ref="BE964:BI964" si="7187">AZ964/Z964</f>
        <v>24158.20859547</v>
      </c>
      <c r="BF964" s="28">
        <f ca="1" t="shared" si="7187"/>
        <v>22664.4763029362</v>
      </c>
      <c r="BG964" s="28">
        <f ca="1" t="shared" si="7187"/>
        <v>21340.6932725084</v>
      </c>
      <c r="BH964" s="28">
        <f ca="1" t="shared" si="7187"/>
        <v>17293.9091139276</v>
      </c>
      <c r="BI964" s="28">
        <f ca="1" t="shared" si="7187"/>
        <v>16624.7483824552</v>
      </c>
      <c r="BJ964" s="28">
        <f ca="1" t="shared" si="7166"/>
        <v>83295.4033393106</v>
      </c>
      <c r="BK964" s="28">
        <f ca="1" t="shared" si="7167"/>
        <v>43234.9758015914</v>
      </c>
      <c r="BL964" s="28">
        <f ca="1" t="shared" si="7168"/>
        <v>126530.379140902</v>
      </c>
      <c r="BM964" s="28">
        <f ca="1">BK964*'Ejercicio 3 - TIR'!$D$5</f>
        <v>21617.4879007957</v>
      </c>
      <c r="BN964" s="28">
        <f ca="1" t="shared" si="7169"/>
        <v>104912.891240106</v>
      </c>
      <c r="BO964" s="28">
        <f ca="1" t="shared" si="7170"/>
        <v>44380.3527395794</v>
      </c>
      <c r="BP964" s="28">
        <f ca="1" t="shared" si="7171"/>
        <v>-126682.208530275</v>
      </c>
      <c r="BQ964" s="28">
        <f ca="1" t="shared" ref="BQ964:BT964" si="7188">BE964</f>
        <v>24158.20859547</v>
      </c>
      <c r="BR964" s="28">
        <f ca="1" t="shared" si="7188"/>
        <v>22664.4763029362</v>
      </c>
      <c r="BS964" s="28">
        <f ca="1" t="shared" si="7188"/>
        <v>21340.6932725084</v>
      </c>
      <c r="BT964" s="28">
        <f ca="1" t="shared" si="7188"/>
        <v>17293.9091139276</v>
      </c>
      <c r="BU964" s="28">
        <f ca="1" t="shared" si="7173"/>
        <v>61005.1011220346</v>
      </c>
      <c r="BV964" s="30">
        <f ca="1" t="shared" si="7174"/>
        <v>4.3394085512221</v>
      </c>
    </row>
    <row r="965" ht="15" customHeight="1" spans="1:74">
      <c r="A965" s="26">
        <v>964</v>
      </c>
      <c r="B965" s="27">
        <f ca="1" t="shared" ref="B965:F965" si="7189">RAND()</f>
        <v>0.168931960464669</v>
      </c>
      <c r="C965" s="28">
        <f ca="1">IF(B965&lt;=('Ejercicio 3 - TIR'!$D$13-'Ejercicio 3 - TIR'!$C$13)/('Ejercicio 3 - TIR'!$E$13-'Ejercicio 3 - TIR'!$C$13),'Ejercicio 3 - TIR'!$C$13+SQRT(('Ejercicio 3 - TIR'!$E$13-'Ejercicio 3 - TIR'!$C$13)*('Ejercicio 3 - TIR'!$D$13-'Ejercicio 3 - TIR'!$C$13)*B965),'Ejercicio 3 - TIR'!$E$13-SQRT(('Ejercicio 3 - TIR'!$E$13-'Ejercicio 3 - TIR'!$C$13)*('Ejercicio 3 - TIR'!$E$13-'Ejercicio 3 - TIR'!$D$13)*(1-B965)))</f>
        <v>68220.2666736468</v>
      </c>
      <c r="D965" s="27">
        <f ca="1" t="shared" si="7189"/>
        <v>0.680083236804727</v>
      </c>
      <c r="E965" s="28">
        <f ca="1">IF(D965&lt;=('Ejercicio 3 - TIR'!$D$14-'Ejercicio 3 - TIR'!$C$14)/('Ejercicio 3 - TIR'!$E$14-'Ejercicio 3 - TIR'!$C$14),'Ejercicio 3 - TIR'!$C$14+SQRT(('Ejercicio 3 - TIR'!$E$14-'Ejercicio 3 - TIR'!$C$14)*('Ejercicio 3 - TIR'!$D$14-'Ejercicio 3 - TIR'!$C$14)*D965),'Ejercicio 3 - TIR'!$E$14-SQRT(('Ejercicio 3 - TIR'!$E$14-'Ejercicio 3 - TIR'!$C$14)*('Ejercicio 3 - TIR'!$E$14-'Ejercicio 3 - TIR'!$D$14)*(1-D965)))</f>
        <v>33072.69789317</v>
      </c>
      <c r="F965" s="27">
        <f ca="1" t="shared" si="7189"/>
        <v>0.966258272697542</v>
      </c>
      <c r="G965" s="28">
        <f ca="1">IF(F965&lt;=('Ejercicio 3 - TIR'!$D$18-'Ejercicio 3 - TIR'!$C$18)/('Ejercicio 3 - TIR'!$E$18-'Ejercicio 3 - TIR'!$C$18),'Ejercicio 3 - TIR'!$C$18+SQRT(('Ejercicio 3 - TIR'!$E$18-'Ejercicio 3 - TIR'!$C$18)*('Ejercicio 3 - TIR'!$D$18-'Ejercicio 3 - TIR'!$C$18)*F965),'Ejercicio 3 - TIR'!$E$18-SQRT(('Ejercicio 3 - TIR'!$E$18-'Ejercicio 3 - TIR'!$C$18)*('Ejercicio 3 - TIR'!$E$18-'Ejercicio 3 - TIR'!$D$18)*(1-F965)))</f>
        <v>43409.2047436316</v>
      </c>
      <c r="H965" s="27">
        <f ca="1" t="shared" ref="H965:L965" si="7190">RAND()</f>
        <v>0.981718006902315</v>
      </c>
      <c r="I965" s="28">
        <f ca="1">IF(H965&lt;=('Ejercicio 3 - TIR'!$D$18-'Ejercicio 3 - TIR'!$C$18)/('Ejercicio 3 - TIR'!$E$18-'Ejercicio 3 - TIR'!$C$18),'Ejercicio 3 - TIR'!$C$18+SQRT(('Ejercicio 3 - TIR'!$E$18-'Ejercicio 3 - TIR'!$C$18)*('Ejercicio 3 - TIR'!$D$18-'Ejercicio 3 - TIR'!$C$18)*H965),'Ejercicio 3 - TIR'!$E$18-SQRT(('Ejercicio 3 - TIR'!$E$18-'Ejercicio 3 - TIR'!$C$18)*('Ejercicio 3 - TIR'!$E$18-'Ejercicio 3 - TIR'!$D$18)*(1-H965)))</f>
        <v>43829.03907737</v>
      </c>
      <c r="J965" s="27">
        <f ca="1" t="shared" si="7190"/>
        <v>0.763966881921415</v>
      </c>
      <c r="K965" s="28">
        <f ca="1">IF(J965&lt;=('Ejercicio 3 - TIR'!$D$18-'Ejercicio 3 - TIR'!$C$18)/('Ejercicio 3 - TIR'!$E$18-'Ejercicio 3 - TIR'!$C$18),'Ejercicio 3 - TIR'!$C$18+SQRT(('Ejercicio 3 - TIR'!$E$18-'Ejercicio 3 - TIR'!$C$18)*('Ejercicio 3 - TIR'!$D$18-'Ejercicio 3 - TIR'!$C$18)*J965),'Ejercicio 3 - TIR'!$E$18-SQRT(('Ejercicio 3 - TIR'!$E$18-'Ejercicio 3 - TIR'!$C$18)*('Ejercicio 3 - TIR'!$E$18-'Ejercicio 3 - TIR'!$D$18)*(1-J965)))</f>
        <v>40792.5680212398</v>
      </c>
      <c r="L965" s="27">
        <f ca="1" t="shared" si="7190"/>
        <v>0.517068265705068</v>
      </c>
      <c r="M965" s="28">
        <f ca="1">IF(L965&lt;=('Ejercicio 3 - TIR'!$D$18-'Ejercicio 3 - TIR'!$C$18)/('Ejercicio 3 - TIR'!$E$18-'Ejercicio 3 - TIR'!$C$18),'Ejercicio 3 - TIR'!$C$18+SQRT(('Ejercicio 3 - TIR'!$E$18-'Ejercicio 3 - TIR'!$C$18)*('Ejercicio 3 - TIR'!$D$18-'Ejercicio 3 - TIR'!$C$18)*L965),'Ejercicio 3 - TIR'!$E$18-SQRT(('Ejercicio 3 - TIR'!$E$18-'Ejercicio 3 - TIR'!$C$18)*('Ejercicio 3 - TIR'!$E$18-'Ejercicio 3 - TIR'!$D$18)*(1-L965)))</f>
        <v>38806.8291601325</v>
      </c>
      <c r="N965" s="27">
        <f ca="1" t="shared" ref="N965:R965" si="7191">RAND()</f>
        <v>0.688275717650215</v>
      </c>
      <c r="O965" s="28">
        <f ca="1">IF(N965&lt;=('Ejercicio 3 - TIR'!$D$18-'Ejercicio 3 - TIR'!$C$18)/('Ejercicio 3 - TIR'!$E$18-'Ejercicio 3 - TIR'!$C$18),'Ejercicio 3 - TIR'!$C$18+SQRT(('Ejercicio 3 - TIR'!$E$18-'Ejercicio 3 - TIR'!$C$18)*('Ejercicio 3 - TIR'!$D$18-'Ejercicio 3 - TIR'!$C$18)*N965),'Ejercicio 3 - TIR'!$E$18-SQRT(('Ejercicio 3 - TIR'!$E$18-'Ejercicio 3 - TIR'!$C$18)*('Ejercicio 3 - TIR'!$E$18-'Ejercicio 3 - TIR'!$D$18)*(1-N965)))</f>
        <v>40164.7832337905</v>
      </c>
      <c r="P965" s="27">
        <f ca="1" t="shared" si="7191"/>
        <v>0.866902641339973</v>
      </c>
      <c r="Q965" s="29">
        <f ca="1">IF(P965&lt;=('Ejercicio 3 - TIR'!$D$22-'Ejercicio 3 - TIR'!$C$22)/('Ejercicio 3 - TIR'!$E$22-'Ejercicio 3 - TIR'!$C$22),'Ejercicio 3 - TIR'!$C$22+SQRT(('Ejercicio 3 - TIR'!$E$22-'Ejercicio 3 - TIR'!$C$22)*('Ejercicio 3 - TIR'!$D$22-'Ejercicio 3 - TIR'!$C$22)*P965),'Ejercicio 3 - TIR'!$E$22-SQRT(('Ejercicio 3 - TIR'!$E$22-'Ejercicio 3 - TIR'!$C$22)*('Ejercicio 3 - TIR'!$E$22-'Ejercicio 3 - TIR'!$D$22)*(1-P965)))</f>
        <v>0.164521781575774</v>
      </c>
      <c r="R965" s="27">
        <f ca="1" t="shared" si="7191"/>
        <v>0.530374306233162</v>
      </c>
      <c r="S965" s="29">
        <f ca="1">IF(R965&lt;=('Ejercicio 3 - TIR'!$D$23-'Ejercicio 3 - TIR'!$C$23)/('Ejercicio 3 - TIR'!$E$23-'Ejercicio 3 - TIR'!$C$23),'Ejercicio 3 - TIR'!$C$23+SQRT(('Ejercicio 3 - TIR'!$E$23-'Ejercicio 3 - TIR'!$C$23)*('Ejercicio 3 - TIR'!$D$23-'Ejercicio 3 - TIR'!$C$23)*R965),'Ejercicio 3 - TIR'!$E$23-SQRT(('Ejercicio 3 - TIR'!$E$23-'Ejercicio 3 - TIR'!$C$23)*('Ejercicio 3 - TIR'!$E$23-'Ejercicio 3 - TIR'!$D$23)*(1-R965)))</f>
        <v>0.150925505184435</v>
      </c>
      <c r="T965" s="27">
        <f ca="1" t="shared" ref="T965:X965" si="7192">RAND()</f>
        <v>0.77710783819393</v>
      </c>
      <c r="U965" s="29">
        <f ca="1">IF(T965&lt;=('Ejercicio 3 - TIR'!$D$24-'Ejercicio 3 - TIR'!$C$24)/('Ejercicio 3 - TIR'!$E$24-'Ejercicio 3 - TIR'!$C$24),'Ejercicio 3 - TIR'!$C$24+SQRT(('Ejercicio 3 - TIR'!$E$24-'Ejercicio 3 - TIR'!$C$24)*('Ejercicio 3 - TIR'!$D$24-'Ejercicio 3 - TIR'!$C$24)*T965),'Ejercicio 3 - TIR'!$E$24-SQRT(('Ejercicio 3 - TIR'!$E$24-'Ejercicio 3 - TIR'!$C$24)*('Ejercicio 3 - TIR'!$E$24-'Ejercicio 3 - TIR'!$D$24)*(1-T965)))</f>
        <v>0.195018045451627</v>
      </c>
      <c r="V965" s="27">
        <f ca="1" t="shared" si="7192"/>
        <v>0.60977722643768</v>
      </c>
      <c r="W965" s="29">
        <f ca="1">IF(V965&lt;=('Ejercicio 3 - TIR'!$D$25-'Ejercicio 3 - TIR'!$C$25)/('Ejercicio 3 - TIR'!$E$25-'Ejercicio 3 - TIR'!$C$25),'Ejercicio 3 - TIR'!$C$25+SQRT(('Ejercicio 3 - TIR'!$E$25-'Ejercicio 3 - TIR'!$C$25)*('Ejercicio 3 - TIR'!$D$25-'Ejercicio 3 - TIR'!$C$25)*V965),'Ejercicio 3 - TIR'!$E$25-SQRT(('Ejercicio 3 - TIR'!$E$25-'Ejercicio 3 - TIR'!$C$25)*('Ejercicio 3 - TIR'!$E$25-'Ejercicio 3 - TIR'!$D$25)*(1-V965)))</f>
        <v>0.213043543088276</v>
      </c>
      <c r="X965" s="27">
        <f ca="1" t="shared" si="7192"/>
        <v>0.491646121652976</v>
      </c>
      <c r="Y965" s="29">
        <f ca="1">IF(X965&lt;=('Ejercicio 3 - TIR'!$D$26-'Ejercicio 3 - TIR'!$C$26)/('Ejercicio 3 - TIR'!$E$26-'Ejercicio 3 - TIR'!$C$26),'Ejercicio 3 - TIR'!$C$26+SQRT(('Ejercicio 3 - TIR'!$E$26-'Ejercicio 3 - TIR'!$C$26)*('Ejercicio 3 - TIR'!$D$26-'Ejercicio 3 - TIR'!$C$26)*X965),'Ejercicio 3 - TIR'!$E$26-SQRT(('Ejercicio 3 - TIR'!$E$26-'Ejercicio 3 - TIR'!$C$26)*('Ejercicio 3 - TIR'!$E$26-'Ejercicio 3 - TIR'!$D$26)*(1-X965)))</f>
        <v>0.227606193657323</v>
      </c>
      <c r="Z965" s="27">
        <f ca="1" t="shared" si="7144"/>
        <v>1.16452178157577</v>
      </c>
      <c r="AA965" s="27">
        <f ca="1" t="shared" si="7145"/>
        <v>1.34027781975838</v>
      </c>
      <c r="AB965" s="27">
        <f ca="1" t="shared" si="7146"/>
        <v>1.60165618052982</v>
      </c>
      <c r="AC965" s="27">
        <f ca="1" t="shared" si="7147"/>
        <v>1.94287868803913</v>
      </c>
      <c r="AD965" s="27">
        <f ca="1" t="shared" si="7148"/>
        <v>2.38508991096165</v>
      </c>
      <c r="AE965" s="26">
        <f ca="1" t="shared" si="7149"/>
        <v>5441.17917890168</v>
      </c>
      <c r="AF965" s="26">
        <f ca="1" t="shared" si="7150"/>
        <v>6262.39189527645</v>
      </c>
      <c r="AG965" s="26">
        <f ca="1" t="shared" si="7151"/>
        <v>7483.67132254537</v>
      </c>
      <c r="AH965" s="26">
        <f ca="1" t="shared" si="7152"/>
        <v>9078.01917640856</v>
      </c>
      <c r="AI965" s="26">
        <f ca="1" t="shared" si="7153"/>
        <v>11144.2325670991</v>
      </c>
      <c r="AJ965" s="28">
        <f ca="1" t="shared" si="7154"/>
        <v>50550.9644448414</v>
      </c>
      <c r="AK965" s="28">
        <f ca="1" t="shared" si="7155"/>
        <v>58743.0889367222</v>
      </c>
      <c r="AL965" s="28">
        <f ca="1" t="shared" si="7156"/>
        <v>65335.6686909019</v>
      </c>
      <c r="AM965" s="28">
        <f ca="1" t="shared" si="7157"/>
        <v>75396.9613255969</v>
      </c>
      <c r="AN965" s="28">
        <f ca="1" t="shared" si="7158"/>
        <v>95796.6192668753</v>
      </c>
      <c r="AO965" s="28">
        <f ca="1">C965/'Ejercicio 3 - TIR'!$D$7</f>
        <v>13644.0533347294</v>
      </c>
      <c r="AP965" s="28">
        <f ca="1" t="shared" si="7159"/>
        <v>36906.911110112</v>
      </c>
      <c r="AQ965" s="28">
        <f ca="1" t="shared" si="7160"/>
        <v>45099.0356019928</v>
      </c>
      <c r="AR965" s="28">
        <f ca="1" t="shared" si="7161"/>
        <v>51691.6153561726</v>
      </c>
      <c r="AS965" s="28">
        <f ca="1" t="shared" si="7162"/>
        <v>61752.9079908676</v>
      </c>
      <c r="AT965" s="28">
        <f ca="1" t="shared" si="7163"/>
        <v>82152.5659321459</v>
      </c>
      <c r="AU965" s="28">
        <f ca="1">AP965*'Ejercicio 3 - TIR'!$D$5</f>
        <v>18453.455555056</v>
      </c>
      <c r="AV965" s="28">
        <f ca="1">AQ965*'Ejercicio 3 - TIR'!$D$5</f>
        <v>22549.5178009964</v>
      </c>
      <c r="AW965" s="28">
        <f ca="1">AR965*'Ejercicio 3 - TIR'!$D$5</f>
        <v>25845.8076780863</v>
      </c>
      <c r="AX965" s="28">
        <f ca="1">AS965*'Ejercicio 3 - TIR'!$D$5</f>
        <v>30876.4539954338</v>
      </c>
      <c r="AY965" s="28">
        <f ca="1">AT965*'Ejercicio 3 - TIR'!$D$5</f>
        <v>41076.282966073</v>
      </c>
      <c r="AZ965" s="28">
        <f ca="1" t="shared" ref="AZ965:BD965" si="7193">AJ965-AU965-AE965</f>
        <v>26656.3297108837</v>
      </c>
      <c r="BA965" s="28">
        <f ca="1" t="shared" si="7193"/>
        <v>29931.1792404493</v>
      </c>
      <c r="BB965" s="28">
        <f ca="1" t="shared" si="7193"/>
        <v>32006.1896902703</v>
      </c>
      <c r="BC965" s="28">
        <f ca="1" t="shared" si="7193"/>
        <v>35442.4881537546</v>
      </c>
      <c r="BD965" s="28">
        <f ca="1" t="shared" si="7193"/>
        <v>43576.1037337032</v>
      </c>
      <c r="BE965" s="28">
        <f ca="1" t="shared" ref="BE965:BI965" si="7194">AZ965/Z965</f>
        <v>22890.3659275601</v>
      </c>
      <c r="BF965" s="28">
        <f ca="1" t="shared" si="7194"/>
        <v>22332.0708581489</v>
      </c>
      <c r="BG965" s="28">
        <f ca="1" t="shared" si="7194"/>
        <v>19983.1837065573</v>
      </c>
      <c r="BH965" s="28">
        <f ca="1" t="shared" si="7194"/>
        <v>18242.2548417191</v>
      </c>
      <c r="BI965" s="28">
        <f ca="1" t="shared" si="7194"/>
        <v>18270.2142730266</v>
      </c>
      <c r="BJ965" s="28">
        <f ca="1" t="shared" si="7166"/>
        <v>78881.3580732825</v>
      </c>
      <c r="BK965" s="28">
        <f ca="1" t="shared" si="7167"/>
        <v>32542.2939532857</v>
      </c>
      <c r="BL965" s="28">
        <f ca="1" t="shared" si="7168"/>
        <v>111423.652026568</v>
      </c>
      <c r="BM965" s="28">
        <f ca="1">BK965*'Ejercicio 3 - TIR'!$D$5</f>
        <v>16271.1469766428</v>
      </c>
      <c r="BN965" s="28">
        <f ca="1" t="shared" si="7169"/>
        <v>95152.5050499253</v>
      </c>
      <c r="BO965" s="28">
        <f ca="1" t="shared" si="7170"/>
        <v>39894.7245605347</v>
      </c>
      <c r="BP965" s="28">
        <f ca="1" t="shared" si="7171"/>
        <v>-101292.964566817</v>
      </c>
      <c r="BQ965" s="28">
        <f ca="1" t="shared" ref="BQ965:BT965" si="7195">BE965</f>
        <v>22890.3659275601</v>
      </c>
      <c r="BR965" s="28">
        <f ca="1" t="shared" si="7195"/>
        <v>22332.0708581489</v>
      </c>
      <c r="BS965" s="28">
        <f ca="1" t="shared" si="7195"/>
        <v>19983.1837065573</v>
      </c>
      <c r="BT965" s="28">
        <f ca="1" t="shared" si="7195"/>
        <v>18242.2548417191</v>
      </c>
      <c r="BU965" s="28">
        <f ca="1" t="shared" si="7173"/>
        <v>58164.9388335613</v>
      </c>
      <c r="BV965" s="30">
        <f ca="1" t="shared" si="7174"/>
        <v>10.5217978085126</v>
      </c>
    </row>
    <row r="966" ht="15" customHeight="1" spans="1:74">
      <c r="A966" s="26">
        <v>965</v>
      </c>
      <c r="B966" s="27">
        <f ca="1" t="shared" ref="B966:F966" si="7196">RAND()</f>
        <v>0.403549979009806</v>
      </c>
      <c r="C966" s="28">
        <f ca="1">IF(B966&lt;=('Ejercicio 3 - TIR'!$D$13-'Ejercicio 3 - TIR'!$C$13)/('Ejercicio 3 - TIR'!$E$13-'Ejercicio 3 - TIR'!$C$13),'Ejercicio 3 - TIR'!$C$13+SQRT(('Ejercicio 3 - TIR'!$E$13-'Ejercicio 3 - TIR'!$C$13)*('Ejercicio 3 - TIR'!$D$13-'Ejercicio 3 - TIR'!$C$13)*B966),'Ejercicio 3 - TIR'!$E$13-SQRT(('Ejercicio 3 - TIR'!$E$13-'Ejercicio 3 - TIR'!$C$13)*('Ejercicio 3 - TIR'!$E$13-'Ejercicio 3 - TIR'!$D$13)*(1-B966)))</f>
        <v>73246.6819779633</v>
      </c>
      <c r="D966" s="27">
        <f ca="1" t="shared" si="7196"/>
        <v>0.721934462522252</v>
      </c>
      <c r="E966" s="28">
        <f ca="1">IF(D966&lt;=('Ejercicio 3 - TIR'!$D$14-'Ejercicio 3 - TIR'!$C$14)/('Ejercicio 3 - TIR'!$E$14-'Ejercicio 3 - TIR'!$C$14),'Ejercicio 3 - TIR'!$C$14+SQRT(('Ejercicio 3 - TIR'!$E$14-'Ejercicio 3 - TIR'!$C$14)*('Ejercicio 3 - TIR'!$D$14-'Ejercicio 3 - TIR'!$C$14)*D966),'Ejercicio 3 - TIR'!$E$14-SQRT(('Ejercicio 3 - TIR'!$E$14-'Ejercicio 3 - TIR'!$C$14)*('Ejercicio 3 - TIR'!$E$14-'Ejercicio 3 - TIR'!$D$14)*(1-D966)))</f>
        <v>33541.6851561989</v>
      </c>
      <c r="F966" s="27">
        <f ca="1" t="shared" si="7196"/>
        <v>0.0396008922610145</v>
      </c>
      <c r="G966" s="28">
        <f ca="1">IF(F966&lt;=('Ejercicio 3 - TIR'!$D$18-'Ejercicio 3 - TIR'!$C$18)/('Ejercicio 3 - TIR'!$E$18-'Ejercicio 3 - TIR'!$C$18),'Ejercicio 3 - TIR'!$C$18+SQRT(('Ejercicio 3 - TIR'!$E$18-'Ejercicio 3 - TIR'!$C$18)*('Ejercicio 3 - TIR'!$D$18-'Ejercicio 3 - TIR'!$C$18)*F966),'Ejercicio 3 - TIR'!$E$18-SQRT(('Ejercicio 3 - TIR'!$E$18-'Ejercicio 3 - TIR'!$C$18)*('Ejercicio 3 - TIR'!$E$18-'Ejercicio 3 - TIR'!$D$18)*(1-F966)))</f>
        <v>32437.2389786708</v>
      </c>
      <c r="H966" s="27">
        <f ca="1" t="shared" ref="H966:L966" si="7197">RAND()</f>
        <v>0.408225245914325</v>
      </c>
      <c r="I966" s="28">
        <f ca="1">IF(H966&lt;=('Ejercicio 3 - TIR'!$D$18-'Ejercicio 3 - TIR'!$C$18)/('Ejercicio 3 - TIR'!$E$18-'Ejercicio 3 - TIR'!$C$18),'Ejercicio 3 - TIR'!$C$18+SQRT(('Ejercicio 3 - TIR'!$E$18-'Ejercicio 3 - TIR'!$C$18)*('Ejercicio 3 - TIR'!$D$18-'Ejercicio 3 - TIR'!$C$18)*H966),'Ejercicio 3 - TIR'!$E$18-SQRT(('Ejercicio 3 - TIR'!$E$18-'Ejercicio 3 - TIR'!$C$18)*('Ejercicio 3 - TIR'!$E$18-'Ejercicio 3 - TIR'!$D$18)*(1-H966)))</f>
        <v>37825.2020349093</v>
      </c>
      <c r="J966" s="27">
        <f ca="1" t="shared" si="7197"/>
        <v>0.552840790708047</v>
      </c>
      <c r="K966" s="28">
        <f ca="1">IF(J966&lt;=('Ejercicio 3 - TIR'!$D$18-'Ejercicio 3 - TIR'!$C$18)/('Ejercicio 3 - TIR'!$E$18-'Ejercicio 3 - TIR'!$C$18),'Ejercicio 3 - TIR'!$C$18+SQRT(('Ejercicio 3 - TIR'!$E$18-'Ejercicio 3 - TIR'!$C$18)*('Ejercicio 3 - TIR'!$D$18-'Ejercicio 3 - TIR'!$C$18)*J966),'Ejercicio 3 - TIR'!$E$18-SQRT(('Ejercicio 3 - TIR'!$E$18-'Ejercicio 3 - TIR'!$C$18)*('Ejercicio 3 - TIR'!$E$18-'Ejercicio 3 - TIR'!$D$18)*(1-J966)))</f>
        <v>39106.377908159</v>
      </c>
      <c r="L966" s="27">
        <f ca="1" t="shared" si="7197"/>
        <v>0.938222035246266</v>
      </c>
      <c r="M966" s="28">
        <f ca="1">IF(L966&lt;=('Ejercicio 3 - TIR'!$D$18-'Ejercicio 3 - TIR'!$C$18)/('Ejercicio 3 - TIR'!$E$18-'Ejercicio 3 - TIR'!$C$18),'Ejercicio 3 - TIR'!$C$18+SQRT(('Ejercicio 3 - TIR'!$E$18-'Ejercicio 3 - TIR'!$C$18)*('Ejercicio 3 - TIR'!$D$18-'Ejercicio 3 - TIR'!$C$18)*L966),'Ejercicio 3 - TIR'!$E$18-SQRT(('Ejercicio 3 - TIR'!$E$18-'Ejercicio 3 - TIR'!$C$18)*('Ejercicio 3 - TIR'!$E$18-'Ejercicio 3 - TIR'!$D$18)*(1-L966)))</f>
        <v>42847.478837147</v>
      </c>
      <c r="N966" s="27">
        <f ca="1" t="shared" ref="N966:R966" si="7198">RAND()</f>
        <v>0.298353244090251</v>
      </c>
      <c r="O966" s="28">
        <f ca="1">IF(N966&lt;=('Ejercicio 3 - TIR'!$D$18-'Ejercicio 3 - TIR'!$C$18)/('Ejercicio 3 - TIR'!$E$18-'Ejercicio 3 - TIR'!$C$18),'Ejercicio 3 - TIR'!$C$18+SQRT(('Ejercicio 3 - TIR'!$E$18-'Ejercicio 3 - TIR'!$C$18)*('Ejercicio 3 - TIR'!$D$18-'Ejercicio 3 - TIR'!$C$18)*N966),'Ejercicio 3 - TIR'!$E$18-SQRT(('Ejercicio 3 - TIR'!$E$18-'Ejercicio 3 - TIR'!$C$18)*('Ejercicio 3 - TIR'!$E$18-'Ejercicio 3 - TIR'!$D$18)*(1-N966)))</f>
        <v>36689.767306382</v>
      </c>
      <c r="P966" s="27">
        <f ca="1" t="shared" si="7198"/>
        <v>0.83650093435465</v>
      </c>
      <c r="Q966" s="29">
        <f ca="1">IF(P966&lt;=('Ejercicio 3 - TIR'!$D$22-'Ejercicio 3 - TIR'!$C$22)/('Ejercicio 3 - TIR'!$E$22-'Ejercicio 3 - TIR'!$C$22),'Ejercicio 3 - TIR'!$C$22+SQRT(('Ejercicio 3 - TIR'!$E$22-'Ejercicio 3 - TIR'!$C$22)*('Ejercicio 3 - TIR'!$D$22-'Ejercicio 3 - TIR'!$C$22)*P966),'Ejercicio 3 - TIR'!$E$22-SQRT(('Ejercicio 3 - TIR'!$E$22-'Ejercicio 3 - TIR'!$C$22)*('Ejercicio 3 - TIR'!$E$22-'Ejercicio 3 - TIR'!$D$22)*(1-P966)))</f>
        <v>0.162844874871875</v>
      </c>
      <c r="R966" s="27">
        <f ca="1" t="shared" si="7198"/>
        <v>0.410148993852636</v>
      </c>
      <c r="S966" s="29">
        <f ca="1">IF(R966&lt;=('Ejercicio 3 - TIR'!$D$23-'Ejercicio 3 - TIR'!$C$23)/('Ejercicio 3 - TIR'!$E$23-'Ejercicio 3 - TIR'!$C$23),'Ejercicio 3 - TIR'!$C$23+SQRT(('Ejercicio 3 - TIR'!$E$23-'Ejercicio 3 - TIR'!$C$23)*('Ejercicio 3 - TIR'!$D$23-'Ejercicio 3 - TIR'!$C$23)*R966),'Ejercicio 3 - TIR'!$E$23-SQRT(('Ejercicio 3 - TIR'!$E$23-'Ejercicio 3 - TIR'!$C$23)*('Ejercicio 3 - TIR'!$E$23-'Ejercicio 3 - TIR'!$D$23)*(1-R966)))</f>
        <v>0.147171091051607</v>
      </c>
      <c r="T966" s="27">
        <f ca="1" t="shared" ref="T966:X966" si="7199">RAND()</f>
        <v>0.442380469258468</v>
      </c>
      <c r="U966" s="29">
        <f ca="1">IF(T966&lt;=('Ejercicio 3 - TIR'!$D$24-'Ejercicio 3 - TIR'!$C$24)/('Ejercicio 3 - TIR'!$E$24-'Ejercicio 3 - TIR'!$C$24),'Ejercicio 3 - TIR'!$C$24+SQRT(('Ejercicio 3 - TIR'!$E$24-'Ejercicio 3 - TIR'!$C$24)*('Ejercicio 3 - TIR'!$D$24-'Ejercicio 3 - TIR'!$C$24)*T966),'Ejercicio 3 - TIR'!$E$24-SQRT(('Ejercicio 3 - TIR'!$E$24-'Ejercicio 3 - TIR'!$C$24)*('Ejercicio 3 - TIR'!$E$24-'Ejercicio 3 - TIR'!$D$24)*(1-T966)))</f>
        <v>0.180486272181983</v>
      </c>
      <c r="V966" s="27">
        <f ca="1" t="shared" si="7199"/>
        <v>0.420766961144291</v>
      </c>
      <c r="W966" s="29">
        <f ca="1">IF(V966&lt;=('Ejercicio 3 - TIR'!$D$25-'Ejercicio 3 - TIR'!$C$25)/('Ejercicio 3 - TIR'!$E$25-'Ejercicio 3 - TIR'!$C$25),'Ejercicio 3 - TIR'!$C$25+SQRT(('Ejercicio 3 - TIR'!$E$25-'Ejercicio 3 - TIR'!$C$25)*('Ejercicio 3 - TIR'!$D$25-'Ejercicio 3 - TIR'!$C$25)*V966),'Ejercicio 3 - TIR'!$E$25-SQRT(('Ejercicio 3 - TIR'!$E$25-'Ejercicio 3 - TIR'!$C$25)*('Ejercicio 3 - TIR'!$E$25-'Ejercicio 3 - TIR'!$D$25)*(1-V966)))</f>
        <v>0.204974278062479</v>
      </c>
      <c r="X966" s="27">
        <f ca="1" t="shared" si="7199"/>
        <v>0.316800650607404</v>
      </c>
      <c r="Y966" s="29">
        <f ca="1">IF(X966&lt;=('Ejercicio 3 - TIR'!$D$26-'Ejercicio 3 - TIR'!$C$26)/('Ejercicio 3 - TIR'!$E$26-'Ejercicio 3 - TIR'!$C$26),'Ejercicio 3 - TIR'!$C$26+SQRT(('Ejercicio 3 - TIR'!$E$26-'Ejercicio 3 - TIR'!$C$26)*('Ejercicio 3 - TIR'!$D$26-'Ejercicio 3 - TIR'!$C$26)*X966),'Ejercicio 3 - TIR'!$E$26-SQRT(('Ejercicio 3 - TIR'!$E$26-'Ejercicio 3 - TIR'!$C$26)*('Ejercicio 3 - TIR'!$E$26-'Ejercicio 3 - TIR'!$D$26)*(1-X966)))</f>
        <v>0.219246568288262</v>
      </c>
      <c r="Z966" s="27">
        <f ca="1" t="shared" si="7144"/>
        <v>1.16284487487187</v>
      </c>
      <c r="AA966" s="27">
        <f ca="1" t="shared" si="7145"/>
        <v>1.33398202383054</v>
      </c>
      <c r="AB966" s="27">
        <f ca="1" t="shared" si="7146"/>
        <v>1.57474746646949</v>
      </c>
      <c r="AC966" s="27">
        <f ca="1" t="shared" si="7147"/>
        <v>1.89753019153979</v>
      </c>
      <c r="AD966" s="27">
        <f ca="1" t="shared" si="7148"/>
        <v>2.31355717425826</v>
      </c>
      <c r="AE966" s="26">
        <f ca="1" t="shared" si="7149"/>
        <v>5462.09152225303</v>
      </c>
      <c r="AF966" s="26">
        <f ca="1" t="shared" si="7150"/>
        <v>6265.95349100674</v>
      </c>
      <c r="AG966" s="26">
        <f ca="1" t="shared" si="7151"/>
        <v>7396.87207826423</v>
      </c>
      <c r="AH966" s="26">
        <f ca="1" t="shared" si="7152"/>
        <v>8913.04059242695</v>
      </c>
      <c r="AI966" s="26">
        <f ca="1" t="shared" si="7153"/>
        <v>10867.1941553305</v>
      </c>
      <c r="AJ966" s="28">
        <f ca="1" t="shared" si="7154"/>
        <v>37719.4771013415</v>
      </c>
      <c r="AK966" s="28">
        <f ca="1" t="shared" si="7155"/>
        <v>50458.1395623273</v>
      </c>
      <c r="AL966" s="28">
        <f ca="1" t="shared" si="7156"/>
        <v>61582.6695336719</v>
      </c>
      <c r="AM966" s="28">
        <f ca="1" t="shared" si="7157"/>
        <v>81304.3847248487</v>
      </c>
      <c r="AN966" s="28">
        <f ca="1" t="shared" si="7158"/>
        <v>84883.8743735463</v>
      </c>
      <c r="AO966" s="28">
        <f ca="1">C966/'Ejercicio 3 - TIR'!$D$7</f>
        <v>14649.3363955927</v>
      </c>
      <c r="AP966" s="28">
        <f ca="1" t="shared" si="7159"/>
        <v>23070.1407057489</v>
      </c>
      <c r="AQ966" s="28">
        <f ca="1" t="shared" si="7160"/>
        <v>35808.8031667347</v>
      </c>
      <c r="AR966" s="28">
        <f ca="1" t="shared" si="7161"/>
        <v>46933.3331380792</v>
      </c>
      <c r="AS966" s="28">
        <f ca="1" t="shared" si="7162"/>
        <v>66655.0483292561</v>
      </c>
      <c r="AT966" s="28">
        <f ca="1" t="shared" si="7163"/>
        <v>70234.5379779536</v>
      </c>
      <c r="AU966" s="28">
        <f ca="1">AP966*'Ejercicio 3 - TIR'!$D$5</f>
        <v>11535.0703528744</v>
      </c>
      <c r="AV966" s="28">
        <f ca="1">AQ966*'Ejercicio 3 - TIR'!$D$5</f>
        <v>17904.4015833673</v>
      </c>
      <c r="AW966" s="28">
        <f ca="1">AR966*'Ejercicio 3 - TIR'!$D$5</f>
        <v>23466.6665690396</v>
      </c>
      <c r="AX966" s="28">
        <f ca="1">AS966*'Ejercicio 3 - TIR'!$D$5</f>
        <v>33327.524164628</v>
      </c>
      <c r="AY966" s="28">
        <f ca="1">AT966*'Ejercicio 3 - TIR'!$D$5</f>
        <v>35117.2689889768</v>
      </c>
      <c r="AZ966" s="28">
        <f ca="1" t="shared" ref="AZ966:BD966" si="7200">AJ966-AU966-AE966</f>
        <v>20722.3152262141</v>
      </c>
      <c r="BA966" s="28">
        <f ca="1" t="shared" si="7200"/>
        <v>26287.7844879533</v>
      </c>
      <c r="BB966" s="28">
        <f ca="1" t="shared" si="7200"/>
        <v>30719.1308863681</v>
      </c>
      <c r="BC966" s="28">
        <f ca="1" t="shared" si="7200"/>
        <v>39063.8199677938</v>
      </c>
      <c r="BD966" s="28">
        <f ca="1" t="shared" si="7200"/>
        <v>38899.4112292389</v>
      </c>
      <c r="BE966" s="28">
        <f ca="1" t="shared" ref="BE966:BI966" si="7201">AZ966/Z966</f>
        <v>17820.360801347</v>
      </c>
      <c r="BF966" s="28">
        <f ca="1" t="shared" si="7201"/>
        <v>19706.2509226831</v>
      </c>
      <c r="BG966" s="28">
        <f ca="1" t="shared" si="7201"/>
        <v>19507.3378687434</v>
      </c>
      <c r="BH966" s="28">
        <f ca="1" t="shared" si="7201"/>
        <v>20586.6658364442</v>
      </c>
      <c r="BI966" s="28">
        <f ca="1" t="shared" si="7201"/>
        <v>16813.6805357794</v>
      </c>
      <c r="BJ966" s="28">
        <f ca="1" t="shared" si="7166"/>
        <v>77600.6063298357</v>
      </c>
      <c r="BK966" s="28">
        <f ca="1" t="shared" si="7167"/>
        <v>33892.0773161461</v>
      </c>
      <c r="BL966" s="28">
        <f ca="1" t="shared" si="7168"/>
        <v>111492.683645982</v>
      </c>
      <c r="BM966" s="28">
        <f ca="1">BK966*'Ejercicio 3 - TIR'!$D$5</f>
        <v>16946.038658073</v>
      </c>
      <c r="BN966" s="28">
        <f ca="1" t="shared" si="7169"/>
        <v>94546.6449879087</v>
      </c>
      <c r="BO966" s="28">
        <f ca="1" t="shared" si="7170"/>
        <v>40866.3533539952</v>
      </c>
      <c r="BP966" s="28">
        <f ca="1" t="shared" si="7171"/>
        <v>-106788.367134162</v>
      </c>
      <c r="BQ966" s="28">
        <f ca="1" t="shared" ref="BQ966:BT966" si="7202">BE966</f>
        <v>17820.360801347</v>
      </c>
      <c r="BR966" s="28">
        <f ca="1" t="shared" si="7202"/>
        <v>19706.2509226831</v>
      </c>
      <c r="BS966" s="28">
        <f ca="1" t="shared" si="7202"/>
        <v>19507.3378687434</v>
      </c>
      <c r="BT966" s="28">
        <f ca="1" t="shared" si="7202"/>
        <v>20586.6658364442</v>
      </c>
      <c r="BU966" s="28">
        <f ca="1" t="shared" si="7173"/>
        <v>57680.0338897746</v>
      </c>
      <c r="BV966" s="30">
        <f ca="1" t="shared" si="7174"/>
        <v>6.95132296709529</v>
      </c>
    </row>
    <row r="967" ht="15" customHeight="1" spans="1:74">
      <c r="A967" s="26">
        <v>966</v>
      </c>
      <c r="B967" s="27">
        <f ca="1" t="shared" ref="B967:F967" si="7203">RAND()</f>
        <v>0.342593666426762</v>
      </c>
      <c r="C967" s="28">
        <f ca="1">IF(B967&lt;=('Ejercicio 3 - TIR'!$D$13-'Ejercicio 3 - TIR'!$C$13)/('Ejercicio 3 - TIR'!$E$13-'Ejercicio 3 - TIR'!$C$13),'Ejercicio 3 - TIR'!$C$13+SQRT(('Ejercicio 3 - TIR'!$E$13-'Ejercicio 3 - TIR'!$C$13)*('Ejercicio 3 - TIR'!$D$13-'Ejercicio 3 - TIR'!$C$13)*B967),'Ejercicio 3 - TIR'!$E$13-SQRT(('Ejercicio 3 - TIR'!$E$13-'Ejercicio 3 - TIR'!$C$13)*('Ejercicio 3 - TIR'!$E$13-'Ejercicio 3 - TIR'!$D$13)*(1-B967)))</f>
        <v>71912.857028742</v>
      </c>
      <c r="D967" s="27">
        <f ca="1" t="shared" si="7203"/>
        <v>0.75647980919267</v>
      </c>
      <c r="E967" s="28">
        <f ca="1">IF(D967&lt;=('Ejercicio 3 - TIR'!$D$14-'Ejercicio 3 - TIR'!$C$14)/('Ejercicio 3 - TIR'!$E$14-'Ejercicio 3 - TIR'!$C$14),'Ejercicio 3 - TIR'!$C$14+SQRT(('Ejercicio 3 - TIR'!$E$14-'Ejercicio 3 - TIR'!$C$14)*('Ejercicio 3 - TIR'!$D$14-'Ejercicio 3 - TIR'!$C$14)*D967),'Ejercicio 3 - TIR'!$E$14-SQRT(('Ejercicio 3 - TIR'!$E$14-'Ejercicio 3 - TIR'!$C$14)*('Ejercicio 3 - TIR'!$E$14-'Ejercicio 3 - TIR'!$D$14)*(1-D967)))</f>
        <v>33956.1577931667</v>
      </c>
      <c r="F967" s="27">
        <f ca="1" t="shared" si="7203"/>
        <v>0.281840612490295</v>
      </c>
      <c r="G967" s="28">
        <f ca="1">IF(F967&lt;=('Ejercicio 3 - TIR'!$D$18-'Ejercicio 3 - TIR'!$C$18)/('Ejercicio 3 - TIR'!$E$18-'Ejercicio 3 - TIR'!$C$18),'Ejercicio 3 - TIR'!$C$18+SQRT(('Ejercicio 3 - TIR'!$E$18-'Ejercicio 3 - TIR'!$C$18)*('Ejercicio 3 - TIR'!$D$18-'Ejercicio 3 - TIR'!$C$18)*F967),'Ejercicio 3 - TIR'!$E$18-SQRT(('Ejercicio 3 - TIR'!$E$18-'Ejercicio 3 - TIR'!$C$18)*('Ejercicio 3 - TIR'!$E$18-'Ejercicio 3 - TIR'!$D$18)*(1-F967)))</f>
        <v>36502.0067574207</v>
      </c>
      <c r="H967" s="27">
        <f ca="1" t="shared" ref="H967:L967" si="7204">RAND()</f>
        <v>0.267443973130136</v>
      </c>
      <c r="I967" s="28">
        <f ca="1">IF(H967&lt;=('Ejercicio 3 - TIR'!$D$18-'Ejercicio 3 - TIR'!$C$18)/('Ejercicio 3 - TIR'!$E$18-'Ejercicio 3 - TIR'!$C$18),'Ejercicio 3 - TIR'!$C$18+SQRT(('Ejercicio 3 - TIR'!$E$18-'Ejercicio 3 - TIR'!$C$18)*('Ejercicio 3 - TIR'!$D$18-'Ejercicio 3 - TIR'!$C$18)*H967),'Ejercicio 3 - TIR'!$E$18-SQRT(('Ejercicio 3 - TIR'!$E$18-'Ejercicio 3 - TIR'!$C$18)*('Ejercicio 3 - TIR'!$E$18-'Ejercicio 3 - TIR'!$D$18)*(1-H967)))</f>
        <v>36333.7663336691</v>
      </c>
      <c r="J967" s="27">
        <f ca="1" t="shared" si="7204"/>
        <v>0.0619520028631089</v>
      </c>
      <c r="K967" s="28">
        <f ca="1">IF(J967&lt;=('Ejercicio 3 - TIR'!$D$18-'Ejercicio 3 - TIR'!$C$18)/('Ejercicio 3 - TIR'!$E$18-'Ejercicio 3 - TIR'!$C$18),'Ejercicio 3 - TIR'!$C$18+SQRT(('Ejercicio 3 - TIR'!$E$18-'Ejercicio 3 - TIR'!$C$18)*('Ejercicio 3 - TIR'!$D$18-'Ejercicio 3 - TIR'!$C$18)*J967),'Ejercicio 3 - TIR'!$E$18-SQRT(('Ejercicio 3 - TIR'!$E$18-'Ejercicio 3 - TIR'!$C$18)*('Ejercicio 3 - TIR'!$E$18-'Ejercicio 3 - TIR'!$D$18)*(1-J967)))</f>
        <v>33048.4094917623</v>
      </c>
      <c r="L967" s="27">
        <f ca="1" t="shared" si="7204"/>
        <v>0.523779283517798</v>
      </c>
      <c r="M967" s="28">
        <f ca="1">IF(L967&lt;=('Ejercicio 3 - TIR'!$D$18-'Ejercicio 3 - TIR'!$C$18)/('Ejercicio 3 - TIR'!$E$18-'Ejercicio 3 - TIR'!$C$18),'Ejercicio 3 - TIR'!$C$18+SQRT(('Ejercicio 3 - TIR'!$E$18-'Ejercicio 3 - TIR'!$C$18)*('Ejercicio 3 - TIR'!$D$18-'Ejercicio 3 - TIR'!$C$18)*L967),'Ejercicio 3 - TIR'!$E$18-SQRT(('Ejercicio 3 - TIR'!$E$18-'Ejercicio 3 - TIR'!$C$18)*('Ejercicio 3 - TIR'!$E$18-'Ejercicio 3 - TIR'!$D$18)*(1-L967)))</f>
        <v>38863.7967332103</v>
      </c>
      <c r="N967" s="27">
        <f ca="1" t="shared" ref="N967:R967" si="7205">RAND()</f>
        <v>0.0920666271970105</v>
      </c>
      <c r="O967" s="28">
        <f ca="1">IF(N967&lt;=('Ejercicio 3 - TIR'!$D$18-'Ejercicio 3 - TIR'!$C$18)/('Ejercicio 3 - TIR'!$E$18-'Ejercicio 3 - TIR'!$C$18),'Ejercicio 3 - TIR'!$C$18+SQRT(('Ejercicio 3 - TIR'!$E$18-'Ejercicio 3 - TIR'!$C$18)*('Ejercicio 3 - TIR'!$D$18-'Ejercicio 3 - TIR'!$C$18)*N967),'Ejercicio 3 - TIR'!$E$18-SQRT(('Ejercicio 3 - TIR'!$E$18-'Ejercicio 3 - TIR'!$C$18)*('Ejercicio 3 - TIR'!$E$18-'Ejercicio 3 - TIR'!$D$18)*(1-N967)))</f>
        <v>33716.1800386353</v>
      </c>
      <c r="P967" s="27">
        <f ca="1" t="shared" si="7205"/>
        <v>0.762288714637369</v>
      </c>
      <c r="Q967" s="29">
        <f ca="1">IF(P967&lt;=('Ejercicio 3 - TIR'!$D$22-'Ejercicio 3 - TIR'!$C$22)/('Ejercicio 3 - TIR'!$E$22-'Ejercicio 3 - TIR'!$C$22),'Ejercicio 3 - TIR'!$C$22+SQRT(('Ejercicio 3 - TIR'!$E$22-'Ejercicio 3 - TIR'!$C$22)*('Ejercicio 3 - TIR'!$D$22-'Ejercicio 3 - TIR'!$C$22)*P967),'Ejercicio 3 - TIR'!$E$22-SQRT(('Ejercicio 3 - TIR'!$E$22-'Ejercicio 3 - TIR'!$C$22)*('Ejercicio 3 - TIR'!$E$22-'Ejercicio 3 - TIR'!$D$22)*(1-P967)))</f>
        <v>0.159314731965654</v>
      </c>
      <c r="R967" s="27">
        <f ca="1" t="shared" si="7205"/>
        <v>0.680605024113834</v>
      </c>
      <c r="S967" s="29">
        <f ca="1">IF(R967&lt;=('Ejercicio 3 - TIR'!$D$23-'Ejercicio 3 - TIR'!$C$23)/('Ejercicio 3 - TIR'!$E$23-'Ejercicio 3 - TIR'!$C$23),'Ejercicio 3 - TIR'!$C$23+SQRT(('Ejercicio 3 - TIR'!$E$23-'Ejercicio 3 - TIR'!$C$23)*('Ejercicio 3 - TIR'!$D$23-'Ejercicio 3 - TIR'!$C$23)*R967),'Ejercicio 3 - TIR'!$E$23-SQRT(('Ejercicio 3 - TIR'!$E$23-'Ejercicio 3 - TIR'!$C$23)*('Ejercicio 3 - TIR'!$E$23-'Ejercicio 3 - TIR'!$D$23)*(1-R967)))</f>
        <v>0.156022699138662</v>
      </c>
      <c r="T967" s="27">
        <f ca="1" t="shared" ref="T967:X967" si="7206">RAND()</f>
        <v>0.868107072284221</v>
      </c>
      <c r="U967" s="29">
        <f ca="1">IF(T967&lt;=('Ejercicio 3 - TIR'!$D$24-'Ejercicio 3 - TIR'!$C$24)/('Ejercicio 3 - TIR'!$E$24-'Ejercicio 3 - TIR'!$C$24),'Ejercicio 3 - TIR'!$C$24+SQRT(('Ejercicio 3 - TIR'!$E$24-'Ejercicio 3 - TIR'!$C$24)*('Ejercicio 3 - TIR'!$D$24-'Ejercicio 3 - TIR'!$C$24)*T967),'Ejercicio 3 - TIR'!$E$24-SQRT(('Ejercicio 3 - TIR'!$E$24-'Ejercicio 3 - TIR'!$C$24)*('Ejercicio 3 - TIR'!$E$24-'Ejercicio 3 - TIR'!$D$24)*(1-T967)))</f>
        <v>0.200782815044753</v>
      </c>
      <c r="V967" s="27">
        <f ca="1" t="shared" si="7206"/>
        <v>0.896581432223694</v>
      </c>
      <c r="W967" s="29">
        <f ca="1">IF(V967&lt;=('Ejercicio 3 - TIR'!$D$25-'Ejercicio 3 - TIR'!$C$25)/('Ejercicio 3 - TIR'!$E$25-'Ejercicio 3 - TIR'!$C$25),'Ejercicio 3 - TIR'!$C$25+SQRT(('Ejercicio 3 - TIR'!$E$25-'Ejercicio 3 - TIR'!$C$25)*('Ejercicio 3 - TIR'!$D$25-'Ejercicio 3 - TIR'!$C$25)*V967),'Ejercicio 3 - TIR'!$E$25-SQRT(('Ejercicio 3 - TIR'!$E$25-'Ejercicio 3 - TIR'!$C$25)*('Ejercicio 3 - TIR'!$E$25-'Ejercicio 3 - TIR'!$D$25)*(1-V967)))</f>
        <v>0.230974622547317</v>
      </c>
      <c r="X967" s="27">
        <f ca="1" t="shared" si="7206"/>
        <v>0.425117139876828</v>
      </c>
      <c r="Y967" s="29">
        <f ca="1">IF(X967&lt;=('Ejercicio 3 - TIR'!$D$26-'Ejercicio 3 - TIR'!$C$26)/('Ejercicio 3 - TIR'!$E$26-'Ejercicio 3 - TIR'!$C$26),'Ejercicio 3 - TIR'!$C$26+SQRT(('Ejercicio 3 - TIR'!$E$26-'Ejercicio 3 - TIR'!$C$26)*('Ejercicio 3 - TIR'!$D$26-'Ejercicio 3 - TIR'!$C$26)*X967),'Ejercicio 3 - TIR'!$E$26-SQRT(('Ejercicio 3 - TIR'!$E$26-'Ejercicio 3 - TIR'!$C$26)*('Ejercicio 3 - TIR'!$E$26-'Ejercicio 3 - TIR'!$D$26)*(1-X967)))</f>
        <v>0.224283149365159</v>
      </c>
      <c r="Z967" s="27">
        <f ca="1" t="shared" si="7144"/>
        <v>1.15931473196565</v>
      </c>
      <c r="AA967" s="27">
        <f ca="1" t="shared" si="7145"/>
        <v>1.34019414559815</v>
      </c>
      <c r="AB967" s="27">
        <f ca="1" t="shared" si="7146"/>
        <v>1.60928209885784</v>
      </c>
      <c r="AC967" s="27">
        <f ca="1" t="shared" si="7147"/>
        <v>1.98098542421369</v>
      </c>
      <c r="AD967" s="27">
        <f ca="1" t="shared" si="7148"/>
        <v>2.42528707400281</v>
      </c>
      <c r="AE967" s="26">
        <f ca="1" t="shared" si="7149"/>
        <v>5409.71617740181</v>
      </c>
      <c r="AF967" s="26">
        <f ca="1" t="shared" si="7150"/>
        <v>6253.75469697413</v>
      </c>
      <c r="AG967" s="26">
        <f ca="1" t="shared" si="7151"/>
        <v>7509.40116963193</v>
      </c>
      <c r="AH967" s="26">
        <f ca="1" t="shared" si="7152"/>
        <v>9243.88227034405</v>
      </c>
      <c r="AI967" s="26">
        <f ca="1" t="shared" si="7153"/>
        <v>11317.1292982976</v>
      </c>
      <c r="AJ967" s="28">
        <f ca="1" t="shared" si="7154"/>
        <v>42317.3141801876</v>
      </c>
      <c r="AK967" s="28">
        <f ca="1" t="shared" si="7155"/>
        <v>48694.3009279145</v>
      </c>
      <c r="AL967" s="28">
        <f ca="1" t="shared" si="7156"/>
        <v>53184.2137908167</v>
      </c>
      <c r="AM967" s="28">
        <f ca="1" t="shared" si="7157"/>
        <v>76988.6148580931</v>
      </c>
      <c r="AN967" s="28">
        <f ca="1" t="shared" si="7158"/>
        <v>81771.4156324538</v>
      </c>
      <c r="AO967" s="28">
        <f ca="1">C967/'Ejercicio 3 - TIR'!$D$7</f>
        <v>14382.5714057484</v>
      </c>
      <c r="AP967" s="28">
        <f ca="1" t="shared" si="7159"/>
        <v>27934.7427744392</v>
      </c>
      <c r="AQ967" s="28">
        <f ca="1" t="shared" si="7160"/>
        <v>34311.7295221661</v>
      </c>
      <c r="AR967" s="28">
        <f ca="1" t="shared" si="7161"/>
        <v>38801.6423850683</v>
      </c>
      <c r="AS967" s="28">
        <f ca="1" t="shared" si="7162"/>
        <v>62606.0434523447</v>
      </c>
      <c r="AT967" s="28">
        <f ca="1" t="shared" si="7163"/>
        <v>67388.8442267054</v>
      </c>
      <c r="AU967" s="28">
        <f ca="1">AP967*'Ejercicio 3 - TIR'!$D$5</f>
        <v>13967.3713872196</v>
      </c>
      <c r="AV967" s="28">
        <f ca="1">AQ967*'Ejercicio 3 - TIR'!$D$5</f>
        <v>17155.8647610831</v>
      </c>
      <c r="AW967" s="28">
        <f ca="1">AR967*'Ejercicio 3 - TIR'!$D$5</f>
        <v>19400.8211925341</v>
      </c>
      <c r="AX967" s="28">
        <f ca="1">AS967*'Ejercicio 3 - TIR'!$D$5</f>
        <v>31303.0217261724</v>
      </c>
      <c r="AY967" s="28">
        <f ca="1">AT967*'Ejercicio 3 - TIR'!$D$5</f>
        <v>33694.4221133527</v>
      </c>
      <c r="AZ967" s="28">
        <f ca="1" t="shared" ref="AZ967:BD967" si="7207">AJ967-AU967-AE967</f>
        <v>22940.2266155662</v>
      </c>
      <c r="BA967" s="28">
        <f ca="1" t="shared" si="7207"/>
        <v>25284.6814698573</v>
      </c>
      <c r="BB967" s="28">
        <f ca="1" t="shared" si="7207"/>
        <v>26273.9914286506</v>
      </c>
      <c r="BC967" s="28">
        <f ca="1" t="shared" si="7207"/>
        <v>36441.7108615767</v>
      </c>
      <c r="BD967" s="28">
        <f ca="1" t="shared" si="7207"/>
        <v>36759.8642208035</v>
      </c>
      <c r="BE967" s="28">
        <f ca="1" t="shared" ref="BE967:BI967" si="7208">AZ967/Z967</f>
        <v>19787.7470052247</v>
      </c>
      <c r="BF967" s="28">
        <f ca="1" t="shared" si="7208"/>
        <v>18866.431817289</v>
      </c>
      <c r="BG967" s="28">
        <f ca="1" t="shared" si="7208"/>
        <v>16326.5293557283</v>
      </c>
      <c r="BH967" s="28">
        <f ca="1" t="shared" si="7208"/>
        <v>18395.7491136218</v>
      </c>
      <c r="BI967" s="28">
        <f ca="1" t="shared" si="7208"/>
        <v>15156.9126042194</v>
      </c>
      <c r="BJ967" s="28">
        <f ca="1" t="shared" si="7166"/>
        <v>82353.430578567</v>
      </c>
      <c r="BK967" s="28">
        <f ca="1" t="shared" si="7167"/>
        <v>34881.864521284</v>
      </c>
      <c r="BL967" s="28">
        <f ca="1" t="shared" si="7168"/>
        <v>117235.295099851</v>
      </c>
      <c r="BM967" s="28">
        <f ca="1">BK967*'Ejercicio 3 - TIR'!$D$5</f>
        <v>17440.932260642</v>
      </c>
      <c r="BN967" s="28">
        <f ca="1" t="shared" si="7169"/>
        <v>99794.3628392091</v>
      </c>
      <c r="BO967" s="28">
        <f ca="1" t="shared" si="7170"/>
        <v>41147.4434960409</v>
      </c>
      <c r="BP967" s="28">
        <f ca="1" t="shared" si="7171"/>
        <v>-105869.014821909</v>
      </c>
      <c r="BQ967" s="28">
        <f ca="1" t="shared" ref="BQ967:BT967" si="7209">BE967</f>
        <v>19787.7470052247</v>
      </c>
      <c r="BR967" s="28">
        <f ca="1" t="shared" si="7209"/>
        <v>18866.431817289</v>
      </c>
      <c r="BS967" s="28">
        <f ca="1" t="shared" si="7209"/>
        <v>16326.5293557283</v>
      </c>
      <c r="BT967" s="28">
        <f ca="1" t="shared" si="7209"/>
        <v>18395.7491136218</v>
      </c>
      <c r="BU967" s="28">
        <f ca="1" t="shared" si="7173"/>
        <v>56304.3561002603</v>
      </c>
      <c r="BV967" s="30">
        <f ca="1" t="shared" si="7174"/>
        <v>5.98327167128099</v>
      </c>
    </row>
    <row r="968" ht="15" customHeight="1" spans="1:74">
      <c r="A968" s="26">
        <v>967</v>
      </c>
      <c r="B968" s="27">
        <f ca="1" t="shared" ref="B968:F968" si="7210">RAND()</f>
        <v>0.763975552719133</v>
      </c>
      <c r="C968" s="28">
        <f ca="1">IF(B968&lt;=('Ejercicio 3 - TIR'!$D$13-'Ejercicio 3 - TIR'!$C$13)/('Ejercicio 3 - TIR'!$E$13-'Ejercicio 3 - TIR'!$C$13),'Ejercicio 3 - TIR'!$C$13+SQRT(('Ejercicio 3 - TIR'!$E$13-'Ejercicio 3 - TIR'!$C$13)*('Ejercicio 3 - TIR'!$D$13-'Ejercicio 3 - TIR'!$C$13)*B968),'Ejercicio 3 - TIR'!$E$13-SQRT(('Ejercicio 3 - TIR'!$E$13-'Ejercicio 3 - TIR'!$C$13)*('Ejercicio 3 - TIR'!$E$13-'Ejercicio 3 - TIR'!$D$13)*(1-B968)))</f>
        <v>83170.581212144</v>
      </c>
      <c r="D968" s="27">
        <f ca="1" t="shared" si="7210"/>
        <v>0.762291390321669</v>
      </c>
      <c r="E968" s="28">
        <f ca="1">IF(D968&lt;=('Ejercicio 3 - TIR'!$D$14-'Ejercicio 3 - TIR'!$C$14)/('Ejercicio 3 - TIR'!$E$14-'Ejercicio 3 - TIR'!$C$14),'Ejercicio 3 - TIR'!$C$14+SQRT(('Ejercicio 3 - TIR'!$E$14-'Ejercicio 3 - TIR'!$C$14)*('Ejercicio 3 - TIR'!$D$14-'Ejercicio 3 - TIR'!$C$14)*D968),'Ejercicio 3 - TIR'!$E$14-SQRT(('Ejercicio 3 - TIR'!$E$14-'Ejercicio 3 - TIR'!$C$14)*('Ejercicio 3 - TIR'!$E$14-'Ejercicio 3 - TIR'!$D$14)*(1-D968)))</f>
        <v>34028.7110728294</v>
      </c>
      <c r="F968" s="27">
        <f ca="1" t="shared" si="7210"/>
        <v>0.55479897729108</v>
      </c>
      <c r="G968" s="28">
        <f ca="1">IF(F968&lt;=('Ejercicio 3 - TIR'!$D$18-'Ejercicio 3 - TIR'!$C$18)/('Ejercicio 3 - TIR'!$E$18-'Ejercicio 3 - TIR'!$C$18),'Ejercicio 3 - TIR'!$C$18+SQRT(('Ejercicio 3 - TIR'!$E$18-'Ejercicio 3 - TIR'!$C$18)*('Ejercicio 3 - TIR'!$D$18-'Ejercicio 3 - TIR'!$C$18)*F968),'Ejercicio 3 - TIR'!$E$18-SQRT(('Ejercicio 3 - TIR'!$E$18-'Ejercicio 3 - TIR'!$C$18)*('Ejercicio 3 - TIR'!$E$18-'Ejercicio 3 - TIR'!$D$18)*(1-F968)))</f>
        <v>39122.4912493059</v>
      </c>
      <c r="H968" s="27">
        <f ca="1" t="shared" ref="H968:L968" si="7211">RAND()</f>
        <v>0.176236849018689</v>
      </c>
      <c r="I968" s="28">
        <f ca="1">IF(H968&lt;=('Ejercicio 3 - TIR'!$D$18-'Ejercicio 3 - TIR'!$C$18)/('Ejercicio 3 - TIR'!$E$18-'Ejercicio 3 - TIR'!$C$18),'Ejercicio 3 - TIR'!$C$18+SQRT(('Ejercicio 3 - TIR'!$E$18-'Ejercicio 3 - TIR'!$C$18)*('Ejercicio 3 - TIR'!$D$18-'Ejercicio 3 - TIR'!$C$18)*H968),'Ejercicio 3 - TIR'!$E$18-SQRT(('Ejercicio 3 - TIR'!$E$18-'Ejercicio 3 - TIR'!$C$18)*('Ejercicio 3 - TIR'!$E$18-'Ejercicio 3 - TIR'!$D$18)*(1-H968)))</f>
        <v>35141.5491199446</v>
      </c>
      <c r="J968" s="27">
        <f ca="1" t="shared" si="7211"/>
        <v>0.0106945170468185</v>
      </c>
      <c r="K968" s="28">
        <f ca="1">IF(J968&lt;=('Ejercicio 3 - TIR'!$D$18-'Ejercicio 3 - TIR'!$C$18)/('Ejercicio 3 - TIR'!$E$18-'Ejercicio 3 - TIR'!$C$18),'Ejercicio 3 - TIR'!$C$18+SQRT(('Ejercicio 3 - TIR'!$E$18-'Ejercicio 3 - TIR'!$C$18)*('Ejercicio 3 - TIR'!$D$18-'Ejercicio 3 - TIR'!$C$18)*J968),'Ejercicio 3 - TIR'!$E$18-SQRT(('Ejercicio 3 - TIR'!$E$18-'Ejercicio 3 - TIR'!$C$18)*('Ejercicio 3 - TIR'!$E$18-'Ejercicio 3 - TIR'!$D$18)*(1-J968)))</f>
        <v>31266.5613119872</v>
      </c>
      <c r="L968" s="27">
        <f ca="1" t="shared" si="7211"/>
        <v>0.21420392766102</v>
      </c>
      <c r="M968" s="28">
        <f ca="1">IF(L968&lt;=('Ejercicio 3 - TIR'!$D$18-'Ejercicio 3 - TIR'!$C$18)/('Ejercicio 3 - TIR'!$E$18-'Ejercicio 3 - TIR'!$C$18),'Ejercicio 3 - TIR'!$C$18+SQRT(('Ejercicio 3 - TIR'!$E$18-'Ejercicio 3 - TIR'!$C$18)*('Ejercicio 3 - TIR'!$D$18-'Ejercicio 3 - TIR'!$C$18)*L968),'Ejercicio 3 - TIR'!$E$18-SQRT(('Ejercicio 3 - TIR'!$E$18-'Ejercicio 3 - TIR'!$C$18)*('Ejercicio 3 - TIR'!$E$18-'Ejercicio 3 - TIR'!$D$18)*(1-L968)))</f>
        <v>35668.3850565353</v>
      </c>
      <c r="N968" s="27">
        <f ca="1" t="shared" ref="N968:R968" si="7212">RAND()</f>
        <v>0.396904155443344</v>
      </c>
      <c r="O968" s="28">
        <f ca="1">IF(N968&lt;=('Ejercicio 3 - TIR'!$D$18-'Ejercicio 3 - TIR'!$C$18)/('Ejercicio 3 - TIR'!$E$18-'Ejercicio 3 - TIR'!$C$18),'Ejercicio 3 - TIR'!$C$18+SQRT(('Ejercicio 3 - TIR'!$E$18-'Ejercicio 3 - TIR'!$C$18)*('Ejercicio 3 - TIR'!$D$18-'Ejercicio 3 - TIR'!$C$18)*N968),'Ejercicio 3 - TIR'!$E$18-SQRT(('Ejercicio 3 - TIR'!$E$18-'Ejercicio 3 - TIR'!$C$18)*('Ejercicio 3 - TIR'!$E$18-'Ejercicio 3 - TIR'!$D$18)*(1-N968)))</f>
        <v>37715.9330813908</v>
      </c>
      <c r="P968" s="27">
        <f ca="1" t="shared" si="7212"/>
        <v>0.0920538730090186</v>
      </c>
      <c r="Q968" s="29">
        <f ca="1">IF(P968&lt;=('Ejercicio 3 - TIR'!$D$22-'Ejercicio 3 - TIR'!$C$22)/('Ejercicio 3 - TIR'!$E$22-'Ejercicio 3 - TIR'!$C$22),'Ejercicio 3 - TIR'!$C$22+SQRT(('Ejercicio 3 - TIR'!$E$22-'Ejercicio 3 - TIR'!$C$22)*('Ejercicio 3 - TIR'!$D$22-'Ejercicio 3 - TIR'!$C$22)*P968),'Ejercicio 3 - TIR'!$E$22-SQRT(('Ejercicio 3 - TIR'!$E$22-'Ejercicio 3 - TIR'!$C$22)*('Ejercicio 3 - TIR'!$E$22-'Ejercicio 3 - TIR'!$D$22)*(1-P968)))</f>
        <v>0.132872333565296</v>
      </c>
      <c r="R968" s="27">
        <f ca="1" t="shared" si="7212"/>
        <v>0.967023917252476</v>
      </c>
      <c r="S968" s="29">
        <f ca="1">IF(R968&lt;=('Ejercicio 3 - TIR'!$D$23-'Ejercicio 3 - TIR'!$C$23)/('Ejercicio 3 - TIR'!$E$23-'Ejercicio 3 - TIR'!$C$23),'Ejercicio 3 - TIR'!$C$23+SQRT(('Ejercicio 3 - TIR'!$E$23-'Ejercicio 3 - TIR'!$C$23)*('Ejercicio 3 - TIR'!$D$23-'Ejercicio 3 - TIR'!$C$23)*R968),'Ejercicio 3 - TIR'!$E$23-SQRT(('Ejercicio 3 - TIR'!$E$23-'Ejercicio 3 - TIR'!$C$23)*('Ejercicio 3 - TIR'!$E$23-'Ejercicio 3 - TIR'!$D$23)*(1-R968)))</f>
        <v>0.17229565389241</v>
      </c>
      <c r="T968" s="27">
        <f ca="1" t="shared" ref="T968:X968" si="7213">RAND()</f>
        <v>0.751124399119893</v>
      </c>
      <c r="U968" s="29">
        <f ca="1">IF(T968&lt;=('Ejercicio 3 - TIR'!$D$24-'Ejercicio 3 - TIR'!$C$24)/('Ejercicio 3 - TIR'!$E$24-'Ejercicio 3 - TIR'!$C$24),'Ejercicio 3 - TIR'!$C$24+SQRT(('Ejercicio 3 - TIR'!$E$24-'Ejercicio 3 - TIR'!$C$24)*('Ejercicio 3 - TIR'!$D$24-'Ejercicio 3 - TIR'!$C$24)*T968),'Ejercicio 3 - TIR'!$E$24-SQRT(('Ejercicio 3 - TIR'!$E$24-'Ejercicio 3 - TIR'!$C$24)*('Ejercicio 3 - TIR'!$E$24-'Ejercicio 3 - TIR'!$D$24)*(1-T968)))</f>
        <v>0.193602051548192</v>
      </c>
      <c r="V968" s="27">
        <f ca="1" t="shared" si="7213"/>
        <v>0.230091601505842</v>
      </c>
      <c r="W968" s="29">
        <f ca="1">IF(V968&lt;=('Ejercicio 3 - TIR'!$D$25-'Ejercicio 3 - TIR'!$C$25)/('Ejercicio 3 - TIR'!$E$25-'Ejercicio 3 - TIR'!$C$25),'Ejercicio 3 - TIR'!$C$25+SQRT(('Ejercicio 3 - TIR'!$E$25-'Ejercicio 3 - TIR'!$C$25)*('Ejercicio 3 - TIR'!$D$25-'Ejercicio 3 - TIR'!$C$25)*V968),'Ejercicio 3 - TIR'!$E$25-SQRT(('Ejercicio 3 - TIR'!$E$25-'Ejercicio 3 - TIR'!$C$25)*('Ejercicio 3 - TIR'!$E$25-'Ejercicio 3 - TIR'!$D$25)*(1-V968)))</f>
        <v>0.197947931415853</v>
      </c>
      <c r="X968" s="27">
        <f ca="1" t="shared" si="7213"/>
        <v>0.0771670281152104</v>
      </c>
      <c r="Y968" s="29">
        <f ca="1">IF(X968&lt;=('Ejercicio 3 - TIR'!$D$26-'Ejercicio 3 - TIR'!$C$26)/('Ejercicio 3 - TIR'!$E$26-'Ejercicio 3 - TIR'!$C$26),'Ejercicio 3 - TIR'!$C$26+SQRT(('Ejercicio 3 - TIR'!$E$26-'Ejercicio 3 - TIR'!$C$26)*('Ejercicio 3 - TIR'!$D$26-'Ejercicio 3 - TIR'!$C$26)*X968),'Ejercicio 3 - TIR'!$E$26-SQRT(('Ejercicio 3 - TIR'!$E$26-'Ejercicio 3 - TIR'!$C$26)*('Ejercicio 3 - TIR'!$E$26-'Ejercicio 3 - TIR'!$D$26)*(1-X968)))</f>
        <v>0.204434367873623</v>
      </c>
      <c r="Z968" s="27">
        <f ca="1" t="shared" si="7144"/>
        <v>1.1328723335653</v>
      </c>
      <c r="AA968" s="27">
        <f ca="1" t="shared" si="7145"/>
        <v>1.32806131305355</v>
      </c>
      <c r="AB968" s="27">
        <f ca="1" t="shared" si="7146"/>
        <v>1.5851767078425</v>
      </c>
      <c r="AC968" s="27">
        <f ca="1" t="shared" si="7147"/>
        <v>1.89895915808852</v>
      </c>
      <c r="AD968" s="27">
        <f ca="1" t="shared" si="7148"/>
        <v>2.28717167319017</v>
      </c>
      <c r="AE968" s="26">
        <f ca="1" t="shared" si="7149"/>
        <v>4521.47424846606</v>
      </c>
      <c r="AF968" s="26">
        <f ca="1" t="shared" si="7150"/>
        <v>5300.50461066321</v>
      </c>
      <c r="AG968" s="26">
        <f ca="1" t="shared" si="7151"/>
        <v>6326.69317752826</v>
      </c>
      <c r="AH968" s="26">
        <f ca="1" t="shared" si="7152"/>
        <v>7579.04900472277</v>
      </c>
      <c r="AI968" s="26">
        <f ca="1" t="shared" si="7153"/>
        <v>9128.46709708648</v>
      </c>
      <c r="AJ968" s="28">
        <f ca="1" t="shared" si="7154"/>
        <v>44320.787956489</v>
      </c>
      <c r="AK968" s="28">
        <f ca="1" t="shared" si="7155"/>
        <v>46670.1318669694</v>
      </c>
      <c r="AL968" s="28">
        <f ca="1" t="shared" si="7156"/>
        <v>49563.0247260916</v>
      </c>
      <c r="AM968" s="28">
        <f ca="1" t="shared" si="7157"/>
        <v>67732.8064573354</v>
      </c>
      <c r="AN968" s="28">
        <f ca="1" t="shared" si="7158"/>
        <v>86262.8137716932</v>
      </c>
      <c r="AO968" s="28">
        <f ca="1">C968/'Ejercicio 3 - TIR'!$D$7</f>
        <v>16634.1162424288</v>
      </c>
      <c r="AP968" s="28">
        <f ca="1" t="shared" si="7159"/>
        <v>27686.6717140602</v>
      </c>
      <c r="AQ968" s="28">
        <f ca="1" t="shared" si="7160"/>
        <v>30036.0156245406</v>
      </c>
      <c r="AR968" s="28">
        <f ca="1" t="shared" si="7161"/>
        <v>32928.9084836628</v>
      </c>
      <c r="AS968" s="28">
        <f ca="1" t="shared" si="7162"/>
        <v>51098.6902149066</v>
      </c>
      <c r="AT968" s="28">
        <f ca="1" t="shared" si="7163"/>
        <v>69628.6975292643</v>
      </c>
      <c r="AU968" s="28">
        <f ca="1">AP968*'Ejercicio 3 - TIR'!$D$5</f>
        <v>13843.3358570301</v>
      </c>
      <c r="AV968" s="28">
        <f ca="1">AQ968*'Ejercicio 3 - TIR'!$D$5</f>
        <v>15018.0078122703</v>
      </c>
      <c r="AW968" s="28">
        <f ca="1">AR968*'Ejercicio 3 - TIR'!$D$5</f>
        <v>16464.4542418314</v>
      </c>
      <c r="AX968" s="28">
        <f ca="1">AS968*'Ejercicio 3 - TIR'!$D$5</f>
        <v>25549.3451074533</v>
      </c>
      <c r="AY968" s="28">
        <f ca="1">AT968*'Ejercicio 3 - TIR'!$D$5</f>
        <v>34814.3487646322</v>
      </c>
      <c r="AZ968" s="28">
        <f ca="1" t="shared" ref="AZ968:BD968" si="7214">AJ968-AU968-AE968</f>
        <v>25955.9778509928</v>
      </c>
      <c r="BA968" s="28">
        <f ca="1" t="shared" si="7214"/>
        <v>26351.6194440359</v>
      </c>
      <c r="BB968" s="28">
        <f ca="1" t="shared" si="7214"/>
        <v>26771.8773067319</v>
      </c>
      <c r="BC968" s="28">
        <f ca="1" t="shared" si="7214"/>
        <v>34604.4123451593</v>
      </c>
      <c r="BD968" s="28">
        <f ca="1" t="shared" si="7214"/>
        <v>42319.9979099745</v>
      </c>
      <c r="BE968" s="28">
        <f ca="1" t="shared" ref="BE968:BI968" si="7215">AZ968/Z968</f>
        <v>22911.6530450576</v>
      </c>
      <c r="BF968" s="28">
        <f ca="1" t="shared" si="7215"/>
        <v>19842.1708282782</v>
      </c>
      <c r="BG968" s="28">
        <f ca="1" t="shared" si="7215"/>
        <v>16888.8914240796</v>
      </c>
      <c r="BH968" s="28">
        <f ca="1" t="shared" si="7215"/>
        <v>18222.8312798428</v>
      </c>
      <c r="BI968" s="28">
        <f ca="1" t="shared" si="7215"/>
        <v>18503.2013145503</v>
      </c>
      <c r="BJ968" s="28">
        <f ca="1" t="shared" si="7166"/>
        <v>77829.5040409482</v>
      </c>
      <c r="BK968" s="28">
        <f ca="1" t="shared" si="7167"/>
        <v>38045.0794782357</v>
      </c>
      <c r="BL968" s="28">
        <f ca="1" t="shared" si="7168"/>
        <v>115874.583519184</v>
      </c>
      <c r="BM968" s="28">
        <f ca="1">BK968*'Ejercicio 3 - TIR'!$D$5</f>
        <v>19022.5397391178</v>
      </c>
      <c r="BN968" s="28">
        <f ca="1" t="shared" si="7169"/>
        <v>96852.043780066</v>
      </c>
      <c r="BO968" s="28">
        <f ca="1" t="shared" si="7170"/>
        <v>42345.7691940438</v>
      </c>
      <c r="BP968" s="28">
        <f ca="1" t="shared" si="7171"/>
        <v>-117199.292284973</v>
      </c>
      <c r="BQ968" s="28">
        <f ca="1" t="shared" ref="BQ968:BT968" si="7216">BE968</f>
        <v>22911.6530450576</v>
      </c>
      <c r="BR968" s="28">
        <f ca="1" t="shared" si="7216"/>
        <v>19842.1708282782</v>
      </c>
      <c r="BS968" s="28">
        <f ca="1" t="shared" si="7216"/>
        <v>16888.8914240796</v>
      </c>
      <c r="BT968" s="28">
        <f ca="1" t="shared" si="7216"/>
        <v>18222.8312798428</v>
      </c>
      <c r="BU968" s="28">
        <f ca="1" t="shared" si="7173"/>
        <v>60848.9705085941</v>
      </c>
      <c r="BV968" s="30">
        <f ca="1" t="shared" si="7174"/>
        <v>4.96766773417012</v>
      </c>
    </row>
    <row r="969" ht="15" customHeight="1" spans="1:74">
      <c r="A969" s="26">
        <v>968</v>
      </c>
      <c r="B969" s="27">
        <f ca="1" t="shared" ref="B969:F969" si="7217">RAND()</f>
        <v>0.493452548719169</v>
      </c>
      <c r="C969" s="28">
        <f ca="1">IF(B969&lt;=('Ejercicio 3 - TIR'!$D$13-'Ejercicio 3 - TIR'!$C$13)/('Ejercicio 3 - TIR'!$E$13-'Ejercicio 3 - TIR'!$C$13),'Ejercicio 3 - TIR'!$C$13+SQRT(('Ejercicio 3 - TIR'!$E$13-'Ejercicio 3 - TIR'!$C$13)*('Ejercicio 3 - TIR'!$D$13-'Ejercicio 3 - TIR'!$C$13)*B969),'Ejercicio 3 - TIR'!$E$13-SQRT(('Ejercicio 3 - TIR'!$E$13-'Ejercicio 3 - TIR'!$C$13)*('Ejercicio 3 - TIR'!$E$13-'Ejercicio 3 - TIR'!$D$13)*(1-B969)))</f>
        <v>75345.2450521812</v>
      </c>
      <c r="D969" s="27">
        <f ca="1" t="shared" si="7217"/>
        <v>0.432429555808007</v>
      </c>
      <c r="E969" s="28">
        <f ca="1">IF(D969&lt;=('Ejercicio 3 - TIR'!$D$14-'Ejercicio 3 - TIR'!$C$14)/('Ejercicio 3 - TIR'!$E$14-'Ejercicio 3 - TIR'!$C$14),'Ejercicio 3 - TIR'!$C$14+SQRT(('Ejercicio 3 - TIR'!$E$14-'Ejercicio 3 - TIR'!$C$14)*('Ejercicio 3 - TIR'!$D$14-'Ejercicio 3 - TIR'!$C$14)*D969),'Ejercicio 3 - TIR'!$E$14-SQRT(('Ejercicio 3 - TIR'!$E$14-'Ejercicio 3 - TIR'!$C$14)*('Ejercicio 3 - TIR'!$E$14-'Ejercicio 3 - TIR'!$D$14)*(1-D969)))</f>
        <v>30773.1063391411</v>
      </c>
      <c r="F969" s="27">
        <f ca="1" t="shared" si="7217"/>
        <v>0.281310534184036</v>
      </c>
      <c r="G969" s="28">
        <f ca="1">IF(F969&lt;=('Ejercicio 3 - TIR'!$D$18-'Ejercicio 3 - TIR'!$C$18)/('Ejercicio 3 - TIR'!$E$18-'Ejercicio 3 - TIR'!$C$18),'Ejercicio 3 - TIR'!$C$18+SQRT(('Ejercicio 3 - TIR'!$E$18-'Ejercicio 3 - TIR'!$C$18)*('Ejercicio 3 - TIR'!$D$18-'Ejercicio 3 - TIR'!$C$18)*F969),'Ejercicio 3 - TIR'!$E$18-SQRT(('Ejercicio 3 - TIR'!$E$18-'Ejercicio 3 - TIR'!$C$18)*('Ejercicio 3 - TIR'!$E$18-'Ejercicio 3 - TIR'!$D$18)*(1-F969)))</f>
        <v>36495.889479325</v>
      </c>
      <c r="H969" s="27">
        <f ca="1" t="shared" ref="H969:L969" si="7218">RAND()</f>
        <v>0.583036145717392</v>
      </c>
      <c r="I969" s="28">
        <f ca="1">IF(H969&lt;=('Ejercicio 3 - TIR'!$D$18-'Ejercicio 3 - TIR'!$C$18)/('Ejercicio 3 - TIR'!$E$18-'Ejercicio 3 - TIR'!$C$18),'Ejercicio 3 - TIR'!$C$18+SQRT(('Ejercicio 3 - TIR'!$E$18-'Ejercicio 3 - TIR'!$C$18)*('Ejercicio 3 - TIR'!$D$18-'Ejercicio 3 - TIR'!$C$18)*H969),'Ejercicio 3 - TIR'!$E$18-SQRT(('Ejercicio 3 - TIR'!$E$18-'Ejercicio 3 - TIR'!$C$18)*('Ejercicio 3 - TIR'!$E$18-'Ejercicio 3 - TIR'!$D$18)*(1-H969)))</f>
        <v>39351.7603614298</v>
      </c>
      <c r="J969" s="27">
        <f ca="1" t="shared" si="7218"/>
        <v>0.856612633095222</v>
      </c>
      <c r="K969" s="28">
        <f ca="1">IF(J969&lt;=('Ejercicio 3 - TIR'!$D$18-'Ejercicio 3 - TIR'!$C$18)/('Ejercicio 3 - TIR'!$E$18-'Ejercicio 3 - TIR'!$C$18),'Ejercicio 3 - TIR'!$C$18+SQRT(('Ejercicio 3 - TIR'!$E$18-'Ejercicio 3 - TIR'!$C$18)*('Ejercicio 3 - TIR'!$D$18-'Ejercicio 3 - TIR'!$C$18)*J969),'Ejercicio 3 - TIR'!$E$18-SQRT(('Ejercicio 3 - TIR'!$E$18-'Ejercicio 3 - TIR'!$C$18)*('Ejercicio 3 - TIR'!$E$18-'Ejercicio 3 - TIR'!$D$18)*(1-J969)))</f>
        <v>41720.6627929018</v>
      </c>
      <c r="L969" s="27">
        <f ca="1" t="shared" si="7218"/>
        <v>0.797603160097991</v>
      </c>
      <c r="M969" s="28">
        <f ca="1">IF(L969&lt;=('Ejercicio 3 - TIR'!$D$18-'Ejercicio 3 - TIR'!$C$18)/('Ejercicio 3 - TIR'!$E$18-'Ejercicio 3 - TIR'!$C$18),'Ejercicio 3 - TIR'!$C$18+SQRT(('Ejercicio 3 - TIR'!$E$18-'Ejercicio 3 - TIR'!$C$18)*('Ejercicio 3 - TIR'!$D$18-'Ejercicio 3 - TIR'!$C$18)*L969),'Ejercicio 3 - TIR'!$E$18-SQRT(('Ejercicio 3 - TIR'!$E$18-'Ejercicio 3 - TIR'!$C$18)*('Ejercicio 3 - TIR'!$E$18-'Ejercicio 3 - TIR'!$D$18)*(1-L969)))</f>
        <v>41103.8784679311</v>
      </c>
      <c r="N969" s="27">
        <f ca="1" t="shared" ref="N969:R969" si="7219">RAND()</f>
        <v>0.394228885558074</v>
      </c>
      <c r="O969" s="28">
        <f ca="1">IF(N969&lt;=('Ejercicio 3 - TIR'!$D$18-'Ejercicio 3 - TIR'!$C$18)/('Ejercicio 3 - TIR'!$E$18-'Ejercicio 3 - TIR'!$C$18),'Ejercicio 3 - TIR'!$C$18+SQRT(('Ejercicio 3 - TIR'!$E$18-'Ejercicio 3 - TIR'!$C$18)*('Ejercicio 3 - TIR'!$D$18-'Ejercicio 3 - TIR'!$C$18)*N969),'Ejercicio 3 - TIR'!$E$18-SQRT(('Ejercicio 3 - TIR'!$E$18-'Ejercicio 3 - TIR'!$C$18)*('Ejercicio 3 - TIR'!$E$18-'Ejercicio 3 - TIR'!$D$18)*(1-N969)))</f>
        <v>37689.8850988627</v>
      </c>
      <c r="P969" s="27">
        <f ca="1" t="shared" si="7219"/>
        <v>0.740074918904908</v>
      </c>
      <c r="Q969" s="29">
        <f ca="1">IF(P969&lt;=('Ejercicio 3 - TIR'!$D$22-'Ejercicio 3 - TIR'!$C$22)/('Ejercicio 3 - TIR'!$E$22-'Ejercicio 3 - TIR'!$C$22),'Ejercicio 3 - TIR'!$C$22+SQRT(('Ejercicio 3 - TIR'!$E$22-'Ejercicio 3 - TIR'!$C$22)*('Ejercicio 3 - TIR'!$D$22-'Ejercicio 3 - TIR'!$C$22)*P969),'Ejercicio 3 - TIR'!$E$22-SQRT(('Ejercicio 3 - TIR'!$E$22-'Ejercicio 3 - TIR'!$C$22)*('Ejercicio 3 - TIR'!$E$22-'Ejercicio 3 - TIR'!$D$22)*(1-P969)))</f>
        <v>0.15836980938662</v>
      </c>
      <c r="R969" s="27">
        <f ca="1" t="shared" si="7219"/>
        <v>0.689375962777079</v>
      </c>
      <c r="S969" s="29">
        <f ca="1">IF(R969&lt;=('Ejercicio 3 - TIR'!$D$23-'Ejercicio 3 - TIR'!$C$23)/('Ejercicio 3 - TIR'!$E$23-'Ejercicio 3 - TIR'!$C$23),'Ejercicio 3 - TIR'!$C$23+SQRT(('Ejercicio 3 - TIR'!$E$23-'Ejercicio 3 - TIR'!$C$23)*('Ejercicio 3 - TIR'!$D$23-'Ejercicio 3 - TIR'!$C$23)*R969),'Ejercicio 3 - TIR'!$E$23-SQRT(('Ejercicio 3 - TIR'!$E$23-'Ejercicio 3 - TIR'!$C$23)*('Ejercicio 3 - TIR'!$E$23-'Ejercicio 3 - TIR'!$D$23)*(1-R969)))</f>
        <v>0.156354212489298</v>
      </c>
      <c r="T969" s="27">
        <f ca="1" t="shared" ref="T969:X969" si="7220">RAND()</f>
        <v>0.310249986493794</v>
      </c>
      <c r="U969" s="29">
        <f ca="1">IF(T969&lt;=('Ejercicio 3 - TIR'!$D$24-'Ejercicio 3 - TIR'!$C$24)/('Ejercicio 3 - TIR'!$E$24-'Ejercicio 3 - TIR'!$C$24),'Ejercicio 3 - TIR'!$C$24+SQRT(('Ejercicio 3 - TIR'!$E$24-'Ejercicio 3 - TIR'!$C$24)*('Ejercicio 3 - TIR'!$D$24-'Ejercicio 3 - TIR'!$C$24)*T969),'Ejercicio 3 - TIR'!$E$24-SQRT(('Ejercicio 3 - TIR'!$E$24-'Ejercicio 3 - TIR'!$C$24)*('Ejercicio 3 - TIR'!$E$24-'Ejercicio 3 - TIR'!$D$24)*(1-T969)))</f>
        <v>0.175524987201504</v>
      </c>
      <c r="V969" s="27">
        <f ca="1" t="shared" si="7220"/>
        <v>0.704265838600834</v>
      </c>
      <c r="W969" s="29">
        <f ca="1">IF(V969&lt;=('Ejercicio 3 - TIR'!$D$25-'Ejercicio 3 - TIR'!$C$25)/('Ejercicio 3 - TIR'!$E$25-'Ejercicio 3 - TIR'!$C$25),'Ejercicio 3 - TIR'!$C$25+SQRT(('Ejercicio 3 - TIR'!$E$25-'Ejercicio 3 - TIR'!$C$25)*('Ejercicio 3 - TIR'!$D$25-'Ejercicio 3 - TIR'!$C$25)*V969),'Ejercicio 3 - TIR'!$E$25-SQRT(('Ejercicio 3 - TIR'!$E$25-'Ejercicio 3 - TIR'!$C$25)*('Ejercicio 3 - TIR'!$E$25-'Ejercicio 3 - TIR'!$D$25)*(1-V969)))</f>
        <v>0.217827502973859</v>
      </c>
      <c r="X969" s="27">
        <f ca="1" t="shared" si="7220"/>
        <v>0.279064406861472</v>
      </c>
      <c r="Y969" s="29">
        <f ca="1">IF(X969&lt;=('Ejercicio 3 - TIR'!$D$26-'Ejercicio 3 - TIR'!$C$26)/('Ejercicio 3 - TIR'!$E$26-'Ejercicio 3 - TIR'!$C$26),'Ejercicio 3 - TIR'!$C$26+SQRT(('Ejercicio 3 - TIR'!$E$26-'Ejercicio 3 - TIR'!$C$26)*('Ejercicio 3 - TIR'!$D$26-'Ejercicio 3 - TIR'!$C$26)*X969),'Ejercicio 3 - TIR'!$E$26-SQRT(('Ejercicio 3 - TIR'!$E$26-'Ejercicio 3 - TIR'!$C$26)*('Ejercicio 3 - TIR'!$E$26-'Ejercicio 3 - TIR'!$D$26)*(1-X969)))</f>
        <v>0.21744947902103</v>
      </c>
      <c r="Z969" s="27">
        <f ca="1" t="shared" si="7144"/>
        <v>1.15836980938662</v>
      </c>
      <c r="AA969" s="27">
        <f ca="1" t="shared" si="7145"/>
        <v>1.33948580870464</v>
      </c>
      <c r="AB969" s="27">
        <f ca="1" t="shared" si="7146"/>
        <v>1.57459903813412</v>
      </c>
      <c r="AC969" s="27">
        <f ca="1" t="shared" si="7147"/>
        <v>1.91759001479592</v>
      </c>
      <c r="AD969" s="27">
        <f ca="1" t="shared" si="7148"/>
        <v>2.33456896448922</v>
      </c>
      <c r="AE969" s="26">
        <f ca="1" t="shared" si="7149"/>
        <v>4873.53098516395</v>
      </c>
      <c r="AF969" s="26">
        <f ca="1" t="shared" si="7150"/>
        <v>5635.52808439145</v>
      </c>
      <c r="AG969" s="26">
        <f ca="1" t="shared" si="7151"/>
        <v>6624.70407927798</v>
      </c>
      <c r="AH969" s="26">
        <f ca="1" t="shared" si="7152"/>
        <v>8067.74682680783</v>
      </c>
      <c r="AI969" s="26">
        <f ca="1" t="shared" si="7153"/>
        <v>9822.07417117077</v>
      </c>
      <c r="AJ969" s="28">
        <f ca="1" t="shared" si="7154"/>
        <v>42275.7365395609</v>
      </c>
      <c r="AK969" s="28">
        <f ca="1" t="shared" si="7155"/>
        <v>52711.1245516811</v>
      </c>
      <c r="AL969" s="28">
        <f ca="1" t="shared" si="7156"/>
        <v>65693.3155040213</v>
      </c>
      <c r="AM969" s="28">
        <f ca="1" t="shared" si="7157"/>
        <v>78820.3869194897</v>
      </c>
      <c r="AN969" s="28">
        <f ca="1" t="shared" si="7158"/>
        <v>87989.6360269696</v>
      </c>
      <c r="AO969" s="28">
        <f ca="1">C969/'Ejercicio 3 - TIR'!$D$7</f>
        <v>15069.0490104362</v>
      </c>
      <c r="AP969" s="28">
        <f ca="1" t="shared" si="7159"/>
        <v>27206.6875291246</v>
      </c>
      <c r="AQ969" s="28">
        <f ca="1" t="shared" si="7160"/>
        <v>37642.0755412448</v>
      </c>
      <c r="AR969" s="28">
        <f ca="1" t="shared" si="7161"/>
        <v>50624.2664935851</v>
      </c>
      <c r="AS969" s="28">
        <f ca="1" t="shared" si="7162"/>
        <v>63751.3379090534</v>
      </c>
      <c r="AT969" s="28">
        <f ca="1" t="shared" si="7163"/>
        <v>72920.5870165334</v>
      </c>
      <c r="AU969" s="28">
        <f ca="1">AP969*'Ejercicio 3 - TIR'!$D$5</f>
        <v>13603.3437645623</v>
      </c>
      <c r="AV969" s="28">
        <f ca="1">AQ969*'Ejercicio 3 - TIR'!$D$5</f>
        <v>18821.0377706224</v>
      </c>
      <c r="AW969" s="28">
        <f ca="1">AR969*'Ejercicio 3 - TIR'!$D$5</f>
        <v>25312.1332467925</v>
      </c>
      <c r="AX969" s="28">
        <f ca="1">AS969*'Ejercicio 3 - TIR'!$D$5</f>
        <v>31875.6689545267</v>
      </c>
      <c r="AY969" s="28">
        <f ca="1">AT969*'Ejercicio 3 - TIR'!$D$5</f>
        <v>36460.2935082667</v>
      </c>
      <c r="AZ969" s="28">
        <f ca="1" t="shared" ref="AZ969:BD969" si="7221">AJ969-AU969-AE969</f>
        <v>23798.8617898346</v>
      </c>
      <c r="BA969" s="28">
        <f ca="1" t="shared" si="7221"/>
        <v>28254.5586966672</v>
      </c>
      <c r="BB969" s="28">
        <f ca="1" t="shared" si="7221"/>
        <v>33756.4781779508</v>
      </c>
      <c r="BC969" s="28">
        <f ca="1" t="shared" si="7221"/>
        <v>38876.9711381551</v>
      </c>
      <c r="BD969" s="28">
        <f ca="1" t="shared" si="7221"/>
        <v>41707.2683475322</v>
      </c>
      <c r="BE969" s="28">
        <f ca="1" t="shared" ref="BE969:BI969" si="7222">AZ969/Z969</f>
        <v>20545.132993786</v>
      </c>
      <c r="BF969" s="28">
        <f ca="1" t="shared" si="7222"/>
        <v>21093.5856976274</v>
      </c>
      <c r="BG969" s="28">
        <f ca="1" t="shared" si="7222"/>
        <v>21438.1422574421</v>
      </c>
      <c r="BH969" s="28">
        <f ca="1" t="shared" si="7222"/>
        <v>20273.8702424317</v>
      </c>
      <c r="BI969" s="28">
        <f ca="1" t="shared" si="7222"/>
        <v>17865.0830118687</v>
      </c>
      <c r="BJ969" s="28">
        <f ca="1" t="shared" si="7166"/>
        <v>71841.9390002852</v>
      </c>
      <c r="BK969" s="28">
        <f ca="1" t="shared" si="7167"/>
        <v>35179.7341441314</v>
      </c>
      <c r="BL969" s="28">
        <f ca="1" t="shared" si="7168"/>
        <v>107021.673144417</v>
      </c>
      <c r="BM969" s="28">
        <f ca="1">BK969*'Ejercicio 3 - TIR'!$D$5</f>
        <v>17589.8670720657</v>
      </c>
      <c r="BN969" s="28">
        <f ca="1" t="shared" si="7169"/>
        <v>89431.8060723509</v>
      </c>
      <c r="BO969" s="28">
        <f ca="1" t="shared" si="7170"/>
        <v>38307.6308443592</v>
      </c>
      <c r="BP969" s="28">
        <f ca="1" t="shared" si="7171"/>
        <v>-106118.351391322</v>
      </c>
      <c r="BQ969" s="28">
        <f ca="1" t="shared" ref="BQ969:BT969" si="7223">BE969</f>
        <v>20545.132993786</v>
      </c>
      <c r="BR969" s="28">
        <f ca="1" t="shared" si="7223"/>
        <v>21093.5856976274</v>
      </c>
      <c r="BS969" s="28">
        <f ca="1" t="shared" si="7223"/>
        <v>21438.1422574421</v>
      </c>
      <c r="BT969" s="28">
        <f ca="1" t="shared" si="7223"/>
        <v>20273.8702424317</v>
      </c>
      <c r="BU969" s="28">
        <f ca="1" t="shared" si="7173"/>
        <v>56172.7138562278</v>
      </c>
      <c r="BV969" s="30">
        <f ca="1" t="shared" si="7174"/>
        <v>8.34756081362809</v>
      </c>
    </row>
    <row r="970" ht="15" customHeight="1" spans="1:74">
      <c r="A970" s="26">
        <v>969</v>
      </c>
      <c r="B970" s="27">
        <f ca="1" t="shared" ref="B970:F970" si="7224">RAND()</f>
        <v>0.494983746923051</v>
      </c>
      <c r="C970" s="28">
        <f ca="1">IF(B970&lt;=('Ejercicio 3 - TIR'!$D$13-'Ejercicio 3 - TIR'!$C$13)/('Ejercicio 3 - TIR'!$E$13-'Ejercicio 3 - TIR'!$C$13),'Ejercicio 3 - TIR'!$C$13+SQRT(('Ejercicio 3 - TIR'!$E$13-'Ejercicio 3 - TIR'!$C$13)*('Ejercicio 3 - TIR'!$D$13-'Ejercicio 3 - TIR'!$C$13)*B970),'Ejercicio 3 - TIR'!$E$13-SQRT(('Ejercicio 3 - TIR'!$E$13-'Ejercicio 3 - TIR'!$C$13)*('Ejercicio 3 - TIR'!$E$13-'Ejercicio 3 - TIR'!$D$13)*(1-B970)))</f>
        <v>75382.5366113334</v>
      </c>
      <c r="D970" s="27">
        <f ca="1" t="shared" si="7224"/>
        <v>0.560413300221024</v>
      </c>
      <c r="E970" s="28">
        <f ca="1">IF(D970&lt;=('Ejercicio 3 - TIR'!$D$14-'Ejercicio 3 - TIR'!$C$14)/('Ejercicio 3 - TIR'!$E$14-'Ejercicio 3 - TIR'!$C$14),'Ejercicio 3 - TIR'!$C$14+SQRT(('Ejercicio 3 - TIR'!$E$14-'Ejercicio 3 - TIR'!$C$14)*('Ejercicio 3 - TIR'!$D$14-'Ejercicio 3 - TIR'!$C$14)*D970),'Ejercicio 3 - TIR'!$E$14-SQRT(('Ejercicio 3 - TIR'!$E$14-'Ejercicio 3 - TIR'!$C$14)*('Ejercicio 3 - TIR'!$E$14-'Ejercicio 3 - TIR'!$D$14)*(1-D970)))</f>
        <v>31879.778022317</v>
      </c>
      <c r="F970" s="27">
        <f ca="1" t="shared" si="7224"/>
        <v>0.764418392229566</v>
      </c>
      <c r="G970" s="28">
        <f ca="1">IF(F970&lt;=('Ejercicio 3 - TIR'!$D$18-'Ejercicio 3 - TIR'!$C$18)/('Ejercicio 3 - TIR'!$E$18-'Ejercicio 3 - TIR'!$C$18),'Ejercicio 3 - TIR'!$C$18+SQRT(('Ejercicio 3 - TIR'!$E$18-'Ejercicio 3 - TIR'!$C$18)*('Ejercicio 3 - TIR'!$D$18-'Ejercicio 3 - TIR'!$C$18)*F970),'Ejercicio 3 - TIR'!$E$18-SQRT(('Ejercicio 3 - TIR'!$E$18-'Ejercicio 3 - TIR'!$C$18)*('Ejercicio 3 - TIR'!$E$18-'Ejercicio 3 - TIR'!$D$18)*(1-F970)))</f>
        <v>40796.5941686791</v>
      </c>
      <c r="H970" s="27">
        <f ca="1" t="shared" ref="H970:L970" si="7225">RAND()</f>
        <v>0.994953113728953</v>
      </c>
      <c r="I970" s="28">
        <f ca="1">IF(H970&lt;=('Ejercicio 3 - TIR'!$D$18-'Ejercicio 3 - TIR'!$C$18)/('Ejercicio 3 - TIR'!$E$18-'Ejercicio 3 - TIR'!$C$18),'Ejercicio 3 - TIR'!$C$18+SQRT(('Ejercicio 3 - TIR'!$E$18-'Ejercicio 3 - TIR'!$C$18)*('Ejercicio 3 - TIR'!$D$18-'Ejercicio 3 - TIR'!$C$18)*H970),'Ejercicio 3 - TIR'!$E$18-SQRT(('Ejercicio 3 - TIR'!$E$18-'Ejercicio 3 - TIR'!$C$18)*('Ejercicio 3 - TIR'!$E$18-'Ejercicio 3 - TIR'!$D$18)*(1-H970)))</f>
        <v>44384.7630778891</v>
      </c>
      <c r="J970" s="27">
        <f ca="1" t="shared" si="7225"/>
        <v>0.438946571101397</v>
      </c>
      <c r="K970" s="28">
        <f ca="1">IF(J970&lt;=('Ejercicio 3 - TIR'!$D$18-'Ejercicio 3 - TIR'!$C$18)/('Ejercicio 3 - TIR'!$E$18-'Ejercicio 3 - TIR'!$C$18),'Ejercicio 3 - TIR'!$C$18+SQRT(('Ejercicio 3 - TIR'!$E$18-'Ejercicio 3 - TIR'!$C$18)*('Ejercicio 3 - TIR'!$D$18-'Ejercicio 3 - TIR'!$C$18)*J970),'Ejercicio 3 - TIR'!$E$18-SQRT(('Ejercicio 3 - TIR'!$E$18-'Ejercicio 3 - TIR'!$C$18)*('Ejercicio 3 - TIR'!$E$18-'Ejercicio 3 - TIR'!$D$18)*(1-J970)))</f>
        <v>38114.3074667657</v>
      </c>
      <c r="L970" s="27">
        <f ca="1" t="shared" si="7225"/>
        <v>0.0629519745648335</v>
      </c>
      <c r="M970" s="28">
        <f ca="1">IF(L970&lt;=('Ejercicio 3 - TIR'!$D$18-'Ejercicio 3 - TIR'!$C$18)/('Ejercicio 3 - TIR'!$E$18-'Ejercicio 3 - TIR'!$C$18),'Ejercicio 3 - TIR'!$C$18+SQRT(('Ejercicio 3 - TIR'!$E$18-'Ejercicio 3 - TIR'!$C$18)*('Ejercicio 3 - TIR'!$D$18-'Ejercicio 3 - TIR'!$C$18)*L970),'Ejercicio 3 - TIR'!$E$18-SQRT(('Ejercicio 3 - TIR'!$E$18-'Ejercicio 3 - TIR'!$C$18)*('Ejercicio 3 - TIR'!$E$18-'Ejercicio 3 - TIR'!$D$18)*(1-L970)))</f>
        <v>33072.9133057613</v>
      </c>
      <c r="N970" s="27">
        <f ca="1" t="shared" ref="N970:R970" si="7226">RAND()</f>
        <v>0.0207755628518225</v>
      </c>
      <c r="O970" s="28">
        <f ca="1">IF(N970&lt;=('Ejercicio 3 - TIR'!$D$18-'Ejercicio 3 - TIR'!$C$18)/('Ejercicio 3 - TIR'!$E$18-'Ejercicio 3 - TIR'!$C$18),'Ejercicio 3 - TIR'!$C$18+SQRT(('Ejercicio 3 - TIR'!$E$18-'Ejercicio 3 - TIR'!$C$18)*('Ejercicio 3 - TIR'!$D$18-'Ejercicio 3 - TIR'!$C$18)*N970),'Ejercicio 3 - TIR'!$E$18-SQRT(('Ejercicio 3 - TIR'!$E$18-'Ejercicio 3 - TIR'!$C$18)*('Ejercicio 3 - TIR'!$E$18-'Ejercicio 3 - TIR'!$D$18)*(1-N970)))</f>
        <v>31765.3142575115</v>
      </c>
      <c r="P970" s="27">
        <f ca="1" t="shared" si="7226"/>
        <v>0.216826400749049</v>
      </c>
      <c r="Q970" s="29">
        <f ca="1">IF(P970&lt;=('Ejercicio 3 - TIR'!$D$22-'Ejercicio 3 - TIR'!$C$22)/('Ejercicio 3 - TIR'!$E$22-'Ejercicio 3 - TIR'!$C$22),'Ejercicio 3 - TIR'!$C$22+SQRT(('Ejercicio 3 - TIR'!$E$22-'Ejercicio 3 - TIR'!$C$22)*('Ejercicio 3 - TIR'!$D$22-'Ejercicio 3 - TIR'!$C$22)*P970),'Ejercicio 3 - TIR'!$E$22-SQRT(('Ejercicio 3 - TIR'!$E$22-'Ejercicio 3 - TIR'!$C$22)*('Ejercicio 3 - TIR'!$E$22-'Ejercicio 3 - TIR'!$D$22)*(1-P970)))</f>
        <v>0.13975569592164</v>
      </c>
      <c r="R970" s="27">
        <f ca="1" t="shared" si="7226"/>
        <v>0.771437949255447</v>
      </c>
      <c r="S970" s="29">
        <f ca="1">IF(R970&lt;=('Ejercicio 3 - TIR'!$D$23-'Ejercicio 3 - TIR'!$C$23)/('Ejercicio 3 - TIR'!$E$23-'Ejercicio 3 - TIR'!$C$23),'Ejercicio 3 - TIR'!$C$23+SQRT(('Ejercicio 3 - TIR'!$E$23-'Ejercicio 3 - TIR'!$C$23)*('Ejercicio 3 - TIR'!$D$23-'Ejercicio 3 - TIR'!$C$23)*R970),'Ejercicio 3 - TIR'!$E$23-SQRT(('Ejercicio 3 - TIR'!$E$23-'Ejercicio 3 - TIR'!$C$23)*('Ejercicio 3 - TIR'!$E$23-'Ejercicio 3 - TIR'!$D$23)*(1-R970)))</f>
        <v>0.159716713990574</v>
      </c>
      <c r="T970" s="27">
        <f ca="1" t="shared" ref="T970:X970" si="7227">RAND()</f>
        <v>0.860285494345024</v>
      </c>
      <c r="U970" s="29">
        <f ca="1">IF(T970&lt;=('Ejercicio 3 - TIR'!$D$24-'Ejercicio 3 - TIR'!$C$24)/('Ejercicio 3 - TIR'!$E$24-'Ejercicio 3 - TIR'!$C$24),'Ejercicio 3 - TIR'!$C$24+SQRT(('Ejercicio 3 - TIR'!$E$24-'Ejercicio 3 - TIR'!$C$24)*('Ejercicio 3 - TIR'!$D$24-'Ejercicio 3 - TIR'!$C$24)*T970),'Ejercicio 3 - TIR'!$E$24-SQRT(('Ejercicio 3 - TIR'!$E$24-'Ejercicio 3 - TIR'!$C$24)*('Ejercicio 3 - TIR'!$E$24-'Ejercicio 3 - TIR'!$D$24)*(1-T970)))</f>
        <v>0.200221207927835</v>
      </c>
      <c r="V970" s="27">
        <f ca="1" t="shared" si="7227"/>
        <v>0.238306966722319</v>
      </c>
      <c r="W970" s="29">
        <f ca="1">IF(V970&lt;=('Ejercicio 3 - TIR'!$D$25-'Ejercicio 3 - TIR'!$C$25)/('Ejercicio 3 - TIR'!$E$25-'Ejercicio 3 - TIR'!$C$25),'Ejercicio 3 - TIR'!$C$25+SQRT(('Ejercicio 3 - TIR'!$E$25-'Ejercicio 3 - TIR'!$C$25)*('Ejercicio 3 - TIR'!$D$25-'Ejercicio 3 - TIR'!$C$25)*V970),'Ejercicio 3 - TIR'!$E$25-SQRT(('Ejercicio 3 - TIR'!$E$25-'Ejercicio 3 - TIR'!$C$25)*('Ejercicio 3 - TIR'!$E$25-'Ejercicio 3 - TIR'!$D$25)*(1-V970)))</f>
        <v>0.198265534577757</v>
      </c>
      <c r="X970" s="27">
        <f ca="1" t="shared" si="7227"/>
        <v>0.452783840551449</v>
      </c>
      <c r="Y970" s="29">
        <f ca="1">IF(X970&lt;=('Ejercicio 3 - TIR'!$D$26-'Ejercicio 3 - TIR'!$C$26)/('Ejercicio 3 - TIR'!$E$26-'Ejercicio 3 - TIR'!$C$26),'Ejercicio 3 - TIR'!$C$26+SQRT(('Ejercicio 3 - TIR'!$E$26-'Ejercicio 3 - TIR'!$C$26)*('Ejercicio 3 - TIR'!$D$26-'Ejercicio 3 - TIR'!$C$26)*X970),'Ejercicio 3 - TIR'!$E$26-SQRT(('Ejercicio 3 - TIR'!$E$26-'Ejercicio 3 - TIR'!$C$26)*('Ejercicio 3 - TIR'!$E$26-'Ejercicio 3 - TIR'!$D$26)*(1-X970)))</f>
        <v>0.225640389432758</v>
      </c>
      <c r="Z970" s="27">
        <f ca="1" t="shared" si="7144"/>
        <v>1.13975569592164</v>
      </c>
      <c r="AA970" s="27">
        <f ca="1" t="shared" si="7145"/>
        <v>1.32179373042628</v>
      </c>
      <c r="AB970" s="27">
        <f ca="1" t="shared" si="7146"/>
        <v>1.58644486776367</v>
      </c>
      <c r="AC970" s="27">
        <f ca="1" t="shared" si="7147"/>
        <v>1.90098220754898</v>
      </c>
      <c r="AD970" s="27">
        <f ca="1" t="shared" si="7148"/>
        <v>2.32992057316507</v>
      </c>
      <c r="AE970" s="26">
        <f ca="1" t="shared" si="7149"/>
        <v>4455.3805633363</v>
      </c>
      <c r="AF970" s="26">
        <f ca="1" t="shared" si="7150"/>
        <v>5166.97930648984</v>
      </c>
      <c r="AG970" s="26">
        <f ca="1" t="shared" si="7151"/>
        <v>6201.51814457337</v>
      </c>
      <c r="AH970" s="26">
        <f ca="1" t="shared" si="7152"/>
        <v>7431.06545470087</v>
      </c>
      <c r="AI970" s="26">
        <f ca="1" t="shared" si="7153"/>
        <v>9107.81395779989</v>
      </c>
      <c r="AJ970" s="28">
        <f ca="1" t="shared" si="7154"/>
        <v>46498.1505779555</v>
      </c>
      <c r="AK970" s="28">
        <f ca="1" t="shared" si="7155"/>
        <v>58667.5015628098</v>
      </c>
      <c r="AL970" s="28">
        <f ca="1" t="shared" si="7156"/>
        <v>60466.2474690171</v>
      </c>
      <c r="AM970" s="28">
        <f ca="1" t="shared" si="7157"/>
        <v>62871.0197460621</v>
      </c>
      <c r="AN970" s="28">
        <f ca="1" t="shared" si="7158"/>
        <v>74010.6592016298</v>
      </c>
      <c r="AO970" s="28">
        <f ca="1">C970/'Ejercicio 3 - TIR'!$D$7</f>
        <v>15076.5073222667</v>
      </c>
      <c r="AP970" s="28">
        <f ca="1" t="shared" si="7159"/>
        <v>31421.6432556889</v>
      </c>
      <c r="AQ970" s="28">
        <f ca="1" t="shared" si="7160"/>
        <v>43590.9942405431</v>
      </c>
      <c r="AR970" s="28">
        <f ca="1" t="shared" si="7161"/>
        <v>45389.7401467504</v>
      </c>
      <c r="AS970" s="28">
        <f ca="1" t="shared" si="7162"/>
        <v>47794.5124237954</v>
      </c>
      <c r="AT970" s="28">
        <f ca="1" t="shared" si="7163"/>
        <v>58934.1518793631</v>
      </c>
      <c r="AU970" s="28">
        <f ca="1">AP970*'Ejercicio 3 - TIR'!$D$5</f>
        <v>15710.8216278444</v>
      </c>
      <c r="AV970" s="28">
        <f ca="1">AQ970*'Ejercicio 3 - TIR'!$D$5</f>
        <v>21795.4971202715</v>
      </c>
      <c r="AW970" s="28">
        <f ca="1">AR970*'Ejercicio 3 - TIR'!$D$5</f>
        <v>22694.8700733752</v>
      </c>
      <c r="AX970" s="28">
        <f ca="1">AS970*'Ejercicio 3 - TIR'!$D$5</f>
        <v>23897.2562118977</v>
      </c>
      <c r="AY970" s="28">
        <f ca="1">AT970*'Ejercicio 3 - TIR'!$D$5</f>
        <v>29467.0759396816</v>
      </c>
      <c r="AZ970" s="28">
        <f ca="1" t="shared" ref="AZ970:BD970" si="7228">AJ970-AU970-AE970</f>
        <v>26331.9483867748</v>
      </c>
      <c r="BA970" s="28">
        <f ca="1" t="shared" si="7228"/>
        <v>31705.0251360484</v>
      </c>
      <c r="BB970" s="28">
        <f ca="1" t="shared" si="7228"/>
        <v>31569.8592510685</v>
      </c>
      <c r="BC970" s="28">
        <f ca="1" t="shared" si="7228"/>
        <v>31542.6980794635</v>
      </c>
      <c r="BD970" s="28">
        <f ca="1" t="shared" si="7228"/>
        <v>35435.7693041484</v>
      </c>
      <c r="BE970" s="28">
        <f ca="1" t="shared" ref="BE970:BI970" si="7229">AZ970/Z970</f>
        <v>23103.1513867382</v>
      </c>
      <c r="BF970" s="28">
        <f ca="1" t="shared" si="7229"/>
        <v>23986.3636861278</v>
      </c>
      <c r="BG970" s="28">
        <f ca="1" t="shared" si="7229"/>
        <v>19899.7518871052</v>
      </c>
      <c r="BH970" s="28">
        <f ca="1" t="shared" si="7229"/>
        <v>16592.8423497098</v>
      </c>
      <c r="BI970" s="28">
        <f ca="1" t="shared" si="7229"/>
        <v>15209.0031361072</v>
      </c>
      <c r="BJ970" s="28">
        <f ca="1" t="shared" si="7166"/>
        <v>74277.350682132</v>
      </c>
      <c r="BK970" s="28">
        <f ca="1" t="shared" si="7167"/>
        <v>35127.064581623</v>
      </c>
      <c r="BL970" s="28">
        <f ca="1" t="shared" si="7168"/>
        <v>109404.415263755</v>
      </c>
      <c r="BM970" s="28">
        <f ca="1">BK970*'Ejercicio 3 - TIR'!$D$5</f>
        <v>17563.5322908115</v>
      </c>
      <c r="BN970" s="28">
        <f ca="1" t="shared" si="7169"/>
        <v>91840.8829729436</v>
      </c>
      <c r="BO970" s="28">
        <f ca="1" t="shared" si="7170"/>
        <v>39418.0316834503</v>
      </c>
      <c r="BP970" s="28">
        <f ca="1" t="shared" si="7171"/>
        <v>-107262.31463365</v>
      </c>
      <c r="BQ970" s="28">
        <f ca="1" t="shared" ref="BQ970:BT970" si="7230">BE970</f>
        <v>23103.1513867382</v>
      </c>
      <c r="BR970" s="28">
        <f ca="1" t="shared" si="7230"/>
        <v>23986.3636861278</v>
      </c>
      <c r="BS970" s="28">
        <f ca="1" t="shared" si="7230"/>
        <v>19899.7518871052</v>
      </c>
      <c r="BT970" s="28">
        <f ca="1" t="shared" si="7230"/>
        <v>16592.8423497098</v>
      </c>
      <c r="BU970" s="28">
        <f ca="1" t="shared" si="7173"/>
        <v>54627.0348195576</v>
      </c>
      <c r="BV970" s="30">
        <f ca="1" t="shared" si="7174"/>
        <v>7.95787809975541</v>
      </c>
    </row>
    <row r="971" ht="15" customHeight="1" spans="1:74">
      <c r="A971" s="26">
        <v>970</v>
      </c>
      <c r="B971" s="27">
        <f ca="1" t="shared" ref="B971:F971" si="7231">RAND()</f>
        <v>0.788994594914123</v>
      </c>
      <c r="C971" s="28">
        <f ca="1">IF(B971&lt;=('Ejercicio 3 - TIR'!$D$13-'Ejercicio 3 - TIR'!$C$13)/('Ejercicio 3 - TIR'!$E$13-'Ejercicio 3 - TIR'!$C$13),'Ejercicio 3 - TIR'!$C$13+SQRT(('Ejercicio 3 - TIR'!$E$13-'Ejercicio 3 - TIR'!$C$13)*('Ejercicio 3 - TIR'!$D$13-'Ejercicio 3 - TIR'!$C$13)*B971),'Ejercicio 3 - TIR'!$E$13-SQRT(('Ejercicio 3 - TIR'!$E$13-'Ejercicio 3 - TIR'!$C$13)*('Ejercicio 3 - TIR'!$E$13-'Ejercicio 3 - TIR'!$D$13)*(1-B971)))</f>
        <v>84087.5367682105</v>
      </c>
      <c r="D971" s="27">
        <f ca="1" t="shared" si="7231"/>
        <v>0.181064185058363</v>
      </c>
      <c r="E971" s="28">
        <f ca="1">IF(D971&lt;=('Ejercicio 3 - TIR'!$D$14-'Ejercicio 3 - TIR'!$C$14)/('Ejercicio 3 - TIR'!$E$14-'Ejercicio 3 - TIR'!$C$14),'Ejercicio 3 - TIR'!$C$14+SQRT(('Ejercicio 3 - TIR'!$E$14-'Ejercicio 3 - TIR'!$C$14)*('Ejercicio 3 - TIR'!$D$14-'Ejercicio 3 - TIR'!$C$14)*D971),'Ejercicio 3 - TIR'!$E$14-SQRT(('Ejercicio 3 - TIR'!$E$14-'Ejercicio 3 - TIR'!$C$14)*('Ejercicio 3 - TIR'!$E$14-'Ejercicio 3 - TIR'!$D$14)*(1-D971)))</f>
        <v>28685.0799013559</v>
      </c>
      <c r="F971" s="27">
        <f ca="1" t="shared" si="7231"/>
        <v>0.698327238515808</v>
      </c>
      <c r="G971" s="28">
        <f ca="1">IF(F971&lt;=('Ejercicio 3 - TIR'!$D$18-'Ejercicio 3 - TIR'!$C$18)/('Ejercicio 3 - TIR'!$E$18-'Ejercicio 3 - TIR'!$C$18),'Ejercicio 3 - TIR'!$C$18+SQRT(('Ejercicio 3 - TIR'!$E$18-'Ejercicio 3 - TIR'!$C$18)*('Ejercicio 3 - TIR'!$D$18-'Ejercicio 3 - TIR'!$C$18)*F971),'Ejercicio 3 - TIR'!$E$18-SQRT(('Ejercicio 3 - TIR'!$E$18-'Ejercicio 3 - TIR'!$C$18)*('Ejercicio 3 - TIR'!$E$18-'Ejercicio 3 - TIR'!$D$18)*(1-F971)))</f>
        <v>40243.377552158</v>
      </c>
      <c r="H971" s="27">
        <f ca="1" t="shared" ref="H971:L971" si="7232">RAND()</f>
        <v>0.550083964073906</v>
      </c>
      <c r="I971" s="28">
        <f ca="1">IF(H971&lt;=('Ejercicio 3 - TIR'!$D$18-'Ejercicio 3 - TIR'!$C$18)/('Ejercicio 3 - TIR'!$E$18-'Ejercicio 3 - TIR'!$C$18),'Ejercicio 3 - TIR'!$C$18+SQRT(('Ejercicio 3 - TIR'!$E$18-'Ejercicio 3 - TIR'!$C$18)*('Ejercicio 3 - TIR'!$D$18-'Ejercicio 3 - TIR'!$C$18)*H971),'Ejercicio 3 - TIR'!$E$18-SQRT(('Ejercicio 3 - TIR'!$E$18-'Ejercicio 3 - TIR'!$C$18)*('Ejercicio 3 - TIR'!$E$18-'Ejercicio 3 - TIR'!$D$18)*(1-H971)))</f>
        <v>39083.644346356</v>
      </c>
      <c r="J971" s="27">
        <f ca="1" t="shared" si="7232"/>
        <v>0.525907103120402</v>
      </c>
      <c r="K971" s="28">
        <f ca="1">IF(J971&lt;=('Ejercicio 3 - TIR'!$D$18-'Ejercicio 3 - TIR'!$C$18)/('Ejercicio 3 - TIR'!$E$18-'Ejercicio 3 - TIR'!$C$18),'Ejercicio 3 - TIR'!$C$18+SQRT(('Ejercicio 3 - TIR'!$E$18-'Ejercicio 3 - TIR'!$C$18)*('Ejercicio 3 - TIR'!$D$18-'Ejercicio 3 - TIR'!$C$18)*J971),'Ejercicio 3 - TIR'!$E$18-SQRT(('Ejercicio 3 - TIR'!$E$18-'Ejercicio 3 - TIR'!$C$18)*('Ejercicio 3 - TIR'!$E$18-'Ejercicio 3 - TIR'!$D$18)*(1-J971)))</f>
        <v>38881.782786584</v>
      </c>
      <c r="L971" s="27">
        <f ca="1" t="shared" si="7232"/>
        <v>0.412400982926086</v>
      </c>
      <c r="M971" s="28">
        <f ca="1">IF(L971&lt;=('Ejercicio 3 - TIR'!$D$18-'Ejercicio 3 - TIR'!$C$18)/('Ejercicio 3 - TIR'!$E$18-'Ejercicio 3 - TIR'!$C$18),'Ejercicio 3 - TIR'!$C$18+SQRT(('Ejercicio 3 - TIR'!$E$18-'Ejercicio 3 - TIR'!$C$18)*('Ejercicio 3 - TIR'!$D$18-'Ejercicio 3 - TIR'!$C$18)*L971),'Ejercicio 3 - TIR'!$E$18-SQRT(('Ejercicio 3 - TIR'!$E$18-'Ejercicio 3 - TIR'!$C$18)*('Ejercicio 3 - TIR'!$E$18-'Ejercicio 3 - TIR'!$D$18)*(1-L971)))</f>
        <v>37865.1222138574</v>
      </c>
      <c r="N971" s="27">
        <f ca="1" t="shared" ref="N971:R971" si="7233">RAND()</f>
        <v>0.896976794388369</v>
      </c>
      <c r="O971" s="28">
        <f ca="1">IF(N971&lt;=('Ejercicio 3 - TIR'!$D$18-'Ejercicio 3 - TIR'!$C$18)/('Ejercicio 3 - TIR'!$E$18-'Ejercicio 3 - TIR'!$C$18),'Ejercicio 3 - TIR'!$C$18+SQRT(('Ejercicio 3 - TIR'!$E$18-'Ejercicio 3 - TIR'!$C$18)*('Ejercicio 3 - TIR'!$D$18-'Ejercicio 3 - TIR'!$C$18)*N971),'Ejercicio 3 - TIR'!$E$18-SQRT(('Ejercicio 3 - TIR'!$E$18-'Ejercicio 3 - TIR'!$C$18)*('Ejercicio 3 - TIR'!$E$18-'Ejercicio 3 - TIR'!$D$18)*(1-N971)))</f>
        <v>42220.2985014804</v>
      </c>
      <c r="P971" s="27">
        <f ca="1" t="shared" si="7233"/>
        <v>0.83346565128114</v>
      </c>
      <c r="Q971" s="29">
        <f ca="1">IF(P971&lt;=('Ejercicio 3 - TIR'!$D$22-'Ejercicio 3 - TIR'!$C$22)/('Ejercicio 3 - TIR'!$E$22-'Ejercicio 3 - TIR'!$C$22),'Ejercicio 3 - TIR'!$C$22+SQRT(('Ejercicio 3 - TIR'!$E$22-'Ejercicio 3 - TIR'!$C$22)*('Ejercicio 3 - TIR'!$D$22-'Ejercicio 3 - TIR'!$C$22)*P971),'Ejercicio 3 - TIR'!$E$22-SQRT(('Ejercicio 3 - TIR'!$E$22-'Ejercicio 3 - TIR'!$C$22)*('Ejercicio 3 - TIR'!$E$22-'Ejercicio 3 - TIR'!$D$22)*(1-P971)))</f>
        <v>0.16268636873172</v>
      </c>
      <c r="R971" s="27">
        <f ca="1" t="shared" si="7233"/>
        <v>0.766786790220943</v>
      </c>
      <c r="S971" s="29">
        <f ca="1">IF(R971&lt;=('Ejercicio 3 - TIR'!$D$23-'Ejercicio 3 - TIR'!$C$23)/('Ejercicio 3 - TIR'!$E$23-'Ejercicio 3 - TIR'!$C$23),'Ejercicio 3 - TIR'!$C$23+SQRT(('Ejercicio 3 - TIR'!$E$23-'Ejercicio 3 - TIR'!$C$23)*('Ejercicio 3 - TIR'!$D$23-'Ejercicio 3 - TIR'!$C$23)*R971),'Ejercicio 3 - TIR'!$E$23-SQRT(('Ejercicio 3 - TIR'!$E$23-'Ejercicio 3 - TIR'!$C$23)*('Ejercicio 3 - TIR'!$E$23-'Ejercicio 3 - TIR'!$D$23)*(1-R971)))</f>
        <v>0.159511374433547</v>
      </c>
      <c r="T971" s="27">
        <f ca="1" t="shared" ref="T971:X971" si="7234">RAND()</f>
        <v>0.68234807999122</v>
      </c>
      <c r="U971" s="29">
        <f ca="1">IF(T971&lt;=('Ejercicio 3 - TIR'!$D$24-'Ejercicio 3 - TIR'!$C$24)/('Ejercicio 3 - TIR'!$E$24-'Ejercicio 3 - TIR'!$C$24),'Ejercicio 3 - TIR'!$C$24+SQRT(('Ejercicio 3 - TIR'!$E$24-'Ejercicio 3 - TIR'!$C$24)*('Ejercicio 3 - TIR'!$D$24-'Ejercicio 3 - TIR'!$C$24)*T971),'Ejercicio 3 - TIR'!$E$24-SQRT(('Ejercicio 3 - TIR'!$E$24-'Ejercicio 3 - TIR'!$C$24)*('Ejercicio 3 - TIR'!$E$24-'Ejercicio 3 - TIR'!$D$24)*(1-T971)))</f>
        <v>0.190176764494365</v>
      </c>
      <c r="V971" s="27">
        <f ca="1" t="shared" si="7234"/>
        <v>0.951662438497369</v>
      </c>
      <c r="W971" s="29">
        <f ca="1">IF(V971&lt;=('Ejercicio 3 - TIR'!$D$25-'Ejercicio 3 - TIR'!$C$25)/('Ejercicio 3 - TIR'!$E$25-'Ejercicio 3 - TIR'!$C$25),'Ejercicio 3 - TIR'!$C$25+SQRT(('Ejercicio 3 - TIR'!$E$25-'Ejercicio 3 - TIR'!$C$25)*('Ejercicio 3 - TIR'!$D$25-'Ejercicio 3 - TIR'!$C$25)*V971),'Ejercicio 3 - TIR'!$E$25-SQRT(('Ejercicio 3 - TIR'!$E$25-'Ejercicio 3 - TIR'!$C$25)*('Ejercicio 3 - TIR'!$E$25-'Ejercicio 3 - TIR'!$D$25)*(1-V971)))</f>
        <v>0.236993022439505</v>
      </c>
      <c r="X971" s="27">
        <f ca="1" t="shared" si="7234"/>
        <v>0.104183042907907</v>
      </c>
      <c r="Y971" s="29">
        <f ca="1">IF(X971&lt;=('Ejercicio 3 - TIR'!$D$26-'Ejercicio 3 - TIR'!$C$26)/('Ejercicio 3 - TIR'!$E$26-'Ejercicio 3 - TIR'!$C$26),'Ejercicio 3 - TIR'!$C$26+SQRT(('Ejercicio 3 - TIR'!$E$26-'Ejercicio 3 - TIR'!$C$26)*('Ejercicio 3 - TIR'!$D$26-'Ejercicio 3 - TIR'!$C$26)*X971),'Ejercicio 3 - TIR'!$E$26-SQRT(('Ejercicio 3 - TIR'!$E$26-'Ejercicio 3 - TIR'!$C$26)*('Ejercicio 3 - TIR'!$E$26-'Ejercicio 3 - TIR'!$D$26)*(1-X971)))</f>
        <v>0.206771828041432</v>
      </c>
      <c r="Z971" s="27">
        <f ca="1" t="shared" si="7144"/>
        <v>1.16268636873172</v>
      </c>
      <c r="AA971" s="27">
        <f ca="1" t="shared" si="7145"/>
        <v>1.34814806944327</v>
      </c>
      <c r="AB971" s="27">
        <f ca="1" t="shared" si="7146"/>
        <v>1.60453450734931</v>
      </c>
      <c r="AC971" s="27">
        <f ca="1" t="shared" si="7147"/>
        <v>1.98479798985451</v>
      </c>
      <c r="AD971" s="27">
        <f ca="1" t="shared" si="7148"/>
        <v>2.39519829850968</v>
      </c>
      <c r="AE971" s="26">
        <f ca="1" t="shared" si="7149"/>
        <v>4666.67148593085</v>
      </c>
      <c r="AF971" s="26">
        <f ca="1" t="shared" si="7150"/>
        <v>5411.05866868152</v>
      </c>
      <c r="AG971" s="26">
        <f ca="1" t="shared" si="7151"/>
        <v>6440.11629878056</v>
      </c>
      <c r="AH971" s="26">
        <f ca="1" t="shared" si="7152"/>
        <v>7966.37892529049</v>
      </c>
      <c r="AI971" s="26">
        <f ca="1" t="shared" si="7153"/>
        <v>9613.60165854353</v>
      </c>
      <c r="AJ971" s="28">
        <f ca="1" t="shared" si="7154"/>
        <v>46790.4265116182</v>
      </c>
      <c r="AK971" s="28">
        <f ca="1" t="shared" si="7155"/>
        <v>52690.5396723471</v>
      </c>
      <c r="AL971" s="28">
        <f ca="1" t="shared" si="7156"/>
        <v>62387.1621883346</v>
      </c>
      <c r="AM971" s="28">
        <f ca="1" t="shared" si="7157"/>
        <v>75154.6184556594</v>
      </c>
      <c r="AN971" s="28">
        <f ca="1" t="shared" si="7158"/>
        <v>101125.987133317</v>
      </c>
      <c r="AO971" s="28">
        <f ca="1">C971/'Ejercicio 3 - TIR'!$D$7</f>
        <v>16817.5073536421</v>
      </c>
      <c r="AP971" s="28">
        <f ca="1" t="shared" si="7159"/>
        <v>29972.9191579761</v>
      </c>
      <c r="AQ971" s="28">
        <f ca="1" t="shared" si="7160"/>
        <v>35873.032318705</v>
      </c>
      <c r="AR971" s="28">
        <f ca="1" t="shared" si="7161"/>
        <v>45569.6548346925</v>
      </c>
      <c r="AS971" s="28">
        <f ca="1" t="shared" si="7162"/>
        <v>58337.1111020173</v>
      </c>
      <c r="AT971" s="28">
        <f ca="1" t="shared" si="7163"/>
        <v>84308.4797796746</v>
      </c>
      <c r="AU971" s="28">
        <f ca="1">AP971*'Ejercicio 3 - TIR'!$D$5</f>
        <v>14986.4595789881</v>
      </c>
      <c r="AV971" s="28">
        <f ca="1">AQ971*'Ejercicio 3 - TIR'!$D$5</f>
        <v>17936.5161593525</v>
      </c>
      <c r="AW971" s="28">
        <f ca="1">AR971*'Ejercicio 3 - TIR'!$D$5</f>
        <v>22784.8274173462</v>
      </c>
      <c r="AX971" s="28">
        <f ca="1">AS971*'Ejercicio 3 - TIR'!$D$5</f>
        <v>29168.5555510087</v>
      </c>
      <c r="AY971" s="28">
        <f ca="1">AT971*'Ejercicio 3 - TIR'!$D$5</f>
        <v>42154.2398898373</v>
      </c>
      <c r="AZ971" s="28">
        <f ca="1" t="shared" ref="AZ971:BD971" si="7235">AJ971-AU971-AE971</f>
        <v>27137.2954466993</v>
      </c>
      <c r="BA971" s="28">
        <f ca="1" t="shared" si="7235"/>
        <v>29342.9648443131</v>
      </c>
      <c r="BB971" s="28">
        <f ca="1" t="shared" si="7235"/>
        <v>33162.2184722078</v>
      </c>
      <c r="BC971" s="28">
        <f ca="1" t="shared" si="7235"/>
        <v>38019.6839793603</v>
      </c>
      <c r="BD971" s="28">
        <f ca="1" t="shared" si="7235"/>
        <v>49358.1455849359</v>
      </c>
      <c r="BE971" s="28">
        <f ca="1" t="shared" ref="BE971:BI971" si="7236">AZ971/Z971</f>
        <v>23340.168231525</v>
      </c>
      <c r="BF971" s="28">
        <f ca="1" t="shared" si="7236"/>
        <v>21765.3872815548</v>
      </c>
      <c r="BG971" s="28">
        <f ca="1" t="shared" si="7236"/>
        <v>20667.8125776127</v>
      </c>
      <c r="BH971" s="28">
        <f ca="1" t="shared" si="7236"/>
        <v>19155.4426060998</v>
      </c>
      <c r="BI971" s="28">
        <f ca="1" t="shared" si="7236"/>
        <v>20607.1228489295</v>
      </c>
      <c r="BJ971" s="28">
        <f ca="1" t="shared" si="7166"/>
        <v>68706.454572342</v>
      </c>
      <c r="BK971" s="28">
        <f ca="1" t="shared" si="7167"/>
        <v>40281.2649986177</v>
      </c>
      <c r="BL971" s="28">
        <f ca="1" t="shared" si="7168"/>
        <v>108987.71957096</v>
      </c>
      <c r="BM971" s="28">
        <f ca="1">BK971*'Ejercicio 3 - TIR'!$D$5</f>
        <v>20140.6324993088</v>
      </c>
      <c r="BN971" s="28">
        <f ca="1" t="shared" si="7169"/>
        <v>88847.0870716508</v>
      </c>
      <c r="BO971" s="28">
        <f ca="1" t="shared" si="7170"/>
        <v>37093.8335781769</v>
      </c>
      <c r="BP971" s="28">
        <f ca="1" t="shared" si="7171"/>
        <v>-112772.616669566</v>
      </c>
      <c r="BQ971" s="28">
        <f ca="1" t="shared" ref="BQ971:BT971" si="7237">BE971</f>
        <v>23340.168231525</v>
      </c>
      <c r="BR971" s="28">
        <f ca="1" t="shared" si="7237"/>
        <v>21765.3872815548</v>
      </c>
      <c r="BS971" s="28">
        <f ca="1" t="shared" si="7237"/>
        <v>20667.8125776127</v>
      </c>
      <c r="BT971" s="28">
        <f ca="1" t="shared" si="7237"/>
        <v>19155.4426060998</v>
      </c>
      <c r="BU971" s="28">
        <f ca="1" t="shared" si="7173"/>
        <v>57700.9564271064</v>
      </c>
      <c r="BV971" s="30">
        <f ca="1" t="shared" si="7174"/>
        <v>7.19398036872481</v>
      </c>
    </row>
    <row r="972" ht="15" customHeight="1" spans="1:74">
      <c r="A972" s="26">
        <v>971</v>
      </c>
      <c r="B972" s="27">
        <f ca="1" t="shared" ref="B972:F972" si="7238">RAND()</f>
        <v>0.841191885173687</v>
      </c>
      <c r="C972" s="28">
        <f ca="1">IF(B972&lt;=('Ejercicio 3 - TIR'!$D$13-'Ejercicio 3 - TIR'!$C$13)/('Ejercicio 3 - TIR'!$E$13-'Ejercicio 3 - TIR'!$C$13),'Ejercicio 3 - TIR'!$C$13+SQRT(('Ejercicio 3 - TIR'!$E$13-'Ejercicio 3 - TIR'!$C$13)*('Ejercicio 3 - TIR'!$D$13-'Ejercicio 3 - TIR'!$C$13)*B972),'Ejercicio 3 - TIR'!$E$13-SQRT(('Ejercicio 3 - TIR'!$E$13-'Ejercicio 3 - TIR'!$C$13)*('Ejercicio 3 - TIR'!$E$13-'Ejercicio 3 - TIR'!$D$13)*(1-B972)))</f>
        <v>86195.300155687</v>
      </c>
      <c r="D972" s="27">
        <f ca="1" t="shared" si="7238"/>
        <v>0.372601047243086</v>
      </c>
      <c r="E972" s="28">
        <f ca="1">IF(D972&lt;=('Ejercicio 3 - TIR'!$D$14-'Ejercicio 3 - TIR'!$C$14)/('Ejercicio 3 - TIR'!$E$14-'Ejercicio 3 - TIR'!$C$14),'Ejercicio 3 - TIR'!$C$14+SQRT(('Ejercicio 3 - TIR'!$E$14-'Ejercicio 3 - TIR'!$C$14)*('Ejercicio 3 - TIR'!$D$14-'Ejercicio 3 - TIR'!$C$14)*D972),'Ejercicio 3 - TIR'!$E$14-SQRT(('Ejercicio 3 - TIR'!$E$14-'Ejercicio 3 - TIR'!$C$14)*('Ejercicio 3 - TIR'!$E$14-'Ejercicio 3 - TIR'!$D$14)*(1-D972)))</f>
        <v>30298.9772233265</v>
      </c>
      <c r="F972" s="27">
        <f ca="1" t="shared" si="7238"/>
        <v>0.0436407061449438</v>
      </c>
      <c r="G972" s="28">
        <f ca="1">IF(F972&lt;=('Ejercicio 3 - TIR'!$D$18-'Ejercicio 3 - TIR'!$C$18)/('Ejercicio 3 - TIR'!$E$18-'Ejercicio 3 - TIR'!$C$18),'Ejercicio 3 - TIR'!$C$18+SQRT(('Ejercicio 3 - TIR'!$E$18-'Ejercicio 3 - TIR'!$C$18)*('Ejercicio 3 - TIR'!$D$18-'Ejercicio 3 - TIR'!$C$18)*F972),'Ejercicio 3 - TIR'!$E$18-SQRT(('Ejercicio 3 - TIR'!$E$18-'Ejercicio 3 - TIR'!$C$18)*('Ejercicio 3 - TIR'!$E$18-'Ejercicio 3 - TIR'!$D$18)*(1-F972)))</f>
        <v>32558.5358941671</v>
      </c>
      <c r="H972" s="27">
        <f ca="1" t="shared" ref="H972:L972" si="7239">RAND()</f>
        <v>0.865561836365359</v>
      </c>
      <c r="I972" s="28">
        <f ca="1">IF(H972&lt;=('Ejercicio 3 - TIR'!$D$18-'Ejercicio 3 - TIR'!$C$18)/('Ejercicio 3 - TIR'!$E$18-'Ejercicio 3 - TIR'!$C$18),'Ejercicio 3 - TIR'!$C$18+SQRT(('Ejercicio 3 - TIR'!$E$18-'Ejercicio 3 - TIR'!$C$18)*('Ejercicio 3 - TIR'!$D$18-'Ejercicio 3 - TIR'!$C$18)*H972),'Ejercicio 3 - TIR'!$E$18-SQRT(('Ejercicio 3 - TIR'!$E$18-'Ejercicio 3 - TIR'!$C$18)*('Ejercicio 3 - TIR'!$E$18-'Ejercicio 3 - TIR'!$D$18)*(1-H972)))</f>
        <v>41824.6476931531</v>
      </c>
      <c r="J972" s="27">
        <f ca="1" t="shared" si="7239"/>
        <v>0.185395627696814</v>
      </c>
      <c r="K972" s="28">
        <f ca="1">IF(J972&lt;=('Ejercicio 3 - TIR'!$D$18-'Ejercicio 3 - TIR'!$C$18)/('Ejercicio 3 - TIR'!$E$18-'Ejercicio 3 - TIR'!$C$18),'Ejercicio 3 - TIR'!$C$18+SQRT(('Ejercicio 3 - TIR'!$E$18-'Ejercicio 3 - TIR'!$C$18)*('Ejercicio 3 - TIR'!$D$18-'Ejercicio 3 - TIR'!$C$18)*J972),'Ejercicio 3 - TIR'!$E$18-SQRT(('Ejercicio 3 - TIR'!$E$18-'Ejercicio 3 - TIR'!$C$18)*('Ejercicio 3 - TIR'!$E$18-'Ejercicio 3 - TIR'!$D$18)*(1-J972)))</f>
        <v>35273.456566098</v>
      </c>
      <c r="L972" s="27">
        <f ca="1" t="shared" si="7239"/>
        <v>0.721661668006347</v>
      </c>
      <c r="M972" s="28">
        <f ca="1">IF(L972&lt;=('Ejercicio 3 - TIR'!$D$18-'Ejercicio 3 - TIR'!$C$18)/('Ejercicio 3 - TIR'!$E$18-'Ejercicio 3 - TIR'!$C$18),'Ejercicio 3 - TIR'!$C$18+SQRT(('Ejercicio 3 - TIR'!$E$18-'Ejercicio 3 - TIR'!$C$18)*('Ejercicio 3 - TIR'!$D$18-'Ejercicio 3 - TIR'!$C$18)*L972),'Ejercicio 3 - TIR'!$E$18-SQRT(('Ejercicio 3 - TIR'!$E$18-'Ejercicio 3 - TIR'!$C$18)*('Ejercicio 3 - TIR'!$E$18-'Ejercicio 3 - TIR'!$D$18)*(1-L972)))</f>
        <v>40431.0422523814</v>
      </c>
      <c r="N972" s="27">
        <f ca="1" t="shared" ref="N972:R972" si="7240">RAND()</f>
        <v>0.35626065826136</v>
      </c>
      <c r="O972" s="28">
        <f ca="1">IF(N972&lt;=('Ejercicio 3 - TIR'!$D$18-'Ejercicio 3 - TIR'!$C$18)/('Ejercicio 3 - TIR'!$E$18-'Ejercicio 3 - TIR'!$C$18),'Ejercicio 3 - TIR'!$C$18+SQRT(('Ejercicio 3 - TIR'!$E$18-'Ejercicio 3 - TIR'!$C$18)*('Ejercicio 3 - TIR'!$D$18-'Ejercicio 3 - TIR'!$C$18)*N972),'Ejercicio 3 - TIR'!$E$18-SQRT(('Ejercicio 3 - TIR'!$E$18-'Ejercicio 3 - TIR'!$C$18)*('Ejercicio 3 - TIR'!$E$18-'Ejercicio 3 - TIR'!$D$18)*(1-N972)))</f>
        <v>37310.2051092431</v>
      </c>
      <c r="P972" s="27">
        <f ca="1" t="shared" si="7240"/>
        <v>0.551170426936129</v>
      </c>
      <c r="Q972" s="29">
        <f ca="1">IF(P972&lt;=('Ejercicio 3 - TIR'!$D$22-'Ejercicio 3 - TIR'!$C$22)/('Ejercicio 3 - TIR'!$E$22-'Ejercicio 3 - TIR'!$C$22),'Ejercicio 3 - TIR'!$C$22+SQRT(('Ejercicio 3 - TIR'!$E$22-'Ejercicio 3 - TIR'!$C$22)*('Ejercicio 3 - TIR'!$D$22-'Ejercicio 3 - TIR'!$C$22)*P972),'Ejercicio 3 - TIR'!$E$22-SQRT(('Ejercicio 3 - TIR'!$E$22-'Ejercicio 3 - TIR'!$C$22)*('Ejercicio 3 - TIR'!$E$22-'Ejercicio 3 - TIR'!$D$22)*(1-P972)))</f>
        <v>0.151576537306039</v>
      </c>
      <c r="R972" s="27">
        <f ca="1" t="shared" si="7240"/>
        <v>0.755618787714592</v>
      </c>
      <c r="S972" s="29">
        <f ca="1">IF(R972&lt;=('Ejercicio 3 - TIR'!$D$23-'Ejercicio 3 - TIR'!$C$23)/('Ejercicio 3 - TIR'!$E$23-'Ejercicio 3 - TIR'!$C$23),'Ejercicio 3 - TIR'!$C$23+SQRT(('Ejercicio 3 - TIR'!$E$23-'Ejercicio 3 - TIR'!$C$23)*('Ejercicio 3 - TIR'!$D$23-'Ejercicio 3 - TIR'!$C$23)*R972),'Ejercicio 3 - TIR'!$E$23-SQRT(('Ejercicio 3 - TIR'!$E$23-'Ejercicio 3 - TIR'!$C$23)*('Ejercicio 3 - TIR'!$E$23-'Ejercicio 3 - TIR'!$D$23)*(1-R972)))</f>
        <v>0.159026536239483</v>
      </c>
      <c r="T972" s="27">
        <f ca="1" t="shared" ref="T972:X972" si="7241">RAND()</f>
        <v>0.222323151047357</v>
      </c>
      <c r="U972" s="29">
        <f ca="1">IF(T972&lt;=('Ejercicio 3 - TIR'!$D$24-'Ejercicio 3 - TIR'!$C$24)/('Ejercicio 3 - TIR'!$E$24-'Ejercicio 3 - TIR'!$C$24),'Ejercicio 3 - TIR'!$C$24+SQRT(('Ejercicio 3 - TIR'!$E$24-'Ejercicio 3 - TIR'!$C$24)*('Ejercicio 3 - TIR'!$D$24-'Ejercicio 3 - TIR'!$C$24)*T972),'Ejercicio 3 - TIR'!$E$24-SQRT(('Ejercicio 3 - TIR'!$E$24-'Ejercicio 3 - TIR'!$C$24)*('Ejercicio 3 - TIR'!$E$24-'Ejercicio 3 - TIR'!$D$24)*(1-T972)))</f>
        <v>0.171607374139387</v>
      </c>
      <c r="V972" s="27">
        <f ca="1" t="shared" si="7241"/>
        <v>0.236498692456345</v>
      </c>
      <c r="W972" s="29">
        <f ca="1">IF(V972&lt;=('Ejercicio 3 - TIR'!$D$25-'Ejercicio 3 - TIR'!$C$25)/('Ejercicio 3 - TIR'!$E$25-'Ejercicio 3 - TIR'!$C$25),'Ejercicio 3 - TIR'!$C$25+SQRT(('Ejercicio 3 - TIR'!$E$25-'Ejercicio 3 - TIR'!$C$25)*('Ejercicio 3 - TIR'!$D$25-'Ejercicio 3 - TIR'!$C$25)*V972),'Ejercicio 3 - TIR'!$E$25-SQRT(('Ejercicio 3 - TIR'!$E$25-'Ejercicio 3 - TIR'!$C$25)*('Ejercicio 3 - TIR'!$E$25-'Ejercicio 3 - TIR'!$D$25)*(1-V972)))</f>
        <v>0.198196103138828</v>
      </c>
      <c r="X972" s="27">
        <f ca="1" t="shared" si="7241"/>
        <v>0.761795635907701</v>
      </c>
      <c r="Y972" s="29">
        <f ca="1">IF(X972&lt;=('Ejercicio 3 - TIR'!$D$26-'Ejercicio 3 - TIR'!$C$26)/('Ejercicio 3 - TIR'!$E$26-'Ejercicio 3 - TIR'!$C$26),'Ejercicio 3 - TIR'!$C$26+SQRT(('Ejercicio 3 - TIR'!$E$26-'Ejercicio 3 - TIR'!$C$26)*('Ejercicio 3 - TIR'!$D$26-'Ejercicio 3 - TIR'!$C$26)*X972),'Ejercicio 3 - TIR'!$E$26-SQRT(('Ejercicio 3 - TIR'!$E$26-'Ejercicio 3 - TIR'!$C$26)*('Ejercicio 3 - TIR'!$E$26-'Ejercicio 3 - TIR'!$D$26)*(1-X972)))</f>
        <v>0.244134925538926</v>
      </c>
      <c r="Z972" s="27">
        <f ca="1" t="shared" si="7144"/>
        <v>1.15157653730604</v>
      </c>
      <c r="AA972" s="27">
        <f ca="1" t="shared" si="7145"/>
        <v>1.33470776524848</v>
      </c>
      <c r="AB972" s="27">
        <f ca="1" t="shared" si="7146"/>
        <v>1.56375346008622</v>
      </c>
      <c r="AC972" s="27">
        <f ca="1" t="shared" si="7147"/>
        <v>1.87368330214516</v>
      </c>
      <c r="AD972" s="27">
        <f ca="1" t="shared" si="7148"/>
        <v>2.3311148355979</v>
      </c>
      <c r="AE972" s="26">
        <f ca="1" t="shared" si="7149"/>
        <v>4592.6140514264</v>
      </c>
      <c r="AF972" s="26">
        <f ca="1" t="shared" si="7150"/>
        <v>5322.96155630951</v>
      </c>
      <c r="AG972" s="26">
        <f ca="1" t="shared" si="7151"/>
        <v>6236.42101163269</v>
      </c>
      <c r="AH972" s="26">
        <f ca="1" t="shared" si="7152"/>
        <v>7472.4553536714</v>
      </c>
      <c r="AI972" s="26">
        <f ca="1" t="shared" si="7153"/>
        <v>9296.74268503292</v>
      </c>
      <c r="AJ972" s="28">
        <f ca="1" t="shared" si="7154"/>
        <v>37493.6460247594</v>
      </c>
      <c r="AK972" s="28">
        <f ca="1" t="shared" si="7155"/>
        <v>55823.6820548332</v>
      </c>
      <c r="AL972" s="28">
        <f ca="1" t="shared" si="7156"/>
        <v>55158.9897544366</v>
      </c>
      <c r="AM972" s="28">
        <f ca="1" t="shared" si="7157"/>
        <v>75754.9687566127</v>
      </c>
      <c r="AN972" s="28">
        <f ca="1" t="shared" si="7158"/>
        <v>86974.3726493572</v>
      </c>
      <c r="AO972" s="28">
        <f ca="1">C972/'Ejercicio 3 - TIR'!$D$7</f>
        <v>17239.0600311374</v>
      </c>
      <c r="AP972" s="28">
        <f ca="1" t="shared" si="7159"/>
        <v>20254.585993622</v>
      </c>
      <c r="AQ972" s="28">
        <f ca="1" t="shared" si="7160"/>
        <v>38584.6220236958</v>
      </c>
      <c r="AR972" s="28">
        <f ca="1" t="shared" si="7161"/>
        <v>37919.9297232992</v>
      </c>
      <c r="AS972" s="28">
        <f ca="1" t="shared" si="7162"/>
        <v>58515.9087254753</v>
      </c>
      <c r="AT972" s="28">
        <f ca="1" t="shared" si="7163"/>
        <v>69735.3126182198</v>
      </c>
      <c r="AU972" s="28">
        <f ca="1">AP972*'Ejercicio 3 - TIR'!$D$5</f>
        <v>10127.292996811</v>
      </c>
      <c r="AV972" s="28">
        <f ca="1">AQ972*'Ejercicio 3 - TIR'!$D$5</f>
        <v>19292.3110118479</v>
      </c>
      <c r="AW972" s="28">
        <f ca="1">AR972*'Ejercicio 3 - TIR'!$D$5</f>
        <v>18959.9648616496</v>
      </c>
      <c r="AX972" s="28">
        <f ca="1">AS972*'Ejercicio 3 - TIR'!$D$5</f>
        <v>29257.9543627376</v>
      </c>
      <c r="AY972" s="28">
        <f ca="1">AT972*'Ejercicio 3 - TIR'!$D$5</f>
        <v>34867.6563091099</v>
      </c>
      <c r="AZ972" s="28">
        <f ca="1" t="shared" ref="AZ972:BD972" si="7242">AJ972-AU972-AE972</f>
        <v>22773.738976522</v>
      </c>
      <c r="BA972" s="28">
        <f ca="1" t="shared" si="7242"/>
        <v>31208.4094866758</v>
      </c>
      <c r="BB972" s="28">
        <f ca="1" t="shared" si="7242"/>
        <v>29962.6038811543</v>
      </c>
      <c r="BC972" s="28">
        <f ca="1" t="shared" si="7242"/>
        <v>39024.5590402036</v>
      </c>
      <c r="BD972" s="28">
        <f ca="1" t="shared" si="7242"/>
        <v>42809.9736552144</v>
      </c>
      <c r="BE972" s="28">
        <f ca="1" t="shared" ref="BE972:BI972" si="7243">AZ972/Z972</f>
        <v>19776.1401337666</v>
      </c>
      <c r="BF972" s="28">
        <f ca="1" t="shared" si="7243"/>
        <v>23382.2041792541</v>
      </c>
      <c r="BG972" s="28">
        <f ca="1" t="shared" si="7243"/>
        <v>19160.6954970398</v>
      </c>
      <c r="BH972" s="28">
        <f ca="1" t="shared" si="7243"/>
        <v>20827.7241919831</v>
      </c>
      <c r="BI972" s="28">
        <f ca="1" t="shared" si="7243"/>
        <v>18364.5923407433</v>
      </c>
      <c r="BJ972" s="28">
        <f ca="1" t="shared" si="7166"/>
        <v>70630.3953087394</v>
      </c>
      <c r="BK972" s="28">
        <f ca="1" t="shared" si="7167"/>
        <v>40186.2285903472</v>
      </c>
      <c r="BL972" s="28">
        <f ca="1" t="shared" si="7168"/>
        <v>110816.623899087</v>
      </c>
      <c r="BM972" s="28">
        <f ca="1">BK972*'Ejercicio 3 - TIR'!$D$5</f>
        <v>20093.1142951736</v>
      </c>
      <c r="BN972" s="28">
        <f ca="1" t="shared" si="7169"/>
        <v>90723.509603913</v>
      </c>
      <c r="BO972" s="28">
        <f ca="1" t="shared" si="7170"/>
        <v>38918.5072388952</v>
      </c>
      <c r="BP972" s="28">
        <f ca="1" t="shared" si="7171"/>
        <v>-116494.277379014</v>
      </c>
      <c r="BQ972" s="28">
        <f ca="1" t="shared" ref="BQ972:BT972" si="7244">BE972</f>
        <v>19776.1401337666</v>
      </c>
      <c r="BR972" s="28">
        <f ca="1" t="shared" si="7244"/>
        <v>23382.2041792541</v>
      </c>
      <c r="BS972" s="28">
        <f ca="1" t="shared" si="7244"/>
        <v>19160.6954970398</v>
      </c>
      <c r="BT972" s="28">
        <f ca="1" t="shared" si="7244"/>
        <v>20827.7241919831</v>
      </c>
      <c r="BU972" s="28">
        <f ca="1" t="shared" si="7173"/>
        <v>57283.0995796386</v>
      </c>
      <c r="BV972" s="30">
        <f ca="1" t="shared" si="7174"/>
        <v>5.55812799272364</v>
      </c>
    </row>
    <row r="973" ht="15" customHeight="1" spans="1:74">
      <c r="A973" s="26">
        <v>972</v>
      </c>
      <c r="B973" s="27">
        <f ca="1" t="shared" ref="B973:F973" si="7245">RAND()</f>
        <v>0.818252131108782</v>
      </c>
      <c r="C973" s="28">
        <f ca="1">IF(B973&lt;=('Ejercicio 3 - TIR'!$D$13-'Ejercicio 3 - TIR'!$C$13)/('Ejercicio 3 - TIR'!$E$13-'Ejercicio 3 - TIR'!$C$13),'Ejercicio 3 - TIR'!$C$13+SQRT(('Ejercicio 3 - TIR'!$E$13-'Ejercicio 3 - TIR'!$C$13)*('Ejercicio 3 - TIR'!$D$13-'Ejercicio 3 - TIR'!$C$13)*B973),'Ejercicio 3 - TIR'!$E$13-SQRT(('Ejercicio 3 - TIR'!$E$13-'Ejercicio 3 - TIR'!$C$13)*('Ejercicio 3 - TIR'!$E$13-'Ejercicio 3 - TIR'!$D$13)*(1-B973)))</f>
        <v>85231.8774832593</v>
      </c>
      <c r="D973" s="27">
        <f ca="1" t="shared" si="7245"/>
        <v>0.37620142920401</v>
      </c>
      <c r="E973" s="28">
        <f ca="1">IF(D973&lt;=('Ejercicio 3 - TIR'!$D$14-'Ejercicio 3 - TIR'!$C$14)/('Ejercicio 3 - TIR'!$E$14-'Ejercicio 3 - TIR'!$C$14),'Ejercicio 3 - TIR'!$C$14+SQRT(('Ejercicio 3 - TIR'!$E$14-'Ejercicio 3 - TIR'!$C$14)*('Ejercicio 3 - TIR'!$D$14-'Ejercicio 3 - TIR'!$C$14)*D973),'Ejercicio 3 - TIR'!$E$14-SQRT(('Ejercicio 3 - TIR'!$E$14-'Ejercicio 3 - TIR'!$C$14)*('Ejercicio 3 - TIR'!$E$14-'Ejercicio 3 - TIR'!$D$14)*(1-D973)))</f>
        <v>30326.8523416936</v>
      </c>
      <c r="F973" s="27">
        <f ca="1" t="shared" si="7245"/>
        <v>0.949615354612227</v>
      </c>
      <c r="G973" s="28">
        <f ca="1">IF(F973&lt;=('Ejercicio 3 - TIR'!$D$18-'Ejercicio 3 - TIR'!$C$18)/('Ejercicio 3 - TIR'!$E$18-'Ejercicio 3 - TIR'!$C$18),'Ejercicio 3 - TIR'!$C$18+SQRT(('Ejercicio 3 - TIR'!$E$18-'Ejercicio 3 - TIR'!$C$18)*('Ejercicio 3 - TIR'!$D$18-'Ejercicio 3 - TIR'!$C$18)*F973),'Ejercicio 3 - TIR'!$E$18-SQRT(('Ejercicio 3 - TIR'!$E$18-'Ejercicio 3 - TIR'!$C$18)*('Ejercicio 3 - TIR'!$E$18-'Ejercicio 3 - TIR'!$D$18)*(1-F973)))</f>
        <v>43056.0739715506</v>
      </c>
      <c r="H973" s="27">
        <f ca="1" t="shared" ref="H973:L973" si="7246">RAND()</f>
        <v>0.609756944141993</v>
      </c>
      <c r="I973" s="28">
        <f ca="1">IF(H973&lt;=('Ejercicio 3 - TIR'!$D$18-'Ejercicio 3 - TIR'!$C$18)/('Ejercicio 3 - TIR'!$E$18-'Ejercicio 3 - TIR'!$C$18),'Ejercicio 3 - TIR'!$C$18+SQRT(('Ejercicio 3 - TIR'!$E$18-'Ejercicio 3 - TIR'!$C$18)*('Ejercicio 3 - TIR'!$D$18-'Ejercicio 3 - TIR'!$C$18)*H973),'Ejercicio 3 - TIR'!$E$18-SQRT(('Ejercicio 3 - TIR'!$E$18-'Ejercicio 3 - TIR'!$C$18)*('Ejercicio 3 - TIR'!$E$18-'Ejercicio 3 - TIR'!$D$18)*(1-H973)))</f>
        <v>39563.657335</v>
      </c>
      <c r="J973" s="27">
        <f ca="1" t="shared" si="7246"/>
        <v>0.349589231593093</v>
      </c>
      <c r="K973" s="28">
        <f ca="1">IF(J973&lt;=('Ejercicio 3 - TIR'!$D$18-'Ejercicio 3 - TIR'!$C$18)/('Ejercicio 3 - TIR'!$E$18-'Ejercicio 3 - TIR'!$C$18),'Ejercicio 3 - TIR'!$C$18+SQRT(('Ejercicio 3 - TIR'!$E$18-'Ejercicio 3 - TIR'!$C$18)*('Ejercicio 3 - TIR'!$D$18-'Ejercicio 3 - TIR'!$C$18)*J973),'Ejercicio 3 - TIR'!$E$18-SQRT(('Ejercicio 3 - TIR'!$E$18-'Ejercicio 3 - TIR'!$C$18)*('Ejercicio 3 - TIR'!$E$18-'Ejercicio 3 - TIR'!$D$18)*(1-J973)))</f>
        <v>37241.4352678847</v>
      </c>
      <c r="L973" s="27">
        <f ca="1" t="shared" si="7246"/>
        <v>0.313738325832863</v>
      </c>
      <c r="M973" s="28">
        <f ca="1">IF(L973&lt;=('Ejercicio 3 - TIR'!$D$18-'Ejercicio 3 - TIR'!$C$18)/('Ejercicio 3 - TIR'!$E$18-'Ejercicio 3 - TIR'!$C$18),'Ejercicio 3 - TIR'!$C$18+SQRT(('Ejercicio 3 - TIR'!$E$18-'Ejercicio 3 - TIR'!$C$18)*('Ejercicio 3 - TIR'!$D$18-'Ejercicio 3 - TIR'!$C$18)*L973),'Ejercicio 3 - TIR'!$E$18-SQRT(('Ejercicio 3 - TIR'!$E$18-'Ejercicio 3 - TIR'!$C$18)*('Ejercicio 3 - TIR'!$E$18-'Ejercicio 3 - TIR'!$D$18)*(1-L973)))</f>
        <v>36860.0837367287</v>
      </c>
      <c r="N973" s="27">
        <f ca="1" t="shared" ref="N973:R973" si="7247">RAND()</f>
        <v>0.204509873859946</v>
      </c>
      <c r="O973" s="28">
        <f ca="1">IF(N973&lt;=('Ejercicio 3 - TIR'!$D$18-'Ejercicio 3 - TIR'!$C$18)/('Ejercicio 3 - TIR'!$E$18-'Ejercicio 3 - TIR'!$C$18),'Ejercicio 3 - TIR'!$C$18+SQRT(('Ejercicio 3 - TIR'!$E$18-'Ejercicio 3 - TIR'!$C$18)*('Ejercicio 3 - TIR'!$D$18-'Ejercicio 3 - TIR'!$C$18)*N973),'Ejercicio 3 - TIR'!$E$18-SQRT(('Ejercicio 3 - TIR'!$E$18-'Ejercicio 3 - TIR'!$C$18)*('Ejercicio 3 - TIR'!$E$18-'Ejercicio 3 - TIR'!$D$18)*(1-N973)))</f>
        <v>35538.6353083582</v>
      </c>
      <c r="P973" s="27">
        <f ca="1" t="shared" si="7247"/>
        <v>0.230072351977719</v>
      </c>
      <c r="Q973" s="29">
        <f ca="1">IF(P973&lt;=('Ejercicio 3 - TIR'!$D$22-'Ejercicio 3 - TIR'!$C$22)/('Ejercicio 3 - TIR'!$E$22-'Ejercicio 3 - TIR'!$C$22),'Ejercicio 3 - TIR'!$C$22+SQRT(('Ejercicio 3 - TIR'!$E$22-'Ejercicio 3 - TIR'!$C$22)*('Ejercicio 3 - TIR'!$D$22-'Ejercicio 3 - TIR'!$C$22)*P973),'Ejercicio 3 - TIR'!$E$22-SQRT(('Ejercicio 3 - TIR'!$E$22-'Ejercicio 3 - TIR'!$C$22)*('Ejercicio 3 - TIR'!$E$22-'Ejercicio 3 - TIR'!$D$22)*(1-P973)))</f>
        <v>0.14035019001287</v>
      </c>
      <c r="R973" s="27">
        <f ca="1" t="shared" si="7247"/>
        <v>0.970045233918668</v>
      </c>
      <c r="S973" s="29">
        <f ca="1">IF(R973&lt;=('Ejercicio 3 - TIR'!$D$23-'Ejercicio 3 - TIR'!$C$23)/('Ejercicio 3 - TIR'!$E$23-'Ejercicio 3 - TIR'!$C$23),'Ejercicio 3 - TIR'!$C$23+SQRT(('Ejercicio 3 - TIR'!$E$23-'Ejercicio 3 - TIR'!$C$23)*('Ejercicio 3 - TIR'!$D$23-'Ejercicio 3 - TIR'!$C$23)*R973),'Ejercicio 3 - TIR'!$E$23-SQRT(('Ejercicio 3 - TIR'!$E$23-'Ejercicio 3 - TIR'!$C$23)*('Ejercicio 3 - TIR'!$E$23-'Ejercicio 3 - TIR'!$D$23)*(1-R973)))</f>
        <v>0.172657072862516</v>
      </c>
      <c r="T973" s="27">
        <f ca="1" t="shared" ref="T973:X973" si="7248">RAND()</f>
        <v>0.452308646662176</v>
      </c>
      <c r="U973" s="29">
        <f ca="1">IF(T973&lt;=('Ejercicio 3 - TIR'!$D$24-'Ejercicio 3 - TIR'!$C$24)/('Ejercicio 3 - TIR'!$E$24-'Ejercicio 3 - TIR'!$C$24),'Ejercicio 3 - TIR'!$C$24+SQRT(('Ejercicio 3 - TIR'!$E$24-'Ejercicio 3 - TIR'!$C$24)*('Ejercicio 3 - TIR'!$D$24-'Ejercicio 3 - TIR'!$C$24)*T973),'Ejercicio 3 - TIR'!$E$24-SQRT(('Ejercicio 3 - TIR'!$E$24-'Ejercicio 3 - TIR'!$C$24)*('Ejercicio 3 - TIR'!$E$24-'Ejercicio 3 - TIR'!$D$24)*(1-T973)))</f>
        <v>0.180839614540381</v>
      </c>
      <c r="V973" s="27">
        <f ca="1" t="shared" si="7248"/>
        <v>0.222190576729658</v>
      </c>
      <c r="W973" s="29">
        <f ca="1">IF(V973&lt;=('Ejercicio 3 - TIR'!$D$25-'Ejercicio 3 - TIR'!$C$25)/('Ejercicio 3 - TIR'!$E$25-'Ejercicio 3 - TIR'!$C$25),'Ejercicio 3 - TIR'!$C$25+SQRT(('Ejercicio 3 - TIR'!$E$25-'Ejercicio 3 - TIR'!$C$25)*('Ejercicio 3 - TIR'!$D$25-'Ejercicio 3 - TIR'!$C$25)*V973),'Ejercicio 3 - TIR'!$E$25-SQRT(('Ejercicio 3 - TIR'!$E$25-'Ejercicio 3 - TIR'!$C$25)*('Ejercicio 3 - TIR'!$E$25-'Ejercicio 3 - TIR'!$D$25)*(1-V973)))</f>
        <v>0.197637086137498</v>
      </c>
      <c r="X973" s="27">
        <f ca="1" t="shared" si="7248"/>
        <v>0.842429688989721</v>
      </c>
      <c r="Y973" s="29">
        <f ca="1">IF(X973&lt;=('Ejercicio 3 - TIR'!$D$26-'Ejercicio 3 - TIR'!$C$26)/('Ejercicio 3 - TIR'!$E$26-'Ejercicio 3 - TIR'!$C$26),'Ejercicio 3 - TIR'!$C$26+SQRT(('Ejercicio 3 - TIR'!$E$26-'Ejercicio 3 - TIR'!$C$26)*('Ejercicio 3 - TIR'!$D$26-'Ejercicio 3 - TIR'!$C$26)*X973),'Ejercicio 3 - TIR'!$E$26-SQRT(('Ejercicio 3 - TIR'!$E$26-'Ejercicio 3 - TIR'!$C$26)*('Ejercicio 3 - TIR'!$E$26-'Ejercicio 3 - TIR'!$D$26)*(1-X973)))</f>
        <v>0.250830158048843</v>
      </c>
      <c r="Z973" s="27">
        <f ca="1" t="shared" si="7144"/>
        <v>1.14035019001287</v>
      </c>
      <c r="AA973" s="27">
        <f ca="1" t="shared" si="7145"/>
        <v>1.33723971585871</v>
      </c>
      <c r="AB973" s="27">
        <f ca="1" t="shared" si="7146"/>
        <v>1.57906563062268</v>
      </c>
      <c r="AC973" s="27">
        <f ca="1" t="shared" si="7147"/>
        <v>1.89114756067882</v>
      </c>
      <c r="AD973" s="27">
        <f ca="1" t="shared" si="7148"/>
        <v>2.36550440221757</v>
      </c>
      <c r="AE973" s="26">
        <f ca="1" t="shared" si="7149"/>
        <v>4256.37948864893</v>
      </c>
      <c r="AF973" s="26">
        <f ca="1" t="shared" si="7150"/>
        <v>4991.27351215111</v>
      </c>
      <c r="AG973" s="26">
        <f ca="1" t="shared" si="7151"/>
        <v>5893.89349015414</v>
      </c>
      <c r="AH973" s="26">
        <f ca="1" t="shared" si="7152"/>
        <v>7058.74542555297</v>
      </c>
      <c r="AI973" s="26">
        <f ca="1" t="shared" si="7153"/>
        <v>8829.29165627096</v>
      </c>
      <c r="AJ973" s="28">
        <f ca="1" t="shared" si="7154"/>
        <v>49099.0021346659</v>
      </c>
      <c r="AK973" s="28">
        <f ca="1" t="shared" si="7155"/>
        <v>52906.0938929866</v>
      </c>
      <c r="AL973" s="28">
        <f ca="1" t="shared" si="7156"/>
        <v>58806.6704665761</v>
      </c>
      <c r="AM973" s="28">
        <f ca="1" t="shared" si="7157"/>
        <v>69707.8574451315</v>
      </c>
      <c r="AN973" s="28">
        <f ca="1" t="shared" si="7158"/>
        <v>84066.7982707261</v>
      </c>
      <c r="AO973" s="28">
        <f ca="1">C973/'Ejercicio 3 - TIR'!$D$7</f>
        <v>17046.3754966519</v>
      </c>
      <c r="AP973" s="28">
        <f ca="1" t="shared" si="7159"/>
        <v>32052.6266380141</v>
      </c>
      <c r="AQ973" s="28">
        <f ca="1" t="shared" si="7160"/>
        <v>35859.7183963347</v>
      </c>
      <c r="AR973" s="28">
        <f ca="1" t="shared" si="7161"/>
        <v>41760.2949699243</v>
      </c>
      <c r="AS973" s="28">
        <f ca="1" t="shared" si="7162"/>
        <v>52661.4819484797</v>
      </c>
      <c r="AT973" s="28">
        <f ca="1" t="shared" si="7163"/>
        <v>67020.4227740742</v>
      </c>
      <c r="AU973" s="28">
        <f ca="1">AP973*'Ejercicio 3 - TIR'!$D$5</f>
        <v>16026.313319007</v>
      </c>
      <c r="AV973" s="28">
        <f ca="1">AQ973*'Ejercicio 3 - TIR'!$D$5</f>
        <v>17929.8591981674</v>
      </c>
      <c r="AW973" s="28">
        <f ca="1">AR973*'Ejercicio 3 - TIR'!$D$5</f>
        <v>20880.1474849621</v>
      </c>
      <c r="AX973" s="28">
        <f ca="1">AS973*'Ejercicio 3 - TIR'!$D$5</f>
        <v>26330.7409742398</v>
      </c>
      <c r="AY973" s="28">
        <f ca="1">AT973*'Ejercicio 3 - TIR'!$D$5</f>
        <v>33510.2113870371</v>
      </c>
      <c r="AZ973" s="28">
        <f ca="1" t="shared" ref="AZ973:BD973" si="7249">AJ973-AU973-AE973</f>
        <v>28816.30932701</v>
      </c>
      <c r="BA973" s="28">
        <f ca="1" t="shared" si="7249"/>
        <v>29984.9611826681</v>
      </c>
      <c r="BB973" s="28">
        <f ca="1" t="shared" si="7249"/>
        <v>32032.6294914599</v>
      </c>
      <c r="BC973" s="28">
        <f ca="1" t="shared" si="7249"/>
        <v>36318.3710453387</v>
      </c>
      <c r="BD973" s="28">
        <f ca="1" t="shared" si="7249"/>
        <v>41727.295227418</v>
      </c>
      <c r="BE973" s="28">
        <f ca="1" t="shared" ref="BE973:BI973" si="7250">AZ973/Z973</f>
        <v>25269.7018682347</v>
      </c>
      <c r="BF973" s="28">
        <f ca="1" t="shared" si="7250"/>
        <v>22423.0261987196</v>
      </c>
      <c r="BG973" s="28">
        <f ca="1" t="shared" si="7250"/>
        <v>20285.8126161787</v>
      </c>
      <c r="BH973" s="28">
        <f ca="1" t="shared" si="7250"/>
        <v>19204.4088999075</v>
      </c>
      <c r="BI973" s="28">
        <f ca="1" t="shared" si="7250"/>
        <v>17639.9144251434</v>
      </c>
      <c r="BJ973" s="28">
        <f ca="1" t="shared" si="7166"/>
        <v>71738.3027196785</v>
      </c>
      <c r="BK973" s="28">
        <f ca="1" t="shared" si="7167"/>
        <v>40323.2762791838</v>
      </c>
      <c r="BL973" s="28">
        <f ca="1" t="shared" si="7168"/>
        <v>112061.578998862</v>
      </c>
      <c r="BM973" s="28">
        <f ca="1">BK973*'Ejercicio 3 - TIR'!$D$5</f>
        <v>20161.6381395919</v>
      </c>
      <c r="BN973" s="28">
        <f ca="1" t="shared" si="7169"/>
        <v>91899.9408592704</v>
      </c>
      <c r="BO973" s="28">
        <f ca="1" t="shared" si="7170"/>
        <v>38850.0400900195</v>
      </c>
      <c r="BP973" s="28">
        <f ca="1" t="shared" si="7171"/>
        <v>-115558.729824953</v>
      </c>
      <c r="BQ973" s="28">
        <f ca="1" t="shared" ref="BQ973:BT973" si="7251">BE973</f>
        <v>25269.7018682347</v>
      </c>
      <c r="BR973" s="28">
        <f ca="1" t="shared" si="7251"/>
        <v>22423.0261987196</v>
      </c>
      <c r="BS973" s="28">
        <f ca="1" t="shared" si="7251"/>
        <v>20285.8126161787</v>
      </c>
      <c r="BT973" s="28">
        <f ca="1" t="shared" si="7251"/>
        <v>19204.4088999075</v>
      </c>
      <c r="BU973" s="28">
        <f ca="1" t="shared" si="7173"/>
        <v>56489.954515163</v>
      </c>
      <c r="BV973" s="30">
        <f ca="1" t="shared" si="7174"/>
        <v>6.75143562382923</v>
      </c>
    </row>
    <row r="974" ht="15" customHeight="1" spans="1:74">
      <c r="A974" s="26">
        <v>973</v>
      </c>
      <c r="B974" s="27">
        <f ca="1" t="shared" ref="B974:F974" si="7252">RAND()</f>
        <v>0.519195222510777</v>
      </c>
      <c r="C974" s="28">
        <f ca="1">IF(B974&lt;=('Ejercicio 3 - TIR'!$D$13-'Ejercicio 3 - TIR'!$C$13)/('Ejercicio 3 - TIR'!$E$13-'Ejercicio 3 - TIR'!$C$13),'Ejercicio 3 - TIR'!$C$13+SQRT(('Ejercicio 3 - TIR'!$E$13-'Ejercicio 3 - TIR'!$C$13)*('Ejercicio 3 - TIR'!$D$13-'Ejercicio 3 - TIR'!$C$13)*B974),'Ejercicio 3 - TIR'!$E$13-SQRT(('Ejercicio 3 - TIR'!$E$13-'Ejercicio 3 - TIR'!$C$13)*('Ejercicio 3 - TIR'!$E$13-'Ejercicio 3 - TIR'!$D$13)*(1-B974)))</f>
        <v>75979.8889888688</v>
      </c>
      <c r="D974" s="27">
        <f ca="1" t="shared" si="7252"/>
        <v>0.0434916585635423</v>
      </c>
      <c r="E974" s="28">
        <f ca="1">IF(D974&lt;=('Ejercicio 3 - TIR'!$D$14-'Ejercicio 3 - TIR'!$C$14)/('Ejercicio 3 - TIR'!$E$14-'Ejercicio 3 - TIR'!$C$14),'Ejercicio 3 - TIR'!$C$14+SQRT(('Ejercicio 3 - TIR'!$E$14-'Ejercicio 3 - TIR'!$C$14)*('Ejercicio 3 - TIR'!$D$14-'Ejercicio 3 - TIR'!$C$14)*D974),'Ejercicio 3 - TIR'!$E$14-SQRT(('Ejercicio 3 - TIR'!$E$14-'Ejercicio 3 - TIR'!$C$14)*('Ejercicio 3 - TIR'!$E$14-'Ejercicio 3 - TIR'!$D$14)*(1-D974)))</f>
        <v>26806.0659988676</v>
      </c>
      <c r="F974" s="27">
        <f ca="1" t="shared" si="7252"/>
        <v>0.122174726261103</v>
      </c>
      <c r="G974" s="28">
        <f ca="1">IF(F974&lt;=('Ejercicio 3 - TIR'!$D$18-'Ejercicio 3 - TIR'!$C$18)/('Ejercicio 3 - TIR'!$E$18-'Ejercicio 3 - TIR'!$C$18),'Ejercicio 3 - TIR'!$C$18+SQRT(('Ejercicio 3 - TIR'!$E$18-'Ejercicio 3 - TIR'!$C$18)*('Ejercicio 3 - TIR'!$D$18-'Ejercicio 3 - TIR'!$C$18)*F974),'Ejercicio 3 - TIR'!$E$18-SQRT(('Ejercicio 3 - TIR'!$E$18-'Ejercicio 3 - TIR'!$C$18)*('Ejercicio 3 - TIR'!$E$18-'Ejercicio 3 - TIR'!$D$18)*(1-F974)))</f>
        <v>34280.9121620474</v>
      </c>
      <c r="H974" s="27">
        <f ca="1" t="shared" ref="H974:L974" si="7253">RAND()</f>
        <v>0.470071978393294</v>
      </c>
      <c r="I974" s="28">
        <f ca="1">IF(H974&lt;=('Ejercicio 3 - TIR'!$D$18-'Ejercicio 3 - TIR'!$C$18)/('Ejercicio 3 - TIR'!$E$18-'Ejercicio 3 - TIR'!$C$18),'Ejercicio 3 - TIR'!$C$18+SQRT(('Ejercicio 3 - TIR'!$E$18-'Ejercicio 3 - TIR'!$C$18)*('Ejercicio 3 - TIR'!$D$18-'Ejercicio 3 - TIR'!$C$18)*H974),'Ejercicio 3 - TIR'!$E$18-SQRT(('Ejercicio 3 - TIR'!$E$18-'Ejercicio 3 - TIR'!$C$18)*('Ejercicio 3 - TIR'!$E$18-'Ejercicio 3 - TIR'!$D$18)*(1-H974)))</f>
        <v>38397.0707249013</v>
      </c>
      <c r="J974" s="27">
        <f ca="1" t="shared" si="7253"/>
        <v>0.807807443741285</v>
      </c>
      <c r="K974" s="28">
        <f ca="1">IF(J974&lt;=('Ejercicio 3 - TIR'!$D$18-'Ejercicio 3 - TIR'!$C$18)/('Ejercicio 3 - TIR'!$E$18-'Ejercicio 3 - TIR'!$C$18),'Ejercicio 3 - TIR'!$C$18+SQRT(('Ejercicio 3 - TIR'!$E$18-'Ejercicio 3 - TIR'!$C$18)*('Ejercicio 3 - TIR'!$D$18-'Ejercicio 3 - TIR'!$C$18)*J974),'Ejercicio 3 - TIR'!$E$18-SQRT(('Ejercicio 3 - TIR'!$E$18-'Ejercicio 3 - TIR'!$C$18)*('Ejercicio 3 - TIR'!$E$18-'Ejercicio 3 - TIR'!$D$18)*(1-J974)))</f>
        <v>41203.3644210428</v>
      </c>
      <c r="L974" s="27">
        <f ca="1" t="shared" si="7253"/>
        <v>0.63051756878447</v>
      </c>
      <c r="M974" s="28">
        <f ca="1">IF(L974&lt;=('Ejercicio 3 - TIR'!$D$18-'Ejercicio 3 - TIR'!$C$18)/('Ejercicio 3 - TIR'!$E$18-'Ejercicio 3 - TIR'!$C$18),'Ejercicio 3 - TIR'!$C$18+SQRT(('Ejercicio 3 - TIR'!$E$18-'Ejercicio 3 - TIR'!$C$18)*('Ejercicio 3 - TIR'!$D$18-'Ejercicio 3 - TIR'!$C$18)*L974),'Ejercicio 3 - TIR'!$E$18-SQRT(('Ejercicio 3 - TIR'!$E$18-'Ejercicio 3 - TIR'!$C$18)*('Ejercicio 3 - TIR'!$E$18-'Ejercicio 3 - TIR'!$D$18)*(1-L974)))</f>
        <v>39725.1033576857</v>
      </c>
      <c r="N974" s="27">
        <f ca="1" t="shared" ref="N974:R974" si="7254">RAND()</f>
        <v>0.640613774666773</v>
      </c>
      <c r="O974" s="28">
        <f ca="1">IF(N974&lt;=('Ejercicio 3 - TIR'!$D$18-'Ejercicio 3 - TIR'!$C$18)/('Ejercicio 3 - TIR'!$E$18-'Ejercicio 3 - TIR'!$C$18),'Ejercicio 3 - TIR'!$C$18+SQRT(('Ejercicio 3 - TIR'!$E$18-'Ejercicio 3 - TIR'!$C$18)*('Ejercicio 3 - TIR'!$D$18-'Ejercicio 3 - TIR'!$C$18)*N974),'Ejercicio 3 - TIR'!$E$18-SQRT(('Ejercicio 3 - TIR'!$E$18-'Ejercicio 3 - TIR'!$C$18)*('Ejercicio 3 - TIR'!$E$18-'Ejercicio 3 - TIR'!$D$18)*(1-N974)))</f>
        <v>39802.6560788398</v>
      </c>
      <c r="P974" s="27">
        <f ca="1" t="shared" si="7254"/>
        <v>0.567756519610733</v>
      </c>
      <c r="Q974" s="29">
        <f ca="1">IF(P974&lt;=('Ejercicio 3 - TIR'!$D$22-'Ejercicio 3 - TIR'!$C$22)/('Ejercicio 3 - TIR'!$E$22-'Ejercicio 3 - TIR'!$C$22),'Ejercicio 3 - TIR'!$C$22+SQRT(('Ejercicio 3 - TIR'!$E$22-'Ejercicio 3 - TIR'!$C$22)*('Ejercicio 3 - TIR'!$D$22-'Ejercicio 3 - TIR'!$C$22)*P974),'Ejercicio 3 - TIR'!$E$22-SQRT(('Ejercicio 3 - TIR'!$E$22-'Ejercicio 3 - TIR'!$C$22)*('Ejercicio 3 - TIR'!$E$22-'Ejercicio 3 - TIR'!$D$22)*(1-P974)))</f>
        <v>0.152106662718479</v>
      </c>
      <c r="R974" s="27">
        <f ca="1" t="shared" si="7254"/>
        <v>0.643812088878531</v>
      </c>
      <c r="S974" s="29">
        <f ca="1">IF(R974&lt;=('Ejercicio 3 - TIR'!$D$23-'Ejercicio 3 - TIR'!$C$23)/('Ejercicio 3 - TIR'!$E$23-'Ejercicio 3 - TIR'!$C$23),'Ejercicio 3 - TIR'!$C$23+SQRT(('Ejercicio 3 - TIR'!$E$23-'Ejercicio 3 - TIR'!$C$23)*('Ejercicio 3 - TIR'!$D$23-'Ejercicio 3 - TIR'!$C$23)*R974),'Ejercicio 3 - TIR'!$E$23-SQRT(('Ejercicio 3 - TIR'!$E$23-'Ejercicio 3 - TIR'!$C$23)*('Ejercicio 3 - TIR'!$E$23-'Ejercicio 3 - TIR'!$D$23)*(1-R974)))</f>
        <v>0.154679292268607</v>
      </c>
      <c r="T974" s="27">
        <f ca="1" t="shared" ref="T974:X974" si="7255">RAND()</f>
        <v>0.506517583916904</v>
      </c>
      <c r="U974" s="29">
        <f ca="1">IF(T974&lt;=('Ejercicio 3 - TIR'!$D$24-'Ejercicio 3 - TIR'!$C$24)/('Ejercicio 3 - TIR'!$E$24-'Ejercicio 3 - TIR'!$C$24),'Ejercicio 3 - TIR'!$C$24+SQRT(('Ejercicio 3 - TIR'!$E$24-'Ejercicio 3 - TIR'!$C$24)*('Ejercicio 3 - TIR'!$D$24-'Ejercicio 3 - TIR'!$C$24)*T974),'Ejercicio 3 - TIR'!$E$24-SQRT(('Ejercicio 3 - TIR'!$E$24-'Ejercicio 3 - TIR'!$C$24)*('Ejercicio 3 - TIR'!$E$24-'Ejercicio 3 - TIR'!$D$24)*(1-T974)))</f>
        <v>0.182828091721938</v>
      </c>
      <c r="V974" s="27">
        <f ca="1" t="shared" si="7255"/>
        <v>0.430260824383615</v>
      </c>
      <c r="W974" s="29">
        <f ca="1">IF(V974&lt;=('Ejercicio 3 - TIR'!$D$25-'Ejercicio 3 - TIR'!$C$25)/('Ejercicio 3 - TIR'!$E$25-'Ejercicio 3 - TIR'!$C$25),'Ejercicio 3 - TIR'!$C$25+SQRT(('Ejercicio 3 - TIR'!$E$25-'Ejercicio 3 - TIR'!$C$25)*('Ejercicio 3 - TIR'!$D$25-'Ejercicio 3 - TIR'!$C$25)*V974),'Ejercicio 3 - TIR'!$E$25-SQRT(('Ejercicio 3 - TIR'!$E$25-'Ejercicio 3 - TIR'!$C$25)*('Ejercicio 3 - TIR'!$E$25-'Ejercicio 3 - TIR'!$D$25)*(1-V974)))</f>
        <v>0.20534479745139</v>
      </c>
      <c r="X974" s="27">
        <f ca="1" t="shared" si="7255"/>
        <v>0.0149501453692542</v>
      </c>
      <c r="Y974" s="29">
        <f ca="1">IF(X974&lt;=('Ejercicio 3 - TIR'!$D$26-'Ejercicio 3 - TIR'!$C$26)/('Ejercicio 3 - TIR'!$E$26-'Ejercicio 3 - TIR'!$C$26),'Ejercicio 3 - TIR'!$C$26+SQRT(('Ejercicio 3 - TIR'!$E$26-'Ejercicio 3 - TIR'!$C$26)*('Ejercicio 3 - TIR'!$D$26-'Ejercicio 3 - TIR'!$C$26)*X974),'Ejercicio 3 - TIR'!$E$26-SQRT(('Ejercicio 3 - TIR'!$E$26-'Ejercicio 3 - TIR'!$C$26)*('Ejercicio 3 - TIR'!$E$26-'Ejercicio 3 - TIR'!$D$26)*(1-X974)))</f>
        <v>0.196353376464289</v>
      </c>
      <c r="Z974" s="27">
        <f ca="1" t="shared" si="7144"/>
        <v>1.15210666271848</v>
      </c>
      <c r="AA974" s="27">
        <f ca="1" t="shared" si="7145"/>
        <v>1.33031370592572</v>
      </c>
      <c r="AB974" s="27">
        <f ca="1" t="shared" si="7146"/>
        <v>1.57353242217166</v>
      </c>
      <c r="AC974" s="27">
        <f ca="1" t="shared" si="7147"/>
        <v>1.89664911868569</v>
      </c>
      <c r="AD974" s="27">
        <f ca="1" t="shared" si="7148"/>
        <v>2.26906257710765</v>
      </c>
      <c r="AE974" s="26">
        <f ca="1" t="shared" si="7149"/>
        <v>4077.38123969905</v>
      </c>
      <c r="AF974" s="26">
        <f ca="1" t="shared" si="7150"/>
        <v>4708.06768416499</v>
      </c>
      <c r="AG974" s="26">
        <f ca="1" t="shared" si="7151"/>
        <v>5568.8347145586</v>
      </c>
      <c r="AH974" s="26">
        <f ca="1" t="shared" si="7152"/>
        <v>6712.36595105991</v>
      </c>
      <c r="AI974" s="26">
        <f ca="1" t="shared" si="7153"/>
        <v>8030.36166961445</v>
      </c>
      <c r="AJ974" s="28">
        <f ca="1" t="shared" si="7154"/>
        <v>39495.2673059618</v>
      </c>
      <c r="AK974" s="28">
        <f ca="1" t="shared" si="7155"/>
        <v>51080.1494527354</v>
      </c>
      <c r="AL974" s="28">
        <f ca="1" t="shared" si="7156"/>
        <v>64834.829819065</v>
      </c>
      <c r="AM974" s="28">
        <f ca="1" t="shared" si="7157"/>
        <v>75344.5822730527</v>
      </c>
      <c r="AN974" s="28">
        <f ca="1" t="shared" si="7158"/>
        <v>90314.7173779817</v>
      </c>
      <c r="AO974" s="28">
        <f ca="1">C974/'Ejercicio 3 - TIR'!$D$7</f>
        <v>15195.9777977738</v>
      </c>
      <c r="AP974" s="28">
        <f ca="1" t="shared" si="7159"/>
        <v>24299.289508188</v>
      </c>
      <c r="AQ974" s="28">
        <f ca="1" t="shared" si="7160"/>
        <v>35884.1716549616</v>
      </c>
      <c r="AR974" s="28">
        <f ca="1" t="shared" si="7161"/>
        <v>49638.8520212913</v>
      </c>
      <c r="AS974" s="28">
        <f ca="1" t="shared" si="7162"/>
        <v>60148.604475279</v>
      </c>
      <c r="AT974" s="28">
        <f ca="1" t="shared" si="7163"/>
        <v>75118.739580208</v>
      </c>
      <c r="AU974" s="28">
        <f ca="1">AP974*'Ejercicio 3 - TIR'!$D$5</f>
        <v>12149.644754094</v>
      </c>
      <c r="AV974" s="28">
        <f ca="1">AQ974*'Ejercicio 3 - TIR'!$D$5</f>
        <v>17942.0858274808</v>
      </c>
      <c r="AW974" s="28">
        <f ca="1">AR974*'Ejercicio 3 - TIR'!$D$5</f>
        <v>24819.4260106456</v>
      </c>
      <c r="AX974" s="28">
        <f ca="1">AS974*'Ejercicio 3 - TIR'!$D$5</f>
        <v>30074.3022376395</v>
      </c>
      <c r="AY974" s="28">
        <f ca="1">AT974*'Ejercicio 3 - TIR'!$D$5</f>
        <v>37559.369790104</v>
      </c>
      <c r="AZ974" s="28">
        <f ca="1" t="shared" ref="AZ974:BD974" si="7256">AJ974-AU974-AE974</f>
        <v>23268.2413121687</v>
      </c>
      <c r="BA974" s="28">
        <f ca="1" t="shared" si="7256"/>
        <v>28429.9959410896</v>
      </c>
      <c r="BB974" s="28">
        <f ca="1" t="shared" si="7256"/>
        <v>34446.5690938608</v>
      </c>
      <c r="BC974" s="28">
        <f ca="1" t="shared" si="7256"/>
        <v>38557.9140843533</v>
      </c>
      <c r="BD974" s="28">
        <f ca="1" t="shared" si="7256"/>
        <v>44724.9859182633</v>
      </c>
      <c r="BE974" s="28">
        <f ca="1" t="shared" ref="BE974:BI974" si="7257">AZ974/Z974</f>
        <v>20196.2561845321</v>
      </c>
      <c r="BF974" s="28">
        <f ca="1" t="shared" si="7257"/>
        <v>21370.896063426</v>
      </c>
      <c r="BG974" s="28">
        <f ca="1" t="shared" si="7257"/>
        <v>21891.235673632</v>
      </c>
      <c r="BH974" s="28">
        <f ca="1" t="shared" si="7257"/>
        <v>20329.4925268373</v>
      </c>
      <c r="BI974" s="28">
        <f ca="1" t="shared" si="7257"/>
        <v>19710.7767628312</v>
      </c>
      <c r="BJ974" s="28">
        <f ca="1" t="shared" si="7166"/>
        <v>60824.6411975082</v>
      </c>
      <c r="BK974" s="28">
        <f ca="1" t="shared" si="7167"/>
        <v>34480.6245434871</v>
      </c>
      <c r="BL974" s="28">
        <f ca="1" t="shared" si="7168"/>
        <v>95305.2657409954</v>
      </c>
      <c r="BM974" s="28">
        <f ca="1">BK974*'Ejercicio 3 - TIR'!$D$5</f>
        <v>17240.3122717436</v>
      </c>
      <c r="BN974" s="28">
        <f ca="1" t="shared" si="7169"/>
        <v>78064.9534692518</v>
      </c>
      <c r="BO974" s="28">
        <f ca="1" t="shared" si="7170"/>
        <v>34404.0548977545</v>
      </c>
      <c r="BP974" s="28">
        <f ca="1" t="shared" si="7171"/>
        <v>-102785.954987736</v>
      </c>
      <c r="BQ974" s="28">
        <f ca="1" t="shared" ref="BQ974:BT974" si="7258">BE974</f>
        <v>20196.2561845321</v>
      </c>
      <c r="BR974" s="28">
        <f ca="1" t="shared" si="7258"/>
        <v>21370.896063426</v>
      </c>
      <c r="BS974" s="28">
        <f ca="1" t="shared" si="7258"/>
        <v>21891.235673632</v>
      </c>
      <c r="BT974" s="28">
        <f ca="1" t="shared" si="7258"/>
        <v>20329.4925268373</v>
      </c>
      <c r="BU974" s="28">
        <f ca="1" t="shared" si="7173"/>
        <v>54114.8316605857</v>
      </c>
      <c r="BV974" s="30">
        <f ca="1" t="shared" si="7174"/>
        <v>9.06674818909257</v>
      </c>
    </row>
    <row r="975" ht="15" customHeight="1" spans="1:74">
      <c r="A975" s="26">
        <v>974</v>
      </c>
      <c r="B975" s="27">
        <f ca="1" t="shared" ref="B975:F975" si="7259">RAND()</f>
        <v>0.321195937165543</v>
      </c>
      <c r="C975" s="28">
        <f ca="1">IF(B975&lt;=('Ejercicio 3 - TIR'!$D$13-'Ejercicio 3 - TIR'!$C$13)/('Ejercicio 3 - TIR'!$E$13-'Ejercicio 3 - TIR'!$C$13),'Ejercicio 3 - TIR'!$C$13+SQRT(('Ejercicio 3 - TIR'!$E$13-'Ejercicio 3 - TIR'!$C$13)*('Ejercicio 3 - TIR'!$D$13-'Ejercicio 3 - TIR'!$C$13)*B975),'Ejercicio 3 - TIR'!$E$13-SQRT(('Ejercicio 3 - TIR'!$E$13-'Ejercicio 3 - TIR'!$C$13)*('Ejercicio 3 - TIR'!$E$13-'Ejercicio 3 - TIR'!$D$13)*(1-B975)))</f>
        <v>71459.4170451732</v>
      </c>
      <c r="D975" s="27">
        <f ca="1" t="shared" si="7259"/>
        <v>0.399335655679204</v>
      </c>
      <c r="E975" s="28">
        <f ca="1">IF(D975&lt;=('Ejercicio 3 - TIR'!$D$14-'Ejercicio 3 - TIR'!$C$14)/('Ejercicio 3 - TIR'!$E$14-'Ejercicio 3 - TIR'!$C$14),'Ejercicio 3 - TIR'!$C$14+SQRT(('Ejercicio 3 - TIR'!$E$14-'Ejercicio 3 - TIR'!$C$14)*('Ejercicio 3 - TIR'!$D$14-'Ejercicio 3 - TIR'!$C$14)*D975),'Ejercicio 3 - TIR'!$E$14-SQRT(('Ejercicio 3 - TIR'!$E$14-'Ejercicio 3 - TIR'!$C$14)*('Ejercicio 3 - TIR'!$E$14-'Ejercicio 3 - TIR'!$D$14)*(1-D975)))</f>
        <v>30507.9163695151</v>
      </c>
      <c r="F975" s="27">
        <f ca="1" t="shared" si="7259"/>
        <v>0.674900404707933</v>
      </c>
      <c r="G975" s="28">
        <f ca="1">IF(F975&lt;=('Ejercicio 3 - TIR'!$D$18-'Ejercicio 3 - TIR'!$C$18)/('Ejercicio 3 - TIR'!$E$18-'Ejercicio 3 - TIR'!$C$18),'Ejercicio 3 - TIR'!$C$18+SQRT(('Ejercicio 3 - TIR'!$E$18-'Ejercicio 3 - TIR'!$C$18)*('Ejercicio 3 - TIR'!$D$18-'Ejercicio 3 - TIR'!$C$18)*F975),'Ejercicio 3 - TIR'!$E$18-SQRT(('Ejercicio 3 - TIR'!$E$18-'Ejercicio 3 - TIR'!$C$18)*('Ejercicio 3 - TIR'!$E$18-'Ejercicio 3 - TIR'!$D$18)*(1-F975)))</f>
        <v>40062.1391628657</v>
      </c>
      <c r="H975" s="27">
        <f ca="1" t="shared" ref="H975:L975" si="7260">RAND()</f>
        <v>0.594387417314935</v>
      </c>
      <c r="I975" s="28">
        <f ca="1">IF(H975&lt;=('Ejercicio 3 - TIR'!$D$18-'Ejercicio 3 - TIR'!$C$18)/('Ejercicio 3 - TIR'!$E$18-'Ejercicio 3 - TIR'!$C$18),'Ejercicio 3 - TIR'!$C$18+SQRT(('Ejercicio 3 - TIR'!$E$18-'Ejercicio 3 - TIR'!$C$18)*('Ejercicio 3 - TIR'!$D$18-'Ejercicio 3 - TIR'!$C$18)*H975),'Ejercicio 3 - TIR'!$E$18-SQRT(('Ejercicio 3 - TIR'!$E$18-'Ejercicio 3 - TIR'!$C$18)*('Ejercicio 3 - TIR'!$E$18-'Ejercicio 3 - TIR'!$D$18)*(1-H975)))</f>
        <v>39442.3573644107</v>
      </c>
      <c r="J975" s="27">
        <f ca="1" t="shared" si="7260"/>
        <v>0.209182262466507</v>
      </c>
      <c r="K975" s="28">
        <f ca="1">IF(J975&lt;=('Ejercicio 3 - TIR'!$D$18-'Ejercicio 3 - TIR'!$C$18)/('Ejercicio 3 - TIR'!$E$18-'Ejercicio 3 - TIR'!$C$18),'Ejercicio 3 - TIR'!$C$18+SQRT(('Ejercicio 3 - TIR'!$E$18-'Ejercicio 3 - TIR'!$C$18)*('Ejercicio 3 - TIR'!$D$18-'Ejercicio 3 - TIR'!$C$18)*J975),'Ejercicio 3 - TIR'!$E$18-SQRT(('Ejercicio 3 - TIR'!$E$18-'Ejercicio 3 - TIR'!$C$18)*('Ejercicio 3 - TIR'!$E$18-'Ejercicio 3 - TIR'!$D$18)*(1-J975)))</f>
        <v>35601.5479440933</v>
      </c>
      <c r="L975" s="27">
        <f ca="1" t="shared" si="7260"/>
        <v>0.757012457896381</v>
      </c>
      <c r="M975" s="28">
        <f ca="1">IF(L975&lt;=('Ejercicio 3 - TIR'!$D$18-'Ejercicio 3 - TIR'!$C$18)/('Ejercicio 3 - TIR'!$E$18-'Ejercicio 3 - TIR'!$C$18),'Ejercicio 3 - TIR'!$C$18+SQRT(('Ejercicio 3 - TIR'!$E$18-'Ejercicio 3 - TIR'!$C$18)*('Ejercicio 3 - TIR'!$D$18-'Ejercicio 3 - TIR'!$C$18)*L975),'Ejercicio 3 - TIR'!$E$18-SQRT(('Ejercicio 3 - TIR'!$E$18-'Ejercicio 3 - TIR'!$C$18)*('Ejercicio 3 - TIR'!$E$18-'Ejercicio 3 - TIR'!$D$18)*(1-L975)))</f>
        <v>40731.0345916403</v>
      </c>
      <c r="N975" s="27">
        <f ca="1" t="shared" ref="N975:R975" si="7261">RAND()</f>
        <v>0.483929839212865</v>
      </c>
      <c r="O975" s="28">
        <f ca="1">IF(N975&lt;=('Ejercicio 3 - TIR'!$D$18-'Ejercicio 3 - TIR'!$C$18)/('Ejercicio 3 - TIR'!$E$18-'Ejercicio 3 - TIR'!$C$18),'Ejercicio 3 - TIR'!$C$18+SQRT(('Ejercicio 3 - TIR'!$E$18-'Ejercicio 3 - TIR'!$C$18)*('Ejercicio 3 - TIR'!$D$18-'Ejercicio 3 - TIR'!$C$18)*N975),'Ejercicio 3 - TIR'!$E$18-SQRT(('Ejercicio 3 - TIR'!$E$18-'Ejercicio 3 - TIR'!$C$18)*('Ejercicio 3 - TIR'!$E$18-'Ejercicio 3 - TIR'!$D$18)*(1-N975)))</f>
        <v>38519.9457675463</v>
      </c>
      <c r="P975" s="27">
        <f ca="1" t="shared" si="7261"/>
        <v>0.214207916768447</v>
      </c>
      <c r="Q975" s="29">
        <f ca="1">IF(P975&lt;=('Ejercicio 3 - TIR'!$D$22-'Ejercicio 3 - TIR'!$C$22)/('Ejercicio 3 - TIR'!$E$22-'Ejercicio 3 - TIR'!$C$22),'Ejercicio 3 - TIR'!$C$22+SQRT(('Ejercicio 3 - TIR'!$E$22-'Ejercicio 3 - TIR'!$C$22)*('Ejercicio 3 - TIR'!$D$22-'Ejercicio 3 - TIR'!$C$22)*P975),'Ejercicio 3 - TIR'!$E$22-SQRT(('Ejercicio 3 - TIR'!$E$22-'Ejercicio 3 - TIR'!$C$22)*('Ejercicio 3 - TIR'!$E$22-'Ejercicio 3 - TIR'!$D$22)*(1-P975)))</f>
        <v>0.139636044667478</v>
      </c>
      <c r="R975" s="27">
        <f ca="1" t="shared" si="7261"/>
        <v>0.244520470962582</v>
      </c>
      <c r="S975" s="29">
        <f ca="1">IF(R975&lt;=('Ejercicio 3 - TIR'!$D$23-'Ejercicio 3 - TIR'!$C$23)/('Ejercicio 3 - TIR'!$E$23-'Ejercicio 3 - TIR'!$C$23),'Ejercicio 3 - TIR'!$C$23+SQRT(('Ejercicio 3 - TIR'!$E$23-'Ejercicio 3 - TIR'!$C$23)*('Ejercicio 3 - TIR'!$D$23-'Ejercicio 3 - TIR'!$C$23)*R975),'Ejercicio 3 - TIR'!$E$23-SQRT(('Ejercicio 3 - TIR'!$E$23-'Ejercicio 3 - TIR'!$C$23)*('Ejercicio 3 - TIR'!$E$23-'Ejercicio 3 - TIR'!$D$23)*(1-R975)))</f>
        <v>0.140979438689647</v>
      </c>
      <c r="T975" s="27">
        <f ca="1" t="shared" ref="T975:X975" si="7262">RAND()</f>
        <v>0.362456302003405</v>
      </c>
      <c r="U975" s="29">
        <f ca="1">IF(T975&lt;=('Ejercicio 3 - TIR'!$D$24-'Ejercicio 3 - TIR'!$C$24)/('Ejercicio 3 - TIR'!$E$24-'Ejercicio 3 - TIR'!$C$24),'Ejercicio 3 - TIR'!$C$24+SQRT(('Ejercicio 3 - TIR'!$E$24-'Ejercicio 3 - TIR'!$C$24)*('Ejercicio 3 - TIR'!$D$24-'Ejercicio 3 - TIR'!$C$24)*T975),'Ejercicio 3 - TIR'!$E$24-SQRT(('Ejercicio 3 - TIR'!$E$24-'Ejercicio 3 - TIR'!$C$24)*('Ejercicio 3 - TIR'!$E$24-'Ejercicio 3 - TIR'!$D$24)*(1-T975)))</f>
        <v>0.177589096291962</v>
      </c>
      <c r="V975" s="27">
        <f ca="1" t="shared" si="7262"/>
        <v>0.0899510074168066</v>
      </c>
      <c r="W975" s="29">
        <f ca="1">IF(V975&lt;=('Ejercicio 3 - TIR'!$D$25-'Ejercicio 3 - TIR'!$C$25)/('Ejercicio 3 - TIR'!$E$25-'Ejercicio 3 - TIR'!$C$25),'Ejercicio 3 - TIR'!$C$25+SQRT(('Ejercicio 3 - TIR'!$E$25-'Ejercicio 3 - TIR'!$C$25)*('Ejercicio 3 - TIR'!$D$25-'Ejercicio 3 - TIR'!$C$25)*V975),'Ejercicio 3 - TIR'!$E$25-SQRT(('Ejercicio 3 - TIR'!$E$25-'Ejercicio 3 - TIR'!$C$25)*('Ejercicio 3 - TIR'!$E$25-'Ejercicio 3 - TIR'!$D$25)*(1-V975)))</f>
        <v>0.191221916520075</v>
      </c>
      <c r="X975" s="27">
        <f ca="1" t="shared" si="7262"/>
        <v>0.147350621912516</v>
      </c>
      <c r="Y975" s="29">
        <f ca="1">IF(X975&lt;=('Ejercicio 3 - TIR'!$D$26-'Ejercicio 3 - TIR'!$C$26)/('Ejercicio 3 - TIR'!$E$26-'Ejercicio 3 - TIR'!$C$26),'Ejercicio 3 - TIR'!$C$26+SQRT(('Ejercicio 3 - TIR'!$E$26-'Ejercicio 3 - TIR'!$C$26)*('Ejercicio 3 - TIR'!$D$26-'Ejercicio 3 - TIR'!$C$26)*X975),'Ejercicio 3 - TIR'!$E$26-SQRT(('Ejercicio 3 - TIR'!$E$26-'Ejercicio 3 - TIR'!$C$26)*('Ejercicio 3 - TIR'!$E$26-'Ejercicio 3 - TIR'!$D$26)*(1-X975)))</f>
        <v>0.209946094333573</v>
      </c>
      <c r="Z975" s="27">
        <f ca="1" t="shared" si="7144"/>
        <v>1.13963604466748</v>
      </c>
      <c r="AA975" s="27">
        <f ca="1" t="shared" si="7145"/>
        <v>1.30030129455519</v>
      </c>
      <c r="AB975" s="27">
        <f ca="1" t="shared" si="7146"/>
        <v>1.53122062636251</v>
      </c>
      <c r="AC975" s="27">
        <f ca="1" t="shared" si="7147"/>
        <v>1.82402356915062</v>
      </c>
      <c r="AD975" s="27">
        <f ca="1" t="shared" si="7148"/>
        <v>2.20697019346618</v>
      </c>
      <c r="AE975" s="26">
        <f ca="1" t="shared" si="7149"/>
        <v>4260.0047728853</v>
      </c>
      <c r="AF975" s="26">
        <f ca="1" t="shared" si="7150"/>
        <v>4860.57785458189</v>
      </c>
      <c r="AG975" s="26">
        <f ca="1" t="shared" si="7151"/>
        <v>5723.76348323381</v>
      </c>
      <c r="AH975" s="26">
        <f ca="1" t="shared" si="7152"/>
        <v>6818.2725062054</v>
      </c>
      <c r="AI975" s="26">
        <f ca="1" t="shared" si="7153"/>
        <v>8249.7421889852</v>
      </c>
      <c r="AJ975" s="28">
        <f ca="1" t="shared" si="7154"/>
        <v>45656.2578164863</v>
      </c>
      <c r="AK975" s="28">
        <f ca="1" t="shared" si="7155"/>
        <v>51286.9483412516</v>
      </c>
      <c r="AL975" s="28">
        <f ca="1" t="shared" si="7156"/>
        <v>54513.8245424296</v>
      </c>
      <c r="AM975" s="28">
        <f ca="1" t="shared" si="7157"/>
        <v>74294.3670910412</v>
      </c>
      <c r="AN975" s="28">
        <f ca="1" t="shared" si="7158"/>
        <v>85012.3721629083</v>
      </c>
      <c r="AO975" s="28">
        <f ca="1">C975/'Ejercicio 3 - TIR'!$D$7</f>
        <v>14291.8834090346</v>
      </c>
      <c r="AP975" s="28">
        <f ca="1" t="shared" si="7159"/>
        <v>31364.3744074516</v>
      </c>
      <c r="AQ975" s="28">
        <f ca="1" t="shared" si="7160"/>
        <v>36995.0649322169</v>
      </c>
      <c r="AR975" s="28">
        <f ca="1" t="shared" si="7161"/>
        <v>40221.9411333949</v>
      </c>
      <c r="AS975" s="28">
        <f ca="1" t="shared" si="7162"/>
        <v>60002.4836820066</v>
      </c>
      <c r="AT975" s="28">
        <f ca="1" t="shared" si="7163"/>
        <v>70720.4887538737</v>
      </c>
      <c r="AU975" s="28">
        <f ca="1">AP975*'Ejercicio 3 - TIR'!$D$5</f>
        <v>15682.1872037258</v>
      </c>
      <c r="AV975" s="28">
        <f ca="1">AQ975*'Ejercicio 3 - TIR'!$D$5</f>
        <v>18497.5324661085</v>
      </c>
      <c r="AW975" s="28">
        <f ca="1">AR975*'Ejercicio 3 - TIR'!$D$5</f>
        <v>20110.9705666975</v>
      </c>
      <c r="AX975" s="28">
        <f ca="1">AS975*'Ejercicio 3 - TIR'!$D$5</f>
        <v>30001.2418410033</v>
      </c>
      <c r="AY975" s="28">
        <f ca="1">AT975*'Ejercicio 3 - TIR'!$D$5</f>
        <v>35360.2443769368</v>
      </c>
      <c r="AZ975" s="28">
        <f ca="1" t="shared" ref="AZ975:BD975" si="7263">AJ975-AU975-AE975</f>
        <v>25714.0658398752</v>
      </c>
      <c r="BA975" s="28">
        <f ca="1" t="shared" si="7263"/>
        <v>27928.8380205612</v>
      </c>
      <c r="BB975" s="28">
        <f ca="1" t="shared" si="7263"/>
        <v>28679.0904924983</v>
      </c>
      <c r="BC975" s="28">
        <f ca="1" t="shared" si="7263"/>
        <v>37474.8527438325</v>
      </c>
      <c r="BD975" s="28">
        <f ca="1" t="shared" si="7263"/>
        <v>41402.3855969863</v>
      </c>
      <c r="BE975" s="28">
        <f ca="1" t="shared" ref="BE975:BI975" si="7264">AZ975/Z975</f>
        <v>22563.4016756446</v>
      </c>
      <c r="BF975" s="28">
        <f ca="1" t="shared" si="7264"/>
        <v>21478.7435323712</v>
      </c>
      <c r="BG975" s="28">
        <f ca="1" t="shared" si="7264"/>
        <v>18729.561239406</v>
      </c>
      <c r="BH975" s="28">
        <f ca="1" t="shared" si="7264"/>
        <v>20545.1581753865</v>
      </c>
      <c r="BI975" s="28">
        <f ca="1" t="shared" si="7264"/>
        <v>18759.8299784744</v>
      </c>
      <c r="BJ975" s="28">
        <f ca="1" t="shared" si="7166"/>
        <v>67330.0620922787</v>
      </c>
      <c r="BK975" s="28">
        <f ca="1" t="shared" si="7167"/>
        <v>31541.7606922333</v>
      </c>
      <c r="BL975" s="28">
        <f ca="1" t="shared" si="7168"/>
        <v>98871.822784512</v>
      </c>
      <c r="BM975" s="28">
        <f ca="1">BK975*'Ejercicio 3 - TIR'!$D$5</f>
        <v>15770.8803461166</v>
      </c>
      <c r="BN975" s="28">
        <f ca="1" t="shared" si="7169"/>
        <v>83100.9424383954</v>
      </c>
      <c r="BO975" s="28">
        <f ca="1" t="shared" si="7170"/>
        <v>37653.8580740324</v>
      </c>
      <c r="BP975" s="28">
        <f ca="1" t="shared" si="7171"/>
        <v>-101967.333414688</v>
      </c>
      <c r="BQ975" s="28">
        <f ca="1" t="shared" ref="BQ975:BT975" si="7265">BE975</f>
        <v>22563.4016756446</v>
      </c>
      <c r="BR975" s="28">
        <f ca="1" t="shared" si="7265"/>
        <v>21478.7435323712</v>
      </c>
      <c r="BS975" s="28">
        <f ca="1" t="shared" si="7265"/>
        <v>18729.561239406</v>
      </c>
      <c r="BT975" s="28">
        <f ca="1" t="shared" si="7265"/>
        <v>20545.1581753865</v>
      </c>
      <c r="BU975" s="28">
        <f ca="1" t="shared" si="7173"/>
        <v>56413.6880525068</v>
      </c>
      <c r="BV975" s="30">
        <f ca="1" t="shared" si="7174"/>
        <v>9.81012022828578</v>
      </c>
    </row>
    <row r="976" ht="15" customHeight="1" spans="1:74">
      <c r="A976" s="26">
        <v>975</v>
      </c>
      <c r="B976" s="27">
        <f ca="1" t="shared" ref="B976:F976" si="7266">RAND()</f>
        <v>0.716192137100888</v>
      </c>
      <c r="C976" s="28">
        <f ca="1">IF(B976&lt;=('Ejercicio 3 - TIR'!$D$13-'Ejercicio 3 - TIR'!$C$13)/('Ejercicio 3 - TIR'!$E$13-'Ejercicio 3 - TIR'!$C$13),'Ejercicio 3 - TIR'!$C$13+SQRT(('Ejercicio 3 - TIR'!$E$13-'Ejercicio 3 - TIR'!$C$13)*('Ejercicio 3 - TIR'!$D$13-'Ejercicio 3 - TIR'!$C$13)*B976),'Ejercicio 3 - TIR'!$E$13-SQRT(('Ejercicio 3 - TIR'!$E$13-'Ejercicio 3 - TIR'!$C$13)*('Ejercicio 3 - TIR'!$E$13-'Ejercicio 3 - TIR'!$D$13)*(1-B976)))</f>
        <v>81545.4765577939</v>
      </c>
      <c r="D976" s="27">
        <f ca="1" t="shared" si="7266"/>
        <v>0.129268629709897</v>
      </c>
      <c r="E976" s="28">
        <f ca="1">IF(D976&lt;=('Ejercicio 3 - TIR'!$D$14-'Ejercicio 3 - TIR'!$C$14)/('Ejercicio 3 - TIR'!$E$14-'Ejercicio 3 - TIR'!$C$14),'Ejercicio 3 - TIR'!$C$14+SQRT(('Ejercicio 3 - TIR'!$E$14-'Ejercicio 3 - TIR'!$C$14)*('Ejercicio 3 - TIR'!$D$14-'Ejercicio 3 - TIR'!$C$14)*D976),'Ejercicio 3 - TIR'!$E$14-SQRT(('Ejercicio 3 - TIR'!$E$14-'Ejercicio 3 - TIR'!$C$14)*('Ejercicio 3 - TIR'!$E$14-'Ejercicio 3 - TIR'!$D$14)*(1-D976)))</f>
        <v>28113.7031374623</v>
      </c>
      <c r="F976" s="27">
        <f ca="1" t="shared" si="7266"/>
        <v>0.75997946812191</v>
      </c>
      <c r="G976" s="28">
        <f ca="1">IF(F976&lt;=('Ejercicio 3 - TIR'!$D$18-'Ejercicio 3 - TIR'!$C$18)/('Ejercicio 3 - TIR'!$E$18-'Ejercicio 3 - TIR'!$C$18),'Ejercicio 3 - TIR'!$C$18+SQRT(('Ejercicio 3 - TIR'!$E$18-'Ejercicio 3 - TIR'!$C$18)*('Ejercicio 3 - TIR'!$D$18-'Ejercicio 3 - TIR'!$C$18)*F976),'Ejercicio 3 - TIR'!$E$18-SQRT(('Ejercicio 3 - TIR'!$E$18-'Ejercicio 3 - TIR'!$C$18)*('Ejercicio 3 - TIR'!$E$18-'Ejercicio 3 - TIR'!$D$18)*(1-F976)))</f>
        <v>40757.177838884</v>
      </c>
      <c r="H976" s="27">
        <f ca="1" t="shared" ref="H976:L976" si="7267">RAND()</f>
        <v>0.0139632637304952</v>
      </c>
      <c r="I976" s="28">
        <f ca="1">IF(H976&lt;=('Ejercicio 3 - TIR'!$D$18-'Ejercicio 3 - TIR'!$C$18)/('Ejercicio 3 - TIR'!$E$18-'Ejercicio 3 - TIR'!$C$18),'Ejercicio 3 - TIR'!$C$18+SQRT(('Ejercicio 3 - TIR'!$E$18-'Ejercicio 3 - TIR'!$C$18)*('Ejercicio 3 - TIR'!$D$18-'Ejercicio 3 - TIR'!$C$18)*H976),'Ejercicio 3 - TIR'!$E$18-SQRT(('Ejercicio 3 - TIR'!$E$18-'Ejercicio 3 - TIR'!$C$18)*('Ejercicio 3 - TIR'!$E$18-'Ejercicio 3 - TIR'!$D$18)*(1-H976)))</f>
        <v>31447.235143152</v>
      </c>
      <c r="J976" s="27">
        <f ca="1" t="shared" si="7267"/>
        <v>0.789628141263921</v>
      </c>
      <c r="K976" s="28">
        <f ca="1">IF(J976&lt;=('Ejercicio 3 - TIR'!$D$18-'Ejercicio 3 - TIR'!$C$18)/('Ejercicio 3 - TIR'!$E$18-'Ejercicio 3 - TIR'!$C$18),'Ejercicio 3 - TIR'!$C$18+SQRT(('Ejercicio 3 - TIR'!$E$18-'Ejercicio 3 - TIR'!$C$18)*('Ejercicio 3 - TIR'!$D$18-'Ejercicio 3 - TIR'!$C$18)*J976),'Ejercicio 3 - TIR'!$E$18-SQRT(('Ejercicio 3 - TIR'!$E$18-'Ejercicio 3 - TIR'!$C$18)*('Ejercicio 3 - TIR'!$E$18-'Ejercicio 3 - TIR'!$D$18)*(1-J976)))</f>
        <v>41027.8608527387</v>
      </c>
      <c r="L976" s="27">
        <f ca="1" t="shared" si="7267"/>
        <v>0.684356552579346</v>
      </c>
      <c r="M976" s="28">
        <f ca="1">IF(L976&lt;=('Ejercicio 3 - TIR'!$D$18-'Ejercicio 3 - TIR'!$C$18)/('Ejercicio 3 - TIR'!$E$18-'Ejercicio 3 - TIR'!$C$18),'Ejercicio 3 - TIR'!$C$18+SQRT(('Ejercicio 3 - TIR'!$E$18-'Ejercicio 3 - TIR'!$C$18)*('Ejercicio 3 - TIR'!$D$18-'Ejercicio 3 - TIR'!$C$18)*L976),'Ejercicio 3 - TIR'!$E$18-SQRT(('Ejercicio 3 - TIR'!$E$18-'Ejercicio 3 - TIR'!$C$18)*('Ejercicio 3 - TIR'!$E$18-'Ejercicio 3 - TIR'!$D$18)*(1-L976)))</f>
        <v>40134.4827041157</v>
      </c>
      <c r="N976" s="27">
        <f ca="1" t="shared" ref="N976:R976" si="7268">RAND()</f>
        <v>0.0242980357383904</v>
      </c>
      <c r="O976" s="28">
        <f ca="1">IF(N976&lt;=('Ejercicio 3 - TIR'!$D$18-'Ejercicio 3 - TIR'!$C$18)/('Ejercicio 3 - TIR'!$E$18-'Ejercicio 3 - TIR'!$C$18),'Ejercicio 3 - TIR'!$C$18+SQRT(('Ejercicio 3 - TIR'!$E$18-'Ejercicio 3 - TIR'!$C$18)*('Ejercicio 3 - TIR'!$D$18-'Ejercicio 3 - TIR'!$C$18)*N976),'Ejercicio 3 - TIR'!$E$18-SQRT(('Ejercicio 3 - TIR'!$E$18-'Ejercicio 3 - TIR'!$C$18)*('Ejercicio 3 - TIR'!$E$18-'Ejercicio 3 - TIR'!$D$18)*(1-N976)))</f>
        <v>31909.1111441607</v>
      </c>
      <c r="P976" s="27">
        <f ca="1" t="shared" si="7268"/>
        <v>0.911147898638368</v>
      </c>
      <c r="Q976" s="29">
        <f ca="1">IF(P976&lt;=('Ejercicio 3 - TIR'!$D$22-'Ejercicio 3 - TIR'!$C$22)/('Ejercicio 3 - TIR'!$E$22-'Ejercicio 3 - TIR'!$C$22),'Ejercicio 3 - TIR'!$C$22+SQRT(('Ejercicio 3 - TIR'!$E$22-'Ejercicio 3 - TIR'!$C$22)*('Ejercicio 3 - TIR'!$D$22-'Ejercicio 3 - TIR'!$C$22)*P976),'Ejercicio 3 - TIR'!$E$22-SQRT(('Ejercicio 3 - TIR'!$E$22-'Ejercicio 3 - TIR'!$C$22)*('Ejercicio 3 - TIR'!$E$22-'Ejercicio 3 - TIR'!$D$22)*(1-P976)))</f>
        <v>0.167353507108651</v>
      </c>
      <c r="R976" s="27">
        <f ca="1" t="shared" si="7268"/>
        <v>0.534390607902293</v>
      </c>
      <c r="S976" s="29">
        <f ca="1">IF(R976&lt;=('Ejercicio 3 - TIR'!$D$23-'Ejercicio 3 - TIR'!$C$23)/('Ejercicio 3 - TIR'!$E$23-'Ejercicio 3 - TIR'!$C$23),'Ejercicio 3 - TIR'!$C$23+SQRT(('Ejercicio 3 - TIR'!$E$23-'Ejercicio 3 - TIR'!$C$23)*('Ejercicio 3 - TIR'!$D$23-'Ejercicio 3 - TIR'!$C$23)*R976),'Ejercicio 3 - TIR'!$E$23-SQRT(('Ejercicio 3 - TIR'!$E$23-'Ejercicio 3 - TIR'!$C$23)*('Ejercicio 3 - TIR'!$E$23-'Ejercicio 3 - TIR'!$D$23)*(1-R976)))</f>
        <v>0.151050096618885</v>
      </c>
      <c r="T976" s="27">
        <f ca="1" t="shared" ref="T976:X976" si="7269">RAND()</f>
        <v>0.470587002943968</v>
      </c>
      <c r="U976" s="29">
        <f ca="1">IF(T976&lt;=('Ejercicio 3 - TIR'!$D$24-'Ejercicio 3 - TIR'!$C$24)/('Ejercicio 3 - TIR'!$E$24-'Ejercicio 3 - TIR'!$C$24),'Ejercicio 3 - TIR'!$C$24+SQRT(('Ejercicio 3 - TIR'!$E$24-'Ejercicio 3 - TIR'!$C$24)*('Ejercicio 3 - TIR'!$D$24-'Ejercicio 3 - TIR'!$C$24)*T976),'Ejercicio 3 - TIR'!$E$24-SQRT(('Ejercicio 3 - TIR'!$E$24-'Ejercicio 3 - TIR'!$C$24)*('Ejercicio 3 - TIR'!$E$24-'Ejercicio 3 - TIR'!$D$24)*(1-T976)))</f>
        <v>0.181498618313664</v>
      </c>
      <c r="V976" s="27">
        <f ca="1" t="shared" si="7269"/>
        <v>0.946133702978432</v>
      </c>
      <c r="W976" s="29">
        <f ca="1">IF(V976&lt;=('Ejercicio 3 - TIR'!$D$25-'Ejercicio 3 - TIR'!$C$25)/('Ejercicio 3 - TIR'!$E$25-'Ejercicio 3 - TIR'!$C$25),'Ejercicio 3 - TIR'!$C$25+SQRT(('Ejercicio 3 - TIR'!$E$25-'Ejercicio 3 - TIR'!$C$25)*('Ejercicio 3 - TIR'!$D$25-'Ejercicio 3 - TIR'!$C$25)*V976),'Ejercicio 3 - TIR'!$E$25-SQRT(('Ejercicio 3 - TIR'!$E$25-'Ejercicio 3 - TIR'!$C$25)*('Ejercicio 3 - TIR'!$E$25-'Ejercicio 3 - TIR'!$D$25)*(1-V976)))</f>
        <v>0.236269303019311</v>
      </c>
      <c r="X976" s="27">
        <f ca="1" t="shared" si="7269"/>
        <v>0.0122696564975471</v>
      </c>
      <c r="Y976" s="29">
        <f ca="1">IF(X976&lt;=('Ejercicio 3 - TIR'!$D$26-'Ejercicio 3 - TIR'!$C$26)/('Ejercicio 3 - TIR'!$E$26-'Ejercicio 3 - TIR'!$C$26),'Ejercicio 3 - TIR'!$C$26+SQRT(('Ejercicio 3 - TIR'!$E$26-'Ejercicio 3 - TIR'!$C$26)*('Ejercicio 3 - TIR'!$D$26-'Ejercicio 3 - TIR'!$C$26)*X976),'Ejercicio 3 - TIR'!$E$26-SQRT(('Ejercicio 3 - TIR'!$E$26-'Ejercicio 3 - TIR'!$C$26)*('Ejercicio 3 - TIR'!$E$26-'Ejercicio 3 - TIR'!$D$26)*(1-X976)))</f>
        <v>0.195755699135933</v>
      </c>
      <c r="Z976" s="27">
        <f ca="1" t="shared" si="7144"/>
        <v>1.16735350710865</v>
      </c>
      <c r="AA976" s="27">
        <f ca="1" t="shared" si="7145"/>
        <v>1.34368236714581</v>
      </c>
      <c r="AB976" s="27">
        <f ca="1" t="shared" si="7146"/>
        <v>1.58755886023521</v>
      </c>
      <c r="AC976" s="27">
        <f ca="1" t="shared" si="7147"/>
        <v>1.96265028564511</v>
      </c>
      <c r="AD976" s="27">
        <f ca="1" t="shared" si="7148"/>
        <v>2.34685026447091</v>
      </c>
      <c r="AE976" s="26">
        <f ca="1" t="shared" si="7149"/>
        <v>4704.9268178658</v>
      </c>
      <c r="AF976" s="26">
        <f ca="1" t="shared" si="7150"/>
        <v>5415.60646828921</v>
      </c>
      <c r="AG976" s="26">
        <f ca="1" t="shared" si="7151"/>
        <v>6398.53155961425</v>
      </c>
      <c r="AH976" s="26">
        <f ca="1" t="shared" si="7152"/>
        <v>7910.30815155137</v>
      </c>
      <c r="AI976" s="26">
        <f ca="1" t="shared" si="7153"/>
        <v>9458.79605413898</v>
      </c>
      <c r="AJ976" s="28">
        <f ca="1" t="shared" si="7154"/>
        <v>47578.0344900723</v>
      </c>
      <c r="AK976" s="28">
        <f ca="1" t="shared" si="7155"/>
        <v>42255.0953573414</v>
      </c>
      <c r="AL976" s="28">
        <f ca="1" t="shared" si="7156"/>
        <v>65134.1440132624</v>
      </c>
      <c r="AM976" s="28">
        <f ca="1" t="shared" si="7157"/>
        <v>78769.9539434515</v>
      </c>
      <c r="AN976" s="28">
        <f ca="1" t="shared" si="7158"/>
        <v>74885.9059277051</v>
      </c>
      <c r="AO976" s="28">
        <f ca="1">C976/'Ejercicio 3 - TIR'!$D$7</f>
        <v>16309.0953115588</v>
      </c>
      <c r="AP976" s="28">
        <f ca="1" t="shared" si="7159"/>
        <v>31268.9391785135</v>
      </c>
      <c r="AQ976" s="28">
        <f ca="1" t="shared" si="7160"/>
        <v>25946.0000457826</v>
      </c>
      <c r="AR976" s="28">
        <f ca="1" t="shared" si="7161"/>
        <v>48825.0487017037</v>
      </c>
      <c r="AS976" s="28">
        <f ca="1" t="shared" si="7162"/>
        <v>62460.8586318927</v>
      </c>
      <c r="AT976" s="28">
        <f ca="1" t="shared" si="7163"/>
        <v>58576.8106161463</v>
      </c>
      <c r="AU976" s="28">
        <f ca="1">AP976*'Ejercicio 3 - TIR'!$D$5</f>
        <v>15634.4695892567</v>
      </c>
      <c r="AV976" s="28">
        <f ca="1">AQ976*'Ejercicio 3 - TIR'!$D$5</f>
        <v>12973.0000228913</v>
      </c>
      <c r="AW976" s="28">
        <f ca="1">AR976*'Ejercicio 3 - TIR'!$D$5</f>
        <v>24412.5243508518</v>
      </c>
      <c r="AX976" s="28">
        <f ca="1">AS976*'Ejercicio 3 - TIR'!$D$5</f>
        <v>31230.4293159463</v>
      </c>
      <c r="AY976" s="28">
        <f ca="1">AT976*'Ejercicio 3 - TIR'!$D$5</f>
        <v>29288.4053080732</v>
      </c>
      <c r="AZ976" s="28">
        <f ca="1" t="shared" ref="AZ976:BD976" si="7270">AJ976-AU976-AE976</f>
        <v>27238.6380829497</v>
      </c>
      <c r="BA976" s="28">
        <f ca="1" t="shared" si="7270"/>
        <v>23866.4888661609</v>
      </c>
      <c r="BB976" s="28">
        <f ca="1" t="shared" si="7270"/>
        <v>34323.0881027964</v>
      </c>
      <c r="BC976" s="28">
        <f ca="1" t="shared" si="7270"/>
        <v>39629.2164759538</v>
      </c>
      <c r="BD976" s="28">
        <f ca="1" t="shared" si="7270"/>
        <v>36138.704565493</v>
      </c>
      <c r="BE976" s="28">
        <f ca="1" t="shared" ref="BE976:BI976" si="7271">AZ976/Z976</f>
        <v>23333.667065785</v>
      </c>
      <c r="BF976" s="28">
        <f ca="1" t="shared" si="7271"/>
        <v>17762.001980317</v>
      </c>
      <c r="BG976" s="28">
        <f ca="1" t="shared" si="7271"/>
        <v>21620.0412863503</v>
      </c>
      <c r="BH976" s="28">
        <f ca="1" t="shared" si="7271"/>
        <v>20191.6850728849</v>
      </c>
      <c r="BI976" s="28">
        <f ca="1" t="shared" si="7271"/>
        <v>15398.8113824724</v>
      </c>
      <c r="BJ976" s="28">
        <f ca="1" t="shared" si="7166"/>
        <v>65978.6516434099</v>
      </c>
      <c r="BK976" s="28">
        <f ca="1" t="shared" si="7167"/>
        <v>38275.004645213</v>
      </c>
      <c r="BL976" s="28">
        <f ca="1" t="shared" si="7168"/>
        <v>104253.656288623</v>
      </c>
      <c r="BM976" s="28">
        <f ca="1">BK976*'Ejercicio 3 - TIR'!$D$5</f>
        <v>19137.5023226065</v>
      </c>
      <c r="BN976" s="28">
        <f ca="1" t="shared" si="7169"/>
        <v>85116.1539660164</v>
      </c>
      <c r="BO976" s="28">
        <f ca="1" t="shared" si="7170"/>
        <v>36268.2507932416</v>
      </c>
      <c r="BP976" s="28">
        <f ca="1" t="shared" si="7171"/>
        <v>-109659.179695256</v>
      </c>
      <c r="BQ976" s="28">
        <f ca="1" t="shared" ref="BQ976:BT976" si="7272">BE976</f>
        <v>23333.667065785</v>
      </c>
      <c r="BR976" s="28">
        <f ca="1" t="shared" si="7272"/>
        <v>17762.001980317</v>
      </c>
      <c r="BS976" s="28">
        <f ca="1" t="shared" si="7272"/>
        <v>21620.0412863503</v>
      </c>
      <c r="BT976" s="28">
        <f ca="1" t="shared" si="7272"/>
        <v>20191.6850728849</v>
      </c>
      <c r="BU976" s="28">
        <f ca="1" t="shared" si="7173"/>
        <v>51667.062175714</v>
      </c>
      <c r="BV976" s="30">
        <f ca="1" t="shared" si="7174"/>
        <v>6.26785706740414</v>
      </c>
    </row>
    <row r="977" ht="15" customHeight="1" spans="1:74">
      <c r="A977" s="26">
        <v>976</v>
      </c>
      <c r="B977" s="27">
        <f ca="1" t="shared" ref="B977:F977" si="7273">RAND()</f>
        <v>0.472769879910535</v>
      </c>
      <c r="C977" s="28">
        <f ca="1">IF(B977&lt;=('Ejercicio 3 - TIR'!$D$13-'Ejercicio 3 - TIR'!$C$13)/('Ejercicio 3 - TIR'!$E$13-'Ejercicio 3 - TIR'!$C$13),'Ejercicio 3 - TIR'!$C$13+SQRT(('Ejercicio 3 - TIR'!$E$13-'Ejercicio 3 - TIR'!$C$13)*('Ejercicio 3 - TIR'!$D$13-'Ejercicio 3 - TIR'!$C$13)*B977),'Ejercicio 3 - TIR'!$E$13-SQRT(('Ejercicio 3 - TIR'!$E$13-'Ejercicio 3 - TIR'!$C$13)*('Ejercicio 3 - TIR'!$E$13-'Ejercicio 3 - TIR'!$D$13)*(1-B977)))</f>
        <v>74846.9456306524</v>
      </c>
      <c r="D977" s="27">
        <f ca="1" t="shared" si="7273"/>
        <v>0.627174860745572</v>
      </c>
      <c r="E977" s="28">
        <f ca="1">IF(D977&lt;=('Ejercicio 3 - TIR'!$D$14-'Ejercicio 3 - TIR'!$C$14)/('Ejercicio 3 - TIR'!$E$14-'Ejercicio 3 - TIR'!$C$14),'Ejercicio 3 - TIR'!$C$14+SQRT(('Ejercicio 3 - TIR'!$E$14-'Ejercicio 3 - TIR'!$C$14)*('Ejercicio 3 - TIR'!$D$14-'Ejercicio 3 - TIR'!$C$14)*D977),'Ejercicio 3 - TIR'!$E$14-SQRT(('Ejercicio 3 - TIR'!$E$14-'Ejercicio 3 - TIR'!$C$14)*('Ejercicio 3 - TIR'!$E$14-'Ejercicio 3 - TIR'!$D$14)*(1-D977)))</f>
        <v>32521.7802326915</v>
      </c>
      <c r="F977" s="27">
        <f ca="1" t="shared" si="7273"/>
        <v>0.162391389295293</v>
      </c>
      <c r="G977" s="28">
        <f ca="1">IF(F977&lt;=('Ejercicio 3 - TIR'!$D$18-'Ejercicio 3 - TIR'!$C$18)/('Ejercicio 3 - TIR'!$E$18-'Ejercicio 3 - TIR'!$C$18),'Ejercicio 3 - TIR'!$C$18+SQRT(('Ejercicio 3 - TIR'!$E$18-'Ejercicio 3 - TIR'!$C$18)*('Ejercicio 3 - TIR'!$D$18-'Ejercicio 3 - TIR'!$C$18)*F977),'Ejercicio 3 - TIR'!$E$18-SQRT(('Ejercicio 3 - TIR'!$E$18-'Ejercicio 3 - TIR'!$C$18)*('Ejercicio 3 - TIR'!$E$18-'Ejercicio 3 - TIR'!$D$18)*(1-F977)))</f>
        <v>34935.4542237057</v>
      </c>
      <c r="H977" s="27">
        <f ca="1" t="shared" ref="H977:L977" si="7274">RAND()</f>
        <v>0.881040754547748</v>
      </c>
      <c r="I977" s="28">
        <f ca="1">IF(H977&lt;=('Ejercicio 3 - TIR'!$D$18-'Ejercicio 3 - TIR'!$C$18)/('Ejercicio 3 - TIR'!$E$18-'Ejercicio 3 - TIR'!$C$18),'Ejercicio 3 - TIR'!$C$18+SQRT(('Ejercicio 3 - TIR'!$E$18-'Ejercicio 3 - TIR'!$C$18)*('Ejercicio 3 - TIR'!$D$18-'Ejercicio 3 - TIR'!$C$18)*H977),'Ejercicio 3 - TIR'!$E$18-SQRT(('Ejercicio 3 - TIR'!$E$18-'Ejercicio 3 - TIR'!$C$18)*('Ejercicio 3 - TIR'!$E$18-'Ejercicio 3 - TIR'!$D$18)*(1-H977)))</f>
        <v>42013.0377623882</v>
      </c>
      <c r="J977" s="27">
        <f ca="1" t="shared" si="7274"/>
        <v>0.703386578114146</v>
      </c>
      <c r="K977" s="28">
        <f ca="1">IF(J977&lt;=('Ejercicio 3 - TIR'!$D$18-'Ejercicio 3 - TIR'!$C$18)/('Ejercicio 3 - TIR'!$E$18-'Ejercicio 3 - TIR'!$C$18),'Ejercicio 3 - TIR'!$C$18+SQRT(('Ejercicio 3 - TIR'!$E$18-'Ejercicio 3 - TIR'!$C$18)*('Ejercicio 3 - TIR'!$D$18-'Ejercicio 3 - TIR'!$C$18)*J977),'Ejercicio 3 - TIR'!$E$18-SQRT(('Ejercicio 3 - TIR'!$E$18-'Ejercicio 3 - TIR'!$C$18)*('Ejercicio 3 - TIR'!$E$18-'Ejercicio 3 - TIR'!$D$18)*(1-J977)))</f>
        <v>40283.4327481272</v>
      </c>
      <c r="L977" s="27">
        <f ca="1" t="shared" si="7274"/>
        <v>0.197273320203046</v>
      </c>
      <c r="M977" s="28">
        <f ca="1">IF(L977&lt;=('Ejercicio 3 - TIR'!$D$18-'Ejercicio 3 - TIR'!$C$18)/('Ejercicio 3 - TIR'!$E$18-'Ejercicio 3 - TIR'!$C$18),'Ejercicio 3 - TIR'!$C$18+SQRT(('Ejercicio 3 - TIR'!$E$18-'Ejercicio 3 - TIR'!$C$18)*('Ejercicio 3 - TIR'!$D$18-'Ejercicio 3 - TIR'!$C$18)*L977),'Ejercicio 3 - TIR'!$E$18-SQRT(('Ejercicio 3 - TIR'!$E$18-'Ejercicio 3 - TIR'!$C$18)*('Ejercicio 3 - TIR'!$E$18-'Ejercicio 3 - TIR'!$D$18)*(1-L977)))</f>
        <v>35439.7608431306</v>
      </c>
      <c r="N977" s="27">
        <f ca="1" t="shared" ref="N977:R977" si="7275">RAND()</f>
        <v>0.726346700389463</v>
      </c>
      <c r="O977" s="28">
        <f ca="1">IF(N977&lt;=('Ejercicio 3 - TIR'!$D$18-'Ejercicio 3 - TIR'!$C$18)/('Ejercicio 3 - TIR'!$E$18-'Ejercicio 3 - TIR'!$C$18),'Ejercicio 3 - TIR'!$C$18+SQRT(('Ejercicio 3 - TIR'!$E$18-'Ejercicio 3 - TIR'!$C$18)*('Ejercicio 3 - TIR'!$D$18-'Ejercicio 3 - TIR'!$C$18)*N977),'Ejercicio 3 - TIR'!$E$18-SQRT(('Ejercicio 3 - TIR'!$E$18-'Ejercicio 3 - TIR'!$C$18)*('Ejercicio 3 - TIR'!$E$18-'Ejercicio 3 - TIR'!$D$18)*(1-N977)))</f>
        <v>40469.658128707</v>
      </c>
      <c r="P977" s="27">
        <f ca="1" t="shared" si="7275"/>
        <v>0.725611047855272</v>
      </c>
      <c r="Q977" s="29">
        <f ca="1">IF(P977&lt;=('Ejercicio 3 - TIR'!$D$22-'Ejercicio 3 - TIR'!$C$22)/('Ejercicio 3 - TIR'!$E$22-'Ejercicio 3 - TIR'!$C$22),'Ejercicio 3 - TIR'!$C$22+SQRT(('Ejercicio 3 - TIR'!$E$22-'Ejercicio 3 - TIR'!$C$22)*('Ejercicio 3 - TIR'!$D$22-'Ejercicio 3 - TIR'!$C$22)*P977),'Ejercicio 3 - TIR'!$E$22-SQRT(('Ejercicio 3 - TIR'!$E$22-'Ejercicio 3 - TIR'!$C$22)*('Ejercicio 3 - TIR'!$E$22-'Ejercicio 3 - TIR'!$D$22)*(1-P977)))</f>
        <v>0.157776136387646</v>
      </c>
      <c r="R977" s="27">
        <f ca="1" t="shared" si="7275"/>
        <v>0.967296798727084</v>
      </c>
      <c r="S977" s="29">
        <f ca="1">IF(R977&lt;=('Ejercicio 3 - TIR'!$D$23-'Ejercicio 3 - TIR'!$C$23)/('Ejercicio 3 - TIR'!$E$23-'Ejercicio 3 - TIR'!$C$23),'Ejercicio 3 - TIR'!$C$23+SQRT(('Ejercicio 3 - TIR'!$E$23-'Ejercicio 3 - TIR'!$C$23)*('Ejercicio 3 - TIR'!$D$23-'Ejercicio 3 - TIR'!$C$23)*R977),'Ejercicio 3 - TIR'!$E$23-SQRT(('Ejercicio 3 - TIR'!$E$23-'Ejercicio 3 - TIR'!$C$23)*('Ejercicio 3 - TIR'!$E$23-'Ejercicio 3 - TIR'!$D$23)*(1-R977)))</f>
        <v>0.172327597358633</v>
      </c>
      <c r="T977" s="27">
        <f ca="1" t="shared" ref="T977:X977" si="7276">RAND()</f>
        <v>0.135703560491099</v>
      </c>
      <c r="U977" s="29">
        <f ca="1">IF(T977&lt;=('Ejercicio 3 - TIR'!$D$24-'Ejercicio 3 - TIR'!$C$24)/('Ejercicio 3 - TIR'!$E$24-'Ejercicio 3 - TIR'!$C$24),'Ejercicio 3 - TIR'!$C$24+SQRT(('Ejercicio 3 - TIR'!$E$24-'Ejercicio 3 - TIR'!$C$24)*('Ejercicio 3 - TIR'!$D$24-'Ejercicio 3 - TIR'!$C$24)*T977),'Ejercicio 3 - TIR'!$E$24-SQRT(('Ejercicio 3 - TIR'!$E$24-'Ejercicio 3 - TIR'!$C$24)*('Ejercicio 3 - TIR'!$E$24-'Ejercicio 3 - TIR'!$D$24)*(1-T977)))</f>
        <v>0.166881275930193</v>
      </c>
      <c r="V977" s="27">
        <f ca="1" t="shared" si="7276"/>
        <v>0.914687302448425</v>
      </c>
      <c r="W977" s="29">
        <f ca="1">IF(V977&lt;=('Ejercicio 3 - TIR'!$D$25-'Ejercicio 3 - TIR'!$C$25)/('Ejercicio 3 - TIR'!$E$25-'Ejercicio 3 - TIR'!$C$25),'Ejercicio 3 - TIR'!$C$25+SQRT(('Ejercicio 3 - TIR'!$E$25-'Ejercicio 3 - TIR'!$C$25)*('Ejercicio 3 - TIR'!$D$25-'Ejercicio 3 - TIR'!$C$25)*V977),'Ejercicio 3 - TIR'!$E$25-SQRT(('Ejercicio 3 - TIR'!$E$25-'Ejercicio 3 - TIR'!$C$25)*('Ejercicio 3 - TIR'!$E$25-'Ejercicio 3 - TIR'!$D$25)*(1-V977)))</f>
        <v>0.232720114542321</v>
      </c>
      <c r="X977" s="27">
        <f ca="1" t="shared" si="7276"/>
        <v>0.411848743268929</v>
      </c>
      <c r="Y977" s="29">
        <f ca="1">IF(X977&lt;=('Ejercicio 3 - TIR'!$D$26-'Ejercicio 3 - TIR'!$C$26)/('Ejercicio 3 - TIR'!$E$26-'Ejercicio 3 - TIR'!$C$26),'Ejercicio 3 - TIR'!$C$26+SQRT(('Ejercicio 3 - TIR'!$E$26-'Ejercicio 3 - TIR'!$C$26)*('Ejercicio 3 - TIR'!$D$26-'Ejercicio 3 - TIR'!$C$26)*X977),'Ejercicio 3 - TIR'!$E$26-SQRT(('Ejercicio 3 - TIR'!$E$26-'Ejercicio 3 - TIR'!$C$26)*('Ejercicio 3 - TIR'!$E$26-'Ejercicio 3 - TIR'!$D$26)*(1-X977)))</f>
        <v>0.223643839854477</v>
      </c>
      <c r="Z977" s="27">
        <f ca="1" t="shared" si="7144"/>
        <v>1.15777613638765</v>
      </c>
      <c r="AA977" s="27">
        <f ca="1" t="shared" si="7145"/>
        <v>1.35729291625049</v>
      </c>
      <c r="AB977" s="27">
        <f ca="1" t="shared" si="7146"/>
        <v>1.58379968992538</v>
      </c>
      <c r="AC977" s="27">
        <f ca="1" t="shared" si="7147"/>
        <v>1.95238173517691</v>
      </c>
      <c r="AD977" s="27">
        <f ca="1" t="shared" si="7148"/>
        <v>2.38901988329362</v>
      </c>
      <c r="AE977" s="26">
        <f ca="1" t="shared" si="7149"/>
        <v>5131.16083356218</v>
      </c>
      <c r="AF977" s="26">
        <f ca="1" t="shared" si="7150"/>
        <v>6015.40145167067</v>
      </c>
      <c r="AG977" s="26">
        <f ca="1" t="shared" si="7151"/>
        <v>7019.25932115781</v>
      </c>
      <c r="AH977" s="26">
        <f ca="1" t="shared" si="7152"/>
        <v>8652.78215437991</v>
      </c>
      <c r="AI977" s="26">
        <f ca="1" t="shared" si="7153"/>
        <v>10587.9235808097</v>
      </c>
      <c r="AJ977" s="28">
        <f ca="1" t="shared" si="7154"/>
        <v>40447.4352140694</v>
      </c>
      <c r="AK977" s="28">
        <f ca="1" t="shared" si="7155"/>
        <v>57023.9985450538</v>
      </c>
      <c r="AL977" s="28">
        <f ca="1" t="shared" si="7156"/>
        <v>63800.8882956139</v>
      </c>
      <c r="AM977" s="28">
        <f ca="1" t="shared" si="7157"/>
        <v>69191.9417691661</v>
      </c>
      <c r="AN977" s="28">
        <f ca="1" t="shared" si="7158"/>
        <v>96682.8179395766</v>
      </c>
      <c r="AO977" s="28">
        <f ca="1">C977/'Ejercicio 3 - TIR'!$D$7</f>
        <v>14969.3891261305</v>
      </c>
      <c r="AP977" s="28">
        <f ca="1" t="shared" si="7159"/>
        <v>25478.0460879389</v>
      </c>
      <c r="AQ977" s="28">
        <f ca="1" t="shared" si="7160"/>
        <v>42054.6094189234</v>
      </c>
      <c r="AR977" s="28">
        <f ca="1" t="shared" si="7161"/>
        <v>48831.4991694834</v>
      </c>
      <c r="AS977" s="28">
        <f ca="1" t="shared" si="7162"/>
        <v>54222.5526430356</v>
      </c>
      <c r="AT977" s="28">
        <f ca="1" t="shared" si="7163"/>
        <v>81713.4288134461</v>
      </c>
      <c r="AU977" s="28">
        <f ca="1">AP977*'Ejercicio 3 - TIR'!$D$5</f>
        <v>12739.0230439695</v>
      </c>
      <c r="AV977" s="28">
        <f ca="1">AQ977*'Ejercicio 3 - TIR'!$D$5</f>
        <v>21027.3047094617</v>
      </c>
      <c r="AW977" s="28">
        <f ca="1">AR977*'Ejercicio 3 - TIR'!$D$5</f>
        <v>24415.7495847417</v>
      </c>
      <c r="AX977" s="28">
        <f ca="1">AS977*'Ejercicio 3 - TIR'!$D$5</f>
        <v>27111.2763215178</v>
      </c>
      <c r="AY977" s="28">
        <f ca="1">AT977*'Ejercicio 3 - TIR'!$D$5</f>
        <v>40856.714406723</v>
      </c>
      <c r="AZ977" s="28">
        <f ca="1" t="shared" ref="AZ977:BD977" si="7277">AJ977-AU977-AE977</f>
        <v>22577.2513365378</v>
      </c>
      <c r="BA977" s="28">
        <f ca="1" t="shared" si="7277"/>
        <v>29981.2923839215</v>
      </c>
      <c r="BB977" s="28">
        <f ca="1" t="shared" si="7277"/>
        <v>32365.8793897144</v>
      </c>
      <c r="BC977" s="28">
        <f ca="1" t="shared" si="7277"/>
        <v>33427.8832932684</v>
      </c>
      <c r="BD977" s="28">
        <f ca="1" t="shared" si="7277"/>
        <v>45238.1799520438</v>
      </c>
      <c r="BE977" s="28">
        <f ca="1" t="shared" ref="BE977:BI977" si="7278">AZ977/Z977</f>
        <v>19500.5326392204</v>
      </c>
      <c r="BF977" s="28">
        <f ca="1" t="shared" si="7278"/>
        <v>22089.036216843</v>
      </c>
      <c r="BG977" s="28">
        <f ca="1" t="shared" si="7278"/>
        <v>20435.5889167015</v>
      </c>
      <c r="BH977" s="28">
        <f ca="1" t="shared" si="7278"/>
        <v>17121.5918951625</v>
      </c>
      <c r="BI977" s="28">
        <f ca="1" t="shared" si="7278"/>
        <v>18935.8741919201</v>
      </c>
      <c r="BJ977" s="28">
        <f ca="1" t="shared" si="7166"/>
        <v>77695.1796160055</v>
      </c>
      <c r="BK977" s="28">
        <f ca="1" t="shared" si="7167"/>
        <v>35762.1682630851</v>
      </c>
      <c r="BL977" s="28">
        <f ca="1" t="shared" si="7168"/>
        <v>113457.347879091</v>
      </c>
      <c r="BM977" s="28">
        <f ca="1">BK977*'Ejercicio 3 - TIR'!$D$5</f>
        <v>17881.0841315425</v>
      </c>
      <c r="BN977" s="28">
        <f ca="1" t="shared" si="7169"/>
        <v>95576.263747548</v>
      </c>
      <c r="BO977" s="28">
        <f ca="1" t="shared" si="7170"/>
        <v>40006.4747957567</v>
      </c>
      <c r="BP977" s="28">
        <f ca="1" t="shared" si="7171"/>
        <v>-107368.725863344</v>
      </c>
      <c r="BQ977" s="28">
        <f ca="1" t="shared" ref="BQ977:BT977" si="7279">BE977</f>
        <v>19500.5326392204</v>
      </c>
      <c r="BR977" s="28">
        <f ca="1" t="shared" si="7279"/>
        <v>22089.036216843</v>
      </c>
      <c r="BS977" s="28">
        <f ca="1" t="shared" si="7279"/>
        <v>20435.5889167015</v>
      </c>
      <c r="BT977" s="28">
        <f ca="1" t="shared" si="7279"/>
        <v>17121.5918951625</v>
      </c>
      <c r="BU977" s="28">
        <f ca="1" t="shared" si="7173"/>
        <v>58942.3489876768</v>
      </c>
      <c r="BV977" s="30">
        <f ca="1" t="shared" si="7174"/>
        <v>7.56328851826629</v>
      </c>
    </row>
    <row r="978" ht="15" customHeight="1" spans="1:74">
      <c r="A978" s="26">
        <v>977</v>
      </c>
      <c r="B978" s="27">
        <f ca="1" t="shared" ref="B978:F978" si="7280">RAND()</f>
        <v>0.561885098089454</v>
      </c>
      <c r="C978" s="28">
        <f ca="1">IF(B978&lt;=('Ejercicio 3 - TIR'!$D$13-'Ejercicio 3 - TIR'!$C$13)/('Ejercicio 3 - TIR'!$E$13-'Ejercicio 3 - TIR'!$C$13),'Ejercicio 3 - TIR'!$C$13+SQRT(('Ejercicio 3 - TIR'!$E$13-'Ejercicio 3 - TIR'!$C$13)*('Ejercicio 3 - TIR'!$D$13-'Ejercicio 3 - TIR'!$C$13)*B978),'Ejercicio 3 - TIR'!$E$13-SQRT(('Ejercicio 3 - TIR'!$E$13-'Ejercicio 3 - TIR'!$C$13)*('Ejercicio 3 - TIR'!$E$13-'Ejercicio 3 - TIR'!$D$13)*(1-B978)))</f>
        <v>77071.025267303</v>
      </c>
      <c r="D978" s="27">
        <f ca="1" t="shared" si="7280"/>
        <v>0.138195278737568</v>
      </c>
      <c r="E978" s="28">
        <f ca="1">IF(D978&lt;=('Ejercicio 3 - TIR'!$D$14-'Ejercicio 3 - TIR'!$C$14)/('Ejercicio 3 - TIR'!$E$14-'Ejercicio 3 - TIR'!$C$14),'Ejercicio 3 - TIR'!$C$14+SQRT(('Ejercicio 3 - TIR'!$E$14-'Ejercicio 3 - TIR'!$C$14)*('Ejercicio 3 - TIR'!$D$14-'Ejercicio 3 - TIR'!$C$14)*D978),'Ejercicio 3 - TIR'!$E$14-SQRT(('Ejercicio 3 - TIR'!$E$14-'Ejercicio 3 - TIR'!$C$14)*('Ejercicio 3 - TIR'!$E$14-'Ejercicio 3 - TIR'!$D$14)*(1-D978)))</f>
        <v>28219.4170132677</v>
      </c>
      <c r="F978" s="27">
        <f ca="1" t="shared" si="7280"/>
        <v>0.972780301449581</v>
      </c>
      <c r="G978" s="28">
        <f ca="1">IF(F978&lt;=('Ejercicio 3 - TIR'!$D$18-'Ejercicio 3 - TIR'!$C$18)/('Ejercicio 3 - TIR'!$E$18-'Ejercicio 3 - TIR'!$C$18),'Ejercicio 3 - TIR'!$C$18+SQRT(('Ejercicio 3 - TIR'!$E$18-'Ejercicio 3 - TIR'!$C$18)*('Ejercicio 3 - TIR'!$D$18-'Ejercicio 3 - TIR'!$C$18)*F978),'Ejercicio 3 - TIR'!$E$18-SQRT(('Ejercicio 3 - TIR'!$E$18-'Ejercicio 3 - TIR'!$C$18)*('Ejercicio 3 - TIR'!$E$18-'Ejercicio 3 - TIR'!$D$18)*(1-F978)))</f>
        <v>43571.1972174994</v>
      </c>
      <c r="H978" s="27">
        <f ca="1" t="shared" ref="H978:L978" si="7281">RAND()</f>
        <v>0.390356085056513</v>
      </c>
      <c r="I978" s="28">
        <f ca="1">IF(H978&lt;=('Ejercicio 3 - TIR'!$D$18-'Ejercicio 3 - TIR'!$C$18)/('Ejercicio 3 - TIR'!$E$18-'Ejercicio 3 - TIR'!$C$18),'Ejercicio 3 - TIR'!$C$18+SQRT(('Ejercicio 3 - TIR'!$E$18-'Ejercicio 3 - TIR'!$C$18)*('Ejercicio 3 - TIR'!$D$18-'Ejercicio 3 - TIR'!$C$18)*H978),'Ejercicio 3 - TIR'!$E$18-SQRT(('Ejercicio 3 - TIR'!$E$18-'Ejercicio 3 - TIR'!$C$18)*('Ejercicio 3 - TIR'!$E$18-'Ejercicio 3 - TIR'!$D$18)*(1-H978)))</f>
        <v>37652.0201749915</v>
      </c>
      <c r="J978" s="27">
        <f ca="1" t="shared" si="7281"/>
        <v>0.0156129487603283</v>
      </c>
      <c r="K978" s="28">
        <f ca="1">IF(J978&lt;=('Ejercicio 3 - TIR'!$D$18-'Ejercicio 3 - TIR'!$C$18)/('Ejercicio 3 - TIR'!$E$18-'Ejercicio 3 - TIR'!$C$18),'Ejercicio 3 - TIR'!$C$18+SQRT(('Ejercicio 3 - TIR'!$E$18-'Ejercicio 3 - TIR'!$C$18)*('Ejercicio 3 - TIR'!$D$18-'Ejercicio 3 - TIR'!$C$18)*J978),'Ejercicio 3 - TIR'!$E$18-SQRT(('Ejercicio 3 - TIR'!$E$18-'Ejercicio 3 - TIR'!$C$18)*('Ejercicio 3 - TIR'!$E$18-'Ejercicio 3 - TIR'!$D$18)*(1-J978)))</f>
        <v>31530.3405875978</v>
      </c>
      <c r="L978" s="27">
        <f ca="1" t="shared" si="7281"/>
        <v>0.267601681168461</v>
      </c>
      <c r="M978" s="28">
        <f ca="1">IF(L978&lt;=('Ejercicio 3 - TIR'!$D$18-'Ejercicio 3 - TIR'!$C$18)/('Ejercicio 3 - TIR'!$E$18-'Ejercicio 3 - TIR'!$C$18),'Ejercicio 3 - TIR'!$C$18+SQRT(('Ejercicio 3 - TIR'!$E$18-'Ejercicio 3 - TIR'!$C$18)*('Ejercicio 3 - TIR'!$D$18-'Ejercicio 3 - TIR'!$C$18)*L978),'Ejercicio 3 - TIR'!$E$18-SQRT(('Ejercicio 3 - TIR'!$E$18-'Ejercicio 3 - TIR'!$C$18)*('Ejercicio 3 - TIR'!$E$18-'Ejercicio 3 - TIR'!$D$18)*(1-L978)))</f>
        <v>36335.6335259601</v>
      </c>
      <c r="N978" s="27">
        <f ca="1" t="shared" ref="N978:R978" si="7282">RAND()</f>
        <v>0.894371650745255</v>
      </c>
      <c r="O978" s="28">
        <f ca="1">IF(N978&lt;=('Ejercicio 3 - TIR'!$D$18-'Ejercicio 3 - TIR'!$C$18)/('Ejercicio 3 - TIR'!$E$18-'Ejercicio 3 - TIR'!$C$18),'Ejercicio 3 - TIR'!$C$18+SQRT(('Ejercicio 3 - TIR'!$E$18-'Ejercicio 3 - TIR'!$C$18)*('Ejercicio 3 - TIR'!$D$18-'Ejercicio 3 - TIR'!$C$18)*N978),'Ejercicio 3 - TIR'!$E$18-SQRT(('Ejercicio 3 - TIR'!$E$18-'Ejercicio 3 - TIR'!$C$18)*('Ejercicio 3 - TIR'!$E$18-'Ejercicio 3 - TIR'!$D$18)*(1-N978)))</f>
        <v>42185.3728143667</v>
      </c>
      <c r="P978" s="27">
        <f ca="1" t="shared" si="7282"/>
        <v>0.0391787758957833</v>
      </c>
      <c r="Q978" s="29">
        <f ca="1">IF(P978&lt;=('Ejercicio 3 - TIR'!$D$22-'Ejercicio 3 - TIR'!$C$22)/('Ejercicio 3 - TIR'!$E$22-'Ejercicio 3 - TIR'!$C$22),'Ejercicio 3 - TIR'!$C$22+SQRT(('Ejercicio 3 - TIR'!$E$22-'Ejercicio 3 - TIR'!$C$22)*('Ejercicio 3 - TIR'!$D$22-'Ejercicio 3 - TIR'!$C$22)*P978),'Ejercicio 3 - TIR'!$E$22-SQRT(('Ejercicio 3 - TIR'!$E$22-'Ejercicio 3 - TIR'!$C$22)*('Ejercicio 3 - TIR'!$E$22-'Ejercicio 3 - TIR'!$D$22)*(1-P978)))</f>
        <v>0.128397725680945</v>
      </c>
      <c r="R978" s="27">
        <f ca="1" t="shared" si="7282"/>
        <v>0.481117489851497</v>
      </c>
      <c r="S978" s="29">
        <f ca="1">IF(R978&lt;=('Ejercicio 3 - TIR'!$D$23-'Ejercicio 3 - TIR'!$C$23)/('Ejercicio 3 - TIR'!$E$23-'Ejercicio 3 - TIR'!$C$23),'Ejercicio 3 - TIR'!$C$23+SQRT(('Ejercicio 3 - TIR'!$E$23-'Ejercicio 3 - TIR'!$C$23)*('Ejercicio 3 - TIR'!$D$23-'Ejercicio 3 - TIR'!$C$23)*R978),'Ejercicio 3 - TIR'!$E$23-SQRT(('Ejercicio 3 - TIR'!$E$23-'Ejercicio 3 - TIR'!$C$23)*('Ejercicio 3 - TIR'!$E$23-'Ejercicio 3 - TIR'!$D$23)*(1-R978)))</f>
        <v>0.149428073021058</v>
      </c>
      <c r="T978" s="27">
        <f ca="1" t="shared" ref="T978:X978" si="7283">RAND()</f>
        <v>0.38640226335019</v>
      </c>
      <c r="U978" s="29">
        <f ca="1">IF(T978&lt;=('Ejercicio 3 - TIR'!$D$24-'Ejercicio 3 - TIR'!$C$24)/('Ejercicio 3 - TIR'!$E$24-'Ejercicio 3 - TIR'!$C$24),'Ejercicio 3 - TIR'!$C$24+SQRT(('Ejercicio 3 - TIR'!$E$24-'Ejercicio 3 - TIR'!$C$24)*('Ejercicio 3 - TIR'!$D$24-'Ejercicio 3 - TIR'!$C$24)*T978),'Ejercicio 3 - TIR'!$E$24-SQRT(('Ejercicio 3 - TIR'!$E$24-'Ejercicio 3 - TIR'!$C$24)*('Ejercicio 3 - TIR'!$E$24-'Ejercicio 3 - TIR'!$D$24)*(1-T978)))</f>
        <v>0.178485869357199</v>
      </c>
      <c r="V978" s="27">
        <f ca="1" t="shared" si="7283"/>
        <v>0.805945644071056</v>
      </c>
      <c r="W978" s="29">
        <f ca="1">IF(V978&lt;=('Ejercicio 3 - TIR'!$D$25-'Ejercicio 3 - TIR'!$C$25)/('Ejercicio 3 - TIR'!$E$25-'Ejercicio 3 - TIR'!$C$25),'Ejercicio 3 - TIR'!$C$25+SQRT(('Ejercicio 3 - TIR'!$E$25-'Ejercicio 3 - TIR'!$C$25)*('Ejercicio 3 - TIR'!$D$25-'Ejercicio 3 - TIR'!$C$25)*V978),'Ejercicio 3 - TIR'!$E$25-SQRT(('Ejercicio 3 - TIR'!$E$25-'Ejercicio 3 - TIR'!$C$25)*('Ejercicio 3 - TIR'!$E$25-'Ejercicio 3 - TIR'!$D$25)*(1-V978)))</f>
        <v>0.223938721333148</v>
      </c>
      <c r="X978" s="27">
        <f ca="1" t="shared" si="7283"/>
        <v>0.232864367276795</v>
      </c>
      <c r="Y978" s="29">
        <f ca="1">IF(X978&lt;=('Ejercicio 3 - TIR'!$D$26-'Ejercicio 3 - TIR'!$C$26)/('Ejercicio 3 - TIR'!$E$26-'Ejercicio 3 - TIR'!$C$26),'Ejercicio 3 - TIR'!$C$26+SQRT(('Ejercicio 3 - TIR'!$E$26-'Ejercicio 3 - TIR'!$C$26)*('Ejercicio 3 - TIR'!$D$26-'Ejercicio 3 - TIR'!$C$26)*X978),'Ejercicio 3 - TIR'!$E$26-SQRT(('Ejercicio 3 - TIR'!$E$26-'Ejercicio 3 - TIR'!$C$26)*('Ejercicio 3 - TIR'!$E$26-'Ejercicio 3 - TIR'!$D$26)*(1-X978)))</f>
        <v>0.21507456463525</v>
      </c>
      <c r="Z978" s="27">
        <f ca="1" t="shared" si="7144"/>
        <v>1.12839772568095</v>
      </c>
      <c r="AA978" s="27">
        <f ca="1" t="shared" si="7145"/>
        <v>1.29701202343079</v>
      </c>
      <c r="AB978" s="27">
        <f ca="1" t="shared" si="7146"/>
        <v>1.52851034199958</v>
      </c>
      <c r="AC978" s="27">
        <f ca="1" t="shared" si="7147"/>
        <v>1.87080299353146</v>
      </c>
      <c r="AD978" s="27">
        <f ca="1" t="shared" si="7148"/>
        <v>2.27316513288356</v>
      </c>
      <c r="AE978" s="26">
        <f ca="1" t="shared" si="7149"/>
        <v>3623.30896454575</v>
      </c>
      <c r="AF978" s="26">
        <f ca="1" t="shared" si="7150"/>
        <v>4164.73304107775</v>
      </c>
      <c r="AG978" s="26">
        <f ca="1" t="shared" si="7151"/>
        <v>4908.07903855516</v>
      </c>
      <c r="AH978" s="26">
        <f ca="1" t="shared" si="7152"/>
        <v>6007.18798265123</v>
      </c>
      <c r="AI978" s="26">
        <f ca="1" t="shared" si="7153"/>
        <v>7299.18132270205</v>
      </c>
      <c r="AJ978" s="28">
        <f ca="1" t="shared" si="7154"/>
        <v>49165.6398454223</v>
      </c>
      <c r="AK978" s="28">
        <f ca="1" t="shared" si="7155"/>
        <v>48835.1228734228</v>
      </c>
      <c r="AL978" s="28">
        <f ca="1" t="shared" si="7156"/>
        <v>48194.4516749123</v>
      </c>
      <c r="AM978" s="28">
        <f ca="1" t="shared" si="7157"/>
        <v>67976.811972228</v>
      </c>
      <c r="AN978" s="28">
        <f ca="1" t="shared" si="7158"/>
        <v>95894.3185993123</v>
      </c>
      <c r="AO978" s="28">
        <f ca="1">C978/'Ejercicio 3 - TIR'!$D$7</f>
        <v>15414.2050534606</v>
      </c>
      <c r="AP978" s="28">
        <f ca="1" t="shared" si="7159"/>
        <v>33751.4347919617</v>
      </c>
      <c r="AQ978" s="28">
        <f ca="1" t="shared" si="7160"/>
        <v>33420.9178199622</v>
      </c>
      <c r="AR978" s="28">
        <f ca="1" t="shared" si="7161"/>
        <v>32780.2466214517</v>
      </c>
      <c r="AS978" s="28">
        <f ca="1" t="shared" si="7162"/>
        <v>52562.6069187674</v>
      </c>
      <c r="AT978" s="28">
        <f ca="1" t="shared" si="7163"/>
        <v>80480.1135458517</v>
      </c>
      <c r="AU978" s="28">
        <f ca="1">AP978*'Ejercicio 3 - TIR'!$D$5</f>
        <v>16875.7173959808</v>
      </c>
      <c r="AV978" s="28">
        <f ca="1">AQ978*'Ejercicio 3 - TIR'!$D$5</f>
        <v>16710.4589099811</v>
      </c>
      <c r="AW978" s="28">
        <f ca="1">AR978*'Ejercicio 3 - TIR'!$D$5</f>
        <v>16390.1233107258</v>
      </c>
      <c r="AX978" s="28">
        <f ca="1">AS978*'Ejercicio 3 - TIR'!$D$5</f>
        <v>26281.3034593837</v>
      </c>
      <c r="AY978" s="28">
        <f ca="1">AT978*'Ejercicio 3 - TIR'!$D$5</f>
        <v>40240.0567729259</v>
      </c>
      <c r="AZ978" s="28">
        <f ca="1" t="shared" ref="AZ978:BD978" si="7284">AJ978-AU978-AE978</f>
        <v>28666.6134848957</v>
      </c>
      <c r="BA978" s="28">
        <f ca="1" t="shared" si="7284"/>
        <v>27959.9309223639</v>
      </c>
      <c r="BB978" s="28">
        <f ca="1" t="shared" si="7284"/>
        <v>26896.2493256313</v>
      </c>
      <c r="BC978" s="28">
        <f ca="1" t="shared" si="7284"/>
        <v>35688.3205301931</v>
      </c>
      <c r="BD978" s="28">
        <f ca="1" t="shared" si="7284"/>
        <v>48355.0805036844</v>
      </c>
      <c r="BE978" s="28">
        <f ca="1" t="shared" ref="BE978:BI978" si="7285">AZ978/Z978</f>
        <v>25404.7068976468</v>
      </c>
      <c r="BF978" s="28">
        <f ca="1" t="shared" si="7285"/>
        <v>21557.1871480464</v>
      </c>
      <c r="BG978" s="28">
        <f ca="1" t="shared" si="7285"/>
        <v>17596.3803361945</v>
      </c>
      <c r="BH978" s="28">
        <f ca="1" t="shared" si="7285"/>
        <v>19076.4717897021</v>
      </c>
      <c r="BI978" s="28">
        <f ca="1" t="shared" si="7285"/>
        <v>21272.1371642477</v>
      </c>
      <c r="BJ978" s="28">
        <f ca="1" t="shared" si="7166"/>
        <v>64147.3948248612</v>
      </c>
      <c r="BK978" s="28">
        <f ca="1" t="shared" si="7167"/>
        <v>35039.0334786442</v>
      </c>
      <c r="BL978" s="28">
        <f ca="1" t="shared" si="7168"/>
        <v>99186.4283035054</v>
      </c>
      <c r="BM978" s="28">
        <f ca="1">BK978*'Ejercicio 3 - TIR'!$D$5</f>
        <v>17519.5167393221</v>
      </c>
      <c r="BN978" s="28">
        <f ca="1" t="shared" si="7169"/>
        <v>81666.9115641833</v>
      </c>
      <c r="BO978" s="28">
        <f ca="1" t="shared" si="7170"/>
        <v>35926.519539998</v>
      </c>
      <c r="BP978" s="28">
        <f ca="1" t="shared" si="7171"/>
        <v>-105290.442280571</v>
      </c>
      <c r="BQ978" s="28">
        <f ca="1" t="shared" ref="BQ978:BT978" si="7286">BE978</f>
        <v>25404.7068976468</v>
      </c>
      <c r="BR978" s="28">
        <f ca="1" t="shared" si="7286"/>
        <v>21557.1871480464</v>
      </c>
      <c r="BS978" s="28">
        <f ca="1" t="shared" si="7286"/>
        <v>17596.3803361945</v>
      </c>
      <c r="BT978" s="28">
        <f ca="1" t="shared" si="7286"/>
        <v>19076.4717897021</v>
      </c>
      <c r="BU978" s="28">
        <f ca="1" t="shared" si="7173"/>
        <v>57198.6567042457</v>
      </c>
      <c r="BV978" s="30">
        <f ca="1" t="shared" si="7174"/>
        <v>9.14074197841006</v>
      </c>
    </row>
    <row r="979" ht="15" customHeight="1" spans="1:74">
      <c r="A979" s="26">
        <v>978</v>
      </c>
      <c r="B979" s="27">
        <f ca="1" t="shared" ref="B979:F979" si="7287">RAND()</f>
        <v>0.49702411241825</v>
      </c>
      <c r="C979" s="28">
        <f ca="1">IF(B979&lt;=('Ejercicio 3 - TIR'!$D$13-'Ejercicio 3 - TIR'!$C$13)/('Ejercicio 3 - TIR'!$E$13-'Ejercicio 3 - TIR'!$C$13),'Ejercicio 3 - TIR'!$C$13+SQRT(('Ejercicio 3 - TIR'!$E$13-'Ejercicio 3 - TIR'!$C$13)*('Ejercicio 3 - TIR'!$D$13-'Ejercicio 3 - TIR'!$C$13)*B979),'Ejercicio 3 - TIR'!$E$13-SQRT(('Ejercicio 3 - TIR'!$E$13-'Ejercicio 3 - TIR'!$C$13)*('Ejercicio 3 - TIR'!$E$13-'Ejercicio 3 - TIR'!$D$13)*(1-B979)))</f>
        <v>75432.3166517862</v>
      </c>
      <c r="D979" s="27">
        <f ca="1" t="shared" si="7287"/>
        <v>0.0431628219239761</v>
      </c>
      <c r="E979" s="28">
        <f ca="1">IF(D979&lt;=('Ejercicio 3 - TIR'!$D$14-'Ejercicio 3 - TIR'!$C$14)/('Ejercicio 3 - TIR'!$E$14-'Ejercicio 3 - TIR'!$C$14),'Ejercicio 3 - TIR'!$C$14+SQRT(('Ejercicio 3 - TIR'!$E$14-'Ejercicio 3 - TIR'!$C$14)*('Ejercicio 3 - TIR'!$D$14-'Ejercicio 3 - TIR'!$C$14)*D979),'Ejercicio 3 - TIR'!$E$14-SQRT(('Ejercicio 3 - TIR'!$E$14-'Ejercicio 3 - TIR'!$C$14)*('Ejercicio 3 - TIR'!$E$14-'Ejercicio 3 - TIR'!$D$14)*(1-D979)))</f>
        <v>26799.2252900341</v>
      </c>
      <c r="F979" s="27">
        <f ca="1" t="shared" si="7287"/>
        <v>0.687670478029188</v>
      </c>
      <c r="G979" s="28">
        <f ca="1">IF(F979&lt;=('Ejercicio 3 - TIR'!$D$18-'Ejercicio 3 - TIR'!$C$18)/('Ejercicio 3 - TIR'!$E$18-'Ejercicio 3 - TIR'!$C$18),'Ejercicio 3 - TIR'!$C$18+SQRT(('Ejercicio 3 - TIR'!$E$18-'Ejercicio 3 - TIR'!$C$18)*('Ejercicio 3 - TIR'!$D$18-'Ejercicio 3 - TIR'!$C$18)*F979),'Ejercicio 3 - TIR'!$E$18-SQRT(('Ejercicio 3 - TIR'!$E$18-'Ejercicio 3 - TIR'!$C$18)*('Ejercicio 3 - TIR'!$E$18-'Ejercicio 3 - TIR'!$D$18)*(1-F979)))</f>
        <v>40160.0915145211</v>
      </c>
      <c r="H979" s="27">
        <f ca="1" t="shared" ref="H979:L979" si="7288">RAND()</f>
        <v>0.707417055449646</v>
      </c>
      <c r="I979" s="28">
        <f ca="1">IF(H979&lt;=('Ejercicio 3 - TIR'!$D$18-'Ejercicio 3 - TIR'!$C$18)/('Ejercicio 3 - TIR'!$E$18-'Ejercicio 3 - TIR'!$C$18),'Ejercicio 3 - TIR'!$C$18+SQRT(('Ejercicio 3 - TIR'!$E$18-'Ejercicio 3 - TIR'!$C$18)*('Ejercicio 3 - TIR'!$D$18-'Ejercicio 3 - TIR'!$C$18)*H979),'Ejercicio 3 - TIR'!$E$18-SQRT(('Ejercicio 3 - TIR'!$E$18-'Ejercicio 3 - TIR'!$C$18)*('Ejercicio 3 - TIR'!$E$18-'Ejercicio 3 - TIR'!$D$18)*(1-H979)))</f>
        <v>40315.5874603877</v>
      </c>
      <c r="J979" s="27">
        <f ca="1" t="shared" si="7288"/>
        <v>0.598648253504735</v>
      </c>
      <c r="K979" s="28">
        <f ca="1">IF(J979&lt;=('Ejercicio 3 - TIR'!$D$18-'Ejercicio 3 - TIR'!$C$18)/('Ejercicio 3 - TIR'!$E$18-'Ejercicio 3 - TIR'!$C$18),'Ejercicio 3 - TIR'!$C$18+SQRT(('Ejercicio 3 - TIR'!$E$18-'Ejercicio 3 - TIR'!$C$18)*('Ejercicio 3 - TIR'!$D$18-'Ejercicio 3 - TIR'!$C$18)*J979),'Ejercicio 3 - TIR'!$E$18-SQRT(('Ejercicio 3 - TIR'!$E$18-'Ejercicio 3 - TIR'!$C$18)*('Ejercicio 3 - TIR'!$E$18-'Ejercicio 3 - TIR'!$D$18)*(1-J979)))</f>
        <v>39476.1404604253</v>
      </c>
      <c r="L979" s="27">
        <f ca="1" t="shared" si="7288"/>
        <v>0.454426201949645</v>
      </c>
      <c r="M979" s="28">
        <f ca="1">IF(L979&lt;=('Ejercicio 3 - TIR'!$D$18-'Ejercicio 3 - TIR'!$C$18)/('Ejercicio 3 - TIR'!$E$18-'Ejercicio 3 - TIR'!$C$18),'Ejercicio 3 - TIR'!$C$18+SQRT(('Ejercicio 3 - TIR'!$E$18-'Ejercicio 3 - TIR'!$C$18)*('Ejercicio 3 - TIR'!$D$18-'Ejercicio 3 - TIR'!$C$18)*L979),'Ejercicio 3 - TIR'!$E$18-SQRT(('Ejercicio 3 - TIR'!$E$18-'Ejercicio 3 - TIR'!$C$18)*('Ejercicio 3 - TIR'!$E$18-'Ejercicio 3 - TIR'!$D$18)*(1-L979)))</f>
        <v>38256.1450019029</v>
      </c>
      <c r="N979" s="27">
        <f ca="1" t="shared" ref="N979:R979" si="7289">RAND()</f>
        <v>0.496978447796575</v>
      </c>
      <c r="O979" s="28">
        <f ca="1">IF(N979&lt;=('Ejercicio 3 - TIR'!$D$18-'Ejercicio 3 - TIR'!$C$18)/('Ejercicio 3 - TIR'!$E$18-'Ejercicio 3 - TIR'!$C$18),'Ejercicio 3 - TIR'!$C$18+SQRT(('Ejercicio 3 - TIR'!$E$18-'Ejercicio 3 - TIR'!$C$18)*('Ejercicio 3 - TIR'!$D$18-'Ejercicio 3 - TIR'!$C$18)*N979),'Ejercicio 3 - TIR'!$E$18-SQRT(('Ejercicio 3 - TIR'!$E$18-'Ejercicio 3 - TIR'!$C$18)*('Ejercicio 3 - TIR'!$E$18-'Ejercicio 3 - TIR'!$D$18)*(1-N979)))</f>
        <v>38634.0469751725</v>
      </c>
      <c r="P979" s="27">
        <f ca="1" t="shared" si="7289"/>
        <v>0.915814918826144</v>
      </c>
      <c r="Q979" s="29">
        <f ca="1">IF(P979&lt;=('Ejercicio 3 - TIR'!$D$22-'Ejercicio 3 - TIR'!$C$22)/('Ejercicio 3 - TIR'!$E$22-'Ejercicio 3 - TIR'!$C$22),'Ejercicio 3 - TIR'!$C$22+SQRT(('Ejercicio 3 - TIR'!$E$22-'Ejercicio 3 - TIR'!$C$22)*('Ejercicio 3 - TIR'!$D$22-'Ejercicio 3 - TIR'!$C$22)*P979),'Ejercicio 3 - TIR'!$E$22-SQRT(('Ejercicio 3 - TIR'!$E$22-'Ejercicio 3 - TIR'!$C$22)*('Ejercicio 3 - TIR'!$E$22-'Ejercicio 3 - TIR'!$D$22)*(1-P979)))</f>
        <v>0.16769011997975</v>
      </c>
      <c r="R979" s="27">
        <f ca="1" t="shared" si="7289"/>
        <v>0.0809391047070513</v>
      </c>
      <c r="S979" s="29">
        <f ca="1">IF(R979&lt;=('Ejercicio 3 - TIR'!$D$23-'Ejercicio 3 - TIR'!$C$23)/('Ejercicio 3 - TIR'!$E$23-'Ejercicio 3 - TIR'!$C$23),'Ejercicio 3 - TIR'!$C$23+SQRT(('Ejercicio 3 - TIR'!$E$23-'Ejercicio 3 - TIR'!$C$23)*('Ejercicio 3 - TIR'!$D$23-'Ejercicio 3 - TIR'!$C$23)*R979),'Ejercicio 3 - TIR'!$E$23-SQRT(('Ejercicio 3 - TIR'!$E$23-'Ejercicio 3 - TIR'!$C$23)*('Ejercicio 3 - TIR'!$E$23-'Ejercicio 3 - TIR'!$D$23)*(1-R979)))</f>
        <v>0.132070227357954</v>
      </c>
      <c r="T979" s="27">
        <f ca="1" t="shared" ref="T979:X979" si="7290">RAND()</f>
        <v>0.549640495045667</v>
      </c>
      <c r="U979" s="29">
        <f ca="1">IF(T979&lt;=('Ejercicio 3 - TIR'!$D$24-'Ejercicio 3 - TIR'!$C$24)/('Ejercicio 3 - TIR'!$E$24-'Ejercicio 3 - TIR'!$C$24),'Ejercicio 3 - TIR'!$C$24+SQRT(('Ejercicio 3 - TIR'!$E$24-'Ejercicio 3 - TIR'!$C$24)*('Ejercicio 3 - TIR'!$D$24-'Ejercicio 3 - TIR'!$C$24)*T979),'Ejercicio 3 - TIR'!$E$24-SQRT(('Ejercicio 3 - TIR'!$E$24-'Ejercicio 3 - TIR'!$C$24)*('Ejercicio 3 - TIR'!$E$24-'Ejercicio 3 - TIR'!$D$24)*(1-T979)))</f>
        <v>0.18448934506557</v>
      </c>
      <c r="V979" s="27">
        <f ca="1" t="shared" si="7290"/>
        <v>0.921636867578221</v>
      </c>
      <c r="W979" s="29">
        <f ca="1">IF(V979&lt;=('Ejercicio 3 - TIR'!$D$25-'Ejercicio 3 - TIR'!$C$25)/('Ejercicio 3 - TIR'!$E$25-'Ejercicio 3 - TIR'!$C$25),'Ejercicio 3 - TIR'!$C$25+SQRT(('Ejercicio 3 - TIR'!$E$25-'Ejercicio 3 - TIR'!$C$25)*('Ejercicio 3 - TIR'!$D$25-'Ejercicio 3 - TIR'!$C$25)*V979),'Ejercicio 3 - TIR'!$E$25-SQRT(('Ejercicio 3 - TIR'!$E$25-'Ejercicio 3 - TIR'!$C$25)*('Ejercicio 3 - TIR'!$E$25-'Ejercicio 3 - TIR'!$D$25)*(1-V979)))</f>
        <v>0.233438871914141</v>
      </c>
      <c r="X979" s="27">
        <f ca="1" t="shared" si="7290"/>
        <v>0.467127174780297</v>
      </c>
      <c r="Y979" s="29">
        <f ca="1">IF(X979&lt;=('Ejercicio 3 - TIR'!$D$26-'Ejercicio 3 - TIR'!$C$26)/('Ejercicio 3 - TIR'!$E$26-'Ejercicio 3 - TIR'!$C$26),'Ejercicio 3 - TIR'!$C$26+SQRT(('Ejercicio 3 - TIR'!$E$26-'Ejercicio 3 - TIR'!$C$26)*('Ejercicio 3 - TIR'!$D$26-'Ejercicio 3 - TIR'!$C$26)*X979),'Ejercicio 3 - TIR'!$E$26-SQRT(('Ejercicio 3 - TIR'!$E$26-'Ejercicio 3 - TIR'!$C$26)*('Ejercicio 3 - TIR'!$E$26-'Ejercicio 3 - TIR'!$D$26)*(1-X979)))</f>
        <v>0.226357542411012</v>
      </c>
      <c r="Z979" s="27">
        <f ca="1" t="shared" si="7144"/>
        <v>1.16769011997975</v>
      </c>
      <c r="AA979" s="27">
        <f ca="1" t="shared" si="7145"/>
        <v>1.32190721960911</v>
      </c>
      <c r="AB979" s="27">
        <f ca="1" t="shared" si="7146"/>
        <v>1.56578501679225</v>
      </c>
      <c r="AC979" s="27">
        <f ca="1" t="shared" si="7147"/>
        <v>1.93130010477229</v>
      </c>
      <c r="AD979" s="27">
        <f ca="1" t="shared" si="7148"/>
        <v>2.36846445014668</v>
      </c>
      <c r="AE979" s="26">
        <f ca="1" t="shared" si="7149"/>
        <v>4493.96530425017</v>
      </c>
      <c r="AF979" s="26">
        <f ca="1" t="shared" si="7150"/>
        <v>5087.48432372125</v>
      </c>
      <c r="AG979" s="26">
        <f ca="1" t="shared" si="7151"/>
        <v>6026.07097463594</v>
      </c>
      <c r="AH979" s="26">
        <f ca="1" t="shared" si="7152"/>
        <v>7432.7901850295</v>
      </c>
      <c r="AI979" s="26">
        <f ca="1" t="shared" si="7153"/>
        <v>9115.25830456947</v>
      </c>
      <c r="AJ979" s="28">
        <f ca="1" t="shared" si="7154"/>
        <v>46894.5420789889</v>
      </c>
      <c r="AK979" s="28">
        <f ca="1" t="shared" si="7155"/>
        <v>53293.4661266691</v>
      </c>
      <c r="AL979" s="28">
        <f ca="1" t="shared" si="7156"/>
        <v>61811.1492537202</v>
      </c>
      <c r="AM979" s="28">
        <f ca="1" t="shared" si="7157"/>
        <v>73884.0968503592</v>
      </c>
      <c r="AN979" s="28">
        <f ca="1" t="shared" si="7158"/>
        <v>91503.366825993</v>
      </c>
      <c r="AO979" s="28">
        <f ca="1">C979/'Ejercicio 3 - TIR'!$D$7</f>
        <v>15086.4633303572</v>
      </c>
      <c r="AP979" s="28">
        <f ca="1" t="shared" si="7159"/>
        <v>31808.0787486316</v>
      </c>
      <c r="AQ979" s="28">
        <f ca="1" t="shared" si="7160"/>
        <v>38207.0027963119</v>
      </c>
      <c r="AR979" s="28">
        <f ca="1" t="shared" si="7161"/>
        <v>46724.6859233629</v>
      </c>
      <c r="AS979" s="28">
        <f ca="1" t="shared" si="7162"/>
        <v>58797.6335200019</v>
      </c>
      <c r="AT979" s="28">
        <f ca="1" t="shared" si="7163"/>
        <v>76416.9034956358</v>
      </c>
      <c r="AU979" s="28">
        <f ca="1">AP979*'Ejercicio 3 - TIR'!$D$5</f>
        <v>15904.0393743158</v>
      </c>
      <c r="AV979" s="28">
        <f ca="1">AQ979*'Ejercicio 3 - TIR'!$D$5</f>
        <v>19103.5013981559</v>
      </c>
      <c r="AW979" s="28">
        <f ca="1">AR979*'Ejercicio 3 - TIR'!$D$5</f>
        <v>23362.3429616815</v>
      </c>
      <c r="AX979" s="28">
        <f ca="1">AS979*'Ejercicio 3 - TIR'!$D$5</f>
        <v>29398.816760001</v>
      </c>
      <c r="AY979" s="28">
        <f ca="1">AT979*'Ejercicio 3 - TIR'!$D$5</f>
        <v>38208.4517478179</v>
      </c>
      <c r="AZ979" s="28">
        <f ca="1" t="shared" ref="AZ979:BD979" si="7291">AJ979-AU979-AE979</f>
        <v>26496.5374004229</v>
      </c>
      <c r="BA979" s="28">
        <f ca="1" t="shared" si="7291"/>
        <v>29102.4804047919</v>
      </c>
      <c r="BB979" s="28">
        <f ca="1" t="shared" si="7291"/>
        <v>32422.7353174028</v>
      </c>
      <c r="BC979" s="28">
        <f ca="1" t="shared" si="7291"/>
        <v>37052.4899053287</v>
      </c>
      <c r="BD979" s="28">
        <f ca="1" t="shared" si="7291"/>
        <v>44179.6567736057</v>
      </c>
      <c r="BE979" s="28">
        <f ca="1" t="shared" ref="BE979:BI979" si="7292">AZ979/Z979</f>
        <v>22691.4118284073</v>
      </c>
      <c r="BF979" s="28">
        <f ca="1" t="shared" si="7292"/>
        <v>22015.5242161379</v>
      </c>
      <c r="BG979" s="28">
        <f ca="1" t="shared" si="7292"/>
        <v>20707.0159502649</v>
      </c>
      <c r="BH979" s="28">
        <f ca="1" t="shared" si="7292"/>
        <v>19185.2575442683</v>
      </c>
      <c r="BI979" s="28">
        <f ca="1" t="shared" si="7292"/>
        <v>18653.2910683416</v>
      </c>
      <c r="BJ979" s="28">
        <f ca="1" t="shared" si="7166"/>
        <v>63473.0123909175</v>
      </c>
      <c r="BK979" s="28">
        <f ca="1" t="shared" si="7167"/>
        <v>35731.7520763926</v>
      </c>
      <c r="BL979" s="28">
        <f ca="1" t="shared" si="7168"/>
        <v>99204.7644673101</v>
      </c>
      <c r="BM979" s="28">
        <f ca="1">BK979*'Ejercicio 3 - TIR'!$D$5</f>
        <v>17865.8760381963</v>
      </c>
      <c r="BN979" s="28">
        <f ca="1" t="shared" si="7169"/>
        <v>81338.8884291138</v>
      </c>
      <c r="BO979" s="28">
        <f ca="1" t="shared" si="7170"/>
        <v>34342.4569552127</v>
      </c>
      <c r="BP979" s="28">
        <f ca="1" t="shared" si="7171"/>
        <v>-102231.54194182</v>
      </c>
      <c r="BQ979" s="28">
        <f ca="1" t="shared" ref="BQ979:BT979" si="7293">BE979</f>
        <v>22691.4118284073</v>
      </c>
      <c r="BR979" s="28">
        <f ca="1" t="shared" si="7293"/>
        <v>22015.5242161379</v>
      </c>
      <c r="BS979" s="28">
        <f ca="1" t="shared" si="7293"/>
        <v>20707.0159502649</v>
      </c>
      <c r="BT979" s="28">
        <f ca="1" t="shared" si="7293"/>
        <v>19185.2575442683</v>
      </c>
      <c r="BU979" s="28">
        <f ca="1" t="shared" si="7173"/>
        <v>52995.7480235543</v>
      </c>
      <c r="BV979" s="30">
        <f ca="1" t="shared" si="7174"/>
        <v>9.3772819508724</v>
      </c>
    </row>
    <row r="980" ht="15" customHeight="1" spans="1:74">
      <c r="A980" s="26">
        <v>979</v>
      </c>
      <c r="B980" s="27">
        <f ca="1" t="shared" ref="B980:F980" si="7294">RAND()</f>
        <v>0.271337963859901</v>
      </c>
      <c r="C980" s="28">
        <f ca="1">IF(B980&lt;=('Ejercicio 3 - TIR'!$D$13-'Ejercicio 3 - TIR'!$C$13)/('Ejercicio 3 - TIR'!$E$13-'Ejercicio 3 - TIR'!$C$13),'Ejercicio 3 - TIR'!$C$13+SQRT(('Ejercicio 3 - TIR'!$E$13-'Ejercicio 3 - TIR'!$C$13)*('Ejercicio 3 - TIR'!$D$13-'Ejercicio 3 - TIR'!$C$13)*B980),'Ejercicio 3 - TIR'!$E$13-SQRT(('Ejercicio 3 - TIR'!$E$13-'Ejercicio 3 - TIR'!$C$13)*('Ejercicio 3 - TIR'!$E$13-'Ejercicio 3 - TIR'!$D$13)*(1-B980)))</f>
        <v>70429.838631348</v>
      </c>
      <c r="D980" s="27">
        <f ca="1" t="shared" si="7294"/>
        <v>0.276053970524774</v>
      </c>
      <c r="E980" s="28">
        <f ca="1">IF(D980&lt;=('Ejercicio 3 - TIR'!$D$14-'Ejercicio 3 - TIR'!$C$14)/('Ejercicio 3 - TIR'!$E$14-'Ejercicio 3 - TIR'!$C$14),'Ejercicio 3 - TIR'!$C$14+SQRT(('Ejercicio 3 - TIR'!$E$14-'Ejercicio 3 - TIR'!$C$14)*('Ejercicio 3 - TIR'!$D$14-'Ejercicio 3 - TIR'!$C$14)*D980),'Ejercicio 3 - TIR'!$E$14-SQRT(('Ejercicio 3 - TIR'!$E$14-'Ejercicio 3 - TIR'!$C$14)*('Ejercicio 3 - TIR'!$E$14-'Ejercicio 3 - TIR'!$D$14)*(1-D980)))</f>
        <v>29550.1700835637</v>
      </c>
      <c r="F980" s="27">
        <f ca="1" t="shared" si="7294"/>
        <v>0.397750856551766</v>
      </c>
      <c r="G980" s="28">
        <f ca="1">IF(F980&lt;=('Ejercicio 3 - TIR'!$D$18-'Ejercicio 3 - TIR'!$C$18)/('Ejercicio 3 - TIR'!$E$18-'Ejercicio 3 - TIR'!$C$18),'Ejercicio 3 - TIR'!$C$18+SQRT(('Ejercicio 3 - TIR'!$E$18-'Ejercicio 3 - TIR'!$C$18)*('Ejercicio 3 - TIR'!$D$18-'Ejercicio 3 - TIR'!$C$18)*F980),'Ejercicio 3 - TIR'!$E$18-SQRT(('Ejercicio 3 - TIR'!$E$18-'Ejercicio 3 - TIR'!$C$18)*('Ejercicio 3 - TIR'!$E$18-'Ejercicio 3 - TIR'!$D$18)*(1-F980)))</f>
        <v>37724.1587556681</v>
      </c>
      <c r="H980" s="27">
        <f ca="1" t="shared" ref="H980:L980" si="7295">RAND()</f>
        <v>0.999399875702017</v>
      </c>
      <c r="I980" s="28">
        <f ca="1">IF(H980&lt;=('Ejercicio 3 - TIR'!$D$18-'Ejercicio 3 - TIR'!$C$18)/('Ejercicio 3 - TIR'!$E$18-'Ejercicio 3 - TIR'!$C$18),'Ejercicio 3 - TIR'!$C$18+SQRT(('Ejercicio 3 - TIR'!$E$18-'Ejercicio 3 - TIR'!$C$18)*('Ejercicio 3 - TIR'!$D$18-'Ejercicio 3 - TIR'!$C$18)*H980),'Ejercicio 3 - TIR'!$E$18-SQRT(('Ejercicio 3 - TIR'!$E$18-'Ejercicio 3 - TIR'!$C$18)*('Ejercicio 3 - TIR'!$E$18-'Ejercicio 3 - TIR'!$D$18)*(1-H980)))</f>
        <v>44787.8459937952</v>
      </c>
      <c r="J980" s="27">
        <f ca="1" t="shared" si="7295"/>
        <v>0.0773039644330367</v>
      </c>
      <c r="K980" s="28">
        <f ca="1">IF(J980&lt;=('Ejercicio 3 - TIR'!$D$18-'Ejercicio 3 - TIR'!$C$18)/('Ejercicio 3 - TIR'!$E$18-'Ejercicio 3 - TIR'!$C$18),'Ejercicio 3 - TIR'!$C$18+SQRT(('Ejercicio 3 - TIR'!$E$18-'Ejercicio 3 - TIR'!$C$18)*('Ejercicio 3 - TIR'!$D$18-'Ejercicio 3 - TIR'!$C$18)*J980),'Ejercicio 3 - TIR'!$E$18-SQRT(('Ejercicio 3 - TIR'!$E$18-'Ejercicio 3 - TIR'!$C$18)*('Ejercicio 3 - TIR'!$E$18-'Ejercicio 3 - TIR'!$D$18)*(1-J980)))</f>
        <v>33405.2304863189</v>
      </c>
      <c r="L980" s="27">
        <f ca="1" t="shared" si="7295"/>
        <v>0.265850306135093</v>
      </c>
      <c r="M980" s="28">
        <f ca="1">IF(L980&lt;=('Ejercicio 3 - TIR'!$D$18-'Ejercicio 3 - TIR'!$C$18)/('Ejercicio 3 - TIR'!$E$18-'Ejercicio 3 - TIR'!$C$18),'Ejercicio 3 - TIR'!$C$18+SQRT(('Ejercicio 3 - TIR'!$E$18-'Ejercicio 3 - TIR'!$C$18)*('Ejercicio 3 - TIR'!$D$18-'Ejercicio 3 - TIR'!$C$18)*L980),'Ejercicio 3 - TIR'!$E$18-SQRT(('Ejercicio 3 - TIR'!$E$18-'Ejercicio 3 - TIR'!$C$18)*('Ejercicio 3 - TIR'!$E$18-'Ejercicio 3 - TIR'!$D$18)*(1-L980)))</f>
        <v>36314.8670548369</v>
      </c>
      <c r="N980" s="27">
        <f ca="1" t="shared" ref="N980:R980" si="7296">RAND()</f>
        <v>0.448618868524403</v>
      </c>
      <c r="O980" s="28">
        <f ca="1">IF(N980&lt;=('Ejercicio 3 - TIR'!$D$18-'Ejercicio 3 - TIR'!$C$18)/('Ejercicio 3 - TIR'!$E$18-'Ejercicio 3 - TIR'!$C$18),'Ejercicio 3 - TIR'!$C$18+SQRT(('Ejercicio 3 - TIR'!$E$18-'Ejercicio 3 - TIR'!$C$18)*('Ejercicio 3 - TIR'!$D$18-'Ejercicio 3 - TIR'!$C$18)*N980),'Ejercicio 3 - TIR'!$E$18-SQRT(('Ejercicio 3 - TIR'!$E$18-'Ejercicio 3 - TIR'!$C$18)*('Ejercicio 3 - TIR'!$E$18-'Ejercicio 3 - TIR'!$D$18)*(1-N980)))</f>
        <v>38203.2207259503</v>
      </c>
      <c r="P980" s="27">
        <f ca="1" t="shared" si="7296"/>
        <v>0.0436439181528123</v>
      </c>
      <c r="Q980" s="29">
        <f ca="1">IF(P980&lt;=('Ejercicio 3 - TIR'!$D$22-'Ejercicio 3 - TIR'!$C$22)/('Ejercicio 3 - TIR'!$E$22-'Ejercicio 3 - TIR'!$C$22),'Ejercicio 3 - TIR'!$C$22+SQRT(('Ejercicio 3 - TIR'!$E$22-'Ejercicio 3 - TIR'!$C$22)*('Ejercicio 3 - TIR'!$D$22-'Ejercicio 3 - TIR'!$C$22)*P980),'Ejercicio 3 - TIR'!$E$22-SQRT(('Ejercicio 3 - TIR'!$E$22-'Ejercicio 3 - TIR'!$C$22)*('Ejercicio 3 - TIR'!$E$22-'Ejercicio 3 - TIR'!$D$22)*(1-P980)))</f>
        <v>0.128863354482083</v>
      </c>
      <c r="R980" s="27">
        <f ca="1" t="shared" si="7296"/>
        <v>0.855824450440719</v>
      </c>
      <c r="S980" s="29">
        <f ca="1">IF(R980&lt;=('Ejercicio 3 - TIR'!$D$23-'Ejercicio 3 - TIR'!$C$23)/('Ejercicio 3 - TIR'!$E$23-'Ejercicio 3 - TIR'!$C$23),'Ejercicio 3 - TIR'!$C$23+SQRT(('Ejercicio 3 - TIR'!$E$23-'Ejercicio 3 - TIR'!$C$23)*('Ejercicio 3 - TIR'!$D$23-'Ejercicio 3 - TIR'!$C$23)*R980),'Ejercicio 3 - TIR'!$E$23-SQRT(('Ejercicio 3 - TIR'!$E$23-'Ejercicio 3 - TIR'!$C$23)*('Ejercicio 3 - TIR'!$E$23-'Ejercicio 3 - TIR'!$D$23)*(1-R980)))</f>
        <v>0.163890500032381</v>
      </c>
      <c r="T980" s="27">
        <f ca="1" t="shared" ref="T980:X980" si="7297">RAND()</f>
        <v>0.23952253642503</v>
      </c>
      <c r="U980" s="29">
        <f ca="1">IF(T980&lt;=('Ejercicio 3 - TIR'!$D$24-'Ejercicio 3 - TIR'!$C$24)/('Ejercicio 3 - TIR'!$E$24-'Ejercicio 3 - TIR'!$C$24),'Ejercicio 3 - TIR'!$C$24+SQRT(('Ejercicio 3 - TIR'!$E$24-'Ejercicio 3 - TIR'!$C$24)*('Ejercicio 3 - TIR'!$D$24-'Ejercicio 3 - TIR'!$C$24)*T980),'Ejercicio 3 - TIR'!$E$24-SQRT(('Ejercicio 3 - TIR'!$E$24-'Ejercicio 3 - TIR'!$C$24)*('Ejercicio 3 - TIR'!$E$24-'Ejercicio 3 - TIR'!$D$24)*(1-T980)))</f>
        <v>0.172427601889024</v>
      </c>
      <c r="V980" s="27">
        <f ca="1" t="shared" si="7297"/>
        <v>0.486250931234805</v>
      </c>
      <c r="W980" s="29">
        <f ca="1">IF(V980&lt;=('Ejercicio 3 - TIR'!$D$25-'Ejercicio 3 - TIR'!$C$25)/('Ejercicio 3 - TIR'!$E$25-'Ejercicio 3 - TIR'!$C$25),'Ejercicio 3 - TIR'!$C$25+SQRT(('Ejercicio 3 - TIR'!$E$25-'Ejercicio 3 - TIR'!$C$25)*('Ejercicio 3 - TIR'!$D$25-'Ejercicio 3 - TIR'!$C$25)*V980),'Ejercicio 3 - TIR'!$E$25-SQRT(('Ejercicio 3 - TIR'!$E$25-'Ejercicio 3 - TIR'!$C$25)*('Ejercicio 3 - TIR'!$E$25-'Ejercicio 3 - TIR'!$D$25)*(1-V980)))</f>
        <v>0.207595734404683</v>
      </c>
      <c r="X980" s="27">
        <f ca="1" t="shared" si="7297"/>
        <v>0.471761598605216</v>
      </c>
      <c r="Y980" s="29">
        <f ca="1">IF(X980&lt;=('Ejercicio 3 - TIR'!$D$26-'Ejercicio 3 - TIR'!$C$26)/('Ejercicio 3 - TIR'!$E$26-'Ejercicio 3 - TIR'!$C$26),'Ejercicio 3 - TIR'!$C$26+SQRT(('Ejercicio 3 - TIR'!$E$26-'Ejercicio 3 - TIR'!$C$26)*('Ejercicio 3 - TIR'!$D$26-'Ejercicio 3 - TIR'!$C$26)*X980),'Ejercicio 3 - TIR'!$E$26-SQRT(('Ejercicio 3 - TIR'!$E$26-'Ejercicio 3 - TIR'!$C$26)*('Ejercicio 3 - TIR'!$E$26-'Ejercicio 3 - TIR'!$D$26)*(1-X980)))</f>
        <v>0.226591317489271</v>
      </c>
      <c r="Z980" s="27">
        <f ca="1" t="shared" si="7144"/>
        <v>1.12886335448208</v>
      </c>
      <c r="AA980" s="27">
        <f ca="1" t="shared" si="7145"/>
        <v>1.31387333411638</v>
      </c>
      <c r="AB980" s="27">
        <f ca="1" t="shared" si="7146"/>
        <v>1.54042136230401</v>
      </c>
      <c r="AC980" s="27">
        <f ca="1" t="shared" si="7147"/>
        <v>1.86020626630417</v>
      </c>
      <c r="AD980" s="27">
        <f ca="1" t="shared" si="7148"/>
        <v>2.28171285498783</v>
      </c>
      <c r="AE980" s="26">
        <f ca="1" t="shared" si="7149"/>
        <v>3807.93404248412</v>
      </c>
      <c r="AF980" s="26">
        <f ca="1" t="shared" si="7150"/>
        <v>4432.01825679716</v>
      </c>
      <c r="AG980" s="26">
        <f ca="1" t="shared" si="7151"/>
        <v>5196.22053634507</v>
      </c>
      <c r="AH980" s="26">
        <f ca="1" t="shared" si="7152"/>
        <v>6274.93375471632</v>
      </c>
      <c r="AI980" s="26">
        <f ca="1" t="shared" si="7153"/>
        <v>7696.77926135539</v>
      </c>
      <c r="AJ980" s="28">
        <f ca="1" t="shared" si="7154"/>
        <v>42585.4203979382</v>
      </c>
      <c r="AK980" s="28">
        <f ca="1" t="shared" si="7155"/>
        <v>58845.5565437588</v>
      </c>
      <c r="AL980" s="28">
        <f ca="1" t="shared" si="7156"/>
        <v>51458.1306538147</v>
      </c>
      <c r="AM980" s="28">
        <f ca="1" t="shared" si="7157"/>
        <v>67553.1432554104</v>
      </c>
      <c r="AN980" s="28">
        <f ca="1" t="shared" si="7158"/>
        <v>87168.7798323383</v>
      </c>
      <c r="AO980" s="28">
        <f ca="1">C980/'Ejercicio 3 - TIR'!$D$7</f>
        <v>14085.9677262696</v>
      </c>
      <c r="AP980" s="28">
        <f ca="1" t="shared" si="7159"/>
        <v>28499.4526716686</v>
      </c>
      <c r="AQ980" s="28">
        <f ca="1" t="shared" si="7160"/>
        <v>44759.5888174892</v>
      </c>
      <c r="AR980" s="28">
        <f ca="1" t="shared" si="7161"/>
        <v>37372.1629275451</v>
      </c>
      <c r="AS980" s="28">
        <f ca="1" t="shared" si="7162"/>
        <v>53467.1755291408</v>
      </c>
      <c r="AT980" s="28">
        <f ca="1" t="shared" si="7163"/>
        <v>73082.8121060687</v>
      </c>
      <c r="AU980" s="28">
        <f ca="1">AP980*'Ejercicio 3 - TIR'!$D$5</f>
        <v>14249.7263358343</v>
      </c>
      <c r="AV980" s="28">
        <f ca="1">AQ980*'Ejercicio 3 - TIR'!$D$5</f>
        <v>22379.7944087446</v>
      </c>
      <c r="AW980" s="28">
        <f ca="1">AR980*'Ejercicio 3 - TIR'!$D$5</f>
        <v>18686.0814637725</v>
      </c>
      <c r="AX980" s="28">
        <f ca="1">AS980*'Ejercicio 3 - TIR'!$D$5</f>
        <v>26733.5877645704</v>
      </c>
      <c r="AY980" s="28">
        <f ca="1">AT980*'Ejercicio 3 - TIR'!$D$5</f>
        <v>36541.4060530343</v>
      </c>
      <c r="AZ980" s="28">
        <f ca="1" t="shared" ref="AZ980:BD980" si="7298">AJ980-AU980-AE980</f>
        <v>24527.7600196198</v>
      </c>
      <c r="BA980" s="28">
        <f ca="1" t="shared" si="7298"/>
        <v>32033.743878217</v>
      </c>
      <c r="BB980" s="28">
        <f ca="1" t="shared" si="7298"/>
        <v>27575.8286536971</v>
      </c>
      <c r="BC980" s="28">
        <f ca="1" t="shared" si="7298"/>
        <v>34544.6217361237</v>
      </c>
      <c r="BD980" s="28">
        <f ca="1" t="shared" si="7298"/>
        <v>42930.5945179485</v>
      </c>
      <c r="BE980" s="28">
        <f ca="1" t="shared" ref="BE980:BI980" si="7299">AZ980/Z980</f>
        <v>21727.8379373675</v>
      </c>
      <c r="BF980" s="28">
        <f ca="1" t="shared" si="7299"/>
        <v>24381.1507901259</v>
      </c>
      <c r="BG980" s="28">
        <f ca="1" t="shared" si="7299"/>
        <v>17901.4841838157</v>
      </c>
      <c r="BH980" s="28">
        <f ca="1" t="shared" si="7299"/>
        <v>18570.3179060655</v>
      </c>
      <c r="BI980" s="28">
        <f ca="1" t="shared" si="7299"/>
        <v>18815.0732569623</v>
      </c>
      <c r="BJ980" s="28">
        <f ca="1" t="shared" si="7166"/>
        <v>67425.0029467441</v>
      </c>
      <c r="BK980" s="28">
        <f ca="1" t="shared" si="7167"/>
        <v>32140.1336359731</v>
      </c>
      <c r="BL980" s="28">
        <f ca="1" t="shared" si="7168"/>
        <v>99565.1365827172</v>
      </c>
      <c r="BM980" s="28">
        <f ca="1">BK980*'Ejercicio 3 - TIR'!$D$5</f>
        <v>16070.0668179865</v>
      </c>
      <c r="BN980" s="28">
        <f ca="1" t="shared" si="7169"/>
        <v>83495.0697647306</v>
      </c>
      <c r="BO980" s="28">
        <f ca="1" t="shared" si="7170"/>
        <v>36593.1539466985</v>
      </c>
      <c r="BP980" s="28">
        <f ca="1" t="shared" si="7171"/>
        <v>-99980.0087149117</v>
      </c>
      <c r="BQ980" s="28">
        <f ca="1" t="shared" ref="BQ980:BT980" si="7300">BE980</f>
        <v>21727.8379373675</v>
      </c>
      <c r="BR980" s="28">
        <f ca="1" t="shared" si="7300"/>
        <v>24381.1507901259</v>
      </c>
      <c r="BS980" s="28">
        <f ca="1" t="shared" si="7300"/>
        <v>17901.4841838157</v>
      </c>
      <c r="BT980" s="28">
        <f ca="1" t="shared" si="7300"/>
        <v>18570.3179060655</v>
      </c>
      <c r="BU980" s="28">
        <f ca="1" t="shared" si="7173"/>
        <v>55408.2272036608</v>
      </c>
      <c r="BV980" s="30">
        <f ca="1" t="shared" si="7174"/>
        <v>10.1570887931701</v>
      </c>
    </row>
    <row r="981" ht="15" customHeight="1" spans="1:74">
      <c r="A981" s="26">
        <v>980</v>
      </c>
      <c r="B981" s="27">
        <f ca="1" t="shared" ref="B981:F981" si="7301">RAND()</f>
        <v>0.387082944043438</v>
      </c>
      <c r="C981" s="28">
        <f ca="1">IF(B981&lt;=('Ejercicio 3 - TIR'!$D$13-'Ejercicio 3 - TIR'!$C$13)/('Ejercicio 3 - TIR'!$E$13-'Ejercicio 3 - TIR'!$C$13),'Ejercicio 3 - TIR'!$C$13+SQRT(('Ejercicio 3 - TIR'!$E$13-'Ejercicio 3 - TIR'!$C$13)*('Ejercicio 3 - TIR'!$D$13-'Ejercicio 3 - TIR'!$C$13)*B981),'Ejercicio 3 - TIR'!$E$13-SQRT(('Ejercicio 3 - TIR'!$E$13-'Ejercicio 3 - TIR'!$C$13)*('Ejercicio 3 - TIR'!$E$13-'Ejercicio 3 - TIR'!$D$13)*(1-B981)))</f>
        <v>72879.8881427846</v>
      </c>
      <c r="D981" s="27">
        <f ca="1" t="shared" si="7301"/>
        <v>0.501027123440087</v>
      </c>
      <c r="E981" s="28">
        <f ca="1">IF(D981&lt;=('Ejercicio 3 - TIR'!$D$14-'Ejercicio 3 - TIR'!$C$14)/('Ejercicio 3 - TIR'!$E$14-'Ejercicio 3 - TIR'!$C$14),'Ejercicio 3 - TIR'!$C$14+SQRT(('Ejercicio 3 - TIR'!$E$14-'Ejercicio 3 - TIR'!$C$14)*('Ejercicio 3 - TIR'!$D$14-'Ejercicio 3 - TIR'!$C$14)*D981),'Ejercicio 3 - TIR'!$E$14-SQRT(('Ejercicio 3 - TIR'!$E$14-'Ejercicio 3 - TIR'!$C$14)*('Ejercicio 3 - TIR'!$E$14-'Ejercicio 3 - TIR'!$D$14)*(1-D981)))</f>
        <v>31348.6456849816</v>
      </c>
      <c r="F981" s="27">
        <f ca="1" t="shared" si="7301"/>
        <v>0.285740713354646</v>
      </c>
      <c r="G981" s="28">
        <f ca="1">IF(F981&lt;=('Ejercicio 3 - TIR'!$D$18-'Ejercicio 3 - TIR'!$C$18)/('Ejercicio 3 - TIR'!$E$18-'Ejercicio 3 - TIR'!$C$18),'Ejercicio 3 - TIR'!$C$18+SQRT(('Ejercicio 3 - TIR'!$E$18-'Ejercicio 3 - TIR'!$C$18)*('Ejercicio 3 - TIR'!$D$18-'Ejercicio 3 - TIR'!$C$18)*F981),'Ejercicio 3 - TIR'!$E$18-SQRT(('Ejercicio 3 - TIR'!$E$18-'Ejercicio 3 - TIR'!$C$18)*('Ejercicio 3 - TIR'!$E$18-'Ejercicio 3 - TIR'!$D$18)*(1-F981)))</f>
        <v>36546.8394667348</v>
      </c>
      <c r="H981" s="27">
        <f ca="1" t="shared" ref="H981:L981" si="7302">RAND()</f>
        <v>0.872138539655623</v>
      </c>
      <c r="I981" s="28">
        <f ca="1">IF(H981&lt;=('Ejercicio 3 - TIR'!$D$18-'Ejercicio 3 - TIR'!$C$18)/('Ejercicio 3 - TIR'!$E$18-'Ejercicio 3 - TIR'!$C$18),'Ejercicio 3 - TIR'!$C$18+SQRT(('Ejercicio 3 - TIR'!$E$18-'Ejercicio 3 - TIR'!$C$18)*('Ejercicio 3 - TIR'!$D$18-'Ejercicio 3 - TIR'!$C$18)*H981),'Ejercicio 3 - TIR'!$E$18-SQRT(('Ejercicio 3 - TIR'!$E$18-'Ejercicio 3 - TIR'!$C$18)*('Ejercicio 3 - TIR'!$E$18-'Ejercicio 3 - TIR'!$D$18)*(1-H981)))</f>
        <v>41903.2905325445</v>
      </c>
      <c r="J981" s="27">
        <f ca="1" t="shared" si="7302"/>
        <v>0.697882611631126</v>
      </c>
      <c r="K981" s="28">
        <f ca="1">IF(J981&lt;=('Ejercicio 3 - TIR'!$D$18-'Ejercicio 3 - TIR'!$C$18)/('Ejercicio 3 - TIR'!$E$18-'Ejercicio 3 - TIR'!$C$18),'Ejercicio 3 - TIR'!$C$18+SQRT(('Ejercicio 3 - TIR'!$E$18-'Ejercicio 3 - TIR'!$C$18)*('Ejercicio 3 - TIR'!$D$18-'Ejercicio 3 - TIR'!$C$18)*J981),'Ejercicio 3 - TIR'!$E$18-SQRT(('Ejercicio 3 - TIR'!$E$18-'Ejercicio 3 - TIR'!$C$18)*('Ejercicio 3 - TIR'!$E$18-'Ejercicio 3 - TIR'!$D$18)*(1-J981)))</f>
        <v>40239.873517682</v>
      </c>
      <c r="L981" s="27">
        <f ca="1" t="shared" si="7302"/>
        <v>0.415030024107451</v>
      </c>
      <c r="M981" s="28">
        <f ca="1">IF(L981&lt;=('Ejercicio 3 - TIR'!$D$18-'Ejercicio 3 - TIR'!$C$18)/('Ejercicio 3 - TIR'!$E$18-'Ejercicio 3 - TIR'!$C$18),'Ejercicio 3 - TIR'!$C$18+SQRT(('Ejercicio 3 - TIR'!$E$18-'Ejercicio 3 - TIR'!$C$18)*('Ejercicio 3 - TIR'!$D$18-'Ejercicio 3 - TIR'!$C$18)*L981),'Ejercicio 3 - TIR'!$E$18-SQRT(('Ejercicio 3 - TIR'!$E$18-'Ejercicio 3 - TIR'!$C$18)*('Ejercicio 3 - TIR'!$E$18-'Ejercicio 3 - TIR'!$D$18)*(1-L981)))</f>
        <v>37890.1523189428</v>
      </c>
      <c r="N981" s="27">
        <f ca="1" t="shared" ref="N981:R981" si="7303">RAND()</f>
        <v>0.885462417193313</v>
      </c>
      <c r="O981" s="28">
        <f ca="1">IF(N981&lt;=('Ejercicio 3 - TIR'!$D$18-'Ejercicio 3 - TIR'!$C$18)/('Ejercicio 3 - TIR'!$E$18-'Ejercicio 3 - TIR'!$C$18),'Ejercicio 3 - TIR'!$C$18+SQRT(('Ejercicio 3 - TIR'!$E$18-'Ejercicio 3 - TIR'!$C$18)*('Ejercicio 3 - TIR'!$D$18-'Ejercicio 3 - TIR'!$C$18)*N981),'Ejercicio 3 - TIR'!$E$18-SQRT(('Ejercicio 3 - TIR'!$E$18-'Ejercicio 3 - TIR'!$C$18)*('Ejercicio 3 - TIR'!$E$18-'Ejercicio 3 - TIR'!$D$18)*(1-N981)))</f>
        <v>42069.0754512438</v>
      </c>
      <c r="P981" s="27">
        <f ca="1" t="shared" si="7303"/>
        <v>0.937430832695956</v>
      </c>
      <c r="Q981" s="29">
        <f ca="1">IF(P981&lt;=('Ejercicio 3 - TIR'!$D$22-'Ejercicio 3 - TIR'!$C$22)/('Ejercicio 3 - TIR'!$E$22-'Ejercicio 3 - TIR'!$C$22),'Ejercicio 3 - TIR'!$C$22+SQRT(('Ejercicio 3 - TIR'!$E$22-'Ejercicio 3 - TIR'!$C$22)*('Ejercicio 3 - TIR'!$D$22-'Ejercicio 3 - TIR'!$C$22)*P981),'Ejercicio 3 - TIR'!$E$22-SQRT(('Ejercicio 3 - TIR'!$E$22-'Ejercicio 3 - TIR'!$C$22)*('Ejercicio 3 - TIR'!$E$22-'Ejercicio 3 - TIR'!$D$22)*(1-P981)))</f>
        <v>0.16938753086472</v>
      </c>
      <c r="R981" s="27">
        <f ca="1" t="shared" si="7303"/>
        <v>0.801790775400212</v>
      </c>
      <c r="S981" s="29">
        <f ca="1">IF(R981&lt;=('Ejercicio 3 - TIR'!$D$23-'Ejercicio 3 - TIR'!$C$23)/('Ejercicio 3 - TIR'!$E$23-'Ejercicio 3 - TIR'!$C$23),'Ejercicio 3 - TIR'!$C$23+SQRT(('Ejercicio 3 - TIR'!$E$23-'Ejercicio 3 - TIR'!$C$23)*('Ejercicio 3 - TIR'!$D$23-'Ejercicio 3 - TIR'!$C$23)*R981),'Ejercicio 3 - TIR'!$E$23-SQRT(('Ejercicio 3 - TIR'!$E$23-'Ejercicio 3 - TIR'!$C$23)*('Ejercicio 3 - TIR'!$E$23-'Ejercicio 3 - TIR'!$D$23)*(1-R981)))</f>
        <v>0.161111468975073</v>
      </c>
      <c r="T981" s="27">
        <f ca="1" t="shared" ref="T981:X981" si="7304">RAND()</f>
        <v>0.949282336325202</v>
      </c>
      <c r="U981" s="29">
        <f ca="1">IF(T981&lt;=('Ejercicio 3 - TIR'!$D$24-'Ejercicio 3 - TIR'!$C$24)/('Ejercicio 3 - TIR'!$E$24-'Ejercicio 3 - TIR'!$C$24),'Ejercicio 3 - TIR'!$C$24+SQRT(('Ejercicio 3 - TIR'!$E$24-'Ejercicio 3 - TIR'!$C$24)*('Ejercicio 3 - TIR'!$D$24-'Ejercicio 3 - TIR'!$C$24)*T981),'Ejercicio 3 - TIR'!$E$24-SQRT(('Ejercicio 3 - TIR'!$E$24-'Ejercicio 3 - TIR'!$C$24)*('Ejercicio 3 - TIR'!$E$24-'Ejercicio 3 - TIR'!$D$24)*(1-T981)))</f>
        <v>0.208083227857787</v>
      </c>
      <c r="V981" s="27">
        <f ca="1" t="shared" si="7304"/>
        <v>0.377532659637797</v>
      </c>
      <c r="W981" s="29">
        <f ca="1">IF(V981&lt;=('Ejercicio 3 - TIR'!$D$25-'Ejercicio 3 - TIR'!$C$25)/('Ejercicio 3 - TIR'!$E$25-'Ejercicio 3 - TIR'!$C$25),'Ejercicio 3 - TIR'!$C$25+SQRT(('Ejercicio 3 - TIR'!$E$25-'Ejercicio 3 - TIR'!$C$25)*('Ejercicio 3 - TIR'!$D$25-'Ejercicio 3 - TIR'!$C$25)*V981),'Ejercicio 3 - TIR'!$E$25-SQRT(('Ejercicio 3 - TIR'!$E$25-'Ejercicio 3 - TIR'!$C$25)*('Ejercicio 3 - TIR'!$E$25-'Ejercicio 3 - TIR'!$D$25)*(1-V981)))</f>
        <v>0.203324142308173</v>
      </c>
      <c r="X981" s="27">
        <f ca="1" t="shared" si="7304"/>
        <v>0.412238198170558</v>
      </c>
      <c r="Y981" s="29">
        <f ca="1">IF(X981&lt;=('Ejercicio 3 - TIR'!$D$26-'Ejercicio 3 - TIR'!$C$26)/('Ejercicio 3 - TIR'!$E$26-'Ejercicio 3 - TIR'!$C$26),'Ejercicio 3 - TIR'!$C$26+SQRT(('Ejercicio 3 - TIR'!$E$26-'Ejercicio 3 - TIR'!$C$26)*('Ejercicio 3 - TIR'!$D$26-'Ejercicio 3 - TIR'!$C$26)*X981),'Ejercicio 3 - TIR'!$E$26-SQRT(('Ejercicio 3 - TIR'!$E$26-'Ejercicio 3 - TIR'!$C$26)*('Ejercicio 3 - TIR'!$E$26-'Ejercicio 3 - TIR'!$D$26)*(1-X981)))</f>
        <v>0.223662501565307</v>
      </c>
      <c r="Z981" s="27">
        <f ca="1" t="shared" si="7144"/>
        <v>1.16938753086472</v>
      </c>
      <c r="AA981" s="27">
        <f ca="1" t="shared" si="7145"/>
        <v>1.35778927376347</v>
      </c>
      <c r="AB981" s="27">
        <f ca="1" t="shared" si="7146"/>
        <v>1.64032244859885</v>
      </c>
      <c r="AC981" s="27">
        <f ca="1" t="shared" si="7147"/>
        <v>1.97383960356905</v>
      </c>
      <c r="AD981" s="27">
        <f ca="1" t="shared" si="7148"/>
        <v>2.41531350699198</v>
      </c>
      <c r="AE981" s="26">
        <f ca="1" t="shared" si="7149"/>
        <v>5310.06968853198</v>
      </c>
      <c r="AF981" s="26">
        <f ca="1" t="shared" si="7150"/>
        <v>6165.58281641138</v>
      </c>
      <c r="AG981" s="26">
        <f ca="1" t="shared" si="7151"/>
        <v>7448.53719047477</v>
      </c>
      <c r="AH981" s="26">
        <f ca="1" t="shared" si="7152"/>
        <v>8963.00462617857</v>
      </c>
      <c r="AI981" s="26">
        <f ca="1" t="shared" si="7153"/>
        <v>10967.6926624111</v>
      </c>
      <c r="AJ981" s="28">
        <f ca="1" t="shared" si="7154"/>
        <v>42737.4183649143</v>
      </c>
      <c r="AK981" s="28">
        <f ca="1" t="shared" si="7155"/>
        <v>56895.8384204833</v>
      </c>
      <c r="AL981" s="28">
        <f ca="1" t="shared" si="7156"/>
        <v>66006.3678598321</v>
      </c>
      <c r="AM981" s="28">
        <f ca="1" t="shared" si="7157"/>
        <v>74789.083232393</v>
      </c>
      <c r="AN981" s="28">
        <f ca="1" t="shared" si="7158"/>
        <v>101610.006164054</v>
      </c>
      <c r="AO981" s="28">
        <f ca="1">C981/'Ejercicio 3 - TIR'!$D$7</f>
        <v>14575.9776285569</v>
      </c>
      <c r="AP981" s="28">
        <f ca="1" t="shared" si="7159"/>
        <v>28161.4407363574</v>
      </c>
      <c r="AQ981" s="28">
        <f ca="1" t="shared" si="7160"/>
        <v>42319.8607919263</v>
      </c>
      <c r="AR981" s="28">
        <f ca="1" t="shared" si="7161"/>
        <v>51430.3902312752</v>
      </c>
      <c r="AS981" s="28">
        <f ca="1" t="shared" si="7162"/>
        <v>60213.1056038361</v>
      </c>
      <c r="AT981" s="28">
        <f ca="1" t="shared" si="7163"/>
        <v>87034.0285354972</v>
      </c>
      <c r="AU981" s="28">
        <f ca="1">AP981*'Ejercicio 3 - TIR'!$D$5</f>
        <v>14080.7203681787</v>
      </c>
      <c r="AV981" s="28">
        <f ca="1">AQ981*'Ejercicio 3 - TIR'!$D$5</f>
        <v>21159.9303959632</v>
      </c>
      <c r="AW981" s="28">
        <f ca="1">AR981*'Ejercicio 3 - TIR'!$D$5</f>
        <v>25715.1951156376</v>
      </c>
      <c r="AX981" s="28">
        <f ca="1">AS981*'Ejercicio 3 - TIR'!$D$5</f>
        <v>30106.552801918</v>
      </c>
      <c r="AY981" s="28">
        <f ca="1">AT981*'Ejercicio 3 - TIR'!$D$5</f>
        <v>43517.0142677486</v>
      </c>
      <c r="AZ981" s="28">
        <f ca="1" t="shared" ref="AZ981:BD981" si="7305">AJ981-AU981-AE981</f>
        <v>23346.6283082036</v>
      </c>
      <c r="BA981" s="28">
        <f ca="1" t="shared" si="7305"/>
        <v>29570.3252081087</v>
      </c>
      <c r="BB981" s="28">
        <f ca="1" t="shared" si="7305"/>
        <v>32842.6355537198</v>
      </c>
      <c r="BC981" s="28">
        <f ca="1" t="shared" si="7305"/>
        <v>35719.5258042964</v>
      </c>
      <c r="BD981" s="28">
        <f ca="1" t="shared" si="7305"/>
        <v>47125.2992338944</v>
      </c>
      <c r="BE981" s="28">
        <f ca="1" t="shared" ref="BE981:BI981" si="7306">AZ981/Z981</f>
        <v>19964.8343188162</v>
      </c>
      <c r="BF981" s="28">
        <f ca="1" t="shared" si="7306"/>
        <v>21778.2875292179</v>
      </c>
      <c r="BG981" s="28">
        <f ca="1" t="shared" si="7306"/>
        <v>20022.0606514126</v>
      </c>
      <c r="BH981" s="28">
        <f ca="1" t="shared" si="7306"/>
        <v>18096.4682944395</v>
      </c>
      <c r="BI981" s="28">
        <f ca="1" t="shared" si="7306"/>
        <v>19511.0486061016</v>
      </c>
      <c r="BJ981" s="28">
        <f ca="1" t="shared" si="7166"/>
        <v>75716.8073488421</v>
      </c>
      <c r="BK981" s="28">
        <f ca="1" t="shared" si="7167"/>
        <v>35205.5556438665</v>
      </c>
      <c r="BL981" s="28">
        <f ca="1" t="shared" si="7168"/>
        <v>110922.362992709</v>
      </c>
      <c r="BM981" s="28">
        <f ca="1">BK981*'Ejercicio 3 - TIR'!$D$5</f>
        <v>17602.7778219333</v>
      </c>
      <c r="BN981" s="28">
        <f ca="1" t="shared" si="7169"/>
        <v>93319.5851707753</v>
      </c>
      <c r="BO981" s="28">
        <f ca="1" t="shared" si="7170"/>
        <v>38636.6344992601</v>
      </c>
      <c r="BP981" s="28">
        <f ca="1" t="shared" si="7171"/>
        <v>-104228.533827766</v>
      </c>
      <c r="BQ981" s="28">
        <f ca="1" t="shared" ref="BQ981:BT981" si="7307">BE981</f>
        <v>19964.8343188162</v>
      </c>
      <c r="BR981" s="28">
        <f ca="1" t="shared" si="7307"/>
        <v>21778.2875292179</v>
      </c>
      <c r="BS981" s="28">
        <f ca="1" t="shared" si="7307"/>
        <v>20022.0606514126</v>
      </c>
      <c r="BT981" s="28">
        <f ca="1" t="shared" si="7307"/>
        <v>18096.4682944395</v>
      </c>
      <c r="BU981" s="28">
        <f ca="1" t="shared" si="7173"/>
        <v>58147.6831053617</v>
      </c>
      <c r="BV981" s="30">
        <f ca="1" t="shared" si="7174"/>
        <v>8.523753419117</v>
      </c>
    </row>
    <row r="982" ht="15" customHeight="1" spans="1:74">
      <c r="A982" s="26">
        <v>981</v>
      </c>
      <c r="B982" s="27">
        <f ca="1" t="shared" ref="B982:F982" si="7308">RAND()</f>
        <v>0.425477119714296</v>
      </c>
      <c r="C982" s="28">
        <f ca="1">IF(B982&lt;=('Ejercicio 3 - TIR'!$D$13-'Ejercicio 3 - TIR'!$C$13)/('Ejercicio 3 - TIR'!$E$13-'Ejercicio 3 - TIR'!$C$13),'Ejercicio 3 - TIR'!$C$13+SQRT(('Ejercicio 3 - TIR'!$E$13-'Ejercicio 3 - TIR'!$C$13)*('Ejercicio 3 - TIR'!$D$13-'Ejercicio 3 - TIR'!$C$13)*B982),'Ejercicio 3 - TIR'!$E$13-SQRT(('Ejercicio 3 - TIR'!$E$13-'Ejercicio 3 - TIR'!$C$13)*('Ejercicio 3 - TIR'!$E$13-'Ejercicio 3 - TIR'!$D$13)*(1-B982)))</f>
        <v>73743.0493708267</v>
      </c>
      <c r="D982" s="27">
        <f ca="1" t="shared" si="7308"/>
        <v>0.356658657350806</v>
      </c>
      <c r="E982" s="28">
        <f ca="1">IF(D982&lt;=('Ejercicio 3 - TIR'!$D$14-'Ejercicio 3 - TIR'!$C$14)/('Ejercicio 3 - TIR'!$E$14-'Ejercicio 3 - TIR'!$C$14),'Ejercicio 3 - TIR'!$C$14+SQRT(('Ejercicio 3 - TIR'!$E$14-'Ejercicio 3 - TIR'!$C$14)*('Ejercicio 3 - TIR'!$D$14-'Ejercicio 3 - TIR'!$C$14)*D982),'Ejercicio 3 - TIR'!$E$14-SQRT(('Ejercicio 3 - TIR'!$E$14-'Ejercicio 3 - TIR'!$C$14)*('Ejercicio 3 - TIR'!$E$14-'Ejercicio 3 - TIR'!$D$14)*(1-D982)))</f>
        <v>30176.4974984795</v>
      </c>
      <c r="F982" s="27">
        <f ca="1" t="shared" si="7308"/>
        <v>0.156324808315311</v>
      </c>
      <c r="G982" s="28">
        <f ca="1">IF(F982&lt;=('Ejercicio 3 - TIR'!$D$18-'Ejercicio 3 - TIR'!$C$18)/('Ejercicio 3 - TIR'!$E$18-'Ejercicio 3 - TIR'!$C$18),'Ejercicio 3 - TIR'!$C$18+SQRT(('Ejercicio 3 - TIR'!$E$18-'Ejercicio 3 - TIR'!$C$18)*('Ejercicio 3 - TIR'!$D$18-'Ejercicio 3 - TIR'!$C$18)*F982),'Ejercicio 3 - TIR'!$E$18-SQRT(('Ejercicio 3 - TIR'!$E$18-'Ejercicio 3 - TIR'!$C$18)*('Ejercicio 3 - TIR'!$E$18-'Ejercicio 3 - TIR'!$D$18)*(1-F982)))</f>
        <v>34842.3879695143</v>
      </c>
      <c r="H982" s="27">
        <f ca="1" t="shared" ref="H982:L982" si="7309">RAND()</f>
        <v>0.802787639120493</v>
      </c>
      <c r="I982" s="28">
        <f ca="1">IF(H982&lt;=('Ejercicio 3 - TIR'!$D$18-'Ejercicio 3 - TIR'!$C$18)/('Ejercicio 3 - TIR'!$E$18-'Ejercicio 3 - TIR'!$C$18),'Ejercicio 3 - TIR'!$C$18+SQRT(('Ejercicio 3 - TIR'!$E$18-'Ejercicio 3 - TIR'!$C$18)*('Ejercicio 3 - TIR'!$D$18-'Ejercicio 3 - TIR'!$C$18)*H982),'Ejercicio 3 - TIR'!$E$18-SQRT(('Ejercicio 3 - TIR'!$E$18-'Ejercicio 3 - TIR'!$C$18)*('Ejercicio 3 - TIR'!$E$18-'Ejercicio 3 - TIR'!$D$18)*(1-H982)))</f>
        <v>41154.1025668951</v>
      </c>
      <c r="J982" s="27">
        <f ca="1" t="shared" si="7309"/>
        <v>0.320475107943915</v>
      </c>
      <c r="K982" s="28">
        <f ca="1">IF(J982&lt;=('Ejercicio 3 - TIR'!$D$18-'Ejercicio 3 - TIR'!$C$18)/('Ejercicio 3 - TIR'!$E$18-'Ejercicio 3 - TIR'!$C$18),'Ejercicio 3 - TIR'!$C$18+SQRT(('Ejercicio 3 - TIR'!$E$18-'Ejercicio 3 - TIR'!$C$18)*('Ejercicio 3 - TIR'!$D$18-'Ejercicio 3 - TIR'!$C$18)*J982),'Ejercicio 3 - TIR'!$E$18-SQRT(('Ejercicio 3 - TIR'!$E$18-'Ejercicio 3 - TIR'!$C$18)*('Ejercicio 3 - TIR'!$E$18-'Ejercicio 3 - TIR'!$D$18)*(1-J982)))</f>
        <v>36933.3445170125</v>
      </c>
      <c r="L982" s="27">
        <f ca="1" t="shared" si="7309"/>
        <v>0.188115564325503</v>
      </c>
      <c r="M982" s="28">
        <f ca="1">IF(L982&lt;=('Ejercicio 3 - TIR'!$D$18-'Ejercicio 3 - TIR'!$C$18)/('Ejercicio 3 - TIR'!$E$18-'Ejercicio 3 - TIR'!$C$18),'Ejercicio 3 - TIR'!$C$18+SQRT(('Ejercicio 3 - TIR'!$E$18-'Ejercicio 3 - TIR'!$C$18)*('Ejercicio 3 - TIR'!$D$18-'Ejercicio 3 - TIR'!$C$18)*L982),'Ejercicio 3 - TIR'!$E$18-SQRT(('Ejercicio 3 - TIR'!$E$18-'Ejercicio 3 - TIR'!$C$18)*('Ejercicio 3 - TIR'!$E$18-'Ejercicio 3 - TIR'!$D$18)*(1-L982)))</f>
        <v>35311.9991198065</v>
      </c>
      <c r="N982" s="27">
        <f ca="1" t="shared" ref="N982:R982" si="7310">RAND()</f>
        <v>0.633862059274963</v>
      </c>
      <c r="O982" s="28">
        <f ca="1">IF(N982&lt;=('Ejercicio 3 - TIR'!$D$18-'Ejercicio 3 - TIR'!$C$18)/('Ejercicio 3 - TIR'!$E$18-'Ejercicio 3 - TIR'!$C$18),'Ejercicio 3 - TIR'!$C$18+SQRT(('Ejercicio 3 - TIR'!$E$18-'Ejercicio 3 - TIR'!$C$18)*('Ejercicio 3 - TIR'!$D$18-'Ejercicio 3 - TIR'!$C$18)*N982),'Ejercicio 3 - TIR'!$E$18-SQRT(('Ejercicio 3 - TIR'!$E$18-'Ejercicio 3 - TIR'!$C$18)*('Ejercicio 3 - TIR'!$E$18-'Ejercicio 3 - TIR'!$D$18)*(1-N982)))</f>
        <v>39750.8619563218</v>
      </c>
      <c r="P982" s="27">
        <f ca="1" t="shared" si="7310"/>
        <v>0.238297816863649</v>
      </c>
      <c r="Q982" s="29">
        <f ca="1">IF(P982&lt;=('Ejercicio 3 - TIR'!$D$22-'Ejercicio 3 - TIR'!$C$22)/('Ejercicio 3 - TIR'!$E$22-'Ejercicio 3 - TIR'!$C$22),'Ejercicio 3 - TIR'!$C$22+SQRT(('Ejercicio 3 - TIR'!$E$22-'Ejercicio 3 - TIR'!$C$22)*('Ejercicio 3 - TIR'!$D$22-'Ejercicio 3 - TIR'!$C$22)*P982),'Ejercicio 3 - TIR'!$E$22-SQRT(('Ejercicio 3 - TIR'!$E$22-'Ejercicio 3 - TIR'!$C$22)*('Ejercicio 3 - TIR'!$E$22-'Ejercicio 3 - TIR'!$D$22)*(1-P982)))</f>
        <v>0.140710771843526</v>
      </c>
      <c r="R982" s="27">
        <f ca="1" t="shared" si="7310"/>
        <v>0.318565493265493</v>
      </c>
      <c r="S982" s="29">
        <f ca="1">IF(R982&lt;=('Ejercicio 3 - TIR'!$D$23-'Ejercicio 3 - TIR'!$C$23)/('Ejercicio 3 - TIR'!$E$23-'Ejercicio 3 - TIR'!$C$23),'Ejercicio 3 - TIR'!$C$23+SQRT(('Ejercicio 3 - TIR'!$E$23-'Ejercicio 3 - TIR'!$C$23)*('Ejercicio 3 - TIR'!$D$23-'Ejercicio 3 - TIR'!$C$23)*R982),'Ejercicio 3 - TIR'!$E$23-SQRT(('Ejercicio 3 - TIR'!$E$23-'Ejercicio 3 - TIR'!$C$23)*('Ejercicio 3 - TIR'!$E$23-'Ejercicio 3 - TIR'!$D$23)*(1-R982)))</f>
        <v>0.143946145574557</v>
      </c>
      <c r="T982" s="27">
        <f ca="1" t="shared" ref="T982:X982" si="7311">RAND()</f>
        <v>0.85817691666773</v>
      </c>
      <c r="U982" s="29">
        <f ca="1">IF(T982&lt;=('Ejercicio 3 - TIR'!$D$24-'Ejercicio 3 - TIR'!$C$24)/('Ejercicio 3 - TIR'!$E$24-'Ejercicio 3 - TIR'!$C$24),'Ejercicio 3 - TIR'!$C$24+SQRT(('Ejercicio 3 - TIR'!$E$24-'Ejercicio 3 - TIR'!$C$24)*('Ejercicio 3 - TIR'!$D$24-'Ejercicio 3 - TIR'!$C$24)*T982),'Ejercicio 3 - TIR'!$E$24-SQRT(('Ejercicio 3 - TIR'!$E$24-'Ejercicio 3 - TIR'!$C$24)*('Ejercicio 3 - TIR'!$E$24-'Ejercicio 3 - TIR'!$D$24)*(1-T982)))</f>
        <v>0.200072515629655</v>
      </c>
      <c r="V982" s="27">
        <f ca="1" t="shared" si="7311"/>
        <v>0.931551448277042</v>
      </c>
      <c r="W982" s="29">
        <f ca="1">IF(V982&lt;=('Ejercicio 3 - TIR'!$D$25-'Ejercicio 3 - TIR'!$C$25)/('Ejercicio 3 - TIR'!$E$25-'Ejercicio 3 - TIR'!$C$25),'Ejercicio 3 - TIR'!$C$25+SQRT(('Ejercicio 3 - TIR'!$E$25-'Ejercicio 3 - TIR'!$C$25)*('Ejercicio 3 - TIR'!$D$25-'Ejercicio 3 - TIR'!$C$25)*V982),'Ejercicio 3 - TIR'!$E$25-SQRT(('Ejercicio 3 - TIR'!$E$25-'Ejercicio 3 - TIR'!$C$25)*('Ejercicio 3 - TIR'!$E$25-'Ejercicio 3 - TIR'!$D$25)*(1-V982)))</f>
        <v>0.234521953255325</v>
      </c>
      <c r="X982" s="27">
        <f ca="1" t="shared" si="7311"/>
        <v>0.967826967478676</v>
      </c>
      <c r="Y982" s="29">
        <f ca="1">IF(X982&lt;=('Ejercicio 3 - TIR'!$D$26-'Ejercicio 3 - TIR'!$C$26)/('Ejercicio 3 - TIR'!$E$26-'Ejercicio 3 - TIR'!$C$26),'Ejercicio 3 - TIR'!$C$26+SQRT(('Ejercicio 3 - TIR'!$E$26-'Ejercicio 3 - TIR'!$C$26)*('Ejercicio 3 - TIR'!$D$26-'Ejercicio 3 - TIR'!$C$26)*X982),'Ejercicio 3 - TIR'!$E$26-SQRT(('Ejercicio 3 - TIR'!$E$26-'Ejercicio 3 - TIR'!$C$26)*('Ejercicio 3 - TIR'!$E$26-'Ejercicio 3 - TIR'!$D$26)*(1-X982)))</f>
        <v>0.266819166353559</v>
      </c>
      <c r="Z982" s="27">
        <f ca="1" t="shared" si="7144"/>
        <v>1.14071077184353</v>
      </c>
      <c r="AA982" s="27">
        <f ca="1" t="shared" si="7145"/>
        <v>1.30491169066578</v>
      </c>
      <c r="AB982" s="27">
        <f ca="1" t="shared" si="7146"/>
        <v>1.56598865529183</v>
      </c>
      <c r="AC982" s="27">
        <f ca="1" t="shared" si="7147"/>
        <v>1.93324737350655</v>
      </c>
      <c r="AD982" s="27">
        <f ca="1" t="shared" si="7148"/>
        <v>2.44907482606077</v>
      </c>
      <c r="AE982" s="26">
        <f ca="1" t="shared" si="7149"/>
        <v>4246.15825454527</v>
      </c>
      <c r="AF982" s="26">
        <f ca="1" t="shared" si="7150"/>
        <v>4857.37636878665</v>
      </c>
      <c r="AG982" s="26">
        <f ca="1" t="shared" si="7151"/>
        <v>5829.20387824983</v>
      </c>
      <c r="AH982" s="26">
        <f ca="1" t="shared" si="7152"/>
        <v>7196.2801577005</v>
      </c>
      <c r="AI982" s="26">
        <f ca="1" t="shared" si="7153"/>
        <v>9116.38563022481</v>
      </c>
      <c r="AJ982" s="28">
        <f ca="1" t="shared" si="7154"/>
        <v>39745.0872735762</v>
      </c>
      <c r="AK982" s="28">
        <f ca="1" t="shared" si="7155"/>
        <v>53702.4695583999</v>
      </c>
      <c r="AL982" s="28">
        <f ca="1" t="shared" si="7156"/>
        <v>57837.1985156262</v>
      </c>
      <c r="AM982" s="28">
        <f ca="1" t="shared" si="7157"/>
        <v>68266.8295516314</v>
      </c>
      <c r="AN982" s="28">
        <f ca="1" t="shared" si="7158"/>
        <v>97352.8353314446</v>
      </c>
      <c r="AO982" s="28">
        <f ca="1">C982/'Ejercicio 3 - TIR'!$D$7</f>
        <v>14748.6098741653</v>
      </c>
      <c r="AP982" s="28">
        <f ca="1" t="shared" si="7159"/>
        <v>24996.4773994109</v>
      </c>
      <c r="AQ982" s="28">
        <f ca="1" t="shared" si="7160"/>
        <v>38953.8596842346</v>
      </c>
      <c r="AR982" s="28">
        <f ca="1" t="shared" si="7161"/>
        <v>43088.5886414608</v>
      </c>
      <c r="AS982" s="28">
        <f ca="1" t="shared" si="7162"/>
        <v>53518.2196774661</v>
      </c>
      <c r="AT982" s="28">
        <f ca="1" t="shared" si="7163"/>
        <v>82604.2254572793</v>
      </c>
      <c r="AU982" s="28">
        <f ca="1">AP982*'Ejercicio 3 - TIR'!$D$5</f>
        <v>12498.2386997054</v>
      </c>
      <c r="AV982" s="28">
        <f ca="1">AQ982*'Ejercicio 3 - TIR'!$D$5</f>
        <v>19476.9298421173</v>
      </c>
      <c r="AW982" s="28">
        <f ca="1">AR982*'Ejercicio 3 - TIR'!$D$5</f>
        <v>21544.2943207304</v>
      </c>
      <c r="AX982" s="28">
        <f ca="1">AS982*'Ejercicio 3 - TIR'!$D$5</f>
        <v>26759.109838733</v>
      </c>
      <c r="AY982" s="28">
        <f ca="1">AT982*'Ejercicio 3 - TIR'!$D$5</f>
        <v>41302.1127286396</v>
      </c>
      <c r="AZ982" s="28">
        <f ca="1" t="shared" ref="AZ982:BD982" si="7312">AJ982-AU982-AE982</f>
        <v>23000.6903193255</v>
      </c>
      <c r="BA982" s="28">
        <f ca="1" t="shared" si="7312"/>
        <v>29368.163347496</v>
      </c>
      <c r="BB982" s="28">
        <f ca="1" t="shared" si="7312"/>
        <v>30463.7003166459</v>
      </c>
      <c r="BC982" s="28">
        <f ca="1" t="shared" si="7312"/>
        <v>34311.4395551979</v>
      </c>
      <c r="BD982" s="28">
        <f ca="1" t="shared" si="7312"/>
        <v>46934.3369725802</v>
      </c>
      <c r="BE982" s="28">
        <f ca="1" t="shared" ref="BE982:BI982" si="7313">AZ982/Z982</f>
        <v>20163.4725357714</v>
      </c>
      <c r="BF982" s="28">
        <f ca="1" t="shared" si="7313"/>
        <v>22505.8627013389</v>
      </c>
      <c r="BG982" s="28">
        <f ca="1" t="shared" si="7313"/>
        <v>19453.3339776775</v>
      </c>
      <c r="BH982" s="28">
        <f ca="1" t="shared" si="7313"/>
        <v>17748.0854366627</v>
      </c>
      <c r="BI982" s="28">
        <f ca="1" t="shared" si="7313"/>
        <v>19164.1090231906</v>
      </c>
      <c r="BJ982" s="28">
        <f ca="1" t="shared" si="7166"/>
        <v>73904.500362212</v>
      </c>
      <c r="BK982" s="28">
        <f ca="1" t="shared" si="7167"/>
        <v>36120.4491622096</v>
      </c>
      <c r="BL982" s="28">
        <f ca="1" t="shared" si="7168"/>
        <v>110024.949524422</v>
      </c>
      <c r="BM982" s="28">
        <f ca="1">BK982*'Ejercicio 3 - TIR'!$D$5</f>
        <v>18060.2245811048</v>
      </c>
      <c r="BN982" s="28">
        <f ca="1" t="shared" si="7169"/>
        <v>91964.7249433168</v>
      </c>
      <c r="BO982" s="28">
        <f ca="1" t="shared" si="7170"/>
        <v>37550.8024355622</v>
      </c>
      <c r="BP982" s="28">
        <f ca="1" t="shared" si="7171"/>
        <v>-103919.546869306</v>
      </c>
      <c r="BQ982" s="28">
        <f ca="1" t="shared" ref="BQ982:BT982" si="7314">BE982</f>
        <v>20163.4725357714</v>
      </c>
      <c r="BR982" s="28">
        <f ca="1" t="shared" si="7314"/>
        <v>22505.8627013389</v>
      </c>
      <c r="BS982" s="28">
        <f ca="1" t="shared" si="7314"/>
        <v>19453.3339776775</v>
      </c>
      <c r="BT982" s="28">
        <f ca="1" t="shared" si="7314"/>
        <v>17748.0854366627</v>
      </c>
      <c r="BU982" s="28">
        <f ca="1" t="shared" si="7173"/>
        <v>56714.9114587528</v>
      </c>
      <c r="BV982" s="30">
        <f ca="1" t="shared" si="7174"/>
        <v>8.35367106155211</v>
      </c>
    </row>
    <row r="983" ht="15" customHeight="1" spans="1:74">
      <c r="A983" s="26">
        <v>982</v>
      </c>
      <c r="B983" s="27">
        <f ca="1" t="shared" ref="B983:F983" si="7315">RAND()</f>
        <v>0.0638542075470694</v>
      </c>
      <c r="C983" s="28">
        <f ca="1">IF(B983&lt;=('Ejercicio 3 - TIR'!$D$13-'Ejercicio 3 - TIR'!$C$13)/('Ejercicio 3 - TIR'!$E$13-'Ejercicio 3 - TIR'!$C$13),'Ejercicio 3 - TIR'!$C$13+SQRT(('Ejercicio 3 - TIR'!$E$13-'Ejercicio 3 - TIR'!$C$13)*('Ejercicio 3 - TIR'!$D$13-'Ejercicio 3 - TIR'!$C$13)*B983),'Ejercicio 3 - TIR'!$E$13-SQRT(('Ejercicio 3 - TIR'!$E$13-'Ejercicio 3 - TIR'!$C$13)*('Ejercicio 3 - TIR'!$E$13-'Ejercicio 3 - TIR'!$D$13)*(1-B983)))</f>
        <v>65053.8780178025</v>
      </c>
      <c r="D983" s="27">
        <f ca="1" t="shared" si="7315"/>
        <v>0.266281458123772</v>
      </c>
      <c r="E983" s="28">
        <f ca="1">IF(D983&lt;=('Ejercicio 3 - TIR'!$D$14-'Ejercicio 3 - TIR'!$C$14)/('Ejercicio 3 - TIR'!$E$14-'Ejercicio 3 - TIR'!$C$14),'Ejercicio 3 - TIR'!$C$14+SQRT(('Ejercicio 3 - TIR'!$E$14-'Ejercicio 3 - TIR'!$C$14)*('Ejercicio 3 - TIR'!$D$14-'Ejercicio 3 - TIR'!$C$14)*D983),'Ejercicio 3 - TIR'!$E$14-SQRT(('Ejercicio 3 - TIR'!$E$14-'Ejercicio 3 - TIR'!$C$14)*('Ejercicio 3 - TIR'!$E$14-'Ejercicio 3 - TIR'!$D$14)*(1-D983)))</f>
        <v>29468.9047158429</v>
      </c>
      <c r="F983" s="27">
        <f ca="1" t="shared" si="7315"/>
        <v>0.85664205965164</v>
      </c>
      <c r="G983" s="28">
        <f ca="1">IF(F983&lt;=('Ejercicio 3 - TIR'!$D$18-'Ejercicio 3 - TIR'!$C$18)/('Ejercicio 3 - TIR'!$E$18-'Ejercicio 3 - TIR'!$C$18),'Ejercicio 3 - TIR'!$C$18+SQRT(('Ejercicio 3 - TIR'!$E$18-'Ejercicio 3 - TIR'!$C$18)*('Ejercicio 3 - TIR'!$D$18-'Ejercicio 3 - TIR'!$C$18)*F983),'Ejercicio 3 - TIR'!$E$18-SQRT(('Ejercicio 3 - TIR'!$E$18-'Ejercicio 3 - TIR'!$C$18)*('Ejercicio 3 - TIR'!$E$18-'Ejercicio 3 - TIR'!$D$18)*(1-F983)))</f>
        <v>41720.9993098313</v>
      </c>
      <c r="H983" s="27">
        <f ca="1" t="shared" ref="H983:L983" si="7316">RAND()</f>
        <v>0.723144061014471</v>
      </c>
      <c r="I983" s="28">
        <f ca="1">IF(H983&lt;=('Ejercicio 3 - TIR'!$D$18-'Ejercicio 3 - TIR'!$C$18)/('Ejercicio 3 - TIR'!$E$18-'Ejercicio 3 - TIR'!$C$18),'Ejercicio 3 - TIR'!$C$18+SQRT(('Ejercicio 3 - TIR'!$E$18-'Ejercicio 3 - TIR'!$C$18)*('Ejercicio 3 - TIR'!$D$18-'Ejercicio 3 - TIR'!$C$18)*H983),'Ejercicio 3 - TIR'!$E$18-SQRT(('Ejercicio 3 - TIR'!$E$18-'Ejercicio 3 - TIR'!$C$18)*('Ejercicio 3 - TIR'!$E$18-'Ejercicio 3 - TIR'!$D$18)*(1-H983)))</f>
        <v>40443.2253266247</v>
      </c>
      <c r="J983" s="27">
        <f ca="1" t="shared" si="7316"/>
        <v>0.632053561603911</v>
      </c>
      <c r="K983" s="28">
        <f ca="1">IF(J983&lt;=('Ejercicio 3 - TIR'!$D$18-'Ejercicio 3 - TIR'!$C$18)/('Ejercicio 3 - TIR'!$E$18-'Ejercicio 3 - TIR'!$C$18),'Ejercicio 3 - TIR'!$C$18+SQRT(('Ejercicio 3 - TIR'!$E$18-'Ejercicio 3 - TIR'!$C$18)*('Ejercicio 3 - TIR'!$D$18-'Ejercicio 3 - TIR'!$C$18)*J983),'Ejercicio 3 - TIR'!$E$18-SQRT(('Ejercicio 3 - TIR'!$E$18-'Ejercicio 3 - TIR'!$C$18)*('Ejercicio 3 - TIR'!$E$18-'Ejercicio 3 - TIR'!$D$18)*(1-J983)))</f>
        <v>39736.9417293412</v>
      </c>
      <c r="L983" s="27">
        <f ca="1" t="shared" si="7316"/>
        <v>0.0324987737776374</v>
      </c>
      <c r="M983" s="28">
        <f ca="1">IF(L983&lt;=('Ejercicio 3 - TIR'!$D$18-'Ejercicio 3 - TIR'!$C$18)/('Ejercicio 3 - TIR'!$E$18-'Ejercicio 3 - TIR'!$C$18),'Ejercicio 3 - TIR'!$C$18+SQRT(('Ejercicio 3 - TIR'!$E$18-'Ejercicio 3 - TIR'!$C$18)*('Ejercicio 3 - TIR'!$D$18-'Ejercicio 3 - TIR'!$C$18)*L983),'Ejercicio 3 - TIR'!$E$18-SQRT(('Ejercicio 3 - TIR'!$E$18-'Ejercicio 3 - TIR'!$C$18)*('Ejercicio 3 - TIR'!$E$18-'Ejercicio 3 - TIR'!$D$18)*(1-L983)))</f>
        <v>32207.8985634865</v>
      </c>
      <c r="N983" s="27">
        <f ca="1" t="shared" ref="N983:R983" si="7317">RAND()</f>
        <v>0.417533146046154</v>
      </c>
      <c r="O983" s="28">
        <f ca="1">IF(N983&lt;=('Ejercicio 3 - TIR'!$D$18-'Ejercicio 3 - TIR'!$C$18)/('Ejercicio 3 - TIR'!$E$18-'Ejercicio 3 - TIR'!$C$18),'Ejercicio 3 - TIR'!$C$18+SQRT(('Ejercicio 3 - TIR'!$E$18-'Ejercicio 3 - TIR'!$C$18)*('Ejercicio 3 - TIR'!$D$18-'Ejercicio 3 - TIR'!$C$18)*N983),'Ejercicio 3 - TIR'!$E$18-SQRT(('Ejercicio 3 - TIR'!$E$18-'Ejercicio 3 - TIR'!$C$18)*('Ejercicio 3 - TIR'!$E$18-'Ejercicio 3 - TIR'!$D$18)*(1-N983)))</f>
        <v>37913.9100264612</v>
      </c>
      <c r="P983" s="27">
        <f ca="1" t="shared" si="7317"/>
        <v>0.753317283109094</v>
      </c>
      <c r="Q983" s="29">
        <f ca="1">IF(P983&lt;=('Ejercicio 3 - TIR'!$D$22-'Ejercicio 3 - TIR'!$C$22)/('Ejercicio 3 - TIR'!$E$22-'Ejercicio 3 - TIR'!$C$22),'Ejercicio 3 - TIR'!$C$22+SQRT(('Ejercicio 3 - TIR'!$E$22-'Ejercicio 3 - TIR'!$C$22)*('Ejercicio 3 - TIR'!$D$22-'Ejercicio 3 - TIR'!$C$22)*P983),'Ejercicio 3 - TIR'!$E$22-SQRT(('Ejercicio 3 - TIR'!$E$22-'Ejercicio 3 - TIR'!$C$22)*('Ejercicio 3 - TIR'!$E$22-'Ejercicio 3 - TIR'!$D$22)*(1-P983)))</f>
        <v>0.158928006966506</v>
      </c>
      <c r="R983" s="27">
        <f ca="1" t="shared" si="7317"/>
        <v>0.57833221945084</v>
      </c>
      <c r="S983" s="29">
        <f ca="1">IF(R983&lt;=('Ejercicio 3 - TIR'!$D$23-'Ejercicio 3 - TIR'!$C$23)/('Ejercicio 3 - TIR'!$E$23-'Ejercicio 3 - TIR'!$C$23),'Ejercicio 3 - TIR'!$C$23+SQRT(('Ejercicio 3 - TIR'!$E$23-'Ejercicio 3 - TIR'!$C$23)*('Ejercicio 3 - TIR'!$D$23-'Ejercicio 3 - TIR'!$C$23)*R983),'Ejercicio 3 - TIR'!$E$23-SQRT(('Ejercicio 3 - TIR'!$E$23-'Ejercicio 3 - TIR'!$C$23)*('Ejercicio 3 - TIR'!$E$23-'Ejercicio 3 - TIR'!$D$23)*(1-R983)))</f>
        <v>0.152450008983876</v>
      </c>
      <c r="T983" s="27">
        <f ca="1" t="shared" ref="T983:X983" si="7318">RAND()</f>
        <v>0.0252225399207389</v>
      </c>
      <c r="U983" s="29">
        <f ca="1">IF(T983&lt;=('Ejercicio 3 - TIR'!$D$24-'Ejercicio 3 - TIR'!$C$24)/('Ejercicio 3 - TIR'!$E$24-'Ejercicio 3 - TIR'!$C$24),'Ejercicio 3 - TIR'!$C$24+SQRT(('Ejercicio 3 - TIR'!$E$24-'Ejercicio 3 - TIR'!$C$24)*('Ejercicio 3 - TIR'!$D$24-'Ejercicio 3 - TIR'!$C$24)*T983),'Ejercicio 3 - TIR'!$E$24-SQRT(('Ejercicio 3 - TIR'!$E$24-'Ejercicio 3 - TIR'!$C$24)*('Ejercicio 3 - TIR'!$E$24-'Ejercicio 3 - TIR'!$D$24)*(1-T983)))</f>
        <v>0.157277866021957</v>
      </c>
      <c r="V983" s="27">
        <f ca="1" t="shared" si="7318"/>
        <v>0.56194528349334</v>
      </c>
      <c r="W983" s="29">
        <f ca="1">IF(V983&lt;=('Ejercicio 3 - TIR'!$D$25-'Ejercicio 3 - TIR'!$C$25)/('Ejercicio 3 - TIR'!$E$25-'Ejercicio 3 - TIR'!$C$25),'Ejercicio 3 - TIR'!$C$25+SQRT(('Ejercicio 3 - TIR'!$E$25-'Ejercicio 3 - TIR'!$C$25)*('Ejercicio 3 - TIR'!$D$25-'Ejercicio 3 - TIR'!$C$25)*V983),'Ejercicio 3 - TIR'!$E$25-SQRT(('Ejercicio 3 - TIR'!$E$25-'Ejercicio 3 - TIR'!$C$25)*('Ejercicio 3 - TIR'!$E$25-'Ejercicio 3 - TIR'!$D$25)*(1-V983)))</f>
        <v>0.210844010575988</v>
      </c>
      <c r="X983" s="27">
        <f ca="1" t="shared" si="7318"/>
        <v>0.296776450985873</v>
      </c>
      <c r="Y983" s="29">
        <f ca="1">IF(X983&lt;=('Ejercicio 3 - TIR'!$D$26-'Ejercicio 3 - TIR'!$C$26)/('Ejercicio 3 - TIR'!$E$26-'Ejercicio 3 - TIR'!$C$26),'Ejercicio 3 - TIR'!$C$26+SQRT(('Ejercicio 3 - TIR'!$E$26-'Ejercicio 3 - TIR'!$C$26)*('Ejercicio 3 - TIR'!$D$26-'Ejercicio 3 - TIR'!$C$26)*X983),'Ejercicio 3 - TIR'!$E$26-SQRT(('Ejercicio 3 - TIR'!$E$26-'Ejercicio 3 - TIR'!$C$26)*('Ejercicio 3 - TIR'!$E$26-'Ejercicio 3 - TIR'!$D$26)*(1-X983)))</f>
        <v>0.218307179613339</v>
      </c>
      <c r="Z983" s="27">
        <f ca="1" t="shared" si="7144"/>
        <v>1.15892800696651</v>
      </c>
      <c r="AA983" s="27">
        <f ca="1" t="shared" si="7145"/>
        <v>1.33560659204022</v>
      </c>
      <c r="AB983" s="27">
        <f ca="1" t="shared" si="7146"/>
        <v>1.54566794668116</v>
      </c>
      <c r="AC983" s="27">
        <f ca="1" t="shared" si="7147"/>
        <v>1.87156277557817</v>
      </c>
      <c r="AD983" s="27">
        <f ca="1" t="shared" si="7148"/>
        <v>2.28013836658395</v>
      </c>
      <c r="AE983" s="26">
        <f ca="1" t="shared" si="7149"/>
        <v>4683.43429397477</v>
      </c>
      <c r="AF983" s="26">
        <f ca="1" t="shared" si="7150"/>
        <v>5397.42389416662</v>
      </c>
      <c r="AG983" s="26">
        <f ca="1" t="shared" si="7151"/>
        <v>6246.31920625707</v>
      </c>
      <c r="AH983" s="26">
        <f ca="1" t="shared" si="7152"/>
        <v>7563.31819904214</v>
      </c>
      <c r="AI983" s="26">
        <f ca="1" t="shared" si="7153"/>
        <v>9214.44486359327</v>
      </c>
      <c r="AJ983" s="28">
        <f ca="1" t="shared" si="7154"/>
        <v>48351.6345787937</v>
      </c>
      <c r="AK983" s="28">
        <f ca="1" t="shared" si="7155"/>
        <v>54016.2383496077</v>
      </c>
      <c r="AL983" s="28">
        <f ca="1" t="shared" si="7156"/>
        <v>61420.1171301797</v>
      </c>
      <c r="AM983" s="28">
        <f ca="1" t="shared" si="7157"/>
        <v>60279.1040310188</v>
      </c>
      <c r="AN983" s="28">
        <f ca="1" t="shared" si="7158"/>
        <v>86448.9608785461</v>
      </c>
      <c r="AO983" s="28">
        <f ca="1">C983/'Ejercicio 3 - TIR'!$D$7</f>
        <v>13010.7756035605</v>
      </c>
      <c r="AP983" s="28">
        <f ca="1" t="shared" si="7159"/>
        <v>35340.8589752332</v>
      </c>
      <c r="AQ983" s="28">
        <f ca="1" t="shared" si="7160"/>
        <v>41005.4627460472</v>
      </c>
      <c r="AR983" s="28">
        <f ca="1" t="shared" si="7161"/>
        <v>48409.3415266192</v>
      </c>
      <c r="AS983" s="28">
        <f ca="1" t="shared" si="7162"/>
        <v>47268.3284274583</v>
      </c>
      <c r="AT983" s="28">
        <f ca="1" t="shared" si="7163"/>
        <v>73438.1852749856</v>
      </c>
      <c r="AU983" s="28">
        <f ca="1">AP983*'Ejercicio 3 - TIR'!$D$5</f>
        <v>17670.4294876166</v>
      </c>
      <c r="AV983" s="28">
        <f ca="1">AQ983*'Ejercicio 3 - TIR'!$D$5</f>
        <v>20502.7313730236</v>
      </c>
      <c r="AW983" s="28">
        <f ca="1">AR983*'Ejercicio 3 - TIR'!$D$5</f>
        <v>24204.6707633096</v>
      </c>
      <c r="AX983" s="28">
        <f ca="1">AS983*'Ejercicio 3 - TIR'!$D$5</f>
        <v>23634.1642137291</v>
      </c>
      <c r="AY983" s="28">
        <f ca="1">AT983*'Ejercicio 3 - TIR'!$D$5</f>
        <v>36719.0926374928</v>
      </c>
      <c r="AZ983" s="28">
        <f ca="1" t="shared" ref="AZ983:BD983" si="7319">AJ983-AU983-AE983</f>
        <v>25997.7707972023</v>
      </c>
      <c r="BA983" s="28">
        <f ca="1" t="shared" si="7319"/>
        <v>28116.0830824175</v>
      </c>
      <c r="BB983" s="28">
        <f ca="1" t="shared" si="7319"/>
        <v>30969.127160613</v>
      </c>
      <c r="BC983" s="28">
        <f ca="1" t="shared" si="7319"/>
        <v>29081.6216182475</v>
      </c>
      <c r="BD983" s="28">
        <f ca="1" t="shared" si="7319"/>
        <v>40515.42337746</v>
      </c>
      <c r="BE983" s="28">
        <f ca="1" t="shared" ref="BE983:BI983" si="7320">AZ983/Z983</f>
        <v>22432.6020606332</v>
      </c>
      <c r="BF983" s="28">
        <f ca="1" t="shared" si="7320"/>
        <v>21051.1712430743</v>
      </c>
      <c r="BG983" s="28">
        <f ca="1" t="shared" si="7320"/>
        <v>20036.0803412593</v>
      </c>
      <c r="BH983" s="28">
        <f ca="1" t="shared" si="7320"/>
        <v>15538.6834990152</v>
      </c>
      <c r="BI983" s="28">
        <f ca="1" t="shared" si="7320"/>
        <v>17768.8441943808</v>
      </c>
      <c r="BJ983" s="28">
        <f ca="1" t="shared" si="7166"/>
        <v>67193.1802638001</v>
      </c>
      <c r="BK983" s="28">
        <f ca="1" t="shared" si="7167"/>
        <v>29666.3686326928</v>
      </c>
      <c r="BL983" s="28">
        <f ca="1" t="shared" si="7168"/>
        <v>96859.5488964929</v>
      </c>
      <c r="BM983" s="28">
        <f ca="1">BK983*'Ejercicio 3 - TIR'!$D$5</f>
        <v>14833.1843163464</v>
      </c>
      <c r="BN983" s="28">
        <f ca="1" t="shared" si="7169"/>
        <v>82026.3645801465</v>
      </c>
      <c r="BO983" s="28">
        <f ca="1" t="shared" si="7170"/>
        <v>35974.2925176232</v>
      </c>
      <c r="BP983" s="28">
        <f ca="1" t="shared" si="7171"/>
        <v>-94522.7827336454</v>
      </c>
      <c r="BQ983" s="28">
        <f ca="1" t="shared" ref="BQ983:BT983" si="7321">BE983</f>
        <v>22432.6020606332</v>
      </c>
      <c r="BR983" s="28">
        <f ca="1" t="shared" si="7321"/>
        <v>21051.1712430743</v>
      </c>
      <c r="BS983" s="28">
        <f ca="1" t="shared" si="7321"/>
        <v>20036.0803412593</v>
      </c>
      <c r="BT983" s="28">
        <f ca="1" t="shared" si="7321"/>
        <v>15538.6834990152</v>
      </c>
      <c r="BU983" s="28">
        <f ca="1" t="shared" si="7173"/>
        <v>53743.1367120039</v>
      </c>
      <c r="BV983" s="30">
        <f ca="1" t="shared" si="7174"/>
        <v>10.8342803127918</v>
      </c>
    </row>
    <row r="984" ht="15" customHeight="1" spans="1:74">
      <c r="A984" s="26">
        <v>983</v>
      </c>
      <c r="B984" s="27">
        <f ca="1" t="shared" ref="B984:F984" si="7322">RAND()</f>
        <v>0.864908393814807</v>
      </c>
      <c r="C984" s="28">
        <f ca="1">IF(B984&lt;=('Ejercicio 3 - TIR'!$D$13-'Ejercicio 3 - TIR'!$C$13)/('Ejercicio 3 - TIR'!$E$13-'Ejercicio 3 - TIR'!$C$13),'Ejercicio 3 - TIR'!$C$13+SQRT(('Ejercicio 3 - TIR'!$E$13-'Ejercicio 3 - TIR'!$C$13)*('Ejercicio 3 - TIR'!$D$13-'Ejercicio 3 - TIR'!$C$13)*B984),'Ejercicio 3 - TIR'!$E$13-SQRT(('Ejercicio 3 - TIR'!$E$13-'Ejercicio 3 - TIR'!$C$13)*('Ejercicio 3 - TIR'!$E$13-'Ejercicio 3 - TIR'!$D$13)*(1-B984)))</f>
        <v>87267.7603139812</v>
      </c>
      <c r="D984" s="27">
        <f ca="1" t="shared" si="7322"/>
        <v>0.918452013242797</v>
      </c>
      <c r="E984" s="28">
        <f ca="1">IF(D984&lt;=('Ejercicio 3 - TIR'!$D$14-'Ejercicio 3 - TIR'!$C$14)/('Ejercicio 3 - TIR'!$E$14-'Ejercicio 3 - TIR'!$C$14),'Ejercicio 3 - TIR'!$C$14+SQRT(('Ejercicio 3 - TIR'!$E$14-'Ejercicio 3 - TIR'!$C$14)*('Ejercicio 3 - TIR'!$D$14-'Ejercicio 3 - TIR'!$C$14)*D984),'Ejercicio 3 - TIR'!$E$14-SQRT(('Ejercicio 3 - TIR'!$E$14-'Ejercicio 3 - TIR'!$C$14)*('Ejercicio 3 - TIR'!$E$14-'Ejercicio 3 - TIR'!$D$14)*(1-D984)))</f>
        <v>36502.544065527</v>
      </c>
      <c r="F984" s="27">
        <f ca="1" t="shared" si="7322"/>
        <v>0.603767072589492</v>
      </c>
      <c r="G984" s="28">
        <f ca="1">IF(F984&lt;=('Ejercicio 3 - TIR'!$D$18-'Ejercicio 3 - TIR'!$C$18)/('Ejercicio 3 - TIR'!$E$18-'Ejercicio 3 - TIR'!$C$18),'Ejercicio 3 - TIR'!$C$18+SQRT(('Ejercicio 3 - TIR'!$E$18-'Ejercicio 3 - TIR'!$C$18)*('Ejercicio 3 - TIR'!$D$18-'Ejercicio 3 - TIR'!$C$18)*F984),'Ejercicio 3 - TIR'!$E$18-SQRT(('Ejercicio 3 - TIR'!$E$18-'Ejercicio 3 - TIR'!$C$18)*('Ejercicio 3 - TIR'!$E$18-'Ejercicio 3 - TIR'!$D$18)*(1-F984)))</f>
        <v>39516.5677052404</v>
      </c>
      <c r="H984" s="27">
        <f ca="1" t="shared" ref="H984:L984" si="7323">RAND()</f>
        <v>0.0407215445010698</v>
      </c>
      <c r="I984" s="28">
        <f ca="1">IF(H984&lt;=('Ejercicio 3 - TIR'!$D$18-'Ejercicio 3 - TIR'!$C$18)/('Ejercicio 3 - TIR'!$E$18-'Ejercicio 3 - TIR'!$C$18),'Ejercicio 3 - TIR'!$C$18+SQRT(('Ejercicio 3 - TIR'!$E$18-'Ejercicio 3 - TIR'!$C$18)*('Ejercicio 3 - TIR'!$D$18-'Ejercicio 3 - TIR'!$C$18)*H984),'Ejercicio 3 - TIR'!$E$18-SQRT(('Ejercicio 3 - TIR'!$E$18-'Ejercicio 3 - TIR'!$C$18)*('Ejercicio 3 - TIR'!$E$18-'Ejercicio 3 - TIR'!$D$18)*(1-H984)))</f>
        <v>32471.4836991493</v>
      </c>
      <c r="J984" s="27">
        <f ca="1" t="shared" si="7323"/>
        <v>0.990452622160113</v>
      </c>
      <c r="K984" s="28">
        <f ca="1">IF(J984&lt;=('Ejercicio 3 - TIR'!$D$18-'Ejercicio 3 - TIR'!$C$18)/('Ejercicio 3 - TIR'!$E$18-'Ejercicio 3 - TIR'!$C$18),'Ejercicio 3 - TIR'!$C$18+SQRT(('Ejercicio 3 - TIR'!$E$18-'Ejercicio 3 - TIR'!$C$18)*('Ejercicio 3 - TIR'!$D$18-'Ejercicio 3 - TIR'!$C$18)*J984),'Ejercicio 3 - TIR'!$E$18-SQRT(('Ejercicio 3 - TIR'!$E$18-'Ejercicio 3 - TIR'!$C$18)*('Ejercicio 3 - TIR'!$E$18-'Ejercicio 3 - TIR'!$D$18)*(1-J984)))</f>
        <v>44153.8006511516</v>
      </c>
      <c r="L984" s="27">
        <f ca="1" t="shared" si="7323"/>
        <v>0.965625525785562</v>
      </c>
      <c r="M984" s="28">
        <f ca="1">IF(L984&lt;=('Ejercicio 3 - TIR'!$D$18-'Ejercicio 3 - TIR'!$C$18)/('Ejercicio 3 - TIR'!$E$18-'Ejercicio 3 - TIR'!$C$18),'Ejercicio 3 - TIR'!$C$18+SQRT(('Ejercicio 3 - TIR'!$E$18-'Ejercicio 3 - TIR'!$C$18)*('Ejercicio 3 - TIR'!$D$18-'Ejercicio 3 - TIR'!$C$18)*L984),'Ejercicio 3 - TIR'!$E$18-SQRT(('Ejercicio 3 - TIR'!$E$18-'Ejercicio 3 - TIR'!$C$18)*('Ejercicio 3 - TIR'!$E$18-'Ejercicio 3 - TIR'!$D$18)*(1-L984)))</f>
        <v>43394.358207419</v>
      </c>
      <c r="N984" s="27">
        <f ca="1" t="shared" ref="N984:R984" si="7324">RAND()</f>
        <v>0.240492959376939</v>
      </c>
      <c r="O984" s="28">
        <f ca="1">IF(N984&lt;=('Ejercicio 3 - TIR'!$D$18-'Ejercicio 3 - TIR'!$C$18)/('Ejercicio 3 - TIR'!$E$18-'Ejercicio 3 - TIR'!$C$18),'Ejercicio 3 - TIR'!$C$18+SQRT(('Ejercicio 3 - TIR'!$E$18-'Ejercicio 3 - TIR'!$C$18)*('Ejercicio 3 - TIR'!$D$18-'Ejercicio 3 - TIR'!$C$18)*N984),'Ejercicio 3 - TIR'!$E$18-SQRT(('Ejercicio 3 - TIR'!$E$18-'Ejercicio 3 - TIR'!$C$18)*('Ejercicio 3 - TIR'!$E$18-'Ejercicio 3 - TIR'!$D$18)*(1-N984)))</f>
        <v>36006.1588312782</v>
      </c>
      <c r="P984" s="27">
        <f ca="1" t="shared" si="7324"/>
        <v>0.444345033311542</v>
      </c>
      <c r="Q984" s="29">
        <f ca="1">IF(P984&lt;=('Ejercicio 3 - TIR'!$D$22-'Ejercicio 3 - TIR'!$C$22)/('Ejercicio 3 - TIR'!$E$22-'Ejercicio 3 - TIR'!$C$22),'Ejercicio 3 - TIR'!$C$22+SQRT(('Ejercicio 3 - TIR'!$E$22-'Ejercicio 3 - TIR'!$C$22)*('Ejercicio 3 - TIR'!$D$22-'Ejercicio 3 - TIR'!$C$22)*P984),'Ejercicio 3 - TIR'!$E$22-SQRT(('Ejercicio 3 - TIR'!$E$22-'Ejercicio 3 - TIR'!$C$22)*('Ejercicio 3 - TIR'!$E$22-'Ejercicio 3 - TIR'!$D$22)*(1-P984)))</f>
        <v>0.148281107827678</v>
      </c>
      <c r="R984" s="27">
        <f ca="1" t="shared" si="7324"/>
        <v>0.918941955771043</v>
      </c>
      <c r="S984" s="29">
        <f ca="1">IF(R984&lt;=('Ejercicio 3 - TIR'!$D$23-'Ejercicio 3 - TIR'!$C$23)/('Ejercicio 3 - TIR'!$E$23-'Ejercicio 3 - TIR'!$C$23),'Ejercicio 3 - TIR'!$C$23+SQRT(('Ejercicio 3 - TIR'!$E$23-'Ejercicio 3 - TIR'!$C$23)*('Ejercicio 3 - TIR'!$D$23-'Ejercicio 3 - TIR'!$C$23)*R984),'Ejercicio 3 - TIR'!$E$23-SQRT(('Ejercicio 3 - TIR'!$E$23-'Ejercicio 3 - TIR'!$C$23)*('Ejercicio 3 - TIR'!$E$23-'Ejercicio 3 - TIR'!$D$23)*(1-R984)))</f>
        <v>0.167920907334898</v>
      </c>
      <c r="T984" s="27">
        <f ca="1" t="shared" ref="T984:X984" si="7325">RAND()</f>
        <v>0.443617556531244</v>
      </c>
      <c r="U984" s="29">
        <f ca="1">IF(T984&lt;=('Ejercicio 3 - TIR'!$D$24-'Ejercicio 3 - TIR'!$C$24)/('Ejercicio 3 - TIR'!$E$24-'Ejercicio 3 - TIR'!$C$24),'Ejercicio 3 - TIR'!$C$24+SQRT(('Ejercicio 3 - TIR'!$E$24-'Ejercicio 3 - TIR'!$C$24)*('Ejercicio 3 - TIR'!$D$24-'Ejercicio 3 - TIR'!$C$24)*T984),'Ejercicio 3 - TIR'!$E$24-SQRT(('Ejercicio 3 - TIR'!$E$24-'Ejercicio 3 - TIR'!$C$24)*('Ejercicio 3 - TIR'!$E$24-'Ejercicio 3 - TIR'!$D$24)*(1-T984)))</f>
        <v>0.180530127417073</v>
      </c>
      <c r="V984" s="27">
        <f ca="1" t="shared" si="7325"/>
        <v>0.950022894167689</v>
      </c>
      <c r="W984" s="29">
        <f ca="1">IF(V984&lt;=('Ejercicio 3 - TIR'!$D$25-'Ejercicio 3 - TIR'!$C$25)/('Ejercicio 3 - TIR'!$E$25-'Ejercicio 3 - TIR'!$C$25),'Ejercicio 3 - TIR'!$C$25+SQRT(('Ejercicio 3 - TIR'!$E$25-'Ejercicio 3 - TIR'!$C$25)*('Ejercicio 3 - TIR'!$D$25-'Ejercicio 3 - TIR'!$C$25)*V984),'Ejercicio 3 - TIR'!$E$25-SQRT(('Ejercicio 3 - TIR'!$E$25-'Ejercicio 3 - TIR'!$C$25)*('Ejercicio 3 - TIR'!$E$25-'Ejercicio 3 - TIR'!$D$25)*(1-V984)))</f>
        <v>0.236774272405153</v>
      </c>
      <c r="X984" s="27">
        <f ca="1" t="shared" si="7325"/>
        <v>0.580128547139662</v>
      </c>
      <c r="Y984" s="29">
        <f ca="1">IF(X984&lt;=('Ejercicio 3 - TIR'!$D$26-'Ejercicio 3 - TIR'!$C$26)/('Ejercicio 3 - TIR'!$E$26-'Ejercicio 3 - TIR'!$C$26),'Ejercicio 3 - TIR'!$C$26+SQRT(('Ejercicio 3 - TIR'!$E$26-'Ejercicio 3 - TIR'!$C$26)*('Ejercicio 3 - TIR'!$D$26-'Ejercicio 3 - TIR'!$C$26)*X984),'Ejercicio 3 - TIR'!$E$26-SQRT(('Ejercicio 3 - TIR'!$E$26-'Ejercicio 3 - TIR'!$C$26)*('Ejercicio 3 - TIR'!$E$26-'Ejercicio 3 - TIR'!$D$26)*(1-X984)))</f>
        <v>0.232383764896353</v>
      </c>
      <c r="Z984" s="27">
        <f ca="1" t="shared" si="7144"/>
        <v>1.14828110782768</v>
      </c>
      <c r="AA984" s="27">
        <f ca="1" t="shared" si="7145"/>
        <v>1.34110151332962</v>
      </c>
      <c r="AB984" s="27">
        <f ca="1" t="shared" si="7146"/>
        <v>1.58321074041025</v>
      </c>
      <c r="AC984" s="27">
        <f ca="1" t="shared" si="7147"/>
        <v>1.95807431153491</v>
      </c>
      <c r="AD984" s="27">
        <f ca="1" t="shared" si="7148"/>
        <v>2.41309899199623</v>
      </c>
      <c r="AE984" s="26">
        <f ca="1" t="shared" si="7149"/>
        <v>5412.63767256499</v>
      </c>
      <c r="AF984" s="26">
        <f ca="1" t="shared" si="7150"/>
        <v>6321.53270161716</v>
      </c>
      <c r="AG984" s="26">
        <f ca="1" t="shared" si="7151"/>
        <v>7462.7598057113</v>
      </c>
      <c r="AH984" s="26">
        <f ca="1" t="shared" si="7152"/>
        <v>9229.74932884301</v>
      </c>
      <c r="AI984" s="26">
        <f ca="1" t="shared" si="7153"/>
        <v>11374.5932269291</v>
      </c>
      <c r="AJ984" s="28">
        <f ca="1" t="shared" si="7154"/>
        <v>45376.1281421209</v>
      </c>
      <c r="AK984" s="28">
        <f ca="1" t="shared" si="7155"/>
        <v>43547.5559289873</v>
      </c>
      <c r="AL984" s="28">
        <f ca="1" t="shared" si="7156"/>
        <v>69904.7714208363</v>
      </c>
      <c r="AM984" s="28">
        <f ca="1" t="shared" si="7157"/>
        <v>84969.3780714912</v>
      </c>
      <c r="AN984" s="28">
        <f ca="1" t="shared" si="7158"/>
        <v>86886.4255814135</v>
      </c>
      <c r="AO984" s="28">
        <f ca="1">C984/'Ejercicio 3 - TIR'!$D$7</f>
        <v>17453.5520627962</v>
      </c>
      <c r="AP984" s="28">
        <f ca="1" t="shared" si="7159"/>
        <v>27922.5760793246</v>
      </c>
      <c r="AQ984" s="28">
        <f ca="1" t="shared" si="7160"/>
        <v>26094.003866191</v>
      </c>
      <c r="AR984" s="28">
        <f ca="1" t="shared" si="7161"/>
        <v>52451.21935804</v>
      </c>
      <c r="AS984" s="28">
        <f ca="1" t="shared" si="7162"/>
        <v>67515.826008695</v>
      </c>
      <c r="AT984" s="28">
        <f ca="1" t="shared" si="7163"/>
        <v>69432.8735186172</v>
      </c>
      <c r="AU984" s="28">
        <f ca="1">AP984*'Ejercicio 3 - TIR'!$D$5</f>
        <v>13961.2880396623</v>
      </c>
      <c r="AV984" s="28">
        <f ca="1">AQ984*'Ejercicio 3 - TIR'!$D$5</f>
        <v>13047.0019330955</v>
      </c>
      <c r="AW984" s="28">
        <f ca="1">AR984*'Ejercicio 3 - TIR'!$D$5</f>
        <v>26225.60967902</v>
      </c>
      <c r="AX984" s="28">
        <f ca="1">AS984*'Ejercicio 3 - TIR'!$D$5</f>
        <v>33757.9130043475</v>
      </c>
      <c r="AY984" s="28">
        <f ca="1">AT984*'Ejercicio 3 - TIR'!$D$5</f>
        <v>34716.4367593086</v>
      </c>
      <c r="AZ984" s="28">
        <f ca="1" t="shared" ref="AZ984:BD984" si="7326">AJ984-AU984-AE984</f>
        <v>26002.2024298936</v>
      </c>
      <c r="BA984" s="28">
        <f ca="1" t="shared" si="7326"/>
        <v>24179.0212942746</v>
      </c>
      <c r="BB984" s="28">
        <f ca="1" t="shared" si="7326"/>
        <v>36216.401936105</v>
      </c>
      <c r="BC984" s="28">
        <f ca="1" t="shared" si="7326"/>
        <v>41981.7157383007</v>
      </c>
      <c r="BD984" s="28">
        <f ca="1" t="shared" si="7326"/>
        <v>40795.3955951757</v>
      </c>
      <c r="BE984" s="28">
        <f ca="1" t="shared" ref="BE984:BI984" si="7327">AZ984/Z984</f>
        <v>22644.4572262315</v>
      </c>
      <c r="BF984" s="28">
        <f ca="1" t="shared" si="7327"/>
        <v>18029.2252703854</v>
      </c>
      <c r="BG984" s="28">
        <f ca="1" t="shared" si="7327"/>
        <v>22875.2881797153</v>
      </c>
      <c r="BH984" s="28">
        <f ca="1" t="shared" si="7327"/>
        <v>21440.3076997582</v>
      </c>
      <c r="BI984" s="28">
        <f ca="1" t="shared" si="7327"/>
        <v>16905.811046495</v>
      </c>
      <c r="BJ984" s="28">
        <f ca="1" t="shared" si="7166"/>
        <v>88084.2522898211</v>
      </c>
      <c r="BK984" s="28">
        <f ca="1" t="shared" si="7167"/>
        <v>42117.1488894873</v>
      </c>
      <c r="BL984" s="28">
        <f ca="1" t="shared" si="7168"/>
        <v>130201.401179308</v>
      </c>
      <c r="BM984" s="28">
        <f ca="1">BK984*'Ejercicio 3 - TIR'!$D$5</f>
        <v>21058.5744447436</v>
      </c>
      <c r="BN984" s="28">
        <f ca="1" t="shared" si="7169"/>
        <v>109142.826734565</v>
      </c>
      <c r="BO984" s="28">
        <f ca="1" t="shared" si="7170"/>
        <v>45229.3200969251</v>
      </c>
      <c r="BP984" s="28">
        <f ca="1" t="shared" si="7171"/>
        <v>-123770.304379508</v>
      </c>
      <c r="BQ984" s="28">
        <f ca="1" t="shared" ref="BQ984:BT984" si="7328">BE984</f>
        <v>22644.4572262315</v>
      </c>
      <c r="BR984" s="28">
        <f ca="1" t="shared" si="7328"/>
        <v>18029.2252703854</v>
      </c>
      <c r="BS984" s="28">
        <f ca="1" t="shared" si="7328"/>
        <v>22875.2881797153</v>
      </c>
      <c r="BT984" s="28">
        <f ca="1" t="shared" si="7328"/>
        <v>21440.3076997582</v>
      </c>
      <c r="BU984" s="28">
        <f ca="1" t="shared" si="7173"/>
        <v>62135.1311434201</v>
      </c>
      <c r="BV984" s="30">
        <f ca="1" t="shared" si="7174"/>
        <v>5.05728250171227</v>
      </c>
    </row>
    <row r="985" ht="15" customHeight="1" spans="1:74">
      <c r="A985" s="26">
        <v>984</v>
      </c>
      <c r="B985" s="27">
        <f ca="1" t="shared" ref="B985:F985" si="7329">RAND()</f>
        <v>0.78274351243808</v>
      </c>
      <c r="C985" s="28">
        <f ca="1">IF(B985&lt;=('Ejercicio 3 - TIR'!$D$13-'Ejercicio 3 - TIR'!$C$13)/('Ejercicio 3 - TIR'!$E$13-'Ejercicio 3 - TIR'!$C$13),'Ejercicio 3 - TIR'!$C$13+SQRT(('Ejercicio 3 - TIR'!$E$13-'Ejercicio 3 - TIR'!$C$13)*('Ejercicio 3 - TIR'!$D$13-'Ejercicio 3 - TIR'!$C$13)*B985),'Ejercicio 3 - TIR'!$E$13-SQRT(('Ejercicio 3 - TIR'!$E$13-'Ejercicio 3 - TIR'!$C$13)*('Ejercicio 3 - TIR'!$E$13-'Ejercicio 3 - TIR'!$D$13)*(1-B985)))</f>
        <v>83853.5519362832</v>
      </c>
      <c r="D985" s="27">
        <f ca="1" t="shared" si="7329"/>
        <v>0.72243818748635</v>
      </c>
      <c r="E985" s="28">
        <f ca="1">IF(D985&lt;=('Ejercicio 3 - TIR'!$D$14-'Ejercicio 3 - TIR'!$C$14)/('Ejercicio 3 - TIR'!$E$14-'Ejercicio 3 - TIR'!$C$14),'Ejercicio 3 - TIR'!$C$14+SQRT(('Ejercicio 3 - TIR'!$E$14-'Ejercicio 3 - TIR'!$C$14)*('Ejercicio 3 - TIR'!$D$14-'Ejercicio 3 - TIR'!$C$14)*D985),'Ejercicio 3 - TIR'!$E$14-SQRT(('Ejercicio 3 - TIR'!$E$14-'Ejercicio 3 - TIR'!$C$14)*('Ejercicio 3 - TIR'!$E$14-'Ejercicio 3 - TIR'!$D$14)*(1-D985)))</f>
        <v>33547.5375338521</v>
      </c>
      <c r="F985" s="27">
        <f ca="1" t="shared" si="7329"/>
        <v>0.594335596624216</v>
      </c>
      <c r="G985" s="28">
        <f ca="1">IF(F985&lt;=('Ejercicio 3 - TIR'!$D$18-'Ejercicio 3 - TIR'!$C$18)/('Ejercicio 3 - TIR'!$E$18-'Ejercicio 3 - TIR'!$C$18),'Ejercicio 3 - TIR'!$C$18+SQRT(('Ejercicio 3 - TIR'!$E$18-'Ejercicio 3 - TIR'!$C$18)*('Ejercicio 3 - TIR'!$D$18-'Ejercicio 3 - TIR'!$C$18)*F985),'Ejercicio 3 - TIR'!$E$18-SQRT(('Ejercicio 3 - TIR'!$E$18-'Ejercicio 3 - TIR'!$C$18)*('Ejercicio 3 - TIR'!$E$18-'Ejercicio 3 - TIR'!$D$18)*(1-F985)))</f>
        <v>39441.9457472299</v>
      </c>
      <c r="H985" s="27">
        <f ca="1" t="shared" ref="H985:L985" si="7330">RAND()</f>
        <v>0.829939779849383</v>
      </c>
      <c r="I985" s="28">
        <f ca="1">IF(H985&lt;=('Ejercicio 3 - TIR'!$D$18-'Ejercicio 3 - TIR'!$C$18)/('Ejercicio 3 - TIR'!$E$18-'Ejercicio 3 - TIR'!$C$18),'Ejercicio 3 - TIR'!$C$18+SQRT(('Ejercicio 3 - TIR'!$E$18-'Ejercicio 3 - TIR'!$C$18)*('Ejercicio 3 - TIR'!$D$18-'Ejercicio 3 - TIR'!$C$18)*H985),'Ejercicio 3 - TIR'!$E$18-SQRT(('Ejercicio 3 - TIR'!$E$18-'Ejercicio 3 - TIR'!$C$18)*('Ejercicio 3 - TIR'!$E$18-'Ejercicio 3 - TIR'!$D$18)*(1-H985)))</f>
        <v>41428.653403645</v>
      </c>
      <c r="J985" s="27">
        <f ca="1" t="shared" si="7330"/>
        <v>0.775043140106551</v>
      </c>
      <c r="K985" s="28">
        <f ca="1">IF(J985&lt;=('Ejercicio 3 - TIR'!$D$18-'Ejercicio 3 - TIR'!$C$18)/('Ejercicio 3 - TIR'!$E$18-'Ejercicio 3 - TIR'!$C$18),'Ejercicio 3 - TIR'!$C$18+SQRT(('Ejercicio 3 - TIR'!$E$18-'Ejercicio 3 - TIR'!$C$18)*('Ejercicio 3 - TIR'!$D$18-'Ejercicio 3 - TIR'!$C$18)*J985),'Ejercicio 3 - TIR'!$E$18-SQRT(('Ejercicio 3 - TIR'!$E$18-'Ejercicio 3 - TIR'!$C$18)*('Ejercicio 3 - TIR'!$E$18-'Ejercicio 3 - TIR'!$D$18)*(1-J985)))</f>
        <v>40892.4746510814</v>
      </c>
      <c r="L985" s="27">
        <f ca="1" t="shared" si="7330"/>
        <v>0.994760431636543</v>
      </c>
      <c r="M985" s="28">
        <f ca="1">IF(L985&lt;=('Ejercicio 3 - TIR'!$D$18-'Ejercicio 3 - TIR'!$C$18)/('Ejercicio 3 - TIR'!$E$18-'Ejercicio 3 - TIR'!$C$18),'Ejercicio 3 - TIR'!$C$18+SQRT(('Ejercicio 3 - TIR'!$E$18-'Ejercicio 3 - TIR'!$C$18)*('Ejercicio 3 - TIR'!$D$18-'Ejercicio 3 - TIR'!$C$18)*L985),'Ejercicio 3 - TIR'!$E$18-SQRT(('Ejercicio 3 - TIR'!$E$18-'Ejercicio 3 - TIR'!$C$18)*('Ejercicio 3 - TIR'!$E$18-'Ejercicio 3 - TIR'!$D$18)*(1-L985)))</f>
        <v>44373.1286996047</v>
      </c>
      <c r="N985" s="27">
        <f ca="1" t="shared" ref="N985:R985" si="7331">RAND()</f>
        <v>0.282404052648648</v>
      </c>
      <c r="O985" s="28">
        <f ca="1">IF(N985&lt;=('Ejercicio 3 - TIR'!$D$18-'Ejercicio 3 - TIR'!$C$18)/('Ejercicio 3 - TIR'!$E$18-'Ejercicio 3 - TIR'!$C$18),'Ejercicio 3 - TIR'!$C$18+SQRT(('Ejercicio 3 - TIR'!$E$18-'Ejercicio 3 - TIR'!$C$18)*('Ejercicio 3 - TIR'!$D$18-'Ejercicio 3 - TIR'!$C$18)*N985),'Ejercicio 3 - TIR'!$E$18-SQRT(('Ejercicio 3 - TIR'!$E$18-'Ejercicio 3 - TIR'!$C$18)*('Ejercicio 3 - TIR'!$E$18-'Ejercicio 3 - TIR'!$D$18)*(1-N985)))</f>
        <v>36508.5027385181</v>
      </c>
      <c r="P985" s="27">
        <f ca="1" t="shared" si="7331"/>
        <v>0.683145438281611</v>
      </c>
      <c r="Q985" s="29">
        <f ca="1">IF(P985&lt;=('Ejercicio 3 - TIR'!$D$22-'Ejercicio 3 - TIR'!$C$22)/('Ejercicio 3 - TIR'!$E$22-'Ejercicio 3 - TIR'!$C$22),'Ejercicio 3 - TIR'!$C$22+SQRT(('Ejercicio 3 - TIR'!$E$22-'Ejercicio 3 - TIR'!$C$22)*('Ejercicio 3 - TIR'!$D$22-'Ejercicio 3 - TIR'!$C$22)*P985),'Ejercicio 3 - TIR'!$E$22-SQRT(('Ejercicio 3 - TIR'!$E$22-'Ejercicio 3 - TIR'!$C$22)*('Ejercicio 3 - TIR'!$E$22-'Ejercicio 3 - TIR'!$D$22)*(1-P985)))</f>
        <v>0.15611824522584</v>
      </c>
      <c r="R985" s="27">
        <f ca="1" t="shared" si="7331"/>
        <v>0.457112871657108</v>
      </c>
      <c r="S985" s="29">
        <f ca="1">IF(R985&lt;=('Ejercicio 3 - TIR'!$D$23-'Ejercicio 3 - TIR'!$C$23)/('Ejercicio 3 - TIR'!$E$23-'Ejercicio 3 - TIR'!$C$23),'Ejercicio 3 - TIR'!$C$23+SQRT(('Ejercicio 3 - TIR'!$E$23-'Ejercicio 3 - TIR'!$C$23)*('Ejercicio 3 - TIR'!$D$23-'Ejercicio 3 - TIR'!$C$23)*R985),'Ejercicio 3 - TIR'!$E$23-SQRT(('Ejercicio 3 - TIR'!$E$23-'Ejercicio 3 - TIR'!$C$23)*('Ejercicio 3 - TIR'!$E$23-'Ejercicio 3 - TIR'!$D$23)*(1-R985)))</f>
        <v>0.148684545821449</v>
      </c>
      <c r="T985" s="27">
        <f ca="1" t="shared" ref="T985:X985" si="7332">RAND()</f>
        <v>0.153926096417197</v>
      </c>
      <c r="U985" s="29">
        <f ca="1">IF(T985&lt;=('Ejercicio 3 - TIR'!$D$24-'Ejercicio 3 - TIR'!$C$24)/('Ejercicio 3 - TIR'!$E$24-'Ejercicio 3 - TIR'!$C$24),'Ejercicio 3 - TIR'!$C$24+SQRT(('Ejercicio 3 - TIR'!$E$24-'Ejercicio 3 - TIR'!$C$24)*('Ejercicio 3 - TIR'!$D$24-'Ejercicio 3 - TIR'!$C$24)*T985),'Ejercicio 3 - TIR'!$E$24-SQRT(('Ejercicio 3 - TIR'!$E$24-'Ejercicio 3 - TIR'!$C$24)*('Ejercicio 3 - TIR'!$E$24-'Ejercicio 3 - TIR'!$D$24)*(1-T985)))</f>
        <v>0.167979010052729</v>
      </c>
      <c r="V985" s="27">
        <f ca="1" t="shared" si="7332"/>
        <v>0.812813359829472</v>
      </c>
      <c r="W985" s="29">
        <f ca="1">IF(V985&lt;=('Ejercicio 3 - TIR'!$D$25-'Ejercicio 3 - TIR'!$C$25)/('Ejercicio 3 - TIR'!$E$25-'Ejercicio 3 - TIR'!$C$25),'Ejercicio 3 - TIR'!$C$25+SQRT(('Ejercicio 3 - TIR'!$E$25-'Ejercicio 3 - TIR'!$C$25)*('Ejercicio 3 - TIR'!$D$25-'Ejercicio 3 - TIR'!$C$25)*V985),'Ejercicio 3 - TIR'!$E$25-SQRT(('Ejercicio 3 - TIR'!$E$25-'Ejercicio 3 - TIR'!$C$25)*('Ejercicio 3 - TIR'!$E$25-'Ejercicio 3 - TIR'!$D$25)*(1-V985)))</f>
        <v>0.224404038588151</v>
      </c>
      <c r="X985" s="27">
        <f ca="1" t="shared" si="7332"/>
        <v>0.398489990129524</v>
      </c>
      <c r="Y985" s="29">
        <f ca="1">IF(X985&lt;=('Ejercicio 3 - TIR'!$D$26-'Ejercicio 3 - TIR'!$C$26)/('Ejercicio 3 - TIR'!$E$26-'Ejercicio 3 - TIR'!$C$26),'Ejercicio 3 - TIR'!$C$26+SQRT(('Ejercicio 3 - TIR'!$E$26-'Ejercicio 3 - TIR'!$C$26)*('Ejercicio 3 - TIR'!$D$26-'Ejercicio 3 - TIR'!$C$26)*X985),'Ejercicio 3 - TIR'!$E$26-SQRT(('Ejercicio 3 - TIR'!$E$26-'Ejercicio 3 - TIR'!$C$26)*('Ejercicio 3 - TIR'!$E$26-'Ejercicio 3 - TIR'!$D$26)*(1-X985)))</f>
        <v>0.223007421068173</v>
      </c>
      <c r="Z985" s="27">
        <f ca="1" t="shared" si="7144"/>
        <v>1.15611824522584</v>
      </c>
      <c r="AA985" s="27">
        <f ca="1" t="shared" si="7145"/>
        <v>1.32801516143313</v>
      </c>
      <c r="AB985" s="27">
        <f ca="1" t="shared" si="7146"/>
        <v>1.55109383358569</v>
      </c>
      <c r="AC985" s="27">
        <f ca="1" t="shared" si="7147"/>
        <v>1.89916555407149</v>
      </c>
      <c r="AD985" s="27">
        <f ca="1" t="shared" si="7148"/>
        <v>2.32269356646648</v>
      </c>
      <c r="AE985" s="26">
        <f ca="1" t="shared" si="7149"/>
        <v>5237.382691433</v>
      </c>
      <c r="AF985" s="26">
        <f ca="1" t="shared" si="7150"/>
        <v>6016.10055820184</v>
      </c>
      <c r="AG985" s="26">
        <f ca="1" t="shared" si="7151"/>
        <v>7026.67917434625</v>
      </c>
      <c r="AH985" s="26">
        <f ca="1" t="shared" si="7152"/>
        <v>8603.4943589328</v>
      </c>
      <c r="AI985" s="26">
        <f ca="1" t="shared" si="7153"/>
        <v>10522.137448093</v>
      </c>
      <c r="AJ985" s="28">
        <f ca="1" t="shared" si="7154"/>
        <v>45599.5531055802</v>
      </c>
      <c r="AK985" s="28">
        <f ca="1" t="shared" si="7155"/>
        <v>55017.879837799</v>
      </c>
      <c r="AL985" s="28">
        <f ca="1" t="shared" si="7156"/>
        <v>63428.0652713514</v>
      </c>
      <c r="AM985" s="28">
        <f ca="1" t="shared" si="7157"/>
        <v>84271.9175526704</v>
      </c>
      <c r="AN985" s="28">
        <f ca="1" t="shared" si="7158"/>
        <v>84798.0644320799</v>
      </c>
      <c r="AO985" s="28">
        <f ca="1">C985/'Ejercicio 3 - TIR'!$D$7</f>
        <v>16770.7103872566</v>
      </c>
      <c r="AP985" s="28">
        <f ca="1" t="shared" si="7159"/>
        <v>28828.8427183236</v>
      </c>
      <c r="AQ985" s="28">
        <f ca="1" t="shared" si="7160"/>
        <v>38247.1694505424</v>
      </c>
      <c r="AR985" s="28">
        <f ca="1" t="shared" si="7161"/>
        <v>46657.3548840948</v>
      </c>
      <c r="AS985" s="28">
        <f ca="1" t="shared" si="7162"/>
        <v>67501.2071654138</v>
      </c>
      <c r="AT985" s="28">
        <f ca="1" t="shared" si="7163"/>
        <v>68027.3540448233</v>
      </c>
      <c r="AU985" s="28">
        <f ca="1">AP985*'Ejercicio 3 - TIR'!$D$5</f>
        <v>14414.4213591618</v>
      </c>
      <c r="AV985" s="28">
        <f ca="1">AQ985*'Ejercicio 3 - TIR'!$D$5</f>
        <v>19123.5847252712</v>
      </c>
      <c r="AW985" s="28">
        <f ca="1">AR985*'Ejercicio 3 - TIR'!$D$5</f>
        <v>23328.6774420474</v>
      </c>
      <c r="AX985" s="28">
        <f ca="1">AS985*'Ejercicio 3 - TIR'!$D$5</f>
        <v>33750.6035827069</v>
      </c>
      <c r="AY985" s="28">
        <f ca="1">AT985*'Ejercicio 3 - TIR'!$D$5</f>
        <v>34013.6770224116</v>
      </c>
      <c r="AZ985" s="28">
        <f ca="1" t="shared" ref="AZ985:BD985" si="7333">AJ985-AU985-AE985</f>
        <v>25947.7490549854</v>
      </c>
      <c r="BA985" s="28">
        <f ca="1" t="shared" si="7333"/>
        <v>29878.194554326</v>
      </c>
      <c r="BB985" s="28">
        <f ca="1" t="shared" si="7333"/>
        <v>33072.7086549578</v>
      </c>
      <c r="BC985" s="28">
        <f ca="1" t="shared" si="7333"/>
        <v>41917.8196110307</v>
      </c>
      <c r="BD985" s="28">
        <f ca="1" t="shared" si="7333"/>
        <v>40262.2499615753</v>
      </c>
      <c r="BE985" s="28">
        <f ca="1" t="shared" ref="BE985:BI985" si="7334">AZ985/Z985</f>
        <v>22443.8539588281</v>
      </c>
      <c r="BF985" s="28">
        <f ca="1" t="shared" si="7334"/>
        <v>22498.383619418</v>
      </c>
      <c r="BG985" s="28">
        <f ca="1" t="shared" si="7334"/>
        <v>21322.1843442592</v>
      </c>
      <c r="BH985" s="28">
        <f ca="1" t="shared" si="7334"/>
        <v>22071.7038181142</v>
      </c>
      <c r="BI985" s="28">
        <f ca="1" t="shared" si="7334"/>
        <v>17334.2926259646</v>
      </c>
      <c r="BJ985" s="28">
        <f ca="1" t="shared" si="7166"/>
        <v>77920.6496006712</v>
      </c>
      <c r="BK985" s="28">
        <f ca="1" t="shared" si="7167"/>
        <v>38953.2211215536</v>
      </c>
      <c r="BL985" s="28">
        <f ca="1" t="shared" si="7168"/>
        <v>116873.870722225</v>
      </c>
      <c r="BM985" s="28">
        <f ca="1">BK985*'Ejercicio 3 - TIR'!$D$5</f>
        <v>19476.6105607768</v>
      </c>
      <c r="BN985" s="28">
        <f ca="1" t="shared" si="7169"/>
        <v>97397.260161448</v>
      </c>
      <c r="BO985" s="28">
        <f ca="1" t="shared" si="7170"/>
        <v>41932.8927274804</v>
      </c>
      <c r="BP985" s="28">
        <f ca="1" t="shared" si="7171"/>
        <v>-117401.089470135</v>
      </c>
      <c r="BQ985" s="28">
        <f ca="1" t="shared" ref="BQ985:BT985" si="7335">BE985</f>
        <v>22443.8539588281</v>
      </c>
      <c r="BR985" s="28">
        <f ca="1" t="shared" si="7335"/>
        <v>22498.383619418</v>
      </c>
      <c r="BS985" s="28">
        <f ca="1" t="shared" si="7335"/>
        <v>21322.1843442592</v>
      </c>
      <c r="BT985" s="28">
        <f ca="1" t="shared" si="7335"/>
        <v>22071.7038181142</v>
      </c>
      <c r="BU985" s="28">
        <f ca="1" t="shared" si="7173"/>
        <v>59267.185353445</v>
      </c>
      <c r="BV985" s="30">
        <f ca="1" t="shared" si="7174"/>
        <v>6.92511224253451</v>
      </c>
    </row>
    <row r="986" ht="15" customHeight="1" spans="1:74">
      <c r="A986" s="26">
        <v>985</v>
      </c>
      <c r="B986" s="27">
        <f ca="1" t="shared" ref="B986:F986" si="7336">RAND()</f>
        <v>0.935268949050496</v>
      </c>
      <c r="C986" s="28">
        <f ca="1">IF(B986&lt;=('Ejercicio 3 - TIR'!$D$13-'Ejercicio 3 - TIR'!$C$13)/('Ejercicio 3 - TIR'!$E$13-'Ejercicio 3 - TIR'!$C$13),'Ejercicio 3 - TIR'!$C$13+SQRT(('Ejercicio 3 - TIR'!$E$13-'Ejercicio 3 - TIR'!$C$13)*('Ejercicio 3 - TIR'!$D$13-'Ejercicio 3 - TIR'!$C$13)*B986),'Ejercicio 3 - TIR'!$E$13-SQRT(('Ejercicio 3 - TIR'!$E$13-'Ejercicio 3 - TIR'!$C$13)*('Ejercicio 3 - TIR'!$E$13-'Ejercicio 3 - TIR'!$D$13)*(1-B986)))</f>
        <v>91186.5295632535</v>
      </c>
      <c r="D986" s="27">
        <f ca="1" t="shared" si="7336"/>
        <v>0.156978813695346</v>
      </c>
      <c r="E986" s="28">
        <f ca="1">IF(D986&lt;=('Ejercicio 3 - TIR'!$D$14-'Ejercicio 3 - TIR'!$C$14)/('Ejercicio 3 - TIR'!$E$14-'Ejercicio 3 - TIR'!$C$14),'Ejercicio 3 - TIR'!$C$14+SQRT(('Ejercicio 3 - TIR'!$E$14-'Ejercicio 3 - TIR'!$C$14)*('Ejercicio 3 - TIR'!$D$14-'Ejercicio 3 - TIR'!$C$14)*D986),'Ejercicio 3 - TIR'!$E$14-SQRT(('Ejercicio 3 - TIR'!$E$14-'Ejercicio 3 - TIR'!$C$14)*('Ejercicio 3 - TIR'!$E$14-'Ejercicio 3 - TIR'!$D$14)*(1-D986)))</f>
        <v>28431.2404502091</v>
      </c>
      <c r="F986" s="27">
        <f ca="1" t="shared" si="7336"/>
        <v>0.0769191644510925</v>
      </c>
      <c r="G986" s="28">
        <f ca="1">IF(F986&lt;=('Ejercicio 3 - TIR'!$D$18-'Ejercicio 3 - TIR'!$C$18)/('Ejercicio 3 - TIR'!$E$18-'Ejercicio 3 - TIR'!$C$18),'Ejercicio 3 - TIR'!$C$18+SQRT(('Ejercicio 3 - TIR'!$E$18-'Ejercicio 3 - TIR'!$C$18)*('Ejercicio 3 - TIR'!$D$18-'Ejercicio 3 - TIR'!$C$18)*F986),'Ejercicio 3 - TIR'!$E$18-SQRT(('Ejercicio 3 - TIR'!$E$18-'Ejercicio 3 - TIR'!$C$18)*('Ejercicio 3 - TIR'!$E$18-'Ejercicio 3 - TIR'!$D$18)*(1-F986)))</f>
        <v>33396.7447162929</v>
      </c>
      <c r="H986" s="27">
        <f ca="1" t="shared" ref="H986:L986" si="7337">RAND()</f>
        <v>0.6491164425134</v>
      </c>
      <c r="I986" s="28">
        <f ca="1">IF(H986&lt;=('Ejercicio 3 - TIR'!$D$18-'Ejercicio 3 - TIR'!$C$18)/('Ejercicio 3 - TIR'!$E$18-'Ejercicio 3 - TIR'!$C$18),'Ejercicio 3 - TIR'!$C$18+SQRT(('Ejercicio 3 - TIR'!$E$18-'Ejercicio 3 - TIR'!$C$18)*('Ejercicio 3 - TIR'!$D$18-'Ejercicio 3 - TIR'!$C$18)*H986),'Ejercicio 3 - TIR'!$E$18-SQRT(('Ejercicio 3 - TIR'!$E$18-'Ejercicio 3 - TIR'!$C$18)*('Ejercicio 3 - TIR'!$E$18-'Ejercicio 3 - TIR'!$D$18)*(1-H986)))</f>
        <v>39867.4954460091</v>
      </c>
      <c r="J986" s="27">
        <f ca="1" t="shared" si="7337"/>
        <v>0.829197386730483</v>
      </c>
      <c r="K986" s="28">
        <f ca="1">IF(J986&lt;=('Ejercicio 3 - TIR'!$D$18-'Ejercicio 3 - TIR'!$C$18)/('Ejercicio 3 - TIR'!$E$18-'Ejercicio 3 - TIR'!$C$18),'Ejercicio 3 - TIR'!$C$18+SQRT(('Ejercicio 3 - TIR'!$E$18-'Ejercicio 3 - TIR'!$C$18)*('Ejercicio 3 - TIR'!$D$18-'Ejercicio 3 - TIR'!$C$18)*J986),'Ejercicio 3 - TIR'!$E$18-SQRT(('Ejercicio 3 - TIR'!$E$18-'Ejercicio 3 - TIR'!$C$18)*('Ejercicio 3 - TIR'!$E$18-'Ejercicio 3 - TIR'!$D$18)*(1-J986)))</f>
        <v>41420.8665859997</v>
      </c>
      <c r="L986" s="27">
        <f ca="1" t="shared" si="7337"/>
        <v>0.0545357451682846</v>
      </c>
      <c r="M986" s="28">
        <f ca="1">IF(L986&lt;=('Ejercicio 3 - TIR'!$D$18-'Ejercicio 3 - TIR'!$C$18)/('Ejercicio 3 - TIR'!$E$18-'Ejercicio 3 - TIR'!$C$18),'Ejercicio 3 - TIR'!$C$18+SQRT(('Ejercicio 3 - TIR'!$E$18-'Ejercicio 3 - TIR'!$C$18)*('Ejercicio 3 - TIR'!$D$18-'Ejercicio 3 - TIR'!$C$18)*L986),'Ejercicio 3 - TIR'!$E$18-SQRT(('Ejercicio 3 - TIR'!$E$18-'Ejercicio 3 - TIR'!$C$18)*('Ejercicio 3 - TIR'!$E$18-'Ejercicio 3 - TIR'!$D$18)*(1-L986)))</f>
        <v>32860.1331743894</v>
      </c>
      <c r="N986" s="27">
        <f ca="1" t="shared" ref="N986:R986" si="7338">RAND()</f>
        <v>0.433020938777436</v>
      </c>
      <c r="O986" s="28">
        <f ca="1">IF(N986&lt;=('Ejercicio 3 - TIR'!$D$18-'Ejercicio 3 - TIR'!$C$18)/('Ejercicio 3 - TIR'!$E$18-'Ejercicio 3 - TIR'!$C$18),'Ejercicio 3 - TIR'!$C$18+SQRT(('Ejercicio 3 - TIR'!$E$18-'Ejercicio 3 - TIR'!$C$18)*('Ejercicio 3 - TIR'!$D$18-'Ejercicio 3 - TIR'!$C$18)*N986),'Ejercicio 3 - TIR'!$E$18-SQRT(('Ejercicio 3 - TIR'!$E$18-'Ejercicio 3 - TIR'!$C$18)*('Ejercicio 3 - TIR'!$E$18-'Ejercicio 3 - TIR'!$D$18)*(1-N986)))</f>
        <v>38059.3511411661</v>
      </c>
      <c r="P986" s="27">
        <f ca="1" t="shared" si="7338"/>
        <v>0.451480917177806</v>
      </c>
      <c r="Q986" s="29">
        <f ca="1">IF(P986&lt;=('Ejercicio 3 - TIR'!$D$22-'Ejercicio 3 - TIR'!$C$22)/('Ejercicio 3 - TIR'!$E$22-'Ejercicio 3 - TIR'!$C$22),'Ejercicio 3 - TIR'!$C$22+SQRT(('Ejercicio 3 - TIR'!$E$22-'Ejercicio 3 - TIR'!$C$22)*('Ejercicio 3 - TIR'!$D$22-'Ejercicio 3 - TIR'!$C$22)*P986),'Ejercicio 3 - TIR'!$E$22-SQRT(('Ejercicio 3 - TIR'!$E$22-'Ejercicio 3 - TIR'!$C$22)*('Ejercicio 3 - TIR'!$E$22-'Ejercicio 3 - TIR'!$D$22)*(1-P986)))</f>
        <v>0.148507291188748</v>
      </c>
      <c r="R986" s="27">
        <f ca="1" t="shared" si="7338"/>
        <v>0.772723700572658</v>
      </c>
      <c r="S986" s="29">
        <f ca="1">IF(R986&lt;=('Ejercicio 3 - TIR'!$D$23-'Ejercicio 3 - TIR'!$C$23)/('Ejercicio 3 - TIR'!$E$23-'Ejercicio 3 - TIR'!$C$23),'Ejercicio 3 - TIR'!$C$23+SQRT(('Ejercicio 3 - TIR'!$E$23-'Ejercicio 3 - TIR'!$C$23)*('Ejercicio 3 - TIR'!$D$23-'Ejercicio 3 - TIR'!$C$23)*R986),'Ejercicio 3 - TIR'!$E$23-SQRT(('Ejercicio 3 - TIR'!$E$23-'Ejercicio 3 - TIR'!$C$23)*('Ejercicio 3 - TIR'!$E$23-'Ejercicio 3 - TIR'!$D$23)*(1-R986)))</f>
        <v>0.159773845175881</v>
      </c>
      <c r="T986" s="27">
        <f ca="1" t="shared" ref="T986:X986" si="7339">RAND()</f>
        <v>0.0118360432506095</v>
      </c>
      <c r="U986" s="29">
        <f ca="1">IF(T986&lt;=('Ejercicio 3 - TIR'!$D$24-'Ejercicio 3 - TIR'!$C$24)/('Ejercicio 3 - TIR'!$E$24-'Ejercicio 3 - TIR'!$C$24),'Ejercicio 3 - TIR'!$C$24+SQRT(('Ejercicio 3 - TIR'!$E$24-'Ejercicio 3 - TIR'!$C$24)*('Ejercicio 3 - TIR'!$D$24-'Ejercicio 3 - TIR'!$C$24)*T986),'Ejercicio 3 - TIR'!$E$24-SQRT(('Ejercicio 3 - TIR'!$E$24-'Ejercicio 3 - TIR'!$C$24)*('Ejercicio 3 - TIR'!$E$24-'Ejercicio 3 - TIR'!$D$24)*(1-T986)))</f>
        <v>0.154985548197167</v>
      </c>
      <c r="V986" s="27">
        <f ca="1" t="shared" si="7339"/>
        <v>0.731615216573209</v>
      </c>
      <c r="W986" s="29">
        <f ca="1">IF(V986&lt;=('Ejercicio 3 - TIR'!$D$25-'Ejercicio 3 - TIR'!$C$25)/('Ejercicio 3 - TIR'!$E$25-'Ejercicio 3 - TIR'!$C$25),'Ejercicio 3 - TIR'!$C$25+SQRT(('Ejercicio 3 - TIR'!$E$25-'Ejercicio 3 - TIR'!$C$25)*('Ejercicio 3 - TIR'!$D$25-'Ejercicio 3 - TIR'!$C$25)*V986),'Ejercicio 3 - TIR'!$E$25-SQRT(('Ejercicio 3 - TIR'!$E$25-'Ejercicio 3 - TIR'!$C$25)*('Ejercicio 3 - TIR'!$E$25-'Ejercicio 3 - TIR'!$D$25)*(1-V986)))</f>
        <v>0.219351235881462</v>
      </c>
      <c r="X986" s="27">
        <f ca="1" t="shared" si="7339"/>
        <v>0.687780218678417</v>
      </c>
      <c r="Y986" s="29">
        <f ca="1">IF(X986&lt;=('Ejercicio 3 - TIR'!$D$26-'Ejercicio 3 - TIR'!$C$26)/('Ejercicio 3 - TIR'!$E$26-'Ejercicio 3 - TIR'!$C$26),'Ejercicio 3 - TIR'!$C$26+SQRT(('Ejercicio 3 - TIR'!$E$26-'Ejercicio 3 - TIR'!$C$26)*('Ejercicio 3 - TIR'!$D$26-'Ejercicio 3 - TIR'!$C$26)*X986),'Ejercicio 3 - TIR'!$E$26-SQRT(('Ejercicio 3 - TIR'!$E$26-'Ejercicio 3 - TIR'!$C$26)*('Ejercicio 3 - TIR'!$E$26-'Ejercicio 3 - TIR'!$D$26)*(1-X986)))</f>
        <v>0.23893923016873</v>
      </c>
      <c r="Z986" s="27">
        <f ca="1" t="shared" si="7144"/>
        <v>1.14850729118875</v>
      </c>
      <c r="AA986" s="27">
        <f ca="1" t="shared" si="7145"/>
        <v>1.33200871731451</v>
      </c>
      <c r="AB986" s="27">
        <f ca="1" t="shared" si="7146"/>
        <v>1.5384508185709</v>
      </c>
      <c r="AC986" s="27">
        <f ca="1" t="shared" si="7147"/>
        <v>1.87591190696728</v>
      </c>
      <c r="AD986" s="27">
        <f ca="1" t="shared" si="7148"/>
        <v>2.3241408538824</v>
      </c>
      <c r="AE986" s="26">
        <f ca="1" t="shared" si="7149"/>
        <v>4222.2465043965</v>
      </c>
      <c r="AF986" s="26">
        <f ca="1" t="shared" si="7150"/>
        <v>4896.85106368435</v>
      </c>
      <c r="AG986" s="26">
        <f ca="1" t="shared" si="7151"/>
        <v>5655.79221022935</v>
      </c>
      <c r="AH986" s="26">
        <f ca="1" t="shared" si="7152"/>
        <v>6896.39722143191</v>
      </c>
      <c r="AI986" s="26">
        <f ca="1" t="shared" si="7153"/>
        <v>8544.21706445862</v>
      </c>
      <c r="AJ986" s="28">
        <f ca="1" t="shared" si="7154"/>
        <v>38356.4048086317</v>
      </c>
      <c r="AK986" s="28">
        <f ca="1" t="shared" si="7155"/>
        <v>53103.8514715806</v>
      </c>
      <c r="AL986" s="28">
        <f ca="1" t="shared" si="7156"/>
        <v>63723.9661051474</v>
      </c>
      <c r="AM986" s="28">
        <f ca="1" t="shared" si="7157"/>
        <v>61642.7150863676</v>
      </c>
      <c r="AN986" s="28">
        <f ca="1" t="shared" si="7158"/>
        <v>88455.2928594397</v>
      </c>
      <c r="AO986" s="28">
        <f ca="1">C986/'Ejercicio 3 - TIR'!$D$7</f>
        <v>18237.3059126507</v>
      </c>
      <c r="AP986" s="28">
        <f ca="1" t="shared" si="7159"/>
        <v>20119.098895981</v>
      </c>
      <c r="AQ986" s="28">
        <f ca="1" t="shared" si="7160"/>
        <v>34866.5455589299</v>
      </c>
      <c r="AR986" s="28">
        <f ca="1" t="shared" si="7161"/>
        <v>45486.6601924967</v>
      </c>
      <c r="AS986" s="28">
        <f ca="1" t="shared" si="7162"/>
        <v>43405.4091737169</v>
      </c>
      <c r="AT986" s="28">
        <f ca="1" t="shared" si="7163"/>
        <v>70217.986946789</v>
      </c>
      <c r="AU986" s="28">
        <f ca="1">AP986*'Ejercicio 3 - TIR'!$D$5</f>
        <v>10059.5494479905</v>
      </c>
      <c r="AV986" s="28">
        <f ca="1">AQ986*'Ejercicio 3 - TIR'!$D$5</f>
        <v>17433.272779465</v>
      </c>
      <c r="AW986" s="28">
        <f ca="1">AR986*'Ejercicio 3 - TIR'!$D$5</f>
        <v>22743.3300962484</v>
      </c>
      <c r="AX986" s="28">
        <f ca="1">AS986*'Ejercicio 3 - TIR'!$D$5</f>
        <v>21702.7045868584</v>
      </c>
      <c r="AY986" s="28">
        <f ca="1">AT986*'Ejercicio 3 - TIR'!$D$5</f>
        <v>35108.9934733945</v>
      </c>
      <c r="AZ986" s="28">
        <f ca="1" t="shared" ref="AZ986:BD986" si="7340">AJ986-AU986-AE986</f>
        <v>24074.6088562447</v>
      </c>
      <c r="BA986" s="28">
        <f ca="1" t="shared" si="7340"/>
        <v>30773.7276284313</v>
      </c>
      <c r="BB986" s="28">
        <f ca="1" t="shared" si="7340"/>
        <v>35324.8437986697</v>
      </c>
      <c r="BC986" s="28">
        <f ca="1" t="shared" si="7340"/>
        <v>33043.6132780772</v>
      </c>
      <c r="BD986" s="28">
        <f ca="1" t="shared" si="7340"/>
        <v>44802.0823215866</v>
      </c>
      <c r="BE986" s="28">
        <f ca="1" t="shared" ref="BE986:BI986" si="7341">AZ986/Z986</f>
        <v>20961.6508671239</v>
      </c>
      <c r="BF986" s="28">
        <f ca="1" t="shared" si="7341"/>
        <v>23103.2479205353</v>
      </c>
      <c r="BG986" s="28">
        <f ca="1" t="shared" si="7341"/>
        <v>22961.3084619004</v>
      </c>
      <c r="BH986" s="28">
        <f ca="1" t="shared" si="7341"/>
        <v>17614.6935020513</v>
      </c>
      <c r="BI986" s="28">
        <f ca="1" t="shared" si="7341"/>
        <v>19276.8361034342</v>
      </c>
      <c r="BJ986" s="28">
        <f ca="1" t="shared" si="7166"/>
        <v>66078.2074568846</v>
      </c>
      <c r="BK986" s="28">
        <f ca="1" t="shared" si="7167"/>
        <v>42386.0677363425</v>
      </c>
      <c r="BL986" s="28">
        <f ca="1" t="shared" si="7168"/>
        <v>108464.275193227</v>
      </c>
      <c r="BM986" s="28">
        <f ca="1">BK986*'Ejercicio 3 - TIR'!$D$5</f>
        <v>21193.0338681712</v>
      </c>
      <c r="BN986" s="28">
        <f ca="1" t="shared" si="7169"/>
        <v>87271.2413250558</v>
      </c>
      <c r="BO986" s="28">
        <f ca="1" t="shared" si="7170"/>
        <v>37549.8934065344</v>
      </c>
      <c r="BP986" s="28">
        <f ca="1" t="shared" si="7171"/>
        <v>-119617.770013463</v>
      </c>
      <c r="BQ986" s="28">
        <f ca="1" t="shared" ref="BQ986:BT986" si="7342">BE986</f>
        <v>20961.6508671239</v>
      </c>
      <c r="BR986" s="28">
        <f ca="1" t="shared" si="7342"/>
        <v>23103.2479205353</v>
      </c>
      <c r="BS986" s="28">
        <f ca="1" t="shared" si="7342"/>
        <v>22961.3084619004</v>
      </c>
      <c r="BT986" s="28">
        <f ca="1" t="shared" si="7342"/>
        <v>17614.6935020513</v>
      </c>
      <c r="BU986" s="28">
        <f ca="1" t="shared" si="7173"/>
        <v>56826.7295099686</v>
      </c>
      <c r="BV986" s="30">
        <f ca="1" t="shared" si="7174"/>
        <v>5.03994035569537</v>
      </c>
    </row>
    <row r="987" ht="15" customHeight="1" spans="1:74">
      <c r="A987" s="26">
        <v>986</v>
      </c>
      <c r="B987" s="27">
        <f ca="1" t="shared" ref="B987:F987" si="7343">RAND()</f>
        <v>0.106067609143282</v>
      </c>
      <c r="C987" s="28">
        <f ca="1">IF(B987&lt;=('Ejercicio 3 - TIR'!$D$13-'Ejercicio 3 - TIR'!$C$13)/('Ejercicio 3 - TIR'!$E$13-'Ejercicio 3 - TIR'!$C$13),'Ejercicio 3 - TIR'!$C$13+SQRT(('Ejercicio 3 - TIR'!$E$13-'Ejercicio 3 - TIR'!$C$13)*('Ejercicio 3 - TIR'!$D$13-'Ejercicio 3 - TIR'!$C$13)*B987),'Ejercicio 3 - TIR'!$E$13-SQRT(('Ejercicio 3 - TIR'!$E$13-'Ejercicio 3 - TIR'!$C$13)*('Ejercicio 3 - TIR'!$E$13-'Ejercicio 3 - TIR'!$D$13)*(1-B987)))</f>
        <v>66513.6045057489</v>
      </c>
      <c r="D987" s="27">
        <f ca="1" t="shared" si="7343"/>
        <v>0.371405235930503</v>
      </c>
      <c r="E987" s="28">
        <f ca="1">IF(D987&lt;=('Ejercicio 3 - TIR'!$D$14-'Ejercicio 3 - TIR'!$C$14)/('Ejercicio 3 - TIR'!$E$14-'Ejercicio 3 - TIR'!$C$14),'Ejercicio 3 - TIR'!$C$14+SQRT(('Ejercicio 3 - TIR'!$E$14-'Ejercicio 3 - TIR'!$C$14)*('Ejercicio 3 - TIR'!$D$14-'Ejercicio 3 - TIR'!$C$14)*D987),'Ejercicio 3 - TIR'!$E$14-SQRT(('Ejercicio 3 - TIR'!$E$14-'Ejercicio 3 - TIR'!$C$14)*('Ejercicio 3 - TIR'!$E$14-'Ejercicio 3 - TIR'!$D$14)*(1-D987)))</f>
        <v>30289.7366353726</v>
      </c>
      <c r="F987" s="27">
        <f ca="1" t="shared" si="7343"/>
        <v>0.305524911003174</v>
      </c>
      <c r="G987" s="28">
        <f ca="1">IF(F987&lt;=('Ejercicio 3 - TIR'!$D$18-'Ejercicio 3 - TIR'!$C$18)/('Ejercicio 3 - TIR'!$E$18-'Ejercicio 3 - TIR'!$C$18),'Ejercicio 3 - TIR'!$C$18+SQRT(('Ejercicio 3 - TIR'!$E$18-'Ejercicio 3 - TIR'!$C$18)*('Ejercicio 3 - TIR'!$D$18-'Ejercicio 3 - TIR'!$C$18)*F987),'Ejercicio 3 - TIR'!$E$18-SQRT(('Ejercicio 3 - TIR'!$E$18-'Ejercicio 3 - TIR'!$C$18)*('Ejercicio 3 - TIR'!$E$18-'Ejercicio 3 - TIR'!$D$18)*(1-F987)))</f>
        <v>36769.6925078231</v>
      </c>
      <c r="H987" s="27">
        <f ca="1" t="shared" ref="H987:L987" si="7344">RAND()</f>
        <v>0.79195968769079</v>
      </c>
      <c r="I987" s="28">
        <f ca="1">IF(H987&lt;=('Ejercicio 3 - TIR'!$D$18-'Ejercicio 3 - TIR'!$C$18)/('Ejercicio 3 - TIR'!$E$18-'Ejercicio 3 - TIR'!$C$18),'Ejercicio 3 - TIR'!$C$18+SQRT(('Ejercicio 3 - TIR'!$E$18-'Ejercicio 3 - TIR'!$C$18)*('Ejercicio 3 - TIR'!$D$18-'Ejercicio 3 - TIR'!$C$18)*H987),'Ejercicio 3 - TIR'!$E$18-SQRT(('Ejercicio 3 - TIR'!$E$18-'Ejercicio 3 - TIR'!$C$18)*('Ejercicio 3 - TIR'!$E$18-'Ejercicio 3 - TIR'!$D$18)*(1-H987)))</f>
        <v>41049.9337444556</v>
      </c>
      <c r="J987" s="27">
        <f ca="1" t="shared" si="7344"/>
        <v>0.467394117290111</v>
      </c>
      <c r="K987" s="28">
        <f ca="1">IF(J987&lt;=('Ejercicio 3 - TIR'!$D$18-'Ejercicio 3 - TIR'!$C$18)/('Ejercicio 3 - TIR'!$E$18-'Ejercicio 3 - TIR'!$C$18),'Ejercicio 3 - TIR'!$C$18+SQRT(('Ejercicio 3 - TIR'!$E$18-'Ejercicio 3 - TIR'!$C$18)*('Ejercicio 3 - TIR'!$D$18-'Ejercicio 3 - TIR'!$C$18)*J987),'Ejercicio 3 - TIR'!$E$18-SQRT(('Ejercicio 3 - TIR'!$E$18-'Ejercicio 3 - TIR'!$C$18)*('Ejercicio 3 - TIR'!$E$18-'Ejercicio 3 - TIR'!$D$18)*(1-J987)))</f>
        <v>38373.1187495172</v>
      </c>
      <c r="L987" s="27">
        <f ca="1" t="shared" si="7344"/>
        <v>0.288924676300264</v>
      </c>
      <c r="M987" s="28">
        <f ca="1">IF(L987&lt;=('Ejercicio 3 - TIR'!$D$18-'Ejercicio 3 - TIR'!$C$18)/('Ejercicio 3 - TIR'!$E$18-'Ejercicio 3 - TIR'!$C$18),'Ejercicio 3 - TIR'!$C$18+SQRT(('Ejercicio 3 - TIR'!$E$18-'Ejercicio 3 - TIR'!$C$18)*('Ejercicio 3 - TIR'!$D$18-'Ejercicio 3 - TIR'!$C$18)*L987),'Ejercicio 3 - TIR'!$E$18-SQRT(('Ejercicio 3 - TIR'!$E$18-'Ejercicio 3 - TIR'!$C$18)*('Ejercicio 3 - TIR'!$E$18-'Ejercicio 3 - TIR'!$D$18)*(1-L987)))</f>
        <v>36583.2136107709</v>
      </c>
      <c r="N987" s="27">
        <f ca="1" t="shared" ref="N987:R987" si="7345">RAND()</f>
        <v>0.458978745263491</v>
      </c>
      <c r="O987" s="28">
        <f ca="1">IF(N987&lt;=('Ejercicio 3 - TIR'!$D$18-'Ejercicio 3 - TIR'!$C$18)/('Ejercicio 3 - TIR'!$E$18-'Ejercicio 3 - TIR'!$C$18),'Ejercicio 3 - TIR'!$C$18+SQRT(('Ejercicio 3 - TIR'!$E$18-'Ejercicio 3 - TIR'!$C$18)*('Ejercicio 3 - TIR'!$D$18-'Ejercicio 3 - TIR'!$C$18)*N987),'Ejercicio 3 - TIR'!$E$18-SQRT(('Ejercicio 3 - TIR'!$E$18-'Ejercicio 3 - TIR'!$C$18)*('Ejercicio 3 - TIR'!$E$18-'Ejercicio 3 - TIR'!$D$18)*(1-N987)))</f>
        <v>38297.3978926844</v>
      </c>
      <c r="P987" s="27">
        <f ca="1" t="shared" si="7345"/>
        <v>0.181087039214122</v>
      </c>
      <c r="Q987" s="29">
        <f ca="1">IF(P987&lt;=('Ejercicio 3 - TIR'!$D$22-'Ejercicio 3 - TIR'!$C$22)/('Ejercicio 3 - TIR'!$E$22-'Ejercicio 3 - TIR'!$C$22),'Ejercicio 3 - TIR'!$C$22+SQRT(('Ejercicio 3 - TIR'!$E$22-'Ejercicio 3 - TIR'!$C$22)*('Ejercicio 3 - TIR'!$D$22-'Ejercicio 3 - TIR'!$C$22)*P987),'Ejercicio 3 - TIR'!$E$22-SQRT(('Ejercicio 3 - TIR'!$E$22-'Ejercicio 3 - TIR'!$C$22)*('Ejercicio 3 - TIR'!$E$22-'Ejercicio 3 - TIR'!$D$22)*(1-P987)))</f>
        <v>0.138054270148234</v>
      </c>
      <c r="R987" s="27">
        <f ca="1" t="shared" si="7345"/>
        <v>0.376779973031505</v>
      </c>
      <c r="S987" s="29">
        <f ca="1">IF(R987&lt;=('Ejercicio 3 - TIR'!$D$23-'Ejercicio 3 - TIR'!$C$23)/('Ejercicio 3 - TIR'!$E$23-'Ejercicio 3 - TIR'!$C$23),'Ejercicio 3 - TIR'!$C$23+SQRT(('Ejercicio 3 - TIR'!$E$23-'Ejercicio 3 - TIR'!$C$23)*('Ejercicio 3 - TIR'!$D$23-'Ejercicio 3 - TIR'!$C$23)*R987),'Ejercicio 3 - TIR'!$E$23-SQRT(('Ejercicio 3 - TIR'!$E$23-'Ejercicio 3 - TIR'!$C$23)*('Ejercicio 3 - TIR'!$E$23-'Ejercicio 3 - TIR'!$D$23)*(1-R987)))</f>
        <v>0.146042349192358</v>
      </c>
      <c r="T987" s="27">
        <f ca="1" t="shared" ref="T987:X987" si="7346">RAND()</f>
        <v>0.435539944858927</v>
      </c>
      <c r="U987" s="29">
        <f ca="1">IF(T987&lt;=('Ejercicio 3 - TIR'!$D$24-'Ejercicio 3 - TIR'!$C$24)/('Ejercicio 3 - TIR'!$E$24-'Ejercicio 3 - TIR'!$C$24),'Ejercicio 3 - TIR'!$C$24+SQRT(('Ejercicio 3 - TIR'!$E$24-'Ejercicio 3 - TIR'!$C$24)*('Ejercicio 3 - TIR'!$D$24-'Ejercicio 3 - TIR'!$C$24)*T987),'Ejercicio 3 - TIR'!$E$24-SQRT(('Ejercicio 3 - TIR'!$E$24-'Ejercicio 3 - TIR'!$C$24)*('Ejercicio 3 - TIR'!$E$24-'Ejercicio 3 - TIR'!$D$24)*(1-T987)))</f>
        <v>0.180244646217207</v>
      </c>
      <c r="V987" s="27">
        <f ca="1" t="shared" si="7346"/>
        <v>0.402473981801007</v>
      </c>
      <c r="W987" s="29">
        <f ca="1">IF(V987&lt;=('Ejercicio 3 - TIR'!$D$25-'Ejercicio 3 - TIR'!$C$25)/('Ejercicio 3 - TIR'!$E$25-'Ejercicio 3 - TIR'!$C$25),'Ejercicio 3 - TIR'!$C$25+SQRT(('Ejercicio 3 - TIR'!$E$25-'Ejercicio 3 - TIR'!$C$25)*('Ejercicio 3 - TIR'!$D$25-'Ejercicio 3 - TIR'!$C$25)*V987),'Ejercicio 3 - TIR'!$E$25-SQRT(('Ejercicio 3 - TIR'!$E$25-'Ejercicio 3 - TIR'!$C$25)*('Ejercicio 3 - TIR'!$E$25-'Ejercicio 3 - TIR'!$D$25)*(1-V987)))</f>
        <v>0.204268817381392</v>
      </c>
      <c r="X987" s="27">
        <f ca="1" t="shared" si="7346"/>
        <v>0.00339463822932662</v>
      </c>
      <c r="Y987" s="29">
        <f ca="1">IF(X987&lt;=('Ejercicio 3 - TIR'!$D$26-'Ejercicio 3 - TIR'!$C$26)/('Ejercicio 3 - TIR'!$E$26-'Ejercicio 3 - TIR'!$C$26),'Ejercicio 3 - TIR'!$C$26+SQRT(('Ejercicio 3 - TIR'!$E$26-'Ejercicio 3 - TIR'!$C$26)*('Ejercicio 3 - TIR'!$D$26-'Ejercicio 3 - TIR'!$C$26)*X987),'Ejercicio 3 - TIR'!$E$26-SQRT(('Ejercicio 3 - TIR'!$E$26-'Ejercicio 3 - TIR'!$C$26)*('Ejercicio 3 - TIR'!$E$26-'Ejercicio 3 - TIR'!$D$26)*(1-X987)))</f>
        <v>0.193027461514071</v>
      </c>
      <c r="Z987" s="27">
        <f ca="1" t="shared" si="7144"/>
        <v>1.13805427014823</v>
      </c>
      <c r="AA987" s="27">
        <f ca="1" t="shared" si="7145"/>
        <v>1.30425838926908</v>
      </c>
      <c r="AB987" s="27">
        <f ca="1" t="shared" si="7146"/>
        <v>1.53934398121871</v>
      </c>
      <c r="AC987" s="27">
        <f ca="1" t="shared" si="7147"/>
        <v>1.85378395580541</v>
      </c>
      <c r="AD987" s="27">
        <f ca="1" t="shared" si="7148"/>
        <v>2.21161516699005</v>
      </c>
      <c r="AE987" s="26">
        <f ca="1" t="shared" si="7149"/>
        <v>4181.6274841786</v>
      </c>
      <c r="AF987" s="26">
        <f ca="1" t="shared" si="7150"/>
        <v>4792.32218541537</v>
      </c>
      <c r="AG987" s="26">
        <f ca="1" t="shared" si="7151"/>
        <v>5656.11260228444</v>
      </c>
      <c r="AH987" s="26">
        <f ca="1" t="shared" si="7152"/>
        <v>6811.48003452907</v>
      </c>
      <c r="AI987" s="26">
        <f ca="1" t="shared" si="7153"/>
        <v>8126.28273474799</v>
      </c>
      <c r="AJ987" s="28">
        <f ca="1" t="shared" si="7154"/>
        <v>41845.9055705656</v>
      </c>
      <c r="AK987" s="28">
        <f ca="1" t="shared" si="7155"/>
        <v>53539.7204651459</v>
      </c>
      <c r="AL987" s="28">
        <f ca="1" t="shared" si="7156"/>
        <v>59069.42938766</v>
      </c>
      <c r="AM987" s="28">
        <f ca="1" t="shared" si="7157"/>
        <v>67817.3744434494</v>
      </c>
      <c r="AN987" s="28">
        <f ca="1" t="shared" si="7158"/>
        <v>84699.1060357135</v>
      </c>
      <c r="AO987" s="28">
        <f ca="1">C987/'Ejercicio 3 - TIR'!$D$7</f>
        <v>13302.7209011498</v>
      </c>
      <c r="AP987" s="28">
        <f ca="1" t="shared" si="7159"/>
        <v>28543.1846694158</v>
      </c>
      <c r="AQ987" s="28">
        <f ca="1" t="shared" si="7160"/>
        <v>40236.9995639962</v>
      </c>
      <c r="AR987" s="28">
        <f ca="1" t="shared" si="7161"/>
        <v>45766.7084865102</v>
      </c>
      <c r="AS987" s="28">
        <f ca="1" t="shared" si="7162"/>
        <v>54514.6535422996</v>
      </c>
      <c r="AT987" s="28">
        <f ca="1" t="shared" si="7163"/>
        <v>71396.3851345638</v>
      </c>
      <c r="AU987" s="28">
        <f ca="1">AP987*'Ejercicio 3 - TIR'!$D$5</f>
        <v>14271.5923347079</v>
      </c>
      <c r="AV987" s="28">
        <f ca="1">AQ987*'Ejercicio 3 - TIR'!$D$5</f>
        <v>20118.4997819981</v>
      </c>
      <c r="AW987" s="28">
        <f ca="1">AR987*'Ejercicio 3 - TIR'!$D$5</f>
        <v>22883.3542432551</v>
      </c>
      <c r="AX987" s="28">
        <f ca="1">AS987*'Ejercicio 3 - TIR'!$D$5</f>
        <v>27257.3267711498</v>
      </c>
      <c r="AY987" s="28">
        <f ca="1">AT987*'Ejercicio 3 - TIR'!$D$5</f>
        <v>35698.1925672819</v>
      </c>
      <c r="AZ987" s="28">
        <f ca="1" t="shared" ref="AZ987:BD987" si="7347">AJ987-AU987-AE987</f>
        <v>23392.6857516791</v>
      </c>
      <c r="BA987" s="28">
        <f ca="1" t="shared" si="7347"/>
        <v>28628.8984977325</v>
      </c>
      <c r="BB987" s="28">
        <f ca="1" t="shared" si="7347"/>
        <v>30529.9625421205</v>
      </c>
      <c r="BC987" s="28">
        <f ca="1" t="shared" si="7347"/>
        <v>33748.5676377705</v>
      </c>
      <c r="BD987" s="28">
        <f ca="1" t="shared" si="7347"/>
        <v>40874.6307336837</v>
      </c>
      <c r="BE987" s="28">
        <f ca="1" t="shared" ref="BE987:BI987" si="7348">AZ987/Z987</f>
        <v>20554.9826271748</v>
      </c>
      <c r="BF987" s="28">
        <f ca="1" t="shared" si="7348"/>
        <v>21950.3272766192</v>
      </c>
      <c r="BG987" s="28">
        <f ca="1" t="shared" si="7348"/>
        <v>19833.0996285507</v>
      </c>
      <c r="BH987" s="28">
        <f ca="1" t="shared" si="7348"/>
        <v>18205.2323476431</v>
      </c>
      <c r="BI987" s="28">
        <f ca="1" t="shared" si="7348"/>
        <v>18481.8006965077</v>
      </c>
      <c r="BJ987" s="28">
        <f ca="1" t="shared" si="7166"/>
        <v>66989.2409469242</v>
      </c>
      <c r="BK987" s="28">
        <f ca="1" t="shared" si="7167"/>
        <v>29420.4993072184</v>
      </c>
      <c r="BL987" s="28">
        <f ca="1" t="shared" si="7168"/>
        <v>96409.7402541426</v>
      </c>
      <c r="BM987" s="28">
        <f ca="1">BK987*'Ejercicio 3 - TIR'!$D$5</f>
        <v>14710.2496536092</v>
      </c>
      <c r="BN987" s="28">
        <f ca="1" t="shared" si="7169"/>
        <v>81699.4906005334</v>
      </c>
      <c r="BO987" s="28">
        <f ca="1" t="shared" si="7170"/>
        <v>36941.0970859475</v>
      </c>
      <c r="BP987" s="28">
        <f ca="1" t="shared" si="7171"/>
        <v>-96803.3411411215</v>
      </c>
      <c r="BQ987" s="28">
        <f ca="1" t="shared" ref="BQ987:BT987" si="7349">BE987</f>
        <v>20554.9826271748</v>
      </c>
      <c r="BR987" s="28">
        <f ca="1" t="shared" si="7349"/>
        <v>21950.3272766192</v>
      </c>
      <c r="BS987" s="28">
        <f ca="1" t="shared" si="7349"/>
        <v>19833.0996285507</v>
      </c>
      <c r="BT987" s="28">
        <f ca="1" t="shared" si="7349"/>
        <v>18205.2323476431</v>
      </c>
      <c r="BU987" s="28">
        <f ca="1" t="shared" si="7173"/>
        <v>55422.8977824552</v>
      </c>
      <c r="BV987" s="30">
        <f ca="1" t="shared" si="7174"/>
        <v>10.6149388910088</v>
      </c>
    </row>
    <row r="988" ht="15" customHeight="1" spans="1:74">
      <c r="A988" s="26">
        <v>987</v>
      </c>
      <c r="B988" s="27">
        <f ca="1" t="shared" ref="B988:F988" si="7350">RAND()</f>
        <v>0.735264124805747</v>
      </c>
      <c r="C988" s="28">
        <f ca="1">IF(B988&lt;=('Ejercicio 3 - TIR'!$D$13-'Ejercicio 3 - TIR'!$C$13)/('Ejercicio 3 - TIR'!$E$13-'Ejercicio 3 - TIR'!$C$13),'Ejercicio 3 - TIR'!$C$13+SQRT(('Ejercicio 3 - TIR'!$E$13-'Ejercicio 3 - TIR'!$C$13)*('Ejercicio 3 - TIR'!$D$13-'Ejercicio 3 - TIR'!$C$13)*B988),'Ejercicio 3 - TIR'!$E$13-SQRT(('Ejercicio 3 - TIR'!$E$13-'Ejercicio 3 - TIR'!$C$13)*('Ejercicio 3 - TIR'!$E$13-'Ejercicio 3 - TIR'!$D$13)*(1-B988)))</f>
        <v>82176.3345455234</v>
      </c>
      <c r="D988" s="27">
        <f ca="1" t="shared" si="7350"/>
        <v>0.35126938767651</v>
      </c>
      <c r="E988" s="28">
        <f ca="1">IF(D988&lt;=('Ejercicio 3 - TIR'!$D$14-'Ejercicio 3 - TIR'!$C$14)/('Ejercicio 3 - TIR'!$E$14-'Ejercicio 3 - TIR'!$C$14),'Ejercicio 3 - TIR'!$C$14+SQRT(('Ejercicio 3 - TIR'!$E$14-'Ejercicio 3 - TIR'!$C$14)*('Ejercicio 3 - TIR'!$D$14-'Ejercicio 3 - TIR'!$C$14)*D988),'Ejercicio 3 - TIR'!$E$14-SQRT(('Ejercicio 3 - TIR'!$E$14-'Ejercicio 3 - TIR'!$C$14)*('Ejercicio 3 - TIR'!$E$14-'Ejercicio 3 - TIR'!$D$14)*(1-D988)))</f>
        <v>30135.4375744018</v>
      </c>
      <c r="F988" s="27">
        <f ca="1" t="shared" si="7350"/>
        <v>0.0859943022688974</v>
      </c>
      <c r="G988" s="28">
        <f ca="1">IF(F988&lt;=('Ejercicio 3 - TIR'!$D$18-'Ejercicio 3 - TIR'!$C$18)/('Ejercicio 3 - TIR'!$E$18-'Ejercicio 3 - TIR'!$C$18),'Ejercicio 3 - TIR'!$C$18+SQRT(('Ejercicio 3 - TIR'!$E$18-'Ejercicio 3 - TIR'!$C$18)*('Ejercicio 3 - TIR'!$D$18-'Ejercicio 3 - TIR'!$C$18)*F988),'Ejercicio 3 - TIR'!$E$18-SQRT(('Ejercicio 3 - TIR'!$E$18-'Ejercicio 3 - TIR'!$C$18)*('Ejercicio 3 - TIR'!$E$18-'Ejercicio 3 - TIR'!$D$18)*(1-F988)))</f>
        <v>33591.5380187789</v>
      </c>
      <c r="H988" s="27">
        <f ca="1" t="shared" ref="H988:L988" si="7351">RAND()</f>
        <v>0.847617539589881</v>
      </c>
      <c r="I988" s="28">
        <f ca="1">IF(H988&lt;=('Ejercicio 3 - TIR'!$D$18-'Ejercicio 3 - TIR'!$C$18)/('Ejercicio 3 - TIR'!$E$18-'Ejercicio 3 - TIR'!$C$18),'Ejercicio 3 - TIR'!$C$18+SQRT(('Ejercicio 3 - TIR'!$E$18-'Ejercicio 3 - TIR'!$C$18)*('Ejercicio 3 - TIR'!$D$18-'Ejercicio 3 - TIR'!$C$18)*H988),'Ejercicio 3 - TIR'!$E$18-SQRT(('Ejercicio 3 - TIR'!$E$18-'Ejercicio 3 - TIR'!$C$18)*('Ejercicio 3 - TIR'!$E$18-'Ejercicio 3 - TIR'!$D$18)*(1-H988)))</f>
        <v>41619.3662530882</v>
      </c>
      <c r="J988" s="27">
        <f ca="1" t="shared" si="7351"/>
        <v>0.621402218600657</v>
      </c>
      <c r="K988" s="28">
        <f ca="1">IF(J988&lt;=('Ejercicio 3 - TIR'!$D$18-'Ejercicio 3 - TIR'!$C$18)/('Ejercicio 3 - TIR'!$E$18-'Ejercicio 3 - TIR'!$C$18),'Ejercicio 3 - TIR'!$C$18+SQRT(('Ejercicio 3 - TIR'!$E$18-'Ejercicio 3 - TIR'!$C$18)*('Ejercicio 3 - TIR'!$D$18-'Ejercicio 3 - TIR'!$C$18)*J988),'Ejercicio 3 - TIR'!$E$18-SQRT(('Ejercicio 3 - TIR'!$E$18-'Ejercicio 3 - TIR'!$C$18)*('Ejercicio 3 - TIR'!$E$18-'Ejercicio 3 - TIR'!$D$18)*(1-J988)))</f>
        <v>39654.5498491695</v>
      </c>
      <c r="L988" s="27">
        <f ca="1" t="shared" si="7351"/>
        <v>0.590510562749727</v>
      </c>
      <c r="M988" s="28">
        <f ca="1">IF(L988&lt;=('Ejercicio 3 - TIR'!$D$18-'Ejercicio 3 - TIR'!$C$18)/('Ejercicio 3 - TIR'!$E$18-'Ejercicio 3 - TIR'!$C$18),'Ejercicio 3 - TIR'!$C$18+SQRT(('Ejercicio 3 - TIR'!$E$18-'Ejercicio 3 - TIR'!$C$18)*('Ejercicio 3 - TIR'!$D$18-'Ejercicio 3 - TIR'!$C$18)*L988),'Ejercicio 3 - TIR'!$E$18-SQRT(('Ejercicio 3 - TIR'!$E$18-'Ejercicio 3 - TIR'!$C$18)*('Ejercicio 3 - TIR'!$E$18-'Ejercicio 3 - TIR'!$D$18)*(1-L988)))</f>
        <v>39411.5133964979</v>
      </c>
      <c r="N988" s="27">
        <f ca="1" t="shared" ref="N988:R988" si="7352">RAND()</f>
        <v>0.489605687777777</v>
      </c>
      <c r="O988" s="28">
        <f ca="1">IF(N988&lt;=('Ejercicio 3 - TIR'!$D$18-'Ejercicio 3 - TIR'!$C$18)/('Ejercicio 3 - TIR'!$E$18-'Ejercicio 3 - TIR'!$C$18),'Ejercicio 3 - TIR'!$C$18+SQRT(('Ejercicio 3 - TIR'!$E$18-'Ejercicio 3 - TIR'!$C$18)*('Ejercicio 3 - TIR'!$D$18-'Ejercicio 3 - TIR'!$C$18)*N988),'Ejercicio 3 - TIR'!$E$18-SQRT(('Ejercicio 3 - TIR'!$E$18-'Ejercicio 3 - TIR'!$C$18)*('Ejercicio 3 - TIR'!$E$18-'Ejercicio 3 - TIR'!$D$18)*(1-N988)))</f>
        <v>38569.763892119</v>
      </c>
      <c r="P988" s="27">
        <f ca="1" t="shared" si="7352"/>
        <v>0.797010929522536</v>
      </c>
      <c r="Q988" s="29">
        <f ca="1">IF(P988&lt;=('Ejercicio 3 - TIR'!$D$22-'Ejercicio 3 - TIR'!$C$22)/('Ejercicio 3 - TIR'!$E$22-'Ejercicio 3 - TIR'!$C$22),'Ejercicio 3 - TIR'!$C$22+SQRT(('Ejercicio 3 - TIR'!$E$22-'Ejercicio 3 - TIR'!$C$22)*('Ejercicio 3 - TIR'!$D$22-'Ejercicio 3 - TIR'!$C$22)*P988),'Ejercicio 3 - TIR'!$E$22-SQRT(('Ejercicio 3 - TIR'!$E$22-'Ejercicio 3 - TIR'!$C$22)*('Ejercicio 3 - TIR'!$E$22-'Ejercicio 3 - TIR'!$D$22)*(1-P988)))</f>
        <v>0.160885075808169</v>
      </c>
      <c r="R988" s="27">
        <f ca="1" t="shared" si="7352"/>
        <v>0.411227481213981</v>
      </c>
      <c r="S988" s="29">
        <f ca="1">IF(R988&lt;=('Ejercicio 3 - TIR'!$D$23-'Ejercicio 3 - TIR'!$C$23)/('Ejercicio 3 - TIR'!$E$23-'Ejercicio 3 - TIR'!$C$23),'Ejercicio 3 - TIR'!$C$23+SQRT(('Ejercicio 3 - TIR'!$E$23-'Ejercicio 3 - TIR'!$C$23)*('Ejercicio 3 - TIR'!$D$23-'Ejercicio 3 - TIR'!$C$23)*R988),'Ejercicio 3 - TIR'!$E$23-SQRT(('Ejercicio 3 - TIR'!$E$23-'Ejercicio 3 - TIR'!$C$23)*('Ejercicio 3 - TIR'!$E$23-'Ejercicio 3 - TIR'!$D$23)*(1-R988)))</f>
        <v>0.147206790810111</v>
      </c>
      <c r="T988" s="27">
        <f ca="1" t="shared" ref="T988:X988" si="7353">RAND()</f>
        <v>0.829760016812708</v>
      </c>
      <c r="U988" s="29">
        <f ca="1">IF(T988&lt;=('Ejercicio 3 - TIR'!$D$24-'Ejercicio 3 - TIR'!$C$24)/('Ejercicio 3 - TIR'!$E$24-'Ejercicio 3 - TIR'!$C$24),'Ejercicio 3 - TIR'!$C$24+SQRT(('Ejercicio 3 - TIR'!$E$24-'Ejercicio 3 - TIR'!$C$24)*('Ejercicio 3 - TIR'!$D$24-'Ejercicio 3 - TIR'!$C$24)*T988),'Ejercicio 3 - TIR'!$E$24-SQRT(('Ejercicio 3 - TIR'!$E$24-'Ejercicio 3 - TIR'!$C$24)*('Ejercicio 3 - TIR'!$E$24-'Ejercicio 3 - TIR'!$D$24)*(1-T988)))</f>
        <v>0.19816718174572</v>
      </c>
      <c r="V988" s="27">
        <f ca="1" t="shared" si="7353"/>
        <v>0.239435527853797</v>
      </c>
      <c r="W988" s="29">
        <f ca="1">IF(V988&lt;=('Ejercicio 3 - TIR'!$D$25-'Ejercicio 3 - TIR'!$C$25)/('Ejercicio 3 - TIR'!$E$25-'Ejercicio 3 - TIR'!$C$25),'Ejercicio 3 - TIR'!$C$25+SQRT(('Ejercicio 3 - TIR'!$E$25-'Ejercicio 3 - TIR'!$C$25)*('Ejercicio 3 - TIR'!$D$25-'Ejercicio 3 - TIR'!$C$25)*V988),'Ejercicio 3 - TIR'!$E$25-SQRT(('Ejercicio 3 - TIR'!$E$25-'Ejercicio 3 - TIR'!$C$25)*('Ejercicio 3 - TIR'!$E$25-'Ejercicio 3 - TIR'!$D$25)*(1-V988)))</f>
        <v>0.198308733953917</v>
      </c>
      <c r="X988" s="27">
        <f ca="1" t="shared" si="7353"/>
        <v>0.832070779684468</v>
      </c>
      <c r="Y988" s="29">
        <f ca="1">IF(X988&lt;=('Ejercicio 3 - TIR'!$D$26-'Ejercicio 3 - TIR'!$C$26)/('Ejercicio 3 - TIR'!$E$26-'Ejercicio 3 - TIR'!$C$26),'Ejercicio 3 - TIR'!$C$26+SQRT(('Ejercicio 3 - TIR'!$E$26-'Ejercicio 3 - TIR'!$C$26)*('Ejercicio 3 - TIR'!$D$26-'Ejercicio 3 - TIR'!$C$26)*X988),'Ejercicio 3 - TIR'!$E$26-SQRT(('Ejercicio 3 - TIR'!$E$26-'Ejercicio 3 - TIR'!$C$26)*('Ejercicio 3 - TIR'!$E$26-'Ejercicio 3 - TIR'!$D$26)*(1-X988)))</f>
        <v>0.249886584555984</v>
      </c>
      <c r="Z988" s="27">
        <f ca="1" t="shared" si="7144"/>
        <v>1.16088507580817</v>
      </c>
      <c r="AA988" s="27">
        <f ca="1" t="shared" si="7145"/>
        <v>1.33177524231724</v>
      </c>
      <c r="AB988" s="27">
        <f ca="1" t="shared" si="7146"/>
        <v>1.59568938880597</v>
      </c>
      <c r="AC988" s="27">
        <f ca="1" t="shared" si="7147"/>
        <v>1.91212853128379</v>
      </c>
      <c r="AD988" s="27">
        <f ca="1" t="shared" si="7148"/>
        <v>2.38994379919834</v>
      </c>
      <c r="AE988" s="26">
        <f ca="1" t="shared" si="7149"/>
        <v>4848.34215866999</v>
      </c>
      <c r="AF988" s="26">
        <f ca="1" t="shared" si="7150"/>
        <v>5562.05104859717</v>
      </c>
      <c r="AG988" s="26">
        <f ca="1" t="shared" si="7151"/>
        <v>6664.26702962349</v>
      </c>
      <c r="AH988" s="26">
        <f ca="1" t="shared" si="7152"/>
        <v>7985.84938699896</v>
      </c>
      <c r="AI988" s="26">
        <f ca="1" t="shared" si="7153"/>
        <v>9981.40601509463</v>
      </c>
      <c r="AJ988" s="28">
        <f ca="1" t="shared" si="7154"/>
        <v>38995.9151594432</v>
      </c>
      <c r="AK988" s="28">
        <f ca="1" t="shared" si="7155"/>
        <v>55427.6415767966</v>
      </c>
      <c r="AL988" s="28">
        <f ca="1" t="shared" si="7156"/>
        <v>63276.3444121973</v>
      </c>
      <c r="AM988" s="28">
        <f ca="1" t="shared" si="7157"/>
        <v>75359.8792265168</v>
      </c>
      <c r="AN988" s="28">
        <f ca="1" t="shared" si="7158"/>
        <v>92179.568050514</v>
      </c>
      <c r="AO988" s="28">
        <f ca="1">C988/'Ejercicio 3 - TIR'!$D$7</f>
        <v>16435.2669091047</v>
      </c>
      <c r="AP988" s="28">
        <f ca="1" t="shared" si="7159"/>
        <v>22560.6482503385</v>
      </c>
      <c r="AQ988" s="28">
        <f ca="1" t="shared" si="7160"/>
        <v>38992.3746676919</v>
      </c>
      <c r="AR988" s="28">
        <f ca="1" t="shared" si="7161"/>
        <v>46841.0775030926</v>
      </c>
      <c r="AS988" s="28">
        <f ca="1" t="shared" si="7162"/>
        <v>58924.6123174121</v>
      </c>
      <c r="AT988" s="28">
        <f ca="1" t="shared" si="7163"/>
        <v>75744.3011414093</v>
      </c>
      <c r="AU988" s="28">
        <f ca="1">AP988*'Ejercicio 3 - TIR'!$D$5</f>
        <v>11280.3241251693</v>
      </c>
      <c r="AV988" s="28">
        <f ca="1">AQ988*'Ejercicio 3 - TIR'!$D$5</f>
        <v>19496.187333846</v>
      </c>
      <c r="AW988" s="28">
        <f ca="1">AR988*'Ejercicio 3 - TIR'!$D$5</f>
        <v>23420.5387515463</v>
      </c>
      <c r="AX988" s="28">
        <f ca="1">AS988*'Ejercicio 3 - TIR'!$D$5</f>
        <v>29462.306158706</v>
      </c>
      <c r="AY988" s="28">
        <f ca="1">AT988*'Ejercicio 3 - TIR'!$D$5</f>
        <v>37872.1505707046</v>
      </c>
      <c r="AZ988" s="28">
        <f ca="1" t="shared" ref="AZ988:BD988" si="7354">AJ988-AU988-AE988</f>
        <v>22867.2488756039</v>
      </c>
      <c r="BA988" s="28">
        <f ca="1" t="shared" si="7354"/>
        <v>30369.4031943535</v>
      </c>
      <c r="BB988" s="28">
        <f ca="1" t="shared" si="7354"/>
        <v>33191.5386310275</v>
      </c>
      <c r="BC988" s="28">
        <f ca="1" t="shared" si="7354"/>
        <v>37911.7236808118</v>
      </c>
      <c r="BD988" s="28">
        <f ca="1" t="shared" si="7354"/>
        <v>44326.0114647147</v>
      </c>
      <c r="BE988" s="28">
        <f ca="1" t="shared" ref="BE988:BI988" si="7355">AZ988/Z988</f>
        <v>19698.115991098</v>
      </c>
      <c r="BF988" s="28">
        <f ca="1" t="shared" si="7355"/>
        <v>22803.7000759316</v>
      </c>
      <c r="BG988" s="28">
        <f ca="1" t="shared" si="7355"/>
        <v>20800.7516148642</v>
      </c>
      <c r="BH988" s="28">
        <f ca="1" t="shared" si="7355"/>
        <v>19826.9745263192</v>
      </c>
      <c r="BI988" s="28">
        <f ca="1" t="shared" si="7355"/>
        <v>18546.8844412086</v>
      </c>
      <c r="BJ988" s="28">
        <f ca="1" t="shared" si="7166"/>
        <v>72022.0021670704</v>
      </c>
      <c r="BK988" s="28">
        <f ca="1" t="shared" si="7167"/>
        <v>39279.3642375844</v>
      </c>
      <c r="BL988" s="28">
        <f ca="1" t="shared" si="7168"/>
        <v>111301.366404655</v>
      </c>
      <c r="BM988" s="28">
        <f ca="1">BK988*'Ejercicio 3 - TIR'!$D$5</f>
        <v>19639.6821187922</v>
      </c>
      <c r="BN988" s="28">
        <f ca="1" t="shared" si="7169"/>
        <v>91661.6842858626</v>
      </c>
      <c r="BO988" s="28">
        <f ca="1" t="shared" si="7170"/>
        <v>38353.0710289541</v>
      </c>
      <c r="BP988" s="28">
        <f ca="1" t="shared" si="7171"/>
        <v>-112311.772119925</v>
      </c>
      <c r="BQ988" s="28">
        <f ca="1" t="shared" ref="BQ988:BT988" si="7356">BE988</f>
        <v>19698.115991098</v>
      </c>
      <c r="BR988" s="28">
        <f ca="1" t="shared" si="7356"/>
        <v>22803.7000759316</v>
      </c>
      <c r="BS988" s="28">
        <f ca="1" t="shared" si="7356"/>
        <v>20800.7516148642</v>
      </c>
      <c r="BT988" s="28">
        <f ca="1" t="shared" si="7356"/>
        <v>19826.9745263192</v>
      </c>
      <c r="BU988" s="28">
        <f ca="1" t="shared" si="7173"/>
        <v>56899.9554701627</v>
      </c>
      <c r="BV988" s="30">
        <f ca="1" t="shared" si="7174"/>
        <v>6.62695934513513</v>
      </c>
    </row>
    <row r="989" ht="15" customHeight="1" spans="1:74">
      <c r="A989" s="26">
        <v>988</v>
      </c>
      <c r="B989" s="27">
        <f ca="1" t="shared" ref="B989:F989" si="7357">RAND()</f>
        <v>0.845424894901649</v>
      </c>
      <c r="C989" s="28">
        <f ca="1">IF(B989&lt;=('Ejercicio 3 - TIR'!$D$13-'Ejercicio 3 - TIR'!$C$13)/('Ejercicio 3 - TIR'!$E$13-'Ejercicio 3 - TIR'!$C$13),'Ejercicio 3 - TIR'!$C$13+SQRT(('Ejercicio 3 - TIR'!$E$13-'Ejercicio 3 - TIR'!$C$13)*('Ejercicio 3 - TIR'!$D$13-'Ejercicio 3 - TIR'!$C$13)*B989),'Ejercicio 3 - TIR'!$E$13-SQRT(('Ejercicio 3 - TIR'!$E$13-'Ejercicio 3 - TIR'!$C$13)*('Ejercicio 3 - TIR'!$E$13-'Ejercicio 3 - TIR'!$D$13)*(1-B989)))</f>
        <v>86380.5240145584</v>
      </c>
      <c r="D989" s="27">
        <f ca="1" t="shared" si="7357"/>
        <v>0.330813859266947</v>
      </c>
      <c r="E989" s="28">
        <f ca="1">IF(D989&lt;=('Ejercicio 3 - TIR'!$D$14-'Ejercicio 3 - TIR'!$C$14)/('Ejercicio 3 - TIR'!$E$14-'Ejercicio 3 - TIR'!$C$14),'Ejercicio 3 - TIR'!$C$14+SQRT(('Ejercicio 3 - TIR'!$E$14-'Ejercicio 3 - TIR'!$C$14)*('Ejercicio 3 - TIR'!$D$14-'Ejercicio 3 - TIR'!$C$14)*D989),'Ejercicio 3 - TIR'!$E$14-SQRT(('Ejercicio 3 - TIR'!$E$14-'Ejercicio 3 - TIR'!$C$14)*('Ejercicio 3 - TIR'!$E$14-'Ejercicio 3 - TIR'!$D$14)*(1-D989)))</f>
        <v>29981.0681028291</v>
      </c>
      <c r="F989" s="27">
        <f ca="1" t="shared" si="7357"/>
        <v>0.516460312401342</v>
      </c>
      <c r="G989" s="28">
        <f ca="1">IF(F989&lt;=('Ejercicio 3 - TIR'!$D$18-'Ejercicio 3 - TIR'!$C$18)/('Ejercicio 3 - TIR'!$E$18-'Ejercicio 3 - TIR'!$C$18),'Ejercicio 3 - TIR'!$C$18+SQRT(('Ejercicio 3 - TIR'!$E$18-'Ejercicio 3 - TIR'!$C$18)*('Ejercicio 3 - TIR'!$D$18-'Ejercicio 3 - TIR'!$C$18)*F989),'Ejercicio 3 - TIR'!$E$18-SQRT(('Ejercicio 3 - TIR'!$E$18-'Ejercicio 3 - TIR'!$C$18)*('Ejercicio 3 - TIR'!$E$18-'Ejercicio 3 - TIR'!$D$18)*(1-F989)))</f>
        <v>38801.6502350526</v>
      </c>
      <c r="H989" s="27">
        <f ca="1" t="shared" ref="H989:L989" si="7358">RAND()</f>
        <v>0.955229207737033</v>
      </c>
      <c r="I989" s="28">
        <f ca="1">IF(H989&lt;=('Ejercicio 3 - TIR'!$D$18-'Ejercicio 3 - TIR'!$C$18)/('Ejercicio 3 - TIR'!$E$18-'Ejercicio 3 - TIR'!$C$18),'Ejercicio 3 - TIR'!$C$18+SQRT(('Ejercicio 3 - TIR'!$E$18-'Ejercicio 3 - TIR'!$C$18)*('Ejercicio 3 - TIR'!$D$18-'Ejercicio 3 - TIR'!$C$18)*H989),'Ejercicio 3 - TIR'!$E$18-SQRT(('Ejercicio 3 - TIR'!$E$18-'Ejercicio 3 - TIR'!$C$18)*('Ejercicio 3 - TIR'!$E$18-'Ejercicio 3 - TIR'!$D$18)*(1-H989)))</f>
        <v>43167.5673491987</v>
      </c>
      <c r="J989" s="27">
        <f ca="1" t="shared" si="7358"/>
        <v>0.0759895803374289</v>
      </c>
      <c r="K989" s="28">
        <f ca="1">IF(J989&lt;=('Ejercicio 3 - TIR'!$D$18-'Ejercicio 3 - TIR'!$C$18)/('Ejercicio 3 - TIR'!$E$18-'Ejercicio 3 - TIR'!$C$18),'Ejercicio 3 - TIR'!$C$18+SQRT(('Ejercicio 3 - TIR'!$E$18-'Ejercicio 3 - TIR'!$C$18)*('Ejercicio 3 - TIR'!$D$18-'Ejercicio 3 - TIR'!$C$18)*J989),'Ejercicio 3 - TIR'!$E$18-SQRT(('Ejercicio 3 - TIR'!$E$18-'Ejercicio 3 - TIR'!$C$18)*('Ejercicio 3 - TIR'!$E$18-'Ejercicio 3 - TIR'!$D$18)*(1-J989)))</f>
        <v>33376.1571424645</v>
      </c>
      <c r="L989" s="27">
        <f ca="1" t="shared" si="7358"/>
        <v>0.219630941969504</v>
      </c>
      <c r="M989" s="28">
        <f ca="1">IF(L989&lt;=('Ejercicio 3 - TIR'!$D$18-'Ejercicio 3 - TIR'!$C$18)/('Ejercicio 3 - TIR'!$E$18-'Ejercicio 3 - TIR'!$C$18),'Ejercicio 3 - TIR'!$C$18+SQRT(('Ejercicio 3 - TIR'!$E$18-'Ejercicio 3 - TIR'!$C$18)*('Ejercicio 3 - TIR'!$D$18-'Ejercicio 3 - TIR'!$C$18)*L989),'Ejercicio 3 - TIR'!$E$18-SQRT(('Ejercicio 3 - TIR'!$E$18-'Ejercicio 3 - TIR'!$C$18)*('Ejercicio 3 - TIR'!$E$18-'Ejercicio 3 - TIR'!$D$18)*(1-L989)))</f>
        <v>35739.7422673344</v>
      </c>
      <c r="N989" s="27">
        <f ca="1" t="shared" ref="N989:R989" si="7359">RAND()</f>
        <v>0.766489326885596</v>
      </c>
      <c r="O989" s="28">
        <f ca="1">IF(N989&lt;=('Ejercicio 3 - TIR'!$D$18-'Ejercicio 3 - TIR'!$C$18)/('Ejercicio 3 - TIR'!$E$18-'Ejercicio 3 - TIR'!$C$18),'Ejercicio 3 - TIR'!$C$18+SQRT(('Ejercicio 3 - TIR'!$E$18-'Ejercicio 3 - TIR'!$C$18)*('Ejercicio 3 - TIR'!$D$18-'Ejercicio 3 - TIR'!$C$18)*N989),'Ejercicio 3 - TIR'!$E$18-SQRT(('Ejercicio 3 - TIR'!$E$18-'Ejercicio 3 - TIR'!$C$18)*('Ejercicio 3 - TIR'!$E$18-'Ejercicio 3 - TIR'!$D$18)*(1-N989)))</f>
        <v>40815.1104574218</v>
      </c>
      <c r="P989" s="27">
        <f ca="1" t="shared" si="7359"/>
        <v>0.5188748953904</v>
      </c>
      <c r="Q989" s="29">
        <f ca="1">IF(P989&lt;=('Ejercicio 3 - TIR'!$D$22-'Ejercicio 3 - TIR'!$C$22)/('Ejercicio 3 - TIR'!$E$22-'Ejercicio 3 - TIR'!$C$22),'Ejercicio 3 - TIR'!$C$22+SQRT(('Ejercicio 3 - TIR'!$E$22-'Ejercicio 3 - TIR'!$C$22)*('Ejercicio 3 - TIR'!$D$22-'Ejercicio 3 - TIR'!$C$22)*P989),'Ejercicio 3 - TIR'!$E$22-SQRT(('Ejercicio 3 - TIR'!$E$22-'Ejercicio 3 - TIR'!$C$22)*('Ejercicio 3 - TIR'!$E$22-'Ejercicio 3 - TIR'!$D$22)*(1-P989)))</f>
        <v>0.150571694097395</v>
      </c>
      <c r="R989" s="27">
        <f ca="1" t="shared" si="7359"/>
        <v>0.262431951369648</v>
      </c>
      <c r="S989" s="29">
        <f ca="1">IF(R989&lt;=('Ejercicio 3 - TIR'!$D$23-'Ejercicio 3 - TIR'!$C$23)/('Ejercicio 3 - TIR'!$E$23-'Ejercicio 3 - TIR'!$C$23),'Ejercicio 3 - TIR'!$C$23+SQRT(('Ejercicio 3 - TIR'!$E$23-'Ejercicio 3 - TIR'!$C$23)*('Ejercicio 3 - TIR'!$D$23-'Ejercicio 3 - TIR'!$C$23)*R989),'Ejercicio 3 - TIR'!$E$23-SQRT(('Ejercicio 3 - TIR'!$E$23-'Ejercicio 3 - TIR'!$C$23)*('Ejercicio 3 - TIR'!$E$23-'Ejercicio 3 - TIR'!$D$23)*(1-R989)))</f>
        <v>0.141734247455695</v>
      </c>
      <c r="T989" s="27">
        <f ca="1" t="shared" ref="T989:X989" si="7360">RAND()</f>
        <v>0.989620662006899</v>
      </c>
      <c r="U989" s="29">
        <f ca="1">IF(T989&lt;=('Ejercicio 3 - TIR'!$D$24-'Ejercicio 3 - TIR'!$C$24)/('Ejercicio 3 - TIR'!$E$24-'Ejercicio 3 - TIR'!$C$24),'Ejercicio 3 - TIR'!$C$24+SQRT(('Ejercicio 3 - TIR'!$E$24-'Ejercicio 3 - TIR'!$C$24)*('Ejercicio 3 - TIR'!$D$24-'Ejercicio 3 - TIR'!$C$24)*T989),'Ejercicio 3 - TIR'!$E$24-SQRT(('Ejercicio 3 - TIR'!$E$24-'Ejercicio 3 - TIR'!$C$24)*('Ejercicio 3 - TIR'!$E$24-'Ejercicio 3 - TIR'!$D$24)*(1-T989)))</f>
        <v>0.214609068134294</v>
      </c>
      <c r="V989" s="27">
        <f ca="1" t="shared" si="7360"/>
        <v>0.126014254282817</v>
      </c>
      <c r="W989" s="29">
        <f ca="1">IF(V989&lt;=('Ejercicio 3 - TIR'!$D$25-'Ejercicio 3 - TIR'!$C$25)/('Ejercicio 3 - TIR'!$E$25-'Ejercicio 3 - TIR'!$C$25),'Ejercicio 3 - TIR'!$C$25+SQRT(('Ejercicio 3 - TIR'!$E$25-'Ejercicio 3 - TIR'!$C$25)*('Ejercicio 3 - TIR'!$D$25-'Ejercicio 3 - TIR'!$C$25)*V989),'Ejercicio 3 - TIR'!$E$25-SQRT(('Ejercicio 3 - TIR'!$E$25-'Ejercicio 3 - TIR'!$C$25)*('Ejercicio 3 - TIR'!$E$25-'Ejercicio 3 - TIR'!$D$25)*(1-V989)))</f>
        <v>0.193282317418129</v>
      </c>
      <c r="X989" s="27">
        <f ca="1" t="shared" si="7360"/>
        <v>0.403585215154759</v>
      </c>
      <c r="Y989" s="29">
        <f ca="1">IF(X989&lt;=('Ejercicio 3 - TIR'!$D$26-'Ejercicio 3 - TIR'!$C$26)/('Ejercicio 3 - TIR'!$E$26-'Ejercicio 3 - TIR'!$C$26),'Ejercicio 3 - TIR'!$C$26+SQRT(('Ejercicio 3 - TIR'!$E$26-'Ejercicio 3 - TIR'!$C$26)*('Ejercicio 3 - TIR'!$D$26-'Ejercicio 3 - TIR'!$C$26)*X989),'Ejercicio 3 - TIR'!$E$26-SQRT(('Ejercicio 3 - TIR'!$E$26-'Ejercicio 3 - TIR'!$C$26)*('Ejercicio 3 - TIR'!$E$26-'Ejercicio 3 - TIR'!$D$26)*(1-X989)))</f>
        <v>0.223249318610573</v>
      </c>
      <c r="Z989" s="27">
        <f ca="1" t="shared" si="7144"/>
        <v>1.1505716940974</v>
      </c>
      <c r="AA989" s="27">
        <f ca="1" t="shared" si="7145"/>
        <v>1.31364710730411</v>
      </c>
      <c r="AB989" s="27">
        <f ca="1" t="shared" si="7146"/>
        <v>1.59556768885996</v>
      </c>
      <c r="AC989" s="27">
        <f ca="1" t="shared" si="7147"/>
        <v>1.9039627093603</v>
      </c>
      <c r="AD989" s="27">
        <f ca="1" t="shared" si="7148"/>
        <v>2.32902108688493</v>
      </c>
      <c r="AE989" s="26">
        <f ca="1" t="shared" si="7149"/>
        <v>4514.30021509235</v>
      </c>
      <c r="AF989" s="26">
        <f ca="1" t="shared" si="7150"/>
        <v>5154.13115886755</v>
      </c>
      <c r="AG989" s="26">
        <f ca="1" t="shared" si="7151"/>
        <v>6260.25444391404</v>
      </c>
      <c r="AH989" s="26">
        <f ca="1" t="shared" si="7152"/>
        <v>7470.25093046089</v>
      </c>
      <c r="AI989" s="26">
        <f ca="1" t="shared" si="7153"/>
        <v>9137.97936053628</v>
      </c>
      <c r="AJ989" s="28">
        <f ca="1" t="shared" si="7154"/>
        <v>44644.0804447191</v>
      </c>
      <c r="AK989" s="28">
        <f ca="1" t="shared" si="7155"/>
        <v>56706.9499776304</v>
      </c>
      <c r="AL989" s="28">
        <f ca="1" t="shared" si="7156"/>
        <v>53253.917914829</v>
      </c>
      <c r="AM989" s="28">
        <f ca="1" t="shared" si="7157"/>
        <v>68047.136519153</v>
      </c>
      <c r="AN989" s="28">
        <f ca="1" t="shared" si="7158"/>
        <v>95059.252918873</v>
      </c>
      <c r="AO989" s="28">
        <f ca="1">C989/'Ejercicio 3 - TIR'!$D$7</f>
        <v>17276.1048029117</v>
      </c>
      <c r="AP989" s="28">
        <f ca="1" t="shared" si="7159"/>
        <v>27367.9756418074</v>
      </c>
      <c r="AQ989" s="28">
        <f ca="1" t="shared" si="7160"/>
        <v>39430.8451747188</v>
      </c>
      <c r="AR989" s="28">
        <f ca="1" t="shared" si="7161"/>
        <v>35977.8131119173</v>
      </c>
      <c r="AS989" s="28">
        <f ca="1" t="shared" si="7162"/>
        <v>50771.0317162413</v>
      </c>
      <c r="AT989" s="28">
        <f ca="1" t="shared" si="7163"/>
        <v>77783.1481159613</v>
      </c>
      <c r="AU989" s="28">
        <f ca="1">AP989*'Ejercicio 3 - TIR'!$D$5</f>
        <v>13683.9878209037</v>
      </c>
      <c r="AV989" s="28">
        <f ca="1">AQ989*'Ejercicio 3 - TIR'!$D$5</f>
        <v>19715.4225873594</v>
      </c>
      <c r="AW989" s="28">
        <f ca="1">AR989*'Ejercicio 3 - TIR'!$D$5</f>
        <v>17988.9065559587</v>
      </c>
      <c r="AX989" s="28">
        <f ca="1">AS989*'Ejercicio 3 - TIR'!$D$5</f>
        <v>25385.5158581207</v>
      </c>
      <c r="AY989" s="28">
        <f ca="1">AT989*'Ejercicio 3 - TIR'!$D$5</f>
        <v>38891.5740579807</v>
      </c>
      <c r="AZ989" s="28">
        <f ca="1" t="shared" ref="AZ989:BD989" si="7361">AJ989-AU989-AE989</f>
        <v>26445.792408723</v>
      </c>
      <c r="BA989" s="28">
        <f ca="1" t="shared" si="7361"/>
        <v>31837.3962314035</v>
      </c>
      <c r="BB989" s="28">
        <f ca="1" t="shared" si="7361"/>
        <v>29004.7569149563</v>
      </c>
      <c r="BC989" s="28">
        <f ca="1" t="shared" si="7361"/>
        <v>35191.3697305715</v>
      </c>
      <c r="BD989" s="28">
        <f ca="1" t="shared" si="7361"/>
        <v>47029.6995003561</v>
      </c>
      <c r="BE989" s="28">
        <f ca="1" t="shared" ref="BE989:BI989" si="7362">AZ989/Z989</f>
        <v>22984.9148422422</v>
      </c>
      <c r="BF989" s="28">
        <f ca="1" t="shared" si="7362"/>
        <v>24235.8819612831</v>
      </c>
      <c r="BG989" s="28">
        <f ca="1" t="shared" si="7362"/>
        <v>18178.3305825655</v>
      </c>
      <c r="BH989" s="28">
        <f ca="1" t="shared" si="7362"/>
        <v>18483.2242551616</v>
      </c>
      <c r="BI989" s="28">
        <f ca="1" t="shared" si="7362"/>
        <v>20192.9041197555</v>
      </c>
      <c r="BJ989" s="28">
        <f ca="1" t="shared" si="7166"/>
        <v>69826.539818822</v>
      </c>
      <c r="BK989" s="28">
        <f ca="1" t="shared" si="7167"/>
        <v>40236.4123852153</v>
      </c>
      <c r="BL989" s="28">
        <f ca="1" t="shared" si="7168"/>
        <v>110062.952204037</v>
      </c>
      <c r="BM989" s="28">
        <f ca="1">BK989*'Ejercicio 3 - TIR'!$D$5</f>
        <v>20118.2061926076</v>
      </c>
      <c r="BN989" s="28">
        <f ca="1" t="shared" si="7169"/>
        <v>89944.7460114297</v>
      </c>
      <c r="BO989" s="28">
        <f ca="1" t="shared" si="7170"/>
        <v>38619.1205042849</v>
      </c>
      <c r="BP989" s="28">
        <f ca="1" t="shared" si="7171"/>
        <v>-116361.592117387</v>
      </c>
      <c r="BQ989" s="28">
        <f ca="1" t="shared" ref="BQ989:BT989" si="7363">BE989</f>
        <v>22984.9148422422</v>
      </c>
      <c r="BR989" s="28">
        <f ca="1" t="shared" si="7363"/>
        <v>24235.8819612831</v>
      </c>
      <c r="BS989" s="28">
        <f ca="1" t="shared" si="7363"/>
        <v>18178.3305825655</v>
      </c>
      <c r="BT989" s="28">
        <f ca="1" t="shared" si="7363"/>
        <v>18483.2242551616</v>
      </c>
      <c r="BU989" s="28">
        <f ca="1" t="shared" si="7173"/>
        <v>58812.0246240404</v>
      </c>
      <c r="BV989" s="30">
        <f ca="1" t="shared" si="7174"/>
        <v>6.20355434252837</v>
      </c>
    </row>
    <row r="990" ht="15" customHeight="1" spans="1:74">
      <c r="A990" s="26">
        <v>989</v>
      </c>
      <c r="B990" s="27">
        <f ca="1" t="shared" ref="B990:F990" si="7364">RAND()</f>
        <v>0.363748313809035</v>
      </c>
      <c r="C990" s="28">
        <f ca="1">IF(B990&lt;=('Ejercicio 3 - TIR'!$D$13-'Ejercicio 3 - TIR'!$C$13)/('Ejercicio 3 - TIR'!$E$13-'Ejercicio 3 - TIR'!$C$13),'Ejercicio 3 - TIR'!$C$13+SQRT(('Ejercicio 3 - TIR'!$E$13-'Ejercicio 3 - TIR'!$C$13)*('Ejercicio 3 - TIR'!$D$13-'Ejercicio 3 - TIR'!$C$13)*B990),'Ejercicio 3 - TIR'!$E$13-SQRT(('Ejercicio 3 - TIR'!$E$13-'Ejercicio 3 - TIR'!$C$13)*('Ejercicio 3 - TIR'!$E$13-'Ejercicio 3 - TIR'!$D$13)*(1-B990)))</f>
        <v>72368.4596261961</v>
      </c>
      <c r="D990" s="27">
        <f ca="1" t="shared" si="7364"/>
        <v>0.197438955747085</v>
      </c>
      <c r="E990" s="28">
        <f ca="1">IF(D990&lt;=('Ejercicio 3 - TIR'!$D$14-'Ejercicio 3 - TIR'!$C$14)/('Ejercicio 3 - TIR'!$E$14-'Ejercicio 3 - TIR'!$C$14),'Ejercicio 3 - TIR'!$C$14+SQRT(('Ejercicio 3 - TIR'!$E$14-'Ejercicio 3 - TIR'!$C$14)*('Ejercicio 3 - TIR'!$D$14-'Ejercicio 3 - TIR'!$C$14)*D990),'Ejercicio 3 - TIR'!$E$14-SQRT(('Ejercicio 3 - TIR'!$E$14-'Ejercicio 3 - TIR'!$C$14)*('Ejercicio 3 - TIR'!$E$14-'Ejercicio 3 - TIR'!$D$14)*(1-D990)))</f>
        <v>28848.1062460685</v>
      </c>
      <c r="F990" s="27">
        <f ca="1" t="shared" si="7364"/>
        <v>0.24271636589756</v>
      </c>
      <c r="G990" s="28">
        <f ca="1">IF(F990&lt;=('Ejercicio 3 - TIR'!$D$18-'Ejercicio 3 - TIR'!$C$18)/('Ejercicio 3 - TIR'!$E$18-'Ejercicio 3 - TIR'!$C$18),'Ejercicio 3 - TIR'!$C$18+SQRT(('Ejercicio 3 - TIR'!$E$18-'Ejercicio 3 - TIR'!$C$18)*('Ejercicio 3 - TIR'!$D$18-'Ejercicio 3 - TIR'!$C$18)*F990),'Ejercicio 3 - TIR'!$E$18-SQRT(('Ejercicio 3 - TIR'!$E$18-'Ejercicio 3 - TIR'!$C$18)*('Ejercicio 3 - TIR'!$E$18-'Ejercicio 3 - TIR'!$D$18)*(1-F990)))</f>
        <v>36033.8590375177</v>
      </c>
      <c r="H990" s="27">
        <f ca="1" t="shared" ref="H990:L990" si="7365">RAND()</f>
        <v>0.670311204057082</v>
      </c>
      <c r="I990" s="28">
        <f ca="1">IF(H990&lt;=('Ejercicio 3 - TIR'!$D$18-'Ejercicio 3 - TIR'!$C$18)/('Ejercicio 3 - TIR'!$E$18-'Ejercicio 3 - TIR'!$C$18),'Ejercicio 3 - TIR'!$C$18+SQRT(('Ejercicio 3 - TIR'!$E$18-'Ejercicio 3 - TIR'!$C$18)*('Ejercicio 3 - TIR'!$D$18-'Ejercicio 3 - TIR'!$C$18)*H990),'Ejercicio 3 - TIR'!$E$18-SQRT(('Ejercicio 3 - TIR'!$E$18-'Ejercicio 3 - TIR'!$C$18)*('Ejercicio 3 - TIR'!$E$18-'Ejercicio 3 - TIR'!$D$18)*(1-H990)))</f>
        <v>40027.4091566147</v>
      </c>
      <c r="J990" s="27">
        <f ca="1" t="shared" si="7365"/>
        <v>0.301133286676541</v>
      </c>
      <c r="K990" s="28">
        <f ca="1">IF(J990&lt;=('Ejercicio 3 - TIR'!$D$18-'Ejercicio 3 - TIR'!$C$18)/('Ejercicio 3 - TIR'!$E$18-'Ejercicio 3 - TIR'!$C$18),'Ejercicio 3 - TIR'!$C$18+SQRT(('Ejercicio 3 - TIR'!$E$18-'Ejercicio 3 - TIR'!$C$18)*('Ejercicio 3 - TIR'!$D$18-'Ejercicio 3 - TIR'!$C$18)*J990),'Ejercicio 3 - TIR'!$E$18-SQRT(('Ejercicio 3 - TIR'!$E$18-'Ejercicio 3 - TIR'!$C$18)*('Ejercicio 3 - TIR'!$E$18-'Ejercicio 3 - TIR'!$D$18)*(1-J990)))</f>
        <v>36720.8625191623</v>
      </c>
      <c r="L990" s="27">
        <f ca="1" t="shared" si="7365"/>
        <v>0.92850612449668</v>
      </c>
      <c r="M990" s="28">
        <f ca="1">IF(L990&lt;=('Ejercicio 3 - TIR'!$D$18-'Ejercicio 3 - TIR'!$C$18)/('Ejercicio 3 - TIR'!$E$18-'Ejercicio 3 - TIR'!$C$18),'Ejercicio 3 - TIR'!$C$18+SQRT(('Ejercicio 3 - TIR'!$E$18-'Ejercicio 3 - TIR'!$C$18)*('Ejercicio 3 - TIR'!$D$18-'Ejercicio 3 - TIR'!$C$18)*L990),'Ejercicio 3 - TIR'!$E$18-SQRT(('Ejercicio 3 - TIR'!$E$18-'Ejercicio 3 - TIR'!$C$18)*('Ejercicio 3 - TIR'!$E$18-'Ejercicio 3 - TIR'!$D$18)*(1-L990)))</f>
        <v>42684.3919453524</v>
      </c>
      <c r="N990" s="27">
        <f ca="1" t="shared" ref="N990:R990" si="7366">RAND()</f>
        <v>0.0962222262269363</v>
      </c>
      <c r="O990" s="28">
        <f ca="1">IF(N990&lt;=('Ejercicio 3 - TIR'!$D$18-'Ejercicio 3 - TIR'!$C$18)/('Ejercicio 3 - TIR'!$E$18-'Ejercicio 3 - TIR'!$C$18),'Ejercicio 3 - TIR'!$C$18+SQRT(('Ejercicio 3 - TIR'!$E$18-'Ejercicio 3 - TIR'!$C$18)*('Ejercicio 3 - TIR'!$D$18-'Ejercicio 3 - TIR'!$C$18)*N990),'Ejercicio 3 - TIR'!$E$18-SQRT(('Ejercicio 3 - TIR'!$E$18-'Ejercicio 3 - TIR'!$C$18)*('Ejercicio 3 - TIR'!$E$18-'Ejercicio 3 - TIR'!$D$18)*(1-N990)))</f>
        <v>33799.1227848071</v>
      </c>
      <c r="P990" s="27">
        <f ca="1" t="shared" si="7366"/>
        <v>0.356241422275613</v>
      </c>
      <c r="Q990" s="29">
        <f ca="1">IF(P990&lt;=('Ejercicio 3 - TIR'!$D$22-'Ejercicio 3 - TIR'!$C$22)/('Ejercicio 3 - TIR'!$E$22-'Ejercicio 3 - TIR'!$C$22),'Ejercicio 3 - TIR'!$C$22+SQRT(('Ejercicio 3 - TIR'!$E$22-'Ejercicio 3 - TIR'!$C$22)*('Ejercicio 3 - TIR'!$D$22-'Ejercicio 3 - TIR'!$C$22)*P990),'Ejercicio 3 - TIR'!$E$22-SQRT(('Ejercicio 3 - TIR'!$E$22-'Ejercicio 3 - TIR'!$C$22)*('Ejercicio 3 - TIR'!$E$22-'Ejercicio 3 - TIR'!$D$22)*(1-P990)))</f>
        <v>0.145322609662041</v>
      </c>
      <c r="R990" s="27">
        <f ca="1" t="shared" si="7366"/>
        <v>0.040395872864966</v>
      </c>
      <c r="S990" s="29">
        <f ca="1">IF(R990&lt;=('Ejercicio 3 - TIR'!$D$23-'Ejercicio 3 - TIR'!$C$23)/('Ejercicio 3 - TIR'!$E$23-'Ejercicio 3 - TIR'!$C$23),'Ejercicio 3 - TIR'!$C$23+SQRT(('Ejercicio 3 - TIR'!$E$23-'Ejercicio 3 - TIR'!$C$23)*('Ejercicio 3 - TIR'!$D$23-'Ejercicio 3 - TIR'!$C$23)*R990),'Ejercicio 3 - TIR'!$E$23-SQRT(('Ejercicio 3 - TIR'!$E$23-'Ejercicio 3 - TIR'!$C$23)*('Ejercicio 3 - TIR'!$E$23-'Ejercicio 3 - TIR'!$D$23)*(1-R990)))</f>
        <v>0.128527166654695</v>
      </c>
      <c r="T990" s="27">
        <f ca="1" t="shared" ref="T990:X990" si="7367">RAND()</f>
        <v>0.610432151301286</v>
      </c>
      <c r="U990" s="29">
        <f ca="1">IF(T990&lt;=('Ejercicio 3 - TIR'!$D$24-'Ejercicio 3 - TIR'!$C$24)/('Ejercicio 3 - TIR'!$E$24-'Ejercicio 3 - TIR'!$C$24),'Ejercicio 3 - TIR'!$C$24+SQRT(('Ejercicio 3 - TIR'!$E$24-'Ejercicio 3 - TIR'!$C$24)*('Ejercicio 3 - TIR'!$D$24-'Ejercicio 3 - TIR'!$C$24)*T990),'Ejercicio 3 - TIR'!$E$24-SQRT(('Ejercicio 3 - TIR'!$E$24-'Ejercicio 3 - TIR'!$C$24)*('Ejercicio 3 - TIR'!$E$24-'Ejercicio 3 - TIR'!$D$24)*(1-T990)))</f>
        <v>0.186972890281522</v>
      </c>
      <c r="V990" s="27">
        <f ca="1" t="shared" si="7367"/>
        <v>0.409335296200663</v>
      </c>
      <c r="W990" s="29">
        <f ca="1">IF(V990&lt;=('Ejercicio 3 - TIR'!$D$25-'Ejercicio 3 - TIR'!$C$25)/('Ejercicio 3 - TIR'!$E$25-'Ejercicio 3 - TIR'!$C$25),'Ejercicio 3 - TIR'!$C$25+SQRT(('Ejercicio 3 - TIR'!$E$25-'Ejercicio 3 - TIR'!$C$25)*('Ejercicio 3 - TIR'!$D$25-'Ejercicio 3 - TIR'!$C$25)*V990),'Ejercicio 3 - TIR'!$E$25-SQRT(('Ejercicio 3 - TIR'!$E$25-'Ejercicio 3 - TIR'!$C$25)*('Ejercicio 3 - TIR'!$E$25-'Ejercicio 3 - TIR'!$D$25)*(1-V990)))</f>
        <v>0.20453213812705</v>
      </c>
      <c r="X990" s="27">
        <f ca="1" t="shared" si="7367"/>
        <v>0.629391225453581</v>
      </c>
      <c r="Y990" s="29">
        <f ca="1">IF(X990&lt;=('Ejercicio 3 - TIR'!$D$26-'Ejercicio 3 - TIR'!$C$26)/('Ejercicio 3 - TIR'!$E$26-'Ejercicio 3 - TIR'!$C$26),'Ejercicio 3 - TIR'!$C$26+SQRT(('Ejercicio 3 - TIR'!$E$26-'Ejercicio 3 - TIR'!$C$26)*('Ejercicio 3 - TIR'!$D$26-'Ejercicio 3 - TIR'!$C$26)*X990),'Ejercicio 3 - TIR'!$E$26-SQRT(('Ejercicio 3 - TIR'!$E$26-'Ejercicio 3 - TIR'!$C$26)*('Ejercicio 3 - TIR'!$E$26-'Ejercicio 3 - TIR'!$D$26)*(1-X990)))</f>
        <v>0.235264249391</v>
      </c>
      <c r="Z990" s="27">
        <f ca="1" t="shared" si="7144"/>
        <v>1.14532260966204</v>
      </c>
      <c r="AA990" s="27">
        <f ca="1" t="shared" si="7145"/>
        <v>1.29252767958746</v>
      </c>
      <c r="AB990" s="27">
        <f ca="1" t="shared" si="7146"/>
        <v>1.5341953156088</v>
      </c>
      <c r="AC990" s="27">
        <f ca="1" t="shared" si="7147"/>
        <v>1.84798756381477</v>
      </c>
      <c r="AD990" s="27">
        <f ca="1" t="shared" si="7148"/>
        <v>2.28275297089956</v>
      </c>
      <c r="AE990" s="26">
        <f ca="1" t="shared" si="7149"/>
        <v>4192.2820834865</v>
      </c>
      <c r="AF990" s="26">
        <f ca="1" t="shared" si="7150"/>
        <v>4731.10422149427</v>
      </c>
      <c r="AG990" s="26">
        <f ca="1" t="shared" si="7151"/>
        <v>5615.69245201016</v>
      </c>
      <c r="AH990" s="26">
        <f ca="1" t="shared" si="7152"/>
        <v>6764.28203628373</v>
      </c>
      <c r="AI990" s="26">
        <f ca="1" t="shared" si="7153"/>
        <v>8355.67577221905</v>
      </c>
      <c r="AJ990" s="28">
        <f ca="1" t="shared" si="7154"/>
        <v>41270.3934690439</v>
      </c>
      <c r="AK990" s="28">
        <f ca="1" t="shared" si="7155"/>
        <v>51736.5342770973</v>
      </c>
      <c r="AL990" s="28">
        <f ca="1" t="shared" si="7156"/>
        <v>56336.9752620137</v>
      </c>
      <c r="AM990" s="28">
        <f ca="1" t="shared" si="7157"/>
        <v>78880.2254840066</v>
      </c>
      <c r="AN990" s="28">
        <f ca="1" t="shared" si="7158"/>
        <v>77155.0479508173</v>
      </c>
      <c r="AO990" s="28">
        <f ca="1">C990/'Ejercicio 3 - TIR'!$D$7</f>
        <v>14473.6919252392</v>
      </c>
      <c r="AP990" s="28">
        <f ca="1" t="shared" si="7159"/>
        <v>26796.7015438047</v>
      </c>
      <c r="AQ990" s="28">
        <f ca="1" t="shared" si="7160"/>
        <v>37262.8423518581</v>
      </c>
      <c r="AR990" s="28">
        <f ca="1" t="shared" si="7161"/>
        <v>41863.2833367745</v>
      </c>
      <c r="AS990" s="28">
        <f ca="1" t="shared" si="7162"/>
        <v>64406.5335587674</v>
      </c>
      <c r="AT990" s="28">
        <f ca="1" t="shared" si="7163"/>
        <v>62681.3560255781</v>
      </c>
      <c r="AU990" s="28">
        <f ca="1">AP990*'Ejercicio 3 - TIR'!$D$5</f>
        <v>13398.3507719023</v>
      </c>
      <c r="AV990" s="28">
        <f ca="1">AQ990*'Ejercicio 3 - TIR'!$D$5</f>
        <v>18631.421175929</v>
      </c>
      <c r="AW990" s="28">
        <f ca="1">AR990*'Ejercicio 3 - TIR'!$D$5</f>
        <v>20931.6416683872</v>
      </c>
      <c r="AX990" s="28">
        <f ca="1">AS990*'Ejercicio 3 - TIR'!$D$5</f>
        <v>32203.2667793837</v>
      </c>
      <c r="AY990" s="28">
        <f ca="1">AT990*'Ejercicio 3 - TIR'!$D$5</f>
        <v>31340.6780127891</v>
      </c>
      <c r="AZ990" s="28">
        <f ca="1" t="shared" ref="AZ990:BD990" si="7368">AJ990-AU990-AE990</f>
        <v>23679.760613655</v>
      </c>
      <c r="BA990" s="28">
        <f ca="1" t="shared" si="7368"/>
        <v>28374.008879674</v>
      </c>
      <c r="BB990" s="28">
        <f ca="1" t="shared" si="7368"/>
        <v>29789.6411416163</v>
      </c>
      <c r="BC990" s="28">
        <f ca="1" t="shared" si="7368"/>
        <v>39912.6766683392</v>
      </c>
      <c r="BD990" s="28">
        <f ca="1" t="shared" si="7368"/>
        <v>37458.6941658092</v>
      </c>
      <c r="BE990" s="28">
        <f ca="1" t="shared" ref="BE990:BI990" si="7369">AZ990/Z990</f>
        <v>20675.1882953244</v>
      </c>
      <c r="BF990" s="28">
        <f ca="1" t="shared" si="7369"/>
        <v>21952.3413910409</v>
      </c>
      <c r="BG990" s="28">
        <f ca="1" t="shared" si="7369"/>
        <v>19417.1112625221</v>
      </c>
      <c r="BH990" s="28">
        <f ca="1" t="shared" si="7369"/>
        <v>21597.9141038958</v>
      </c>
      <c r="BI990" s="28">
        <f ca="1" t="shared" si="7369"/>
        <v>16409.4383594419</v>
      </c>
      <c r="BJ990" s="28">
        <f ca="1" t="shared" si="7166"/>
        <v>65853.1002380389</v>
      </c>
      <c r="BK990" s="28">
        <f ca="1" t="shared" si="7167"/>
        <v>33039.8632422248</v>
      </c>
      <c r="BL990" s="28">
        <f ca="1" t="shared" si="7168"/>
        <v>98892.9634802637</v>
      </c>
      <c r="BM990" s="28">
        <f ca="1">BK990*'Ejercicio 3 - TIR'!$D$5</f>
        <v>16519.9316211124</v>
      </c>
      <c r="BN990" s="28">
        <f ca="1" t="shared" si="7169"/>
        <v>82373.0318591513</v>
      </c>
      <c r="BO990" s="28">
        <f ca="1" t="shared" si="7170"/>
        <v>36084.9522086881</v>
      </c>
      <c r="BP990" s="28">
        <f ca="1" t="shared" si="7171"/>
        <v>-101216.565872265</v>
      </c>
      <c r="BQ990" s="28">
        <f ca="1" t="shared" ref="BQ990:BT990" si="7370">BE990</f>
        <v>20675.1882953244</v>
      </c>
      <c r="BR990" s="28">
        <f ca="1" t="shared" si="7370"/>
        <v>21952.3413910409</v>
      </c>
      <c r="BS990" s="28">
        <f ca="1" t="shared" si="7370"/>
        <v>19417.1112625221</v>
      </c>
      <c r="BT990" s="28">
        <f ca="1" t="shared" si="7370"/>
        <v>21597.9141038958</v>
      </c>
      <c r="BU990" s="28">
        <f ca="1" t="shared" si="7173"/>
        <v>52494.39056813</v>
      </c>
      <c r="BV990" s="30">
        <f ca="1" t="shared" si="7174"/>
        <v>9.21075131744404</v>
      </c>
    </row>
    <row r="991" ht="15" customHeight="1" spans="1:74">
      <c r="A991" s="26">
        <v>990</v>
      </c>
      <c r="B991" s="27">
        <f ca="1" t="shared" ref="B991:F991" si="7371">RAND()</f>
        <v>0.61319244584977</v>
      </c>
      <c r="C991" s="28">
        <f ca="1">IF(B991&lt;=('Ejercicio 3 - TIR'!$D$13-'Ejercicio 3 - TIR'!$C$13)/('Ejercicio 3 - TIR'!$E$13-'Ejercicio 3 - TIR'!$C$13),'Ejercicio 3 - TIR'!$C$13+SQRT(('Ejercicio 3 - TIR'!$E$13-'Ejercicio 3 - TIR'!$C$13)*('Ejercicio 3 - TIR'!$D$13-'Ejercicio 3 - TIR'!$C$13)*B991),'Ejercicio 3 - TIR'!$E$13-SQRT(('Ejercicio 3 - TIR'!$E$13-'Ejercicio 3 - TIR'!$C$13)*('Ejercicio 3 - TIR'!$E$13-'Ejercicio 3 - TIR'!$D$13)*(1-B991)))</f>
        <v>78455.4168065317</v>
      </c>
      <c r="D991" s="27">
        <f ca="1" t="shared" si="7371"/>
        <v>0.582466004846388</v>
      </c>
      <c r="E991" s="28">
        <f ca="1">IF(D991&lt;=('Ejercicio 3 - TIR'!$D$14-'Ejercicio 3 - TIR'!$C$14)/('Ejercicio 3 - TIR'!$E$14-'Ejercicio 3 - TIR'!$C$14),'Ejercicio 3 - TIR'!$C$14+SQRT(('Ejercicio 3 - TIR'!$E$14-'Ejercicio 3 - TIR'!$C$14)*('Ejercicio 3 - TIR'!$D$14-'Ejercicio 3 - TIR'!$C$14)*D991),'Ejercicio 3 - TIR'!$E$14-SQRT(('Ejercicio 3 - TIR'!$E$14-'Ejercicio 3 - TIR'!$C$14)*('Ejercicio 3 - TIR'!$E$14-'Ejercicio 3 - TIR'!$D$14)*(1-D991)))</f>
        <v>32086.081926565</v>
      </c>
      <c r="F991" s="27">
        <f ca="1" t="shared" si="7371"/>
        <v>0.978595729726121</v>
      </c>
      <c r="G991" s="28">
        <f ca="1">IF(F991&lt;=('Ejercicio 3 - TIR'!$D$18-'Ejercicio 3 - TIR'!$C$18)/('Ejercicio 3 - TIR'!$E$18-'Ejercicio 3 - TIR'!$C$18),'Ejercicio 3 - TIR'!$C$18+SQRT(('Ejercicio 3 - TIR'!$E$18-'Ejercicio 3 - TIR'!$C$18)*('Ejercicio 3 - TIR'!$D$18-'Ejercicio 3 - TIR'!$C$18)*F991),'Ejercicio 3 - TIR'!$E$18-SQRT(('Ejercicio 3 - TIR'!$E$18-'Ejercicio 3 - TIR'!$C$18)*('Ejercicio 3 - TIR'!$E$18-'Ejercicio 3 - TIR'!$D$18)*(1-F991)))</f>
        <v>43732.987659673</v>
      </c>
      <c r="H991" s="27">
        <f ca="1" t="shared" ref="H991:L991" si="7372">RAND()</f>
        <v>0.676857694262351</v>
      </c>
      <c r="I991" s="28">
        <f ca="1">IF(H991&lt;=('Ejercicio 3 - TIR'!$D$18-'Ejercicio 3 - TIR'!$C$18)/('Ejercicio 3 - TIR'!$E$18-'Ejercicio 3 - TIR'!$C$18),'Ejercicio 3 - TIR'!$C$18+SQRT(('Ejercicio 3 - TIR'!$E$18-'Ejercicio 3 - TIR'!$C$18)*('Ejercicio 3 - TIR'!$D$18-'Ejercicio 3 - TIR'!$C$18)*H991),'Ejercicio 3 - TIR'!$E$18-SQRT(('Ejercicio 3 - TIR'!$E$18-'Ejercicio 3 - TIR'!$C$18)*('Ejercicio 3 - TIR'!$E$18-'Ejercicio 3 - TIR'!$D$18)*(1-H991)))</f>
        <v>40077.0260075516</v>
      </c>
      <c r="J991" s="27">
        <f ca="1" t="shared" si="7372"/>
        <v>0.896405000291877</v>
      </c>
      <c r="K991" s="28">
        <f ca="1">IF(J991&lt;=('Ejercicio 3 - TIR'!$D$18-'Ejercicio 3 - TIR'!$C$18)/('Ejercicio 3 - TIR'!$E$18-'Ejercicio 3 - TIR'!$C$18),'Ejercicio 3 - TIR'!$C$18+SQRT(('Ejercicio 3 - TIR'!$E$18-'Ejercicio 3 - TIR'!$C$18)*('Ejercicio 3 - TIR'!$D$18-'Ejercicio 3 - TIR'!$C$18)*J991),'Ejercicio 3 - TIR'!$E$18-SQRT(('Ejercicio 3 - TIR'!$E$18-'Ejercicio 3 - TIR'!$C$18)*('Ejercicio 3 - TIR'!$E$18-'Ejercicio 3 - TIR'!$D$18)*(1-J991)))</f>
        <v>42212.5952970354</v>
      </c>
      <c r="L991" s="27">
        <f ca="1" t="shared" si="7372"/>
        <v>0.692440155696268</v>
      </c>
      <c r="M991" s="28">
        <f ca="1">IF(L991&lt;=('Ejercicio 3 - TIR'!$D$18-'Ejercicio 3 - TIR'!$C$18)/('Ejercicio 3 - TIR'!$E$18-'Ejercicio 3 - TIR'!$C$18),'Ejercicio 3 - TIR'!$C$18+SQRT(('Ejercicio 3 - TIR'!$E$18-'Ejercicio 3 - TIR'!$C$18)*('Ejercicio 3 - TIR'!$D$18-'Ejercicio 3 - TIR'!$C$18)*L991),'Ejercicio 3 - TIR'!$E$18-SQRT(('Ejercicio 3 - TIR'!$E$18-'Ejercicio 3 - TIR'!$C$18)*('Ejercicio 3 - TIR'!$E$18-'Ejercicio 3 - TIR'!$D$18)*(1-L991)))</f>
        <v>40197.1895391573</v>
      </c>
      <c r="N991" s="27">
        <f ca="1" t="shared" ref="N991:R991" si="7373">RAND()</f>
        <v>0.945238657499653</v>
      </c>
      <c r="O991" s="28">
        <f ca="1">IF(N991&lt;=('Ejercicio 3 - TIR'!$D$18-'Ejercicio 3 - TIR'!$C$18)/('Ejercicio 3 - TIR'!$E$18-'Ejercicio 3 - TIR'!$C$18),'Ejercicio 3 - TIR'!$C$18+SQRT(('Ejercicio 3 - TIR'!$E$18-'Ejercicio 3 - TIR'!$C$18)*('Ejercicio 3 - TIR'!$D$18-'Ejercicio 3 - TIR'!$C$18)*N991),'Ejercicio 3 - TIR'!$E$18-SQRT(('Ejercicio 3 - TIR'!$E$18-'Ejercicio 3 - TIR'!$C$18)*('Ejercicio 3 - TIR'!$E$18-'Ejercicio 3 - TIR'!$D$18)*(1-N991)))</f>
        <v>42973.4016955681</v>
      </c>
      <c r="P991" s="27">
        <f ca="1" t="shared" si="7373"/>
        <v>0.387458982947859</v>
      </c>
      <c r="Q991" s="29">
        <f ca="1">IF(P991&lt;=('Ejercicio 3 - TIR'!$D$22-'Ejercicio 3 - TIR'!$C$22)/('Ejercicio 3 - TIR'!$E$22-'Ejercicio 3 - TIR'!$C$22),'Ejercicio 3 - TIR'!$C$22+SQRT(('Ejercicio 3 - TIR'!$E$22-'Ejercicio 3 - TIR'!$C$22)*('Ejercicio 3 - TIR'!$D$22-'Ejercicio 3 - TIR'!$C$22)*P991),'Ejercicio 3 - TIR'!$E$22-SQRT(('Ejercicio 3 - TIR'!$E$22-'Ejercicio 3 - TIR'!$C$22)*('Ejercicio 3 - TIR'!$E$22-'Ejercicio 3 - TIR'!$D$22)*(1-P991)))</f>
        <v>0.146408827488288</v>
      </c>
      <c r="R991" s="27">
        <f ca="1" t="shared" si="7373"/>
        <v>0.497127858222343</v>
      </c>
      <c r="S991" s="29">
        <f ca="1">IF(R991&lt;=('Ejercicio 3 - TIR'!$D$23-'Ejercicio 3 - TIR'!$C$23)/('Ejercicio 3 - TIR'!$E$23-'Ejercicio 3 - TIR'!$C$23),'Ejercicio 3 - TIR'!$C$23+SQRT(('Ejercicio 3 - TIR'!$E$23-'Ejercicio 3 - TIR'!$C$23)*('Ejercicio 3 - TIR'!$D$23-'Ejercicio 3 - TIR'!$C$23)*R991),'Ejercicio 3 - TIR'!$E$23-SQRT(('Ejercicio 3 - TIR'!$E$23-'Ejercicio 3 - TIR'!$C$23)*('Ejercicio 3 - TIR'!$E$23-'Ejercicio 3 - TIR'!$D$23)*(1-R991)))</f>
        <v>0.14991371165202</v>
      </c>
      <c r="T991" s="27">
        <f ca="1" t="shared" ref="T991:X991" si="7374">RAND()</f>
        <v>0.305522222328566</v>
      </c>
      <c r="U991" s="29">
        <f ca="1">IF(T991&lt;=('Ejercicio 3 - TIR'!$D$24-'Ejercicio 3 - TIR'!$C$24)/('Ejercicio 3 - TIR'!$E$24-'Ejercicio 3 - TIR'!$C$24),'Ejercicio 3 - TIR'!$C$24+SQRT(('Ejercicio 3 - TIR'!$E$24-'Ejercicio 3 - TIR'!$C$24)*('Ejercicio 3 - TIR'!$D$24-'Ejercicio 3 - TIR'!$C$24)*T991),'Ejercicio 3 - TIR'!$E$24-SQRT(('Ejercicio 3 - TIR'!$E$24-'Ejercicio 3 - TIR'!$C$24)*('Ejercicio 3 - TIR'!$E$24-'Ejercicio 3 - TIR'!$D$24)*(1-T991)))</f>
        <v>0.175329758524115</v>
      </c>
      <c r="V991" s="27">
        <f ca="1" t="shared" si="7374"/>
        <v>0.989572245963847</v>
      </c>
      <c r="W991" s="29">
        <f ca="1">IF(V991&lt;=('Ejercicio 3 - TIR'!$D$25-'Ejercicio 3 - TIR'!$C$25)/('Ejercicio 3 - TIR'!$E$25-'Ejercicio 3 - TIR'!$C$25),'Ejercicio 3 - TIR'!$C$25+SQRT(('Ejercicio 3 - TIR'!$E$25-'Ejercicio 3 - TIR'!$C$25)*('Ejercicio 3 - TIR'!$D$25-'Ejercicio 3 - TIR'!$C$25)*V991),'Ejercicio 3 - TIR'!$E$25-SQRT(('Ejercicio 3 - TIR'!$E$25-'Ejercicio 3 - TIR'!$C$25)*('Ejercicio 3 - TIR'!$E$25-'Ejercicio 3 - TIR'!$D$25)*(1-V991)))</f>
        <v>0.243958713785415</v>
      </c>
      <c r="X991" s="27">
        <f ca="1" t="shared" si="7374"/>
        <v>0.598882931545782</v>
      </c>
      <c r="Y991" s="29">
        <f ca="1">IF(X991&lt;=('Ejercicio 3 - TIR'!$D$26-'Ejercicio 3 - TIR'!$C$26)/('Ejercicio 3 - TIR'!$E$26-'Ejercicio 3 - TIR'!$C$26),'Ejercicio 3 - TIR'!$C$26+SQRT(('Ejercicio 3 - TIR'!$E$26-'Ejercicio 3 - TIR'!$C$26)*('Ejercicio 3 - TIR'!$D$26-'Ejercicio 3 - TIR'!$C$26)*X991),'Ejercicio 3 - TIR'!$E$26-SQRT(('Ejercicio 3 - TIR'!$E$26-'Ejercicio 3 - TIR'!$C$26)*('Ejercicio 3 - TIR'!$E$26-'Ejercicio 3 - TIR'!$D$26)*(1-X991)))</f>
        <v>0.233459349277725</v>
      </c>
      <c r="Z991" s="27">
        <f ca="1" t="shared" si="7144"/>
        <v>1.14640882748829</v>
      </c>
      <c r="AA991" s="27">
        <f ca="1" t="shared" si="7145"/>
        <v>1.3182712298877</v>
      </c>
      <c r="AB991" s="27">
        <f ca="1" t="shared" si="7146"/>
        <v>1.5494034062932</v>
      </c>
      <c r="AC991" s="27">
        <f ca="1" t="shared" si="7147"/>
        <v>1.92739386842723</v>
      </c>
      <c r="AD991" s="27">
        <f ca="1" t="shared" si="7148"/>
        <v>2.37736198675212</v>
      </c>
      <c r="AE991" s="26">
        <f ca="1" t="shared" si="7149"/>
        <v>4697.68563356152</v>
      </c>
      <c r="AF991" s="26">
        <f ca="1" t="shared" si="7150"/>
        <v>5401.9331230631</v>
      </c>
      <c r="AG991" s="26">
        <f ca="1" t="shared" si="7151"/>
        <v>6349.05275309317</v>
      </c>
      <c r="AH991" s="26">
        <f ca="1" t="shared" si="7152"/>
        <v>7897.95949649353</v>
      </c>
      <c r="AI991" s="26">
        <f ca="1" t="shared" si="7153"/>
        <v>9741.81198116674</v>
      </c>
      <c r="AJ991" s="28">
        <f ca="1" t="shared" si="7154"/>
        <v>50135.8831054855</v>
      </c>
      <c r="AK991" s="28">
        <f ca="1" t="shared" si="7155"/>
        <v>52832.3903652162</v>
      </c>
      <c r="AL991" s="28">
        <f ca="1" t="shared" si="7156"/>
        <v>65404.3389417028</v>
      </c>
      <c r="AM991" s="28">
        <f ca="1" t="shared" si="7157"/>
        <v>77475.8166457788</v>
      </c>
      <c r="AN991" s="28">
        <f ca="1" t="shared" si="7158"/>
        <v>102163.331632473</v>
      </c>
      <c r="AO991" s="28">
        <f ca="1">C991/'Ejercicio 3 - TIR'!$D$7</f>
        <v>15691.0833613063</v>
      </c>
      <c r="AP991" s="28">
        <f ca="1" t="shared" si="7159"/>
        <v>34444.7997441791</v>
      </c>
      <c r="AQ991" s="28">
        <f ca="1" t="shared" si="7160"/>
        <v>37141.3070039099</v>
      </c>
      <c r="AR991" s="28">
        <f ca="1" t="shared" si="7161"/>
        <v>49713.2555803964</v>
      </c>
      <c r="AS991" s="28">
        <f ca="1" t="shared" si="7162"/>
        <v>61784.7332844725</v>
      </c>
      <c r="AT991" s="28">
        <f ca="1" t="shared" si="7163"/>
        <v>86472.2482711666</v>
      </c>
      <c r="AU991" s="28">
        <f ca="1">AP991*'Ejercicio 3 - TIR'!$D$5</f>
        <v>17222.3998720896</v>
      </c>
      <c r="AV991" s="28">
        <f ca="1">AQ991*'Ejercicio 3 - TIR'!$D$5</f>
        <v>18570.653501955</v>
      </c>
      <c r="AW991" s="28">
        <f ca="1">AR991*'Ejercicio 3 - TIR'!$D$5</f>
        <v>24856.6277901982</v>
      </c>
      <c r="AX991" s="28">
        <f ca="1">AS991*'Ejercicio 3 - TIR'!$D$5</f>
        <v>30892.3666422362</v>
      </c>
      <c r="AY991" s="28">
        <f ca="1">AT991*'Ejercicio 3 - TIR'!$D$5</f>
        <v>43236.1241355833</v>
      </c>
      <c r="AZ991" s="28">
        <f ca="1" t="shared" ref="AZ991:BD991" si="7375">AJ991-AU991-AE991</f>
        <v>28215.7975998344</v>
      </c>
      <c r="BA991" s="28">
        <f ca="1" t="shared" si="7375"/>
        <v>28859.8037401982</v>
      </c>
      <c r="BB991" s="28">
        <f ca="1" t="shared" si="7375"/>
        <v>34198.6583984114</v>
      </c>
      <c r="BC991" s="28">
        <f ca="1" t="shared" si="7375"/>
        <v>38685.490507049</v>
      </c>
      <c r="BD991" s="28">
        <f ca="1" t="shared" si="7375"/>
        <v>49185.3955157229</v>
      </c>
      <c r="BE991" s="28">
        <f ca="1" t="shared" ref="BE991:BI991" si="7376">AZ991/Z991</f>
        <v>24612.334555774</v>
      </c>
      <c r="BF991" s="28">
        <f ca="1" t="shared" si="7376"/>
        <v>21892.1592809522</v>
      </c>
      <c r="BG991" s="28">
        <f ca="1" t="shared" si="7376"/>
        <v>22072.1461302506</v>
      </c>
      <c r="BH991" s="28">
        <f ca="1" t="shared" si="7376"/>
        <v>20071.3985557175</v>
      </c>
      <c r="BI991" s="28">
        <f ca="1" t="shared" si="7376"/>
        <v>20689.0645134435</v>
      </c>
      <c r="BJ991" s="28">
        <f ca="1" t="shared" si="7166"/>
        <v>76280.2314760299</v>
      </c>
      <c r="BK991" s="28">
        <f ca="1" t="shared" si="7167"/>
        <v>37303.3851141284</v>
      </c>
      <c r="BL991" s="28">
        <f ca="1" t="shared" si="7168"/>
        <v>113583.616590158</v>
      </c>
      <c r="BM991" s="28">
        <f ca="1">BK991*'Ejercicio 3 - TIR'!$D$5</f>
        <v>18651.6925570642</v>
      </c>
      <c r="BN991" s="28">
        <f ca="1" t="shared" si="7169"/>
        <v>94931.9240330941</v>
      </c>
      <c r="BO991" s="28">
        <f ca="1" t="shared" si="7170"/>
        <v>39931.6236072181</v>
      </c>
      <c r="BP991" s="28">
        <f ca="1" t="shared" si="7171"/>
        <v>-110541.498733097</v>
      </c>
      <c r="BQ991" s="28">
        <f ca="1" t="shared" ref="BQ991:BT991" si="7377">BE991</f>
        <v>24612.334555774</v>
      </c>
      <c r="BR991" s="28">
        <f ca="1" t="shared" si="7377"/>
        <v>21892.1592809522</v>
      </c>
      <c r="BS991" s="28">
        <f ca="1" t="shared" si="7377"/>
        <v>22072.1461302506</v>
      </c>
      <c r="BT991" s="28">
        <f ca="1" t="shared" si="7377"/>
        <v>20071.3985557175</v>
      </c>
      <c r="BU991" s="28">
        <f ca="1" t="shared" si="7173"/>
        <v>60620.6881206617</v>
      </c>
      <c r="BV991" s="30">
        <f ca="1" t="shared" si="7174"/>
        <v>9.33969315790375</v>
      </c>
    </row>
    <row r="992" ht="15" customHeight="1" spans="1:74">
      <c r="A992" s="26">
        <v>991</v>
      </c>
      <c r="B992" s="27">
        <f ca="1" t="shared" ref="B992:F992" si="7378">RAND()</f>
        <v>0.660823465806668</v>
      </c>
      <c r="C992" s="28">
        <f ca="1">IF(B992&lt;=('Ejercicio 3 - TIR'!$D$13-'Ejercicio 3 - TIR'!$C$13)/('Ejercicio 3 - TIR'!$E$13-'Ejercicio 3 - TIR'!$C$13),'Ejercicio 3 - TIR'!$C$13+SQRT(('Ejercicio 3 - TIR'!$E$13-'Ejercicio 3 - TIR'!$C$13)*('Ejercicio 3 - TIR'!$D$13-'Ejercicio 3 - TIR'!$C$13)*B992),'Ejercicio 3 - TIR'!$E$13-SQRT(('Ejercicio 3 - TIR'!$E$13-'Ejercicio 3 - TIR'!$C$13)*('Ejercicio 3 - TIR'!$E$13-'Ejercicio 3 - TIR'!$D$13)*(1-B992)))</f>
        <v>79825.4655312199</v>
      </c>
      <c r="D992" s="27">
        <f ca="1" t="shared" si="7378"/>
        <v>0.199179608362558</v>
      </c>
      <c r="E992" s="28">
        <f ca="1">IF(D992&lt;=('Ejercicio 3 - TIR'!$D$14-'Ejercicio 3 - TIR'!$C$14)/('Ejercicio 3 - TIR'!$E$14-'Ejercicio 3 - TIR'!$C$14),'Ejercicio 3 - TIR'!$C$14+SQRT(('Ejercicio 3 - TIR'!$E$14-'Ejercicio 3 - TIR'!$C$14)*('Ejercicio 3 - TIR'!$D$14-'Ejercicio 3 - TIR'!$C$14)*D992),'Ejercicio 3 - TIR'!$E$14-SQRT(('Ejercicio 3 - TIR'!$E$14-'Ejercicio 3 - TIR'!$C$14)*('Ejercicio 3 - TIR'!$E$14-'Ejercicio 3 - TIR'!$D$14)*(1-D992)))</f>
        <v>28865.0317757027</v>
      </c>
      <c r="F992" s="27">
        <f ca="1" t="shared" si="7378"/>
        <v>0.215360294924967</v>
      </c>
      <c r="G992" s="28">
        <f ca="1">IF(F992&lt;=('Ejercicio 3 - TIR'!$D$18-'Ejercicio 3 - TIR'!$C$18)/('Ejercicio 3 - TIR'!$E$18-'Ejercicio 3 - TIR'!$C$18),'Ejercicio 3 - TIR'!$C$18+SQRT(('Ejercicio 3 - TIR'!$E$18-'Ejercicio 3 - TIR'!$C$18)*('Ejercicio 3 - TIR'!$D$18-'Ejercicio 3 - TIR'!$C$18)*F992),'Ejercicio 3 - TIR'!$E$18-SQRT(('Ejercicio 3 - TIR'!$E$18-'Ejercicio 3 - TIR'!$C$18)*('Ejercicio 3 - TIR'!$E$18-'Ejercicio 3 - TIR'!$D$18)*(1-F992)))</f>
        <v>35683.6646838765</v>
      </c>
      <c r="H992" s="27">
        <f ca="1" t="shared" ref="H992:L992" si="7379">RAND()</f>
        <v>0.623928226590389</v>
      </c>
      <c r="I992" s="28">
        <f ca="1">IF(H992&lt;=('Ejercicio 3 - TIR'!$D$18-'Ejercicio 3 - TIR'!$C$18)/('Ejercicio 3 - TIR'!$E$18-'Ejercicio 3 - TIR'!$C$18),'Ejercicio 3 - TIR'!$C$18+SQRT(('Ejercicio 3 - TIR'!$E$18-'Ejercicio 3 - TIR'!$C$18)*('Ejercicio 3 - TIR'!$D$18-'Ejercicio 3 - TIR'!$C$18)*H992),'Ejercicio 3 - TIR'!$E$18-SQRT(('Ejercicio 3 - TIR'!$E$18-'Ejercicio 3 - TIR'!$C$18)*('Ejercicio 3 - TIR'!$E$18-'Ejercicio 3 - TIR'!$D$18)*(1-H992)))</f>
        <v>39674.1528822196</v>
      </c>
      <c r="J992" s="27">
        <f ca="1" t="shared" si="7379"/>
        <v>0.917741590661146</v>
      </c>
      <c r="K992" s="28">
        <f ca="1">IF(J992&lt;=('Ejercicio 3 - TIR'!$D$18-'Ejercicio 3 - TIR'!$C$18)/('Ejercicio 3 - TIR'!$E$18-'Ejercicio 3 - TIR'!$C$18),'Ejercicio 3 - TIR'!$C$18+SQRT(('Ejercicio 3 - TIR'!$E$18-'Ejercicio 3 - TIR'!$C$18)*('Ejercicio 3 - TIR'!$D$18-'Ejercicio 3 - TIR'!$C$18)*J992),'Ejercicio 3 - TIR'!$E$18-SQRT(('Ejercicio 3 - TIR'!$E$18-'Ejercicio 3 - TIR'!$C$18)*('Ejercicio 3 - TIR'!$E$18-'Ejercicio 3 - TIR'!$D$18)*(1-J992)))</f>
        <v>42516.1761937662</v>
      </c>
      <c r="L992" s="27">
        <f ca="1" t="shared" si="7379"/>
        <v>0.980181585682518</v>
      </c>
      <c r="M992" s="28">
        <f ca="1">IF(L992&lt;=('Ejercicio 3 - TIR'!$D$18-'Ejercicio 3 - TIR'!$C$18)/('Ejercicio 3 - TIR'!$E$18-'Ejercicio 3 - TIR'!$C$18),'Ejercicio 3 - TIR'!$C$18+SQRT(('Ejercicio 3 - TIR'!$E$18-'Ejercicio 3 - TIR'!$C$18)*('Ejercicio 3 - TIR'!$D$18-'Ejercicio 3 - TIR'!$C$18)*L992),'Ejercicio 3 - TIR'!$E$18-SQRT(('Ejercicio 3 - TIR'!$E$18-'Ejercicio 3 - TIR'!$C$18)*('Ejercicio 3 - TIR'!$E$18-'Ejercicio 3 - TIR'!$D$18)*(1-L992)))</f>
        <v>43780.8277095459</v>
      </c>
      <c r="N992" s="27">
        <f ca="1" t="shared" ref="N992:R992" si="7380">RAND()</f>
        <v>0.659404393986281</v>
      </c>
      <c r="O992" s="28">
        <f ca="1">IF(N992&lt;=('Ejercicio 3 - TIR'!$D$18-'Ejercicio 3 - TIR'!$C$18)/('Ejercicio 3 - TIR'!$E$18-'Ejercicio 3 - TIR'!$C$18),'Ejercicio 3 - TIR'!$C$18+SQRT(('Ejercicio 3 - TIR'!$E$18-'Ejercicio 3 - TIR'!$C$18)*('Ejercicio 3 - TIR'!$D$18-'Ejercicio 3 - TIR'!$C$18)*N992),'Ejercicio 3 - TIR'!$E$18-SQRT(('Ejercicio 3 - TIR'!$E$18-'Ejercicio 3 - TIR'!$C$18)*('Ejercicio 3 - TIR'!$E$18-'Ejercicio 3 - TIR'!$D$18)*(1-N992)))</f>
        <v>39945.3838084783</v>
      </c>
      <c r="P992" s="27">
        <f ca="1" t="shared" si="7380"/>
        <v>0.82973473607824</v>
      </c>
      <c r="Q992" s="29">
        <f ca="1">IF(P992&lt;=('Ejercicio 3 - TIR'!$D$22-'Ejercicio 3 - TIR'!$C$22)/('Ejercicio 3 - TIR'!$E$22-'Ejercicio 3 - TIR'!$C$22),'Ejercicio 3 - TIR'!$C$22+SQRT(('Ejercicio 3 - TIR'!$E$22-'Ejercicio 3 - TIR'!$C$22)*('Ejercicio 3 - TIR'!$D$22-'Ejercicio 3 - TIR'!$C$22)*P992),'Ejercicio 3 - TIR'!$E$22-SQRT(('Ejercicio 3 - TIR'!$E$22-'Ejercicio 3 - TIR'!$C$22)*('Ejercicio 3 - TIR'!$E$22-'Ejercicio 3 - TIR'!$D$22)*(1-P992)))</f>
        <v>0.162493501919025</v>
      </c>
      <c r="R992" s="27">
        <f ca="1" t="shared" si="7380"/>
        <v>0.891109109276923</v>
      </c>
      <c r="S992" s="29">
        <f ca="1">IF(R992&lt;=('Ejercicio 3 - TIR'!$D$23-'Ejercicio 3 - TIR'!$C$23)/('Ejercicio 3 - TIR'!$E$23-'Ejercicio 3 - TIR'!$C$23),'Ejercicio 3 - TIR'!$C$23+SQRT(('Ejercicio 3 - TIR'!$E$23-'Ejercicio 3 - TIR'!$C$23)*('Ejercicio 3 - TIR'!$D$23-'Ejercicio 3 - TIR'!$C$23)*R992),'Ejercicio 3 - TIR'!$E$23-SQRT(('Ejercicio 3 - TIR'!$E$23-'Ejercicio 3 - TIR'!$C$23)*('Ejercicio 3 - TIR'!$E$23-'Ejercicio 3 - TIR'!$D$23)*(1-R992)))</f>
        <v>0.165999871311251</v>
      </c>
      <c r="T992" s="27">
        <f ca="1" t="shared" ref="T992:X992" si="7381">RAND()</f>
        <v>0.216082975495704</v>
      </c>
      <c r="U992" s="29">
        <f ca="1">IF(T992&lt;=('Ejercicio 3 - TIR'!$D$24-'Ejercicio 3 - TIR'!$C$24)/('Ejercicio 3 - TIR'!$E$24-'Ejercicio 3 - TIR'!$C$24),'Ejercicio 3 - TIR'!$C$24+SQRT(('Ejercicio 3 - TIR'!$E$24-'Ejercicio 3 - TIR'!$C$24)*('Ejercicio 3 - TIR'!$D$24-'Ejercicio 3 - TIR'!$C$24)*T992),'Ejercicio 3 - TIR'!$E$24-SQRT(('Ejercicio 3 - TIR'!$E$24-'Ejercicio 3 - TIR'!$C$24)*('Ejercicio 3 - TIR'!$E$24-'Ejercicio 3 - TIR'!$D$24)*(1-T992)))</f>
        <v>0.171301977573478</v>
      </c>
      <c r="V992" s="27">
        <f ca="1" t="shared" si="7381"/>
        <v>0.426760061232009</v>
      </c>
      <c r="W992" s="29">
        <f ca="1">IF(V992&lt;=('Ejercicio 3 - TIR'!$D$25-'Ejercicio 3 - TIR'!$C$25)/('Ejercicio 3 - TIR'!$E$25-'Ejercicio 3 - TIR'!$C$25),'Ejercicio 3 - TIR'!$C$25+SQRT(('Ejercicio 3 - TIR'!$E$25-'Ejercicio 3 - TIR'!$C$25)*('Ejercicio 3 - TIR'!$D$25-'Ejercicio 3 - TIR'!$C$25)*V992),'Ejercicio 3 - TIR'!$E$25-SQRT(('Ejercicio 3 - TIR'!$E$25-'Ejercicio 3 - TIR'!$C$25)*('Ejercicio 3 - TIR'!$E$25-'Ejercicio 3 - TIR'!$D$25)*(1-V992)))</f>
        <v>0.205207815573607</v>
      </c>
      <c r="X992" s="27">
        <f ca="1" t="shared" si="7381"/>
        <v>0.296106108336882</v>
      </c>
      <c r="Y992" s="29">
        <f ca="1">IF(X992&lt;=('Ejercicio 3 - TIR'!$D$26-'Ejercicio 3 - TIR'!$C$26)/('Ejercicio 3 - TIR'!$E$26-'Ejercicio 3 - TIR'!$C$26),'Ejercicio 3 - TIR'!$C$26+SQRT(('Ejercicio 3 - TIR'!$E$26-'Ejercicio 3 - TIR'!$C$26)*('Ejercicio 3 - TIR'!$D$26-'Ejercicio 3 - TIR'!$C$26)*X992),'Ejercicio 3 - TIR'!$E$26-SQRT(('Ejercicio 3 - TIR'!$E$26-'Ejercicio 3 - TIR'!$C$26)*('Ejercicio 3 - TIR'!$E$26-'Ejercicio 3 - TIR'!$D$26)*(1-X992)))</f>
        <v>0.218275192174583</v>
      </c>
      <c r="Z992" s="27">
        <f ca="1" t="shared" si="7144"/>
        <v>1.16249350191903</v>
      </c>
      <c r="AA992" s="27">
        <f ca="1" t="shared" si="7145"/>
        <v>1.35546727363775</v>
      </c>
      <c r="AB992" s="27">
        <f ca="1" t="shared" si="7146"/>
        <v>1.58766149814803</v>
      </c>
      <c r="AC992" s="27">
        <f ca="1" t="shared" si="7147"/>
        <v>1.9134620460533</v>
      </c>
      <c r="AD992" s="27">
        <f ca="1" t="shared" si="7148"/>
        <v>2.33112334187436</v>
      </c>
      <c r="AE992" s="26">
        <f ca="1" t="shared" si="7149"/>
        <v>4690.38009623788</v>
      </c>
      <c r="AF992" s="26">
        <f ca="1" t="shared" si="7150"/>
        <v>5468.98258861422</v>
      </c>
      <c r="AG992" s="26">
        <f ca="1" t="shared" si="7151"/>
        <v>6405.83012135876</v>
      </c>
      <c r="AH992" s="26">
        <f ca="1" t="shared" si="7152"/>
        <v>7720.3565274984</v>
      </c>
      <c r="AI992" s="26">
        <f ca="1" t="shared" si="7153"/>
        <v>9405.51883219441</v>
      </c>
      <c r="AJ992" s="28">
        <f ca="1" t="shared" si="7154"/>
        <v>41482.0283196639</v>
      </c>
      <c r="AK992" s="28">
        <f ca="1" t="shared" si="7155"/>
        <v>53777.0158411495</v>
      </c>
      <c r="AL992" s="28">
        <f ca="1" t="shared" si="7156"/>
        <v>67501.2959913202</v>
      </c>
      <c r="AM992" s="28">
        <f ca="1" t="shared" si="7157"/>
        <v>83772.9521670148</v>
      </c>
      <c r="AN992" s="28">
        <f ca="1" t="shared" si="7158"/>
        <v>93117.6165960738</v>
      </c>
      <c r="AO992" s="28">
        <f ca="1">C992/'Ejercicio 3 - TIR'!$D$7</f>
        <v>15965.093106244</v>
      </c>
      <c r="AP992" s="28">
        <f ca="1" t="shared" si="7159"/>
        <v>25516.9352134199</v>
      </c>
      <c r="AQ992" s="28">
        <f ca="1" t="shared" si="7160"/>
        <v>37811.9227349055</v>
      </c>
      <c r="AR992" s="28">
        <f ca="1" t="shared" si="7161"/>
        <v>51536.2028850763</v>
      </c>
      <c r="AS992" s="28">
        <f ca="1" t="shared" si="7162"/>
        <v>67807.8590607709</v>
      </c>
      <c r="AT992" s="28">
        <f ca="1" t="shared" si="7163"/>
        <v>77152.5234898298</v>
      </c>
      <c r="AU992" s="28">
        <f ca="1">AP992*'Ejercicio 3 - TIR'!$D$5</f>
        <v>12758.4676067099</v>
      </c>
      <c r="AV992" s="28">
        <f ca="1">AQ992*'Ejercicio 3 - TIR'!$D$5</f>
        <v>18905.9613674528</v>
      </c>
      <c r="AW992" s="28">
        <f ca="1">AR992*'Ejercicio 3 - TIR'!$D$5</f>
        <v>25768.1014425381</v>
      </c>
      <c r="AX992" s="28">
        <f ca="1">AS992*'Ejercicio 3 - TIR'!$D$5</f>
        <v>33903.9295303854</v>
      </c>
      <c r="AY992" s="28">
        <f ca="1">AT992*'Ejercicio 3 - TIR'!$D$5</f>
        <v>38576.2617449149</v>
      </c>
      <c r="AZ992" s="28">
        <f ca="1" t="shared" ref="AZ992:BD992" si="7382">AJ992-AU992-AE992</f>
        <v>24033.180616716</v>
      </c>
      <c r="BA992" s="28">
        <f ca="1" t="shared" si="7382"/>
        <v>29402.0718850825</v>
      </c>
      <c r="BB992" s="28">
        <f ca="1" t="shared" si="7382"/>
        <v>35327.3644274233</v>
      </c>
      <c r="BC992" s="28">
        <f ca="1" t="shared" si="7382"/>
        <v>42148.666109131</v>
      </c>
      <c r="BD992" s="28">
        <f ca="1" t="shared" si="7382"/>
        <v>45135.8360189645</v>
      </c>
      <c r="BE992" s="28">
        <f ca="1" t="shared" ref="BE992:BI992" si="7383">AZ992/Z992</f>
        <v>20673.8193177359</v>
      </c>
      <c r="BF992" s="28">
        <f ca="1" t="shared" si="7383"/>
        <v>21691.4657084818</v>
      </c>
      <c r="BG992" s="28">
        <f ca="1" t="shared" si="7383"/>
        <v>22251.1942681938</v>
      </c>
      <c r="BH992" s="28">
        <f ca="1" t="shared" si="7383"/>
        <v>22027.4377514133</v>
      </c>
      <c r="BI992" s="28">
        <f ca="1" t="shared" si="7383"/>
        <v>19362.2684858334</v>
      </c>
      <c r="BJ992" s="28">
        <f ca="1" t="shared" si="7166"/>
        <v>67287.9493362857</v>
      </c>
      <c r="BK992" s="28">
        <f ca="1" t="shared" si="7167"/>
        <v>37216.6011951627</v>
      </c>
      <c r="BL992" s="28">
        <f ca="1" t="shared" si="7168"/>
        <v>104504.550531448</v>
      </c>
      <c r="BM992" s="28">
        <f ca="1">BK992*'Ejercicio 3 - TIR'!$D$5</f>
        <v>18608.3005975814</v>
      </c>
      <c r="BN992" s="28">
        <f ca="1" t="shared" si="7169"/>
        <v>85896.2499338671</v>
      </c>
      <c r="BO992" s="28">
        <f ca="1" t="shared" si="7170"/>
        <v>36847.5783288247</v>
      </c>
      <c r="BP992" s="28">
        <f ca="1" t="shared" si="7171"/>
        <v>-108690.497306923</v>
      </c>
      <c r="BQ992" s="28">
        <f ca="1" t="shared" ref="BQ992:BT992" si="7384">BE992</f>
        <v>20673.8193177359</v>
      </c>
      <c r="BR992" s="28">
        <f ca="1" t="shared" si="7384"/>
        <v>21691.4657084818</v>
      </c>
      <c r="BS992" s="28">
        <f ca="1" t="shared" si="7384"/>
        <v>22251.1942681938</v>
      </c>
      <c r="BT992" s="28">
        <f ca="1" t="shared" si="7384"/>
        <v>22027.4377514133</v>
      </c>
      <c r="BU992" s="28">
        <f ca="1" t="shared" si="7173"/>
        <v>56209.8468146581</v>
      </c>
      <c r="BV992" s="30">
        <f ca="1" t="shared" si="7174"/>
        <v>8.34530750168458</v>
      </c>
    </row>
    <row r="993" ht="15" customHeight="1" spans="1:74">
      <c r="A993" s="26">
        <v>992</v>
      </c>
      <c r="B993" s="27">
        <f ca="1" t="shared" ref="B993:F993" si="7385">RAND()</f>
        <v>0.698538126956106</v>
      </c>
      <c r="C993" s="28">
        <f ca="1">IF(B993&lt;=('Ejercicio 3 - TIR'!$D$13-'Ejercicio 3 - TIR'!$C$13)/('Ejercicio 3 - TIR'!$E$13-'Ejercicio 3 - TIR'!$C$13),'Ejercicio 3 - TIR'!$C$13+SQRT(('Ejercicio 3 - TIR'!$E$13-'Ejercicio 3 - TIR'!$C$13)*('Ejercicio 3 - TIR'!$D$13-'Ejercicio 3 - TIR'!$C$13)*B993),'Ejercicio 3 - TIR'!$E$13-SQRT(('Ejercicio 3 - TIR'!$E$13-'Ejercicio 3 - TIR'!$C$13)*('Ejercicio 3 - TIR'!$E$13-'Ejercicio 3 - TIR'!$D$13)*(1-B993)))</f>
        <v>80980.1617343187</v>
      </c>
      <c r="D993" s="27">
        <f ca="1" t="shared" si="7385"/>
        <v>0.976564736952767</v>
      </c>
      <c r="E993" s="28">
        <f ca="1">IF(D993&lt;=('Ejercicio 3 - TIR'!$D$14-'Ejercicio 3 - TIR'!$C$14)/('Ejercicio 3 - TIR'!$E$14-'Ejercicio 3 - TIR'!$C$14),'Ejercicio 3 - TIR'!$C$14+SQRT(('Ejercicio 3 - TIR'!$E$14-'Ejercicio 3 - TIR'!$C$14)*('Ejercicio 3 - TIR'!$D$14-'Ejercicio 3 - TIR'!$C$14)*D993),'Ejercicio 3 - TIR'!$E$14-SQRT(('Ejercicio 3 - TIR'!$E$14-'Ejercicio 3 - TIR'!$C$14)*('Ejercicio 3 - TIR'!$E$14-'Ejercicio 3 - TIR'!$D$14)*(1-D993)))</f>
        <v>38125.0894802458</v>
      </c>
      <c r="F993" s="27">
        <f ca="1" t="shared" si="7385"/>
        <v>0.636770545413804</v>
      </c>
      <c r="G993" s="28">
        <f ca="1">IF(F993&lt;=('Ejercicio 3 - TIR'!$D$18-'Ejercicio 3 - TIR'!$C$18)/('Ejercicio 3 - TIR'!$E$18-'Ejercicio 3 - TIR'!$C$18),'Ejercicio 3 - TIR'!$C$18+SQRT(('Ejercicio 3 - TIR'!$E$18-'Ejercicio 3 - TIR'!$C$18)*('Ejercicio 3 - TIR'!$D$18-'Ejercicio 3 - TIR'!$C$18)*F993),'Ejercicio 3 - TIR'!$E$18-SQRT(('Ejercicio 3 - TIR'!$E$18-'Ejercicio 3 - TIR'!$C$18)*('Ejercicio 3 - TIR'!$E$18-'Ejercicio 3 - TIR'!$D$18)*(1-F993)))</f>
        <v>39773.2073451897</v>
      </c>
      <c r="H993" s="27">
        <f ca="1" t="shared" ref="H993:L993" si="7386">RAND()</f>
        <v>0.688989900191885</v>
      </c>
      <c r="I993" s="28">
        <f ca="1">IF(H993&lt;=('Ejercicio 3 - TIR'!$D$18-'Ejercicio 3 - TIR'!$C$18)/('Ejercicio 3 - TIR'!$E$18-'Ejercicio 3 - TIR'!$C$18),'Ejercicio 3 - TIR'!$C$18+SQRT(('Ejercicio 3 - TIR'!$E$18-'Ejercicio 3 - TIR'!$C$18)*('Ejercicio 3 - TIR'!$D$18-'Ejercicio 3 - TIR'!$C$18)*H993),'Ejercicio 3 - TIR'!$E$18-SQRT(('Ejercicio 3 - TIR'!$E$18-'Ejercicio 3 - TIR'!$C$18)*('Ejercicio 3 - TIR'!$E$18-'Ejercicio 3 - TIR'!$D$18)*(1-H993)))</f>
        <v>40170.3253230048</v>
      </c>
      <c r="J993" s="27">
        <f ca="1" t="shared" si="7386"/>
        <v>0.246029845726282</v>
      </c>
      <c r="K993" s="28">
        <f ca="1">IF(J993&lt;=('Ejercicio 3 - TIR'!$D$18-'Ejercicio 3 - TIR'!$C$18)/('Ejercicio 3 - TIR'!$E$18-'Ejercicio 3 - TIR'!$C$18),'Ejercicio 3 - TIR'!$C$18+SQRT(('Ejercicio 3 - TIR'!$E$18-'Ejercicio 3 - TIR'!$C$18)*('Ejercicio 3 - TIR'!$D$18-'Ejercicio 3 - TIR'!$C$18)*J993),'Ejercicio 3 - TIR'!$E$18-SQRT(('Ejercicio 3 - TIR'!$E$18-'Ejercicio 3 - TIR'!$C$18)*('Ejercicio 3 - TIR'!$E$18-'Ejercicio 3 - TIR'!$D$18)*(1-J993)))</f>
        <v>36074.9055020586</v>
      </c>
      <c r="L993" s="27">
        <f ca="1" t="shared" si="7386"/>
        <v>0.0518337640252668</v>
      </c>
      <c r="M993" s="28">
        <f ca="1">IF(L993&lt;=('Ejercicio 3 - TIR'!$D$18-'Ejercicio 3 - TIR'!$C$18)/('Ejercicio 3 - TIR'!$E$18-'Ejercicio 3 - TIR'!$C$18),'Ejercicio 3 - TIR'!$C$18+SQRT(('Ejercicio 3 - TIR'!$E$18-'Ejercicio 3 - TIR'!$C$18)*('Ejercicio 3 - TIR'!$D$18-'Ejercicio 3 - TIR'!$C$18)*L993),'Ejercicio 3 - TIR'!$E$18-SQRT(('Ejercicio 3 - TIR'!$E$18-'Ejercicio 3 - TIR'!$C$18)*('Ejercicio 3 - TIR'!$E$18-'Ejercicio 3 - TIR'!$D$18)*(1-L993)))</f>
        <v>32788.3802832092</v>
      </c>
      <c r="N993" s="27">
        <f ca="1" t="shared" ref="N993:R993" si="7387">RAND()</f>
        <v>0.213930388015048</v>
      </c>
      <c r="O993" s="28">
        <f ca="1">IF(N993&lt;=('Ejercicio 3 - TIR'!$D$18-'Ejercicio 3 - TIR'!$C$18)/('Ejercicio 3 - TIR'!$E$18-'Ejercicio 3 - TIR'!$C$18),'Ejercicio 3 - TIR'!$C$18+SQRT(('Ejercicio 3 - TIR'!$E$18-'Ejercicio 3 - TIR'!$C$18)*('Ejercicio 3 - TIR'!$D$18-'Ejercicio 3 - TIR'!$C$18)*N993),'Ejercicio 3 - TIR'!$E$18-SQRT(('Ejercicio 3 - TIR'!$E$18-'Ejercicio 3 - TIR'!$C$18)*('Ejercicio 3 - TIR'!$E$18-'Ejercicio 3 - TIR'!$D$18)*(1-N993)))</f>
        <v>35664.7646201989</v>
      </c>
      <c r="P993" s="27">
        <f ca="1" t="shared" si="7387"/>
        <v>0.914694149279154</v>
      </c>
      <c r="Q993" s="29">
        <f ca="1">IF(P993&lt;=('Ejercicio 3 - TIR'!$D$22-'Ejercicio 3 - TIR'!$C$22)/('Ejercicio 3 - TIR'!$E$22-'Ejercicio 3 - TIR'!$C$22),'Ejercicio 3 - TIR'!$C$22+SQRT(('Ejercicio 3 - TIR'!$E$22-'Ejercicio 3 - TIR'!$C$22)*('Ejercicio 3 - TIR'!$D$22-'Ejercicio 3 - TIR'!$C$22)*P993),'Ejercicio 3 - TIR'!$E$22-SQRT(('Ejercicio 3 - TIR'!$E$22-'Ejercicio 3 - TIR'!$C$22)*('Ejercicio 3 - TIR'!$E$22-'Ejercicio 3 - TIR'!$D$22)*(1-P993)))</f>
        <v>0.167608449197234</v>
      </c>
      <c r="R993" s="27">
        <f ca="1" t="shared" si="7387"/>
        <v>0.173233065681543</v>
      </c>
      <c r="S993" s="29">
        <f ca="1">IF(R993&lt;=('Ejercicio 3 - TIR'!$D$23-'Ejercicio 3 - TIR'!$C$23)/('Ejercicio 3 - TIR'!$E$23-'Ejercicio 3 - TIR'!$C$23),'Ejercicio 3 - TIR'!$C$23+SQRT(('Ejercicio 3 - TIR'!$E$23-'Ejercicio 3 - TIR'!$C$23)*('Ejercicio 3 - TIR'!$D$23-'Ejercicio 3 - TIR'!$C$23)*R993),'Ejercicio 3 - TIR'!$E$23-SQRT(('Ejercicio 3 - TIR'!$E$23-'Ejercicio 3 - TIR'!$C$23)*('Ejercicio 3 - TIR'!$E$23-'Ejercicio 3 - TIR'!$D$23)*(1-R993)))</f>
        <v>0.137658412109439</v>
      </c>
      <c r="T993" s="27">
        <f ca="1" t="shared" ref="T993:X993" si="7388">RAND()</f>
        <v>0.189519239980031</v>
      </c>
      <c r="U993" s="29">
        <f ca="1">IF(T993&lt;=('Ejercicio 3 - TIR'!$D$24-'Ejercicio 3 - TIR'!$C$24)/('Ejercicio 3 - TIR'!$E$24-'Ejercicio 3 - TIR'!$C$24),'Ejercicio 3 - TIR'!$C$24+SQRT(('Ejercicio 3 - TIR'!$E$24-'Ejercicio 3 - TIR'!$C$24)*('Ejercicio 3 - TIR'!$D$24-'Ejercicio 3 - TIR'!$C$24)*T993),'Ejercicio 3 - TIR'!$E$24-SQRT(('Ejercicio 3 - TIR'!$E$24-'Ejercicio 3 - TIR'!$C$24)*('Ejercicio 3 - TIR'!$E$24-'Ejercicio 3 - TIR'!$D$24)*(1-T993)))</f>
        <v>0.169949696838751</v>
      </c>
      <c r="V993" s="27">
        <f ca="1" t="shared" si="7388"/>
        <v>0.0523265813086093</v>
      </c>
      <c r="W993" s="29">
        <f ca="1">IF(V993&lt;=('Ejercicio 3 - TIR'!$D$25-'Ejercicio 3 - TIR'!$C$25)/('Ejercicio 3 - TIR'!$E$25-'Ejercicio 3 - TIR'!$C$25),'Ejercicio 3 - TIR'!$C$25+SQRT(('Ejercicio 3 - TIR'!$E$25-'Ejercicio 3 - TIR'!$C$25)*('Ejercicio 3 - TIR'!$D$25-'Ejercicio 3 - TIR'!$C$25)*V993),'Ejercicio 3 - TIR'!$E$25-SQRT(('Ejercicio 3 - TIR'!$E$25-'Ejercicio 3 - TIR'!$C$25)*('Ejercicio 3 - TIR'!$E$25-'Ejercicio 3 - TIR'!$D$25)*(1-V993)))</f>
        <v>0.188559042810505</v>
      </c>
      <c r="X993" s="27">
        <f ca="1" t="shared" si="7388"/>
        <v>0.159922869683274</v>
      </c>
      <c r="Y993" s="29">
        <f ca="1">IF(X993&lt;=('Ejercicio 3 - TIR'!$D$26-'Ejercicio 3 - TIR'!$C$26)/('Ejercicio 3 - TIR'!$E$26-'Ejercicio 3 - TIR'!$C$26),'Ejercicio 3 - TIR'!$C$26+SQRT(('Ejercicio 3 - TIR'!$E$26-'Ejercicio 3 - TIR'!$C$26)*('Ejercicio 3 - TIR'!$D$26-'Ejercicio 3 - TIR'!$C$26)*X993),'Ejercicio 3 - TIR'!$E$26-SQRT(('Ejercicio 3 - TIR'!$E$26-'Ejercicio 3 - TIR'!$C$26)*('Ejercicio 3 - TIR'!$E$26-'Ejercicio 3 - TIR'!$D$26)*(1-X993)))</f>
        <v>0.210779599325897</v>
      </c>
      <c r="Z993" s="27">
        <f ca="1" t="shared" si="7144"/>
        <v>1.16760844919723</v>
      </c>
      <c r="AA993" s="27">
        <f ca="1" t="shared" si="7145"/>
        <v>1.32833957427929</v>
      </c>
      <c r="AB993" s="27">
        <f ca="1" t="shared" si="7146"/>
        <v>1.55409048222697</v>
      </c>
      <c r="AC993" s="27">
        <f ca="1" t="shared" si="7147"/>
        <v>1.8471282959966</v>
      </c>
      <c r="AD993" s="27">
        <f ca="1" t="shared" si="7148"/>
        <v>2.2364652581303</v>
      </c>
      <c r="AE993" s="26">
        <f ca="1" t="shared" si="7149"/>
        <v>6390.08712328979</v>
      </c>
      <c r="AF993" s="26">
        <f ca="1" t="shared" si="7150"/>
        <v>7269.73636992283</v>
      </c>
      <c r="AG993" s="26">
        <f ca="1" t="shared" si="7151"/>
        <v>8505.22586208886</v>
      </c>
      <c r="AH993" s="26">
        <f ca="1" t="shared" si="7152"/>
        <v>10108.9631095315</v>
      </c>
      <c r="AI993" s="26">
        <f ca="1" t="shared" si="7153"/>
        <v>12239.7263033588</v>
      </c>
      <c r="AJ993" s="28">
        <f ca="1" t="shared" si="7154"/>
        <v>46439.532947917</v>
      </c>
      <c r="AK993" s="28">
        <f ca="1" t="shared" si="7155"/>
        <v>53359.8328382208</v>
      </c>
      <c r="AL993" s="28">
        <f ca="1" t="shared" si="7156"/>
        <v>56063.6672879867</v>
      </c>
      <c r="AM993" s="28">
        <f ca="1" t="shared" si="7157"/>
        <v>60564.3450010129</v>
      </c>
      <c r="AN993" s="28">
        <f ca="1" t="shared" si="7158"/>
        <v>79763.0070124694</v>
      </c>
      <c r="AO993" s="28">
        <f ca="1">C993/'Ejercicio 3 - TIR'!$D$7</f>
        <v>16196.0323468637</v>
      </c>
      <c r="AP993" s="28">
        <f ca="1" t="shared" si="7159"/>
        <v>30243.5006010533</v>
      </c>
      <c r="AQ993" s="28">
        <f ca="1" t="shared" si="7160"/>
        <v>37163.800491357</v>
      </c>
      <c r="AR993" s="28">
        <f ca="1" t="shared" si="7161"/>
        <v>39867.634941123</v>
      </c>
      <c r="AS993" s="28">
        <f ca="1" t="shared" si="7162"/>
        <v>44368.3126541492</v>
      </c>
      <c r="AT993" s="28">
        <f ca="1" t="shared" si="7163"/>
        <v>63566.9746656056</v>
      </c>
      <c r="AU993" s="28">
        <f ca="1">AP993*'Ejercicio 3 - TIR'!$D$5</f>
        <v>15121.7503005266</v>
      </c>
      <c r="AV993" s="28">
        <f ca="1">AQ993*'Ejercicio 3 - TIR'!$D$5</f>
        <v>18581.9002456785</v>
      </c>
      <c r="AW993" s="28">
        <f ca="1">AR993*'Ejercicio 3 - TIR'!$D$5</f>
        <v>19933.8174705615</v>
      </c>
      <c r="AX993" s="28">
        <f ca="1">AS993*'Ejercicio 3 - TIR'!$D$5</f>
        <v>22184.1563270746</v>
      </c>
      <c r="AY993" s="28">
        <f ca="1">AT993*'Ejercicio 3 - TIR'!$D$5</f>
        <v>31783.4873328028</v>
      </c>
      <c r="AZ993" s="28">
        <f ca="1" t="shared" ref="AZ993:BD993" si="7389">AJ993-AU993-AE993</f>
        <v>24927.6955241006</v>
      </c>
      <c r="BA993" s="28">
        <f ca="1" t="shared" si="7389"/>
        <v>27508.1962226194</v>
      </c>
      <c r="BB993" s="28">
        <f ca="1" t="shared" si="7389"/>
        <v>27624.6239553364</v>
      </c>
      <c r="BC993" s="28">
        <f ca="1" t="shared" si="7389"/>
        <v>28271.2255644069</v>
      </c>
      <c r="BD993" s="28">
        <f ca="1" t="shared" si="7389"/>
        <v>35739.7933763078</v>
      </c>
      <c r="BE993" s="28">
        <f ca="1" t="shared" ref="BE993:BI993" si="7390">AZ993/Z993</f>
        <v>21349.3620581789</v>
      </c>
      <c r="BF993" s="28">
        <f ca="1" t="shared" si="7390"/>
        <v>20708.7078901074</v>
      </c>
      <c r="BG993" s="28">
        <f ca="1" t="shared" si="7390"/>
        <v>17775.4283108092</v>
      </c>
      <c r="BH993" s="28">
        <f ca="1" t="shared" si="7390"/>
        <v>15305.5018569532</v>
      </c>
      <c r="BI993" s="28">
        <f ca="1" t="shared" si="7390"/>
        <v>15980.4822571608</v>
      </c>
      <c r="BJ993" s="28">
        <f ca="1" t="shared" si="7166"/>
        <v>85265.4380856786</v>
      </c>
      <c r="BK993" s="28">
        <f ca="1" t="shared" si="7167"/>
        <v>36221.8636633153</v>
      </c>
      <c r="BL993" s="28">
        <f ca="1" t="shared" si="7168"/>
        <v>121487.301748994</v>
      </c>
      <c r="BM993" s="28">
        <f ca="1">BK993*'Ejercicio 3 - TIR'!$D$5</f>
        <v>18110.9318316576</v>
      </c>
      <c r="BN993" s="28">
        <f ca="1" t="shared" si="7169"/>
        <v>103376.369917336</v>
      </c>
      <c r="BO993" s="28">
        <f ca="1" t="shared" si="7170"/>
        <v>46223.1056536777</v>
      </c>
      <c r="BP993" s="28">
        <f ca="1" t="shared" si="7171"/>
        <v>-119105.251214565</v>
      </c>
      <c r="BQ993" s="28">
        <f ca="1" t="shared" ref="BQ993:BT993" si="7391">BE993</f>
        <v>21349.3620581789</v>
      </c>
      <c r="BR993" s="28">
        <f ca="1" t="shared" si="7391"/>
        <v>20708.7078901074</v>
      </c>
      <c r="BS993" s="28">
        <f ca="1" t="shared" si="7391"/>
        <v>17775.4283108092</v>
      </c>
      <c r="BT993" s="28">
        <f ca="1" t="shared" si="7391"/>
        <v>15305.5018569532</v>
      </c>
      <c r="BU993" s="28">
        <f ca="1" t="shared" si="7173"/>
        <v>62203.5879108385</v>
      </c>
      <c r="BV993" s="30">
        <f ca="1" t="shared" si="7174"/>
        <v>4.14658095642848</v>
      </c>
    </row>
    <row r="994" ht="15" customHeight="1" spans="1:74">
      <c r="A994" s="26">
        <v>993</v>
      </c>
      <c r="B994" s="27">
        <f ca="1" t="shared" ref="B994:F994" si="7392">RAND()</f>
        <v>0.726653591117153</v>
      </c>
      <c r="C994" s="28">
        <f ca="1">IF(B994&lt;=('Ejercicio 3 - TIR'!$D$13-'Ejercicio 3 - TIR'!$C$13)/('Ejercicio 3 - TIR'!$E$13-'Ejercicio 3 - TIR'!$C$13),'Ejercicio 3 - TIR'!$C$13+SQRT(('Ejercicio 3 - TIR'!$E$13-'Ejercicio 3 - TIR'!$C$13)*('Ejercicio 3 - TIR'!$D$13-'Ejercicio 3 - TIR'!$C$13)*B994),'Ejercicio 3 - TIR'!$E$13-SQRT(('Ejercicio 3 - TIR'!$E$13-'Ejercicio 3 - TIR'!$C$13)*('Ejercicio 3 - TIR'!$E$13-'Ejercicio 3 - TIR'!$D$13)*(1-B994)))</f>
        <v>81888.7965430396</v>
      </c>
      <c r="D994" s="27">
        <f ca="1" t="shared" si="7392"/>
        <v>0.977298205823739</v>
      </c>
      <c r="E994" s="28">
        <f ca="1">IF(D994&lt;=('Ejercicio 3 - TIR'!$D$14-'Ejercicio 3 - TIR'!$C$14)/('Ejercicio 3 - TIR'!$E$14-'Ejercicio 3 - TIR'!$C$14),'Ejercicio 3 - TIR'!$C$14+SQRT(('Ejercicio 3 - TIR'!$E$14-'Ejercicio 3 - TIR'!$C$14)*('Ejercicio 3 - TIR'!$D$14-'Ejercicio 3 - TIR'!$C$14)*D994),'Ejercicio 3 - TIR'!$E$14-SQRT(('Ejercicio 3 - TIR'!$E$14-'Ejercicio 3 - TIR'!$C$14)*('Ejercicio 3 - TIR'!$E$14-'Ejercicio 3 - TIR'!$D$14)*(1-D994)))</f>
        <v>38154.6628691648</v>
      </c>
      <c r="F994" s="27">
        <f ca="1" t="shared" si="7392"/>
        <v>0.765592723830383</v>
      </c>
      <c r="G994" s="28">
        <f ca="1">IF(F994&lt;=('Ejercicio 3 - TIR'!$D$18-'Ejercicio 3 - TIR'!$C$18)/('Ejercicio 3 - TIR'!$E$18-'Ejercicio 3 - TIR'!$C$18),'Ejercicio 3 - TIR'!$C$18+SQRT(('Ejercicio 3 - TIR'!$E$18-'Ejercicio 3 - TIR'!$C$18)*('Ejercicio 3 - TIR'!$D$18-'Ejercicio 3 - TIR'!$C$18)*F994),'Ejercicio 3 - TIR'!$E$18-SQRT(('Ejercicio 3 - TIR'!$E$18-'Ejercicio 3 - TIR'!$C$18)*('Ejercicio 3 - TIR'!$E$18-'Ejercicio 3 - TIR'!$D$18)*(1-F994)))</f>
        <v>40807.0838652888</v>
      </c>
      <c r="H994" s="27">
        <f ca="1" t="shared" ref="H994:L994" si="7393">RAND()</f>
        <v>0.840953450593831</v>
      </c>
      <c r="I994" s="28">
        <f ca="1">IF(H994&lt;=('Ejercicio 3 - TIR'!$D$18-'Ejercicio 3 - TIR'!$C$18)/('Ejercicio 3 - TIR'!$E$18-'Ejercicio 3 - TIR'!$C$18),'Ejercicio 3 - TIR'!$C$18+SQRT(('Ejercicio 3 - TIR'!$E$18-'Ejercicio 3 - TIR'!$C$18)*('Ejercicio 3 - TIR'!$D$18-'Ejercicio 3 - TIR'!$C$18)*H994),'Ejercicio 3 - TIR'!$E$18-SQRT(('Ejercicio 3 - TIR'!$E$18-'Ejercicio 3 - TIR'!$C$18)*('Ejercicio 3 - TIR'!$E$18-'Ejercicio 3 - TIR'!$D$18)*(1-H994)))</f>
        <v>41546.2352127768</v>
      </c>
      <c r="J994" s="27">
        <f ca="1" t="shared" si="7393"/>
        <v>0.504727133920734</v>
      </c>
      <c r="K994" s="28">
        <f ca="1">IF(J994&lt;=('Ejercicio 3 - TIR'!$D$18-'Ejercicio 3 - TIR'!$C$18)/('Ejercicio 3 - TIR'!$E$18-'Ejercicio 3 - TIR'!$C$18),'Ejercicio 3 - TIR'!$C$18+SQRT(('Ejercicio 3 - TIR'!$E$18-'Ejercicio 3 - TIR'!$C$18)*('Ejercicio 3 - TIR'!$D$18-'Ejercicio 3 - TIR'!$C$18)*J994),'Ejercicio 3 - TIR'!$E$18-SQRT(('Ejercicio 3 - TIR'!$E$18-'Ejercicio 3 - TIR'!$C$18)*('Ejercicio 3 - TIR'!$E$18-'Ejercicio 3 - TIR'!$D$18)*(1-J994)))</f>
        <v>38701.0959130508</v>
      </c>
      <c r="L994" s="27">
        <f ca="1" t="shared" si="7393"/>
        <v>0.22186191116185</v>
      </c>
      <c r="M994" s="28">
        <f ca="1">IF(L994&lt;=('Ejercicio 3 - TIR'!$D$18-'Ejercicio 3 - TIR'!$C$18)/('Ejercicio 3 - TIR'!$E$18-'Ejercicio 3 - TIR'!$C$18),'Ejercicio 3 - TIR'!$C$18+SQRT(('Ejercicio 3 - TIR'!$E$18-'Ejercicio 3 - TIR'!$C$18)*('Ejercicio 3 - TIR'!$D$18-'Ejercicio 3 - TIR'!$C$18)*L994),'Ejercicio 3 - TIR'!$E$18-SQRT(('Ejercicio 3 - TIR'!$E$18-'Ejercicio 3 - TIR'!$C$18)*('Ejercicio 3 - TIR'!$E$18-'Ejercicio 3 - TIR'!$D$18)*(1-L994)))</f>
        <v>35768.8202151114</v>
      </c>
      <c r="N994" s="27">
        <f ca="1" t="shared" ref="N994:R994" si="7394">RAND()</f>
        <v>0.17836663001258</v>
      </c>
      <c r="O994" s="28">
        <f ca="1">IF(N994&lt;=('Ejercicio 3 - TIR'!$D$18-'Ejercicio 3 - TIR'!$C$18)/('Ejercicio 3 - TIR'!$E$18-'Ejercicio 3 - TIR'!$C$18),'Ejercicio 3 - TIR'!$C$18+SQRT(('Ejercicio 3 - TIR'!$E$18-'Ejercicio 3 - TIR'!$C$18)*('Ejercicio 3 - TIR'!$D$18-'Ejercicio 3 - TIR'!$C$18)*N994),'Ejercicio 3 - TIR'!$E$18-SQRT(('Ejercicio 3 - TIR'!$E$18-'Ejercicio 3 - TIR'!$C$18)*('Ejercicio 3 - TIR'!$E$18-'Ejercicio 3 - TIR'!$D$18)*(1-N994)))</f>
        <v>35172.5230305806</v>
      </c>
      <c r="P994" s="27">
        <f ca="1" t="shared" si="7394"/>
        <v>0.495339411555394</v>
      </c>
      <c r="Q994" s="29">
        <f ca="1">IF(P994&lt;=('Ejercicio 3 - TIR'!$D$22-'Ejercicio 3 - TIR'!$C$22)/('Ejercicio 3 - TIR'!$E$22-'Ejercicio 3 - TIR'!$C$22),'Ejercicio 3 - TIR'!$C$22+SQRT(('Ejercicio 3 - TIR'!$E$22-'Ejercicio 3 - TIR'!$C$22)*('Ejercicio 3 - TIR'!$D$22-'Ejercicio 3 - TIR'!$C$22)*P994),'Ejercicio 3 - TIR'!$E$22-SQRT(('Ejercicio 3 - TIR'!$E$22-'Ejercicio 3 - TIR'!$C$22)*('Ejercicio 3 - TIR'!$E$22-'Ejercicio 3 - TIR'!$D$22)*(1-P994)))</f>
        <v>0.149859855002992</v>
      </c>
      <c r="R994" s="27">
        <f ca="1" t="shared" si="7394"/>
        <v>0.111300891309333</v>
      </c>
      <c r="S994" s="29">
        <f ca="1">IF(R994&lt;=('Ejercicio 3 - TIR'!$D$23-'Ejercicio 3 - TIR'!$C$23)/('Ejercicio 3 - TIR'!$E$23-'Ejercicio 3 - TIR'!$C$23),'Ejercicio 3 - TIR'!$C$23+SQRT(('Ejercicio 3 - TIR'!$E$23-'Ejercicio 3 - TIR'!$C$23)*('Ejercicio 3 - TIR'!$D$23-'Ejercicio 3 - TIR'!$C$23)*R994),'Ejercicio 3 - TIR'!$E$23-SQRT(('Ejercicio 3 - TIR'!$E$23-'Ejercicio 3 - TIR'!$C$23)*('Ejercicio 3 - TIR'!$E$23-'Ejercicio 3 - TIR'!$D$23)*(1-R994)))</f>
        <v>0.134154208008815</v>
      </c>
      <c r="T994" s="27">
        <f ca="1" t="shared" ref="T994:X994" si="7395">RAND()</f>
        <v>0.897150494675422</v>
      </c>
      <c r="U994" s="29">
        <f ca="1">IF(T994&lt;=('Ejercicio 3 - TIR'!$D$24-'Ejercicio 3 - TIR'!$C$24)/('Ejercicio 3 - TIR'!$E$24-'Ejercicio 3 - TIR'!$C$24),'Ejercicio 3 - TIR'!$C$24+SQRT(('Ejercicio 3 - TIR'!$E$24-'Ejercicio 3 - TIR'!$C$24)*('Ejercicio 3 - TIR'!$D$24-'Ejercicio 3 - TIR'!$C$24)*T994),'Ejercicio 3 - TIR'!$E$24-SQRT(('Ejercicio 3 - TIR'!$E$24-'Ejercicio 3 - TIR'!$C$24)*('Ejercicio 3 - TIR'!$E$24-'Ejercicio 3 - TIR'!$D$24)*(1-T994)))</f>
        <v>0.203030067327511</v>
      </c>
      <c r="V994" s="27">
        <f ca="1" t="shared" si="7395"/>
        <v>0.588985741320535</v>
      </c>
      <c r="W994" s="29">
        <f ca="1">IF(V994&lt;=('Ejercicio 3 - TIR'!$D$25-'Ejercicio 3 - TIR'!$C$25)/('Ejercicio 3 - TIR'!$E$25-'Ejercicio 3 - TIR'!$C$25),'Ejercicio 3 - TIR'!$C$25+SQRT(('Ejercicio 3 - TIR'!$E$25-'Ejercicio 3 - TIR'!$C$25)*('Ejercicio 3 - TIR'!$D$25-'Ejercicio 3 - TIR'!$C$25)*V994),'Ejercicio 3 - TIR'!$E$25-SQRT(('Ejercicio 3 - TIR'!$E$25-'Ejercicio 3 - TIR'!$C$25)*('Ejercicio 3 - TIR'!$E$25-'Ejercicio 3 - TIR'!$D$25)*(1-V994)))</f>
        <v>0.212071779564839</v>
      </c>
      <c r="X994" s="27">
        <f ca="1" t="shared" si="7395"/>
        <v>0.873412897852208</v>
      </c>
      <c r="Y994" s="29">
        <f ca="1">IF(X994&lt;=('Ejercicio 3 - TIR'!$D$26-'Ejercicio 3 - TIR'!$C$26)/('Ejercicio 3 - TIR'!$E$26-'Ejercicio 3 - TIR'!$C$26),'Ejercicio 3 - TIR'!$C$26+SQRT(('Ejercicio 3 - TIR'!$E$26-'Ejercicio 3 - TIR'!$C$26)*('Ejercicio 3 - TIR'!$D$26-'Ejercicio 3 - TIR'!$C$26)*X994),'Ejercicio 3 - TIR'!$E$26-SQRT(('Ejercicio 3 - TIR'!$E$26-'Ejercicio 3 - TIR'!$C$26)*('Ejercicio 3 - TIR'!$E$26-'Ejercicio 3 - TIR'!$D$26)*(1-X994)))</f>
        <v>0.253854821637669</v>
      </c>
      <c r="Z994" s="27">
        <f ca="1" t="shared" si="7144"/>
        <v>1.14985985500299</v>
      </c>
      <c r="AA994" s="27">
        <f ca="1" t="shared" si="7145"/>
        <v>1.30411839317205</v>
      </c>
      <c r="AB994" s="27">
        <f ca="1" t="shared" si="7146"/>
        <v>1.56889363834082</v>
      </c>
      <c r="AC994" s="27">
        <f ca="1" t="shared" si="7147"/>
        <v>1.90161170417171</v>
      </c>
      <c r="AD994" s="27">
        <f ca="1" t="shared" si="7148"/>
        <v>2.38434500415832</v>
      </c>
      <c r="AE994" s="26">
        <f ca="1" t="shared" si="7149"/>
        <v>5717.85224526108</v>
      </c>
      <c r="AF994" s="26">
        <f ca="1" t="shared" si="7150"/>
        <v>6484.9261847355</v>
      </c>
      <c r="AG994" s="26">
        <f ca="1" t="shared" si="7151"/>
        <v>7801.56118463629</v>
      </c>
      <c r="AH994" s="26">
        <f ca="1" t="shared" si="7152"/>
        <v>9456.05214844608</v>
      </c>
      <c r="AI994" s="26">
        <f ca="1" t="shared" si="7153"/>
        <v>11856.5165799864</v>
      </c>
      <c r="AJ994" s="28">
        <f ca="1" t="shared" si="7154"/>
        <v>46922.4275364359</v>
      </c>
      <c r="AK994" s="28">
        <f ca="1" t="shared" si="7155"/>
        <v>54181.2095080345</v>
      </c>
      <c r="AL994" s="28">
        <f ca="1" t="shared" si="7156"/>
        <v>60717.9031748032</v>
      </c>
      <c r="AM994" s="28">
        <f ca="1" t="shared" si="7157"/>
        <v>68018.4071654693</v>
      </c>
      <c r="AN994" s="28">
        <f ca="1" t="shared" si="7158"/>
        <v>83863.4295716084</v>
      </c>
      <c r="AO994" s="28">
        <f ca="1">C994/'Ejercicio 3 - TIR'!$D$7</f>
        <v>16377.7593086079</v>
      </c>
      <c r="AP994" s="28">
        <f ca="1" t="shared" si="7159"/>
        <v>30544.668227828</v>
      </c>
      <c r="AQ994" s="28">
        <f ca="1" t="shared" si="7160"/>
        <v>37803.4501994266</v>
      </c>
      <c r="AR994" s="28">
        <f ca="1" t="shared" si="7161"/>
        <v>44340.1438661953</v>
      </c>
      <c r="AS994" s="28">
        <f ca="1" t="shared" si="7162"/>
        <v>51640.6478568614</v>
      </c>
      <c r="AT994" s="28">
        <f ca="1" t="shared" si="7163"/>
        <v>67485.6702630005</v>
      </c>
      <c r="AU994" s="28">
        <f ca="1">AP994*'Ejercicio 3 - TIR'!$D$5</f>
        <v>15272.334113914</v>
      </c>
      <c r="AV994" s="28">
        <f ca="1">AQ994*'Ejercicio 3 - TIR'!$D$5</f>
        <v>18901.7250997133</v>
      </c>
      <c r="AW994" s="28">
        <f ca="1">AR994*'Ejercicio 3 - TIR'!$D$5</f>
        <v>22170.0719330976</v>
      </c>
      <c r="AX994" s="28">
        <f ca="1">AS994*'Ejercicio 3 - TIR'!$D$5</f>
        <v>25820.3239284307</v>
      </c>
      <c r="AY994" s="28">
        <f ca="1">AT994*'Ejercicio 3 - TIR'!$D$5</f>
        <v>33742.8351315002</v>
      </c>
      <c r="AZ994" s="28">
        <f ca="1" t="shared" ref="AZ994:BD994" si="7396">AJ994-AU994-AE994</f>
        <v>25932.2411772609</v>
      </c>
      <c r="BA994" s="28">
        <f ca="1" t="shared" si="7396"/>
        <v>28794.5582235857</v>
      </c>
      <c r="BB994" s="28">
        <f ca="1" t="shared" si="7396"/>
        <v>30746.2700570693</v>
      </c>
      <c r="BC994" s="28">
        <f ca="1" t="shared" si="7396"/>
        <v>32742.0310885925</v>
      </c>
      <c r="BD994" s="28">
        <f ca="1" t="shared" si="7396"/>
        <v>38264.0778601218</v>
      </c>
      <c r="BE994" s="28">
        <f ca="1" t="shared" ref="BE994:BI994" si="7397">AZ994/Z994</f>
        <v>22552.5233048452</v>
      </c>
      <c r="BF994" s="28">
        <f ca="1" t="shared" si="7397"/>
        <v>22079.7117610985</v>
      </c>
      <c r="BG994" s="28">
        <f ca="1" t="shared" si="7397"/>
        <v>19597.4215878554</v>
      </c>
      <c r="BH994" s="28">
        <f ca="1" t="shared" si="7397"/>
        <v>17218.0424724795</v>
      </c>
      <c r="BI994" s="28">
        <f ca="1" t="shared" si="7397"/>
        <v>16048.0458127447</v>
      </c>
      <c r="BJ994" s="28">
        <f ca="1" t="shared" si="7166"/>
        <v>90973.879797438</v>
      </c>
      <c r="BK994" s="28">
        <f ca="1" t="shared" si="7167"/>
        <v>39050.2285867867</v>
      </c>
      <c r="BL994" s="28">
        <f ca="1" t="shared" si="7168"/>
        <v>130024.108384225</v>
      </c>
      <c r="BM994" s="28">
        <f ca="1">BK994*'Ejercicio 3 - TIR'!$D$5</f>
        <v>19525.1142933934</v>
      </c>
      <c r="BN994" s="28">
        <f ca="1" t="shared" si="7169"/>
        <v>110498.994090831</v>
      </c>
      <c r="BO994" s="28">
        <f ca="1" t="shared" si="7170"/>
        <v>46343.5425234687</v>
      </c>
      <c r="BP994" s="28">
        <f ca="1" t="shared" si="7171"/>
        <v>-120043.459412204</v>
      </c>
      <c r="BQ994" s="28">
        <f ca="1" t="shared" ref="BQ994:BT994" si="7398">BE994</f>
        <v>22552.5233048452</v>
      </c>
      <c r="BR994" s="28">
        <f ca="1" t="shared" si="7398"/>
        <v>22079.7117610985</v>
      </c>
      <c r="BS994" s="28">
        <f ca="1" t="shared" si="7398"/>
        <v>19597.4215878554</v>
      </c>
      <c r="BT994" s="28">
        <f ca="1" t="shared" si="7398"/>
        <v>17218.0424724795</v>
      </c>
      <c r="BU994" s="28">
        <f ca="1" t="shared" si="7173"/>
        <v>62391.5883362135</v>
      </c>
      <c r="BV994" s="30">
        <f ca="1" t="shared" si="7174"/>
        <v>5.36951133191572</v>
      </c>
    </row>
    <row r="995" ht="15" customHeight="1" spans="1:74">
      <c r="A995" s="26">
        <v>994</v>
      </c>
      <c r="B995" s="27">
        <f ca="1" t="shared" ref="B995:F995" si="7399">RAND()</f>
        <v>0.842814563397237</v>
      </c>
      <c r="C995" s="28">
        <f ca="1">IF(B995&lt;=('Ejercicio 3 - TIR'!$D$13-'Ejercicio 3 - TIR'!$C$13)/('Ejercicio 3 - TIR'!$E$13-'Ejercicio 3 - TIR'!$C$13),'Ejercicio 3 - TIR'!$C$13+SQRT(('Ejercicio 3 - TIR'!$E$13-'Ejercicio 3 - TIR'!$C$13)*('Ejercicio 3 - TIR'!$D$13-'Ejercicio 3 - TIR'!$C$13)*B995),'Ejercicio 3 - TIR'!$E$13-SQRT(('Ejercicio 3 - TIR'!$E$13-'Ejercicio 3 - TIR'!$C$13)*('Ejercicio 3 - TIR'!$E$13-'Ejercicio 3 - TIR'!$D$13)*(1-B995)))</f>
        <v>86266.0084489863</v>
      </c>
      <c r="D995" s="27">
        <f ca="1" t="shared" si="7399"/>
        <v>0.346949842455847</v>
      </c>
      <c r="E995" s="28">
        <f ca="1">IF(D995&lt;=('Ejercicio 3 - TIR'!$D$14-'Ejercicio 3 - TIR'!$C$14)/('Ejercicio 3 - TIR'!$E$14-'Ejercicio 3 - TIR'!$C$14),'Ejercicio 3 - TIR'!$C$14+SQRT(('Ejercicio 3 - TIR'!$E$14-'Ejercicio 3 - TIR'!$C$14)*('Ejercicio 3 - TIR'!$D$14-'Ejercicio 3 - TIR'!$C$14)*D995),'Ejercicio 3 - TIR'!$E$14-SQRT(('Ejercicio 3 - TIR'!$E$14-'Ejercicio 3 - TIR'!$C$14)*('Ejercicio 3 - TIR'!$E$14-'Ejercicio 3 - TIR'!$D$14)*(1-D995)))</f>
        <v>30102.650676488</v>
      </c>
      <c r="F995" s="27">
        <f ca="1" t="shared" si="7399"/>
        <v>0.459151672752109</v>
      </c>
      <c r="G995" s="28">
        <f ca="1">IF(F995&lt;=('Ejercicio 3 - TIR'!$D$18-'Ejercicio 3 - TIR'!$C$18)/('Ejercicio 3 - TIR'!$E$18-'Ejercicio 3 - TIR'!$C$18),'Ejercicio 3 - TIR'!$C$18+SQRT(('Ejercicio 3 - TIR'!$E$18-'Ejercicio 3 - TIR'!$C$18)*('Ejercicio 3 - TIR'!$D$18-'Ejercicio 3 - TIR'!$C$18)*F995),'Ejercicio 3 - TIR'!$E$18-SQRT(('Ejercicio 3 - TIR'!$E$18-'Ejercicio 3 - TIR'!$C$18)*('Ejercicio 3 - TIR'!$E$18-'Ejercicio 3 - TIR'!$D$18)*(1-F995)))</f>
        <v>38298.9608333102</v>
      </c>
      <c r="H995" s="27">
        <f ca="1" t="shared" ref="H995:L995" si="7400">RAND()</f>
        <v>0.82513698348785</v>
      </c>
      <c r="I995" s="28">
        <f ca="1">IF(H995&lt;=('Ejercicio 3 - TIR'!$D$18-'Ejercicio 3 - TIR'!$C$18)/('Ejercicio 3 - TIR'!$E$18-'Ejercicio 3 - TIR'!$C$18),'Ejercicio 3 - TIR'!$C$18+SQRT(('Ejercicio 3 - TIR'!$E$18-'Ejercicio 3 - TIR'!$C$18)*('Ejercicio 3 - TIR'!$D$18-'Ejercicio 3 - TIR'!$C$18)*H995),'Ejercicio 3 - TIR'!$E$18-SQRT(('Ejercicio 3 - TIR'!$E$18-'Ejercicio 3 - TIR'!$C$18)*('Ejercicio 3 - TIR'!$E$18-'Ejercicio 3 - TIR'!$D$18)*(1-H995)))</f>
        <v>41378.5740048413</v>
      </c>
      <c r="J995" s="27">
        <f ca="1" t="shared" si="7400"/>
        <v>0.139982872640095</v>
      </c>
      <c r="K995" s="28">
        <f ca="1">IF(J995&lt;=('Ejercicio 3 - TIR'!$D$18-'Ejercicio 3 - TIR'!$C$18)/('Ejercicio 3 - TIR'!$E$18-'Ejercicio 3 - TIR'!$C$18),'Ejercicio 3 - TIR'!$C$18+SQRT(('Ejercicio 3 - TIR'!$E$18-'Ejercicio 3 - TIR'!$C$18)*('Ejercicio 3 - TIR'!$D$18-'Ejercicio 3 - TIR'!$C$18)*J995),'Ejercicio 3 - TIR'!$E$18-SQRT(('Ejercicio 3 - TIR'!$E$18-'Ejercicio 3 - TIR'!$C$18)*('Ejercicio 3 - TIR'!$E$18-'Ejercicio 3 - TIR'!$D$18)*(1-J995)))</f>
        <v>34582.2953741563</v>
      </c>
      <c r="L995" s="27">
        <f ca="1" t="shared" si="7400"/>
        <v>0.313590636087183</v>
      </c>
      <c r="M995" s="28">
        <f ca="1">IF(L995&lt;=('Ejercicio 3 - TIR'!$D$18-'Ejercicio 3 - TIR'!$C$18)/('Ejercicio 3 - TIR'!$E$18-'Ejercicio 3 - TIR'!$C$18),'Ejercicio 3 - TIR'!$C$18+SQRT(('Ejercicio 3 - TIR'!$E$18-'Ejercicio 3 - TIR'!$C$18)*('Ejercicio 3 - TIR'!$D$18-'Ejercicio 3 - TIR'!$C$18)*L995),'Ejercicio 3 - TIR'!$E$18-SQRT(('Ejercicio 3 - TIR'!$E$18-'Ejercicio 3 - TIR'!$C$18)*('Ejercicio 3 - TIR'!$E$18-'Ejercicio 3 - TIR'!$D$18)*(1-L995)))</f>
        <v>36858.4688825625</v>
      </c>
      <c r="N995" s="27">
        <f ca="1" t="shared" ref="N995:R995" si="7401">RAND()</f>
        <v>0.699268263261929</v>
      </c>
      <c r="O995" s="28">
        <f ca="1">IF(N995&lt;=('Ejercicio 3 - TIR'!$D$18-'Ejercicio 3 - TIR'!$C$18)/('Ejercicio 3 - TIR'!$E$18-'Ejercicio 3 - TIR'!$C$18),'Ejercicio 3 - TIR'!$C$18+SQRT(('Ejercicio 3 - TIR'!$E$18-'Ejercicio 3 - TIR'!$C$18)*('Ejercicio 3 - TIR'!$D$18-'Ejercicio 3 - TIR'!$C$18)*N995),'Ejercicio 3 - TIR'!$E$18-SQRT(('Ejercicio 3 - TIR'!$E$18-'Ejercicio 3 - TIR'!$C$18)*('Ejercicio 3 - TIR'!$E$18-'Ejercicio 3 - TIR'!$D$18)*(1-N995)))</f>
        <v>40250.802146114</v>
      </c>
      <c r="P995" s="27">
        <f ca="1" t="shared" si="7401"/>
        <v>0.0863032307867764</v>
      </c>
      <c r="Q995" s="29">
        <f ca="1">IF(P995&lt;=('Ejercicio 3 - TIR'!$D$22-'Ejercicio 3 - TIR'!$C$22)/('Ejercicio 3 - TIR'!$E$22-'Ejercicio 3 - TIR'!$C$22),'Ejercicio 3 - TIR'!$C$22+SQRT(('Ejercicio 3 - TIR'!$E$22-'Ejercicio 3 - TIR'!$C$22)*('Ejercicio 3 - TIR'!$D$22-'Ejercicio 3 - TIR'!$C$22)*P995),'Ejercicio 3 - TIR'!$E$22-SQRT(('Ejercicio 3 - TIR'!$E$22-'Ejercicio 3 - TIR'!$C$22)*('Ejercicio 3 - TIR'!$E$22-'Ejercicio 3 - TIR'!$D$22)*(1-P995)))</f>
        <v>0.132463780141522</v>
      </c>
      <c r="R995" s="27">
        <f ca="1" t="shared" si="7401"/>
        <v>0.762310056471373</v>
      </c>
      <c r="S995" s="29">
        <f ca="1">IF(R995&lt;=('Ejercicio 3 - TIR'!$D$23-'Ejercicio 3 - TIR'!$C$23)/('Ejercicio 3 - TIR'!$E$23-'Ejercicio 3 - TIR'!$C$23),'Ejercicio 3 - TIR'!$C$23+SQRT(('Ejercicio 3 - TIR'!$E$23-'Ejercicio 3 - TIR'!$C$23)*('Ejercicio 3 - TIR'!$D$23-'Ejercicio 3 - TIR'!$C$23)*R995),'Ejercicio 3 - TIR'!$E$23-SQRT(('Ejercicio 3 - TIR'!$E$23-'Ejercicio 3 - TIR'!$C$23)*('Ejercicio 3 - TIR'!$E$23-'Ejercicio 3 - TIR'!$D$23)*(1-R995)))</f>
        <v>0.159315660553174</v>
      </c>
      <c r="T995" s="27">
        <f ca="1" t="shared" ref="T995:X995" si="7402">RAND()</f>
        <v>0.535803325320068</v>
      </c>
      <c r="U995" s="29">
        <f ca="1">IF(T995&lt;=('Ejercicio 3 - TIR'!$D$24-'Ejercicio 3 - TIR'!$C$24)/('Ejercicio 3 - TIR'!$E$24-'Ejercicio 3 - TIR'!$C$24),'Ejercicio 3 - TIR'!$C$24+SQRT(('Ejercicio 3 - TIR'!$E$24-'Ejercicio 3 - TIR'!$C$24)*('Ejercicio 3 - TIR'!$D$24-'Ejercicio 3 - TIR'!$C$24)*T995),'Ejercicio 3 - TIR'!$E$24-SQRT(('Ejercicio 3 - TIR'!$E$24-'Ejercicio 3 - TIR'!$C$24)*('Ejercicio 3 - TIR'!$E$24-'Ejercicio 3 - TIR'!$D$24)*(1-T995)))</f>
        <v>0.183947944731211</v>
      </c>
      <c r="V995" s="27">
        <f ca="1" t="shared" si="7402"/>
        <v>0.862041205643229</v>
      </c>
      <c r="W995" s="29">
        <f ca="1">IF(V995&lt;=('Ejercicio 3 - TIR'!$D$25-'Ejercicio 3 - TIR'!$C$25)/('Ejercicio 3 - TIR'!$E$25-'Ejercicio 3 - TIR'!$C$25),'Ejercicio 3 - TIR'!$C$25+SQRT(('Ejercicio 3 - TIR'!$E$25-'Ejercicio 3 - TIR'!$C$25)*('Ejercicio 3 - TIR'!$D$25-'Ejercicio 3 - TIR'!$C$25)*V995),'Ejercicio 3 - TIR'!$E$25-SQRT(('Ejercicio 3 - TIR'!$E$25-'Ejercicio 3 - TIR'!$C$25)*('Ejercicio 3 - TIR'!$E$25-'Ejercicio 3 - TIR'!$D$25)*(1-V995)))</f>
        <v>0.228026020382081</v>
      </c>
      <c r="X995" s="27">
        <f ca="1" t="shared" si="7402"/>
        <v>0.874255554241818</v>
      </c>
      <c r="Y995" s="29">
        <f ca="1">IF(X995&lt;=('Ejercicio 3 - TIR'!$D$26-'Ejercicio 3 - TIR'!$C$26)/('Ejercicio 3 - TIR'!$E$26-'Ejercicio 3 - TIR'!$C$26),'Ejercicio 3 - TIR'!$C$26+SQRT(('Ejercicio 3 - TIR'!$E$26-'Ejercicio 3 - TIR'!$C$26)*('Ejercicio 3 - TIR'!$D$26-'Ejercicio 3 - TIR'!$C$26)*X995),'Ejercicio 3 - TIR'!$E$26-SQRT(('Ejercicio 3 - TIR'!$E$26-'Ejercicio 3 - TIR'!$C$26)*('Ejercicio 3 - TIR'!$E$26-'Ejercicio 3 - TIR'!$D$26)*(1-X995)))</f>
        <v>0.253941987660334</v>
      </c>
      <c r="Z995" s="27">
        <f ca="1" t="shared" si="7144"/>
        <v>1.13246378014152</v>
      </c>
      <c r="AA995" s="27">
        <f ca="1" t="shared" si="7145"/>
        <v>1.31288299532731</v>
      </c>
      <c r="AB995" s="27">
        <f ca="1" t="shared" si="7146"/>
        <v>1.55438512399033</v>
      </c>
      <c r="AC995" s="27">
        <f ca="1" t="shared" si="7147"/>
        <v>1.90882537795495</v>
      </c>
      <c r="AD995" s="27">
        <f ca="1" t="shared" si="7148"/>
        <v>2.39355628852932</v>
      </c>
      <c r="AE995" s="26">
        <f ca="1" t="shared" si="7149"/>
        <v>3987.51090088735</v>
      </c>
      <c r="AF995" s="26">
        <f ca="1" t="shared" si="7150"/>
        <v>4622.7838340252</v>
      </c>
      <c r="AG995" s="26">
        <f ca="1" t="shared" si="7151"/>
        <v>5473.1354192308</v>
      </c>
      <c r="AH995" s="26">
        <f ca="1" t="shared" si="7152"/>
        <v>6721.15270789021</v>
      </c>
      <c r="AI995" s="26">
        <f ca="1" t="shared" si="7153"/>
        <v>8427.93558590049</v>
      </c>
      <c r="AJ995" s="28">
        <f ca="1" t="shared" si="7154"/>
        <v>43372.1859607825</v>
      </c>
      <c r="AK995" s="28">
        <f ca="1" t="shared" si="7155"/>
        <v>54325.2261818489</v>
      </c>
      <c r="AL995" s="28">
        <f ca="1" t="shared" si="7156"/>
        <v>53754.2054830281</v>
      </c>
      <c r="AM995" s="28">
        <f ca="1" t="shared" si="7157"/>
        <v>70356.3807955981</v>
      </c>
      <c r="AN995" s="28">
        <f ca="1" t="shared" si="7158"/>
        <v>96342.5605951806</v>
      </c>
      <c r="AO995" s="28">
        <f ca="1">C995/'Ejercicio 3 - TIR'!$D$7</f>
        <v>17253.2016897973</v>
      </c>
      <c r="AP995" s="28">
        <f ca="1" t="shared" si="7159"/>
        <v>26118.9842709853</v>
      </c>
      <c r="AQ995" s="28">
        <f ca="1" t="shared" si="7160"/>
        <v>37072.0244920517</v>
      </c>
      <c r="AR995" s="28">
        <f ca="1" t="shared" si="7161"/>
        <v>36501.0037932308</v>
      </c>
      <c r="AS995" s="28">
        <f ca="1" t="shared" si="7162"/>
        <v>53103.1791058008</v>
      </c>
      <c r="AT995" s="28">
        <f ca="1" t="shared" si="7163"/>
        <v>79089.3589053834</v>
      </c>
      <c r="AU995" s="28">
        <f ca="1">AP995*'Ejercicio 3 - TIR'!$D$5</f>
        <v>13059.4921354926</v>
      </c>
      <c r="AV995" s="28">
        <f ca="1">AQ995*'Ejercicio 3 - TIR'!$D$5</f>
        <v>18536.0122460258</v>
      </c>
      <c r="AW995" s="28">
        <f ca="1">AR995*'Ejercicio 3 - TIR'!$D$5</f>
        <v>18250.5018966154</v>
      </c>
      <c r="AX995" s="28">
        <f ca="1">AS995*'Ejercicio 3 - TIR'!$D$5</f>
        <v>26551.5895529004</v>
      </c>
      <c r="AY995" s="28">
        <f ca="1">AT995*'Ejercicio 3 - TIR'!$D$5</f>
        <v>39544.6794526917</v>
      </c>
      <c r="AZ995" s="28">
        <f ca="1" t="shared" ref="AZ995:BD995" si="7403">AJ995-AU995-AE995</f>
        <v>26325.1829244026</v>
      </c>
      <c r="BA995" s="28">
        <f ca="1" t="shared" si="7403"/>
        <v>31166.4301017979</v>
      </c>
      <c r="BB995" s="28">
        <f ca="1" t="shared" si="7403"/>
        <v>30030.5681671819</v>
      </c>
      <c r="BC995" s="28">
        <f ca="1" t="shared" si="7403"/>
        <v>37083.6385348075</v>
      </c>
      <c r="BD995" s="28">
        <f ca="1" t="shared" si="7403"/>
        <v>48369.9455565885</v>
      </c>
      <c r="BE995" s="28">
        <f ca="1" t="shared" ref="BE995:BI995" si="7404">AZ995/Z995</f>
        <v>23245.9380918238</v>
      </c>
      <c r="BF995" s="28">
        <f ca="1" t="shared" si="7404"/>
        <v>23738.9243464364</v>
      </c>
      <c r="BG995" s="28">
        <f ca="1" t="shared" si="7404"/>
        <v>19319.9019365864</v>
      </c>
      <c r="BH995" s="28">
        <f ca="1" t="shared" si="7404"/>
        <v>19427.4651642245</v>
      </c>
      <c r="BI995" s="28">
        <f ca="1" t="shared" si="7404"/>
        <v>20208.4011094256</v>
      </c>
      <c r="BJ995" s="28">
        <f ca="1" t="shared" si="7166"/>
        <v>72052.3888281093</v>
      </c>
      <c r="BK995" s="28">
        <f ca="1" t="shared" si="7167"/>
        <v>41296.5094018789</v>
      </c>
      <c r="BL995" s="28">
        <f ca="1" t="shared" si="7168"/>
        <v>113348.898229988</v>
      </c>
      <c r="BM995" s="28">
        <f ca="1">BK995*'Ejercicio 3 - TIR'!$D$5</f>
        <v>20648.2547009395</v>
      </c>
      <c r="BN995" s="28">
        <f ca="1" t="shared" si="7169"/>
        <v>92700.6435290487</v>
      </c>
      <c r="BO995" s="28">
        <f ca="1" t="shared" si="7170"/>
        <v>38729.2515213866</v>
      </c>
      <c r="BP995" s="28">
        <f ca="1" t="shared" si="7171"/>
        <v>-116368.659125474</v>
      </c>
      <c r="BQ995" s="28">
        <f ca="1" t="shared" ref="BQ995:BT995" si="7405">BE995</f>
        <v>23245.9380918238</v>
      </c>
      <c r="BR995" s="28">
        <f ca="1" t="shared" si="7405"/>
        <v>23738.9243464364</v>
      </c>
      <c r="BS995" s="28">
        <f ca="1" t="shared" si="7405"/>
        <v>19319.9019365864</v>
      </c>
      <c r="BT995" s="28">
        <f ca="1" t="shared" si="7405"/>
        <v>19427.4651642245</v>
      </c>
      <c r="BU995" s="28">
        <f ca="1" t="shared" si="7173"/>
        <v>58937.6526308122</v>
      </c>
      <c r="BV995" s="30">
        <f ca="1" t="shared" si="7174"/>
        <v>6.63826619186072</v>
      </c>
    </row>
    <row r="996" ht="15" customHeight="1" spans="1:74">
      <c r="A996" s="26">
        <v>995</v>
      </c>
      <c r="B996" s="27">
        <f ca="1" t="shared" ref="B996:F996" si="7406">RAND()</f>
        <v>0.826846398915219</v>
      </c>
      <c r="C996" s="28">
        <f ca="1">IF(B996&lt;=('Ejercicio 3 - TIR'!$D$13-'Ejercicio 3 - TIR'!$C$13)/('Ejercicio 3 - TIR'!$E$13-'Ejercicio 3 - TIR'!$C$13),'Ejercicio 3 - TIR'!$C$13+SQRT(('Ejercicio 3 - TIR'!$E$13-'Ejercicio 3 - TIR'!$C$13)*('Ejercicio 3 - TIR'!$D$13-'Ejercicio 3 - TIR'!$C$13)*B996),'Ejercicio 3 - TIR'!$E$13-SQRT(('Ejercicio 3 - TIR'!$E$13-'Ejercicio 3 - TIR'!$C$13)*('Ejercicio 3 - TIR'!$E$13-'Ejercicio 3 - TIR'!$D$13)*(1-B996)))</f>
        <v>85585.2741510032</v>
      </c>
      <c r="D996" s="27">
        <f ca="1" t="shared" si="7406"/>
        <v>0.104370133266588</v>
      </c>
      <c r="E996" s="28">
        <f ca="1">IF(D996&lt;=('Ejercicio 3 - TIR'!$D$14-'Ejercicio 3 - TIR'!$C$14)/('Ejercicio 3 - TIR'!$E$14-'Ejercicio 3 - TIR'!$C$14),'Ejercicio 3 - TIR'!$C$14+SQRT(('Ejercicio 3 - TIR'!$E$14-'Ejercicio 3 - TIR'!$C$14)*('Ejercicio 3 - TIR'!$D$14-'Ejercicio 3 - TIR'!$C$14)*D996),'Ejercicio 3 - TIR'!$E$14-SQRT(('Ejercicio 3 - TIR'!$E$14-'Ejercicio 3 - TIR'!$C$14)*('Ejercicio 3 - TIR'!$E$14-'Ejercicio 3 - TIR'!$D$14)*(1-D996)))</f>
        <v>27797.8134310554</v>
      </c>
      <c r="F996" s="27">
        <f ca="1" t="shared" si="7406"/>
        <v>0.327610543113296</v>
      </c>
      <c r="G996" s="28">
        <f ca="1">IF(F996&lt;=('Ejercicio 3 - TIR'!$D$18-'Ejercicio 3 - TIR'!$C$18)/('Ejercicio 3 - TIR'!$E$18-'Ejercicio 3 - TIR'!$C$18),'Ejercicio 3 - TIR'!$C$18+SQRT(('Ejercicio 3 - TIR'!$E$18-'Ejercicio 3 - TIR'!$C$18)*('Ejercicio 3 - TIR'!$D$18-'Ejercicio 3 - TIR'!$C$18)*F996),'Ejercicio 3 - TIR'!$E$18-SQRT(('Ejercicio 3 - TIR'!$E$18-'Ejercicio 3 - TIR'!$C$18)*('Ejercicio 3 - TIR'!$E$18-'Ejercicio 3 - TIR'!$D$18)*(1-F996)))</f>
        <v>37010.1056673202</v>
      </c>
      <c r="H996" s="27">
        <f ca="1" t="shared" ref="H996:L996" si="7407">RAND()</f>
        <v>0.998727979880083</v>
      </c>
      <c r="I996" s="28">
        <f ca="1">IF(H996&lt;=('Ejercicio 3 - TIR'!$D$18-'Ejercicio 3 - TIR'!$C$18)/('Ejercicio 3 - TIR'!$E$18-'Ejercicio 3 - TIR'!$C$18),'Ejercicio 3 - TIR'!$C$18+SQRT(('Ejercicio 3 - TIR'!$E$18-'Ejercicio 3 - TIR'!$C$18)*('Ejercicio 3 - TIR'!$D$18-'Ejercicio 3 - TIR'!$C$18)*H996),'Ejercicio 3 - TIR'!$E$18-SQRT(('Ejercicio 3 - TIR'!$E$18-'Ejercicio 3 - TIR'!$C$18)*('Ejercicio 3 - TIR'!$E$18-'Ejercicio 3 - TIR'!$D$18)*(1-H996)))</f>
        <v>44691.1286530062</v>
      </c>
      <c r="J996" s="27">
        <f ca="1" t="shared" si="7407"/>
        <v>0.331084173010446</v>
      </c>
      <c r="K996" s="28">
        <f ca="1">IF(J996&lt;=('Ejercicio 3 - TIR'!$D$18-'Ejercicio 3 - TIR'!$C$18)/('Ejercicio 3 - TIR'!$E$18-'Ejercicio 3 - TIR'!$C$18),'Ejercicio 3 - TIR'!$C$18+SQRT(('Ejercicio 3 - TIR'!$E$18-'Ejercicio 3 - TIR'!$C$18)*('Ejercicio 3 - TIR'!$D$18-'Ejercicio 3 - TIR'!$C$18)*J996),'Ejercicio 3 - TIR'!$E$18-SQRT(('Ejercicio 3 - TIR'!$E$18-'Ejercicio 3 - TIR'!$C$18)*('Ejercicio 3 - TIR'!$E$18-'Ejercicio 3 - TIR'!$D$18)*(1-J996)))</f>
        <v>37047.1714858918</v>
      </c>
      <c r="L996" s="27">
        <f ca="1" t="shared" si="7407"/>
        <v>0.756461447333978</v>
      </c>
      <c r="M996" s="28">
        <f ca="1">IF(L996&lt;=('Ejercicio 3 - TIR'!$D$18-'Ejercicio 3 - TIR'!$C$18)/('Ejercicio 3 - TIR'!$E$18-'Ejercicio 3 - TIR'!$C$18),'Ejercicio 3 - TIR'!$C$18+SQRT(('Ejercicio 3 - TIR'!$E$18-'Ejercicio 3 - TIR'!$C$18)*('Ejercicio 3 - TIR'!$D$18-'Ejercicio 3 - TIR'!$C$18)*L996),'Ejercicio 3 - TIR'!$E$18-SQRT(('Ejercicio 3 - TIR'!$E$18-'Ejercicio 3 - TIR'!$C$18)*('Ejercicio 3 - TIR'!$E$18-'Ejercicio 3 - TIR'!$D$18)*(1-L996)))</f>
        <v>40726.1970740391</v>
      </c>
      <c r="N996" s="27">
        <f ca="1" t="shared" ref="N996:R996" si="7408">RAND()</f>
        <v>0.923876759158579</v>
      </c>
      <c r="O996" s="28">
        <f ca="1">IF(N996&lt;=('Ejercicio 3 - TIR'!$D$18-'Ejercicio 3 - TIR'!$C$18)/('Ejercicio 3 - TIR'!$E$18-'Ejercicio 3 - TIR'!$C$18),'Ejercicio 3 - TIR'!$C$18+SQRT(('Ejercicio 3 - TIR'!$E$18-'Ejercicio 3 - TIR'!$C$18)*('Ejercicio 3 - TIR'!$D$18-'Ejercicio 3 - TIR'!$C$18)*N996),'Ejercicio 3 - TIR'!$E$18-SQRT(('Ejercicio 3 - TIR'!$E$18-'Ejercicio 3 - TIR'!$C$18)*('Ejercicio 3 - TIR'!$E$18-'Ejercicio 3 - TIR'!$D$18)*(1-N996)))</f>
        <v>42610.5977602951</v>
      </c>
      <c r="P996" s="27">
        <f ca="1" t="shared" si="7408"/>
        <v>0.684344542492625</v>
      </c>
      <c r="Q996" s="29">
        <f ca="1">IF(P996&lt;=('Ejercicio 3 - TIR'!$D$22-'Ejercicio 3 - TIR'!$C$22)/('Ejercicio 3 - TIR'!$E$22-'Ejercicio 3 - TIR'!$C$22),'Ejercicio 3 - TIR'!$C$22+SQRT(('Ejercicio 3 - TIR'!$E$22-'Ejercicio 3 - TIR'!$C$22)*('Ejercicio 3 - TIR'!$D$22-'Ejercicio 3 - TIR'!$C$22)*P996),'Ejercicio 3 - TIR'!$E$22-SQRT(('Ejercicio 3 - TIR'!$E$22-'Ejercicio 3 - TIR'!$C$22)*('Ejercicio 3 - TIR'!$E$22-'Ejercicio 3 - TIR'!$D$22)*(1-P996)))</f>
        <v>0.156163477109417</v>
      </c>
      <c r="R996" s="27">
        <f ca="1" t="shared" si="7408"/>
        <v>0.776629765826396</v>
      </c>
      <c r="S996" s="29">
        <f ca="1">IF(R996&lt;=('Ejercicio 3 - TIR'!$D$23-'Ejercicio 3 - TIR'!$C$23)/('Ejercicio 3 - TIR'!$E$23-'Ejercicio 3 - TIR'!$C$23),'Ejercicio 3 - TIR'!$C$23+SQRT(('Ejercicio 3 - TIR'!$E$23-'Ejercicio 3 - TIR'!$C$23)*('Ejercicio 3 - TIR'!$D$23-'Ejercicio 3 - TIR'!$C$23)*R996),'Ejercicio 3 - TIR'!$E$23-SQRT(('Ejercicio 3 - TIR'!$E$23-'Ejercicio 3 - TIR'!$C$23)*('Ejercicio 3 - TIR'!$E$23-'Ejercicio 3 - TIR'!$D$23)*(1-R996)))</f>
        <v>0.159948406010681</v>
      </c>
      <c r="T996" s="27">
        <f ca="1" t="shared" ref="T996:X996" si="7409">RAND()</f>
        <v>0.845509585824767</v>
      </c>
      <c r="U996" s="29">
        <f ca="1">IF(T996&lt;=('Ejercicio 3 - TIR'!$D$24-'Ejercicio 3 - TIR'!$C$24)/('Ejercicio 3 - TIR'!$E$24-'Ejercicio 3 - TIR'!$C$24),'Ejercicio 3 - TIR'!$C$24+SQRT(('Ejercicio 3 - TIR'!$E$24-'Ejercicio 3 - TIR'!$C$24)*('Ejercicio 3 - TIR'!$D$24-'Ejercicio 3 - TIR'!$C$24)*T996),'Ejercicio 3 - TIR'!$E$24-SQRT(('Ejercicio 3 - TIR'!$E$24-'Ejercicio 3 - TIR'!$C$24)*('Ejercicio 3 - TIR'!$E$24-'Ejercicio 3 - TIR'!$D$24)*(1-T996)))</f>
        <v>0.199201606800268</v>
      </c>
      <c r="V996" s="27">
        <f ca="1" t="shared" si="7409"/>
        <v>0.183215565176473</v>
      </c>
      <c r="W996" s="29">
        <f ca="1">IF(V996&lt;=('Ejercicio 3 - TIR'!$D$25-'Ejercicio 3 - TIR'!$C$25)/('Ejercicio 3 - TIR'!$E$25-'Ejercicio 3 - TIR'!$C$25),'Ejercicio 3 - TIR'!$C$25+SQRT(('Ejercicio 3 - TIR'!$E$25-'Ejercicio 3 - TIR'!$C$25)*('Ejercicio 3 - TIR'!$D$25-'Ejercicio 3 - TIR'!$C$25)*V996),'Ejercicio 3 - TIR'!$E$25-SQRT(('Ejercicio 3 - TIR'!$E$25-'Ejercicio 3 - TIR'!$C$25)*('Ejercicio 3 - TIR'!$E$25-'Ejercicio 3 - TIR'!$D$25)*(1-V996)))</f>
        <v>0.196015673299835</v>
      </c>
      <c r="X996" s="27">
        <f ca="1" t="shared" si="7409"/>
        <v>0.636366298872461</v>
      </c>
      <c r="Y996" s="29">
        <f ca="1">IF(X996&lt;=('Ejercicio 3 - TIR'!$D$26-'Ejercicio 3 - TIR'!$C$26)/('Ejercicio 3 - TIR'!$E$26-'Ejercicio 3 - TIR'!$C$26),'Ejercicio 3 - TIR'!$C$26+SQRT(('Ejercicio 3 - TIR'!$E$26-'Ejercicio 3 - TIR'!$C$26)*('Ejercicio 3 - TIR'!$D$26-'Ejercicio 3 - TIR'!$C$26)*X996),'Ejercicio 3 - TIR'!$E$26-SQRT(('Ejercicio 3 - TIR'!$E$26-'Ejercicio 3 - TIR'!$C$26)*('Ejercicio 3 - TIR'!$E$26-'Ejercicio 3 - TIR'!$D$26)*(1-X996)))</f>
        <v>0.235687225475167</v>
      </c>
      <c r="Z996" s="27">
        <f ca="1" t="shared" si="7144"/>
        <v>1.15616347710942</v>
      </c>
      <c r="AA996" s="27">
        <f ca="1" t="shared" si="7145"/>
        <v>1.34108998236083</v>
      </c>
      <c r="AB996" s="27">
        <f ca="1" t="shared" si="7146"/>
        <v>1.60823726171086</v>
      </c>
      <c r="AC996" s="27">
        <f ca="1" t="shared" si="7147"/>
        <v>1.92347697139099</v>
      </c>
      <c r="AD996" s="27">
        <f ca="1" t="shared" si="7148"/>
        <v>2.37681592204351</v>
      </c>
      <c r="AE996" s="26">
        <f ca="1" t="shared" si="7149"/>
        <v>4341.00320143247</v>
      </c>
      <c r="AF996" s="26">
        <f ca="1" t="shared" si="7150"/>
        <v>5035.33974398886</v>
      </c>
      <c r="AG996" s="26">
        <f ca="1" t="shared" si="7151"/>
        <v>6038.38751177669</v>
      </c>
      <c r="AH996" s="26">
        <f ca="1" t="shared" si="7152"/>
        <v>7222.00610554292</v>
      </c>
      <c r="AI996" s="26">
        <f ca="1" t="shared" si="7153"/>
        <v>8924.14068692305</v>
      </c>
      <c r="AJ996" s="28">
        <f ca="1" t="shared" si="7154"/>
        <v>42789.7324565158</v>
      </c>
      <c r="AK996" s="28">
        <f ca="1" t="shared" si="7155"/>
        <v>59934.8249369458</v>
      </c>
      <c r="AL996" s="28">
        <f ca="1" t="shared" si="7156"/>
        <v>59580.6416246032</v>
      </c>
      <c r="AM996" s="28">
        <f ca="1" t="shared" si="7157"/>
        <v>78335.9022042455</v>
      </c>
      <c r="AN996" s="28">
        <f ca="1" t="shared" si="7158"/>
        <v>101277.547204461</v>
      </c>
      <c r="AO996" s="28">
        <f ca="1">C996/'Ejercicio 3 - TIR'!$D$7</f>
        <v>17117.0548302006</v>
      </c>
      <c r="AP996" s="28">
        <f ca="1" t="shared" si="7159"/>
        <v>25672.6776263152</v>
      </c>
      <c r="AQ996" s="28">
        <f ca="1" t="shared" si="7160"/>
        <v>42817.7701067452</v>
      </c>
      <c r="AR996" s="28">
        <f ca="1" t="shared" si="7161"/>
        <v>42463.5867944026</v>
      </c>
      <c r="AS996" s="28">
        <f ca="1" t="shared" si="7162"/>
        <v>61218.8473740449</v>
      </c>
      <c r="AT996" s="28">
        <f ca="1" t="shared" si="7163"/>
        <v>84160.4923742605</v>
      </c>
      <c r="AU996" s="28">
        <f ca="1">AP996*'Ejercicio 3 - TIR'!$D$5</f>
        <v>12836.3388131576</v>
      </c>
      <c r="AV996" s="28">
        <f ca="1">AQ996*'Ejercicio 3 - TIR'!$D$5</f>
        <v>21408.8850533726</v>
      </c>
      <c r="AW996" s="28">
        <f ca="1">AR996*'Ejercicio 3 - TIR'!$D$5</f>
        <v>21231.7933972013</v>
      </c>
      <c r="AX996" s="28">
        <f ca="1">AS996*'Ejercicio 3 - TIR'!$D$5</f>
        <v>30609.4236870225</v>
      </c>
      <c r="AY996" s="28">
        <f ca="1">AT996*'Ejercicio 3 - TIR'!$D$5</f>
        <v>42080.2461871303</v>
      </c>
      <c r="AZ996" s="28">
        <f ca="1" t="shared" ref="AZ996:BD996" si="7410">AJ996-AU996-AE996</f>
        <v>25612.3904419258</v>
      </c>
      <c r="BA996" s="28">
        <f ca="1" t="shared" si="7410"/>
        <v>33490.6001395844</v>
      </c>
      <c r="BB996" s="28">
        <f ca="1" t="shared" si="7410"/>
        <v>32310.4607156252</v>
      </c>
      <c r="BC996" s="28">
        <f ca="1" t="shared" si="7410"/>
        <v>40504.4724116802</v>
      </c>
      <c r="BD996" s="28">
        <f ca="1" t="shared" si="7410"/>
        <v>50273.1603304079</v>
      </c>
      <c r="BE996" s="28">
        <f ca="1" t="shared" ref="BE996:BI996" si="7411">AZ996/Z996</f>
        <v>22152.914314471</v>
      </c>
      <c r="BF996" s="28">
        <f ca="1" t="shared" si="7411"/>
        <v>24972.6719161887</v>
      </c>
      <c r="BG996" s="28">
        <f ca="1" t="shared" si="7411"/>
        <v>20090.6057115311</v>
      </c>
      <c r="BH996" s="28">
        <f ca="1" t="shared" si="7411"/>
        <v>21057.9450724532</v>
      </c>
      <c r="BI996" s="28">
        <f ca="1" t="shared" si="7411"/>
        <v>21151.4740641692</v>
      </c>
      <c r="BJ996" s="28">
        <f ca="1" t="shared" si="7166"/>
        <v>66070.2855609276</v>
      </c>
      <c r="BK996" s="28">
        <f ca="1" t="shared" si="7167"/>
        <v>40684.0884589127</v>
      </c>
      <c r="BL996" s="28">
        <f ca="1" t="shared" si="7168"/>
        <v>106754.37401984</v>
      </c>
      <c r="BM996" s="28">
        <f ca="1">BK996*'Ejercicio 3 - TIR'!$D$5</f>
        <v>20342.0442294564</v>
      </c>
      <c r="BN996" s="28">
        <f ca="1" t="shared" si="7169"/>
        <v>86412.3297903839</v>
      </c>
      <c r="BO996" s="28">
        <f ca="1" t="shared" si="7170"/>
        <v>36356.3408461557</v>
      </c>
      <c r="BP996" s="28">
        <f ca="1" t="shared" si="7171"/>
        <v>-113383.087582059</v>
      </c>
      <c r="BQ996" s="28">
        <f ca="1" t="shared" ref="BQ996:BT996" si="7412">BE996</f>
        <v>22152.914314471</v>
      </c>
      <c r="BR996" s="28">
        <f ca="1" t="shared" si="7412"/>
        <v>24972.6719161887</v>
      </c>
      <c r="BS996" s="28">
        <f ca="1" t="shared" si="7412"/>
        <v>20090.6057115311</v>
      </c>
      <c r="BT996" s="28">
        <f ca="1" t="shared" si="7412"/>
        <v>21057.9450724532</v>
      </c>
      <c r="BU996" s="28">
        <f ca="1" t="shared" si="7173"/>
        <v>57507.814910325</v>
      </c>
      <c r="BV996" s="30">
        <f ca="1" t="shared" si="7174"/>
        <v>7.73934625667296</v>
      </c>
    </row>
    <row r="997" ht="15" customHeight="1" spans="1:74">
      <c r="A997" s="26">
        <v>996</v>
      </c>
      <c r="B997" s="27">
        <f ca="1" t="shared" ref="B997:F997" si="7413">RAND()</f>
        <v>0.834444378059222</v>
      </c>
      <c r="C997" s="28">
        <f ca="1">IF(B997&lt;=('Ejercicio 3 - TIR'!$D$13-'Ejercicio 3 - TIR'!$C$13)/('Ejercicio 3 - TIR'!$E$13-'Ejercicio 3 - TIR'!$C$13),'Ejercicio 3 - TIR'!$C$13+SQRT(('Ejercicio 3 - TIR'!$E$13-'Ejercicio 3 - TIR'!$C$13)*('Ejercicio 3 - TIR'!$D$13-'Ejercicio 3 - TIR'!$C$13)*B997),'Ejercicio 3 - TIR'!$E$13-SQRT(('Ejercicio 3 - TIR'!$E$13-'Ejercicio 3 - TIR'!$C$13)*('Ejercicio 3 - TIR'!$E$13-'Ejercicio 3 - TIR'!$D$13)*(1-B997)))</f>
        <v>85905.0808328343</v>
      </c>
      <c r="D997" s="27">
        <f ca="1" t="shared" si="7413"/>
        <v>0.0767308867276393</v>
      </c>
      <c r="E997" s="28">
        <f ca="1">IF(D997&lt;=('Ejercicio 3 - TIR'!$D$14-'Ejercicio 3 - TIR'!$C$14)/('Ejercicio 3 - TIR'!$E$14-'Ejercicio 3 - TIR'!$C$14),'Ejercicio 3 - TIR'!$C$14+SQRT(('Ejercicio 3 - TIR'!$E$14-'Ejercicio 3 - TIR'!$C$14)*('Ejercicio 3 - TIR'!$D$14-'Ejercicio 3 - TIR'!$C$14)*D997),'Ejercicio 3 - TIR'!$E$14-SQRT(('Ejercicio 3 - TIR'!$E$14-'Ejercicio 3 - TIR'!$C$14)*('Ejercicio 3 - TIR'!$E$14-'Ejercicio 3 - TIR'!$D$14)*(1-D997)))</f>
        <v>27398.9198620573</v>
      </c>
      <c r="F997" s="27">
        <f ca="1" t="shared" si="7413"/>
        <v>0.608056261146872</v>
      </c>
      <c r="G997" s="28">
        <f ca="1">IF(F997&lt;=('Ejercicio 3 - TIR'!$D$18-'Ejercicio 3 - TIR'!$C$18)/('Ejercicio 3 - TIR'!$E$18-'Ejercicio 3 - TIR'!$C$18),'Ejercicio 3 - TIR'!$C$18+SQRT(('Ejercicio 3 - TIR'!$E$18-'Ejercicio 3 - TIR'!$C$18)*('Ejercicio 3 - TIR'!$D$18-'Ejercicio 3 - TIR'!$C$18)*F997),'Ejercicio 3 - TIR'!$E$18-SQRT(('Ejercicio 3 - TIR'!$E$18-'Ejercicio 3 - TIR'!$C$18)*('Ejercicio 3 - TIR'!$E$18-'Ejercicio 3 - TIR'!$D$18)*(1-F997)))</f>
        <v>39550.310946353</v>
      </c>
      <c r="H997" s="27">
        <f ca="1" t="shared" ref="H997:L997" si="7414">RAND()</f>
        <v>0.192153831166282</v>
      </c>
      <c r="I997" s="28">
        <f ca="1">IF(H997&lt;=('Ejercicio 3 - TIR'!$D$18-'Ejercicio 3 - TIR'!$C$18)/('Ejercicio 3 - TIR'!$E$18-'Ejercicio 3 - TIR'!$C$18),'Ejercicio 3 - TIR'!$C$18+SQRT(('Ejercicio 3 - TIR'!$E$18-'Ejercicio 3 - TIR'!$C$18)*('Ejercicio 3 - TIR'!$D$18-'Ejercicio 3 - TIR'!$C$18)*H997),'Ejercicio 3 - TIR'!$E$18-SQRT(('Ejercicio 3 - TIR'!$E$18-'Ejercicio 3 - TIR'!$C$18)*('Ejercicio 3 - TIR'!$E$18-'Ejercicio 3 - TIR'!$D$18)*(1-H997)))</f>
        <v>35368.712571459</v>
      </c>
      <c r="J997" s="27">
        <f ca="1" t="shared" si="7414"/>
        <v>0.116239164836644</v>
      </c>
      <c r="K997" s="28">
        <f ca="1">IF(J997&lt;=('Ejercicio 3 - TIR'!$D$18-'Ejercicio 3 - TIR'!$C$18)/('Ejercicio 3 - TIR'!$E$18-'Ejercicio 3 - TIR'!$C$18),'Ejercicio 3 - TIR'!$C$18+SQRT(('Ejercicio 3 - TIR'!$E$18-'Ejercicio 3 - TIR'!$C$18)*('Ejercicio 3 - TIR'!$D$18-'Ejercicio 3 - TIR'!$C$18)*J997),'Ejercicio 3 - TIR'!$E$18-SQRT(('Ejercicio 3 - TIR'!$E$18-'Ejercicio 3 - TIR'!$C$18)*('Ejercicio 3 - TIR'!$E$18-'Ejercicio 3 - TIR'!$D$18)*(1-J997)))</f>
        <v>34175.628662309</v>
      </c>
      <c r="L997" s="27">
        <f ca="1" t="shared" si="7414"/>
        <v>0.759329623940711</v>
      </c>
      <c r="M997" s="28">
        <f ca="1">IF(L997&lt;=('Ejercicio 3 - TIR'!$D$18-'Ejercicio 3 - TIR'!$C$18)/('Ejercicio 3 - TIR'!$E$18-'Ejercicio 3 - TIR'!$C$18),'Ejercicio 3 - TIR'!$C$18+SQRT(('Ejercicio 3 - TIR'!$E$18-'Ejercicio 3 - TIR'!$C$18)*('Ejercicio 3 - TIR'!$D$18-'Ejercicio 3 - TIR'!$C$18)*L997),'Ejercicio 3 - TIR'!$E$18-SQRT(('Ejercicio 3 - TIR'!$E$18-'Ejercicio 3 - TIR'!$C$18)*('Ejercicio 3 - TIR'!$E$18-'Ejercicio 3 - TIR'!$D$18)*(1-L997)))</f>
        <v>40751.4381016105</v>
      </c>
      <c r="N997" s="27">
        <f ca="1" t="shared" ref="N997:R997" si="7415">RAND()</f>
        <v>0.575823616562767</v>
      </c>
      <c r="O997" s="28">
        <f ca="1">IF(N997&lt;=('Ejercicio 3 - TIR'!$D$18-'Ejercicio 3 - TIR'!$C$18)/('Ejercicio 3 - TIR'!$E$18-'Ejercicio 3 - TIR'!$C$18),'Ejercicio 3 - TIR'!$C$18+SQRT(('Ejercicio 3 - TIR'!$E$18-'Ejercicio 3 - TIR'!$C$18)*('Ejercicio 3 - TIR'!$D$18-'Ejercicio 3 - TIR'!$C$18)*N997),'Ejercicio 3 - TIR'!$E$18-SQRT(('Ejercicio 3 - TIR'!$E$18-'Ejercicio 3 - TIR'!$C$18)*('Ejercicio 3 - TIR'!$E$18-'Ejercicio 3 - TIR'!$D$18)*(1-N997)))</f>
        <v>39293.7367341891</v>
      </c>
      <c r="P997" s="27">
        <f ca="1" t="shared" si="7415"/>
        <v>0.406935405895348</v>
      </c>
      <c r="Q997" s="29">
        <f ca="1">IF(P997&lt;=('Ejercicio 3 - TIR'!$D$22-'Ejercicio 3 - TIR'!$C$22)/('Ejercicio 3 - TIR'!$E$22-'Ejercicio 3 - TIR'!$C$22),'Ejercicio 3 - TIR'!$C$22+SQRT(('Ejercicio 3 - TIR'!$E$22-'Ejercicio 3 - TIR'!$C$22)*('Ejercicio 3 - TIR'!$D$22-'Ejercicio 3 - TIR'!$C$22)*P997),'Ejercicio 3 - TIR'!$E$22-SQRT(('Ejercicio 3 - TIR'!$E$22-'Ejercicio 3 - TIR'!$C$22)*('Ejercicio 3 - TIR'!$E$22-'Ejercicio 3 - TIR'!$D$22)*(1-P997)))</f>
        <v>0.147064436639465</v>
      </c>
      <c r="R997" s="27">
        <f ca="1" t="shared" si="7415"/>
        <v>0.687408067473088</v>
      </c>
      <c r="S997" s="29">
        <f ca="1">IF(R997&lt;=('Ejercicio 3 - TIR'!$D$23-'Ejercicio 3 - TIR'!$C$23)/('Ejercicio 3 - TIR'!$E$23-'Ejercicio 3 - TIR'!$C$23),'Ejercicio 3 - TIR'!$C$23+SQRT(('Ejercicio 3 - TIR'!$E$23-'Ejercicio 3 - TIR'!$C$23)*('Ejercicio 3 - TIR'!$D$23-'Ejercicio 3 - TIR'!$C$23)*R997),'Ejercicio 3 - TIR'!$E$23-SQRT(('Ejercicio 3 - TIR'!$E$23-'Ejercicio 3 - TIR'!$C$23)*('Ejercicio 3 - TIR'!$E$23-'Ejercicio 3 - TIR'!$D$23)*(1-R997)))</f>
        <v>0.156279429211159</v>
      </c>
      <c r="T997" s="27">
        <f ca="1" t="shared" ref="T997:X997" si="7416">RAND()</f>
        <v>0.652083408435894</v>
      </c>
      <c r="U997" s="29">
        <f ca="1">IF(T997&lt;=('Ejercicio 3 - TIR'!$D$24-'Ejercicio 3 - TIR'!$C$24)/('Ejercicio 3 - TIR'!$E$24-'Ejercicio 3 - TIR'!$C$24),'Ejercicio 3 - TIR'!$C$24+SQRT(('Ejercicio 3 - TIR'!$E$24-'Ejercicio 3 - TIR'!$C$24)*('Ejercicio 3 - TIR'!$D$24-'Ejercicio 3 - TIR'!$C$24)*T997),'Ejercicio 3 - TIR'!$E$24-SQRT(('Ejercicio 3 - TIR'!$E$24-'Ejercicio 3 - TIR'!$C$24)*('Ejercicio 3 - TIR'!$E$24-'Ejercicio 3 - TIR'!$D$24)*(1-T997)))</f>
        <v>0.188788360242059</v>
      </c>
      <c r="V997" s="27">
        <f ca="1" t="shared" si="7416"/>
        <v>0.185908897019995</v>
      </c>
      <c r="W997" s="29">
        <f ca="1">IF(V997&lt;=('Ejercicio 3 - TIR'!$D$25-'Ejercicio 3 - TIR'!$C$25)/('Ejercicio 3 - TIR'!$E$25-'Ejercicio 3 - TIR'!$C$25),'Ejercicio 3 - TIR'!$C$25+SQRT(('Ejercicio 3 - TIR'!$E$25-'Ejercicio 3 - TIR'!$C$25)*('Ejercicio 3 - TIR'!$D$25-'Ejercicio 3 - TIR'!$C$25)*V997),'Ejercicio 3 - TIR'!$E$25-SQRT(('Ejercicio 3 - TIR'!$E$25-'Ejercicio 3 - TIR'!$C$25)*('Ejercicio 3 - TIR'!$E$25-'Ejercicio 3 - TIR'!$D$25)*(1-V997)))</f>
        <v>0.196132961781024</v>
      </c>
      <c r="X997" s="27">
        <f ca="1" t="shared" si="7416"/>
        <v>0.421365215711786</v>
      </c>
      <c r="Y997" s="29">
        <f ca="1">IF(X997&lt;=('Ejercicio 3 - TIR'!$D$26-'Ejercicio 3 - TIR'!$C$26)/('Ejercicio 3 - TIR'!$E$26-'Ejercicio 3 - TIR'!$C$26),'Ejercicio 3 - TIR'!$C$26+SQRT(('Ejercicio 3 - TIR'!$E$26-'Ejercicio 3 - TIR'!$C$26)*('Ejercicio 3 - TIR'!$D$26-'Ejercicio 3 - TIR'!$C$26)*X997),'Ejercicio 3 - TIR'!$E$26-SQRT(('Ejercicio 3 - TIR'!$E$26-'Ejercicio 3 - TIR'!$C$26)*('Ejercicio 3 - TIR'!$E$26-'Ejercicio 3 - TIR'!$D$26)*(1-X997)))</f>
        <v>0.224101629405175</v>
      </c>
      <c r="Z997" s="27">
        <f ca="1" t="shared" si="7144"/>
        <v>1.14706443663947</v>
      </c>
      <c r="AA997" s="27">
        <f ca="1" t="shared" si="7145"/>
        <v>1.3263270120659</v>
      </c>
      <c r="AB997" s="27">
        <f ca="1" t="shared" si="7146"/>
        <v>1.57672211381857</v>
      </c>
      <c r="AC997" s="27">
        <f ca="1" t="shared" si="7147"/>
        <v>1.88596929190744</v>
      </c>
      <c r="AD997" s="27">
        <f ca="1" t="shared" si="7148"/>
        <v>2.30861808323203</v>
      </c>
      <c r="AE997" s="26">
        <f ca="1" t="shared" si="7149"/>
        <v>4029.40671404331</v>
      </c>
      <c r="AF997" s="26">
        <f ca="1" t="shared" si="7150"/>
        <v>4659.12009537361</v>
      </c>
      <c r="AG997" s="26">
        <f ca="1" t="shared" si="7151"/>
        <v>5538.70773835001</v>
      </c>
      <c r="AH997" s="26">
        <f ca="1" t="shared" si="7152"/>
        <v>6625.03089151208</v>
      </c>
      <c r="AI997" s="26">
        <f ca="1" t="shared" si="7153"/>
        <v>8109.71110915956</v>
      </c>
      <c r="AJ997" s="28">
        <f ca="1" t="shared" si="7154"/>
        <v>45366.7551445941</v>
      </c>
      <c r="AK997" s="28">
        <f ca="1" t="shared" si="7155"/>
        <v>46910.4788655209</v>
      </c>
      <c r="AL997" s="28">
        <f ca="1" t="shared" si="7156"/>
        <v>53885.4694655144</v>
      </c>
      <c r="AM997" s="28">
        <f ca="1" t="shared" si="7157"/>
        <v>76855.9608607044</v>
      </c>
      <c r="AN997" s="28">
        <f ca="1" t="shared" si="7158"/>
        <v>90714.2311823074</v>
      </c>
      <c r="AO997" s="28">
        <f ca="1">C997/'Ejercicio 3 - TIR'!$D$7</f>
        <v>17181.0161665669</v>
      </c>
      <c r="AP997" s="28">
        <f ca="1" t="shared" si="7159"/>
        <v>28185.7389780273</v>
      </c>
      <c r="AQ997" s="28">
        <f ca="1" t="shared" si="7160"/>
        <v>29729.462698954</v>
      </c>
      <c r="AR997" s="28">
        <f ca="1" t="shared" si="7161"/>
        <v>36704.4532989475</v>
      </c>
      <c r="AS997" s="28">
        <f ca="1" t="shared" si="7162"/>
        <v>59674.9446941376</v>
      </c>
      <c r="AT997" s="28">
        <f ca="1" t="shared" si="7163"/>
        <v>73533.2150157406</v>
      </c>
      <c r="AU997" s="28">
        <f ca="1">AP997*'Ejercicio 3 - TIR'!$D$5</f>
        <v>14092.8694890136</v>
      </c>
      <c r="AV997" s="28">
        <f ca="1">AQ997*'Ejercicio 3 - TIR'!$D$5</f>
        <v>14864.731349477</v>
      </c>
      <c r="AW997" s="28">
        <f ca="1">AR997*'Ejercicio 3 - TIR'!$D$5</f>
        <v>18352.2266494738</v>
      </c>
      <c r="AX997" s="28">
        <f ca="1">AS997*'Ejercicio 3 - TIR'!$D$5</f>
        <v>29837.4723470688</v>
      </c>
      <c r="AY997" s="28">
        <f ca="1">AT997*'Ejercicio 3 - TIR'!$D$5</f>
        <v>36766.6075078703</v>
      </c>
      <c r="AZ997" s="28">
        <f ca="1" t="shared" ref="AZ997:BD997" si="7417">AJ997-AU997-AE997</f>
        <v>27244.4789415372</v>
      </c>
      <c r="BA997" s="28">
        <f ca="1" t="shared" si="7417"/>
        <v>27386.6274206703</v>
      </c>
      <c r="BB997" s="28">
        <f ca="1" t="shared" si="7417"/>
        <v>29994.5350776906</v>
      </c>
      <c r="BC997" s="28">
        <f ca="1" t="shared" si="7417"/>
        <v>40393.4576221236</v>
      </c>
      <c r="BD997" s="28">
        <f ca="1" t="shared" si="7417"/>
        <v>45837.9125652776</v>
      </c>
      <c r="BE997" s="28">
        <f ca="1" t="shared" ref="BE997:BI997" si="7418">AZ997/Z997</f>
        <v>23751.480798546</v>
      </c>
      <c r="BF997" s="28">
        <f ca="1" t="shared" si="7418"/>
        <v>20648.472941837</v>
      </c>
      <c r="BG997" s="28">
        <f ca="1" t="shared" si="7418"/>
        <v>19023.3490193453</v>
      </c>
      <c r="BH997" s="28">
        <f ca="1" t="shared" si="7418"/>
        <v>21417.8766300432</v>
      </c>
      <c r="BI997" s="28">
        <f ca="1" t="shared" si="7418"/>
        <v>19855.1301742839</v>
      </c>
      <c r="BJ997" s="28">
        <f ca="1" t="shared" si="7166"/>
        <v>63253.6418545706</v>
      </c>
      <c r="BK997" s="28">
        <f ca="1" t="shared" si="7167"/>
        <v>39664.4046104381</v>
      </c>
      <c r="BL997" s="28">
        <f ca="1" t="shared" si="7168"/>
        <v>102918.046465009</v>
      </c>
      <c r="BM997" s="28">
        <f ca="1">BK997*'Ejercicio 3 - TIR'!$D$5</f>
        <v>19832.202305219</v>
      </c>
      <c r="BN997" s="28">
        <f ca="1" t="shared" si="7169"/>
        <v>83085.8441597896</v>
      </c>
      <c r="BO997" s="28">
        <f ca="1" t="shared" si="7170"/>
        <v>35989.4279453407</v>
      </c>
      <c r="BP997" s="28">
        <f ca="1" t="shared" si="7171"/>
        <v>-113304.000694892</v>
      </c>
      <c r="BQ997" s="28">
        <f ca="1" t="shared" ref="BQ997:BT997" si="7419">BE997</f>
        <v>23751.480798546</v>
      </c>
      <c r="BR997" s="28">
        <f ca="1" t="shared" si="7419"/>
        <v>20648.472941837</v>
      </c>
      <c r="BS997" s="28">
        <f ca="1" t="shared" si="7419"/>
        <v>19023.3490193453</v>
      </c>
      <c r="BT997" s="28">
        <f ca="1" t="shared" si="7419"/>
        <v>21417.8766300432</v>
      </c>
      <c r="BU997" s="28">
        <f ca="1" t="shared" si="7173"/>
        <v>55844.5581196246</v>
      </c>
      <c r="BV997" s="30">
        <f ca="1" t="shared" si="7174"/>
        <v>6.60204048709394</v>
      </c>
    </row>
    <row r="998" ht="15" customHeight="1" spans="1:74">
      <c r="A998" s="26">
        <v>997</v>
      </c>
      <c r="B998" s="27">
        <f ca="1" t="shared" ref="B998:F998" si="7420">RAND()</f>
        <v>0.0664793912184665</v>
      </c>
      <c r="C998" s="28">
        <f ca="1">IF(B998&lt;=('Ejercicio 3 - TIR'!$D$13-'Ejercicio 3 - TIR'!$C$13)/('Ejercicio 3 - TIR'!$E$13-'Ejercicio 3 - TIR'!$C$13),'Ejercicio 3 - TIR'!$C$13+SQRT(('Ejercicio 3 - TIR'!$E$13-'Ejercicio 3 - TIR'!$C$13)*('Ejercicio 3 - TIR'!$D$13-'Ejercicio 3 - TIR'!$C$13)*B998),'Ejercicio 3 - TIR'!$E$13-SQRT(('Ejercicio 3 - TIR'!$E$13-'Ejercicio 3 - TIR'!$C$13)*('Ejercicio 3 - TIR'!$E$13-'Ejercicio 3 - TIR'!$D$13)*(1-B998)))</f>
        <v>65156.7195470945</v>
      </c>
      <c r="D998" s="27">
        <f ca="1" t="shared" si="7420"/>
        <v>0.25821888792213</v>
      </c>
      <c r="E998" s="28">
        <f ca="1">IF(D998&lt;=('Ejercicio 3 - TIR'!$D$14-'Ejercicio 3 - TIR'!$C$14)/('Ejercicio 3 - TIR'!$E$14-'Ejercicio 3 - TIR'!$C$14),'Ejercicio 3 - TIR'!$C$14+SQRT(('Ejercicio 3 - TIR'!$E$14-'Ejercicio 3 - TIR'!$C$14)*('Ejercicio 3 - TIR'!$D$14-'Ejercicio 3 - TIR'!$C$14)*D998),'Ejercicio 3 - TIR'!$E$14-SQRT(('Ejercicio 3 - TIR'!$E$14-'Ejercicio 3 - TIR'!$C$14)*('Ejercicio 3 - TIR'!$E$14-'Ejercicio 3 - TIR'!$D$14)*(1-D998)))</f>
        <v>29400.72909802</v>
      </c>
      <c r="F998" s="27">
        <f ca="1" t="shared" si="7420"/>
        <v>0.692426787746533</v>
      </c>
      <c r="G998" s="28">
        <f ca="1">IF(F998&lt;=('Ejercicio 3 - TIR'!$D$18-'Ejercicio 3 - TIR'!$C$18)/('Ejercicio 3 - TIR'!$E$18-'Ejercicio 3 - TIR'!$C$18),'Ejercicio 3 - TIR'!$C$18+SQRT(('Ejercicio 3 - TIR'!$E$18-'Ejercicio 3 - TIR'!$C$18)*('Ejercicio 3 - TIR'!$D$18-'Ejercicio 3 - TIR'!$C$18)*F998),'Ejercicio 3 - TIR'!$E$18-SQRT(('Ejercicio 3 - TIR'!$E$18-'Ejercicio 3 - TIR'!$C$18)*('Ejercicio 3 - TIR'!$E$18-'Ejercicio 3 - TIR'!$D$18)*(1-F998)))</f>
        <v>40197.0851642976</v>
      </c>
      <c r="H998" s="27">
        <f ca="1" t="shared" ref="H998:L998" si="7421">RAND()</f>
        <v>0.639484443888135</v>
      </c>
      <c r="I998" s="28">
        <f ca="1">IF(H998&lt;=('Ejercicio 3 - TIR'!$D$18-'Ejercicio 3 - TIR'!$C$18)/('Ejercicio 3 - TIR'!$E$18-'Ejercicio 3 - TIR'!$C$18),'Ejercicio 3 - TIR'!$C$18+SQRT(('Ejercicio 3 - TIR'!$E$18-'Ejercicio 3 - TIR'!$C$18)*('Ejercicio 3 - TIR'!$D$18-'Ejercicio 3 - TIR'!$C$18)*H998),'Ejercicio 3 - TIR'!$E$18-SQRT(('Ejercicio 3 - TIR'!$E$18-'Ejercicio 3 - TIR'!$C$18)*('Ejercicio 3 - TIR'!$E$18-'Ejercicio 3 - TIR'!$D$18)*(1-H998)))</f>
        <v>39794.0117716501</v>
      </c>
      <c r="J998" s="27">
        <f ca="1" t="shared" si="7421"/>
        <v>0.466576281193199</v>
      </c>
      <c r="K998" s="28">
        <f ca="1">IF(J998&lt;=('Ejercicio 3 - TIR'!$D$18-'Ejercicio 3 - TIR'!$C$18)/('Ejercicio 3 - TIR'!$E$18-'Ejercicio 3 - TIR'!$C$18),'Ejercicio 3 - TIR'!$C$18+SQRT(('Ejercicio 3 - TIR'!$E$18-'Ejercicio 3 - TIR'!$C$18)*('Ejercicio 3 - TIR'!$D$18-'Ejercicio 3 - TIR'!$C$18)*J998),'Ejercicio 3 - TIR'!$E$18-SQRT(('Ejercicio 3 - TIR'!$E$18-'Ejercicio 3 - TIR'!$C$18)*('Ejercicio 3 - TIR'!$E$18-'Ejercicio 3 - TIR'!$D$18)*(1-J998)))</f>
        <v>38365.7899913266</v>
      </c>
      <c r="L998" s="27">
        <f ca="1" t="shared" si="7421"/>
        <v>0.378558385392115</v>
      </c>
      <c r="M998" s="28">
        <f ca="1">IF(L998&lt;=('Ejercicio 3 - TIR'!$D$18-'Ejercicio 3 - TIR'!$C$18)/('Ejercicio 3 - TIR'!$E$18-'Ejercicio 3 - TIR'!$C$18),'Ejercicio 3 - TIR'!$C$18+SQRT(('Ejercicio 3 - TIR'!$E$18-'Ejercicio 3 - TIR'!$C$18)*('Ejercicio 3 - TIR'!$D$18-'Ejercicio 3 - TIR'!$C$18)*L998),'Ejercicio 3 - TIR'!$E$18-SQRT(('Ejercicio 3 - TIR'!$E$18-'Ejercicio 3 - TIR'!$C$18)*('Ejercicio 3 - TIR'!$E$18-'Ejercicio 3 - TIR'!$D$18)*(1-L998)))</f>
        <v>37535.4998380212</v>
      </c>
      <c r="N998" s="27">
        <f ca="1" t="shared" ref="N998:R998" si="7422">RAND()</f>
        <v>0.730423870612364</v>
      </c>
      <c r="O998" s="28">
        <f ca="1">IF(N998&lt;=('Ejercicio 3 - TIR'!$D$18-'Ejercicio 3 - TIR'!$C$18)/('Ejercicio 3 - TIR'!$E$18-'Ejercicio 3 - TIR'!$C$18),'Ejercicio 3 - TIR'!$C$18+SQRT(('Ejercicio 3 - TIR'!$E$18-'Ejercicio 3 - TIR'!$C$18)*('Ejercicio 3 - TIR'!$D$18-'Ejercicio 3 - TIR'!$C$18)*N998),'Ejercicio 3 - TIR'!$E$18-SQRT(('Ejercicio 3 - TIR'!$E$18-'Ejercicio 3 - TIR'!$C$18)*('Ejercicio 3 - TIR'!$E$18-'Ejercicio 3 - TIR'!$D$18)*(1-N998)))</f>
        <v>40503.5336425063</v>
      </c>
      <c r="P998" s="27">
        <f ca="1" t="shared" si="7422"/>
        <v>0.763515944701551</v>
      </c>
      <c r="Q998" s="29">
        <f ca="1">IF(P998&lt;=('Ejercicio 3 - TIR'!$D$22-'Ejercicio 3 - TIR'!$C$22)/('Ejercicio 3 - TIR'!$E$22-'Ejercicio 3 - TIR'!$C$22),'Ejercicio 3 - TIR'!$C$22+SQRT(('Ejercicio 3 - TIR'!$E$22-'Ejercicio 3 - TIR'!$C$22)*('Ejercicio 3 - TIR'!$D$22-'Ejercicio 3 - TIR'!$C$22)*P998),'Ejercicio 3 - TIR'!$E$22-SQRT(('Ejercicio 3 - TIR'!$E$22-'Ejercicio 3 - TIR'!$C$22)*('Ejercicio 3 - TIR'!$E$22-'Ejercicio 3 - TIR'!$D$22)*(1-P998)))</f>
        <v>0.15936819689079</v>
      </c>
      <c r="R998" s="27">
        <f ca="1" t="shared" si="7422"/>
        <v>0.665265702425701</v>
      </c>
      <c r="S998" s="29">
        <f ca="1">IF(R998&lt;=('Ejercicio 3 - TIR'!$D$23-'Ejercicio 3 - TIR'!$C$23)/('Ejercicio 3 - TIR'!$E$23-'Ejercicio 3 - TIR'!$C$23),'Ejercicio 3 - TIR'!$C$23+SQRT(('Ejercicio 3 - TIR'!$E$23-'Ejercicio 3 - TIR'!$C$23)*('Ejercicio 3 - TIR'!$D$23-'Ejercicio 3 - TIR'!$C$23)*R998),'Ejercicio 3 - TIR'!$E$23-SQRT(('Ejercicio 3 - TIR'!$E$23-'Ejercicio 3 - TIR'!$C$23)*('Ejercicio 3 - TIR'!$E$23-'Ejercicio 3 - TIR'!$D$23)*(1-R998)))</f>
        <v>0.155453681831408</v>
      </c>
      <c r="T998" s="27">
        <f ca="1" t="shared" ref="T998:X998" si="7423">RAND()</f>
        <v>0.766516308943524</v>
      </c>
      <c r="U998" s="29">
        <f ca="1">IF(T998&lt;=('Ejercicio 3 - TIR'!$D$24-'Ejercicio 3 - TIR'!$C$24)/('Ejercicio 3 - TIR'!$E$24-'Ejercicio 3 - TIR'!$C$24),'Ejercicio 3 - TIR'!$C$24+SQRT(('Ejercicio 3 - TIR'!$E$24-'Ejercicio 3 - TIR'!$C$24)*('Ejercicio 3 - TIR'!$D$24-'Ejercicio 3 - TIR'!$C$24)*T998),'Ejercicio 3 - TIR'!$E$24-SQRT(('Ejercicio 3 - TIR'!$E$24-'Ejercicio 3 - TIR'!$C$24)*('Ejercicio 3 - TIR'!$E$24-'Ejercicio 3 - TIR'!$D$24)*(1-T998)))</f>
        <v>0.194431379877707</v>
      </c>
      <c r="V998" s="27">
        <f ca="1" t="shared" si="7423"/>
        <v>0.320620457565229</v>
      </c>
      <c r="W998" s="29">
        <f ca="1">IF(V998&lt;=('Ejercicio 3 - TIR'!$D$25-'Ejercicio 3 - TIR'!$C$25)/('Ejercicio 3 - TIR'!$E$25-'Ejercicio 3 - TIR'!$C$25),'Ejercicio 3 - TIR'!$C$25+SQRT(('Ejercicio 3 - TIR'!$E$25-'Ejercicio 3 - TIR'!$C$25)*('Ejercicio 3 - TIR'!$D$25-'Ejercicio 3 - TIR'!$C$25)*V998),'Ejercicio 3 - TIR'!$E$25-SQRT(('Ejercicio 3 - TIR'!$E$25-'Ejercicio 3 - TIR'!$C$25)*('Ejercicio 3 - TIR'!$E$25-'Ejercicio 3 - TIR'!$D$25)*(1-V998)))</f>
        <v>0.201237018153914</v>
      </c>
      <c r="X998" s="27">
        <f ca="1" t="shared" si="7423"/>
        <v>0.962511248093863</v>
      </c>
      <c r="Y998" s="29">
        <f ca="1">IF(X998&lt;=('Ejercicio 3 - TIR'!$D$26-'Ejercicio 3 - TIR'!$C$26)/('Ejercicio 3 - TIR'!$E$26-'Ejercicio 3 - TIR'!$C$26),'Ejercicio 3 - TIR'!$C$26+SQRT(('Ejercicio 3 - TIR'!$E$26-'Ejercicio 3 - TIR'!$C$26)*('Ejercicio 3 - TIR'!$D$26-'Ejercicio 3 - TIR'!$C$26)*X998),'Ejercicio 3 - TIR'!$E$26-SQRT(('Ejercicio 3 - TIR'!$E$26-'Ejercicio 3 - TIR'!$C$26)*('Ejercicio 3 - TIR'!$E$26-'Ejercicio 3 - TIR'!$D$26)*(1-X998)))</f>
        <v>0.265771884865059</v>
      </c>
      <c r="Z998" s="27">
        <f ca="1" t="shared" si="7144"/>
        <v>1.15936819689079</v>
      </c>
      <c r="AA998" s="27">
        <f ca="1" t="shared" si="7145"/>
        <v>1.3395962516957</v>
      </c>
      <c r="AB998" s="27">
        <f ca="1" t="shared" si="7146"/>
        <v>1.6000557993919</v>
      </c>
      <c r="AC998" s="27">
        <f ca="1" t="shared" si="7147"/>
        <v>1.92204625734141</v>
      </c>
      <c r="AD998" s="27">
        <f ca="1" t="shared" si="7148"/>
        <v>2.43287211395287</v>
      </c>
      <c r="AE998" s="26">
        <f ca="1" t="shared" si="7149"/>
        <v>4685.54118362603</v>
      </c>
      <c r="AF998" s="26">
        <f ca="1" t="shared" si="7150"/>
        <v>5413.92581199339</v>
      </c>
      <c r="AG998" s="26">
        <f ca="1" t="shared" si="7151"/>
        <v>6466.56287817479</v>
      </c>
      <c r="AH998" s="26">
        <f ca="1" t="shared" si="7152"/>
        <v>7767.87470948348</v>
      </c>
      <c r="AI998" s="26">
        <f ca="1" t="shared" si="7153"/>
        <v>9832.35741241853</v>
      </c>
      <c r="AJ998" s="28">
        <f ca="1" t="shared" si="7154"/>
        <v>46603.2221471973</v>
      </c>
      <c r="AK998" s="28">
        <f ca="1" t="shared" si="7155"/>
        <v>53307.9090092372</v>
      </c>
      <c r="AL998" s="28">
        <f ca="1" t="shared" si="7156"/>
        <v>61387.404773874</v>
      </c>
      <c r="AM998" s="28">
        <f ca="1" t="shared" si="7157"/>
        <v>72144.9669811077</v>
      </c>
      <c r="AN998" s="28">
        <f ca="1" t="shared" si="7158"/>
        <v>98539.9175154053</v>
      </c>
      <c r="AO998" s="28">
        <f ca="1">C998/'Ejercicio 3 - TIR'!$D$7</f>
        <v>13031.3439094189</v>
      </c>
      <c r="AP998" s="28">
        <f ca="1" t="shared" si="7159"/>
        <v>33571.8782377784</v>
      </c>
      <c r="AQ998" s="28">
        <f ca="1" t="shared" si="7160"/>
        <v>40276.5650998183</v>
      </c>
      <c r="AR998" s="28">
        <f ca="1" t="shared" si="7161"/>
        <v>48356.0608644551</v>
      </c>
      <c r="AS998" s="28">
        <f ca="1" t="shared" si="7162"/>
        <v>59113.6230716888</v>
      </c>
      <c r="AT998" s="28">
        <f ca="1" t="shared" si="7163"/>
        <v>85508.5736059864</v>
      </c>
      <c r="AU998" s="28">
        <f ca="1">AP998*'Ejercicio 3 - TIR'!$D$5</f>
        <v>16785.9391188892</v>
      </c>
      <c r="AV998" s="28">
        <f ca="1">AQ998*'Ejercicio 3 - TIR'!$D$5</f>
        <v>20138.2825499091</v>
      </c>
      <c r="AW998" s="28">
        <f ca="1">AR998*'Ejercicio 3 - TIR'!$D$5</f>
        <v>24178.0304322275</v>
      </c>
      <c r="AX998" s="28">
        <f ca="1">AS998*'Ejercicio 3 - TIR'!$D$5</f>
        <v>29556.8115358444</v>
      </c>
      <c r="AY998" s="28">
        <f ca="1">AT998*'Ejercicio 3 - TIR'!$D$5</f>
        <v>42754.2868029932</v>
      </c>
      <c r="AZ998" s="28">
        <f ca="1" t="shared" ref="AZ998:BD998" si="7424">AJ998-AU998-AE998</f>
        <v>25131.7418446821</v>
      </c>
      <c r="BA998" s="28">
        <f ca="1" t="shared" si="7424"/>
        <v>27755.7006473347</v>
      </c>
      <c r="BB998" s="28">
        <f ca="1" t="shared" si="7424"/>
        <v>30742.8114634716</v>
      </c>
      <c r="BC998" s="28">
        <f ca="1" t="shared" si="7424"/>
        <v>34820.2807357798</v>
      </c>
      <c r="BD998" s="28">
        <f ca="1" t="shared" si="7424"/>
        <v>45953.2732999936</v>
      </c>
      <c r="BE998" s="28">
        <f ca="1" t="shared" ref="BE998:BI998" si="7425">AZ998/Z998</f>
        <v>21677.1012971381</v>
      </c>
      <c r="BF998" s="28">
        <f ca="1" t="shared" si="7425"/>
        <v>20719.4523067682</v>
      </c>
      <c r="BG998" s="28">
        <f ca="1" t="shared" si="7425"/>
        <v>19213.587098122</v>
      </c>
      <c r="BH998" s="28">
        <f ca="1" t="shared" si="7425"/>
        <v>18116.2553204851</v>
      </c>
      <c r="BI998" s="28">
        <f ca="1" t="shared" si="7425"/>
        <v>18888.4870012053</v>
      </c>
      <c r="BJ998" s="28">
        <f ca="1" t="shared" si="7166"/>
        <v>71528.2139524554</v>
      </c>
      <c r="BK998" s="28">
        <f ca="1" t="shared" si="7167"/>
        <v>31703.5932045548</v>
      </c>
      <c r="BL998" s="28">
        <f ca="1" t="shared" si="7168"/>
        <v>103231.80715701</v>
      </c>
      <c r="BM998" s="28">
        <f ca="1">BK998*'Ejercicio 3 - TIR'!$D$5</f>
        <v>15851.7966022774</v>
      </c>
      <c r="BN998" s="28">
        <f ca="1" t="shared" si="7169"/>
        <v>87380.0105547328</v>
      </c>
      <c r="BO998" s="28">
        <f ca="1" t="shared" si="7170"/>
        <v>35916.4010527294</v>
      </c>
      <c r="BP998" s="28">
        <f ca="1" t="shared" si="7171"/>
        <v>-94557.4486451145</v>
      </c>
      <c r="BQ998" s="28">
        <f ca="1" t="shared" ref="BQ998:BT998" si="7426">BE998</f>
        <v>21677.1012971381</v>
      </c>
      <c r="BR998" s="28">
        <f ca="1" t="shared" si="7426"/>
        <v>20719.4523067682</v>
      </c>
      <c r="BS998" s="28">
        <f ca="1" t="shared" si="7426"/>
        <v>19213.587098122</v>
      </c>
      <c r="BT998" s="28">
        <f ca="1" t="shared" si="7426"/>
        <v>18116.2553204851</v>
      </c>
      <c r="BU998" s="28">
        <f ca="1" t="shared" si="7173"/>
        <v>54804.8880539347</v>
      </c>
      <c r="BV998" s="30">
        <f ca="1" t="shared" si="7174"/>
        <v>11.1071762298395</v>
      </c>
    </row>
    <row r="999" ht="15" customHeight="1" spans="1:74">
      <c r="A999" s="26">
        <v>998</v>
      </c>
      <c r="B999" s="27">
        <f ca="1" t="shared" ref="B999:F999" si="7427">RAND()</f>
        <v>0.0615879516864393</v>
      </c>
      <c r="C999" s="28">
        <f ca="1">IF(B999&lt;=('Ejercicio 3 - TIR'!$D$13-'Ejercicio 3 - TIR'!$C$13)/('Ejercicio 3 - TIR'!$E$13-'Ejercicio 3 - TIR'!$C$13),'Ejercicio 3 - TIR'!$C$13+SQRT(('Ejercicio 3 - TIR'!$E$13-'Ejercicio 3 - TIR'!$C$13)*('Ejercicio 3 - TIR'!$D$13-'Ejercicio 3 - TIR'!$C$13)*B999),'Ejercicio 3 - TIR'!$E$13-SQRT(('Ejercicio 3 - TIR'!$E$13-'Ejercicio 3 - TIR'!$C$13)*('Ejercicio 3 - TIR'!$E$13-'Ejercicio 3 - TIR'!$D$13)*(1-B999)))</f>
        <v>64963.38399427</v>
      </c>
      <c r="D999" s="27">
        <f ca="1" t="shared" si="7427"/>
        <v>0.89611645628788</v>
      </c>
      <c r="E999" s="28">
        <f ca="1">IF(D999&lt;=('Ejercicio 3 - TIR'!$D$14-'Ejercicio 3 - TIR'!$C$14)/('Ejercicio 3 - TIR'!$E$14-'Ejercicio 3 - TIR'!$C$14),'Ejercicio 3 - TIR'!$C$14+SQRT(('Ejercicio 3 - TIR'!$E$14-'Ejercicio 3 - TIR'!$C$14)*('Ejercicio 3 - TIR'!$D$14-'Ejercicio 3 - TIR'!$C$14)*D999),'Ejercicio 3 - TIR'!$E$14-SQRT(('Ejercicio 3 - TIR'!$E$14-'Ejercicio 3 - TIR'!$C$14)*('Ejercicio 3 - TIR'!$E$14-'Ejercicio 3 - TIR'!$D$14)*(1-D999)))</f>
        <v>36052.5284602903</v>
      </c>
      <c r="F999" s="27">
        <f ca="1" t="shared" si="7427"/>
        <v>0.800484378205888</v>
      </c>
      <c r="G999" s="28">
        <f ca="1">IF(F999&lt;=('Ejercicio 3 - TIR'!$D$18-'Ejercicio 3 - TIR'!$C$18)/('Ejercicio 3 - TIR'!$E$18-'Ejercicio 3 - TIR'!$C$18),'Ejercicio 3 - TIR'!$C$18+SQRT(('Ejercicio 3 - TIR'!$E$18-'Ejercicio 3 - TIR'!$C$18)*('Ejercicio 3 - TIR'!$D$18-'Ejercicio 3 - TIR'!$C$18)*F999),'Ejercicio 3 - TIR'!$E$18-SQRT(('Ejercicio 3 - TIR'!$E$18-'Ejercicio 3 - TIR'!$C$18)*('Ejercicio 3 - TIR'!$E$18-'Ejercicio 3 - TIR'!$D$18)*(1-F999)))</f>
        <v>41131.7094686983</v>
      </c>
      <c r="H999" s="27">
        <f ca="1" t="shared" ref="H999:L999" si="7428">RAND()</f>
        <v>0.956766053966699</v>
      </c>
      <c r="I999" s="28">
        <f ca="1">IF(H999&lt;=('Ejercicio 3 - TIR'!$D$18-'Ejercicio 3 - TIR'!$C$18)/('Ejercicio 3 - TIR'!$E$18-'Ejercicio 3 - TIR'!$C$18),'Ejercicio 3 - TIR'!$C$18+SQRT(('Ejercicio 3 - TIR'!$E$18-'Ejercicio 3 - TIR'!$C$18)*('Ejercicio 3 - TIR'!$D$18-'Ejercicio 3 - TIR'!$C$18)*H999),'Ejercicio 3 - TIR'!$E$18-SQRT(('Ejercicio 3 - TIR'!$E$18-'Ejercicio 3 - TIR'!$C$18)*('Ejercicio 3 - TIR'!$E$18-'Ejercicio 3 - TIR'!$D$18)*(1-H999)))</f>
        <v>43199.2929298474</v>
      </c>
      <c r="J999" s="27">
        <f ca="1" t="shared" si="7428"/>
        <v>0.525925740633095</v>
      </c>
      <c r="K999" s="28">
        <f ca="1">IF(J999&lt;=('Ejercicio 3 - TIR'!$D$18-'Ejercicio 3 - TIR'!$C$18)/('Ejercicio 3 - TIR'!$E$18-'Ejercicio 3 - TIR'!$C$18),'Ejercicio 3 - TIR'!$C$18+SQRT(('Ejercicio 3 - TIR'!$E$18-'Ejercicio 3 - TIR'!$C$18)*('Ejercicio 3 - TIR'!$D$18-'Ejercicio 3 - TIR'!$C$18)*J999),'Ejercicio 3 - TIR'!$E$18-SQRT(('Ejercicio 3 - TIR'!$E$18-'Ejercicio 3 - TIR'!$C$18)*('Ejercicio 3 - TIR'!$E$18-'Ejercicio 3 - TIR'!$D$18)*(1-J999)))</f>
        <v>38881.9401650182</v>
      </c>
      <c r="L999" s="27">
        <f ca="1" t="shared" si="7428"/>
        <v>0.149933742576997</v>
      </c>
      <c r="M999" s="28">
        <f ca="1">IF(L999&lt;=('Ejercicio 3 - TIR'!$D$18-'Ejercicio 3 - TIR'!$C$18)/('Ejercicio 3 - TIR'!$E$18-'Ejercicio 3 - TIR'!$C$18),'Ejercicio 3 - TIR'!$C$18+SQRT(('Ejercicio 3 - TIR'!$E$18-'Ejercicio 3 - TIR'!$C$18)*('Ejercicio 3 - TIR'!$D$18-'Ejercicio 3 - TIR'!$C$18)*L999),'Ejercicio 3 - TIR'!$E$18-SQRT(('Ejercicio 3 - TIR'!$E$18-'Ejercicio 3 - TIR'!$C$18)*('Ejercicio 3 - TIR'!$E$18-'Ejercicio 3 - TIR'!$D$18)*(1-L999)))</f>
        <v>34742.3687526962</v>
      </c>
      <c r="N999" s="27">
        <f ca="1" t="shared" ref="N999:R999" si="7429">RAND()</f>
        <v>0.310264316583264</v>
      </c>
      <c r="O999" s="28">
        <f ca="1">IF(N999&lt;=('Ejercicio 3 - TIR'!$D$18-'Ejercicio 3 - TIR'!$C$18)/('Ejercicio 3 - TIR'!$E$18-'Ejercicio 3 - TIR'!$C$18),'Ejercicio 3 - TIR'!$C$18+SQRT(('Ejercicio 3 - TIR'!$E$18-'Ejercicio 3 - TIR'!$C$18)*('Ejercicio 3 - TIR'!$D$18-'Ejercicio 3 - TIR'!$C$18)*N999),'Ejercicio 3 - TIR'!$E$18-SQRT(('Ejercicio 3 - TIR'!$E$18-'Ejercicio 3 - TIR'!$C$18)*('Ejercicio 3 - TIR'!$E$18-'Ejercicio 3 - TIR'!$D$18)*(1-N999)))</f>
        <v>36821.997323914</v>
      </c>
      <c r="P999" s="27">
        <f ca="1" t="shared" si="7429"/>
        <v>0.0788005501070013</v>
      </c>
      <c r="Q999" s="29">
        <f ca="1">IF(P999&lt;=('Ejercicio 3 - TIR'!$D$22-'Ejercicio 3 - TIR'!$C$22)/('Ejercicio 3 - TIR'!$E$22-'Ejercicio 3 - TIR'!$C$22),'Ejercicio 3 - TIR'!$C$22+SQRT(('Ejercicio 3 - TIR'!$E$22-'Ejercicio 3 - TIR'!$C$22)*('Ejercicio 3 - TIR'!$D$22-'Ejercicio 3 - TIR'!$C$22)*P999),'Ejercicio 3 - TIR'!$E$22-SQRT(('Ejercicio 3 - TIR'!$E$22-'Ejercicio 3 - TIR'!$C$22)*('Ejercicio 3 - TIR'!$E$22-'Ejercicio 3 - TIR'!$D$22)*(1-P999)))</f>
        <v>0.13190970151568</v>
      </c>
      <c r="R999" s="27">
        <f ca="1" t="shared" si="7429"/>
        <v>0.95406415548848</v>
      </c>
      <c r="S999" s="29">
        <f ca="1">IF(R999&lt;=('Ejercicio 3 - TIR'!$D$23-'Ejercicio 3 - TIR'!$C$23)/('Ejercicio 3 - TIR'!$E$23-'Ejercicio 3 - TIR'!$C$23),'Ejercicio 3 - TIR'!$C$23+SQRT(('Ejercicio 3 - TIR'!$E$23-'Ejercicio 3 - TIR'!$C$23)*('Ejercicio 3 - TIR'!$D$23-'Ejercicio 3 - TIR'!$C$23)*R999),'Ejercicio 3 - TIR'!$E$23-SQRT(('Ejercicio 3 - TIR'!$E$23-'Ejercicio 3 - TIR'!$C$23)*('Ejercicio 3 - TIR'!$E$23-'Ejercicio 3 - TIR'!$D$23)*(1-R999)))</f>
        <v>0.170906897112606</v>
      </c>
      <c r="T999" s="27">
        <f ca="1" t="shared" ref="T999:X999" si="7430">RAND()</f>
        <v>0.0430191695266318</v>
      </c>
      <c r="U999" s="29">
        <f ca="1">IF(T999&lt;=('Ejercicio 3 - TIR'!$D$24-'Ejercicio 3 - TIR'!$C$24)/('Ejercicio 3 - TIR'!$E$24-'Ejercicio 3 - TIR'!$C$24),'Ejercicio 3 - TIR'!$C$24+SQRT(('Ejercicio 3 - TIR'!$E$24-'Ejercicio 3 - TIR'!$C$24)*('Ejercicio 3 - TIR'!$D$24-'Ejercicio 3 - TIR'!$C$24)*T999),'Ejercicio 3 - TIR'!$E$24-SQRT(('Ejercicio 3 - TIR'!$E$24-'Ejercicio 3 - TIR'!$C$24)*('Ejercicio 3 - TIR'!$E$24-'Ejercicio 3 - TIR'!$D$24)*(1-T999)))</f>
        <v>0.159504749129037</v>
      </c>
      <c r="V999" s="27">
        <f ca="1" t="shared" si="7430"/>
        <v>0.518563548933085</v>
      </c>
      <c r="W999" s="29">
        <f ca="1">IF(V999&lt;=('Ejercicio 3 - TIR'!$D$25-'Ejercicio 3 - TIR'!$C$25)/('Ejercicio 3 - TIR'!$E$25-'Ejercicio 3 - TIR'!$C$25),'Ejercicio 3 - TIR'!$C$25+SQRT(('Ejercicio 3 - TIR'!$E$25-'Ejercicio 3 - TIR'!$C$25)*('Ejercicio 3 - TIR'!$D$25-'Ejercicio 3 - TIR'!$C$25)*V999),'Ejercicio 3 - TIR'!$E$25-SQRT(('Ejercicio 3 - TIR'!$E$25-'Ejercicio 3 - TIR'!$C$25)*('Ejercicio 3 - TIR'!$E$25-'Ejercicio 3 - TIR'!$D$25)*(1-V999)))</f>
        <v>0.208950912571237</v>
      </c>
      <c r="X999" s="27">
        <f ca="1" t="shared" si="7430"/>
        <v>0.640548823462165</v>
      </c>
      <c r="Y999" s="29">
        <f ca="1">IF(X999&lt;=('Ejercicio 3 - TIR'!$D$26-'Ejercicio 3 - TIR'!$C$26)/('Ejercicio 3 - TIR'!$E$26-'Ejercicio 3 - TIR'!$C$26),'Ejercicio 3 - TIR'!$C$26+SQRT(('Ejercicio 3 - TIR'!$E$26-'Ejercicio 3 - TIR'!$C$26)*('Ejercicio 3 - TIR'!$D$26-'Ejercicio 3 - TIR'!$C$26)*X999),'Ejercicio 3 - TIR'!$E$26-SQRT(('Ejercicio 3 - TIR'!$E$26-'Ejercicio 3 - TIR'!$C$26)*('Ejercicio 3 - TIR'!$E$26-'Ejercicio 3 - TIR'!$D$26)*(1-X999)))</f>
        <v>0.235942805884801</v>
      </c>
      <c r="Z999" s="27">
        <f ca="1" t="shared" si="7144"/>
        <v>1.13190970151568</v>
      </c>
      <c r="AA999" s="27">
        <f ca="1" t="shared" si="7145"/>
        <v>1.32536087641338</v>
      </c>
      <c r="AB999" s="27">
        <f ca="1" t="shared" si="7146"/>
        <v>1.53676223051114</v>
      </c>
      <c r="AC999" s="27">
        <f ca="1" t="shared" si="7147"/>
        <v>1.85787010098145</v>
      </c>
      <c r="AD999" s="27">
        <f ca="1" t="shared" si="7148"/>
        <v>2.29622118557649</v>
      </c>
      <c r="AE999" s="26">
        <f ca="1" t="shared" si="7149"/>
        <v>4755.67826808247</v>
      </c>
      <c r="AF999" s="26">
        <f ca="1" t="shared" si="7150"/>
        <v>5568.4564845463</v>
      </c>
      <c r="AG999" s="26">
        <f ca="1" t="shared" si="7151"/>
        <v>6456.65173914981</v>
      </c>
      <c r="AH999" s="26">
        <f ca="1" t="shared" si="7152"/>
        <v>7805.77501219984</v>
      </c>
      <c r="AI999" s="26">
        <f ca="1" t="shared" si="7153"/>
        <v>9647.49147068373</v>
      </c>
      <c r="AJ999" s="28">
        <f ca="1" t="shared" si="7154"/>
        <v>46557.380987544</v>
      </c>
      <c r="AK999" s="28">
        <f ca="1" t="shared" si="7155"/>
        <v>57254.6527379409</v>
      </c>
      <c r="AL999" s="28">
        <f ca="1" t="shared" si="7156"/>
        <v>59752.2970945941</v>
      </c>
      <c r="AM999" s="28">
        <f ca="1" t="shared" si="7157"/>
        <v>64546.8081429065</v>
      </c>
      <c r="AN999" s="28">
        <f ca="1" t="shared" si="7158"/>
        <v>84551.4503504123</v>
      </c>
      <c r="AO999" s="28">
        <f ca="1">C999/'Ejercicio 3 - TIR'!$D$7</f>
        <v>12992.676798854</v>
      </c>
      <c r="AP999" s="28">
        <f ca="1" t="shared" si="7159"/>
        <v>33564.70418869</v>
      </c>
      <c r="AQ999" s="28">
        <f ca="1" t="shared" si="7160"/>
        <v>44261.9759390869</v>
      </c>
      <c r="AR999" s="28">
        <f ca="1" t="shared" si="7161"/>
        <v>46759.6202957401</v>
      </c>
      <c r="AS999" s="28">
        <f ca="1" t="shared" si="7162"/>
        <v>51554.1313440525</v>
      </c>
      <c r="AT999" s="28">
        <f ca="1" t="shared" si="7163"/>
        <v>71558.7735515583</v>
      </c>
      <c r="AU999" s="28">
        <f ca="1">AP999*'Ejercicio 3 - TIR'!$D$5</f>
        <v>16782.352094345</v>
      </c>
      <c r="AV999" s="28">
        <f ca="1">AQ999*'Ejercicio 3 - TIR'!$D$5</f>
        <v>22130.9879695435</v>
      </c>
      <c r="AW999" s="28">
        <f ca="1">AR999*'Ejercicio 3 - TIR'!$D$5</f>
        <v>23379.81014787</v>
      </c>
      <c r="AX999" s="28">
        <f ca="1">AS999*'Ejercicio 3 - TIR'!$D$5</f>
        <v>25777.0656720263</v>
      </c>
      <c r="AY999" s="28">
        <f ca="1">AT999*'Ejercicio 3 - TIR'!$D$5</f>
        <v>35779.3867757791</v>
      </c>
      <c r="AZ999" s="28">
        <f ca="1" t="shared" ref="AZ999:BD999" si="7431">AJ999-AU999-AE999</f>
        <v>25019.3506251165</v>
      </c>
      <c r="BA999" s="28">
        <f ca="1" t="shared" si="7431"/>
        <v>29555.2082838512</v>
      </c>
      <c r="BB999" s="28">
        <f ca="1" t="shared" si="7431"/>
        <v>29915.8352075742</v>
      </c>
      <c r="BC999" s="28">
        <f ca="1" t="shared" si="7431"/>
        <v>30963.9674586804</v>
      </c>
      <c r="BD999" s="28">
        <f ca="1" t="shared" si="7431"/>
        <v>39124.5721039494</v>
      </c>
      <c r="BE999" s="28">
        <f ca="1" t="shared" ref="BE999:BI999" si="7432">AZ999/Z999</f>
        <v>22103.6630321433</v>
      </c>
      <c r="BF999" s="28">
        <f ca="1" t="shared" si="7432"/>
        <v>22299.7440243082</v>
      </c>
      <c r="BG999" s="28">
        <f ca="1" t="shared" si="7432"/>
        <v>19466.7949365361</v>
      </c>
      <c r="BH999" s="28">
        <f ca="1" t="shared" si="7432"/>
        <v>16666.3791200059</v>
      </c>
      <c r="BI999" s="28">
        <f ca="1" t="shared" si="7432"/>
        <v>17038.6774365235</v>
      </c>
      <c r="BJ999" s="28">
        <f ca="1" t="shared" si="7166"/>
        <v>82784.5796441181</v>
      </c>
      <c r="BK999" s="28">
        <f ca="1" t="shared" si="7167"/>
        <v>29834.0597228767</v>
      </c>
      <c r="BL999" s="28">
        <f ca="1" t="shared" si="7168"/>
        <v>112618.639366995</v>
      </c>
      <c r="BM999" s="28">
        <f ca="1">BK999*'Ejercicio 3 - TIR'!$D$5</f>
        <v>14917.0298614384</v>
      </c>
      <c r="BN999" s="28">
        <f ca="1" t="shared" si="7169"/>
        <v>97701.6095055565</v>
      </c>
      <c r="BO999" s="28">
        <f ca="1" t="shared" si="7170"/>
        <v>42548.8668597173</v>
      </c>
      <c r="BP999" s="28">
        <f ca="1" t="shared" si="7171"/>
        <v>-101015.91245456</v>
      </c>
      <c r="BQ999" s="28">
        <f ca="1" t="shared" ref="BQ999:BT999" si="7433">BE999</f>
        <v>22103.6630321433</v>
      </c>
      <c r="BR999" s="28">
        <f ca="1" t="shared" si="7433"/>
        <v>22299.7440243082</v>
      </c>
      <c r="BS999" s="28">
        <f ca="1" t="shared" si="7433"/>
        <v>19466.7949365361</v>
      </c>
      <c r="BT999" s="28">
        <f ca="1" t="shared" si="7433"/>
        <v>16666.3791200059</v>
      </c>
      <c r="BU999" s="28">
        <f ca="1" t="shared" si="7173"/>
        <v>59587.5442962408</v>
      </c>
      <c r="BV999" s="30">
        <f ca="1" t="shared" si="7174"/>
        <v>10.1719992136371</v>
      </c>
    </row>
    <row r="1000" ht="15" customHeight="1" spans="1:74">
      <c r="A1000" s="26">
        <v>999</v>
      </c>
      <c r="B1000" s="27">
        <f ca="1" t="shared" ref="B1000:F1000" si="7434">RAND()</f>
        <v>0.856988551793944</v>
      </c>
      <c r="C1000" s="28">
        <f ca="1">IF(B1000&lt;=('Ejercicio 3 - TIR'!$D$13-'Ejercicio 3 - TIR'!$C$13)/('Ejercicio 3 - TIR'!$E$13-'Ejercicio 3 - TIR'!$C$13),'Ejercicio 3 - TIR'!$C$13+SQRT(('Ejercicio 3 - TIR'!$E$13-'Ejercicio 3 - TIR'!$C$13)*('Ejercicio 3 - TIR'!$D$13-'Ejercicio 3 - TIR'!$C$13)*B1000),'Ejercicio 3 - TIR'!$E$13-SQRT(('Ejercicio 3 - TIR'!$E$13-'Ejercicio 3 - TIR'!$C$13)*('Ejercicio 3 - TIR'!$E$13-'Ejercicio 3 - TIR'!$D$13)*(1-B1000)))</f>
        <v>86899.8573348506</v>
      </c>
      <c r="D1000" s="27">
        <f ca="1" t="shared" si="7434"/>
        <v>0.043952727747645</v>
      </c>
      <c r="E1000" s="28">
        <f ca="1">IF(D1000&lt;=('Ejercicio 3 - TIR'!$D$14-'Ejercicio 3 - TIR'!$C$14)/('Ejercicio 3 - TIR'!$E$14-'Ejercicio 3 - TIR'!$C$14),'Ejercicio 3 - TIR'!$C$14+SQRT(('Ejercicio 3 - TIR'!$E$14-'Ejercicio 3 - TIR'!$C$14)*('Ejercicio 3 - TIR'!$D$14-'Ejercicio 3 - TIR'!$C$14)*D1000),'Ejercicio 3 - TIR'!$E$14-SQRT(('Ejercicio 3 - TIR'!$E$14-'Ejercicio 3 - TIR'!$C$14)*('Ejercicio 3 - TIR'!$E$14-'Ejercicio 3 - TIR'!$D$14)*(1-D1000)))</f>
        <v>26815.6141057707</v>
      </c>
      <c r="F1000" s="27">
        <f ca="1" t="shared" si="7434"/>
        <v>0.0658080315266365</v>
      </c>
      <c r="G1000" s="28">
        <f ca="1">IF(F1000&lt;=('Ejercicio 3 - TIR'!$D$18-'Ejercicio 3 - TIR'!$C$18)/('Ejercicio 3 - TIR'!$E$18-'Ejercicio 3 - TIR'!$C$18),'Ejercicio 3 - TIR'!$C$18+SQRT(('Ejercicio 3 - TIR'!$E$18-'Ejercicio 3 - TIR'!$C$18)*('Ejercicio 3 - TIR'!$D$18-'Ejercicio 3 - TIR'!$C$18)*F1000),'Ejercicio 3 - TIR'!$E$18-SQRT(('Ejercicio 3 - TIR'!$E$18-'Ejercicio 3 - TIR'!$C$18)*('Ejercicio 3 - TIR'!$E$18-'Ejercicio 3 - TIR'!$D$18)*(1-F1000)))</f>
        <v>33141.8473433627</v>
      </c>
      <c r="H1000" s="27">
        <f ca="1" t="shared" ref="H1000:L1000" si="7435">RAND()</f>
        <v>0.993969066060171</v>
      </c>
      <c r="I1000" s="28">
        <f ca="1">IF(H1000&lt;=('Ejercicio 3 - TIR'!$D$18-'Ejercicio 3 - TIR'!$C$18)/('Ejercicio 3 - TIR'!$E$18-'Ejercicio 3 - TIR'!$C$18),'Ejercicio 3 - TIR'!$C$18+SQRT(('Ejercicio 3 - TIR'!$E$18-'Ejercicio 3 - TIR'!$C$18)*('Ejercicio 3 - TIR'!$D$18-'Ejercicio 3 - TIR'!$C$18)*H1000),'Ejercicio 3 - TIR'!$E$18-SQRT(('Ejercicio 3 - TIR'!$E$18-'Ejercicio 3 - TIR'!$C$18)*('Ejercicio 3 - TIR'!$E$18-'Ejercicio 3 - TIR'!$D$18)*(1-H1000)))</f>
        <v>44327.4525700836</v>
      </c>
      <c r="J1000" s="27">
        <f ca="1" t="shared" si="7435"/>
        <v>0.168932598538867</v>
      </c>
      <c r="K1000" s="28">
        <f ca="1">IF(J1000&lt;=('Ejercicio 3 - TIR'!$D$18-'Ejercicio 3 - TIR'!$C$18)/('Ejercicio 3 - TIR'!$E$18-'Ejercicio 3 - TIR'!$C$18),'Ejercicio 3 - TIR'!$C$18+SQRT(('Ejercicio 3 - TIR'!$E$18-'Ejercicio 3 - TIR'!$C$18)*('Ejercicio 3 - TIR'!$D$18-'Ejercicio 3 - TIR'!$C$18)*J1000),'Ejercicio 3 - TIR'!$E$18-SQRT(('Ejercicio 3 - TIR'!$E$18-'Ejercicio 3 - TIR'!$C$18)*('Ejercicio 3 - TIR'!$E$18-'Ejercicio 3 - TIR'!$D$18)*(1-J1000)))</f>
        <v>35033.8742317255</v>
      </c>
      <c r="L1000" s="27">
        <f ca="1" t="shared" si="7435"/>
        <v>0.135694704410131</v>
      </c>
      <c r="M1000" s="28">
        <f ca="1">IF(L1000&lt;=('Ejercicio 3 - TIR'!$D$18-'Ejercicio 3 - TIR'!$C$18)/('Ejercicio 3 - TIR'!$E$18-'Ejercicio 3 - TIR'!$C$18),'Ejercicio 3 - TIR'!$C$18+SQRT(('Ejercicio 3 - TIR'!$E$18-'Ejercicio 3 - TIR'!$C$18)*('Ejercicio 3 - TIR'!$D$18-'Ejercicio 3 - TIR'!$C$18)*L1000),'Ejercicio 3 - TIR'!$E$18-SQRT(('Ejercicio 3 - TIR'!$E$18-'Ejercicio 3 - TIR'!$C$18)*('Ejercicio 3 - TIR'!$E$18-'Ejercicio 3 - TIR'!$D$18)*(1-L1000)))</f>
        <v>34511.563549538</v>
      </c>
      <c r="N1000" s="27">
        <f ca="1" t="shared" ref="N1000:R1000" si="7436">RAND()</f>
        <v>0.733694132819068</v>
      </c>
      <c r="O1000" s="28">
        <f ca="1">IF(N1000&lt;=('Ejercicio 3 - TIR'!$D$18-'Ejercicio 3 - TIR'!$C$18)/('Ejercicio 3 - TIR'!$E$18-'Ejercicio 3 - TIR'!$C$18),'Ejercicio 3 - TIR'!$C$18+SQRT(('Ejercicio 3 - TIR'!$E$18-'Ejercicio 3 - TIR'!$C$18)*('Ejercicio 3 - TIR'!$D$18-'Ejercicio 3 - TIR'!$C$18)*N1000),'Ejercicio 3 - TIR'!$E$18-SQRT(('Ejercicio 3 - TIR'!$E$18-'Ejercicio 3 - TIR'!$C$18)*('Ejercicio 3 - TIR'!$E$18-'Ejercicio 3 - TIR'!$D$18)*(1-N1000)))</f>
        <v>40530.8904646932</v>
      </c>
      <c r="P1000" s="27">
        <f ca="1" t="shared" si="7436"/>
        <v>0.118065789922618</v>
      </c>
      <c r="Q1000" s="29">
        <f ca="1">IF(P1000&lt;=('Ejercicio 3 - TIR'!$D$22-'Ejercicio 3 - TIR'!$C$22)/('Ejercicio 3 - TIR'!$E$22-'Ejercicio 3 - TIR'!$C$22),'Ejercicio 3 - TIR'!$C$22+SQRT(('Ejercicio 3 - TIR'!$E$22-'Ejercicio 3 - TIR'!$C$22)*('Ejercicio 3 - TIR'!$D$22-'Ejercicio 3 - TIR'!$C$22)*P1000),'Ejercicio 3 - TIR'!$E$22-SQRT(('Ejercicio 3 - TIR'!$E$22-'Ejercicio 3 - TIR'!$C$22)*('Ejercicio 3 - TIR'!$E$22-'Ejercicio 3 - TIR'!$D$22)*(1-P1000)))</f>
        <v>0.134578011588029</v>
      </c>
      <c r="R1000" s="27">
        <f ca="1" t="shared" si="7436"/>
        <v>0.225915511850042</v>
      </c>
      <c r="S1000" s="29">
        <f ca="1">IF(R1000&lt;=('Ejercicio 3 - TIR'!$D$23-'Ejercicio 3 - TIR'!$C$23)/('Ejercicio 3 - TIR'!$E$23-'Ejercicio 3 - TIR'!$C$23),'Ejercicio 3 - TIR'!$C$23+SQRT(('Ejercicio 3 - TIR'!$E$23-'Ejercicio 3 - TIR'!$C$23)*('Ejercicio 3 - TIR'!$D$23-'Ejercicio 3 - TIR'!$C$23)*R1000),'Ejercicio 3 - TIR'!$E$23-SQRT(('Ejercicio 3 - TIR'!$E$23-'Ejercicio 3 - TIR'!$C$23)*('Ejercicio 3 - TIR'!$E$23-'Ejercicio 3 - TIR'!$D$23)*(1-R1000)))</f>
        <v>0.140165513168032</v>
      </c>
      <c r="T1000" s="27">
        <f ca="1" t="shared" ref="T1000:X1000" si="7437">RAND()</f>
        <v>0.884354764247674</v>
      </c>
      <c r="U1000" s="29">
        <f ca="1">IF(T1000&lt;=('Ejercicio 3 - TIR'!$D$24-'Ejercicio 3 - TIR'!$C$24)/('Ejercicio 3 - TIR'!$E$24-'Ejercicio 3 - TIR'!$C$24),'Ejercicio 3 - TIR'!$C$24+SQRT(('Ejercicio 3 - TIR'!$E$24-'Ejercicio 3 - TIR'!$C$24)*('Ejercicio 3 - TIR'!$D$24-'Ejercicio 3 - TIR'!$C$24)*T1000),'Ejercicio 3 - TIR'!$E$24-SQRT(('Ejercicio 3 - TIR'!$E$24-'Ejercicio 3 - TIR'!$C$24)*('Ejercicio 3 - TIR'!$E$24-'Ejercicio 3 - TIR'!$D$24)*(1-T1000)))</f>
        <v>0.202005371354026</v>
      </c>
      <c r="V1000" s="27">
        <f ca="1" t="shared" si="7437"/>
        <v>0.632943668851655</v>
      </c>
      <c r="W1000" s="29">
        <f ca="1">IF(V1000&lt;=('Ejercicio 3 - TIR'!$D$25-'Ejercicio 3 - TIR'!$C$25)/('Ejercicio 3 - TIR'!$E$25-'Ejercicio 3 - TIR'!$C$25),'Ejercicio 3 - TIR'!$C$25+SQRT(('Ejercicio 3 - TIR'!$E$25-'Ejercicio 3 - TIR'!$C$25)*('Ejercicio 3 - TIR'!$D$25-'Ejercicio 3 - TIR'!$C$25)*V1000),'Ejercicio 3 - TIR'!$E$25-SQRT(('Ejercicio 3 - TIR'!$E$25-'Ejercicio 3 - TIR'!$C$25)*('Ejercicio 3 - TIR'!$E$25-'Ejercicio 3 - TIR'!$D$25)*(1-V1000)))</f>
        <v>0.214157327680275</v>
      </c>
      <c r="X1000" s="27">
        <f ca="1" t="shared" si="7437"/>
        <v>0.754083313203887</v>
      </c>
      <c r="Y1000" s="29">
        <f ca="1">IF(X1000&lt;=('Ejercicio 3 - TIR'!$D$26-'Ejercicio 3 - TIR'!$C$26)/('Ejercicio 3 - TIR'!$E$26-'Ejercicio 3 - TIR'!$C$26),'Ejercicio 3 - TIR'!$C$26+SQRT(('Ejercicio 3 - TIR'!$E$26-'Ejercicio 3 - TIR'!$C$26)*('Ejercicio 3 - TIR'!$D$26-'Ejercicio 3 - TIR'!$C$26)*X1000),'Ejercicio 3 - TIR'!$E$26-SQRT(('Ejercicio 3 - TIR'!$E$26-'Ejercicio 3 - TIR'!$C$26)*('Ejercicio 3 - TIR'!$E$26-'Ejercicio 3 - TIR'!$D$26)*(1-X1000)))</f>
        <v>0.243558950225069</v>
      </c>
      <c r="Z1000" s="27">
        <f ca="1" t="shared" si="7144"/>
        <v>1.13457801158803</v>
      </c>
      <c r="AA1000" s="27">
        <f ca="1" t="shared" si="7145"/>
        <v>1.29360672081143</v>
      </c>
      <c r="AB1000" s="27">
        <f ca="1" t="shared" si="7146"/>
        <v>1.55492222683501</v>
      </c>
      <c r="AC1000" s="27">
        <f ca="1" t="shared" si="7147"/>
        <v>1.88792021568465</v>
      </c>
      <c r="AD1000" s="27">
        <f ca="1" t="shared" si="7148"/>
        <v>2.34774008152549</v>
      </c>
      <c r="AE1000" s="26">
        <f ca="1" t="shared" si="7149"/>
        <v>3608.79202586652</v>
      </c>
      <c r="AF1000" s="26">
        <f ca="1" t="shared" si="7150"/>
        <v>4114.6202120888</v>
      </c>
      <c r="AG1000" s="26">
        <f ca="1" t="shared" si="7151"/>
        <v>4945.79559601258</v>
      </c>
      <c r="AH1000" s="26">
        <f ca="1" t="shared" si="7152"/>
        <v>6004.97396410751</v>
      </c>
      <c r="AI1000" s="26">
        <f ca="1" t="shared" si="7153"/>
        <v>7467.53911893441</v>
      </c>
      <c r="AJ1000" s="28">
        <f ca="1" t="shared" si="7154"/>
        <v>37602.0112591865</v>
      </c>
      <c r="AK1000" s="28">
        <f ca="1" t="shared" si="7155"/>
        <v>57342.2905611101</v>
      </c>
      <c r="AL1000" s="28">
        <f ca="1" t="shared" si="7156"/>
        <v>54474.9497350522</v>
      </c>
      <c r="AM1000" s="28">
        <f ca="1" t="shared" si="7157"/>
        <v>65155.0785000584</v>
      </c>
      <c r="AN1000" s="28">
        <f ca="1" t="shared" si="7158"/>
        <v>95155.9960838798</v>
      </c>
      <c r="AO1000" s="28">
        <f ca="1">C1000/'Ejercicio 3 - TIR'!$D$7</f>
        <v>17379.9714669701</v>
      </c>
      <c r="AP1000" s="28">
        <f ca="1" t="shared" si="7159"/>
        <v>20222.0397922164</v>
      </c>
      <c r="AQ1000" s="28">
        <f ca="1" t="shared" si="7160"/>
        <v>39962.31909414</v>
      </c>
      <c r="AR1000" s="28">
        <f ca="1" t="shared" si="7161"/>
        <v>37094.9782680821</v>
      </c>
      <c r="AS1000" s="28">
        <f ca="1" t="shared" si="7162"/>
        <v>47775.1070330883</v>
      </c>
      <c r="AT1000" s="28">
        <f ca="1" t="shared" si="7163"/>
        <v>77776.0246169097</v>
      </c>
      <c r="AU1000" s="28">
        <f ca="1">AP1000*'Ejercicio 3 - TIR'!$D$5</f>
        <v>10111.0198961082</v>
      </c>
      <c r="AV1000" s="28">
        <f ca="1">AQ1000*'Ejercicio 3 - TIR'!$D$5</f>
        <v>19981.15954707</v>
      </c>
      <c r="AW1000" s="28">
        <f ca="1">AR1000*'Ejercicio 3 - TIR'!$D$5</f>
        <v>18547.489134041</v>
      </c>
      <c r="AX1000" s="28">
        <f ca="1">AS1000*'Ejercicio 3 - TIR'!$D$5</f>
        <v>23887.5535165441</v>
      </c>
      <c r="AY1000" s="28">
        <f ca="1">AT1000*'Ejercicio 3 - TIR'!$D$5</f>
        <v>38888.0123084548</v>
      </c>
      <c r="AZ1000" s="28">
        <f ca="1" t="shared" ref="AZ1000:BD1000" si="7438">AJ1000-AU1000-AE1000</f>
        <v>23882.1993372118</v>
      </c>
      <c r="BA1000" s="28">
        <f ca="1" t="shared" si="7438"/>
        <v>33246.5108019513</v>
      </c>
      <c r="BB1000" s="28">
        <f ca="1" t="shared" si="7438"/>
        <v>30981.6650049986</v>
      </c>
      <c r="BC1000" s="28">
        <f ca="1" t="shared" si="7438"/>
        <v>35262.5510194067</v>
      </c>
      <c r="BD1000" s="28">
        <f ca="1" t="shared" si="7438"/>
        <v>48800.4446564906</v>
      </c>
      <c r="BE1000" s="28">
        <f ca="1" t="shared" ref="BE1000:BI1000" si="7439">AZ1000/Z1000</f>
        <v>21049.4114052014</v>
      </c>
      <c r="BF1000" s="28">
        <f ca="1" t="shared" si="7439"/>
        <v>25700.6324001602</v>
      </c>
      <c r="BG1000" s="28">
        <f ca="1" t="shared" si="7439"/>
        <v>19924.8968664245</v>
      </c>
      <c r="BH1000" s="28">
        <f ca="1" t="shared" si="7439"/>
        <v>18677.9879395585</v>
      </c>
      <c r="BI1000" s="28">
        <f ca="1" t="shared" si="7439"/>
        <v>20786.136012459</v>
      </c>
      <c r="BJ1000" s="28">
        <f ca="1" t="shared" si="7166"/>
        <v>62956.0920468382</v>
      </c>
      <c r="BK1000" s="28">
        <f ca="1" t="shared" si="7167"/>
        <v>40803.6556287752</v>
      </c>
      <c r="BL1000" s="28">
        <f ca="1" t="shared" si="7168"/>
        <v>103759.747675613</v>
      </c>
      <c r="BM1000" s="28">
        <f ca="1">BK1000*'Ejercicio 3 - TIR'!$D$5</f>
        <v>20401.8278143876</v>
      </c>
      <c r="BN1000" s="28">
        <f ca="1" t="shared" si="7169"/>
        <v>83357.9198612258</v>
      </c>
      <c r="BO1000" s="28">
        <f ca="1" t="shared" si="7170"/>
        <v>35505.5998392557</v>
      </c>
      <c r="BP1000" s="28">
        <f ca="1" t="shared" si="7171"/>
        <v>-113715.471440621</v>
      </c>
      <c r="BQ1000" s="28">
        <f ca="1" t="shared" ref="BQ1000:BT1000" si="7440">BE1000</f>
        <v>21049.4114052014</v>
      </c>
      <c r="BR1000" s="28">
        <f ca="1" t="shared" si="7440"/>
        <v>25700.6324001602</v>
      </c>
      <c r="BS1000" s="28">
        <f ca="1" t="shared" si="7440"/>
        <v>19924.8968664245</v>
      </c>
      <c r="BT1000" s="28">
        <f ca="1" t="shared" si="7440"/>
        <v>18677.9879395585</v>
      </c>
      <c r="BU1000" s="28">
        <f ca="1" t="shared" si="7173"/>
        <v>56291.7358517147</v>
      </c>
      <c r="BV1000" s="30">
        <f ca="1" t="shared" si="7174"/>
        <v>6.7289286839249</v>
      </c>
    </row>
    <row r="1001" ht="15" customHeight="1" spans="1:74">
      <c r="A1001" s="26">
        <v>1000</v>
      </c>
      <c r="B1001" s="27">
        <f ca="1" t="shared" ref="B1001:F1001" si="7441">RAND()</f>
        <v>0.443624024293676</v>
      </c>
      <c r="C1001" s="28">
        <f ca="1">IF(B1001&lt;=('Ejercicio 3 - TIR'!$D$13-'Ejercicio 3 - TIR'!$C$13)/('Ejercicio 3 - TIR'!$E$13-'Ejercicio 3 - TIR'!$C$13),'Ejercicio 3 - TIR'!$C$13+SQRT(('Ejercicio 3 - TIR'!$E$13-'Ejercicio 3 - TIR'!$C$13)*('Ejercicio 3 - TIR'!$D$13-'Ejercicio 3 - TIR'!$C$13)*B1001),'Ejercicio 3 - TIR'!$E$13-SQRT(('Ejercicio 3 - TIR'!$E$13-'Ejercicio 3 - TIR'!$C$13)*('Ejercicio 3 - TIR'!$E$13-'Ejercicio 3 - TIR'!$D$13)*(1-B1001)))</f>
        <v>74161.0532171377</v>
      </c>
      <c r="D1001" s="27">
        <f ca="1" t="shared" si="7441"/>
        <v>0.542412872122418</v>
      </c>
      <c r="E1001" s="28">
        <f ca="1">IF(D1001&lt;=('Ejercicio 3 - TIR'!$D$14-'Ejercicio 3 - TIR'!$C$14)/('Ejercicio 3 - TIR'!$E$14-'Ejercicio 3 - TIR'!$C$14),'Ejercicio 3 - TIR'!$C$14+SQRT(('Ejercicio 3 - TIR'!$E$14-'Ejercicio 3 - TIR'!$C$14)*('Ejercicio 3 - TIR'!$D$14-'Ejercicio 3 - TIR'!$C$14)*D1001),'Ejercicio 3 - TIR'!$E$14-SQRT(('Ejercicio 3 - TIR'!$E$14-'Ejercicio 3 - TIR'!$C$14)*('Ejercicio 3 - TIR'!$E$14-'Ejercicio 3 - TIR'!$D$14)*(1-D1001)))</f>
        <v>31715.1904559225</v>
      </c>
      <c r="F1001" s="27">
        <f ca="1" t="shared" si="7441"/>
        <v>0.317988082913045</v>
      </c>
      <c r="G1001" s="28">
        <f ca="1">IF(F1001&lt;=('Ejercicio 3 - TIR'!$D$18-'Ejercicio 3 - TIR'!$C$18)/('Ejercicio 3 - TIR'!$E$18-'Ejercicio 3 - TIR'!$C$18),'Ejercicio 3 - TIR'!$C$18+SQRT(('Ejercicio 3 - TIR'!$E$18-'Ejercicio 3 - TIR'!$C$18)*('Ejercicio 3 - TIR'!$D$18-'Ejercicio 3 - TIR'!$C$18)*F1001),'Ejercicio 3 - TIR'!$E$18-SQRT(('Ejercicio 3 - TIR'!$E$18-'Ejercicio 3 - TIR'!$C$18)*('Ejercicio 3 - TIR'!$E$18-'Ejercicio 3 - TIR'!$D$18)*(1-F1001)))</f>
        <v>36906.3892474257</v>
      </c>
      <c r="H1001" s="27">
        <f ca="1" t="shared" ref="H1001:L1001" si="7442">RAND()</f>
        <v>0.763954963850092</v>
      </c>
      <c r="I1001" s="28">
        <f ca="1">IF(H1001&lt;=('Ejercicio 3 - TIR'!$D$18-'Ejercicio 3 - TIR'!$C$18)/('Ejercicio 3 - TIR'!$E$18-'Ejercicio 3 - TIR'!$C$18),'Ejercicio 3 - TIR'!$C$18+SQRT(('Ejercicio 3 - TIR'!$E$18-'Ejercicio 3 - TIR'!$C$18)*('Ejercicio 3 - TIR'!$D$18-'Ejercicio 3 - TIR'!$C$18)*H1001),'Ejercicio 3 - TIR'!$E$18-SQRT(('Ejercicio 3 - TIR'!$E$18-'Ejercicio 3 - TIR'!$C$18)*('Ejercicio 3 - TIR'!$E$18-'Ejercicio 3 - TIR'!$D$18)*(1-H1001)))</f>
        <v>40792.4617991938</v>
      </c>
      <c r="J1001" s="27">
        <f ca="1" t="shared" si="7442"/>
        <v>0.43868426817891</v>
      </c>
      <c r="K1001" s="28">
        <f ca="1">IF(J1001&lt;=('Ejercicio 3 - TIR'!$D$18-'Ejercicio 3 - TIR'!$C$18)/('Ejercicio 3 - TIR'!$E$18-'Ejercicio 3 - TIR'!$C$18),'Ejercicio 3 - TIR'!$C$18+SQRT(('Ejercicio 3 - TIR'!$E$18-'Ejercicio 3 - TIR'!$C$18)*('Ejercicio 3 - TIR'!$D$18-'Ejercicio 3 - TIR'!$C$18)*J1001),'Ejercicio 3 - TIR'!$E$18-SQRT(('Ejercicio 3 - TIR'!$E$18-'Ejercicio 3 - TIR'!$C$18)*('Ejercicio 3 - TIR'!$E$18-'Ejercicio 3 - TIR'!$D$18)*(1-J1001)))</f>
        <v>38111.8826561309</v>
      </c>
      <c r="L1001" s="27">
        <f ca="1" t="shared" si="7442"/>
        <v>0.305540991659857</v>
      </c>
      <c r="M1001" s="28">
        <f ca="1">IF(L1001&lt;=('Ejercicio 3 - TIR'!$D$18-'Ejercicio 3 - TIR'!$C$18)/('Ejercicio 3 - TIR'!$E$18-'Ejercicio 3 - TIR'!$C$18),'Ejercicio 3 - TIR'!$C$18+SQRT(('Ejercicio 3 - TIR'!$E$18-'Ejercicio 3 - TIR'!$C$18)*('Ejercicio 3 - TIR'!$D$18-'Ejercicio 3 - TIR'!$C$18)*L1001),'Ejercicio 3 - TIR'!$E$18-SQRT(('Ejercicio 3 - TIR'!$E$18-'Ejercicio 3 - TIR'!$C$18)*('Ejercicio 3 - TIR'!$E$18-'Ejercicio 3 - TIR'!$D$18)*(1-L1001)))</f>
        <v>36769.8706596935</v>
      </c>
      <c r="N1001" s="27">
        <f ca="1" t="shared" ref="N1001:R1001" si="7443">RAND()</f>
        <v>0.947892535915499</v>
      </c>
      <c r="O1001" s="28">
        <f ca="1">IF(N1001&lt;=('Ejercicio 3 - TIR'!$D$18-'Ejercicio 3 - TIR'!$C$18)/('Ejercicio 3 - TIR'!$E$18-'Ejercicio 3 - TIR'!$C$18),'Ejercicio 3 - TIR'!$C$18+SQRT(('Ejercicio 3 - TIR'!$E$18-'Ejercicio 3 - TIR'!$C$18)*('Ejercicio 3 - TIR'!$D$18-'Ejercicio 3 - TIR'!$C$18)*N1001),'Ejercicio 3 - TIR'!$E$18-SQRT(('Ejercicio 3 - TIR'!$E$18-'Ejercicio 3 - TIR'!$C$18)*('Ejercicio 3 - TIR'!$E$18-'Ejercicio 3 - TIR'!$D$18)*(1-N1001)))</f>
        <v>43023.118666602</v>
      </c>
      <c r="P1001" s="27">
        <f ca="1" t="shared" si="7443"/>
        <v>0.138213571271719</v>
      </c>
      <c r="Q1001" s="29">
        <f ca="1">IF(P1001&lt;=('Ejercicio 3 - TIR'!$D$22-'Ejercicio 3 - TIR'!$C$22)/('Ejercicio 3 - TIR'!$E$22-'Ejercicio 3 - TIR'!$C$22),'Ejercicio 3 - TIR'!$C$22+SQRT(('Ejercicio 3 - TIR'!$E$22-'Ejercicio 3 - TIR'!$C$22)*('Ejercicio 3 - TIR'!$D$22-'Ejercicio 3 - TIR'!$C$22)*P1001),'Ejercicio 3 - TIR'!$E$22-SQRT(('Ejercicio 3 - TIR'!$E$22-'Ejercicio 3 - TIR'!$C$22)*('Ejercicio 3 - TIR'!$E$22-'Ejercicio 3 - TIR'!$D$22)*(1-P1001)))</f>
        <v>0.135772901707964</v>
      </c>
      <c r="R1001" s="27">
        <f ca="1" t="shared" si="7443"/>
        <v>0.228512591584074</v>
      </c>
      <c r="S1001" s="29">
        <f ca="1">IF(R1001&lt;=('Ejercicio 3 - TIR'!$D$23-'Ejercicio 3 - TIR'!$C$23)/('Ejercicio 3 - TIR'!$E$23-'Ejercicio 3 - TIR'!$C$23),'Ejercicio 3 - TIR'!$C$23+SQRT(('Ejercicio 3 - TIR'!$E$23-'Ejercicio 3 - TIR'!$C$23)*('Ejercicio 3 - TIR'!$D$23-'Ejercicio 3 - TIR'!$C$23)*R1001),'Ejercicio 3 - TIR'!$E$23-SQRT(('Ejercicio 3 - TIR'!$E$23-'Ejercicio 3 - TIR'!$C$23)*('Ejercicio 3 - TIR'!$E$23-'Ejercicio 3 - TIR'!$D$23)*(1-R1001)))</f>
        <v>0.140281091313125</v>
      </c>
      <c r="T1001" s="27">
        <f ca="1" t="shared" ref="T1001:X1001" si="7444">RAND()</f>
        <v>0.132480144800287</v>
      </c>
      <c r="U1001" s="29">
        <f ca="1">IF(T1001&lt;=('Ejercicio 3 - TIR'!$D$24-'Ejercicio 3 - TIR'!$C$24)/('Ejercicio 3 - TIR'!$E$24-'Ejercicio 3 - TIR'!$C$24),'Ejercicio 3 - TIR'!$C$24+SQRT(('Ejercicio 3 - TIR'!$E$24-'Ejercicio 3 - TIR'!$C$24)*('Ejercicio 3 - TIR'!$D$24-'Ejercicio 3 - TIR'!$C$24)*T1001),'Ejercicio 3 - TIR'!$E$24-SQRT(('Ejercicio 3 - TIR'!$E$24-'Ejercicio 3 - TIR'!$C$24)*('Ejercicio 3 - TIR'!$E$24-'Ejercicio 3 - TIR'!$D$24)*(1-T1001)))</f>
        <v>0.166679577455098</v>
      </c>
      <c r="V1001" s="27">
        <f ca="1" t="shared" si="7444"/>
        <v>0.721112150451928</v>
      </c>
      <c r="W1001" s="29">
        <f ca="1">IF(V1001&lt;=('Ejercicio 3 - TIR'!$D$25-'Ejercicio 3 - TIR'!$C$25)/('Ejercicio 3 - TIR'!$E$25-'Ejercicio 3 - TIR'!$C$25),'Ejercicio 3 - TIR'!$C$25+SQRT(('Ejercicio 3 - TIR'!$E$25-'Ejercicio 3 - TIR'!$C$25)*('Ejercicio 3 - TIR'!$D$25-'Ejercicio 3 - TIR'!$C$25)*V1001),'Ejercicio 3 - TIR'!$E$25-SQRT(('Ejercicio 3 - TIR'!$E$25-'Ejercicio 3 - TIR'!$C$25)*('Ejercicio 3 - TIR'!$E$25-'Ejercicio 3 - TIR'!$D$25)*(1-V1001)))</f>
        <v>0.218757281273579</v>
      </c>
      <c r="X1001" s="27">
        <f ca="1" t="shared" si="7444"/>
        <v>0.0316067013027288</v>
      </c>
      <c r="Y1001" s="29">
        <f ca="1">IF(X1001&lt;=('Ejercicio 3 - TIR'!$D$26-'Ejercicio 3 - TIR'!$C$26)/('Ejercicio 3 - TIR'!$E$26-'Ejercicio 3 - TIR'!$C$26),'Ejercicio 3 - TIR'!$C$26+SQRT(('Ejercicio 3 - TIR'!$E$26-'Ejercicio 3 - TIR'!$C$26)*('Ejercicio 3 - TIR'!$D$26-'Ejercicio 3 - TIR'!$C$26)*X1001),'Ejercicio 3 - TIR'!$E$26-SQRT(('Ejercicio 3 - TIR'!$E$26-'Ejercicio 3 - TIR'!$C$26)*('Ejercicio 3 - TIR'!$E$26-'Ejercicio 3 - TIR'!$D$26)*(1-X1001)))</f>
        <v>0.19923786195596</v>
      </c>
      <c r="Z1001" s="27">
        <f ca="1" t="shared" si="7144"/>
        <v>1.13577290170796</v>
      </c>
      <c r="AA1001" s="27">
        <f ca="1" t="shared" si="7145"/>
        <v>1.29510036384343</v>
      </c>
      <c r="AB1001" s="27">
        <f ca="1" t="shared" si="7146"/>
        <v>1.5109671452508</v>
      </c>
      <c r="AC1001" s="27">
        <f ca="1" t="shared" si="7147"/>
        <v>1.84150221003957</v>
      </c>
      <c r="AD1001" s="27">
        <f ca="1" t="shared" si="7148"/>
        <v>2.20839917315502</v>
      </c>
      <c r="AE1001" s="26">
        <f ca="1" t="shared" si="7149"/>
        <v>4306.06343642133</v>
      </c>
      <c r="AF1001" s="26">
        <f ca="1" t="shared" si="7150"/>
        <v>4910.12271454606</v>
      </c>
      <c r="AG1001" s="26">
        <f ca="1" t="shared" si="7151"/>
        <v>5728.53989385927</v>
      </c>
      <c r="AH1001" s="26">
        <f ca="1" t="shared" si="7152"/>
        <v>6981.69970670717</v>
      </c>
      <c r="AI1001" s="26">
        <f ca="1" t="shared" si="7153"/>
        <v>8372.71862909005</v>
      </c>
      <c r="AJ1001" s="28">
        <f ca="1" t="shared" si="7154"/>
        <v>41917.2768071122</v>
      </c>
      <c r="AK1001" s="28">
        <f ca="1" t="shared" si="7155"/>
        <v>52830.3321182053</v>
      </c>
      <c r="AL1001" s="28">
        <f ca="1" t="shared" si="7156"/>
        <v>57585.8025370675</v>
      </c>
      <c r="AM1001" s="28">
        <f ca="1" t="shared" si="7157"/>
        <v>67711.7980826945</v>
      </c>
      <c r="AN1001" s="28">
        <f ca="1" t="shared" si="7158"/>
        <v>95012.2196898742</v>
      </c>
      <c r="AO1001" s="28">
        <f ca="1">C1001/'Ejercicio 3 - TIR'!$D$7</f>
        <v>14832.2106434275</v>
      </c>
      <c r="AP1001" s="28">
        <f ca="1" t="shared" si="7159"/>
        <v>27085.0661636847</v>
      </c>
      <c r="AQ1001" s="28">
        <f ca="1" t="shared" si="7160"/>
        <v>37998.1214747777</v>
      </c>
      <c r="AR1001" s="28">
        <f ca="1" t="shared" si="7161"/>
        <v>42753.5918936399</v>
      </c>
      <c r="AS1001" s="28">
        <f ca="1" t="shared" si="7162"/>
        <v>52879.5874392669</v>
      </c>
      <c r="AT1001" s="28">
        <f ca="1" t="shared" si="7163"/>
        <v>80180.0090464466</v>
      </c>
      <c r="AU1001" s="28">
        <f ca="1">AP1001*'Ejercicio 3 - TIR'!$D$5</f>
        <v>13542.5330818424</v>
      </c>
      <c r="AV1001" s="28">
        <f ca="1">AQ1001*'Ejercicio 3 - TIR'!$D$5</f>
        <v>18999.0607373889</v>
      </c>
      <c r="AW1001" s="28">
        <f ca="1">AR1001*'Ejercicio 3 - TIR'!$D$5</f>
        <v>21376.79594682</v>
      </c>
      <c r="AX1001" s="28">
        <f ca="1">AS1001*'Ejercicio 3 - TIR'!$D$5</f>
        <v>26439.7937196335</v>
      </c>
      <c r="AY1001" s="28">
        <f ca="1">AT1001*'Ejercicio 3 - TIR'!$D$5</f>
        <v>40090.0045232233</v>
      </c>
      <c r="AZ1001" s="28">
        <f ca="1" t="shared" ref="AZ1001:BD1001" si="7445">AJ1001-AU1001-AE1001</f>
        <v>24068.6802888486</v>
      </c>
      <c r="BA1001" s="28">
        <f ca="1" t="shared" si="7445"/>
        <v>28921.1486662703</v>
      </c>
      <c r="BB1001" s="28">
        <f ca="1" t="shared" si="7445"/>
        <v>30480.4666963882</v>
      </c>
      <c r="BC1001" s="28">
        <f ca="1" t="shared" si="7445"/>
        <v>34290.3046563539</v>
      </c>
      <c r="BD1001" s="28">
        <f ca="1" t="shared" si="7445"/>
        <v>46549.4965375608</v>
      </c>
      <c r="BE1001" s="28">
        <f ca="1" t="shared" ref="BE1001:BI1001" si="7446">AZ1001/Z1001</f>
        <v>21191.4549578127</v>
      </c>
      <c r="BF1001" s="28">
        <f ca="1" t="shared" si="7446"/>
        <v>22331.2026416562</v>
      </c>
      <c r="BG1001" s="28">
        <f ca="1" t="shared" si="7446"/>
        <v>20172.8189737236</v>
      </c>
      <c r="BH1001" s="28">
        <f ca="1" t="shared" si="7446"/>
        <v>18620.8327469871</v>
      </c>
      <c r="BI1001" s="28">
        <f ca="1" t="shared" si="7446"/>
        <v>21078.3888634852</v>
      </c>
      <c r="BJ1001" s="28">
        <f ca="1" t="shared" si="7166"/>
        <v>70039.8003793134</v>
      </c>
      <c r="BK1001" s="28">
        <f ca="1" t="shared" si="7167"/>
        <v>32755.4417210065</v>
      </c>
      <c r="BL1001" s="28">
        <f ca="1" t="shared" si="7168"/>
        <v>102795.24210032</v>
      </c>
      <c r="BM1001" s="28">
        <f ca="1">BK1001*'Ejercicio 3 - TIR'!$D$5</f>
        <v>16377.7208605033</v>
      </c>
      <c r="BN1001" s="28">
        <f ca="1" t="shared" si="7169"/>
        <v>86417.5212398166</v>
      </c>
      <c r="BO1001" s="28">
        <f ca="1" t="shared" si="7170"/>
        <v>39131.2957776363</v>
      </c>
      <c r="BP1001" s="28">
        <f ca="1" t="shared" si="7171"/>
        <v>-105876.24367306</v>
      </c>
      <c r="BQ1001" s="28">
        <f ca="1" t="shared" ref="BQ1001:BT1001" si="7447">BE1001</f>
        <v>21191.4549578127</v>
      </c>
      <c r="BR1001" s="28">
        <f ca="1" t="shared" si="7447"/>
        <v>22331.2026416562</v>
      </c>
      <c r="BS1001" s="28">
        <f ca="1" t="shared" si="7447"/>
        <v>20172.8189737236</v>
      </c>
      <c r="BT1001" s="28">
        <f ca="1" t="shared" si="7447"/>
        <v>18620.8327469871</v>
      </c>
      <c r="BU1001" s="28">
        <f ca="1" t="shared" si="7173"/>
        <v>60209.6846411215</v>
      </c>
      <c r="BV1001" s="30">
        <f ca="1" t="shared" si="7174"/>
        <v>9.08121838751901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BT540"/>
  <sheetViews>
    <sheetView zoomScale="85" zoomScaleNormal="85" topLeftCell="A275" workbookViewId="0">
      <selection activeCell="E279" sqref="E279"/>
    </sheetView>
  </sheetViews>
  <sheetFormatPr defaultColWidth="8.68032786885246" defaultRowHeight="13.55"/>
  <cols>
    <col min="1" max="1" width="30.5409836065574" style="1" customWidth="1"/>
    <col min="2" max="2" width="16.4918032786885" style="1" customWidth="1"/>
    <col min="3" max="3" width="18.6803278688525" style="1" customWidth="1"/>
    <col min="4" max="4" width="17.4918032786885" style="1" customWidth="1"/>
    <col min="5" max="5" width="25.9508196721311" style="1" customWidth="1"/>
    <col min="6" max="6" width="22.0409836065574" style="1" customWidth="1"/>
    <col min="7" max="7" width="16.3606557377049" style="1" customWidth="1"/>
    <col min="8" max="8" width="19.1393442622951" style="1" customWidth="1"/>
    <col min="9" max="9" width="14" style="1" customWidth="1"/>
    <col min="10" max="10" width="18.9918032786885" style="1" customWidth="1"/>
    <col min="11" max="73" width="18.7213114754098" style="1" customWidth="1"/>
    <col min="74" max="16384" width="8.68032786885246" style="1"/>
  </cols>
  <sheetData>
    <row r="1" ht="17.65" spans="1:8">
      <c r="A1" s="2" t="s">
        <v>146</v>
      </c>
      <c r="B1" s="2"/>
      <c r="C1" s="2"/>
      <c r="D1" s="2"/>
      <c r="E1" s="2"/>
      <c r="F1" s="2"/>
      <c r="G1" s="2"/>
      <c r="H1" s="2"/>
    </row>
    <row r="3" spans="1:18">
      <c r="A3" s="3" t="s">
        <v>147</v>
      </c>
      <c r="B3" s="4">
        <v>11</v>
      </c>
      <c r="D3" s="5"/>
      <c r="O3" s="12" t="s">
        <v>148</v>
      </c>
      <c r="P3" s="12"/>
      <c r="Q3" s="12"/>
      <c r="R3" s="12"/>
    </row>
    <row r="4" spans="1:18">
      <c r="A4" s="6" t="s">
        <v>149</v>
      </c>
      <c r="O4" s="13" t="s">
        <v>150</v>
      </c>
      <c r="P4" s="13" t="s">
        <v>151</v>
      </c>
      <c r="Q4" s="13" t="s">
        <v>152</v>
      </c>
      <c r="R4" s="13" t="s">
        <v>153</v>
      </c>
    </row>
    <row r="5" spans="11:18">
      <c r="K5" s="3" t="s">
        <v>154</v>
      </c>
      <c r="O5" s="14">
        <v>8</v>
      </c>
      <c r="P5" s="14">
        <v>800000</v>
      </c>
      <c r="Q5" s="14">
        <f ca="1">SUM(I$291:I$540)</f>
        <v>610190.20081286</v>
      </c>
      <c r="R5" s="14">
        <f ca="1" t="shared" ref="R5:R12" si="0">P5+Q5</f>
        <v>1410190.20081286</v>
      </c>
    </row>
    <row r="6" spans="1:18">
      <c r="A6" s="3" t="s">
        <v>155</v>
      </c>
      <c r="F6" s="7" t="s">
        <v>156</v>
      </c>
      <c r="G6" s="7" t="s">
        <v>157</v>
      </c>
      <c r="H6" s="7" t="s">
        <v>158</v>
      </c>
      <c r="K6" s="7" t="s">
        <v>159</v>
      </c>
      <c r="L6" s="7" t="s">
        <v>160</v>
      </c>
      <c r="M6" s="7" t="s">
        <v>161</v>
      </c>
      <c r="O6" s="14">
        <v>9</v>
      </c>
      <c r="P6" s="14">
        <v>900000</v>
      </c>
      <c r="Q6" s="14">
        <f ca="1">SUM(R$291:R$540)</f>
        <v>508523.986862359</v>
      </c>
      <c r="R6" s="14">
        <f ca="1" t="shared" si="0"/>
        <v>1408523.98686236</v>
      </c>
    </row>
    <row r="7" spans="6:18">
      <c r="F7" s="9">
        <v>0</v>
      </c>
      <c r="G7" s="9">
        <v>50</v>
      </c>
      <c r="H7" s="9">
        <v>55</v>
      </c>
      <c r="K7" s="9">
        <v>0</v>
      </c>
      <c r="L7" s="9">
        <v>4</v>
      </c>
      <c r="M7" s="9">
        <v>4.5</v>
      </c>
      <c r="O7" s="14">
        <v>10</v>
      </c>
      <c r="P7" s="14">
        <v>1000000</v>
      </c>
      <c r="Q7" s="14">
        <f ca="1">SUM(AA$291:AA$540)</f>
        <v>407925.685247032</v>
      </c>
      <c r="R7" s="14">
        <f ca="1" t="shared" si="0"/>
        <v>1407925.68524703</v>
      </c>
    </row>
    <row r="8" spans="6:18">
      <c r="F8" s="9">
        <v>0.1</v>
      </c>
      <c r="G8" s="9">
        <v>55</v>
      </c>
      <c r="H8" s="9">
        <v>60</v>
      </c>
      <c r="K8" s="9">
        <v>0.3</v>
      </c>
      <c r="L8" s="9">
        <v>4.5</v>
      </c>
      <c r="M8" s="9">
        <v>5</v>
      </c>
      <c r="O8" s="14">
        <v>11</v>
      </c>
      <c r="P8" s="14">
        <v>1100000</v>
      </c>
      <c r="Q8" s="14">
        <f ca="1">SUM(AJ$291:AJ$540)</f>
        <v>282450.232458906</v>
      </c>
      <c r="R8" s="14">
        <f ca="1" t="shared" si="0"/>
        <v>1382450.23245891</v>
      </c>
    </row>
    <row r="9" spans="6:18">
      <c r="F9" s="9">
        <v>0.25</v>
      </c>
      <c r="G9" s="9">
        <v>60</v>
      </c>
      <c r="H9" s="9">
        <v>65</v>
      </c>
      <c r="K9" s="9">
        <v>0.7</v>
      </c>
      <c r="L9" s="9">
        <v>5</v>
      </c>
      <c r="M9" s="9">
        <v>5.5</v>
      </c>
      <c r="O9" s="14">
        <v>12</v>
      </c>
      <c r="P9" s="14">
        <v>1200000</v>
      </c>
      <c r="Q9" s="14">
        <f ca="1">SUM(AS$291:AS$540)</f>
        <v>195224.65616628</v>
      </c>
      <c r="R9" s="14">
        <f ca="1" t="shared" si="0"/>
        <v>1395224.65616628</v>
      </c>
    </row>
    <row r="10" spans="6:18">
      <c r="F10" s="9">
        <v>0.55</v>
      </c>
      <c r="G10" s="9">
        <v>65</v>
      </c>
      <c r="H10" s="9">
        <v>70</v>
      </c>
      <c r="K10" s="9">
        <v>0.9</v>
      </c>
      <c r="L10" s="9">
        <v>5.5</v>
      </c>
      <c r="M10" s="9">
        <v>6</v>
      </c>
      <c r="O10" s="14">
        <v>13</v>
      </c>
      <c r="P10" s="14">
        <v>1300000</v>
      </c>
      <c r="Q10" s="14">
        <f ca="1">SUM(BB$291:BB$540)</f>
        <v>118510.531506774</v>
      </c>
      <c r="R10" s="14">
        <f ca="1" t="shared" si="0"/>
        <v>1418510.53150677</v>
      </c>
    </row>
    <row r="11" spans="6:18">
      <c r="F11" s="9">
        <v>0.9</v>
      </c>
      <c r="G11" s="9">
        <v>75</v>
      </c>
      <c r="H11" s="9">
        <v>80</v>
      </c>
      <c r="O11" s="14">
        <v>14</v>
      </c>
      <c r="P11" s="14">
        <v>1400000</v>
      </c>
      <c r="Q11" s="14">
        <f ca="1">SUM(BK$291:BK$540)</f>
        <v>76419.0990911564</v>
      </c>
      <c r="R11" s="14">
        <f ca="1" t="shared" si="0"/>
        <v>1476419.09909116</v>
      </c>
    </row>
    <row r="12" spans="6:18">
      <c r="F12" s="9">
        <v>0.98</v>
      </c>
      <c r="G12" s="9">
        <v>80</v>
      </c>
      <c r="H12" s="9">
        <v>85</v>
      </c>
      <c r="O12" s="14">
        <v>15</v>
      </c>
      <c r="P12" s="14">
        <v>1500000</v>
      </c>
      <c r="Q12" s="14">
        <f ca="1">SUM(BT$291:BT$540)</f>
        <v>26688.9462949484</v>
      </c>
      <c r="R12" s="14">
        <f ca="1" t="shared" si="0"/>
        <v>1526688.94629495</v>
      </c>
    </row>
    <row r="14" spans="1:8">
      <c r="A14" s="7" t="s">
        <v>162</v>
      </c>
      <c r="B14" s="7" t="s">
        <v>163</v>
      </c>
      <c r="C14" s="7" t="s">
        <v>164</v>
      </c>
      <c r="D14" s="7" t="s">
        <v>165</v>
      </c>
      <c r="E14" s="7" t="s">
        <v>166</v>
      </c>
      <c r="F14" s="7" t="s">
        <v>167</v>
      </c>
      <c r="G14" s="7" t="s">
        <v>168</v>
      </c>
      <c r="H14" s="7" t="s">
        <v>169</v>
      </c>
    </row>
    <row r="15" spans="1:8">
      <c r="A15" s="8">
        <v>1</v>
      </c>
      <c r="B15" s="8">
        <f ca="1" t="shared" ref="B15:B78" si="1">RAND()</f>
        <v>0.301544563591655</v>
      </c>
      <c r="C15" s="8">
        <f ca="1" t="shared" ref="C15:C78" si="2">VLOOKUP(B15,$F$7:$H$12,2,TRUE())+(RAND()*(VLOOKUP(B15,$F$7:$H$12,3,TRUE())-VLOOKUP(B15,$F$7:$H$12,2,TRUE())))</f>
        <v>63.7757703281125</v>
      </c>
      <c r="D15" s="8">
        <f ca="1" t="shared" ref="D15:D78" si="3">RAND()</f>
        <v>0.63675829437057</v>
      </c>
      <c r="E15" s="8">
        <f ca="1" t="shared" ref="E15:E78" si="4">VLOOKUP(D15,$K$7:$M$10,2,TRUE())+(RAND()*(VLOOKUP(D15,$K$7:$M$10,3,TRUE())-VLOOKUP(D15,$K$7:$M$10,2,TRUE())))</f>
        <v>4.50883679602025</v>
      </c>
      <c r="F15" s="8">
        <f ca="1">E15*$B$3</f>
        <v>49.5972047562228</v>
      </c>
      <c r="G15" s="8">
        <f ca="1" t="shared" ref="G15:G78" si="5">MAX(C15-F15,0)</f>
        <v>14.1785655718897</v>
      </c>
      <c r="H15" s="8">
        <f ca="1" t="shared" ref="H15:H78" si="6">G15*100</f>
        <v>1417.85655718897</v>
      </c>
    </row>
    <row r="16" spans="1:8">
      <c r="A16" s="8">
        <f t="shared" ref="A16:A79" si="7">A15+1</f>
        <v>2</v>
      </c>
      <c r="B16" s="8">
        <f ca="1" t="shared" si="1"/>
        <v>0.979507031473877</v>
      </c>
      <c r="C16" s="8">
        <f ca="1" t="shared" si="2"/>
        <v>77.5817766224945</v>
      </c>
      <c r="D16" s="8">
        <f ca="1" t="shared" si="3"/>
        <v>0.994960979377466</v>
      </c>
      <c r="E16" s="8">
        <f ca="1" t="shared" si="4"/>
        <v>5.5312237339414</v>
      </c>
      <c r="F16" s="8">
        <f ca="1">E16*$B$3</f>
        <v>60.8434610733554</v>
      </c>
      <c r="G16" s="8">
        <f ca="1" t="shared" si="5"/>
        <v>16.7383155491391</v>
      </c>
      <c r="H16" s="8">
        <f ca="1" t="shared" si="6"/>
        <v>1673.83155491391</v>
      </c>
    </row>
    <row r="17" spans="1:8">
      <c r="A17" s="8">
        <f t="shared" si="7"/>
        <v>3</v>
      </c>
      <c r="B17" s="8">
        <f ca="1" t="shared" si="1"/>
        <v>0.291594074312448</v>
      </c>
      <c r="C17" s="8">
        <f ca="1" t="shared" si="2"/>
        <v>62.3576006623443</v>
      </c>
      <c r="D17" s="8">
        <f ca="1" t="shared" si="3"/>
        <v>0.328128958211048</v>
      </c>
      <c r="E17" s="8">
        <f ca="1" t="shared" si="4"/>
        <v>4.90326230396016</v>
      </c>
      <c r="F17" s="8">
        <f ca="1">E17*$B$3</f>
        <v>53.9358853435618</v>
      </c>
      <c r="G17" s="8">
        <f ca="1" t="shared" si="5"/>
        <v>8.4217153187825</v>
      </c>
      <c r="H17" s="8">
        <f ca="1" t="shared" si="6"/>
        <v>842.17153187825</v>
      </c>
    </row>
    <row r="18" spans="1:8">
      <c r="A18" s="8">
        <f t="shared" si="7"/>
        <v>4</v>
      </c>
      <c r="B18" s="8">
        <f ca="1" t="shared" si="1"/>
        <v>0.338384747137418</v>
      </c>
      <c r="C18" s="8">
        <f ca="1" t="shared" si="2"/>
        <v>60.060201656003</v>
      </c>
      <c r="D18" s="8">
        <f ca="1" t="shared" si="3"/>
        <v>0.251859906233972</v>
      </c>
      <c r="E18" s="8">
        <f ca="1" t="shared" si="4"/>
        <v>4.31956140217753</v>
      </c>
      <c r="F18" s="8">
        <f ca="1">E18*$B$3</f>
        <v>47.5151754239529</v>
      </c>
      <c r="G18" s="8">
        <f ca="1" t="shared" si="5"/>
        <v>12.5450262320502</v>
      </c>
      <c r="H18" s="8">
        <f ca="1">G18*100</f>
        <v>1254.50262320502</v>
      </c>
    </row>
    <row r="19" spans="1:8">
      <c r="A19" s="8">
        <f t="shared" si="7"/>
        <v>5</v>
      </c>
      <c r="B19" s="8">
        <f ca="1" t="shared" si="1"/>
        <v>0.60587578567482</v>
      </c>
      <c r="C19" s="8">
        <f ca="1" t="shared" si="2"/>
        <v>65.0434565069384</v>
      </c>
      <c r="D19" s="8">
        <f ca="1" t="shared" si="3"/>
        <v>0.989533156464175</v>
      </c>
      <c r="E19" s="8">
        <f ca="1" t="shared" si="4"/>
        <v>5.80844465674705</v>
      </c>
      <c r="F19" s="8">
        <f ca="1">E19*$B$3</f>
        <v>63.8928912242175</v>
      </c>
      <c r="G19" s="8">
        <f ca="1">MAX(C19-F19,0)</f>
        <v>1.15056528272091</v>
      </c>
      <c r="H19" s="8">
        <f ca="1" t="shared" si="6"/>
        <v>115.056528272091</v>
      </c>
    </row>
    <row r="20" spans="1:8">
      <c r="A20" s="8">
        <f t="shared" si="7"/>
        <v>6</v>
      </c>
      <c r="B20" s="8">
        <f ca="1" t="shared" si="1"/>
        <v>0.203011472033446</v>
      </c>
      <c r="C20" s="8">
        <f ca="1" t="shared" si="2"/>
        <v>55.0575136578538</v>
      </c>
      <c r="D20" s="8">
        <f ca="1" t="shared" si="3"/>
        <v>0.667596508915009</v>
      </c>
      <c r="E20" s="8">
        <f ca="1" t="shared" si="4"/>
        <v>4.99035082565568</v>
      </c>
      <c r="F20" s="8">
        <f ca="1">E20*$B$3</f>
        <v>54.8938590822125</v>
      </c>
      <c r="G20" s="8">
        <f ca="1" t="shared" si="5"/>
        <v>0.163654575641296</v>
      </c>
      <c r="H20" s="8">
        <f ca="1" t="shared" si="6"/>
        <v>16.3654575641296</v>
      </c>
    </row>
    <row r="21" spans="1:8">
      <c r="A21" s="8">
        <f t="shared" si="7"/>
        <v>7</v>
      </c>
      <c r="B21" s="8">
        <f ca="1" t="shared" si="1"/>
        <v>0.237568256978753</v>
      </c>
      <c r="C21" s="8">
        <f ca="1" t="shared" si="2"/>
        <v>57.5230063407282</v>
      </c>
      <c r="D21" s="8">
        <f ca="1" t="shared" si="3"/>
        <v>0.766518579236931</v>
      </c>
      <c r="E21" s="8">
        <f ca="1" t="shared" si="4"/>
        <v>5.14652934737859</v>
      </c>
      <c r="F21" s="8">
        <f ca="1">E21*$B$3</f>
        <v>56.6118228211645</v>
      </c>
      <c r="G21" s="8">
        <f ca="1">MAX(C21-F21,0)</f>
        <v>0.911183519563707</v>
      </c>
      <c r="H21" s="8">
        <f ca="1" t="shared" si="6"/>
        <v>91.1183519563707</v>
      </c>
    </row>
    <row r="22" spans="1:8">
      <c r="A22" s="8">
        <f t="shared" si="7"/>
        <v>8</v>
      </c>
      <c r="B22" s="8">
        <f ca="1" t="shared" si="1"/>
        <v>0.676098764291594</v>
      </c>
      <c r="C22" s="8">
        <f ca="1" t="shared" si="2"/>
        <v>67.47018649812</v>
      </c>
      <c r="D22" s="8">
        <f ca="1" t="shared" si="3"/>
        <v>0.0648257079231445</v>
      </c>
      <c r="E22" s="8">
        <f ca="1" t="shared" si="4"/>
        <v>4.42903662604273</v>
      </c>
      <c r="F22" s="8">
        <f ca="1">E22*$B$3</f>
        <v>48.71940288647</v>
      </c>
      <c r="G22" s="8">
        <f ca="1" t="shared" si="5"/>
        <v>18.75078361165</v>
      </c>
      <c r="H22" s="8">
        <f ca="1">G22*100</f>
        <v>1875.078361165</v>
      </c>
    </row>
    <row r="23" spans="1:8">
      <c r="A23" s="8">
        <f t="shared" si="7"/>
        <v>9</v>
      </c>
      <c r="B23" s="8">
        <f ca="1" t="shared" si="1"/>
        <v>0.494625804964859</v>
      </c>
      <c r="C23" s="8">
        <f ca="1" t="shared" si="2"/>
        <v>63.3111829023399</v>
      </c>
      <c r="D23" s="8">
        <f ca="1" t="shared" si="3"/>
        <v>0.183284759816954</v>
      </c>
      <c r="E23" s="8">
        <f ca="1">VLOOKUP(D23,$K$7:$M$10,2,TRUE())+(RAND()*(VLOOKUP(D23,$K$7:$M$10,3,TRUE())-VLOOKUP(D23,$K$7:$M$10,2,TRUE())))</f>
        <v>4.39453790993937</v>
      </c>
      <c r="F23" s="8">
        <f ca="1">E23*$B$3</f>
        <v>48.339917009333</v>
      </c>
      <c r="G23" s="8">
        <f ca="1" t="shared" si="5"/>
        <v>14.9712658930069</v>
      </c>
      <c r="H23" s="8">
        <f ca="1" t="shared" si="6"/>
        <v>1497.12658930069</v>
      </c>
    </row>
    <row r="24" spans="1:8">
      <c r="A24" s="8">
        <f t="shared" si="7"/>
        <v>10</v>
      </c>
      <c r="B24" s="8">
        <f ca="1" t="shared" si="1"/>
        <v>0.810213941164985</v>
      </c>
      <c r="C24" s="8">
        <f ca="1" t="shared" si="2"/>
        <v>67.7385084846473</v>
      </c>
      <c r="D24" s="8">
        <f ca="1" t="shared" si="3"/>
        <v>0.328893481276094</v>
      </c>
      <c r="E24" s="8">
        <f ca="1" t="shared" si="4"/>
        <v>4.84809418474655</v>
      </c>
      <c r="F24" s="8">
        <f ca="1">E24*$B$3</f>
        <v>53.3290360322121</v>
      </c>
      <c r="G24" s="8">
        <f ca="1" t="shared" si="5"/>
        <v>14.4094724524352</v>
      </c>
      <c r="H24" s="8">
        <f ca="1" t="shared" si="6"/>
        <v>1440.94724524352</v>
      </c>
    </row>
    <row r="25" spans="1:8">
      <c r="A25" s="8">
        <f t="shared" si="7"/>
        <v>11</v>
      </c>
      <c r="B25" s="8">
        <f ca="1" t="shared" si="1"/>
        <v>0.460963067868196</v>
      </c>
      <c r="C25" s="8">
        <f ca="1" t="shared" si="2"/>
        <v>63.8289685446557</v>
      </c>
      <c r="D25" s="8">
        <f ca="1" t="shared" si="3"/>
        <v>0.666990941670713</v>
      </c>
      <c r="E25" s="8">
        <f ca="1" t="shared" si="4"/>
        <v>4.58930550030812</v>
      </c>
      <c r="F25" s="8">
        <f ca="1">E25*$B$3</f>
        <v>50.4823605033893</v>
      </c>
      <c r="G25" s="8">
        <f ca="1" t="shared" si="5"/>
        <v>13.3466080412664</v>
      </c>
      <c r="H25" s="8">
        <f ca="1" t="shared" si="6"/>
        <v>1334.66080412664</v>
      </c>
    </row>
    <row r="26" spans="1:8">
      <c r="A26" s="8">
        <f t="shared" si="7"/>
        <v>12</v>
      </c>
      <c r="B26" s="8">
        <f ca="1" t="shared" si="1"/>
        <v>0.893434089944593</v>
      </c>
      <c r="C26" s="8">
        <f ca="1" t="shared" si="2"/>
        <v>69.8033145277242</v>
      </c>
      <c r="D26" s="8">
        <f ca="1" t="shared" si="3"/>
        <v>0.890594100813521</v>
      </c>
      <c r="E26" s="8">
        <f ca="1" t="shared" si="4"/>
        <v>5.13584318000639</v>
      </c>
      <c r="F26" s="8">
        <f ca="1">E26*$B$3</f>
        <v>56.4942749800703</v>
      </c>
      <c r="G26" s="8">
        <f ca="1" t="shared" si="5"/>
        <v>13.3090395476538</v>
      </c>
      <c r="H26" s="8">
        <f ca="1" t="shared" si="6"/>
        <v>1330.90395476538</v>
      </c>
    </row>
    <row r="27" spans="1:8">
      <c r="A27" s="8">
        <f t="shared" si="7"/>
        <v>13</v>
      </c>
      <c r="B27" s="8">
        <f ca="1" t="shared" si="1"/>
        <v>0.342039728748268</v>
      </c>
      <c r="C27" s="8">
        <f ca="1" t="shared" si="2"/>
        <v>61.1371851119076</v>
      </c>
      <c r="D27" s="8">
        <f ca="1" t="shared" si="3"/>
        <v>0.898291228998819</v>
      </c>
      <c r="E27" s="8">
        <f ca="1" t="shared" si="4"/>
        <v>5.33300189805035</v>
      </c>
      <c r="F27" s="8">
        <f ca="1">E27*$B$3</f>
        <v>58.6630208785538</v>
      </c>
      <c r="G27" s="8">
        <f ca="1" t="shared" si="5"/>
        <v>2.47416423335383</v>
      </c>
      <c r="H27" s="8">
        <f ca="1" t="shared" si="6"/>
        <v>247.416423335383</v>
      </c>
    </row>
    <row r="28" spans="1:8">
      <c r="A28" s="8">
        <f t="shared" si="7"/>
        <v>14</v>
      </c>
      <c r="B28" s="8">
        <f ca="1" t="shared" si="1"/>
        <v>0.166179839111422</v>
      </c>
      <c r="C28" s="8">
        <f ca="1" t="shared" si="2"/>
        <v>59.9549354252391</v>
      </c>
      <c r="D28" s="8">
        <f ca="1" t="shared" si="3"/>
        <v>0.978781469200383</v>
      </c>
      <c r="E28" s="8">
        <f ca="1" t="shared" si="4"/>
        <v>5.93017491611643</v>
      </c>
      <c r="F28" s="8">
        <f ca="1">E28*$B$3</f>
        <v>65.2319240772807</v>
      </c>
      <c r="G28" s="8">
        <f ca="1" t="shared" si="5"/>
        <v>0</v>
      </c>
      <c r="H28" s="8">
        <f ca="1" t="shared" si="6"/>
        <v>0</v>
      </c>
    </row>
    <row r="29" spans="1:8">
      <c r="A29" s="8">
        <f t="shared" si="7"/>
        <v>15</v>
      </c>
      <c r="B29" s="8">
        <f ca="1" t="shared" si="1"/>
        <v>0.917398625003481</v>
      </c>
      <c r="C29" s="8">
        <f ca="1" t="shared" si="2"/>
        <v>77.0892278610022</v>
      </c>
      <c r="D29" s="8">
        <f ca="1" t="shared" si="3"/>
        <v>0.754682720482181</v>
      </c>
      <c r="E29" s="8">
        <f ca="1" t="shared" si="4"/>
        <v>5.16442846775439</v>
      </c>
      <c r="F29" s="8">
        <f ca="1">E29*$B$3</f>
        <v>56.8087131452983</v>
      </c>
      <c r="G29" s="8">
        <f ca="1" t="shared" si="5"/>
        <v>20.2805147157039</v>
      </c>
      <c r="H29" s="8">
        <f ca="1" t="shared" si="6"/>
        <v>2028.05147157039</v>
      </c>
    </row>
    <row r="30" spans="1:8">
      <c r="A30" s="8">
        <f t="shared" si="7"/>
        <v>16</v>
      </c>
      <c r="B30" s="8">
        <f ca="1" t="shared" si="1"/>
        <v>0.464266587034953</v>
      </c>
      <c r="C30" s="8">
        <f ca="1" t="shared" si="2"/>
        <v>64.0251959949226</v>
      </c>
      <c r="D30" s="8">
        <f ca="1" t="shared" si="3"/>
        <v>0.633820939603723</v>
      </c>
      <c r="E30" s="8">
        <f ca="1" t="shared" si="4"/>
        <v>4.66746330187237</v>
      </c>
      <c r="F30" s="8">
        <f ca="1">E30*$B$3</f>
        <v>51.342096320596</v>
      </c>
      <c r="G30" s="8">
        <f ca="1" t="shared" si="5"/>
        <v>12.6830996743265</v>
      </c>
      <c r="H30" s="8">
        <f ca="1" t="shared" si="6"/>
        <v>1268.30996743265</v>
      </c>
    </row>
    <row r="31" spans="1:8">
      <c r="A31" s="8">
        <f t="shared" si="7"/>
        <v>17</v>
      </c>
      <c r="B31" s="8">
        <f ca="1" t="shared" si="1"/>
        <v>0.84806277650559</v>
      </c>
      <c r="C31" s="8">
        <f ca="1" t="shared" si="2"/>
        <v>66.1243818972967</v>
      </c>
      <c r="D31" s="8">
        <f ca="1" t="shared" si="3"/>
        <v>0.672859231782423</v>
      </c>
      <c r="E31" s="8">
        <f ca="1" t="shared" si="4"/>
        <v>4.90301332801377</v>
      </c>
      <c r="F31" s="8">
        <f ca="1">E31*$B$3</f>
        <v>53.9331466081515</v>
      </c>
      <c r="G31" s="8">
        <f ca="1" t="shared" si="5"/>
        <v>12.1912352891452</v>
      </c>
      <c r="H31" s="8">
        <f ca="1" t="shared" si="6"/>
        <v>1219.12352891452</v>
      </c>
    </row>
    <row r="32" spans="1:8">
      <c r="A32" s="8">
        <f t="shared" si="7"/>
        <v>18</v>
      </c>
      <c r="B32" s="8">
        <f ca="1" t="shared" si="1"/>
        <v>0.679154411429406</v>
      </c>
      <c r="C32" s="8">
        <f ca="1" t="shared" si="2"/>
        <v>66.5332343603032</v>
      </c>
      <c r="D32" s="8">
        <f ca="1" t="shared" si="3"/>
        <v>0.483769886998561</v>
      </c>
      <c r="E32" s="8">
        <f ca="1" t="shared" si="4"/>
        <v>4.92096683944922</v>
      </c>
      <c r="F32" s="8">
        <f ca="1">E32*$B$3</f>
        <v>54.1306352339415</v>
      </c>
      <c r="G32" s="8">
        <f ca="1" t="shared" si="5"/>
        <v>12.4025991263617</v>
      </c>
      <c r="H32" s="8">
        <f ca="1" t="shared" si="6"/>
        <v>1240.25991263617</v>
      </c>
    </row>
    <row r="33" spans="1:8">
      <c r="A33" s="8">
        <f t="shared" si="7"/>
        <v>19</v>
      </c>
      <c r="B33" s="8">
        <f ca="1" t="shared" si="1"/>
        <v>0.790129712579552</v>
      </c>
      <c r="C33" s="8">
        <f ca="1" t="shared" si="2"/>
        <v>66.7850473250059</v>
      </c>
      <c r="D33" s="8">
        <f ca="1" t="shared" si="3"/>
        <v>0.688067505369132</v>
      </c>
      <c r="E33" s="8">
        <f ca="1" t="shared" si="4"/>
        <v>4.93549489228428</v>
      </c>
      <c r="F33" s="8">
        <f ca="1">E33*$B$3</f>
        <v>54.2904438151271</v>
      </c>
      <c r="G33" s="8">
        <f ca="1" t="shared" si="5"/>
        <v>12.4946035098788</v>
      </c>
      <c r="H33" s="8">
        <f ca="1" t="shared" si="6"/>
        <v>1249.46035098788</v>
      </c>
    </row>
    <row r="34" spans="1:8">
      <c r="A34" s="8">
        <f t="shared" si="7"/>
        <v>20</v>
      </c>
      <c r="B34" s="8">
        <f ca="1" t="shared" si="1"/>
        <v>0.72656280747954</v>
      </c>
      <c r="C34" s="8">
        <f ca="1" t="shared" si="2"/>
        <v>69.4313644762282</v>
      </c>
      <c r="D34" s="8">
        <f ca="1" t="shared" si="3"/>
        <v>0.726209044455166</v>
      </c>
      <c r="E34" s="8">
        <f ca="1" t="shared" si="4"/>
        <v>5.03467144955949</v>
      </c>
      <c r="F34" s="8">
        <f ca="1">E34*$B$3</f>
        <v>55.3813859451544</v>
      </c>
      <c r="G34" s="8">
        <f ca="1" t="shared" si="5"/>
        <v>14.0499785310738</v>
      </c>
      <c r="H34" s="8">
        <f ca="1" t="shared" si="6"/>
        <v>1404.99785310738</v>
      </c>
    </row>
    <row r="35" spans="1:8">
      <c r="A35" s="8">
        <f t="shared" si="7"/>
        <v>21</v>
      </c>
      <c r="B35" s="8">
        <f ca="1" t="shared" si="1"/>
        <v>0.305346534024135</v>
      </c>
      <c r="C35" s="8">
        <f ca="1" t="shared" si="2"/>
        <v>62.1367451301633</v>
      </c>
      <c r="D35" s="8">
        <f ca="1" t="shared" si="3"/>
        <v>0.131158721774218</v>
      </c>
      <c r="E35" s="8">
        <f ca="1" t="shared" si="4"/>
        <v>4.22676548299209</v>
      </c>
      <c r="F35" s="8">
        <f ca="1">E35*$B$3</f>
        <v>46.4944203129129</v>
      </c>
      <c r="G35" s="8">
        <f ca="1" t="shared" si="5"/>
        <v>15.6423248172503</v>
      </c>
      <c r="H35" s="8">
        <f ca="1" t="shared" si="6"/>
        <v>1564.23248172503</v>
      </c>
    </row>
    <row r="36" spans="1:8">
      <c r="A36" s="8">
        <f t="shared" si="7"/>
        <v>22</v>
      </c>
      <c r="B36" s="8">
        <f ca="1" t="shared" si="1"/>
        <v>0.706698462613184</v>
      </c>
      <c r="C36" s="8">
        <f ca="1" t="shared" si="2"/>
        <v>67.9392735358798</v>
      </c>
      <c r="D36" s="8">
        <f ca="1" t="shared" si="3"/>
        <v>0.203747474465144</v>
      </c>
      <c r="E36" s="8">
        <f ca="1" t="shared" si="4"/>
        <v>4.06544403274268</v>
      </c>
      <c r="F36" s="8">
        <f ca="1">E36*$B$3</f>
        <v>44.7198843601695</v>
      </c>
      <c r="G36" s="8">
        <f ca="1" t="shared" si="5"/>
        <v>23.2193891757103</v>
      </c>
      <c r="H36" s="8">
        <f ca="1" t="shared" si="6"/>
        <v>2321.93891757103</v>
      </c>
    </row>
    <row r="37" spans="1:8">
      <c r="A37" s="8">
        <f t="shared" si="7"/>
        <v>23</v>
      </c>
      <c r="B37" s="8">
        <f ca="1" t="shared" si="1"/>
        <v>0.0635431290963686</v>
      </c>
      <c r="C37" s="8">
        <f ca="1" t="shared" si="2"/>
        <v>52.2637482398246</v>
      </c>
      <c r="D37" s="8">
        <f ca="1" t="shared" si="3"/>
        <v>0.480049086926877</v>
      </c>
      <c r="E37" s="8">
        <f ca="1" t="shared" si="4"/>
        <v>4.93565494313659</v>
      </c>
      <c r="F37" s="8">
        <f ca="1">E37*$B$3</f>
        <v>54.2922043745025</v>
      </c>
      <c r="G37" s="8">
        <f ca="1" t="shared" si="5"/>
        <v>0</v>
      </c>
      <c r="H37" s="8">
        <f ca="1" t="shared" si="6"/>
        <v>0</v>
      </c>
    </row>
    <row r="38" spans="1:11">
      <c r="A38" s="8">
        <f t="shared" si="7"/>
        <v>24</v>
      </c>
      <c r="B38" s="8">
        <f ca="1" t="shared" si="1"/>
        <v>0.032688861988067</v>
      </c>
      <c r="C38" s="8">
        <f ca="1" t="shared" si="2"/>
        <v>52.9892761079715</v>
      </c>
      <c r="D38" s="8">
        <f ca="1" t="shared" si="3"/>
        <v>0.164077146893536</v>
      </c>
      <c r="E38" s="8">
        <f ca="1" t="shared" si="4"/>
        <v>4.07386786934202</v>
      </c>
      <c r="F38" s="8">
        <f ca="1">E38*$B$3</f>
        <v>44.8125465627622</v>
      </c>
      <c r="G38" s="8">
        <f ca="1" t="shared" si="5"/>
        <v>8.17672954520927</v>
      </c>
      <c r="H38" s="8">
        <f ca="1" t="shared" si="6"/>
        <v>817.672954520927</v>
      </c>
      <c r="J38" s="10" t="s">
        <v>170</v>
      </c>
      <c r="K38" s="11">
        <f ca="1">INDEX(O5:O12,MATCH(MIN(R5:R12),R5:R12,0))</f>
        <v>11</v>
      </c>
    </row>
    <row r="39" spans="1:8">
      <c r="A39" s="8">
        <f t="shared" si="7"/>
        <v>25</v>
      </c>
      <c r="B39" s="8">
        <f ca="1" t="shared" si="1"/>
        <v>0.593953988246436</v>
      </c>
      <c r="C39" s="8">
        <f ca="1" t="shared" si="2"/>
        <v>66.2987879266477</v>
      </c>
      <c r="D39" s="8">
        <f ca="1" t="shared" si="3"/>
        <v>0.976171609740133</v>
      </c>
      <c r="E39" s="8">
        <f ca="1" t="shared" si="4"/>
        <v>5.86949586021955</v>
      </c>
      <c r="F39" s="8">
        <f ca="1">E39*$B$3</f>
        <v>64.564454462415</v>
      </c>
      <c r="G39" s="8">
        <f ca="1" t="shared" si="5"/>
        <v>1.73433346423272</v>
      </c>
      <c r="H39" s="8">
        <f ca="1" t="shared" si="6"/>
        <v>173.433346423272</v>
      </c>
    </row>
    <row r="40" spans="1:8">
      <c r="A40" s="8">
        <f t="shared" si="7"/>
        <v>26</v>
      </c>
      <c r="B40" s="8">
        <f ca="1" t="shared" si="1"/>
        <v>0.445447997197247</v>
      </c>
      <c r="C40" s="8">
        <f ca="1" t="shared" si="2"/>
        <v>60.7133731227463</v>
      </c>
      <c r="D40" s="8">
        <f ca="1" t="shared" si="3"/>
        <v>0.515104507833245</v>
      </c>
      <c r="E40" s="8">
        <f ca="1" t="shared" si="4"/>
        <v>4.74580508802772</v>
      </c>
      <c r="F40" s="8">
        <f ca="1">E40*$B$3</f>
        <v>52.2038559683049</v>
      </c>
      <c r="G40" s="8">
        <f ca="1" t="shared" si="5"/>
        <v>8.50951715444142</v>
      </c>
      <c r="H40" s="8">
        <f ca="1" t="shared" si="6"/>
        <v>850.951715444142</v>
      </c>
    </row>
    <row r="41" spans="1:8">
      <c r="A41" s="8">
        <f t="shared" si="7"/>
        <v>27</v>
      </c>
      <c r="B41" s="8">
        <f ca="1" t="shared" si="1"/>
        <v>0.441003674105581</v>
      </c>
      <c r="C41" s="8">
        <f ca="1" t="shared" si="2"/>
        <v>60.4838473562101</v>
      </c>
      <c r="D41" s="8">
        <f ca="1" t="shared" si="3"/>
        <v>0.131422910655604</v>
      </c>
      <c r="E41" s="8">
        <f ca="1" t="shared" si="4"/>
        <v>4.16555049605574</v>
      </c>
      <c r="F41" s="8">
        <f ca="1">E41*$B$3</f>
        <v>45.8210554566132</v>
      </c>
      <c r="G41" s="8">
        <f ca="1" t="shared" si="5"/>
        <v>14.6627918995969</v>
      </c>
      <c r="H41" s="8">
        <f ca="1" t="shared" si="6"/>
        <v>1466.27918995969</v>
      </c>
    </row>
    <row r="42" spans="1:8">
      <c r="A42" s="8">
        <f t="shared" si="7"/>
        <v>28</v>
      </c>
      <c r="B42" s="8">
        <f ca="1" t="shared" si="1"/>
        <v>0.0601395698665597</v>
      </c>
      <c r="C42" s="8">
        <f ca="1" t="shared" si="2"/>
        <v>50.2383381492047</v>
      </c>
      <c r="D42" s="8">
        <f ca="1" t="shared" si="3"/>
        <v>0.913279039136991</v>
      </c>
      <c r="E42" s="8">
        <f ca="1" t="shared" si="4"/>
        <v>5.92178885038443</v>
      </c>
      <c r="F42" s="8">
        <f ca="1">E42*$B$3</f>
        <v>65.1396773542287</v>
      </c>
      <c r="G42" s="8">
        <f ca="1" t="shared" si="5"/>
        <v>0</v>
      </c>
      <c r="H42" s="8">
        <f ca="1" t="shared" si="6"/>
        <v>0</v>
      </c>
    </row>
    <row r="43" spans="1:8">
      <c r="A43" s="8">
        <f t="shared" si="7"/>
        <v>29</v>
      </c>
      <c r="B43" s="8">
        <f ca="1" t="shared" si="1"/>
        <v>0.472588460135007</v>
      </c>
      <c r="C43" s="8">
        <f ca="1" t="shared" si="2"/>
        <v>60.7816574164572</v>
      </c>
      <c r="D43" s="8">
        <f ca="1" t="shared" si="3"/>
        <v>0.686478620880719</v>
      </c>
      <c r="E43" s="8">
        <f ca="1" t="shared" si="4"/>
        <v>4.82021414523124</v>
      </c>
      <c r="F43" s="8">
        <f ca="1">E43*$B$3</f>
        <v>53.0223555975437</v>
      </c>
      <c r="G43" s="8">
        <f ca="1" t="shared" si="5"/>
        <v>7.75930181891351</v>
      </c>
      <c r="H43" s="8">
        <f ca="1" t="shared" si="6"/>
        <v>775.930181891351</v>
      </c>
    </row>
    <row r="44" spans="1:8">
      <c r="A44" s="8">
        <f t="shared" si="7"/>
        <v>30</v>
      </c>
      <c r="B44" s="8">
        <f ca="1" t="shared" si="1"/>
        <v>0.606774569469313</v>
      </c>
      <c r="C44" s="8">
        <f ca="1" t="shared" si="2"/>
        <v>67.3307337975722</v>
      </c>
      <c r="D44" s="8">
        <f ca="1" t="shared" si="3"/>
        <v>0.805950542047542</v>
      </c>
      <c r="E44" s="8">
        <f ca="1" t="shared" si="4"/>
        <v>5.37785971361099</v>
      </c>
      <c r="F44" s="8">
        <f ca="1">E44*$B$3</f>
        <v>59.1564568497209</v>
      </c>
      <c r="G44" s="8">
        <f ca="1" t="shared" si="5"/>
        <v>8.17427694785128</v>
      </c>
      <c r="H44" s="8">
        <f ca="1" t="shared" si="6"/>
        <v>817.427694785128</v>
      </c>
    </row>
    <row r="45" spans="1:8">
      <c r="A45" s="8">
        <f t="shared" si="7"/>
        <v>31</v>
      </c>
      <c r="B45" s="8">
        <f ca="1" t="shared" si="1"/>
        <v>0.494443590291451</v>
      </c>
      <c r="C45" s="8">
        <f ca="1" t="shared" si="2"/>
        <v>62.44159684751</v>
      </c>
      <c r="D45" s="8">
        <f ca="1" t="shared" si="3"/>
        <v>0.470074926111097</v>
      </c>
      <c r="E45" s="8">
        <f ca="1" t="shared" si="4"/>
        <v>4.86016204751277</v>
      </c>
      <c r="F45" s="8">
        <f ca="1">E45*$B$3</f>
        <v>53.4617825226405</v>
      </c>
      <c r="G45" s="8">
        <f ca="1" t="shared" si="5"/>
        <v>8.97981432486954</v>
      </c>
      <c r="H45" s="8">
        <f ca="1" t="shared" si="6"/>
        <v>897.981432486954</v>
      </c>
    </row>
    <row r="46" spans="1:8">
      <c r="A46" s="8">
        <f t="shared" si="7"/>
        <v>32</v>
      </c>
      <c r="B46" s="8">
        <f ca="1" t="shared" si="1"/>
        <v>0.18834761983133</v>
      </c>
      <c r="C46" s="8">
        <f ca="1" t="shared" si="2"/>
        <v>56.5094824274304</v>
      </c>
      <c r="D46" s="8">
        <f ca="1" t="shared" si="3"/>
        <v>0.531150242256094</v>
      </c>
      <c r="E46" s="8">
        <f ca="1" t="shared" si="4"/>
        <v>4.53133731208943</v>
      </c>
      <c r="F46" s="8">
        <f ca="1">E46*$B$3</f>
        <v>49.8447104329837</v>
      </c>
      <c r="G46" s="8">
        <f ca="1" t="shared" si="5"/>
        <v>6.66477199444674</v>
      </c>
      <c r="H46" s="8">
        <f ca="1" t="shared" si="6"/>
        <v>666.477199444674</v>
      </c>
    </row>
    <row r="47" spans="1:8">
      <c r="A47" s="8">
        <f t="shared" si="7"/>
        <v>33</v>
      </c>
      <c r="B47" s="8">
        <f ca="1" t="shared" si="1"/>
        <v>0.698776349475788</v>
      </c>
      <c r="C47" s="8">
        <f ca="1" t="shared" si="2"/>
        <v>66.5193605660597</v>
      </c>
      <c r="D47" s="8">
        <f ca="1" t="shared" si="3"/>
        <v>0.83097619627933</v>
      </c>
      <c r="E47" s="8">
        <f ca="1" t="shared" si="4"/>
        <v>5.37934751181161</v>
      </c>
      <c r="F47" s="8">
        <f ca="1">E47*$B$3</f>
        <v>59.1728226299277</v>
      </c>
      <c r="G47" s="8">
        <f ca="1" t="shared" si="5"/>
        <v>7.34653793613202</v>
      </c>
      <c r="H47" s="8">
        <f ca="1" t="shared" si="6"/>
        <v>734.653793613202</v>
      </c>
    </row>
    <row r="48" spans="1:8">
      <c r="A48" s="8">
        <f t="shared" si="7"/>
        <v>34</v>
      </c>
      <c r="B48" s="8">
        <f ca="1" t="shared" si="1"/>
        <v>0.0105131179552906</v>
      </c>
      <c r="C48" s="8">
        <f ca="1" t="shared" si="2"/>
        <v>51.9470643762653</v>
      </c>
      <c r="D48" s="8">
        <f ca="1" t="shared" si="3"/>
        <v>0.426810796014078</v>
      </c>
      <c r="E48" s="8">
        <f ca="1" t="shared" si="4"/>
        <v>4.68123581608154</v>
      </c>
      <c r="F48" s="8">
        <f ca="1">E48*$B$3</f>
        <v>51.493593976897</v>
      </c>
      <c r="G48" s="8">
        <f ca="1" t="shared" si="5"/>
        <v>0.453470399368278</v>
      </c>
      <c r="H48" s="8">
        <f ca="1" t="shared" si="6"/>
        <v>45.3470399368278</v>
      </c>
    </row>
    <row r="49" spans="1:8">
      <c r="A49" s="8">
        <f t="shared" si="7"/>
        <v>35</v>
      </c>
      <c r="B49" s="8">
        <f ca="1" t="shared" si="1"/>
        <v>0.600292024898715</v>
      </c>
      <c r="C49" s="8">
        <f ca="1" t="shared" si="2"/>
        <v>69.698035754663</v>
      </c>
      <c r="D49" s="8">
        <f ca="1" t="shared" si="3"/>
        <v>0.736143978298222</v>
      </c>
      <c r="E49" s="8">
        <f ca="1" t="shared" si="4"/>
        <v>5.37608928897331</v>
      </c>
      <c r="F49" s="8">
        <f ca="1">E49*$B$3</f>
        <v>59.1369821787064</v>
      </c>
      <c r="G49" s="8">
        <f ca="1" t="shared" si="5"/>
        <v>10.5610535759566</v>
      </c>
      <c r="H49" s="8">
        <f ca="1" t="shared" si="6"/>
        <v>1056.10535759566</v>
      </c>
    </row>
    <row r="50" spans="1:8">
      <c r="A50" s="8">
        <f t="shared" si="7"/>
        <v>36</v>
      </c>
      <c r="B50" s="8">
        <f ca="1" t="shared" si="1"/>
        <v>0.215065669868724</v>
      </c>
      <c r="C50" s="8">
        <f ca="1" t="shared" si="2"/>
        <v>59.6463489362828</v>
      </c>
      <c r="D50" s="8">
        <f ca="1" t="shared" si="3"/>
        <v>0.257713035727706</v>
      </c>
      <c r="E50" s="8">
        <f ca="1" t="shared" si="4"/>
        <v>4.31792324142146</v>
      </c>
      <c r="F50" s="8">
        <f ca="1">E50*$B$3</f>
        <v>47.4971556556361</v>
      </c>
      <c r="G50" s="8">
        <f ca="1" t="shared" si="5"/>
        <v>12.1491932806467</v>
      </c>
      <c r="H50" s="8">
        <f ca="1" t="shared" si="6"/>
        <v>1214.91932806467</v>
      </c>
    </row>
    <row r="51" spans="1:8">
      <c r="A51" s="8">
        <f t="shared" si="7"/>
        <v>37</v>
      </c>
      <c r="B51" s="8">
        <f ca="1" t="shared" si="1"/>
        <v>0.489718456231855</v>
      </c>
      <c r="C51" s="8">
        <f ca="1" t="shared" si="2"/>
        <v>62.3747588035185</v>
      </c>
      <c r="D51" s="8">
        <f ca="1" t="shared" si="3"/>
        <v>0.224293835278591</v>
      </c>
      <c r="E51" s="8">
        <f ca="1" t="shared" si="4"/>
        <v>4.43211139735547</v>
      </c>
      <c r="F51" s="8">
        <f ca="1">E51*$B$3</f>
        <v>48.7532253709102</v>
      </c>
      <c r="G51" s="8">
        <f ca="1" t="shared" si="5"/>
        <v>13.6215334326083</v>
      </c>
      <c r="H51" s="8">
        <f ca="1" t="shared" si="6"/>
        <v>1362.15334326083</v>
      </c>
    </row>
    <row r="52" spans="1:8">
      <c r="A52" s="8">
        <f t="shared" si="7"/>
        <v>38</v>
      </c>
      <c r="B52" s="8">
        <f ca="1" t="shared" si="1"/>
        <v>0.987368459263392</v>
      </c>
      <c r="C52" s="8">
        <f ca="1" t="shared" si="2"/>
        <v>84.3168599301888</v>
      </c>
      <c r="D52" s="8">
        <f ca="1" t="shared" si="3"/>
        <v>0.27262668356883</v>
      </c>
      <c r="E52" s="8">
        <f ca="1" t="shared" si="4"/>
        <v>4.17188986256275</v>
      </c>
      <c r="F52" s="8">
        <f ca="1">E52*$B$3</f>
        <v>45.8907884881903</v>
      </c>
      <c r="G52" s="8">
        <f ca="1" t="shared" si="5"/>
        <v>38.4260714419986</v>
      </c>
      <c r="H52" s="8">
        <f ca="1" t="shared" si="6"/>
        <v>3842.60714419986</v>
      </c>
    </row>
    <row r="53" spans="1:8">
      <c r="A53" s="8">
        <f t="shared" si="7"/>
        <v>39</v>
      </c>
      <c r="B53" s="8">
        <f ca="1" t="shared" si="1"/>
        <v>0.963837437835131</v>
      </c>
      <c r="C53" s="8">
        <f ca="1" t="shared" si="2"/>
        <v>78.3930025497156</v>
      </c>
      <c r="D53" s="8">
        <f ca="1" t="shared" si="3"/>
        <v>0.538937015813207</v>
      </c>
      <c r="E53" s="8">
        <f ca="1" t="shared" si="4"/>
        <v>4.54794270812585</v>
      </c>
      <c r="F53" s="8">
        <f ca="1">E53*$B$3</f>
        <v>50.0273697893844</v>
      </c>
      <c r="G53" s="8">
        <f ca="1" t="shared" si="5"/>
        <v>28.3656327603312</v>
      </c>
      <c r="H53" s="8">
        <f ca="1" t="shared" si="6"/>
        <v>2836.56327603312</v>
      </c>
    </row>
    <row r="54" spans="1:8">
      <c r="A54" s="8">
        <f t="shared" si="7"/>
        <v>40</v>
      </c>
      <c r="B54" s="8">
        <f ca="1" t="shared" si="1"/>
        <v>0.683915017687027</v>
      </c>
      <c r="C54" s="8">
        <f ca="1" t="shared" si="2"/>
        <v>67.1991414108015</v>
      </c>
      <c r="D54" s="8">
        <f ca="1" t="shared" si="3"/>
        <v>0.9169716279688</v>
      </c>
      <c r="E54" s="8">
        <f ca="1" t="shared" si="4"/>
        <v>5.9615054069102</v>
      </c>
      <c r="F54" s="8">
        <f ca="1">E54*$B$3</f>
        <v>65.5765594760122</v>
      </c>
      <c r="G54" s="8">
        <f ca="1" t="shared" si="5"/>
        <v>1.62258193478927</v>
      </c>
      <c r="H54" s="8">
        <f ca="1" t="shared" si="6"/>
        <v>162.258193478927</v>
      </c>
    </row>
    <row r="55" spans="1:8">
      <c r="A55" s="8">
        <f t="shared" si="7"/>
        <v>41</v>
      </c>
      <c r="B55" s="8">
        <f ca="1" t="shared" si="1"/>
        <v>0.955749467993152</v>
      </c>
      <c r="C55" s="8">
        <f ca="1" t="shared" si="2"/>
        <v>78.7546070885766</v>
      </c>
      <c r="D55" s="8">
        <f ca="1" t="shared" si="3"/>
        <v>0.995892165913077</v>
      </c>
      <c r="E55" s="8">
        <f ca="1" t="shared" si="4"/>
        <v>5.51604249793778</v>
      </c>
      <c r="F55" s="8">
        <f ca="1">E55*$B$3</f>
        <v>60.6764674773155</v>
      </c>
      <c r="G55" s="8">
        <f ca="1" t="shared" si="5"/>
        <v>18.0781396112611</v>
      </c>
      <c r="H55" s="8">
        <f ca="1" t="shared" si="6"/>
        <v>1807.81396112611</v>
      </c>
    </row>
    <row r="56" spans="1:8">
      <c r="A56" s="8">
        <f t="shared" si="7"/>
        <v>42</v>
      </c>
      <c r="B56" s="8">
        <f ca="1" t="shared" si="1"/>
        <v>0.142967147186349</v>
      </c>
      <c r="C56" s="8">
        <f ca="1" t="shared" si="2"/>
        <v>58.1270289227205</v>
      </c>
      <c r="D56" s="8">
        <f ca="1" t="shared" si="3"/>
        <v>0.737922862920185</v>
      </c>
      <c r="E56" s="8">
        <f ca="1" t="shared" si="4"/>
        <v>5.46229687673095</v>
      </c>
      <c r="F56" s="8">
        <f ca="1">E56*$B$3</f>
        <v>60.0852656440405</v>
      </c>
      <c r="G56" s="8">
        <f ca="1" t="shared" si="5"/>
        <v>0</v>
      </c>
      <c r="H56" s="8">
        <f ca="1" t="shared" si="6"/>
        <v>0</v>
      </c>
    </row>
    <row r="57" spans="1:8">
      <c r="A57" s="8">
        <f t="shared" si="7"/>
        <v>43</v>
      </c>
      <c r="B57" s="8">
        <f ca="1" t="shared" si="1"/>
        <v>0.81542511938199</v>
      </c>
      <c r="C57" s="8">
        <f ca="1" t="shared" si="2"/>
        <v>67.6900163057209</v>
      </c>
      <c r="D57" s="8">
        <f ca="1" t="shared" si="3"/>
        <v>0.181101157696919</v>
      </c>
      <c r="E57" s="8">
        <f ca="1" t="shared" si="4"/>
        <v>4.43500270470309</v>
      </c>
      <c r="F57" s="8">
        <f ca="1">E57*$B$3</f>
        <v>48.785029751734</v>
      </c>
      <c r="G57" s="8">
        <f ca="1" t="shared" si="5"/>
        <v>18.9049865539869</v>
      </c>
      <c r="H57" s="8">
        <f ca="1" t="shared" si="6"/>
        <v>1890.49865539869</v>
      </c>
    </row>
    <row r="58" spans="1:8">
      <c r="A58" s="8">
        <f t="shared" si="7"/>
        <v>44</v>
      </c>
      <c r="B58" s="8">
        <f ca="1" t="shared" si="1"/>
        <v>0.334274478900905</v>
      </c>
      <c r="C58" s="8">
        <f ca="1" t="shared" si="2"/>
        <v>64.7911226284981</v>
      </c>
      <c r="D58" s="8">
        <f ca="1" t="shared" si="3"/>
        <v>0.330354262246117</v>
      </c>
      <c r="E58" s="8">
        <f ca="1" t="shared" si="4"/>
        <v>4.93120957377768</v>
      </c>
      <c r="F58" s="8">
        <f ca="1">E58*$B$3</f>
        <v>54.2433053115544</v>
      </c>
      <c r="G58" s="8">
        <f ca="1" t="shared" si="5"/>
        <v>10.5478173169437</v>
      </c>
      <c r="H58" s="8">
        <f ca="1" t="shared" si="6"/>
        <v>1054.78173169437</v>
      </c>
    </row>
    <row r="59" spans="1:8">
      <c r="A59" s="8">
        <f t="shared" si="7"/>
        <v>45</v>
      </c>
      <c r="B59" s="8">
        <f ca="1" t="shared" si="1"/>
        <v>0.736613976022505</v>
      </c>
      <c r="C59" s="8">
        <f ca="1" t="shared" si="2"/>
        <v>69.4532286290005</v>
      </c>
      <c r="D59" s="8">
        <f ca="1" t="shared" si="3"/>
        <v>0.738937441350485</v>
      </c>
      <c r="E59" s="8">
        <f ca="1" t="shared" si="4"/>
        <v>5.18553265222067</v>
      </c>
      <c r="F59" s="8">
        <f ca="1">E59*$B$3</f>
        <v>57.0408591744274</v>
      </c>
      <c r="G59" s="8">
        <f ca="1" t="shared" si="5"/>
        <v>12.4123694545731</v>
      </c>
      <c r="H59" s="8">
        <f ca="1" t="shared" si="6"/>
        <v>1241.23694545731</v>
      </c>
    </row>
    <row r="60" spans="1:8">
      <c r="A60" s="8">
        <f t="shared" si="7"/>
        <v>46</v>
      </c>
      <c r="B60" s="8">
        <f ca="1" t="shared" si="1"/>
        <v>0.875228515726752</v>
      </c>
      <c r="C60" s="8">
        <f ca="1" t="shared" si="2"/>
        <v>68.9919556593022</v>
      </c>
      <c r="D60" s="8">
        <f ca="1" t="shared" si="3"/>
        <v>0.713828161829343</v>
      </c>
      <c r="E60" s="8">
        <f ca="1" t="shared" si="4"/>
        <v>5.27954119255131</v>
      </c>
      <c r="F60" s="8">
        <f ca="1">E60*$B$3</f>
        <v>58.0749531180645</v>
      </c>
      <c r="G60" s="8">
        <f ca="1" t="shared" si="5"/>
        <v>10.9170025412377</v>
      </c>
      <c r="H60" s="8">
        <f ca="1" t="shared" si="6"/>
        <v>1091.70025412377</v>
      </c>
    </row>
    <row r="61" spans="1:8">
      <c r="A61" s="8">
        <f t="shared" si="7"/>
        <v>47</v>
      </c>
      <c r="B61" s="8">
        <f ca="1" t="shared" si="1"/>
        <v>0.516193902223594</v>
      </c>
      <c r="C61" s="8">
        <f ca="1" t="shared" si="2"/>
        <v>62.2379161092487</v>
      </c>
      <c r="D61" s="8">
        <f ca="1" t="shared" si="3"/>
        <v>0.859816944194969</v>
      </c>
      <c r="E61" s="8">
        <f ca="1" t="shared" si="4"/>
        <v>5.13998247555522</v>
      </c>
      <c r="F61" s="8">
        <f ca="1">E61*$B$3</f>
        <v>56.5398072311074</v>
      </c>
      <c r="G61" s="8">
        <f ca="1" t="shared" si="5"/>
        <v>5.69810887814131</v>
      </c>
      <c r="H61" s="8">
        <f ca="1" t="shared" si="6"/>
        <v>569.810887814131</v>
      </c>
    </row>
    <row r="62" spans="1:8">
      <c r="A62" s="8">
        <f t="shared" si="7"/>
        <v>48</v>
      </c>
      <c r="B62" s="8">
        <f ca="1" t="shared" si="1"/>
        <v>0.336671138718043</v>
      </c>
      <c r="C62" s="8">
        <f ca="1" t="shared" si="2"/>
        <v>62.9296941205818</v>
      </c>
      <c r="D62" s="8">
        <f ca="1" t="shared" si="3"/>
        <v>0.155760894584064</v>
      </c>
      <c r="E62" s="8">
        <f ca="1" t="shared" si="4"/>
        <v>4.26927597348518</v>
      </c>
      <c r="F62" s="8">
        <f ca="1">E62*$B$3</f>
        <v>46.962035708337</v>
      </c>
      <c r="G62" s="8">
        <f ca="1" t="shared" si="5"/>
        <v>15.9676584122448</v>
      </c>
      <c r="H62" s="8">
        <f ca="1" t="shared" si="6"/>
        <v>1596.76584122448</v>
      </c>
    </row>
    <row r="63" spans="1:8">
      <c r="A63" s="8">
        <f t="shared" si="7"/>
        <v>49</v>
      </c>
      <c r="B63" s="8">
        <f ca="1" t="shared" si="1"/>
        <v>0.314834186947861</v>
      </c>
      <c r="C63" s="8">
        <f ca="1" t="shared" si="2"/>
        <v>63.1992190383829</v>
      </c>
      <c r="D63" s="8">
        <f ca="1" t="shared" si="3"/>
        <v>0.571425640142528</v>
      </c>
      <c r="E63" s="8">
        <f ca="1" t="shared" si="4"/>
        <v>4.73376300810812</v>
      </c>
      <c r="F63" s="8">
        <f ca="1">E63*$B$3</f>
        <v>52.0713930891893</v>
      </c>
      <c r="G63" s="8">
        <f ca="1" t="shared" si="5"/>
        <v>11.1278259491936</v>
      </c>
      <c r="H63" s="8">
        <f ca="1" t="shared" si="6"/>
        <v>1112.78259491936</v>
      </c>
    </row>
    <row r="64" spans="1:8">
      <c r="A64" s="8">
        <f t="shared" si="7"/>
        <v>50</v>
      </c>
      <c r="B64" s="8">
        <f ca="1" t="shared" si="1"/>
        <v>0.148610372022315</v>
      </c>
      <c r="C64" s="8">
        <f ca="1" t="shared" si="2"/>
        <v>57.7508594680397</v>
      </c>
      <c r="D64" s="8">
        <f ca="1" t="shared" si="3"/>
        <v>0.0442965708148273</v>
      </c>
      <c r="E64" s="8">
        <f ca="1" t="shared" si="4"/>
        <v>4.2747150589106</v>
      </c>
      <c r="F64" s="8">
        <f ca="1">E64*$B$3</f>
        <v>47.0218656480167</v>
      </c>
      <c r="G64" s="8">
        <f ca="1" t="shared" si="5"/>
        <v>10.7289938200231</v>
      </c>
      <c r="H64" s="8">
        <f ca="1" t="shared" si="6"/>
        <v>1072.89938200231</v>
      </c>
    </row>
    <row r="65" spans="1:8">
      <c r="A65" s="8">
        <f t="shared" si="7"/>
        <v>51</v>
      </c>
      <c r="B65" s="8">
        <f ca="1" t="shared" si="1"/>
        <v>0.614802027303727</v>
      </c>
      <c r="C65" s="8">
        <f ca="1" t="shared" si="2"/>
        <v>65.0870228779508</v>
      </c>
      <c r="D65" s="8">
        <f ca="1" t="shared" si="3"/>
        <v>0.0509655206174422</v>
      </c>
      <c r="E65" s="8">
        <f ca="1" t="shared" si="4"/>
        <v>4.36127558226197</v>
      </c>
      <c r="F65" s="8">
        <f ca="1">E65*$B$3</f>
        <v>47.9740314048817</v>
      </c>
      <c r="G65" s="8">
        <f ca="1" t="shared" si="5"/>
        <v>17.1129914730691</v>
      </c>
      <c r="H65" s="8">
        <f ca="1" t="shared" si="6"/>
        <v>1711.29914730691</v>
      </c>
    </row>
    <row r="66" spans="1:8">
      <c r="A66" s="8">
        <f t="shared" si="7"/>
        <v>52</v>
      </c>
      <c r="B66" s="8">
        <f ca="1" t="shared" si="1"/>
        <v>0.581474404915869</v>
      </c>
      <c r="C66" s="8">
        <f ca="1" t="shared" si="2"/>
        <v>67.2971652705787</v>
      </c>
      <c r="D66" s="8">
        <f ca="1" t="shared" si="3"/>
        <v>0.255614408659335</v>
      </c>
      <c r="E66" s="8">
        <f ca="1" t="shared" si="4"/>
        <v>4.45832673304391</v>
      </c>
      <c r="F66" s="8">
        <f ca="1">E66*$B$3</f>
        <v>49.041594063483</v>
      </c>
      <c r="G66" s="8">
        <f ca="1" t="shared" si="5"/>
        <v>18.2555712070957</v>
      </c>
      <c r="H66" s="8">
        <f ca="1" t="shared" si="6"/>
        <v>1825.55712070957</v>
      </c>
    </row>
    <row r="67" spans="1:8">
      <c r="A67" s="8">
        <f t="shared" si="7"/>
        <v>53</v>
      </c>
      <c r="B67" s="8">
        <f ca="1" t="shared" si="1"/>
        <v>0.363609234126197</v>
      </c>
      <c r="C67" s="8">
        <f ca="1" t="shared" si="2"/>
        <v>64.6894484846372</v>
      </c>
      <c r="D67" s="8">
        <f ca="1" t="shared" si="3"/>
        <v>0.824615762387782</v>
      </c>
      <c r="E67" s="8">
        <f ca="1" t="shared" si="4"/>
        <v>5.37310654922519</v>
      </c>
      <c r="F67" s="8">
        <f ca="1">E67*$B$3</f>
        <v>59.1041720414771</v>
      </c>
      <c r="G67" s="8">
        <f ca="1" t="shared" si="5"/>
        <v>5.58527644316015</v>
      </c>
      <c r="H67" s="8">
        <f ca="1" t="shared" si="6"/>
        <v>558.527644316015</v>
      </c>
    </row>
    <row r="68" spans="1:8">
      <c r="A68" s="8">
        <f t="shared" si="7"/>
        <v>54</v>
      </c>
      <c r="B68" s="8">
        <f ca="1" t="shared" si="1"/>
        <v>0.0604345941345732</v>
      </c>
      <c r="C68" s="8">
        <f ca="1" t="shared" si="2"/>
        <v>53.7779931006563</v>
      </c>
      <c r="D68" s="8">
        <f ca="1" t="shared" si="3"/>
        <v>0.75011946556932</v>
      </c>
      <c r="E68" s="8">
        <f ca="1" t="shared" si="4"/>
        <v>5.01522696485957</v>
      </c>
      <c r="F68" s="8">
        <f ca="1">E68*$B$3</f>
        <v>55.1674966134553</v>
      </c>
      <c r="G68" s="8">
        <f ca="1" t="shared" si="5"/>
        <v>0</v>
      </c>
      <c r="H68" s="8">
        <f ca="1" t="shared" si="6"/>
        <v>0</v>
      </c>
    </row>
    <row r="69" spans="1:8">
      <c r="A69" s="8">
        <f t="shared" si="7"/>
        <v>55</v>
      </c>
      <c r="B69" s="8">
        <f ca="1" t="shared" si="1"/>
        <v>0.492753687882495</v>
      </c>
      <c r="C69" s="8">
        <f ca="1" t="shared" si="2"/>
        <v>60.6522019082412</v>
      </c>
      <c r="D69" s="8">
        <f ca="1" t="shared" si="3"/>
        <v>0.348460791265556</v>
      </c>
      <c r="E69" s="8">
        <f ca="1" t="shared" si="4"/>
        <v>4.59686087874346</v>
      </c>
      <c r="F69" s="8">
        <f ca="1">E69*$B$3</f>
        <v>50.565469666178</v>
      </c>
      <c r="G69" s="8">
        <f ca="1" t="shared" si="5"/>
        <v>10.0867322420632</v>
      </c>
      <c r="H69" s="8">
        <f ca="1" t="shared" si="6"/>
        <v>1008.67322420632</v>
      </c>
    </row>
    <row r="70" spans="1:8">
      <c r="A70" s="8">
        <f t="shared" si="7"/>
        <v>56</v>
      </c>
      <c r="B70" s="8">
        <f ca="1" t="shared" si="1"/>
        <v>0.445748560041829</v>
      </c>
      <c r="C70" s="8">
        <f ca="1" t="shared" si="2"/>
        <v>61.5698938918913</v>
      </c>
      <c r="D70" s="8">
        <f ca="1" t="shared" si="3"/>
        <v>0.165297548501887</v>
      </c>
      <c r="E70" s="8">
        <f ca="1" t="shared" si="4"/>
        <v>4.25002042106829</v>
      </c>
      <c r="F70" s="8">
        <f ca="1">E70*$B$3</f>
        <v>46.7502246317511</v>
      </c>
      <c r="G70" s="8">
        <f ca="1" t="shared" si="5"/>
        <v>14.8196692601402</v>
      </c>
      <c r="H70" s="8">
        <f ca="1" t="shared" si="6"/>
        <v>1481.96692601402</v>
      </c>
    </row>
    <row r="71" spans="1:8">
      <c r="A71" s="8">
        <f t="shared" si="7"/>
        <v>57</v>
      </c>
      <c r="B71" s="8">
        <f ca="1" t="shared" si="1"/>
        <v>0.909324264436323</v>
      </c>
      <c r="C71" s="8">
        <f ca="1" t="shared" si="2"/>
        <v>79.9996750879462</v>
      </c>
      <c r="D71" s="8">
        <f ca="1" t="shared" si="3"/>
        <v>0.228594804369263</v>
      </c>
      <c r="E71" s="8">
        <f ca="1" t="shared" si="4"/>
        <v>4.45079038840891</v>
      </c>
      <c r="F71" s="8">
        <f ca="1">E71*$B$3</f>
        <v>48.958694272498</v>
      </c>
      <c r="G71" s="8">
        <f ca="1" t="shared" si="5"/>
        <v>31.0409808154482</v>
      </c>
      <c r="H71" s="8">
        <f ca="1" t="shared" si="6"/>
        <v>3104.09808154482</v>
      </c>
    </row>
    <row r="72" spans="1:8">
      <c r="A72" s="8">
        <f t="shared" si="7"/>
        <v>58</v>
      </c>
      <c r="B72" s="8">
        <f ca="1" t="shared" si="1"/>
        <v>0.951558058328663</v>
      </c>
      <c r="C72" s="8">
        <f ca="1" t="shared" si="2"/>
        <v>79.1012332464829</v>
      </c>
      <c r="D72" s="8">
        <f ca="1" t="shared" si="3"/>
        <v>0.188699439765041</v>
      </c>
      <c r="E72" s="8">
        <f ca="1" t="shared" si="4"/>
        <v>4.19635598230858</v>
      </c>
      <c r="F72" s="8">
        <f ca="1">E72*$B$3</f>
        <v>46.1599158053944</v>
      </c>
      <c r="G72" s="8">
        <f ca="1" t="shared" si="5"/>
        <v>32.9413174410886</v>
      </c>
      <c r="H72" s="8">
        <f ca="1" t="shared" si="6"/>
        <v>3294.13174410886</v>
      </c>
    </row>
    <row r="73" spans="1:8">
      <c r="A73" s="8">
        <f t="shared" si="7"/>
        <v>59</v>
      </c>
      <c r="B73" s="8">
        <f ca="1" t="shared" si="1"/>
        <v>0.22031461797001</v>
      </c>
      <c r="C73" s="8">
        <f ca="1" t="shared" si="2"/>
        <v>56.4998856289466</v>
      </c>
      <c r="D73" s="8">
        <f ca="1" t="shared" si="3"/>
        <v>0.357392456886836</v>
      </c>
      <c r="E73" s="8">
        <f ca="1" t="shared" si="4"/>
        <v>4.96721445121826</v>
      </c>
      <c r="F73" s="8">
        <f ca="1">E73*$B$3</f>
        <v>54.6393589634009</v>
      </c>
      <c r="G73" s="8">
        <f ca="1" t="shared" si="5"/>
        <v>1.86052666554572</v>
      </c>
      <c r="H73" s="8">
        <f ca="1" t="shared" si="6"/>
        <v>186.052666554572</v>
      </c>
    </row>
    <row r="74" spans="1:8">
      <c r="A74" s="8">
        <f t="shared" si="7"/>
        <v>60</v>
      </c>
      <c r="B74" s="8">
        <f ca="1" t="shared" si="1"/>
        <v>0.714145144688386</v>
      </c>
      <c r="C74" s="8">
        <f ca="1" t="shared" si="2"/>
        <v>65.4777729822935</v>
      </c>
      <c r="D74" s="8">
        <f ca="1" t="shared" si="3"/>
        <v>0.993395884764831</v>
      </c>
      <c r="E74" s="8">
        <f ca="1" t="shared" si="4"/>
        <v>5.78285619849309</v>
      </c>
      <c r="F74" s="8">
        <f ca="1">E74*$B$3</f>
        <v>63.611418183424</v>
      </c>
      <c r="G74" s="8">
        <f ca="1" t="shared" si="5"/>
        <v>1.86635479886944</v>
      </c>
      <c r="H74" s="8">
        <f ca="1" t="shared" si="6"/>
        <v>186.635479886944</v>
      </c>
    </row>
    <row r="75" spans="1:8">
      <c r="A75" s="8">
        <f t="shared" si="7"/>
        <v>61</v>
      </c>
      <c r="B75" s="8">
        <f ca="1" t="shared" si="1"/>
        <v>0.909956889851689</v>
      </c>
      <c r="C75" s="8">
        <f ca="1" t="shared" si="2"/>
        <v>78.5581293425116</v>
      </c>
      <c r="D75" s="8">
        <f ca="1" t="shared" si="3"/>
        <v>0.0815379342528886</v>
      </c>
      <c r="E75" s="8">
        <f ca="1" t="shared" si="4"/>
        <v>4.06434643713595</v>
      </c>
      <c r="F75" s="8">
        <f ca="1">E75*$B$3</f>
        <v>44.7078108084955</v>
      </c>
      <c r="G75" s="8">
        <f ca="1" t="shared" si="5"/>
        <v>33.8503185340161</v>
      </c>
      <c r="H75" s="8">
        <f ca="1" t="shared" si="6"/>
        <v>3385.03185340161</v>
      </c>
    </row>
    <row r="76" spans="1:8">
      <c r="A76" s="8">
        <f t="shared" si="7"/>
        <v>62</v>
      </c>
      <c r="B76" s="8">
        <f ca="1" t="shared" si="1"/>
        <v>0.0781246050764104</v>
      </c>
      <c r="C76" s="8">
        <f ca="1" t="shared" si="2"/>
        <v>50.5400993145532</v>
      </c>
      <c r="D76" s="8">
        <f ca="1" t="shared" si="3"/>
        <v>0.750230005123421</v>
      </c>
      <c r="E76" s="8">
        <f ca="1" t="shared" si="4"/>
        <v>5.24354387903556</v>
      </c>
      <c r="F76" s="8">
        <f ca="1">E76*$B$3</f>
        <v>57.6789826693912</v>
      </c>
      <c r="G76" s="8">
        <f ca="1" t="shared" si="5"/>
        <v>0</v>
      </c>
      <c r="H76" s="8">
        <f ca="1" t="shared" si="6"/>
        <v>0</v>
      </c>
    </row>
    <row r="77" spans="1:8">
      <c r="A77" s="8">
        <f t="shared" si="7"/>
        <v>63</v>
      </c>
      <c r="B77" s="8">
        <f ca="1" t="shared" si="1"/>
        <v>0.632537977677238</v>
      </c>
      <c r="C77" s="8">
        <f ca="1" t="shared" si="2"/>
        <v>68.9077821266296</v>
      </c>
      <c r="D77" s="8">
        <f ca="1" t="shared" si="3"/>
        <v>0.733538550763353</v>
      </c>
      <c r="E77" s="8">
        <f ca="1" t="shared" si="4"/>
        <v>5.03192384924345</v>
      </c>
      <c r="F77" s="8">
        <f ca="1">E77*$B$3</f>
        <v>55.3511623416779</v>
      </c>
      <c r="G77" s="8">
        <f ca="1" t="shared" si="5"/>
        <v>13.5566197849516</v>
      </c>
      <c r="H77" s="8">
        <f ca="1" t="shared" si="6"/>
        <v>1355.66197849516</v>
      </c>
    </row>
    <row r="78" spans="1:8">
      <c r="A78" s="8">
        <f t="shared" si="7"/>
        <v>64</v>
      </c>
      <c r="B78" s="8">
        <f ca="1" t="shared" si="1"/>
        <v>0.525787033473018</v>
      </c>
      <c r="C78" s="8">
        <f ca="1" t="shared" si="2"/>
        <v>62.9424255655981</v>
      </c>
      <c r="D78" s="8">
        <f ca="1" t="shared" si="3"/>
        <v>0.901694611953883</v>
      </c>
      <c r="E78" s="8">
        <f ca="1" t="shared" si="4"/>
        <v>5.68923365189776</v>
      </c>
      <c r="F78" s="8">
        <f ca="1">E78*$B$3</f>
        <v>62.5815701708754</v>
      </c>
      <c r="G78" s="8">
        <f ca="1" t="shared" si="5"/>
        <v>0.360855394722741</v>
      </c>
      <c r="H78" s="8">
        <f ca="1" t="shared" si="6"/>
        <v>36.0855394722741</v>
      </c>
    </row>
    <row r="79" spans="1:8">
      <c r="A79" s="8">
        <f t="shared" si="7"/>
        <v>65</v>
      </c>
      <c r="B79" s="8">
        <f ca="1" t="shared" ref="B79:B142" si="8">RAND()</f>
        <v>0.0726663402974577</v>
      </c>
      <c r="C79" s="8">
        <f ca="1" t="shared" ref="C79:C142" si="9">VLOOKUP(B79,$F$7:$H$12,2,TRUE())+(RAND()*(VLOOKUP(B79,$F$7:$H$12,3,TRUE())-VLOOKUP(B79,$F$7:$H$12,2,TRUE())))</f>
        <v>53.825924537781</v>
      </c>
      <c r="D79" s="8">
        <f ca="1" t="shared" ref="D79:D142" si="10">RAND()</f>
        <v>0.913594643266835</v>
      </c>
      <c r="E79" s="8">
        <f ca="1" t="shared" ref="E79:E142" si="11">VLOOKUP(D79,$K$7:$M$10,2,TRUE())+(RAND()*(VLOOKUP(D79,$K$7:$M$10,3,TRUE())-VLOOKUP(D79,$K$7:$M$10,2,TRUE())))</f>
        <v>5.91027599048866</v>
      </c>
      <c r="F79" s="8">
        <f ca="1">E79*$B$3</f>
        <v>65.0130358953752</v>
      </c>
      <c r="G79" s="8">
        <f ca="1" t="shared" ref="G79:G142" si="12">MAX(C79-F79,0)</f>
        <v>0</v>
      </c>
      <c r="H79" s="8">
        <f ca="1" t="shared" ref="H79:H142" si="13">G79*100</f>
        <v>0</v>
      </c>
    </row>
    <row r="80" spans="1:8">
      <c r="A80" s="8">
        <f t="shared" ref="A80:A143" si="14">A79+1</f>
        <v>66</v>
      </c>
      <c r="B80" s="8">
        <f ca="1" t="shared" si="8"/>
        <v>0.855544828124956</v>
      </c>
      <c r="C80" s="8">
        <f ca="1" t="shared" si="9"/>
        <v>67.6007479290065</v>
      </c>
      <c r="D80" s="8">
        <f ca="1" t="shared" si="10"/>
        <v>0.455277494556762</v>
      </c>
      <c r="E80" s="8">
        <f ca="1" t="shared" si="11"/>
        <v>4.83140413095388</v>
      </c>
      <c r="F80" s="8">
        <f ca="1">E80*$B$3</f>
        <v>53.1454454404927</v>
      </c>
      <c r="G80" s="8">
        <f ca="1" t="shared" si="12"/>
        <v>14.4553024885139</v>
      </c>
      <c r="H80" s="8">
        <f ca="1" t="shared" si="13"/>
        <v>1445.53024885139</v>
      </c>
    </row>
    <row r="81" spans="1:8">
      <c r="A81" s="8">
        <f t="shared" si="14"/>
        <v>67</v>
      </c>
      <c r="B81" s="8">
        <f ca="1" t="shared" si="8"/>
        <v>0.917787674598241</v>
      </c>
      <c r="C81" s="8">
        <f ca="1" t="shared" si="9"/>
        <v>76.5541742765929</v>
      </c>
      <c r="D81" s="8">
        <f ca="1" t="shared" si="10"/>
        <v>0.396747917467763</v>
      </c>
      <c r="E81" s="8">
        <f ca="1" t="shared" si="11"/>
        <v>4.5876658270062</v>
      </c>
      <c r="F81" s="8">
        <f ca="1">E81*$B$3</f>
        <v>50.4643240970682</v>
      </c>
      <c r="G81" s="8">
        <f ca="1" t="shared" si="12"/>
        <v>26.0898501795247</v>
      </c>
      <c r="H81" s="8">
        <f ca="1" t="shared" si="13"/>
        <v>2608.98501795247</v>
      </c>
    </row>
    <row r="82" spans="1:8">
      <c r="A82" s="8">
        <f t="shared" si="14"/>
        <v>68</v>
      </c>
      <c r="B82" s="8">
        <f ca="1" t="shared" si="8"/>
        <v>0.53555025810864</v>
      </c>
      <c r="C82" s="8">
        <f ca="1" t="shared" si="9"/>
        <v>62.5261420269786</v>
      </c>
      <c r="D82" s="8">
        <f ca="1" t="shared" si="10"/>
        <v>0.546359648936149</v>
      </c>
      <c r="E82" s="8">
        <f ca="1" t="shared" si="11"/>
        <v>4.8671578443236</v>
      </c>
      <c r="F82" s="8">
        <f ca="1">E82*$B$3</f>
        <v>53.5387362875596</v>
      </c>
      <c r="G82" s="8">
        <f ca="1" t="shared" si="12"/>
        <v>8.98740573941902</v>
      </c>
      <c r="H82" s="8">
        <f ca="1" t="shared" si="13"/>
        <v>898.740573941902</v>
      </c>
    </row>
    <row r="83" spans="1:8">
      <c r="A83" s="8">
        <f t="shared" si="14"/>
        <v>69</v>
      </c>
      <c r="B83" s="8">
        <f ca="1" t="shared" si="8"/>
        <v>0.781005666014717</v>
      </c>
      <c r="C83" s="8">
        <f ca="1" t="shared" si="9"/>
        <v>69.110155414016</v>
      </c>
      <c r="D83" s="8">
        <f ca="1" t="shared" si="10"/>
        <v>0.513721388102352</v>
      </c>
      <c r="E83" s="8">
        <f ca="1" t="shared" si="11"/>
        <v>4.80616500613092</v>
      </c>
      <c r="F83" s="8">
        <f ca="1">E83*$B$3</f>
        <v>52.8678150674401</v>
      </c>
      <c r="G83" s="8">
        <f ca="1" t="shared" si="12"/>
        <v>16.2423403465759</v>
      </c>
      <c r="H83" s="8">
        <f ca="1" t="shared" si="13"/>
        <v>1624.23403465759</v>
      </c>
    </row>
    <row r="84" spans="1:8">
      <c r="A84" s="8">
        <f t="shared" si="14"/>
        <v>70</v>
      </c>
      <c r="B84" s="8">
        <f ca="1" t="shared" si="8"/>
        <v>0.493212795712376</v>
      </c>
      <c r="C84" s="8">
        <f ca="1" t="shared" si="9"/>
        <v>62.3242531556579</v>
      </c>
      <c r="D84" s="8">
        <f ca="1" t="shared" si="10"/>
        <v>0.0653295659703779</v>
      </c>
      <c r="E84" s="8">
        <f ca="1" t="shared" si="11"/>
        <v>4.33094638118079</v>
      </c>
      <c r="F84" s="8">
        <f ca="1">E84*$B$3</f>
        <v>47.6404101929886</v>
      </c>
      <c r="G84" s="8">
        <f ca="1" t="shared" si="12"/>
        <v>14.6838429626693</v>
      </c>
      <c r="H84" s="8">
        <f ca="1" t="shared" si="13"/>
        <v>1468.38429626693</v>
      </c>
    </row>
    <row r="85" spans="1:8">
      <c r="A85" s="8">
        <f t="shared" si="14"/>
        <v>71</v>
      </c>
      <c r="B85" s="8">
        <f ca="1" t="shared" si="8"/>
        <v>0.059025134394761</v>
      </c>
      <c r="C85" s="8">
        <f ca="1" t="shared" si="9"/>
        <v>51.0143893654856</v>
      </c>
      <c r="D85" s="8">
        <f ca="1" t="shared" si="10"/>
        <v>0.197605348039976</v>
      </c>
      <c r="E85" s="8">
        <f ca="1" t="shared" si="11"/>
        <v>4.30126339126165</v>
      </c>
      <c r="F85" s="8">
        <f ca="1">E85*$B$3</f>
        <v>47.3138973038782</v>
      </c>
      <c r="G85" s="8">
        <f ca="1" t="shared" si="12"/>
        <v>3.70049206160746</v>
      </c>
      <c r="H85" s="8">
        <f ca="1" t="shared" si="13"/>
        <v>370.049206160746</v>
      </c>
    </row>
    <row r="86" spans="1:8">
      <c r="A86" s="8">
        <f t="shared" si="14"/>
        <v>72</v>
      </c>
      <c r="B86" s="8">
        <f ca="1" t="shared" si="8"/>
        <v>0.620896132085824</v>
      </c>
      <c r="C86" s="8">
        <f ca="1" t="shared" si="9"/>
        <v>69.0183729801713</v>
      </c>
      <c r="D86" s="8">
        <f ca="1" t="shared" si="10"/>
        <v>0.713190963329385</v>
      </c>
      <c r="E86" s="8">
        <f ca="1" t="shared" si="11"/>
        <v>5.09322425810744</v>
      </c>
      <c r="F86" s="8">
        <f ca="1">E86*$B$3</f>
        <v>56.0254668391818</v>
      </c>
      <c r="G86" s="8">
        <f ca="1" t="shared" si="12"/>
        <v>12.9929061409894</v>
      </c>
      <c r="H86" s="8">
        <f ca="1" t="shared" si="13"/>
        <v>1299.29061409894</v>
      </c>
    </row>
    <row r="87" spans="1:8">
      <c r="A87" s="8">
        <f t="shared" si="14"/>
        <v>73</v>
      </c>
      <c r="B87" s="8">
        <f ca="1" t="shared" si="8"/>
        <v>0.878513632983797</v>
      </c>
      <c r="C87" s="8">
        <f ca="1" t="shared" si="9"/>
        <v>67.209849586247</v>
      </c>
      <c r="D87" s="8">
        <f ca="1" t="shared" si="10"/>
        <v>0.363094469537101</v>
      </c>
      <c r="E87" s="8">
        <f ca="1" t="shared" si="11"/>
        <v>4.69631858847517</v>
      </c>
      <c r="F87" s="8">
        <f ca="1">E87*$B$3</f>
        <v>51.6595044732269</v>
      </c>
      <c r="G87" s="8">
        <f ca="1" t="shared" si="12"/>
        <v>15.5503451130201</v>
      </c>
      <c r="H87" s="8">
        <f ca="1" t="shared" si="13"/>
        <v>1555.03451130201</v>
      </c>
    </row>
    <row r="88" spans="1:8">
      <c r="A88" s="8">
        <f t="shared" si="14"/>
        <v>74</v>
      </c>
      <c r="B88" s="8">
        <f ca="1" t="shared" si="8"/>
        <v>0.043003818882845</v>
      </c>
      <c r="C88" s="8">
        <f ca="1" t="shared" si="9"/>
        <v>54.0978048973025</v>
      </c>
      <c r="D88" s="8">
        <f ca="1" t="shared" si="10"/>
        <v>0.106657548463725</v>
      </c>
      <c r="E88" s="8">
        <f ca="1" t="shared" si="11"/>
        <v>4.48358267715218</v>
      </c>
      <c r="F88" s="8">
        <f ca="1">E88*$B$3</f>
        <v>49.319409448674</v>
      </c>
      <c r="G88" s="8">
        <f ca="1" t="shared" si="12"/>
        <v>4.77839544862849</v>
      </c>
      <c r="H88" s="8">
        <f ca="1" t="shared" si="13"/>
        <v>477.839544862849</v>
      </c>
    </row>
    <row r="89" spans="1:8">
      <c r="A89" s="8">
        <f t="shared" si="14"/>
        <v>75</v>
      </c>
      <c r="B89" s="8">
        <f ca="1" t="shared" si="8"/>
        <v>0.134703855218159</v>
      </c>
      <c r="C89" s="8">
        <f ca="1" t="shared" si="9"/>
        <v>57.1647728728512</v>
      </c>
      <c r="D89" s="8">
        <f ca="1" t="shared" si="10"/>
        <v>0.608624451956231</v>
      </c>
      <c r="E89" s="8">
        <f ca="1" t="shared" si="11"/>
        <v>4.59245773956676</v>
      </c>
      <c r="F89" s="8">
        <f ca="1">E89*$B$3</f>
        <v>50.5170351352343</v>
      </c>
      <c r="G89" s="8">
        <f ca="1" t="shared" si="12"/>
        <v>6.64773773761686</v>
      </c>
      <c r="H89" s="8">
        <f ca="1" t="shared" si="13"/>
        <v>664.773773761686</v>
      </c>
    </row>
    <row r="90" spans="1:8">
      <c r="A90" s="8">
        <f t="shared" si="14"/>
        <v>76</v>
      </c>
      <c r="B90" s="8">
        <f ca="1" t="shared" si="8"/>
        <v>0.660917850903969</v>
      </c>
      <c r="C90" s="8">
        <f ca="1" t="shared" si="9"/>
        <v>66.7012029391614</v>
      </c>
      <c r="D90" s="8">
        <f ca="1" t="shared" si="10"/>
        <v>0.0568003725881963</v>
      </c>
      <c r="E90" s="8">
        <f ca="1" t="shared" si="11"/>
        <v>4.47767912833732</v>
      </c>
      <c r="F90" s="8">
        <f ca="1">E90*$B$3</f>
        <v>49.2544704117106</v>
      </c>
      <c r="G90" s="8">
        <f ca="1" t="shared" si="12"/>
        <v>17.4467325274509</v>
      </c>
      <c r="H90" s="8">
        <f ca="1" t="shared" si="13"/>
        <v>1744.67325274509</v>
      </c>
    </row>
    <row r="91" spans="1:8">
      <c r="A91" s="8">
        <f t="shared" si="14"/>
        <v>77</v>
      </c>
      <c r="B91" s="8">
        <f ca="1" t="shared" si="8"/>
        <v>0.773107925673476</v>
      </c>
      <c r="C91" s="8">
        <f ca="1" t="shared" si="9"/>
        <v>67.1400470853153</v>
      </c>
      <c r="D91" s="8">
        <f ca="1" t="shared" si="10"/>
        <v>0.732031217389052</v>
      </c>
      <c r="E91" s="8">
        <f ca="1" t="shared" si="11"/>
        <v>5.01799872230334</v>
      </c>
      <c r="F91" s="8">
        <f ca="1">E91*$B$3</f>
        <v>55.1979859453367</v>
      </c>
      <c r="G91" s="8">
        <f ca="1" t="shared" si="12"/>
        <v>11.9420611399786</v>
      </c>
      <c r="H91" s="8">
        <f ca="1" t="shared" si="13"/>
        <v>1194.20611399786</v>
      </c>
    </row>
    <row r="92" spans="1:8">
      <c r="A92" s="8">
        <f t="shared" si="14"/>
        <v>78</v>
      </c>
      <c r="B92" s="8">
        <f ca="1" t="shared" si="8"/>
        <v>0.0325797632678624</v>
      </c>
      <c r="C92" s="8">
        <f ca="1" t="shared" si="9"/>
        <v>54.0410359040142</v>
      </c>
      <c r="D92" s="8">
        <f ca="1" t="shared" si="10"/>
        <v>0.632422440251404</v>
      </c>
      <c r="E92" s="8">
        <f ca="1" t="shared" si="11"/>
        <v>4.81003767703147</v>
      </c>
      <c r="F92" s="8">
        <f ca="1">E92*$B$3</f>
        <v>52.9104144473462</v>
      </c>
      <c r="G92" s="8">
        <f ca="1" t="shared" si="12"/>
        <v>1.13062145666802</v>
      </c>
      <c r="H92" s="8">
        <f ca="1" t="shared" si="13"/>
        <v>113.062145666802</v>
      </c>
    </row>
    <row r="93" spans="1:8">
      <c r="A93" s="8">
        <f t="shared" si="14"/>
        <v>79</v>
      </c>
      <c r="B93" s="8">
        <f ca="1" t="shared" si="8"/>
        <v>0.729871185671011</v>
      </c>
      <c r="C93" s="8">
        <f ca="1" t="shared" si="9"/>
        <v>68.0513813522411</v>
      </c>
      <c r="D93" s="8">
        <f ca="1" t="shared" si="10"/>
        <v>0.643362917233882</v>
      </c>
      <c r="E93" s="8">
        <f ca="1" t="shared" si="11"/>
        <v>4.52345704725962</v>
      </c>
      <c r="F93" s="8">
        <f ca="1">E93*$B$3</f>
        <v>49.7580275198559</v>
      </c>
      <c r="G93" s="8">
        <f ca="1" t="shared" si="12"/>
        <v>18.2933538323852</v>
      </c>
      <c r="H93" s="8">
        <f ca="1" t="shared" si="13"/>
        <v>1829.33538323852</v>
      </c>
    </row>
    <row r="94" spans="1:8">
      <c r="A94" s="8">
        <f t="shared" si="14"/>
        <v>80</v>
      </c>
      <c r="B94" s="8">
        <f ca="1" t="shared" si="8"/>
        <v>0.808695114700182</v>
      </c>
      <c r="C94" s="8">
        <f ca="1" t="shared" si="9"/>
        <v>65.4847081077726</v>
      </c>
      <c r="D94" s="8">
        <f ca="1" t="shared" si="10"/>
        <v>0.451857184267832</v>
      </c>
      <c r="E94" s="8">
        <f ca="1" t="shared" si="11"/>
        <v>4.88129125013313</v>
      </c>
      <c r="F94" s="8">
        <f ca="1">E94*$B$3</f>
        <v>53.6942037514644</v>
      </c>
      <c r="G94" s="8">
        <f ca="1" t="shared" si="12"/>
        <v>11.7905043563081</v>
      </c>
      <c r="H94" s="8">
        <f ca="1" t="shared" si="13"/>
        <v>1179.05043563081</v>
      </c>
    </row>
    <row r="95" spans="1:8">
      <c r="A95" s="8">
        <f t="shared" si="14"/>
        <v>81</v>
      </c>
      <c r="B95" s="8">
        <f ca="1" t="shared" si="8"/>
        <v>0.399001134481777</v>
      </c>
      <c r="C95" s="8">
        <f ca="1" t="shared" si="9"/>
        <v>60.7046327543005</v>
      </c>
      <c r="D95" s="8">
        <f ca="1" t="shared" si="10"/>
        <v>0.0106449623535143</v>
      </c>
      <c r="E95" s="8">
        <f ca="1" t="shared" si="11"/>
        <v>4.32015257687753</v>
      </c>
      <c r="F95" s="8">
        <f ca="1">E95*$B$3</f>
        <v>47.5216783456529</v>
      </c>
      <c r="G95" s="8">
        <f ca="1" t="shared" si="12"/>
        <v>13.1829544086476</v>
      </c>
      <c r="H95" s="8">
        <f ca="1" t="shared" si="13"/>
        <v>1318.29544086476</v>
      </c>
    </row>
    <row r="96" spans="1:8">
      <c r="A96" s="8">
        <f t="shared" si="14"/>
        <v>82</v>
      </c>
      <c r="B96" s="8">
        <f ca="1" t="shared" si="8"/>
        <v>0.760485460549081</v>
      </c>
      <c r="C96" s="8">
        <f ca="1" t="shared" si="9"/>
        <v>66.952268219369</v>
      </c>
      <c r="D96" s="8">
        <f ca="1" t="shared" si="10"/>
        <v>0.561166794472236</v>
      </c>
      <c r="E96" s="8">
        <f ca="1" t="shared" si="11"/>
        <v>4.93808412352553</v>
      </c>
      <c r="F96" s="8">
        <f ca="1">E96*$B$3</f>
        <v>54.3189253587808</v>
      </c>
      <c r="G96" s="8">
        <f ca="1" t="shared" si="12"/>
        <v>12.6333428605882</v>
      </c>
      <c r="H96" s="8">
        <f ca="1" t="shared" si="13"/>
        <v>1263.33428605882</v>
      </c>
    </row>
    <row r="97" spans="1:8">
      <c r="A97" s="8">
        <f t="shared" si="14"/>
        <v>83</v>
      </c>
      <c r="B97" s="8">
        <f ca="1" t="shared" si="8"/>
        <v>0.641886508733964</v>
      </c>
      <c r="C97" s="8">
        <f ca="1" t="shared" si="9"/>
        <v>69.0826981559256</v>
      </c>
      <c r="D97" s="8">
        <f ca="1" t="shared" si="10"/>
        <v>0.631241391589583</v>
      </c>
      <c r="E97" s="8">
        <f ca="1" t="shared" si="11"/>
        <v>4.69238443845056</v>
      </c>
      <c r="F97" s="8">
        <f ca="1">E97*$B$3</f>
        <v>51.6162288229562</v>
      </c>
      <c r="G97" s="8">
        <f ca="1" t="shared" si="12"/>
        <v>17.4664693329694</v>
      </c>
      <c r="H97" s="8">
        <f ca="1" t="shared" si="13"/>
        <v>1746.64693329694</v>
      </c>
    </row>
    <row r="98" spans="1:8">
      <c r="A98" s="8">
        <f t="shared" si="14"/>
        <v>84</v>
      </c>
      <c r="B98" s="8">
        <f ca="1" t="shared" si="8"/>
        <v>0.72648576346957</v>
      </c>
      <c r="C98" s="8">
        <f ca="1" t="shared" si="9"/>
        <v>66.5393391679596</v>
      </c>
      <c r="D98" s="8">
        <f ca="1" t="shared" si="10"/>
        <v>0.86290902542999</v>
      </c>
      <c r="E98" s="8">
        <f ca="1" t="shared" si="11"/>
        <v>5.3405414059264</v>
      </c>
      <c r="F98" s="8">
        <f ca="1">E98*$B$3</f>
        <v>58.7459554651904</v>
      </c>
      <c r="G98" s="8">
        <f ca="1" t="shared" si="12"/>
        <v>7.79338370276914</v>
      </c>
      <c r="H98" s="8">
        <f ca="1" t="shared" si="13"/>
        <v>779.338370276914</v>
      </c>
    </row>
    <row r="99" spans="1:8">
      <c r="A99" s="8">
        <f t="shared" si="14"/>
        <v>85</v>
      </c>
      <c r="B99" s="8">
        <f ca="1" t="shared" si="8"/>
        <v>0.206832477286129</v>
      </c>
      <c r="C99" s="8">
        <f ca="1" t="shared" si="9"/>
        <v>58.5116458280978</v>
      </c>
      <c r="D99" s="8">
        <f ca="1" t="shared" si="10"/>
        <v>0.707783473946681</v>
      </c>
      <c r="E99" s="8">
        <f ca="1" t="shared" si="11"/>
        <v>5.31711859679574</v>
      </c>
      <c r="F99" s="8">
        <f ca="1">E99*$B$3</f>
        <v>58.4883045647531</v>
      </c>
      <c r="G99" s="8">
        <f ca="1" t="shared" si="12"/>
        <v>0.023341263344669</v>
      </c>
      <c r="H99" s="8">
        <f ca="1" t="shared" si="13"/>
        <v>2.3341263344669</v>
      </c>
    </row>
    <row r="100" spans="1:8">
      <c r="A100" s="8">
        <f t="shared" si="14"/>
        <v>86</v>
      </c>
      <c r="B100" s="8">
        <f ca="1" t="shared" si="8"/>
        <v>0.413062724452089</v>
      </c>
      <c r="C100" s="8">
        <f ca="1" t="shared" si="9"/>
        <v>64.5534613864499</v>
      </c>
      <c r="D100" s="8">
        <f ca="1" t="shared" si="10"/>
        <v>0.405375120641482</v>
      </c>
      <c r="E100" s="8">
        <f ca="1" t="shared" si="11"/>
        <v>4.65613563486767</v>
      </c>
      <c r="F100" s="8">
        <f ca="1">E100*$B$3</f>
        <v>51.2174919835443</v>
      </c>
      <c r="G100" s="8">
        <f ca="1" t="shared" si="12"/>
        <v>13.3359694029056</v>
      </c>
      <c r="H100" s="8">
        <f ca="1" t="shared" si="13"/>
        <v>1333.59694029056</v>
      </c>
    </row>
    <row r="101" spans="1:8">
      <c r="A101" s="8">
        <f t="shared" si="14"/>
        <v>87</v>
      </c>
      <c r="B101" s="8">
        <f ca="1" t="shared" si="8"/>
        <v>0.139817945920499</v>
      </c>
      <c r="C101" s="8">
        <f ca="1" t="shared" si="9"/>
        <v>59.4066594629023</v>
      </c>
      <c r="D101" s="8">
        <f ca="1" t="shared" si="10"/>
        <v>0.907002242020946</v>
      </c>
      <c r="E101" s="8">
        <f ca="1" t="shared" si="11"/>
        <v>5.72440300626698</v>
      </c>
      <c r="F101" s="8">
        <f ca="1">E101*$B$3</f>
        <v>62.9684330689368</v>
      </c>
      <c r="G101" s="8">
        <f ca="1" t="shared" si="12"/>
        <v>0</v>
      </c>
      <c r="H101" s="8">
        <f ca="1" t="shared" si="13"/>
        <v>0</v>
      </c>
    </row>
    <row r="102" spans="1:8">
      <c r="A102" s="8">
        <f t="shared" si="14"/>
        <v>88</v>
      </c>
      <c r="B102" s="8">
        <f ca="1" t="shared" si="8"/>
        <v>0.324898261104133</v>
      </c>
      <c r="C102" s="8">
        <f ca="1" t="shared" si="9"/>
        <v>61.451507799679</v>
      </c>
      <c r="D102" s="8">
        <f ca="1" t="shared" si="10"/>
        <v>0.192213463671741</v>
      </c>
      <c r="E102" s="8">
        <f ca="1" t="shared" si="11"/>
        <v>4.11532475178247</v>
      </c>
      <c r="F102" s="8">
        <f ca="1">E102*$B$3</f>
        <v>45.2685722696072</v>
      </c>
      <c r="G102" s="8">
        <f ca="1" t="shared" si="12"/>
        <v>16.1829355300718</v>
      </c>
      <c r="H102" s="8">
        <f ca="1" t="shared" si="13"/>
        <v>1618.29355300718</v>
      </c>
    </row>
    <row r="103" spans="1:8">
      <c r="A103" s="8">
        <f t="shared" si="14"/>
        <v>89</v>
      </c>
      <c r="B103" s="8">
        <f ca="1" t="shared" si="8"/>
        <v>0.739676196472143</v>
      </c>
      <c r="C103" s="8">
        <f ca="1" t="shared" si="9"/>
        <v>65.431948968686</v>
      </c>
      <c r="D103" s="8">
        <f ca="1" t="shared" si="10"/>
        <v>0.410179011459761</v>
      </c>
      <c r="E103" s="8">
        <f ca="1" t="shared" si="11"/>
        <v>4.8135965249355</v>
      </c>
      <c r="F103" s="8">
        <f ca="1">E103*$B$3</f>
        <v>52.9495617742905</v>
      </c>
      <c r="G103" s="8">
        <f ca="1" t="shared" si="12"/>
        <v>12.4823871943955</v>
      </c>
      <c r="H103" s="8">
        <f ca="1" t="shared" si="13"/>
        <v>1248.23871943955</v>
      </c>
    </row>
    <row r="104" spans="1:8">
      <c r="A104" s="8">
        <f t="shared" si="14"/>
        <v>90</v>
      </c>
      <c r="B104" s="8">
        <f ca="1" t="shared" si="8"/>
        <v>0.856882259679944</v>
      </c>
      <c r="C104" s="8">
        <f ca="1" t="shared" si="9"/>
        <v>68.46511997122</v>
      </c>
      <c r="D104" s="8">
        <f ca="1" t="shared" si="10"/>
        <v>0.290076039722144</v>
      </c>
      <c r="E104" s="8">
        <f ca="1" t="shared" si="11"/>
        <v>4.49638326618737</v>
      </c>
      <c r="F104" s="8">
        <f ca="1">E104*$B$3</f>
        <v>49.460215928061</v>
      </c>
      <c r="G104" s="8">
        <f ca="1" t="shared" si="12"/>
        <v>19.0049040431589</v>
      </c>
      <c r="H104" s="8">
        <f ca="1" t="shared" si="13"/>
        <v>1900.49040431589</v>
      </c>
    </row>
    <row r="105" spans="1:8">
      <c r="A105" s="8">
        <f t="shared" si="14"/>
        <v>91</v>
      </c>
      <c r="B105" s="8">
        <f ca="1" t="shared" si="8"/>
        <v>0.627477461203376</v>
      </c>
      <c r="C105" s="8">
        <f ca="1" t="shared" si="9"/>
        <v>67.6741695369733</v>
      </c>
      <c r="D105" s="8">
        <f ca="1" t="shared" si="10"/>
        <v>0.82782436336238</v>
      </c>
      <c r="E105" s="8">
        <f ca="1" t="shared" si="11"/>
        <v>5.39000447061296</v>
      </c>
      <c r="F105" s="8">
        <f ca="1">E105*$B$3</f>
        <v>59.2900491767425</v>
      </c>
      <c r="G105" s="8">
        <f ca="1" t="shared" si="12"/>
        <v>8.38412036023077</v>
      </c>
      <c r="H105" s="8">
        <f ca="1" t="shared" si="13"/>
        <v>838.412036023077</v>
      </c>
    </row>
    <row r="106" spans="1:8">
      <c r="A106" s="8">
        <f t="shared" si="14"/>
        <v>92</v>
      </c>
      <c r="B106" s="8">
        <f ca="1" t="shared" si="8"/>
        <v>0.293958248516918</v>
      </c>
      <c r="C106" s="8">
        <f ca="1" t="shared" si="9"/>
        <v>64.9889445221809</v>
      </c>
      <c r="D106" s="8">
        <f ca="1" t="shared" si="10"/>
        <v>0.924450522878724</v>
      </c>
      <c r="E106" s="8">
        <f ca="1" t="shared" si="11"/>
        <v>5.99524643116169</v>
      </c>
      <c r="F106" s="8">
        <f ca="1">E106*$B$3</f>
        <v>65.9477107427786</v>
      </c>
      <c r="G106" s="8">
        <f ca="1" t="shared" si="12"/>
        <v>0</v>
      </c>
      <c r="H106" s="8">
        <f ca="1" t="shared" si="13"/>
        <v>0</v>
      </c>
    </row>
    <row r="107" spans="1:8">
      <c r="A107" s="8">
        <f t="shared" si="14"/>
        <v>93</v>
      </c>
      <c r="B107" s="8">
        <f ca="1" t="shared" si="8"/>
        <v>0.392113996238522</v>
      </c>
      <c r="C107" s="8">
        <f ca="1" t="shared" si="9"/>
        <v>64.8107258671249</v>
      </c>
      <c r="D107" s="8">
        <f ca="1" t="shared" si="10"/>
        <v>0.106930711214276</v>
      </c>
      <c r="E107" s="8">
        <f ca="1" t="shared" si="11"/>
        <v>4.03279384012576</v>
      </c>
      <c r="F107" s="8">
        <f ca="1">E107*$B$3</f>
        <v>44.3607322413833</v>
      </c>
      <c r="G107" s="8">
        <f ca="1" t="shared" si="12"/>
        <v>20.4499936257416</v>
      </c>
      <c r="H107" s="8">
        <f ca="1" t="shared" si="13"/>
        <v>2044.99936257416</v>
      </c>
    </row>
    <row r="108" spans="1:8">
      <c r="A108" s="8">
        <f t="shared" si="14"/>
        <v>94</v>
      </c>
      <c r="B108" s="8">
        <f ca="1" t="shared" si="8"/>
        <v>0.605765787807573</v>
      </c>
      <c r="C108" s="8">
        <f ca="1" t="shared" si="9"/>
        <v>69.7491066762014</v>
      </c>
      <c r="D108" s="8">
        <f ca="1" t="shared" si="10"/>
        <v>0.0187824718673777</v>
      </c>
      <c r="E108" s="8">
        <f ca="1" t="shared" si="11"/>
        <v>4.47089932729193</v>
      </c>
      <c r="F108" s="8">
        <f ca="1">E108*$B$3</f>
        <v>49.1798926002112</v>
      </c>
      <c r="G108" s="8">
        <f ca="1" t="shared" si="12"/>
        <v>20.5692140759902</v>
      </c>
      <c r="H108" s="8">
        <f ca="1" t="shared" si="13"/>
        <v>2056.92140759902</v>
      </c>
    </row>
    <row r="109" spans="1:8">
      <c r="A109" s="8">
        <f t="shared" si="14"/>
        <v>95</v>
      </c>
      <c r="B109" s="8">
        <f ca="1" t="shared" si="8"/>
        <v>0.195795475326712</v>
      </c>
      <c r="C109" s="8">
        <f ca="1" t="shared" si="9"/>
        <v>59.5402889412122</v>
      </c>
      <c r="D109" s="8">
        <f ca="1" t="shared" si="10"/>
        <v>0.850448657231559</v>
      </c>
      <c r="E109" s="8">
        <f ca="1" t="shared" si="11"/>
        <v>5.45222880554848</v>
      </c>
      <c r="F109" s="8">
        <f ca="1">E109*$B$3</f>
        <v>59.9745168610333</v>
      </c>
      <c r="G109" s="8">
        <f ca="1" t="shared" si="12"/>
        <v>0</v>
      </c>
      <c r="H109" s="8">
        <f ca="1" t="shared" si="13"/>
        <v>0</v>
      </c>
    </row>
    <row r="110" spans="1:8">
      <c r="A110" s="8">
        <f t="shared" si="14"/>
        <v>96</v>
      </c>
      <c r="B110" s="8">
        <f ca="1" t="shared" si="8"/>
        <v>0.634385983851721</v>
      </c>
      <c r="C110" s="8">
        <f ca="1" t="shared" si="9"/>
        <v>65.9440855171646</v>
      </c>
      <c r="D110" s="8">
        <f ca="1" t="shared" si="10"/>
        <v>0.825515370612706</v>
      </c>
      <c r="E110" s="8">
        <f ca="1" t="shared" si="11"/>
        <v>5.11630208160387</v>
      </c>
      <c r="F110" s="8">
        <f ca="1">E110*$B$3</f>
        <v>56.2793228976426</v>
      </c>
      <c r="G110" s="8">
        <f ca="1" t="shared" si="12"/>
        <v>9.66476261952194</v>
      </c>
      <c r="H110" s="8">
        <f ca="1" t="shared" si="13"/>
        <v>966.476261952194</v>
      </c>
    </row>
    <row r="111" spans="1:8">
      <c r="A111" s="8">
        <f t="shared" si="14"/>
        <v>97</v>
      </c>
      <c r="B111" s="8">
        <f ca="1" t="shared" si="8"/>
        <v>0.274469170884948</v>
      </c>
      <c r="C111" s="8">
        <f ca="1" t="shared" si="9"/>
        <v>60.8208323331154</v>
      </c>
      <c r="D111" s="8">
        <f ca="1" t="shared" si="10"/>
        <v>0.876927906397001</v>
      </c>
      <c r="E111" s="8">
        <f ca="1" t="shared" si="11"/>
        <v>5.08243617480758</v>
      </c>
      <c r="F111" s="8">
        <f ca="1">E111*$B$3</f>
        <v>55.9067979228834</v>
      </c>
      <c r="G111" s="8">
        <f ca="1" t="shared" si="12"/>
        <v>4.91403441023206</v>
      </c>
      <c r="H111" s="8">
        <f ca="1" t="shared" si="13"/>
        <v>491.403441023206</v>
      </c>
    </row>
    <row r="112" spans="1:8">
      <c r="A112" s="8">
        <f t="shared" si="14"/>
        <v>98</v>
      </c>
      <c r="B112" s="8">
        <f ca="1" t="shared" si="8"/>
        <v>0.563458358603896</v>
      </c>
      <c r="C112" s="8">
        <f ca="1" t="shared" si="9"/>
        <v>68.972924700173</v>
      </c>
      <c r="D112" s="8">
        <f ca="1" t="shared" si="10"/>
        <v>0.638070378651697</v>
      </c>
      <c r="E112" s="8">
        <f ca="1" t="shared" si="11"/>
        <v>4.58780768645865</v>
      </c>
      <c r="F112" s="8">
        <f ca="1">E112*$B$3</f>
        <v>50.4658845510451</v>
      </c>
      <c r="G112" s="8">
        <f ca="1" t="shared" si="12"/>
        <v>18.5070401491279</v>
      </c>
      <c r="H112" s="8">
        <f ca="1" t="shared" si="13"/>
        <v>1850.70401491279</v>
      </c>
    </row>
    <row r="113" spans="1:8">
      <c r="A113" s="8">
        <f t="shared" si="14"/>
        <v>99</v>
      </c>
      <c r="B113" s="8">
        <f ca="1" t="shared" si="8"/>
        <v>0.121325629331992</v>
      </c>
      <c r="C113" s="8">
        <f ca="1" t="shared" si="9"/>
        <v>55.7399624745261</v>
      </c>
      <c r="D113" s="8">
        <f ca="1" t="shared" si="10"/>
        <v>0.450566385438374</v>
      </c>
      <c r="E113" s="8">
        <f ca="1" t="shared" si="11"/>
        <v>4.52088327063795</v>
      </c>
      <c r="F113" s="8">
        <f ca="1">E113*$B$3</f>
        <v>49.7297159770175</v>
      </c>
      <c r="G113" s="8">
        <f ca="1" t="shared" si="12"/>
        <v>6.01024649750869</v>
      </c>
      <c r="H113" s="8">
        <f ca="1" t="shared" si="13"/>
        <v>601.024649750869</v>
      </c>
    </row>
    <row r="114" spans="1:8">
      <c r="A114" s="8">
        <f t="shared" si="14"/>
        <v>100</v>
      </c>
      <c r="B114" s="8">
        <f ca="1" t="shared" si="8"/>
        <v>0.0946517195287979</v>
      </c>
      <c r="C114" s="8">
        <f ca="1" t="shared" si="9"/>
        <v>51.745160816529</v>
      </c>
      <c r="D114" s="8">
        <f ca="1" t="shared" si="10"/>
        <v>0.853461213923509</v>
      </c>
      <c r="E114" s="8">
        <f ca="1" t="shared" si="11"/>
        <v>5.08372036271844</v>
      </c>
      <c r="F114" s="8">
        <f ca="1">E114*$B$3</f>
        <v>55.9209239899028</v>
      </c>
      <c r="G114" s="8">
        <f ca="1" t="shared" si="12"/>
        <v>0</v>
      </c>
      <c r="H114" s="8">
        <f ca="1" t="shared" si="13"/>
        <v>0</v>
      </c>
    </row>
    <row r="115" spans="1:8">
      <c r="A115" s="8">
        <f t="shared" si="14"/>
        <v>101</v>
      </c>
      <c r="B115" s="8">
        <f ca="1" t="shared" si="8"/>
        <v>0.410515978774167</v>
      </c>
      <c r="C115" s="8">
        <f ca="1" t="shared" si="9"/>
        <v>60.6496432328684</v>
      </c>
      <c r="D115" s="8">
        <f ca="1" t="shared" si="10"/>
        <v>0.0319841231758109</v>
      </c>
      <c r="E115" s="8">
        <f ca="1" t="shared" si="11"/>
        <v>4.21324424522235</v>
      </c>
      <c r="F115" s="8">
        <f ca="1">E115*$B$3</f>
        <v>46.3456866974459</v>
      </c>
      <c r="G115" s="8">
        <f ca="1" t="shared" si="12"/>
        <v>14.3039565354225</v>
      </c>
      <c r="H115" s="8">
        <f ca="1" t="shared" si="13"/>
        <v>1430.39565354225</v>
      </c>
    </row>
    <row r="116" spans="1:8">
      <c r="A116" s="8">
        <f t="shared" si="14"/>
        <v>102</v>
      </c>
      <c r="B116" s="8">
        <f ca="1" t="shared" si="8"/>
        <v>0.902135043978255</v>
      </c>
      <c r="C116" s="8">
        <f ca="1" t="shared" si="9"/>
        <v>79.7305552413953</v>
      </c>
      <c r="D116" s="8">
        <f ca="1" t="shared" si="10"/>
        <v>0.2597509371804</v>
      </c>
      <c r="E116" s="8">
        <f ca="1" t="shared" si="11"/>
        <v>4.02252394530208</v>
      </c>
      <c r="F116" s="8">
        <f ca="1">E116*$B$3</f>
        <v>44.2477633983229</v>
      </c>
      <c r="G116" s="8">
        <f ca="1" t="shared" si="12"/>
        <v>35.4827918430724</v>
      </c>
      <c r="H116" s="8">
        <f ca="1" t="shared" si="13"/>
        <v>3548.27918430724</v>
      </c>
    </row>
    <row r="117" spans="1:8">
      <c r="A117" s="8">
        <f t="shared" si="14"/>
        <v>103</v>
      </c>
      <c r="B117" s="8">
        <f ca="1" t="shared" si="8"/>
        <v>0.428307196801606</v>
      </c>
      <c r="C117" s="8">
        <f ca="1" t="shared" si="9"/>
        <v>63.9515010288925</v>
      </c>
      <c r="D117" s="8">
        <f ca="1" t="shared" si="10"/>
        <v>0.329066463531753</v>
      </c>
      <c r="E117" s="8">
        <f ca="1" t="shared" si="11"/>
        <v>4.75381403357651</v>
      </c>
      <c r="F117" s="8">
        <f ca="1">E117*$B$3</f>
        <v>52.2919543693416</v>
      </c>
      <c r="G117" s="8">
        <f ca="1" t="shared" si="12"/>
        <v>11.6595466595509</v>
      </c>
      <c r="H117" s="8">
        <f ca="1" t="shared" si="13"/>
        <v>1165.95466595509</v>
      </c>
    </row>
    <row r="118" spans="1:8">
      <c r="A118" s="8">
        <f t="shared" si="14"/>
        <v>104</v>
      </c>
      <c r="B118" s="8">
        <f ca="1" t="shared" si="8"/>
        <v>0.701870183753434</v>
      </c>
      <c r="C118" s="8">
        <f ca="1" t="shared" si="9"/>
        <v>68.5823195504278</v>
      </c>
      <c r="D118" s="8">
        <f ca="1" t="shared" si="10"/>
        <v>0.759015257833641</v>
      </c>
      <c r="E118" s="8">
        <f ca="1" t="shared" si="11"/>
        <v>5.23027688975034</v>
      </c>
      <c r="F118" s="8">
        <f ca="1">E118*$B$3</f>
        <v>57.5330457872538</v>
      </c>
      <c r="G118" s="8">
        <f ca="1" t="shared" si="12"/>
        <v>11.0492737631741</v>
      </c>
      <c r="H118" s="8">
        <f ca="1" t="shared" si="13"/>
        <v>1104.92737631741</v>
      </c>
    </row>
    <row r="119" spans="1:8">
      <c r="A119" s="8">
        <f t="shared" si="14"/>
        <v>105</v>
      </c>
      <c r="B119" s="8">
        <f ca="1" t="shared" si="8"/>
        <v>0.298584002910359</v>
      </c>
      <c r="C119" s="8">
        <f ca="1" t="shared" si="9"/>
        <v>64.9860091214672</v>
      </c>
      <c r="D119" s="8">
        <f ca="1" t="shared" si="10"/>
        <v>0.905720352183792</v>
      </c>
      <c r="E119" s="8">
        <f ca="1" t="shared" si="11"/>
        <v>5.8482185178476</v>
      </c>
      <c r="F119" s="8">
        <f ca="1">E119*$B$3</f>
        <v>64.3304036963236</v>
      </c>
      <c r="G119" s="8">
        <f ca="1" t="shared" si="12"/>
        <v>0.655605425143605</v>
      </c>
      <c r="H119" s="8">
        <f ca="1" t="shared" si="13"/>
        <v>65.5605425143605</v>
      </c>
    </row>
    <row r="120" spans="1:8">
      <c r="A120" s="8">
        <f t="shared" si="14"/>
        <v>106</v>
      </c>
      <c r="B120" s="8">
        <f ca="1" t="shared" si="8"/>
        <v>0.810448414321215</v>
      </c>
      <c r="C120" s="8">
        <f ca="1" t="shared" si="9"/>
        <v>68.6678936578119</v>
      </c>
      <c r="D120" s="8">
        <f ca="1" t="shared" si="10"/>
        <v>0.814360241539825</v>
      </c>
      <c r="E120" s="8">
        <f ca="1" t="shared" si="11"/>
        <v>5.23239393165972</v>
      </c>
      <c r="F120" s="8">
        <f ca="1">E120*$B$3</f>
        <v>57.556333248257</v>
      </c>
      <c r="G120" s="8">
        <f ca="1" t="shared" si="12"/>
        <v>11.111560409555</v>
      </c>
      <c r="H120" s="8">
        <f ca="1" t="shared" si="13"/>
        <v>1111.1560409555</v>
      </c>
    </row>
    <row r="121" spans="1:8">
      <c r="A121" s="8">
        <f t="shared" si="14"/>
        <v>107</v>
      </c>
      <c r="B121" s="8">
        <f ca="1" t="shared" si="8"/>
        <v>0.857741091026287</v>
      </c>
      <c r="C121" s="8">
        <f ca="1" t="shared" si="9"/>
        <v>68.3582067437801</v>
      </c>
      <c r="D121" s="8">
        <f ca="1" t="shared" si="10"/>
        <v>0.593867494700742</v>
      </c>
      <c r="E121" s="8">
        <f ca="1" t="shared" si="11"/>
        <v>4.61735511692911</v>
      </c>
      <c r="F121" s="8">
        <f ca="1">E121*$B$3</f>
        <v>50.7909062862202</v>
      </c>
      <c r="G121" s="8">
        <f ca="1" t="shared" si="12"/>
        <v>17.5673004575598</v>
      </c>
      <c r="H121" s="8">
        <f ca="1" t="shared" si="13"/>
        <v>1756.73004575598</v>
      </c>
    </row>
    <row r="122" spans="1:8">
      <c r="A122" s="8">
        <f t="shared" si="14"/>
        <v>108</v>
      </c>
      <c r="B122" s="8">
        <f ca="1" t="shared" si="8"/>
        <v>0.629643881141131</v>
      </c>
      <c r="C122" s="8">
        <f ca="1" t="shared" si="9"/>
        <v>68.8101932373711</v>
      </c>
      <c r="D122" s="8">
        <f ca="1" t="shared" si="10"/>
        <v>0.586738263682693</v>
      </c>
      <c r="E122" s="8">
        <f ca="1" t="shared" si="11"/>
        <v>4.53211032887784</v>
      </c>
      <c r="F122" s="8">
        <f ca="1">E122*$B$3</f>
        <v>49.8532136176563</v>
      </c>
      <c r="G122" s="8">
        <f ca="1" t="shared" si="12"/>
        <v>18.9569796197148</v>
      </c>
      <c r="H122" s="8">
        <f ca="1" t="shared" si="13"/>
        <v>1895.69796197148</v>
      </c>
    </row>
    <row r="123" spans="1:8">
      <c r="A123" s="8">
        <f t="shared" si="14"/>
        <v>109</v>
      </c>
      <c r="B123" s="8">
        <f ca="1" t="shared" si="8"/>
        <v>0.583412662459254</v>
      </c>
      <c r="C123" s="8">
        <f ca="1" t="shared" si="9"/>
        <v>68.7904646483693</v>
      </c>
      <c r="D123" s="8">
        <f ca="1" t="shared" si="10"/>
        <v>0.941367082527889</v>
      </c>
      <c r="E123" s="8">
        <f ca="1" t="shared" si="11"/>
        <v>5.6414870071052</v>
      </c>
      <c r="F123" s="8">
        <f ca="1">E123*$B$3</f>
        <v>62.0563570781572</v>
      </c>
      <c r="G123" s="8">
        <f ca="1" t="shared" si="12"/>
        <v>6.73410757021203</v>
      </c>
      <c r="H123" s="8">
        <f ca="1" t="shared" si="13"/>
        <v>673.410757021203</v>
      </c>
    </row>
    <row r="124" spans="1:8">
      <c r="A124" s="8">
        <f t="shared" si="14"/>
        <v>110</v>
      </c>
      <c r="B124" s="8">
        <f ca="1" t="shared" si="8"/>
        <v>0.832817132012951</v>
      </c>
      <c r="C124" s="8">
        <f ca="1" t="shared" si="9"/>
        <v>66.0487684152771</v>
      </c>
      <c r="D124" s="8">
        <f ca="1" t="shared" si="10"/>
        <v>0.0935854349185326</v>
      </c>
      <c r="E124" s="8">
        <f ca="1" t="shared" si="11"/>
        <v>4.19158644867576</v>
      </c>
      <c r="F124" s="8">
        <f ca="1">E124*$B$3</f>
        <v>46.1074509354334</v>
      </c>
      <c r="G124" s="8">
        <f ca="1" t="shared" si="12"/>
        <v>19.9413174798437</v>
      </c>
      <c r="H124" s="8">
        <f ca="1" t="shared" si="13"/>
        <v>1994.13174798437</v>
      </c>
    </row>
    <row r="125" spans="1:8">
      <c r="A125" s="8">
        <f t="shared" si="14"/>
        <v>111</v>
      </c>
      <c r="B125" s="8">
        <f ca="1" t="shared" si="8"/>
        <v>0.993241974990482</v>
      </c>
      <c r="C125" s="8">
        <f ca="1" t="shared" si="9"/>
        <v>80.9291141283408</v>
      </c>
      <c r="D125" s="8">
        <f ca="1" t="shared" si="10"/>
        <v>0.947474787363497</v>
      </c>
      <c r="E125" s="8">
        <f ca="1" t="shared" si="11"/>
        <v>5.73927431636288</v>
      </c>
      <c r="F125" s="8">
        <f ca="1">E125*$B$3</f>
        <v>63.1320174799917</v>
      </c>
      <c r="G125" s="8">
        <f ca="1" t="shared" si="12"/>
        <v>17.7970966483491</v>
      </c>
      <c r="H125" s="8">
        <f ca="1" t="shared" si="13"/>
        <v>1779.70966483491</v>
      </c>
    </row>
    <row r="126" spans="1:8">
      <c r="A126" s="8">
        <f t="shared" si="14"/>
        <v>112</v>
      </c>
      <c r="B126" s="8">
        <f ca="1" t="shared" si="8"/>
        <v>0.601912372161602</v>
      </c>
      <c r="C126" s="8">
        <f ca="1" t="shared" si="9"/>
        <v>69.6624091163859</v>
      </c>
      <c r="D126" s="8">
        <f ca="1" t="shared" si="10"/>
        <v>0.862535888504981</v>
      </c>
      <c r="E126" s="8">
        <f ca="1" t="shared" si="11"/>
        <v>5.42067006869672</v>
      </c>
      <c r="F126" s="8">
        <f ca="1">E126*$B$3</f>
        <v>59.627370755664</v>
      </c>
      <c r="G126" s="8">
        <f ca="1" t="shared" si="12"/>
        <v>10.0350383607219</v>
      </c>
      <c r="H126" s="8">
        <f ca="1" t="shared" si="13"/>
        <v>1003.50383607219</v>
      </c>
    </row>
    <row r="127" spans="1:8">
      <c r="A127" s="8">
        <f t="shared" si="14"/>
        <v>113</v>
      </c>
      <c r="B127" s="8">
        <f ca="1" t="shared" si="8"/>
        <v>0.84467571036807</v>
      </c>
      <c r="C127" s="8">
        <f ca="1" t="shared" si="9"/>
        <v>67.0185463196983</v>
      </c>
      <c r="D127" s="8">
        <f ca="1" t="shared" si="10"/>
        <v>0.0212017417788211</v>
      </c>
      <c r="E127" s="8">
        <f ca="1" t="shared" si="11"/>
        <v>4.01612929033011</v>
      </c>
      <c r="F127" s="8">
        <f ca="1">E127*$B$3</f>
        <v>44.1774221936312</v>
      </c>
      <c r="G127" s="8">
        <f ca="1" t="shared" si="12"/>
        <v>22.8411241260672</v>
      </c>
      <c r="H127" s="8">
        <f ca="1" t="shared" si="13"/>
        <v>2284.11241260672</v>
      </c>
    </row>
    <row r="128" spans="1:8">
      <c r="A128" s="8">
        <f t="shared" si="14"/>
        <v>114</v>
      </c>
      <c r="B128" s="8">
        <f ca="1" t="shared" si="8"/>
        <v>0.93030144869021</v>
      </c>
      <c r="C128" s="8">
        <f ca="1" t="shared" si="9"/>
        <v>75.8041950056116</v>
      </c>
      <c r="D128" s="8">
        <f ca="1" t="shared" si="10"/>
        <v>0.58480092179178</v>
      </c>
      <c r="E128" s="8">
        <f ca="1" t="shared" si="11"/>
        <v>4.75687052531722</v>
      </c>
      <c r="F128" s="8">
        <f ca="1">E128*$B$3</f>
        <v>52.3255757784895</v>
      </c>
      <c r="G128" s="8">
        <f ca="1" t="shared" si="12"/>
        <v>23.4786192271221</v>
      </c>
      <c r="H128" s="8">
        <f ca="1" t="shared" si="13"/>
        <v>2347.86192271221</v>
      </c>
    </row>
    <row r="129" spans="1:8">
      <c r="A129" s="8">
        <f t="shared" si="14"/>
        <v>115</v>
      </c>
      <c r="B129" s="8">
        <f ca="1" t="shared" si="8"/>
        <v>0.289000237496186</v>
      </c>
      <c r="C129" s="8">
        <f ca="1" t="shared" si="9"/>
        <v>62.6640031289843</v>
      </c>
      <c r="D129" s="8">
        <f ca="1" t="shared" si="10"/>
        <v>0.786669563466202</v>
      </c>
      <c r="E129" s="8">
        <f ca="1" t="shared" si="11"/>
        <v>5.39955005177493</v>
      </c>
      <c r="F129" s="8">
        <f ca="1">E129*$B$3</f>
        <v>59.3950505695243</v>
      </c>
      <c r="G129" s="8">
        <f ca="1" t="shared" si="12"/>
        <v>3.26895255946009</v>
      </c>
      <c r="H129" s="8">
        <f ca="1" t="shared" si="13"/>
        <v>326.895255946009</v>
      </c>
    </row>
    <row r="130" spans="1:8">
      <c r="A130" s="8">
        <f t="shared" si="14"/>
        <v>116</v>
      </c>
      <c r="B130" s="8">
        <f ca="1" t="shared" si="8"/>
        <v>0.635076842228853</v>
      </c>
      <c r="C130" s="8">
        <f ca="1" t="shared" si="9"/>
        <v>65.8811965247782</v>
      </c>
      <c r="D130" s="8">
        <f ca="1" t="shared" si="10"/>
        <v>0.0834024803495128</v>
      </c>
      <c r="E130" s="8">
        <f ca="1" t="shared" si="11"/>
        <v>4.30643760267078</v>
      </c>
      <c r="F130" s="8">
        <f ca="1">E130*$B$3</f>
        <v>47.3708136293786</v>
      </c>
      <c r="G130" s="8">
        <f ca="1" t="shared" si="12"/>
        <v>18.5103828953996</v>
      </c>
      <c r="H130" s="8">
        <f ca="1" t="shared" si="13"/>
        <v>1851.03828953996</v>
      </c>
    </row>
    <row r="131" spans="1:8">
      <c r="A131" s="8">
        <f t="shared" si="14"/>
        <v>117</v>
      </c>
      <c r="B131" s="8">
        <f ca="1" t="shared" si="8"/>
        <v>0.710093876973879</v>
      </c>
      <c r="C131" s="8">
        <f ca="1" t="shared" si="9"/>
        <v>65.9764159740996</v>
      </c>
      <c r="D131" s="8">
        <f ca="1" t="shared" si="10"/>
        <v>0.575704086816391</v>
      </c>
      <c r="E131" s="8">
        <f ca="1" t="shared" si="11"/>
        <v>4.61840254902083</v>
      </c>
      <c r="F131" s="8">
        <f ca="1">E131*$B$3</f>
        <v>50.8024280392291</v>
      </c>
      <c r="G131" s="8">
        <f ca="1" t="shared" si="12"/>
        <v>15.1739879348705</v>
      </c>
      <c r="H131" s="8">
        <f ca="1" t="shared" si="13"/>
        <v>1517.39879348705</v>
      </c>
    </row>
    <row r="132" spans="1:8">
      <c r="A132" s="8">
        <f t="shared" si="14"/>
        <v>118</v>
      </c>
      <c r="B132" s="8">
        <f ca="1" t="shared" si="8"/>
        <v>0.143101790709312</v>
      </c>
      <c r="C132" s="8">
        <f ca="1" t="shared" si="9"/>
        <v>56.8960116536744</v>
      </c>
      <c r="D132" s="8">
        <f ca="1" t="shared" si="10"/>
        <v>0.73193666685576</v>
      </c>
      <c r="E132" s="8">
        <f ca="1" t="shared" si="11"/>
        <v>5.27303836367632</v>
      </c>
      <c r="F132" s="8">
        <f ca="1">E132*$B$3</f>
        <v>58.0034220004395</v>
      </c>
      <c r="G132" s="8">
        <f ca="1" t="shared" si="12"/>
        <v>0</v>
      </c>
      <c r="H132" s="8">
        <f ca="1" t="shared" si="13"/>
        <v>0</v>
      </c>
    </row>
    <row r="133" spans="1:8">
      <c r="A133" s="8">
        <f t="shared" si="14"/>
        <v>119</v>
      </c>
      <c r="B133" s="8">
        <f ca="1" t="shared" si="8"/>
        <v>0.812140735436821</v>
      </c>
      <c r="C133" s="8">
        <f ca="1" t="shared" si="9"/>
        <v>68.0155323686339</v>
      </c>
      <c r="D133" s="8">
        <f ca="1" t="shared" si="10"/>
        <v>0.659899850352139</v>
      </c>
      <c r="E133" s="8">
        <f ca="1" t="shared" si="11"/>
        <v>4.50384932775161</v>
      </c>
      <c r="F133" s="8">
        <f ca="1">E133*$B$3</f>
        <v>49.5423426052677</v>
      </c>
      <c r="G133" s="8">
        <f ca="1" t="shared" si="12"/>
        <v>18.4731897633662</v>
      </c>
      <c r="H133" s="8">
        <f ca="1" t="shared" si="13"/>
        <v>1847.31897633662</v>
      </c>
    </row>
    <row r="134" spans="1:8">
      <c r="A134" s="8">
        <f t="shared" si="14"/>
        <v>120</v>
      </c>
      <c r="B134" s="8">
        <f ca="1" t="shared" si="8"/>
        <v>0.0037581536016722</v>
      </c>
      <c r="C134" s="8">
        <f ca="1" t="shared" si="9"/>
        <v>52.908387125409</v>
      </c>
      <c r="D134" s="8">
        <f ca="1" t="shared" si="10"/>
        <v>0.751018449547146</v>
      </c>
      <c r="E134" s="8">
        <f ca="1" t="shared" si="11"/>
        <v>5.34541238913316</v>
      </c>
      <c r="F134" s="8">
        <f ca="1">E134*$B$3</f>
        <v>58.7995362804647</v>
      </c>
      <c r="G134" s="8">
        <f ca="1" t="shared" si="12"/>
        <v>0</v>
      </c>
      <c r="H134" s="8">
        <f ca="1" t="shared" si="13"/>
        <v>0</v>
      </c>
    </row>
    <row r="135" spans="1:8">
      <c r="A135" s="8">
        <f t="shared" si="14"/>
        <v>121</v>
      </c>
      <c r="B135" s="8">
        <f ca="1" t="shared" si="8"/>
        <v>0.436921687774504</v>
      </c>
      <c r="C135" s="8">
        <f ca="1" t="shared" si="9"/>
        <v>63.7394234035043</v>
      </c>
      <c r="D135" s="8">
        <f ca="1" t="shared" si="10"/>
        <v>0.305744118436532</v>
      </c>
      <c r="E135" s="8">
        <f ca="1" t="shared" si="11"/>
        <v>4.90824380183153</v>
      </c>
      <c r="F135" s="8">
        <f ca="1">E135*$B$3</f>
        <v>53.9906818201468</v>
      </c>
      <c r="G135" s="8">
        <f ca="1" t="shared" si="12"/>
        <v>9.74874158335751</v>
      </c>
      <c r="H135" s="8">
        <f ca="1" t="shared" si="13"/>
        <v>974.874158335751</v>
      </c>
    </row>
    <row r="136" spans="1:8">
      <c r="A136" s="8">
        <f t="shared" si="14"/>
        <v>122</v>
      </c>
      <c r="B136" s="8">
        <f ca="1" t="shared" si="8"/>
        <v>0.501321092350161</v>
      </c>
      <c r="C136" s="8">
        <f ca="1" t="shared" si="9"/>
        <v>62.9621856802969</v>
      </c>
      <c r="D136" s="8">
        <f ca="1" t="shared" si="10"/>
        <v>0.842638562034714</v>
      </c>
      <c r="E136" s="8">
        <f ca="1" t="shared" si="11"/>
        <v>5.12633267295444</v>
      </c>
      <c r="F136" s="8">
        <f ca="1">E136*$B$3</f>
        <v>56.3896594024989</v>
      </c>
      <c r="G136" s="8">
        <f ca="1" t="shared" si="12"/>
        <v>6.57252627779799</v>
      </c>
      <c r="H136" s="8">
        <f ca="1" t="shared" si="13"/>
        <v>657.252627779799</v>
      </c>
    </row>
    <row r="137" spans="1:8">
      <c r="A137" s="8">
        <f t="shared" si="14"/>
        <v>123</v>
      </c>
      <c r="B137" s="8">
        <f ca="1" t="shared" si="8"/>
        <v>0.139748164440973</v>
      </c>
      <c r="C137" s="8">
        <f ca="1" t="shared" si="9"/>
        <v>58.8353283544789</v>
      </c>
      <c r="D137" s="8">
        <f ca="1" t="shared" si="10"/>
        <v>0.212955529178041</v>
      </c>
      <c r="E137" s="8">
        <f ca="1" t="shared" si="11"/>
        <v>4.45797448118486</v>
      </c>
      <c r="F137" s="8">
        <f ca="1">E137*$B$3</f>
        <v>49.0377192930335</v>
      </c>
      <c r="G137" s="8">
        <f ca="1" t="shared" si="12"/>
        <v>9.79760906144538</v>
      </c>
      <c r="H137" s="8">
        <f ca="1" t="shared" si="13"/>
        <v>979.760906144538</v>
      </c>
    </row>
    <row r="138" spans="1:8">
      <c r="A138" s="8">
        <f t="shared" si="14"/>
        <v>124</v>
      </c>
      <c r="B138" s="8">
        <f ca="1" t="shared" si="8"/>
        <v>0.530879978081132</v>
      </c>
      <c r="C138" s="8">
        <f ca="1" t="shared" si="9"/>
        <v>60.8374877261145</v>
      </c>
      <c r="D138" s="8">
        <f ca="1" t="shared" si="10"/>
        <v>0.83328729580363</v>
      </c>
      <c r="E138" s="8">
        <f ca="1" t="shared" si="11"/>
        <v>5.03286596365988</v>
      </c>
      <c r="F138" s="8">
        <f ca="1">E138*$B$3</f>
        <v>55.3615256002587</v>
      </c>
      <c r="G138" s="8">
        <f ca="1" t="shared" si="12"/>
        <v>5.47596212585578</v>
      </c>
      <c r="H138" s="8">
        <f ca="1" t="shared" si="13"/>
        <v>547.596212585578</v>
      </c>
    </row>
    <row r="139" spans="1:8">
      <c r="A139" s="8">
        <f t="shared" si="14"/>
        <v>125</v>
      </c>
      <c r="B139" s="8">
        <f ca="1" t="shared" si="8"/>
        <v>0.693590423882846</v>
      </c>
      <c r="C139" s="8">
        <f ca="1" t="shared" si="9"/>
        <v>69.79095832441</v>
      </c>
      <c r="D139" s="8">
        <f ca="1" t="shared" si="10"/>
        <v>0.0618443577707875</v>
      </c>
      <c r="E139" s="8">
        <f ca="1" t="shared" si="11"/>
        <v>4.05489395551807</v>
      </c>
      <c r="F139" s="8">
        <f ca="1">E139*$B$3</f>
        <v>44.6038335106987</v>
      </c>
      <c r="G139" s="8">
        <f ca="1" t="shared" si="12"/>
        <v>25.1871248137112</v>
      </c>
      <c r="H139" s="8">
        <f ca="1" t="shared" si="13"/>
        <v>2518.71248137112</v>
      </c>
    </row>
    <row r="140" spans="1:8">
      <c r="A140" s="8">
        <f t="shared" si="14"/>
        <v>126</v>
      </c>
      <c r="B140" s="8">
        <f ca="1" t="shared" si="8"/>
        <v>0.875983964951752</v>
      </c>
      <c r="C140" s="8">
        <f ca="1" t="shared" si="9"/>
        <v>69.8531675916228</v>
      </c>
      <c r="D140" s="8">
        <f ca="1" t="shared" si="10"/>
        <v>0.106250475167622</v>
      </c>
      <c r="E140" s="8">
        <f ca="1" t="shared" si="11"/>
        <v>4.16702201461303</v>
      </c>
      <c r="F140" s="8">
        <f ca="1">E140*$B$3</f>
        <v>45.8372421607434</v>
      </c>
      <c r="G140" s="8">
        <f ca="1" t="shared" si="12"/>
        <v>24.0159254308795</v>
      </c>
      <c r="H140" s="8">
        <f ca="1" t="shared" si="13"/>
        <v>2401.59254308795</v>
      </c>
    </row>
    <row r="141" spans="1:8">
      <c r="A141" s="8">
        <f t="shared" si="14"/>
        <v>127</v>
      </c>
      <c r="B141" s="8">
        <f ca="1" t="shared" si="8"/>
        <v>0.941528932444932</v>
      </c>
      <c r="C141" s="8">
        <f ca="1" t="shared" si="9"/>
        <v>77.7375933209794</v>
      </c>
      <c r="D141" s="8">
        <f ca="1" t="shared" si="10"/>
        <v>0.08511573155355</v>
      </c>
      <c r="E141" s="8">
        <f ca="1" t="shared" si="11"/>
        <v>4.31269048863444</v>
      </c>
      <c r="F141" s="8">
        <f ca="1">E141*$B$3</f>
        <v>47.4395953749788</v>
      </c>
      <c r="G141" s="8">
        <f ca="1" t="shared" si="12"/>
        <v>30.2979979460006</v>
      </c>
      <c r="H141" s="8">
        <f ca="1" t="shared" si="13"/>
        <v>3029.79979460006</v>
      </c>
    </row>
    <row r="142" spans="1:8">
      <c r="A142" s="8">
        <f t="shared" si="14"/>
        <v>128</v>
      </c>
      <c r="B142" s="8">
        <f ca="1" t="shared" si="8"/>
        <v>0.285878172656651</v>
      </c>
      <c r="C142" s="8">
        <f ca="1" t="shared" si="9"/>
        <v>61.9980377961645</v>
      </c>
      <c r="D142" s="8">
        <f ca="1" t="shared" si="10"/>
        <v>0.161997042575819</v>
      </c>
      <c r="E142" s="8">
        <f ca="1" t="shared" si="11"/>
        <v>4.27046184669325</v>
      </c>
      <c r="F142" s="8">
        <f ca="1">E142*$B$3</f>
        <v>46.9750803136258</v>
      </c>
      <c r="G142" s="8">
        <f ca="1" t="shared" si="12"/>
        <v>15.0229574825387</v>
      </c>
      <c r="H142" s="8">
        <f ca="1" t="shared" si="13"/>
        <v>1502.29574825387</v>
      </c>
    </row>
    <row r="143" spans="1:8">
      <c r="A143" s="8">
        <f t="shared" si="14"/>
        <v>129</v>
      </c>
      <c r="B143" s="8">
        <f ca="1" t="shared" ref="B143:B206" si="15">RAND()</f>
        <v>0.267317068016018</v>
      </c>
      <c r="C143" s="8">
        <f ca="1" t="shared" ref="C143:C206" si="16">VLOOKUP(B143,$F$7:$H$12,2,TRUE())+(RAND()*(VLOOKUP(B143,$F$7:$H$12,3,TRUE())-VLOOKUP(B143,$F$7:$H$12,2,TRUE())))</f>
        <v>62.4699545029147</v>
      </c>
      <c r="D143" s="8">
        <f ca="1" t="shared" ref="D143:D206" si="17">RAND()</f>
        <v>0.756247781374642</v>
      </c>
      <c r="E143" s="8">
        <f ca="1" t="shared" ref="E143:E206" si="18">VLOOKUP(D143,$K$7:$M$10,2,TRUE())+(RAND()*(VLOOKUP(D143,$K$7:$M$10,3,TRUE())-VLOOKUP(D143,$K$7:$M$10,2,TRUE())))</f>
        <v>5.05889305867661</v>
      </c>
      <c r="F143" s="8">
        <f ca="1">E143*$B$3</f>
        <v>55.6478236454427</v>
      </c>
      <c r="G143" s="8">
        <f ca="1" t="shared" ref="G143:G206" si="19">MAX(C143-F143,0)</f>
        <v>6.82213085747204</v>
      </c>
      <c r="H143" s="8">
        <f ca="1" t="shared" ref="H143:H206" si="20">G143*100</f>
        <v>682.213085747204</v>
      </c>
    </row>
    <row r="144" spans="1:8">
      <c r="A144" s="8">
        <f t="shared" ref="A144:A207" si="21">A143+1</f>
        <v>130</v>
      </c>
      <c r="B144" s="8">
        <f ca="1" t="shared" si="15"/>
        <v>0.380485741538365</v>
      </c>
      <c r="C144" s="8">
        <f ca="1" t="shared" si="16"/>
        <v>61.4546935962828</v>
      </c>
      <c r="D144" s="8">
        <f ca="1" t="shared" si="17"/>
        <v>0.60652879665608</v>
      </c>
      <c r="E144" s="8">
        <f ca="1" t="shared" si="18"/>
        <v>4.73353192720272</v>
      </c>
      <c r="F144" s="8">
        <f ca="1">E144*$B$3</f>
        <v>52.0688511992299</v>
      </c>
      <c r="G144" s="8">
        <f ca="1" t="shared" si="19"/>
        <v>9.38584239705293</v>
      </c>
      <c r="H144" s="8">
        <f ca="1" t="shared" si="20"/>
        <v>938.584239705293</v>
      </c>
    </row>
    <row r="145" spans="1:8">
      <c r="A145" s="8">
        <f t="shared" si="21"/>
        <v>131</v>
      </c>
      <c r="B145" s="8">
        <f ca="1" t="shared" si="15"/>
        <v>0.116176022619871</v>
      </c>
      <c r="C145" s="8">
        <f ca="1" t="shared" si="16"/>
        <v>55.3695891960203</v>
      </c>
      <c r="D145" s="8">
        <f ca="1" t="shared" si="17"/>
        <v>0.48393484362015</v>
      </c>
      <c r="E145" s="8">
        <f ca="1" t="shared" si="18"/>
        <v>4.76781613182062</v>
      </c>
      <c r="F145" s="8">
        <f ca="1">E145*$B$3</f>
        <v>52.4459774500268</v>
      </c>
      <c r="G145" s="8">
        <f ca="1" t="shared" si="19"/>
        <v>2.92361174599352</v>
      </c>
      <c r="H145" s="8">
        <f ca="1" t="shared" si="20"/>
        <v>292.361174599352</v>
      </c>
    </row>
    <row r="146" spans="1:8">
      <c r="A146" s="8">
        <f t="shared" si="21"/>
        <v>132</v>
      </c>
      <c r="B146" s="8">
        <f ca="1" t="shared" si="15"/>
        <v>0.28831476740576</v>
      </c>
      <c r="C146" s="8">
        <f ca="1" t="shared" si="16"/>
        <v>61.5977936472267</v>
      </c>
      <c r="D146" s="8">
        <f ca="1" t="shared" si="17"/>
        <v>0.692100203601816</v>
      </c>
      <c r="E146" s="8">
        <f ca="1" t="shared" si="18"/>
        <v>4.84374174437703</v>
      </c>
      <c r="F146" s="8">
        <f ca="1">E146*$B$3</f>
        <v>53.2811591881473</v>
      </c>
      <c r="G146" s="8">
        <f ca="1" t="shared" si="19"/>
        <v>8.31663445907939</v>
      </c>
      <c r="H146" s="8">
        <f ca="1" t="shared" si="20"/>
        <v>831.663445907939</v>
      </c>
    </row>
    <row r="147" spans="1:8">
      <c r="A147" s="8">
        <f t="shared" si="21"/>
        <v>133</v>
      </c>
      <c r="B147" s="8">
        <f ca="1" t="shared" si="15"/>
        <v>0.232812230470133</v>
      </c>
      <c r="C147" s="8">
        <f ca="1" t="shared" si="16"/>
        <v>57.989683643861</v>
      </c>
      <c r="D147" s="8">
        <f ca="1" t="shared" si="17"/>
        <v>0.608912245512197</v>
      </c>
      <c r="E147" s="8">
        <f ca="1" t="shared" si="18"/>
        <v>4.70504373364397</v>
      </c>
      <c r="F147" s="8">
        <f ca="1">E147*$B$3</f>
        <v>51.7554810700837</v>
      </c>
      <c r="G147" s="8">
        <f ca="1" t="shared" si="19"/>
        <v>6.23420257377729</v>
      </c>
      <c r="H147" s="8">
        <f ca="1" t="shared" si="20"/>
        <v>623.420257377729</v>
      </c>
    </row>
    <row r="148" spans="1:8">
      <c r="A148" s="8">
        <f t="shared" si="21"/>
        <v>134</v>
      </c>
      <c r="B148" s="8">
        <f ca="1" t="shared" si="15"/>
        <v>0.269595631281492</v>
      </c>
      <c r="C148" s="8">
        <f ca="1" t="shared" si="16"/>
        <v>62.8581742183404</v>
      </c>
      <c r="D148" s="8">
        <f ca="1" t="shared" si="17"/>
        <v>0.0523821538124627</v>
      </c>
      <c r="E148" s="8">
        <f ca="1" t="shared" si="18"/>
        <v>4.46479746294099</v>
      </c>
      <c r="F148" s="8">
        <f ca="1">E148*$B$3</f>
        <v>49.1127720923509</v>
      </c>
      <c r="G148" s="8">
        <f ca="1" t="shared" si="19"/>
        <v>13.7454021259894</v>
      </c>
      <c r="H148" s="8">
        <f ca="1" t="shared" si="20"/>
        <v>1374.54021259894</v>
      </c>
    </row>
    <row r="149" spans="1:8">
      <c r="A149" s="8">
        <f t="shared" si="21"/>
        <v>135</v>
      </c>
      <c r="B149" s="8">
        <f ca="1" t="shared" si="15"/>
        <v>0.025912022124926</v>
      </c>
      <c r="C149" s="8">
        <f ca="1" t="shared" si="16"/>
        <v>53.2582313859801</v>
      </c>
      <c r="D149" s="8">
        <f ca="1" t="shared" si="17"/>
        <v>0.598667729084448</v>
      </c>
      <c r="E149" s="8">
        <f ca="1" t="shared" si="18"/>
        <v>4.78988469720585</v>
      </c>
      <c r="F149" s="8">
        <f ca="1">E149*$B$3</f>
        <v>52.6887316692643</v>
      </c>
      <c r="G149" s="8">
        <f ca="1" t="shared" si="19"/>
        <v>0.569499716715754</v>
      </c>
      <c r="H149" s="8">
        <f ca="1" t="shared" si="20"/>
        <v>56.9499716715754</v>
      </c>
    </row>
    <row r="150" spans="1:8">
      <c r="A150" s="8">
        <f t="shared" si="21"/>
        <v>136</v>
      </c>
      <c r="B150" s="8">
        <f ca="1" t="shared" si="15"/>
        <v>0.779918667644327</v>
      </c>
      <c r="C150" s="8">
        <f ca="1" t="shared" si="16"/>
        <v>67.2788746823078</v>
      </c>
      <c r="D150" s="8">
        <f ca="1" t="shared" si="17"/>
        <v>0.101508523129139</v>
      </c>
      <c r="E150" s="8">
        <f ca="1" t="shared" si="18"/>
        <v>4.07259683257421</v>
      </c>
      <c r="F150" s="8">
        <f ca="1">E150*$B$3</f>
        <v>44.7985651583163</v>
      </c>
      <c r="G150" s="8">
        <f ca="1" t="shared" si="19"/>
        <v>22.4803095239915</v>
      </c>
      <c r="H150" s="8">
        <f ca="1" t="shared" si="20"/>
        <v>2248.03095239915</v>
      </c>
    </row>
    <row r="151" spans="1:8">
      <c r="A151" s="8">
        <f t="shared" si="21"/>
        <v>137</v>
      </c>
      <c r="B151" s="8">
        <f ca="1" t="shared" si="15"/>
        <v>0.886678068579756</v>
      </c>
      <c r="C151" s="8">
        <f ca="1" t="shared" si="16"/>
        <v>67.1223693332458</v>
      </c>
      <c r="D151" s="8">
        <f ca="1" t="shared" si="17"/>
        <v>0.770018859363445</v>
      </c>
      <c r="E151" s="8">
        <f ca="1" t="shared" si="18"/>
        <v>5.31427139897848</v>
      </c>
      <c r="F151" s="8">
        <f ca="1">E151*$B$3</f>
        <v>58.4569853887633</v>
      </c>
      <c r="G151" s="8">
        <f ca="1" t="shared" si="19"/>
        <v>8.66538394448253</v>
      </c>
      <c r="H151" s="8">
        <f ca="1" t="shared" si="20"/>
        <v>866.538394448253</v>
      </c>
    </row>
    <row r="152" spans="1:8">
      <c r="A152" s="8">
        <f t="shared" si="21"/>
        <v>138</v>
      </c>
      <c r="B152" s="8">
        <f ca="1" t="shared" si="15"/>
        <v>0.948784742815763</v>
      </c>
      <c r="C152" s="8">
        <f ca="1" t="shared" si="16"/>
        <v>75.3513101852956</v>
      </c>
      <c r="D152" s="8">
        <f ca="1" t="shared" si="17"/>
        <v>0.0882896922357066</v>
      </c>
      <c r="E152" s="8">
        <f ca="1" t="shared" si="18"/>
        <v>4.34122129680774</v>
      </c>
      <c r="F152" s="8">
        <f ca="1">E152*$B$3</f>
        <v>47.7534342648851</v>
      </c>
      <c r="G152" s="8">
        <f ca="1" t="shared" si="19"/>
        <v>27.5978759204105</v>
      </c>
      <c r="H152" s="8">
        <f ca="1" t="shared" si="20"/>
        <v>2759.78759204105</v>
      </c>
    </row>
    <row r="153" spans="1:8">
      <c r="A153" s="8">
        <f t="shared" si="21"/>
        <v>139</v>
      </c>
      <c r="B153" s="8">
        <f ca="1" t="shared" si="15"/>
        <v>0.984751004293458</v>
      </c>
      <c r="C153" s="8">
        <f ca="1" t="shared" si="16"/>
        <v>81.503509795403</v>
      </c>
      <c r="D153" s="8">
        <f ca="1" t="shared" si="17"/>
        <v>0.812359376686604</v>
      </c>
      <c r="E153" s="8">
        <f ca="1" t="shared" si="18"/>
        <v>5.24965967015136</v>
      </c>
      <c r="F153" s="8">
        <f ca="1">E153*$B$3</f>
        <v>57.7462563716649</v>
      </c>
      <c r="G153" s="8">
        <f ca="1" t="shared" si="19"/>
        <v>23.7572534237381</v>
      </c>
      <c r="H153" s="8">
        <f ca="1" t="shared" si="20"/>
        <v>2375.72534237381</v>
      </c>
    </row>
    <row r="154" spans="1:8">
      <c r="A154" s="8">
        <f t="shared" si="21"/>
        <v>140</v>
      </c>
      <c r="B154" s="8">
        <f ca="1" t="shared" si="15"/>
        <v>0.256963132643354</v>
      </c>
      <c r="C154" s="8">
        <f ca="1" t="shared" si="16"/>
        <v>63.4976947094899</v>
      </c>
      <c r="D154" s="8">
        <f ca="1" t="shared" si="17"/>
        <v>0.279855721138954</v>
      </c>
      <c r="E154" s="8">
        <f ca="1" t="shared" si="18"/>
        <v>4.42028206604079</v>
      </c>
      <c r="F154" s="8">
        <f ca="1">E154*$B$3</f>
        <v>48.6231027264487</v>
      </c>
      <c r="G154" s="8">
        <f ca="1" t="shared" si="19"/>
        <v>14.8745919830412</v>
      </c>
      <c r="H154" s="8">
        <f ca="1" t="shared" si="20"/>
        <v>1487.45919830412</v>
      </c>
    </row>
    <row r="155" spans="1:8">
      <c r="A155" s="8">
        <f t="shared" si="21"/>
        <v>141</v>
      </c>
      <c r="B155" s="8">
        <f ca="1" t="shared" si="15"/>
        <v>0.778899630207592</v>
      </c>
      <c r="C155" s="8">
        <f ca="1" t="shared" si="16"/>
        <v>66.9055250523681</v>
      </c>
      <c r="D155" s="8">
        <f ca="1" t="shared" si="17"/>
        <v>0.101289698512002</v>
      </c>
      <c r="E155" s="8">
        <f ca="1" t="shared" si="18"/>
        <v>4.36258873945562</v>
      </c>
      <c r="F155" s="8">
        <f ca="1">E155*$B$3</f>
        <v>47.9884761340118</v>
      </c>
      <c r="G155" s="8">
        <f ca="1" t="shared" si="19"/>
        <v>18.9170489183562</v>
      </c>
      <c r="H155" s="8">
        <f ca="1" t="shared" si="20"/>
        <v>1891.70489183562</v>
      </c>
    </row>
    <row r="156" spans="1:8">
      <c r="A156" s="8">
        <f t="shared" si="21"/>
        <v>142</v>
      </c>
      <c r="B156" s="8">
        <f ca="1" t="shared" si="15"/>
        <v>0.741025519820484</v>
      </c>
      <c r="C156" s="8">
        <f ca="1" t="shared" si="16"/>
        <v>66.9577196589995</v>
      </c>
      <c r="D156" s="8">
        <f ca="1" t="shared" si="17"/>
        <v>0.048020852701288</v>
      </c>
      <c r="E156" s="8">
        <f ca="1" t="shared" si="18"/>
        <v>4.27278985835102</v>
      </c>
      <c r="F156" s="8">
        <f ca="1">E156*$B$3</f>
        <v>47.0006884418613</v>
      </c>
      <c r="G156" s="8">
        <f ca="1" t="shared" si="19"/>
        <v>19.9570312171382</v>
      </c>
      <c r="H156" s="8">
        <f ca="1" t="shared" si="20"/>
        <v>1995.70312171382</v>
      </c>
    </row>
    <row r="157" spans="1:8">
      <c r="A157" s="8">
        <f t="shared" si="21"/>
        <v>143</v>
      </c>
      <c r="B157" s="8">
        <f ca="1" t="shared" si="15"/>
        <v>0.940555959009398</v>
      </c>
      <c r="C157" s="8">
        <f ca="1" t="shared" si="16"/>
        <v>78.2850660929829</v>
      </c>
      <c r="D157" s="8">
        <f ca="1" t="shared" si="17"/>
        <v>0.690159464216155</v>
      </c>
      <c r="E157" s="8">
        <f ca="1" t="shared" si="18"/>
        <v>4.95197860549637</v>
      </c>
      <c r="F157" s="8">
        <f ca="1">E157*$B$3</f>
        <v>54.4717646604601</v>
      </c>
      <c r="G157" s="8">
        <f ca="1" t="shared" si="19"/>
        <v>23.8133014325229</v>
      </c>
      <c r="H157" s="8">
        <f ca="1" t="shared" si="20"/>
        <v>2381.33014325229</v>
      </c>
    </row>
    <row r="158" spans="1:8">
      <c r="A158" s="8">
        <f t="shared" si="21"/>
        <v>144</v>
      </c>
      <c r="B158" s="8">
        <f ca="1" t="shared" si="15"/>
        <v>0.816270061433815</v>
      </c>
      <c r="C158" s="8">
        <f ca="1" t="shared" si="16"/>
        <v>68.5413822978119</v>
      </c>
      <c r="D158" s="8">
        <f ca="1" t="shared" si="17"/>
        <v>0.622013489214606</v>
      </c>
      <c r="E158" s="8">
        <f ca="1" t="shared" si="18"/>
        <v>4.61258868443181</v>
      </c>
      <c r="F158" s="8">
        <f ca="1">E158*$B$3</f>
        <v>50.7384755287499</v>
      </c>
      <c r="G158" s="8">
        <f ca="1" t="shared" si="19"/>
        <v>17.802906769062</v>
      </c>
      <c r="H158" s="8">
        <f ca="1" t="shared" si="20"/>
        <v>1780.2906769062</v>
      </c>
    </row>
    <row r="159" spans="1:8">
      <c r="A159" s="8">
        <f t="shared" si="21"/>
        <v>145</v>
      </c>
      <c r="B159" s="8">
        <f ca="1" t="shared" si="15"/>
        <v>0.169450153355738</v>
      </c>
      <c r="C159" s="8">
        <f ca="1" t="shared" si="16"/>
        <v>56.255686321556</v>
      </c>
      <c r="D159" s="8">
        <f ca="1" t="shared" si="17"/>
        <v>0.378571404052061</v>
      </c>
      <c r="E159" s="8">
        <f ca="1" t="shared" si="18"/>
        <v>4.68362656396029</v>
      </c>
      <c r="F159" s="8">
        <f ca="1">E159*$B$3</f>
        <v>51.5198922035632</v>
      </c>
      <c r="G159" s="8">
        <f ca="1" t="shared" si="19"/>
        <v>4.73579411799287</v>
      </c>
      <c r="H159" s="8">
        <f ca="1" t="shared" si="20"/>
        <v>473.579411799287</v>
      </c>
    </row>
    <row r="160" spans="1:8">
      <c r="A160" s="8">
        <f t="shared" si="21"/>
        <v>146</v>
      </c>
      <c r="B160" s="8">
        <f ca="1" t="shared" si="15"/>
        <v>0.386848914706888</v>
      </c>
      <c r="C160" s="8">
        <f ca="1" t="shared" si="16"/>
        <v>62.175994878458</v>
      </c>
      <c r="D160" s="8">
        <f ca="1" t="shared" si="17"/>
        <v>0.834111696033103</v>
      </c>
      <c r="E160" s="8">
        <f ca="1" t="shared" si="18"/>
        <v>5.2283061682083</v>
      </c>
      <c r="F160" s="8">
        <f ca="1">E160*$B$3</f>
        <v>57.5113678502913</v>
      </c>
      <c r="G160" s="8">
        <f ca="1" t="shared" si="19"/>
        <v>4.66462702816671</v>
      </c>
      <c r="H160" s="8">
        <f ca="1" t="shared" si="20"/>
        <v>466.462702816671</v>
      </c>
    </row>
    <row r="161" spans="1:8">
      <c r="A161" s="8">
        <f t="shared" si="21"/>
        <v>147</v>
      </c>
      <c r="B161" s="8">
        <f ca="1" t="shared" si="15"/>
        <v>0.9824294748508</v>
      </c>
      <c r="C161" s="8">
        <f ca="1" t="shared" si="16"/>
        <v>80.1137229340949</v>
      </c>
      <c r="D161" s="8">
        <f ca="1" t="shared" si="17"/>
        <v>0.928199446857615</v>
      </c>
      <c r="E161" s="8">
        <f ca="1" t="shared" si="18"/>
        <v>5.51693989431625</v>
      </c>
      <c r="F161" s="8">
        <f ca="1">E161*$B$3</f>
        <v>60.6863388374788</v>
      </c>
      <c r="G161" s="8">
        <f ca="1" t="shared" si="19"/>
        <v>19.4273840966161</v>
      </c>
      <c r="H161" s="8">
        <f ca="1" t="shared" si="20"/>
        <v>1942.73840966161</v>
      </c>
    </row>
    <row r="162" spans="1:8">
      <c r="A162" s="8">
        <f t="shared" si="21"/>
        <v>148</v>
      </c>
      <c r="B162" s="8">
        <f ca="1" t="shared" si="15"/>
        <v>0.28920850201914</v>
      </c>
      <c r="C162" s="8">
        <f ca="1" t="shared" si="16"/>
        <v>60.1776169163873</v>
      </c>
      <c r="D162" s="8">
        <f ca="1" t="shared" si="17"/>
        <v>0.564848307848489</v>
      </c>
      <c r="E162" s="8">
        <f ca="1" t="shared" si="18"/>
        <v>4.71099004621293</v>
      </c>
      <c r="F162" s="8">
        <f ca="1">E162*$B$3</f>
        <v>51.8208905083422</v>
      </c>
      <c r="G162" s="8">
        <f ca="1" t="shared" si="19"/>
        <v>8.35672640804501</v>
      </c>
      <c r="H162" s="8">
        <f ca="1" t="shared" si="20"/>
        <v>835.672640804501</v>
      </c>
    </row>
    <row r="163" spans="1:8">
      <c r="A163" s="8">
        <f t="shared" si="21"/>
        <v>149</v>
      </c>
      <c r="B163" s="8">
        <f ca="1" t="shared" si="15"/>
        <v>0.94746331626038</v>
      </c>
      <c r="C163" s="8">
        <f ca="1" t="shared" si="16"/>
        <v>76.8662230708096</v>
      </c>
      <c r="D163" s="8">
        <f ca="1" t="shared" si="17"/>
        <v>0.471967516718589</v>
      </c>
      <c r="E163" s="8">
        <f ca="1" t="shared" si="18"/>
        <v>4.56842400081988</v>
      </c>
      <c r="F163" s="8">
        <f ca="1">E163*$B$3</f>
        <v>50.2526640090187</v>
      </c>
      <c r="G163" s="8">
        <f ca="1" t="shared" si="19"/>
        <v>26.6135590617909</v>
      </c>
      <c r="H163" s="8">
        <f ca="1" t="shared" si="20"/>
        <v>2661.35590617909</v>
      </c>
    </row>
    <row r="164" spans="1:8">
      <c r="A164" s="8">
        <f t="shared" si="21"/>
        <v>150</v>
      </c>
      <c r="B164" s="8">
        <f ca="1" t="shared" si="15"/>
        <v>0.374092318660779</v>
      </c>
      <c r="C164" s="8">
        <f ca="1" t="shared" si="16"/>
        <v>61.8711965760062</v>
      </c>
      <c r="D164" s="8">
        <f ca="1" t="shared" si="17"/>
        <v>0.631606261531615</v>
      </c>
      <c r="E164" s="8">
        <f ca="1" t="shared" si="18"/>
        <v>4.6875591666754</v>
      </c>
      <c r="F164" s="8">
        <f ca="1">E164*$B$3</f>
        <v>51.5631508334294</v>
      </c>
      <c r="G164" s="8">
        <f ca="1" t="shared" si="19"/>
        <v>10.3080457425769</v>
      </c>
      <c r="H164" s="8">
        <f ca="1" t="shared" si="20"/>
        <v>1030.80457425769</v>
      </c>
    </row>
    <row r="165" spans="1:8">
      <c r="A165" s="8">
        <f t="shared" si="21"/>
        <v>151</v>
      </c>
      <c r="B165" s="8">
        <f ca="1" t="shared" si="15"/>
        <v>0.913641737897593</v>
      </c>
      <c r="C165" s="8">
        <f ca="1" t="shared" si="16"/>
        <v>75.5234102793547</v>
      </c>
      <c r="D165" s="8">
        <f ca="1" t="shared" si="17"/>
        <v>0.303139504186038</v>
      </c>
      <c r="E165" s="8">
        <f ca="1" t="shared" si="18"/>
        <v>4.96677829274814</v>
      </c>
      <c r="F165" s="8">
        <f ca="1">E165*$B$3</f>
        <v>54.6345612202296</v>
      </c>
      <c r="G165" s="8">
        <f ca="1" t="shared" si="19"/>
        <v>20.8888490591251</v>
      </c>
      <c r="H165" s="8">
        <f ca="1" t="shared" si="20"/>
        <v>2088.88490591251</v>
      </c>
    </row>
    <row r="166" spans="1:8">
      <c r="A166" s="8">
        <f t="shared" si="21"/>
        <v>152</v>
      </c>
      <c r="B166" s="8">
        <f ca="1" t="shared" si="15"/>
        <v>0.556949792078777</v>
      </c>
      <c r="C166" s="8">
        <f ca="1" t="shared" si="16"/>
        <v>67.3321097792489</v>
      </c>
      <c r="D166" s="8">
        <f ca="1" t="shared" si="17"/>
        <v>0.263638689657942</v>
      </c>
      <c r="E166" s="8">
        <f ca="1" t="shared" si="18"/>
        <v>4.08809096977151</v>
      </c>
      <c r="F166" s="8">
        <f ca="1">E166*$B$3</f>
        <v>44.9690006674866</v>
      </c>
      <c r="G166" s="8">
        <f ca="1" t="shared" si="19"/>
        <v>22.3631091117623</v>
      </c>
      <c r="H166" s="8">
        <f ca="1" t="shared" si="20"/>
        <v>2236.31091117623</v>
      </c>
    </row>
    <row r="167" spans="1:8">
      <c r="A167" s="8">
        <f t="shared" si="21"/>
        <v>153</v>
      </c>
      <c r="B167" s="8">
        <f ca="1" t="shared" si="15"/>
        <v>0.42620457687476</v>
      </c>
      <c r="C167" s="8">
        <f ca="1" t="shared" si="16"/>
        <v>63.7279599420504</v>
      </c>
      <c r="D167" s="8">
        <f ca="1" t="shared" si="17"/>
        <v>0.817260098235844</v>
      </c>
      <c r="E167" s="8">
        <f ca="1" t="shared" si="18"/>
        <v>5.03835293591163</v>
      </c>
      <c r="F167" s="8">
        <f ca="1">E167*$B$3</f>
        <v>55.4218822950279</v>
      </c>
      <c r="G167" s="8">
        <f ca="1" t="shared" si="19"/>
        <v>8.30607764702249</v>
      </c>
      <c r="H167" s="8">
        <f ca="1" t="shared" si="20"/>
        <v>830.607764702249</v>
      </c>
    </row>
    <row r="168" spans="1:8">
      <c r="A168" s="8">
        <f t="shared" si="21"/>
        <v>154</v>
      </c>
      <c r="B168" s="8">
        <f ca="1" t="shared" si="15"/>
        <v>0.762980468954166</v>
      </c>
      <c r="C168" s="8">
        <f ca="1" t="shared" si="16"/>
        <v>66.3815378790079</v>
      </c>
      <c r="D168" s="8">
        <f ca="1" t="shared" si="17"/>
        <v>0.633269583274616</v>
      </c>
      <c r="E168" s="8">
        <f ca="1" t="shared" si="18"/>
        <v>4.53589225656285</v>
      </c>
      <c r="F168" s="8">
        <f ca="1">E168*$B$3</f>
        <v>49.8948148221913</v>
      </c>
      <c r="G168" s="8">
        <f ca="1" t="shared" si="19"/>
        <v>16.4867230568166</v>
      </c>
      <c r="H168" s="8">
        <f ca="1" t="shared" si="20"/>
        <v>1648.67230568166</v>
      </c>
    </row>
    <row r="169" spans="1:8">
      <c r="A169" s="8">
        <f t="shared" si="21"/>
        <v>155</v>
      </c>
      <c r="B169" s="8">
        <f ca="1" t="shared" si="15"/>
        <v>0.0587618825407628</v>
      </c>
      <c r="C169" s="8">
        <f ca="1" t="shared" si="16"/>
        <v>51.1987276167992</v>
      </c>
      <c r="D169" s="8">
        <f ca="1" t="shared" si="17"/>
        <v>0.276877724211494</v>
      </c>
      <c r="E169" s="8">
        <f ca="1" t="shared" si="18"/>
        <v>4.31422199748323</v>
      </c>
      <c r="F169" s="8">
        <f ca="1">E169*$B$3</f>
        <v>47.4564419723155</v>
      </c>
      <c r="G169" s="8">
        <f ca="1" t="shared" si="19"/>
        <v>3.74228564448369</v>
      </c>
      <c r="H169" s="8">
        <f ca="1" t="shared" si="20"/>
        <v>374.228564448369</v>
      </c>
    </row>
    <row r="170" spans="1:8">
      <c r="A170" s="8">
        <f t="shared" si="21"/>
        <v>156</v>
      </c>
      <c r="B170" s="8">
        <f ca="1" t="shared" si="15"/>
        <v>0.906087611051213</v>
      </c>
      <c r="C170" s="8">
        <f ca="1" t="shared" si="16"/>
        <v>79.2495516603104</v>
      </c>
      <c r="D170" s="8">
        <f ca="1" t="shared" si="17"/>
        <v>0.00836473646599223</v>
      </c>
      <c r="E170" s="8">
        <f ca="1" t="shared" si="18"/>
        <v>4.43420610484894</v>
      </c>
      <c r="F170" s="8">
        <f ca="1">E170*$B$3</f>
        <v>48.7762671533384</v>
      </c>
      <c r="G170" s="8">
        <f ca="1" t="shared" si="19"/>
        <v>30.4732845069721</v>
      </c>
      <c r="H170" s="8">
        <f ca="1" t="shared" si="20"/>
        <v>3047.32845069721</v>
      </c>
    </row>
    <row r="171" spans="1:8">
      <c r="A171" s="8">
        <f t="shared" si="21"/>
        <v>157</v>
      </c>
      <c r="B171" s="8">
        <f ca="1" t="shared" si="15"/>
        <v>0.154271779655066</v>
      </c>
      <c r="C171" s="8">
        <f ca="1" t="shared" si="16"/>
        <v>58.0187027893827</v>
      </c>
      <c r="D171" s="8">
        <f ca="1" t="shared" si="17"/>
        <v>0.600471801662168</v>
      </c>
      <c r="E171" s="8">
        <f ca="1" t="shared" si="18"/>
        <v>4.6641628128195</v>
      </c>
      <c r="F171" s="8">
        <f ca="1">E171*$B$3</f>
        <v>51.3057909410145</v>
      </c>
      <c r="G171" s="8">
        <f ca="1" t="shared" si="19"/>
        <v>6.71291184836824</v>
      </c>
      <c r="H171" s="8">
        <f ca="1" t="shared" si="20"/>
        <v>671.291184836824</v>
      </c>
    </row>
    <row r="172" spans="1:8">
      <c r="A172" s="8">
        <f t="shared" si="21"/>
        <v>158</v>
      </c>
      <c r="B172" s="8">
        <f ca="1" t="shared" si="15"/>
        <v>0.109717414095876</v>
      </c>
      <c r="C172" s="8">
        <f ca="1" t="shared" si="16"/>
        <v>58.0752314742012</v>
      </c>
      <c r="D172" s="8">
        <f ca="1" t="shared" si="17"/>
        <v>0.0177612397476854</v>
      </c>
      <c r="E172" s="8">
        <f ca="1" t="shared" si="18"/>
        <v>4.42089247538271</v>
      </c>
      <c r="F172" s="8">
        <f ca="1">E172*$B$3</f>
        <v>48.6298172292098</v>
      </c>
      <c r="G172" s="8">
        <f ca="1" t="shared" si="19"/>
        <v>9.4454142449914</v>
      </c>
      <c r="H172" s="8">
        <f ca="1" t="shared" si="20"/>
        <v>944.54142449914</v>
      </c>
    </row>
    <row r="173" spans="1:8">
      <c r="A173" s="8">
        <f t="shared" si="21"/>
        <v>159</v>
      </c>
      <c r="B173" s="8">
        <f ca="1" t="shared" si="15"/>
        <v>0.511664146800022</v>
      </c>
      <c r="C173" s="8">
        <f ca="1" t="shared" si="16"/>
        <v>60.9501231149882</v>
      </c>
      <c r="D173" s="8">
        <f ca="1" t="shared" si="17"/>
        <v>0.99016453542214</v>
      </c>
      <c r="E173" s="8">
        <f ca="1" t="shared" si="18"/>
        <v>5.57282411129374</v>
      </c>
      <c r="F173" s="8">
        <f ca="1">E173*$B$3</f>
        <v>61.3010652242311</v>
      </c>
      <c r="G173" s="8">
        <f ca="1" t="shared" si="19"/>
        <v>0</v>
      </c>
      <c r="H173" s="8">
        <f ca="1" t="shared" si="20"/>
        <v>0</v>
      </c>
    </row>
    <row r="174" spans="1:8">
      <c r="A174" s="8">
        <f t="shared" si="21"/>
        <v>160</v>
      </c>
      <c r="B174" s="8">
        <f ca="1" t="shared" si="15"/>
        <v>0.627467809678281</v>
      </c>
      <c r="C174" s="8">
        <f ca="1" t="shared" si="16"/>
        <v>66.1330378197552</v>
      </c>
      <c r="D174" s="8">
        <f ca="1" t="shared" si="17"/>
        <v>0.397310478275543</v>
      </c>
      <c r="E174" s="8">
        <f ca="1" t="shared" si="18"/>
        <v>4.99070390199719</v>
      </c>
      <c r="F174" s="8">
        <f ca="1">E174*$B$3</f>
        <v>54.8977429219691</v>
      </c>
      <c r="G174" s="8">
        <f ca="1" t="shared" si="19"/>
        <v>11.2352948977861</v>
      </c>
      <c r="H174" s="8">
        <f ca="1" t="shared" si="20"/>
        <v>1123.52948977861</v>
      </c>
    </row>
    <row r="175" spans="1:8">
      <c r="A175" s="8">
        <f t="shared" si="21"/>
        <v>161</v>
      </c>
      <c r="B175" s="8">
        <f ca="1" t="shared" si="15"/>
        <v>0.410464479103804</v>
      </c>
      <c r="C175" s="8">
        <f ca="1" t="shared" si="16"/>
        <v>63.9354211008263</v>
      </c>
      <c r="D175" s="8">
        <f ca="1" t="shared" si="17"/>
        <v>0.521191349547937</v>
      </c>
      <c r="E175" s="8">
        <f ca="1" t="shared" si="18"/>
        <v>4.99539155167946</v>
      </c>
      <c r="F175" s="8">
        <f ca="1">E175*$B$3</f>
        <v>54.949307068474</v>
      </c>
      <c r="G175" s="8">
        <f ca="1" t="shared" si="19"/>
        <v>8.9861140323523</v>
      </c>
      <c r="H175" s="8">
        <f ca="1" t="shared" si="20"/>
        <v>898.61140323523</v>
      </c>
    </row>
    <row r="176" spans="1:8">
      <c r="A176" s="8">
        <f t="shared" si="21"/>
        <v>162</v>
      </c>
      <c r="B176" s="8">
        <f ca="1" t="shared" si="15"/>
        <v>0.296083060935327</v>
      </c>
      <c r="C176" s="8">
        <f ca="1" t="shared" si="16"/>
        <v>62.4344543612394</v>
      </c>
      <c r="D176" s="8">
        <f ca="1" t="shared" si="17"/>
        <v>0.0773153912165754</v>
      </c>
      <c r="E176" s="8">
        <f ca="1" t="shared" si="18"/>
        <v>4.31818874153443</v>
      </c>
      <c r="F176" s="8">
        <f ca="1">E176*$B$3</f>
        <v>47.5000761568788</v>
      </c>
      <c r="G176" s="8">
        <f ca="1" t="shared" si="19"/>
        <v>14.9343782043606</v>
      </c>
      <c r="H176" s="8">
        <f ca="1" t="shared" si="20"/>
        <v>1493.43782043606</v>
      </c>
    </row>
    <row r="177" spans="1:8">
      <c r="A177" s="8">
        <f t="shared" si="21"/>
        <v>163</v>
      </c>
      <c r="B177" s="8">
        <f ca="1" t="shared" si="15"/>
        <v>0.557043069210378</v>
      </c>
      <c r="C177" s="8">
        <f ca="1" t="shared" si="16"/>
        <v>65.1905239096045</v>
      </c>
      <c r="D177" s="8">
        <f ca="1" t="shared" si="17"/>
        <v>0.301737557336363</v>
      </c>
      <c r="E177" s="8">
        <f ca="1" t="shared" si="18"/>
        <v>4.88898198537694</v>
      </c>
      <c r="F177" s="8">
        <f ca="1">E177*$B$3</f>
        <v>53.7788018391464</v>
      </c>
      <c r="G177" s="8">
        <f ca="1" t="shared" si="19"/>
        <v>11.4117220704581</v>
      </c>
      <c r="H177" s="8">
        <f ca="1" t="shared" si="20"/>
        <v>1141.17220704581</v>
      </c>
    </row>
    <row r="178" spans="1:8">
      <c r="A178" s="8">
        <f t="shared" si="21"/>
        <v>164</v>
      </c>
      <c r="B178" s="8">
        <f ca="1" t="shared" si="15"/>
        <v>0.324519472840731</v>
      </c>
      <c r="C178" s="8">
        <f ca="1" t="shared" si="16"/>
        <v>60.3387869896227</v>
      </c>
      <c r="D178" s="8">
        <f ca="1" t="shared" si="17"/>
        <v>0.955246614614231</v>
      </c>
      <c r="E178" s="8">
        <f ca="1" t="shared" si="18"/>
        <v>5.5478149003952</v>
      </c>
      <c r="F178" s="8">
        <f ca="1">E178*$B$3</f>
        <v>61.0259639043472</v>
      </c>
      <c r="G178" s="8">
        <f ca="1" t="shared" si="19"/>
        <v>0</v>
      </c>
      <c r="H178" s="8">
        <f ca="1" t="shared" si="20"/>
        <v>0</v>
      </c>
    </row>
    <row r="179" spans="1:8">
      <c r="A179" s="8">
        <f t="shared" si="21"/>
        <v>165</v>
      </c>
      <c r="B179" s="8">
        <f ca="1" t="shared" si="15"/>
        <v>0.840423135191664</v>
      </c>
      <c r="C179" s="8">
        <f ca="1" t="shared" si="16"/>
        <v>66.052272660134</v>
      </c>
      <c r="D179" s="8">
        <f ca="1" t="shared" si="17"/>
        <v>0.658476348348889</v>
      </c>
      <c r="E179" s="8">
        <f ca="1" t="shared" si="18"/>
        <v>4.51007073679208</v>
      </c>
      <c r="F179" s="8">
        <f ca="1">E179*$B$3</f>
        <v>49.6107781047128</v>
      </c>
      <c r="G179" s="8">
        <f ca="1" t="shared" si="19"/>
        <v>16.4414945554212</v>
      </c>
      <c r="H179" s="8">
        <f ca="1" t="shared" si="20"/>
        <v>1644.14945554212</v>
      </c>
    </row>
    <row r="180" spans="1:8">
      <c r="A180" s="8">
        <f t="shared" si="21"/>
        <v>166</v>
      </c>
      <c r="B180" s="8">
        <f ca="1" t="shared" si="15"/>
        <v>0.855322648248635</v>
      </c>
      <c r="C180" s="8">
        <f ca="1" t="shared" si="16"/>
        <v>69.8975828889792</v>
      </c>
      <c r="D180" s="8">
        <f ca="1" t="shared" si="17"/>
        <v>0.599057748060953</v>
      </c>
      <c r="E180" s="8">
        <f ca="1" t="shared" si="18"/>
        <v>4.85989837550739</v>
      </c>
      <c r="F180" s="8">
        <f ca="1">E180*$B$3</f>
        <v>53.4588821305813</v>
      </c>
      <c r="G180" s="8">
        <f ca="1" t="shared" si="19"/>
        <v>16.4387007583979</v>
      </c>
      <c r="H180" s="8">
        <f ca="1" t="shared" si="20"/>
        <v>1643.87007583979</v>
      </c>
    </row>
    <row r="181" spans="1:8">
      <c r="A181" s="8">
        <f t="shared" si="21"/>
        <v>167</v>
      </c>
      <c r="B181" s="8">
        <f ca="1" t="shared" si="15"/>
        <v>0.991278701243778</v>
      </c>
      <c r="C181" s="8">
        <f ca="1" t="shared" si="16"/>
        <v>84.4043263226401</v>
      </c>
      <c r="D181" s="8">
        <f ca="1" t="shared" si="17"/>
        <v>0.887229158220963</v>
      </c>
      <c r="E181" s="8">
        <f ca="1" t="shared" si="18"/>
        <v>5.13494305979669</v>
      </c>
      <c r="F181" s="8">
        <f ca="1">E181*$B$3</f>
        <v>56.4843736577635</v>
      </c>
      <c r="G181" s="8">
        <f ca="1" t="shared" si="19"/>
        <v>27.9199526648765</v>
      </c>
      <c r="H181" s="8">
        <f ca="1" t="shared" si="20"/>
        <v>2791.99526648765</v>
      </c>
    </row>
    <row r="182" spans="1:8">
      <c r="A182" s="8">
        <f t="shared" si="21"/>
        <v>168</v>
      </c>
      <c r="B182" s="8">
        <f ca="1" t="shared" si="15"/>
        <v>0.278128847383359</v>
      </c>
      <c r="C182" s="8">
        <f ca="1" t="shared" si="16"/>
        <v>64.9564922285788</v>
      </c>
      <c r="D182" s="8">
        <f ca="1" t="shared" si="17"/>
        <v>0.221384897162889</v>
      </c>
      <c r="E182" s="8">
        <f ca="1" t="shared" si="18"/>
        <v>4.26878819201911</v>
      </c>
      <c r="F182" s="8">
        <f ca="1">E182*$B$3</f>
        <v>46.9566701122102</v>
      </c>
      <c r="G182" s="8">
        <f ca="1" t="shared" si="19"/>
        <v>17.9998221163686</v>
      </c>
      <c r="H182" s="8">
        <f ca="1" t="shared" si="20"/>
        <v>1799.98221163686</v>
      </c>
    </row>
    <row r="183" spans="1:8">
      <c r="A183" s="8">
        <f t="shared" si="21"/>
        <v>169</v>
      </c>
      <c r="B183" s="8">
        <f ca="1" t="shared" si="15"/>
        <v>0.365406791277535</v>
      </c>
      <c r="C183" s="8">
        <f ca="1" t="shared" si="16"/>
        <v>63.7317684814701</v>
      </c>
      <c r="D183" s="8">
        <f ca="1" t="shared" si="17"/>
        <v>0.865784786699097</v>
      </c>
      <c r="E183" s="8">
        <f ca="1" t="shared" si="18"/>
        <v>5.32965950327875</v>
      </c>
      <c r="F183" s="8">
        <f ca="1">E183*$B$3</f>
        <v>58.6262545360662</v>
      </c>
      <c r="G183" s="8">
        <f ca="1" t="shared" si="19"/>
        <v>5.1055139454039</v>
      </c>
      <c r="H183" s="8">
        <f ca="1" t="shared" si="20"/>
        <v>510.55139454039</v>
      </c>
    </row>
    <row r="184" spans="1:8">
      <c r="A184" s="8">
        <f t="shared" si="21"/>
        <v>170</v>
      </c>
      <c r="B184" s="8">
        <f ca="1" t="shared" si="15"/>
        <v>0.421361387672234</v>
      </c>
      <c r="C184" s="8">
        <f ca="1" t="shared" si="16"/>
        <v>60.3122539112964</v>
      </c>
      <c r="D184" s="8">
        <f ca="1" t="shared" si="17"/>
        <v>0.894060674829528</v>
      </c>
      <c r="E184" s="8">
        <f ca="1" t="shared" si="18"/>
        <v>5.13860375055505</v>
      </c>
      <c r="F184" s="8">
        <f ca="1">E184*$B$3</f>
        <v>56.5246412561056</v>
      </c>
      <c r="G184" s="8">
        <f ca="1" t="shared" si="19"/>
        <v>3.78761265519086</v>
      </c>
      <c r="H184" s="8">
        <f ca="1" t="shared" si="20"/>
        <v>378.761265519086</v>
      </c>
    </row>
    <row r="185" spans="1:8">
      <c r="A185" s="8">
        <f t="shared" si="21"/>
        <v>171</v>
      </c>
      <c r="B185" s="8">
        <f ca="1" t="shared" si="15"/>
        <v>0.933489932549955</v>
      </c>
      <c r="C185" s="8">
        <f ca="1" t="shared" si="16"/>
        <v>78.7778662664135</v>
      </c>
      <c r="D185" s="8">
        <f ca="1" t="shared" si="17"/>
        <v>0.516350867487375</v>
      </c>
      <c r="E185" s="8">
        <f ca="1" t="shared" si="18"/>
        <v>4.98125146299226</v>
      </c>
      <c r="F185" s="8">
        <f ca="1">E185*$B$3</f>
        <v>54.7937660929148</v>
      </c>
      <c r="G185" s="8">
        <f ca="1" t="shared" si="19"/>
        <v>23.9841001734987</v>
      </c>
      <c r="H185" s="8">
        <f ca="1" t="shared" si="20"/>
        <v>2398.41001734987</v>
      </c>
    </row>
    <row r="186" spans="1:8">
      <c r="A186" s="8">
        <f t="shared" si="21"/>
        <v>172</v>
      </c>
      <c r="B186" s="8">
        <f ca="1" t="shared" si="15"/>
        <v>0.0289380880791263</v>
      </c>
      <c r="C186" s="8">
        <f ca="1" t="shared" si="16"/>
        <v>51.5851860715781</v>
      </c>
      <c r="D186" s="8">
        <f ca="1" t="shared" si="17"/>
        <v>0.662260079757429</v>
      </c>
      <c r="E186" s="8">
        <f ca="1" t="shared" si="18"/>
        <v>4.73792148998568</v>
      </c>
      <c r="F186" s="8">
        <f ca="1">E186*$B$3</f>
        <v>52.1171363898425</v>
      </c>
      <c r="G186" s="8">
        <f ca="1" t="shared" si="19"/>
        <v>0</v>
      </c>
      <c r="H186" s="8">
        <f ca="1" t="shared" si="20"/>
        <v>0</v>
      </c>
    </row>
    <row r="187" spans="1:8">
      <c r="A187" s="8">
        <f t="shared" si="21"/>
        <v>173</v>
      </c>
      <c r="B187" s="8">
        <f ca="1" t="shared" si="15"/>
        <v>0.406746870255535</v>
      </c>
      <c r="C187" s="8">
        <f ca="1" t="shared" si="16"/>
        <v>63.0844923495602</v>
      </c>
      <c r="D187" s="8">
        <f ca="1" t="shared" si="17"/>
        <v>0.582350348018709</v>
      </c>
      <c r="E187" s="8">
        <f ca="1" t="shared" si="18"/>
        <v>4.80758365876099</v>
      </c>
      <c r="F187" s="8">
        <f ca="1">E187*$B$3</f>
        <v>52.8834202463709</v>
      </c>
      <c r="G187" s="8">
        <f ca="1" t="shared" si="19"/>
        <v>10.2010721031893</v>
      </c>
      <c r="H187" s="8">
        <f ca="1" t="shared" si="20"/>
        <v>1020.10721031893</v>
      </c>
    </row>
    <row r="188" spans="1:8">
      <c r="A188" s="8">
        <f t="shared" si="21"/>
        <v>174</v>
      </c>
      <c r="B188" s="8">
        <f ca="1" t="shared" si="15"/>
        <v>0.579437431285174</v>
      </c>
      <c r="C188" s="8">
        <f ca="1" t="shared" si="16"/>
        <v>68.2997911199603</v>
      </c>
      <c r="D188" s="8">
        <f ca="1" t="shared" si="17"/>
        <v>0.841822267529885</v>
      </c>
      <c r="E188" s="8">
        <f ca="1" t="shared" si="18"/>
        <v>5.24505321642839</v>
      </c>
      <c r="F188" s="8">
        <f ca="1">E188*$B$3</f>
        <v>57.6955853807123</v>
      </c>
      <c r="G188" s="8">
        <f ca="1" t="shared" si="19"/>
        <v>10.604205739248</v>
      </c>
      <c r="H188" s="8">
        <f ca="1" t="shared" si="20"/>
        <v>1060.4205739248</v>
      </c>
    </row>
    <row r="189" spans="1:8">
      <c r="A189" s="8">
        <f t="shared" si="21"/>
        <v>175</v>
      </c>
      <c r="B189" s="8">
        <f ca="1" t="shared" si="15"/>
        <v>0.789554282546014</v>
      </c>
      <c r="C189" s="8">
        <f ca="1" t="shared" si="16"/>
        <v>66.2120486794835</v>
      </c>
      <c r="D189" s="8">
        <f ca="1" t="shared" si="17"/>
        <v>0.660600837507719</v>
      </c>
      <c r="E189" s="8">
        <f ca="1" t="shared" si="18"/>
        <v>4.93581154929692</v>
      </c>
      <c r="F189" s="8">
        <f ca="1">E189*$B$3</f>
        <v>54.2939270422661</v>
      </c>
      <c r="G189" s="8">
        <f ca="1" t="shared" si="19"/>
        <v>11.9181216372174</v>
      </c>
      <c r="H189" s="8">
        <f ca="1" t="shared" si="20"/>
        <v>1191.81216372174</v>
      </c>
    </row>
    <row r="190" spans="1:8">
      <c r="A190" s="8">
        <f t="shared" si="21"/>
        <v>176</v>
      </c>
      <c r="B190" s="8">
        <f ca="1" t="shared" si="15"/>
        <v>0.304645324718053</v>
      </c>
      <c r="C190" s="8">
        <f ca="1" t="shared" si="16"/>
        <v>62.5315049150384</v>
      </c>
      <c r="D190" s="8">
        <f ca="1" t="shared" si="17"/>
        <v>0.615165491650558</v>
      </c>
      <c r="E190" s="8">
        <f ca="1" t="shared" si="18"/>
        <v>4.54870155185677</v>
      </c>
      <c r="F190" s="8">
        <f ca="1">E190*$B$3</f>
        <v>50.0357170704244</v>
      </c>
      <c r="G190" s="8">
        <f ca="1" t="shared" si="19"/>
        <v>12.495787844614</v>
      </c>
      <c r="H190" s="8">
        <f ca="1" t="shared" si="20"/>
        <v>1249.5787844614</v>
      </c>
    </row>
    <row r="191" spans="1:8">
      <c r="A191" s="8">
        <f t="shared" si="21"/>
        <v>177</v>
      </c>
      <c r="B191" s="8">
        <f ca="1" t="shared" si="15"/>
        <v>0.304750714646728</v>
      </c>
      <c r="C191" s="8">
        <f ca="1" t="shared" si="16"/>
        <v>64.8380816419114</v>
      </c>
      <c r="D191" s="8">
        <f ca="1" t="shared" si="17"/>
        <v>0.846042414651122</v>
      </c>
      <c r="E191" s="8">
        <f ca="1" t="shared" si="18"/>
        <v>5.23274915524497</v>
      </c>
      <c r="F191" s="8">
        <f ca="1">E191*$B$3</f>
        <v>57.5602407076947</v>
      </c>
      <c r="G191" s="8">
        <f ca="1" t="shared" si="19"/>
        <v>7.27784093421675</v>
      </c>
      <c r="H191" s="8">
        <f ca="1" t="shared" si="20"/>
        <v>727.784093421675</v>
      </c>
    </row>
    <row r="192" spans="1:8">
      <c r="A192" s="8">
        <f t="shared" si="21"/>
        <v>178</v>
      </c>
      <c r="B192" s="8">
        <f ca="1" t="shared" si="15"/>
        <v>0.640547343481454</v>
      </c>
      <c r="C192" s="8">
        <f ca="1" t="shared" si="16"/>
        <v>65.0910377781748</v>
      </c>
      <c r="D192" s="8">
        <f ca="1" t="shared" si="17"/>
        <v>0.26911517839963</v>
      </c>
      <c r="E192" s="8">
        <f ca="1" t="shared" si="18"/>
        <v>4.28076506957029</v>
      </c>
      <c r="F192" s="8">
        <f ca="1">E192*$B$3</f>
        <v>47.0884157652732</v>
      </c>
      <c r="G192" s="8">
        <f ca="1" t="shared" si="19"/>
        <v>18.0026220129016</v>
      </c>
      <c r="H192" s="8">
        <f ca="1" t="shared" si="20"/>
        <v>1800.26220129016</v>
      </c>
    </row>
    <row r="193" spans="1:8">
      <c r="A193" s="8">
        <f t="shared" si="21"/>
        <v>179</v>
      </c>
      <c r="B193" s="8">
        <f ca="1" t="shared" si="15"/>
        <v>0.211999363592037</v>
      </c>
      <c r="C193" s="8">
        <f ca="1" t="shared" si="16"/>
        <v>59.9066566771016</v>
      </c>
      <c r="D193" s="8">
        <f ca="1" t="shared" si="17"/>
        <v>0.804966657584155</v>
      </c>
      <c r="E193" s="8">
        <f ca="1" t="shared" si="18"/>
        <v>5.19682404032834</v>
      </c>
      <c r="F193" s="8">
        <f ca="1">E193*$B$3</f>
        <v>57.1650644436118</v>
      </c>
      <c r="G193" s="8">
        <f ca="1" t="shared" si="19"/>
        <v>2.74159223348985</v>
      </c>
      <c r="H193" s="8">
        <f ca="1" t="shared" si="20"/>
        <v>274.159223348985</v>
      </c>
    </row>
    <row r="194" spans="1:8">
      <c r="A194" s="8">
        <f t="shared" si="21"/>
        <v>180</v>
      </c>
      <c r="B194" s="8">
        <f ca="1" t="shared" si="15"/>
        <v>0.577860816274983</v>
      </c>
      <c r="C194" s="8">
        <f ca="1" t="shared" si="16"/>
        <v>67.0782516052363</v>
      </c>
      <c r="D194" s="8">
        <f ca="1" t="shared" si="17"/>
        <v>0.143825673798244</v>
      </c>
      <c r="E194" s="8">
        <f ca="1" t="shared" si="18"/>
        <v>4.38893021212759</v>
      </c>
      <c r="F194" s="8">
        <f ca="1">E194*$B$3</f>
        <v>48.2782323334035</v>
      </c>
      <c r="G194" s="8">
        <f ca="1" t="shared" si="19"/>
        <v>18.8000192718329</v>
      </c>
      <c r="H194" s="8">
        <f ca="1" t="shared" si="20"/>
        <v>1880.00192718329</v>
      </c>
    </row>
    <row r="195" spans="1:8">
      <c r="A195" s="8">
        <f t="shared" si="21"/>
        <v>181</v>
      </c>
      <c r="B195" s="8">
        <f ca="1" t="shared" si="15"/>
        <v>0.322908321592124</v>
      </c>
      <c r="C195" s="8">
        <f ca="1" t="shared" si="16"/>
        <v>62.5090184167965</v>
      </c>
      <c r="D195" s="8">
        <f ca="1" t="shared" si="17"/>
        <v>0.805025012589747</v>
      </c>
      <c r="E195" s="8">
        <f ca="1" t="shared" si="18"/>
        <v>5.1343140433486</v>
      </c>
      <c r="F195" s="8">
        <f ca="1">E195*$B$3</f>
        <v>56.4774544768347</v>
      </c>
      <c r="G195" s="8">
        <f ca="1" t="shared" si="19"/>
        <v>6.03156393996186</v>
      </c>
      <c r="H195" s="8">
        <f ca="1" t="shared" si="20"/>
        <v>603.156393996186</v>
      </c>
    </row>
    <row r="196" spans="1:8">
      <c r="A196" s="8">
        <f t="shared" si="21"/>
        <v>182</v>
      </c>
      <c r="B196" s="8">
        <f ca="1" t="shared" si="15"/>
        <v>0.621193650156906</v>
      </c>
      <c r="C196" s="8">
        <f ca="1" t="shared" si="16"/>
        <v>66.3068807017771</v>
      </c>
      <c r="D196" s="8">
        <f ca="1" t="shared" si="17"/>
        <v>0.885089234637479</v>
      </c>
      <c r="E196" s="8">
        <f ca="1" t="shared" si="18"/>
        <v>5.45237480376718</v>
      </c>
      <c r="F196" s="8">
        <f ca="1">E196*$B$3</f>
        <v>59.976122841439</v>
      </c>
      <c r="G196" s="8">
        <f ca="1" t="shared" si="19"/>
        <v>6.33075786033812</v>
      </c>
      <c r="H196" s="8">
        <f ca="1" t="shared" si="20"/>
        <v>633.075786033812</v>
      </c>
    </row>
    <row r="197" spans="1:8">
      <c r="A197" s="8">
        <f t="shared" si="21"/>
        <v>183</v>
      </c>
      <c r="B197" s="8">
        <f ca="1" t="shared" si="15"/>
        <v>0.494869420794955</v>
      </c>
      <c r="C197" s="8">
        <f ca="1" t="shared" si="16"/>
        <v>64.7212064365099</v>
      </c>
      <c r="D197" s="8">
        <f ca="1" t="shared" si="17"/>
        <v>0.716198753938597</v>
      </c>
      <c r="E197" s="8">
        <f ca="1" t="shared" si="18"/>
        <v>5.1455674664301</v>
      </c>
      <c r="F197" s="8">
        <f ca="1">E197*$B$3</f>
        <v>56.6012421307311</v>
      </c>
      <c r="G197" s="8">
        <f ca="1" t="shared" si="19"/>
        <v>8.11996430577884</v>
      </c>
      <c r="H197" s="8">
        <f ca="1" t="shared" si="20"/>
        <v>811.996430577884</v>
      </c>
    </row>
    <row r="198" spans="1:8">
      <c r="A198" s="8">
        <f t="shared" si="21"/>
        <v>184</v>
      </c>
      <c r="B198" s="8">
        <f ca="1" t="shared" si="15"/>
        <v>0.894983574288166</v>
      </c>
      <c r="C198" s="8">
        <f ca="1" t="shared" si="16"/>
        <v>67.2397064161373</v>
      </c>
      <c r="D198" s="8">
        <f ca="1" t="shared" si="17"/>
        <v>0.597861290044894</v>
      </c>
      <c r="E198" s="8">
        <f ca="1" t="shared" si="18"/>
        <v>4.96218722472243</v>
      </c>
      <c r="F198" s="8">
        <f ca="1">E198*$B$3</f>
        <v>54.5840594719468</v>
      </c>
      <c r="G198" s="8">
        <f ca="1" t="shared" si="19"/>
        <v>12.6556469441906</v>
      </c>
      <c r="H198" s="8">
        <f ca="1" t="shared" si="20"/>
        <v>1265.56469441906</v>
      </c>
    </row>
    <row r="199" spans="1:8">
      <c r="A199" s="8">
        <f t="shared" si="21"/>
        <v>185</v>
      </c>
      <c r="B199" s="8">
        <f ca="1" t="shared" si="15"/>
        <v>0.760831751236026</v>
      </c>
      <c r="C199" s="8">
        <f ca="1" t="shared" si="16"/>
        <v>67.6826551738658</v>
      </c>
      <c r="D199" s="8">
        <f ca="1" t="shared" si="17"/>
        <v>0.773462572733568</v>
      </c>
      <c r="E199" s="8">
        <f ca="1" t="shared" si="18"/>
        <v>5.25567095464371</v>
      </c>
      <c r="F199" s="8">
        <f ca="1">E199*$B$3</f>
        <v>57.8123805010808</v>
      </c>
      <c r="G199" s="8">
        <f ca="1" t="shared" si="19"/>
        <v>9.87027467278498</v>
      </c>
      <c r="H199" s="8">
        <f ca="1" t="shared" si="20"/>
        <v>987.027467278498</v>
      </c>
    </row>
    <row r="200" spans="1:8">
      <c r="A200" s="8">
        <f t="shared" si="21"/>
        <v>186</v>
      </c>
      <c r="B200" s="8">
        <f ca="1" t="shared" si="15"/>
        <v>0.45591778318926</v>
      </c>
      <c r="C200" s="8">
        <f ca="1" t="shared" si="16"/>
        <v>61.1858189486622</v>
      </c>
      <c r="D200" s="8">
        <f ca="1" t="shared" si="17"/>
        <v>0.942096165503405</v>
      </c>
      <c r="E200" s="8">
        <f ca="1" t="shared" si="18"/>
        <v>5.78231372642581</v>
      </c>
      <c r="F200" s="8">
        <f ca="1">E200*$B$3</f>
        <v>63.6054509906839</v>
      </c>
      <c r="G200" s="8">
        <f ca="1" t="shared" si="19"/>
        <v>0</v>
      </c>
      <c r="H200" s="8">
        <f ca="1" t="shared" si="20"/>
        <v>0</v>
      </c>
    </row>
    <row r="201" spans="1:8">
      <c r="A201" s="8">
        <f t="shared" si="21"/>
        <v>187</v>
      </c>
      <c r="B201" s="8">
        <f ca="1" t="shared" si="15"/>
        <v>0.245606060742079</v>
      </c>
      <c r="C201" s="8">
        <f ca="1" t="shared" si="16"/>
        <v>55.7212639043448</v>
      </c>
      <c r="D201" s="8">
        <f ca="1" t="shared" si="17"/>
        <v>0.622859853258788</v>
      </c>
      <c r="E201" s="8">
        <f ca="1" t="shared" si="18"/>
        <v>4.61967229336687</v>
      </c>
      <c r="F201" s="8">
        <f ca="1">E201*$B$3</f>
        <v>50.8163952270355</v>
      </c>
      <c r="G201" s="8">
        <f ca="1" t="shared" si="19"/>
        <v>4.90486867730931</v>
      </c>
      <c r="H201" s="8">
        <f ca="1" t="shared" si="20"/>
        <v>490.486867730931</v>
      </c>
    </row>
    <row r="202" spans="1:8">
      <c r="A202" s="8">
        <f t="shared" si="21"/>
        <v>188</v>
      </c>
      <c r="B202" s="8">
        <f ca="1" t="shared" si="15"/>
        <v>0.900718310253548</v>
      </c>
      <c r="C202" s="8">
        <f ca="1" t="shared" si="16"/>
        <v>79.8818953097515</v>
      </c>
      <c r="D202" s="8">
        <f ca="1" t="shared" si="17"/>
        <v>0.301882649092169</v>
      </c>
      <c r="E202" s="8">
        <f ca="1" t="shared" si="18"/>
        <v>4.6343299698412</v>
      </c>
      <c r="F202" s="8">
        <f ca="1">E202*$B$3</f>
        <v>50.9776296682532</v>
      </c>
      <c r="G202" s="8">
        <f ca="1" t="shared" si="19"/>
        <v>28.9042656414984</v>
      </c>
      <c r="H202" s="8">
        <f ca="1" t="shared" si="20"/>
        <v>2890.42656414984</v>
      </c>
    </row>
    <row r="203" spans="1:8">
      <c r="A203" s="8">
        <f t="shared" si="21"/>
        <v>189</v>
      </c>
      <c r="B203" s="8">
        <f ca="1" t="shared" si="15"/>
        <v>0.456039308875053</v>
      </c>
      <c r="C203" s="8">
        <f ca="1" t="shared" si="16"/>
        <v>61.1917986999813</v>
      </c>
      <c r="D203" s="8">
        <f ca="1" t="shared" si="17"/>
        <v>0.789618532548803</v>
      </c>
      <c r="E203" s="8">
        <f ca="1" t="shared" si="18"/>
        <v>5.18786827469162</v>
      </c>
      <c r="F203" s="8">
        <f ca="1">E203*$B$3</f>
        <v>57.0665510216079</v>
      </c>
      <c r="G203" s="8">
        <f ca="1" t="shared" si="19"/>
        <v>4.12524767837346</v>
      </c>
      <c r="H203" s="8">
        <f ca="1" t="shared" si="20"/>
        <v>412.524767837346</v>
      </c>
    </row>
    <row r="204" spans="1:8">
      <c r="A204" s="8">
        <f t="shared" si="21"/>
        <v>190</v>
      </c>
      <c r="B204" s="8">
        <f ca="1" t="shared" si="15"/>
        <v>0.482258118630991</v>
      </c>
      <c r="C204" s="8">
        <f ca="1" t="shared" si="16"/>
        <v>62.3047294747011</v>
      </c>
      <c r="D204" s="8">
        <f ca="1" t="shared" si="17"/>
        <v>0.269346643355901</v>
      </c>
      <c r="E204" s="8">
        <f ca="1" t="shared" si="18"/>
        <v>4.25879084193441</v>
      </c>
      <c r="F204" s="8">
        <f ca="1">E204*$B$3</f>
        <v>46.8466992612785</v>
      </c>
      <c r="G204" s="8">
        <f ca="1" t="shared" si="19"/>
        <v>15.4580302134225</v>
      </c>
      <c r="H204" s="8">
        <f ca="1" t="shared" si="20"/>
        <v>1545.80302134225</v>
      </c>
    </row>
    <row r="205" spans="1:8">
      <c r="A205" s="8">
        <f t="shared" si="21"/>
        <v>191</v>
      </c>
      <c r="B205" s="8">
        <f ca="1" t="shared" si="15"/>
        <v>0.553034115850704</v>
      </c>
      <c r="C205" s="8">
        <f ca="1" t="shared" si="16"/>
        <v>65.2574585381435</v>
      </c>
      <c r="D205" s="8">
        <f ca="1" t="shared" si="17"/>
        <v>0.266295516869407</v>
      </c>
      <c r="E205" s="8">
        <f ca="1" t="shared" si="18"/>
        <v>4.41065364801475</v>
      </c>
      <c r="F205" s="8">
        <f ca="1">E205*$B$3</f>
        <v>48.5171901281623</v>
      </c>
      <c r="G205" s="8">
        <f ca="1" t="shared" si="19"/>
        <v>16.7402684099812</v>
      </c>
      <c r="H205" s="8">
        <f ca="1" t="shared" si="20"/>
        <v>1674.02684099812</v>
      </c>
    </row>
    <row r="206" spans="1:8">
      <c r="A206" s="8">
        <f t="shared" si="21"/>
        <v>192</v>
      </c>
      <c r="B206" s="8">
        <f ca="1" t="shared" si="15"/>
        <v>0.908484752400188</v>
      </c>
      <c r="C206" s="8">
        <f ca="1" t="shared" si="16"/>
        <v>77.0903559373497</v>
      </c>
      <c r="D206" s="8">
        <f ca="1" t="shared" si="17"/>
        <v>0.65603600356928</v>
      </c>
      <c r="E206" s="8">
        <f ca="1" t="shared" si="18"/>
        <v>4.5692367599881</v>
      </c>
      <c r="F206" s="8">
        <f ca="1">E206*$B$3</f>
        <v>50.2616043598691</v>
      </c>
      <c r="G206" s="8">
        <f ca="1" t="shared" si="19"/>
        <v>26.8287515774806</v>
      </c>
      <c r="H206" s="8">
        <f ca="1" t="shared" si="20"/>
        <v>2682.87515774806</v>
      </c>
    </row>
    <row r="207" spans="1:8">
      <c r="A207" s="8">
        <f t="shared" si="21"/>
        <v>193</v>
      </c>
      <c r="B207" s="8">
        <f ca="1" t="shared" ref="B207:B264" si="22">RAND()</f>
        <v>0.341481678868382</v>
      </c>
      <c r="C207" s="8">
        <f ca="1" t="shared" ref="C207:C264" si="23">VLOOKUP(B207,$F$7:$H$12,2,TRUE())+(RAND()*(VLOOKUP(B207,$F$7:$H$12,3,TRUE())-VLOOKUP(B207,$F$7:$H$12,2,TRUE())))</f>
        <v>61.2483455509477</v>
      </c>
      <c r="D207" s="8">
        <f ca="1" t="shared" ref="D207:D264" si="24">RAND()</f>
        <v>0.332933631097885</v>
      </c>
      <c r="E207" s="8">
        <f ca="1" t="shared" ref="E207:E264" si="25">VLOOKUP(D207,$K$7:$M$10,2,TRUE())+(RAND()*(VLOOKUP(D207,$K$7:$M$10,3,TRUE())-VLOOKUP(D207,$K$7:$M$10,2,TRUE())))</f>
        <v>4.94655471116477</v>
      </c>
      <c r="F207" s="8">
        <f ca="1">E207*$B$3</f>
        <v>54.4121018228125</v>
      </c>
      <c r="G207" s="8">
        <f ca="1" t="shared" ref="G207:G264" si="26">MAX(C207-F207,0)</f>
        <v>6.83624372813521</v>
      </c>
      <c r="H207" s="8">
        <f ca="1" t="shared" ref="H207:H264" si="27">G207*100</f>
        <v>683.624372813521</v>
      </c>
    </row>
    <row r="208" spans="1:8">
      <c r="A208" s="8">
        <f t="shared" ref="A208:A264" si="28">A207+1</f>
        <v>194</v>
      </c>
      <c r="B208" s="8">
        <f ca="1" t="shared" si="22"/>
        <v>0.638170204757508</v>
      </c>
      <c r="C208" s="8">
        <f ca="1" t="shared" si="23"/>
        <v>66.4241922726939</v>
      </c>
      <c r="D208" s="8">
        <f ca="1" t="shared" si="24"/>
        <v>0.398516513974529</v>
      </c>
      <c r="E208" s="8">
        <f ca="1" t="shared" si="25"/>
        <v>4.7686694689404</v>
      </c>
      <c r="F208" s="8">
        <f ca="1">E208*$B$3</f>
        <v>52.4553641583444</v>
      </c>
      <c r="G208" s="8">
        <f ca="1" t="shared" si="26"/>
        <v>13.9688281143495</v>
      </c>
      <c r="H208" s="8">
        <f ca="1" t="shared" si="27"/>
        <v>1396.88281143495</v>
      </c>
    </row>
    <row r="209" spans="1:8">
      <c r="A209" s="8">
        <f t="shared" si="28"/>
        <v>195</v>
      </c>
      <c r="B209" s="8">
        <f ca="1" t="shared" si="22"/>
        <v>0.215172724731367</v>
      </c>
      <c r="C209" s="8">
        <f ca="1" t="shared" si="23"/>
        <v>56.1470974547091</v>
      </c>
      <c r="D209" s="8">
        <f ca="1" t="shared" si="24"/>
        <v>0.496967710964238</v>
      </c>
      <c r="E209" s="8">
        <f ca="1" t="shared" si="25"/>
        <v>4.8180681368027</v>
      </c>
      <c r="F209" s="8">
        <f ca="1">E209*$B$3</f>
        <v>52.9987495048297</v>
      </c>
      <c r="G209" s="8">
        <f ca="1" t="shared" si="26"/>
        <v>3.14834794987949</v>
      </c>
      <c r="H209" s="8">
        <f ca="1" t="shared" si="27"/>
        <v>314.834794987949</v>
      </c>
    </row>
    <row r="210" spans="1:8">
      <c r="A210" s="8">
        <f t="shared" si="28"/>
        <v>196</v>
      </c>
      <c r="B210" s="8">
        <f ca="1" t="shared" si="22"/>
        <v>0.888160777790137</v>
      </c>
      <c r="C210" s="8">
        <f ca="1" t="shared" si="23"/>
        <v>65.8097991876462</v>
      </c>
      <c r="D210" s="8">
        <f ca="1" t="shared" si="24"/>
        <v>0.0116223382285272</v>
      </c>
      <c r="E210" s="8">
        <f ca="1" t="shared" si="25"/>
        <v>4.21638690740651</v>
      </c>
      <c r="F210" s="8">
        <f ca="1">E210*$B$3</f>
        <v>46.3802559814716</v>
      </c>
      <c r="G210" s="8">
        <f ca="1" t="shared" si="26"/>
        <v>19.4295432061746</v>
      </c>
      <c r="H210" s="8">
        <f ca="1" t="shared" si="27"/>
        <v>1942.95432061746</v>
      </c>
    </row>
    <row r="211" spans="1:8">
      <c r="A211" s="8">
        <f t="shared" si="28"/>
        <v>197</v>
      </c>
      <c r="B211" s="8">
        <f ca="1" t="shared" si="22"/>
        <v>0.125875206987665</v>
      </c>
      <c r="C211" s="8">
        <f ca="1" t="shared" si="23"/>
        <v>55.5088471956379</v>
      </c>
      <c r="D211" s="8">
        <f ca="1" t="shared" si="24"/>
        <v>0.0635855144096702</v>
      </c>
      <c r="E211" s="8">
        <f ca="1" t="shared" si="25"/>
        <v>4.40720978947386</v>
      </c>
      <c r="F211" s="8">
        <f ca="1">E211*$B$3</f>
        <v>48.4793076842124</v>
      </c>
      <c r="G211" s="8">
        <f ca="1" t="shared" si="26"/>
        <v>7.02953951142545</v>
      </c>
      <c r="H211" s="8">
        <f ca="1" t="shared" si="27"/>
        <v>702.953951142545</v>
      </c>
    </row>
    <row r="212" spans="1:8">
      <c r="A212" s="8">
        <f t="shared" si="28"/>
        <v>198</v>
      </c>
      <c r="B212" s="8">
        <f ca="1" t="shared" si="22"/>
        <v>0.525088363756534</v>
      </c>
      <c r="C212" s="8">
        <f ca="1" t="shared" si="23"/>
        <v>60.830865618859</v>
      </c>
      <c r="D212" s="8">
        <f ca="1" t="shared" si="24"/>
        <v>0.50742551573899</v>
      </c>
      <c r="E212" s="8">
        <f ca="1" t="shared" si="25"/>
        <v>4.67190132494748</v>
      </c>
      <c r="F212" s="8">
        <f ca="1">E212*$B$3</f>
        <v>51.3909145744223</v>
      </c>
      <c r="G212" s="8">
        <f ca="1" t="shared" si="26"/>
        <v>9.43995104443673</v>
      </c>
      <c r="H212" s="8">
        <f ca="1" t="shared" si="27"/>
        <v>943.995104443673</v>
      </c>
    </row>
    <row r="213" spans="1:8">
      <c r="A213" s="8">
        <f t="shared" si="28"/>
        <v>199</v>
      </c>
      <c r="B213" s="8">
        <f ca="1" t="shared" si="22"/>
        <v>0.627080271595007</v>
      </c>
      <c r="C213" s="8">
        <f ca="1" t="shared" si="23"/>
        <v>68.1844159943546</v>
      </c>
      <c r="D213" s="8">
        <f ca="1" t="shared" si="24"/>
        <v>0.958234071130282</v>
      </c>
      <c r="E213" s="8">
        <f ca="1" t="shared" si="25"/>
        <v>5.94170242272033</v>
      </c>
      <c r="F213" s="8">
        <f ca="1">E213*$B$3</f>
        <v>65.3587266499236</v>
      </c>
      <c r="G213" s="8">
        <f ca="1" t="shared" si="26"/>
        <v>2.82568934443098</v>
      </c>
      <c r="H213" s="8">
        <f ca="1" t="shared" si="27"/>
        <v>282.568934443098</v>
      </c>
    </row>
    <row r="214" spans="1:8">
      <c r="A214" s="8">
        <f t="shared" si="28"/>
        <v>200</v>
      </c>
      <c r="B214" s="8">
        <f ca="1" t="shared" si="22"/>
        <v>0.779070933610919</v>
      </c>
      <c r="C214" s="8">
        <f ca="1" t="shared" si="23"/>
        <v>66.4046988235271</v>
      </c>
      <c r="D214" s="8">
        <f ca="1" t="shared" si="24"/>
        <v>0.614590608719753</v>
      </c>
      <c r="E214" s="8">
        <f ca="1" t="shared" si="25"/>
        <v>4.61643852212434</v>
      </c>
      <c r="F214" s="8">
        <f ca="1">E214*$B$3</f>
        <v>50.7808237433678</v>
      </c>
      <c r="G214" s="8">
        <f ca="1" t="shared" si="26"/>
        <v>15.6238750801594</v>
      </c>
      <c r="H214" s="8">
        <f ca="1" t="shared" si="27"/>
        <v>1562.38750801594</v>
      </c>
    </row>
    <row r="215" spans="1:8">
      <c r="A215" s="8">
        <f t="shared" si="28"/>
        <v>201</v>
      </c>
      <c r="B215" s="8">
        <f ca="1" t="shared" si="22"/>
        <v>0.961884875154808</v>
      </c>
      <c r="C215" s="8">
        <f ca="1" t="shared" si="23"/>
        <v>75.7501255804079</v>
      </c>
      <c r="D215" s="8">
        <f ca="1" t="shared" si="24"/>
        <v>0.0281562798525694</v>
      </c>
      <c r="E215" s="8">
        <f ca="1" t="shared" si="25"/>
        <v>4.05590397122004</v>
      </c>
      <c r="F215" s="8">
        <f ca="1">E215*$B$3</f>
        <v>44.6149436834204</v>
      </c>
      <c r="G215" s="8">
        <f ca="1" t="shared" si="26"/>
        <v>31.1351818969875</v>
      </c>
      <c r="H215" s="8">
        <f ca="1" t="shared" si="27"/>
        <v>3113.51818969875</v>
      </c>
    </row>
    <row r="216" spans="1:8">
      <c r="A216" s="8">
        <f t="shared" si="28"/>
        <v>202</v>
      </c>
      <c r="B216" s="8">
        <f ca="1" t="shared" si="22"/>
        <v>0.323494963864322</v>
      </c>
      <c r="C216" s="8">
        <f ca="1" t="shared" si="23"/>
        <v>60.9174727662463</v>
      </c>
      <c r="D216" s="8">
        <f ca="1" t="shared" si="24"/>
        <v>0.0174070314259391</v>
      </c>
      <c r="E216" s="8">
        <f ca="1" t="shared" si="25"/>
        <v>4.09528446068065</v>
      </c>
      <c r="F216" s="8">
        <f ca="1">E216*$B$3</f>
        <v>45.0481290674872</v>
      </c>
      <c r="G216" s="8">
        <f ca="1" t="shared" si="26"/>
        <v>15.8693436987591</v>
      </c>
      <c r="H216" s="8">
        <f ca="1" t="shared" si="27"/>
        <v>1586.93436987591</v>
      </c>
    </row>
    <row r="217" spans="1:8">
      <c r="A217" s="8">
        <f t="shared" si="28"/>
        <v>203</v>
      </c>
      <c r="B217" s="8">
        <f ca="1" t="shared" si="22"/>
        <v>0.544092728245219</v>
      </c>
      <c r="C217" s="8">
        <f ca="1" t="shared" si="23"/>
        <v>63.0224271802968</v>
      </c>
      <c r="D217" s="8">
        <f ca="1" t="shared" si="24"/>
        <v>0.397753780057001</v>
      </c>
      <c r="E217" s="8">
        <f ca="1" t="shared" si="25"/>
        <v>4.65815872452537</v>
      </c>
      <c r="F217" s="8">
        <f ca="1">E217*$B$3</f>
        <v>51.2397459697791</v>
      </c>
      <c r="G217" s="8">
        <f ca="1" t="shared" si="26"/>
        <v>11.7826812105177</v>
      </c>
      <c r="H217" s="8">
        <f ca="1" t="shared" si="27"/>
        <v>1178.26812105177</v>
      </c>
    </row>
    <row r="218" spans="1:8">
      <c r="A218" s="8">
        <f t="shared" si="28"/>
        <v>204</v>
      </c>
      <c r="B218" s="8">
        <f ca="1" t="shared" si="22"/>
        <v>0.900912629950212</v>
      </c>
      <c r="C218" s="8">
        <f ca="1" t="shared" si="23"/>
        <v>79.2945917453233</v>
      </c>
      <c r="D218" s="8">
        <f ca="1" t="shared" si="24"/>
        <v>0.299960007338248</v>
      </c>
      <c r="E218" s="8">
        <f ca="1" t="shared" si="25"/>
        <v>4.47560904635673</v>
      </c>
      <c r="F218" s="8">
        <f ca="1">E218*$B$3</f>
        <v>49.231699509924</v>
      </c>
      <c r="G218" s="8">
        <f ca="1" t="shared" si="26"/>
        <v>30.0628922353993</v>
      </c>
      <c r="H218" s="8">
        <f ca="1" t="shared" si="27"/>
        <v>3006.28922353993</v>
      </c>
    </row>
    <row r="219" spans="1:8">
      <c r="A219" s="8">
        <f t="shared" si="28"/>
        <v>205</v>
      </c>
      <c r="B219" s="8">
        <f ca="1" t="shared" si="22"/>
        <v>0.00347907466478525</v>
      </c>
      <c r="C219" s="8">
        <f ca="1" t="shared" si="23"/>
        <v>51.6442781416239</v>
      </c>
      <c r="D219" s="8">
        <f ca="1" t="shared" si="24"/>
        <v>0.86153293927192</v>
      </c>
      <c r="E219" s="8">
        <f ca="1" t="shared" si="25"/>
        <v>5.08564917173097</v>
      </c>
      <c r="F219" s="8">
        <f ca="1">E219*$B$3</f>
        <v>55.9421408890407</v>
      </c>
      <c r="G219" s="8">
        <f ca="1" t="shared" si="26"/>
        <v>0</v>
      </c>
      <c r="H219" s="8">
        <f ca="1" t="shared" si="27"/>
        <v>0</v>
      </c>
    </row>
    <row r="220" spans="1:8">
      <c r="A220" s="8">
        <f t="shared" si="28"/>
        <v>206</v>
      </c>
      <c r="B220" s="8">
        <f ca="1" t="shared" si="22"/>
        <v>0.115177771436203</v>
      </c>
      <c r="C220" s="8">
        <f ca="1" t="shared" si="23"/>
        <v>55.281030211303</v>
      </c>
      <c r="D220" s="8">
        <f ca="1" t="shared" si="24"/>
        <v>0.448609900415516</v>
      </c>
      <c r="E220" s="8">
        <f ca="1" t="shared" si="25"/>
        <v>4.85059137960316</v>
      </c>
      <c r="F220" s="8">
        <f ca="1">E220*$B$3</f>
        <v>53.3565051756347</v>
      </c>
      <c r="G220" s="8">
        <f ca="1" t="shared" si="26"/>
        <v>1.92452503566827</v>
      </c>
      <c r="H220" s="8">
        <f ca="1" t="shared" si="27"/>
        <v>192.452503566827</v>
      </c>
    </row>
    <row r="221" spans="1:8">
      <c r="A221" s="8">
        <f t="shared" si="28"/>
        <v>207</v>
      </c>
      <c r="B221" s="8">
        <f ca="1" t="shared" si="22"/>
        <v>0.46712106517324</v>
      </c>
      <c r="C221" s="8">
        <f ca="1" t="shared" si="23"/>
        <v>62.6959966187791</v>
      </c>
      <c r="D221" s="8">
        <f ca="1" t="shared" si="24"/>
        <v>0.128470039994434</v>
      </c>
      <c r="E221" s="8">
        <f ca="1" t="shared" si="25"/>
        <v>4.18719440836236</v>
      </c>
      <c r="F221" s="8">
        <f ca="1">E221*$B$3</f>
        <v>46.059138491986</v>
      </c>
      <c r="G221" s="8">
        <f ca="1" t="shared" si="26"/>
        <v>16.6368581267932</v>
      </c>
      <c r="H221" s="8">
        <f ca="1" t="shared" si="27"/>
        <v>1663.68581267932</v>
      </c>
    </row>
    <row r="222" spans="1:8">
      <c r="A222" s="8">
        <f t="shared" si="28"/>
        <v>208</v>
      </c>
      <c r="B222" s="8">
        <f ca="1" t="shared" si="22"/>
        <v>0.832081277497959</v>
      </c>
      <c r="C222" s="8">
        <f ca="1" t="shared" si="23"/>
        <v>67.0006573190991</v>
      </c>
      <c r="D222" s="8">
        <f ca="1" t="shared" si="24"/>
        <v>0.464859333411542</v>
      </c>
      <c r="E222" s="8">
        <f ca="1" t="shared" si="25"/>
        <v>4.92316700940795</v>
      </c>
      <c r="F222" s="8">
        <f ca="1">E222*$B$3</f>
        <v>54.1548371034874</v>
      </c>
      <c r="G222" s="8">
        <f ca="1" t="shared" si="26"/>
        <v>12.8458202156117</v>
      </c>
      <c r="H222" s="8">
        <f ca="1" t="shared" si="27"/>
        <v>1284.58202156117</v>
      </c>
    </row>
    <row r="223" spans="1:8">
      <c r="A223" s="8">
        <f t="shared" si="28"/>
        <v>209</v>
      </c>
      <c r="B223" s="8">
        <f ca="1" t="shared" si="22"/>
        <v>0.403586575505993</v>
      </c>
      <c r="C223" s="8">
        <f ca="1" t="shared" si="23"/>
        <v>63.6962238236373</v>
      </c>
      <c r="D223" s="8">
        <f ca="1" t="shared" si="24"/>
        <v>0.36641783261271</v>
      </c>
      <c r="E223" s="8">
        <f ca="1" t="shared" si="25"/>
        <v>4.59400912892818</v>
      </c>
      <c r="F223" s="8">
        <f ca="1">E223*$B$3</f>
        <v>50.53410041821</v>
      </c>
      <c r="G223" s="8">
        <f ca="1" t="shared" si="26"/>
        <v>13.1621234054273</v>
      </c>
      <c r="H223" s="8">
        <f ca="1" t="shared" si="27"/>
        <v>1316.21234054273</v>
      </c>
    </row>
    <row r="224" spans="1:8">
      <c r="A224" s="8">
        <f t="shared" si="28"/>
        <v>210</v>
      </c>
      <c r="B224" s="8">
        <f ca="1" t="shared" si="22"/>
        <v>0.573144799284173</v>
      </c>
      <c r="C224" s="8">
        <f ca="1" t="shared" si="23"/>
        <v>69.9336600061183</v>
      </c>
      <c r="D224" s="8">
        <f ca="1" t="shared" si="24"/>
        <v>0.285753317163146</v>
      </c>
      <c r="E224" s="8">
        <f ca="1" t="shared" si="25"/>
        <v>4.23114641435748</v>
      </c>
      <c r="F224" s="8">
        <f ca="1">E224*$B$3</f>
        <v>46.5426105579322</v>
      </c>
      <c r="G224" s="8">
        <f ca="1" t="shared" si="26"/>
        <v>23.3910494481861</v>
      </c>
      <c r="H224" s="8">
        <f ca="1" t="shared" si="27"/>
        <v>2339.10494481861</v>
      </c>
    </row>
    <row r="225" spans="1:8">
      <c r="A225" s="8">
        <f t="shared" si="28"/>
        <v>211</v>
      </c>
      <c r="B225" s="8">
        <f ca="1" t="shared" si="22"/>
        <v>0.826133252616406</v>
      </c>
      <c r="C225" s="8">
        <f ca="1" t="shared" si="23"/>
        <v>68.333716301948</v>
      </c>
      <c r="D225" s="8">
        <f ca="1" t="shared" si="24"/>
        <v>0.568401964471064</v>
      </c>
      <c r="E225" s="8">
        <f ca="1" t="shared" si="25"/>
        <v>4.64530195975762</v>
      </c>
      <c r="F225" s="8">
        <f ca="1">E225*$B$3</f>
        <v>51.0983215573338</v>
      </c>
      <c r="G225" s="8">
        <f ca="1" t="shared" si="26"/>
        <v>17.2353947446142</v>
      </c>
      <c r="H225" s="8">
        <f ca="1" t="shared" si="27"/>
        <v>1723.53947446142</v>
      </c>
    </row>
    <row r="226" spans="1:8">
      <c r="A226" s="8">
        <f t="shared" si="28"/>
        <v>212</v>
      </c>
      <c r="B226" s="8">
        <f ca="1" t="shared" si="22"/>
        <v>0.673143264779928</v>
      </c>
      <c r="C226" s="8">
        <f ca="1" t="shared" si="23"/>
        <v>69.6646931764123</v>
      </c>
      <c r="D226" s="8">
        <f ca="1" t="shared" si="24"/>
        <v>0.512203644176404</v>
      </c>
      <c r="E226" s="8">
        <f ca="1" t="shared" si="25"/>
        <v>4.7788035570956</v>
      </c>
      <c r="F226" s="8">
        <f ca="1">E226*$B$3</f>
        <v>52.5668391280516</v>
      </c>
      <c r="G226" s="8">
        <f ca="1" t="shared" si="26"/>
        <v>17.0978540483607</v>
      </c>
      <c r="H226" s="8">
        <f ca="1" t="shared" si="27"/>
        <v>1709.78540483607</v>
      </c>
    </row>
    <row r="227" spans="1:8">
      <c r="A227" s="8">
        <f t="shared" si="28"/>
        <v>213</v>
      </c>
      <c r="B227" s="8">
        <f ca="1" t="shared" si="22"/>
        <v>0.520969315091685</v>
      </c>
      <c r="C227" s="8">
        <f ca="1" t="shared" si="23"/>
        <v>63.5336002328796</v>
      </c>
      <c r="D227" s="8">
        <f ca="1" t="shared" si="24"/>
        <v>0.806571588824911</v>
      </c>
      <c r="E227" s="8">
        <f ca="1" t="shared" si="25"/>
        <v>5.37922584462325</v>
      </c>
      <c r="F227" s="8">
        <f ca="1">E227*$B$3</f>
        <v>59.1714842908558</v>
      </c>
      <c r="G227" s="8">
        <f ca="1" t="shared" si="26"/>
        <v>4.36211594202381</v>
      </c>
      <c r="H227" s="8">
        <f ca="1" t="shared" si="27"/>
        <v>436.211594202381</v>
      </c>
    </row>
    <row r="228" spans="1:8">
      <c r="A228" s="8">
        <f t="shared" si="28"/>
        <v>214</v>
      </c>
      <c r="B228" s="8">
        <f ca="1" t="shared" si="22"/>
        <v>0.663696181630779</v>
      </c>
      <c r="C228" s="8">
        <f ca="1" t="shared" si="23"/>
        <v>66.9032499366089</v>
      </c>
      <c r="D228" s="8">
        <f ca="1" t="shared" si="24"/>
        <v>0.697876685712895</v>
      </c>
      <c r="E228" s="8">
        <f ca="1" t="shared" si="25"/>
        <v>4.98666756589174</v>
      </c>
      <c r="F228" s="8">
        <f ca="1">E228*$B$3</f>
        <v>54.8533432248092</v>
      </c>
      <c r="G228" s="8">
        <f ca="1" t="shared" si="26"/>
        <v>12.0499067117998</v>
      </c>
      <c r="H228" s="8">
        <f ca="1" t="shared" si="27"/>
        <v>1204.99067117998</v>
      </c>
    </row>
    <row r="229" spans="1:8">
      <c r="A229" s="8">
        <f t="shared" si="28"/>
        <v>215</v>
      </c>
      <c r="B229" s="8">
        <f ca="1" t="shared" si="22"/>
        <v>0.952009998544214</v>
      </c>
      <c r="C229" s="8">
        <f ca="1" t="shared" si="23"/>
        <v>75.9852330233381</v>
      </c>
      <c r="D229" s="8">
        <f ca="1" t="shared" si="24"/>
        <v>0.18636020278158</v>
      </c>
      <c r="E229" s="8">
        <f ca="1" t="shared" si="25"/>
        <v>4.22895498610571</v>
      </c>
      <c r="F229" s="8">
        <f ca="1">E229*$B$3</f>
        <v>46.5185048471628</v>
      </c>
      <c r="G229" s="8">
        <f ca="1" t="shared" si="26"/>
        <v>29.4667281761753</v>
      </c>
      <c r="H229" s="8">
        <f ca="1" t="shared" si="27"/>
        <v>2946.67281761753</v>
      </c>
    </row>
    <row r="230" spans="1:8">
      <c r="A230" s="8">
        <f t="shared" si="28"/>
        <v>216</v>
      </c>
      <c r="B230" s="8">
        <f ca="1" t="shared" si="22"/>
        <v>0.0703339572195798</v>
      </c>
      <c r="C230" s="8">
        <f ca="1" t="shared" si="23"/>
        <v>51.7262133832407</v>
      </c>
      <c r="D230" s="8">
        <f ca="1" t="shared" si="24"/>
        <v>0.610260680393904</v>
      </c>
      <c r="E230" s="8">
        <f ca="1" t="shared" si="25"/>
        <v>4.6307835817316</v>
      </c>
      <c r="F230" s="8">
        <f ca="1">E230*$B$3</f>
        <v>50.9386193990476</v>
      </c>
      <c r="G230" s="8">
        <f ca="1" t="shared" si="26"/>
        <v>0.78759398419313</v>
      </c>
      <c r="H230" s="8">
        <f ca="1" t="shared" si="27"/>
        <v>78.759398419313</v>
      </c>
    </row>
    <row r="231" spans="1:8">
      <c r="A231" s="8">
        <f t="shared" si="28"/>
        <v>217</v>
      </c>
      <c r="B231" s="8">
        <f ca="1" t="shared" si="22"/>
        <v>0.564576176616165</v>
      </c>
      <c r="C231" s="8">
        <f ca="1" t="shared" si="23"/>
        <v>68.2089787997735</v>
      </c>
      <c r="D231" s="8">
        <f ca="1" t="shared" si="24"/>
        <v>0.717560450530283</v>
      </c>
      <c r="E231" s="8">
        <f ca="1" t="shared" si="25"/>
        <v>5.07513450419367</v>
      </c>
      <c r="F231" s="8">
        <f ca="1">E231*$B$3</f>
        <v>55.8264795461304</v>
      </c>
      <c r="G231" s="8">
        <f ca="1" t="shared" si="26"/>
        <v>12.3824992536431</v>
      </c>
      <c r="H231" s="8">
        <f ca="1" t="shared" si="27"/>
        <v>1238.24992536431</v>
      </c>
    </row>
    <row r="232" spans="1:8">
      <c r="A232" s="8">
        <f t="shared" si="28"/>
        <v>218</v>
      </c>
      <c r="B232" s="8">
        <f ca="1" t="shared" si="22"/>
        <v>0.921095459751139</v>
      </c>
      <c r="C232" s="8">
        <f ca="1" t="shared" si="23"/>
        <v>77.600990935129</v>
      </c>
      <c r="D232" s="8">
        <f ca="1" t="shared" si="24"/>
        <v>0.300556224228249</v>
      </c>
      <c r="E232" s="8">
        <f ca="1" t="shared" si="25"/>
        <v>4.57124558980343</v>
      </c>
      <c r="F232" s="8">
        <f ca="1">E232*$B$3</f>
        <v>50.2837014878377</v>
      </c>
      <c r="G232" s="8">
        <f ca="1" t="shared" si="26"/>
        <v>27.3172894472913</v>
      </c>
      <c r="H232" s="8">
        <f ca="1" t="shared" si="27"/>
        <v>2731.72894472913</v>
      </c>
    </row>
    <row r="233" spans="1:8">
      <c r="A233" s="8">
        <f t="shared" si="28"/>
        <v>219</v>
      </c>
      <c r="B233" s="8">
        <f ca="1" t="shared" si="22"/>
        <v>0.151179127124539</v>
      </c>
      <c r="C233" s="8">
        <f ca="1" t="shared" si="23"/>
        <v>59.7485399584621</v>
      </c>
      <c r="D233" s="8">
        <f ca="1" t="shared" si="24"/>
        <v>0.881321256840277</v>
      </c>
      <c r="E233" s="8">
        <f ca="1" t="shared" si="25"/>
        <v>5.40436774446673</v>
      </c>
      <c r="F233" s="8">
        <f ca="1">E233*$B$3</f>
        <v>59.448045189134</v>
      </c>
      <c r="G233" s="8">
        <f ca="1" t="shared" si="26"/>
        <v>0.300494769328139</v>
      </c>
      <c r="H233" s="8">
        <f ca="1" t="shared" si="27"/>
        <v>30.0494769328139</v>
      </c>
    </row>
    <row r="234" spans="1:8">
      <c r="A234" s="8">
        <f t="shared" si="28"/>
        <v>220</v>
      </c>
      <c r="B234" s="8">
        <f ca="1" t="shared" si="22"/>
        <v>0.74752242140927</v>
      </c>
      <c r="C234" s="8">
        <f ca="1" t="shared" si="23"/>
        <v>65.3178403779417</v>
      </c>
      <c r="D234" s="8">
        <f ca="1" t="shared" si="24"/>
        <v>0.775029458263067</v>
      </c>
      <c r="E234" s="8">
        <f ca="1" t="shared" si="25"/>
        <v>5.07876501042149</v>
      </c>
      <c r="F234" s="8">
        <f ca="1">E234*$B$3</f>
        <v>55.8664151146364</v>
      </c>
      <c r="G234" s="8">
        <f ca="1" t="shared" si="26"/>
        <v>9.45142526330537</v>
      </c>
      <c r="H234" s="8">
        <f ca="1" t="shared" si="27"/>
        <v>945.142526330537</v>
      </c>
    </row>
    <row r="235" spans="1:8">
      <c r="A235" s="8">
        <f t="shared" si="28"/>
        <v>221</v>
      </c>
      <c r="B235" s="8">
        <f ca="1" t="shared" si="22"/>
        <v>0.301566622616214</v>
      </c>
      <c r="C235" s="8">
        <f ca="1" t="shared" si="23"/>
        <v>62.72133719926</v>
      </c>
      <c r="D235" s="8">
        <f ca="1" t="shared" si="24"/>
        <v>0.244813235140495</v>
      </c>
      <c r="E235" s="8">
        <f ca="1" t="shared" si="25"/>
        <v>4.30294583439781</v>
      </c>
      <c r="F235" s="8">
        <f ca="1">E235*$B$3</f>
        <v>47.3324041783759</v>
      </c>
      <c r="G235" s="8">
        <f ca="1" t="shared" si="26"/>
        <v>15.3889330208841</v>
      </c>
      <c r="H235" s="8">
        <f ca="1" t="shared" si="27"/>
        <v>1538.89330208841</v>
      </c>
    </row>
    <row r="236" spans="1:8">
      <c r="A236" s="8">
        <f t="shared" si="28"/>
        <v>222</v>
      </c>
      <c r="B236" s="8">
        <f ca="1" t="shared" si="22"/>
        <v>0.880308064075598</v>
      </c>
      <c r="C236" s="8">
        <f ca="1" t="shared" si="23"/>
        <v>68.7712540693261</v>
      </c>
      <c r="D236" s="8">
        <f ca="1" t="shared" si="24"/>
        <v>0.296999539828023</v>
      </c>
      <c r="E236" s="8">
        <f ca="1" t="shared" si="25"/>
        <v>4.42777992405106</v>
      </c>
      <c r="F236" s="8">
        <f ca="1">E236*$B$3</f>
        <v>48.7055791645617</v>
      </c>
      <c r="G236" s="8">
        <f ca="1" t="shared" si="26"/>
        <v>20.0656749047644</v>
      </c>
      <c r="H236" s="8">
        <f ca="1" t="shared" si="27"/>
        <v>2006.56749047644</v>
      </c>
    </row>
    <row r="237" spans="1:8">
      <c r="A237" s="8">
        <f t="shared" si="28"/>
        <v>223</v>
      </c>
      <c r="B237" s="8">
        <f ca="1" t="shared" si="22"/>
        <v>0.322523627460731</v>
      </c>
      <c r="C237" s="8">
        <f ca="1" t="shared" si="23"/>
        <v>63.9021612814572</v>
      </c>
      <c r="D237" s="8">
        <f ca="1" t="shared" si="24"/>
        <v>0.243593634327167</v>
      </c>
      <c r="E237" s="8">
        <f ca="1" t="shared" si="25"/>
        <v>4.26469597495697</v>
      </c>
      <c r="F237" s="8">
        <f ca="1">E237*$B$3</f>
        <v>46.9116557245267</v>
      </c>
      <c r="G237" s="8">
        <f ca="1" t="shared" si="26"/>
        <v>16.9905055569305</v>
      </c>
      <c r="H237" s="8">
        <f ca="1" t="shared" si="27"/>
        <v>1699.05055569305</v>
      </c>
    </row>
    <row r="238" spans="1:8">
      <c r="A238" s="8">
        <f t="shared" si="28"/>
        <v>224</v>
      </c>
      <c r="B238" s="8">
        <f ca="1" t="shared" si="22"/>
        <v>0.558262425218618</v>
      </c>
      <c r="C238" s="8">
        <f ca="1" t="shared" si="23"/>
        <v>68.5909692778643</v>
      </c>
      <c r="D238" s="8">
        <f ca="1" t="shared" si="24"/>
        <v>0.94981584335475</v>
      </c>
      <c r="E238" s="8">
        <f ca="1" t="shared" si="25"/>
        <v>5.57892105614285</v>
      </c>
      <c r="F238" s="8">
        <f ca="1">E238*$B$3</f>
        <v>61.3681316175713</v>
      </c>
      <c r="G238" s="8">
        <f ca="1" t="shared" si="26"/>
        <v>7.22283766029296</v>
      </c>
      <c r="H238" s="8">
        <f ca="1" t="shared" si="27"/>
        <v>722.283766029296</v>
      </c>
    </row>
    <row r="239" spans="1:8">
      <c r="A239" s="8">
        <f t="shared" si="28"/>
        <v>225</v>
      </c>
      <c r="B239" s="8">
        <f ca="1" t="shared" si="22"/>
        <v>0.260000794214622</v>
      </c>
      <c r="C239" s="8">
        <f ca="1" t="shared" si="23"/>
        <v>63.3439152600097</v>
      </c>
      <c r="D239" s="8">
        <f ca="1" t="shared" si="24"/>
        <v>0.659397055975663</v>
      </c>
      <c r="E239" s="8">
        <f ca="1" t="shared" si="25"/>
        <v>4.58818084966592</v>
      </c>
      <c r="F239" s="8">
        <f ca="1">E239*$B$3</f>
        <v>50.4699893463251</v>
      </c>
      <c r="G239" s="8">
        <f ca="1" t="shared" si="26"/>
        <v>12.8739259136846</v>
      </c>
      <c r="H239" s="8">
        <f ca="1" t="shared" si="27"/>
        <v>1287.39259136846</v>
      </c>
    </row>
    <row r="240" spans="1:8">
      <c r="A240" s="8">
        <f t="shared" si="28"/>
        <v>226</v>
      </c>
      <c r="B240" s="8">
        <f ca="1" t="shared" si="22"/>
        <v>0.690323037788513</v>
      </c>
      <c r="C240" s="8">
        <f ca="1" t="shared" si="23"/>
        <v>68.9589927473655</v>
      </c>
      <c r="D240" s="8">
        <f ca="1" t="shared" si="24"/>
        <v>2.07613676350693e-5</v>
      </c>
      <c r="E240" s="8">
        <f ca="1" t="shared" si="25"/>
        <v>4.13409888851531</v>
      </c>
      <c r="F240" s="8">
        <f ca="1">E240*$B$3</f>
        <v>45.4750877736684</v>
      </c>
      <c r="G240" s="8">
        <f ca="1" t="shared" si="26"/>
        <v>23.4839049736971</v>
      </c>
      <c r="H240" s="8">
        <f ca="1" t="shared" si="27"/>
        <v>2348.39049736971</v>
      </c>
    </row>
    <row r="241" spans="1:8">
      <c r="A241" s="8">
        <f t="shared" si="28"/>
        <v>227</v>
      </c>
      <c r="B241" s="8">
        <f ca="1" t="shared" si="22"/>
        <v>0.0188994907271824</v>
      </c>
      <c r="C241" s="8">
        <f ca="1" t="shared" si="23"/>
        <v>53.1934643202465</v>
      </c>
      <c r="D241" s="8">
        <f ca="1" t="shared" si="24"/>
        <v>0.970947044682433</v>
      </c>
      <c r="E241" s="8">
        <f ca="1" t="shared" si="25"/>
        <v>5.60008316062204</v>
      </c>
      <c r="F241" s="8">
        <f ca="1">E241*$B$3</f>
        <v>61.6009147668424</v>
      </c>
      <c r="G241" s="8">
        <f ca="1" t="shared" si="26"/>
        <v>0</v>
      </c>
      <c r="H241" s="8">
        <f ca="1" t="shared" si="27"/>
        <v>0</v>
      </c>
    </row>
    <row r="242" spans="1:8">
      <c r="A242" s="8">
        <f t="shared" si="28"/>
        <v>228</v>
      </c>
      <c r="B242" s="8">
        <f ca="1" t="shared" si="22"/>
        <v>0.248575097263094</v>
      </c>
      <c r="C242" s="8">
        <f ca="1" t="shared" si="23"/>
        <v>57.9206816274325</v>
      </c>
      <c r="D242" s="8">
        <f ca="1" t="shared" si="24"/>
        <v>0.77321470519682</v>
      </c>
      <c r="E242" s="8">
        <f ca="1" t="shared" si="25"/>
        <v>5.43010527255695</v>
      </c>
      <c r="F242" s="8">
        <f ca="1">E242*$B$3</f>
        <v>59.7311579981265</v>
      </c>
      <c r="G242" s="8">
        <f ca="1" t="shared" si="26"/>
        <v>0</v>
      </c>
      <c r="H242" s="8">
        <f ca="1" t="shared" si="27"/>
        <v>0</v>
      </c>
    </row>
    <row r="243" spans="1:8">
      <c r="A243" s="8">
        <f t="shared" si="28"/>
        <v>229</v>
      </c>
      <c r="B243" s="8">
        <f ca="1" t="shared" si="22"/>
        <v>0.237574249431978</v>
      </c>
      <c r="C243" s="8">
        <f ca="1" t="shared" si="23"/>
        <v>59.3566345768138</v>
      </c>
      <c r="D243" s="8">
        <f ca="1" t="shared" si="24"/>
        <v>0.129937900807771</v>
      </c>
      <c r="E243" s="8">
        <f ca="1" t="shared" si="25"/>
        <v>4.33804584281624</v>
      </c>
      <c r="F243" s="8">
        <f ca="1">E243*$B$3</f>
        <v>47.7185042709787</v>
      </c>
      <c r="G243" s="8">
        <f ca="1" t="shared" si="26"/>
        <v>11.6381303058351</v>
      </c>
      <c r="H243" s="8">
        <f ca="1" t="shared" si="27"/>
        <v>1163.81303058351</v>
      </c>
    </row>
    <row r="244" spans="1:8">
      <c r="A244" s="8">
        <f t="shared" si="28"/>
        <v>230</v>
      </c>
      <c r="B244" s="8">
        <f ca="1" t="shared" si="22"/>
        <v>0.552330636210154</v>
      </c>
      <c r="C244" s="8">
        <f ca="1" t="shared" si="23"/>
        <v>69.6427116197274</v>
      </c>
      <c r="D244" s="8">
        <f ca="1" t="shared" si="24"/>
        <v>0.139956322028657</v>
      </c>
      <c r="E244" s="8">
        <f ca="1" t="shared" si="25"/>
        <v>4.25283453630165</v>
      </c>
      <c r="F244" s="8">
        <f ca="1">E244*$B$3</f>
        <v>46.7811798993182</v>
      </c>
      <c r="G244" s="8">
        <f ca="1" t="shared" si="26"/>
        <v>22.8615317204091</v>
      </c>
      <c r="H244" s="8">
        <f ca="1" t="shared" si="27"/>
        <v>2286.15317204091</v>
      </c>
    </row>
    <row r="245" spans="1:8">
      <c r="A245" s="8">
        <f t="shared" si="28"/>
        <v>231</v>
      </c>
      <c r="B245" s="8">
        <f ca="1" t="shared" si="22"/>
        <v>0.483707249929896</v>
      </c>
      <c r="C245" s="8">
        <f ca="1" t="shared" si="23"/>
        <v>60.9197195727025</v>
      </c>
      <c r="D245" s="8">
        <f ca="1" t="shared" si="24"/>
        <v>0.524649352025816</v>
      </c>
      <c r="E245" s="8">
        <f ca="1" t="shared" si="25"/>
        <v>4.77786121047292</v>
      </c>
      <c r="F245" s="8">
        <f ca="1">E245*$B$3</f>
        <v>52.5564733152022</v>
      </c>
      <c r="G245" s="8">
        <f ca="1" t="shared" si="26"/>
        <v>8.36324625750036</v>
      </c>
      <c r="H245" s="8">
        <f ca="1" t="shared" si="27"/>
        <v>836.324625750036</v>
      </c>
    </row>
    <row r="246" spans="1:8">
      <c r="A246" s="8">
        <f t="shared" si="28"/>
        <v>232</v>
      </c>
      <c r="B246" s="8">
        <f ca="1" t="shared" si="22"/>
        <v>0.772099509438848</v>
      </c>
      <c r="C246" s="8">
        <f ca="1" t="shared" si="23"/>
        <v>67.3765740808282</v>
      </c>
      <c r="D246" s="8">
        <f ca="1" t="shared" si="24"/>
        <v>0.6639546210613</v>
      </c>
      <c r="E246" s="8">
        <f ca="1" t="shared" si="25"/>
        <v>4.83040337740612</v>
      </c>
      <c r="F246" s="8">
        <f ca="1">E246*$B$3</f>
        <v>53.1344371514673</v>
      </c>
      <c r="G246" s="8">
        <f ca="1" t="shared" si="26"/>
        <v>14.2421369293609</v>
      </c>
      <c r="H246" s="8">
        <f ca="1" t="shared" si="27"/>
        <v>1424.21369293609</v>
      </c>
    </row>
    <row r="247" spans="1:8">
      <c r="A247" s="8">
        <f t="shared" si="28"/>
        <v>233</v>
      </c>
      <c r="B247" s="8">
        <f ca="1" t="shared" si="22"/>
        <v>0.852228569610332</v>
      </c>
      <c r="C247" s="8">
        <f ca="1" t="shared" si="23"/>
        <v>69.5431002184481</v>
      </c>
      <c r="D247" s="8">
        <f ca="1" t="shared" si="24"/>
        <v>0.954964600844401</v>
      </c>
      <c r="E247" s="8">
        <f ca="1" t="shared" si="25"/>
        <v>5.97696708842511</v>
      </c>
      <c r="F247" s="8">
        <f ca="1">E247*$B$3</f>
        <v>65.7466379726763</v>
      </c>
      <c r="G247" s="8">
        <f ca="1" t="shared" si="26"/>
        <v>3.79646224577186</v>
      </c>
      <c r="H247" s="8">
        <f ca="1" t="shared" si="27"/>
        <v>379.646224577186</v>
      </c>
    </row>
    <row r="248" spans="1:8">
      <c r="A248" s="8">
        <f t="shared" si="28"/>
        <v>234</v>
      </c>
      <c r="B248" s="8">
        <f ca="1" t="shared" si="22"/>
        <v>0.101731849464573</v>
      </c>
      <c r="C248" s="8">
        <f ca="1" t="shared" si="23"/>
        <v>59.8951239261564</v>
      </c>
      <c r="D248" s="8">
        <f ca="1" t="shared" si="24"/>
        <v>0.209755028141694</v>
      </c>
      <c r="E248" s="8">
        <f ca="1" t="shared" si="25"/>
        <v>4.42509992509557</v>
      </c>
      <c r="F248" s="8">
        <f ca="1">E248*$B$3</f>
        <v>48.6760991760512</v>
      </c>
      <c r="G248" s="8">
        <f ca="1" t="shared" si="26"/>
        <v>11.2190247501052</v>
      </c>
      <c r="H248" s="8">
        <f ca="1" t="shared" si="27"/>
        <v>1121.90247501052</v>
      </c>
    </row>
    <row r="249" spans="1:8">
      <c r="A249" s="8">
        <f t="shared" si="28"/>
        <v>235</v>
      </c>
      <c r="B249" s="8">
        <f ca="1" t="shared" si="22"/>
        <v>0.163247555729586</v>
      </c>
      <c r="C249" s="8">
        <f ca="1" t="shared" si="23"/>
        <v>55.9588338548192</v>
      </c>
      <c r="D249" s="8">
        <f ca="1" t="shared" si="24"/>
        <v>0.327622797013718</v>
      </c>
      <c r="E249" s="8">
        <f ca="1" t="shared" si="25"/>
        <v>4.73393665455495</v>
      </c>
      <c r="F249" s="8">
        <f ca="1">E249*$B$3</f>
        <v>52.0733032001045</v>
      </c>
      <c r="G249" s="8">
        <f ca="1" t="shared" si="26"/>
        <v>3.88553065471471</v>
      </c>
      <c r="H249" s="8">
        <f ca="1" t="shared" si="27"/>
        <v>388.553065471471</v>
      </c>
    </row>
    <row r="250" spans="1:8">
      <c r="A250" s="8">
        <f t="shared" si="28"/>
        <v>236</v>
      </c>
      <c r="B250" s="8">
        <f ca="1" t="shared" si="22"/>
        <v>0.858079328785175</v>
      </c>
      <c r="C250" s="8">
        <f ca="1" t="shared" si="23"/>
        <v>68.1536911171321</v>
      </c>
      <c r="D250" s="8">
        <f ca="1" t="shared" si="24"/>
        <v>0.164760381707917</v>
      </c>
      <c r="E250" s="8">
        <f ca="1" t="shared" si="25"/>
        <v>4.09570598233851</v>
      </c>
      <c r="F250" s="8">
        <f ca="1">E250*$B$3</f>
        <v>45.0527658057236</v>
      </c>
      <c r="G250" s="8">
        <f ca="1" t="shared" si="26"/>
        <v>23.1009253114085</v>
      </c>
      <c r="H250" s="8">
        <f ca="1" t="shared" si="27"/>
        <v>2310.09253114085</v>
      </c>
    </row>
    <row r="251" spans="1:8">
      <c r="A251" s="8">
        <f t="shared" si="28"/>
        <v>237</v>
      </c>
      <c r="B251" s="8">
        <f ca="1" t="shared" si="22"/>
        <v>0.69617756108899</v>
      </c>
      <c r="C251" s="8">
        <f ca="1" t="shared" si="23"/>
        <v>66.6555115862082</v>
      </c>
      <c r="D251" s="8">
        <f ca="1" t="shared" si="24"/>
        <v>0.839239904434961</v>
      </c>
      <c r="E251" s="8">
        <f ca="1" t="shared" si="25"/>
        <v>5.4240311579178</v>
      </c>
      <c r="F251" s="8">
        <f ca="1">E251*$B$3</f>
        <v>59.6643427370959</v>
      </c>
      <c r="G251" s="8">
        <f ca="1" t="shared" si="26"/>
        <v>6.99116884911231</v>
      </c>
      <c r="H251" s="8">
        <f ca="1" t="shared" si="27"/>
        <v>699.116884911231</v>
      </c>
    </row>
    <row r="252" spans="1:8">
      <c r="A252" s="8">
        <f t="shared" si="28"/>
        <v>238</v>
      </c>
      <c r="B252" s="8">
        <f ca="1" t="shared" si="22"/>
        <v>0.907832468915288</v>
      </c>
      <c r="C252" s="8">
        <f ca="1" t="shared" si="23"/>
        <v>79.36816516237</v>
      </c>
      <c r="D252" s="8">
        <f ca="1" t="shared" si="24"/>
        <v>0.997802534599745</v>
      </c>
      <c r="E252" s="8">
        <f ca="1" t="shared" si="25"/>
        <v>5.6321838302025</v>
      </c>
      <c r="F252" s="8">
        <f ca="1">E252*$B$3</f>
        <v>61.9540221322275</v>
      </c>
      <c r="G252" s="8">
        <f ca="1" t="shared" si="26"/>
        <v>17.4141430301425</v>
      </c>
      <c r="H252" s="8">
        <f ca="1" t="shared" si="27"/>
        <v>1741.41430301425</v>
      </c>
    </row>
    <row r="253" spans="1:8">
      <c r="A253" s="8">
        <f t="shared" si="28"/>
        <v>239</v>
      </c>
      <c r="B253" s="8">
        <f ca="1" t="shared" si="22"/>
        <v>0.288996566549195</v>
      </c>
      <c r="C253" s="8">
        <f ca="1" t="shared" si="23"/>
        <v>62.1900899188666</v>
      </c>
      <c r="D253" s="8">
        <f ca="1" t="shared" si="24"/>
        <v>0.139605328554726</v>
      </c>
      <c r="E253" s="8">
        <f ca="1" t="shared" si="25"/>
        <v>4.05896074889509</v>
      </c>
      <c r="F253" s="8">
        <f ca="1">E253*$B$3</f>
        <v>44.648568237846</v>
      </c>
      <c r="G253" s="8">
        <f ca="1" t="shared" si="26"/>
        <v>17.5415216810206</v>
      </c>
      <c r="H253" s="8">
        <f ca="1" t="shared" si="27"/>
        <v>1754.15216810206</v>
      </c>
    </row>
    <row r="254" spans="1:8">
      <c r="A254" s="8">
        <f t="shared" si="28"/>
        <v>240</v>
      </c>
      <c r="B254" s="8">
        <f ca="1" t="shared" si="22"/>
        <v>0.146060140817923</v>
      </c>
      <c r="C254" s="8">
        <f ca="1" t="shared" si="23"/>
        <v>55.5608038426431</v>
      </c>
      <c r="D254" s="8">
        <f ca="1" t="shared" si="24"/>
        <v>0.955372887074376</v>
      </c>
      <c r="E254" s="8">
        <f ca="1" t="shared" si="25"/>
        <v>5.53343496381904</v>
      </c>
      <c r="F254" s="8">
        <f ca="1">E254*$B$3</f>
        <v>60.8677846020094</v>
      </c>
      <c r="G254" s="8">
        <f ca="1" t="shared" si="26"/>
        <v>0</v>
      </c>
      <c r="H254" s="8">
        <f ca="1" t="shared" si="27"/>
        <v>0</v>
      </c>
    </row>
    <row r="255" spans="1:8">
      <c r="A255" s="8">
        <f t="shared" si="28"/>
        <v>241</v>
      </c>
      <c r="B255" s="8">
        <f ca="1" t="shared" si="22"/>
        <v>0.416229302346097</v>
      </c>
      <c r="C255" s="8">
        <f ca="1" t="shared" si="23"/>
        <v>62.5629787126005</v>
      </c>
      <c r="D255" s="8">
        <f ca="1" t="shared" si="24"/>
        <v>0.756447555919268</v>
      </c>
      <c r="E255" s="8">
        <f ca="1" t="shared" si="25"/>
        <v>5.03634493379244</v>
      </c>
      <c r="F255" s="8">
        <f ca="1">E255*$B$3</f>
        <v>55.3997942717168</v>
      </c>
      <c r="G255" s="8">
        <f ca="1" t="shared" si="26"/>
        <v>7.16318444088365</v>
      </c>
      <c r="H255" s="8">
        <f ca="1" t="shared" si="27"/>
        <v>716.318444088365</v>
      </c>
    </row>
    <row r="256" spans="1:8">
      <c r="A256" s="8">
        <f t="shared" si="28"/>
        <v>242</v>
      </c>
      <c r="B256" s="8">
        <f ca="1" t="shared" si="22"/>
        <v>0.880910814515387</v>
      </c>
      <c r="C256" s="8">
        <f ca="1" t="shared" si="23"/>
        <v>68.173206147259</v>
      </c>
      <c r="D256" s="8">
        <f ca="1" t="shared" si="24"/>
        <v>0.846115780802943</v>
      </c>
      <c r="E256" s="8">
        <f ca="1" t="shared" si="25"/>
        <v>5.294103799546</v>
      </c>
      <c r="F256" s="8">
        <f ca="1">E256*$B$3</f>
        <v>58.235141795006</v>
      </c>
      <c r="G256" s="8">
        <f ca="1" t="shared" si="26"/>
        <v>9.93806435225304</v>
      </c>
      <c r="H256" s="8">
        <f ca="1" t="shared" si="27"/>
        <v>993.806435225304</v>
      </c>
    </row>
    <row r="257" spans="1:8">
      <c r="A257" s="8">
        <f t="shared" si="28"/>
        <v>243</v>
      </c>
      <c r="B257" s="8">
        <f ca="1" t="shared" si="22"/>
        <v>0.11475568451892</v>
      </c>
      <c r="C257" s="8">
        <f ca="1" t="shared" si="23"/>
        <v>55.7956299656144</v>
      </c>
      <c r="D257" s="8">
        <f ca="1" t="shared" si="24"/>
        <v>0.756283854225884</v>
      </c>
      <c r="E257" s="8">
        <f ca="1" t="shared" si="25"/>
        <v>5.48566607898048</v>
      </c>
      <c r="F257" s="8">
        <f ca="1">E257*$B$3</f>
        <v>60.3423268687853</v>
      </c>
      <c r="G257" s="8">
        <f ca="1" t="shared" si="26"/>
        <v>0</v>
      </c>
      <c r="H257" s="8">
        <f ca="1" t="shared" si="27"/>
        <v>0</v>
      </c>
    </row>
    <row r="258" spans="1:8">
      <c r="A258" s="8">
        <f t="shared" si="28"/>
        <v>244</v>
      </c>
      <c r="B258" s="8">
        <f ca="1" t="shared" si="22"/>
        <v>0.0119899606841505</v>
      </c>
      <c r="C258" s="8">
        <f ca="1" t="shared" si="23"/>
        <v>53.815742452183</v>
      </c>
      <c r="D258" s="8">
        <f ca="1" t="shared" si="24"/>
        <v>0.379188603995108</v>
      </c>
      <c r="E258" s="8">
        <f ca="1" t="shared" si="25"/>
        <v>4.71636946858186</v>
      </c>
      <c r="F258" s="8">
        <f ca="1">E258*$B$3</f>
        <v>51.8800641544005</v>
      </c>
      <c r="G258" s="8">
        <f ca="1" t="shared" si="26"/>
        <v>1.93567829778253</v>
      </c>
      <c r="H258" s="8">
        <f ca="1" t="shared" si="27"/>
        <v>193.567829778253</v>
      </c>
    </row>
    <row r="259" spans="1:8">
      <c r="A259" s="8">
        <f t="shared" si="28"/>
        <v>245</v>
      </c>
      <c r="B259" s="8">
        <f ca="1" t="shared" si="22"/>
        <v>0.806028998283807</v>
      </c>
      <c r="C259" s="8">
        <f ca="1" t="shared" si="23"/>
        <v>65.0526113498655</v>
      </c>
      <c r="D259" s="8">
        <f ca="1" t="shared" si="24"/>
        <v>0.0139758394518887</v>
      </c>
      <c r="E259" s="8">
        <f ca="1" t="shared" si="25"/>
        <v>4.01635556220055</v>
      </c>
      <c r="F259" s="8">
        <f ca="1">E259*$B$3</f>
        <v>44.1799111842061</v>
      </c>
      <c r="G259" s="8">
        <f ca="1" t="shared" si="26"/>
        <v>20.8727001656594</v>
      </c>
      <c r="H259" s="8">
        <f ca="1" t="shared" si="27"/>
        <v>2087.27001656594</v>
      </c>
    </row>
    <row r="260" spans="1:8">
      <c r="A260" s="8">
        <f t="shared" si="28"/>
        <v>246</v>
      </c>
      <c r="B260" s="8">
        <f ca="1" t="shared" si="22"/>
        <v>0.140038889953474</v>
      </c>
      <c r="C260" s="8">
        <f ca="1" t="shared" si="23"/>
        <v>59.5542831845384</v>
      </c>
      <c r="D260" s="8">
        <f ca="1" t="shared" si="24"/>
        <v>0.501131559037964</v>
      </c>
      <c r="E260" s="8">
        <f ca="1" t="shared" si="25"/>
        <v>4.6209076511378</v>
      </c>
      <c r="F260" s="8">
        <f ca="1">E260*$B$3</f>
        <v>50.8299841625158</v>
      </c>
      <c r="G260" s="8">
        <f ca="1" t="shared" si="26"/>
        <v>8.72429902202263</v>
      </c>
      <c r="H260" s="8">
        <f ca="1" t="shared" si="27"/>
        <v>872.429902202263</v>
      </c>
    </row>
    <row r="261" spans="1:8">
      <c r="A261" s="8">
        <f t="shared" si="28"/>
        <v>247</v>
      </c>
      <c r="B261" s="8">
        <f ca="1" t="shared" si="22"/>
        <v>0.247848304730845</v>
      </c>
      <c r="C261" s="8">
        <f ca="1" t="shared" si="23"/>
        <v>55.5250152766849</v>
      </c>
      <c r="D261" s="8">
        <f ca="1" t="shared" si="24"/>
        <v>0.759323697775097</v>
      </c>
      <c r="E261" s="8">
        <f ca="1" t="shared" si="25"/>
        <v>5.1247673945941</v>
      </c>
      <c r="F261" s="8">
        <f ca="1">E261*$B$3</f>
        <v>56.3724413405351</v>
      </c>
      <c r="G261" s="8">
        <f ca="1" t="shared" si="26"/>
        <v>0</v>
      </c>
      <c r="H261" s="8">
        <f ca="1" t="shared" si="27"/>
        <v>0</v>
      </c>
    </row>
    <row r="262" spans="1:8">
      <c r="A262" s="8">
        <f t="shared" si="28"/>
        <v>248</v>
      </c>
      <c r="B262" s="8">
        <f ca="1" t="shared" si="22"/>
        <v>0.40917135195359</v>
      </c>
      <c r="C262" s="8">
        <f ca="1" t="shared" si="23"/>
        <v>62.9537921857508</v>
      </c>
      <c r="D262" s="8">
        <f ca="1" t="shared" si="24"/>
        <v>0.970635943464908</v>
      </c>
      <c r="E262" s="8">
        <f ca="1" t="shared" si="25"/>
        <v>5.88829248019632</v>
      </c>
      <c r="F262" s="8">
        <f ca="1">E262*$B$3</f>
        <v>64.7712172821595</v>
      </c>
      <c r="G262" s="8">
        <f ca="1" t="shared" si="26"/>
        <v>0</v>
      </c>
      <c r="H262" s="8">
        <f ca="1" t="shared" si="27"/>
        <v>0</v>
      </c>
    </row>
    <row r="263" spans="1:8">
      <c r="A263" s="8">
        <f t="shared" si="28"/>
        <v>249</v>
      </c>
      <c r="B263" s="8">
        <f ca="1" t="shared" si="22"/>
        <v>0.465873177685938</v>
      </c>
      <c r="C263" s="8">
        <f ca="1" t="shared" si="23"/>
        <v>61.1927019451276</v>
      </c>
      <c r="D263" s="8">
        <f ca="1" t="shared" si="24"/>
        <v>0.812496590366883</v>
      </c>
      <c r="E263" s="8">
        <f ca="1" t="shared" si="25"/>
        <v>5.13222532788191</v>
      </c>
      <c r="F263" s="8">
        <f ca="1">E263*$B$3</f>
        <v>56.454478606701</v>
      </c>
      <c r="G263" s="8">
        <f ca="1" t="shared" si="26"/>
        <v>4.73822333842657</v>
      </c>
      <c r="H263" s="8">
        <f ca="1" t="shared" si="27"/>
        <v>473.822333842657</v>
      </c>
    </row>
    <row r="264" spans="1:8">
      <c r="A264" s="8">
        <f t="shared" si="28"/>
        <v>250</v>
      </c>
      <c r="B264" s="8">
        <f ca="1" t="shared" si="22"/>
        <v>0.828727215277109</v>
      </c>
      <c r="C264" s="8">
        <f ca="1" t="shared" si="23"/>
        <v>65.378317205989</v>
      </c>
      <c r="D264" s="8">
        <f ca="1" t="shared" si="24"/>
        <v>0.653767263519359</v>
      </c>
      <c r="E264" s="8">
        <f ca="1" t="shared" si="25"/>
        <v>4.80581483119346</v>
      </c>
      <c r="F264" s="8">
        <f ca="1">E264*$B$3</f>
        <v>52.8639631431281</v>
      </c>
      <c r="G264" s="8">
        <f ca="1" t="shared" si="26"/>
        <v>12.5143540628609</v>
      </c>
      <c r="H264" s="8">
        <f ca="1" t="shared" si="27"/>
        <v>1251.43540628609</v>
      </c>
    </row>
    <row r="266" spans="1:2">
      <c r="A266" s="3" t="s">
        <v>171</v>
      </c>
      <c r="B266" s="15">
        <f>$B$3*100000</f>
        <v>1100000</v>
      </c>
    </row>
    <row r="267" spans="1:2">
      <c r="A267" s="3" t="s">
        <v>172</v>
      </c>
      <c r="B267" s="15">
        <f ca="1">SUM(H15:H264)</f>
        <v>299293.182958062</v>
      </c>
    </row>
    <row r="268" ht="15.6" spans="1:2">
      <c r="A268" s="16" t="s">
        <v>173</v>
      </c>
      <c r="B268" s="16">
        <f ca="1">B266+B267</f>
        <v>1399293.18295806</v>
      </c>
    </row>
    <row r="270" spans="1:8">
      <c r="A270" s="17"/>
      <c r="B270" s="17"/>
      <c r="C270" s="17"/>
      <c r="D270" s="17"/>
      <c r="E270" s="17"/>
      <c r="F270" s="17"/>
      <c r="G270" s="17"/>
      <c r="H270" s="17"/>
    </row>
    <row r="273" spans="1:1">
      <c r="A273" s="3"/>
    </row>
    <row r="274" spans="1:5">
      <c r="A274" s="18"/>
      <c r="B274" s="18"/>
      <c r="C274" s="18"/>
      <c r="D274" s="18"/>
      <c r="E274" s="23"/>
    </row>
    <row r="275" spans="1:5">
      <c r="A275" s="19"/>
      <c r="B275" s="19"/>
      <c r="C275" s="19"/>
      <c r="D275" s="19"/>
      <c r="E275" s="23"/>
    </row>
    <row r="276" spans="1:5">
      <c r="A276" s="20"/>
      <c r="B276" s="20"/>
      <c r="C276" s="20"/>
      <c r="D276" s="20"/>
      <c r="E276" s="23"/>
    </row>
    <row r="277" spans="1:5">
      <c r="A277" s="19"/>
      <c r="B277" s="19"/>
      <c r="C277" s="19"/>
      <c r="D277" s="19"/>
      <c r="E277" s="23"/>
    </row>
    <row r="278" spans="1:5">
      <c r="A278" s="19"/>
      <c r="B278" s="19"/>
      <c r="C278" s="19"/>
      <c r="D278" s="19"/>
      <c r="E278" s="23"/>
    </row>
    <row r="279" spans="1:5">
      <c r="A279" s="19"/>
      <c r="B279" s="19"/>
      <c r="C279" s="19"/>
      <c r="D279" s="19"/>
      <c r="E279" s="23"/>
    </row>
    <row r="280" spans="1:5">
      <c r="A280" s="19"/>
      <c r="B280" s="19"/>
      <c r="C280" s="19"/>
      <c r="D280" s="19"/>
      <c r="E280" s="23"/>
    </row>
    <row r="282" spans="1:1">
      <c r="A282" s="3"/>
    </row>
    <row r="285" ht="16.3" spans="1:1">
      <c r="A285" s="21" t="s">
        <v>174</v>
      </c>
    </row>
    <row r="286" spans="1:14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</row>
    <row r="288" spans="2:72">
      <c r="B288" s="22" t="s">
        <v>175</v>
      </c>
      <c r="K288" s="22" t="s">
        <v>176</v>
      </c>
      <c r="T288" s="22" t="s">
        <v>177</v>
      </c>
      <c r="AC288" s="22" t="s">
        <v>178</v>
      </c>
      <c r="AL288" s="22" t="s">
        <v>179</v>
      </c>
      <c r="AU288" s="22" t="s">
        <v>180</v>
      </c>
      <c r="AV288" s="24"/>
      <c r="AW288" s="24"/>
      <c r="AX288" s="24"/>
      <c r="AY288" s="24"/>
      <c r="AZ288" s="24"/>
      <c r="BA288" s="24"/>
      <c r="BB288" s="24"/>
      <c r="BD288" s="22" t="s">
        <v>181</v>
      </c>
      <c r="BE288" s="24"/>
      <c r="BF288" s="24"/>
      <c r="BG288" s="24"/>
      <c r="BH288" s="24"/>
      <c r="BI288" s="24"/>
      <c r="BJ288" s="24"/>
      <c r="BK288" s="24"/>
      <c r="BL288" s="24"/>
      <c r="BM288" s="22" t="s">
        <v>182</v>
      </c>
      <c r="BN288" s="24"/>
      <c r="BO288" s="24"/>
      <c r="BP288" s="24"/>
      <c r="BQ288" s="24"/>
      <c r="BR288" s="24"/>
      <c r="BS288" s="24"/>
      <c r="BT288" s="24"/>
    </row>
    <row r="289" spans="2:72">
      <c r="B289" s="13" t="s">
        <v>162</v>
      </c>
      <c r="C289" s="13" t="s">
        <v>183</v>
      </c>
      <c r="D289" s="13" t="s">
        <v>184</v>
      </c>
      <c r="E289" s="13" t="s">
        <v>185</v>
      </c>
      <c r="F289" s="13" t="s">
        <v>186</v>
      </c>
      <c r="G289" s="13" t="s">
        <v>187</v>
      </c>
      <c r="H289" s="13" t="s">
        <v>188</v>
      </c>
      <c r="I289" s="13" t="s">
        <v>189</v>
      </c>
      <c r="K289" s="13" t="s">
        <v>162</v>
      </c>
      <c r="L289" s="13" t="s">
        <v>183</v>
      </c>
      <c r="M289" s="13" t="s">
        <v>184</v>
      </c>
      <c r="N289" s="13" t="s">
        <v>185</v>
      </c>
      <c r="O289" s="13" t="s">
        <v>186</v>
      </c>
      <c r="P289" s="13" t="s">
        <v>187</v>
      </c>
      <c r="Q289" s="13" t="s">
        <v>188</v>
      </c>
      <c r="R289" s="13" t="s">
        <v>189</v>
      </c>
      <c r="T289" s="13" t="s">
        <v>162</v>
      </c>
      <c r="U289" s="13" t="s">
        <v>183</v>
      </c>
      <c r="V289" s="13" t="s">
        <v>184</v>
      </c>
      <c r="W289" s="13" t="s">
        <v>185</v>
      </c>
      <c r="X289" s="13" t="s">
        <v>186</v>
      </c>
      <c r="Y289" s="13" t="s">
        <v>187</v>
      </c>
      <c r="Z289" s="13" t="s">
        <v>188</v>
      </c>
      <c r="AA289" s="13" t="s">
        <v>189</v>
      </c>
      <c r="AC289" s="13" t="s">
        <v>162</v>
      </c>
      <c r="AD289" s="13" t="s">
        <v>183</v>
      </c>
      <c r="AE289" s="13" t="s">
        <v>184</v>
      </c>
      <c r="AF289" s="13" t="s">
        <v>185</v>
      </c>
      <c r="AG289" s="13" t="s">
        <v>186</v>
      </c>
      <c r="AH289" s="13" t="s">
        <v>187</v>
      </c>
      <c r="AI289" s="13" t="s">
        <v>188</v>
      </c>
      <c r="AJ289" s="13" t="s">
        <v>189</v>
      </c>
      <c r="AL289" s="13" t="s">
        <v>162</v>
      </c>
      <c r="AM289" s="13" t="s">
        <v>183</v>
      </c>
      <c r="AN289" s="13" t="s">
        <v>184</v>
      </c>
      <c r="AO289" s="13" t="s">
        <v>185</v>
      </c>
      <c r="AP289" s="13" t="s">
        <v>186</v>
      </c>
      <c r="AQ289" s="13" t="s">
        <v>187</v>
      </c>
      <c r="AR289" s="13" t="s">
        <v>188</v>
      </c>
      <c r="AS289" s="13" t="s">
        <v>189</v>
      </c>
      <c r="AU289" s="13" t="s">
        <v>162</v>
      </c>
      <c r="AV289" s="13" t="s">
        <v>183</v>
      </c>
      <c r="AW289" s="13" t="s">
        <v>184</v>
      </c>
      <c r="AX289" s="13" t="s">
        <v>185</v>
      </c>
      <c r="AY289" s="13" t="s">
        <v>186</v>
      </c>
      <c r="AZ289" s="13" t="s">
        <v>187</v>
      </c>
      <c r="BA289" s="13" t="s">
        <v>188</v>
      </c>
      <c r="BB289" s="13" t="s">
        <v>189</v>
      </c>
      <c r="BD289" s="13" t="s">
        <v>162</v>
      </c>
      <c r="BE289" s="13" t="s">
        <v>183</v>
      </c>
      <c r="BF289" s="13" t="s">
        <v>184</v>
      </c>
      <c r="BG289" s="13" t="s">
        <v>185</v>
      </c>
      <c r="BH289" s="13" t="s">
        <v>186</v>
      </c>
      <c r="BI289" s="13" t="s">
        <v>187</v>
      </c>
      <c r="BJ289" s="13" t="s">
        <v>188</v>
      </c>
      <c r="BK289" s="13" t="s">
        <v>189</v>
      </c>
      <c r="BL289" s="24"/>
      <c r="BM289" s="13" t="s">
        <v>162</v>
      </c>
      <c r="BN289" s="13" t="s">
        <v>183</v>
      </c>
      <c r="BO289" s="13" t="s">
        <v>184</v>
      </c>
      <c r="BP289" s="13" t="s">
        <v>185</v>
      </c>
      <c r="BQ289" s="13" t="s">
        <v>186</v>
      </c>
      <c r="BR289" s="13" t="s">
        <v>187</v>
      </c>
      <c r="BS289" s="13" t="s">
        <v>188</v>
      </c>
      <c r="BT289" s="13" t="s">
        <v>189</v>
      </c>
    </row>
    <row r="291" spans="2:72">
      <c r="B291" s="1">
        <v>1</v>
      </c>
      <c r="C291" s="1">
        <f ca="1" t="shared" ref="C291:C354" si="29">RAND()</f>
        <v>0.171297265946159</v>
      </c>
      <c r="D291" s="1">
        <f ca="1" t="shared" ref="D291:D354" si="30">VLOOKUP(C291,$F$7:$H$12,2,TRUE())+(RAND()*(VLOOKUP(C291,$F$7:$H$12,3,TRUE())-VLOOKUP(C291,$F$7:$H$12,2,TRUE())))</f>
        <v>55.8197393798409</v>
      </c>
      <c r="E291" s="1">
        <f ca="1" t="shared" ref="E291:E354" si="31">RAND()</f>
        <v>0.771077556862474</v>
      </c>
      <c r="F291" s="1">
        <f ca="1" t="shared" ref="F291:F354" si="32">VLOOKUP(E291,$K$7:$M$10,2,TRUE())+(RAND()*(VLOOKUP(E291,$K$7:$M$10,3,TRUE())-VLOOKUP(E291,$K$7:$M$10,2,TRUE())))</f>
        <v>5.25729599056322</v>
      </c>
      <c r="G291" s="1">
        <f ca="1" t="shared" ref="G291:G354" si="33">F291*8</f>
        <v>42.0583679245058</v>
      </c>
      <c r="H291" s="1">
        <f ca="1" t="shared" ref="H291:H354" si="34">MAX(D291-G291,0)</f>
        <v>13.7613714553351</v>
      </c>
      <c r="I291" s="1">
        <f ca="1" t="shared" ref="I291:I354" si="35">H291*100</f>
        <v>1376.13714553351</v>
      </c>
      <c r="K291" s="1">
        <v>1</v>
      </c>
      <c r="L291" s="1">
        <f ca="1" t="shared" ref="L291:L354" si="36">RAND()</f>
        <v>0.233097753879168</v>
      </c>
      <c r="M291" s="1">
        <f ca="1" t="shared" ref="M291:M354" si="37">VLOOKUP(L291,$F$7:$H$12,2,TRUE())+(RAND()*(VLOOKUP(L291,$F$7:$H$12,3,TRUE())-VLOOKUP(L291,$F$7:$H$12,2,TRUE())))</f>
        <v>58.7608793252653</v>
      </c>
      <c r="N291" s="1">
        <f ca="1" t="shared" ref="N291:N354" si="38">RAND()</f>
        <v>0.466580420614634</v>
      </c>
      <c r="O291" s="1">
        <f ca="1" t="shared" ref="O291:O354" si="39">VLOOKUP(N291,$K$7:$M$10,2,TRUE())+(RAND()*(VLOOKUP(N291,$K$7:$M$10,3,TRUE())-VLOOKUP(N291,$K$7:$M$10,2,TRUE())))</f>
        <v>4.57386896011629</v>
      </c>
      <c r="P291" s="1">
        <f ca="1" t="shared" ref="P291:P354" si="40">O291*9</f>
        <v>41.1648206410466</v>
      </c>
      <c r="Q291" s="1">
        <f ca="1" t="shared" ref="Q291:Q354" si="41">MAX(M291-P291,0)</f>
        <v>17.5960586842187</v>
      </c>
      <c r="R291" s="1">
        <f ca="1" t="shared" ref="R291:R354" si="42">Q291*100</f>
        <v>1759.60586842187</v>
      </c>
      <c r="T291" s="1">
        <v>1</v>
      </c>
      <c r="U291" s="1">
        <f ca="1" t="shared" ref="U291:U354" si="43">RAND()</f>
        <v>0.16404779552485</v>
      </c>
      <c r="V291" s="1">
        <f ca="1" t="shared" ref="V291:V354" si="44">VLOOKUP(U291,$F$7:$H$12,2,TRUE())+(RAND()*(VLOOKUP(U291,$F$7:$H$12,3,TRUE())-VLOOKUP(U291,$F$7:$H$12,2,TRUE())))</f>
        <v>57.3372015873373</v>
      </c>
      <c r="W291" s="1">
        <f ca="1" t="shared" ref="W291:W354" si="45">RAND()</f>
        <v>0.233903237056874</v>
      </c>
      <c r="X291" s="1">
        <f ca="1" t="shared" ref="X291:X354" si="46">VLOOKUP(W291,$K$7:$M$10,2,TRUE())+(RAND()*(VLOOKUP(W291,$K$7:$M$10,3,TRUE())-VLOOKUP(W291,$K$7:$M$10,2,TRUE())))</f>
        <v>4.01634012369396</v>
      </c>
      <c r="Y291" s="1">
        <f ca="1" t="shared" ref="Y291:Y354" si="47">X291*10</f>
        <v>40.1634012369396</v>
      </c>
      <c r="Z291" s="1">
        <f ca="1" t="shared" ref="Z291:Z354" si="48">MAX(V291-Y291,0)</f>
        <v>17.1738003503977</v>
      </c>
      <c r="AA291" s="1">
        <f ca="1" t="shared" ref="AA291:AA354" si="49">Z291*100</f>
        <v>1717.38003503977</v>
      </c>
      <c r="AC291" s="1">
        <v>1</v>
      </c>
      <c r="AD291" s="1">
        <f ca="1" t="shared" ref="AD291:AD354" si="50">RAND()</f>
        <v>0.360075203019264</v>
      </c>
      <c r="AE291" s="1">
        <f ca="1" t="shared" ref="AE291:AE354" si="51">VLOOKUP(AD291,$F$7:$H$12,2,TRUE())+(RAND()*(VLOOKUP(AD291,$F$7:$H$12,3,TRUE())-VLOOKUP(AD291,$F$7:$H$12,2,TRUE())))</f>
        <v>62.7533731512567</v>
      </c>
      <c r="AF291" s="1">
        <f ca="1" t="shared" ref="AF291:AF354" si="52">RAND()</f>
        <v>0.164323832206071</v>
      </c>
      <c r="AG291" s="1">
        <f ca="1" t="shared" ref="AG291:AG354" si="53">VLOOKUP(AF291,$K$7:$M$10,2,TRUE())+(RAND()*(VLOOKUP(AF291,$K$7:$M$10,3,TRUE())-VLOOKUP(AF291,$K$7:$M$10,2,TRUE())))</f>
        <v>4.32766108050082</v>
      </c>
      <c r="AH291" s="1">
        <f ca="1" t="shared" ref="AH291:AH354" si="54">AG291*11</f>
        <v>47.604271885509</v>
      </c>
      <c r="AI291" s="1">
        <f ca="1" t="shared" ref="AI291:AI354" si="55">MAX(AE291-AH291,0)</f>
        <v>15.1491012657477</v>
      </c>
      <c r="AJ291" s="1">
        <f ca="1" t="shared" ref="AJ291:AJ354" si="56">AI291*100</f>
        <v>1514.91012657477</v>
      </c>
      <c r="AL291" s="1">
        <v>1</v>
      </c>
      <c r="AM291" s="1">
        <f ca="1" t="shared" ref="AM291:AM354" si="57">RAND()</f>
        <v>0.554407784459267</v>
      </c>
      <c r="AN291" s="1">
        <f ca="1" t="shared" ref="AN291:AN354" si="58">VLOOKUP(AM291,$F$7:$H$12,2,TRUE())+(RAND()*(VLOOKUP(AM291,$F$7:$H$12,3,TRUE())-VLOOKUP(AM291,$F$7:$H$12,2,TRUE())))</f>
        <v>67.7903279765692</v>
      </c>
      <c r="AO291" s="1">
        <f ca="1" t="shared" ref="AO291:AO354" si="59">RAND()</f>
        <v>0.571646756635313</v>
      </c>
      <c r="AP291" s="1">
        <f ca="1" t="shared" ref="AP291:AP354" si="60">VLOOKUP(AO291,$K$7:$M$10,2,TRUE())+(RAND()*(VLOOKUP(AO291,$K$7:$M$10,3,TRUE())-VLOOKUP(AO291,$K$7:$M$10,2,TRUE())))</f>
        <v>4.53951044542814</v>
      </c>
      <c r="AQ291" s="1">
        <f ca="1" t="shared" ref="AQ291:AQ354" si="61">AP291*12</f>
        <v>54.4741253451376</v>
      </c>
      <c r="AR291" s="1">
        <f ca="1" t="shared" ref="AR291:AR354" si="62">MAX(AN291-AQ291,0)</f>
        <v>13.3162026314316</v>
      </c>
      <c r="AS291" s="1">
        <f ca="1" t="shared" ref="AS291:AS354" si="63">AR291*100</f>
        <v>1331.62026314316</v>
      </c>
      <c r="AU291" s="1">
        <v>1</v>
      </c>
      <c r="AV291" s="1">
        <f ca="1" t="shared" ref="AV291:AV354" si="64">RAND()</f>
        <v>0.542202391890678</v>
      </c>
      <c r="AW291" s="1">
        <f ca="1" t="shared" ref="AW291:AW354" si="65">VLOOKUP(AV291,$F$7:$H$12,2,TRUE())+(RAND()*(VLOOKUP(AV291,$F$7:$H$12,3,TRUE())-VLOOKUP(AV291,$F$7:$H$12,2,TRUE())))</f>
        <v>64.4915542217661</v>
      </c>
      <c r="AX291" s="1">
        <f ca="1" t="shared" ref="AX291:AX354" si="66">RAND()</f>
        <v>0.459132679828029</v>
      </c>
      <c r="AY291" s="1">
        <f ca="1" t="shared" ref="AY291:AY354" si="67">VLOOKUP(AX291,$K$7:$M$10,2,TRUE())+(RAND()*(VLOOKUP(AX291,$K$7:$M$10,3,TRUE())-VLOOKUP(AX291,$K$7:$M$10,2,TRUE())))</f>
        <v>4.50508924104961</v>
      </c>
      <c r="AZ291" s="1">
        <f ca="1" t="shared" ref="AZ291:AZ354" si="68">AY291*13</f>
        <v>58.5661601336449</v>
      </c>
      <c r="BA291" s="1">
        <f ca="1" t="shared" ref="BA291:BA354" si="69">MAX(AW291-AZ291,0)</f>
        <v>5.92539408812121</v>
      </c>
      <c r="BB291" s="1">
        <f ca="1" t="shared" ref="BB291:BB354" si="70">BA291*100</f>
        <v>592.539408812121</v>
      </c>
      <c r="BD291" s="1">
        <v>1</v>
      </c>
      <c r="BE291" s="1">
        <f ca="1" t="shared" ref="BE291:BE354" si="71">RAND()</f>
        <v>0.215378721597301</v>
      </c>
      <c r="BF291" s="1">
        <f ca="1" t="shared" ref="BF291:BF354" si="72">VLOOKUP(BE291,$F$7:$H$12,2,TRUE())+(RAND()*(VLOOKUP(BE291,$F$7:$H$12,3,TRUE())-VLOOKUP(BE291,$F$7:$H$12,2,TRUE())))</f>
        <v>58.1639510059209</v>
      </c>
      <c r="BG291" s="1">
        <f ca="1" t="shared" ref="BG291:BG354" si="73">RAND()</f>
        <v>0.704300078097208</v>
      </c>
      <c r="BH291" s="1">
        <f ca="1" t="shared" ref="BH291:BH354" si="74">VLOOKUP(BG291,$K$7:$M$10,2,TRUE())+(RAND()*(VLOOKUP(BG291,$K$7:$M$10,3,TRUE())-VLOOKUP(BG291,$K$7:$M$10,2,TRUE())))</f>
        <v>5.17934247830332</v>
      </c>
      <c r="BI291" s="1">
        <f ca="1" t="shared" ref="BI291:BI354" si="75">BH291*14</f>
        <v>72.5107946962465</v>
      </c>
      <c r="BJ291" s="1">
        <f ca="1" t="shared" ref="BJ291:BJ354" si="76">MAX(BF291-BI291,0)</f>
        <v>0</v>
      </c>
      <c r="BK291" s="1">
        <f ca="1" t="shared" ref="BK291:BK354" si="77">BJ291*100</f>
        <v>0</v>
      </c>
      <c r="BM291" s="1">
        <v>1</v>
      </c>
      <c r="BN291" s="1">
        <f ca="1" t="shared" ref="BN291:BN354" si="78">RAND()</f>
        <v>0.178338766111868</v>
      </c>
      <c r="BO291" s="1">
        <f ca="1" t="shared" ref="BO291:BO354" si="79">VLOOKUP(BN291,$F$7:$H$12,2,TRUE())+(RAND()*(VLOOKUP(BN291,$F$7:$H$12,3,TRUE())-VLOOKUP(BN291,$F$7:$H$12,2,TRUE())))</f>
        <v>57.6642249135397</v>
      </c>
      <c r="BP291" s="1">
        <f ca="1" t="shared" ref="BP291:BP354" si="80">RAND()</f>
        <v>0.525926625163987</v>
      </c>
      <c r="BQ291" s="1">
        <f ca="1" t="shared" ref="BQ291:BQ354" si="81">VLOOKUP(BP291,$K$7:$M$10,2,TRUE())+(RAND()*(VLOOKUP(BP291,$K$7:$M$10,3,TRUE())-VLOOKUP(BP291,$K$7:$M$10,2,TRUE())))</f>
        <v>4.96312390414312</v>
      </c>
      <c r="BR291" s="1">
        <f ca="1" t="shared" ref="BR291:BR354" si="82">BQ291*15</f>
        <v>74.4468585621469</v>
      </c>
      <c r="BS291" s="1">
        <f ca="1" t="shared" ref="BS291:BS354" si="83">MAX(BO291-BR291,0)</f>
        <v>0</v>
      </c>
      <c r="BT291" s="1">
        <f ca="1" t="shared" ref="BT291:BT354" si="84">BS291*100</f>
        <v>0</v>
      </c>
    </row>
    <row r="292" spans="2:72">
      <c r="B292" s="1">
        <f t="shared" ref="B292:B355" si="85">B291+1</f>
        <v>2</v>
      </c>
      <c r="C292" s="1">
        <f ca="1" t="shared" si="29"/>
        <v>0.188334968589043</v>
      </c>
      <c r="D292" s="1">
        <f ca="1" t="shared" si="30"/>
        <v>57.7389118829401</v>
      </c>
      <c r="E292" s="1">
        <f ca="1" t="shared" si="31"/>
        <v>0.381127216861784</v>
      </c>
      <c r="F292" s="1">
        <f ca="1" t="shared" si="32"/>
        <v>4.78583487882004</v>
      </c>
      <c r="G292" s="1">
        <f ca="1" t="shared" si="33"/>
        <v>38.2866790305603</v>
      </c>
      <c r="H292" s="1">
        <f ca="1" t="shared" si="34"/>
        <v>19.4522328523798</v>
      </c>
      <c r="I292" s="1">
        <f ca="1" t="shared" si="35"/>
        <v>1945.22328523798</v>
      </c>
      <c r="K292" s="1">
        <f t="shared" ref="K292:K355" si="86">K291+1</f>
        <v>2</v>
      </c>
      <c r="L292" s="1">
        <f ca="1" t="shared" si="36"/>
        <v>0.0626767875029512</v>
      </c>
      <c r="M292" s="1">
        <f ca="1" t="shared" si="37"/>
        <v>51.2742456484723</v>
      </c>
      <c r="N292" s="1">
        <f ca="1" t="shared" si="38"/>
        <v>0.138192985077706</v>
      </c>
      <c r="O292" s="1">
        <f ca="1" t="shared" si="39"/>
        <v>4.3419636419319</v>
      </c>
      <c r="P292" s="1">
        <f ca="1" t="shared" si="40"/>
        <v>39.0776727773871</v>
      </c>
      <c r="Q292" s="1">
        <f ca="1" t="shared" si="41"/>
        <v>12.1965728710852</v>
      </c>
      <c r="R292" s="1">
        <f ca="1" t="shared" si="42"/>
        <v>1219.65728710852</v>
      </c>
      <c r="T292" s="1">
        <f t="shared" ref="T292:T355" si="87">T291+1</f>
        <v>2</v>
      </c>
      <c r="U292" s="1">
        <f ca="1" t="shared" si="43"/>
        <v>0.534278162920528</v>
      </c>
      <c r="V292" s="1">
        <f ca="1" t="shared" si="44"/>
        <v>61.5926794386153</v>
      </c>
      <c r="W292" s="1">
        <f ca="1" t="shared" si="45"/>
        <v>0.213454292579877</v>
      </c>
      <c r="X292" s="1">
        <f ca="1" t="shared" si="46"/>
        <v>4.13506525822233</v>
      </c>
      <c r="Y292" s="1">
        <f ca="1" t="shared" si="47"/>
        <v>41.3506525822233</v>
      </c>
      <c r="Z292" s="1">
        <f ca="1" t="shared" si="48"/>
        <v>20.242026856392</v>
      </c>
      <c r="AA292" s="1">
        <f ca="1" t="shared" si="49"/>
        <v>2024.2026856392</v>
      </c>
      <c r="AC292" s="1">
        <f t="shared" ref="AC292:AC355" si="88">AC291+1</f>
        <v>2</v>
      </c>
      <c r="AD292" s="1">
        <f ca="1" t="shared" si="50"/>
        <v>0.994984514591538</v>
      </c>
      <c r="AE292" s="1">
        <f ca="1" t="shared" si="51"/>
        <v>84.2465683102226</v>
      </c>
      <c r="AF292" s="1">
        <f ca="1" t="shared" si="52"/>
        <v>0.483983114022039</v>
      </c>
      <c r="AG292" s="1">
        <f ca="1" t="shared" si="53"/>
        <v>4.8665297022742</v>
      </c>
      <c r="AH292" s="1">
        <f ca="1" t="shared" si="54"/>
        <v>53.5318267250162</v>
      </c>
      <c r="AI292" s="1">
        <f ca="1" t="shared" si="55"/>
        <v>30.7147415852064</v>
      </c>
      <c r="AJ292" s="1">
        <f ca="1" t="shared" si="56"/>
        <v>3071.47415852064</v>
      </c>
      <c r="AL292" s="1">
        <f t="shared" ref="AL292:AL355" si="89">AL291+1</f>
        <v>2</v>
      </c>
      <c r="AM292" s="1">
        <f ca="1" t="shared" si="57"/>
        <v>0.147396541235317</v>
      </c>
      <c r="AN292" s="1">
        <f ca="1" t="shared" si="58"/>
        <v>55.319663175934</v>
      </c>
      <c r="AO292" s="1">
        <f ca="1" t="shared" si="59"/>
        <v>0.407122975380267</v>
      </c>
      <c r="AP292" s="1">
        <f ca="1" t="shared" si="60"/>
        <v>4.56191946127038</v>
      </c>
      <c r="AQ292" s="1">
        <f ca="1" t="shared" si="61"/>
        <v>54.7430335352446</v>
      </c>
      <c r="AR292" s="1">
        <f ca="1" t="shared" si="62"/>
        <v>0.576629640689468</v>
      </c>
      <c r="AS292" s="1">
        <f ca="1" t="shared" si="63"/>
        <v>57.6629640689468</v>
      </c>
      <c r="AU292" s="1">
        <f t="shared" ref="AU292:AU355" si="90">AU291+1</f>
        <v>2</v>
      </c>
      <c r="AV292" s="1">
        <f ca="1" t="shared" si="64"/>
        <v>0.20111007683665</v>
      </c>
      <c r="AW292" s="1">
        <f ca="1" t="shared" si="65"/>
        <v>57.7246581146176</v>
      </c>
      <c r="AX292" s="1">
        <f ca="1" t="shared" si="66"/>
        <v>0.583168437865035</v>
      </c>
      <c r="AY292" s="1">
        <f ca="1" t="shared" si="67"/>
        <v>4.63616058597826</v>
      </c>
      <c r="AZ292" s="1">
        <f ca="1" t="shared" si="68"/>
        <v>60.2700876177174</v>
      </c>
      <c r="BA292" s="1">
        <f ca="1" t="shared" si="69"/>
        <v>0</v>
      </c>
      <c r="BB292" s="1">
        <f ca="1" t="shared" si="70"/>
        <v>0</v>
      </c>
      <c r="BD292" s="1">
        <f t="shared" ref="BD292:BD355" si="91">BD291+1</f>
        <v>2</v>
      </c>
      <c r="BE292" s="1">
        <f ca="1" t="shared" si="71"/>
        <v>0.763119734519442</v>
      </c>
      <c r="BF292" s="1">
        <f ca="1" t="shared" si="72"/>
        <v>65.8545384422014</v>
      </c>
      <c r="BG292" s="1">
        <f ca="1" t="shared" si="73"/>
        <v>0.373245100907109</v>
      </c>
      <c r="BH292" s="1">
        <f ca="1" t="shared" si="74"/>
        <v>4.66935593759704</v>
      </c>
      <c r="BI292" s="1">
        <f ca="1" t="shared" si="75"/>
        <v>65.3709831263585</v>
      </c>
      <c r="BJ292" s="1">
        <f ca="1" t="shared" si="76"/>
        <v>0.48355531584285</v>
      </c>
      <c r="BK292" s="1">
        <f ca="1" t="shared" si="77"/>
        <v>48.355531584285</v>
      </c>
      <c r="BM292" s="1">
        <f t="shared" ref="BM292:BM355" si="92">BM291+1</f>
        <v>2</v>
      </c>
      <c r="BN292" s="1">
        <f ca="1" t="shared" si="78"/>
        <v>0.263124216825173</v>
      </c>
      <c r="BO292" s="1">
        <f ca="1" t="shared" si="79"/>
        <v>63.4623612102117</v>
      </c>
      <c r="BP292" s="1">
        <f ca="1" t="shared" si="80"/>
        <v>0.518662649865935</v>
      </c>
      <c r="BQ292" s="1">
        <f ca="1" t="shared" si="81"/>
        <v>4.96150655363568</v>
      </c>
      <c r="BR292" s="1">
        <f ca="1" t="shared" si="82"/>
        <v>74.4225983045352</v>
      </c>
      <c r="BS292" s="1">
        <f ca="1" t="shared" si="83"/>
        <v>0</v>
      </c>
      <c r="BT292" s="1">
        <f ca="1" t="shared" si="84"/>
        <v>0</v>
      </c>
    </row>
    <row r="293" spans="2:72">
      <c r="B293" s="1">
        <f t="shared" si="85"/>
        <v>3</v>
      </c>
      <c r="C293" s="1">
        <f ca="1" t="shared" si="29"/>
        <v>0.0199477341264687</v>
      </c>
      <c r="D293" s="1">
        <f ca="1" t="shared" si="30"/>
        <v>50.6637471488263</v>
      </c>
      <c r="E293" s="1">
        <f ca="1" t="shared" si="31"/>
        <v>0.065822456050761</v>
      </c>
      <c r="F293" s="1">
        <f ca="1" t="shared" si="32"/>
        <v>4.12531171548439</v>
      </c>
      <c r="G293" s="1">
        <f ca="1" t="shared" si="33"/>
        <v>33.0024937238751</v>
      </c>
      <c r="H293" s="1">
        <f ca="1" t="shared" si="34"/>
        <v>17.6612534249512</v>
      </c>
      <c r="I293" s="1">
        <f ca="1" t="shared" si="35"/>
        <v>1766.12534249512</v>
      </c>
      <c r="K293" s="1">
        <f t="shared" si="86"/>
        <v>3</v>
      </c>
      <c r="L293" s="1">
        <f ca="1" t="shared" si="36"/>
        <v>0.0803530158148642</v>
      </c>
      <c r="M293" s="1">
        <f ca="1" t="shared" si="37"/>
        <v>52.5127743368279</v>
      </c>
      <c r="N293" s="1">
        <f ca="1" t="shared" si="38"/>
        <v>0.464942573496229</v>
      </c>
      <c r="O293" s="1">
        <f ca="1" t="shared" si="39"/>
        <v>4.55508400801893</v>
      </c>
      <c r="P293" s="1">
        <f ca="1" t="shared" si="40"/>
        <v>40.9957560721703</v>
      </c>
      <c r="Q293" s="1">
        <f ca="1" t="shared" si="41"/>
        <v>11.5170182646576</v>
      </c>
      <c r="R293" s="1">
        <f ca="1" t="shared" si="42"/>
        <v>1151.70182646576</v>
      </c>
      <c r="T293" s="1">
        <f t="shared" si="87"/>
        <v>3</v>
      </c>
      <c r="U293" s="1">
        <f ca="1" t="shared" si="43"/>
        <v>0.13984293505912</v>
      </c>
      <c r="V293" s="1">
        <f ca="1" t="shared" si="44"/>
        <v>55.5087419559508</v>
      </c>
      <c r="W293" s="1">
        <f ca="1" t="shared" si="45"/>
        <v>0.683887823849755</v>
      </c>
      <c r="X293" s="1">
        <f ca="1" t="shared" si="46"/>
        <v>4.99611830505245</v>
      </c>
      <c r="Y293" s="1">
        <f ca="1" t="shared" si="47"/>
        <v>49.9611830505245</v>
      </c>
      <c r="Z293" s="1">
        <f ca="1" t="shared" si="48"/>
        <v>5.54755890542634</v>
      </c>
      <c r="AA293" s="1">
        <f ca="1" t="shared" si="49"/>
        <v>554.755890542634</v>
      </c>
      <c r="AC293" s="1">
        <f t="shared" si="88"/>
        <v>3</v>
      </c>
      <c r="AD293" s="1">
        <f ca="1" t="shared" si="50"/>
        <v>0.833640140066501</v>
      </c>
      <c r="AE293" s="1">
        <f ca="1" t="shared" si="51"/>
        <v>66.671343082327</v>
      </c>
      <c r="AF293" s="1">
        <f ca="1" t="shared" si="52"/>
        <v>0.615032346292894</v>
      </c>
      <c r="AG293" s="1">
        <f ca="1" t="shared" si="53"/>
        <v>4.73642653226505</v>
      </c>
      <c r="AH293" s="1">
        <f ca="1" t="shared" si="54"/>
        <v>52.1006918549156</v>
      </c>
      <c r="AI293" s="1">
        <f ca="1" t="shared" si="55"/>
        <v>14.5706512274114</v>
      </c>
      <c r="AJ293" s="1">
        <f ca="1" t="shared" si="56"/>
        <v>1457.06512274114</v>
      </c>
      <c r="AL293" s="1">
        <f t="shared" si="89"/>
        <v>3</v>
      </c>
      <c r="AM293" s="1">
        <f ca="1" t="shared" si="57"/>
        <v>0.381410717282325</v>
      </c>
      <c r="AN293" s="1">
        <f ca="1" t="shared" si="58"/>
        <v>60.6264026482051</v>
      </c>
      <c r="AO293" s="1">
        <f ca="1" t="shared" si="59"/>
        <v>0.43113142098518</v>
      </c>
      <c r="AP293" s="1">
        <f ca="1" t="shared" si="60"/>
        <v>4.9249070401646</v>
      </c>
      <c r="AQ293" s="1">
        <f ca="1" t="shared" si="61"/>
        <v>59.0988844819752</v>
      </c>
      <c r="AR293" s="1">
        <f ca="1" t="shared" si="62"/>
        <v>1.52751816622985</v>
      </c>
      <c r="AS293" s="1">
        <f ca="1" t="shared" si="63"/>
        <v>152.751816622985</v>
      </c>
      <c r="AU293" s="1">
        <f t="shared" si="90"/>
        <v>3</v>
      </c>
      <c r="AV293" s="1">
        <f ca="1" t="shared" si="64"/>
        <v>0.792354568169839</v>
      </c>
      <c r="AW293" s="1">
        <f ca="1" t="shared" si="65"/>
        <v>65.0720013075006</v>
      </c>
      <c r="AX293" s="1">
        <f ca="1" t="shared" si="66"/>
        <v>0.0366318636105116</v>
      </c>
      <c r="AY293" s="1">
        <f ca="1" t="shared" si="67"/>
        <v>4.01321016365941</v>
      </c>
      <c r="AZ293" s="1">
        <f ca="1" t="shared" si="68"/>
        <v>52.1717321275723</v>
      </c>
      <c r="BA293" s="1">
        <f ca="1" t="shared" si="69"/>
        <v>12.9002691799283</v>
      </c>
      <c r="BB293" s="1">
        <f ca="1" t="shared" si="70"/>
        <v>1290.02691799283</v>
      </c>
      <c r="BD293" s="1">
        <f t="shared" si="91"/>
        <v>3</v>
      </c>
      <c r="BE293" s="1">
        <f ca="1" t="shared" si="71"/>
        <v>0.849136789828407</v>
      </c>
      <c r="BF293" s="1">
        <f ca="1" t="shared" si="72"/>
        <v>67.4600763712512</v>
      </c>
      <c r="BG293" s="1">
        <f ca="1" t="shared" si="73"/>
        <v>0.733674955826786</v>
      </c>
      <c r="BH293" s="1">
        <f ca="1" t="shared" si="74"/>
        <v>5.05464197399878</v>
      </c>
      <c r="BI293" s="1">
        <f ca="1" t="shared" si="75"/>
        <v>70.7649876359829</v>
      </c>
      <c r="BJ293" s="1">
        <f ca="1" t="shared" si="76"/>
        <v>0</v>
      </c>
      <c r="BK293" s="1">
        <f ca="1" t="shared" si="77"/>
        <v>0</v>
      </c>
      <c r="BM293" s="1">
        <f t="shared" si="92"/>
        <v>3</v>
      </c>
      <c r="BN293" s="1">
        <f ca="1" t="shared" si="78"/>
        <v>0.78247963649659</v>
      </c>
      <c r="BO293" s="1">
        <f ca="1" t="shared" si="79"/>
        <v>65.9868369377321</v>
      </c>
      <c r="BP293" s="1">
        <f ca="1" t="shared" si="80"/>
        <v>0.867787623686443</v>
      </c>
      <c r="BQ293" s="1">
        <f ca="1" t="shared" si="81"/>
        <v>5.19464118293355</v>
      </c>
      <c r="BR293" s="1">
        <f ca="1" t="shared" si="82"/>
        <v>77.9196177440033</v>
      </c>
      <c r="BS293" s="1">
        <f ca="1" t="shared" si="83"/>
        <v>0</v>
      </c>
      <c r="BT293" s="1">
        <f ca="1" t="shared" si="84"/>
        <v>0</v>
      </c>
    </row>
    <row r="294" spans="2:72">
      <c r="B294" s="1">
        <f t="shared" si="85"/>
        <v>4</v>
      </c>
      <c r="C294" s="1">
        <f ca="1" t="shared" si="29"/>
        <v>0.336691448922534</v>
      </c>
      <c r="D294" s="1">
        <f ca="1" t="shared" si="30"/>
        <v>62.575117421431</v>
      </c>
      <c r="E294" s="1">
        <f ca="1" t="shared" si="31"/>
        <v>0.210455928524987</v>
      </c>
      <c r="F294" s="1">
        <f ca="1" t="shared" si="32"/>
        <v>4.17504097150017</v>
      </c>
      <c r="G294" s="1">
        <f ca="1" t="shared" si="33"/>
        <v>33.4003277720014</v>
      </c>
      <c r="H294" s="1">
        <f ca="1" t="shared" si="34"/>
        <v>29.1747896494296</v>
      </c>
      <c r="I294" s="1">
        <f ca="1" t="shared" si="35"/>
        <v>2917.47896494296</v>
      </c>
      <c r="K294" s="1">
        <f t="shared" si="86"/>
        <v>4</v>
      </c>
      <c r="L294" s="1">
        <f ca="1" t="shared" si="36"/>
        <v>0.538568972945826</v>
      </c>
      <c r="M294" s="1">
        <f ca="1" t="shared" si="37"/>
        <v>62.3375892791483</v>
      </c>
      <c r="N294" s="1">
        <f ca="1" t="shared" si="38"/>
        <v>0.783297522418497</v>
      </c>
      <c r="O294" s="1">
        <f ca="1" t="shared" si="39"/>
        <v>5.22288359763406</v>
      </c>
      <c r="P294" s="1">
        <f ca="1" t="shared" si="40"/>
        <v>47.0059523787066</v>
      </c>
      <c r="Q294" s="1">
        <f ca="1" t="shared" si="41"/>
        <v>15.3316369004418</v>
      </c>
      <c r="R294" s="1">
        <f ca="1" t="shared" si="42"/>
        <v>1533.16369004418</v>
      </c>
      <c r="T294" s="1">
        <f t="shared" si="87"/>
        <v>4</v>
      </c>
      <c r="U294" s="1">
        <f ca="1" t="shared" si="43"/>
        <v>0.323323028381747</v>
      </c>
      <c r="V294" s="1">
        <f ca="1" t="shared" si="44"/>
        <v>60.1944190707724</v>
      </c>
      <c r="W294" s="1">
        <f ca="1" t="shared" si="45"/>
        <v>0.317978612608469</v>
      </c>
      <c r="X294" s="1">
        <f ca="1" t="shared" si="46"/>
        <v>4.58842793444137</v>
      </c>
      <c r="Y294" s="1">
        <f ca="1" t="shared" si="47"/>
        <v>45.8842793444137</v>
      </c>
      <c r="Z294" s="1">
        <f ca="1" t="shared" si="48"/>
        <v>14.3101397263586</v>
      </c>
      <c r="AA294" s="1">
        <f ca="1" t="shared" si="49"/>
        <v>1431.01397263586</v>
      </c>
      <c r="AC294" s="1">
        <f t="shared" si="88"/>
        <v>4</v>
      </c>
      <c r="AD294" s="1">
        <f ca="1" t="shared" si="50"/>
        <v>0.951473379810926</v>
      </c>
      <c r="AE294" s="1">
        <f ca="1" t="shared" si="51"/>
        <v>77.7008548990121</v>
      </c>
      <c r="AF294" s="1">
        <f ca="1" t="shared" si="52"/>
        <v>0.090448495430604</v>
      </c>
      <c r="AG294" s="1">
        <f ca="1" t="shared" si="53"/>
        <v>4.02141899544502</v>
      </c>
      <c r="AH294" s="1">
        <f ca="1" t="shared" si="54"/>
        <v>44.2356089498952</v>
      </c>
      <c r="AI294" s="1">
        <f ca="1" t="shared" si="55"/>
        <v>33.4652459491168</v>
      </c>
      <c r="AJ294" s="1">
        <f ca="1" t="shared" si="56"/>
        <v>3346.52459491168</v>
      </c>
      <c r="AL294" s="1">
        <f t="shared" si="89"/>
        <v>4</v>
      </c>
      <c r="AM294" s="1">
        <f ca="1" t="shared" si="57"/>
        <v>0.256743776960111</v>
      </c>
      <c r="AN294" s="1">
        <f ca="1" t="shared" si="58"/>
        <v>61.8553854367269</v>
      </c>
      <c r="AO294" s="1">
        <f ca="1" t="shared" si="59"/>
        <v>0.891776312539361</v>
      </c>
      <c r="AP294" s="1">
        <f ca="1" t="shared" si="60"/>
        <v>5.40963163762636</v>
      </c>
      <c r="AQ294" s="1">
        <f ca="1" t="shared" si="61"/>
        <v>64.9155796515163</v>
      </c>
      <c r="AR294" s="1">
        <f ca="1" t="shared" si="62"/>
        <v>0</v>
      </c>
      <c r="AS294" s="1">
        <f ca="1" t="shared" si="63"/>
        <v>0</v>
      </c>
      <c r="AU294" s="1">
        <f t="shared" si="90"/>
        <v>4</v>
      </c>
      <c r="AV294" s="1">
        <f ca="1" t="shared" si="64"/>
        <v>0.456151942996196</v>
      </c>
      <c r="AW294" s="1">
        <f ca="1" t="shared" si="65"/>
        <v>64.5189888792394</v>
      </c>
      <c r="AX294" s="1">
        <f ca="1" t="shared" si="66"/>
        <v>0.645674256056662</v>
      </c>
      <c r="AY294" s="1">
        <f ca="1" t="shared" si="67"/>
        <v>4.70320390557811</v>
      </c>
      <c r="AZ294" s="1">
        <f ca="1" t="shared" si="68"/>
        <v>61.1416507725155</v>
      </c>
      <c r="BA294" s="1">
        <f ca="1" t="shared" si="69"/>
        <v>3.37733810672393</v>
      </c>
      <c r="BB294" s="1">
        <f ca="1" t="shared" si="70"/>
        <v>337.733810672393</v>
      </c>
      <c r="BD294" s="1">
        <f t="shared" si="91"/>
        <v>4</v>
      </c>
      <c r="BE294" s="1">
        <f ca="1" t="shared" si="71"/>
        <v>0.241702111300847</v>
      </c>
      <c r="BF294" s="1">
        <f ca="1" t="shared" si="72"/>
        <v>57.1583937291513</v>
      </c>
      <c r="BG294" s="1">
        <f ca="1" t="shared" si="73"/>
        <v>0.995699591252897</v>
      </c>
      <c r="BH294" s="1">
        <f ca="1" t="shared" si="74"/>
        <v>5.78696818765772</v>
      </c>
      <c r="BI294" s="1">
        <f ca="1" t="shared" si="75"/>
        <v>81.0175546272081</v>
      </c>
      <c r="BJ294" s="1">
        <f ca="1" t="shared" si="76"/>
        <v>0</v>
      </c>
      <c r="BK294" s="1">
        <f ca="1" t="shared" si="77"/>
        <v>0</v>
      </c>
      <c r="BM294" s="1">
        <f t="shared" si="92"/>
        <v>4</v>
      </c>
      <c r="BN294" s="1">
        <f ca="1" t="shared" si="78"/>
        <v>0.460055885461967</v>
      </c>
      <c r="BO294" s="1">
        <f ca="1" t="shared" si="79"/>
        <v>61.500391489721</v>
      </c>
      <c r="BP294" s="1">
        <f ca="1" t="shared" si="80"/>
        <v>0.659961222175907</v>
      </c>
      <c r="BQ294" s="1">
        <f ca="1" t="shared" si="81"/>
        <v>4.75002805927491</v>
      </c>
      <c r="BR294" s="1">
        <f ca="1" t="shared" si="82"/>
        <v>71.2504208891237</v>
      </c>
      <c r="BS294" s="1">
        <f ca="1" t="shared" si="83"/>
        <v>0</v>
      </c>
      <c r="BT294" s="1">
        <f ca="1" t="shared" si="84"/>
        <v>0</v>
      </c>
    </row>
    <row r="295" spans="2:72">
      <c r="B295" s="1">
        <f t="shared" si="85"/>
        <v>5</v>
      </c>
      <c r="C295" s="1">
        <f ca="1" t="shared" si="29"/>
        <v>0.302186570173419</v>
      </c>
      <c r="D295" s="1">
        <f ca="1" t="shared" si="30"/>
        <v>64.0460300564197</v>
      </c>
      <c r="E295" s="1">
        <f ca="1" t="shared" si="31"/>
        <v>0.43867018032062</v>
      </c>
      <c r="F295" s="1">
        <f ca="1" t="shared" si="32"/>
        <v>4.71401000476451</v>
      </c>
      <c r="G295" s="1">
        <f ca="1" t="shared" si="33"/>
        <v>37.7120800381161</v>
      </c>
      <c r="H295" s="1">
        <f ca="1" t="shared" si="34"/>
        <v>26.3339500183036</v>
      </c>
      <c r="I295" s="1">
        <f ca="1" t="shared" si="35"/>
        <v>2633.39500183036</v>
      </c>
      <c r="K295" s="1">
        <f t="shared" si="86"/>
        <v>5</v>
      </c>
      <c r="L295" s="1">
        <f ca="1" t="shared" si="36"/>
        <v>0.094581953689586</v>
      </c>
      <c r="M295" s="1">
        <f ca="1" t="shared" si="37"/>
        <v>51.4648629275284</v>
      </c>
      <c r="N295" s="1">
        <f ca="1" t="shared" si="38"/>
        <v>0.74498542416203</v>
      </c>
      <c r="O295" s="1">
        <f ca="1" t="shared" si="39"/>
        <v>5.32782510990685</v>
      </c>
      <c r="P295" s="1">
        <f ca="1" t="shared" si="40"/>
        <v>47.9504259891617</v>
      </c>
      <c r="Q295" s="1">
        <f ca="1" t="shared" si="41"/>
        <v>3.51443693836667</v>
      </c>
      <c r="R295" s="1">
        <f ca="1" t="shared" si="42"/>
        <v>351.443693836667</v>
      </c>
      <c r="T295" s="1">
        <f t="shared" si="87"/>
        <v>5</v>
      </c>
      <c r="U295" s="1">
        <f ca="1" t="shared" si="43"/>
        <v>0.930035431535994</v>
      </c>
      <c r="V295" s="1">
        <f ca="1" t="shared" si="44"/>
        <v>79.2743534365412</v>
      </c>
      <c r="W295" s="1">
        <f ca="1" t="shared" si="45"/>
        <v>0.326500220969265</v>
      </c>
      <c r="X295" s="1">
        <f ca="1" t="shared" si="46"/>
        <v>4.99662856421608</v>
      </c>
      <c r="Y295" s="1">
        <f ca="1" t="shared" si="47"/>
        <v>49.9662856421608</v>
      </c>
      <c r="Z295" s="1">
        <f ca="1" t="shared" si="48"/>
        <v>29.3080677943804</v>
      </c>
      <c r="AA295" s="1">
        <f ca="1" t="shared" si="49"/>
        <v>2930.80677943804</v>
      </c>
      <c r="AC295" s="1">
        <f t="shared" si="88"/>
        <v>5</v>
      </c>
      <c r="AD295" s="1">
        <f ca="1" t="shared" si="50"/>
        <v>0.189684937576166</v>
      </c>
      <c r="AE295" s="1">
        <f ca="1" t="shared" si="51"/>
        <v>55.8990402925253</v>
      </c>
      <c r="AF295" s="1">
        <f ca="1" t="shared" si="52"/>
        <v>0.26138090445419</v>
      </c>
      <c r="AG295" s="1">
        <f ca="1" t="shared" si="53"/>
        <v>4.10409473735536</v>
      </c>
      <c r="AH295" s="1">
        <f ca="1" t="shared" si="54"/>
        <v>45.145042110909</v>
      </c>
      <c r="AI295" s="1">
        <f ca="1" t="shared" si="55"/>
        <v>10.7539981816164</v>
      </c>
      <c r="AJ295" s="1">
        <f ca="1" t="shared" si="56"/>
        <v>1075.39981816164</v>
      </c>
      <c r="AL295" s="1">
        <f t="shared" si="89"/>
        <v>5</v>
      </c>
      <c r="AM295" s="1">
        <f ca="1" t="shared" si="57"/>
        <v>0.995832513454435</v>
      </c>
      <c r="AN295" s="1">
        <f ca="1" t="shared" si="58"/>
        <v>82.9072634169512</v>
      </c>
      <c r="AO295" s="1">
        <f ca="1" t="shared" si="59"/>
        <v>0.157752686324069</v>
      </c>
      <c r="AP295" s="1">
        <f ca="1" t="shared" si="60"/>
        <v>4.3499887623668</v>
      </c>
      <c r="AQ295" s="1">
        <f ca="1" t="shared" si="61"/>
        <v>52.1998651484016</v>
      </c>
      <c r="AR295" s="1">
        <f ca="1" t="shared" si="62"/>
        <v>30.7073982685496</v>
      </c>
      <c r="AS295" s="1">
        <f ca="1" t="shared" si="63"/>
        <v>3070.73982685496</v>
      </c>
      <c r="AU295" s="1">
        <f t="shared" si="90"/>
        <v>5</v>
      </c>
      <c r="AV295" s="1">
        <f ca="1" t="shared" si="64"/>
        <v>0.852649992885314</v>
      </c>
      <c r="AW295" s="1">
        <f ca="1" t="shared" si="65"/>
        <v>67.9433003429996</v>
      </c>
      <c r="AX295" s="1">
        <f ca="1" t="shared" si="66"/>
        <v>0.0689912510038013</v>
      </c>
      <c r="AY295" s="1">
        <f ca="1" t="shared" si="67"/>
        <v>4.41091202144452</v>
      </c>
      <c r="AZ295" s="1">
        <f ca="1" t="shared" si="68"/>
        <v>57.3418562787787</v>
      </c>
      <c r="BA295" s="1">
        <f ca="1" t="shared" si="69"/>
        <v>10.6014440642209</v>
      </c>
      <c r="BB295" s="1">
        <f ca="1" t="shared" si="70"/>
        <v>1060.14440642209</v>
      </c>
      <c r="BD295" s="1">
        <f t="shared" si="91"/>
        <v>5</v>
      </c>
      <c r="BE295" s="1">
        <f ca="1" t="shared" si="71"/>
        <v>0.52576787852325</v>
      </c>
      <c r="BF295" s="1">
        <f ca="1" t="shared" si="72"/>
        <v>62.4130922121778</v>
      </c>
      <c r="BG295" s="1">
        <f ca="1" t="shared" si="73"/>
        <v>0.947244202815447</v>
      </c>
      <c r="BH295" s="1">
        <f ca="1" t="shared" si="74"/>
        <v>5.99520392571141</v>
      </c>
      <c r="BI295" s="1">
        <f ca="1" t="shared" si="75"/>
        <v>83.9328549599597</v>
      </c>
      <c r="BJ295" s="1">
        <f ca="1" t="shared" si="76"/>
        <v>0</v>
      </c>
      <c r="BK295" s="1">
        <f ca="1" t="shared" si="77"/>
        <v>0</v>
      </c>
      <c r="BM295" s="1">
        <f t="shared" si="92"/>
        <v>5</v>
      </c>
      <c r="BN295" s="1">
        <f ca="1" t="shared" si="78"/>
        <v>0.378477923639553</v>
      </c>
      <c r="BO295" s="1">
        <f ca="1" t="shared" si="79"/>
        <v>63.8087896905931</v>
      </c>
      <c r="BP295" s="1">
        <f ca="1" t="shared" si="80"/>
        <v>0.335178442597877</v>
      </c>
      <c r="BQ295" s="1">
        <f ca="1" t="shared" si="81"/>
        <v>4.77541687661108</v>
      </c>
      <c r="BR295" s="1">
        <f ca="1" t="shared" si="82"/>
        <v>71.6312531491662</v>
      </c>
      <c r="BS295" s="1">
        <f ca="1" t="shared" si="83"/>
        <v>0</v>
      </c>
      <c r="BT295" s="1">
        <f ca="1" t="shared" si="84"/>
        <v>0</v>
      </c>
    </row>
    <row r="296" spans="2:72">
      <c r="B296" s="1">
        <f t="shared" si="85"/>
        <v>6</v>
      </c>
      <c r="C296" s="1">
        <f ca="1" t="shared" si="29"/>
        <v>0.0590230894905115</v>
      </c>
      <c r="D296" s="1">
        <f ca="1" t="shared" si="30"/>
        <v>53.9485630301207</v>
      </c>
      <c r="E296" s="1">
        <f ca="1" t="shared" si="31"/>
        <v>0.328142773271859</v>
      </c>
      <c r="F296" s="1">
        <f ca="1" t="shared" si="32"/>
        <v>4.66074969936063</v>
      </c>
      <c r="G296" s="1">
        <f ca="1" t="shared" si="33"/>
        <v>37.285997594885</v>
      </c>
      <c r="H296" s="1">
        <f ca="1" t="shared" si="34"/>
        <v>16.6625654352357</v>
      </c>
      <c r="I296" s="1">
        <f ca="1" t="shared" si="35"/>
        <v>1666.25654352357</v>
      </c>
      <c r="K296" s="1">
        <f t="shared" si="86"/>
        <v>6</v>
      </c>
      <c r="L296" s="1">
        <f ca="1" t="shared" si="36"/>
        <v>0.602524704206035</v>
      </c>
      <c r="M296" s="1">
        <f ca="1" t="shared" si="37"/>
        <v>67.9797741466323</v>
      </c>
      <c r="N296" s="1">
        <f ca="1" t="shared" si="38"/>
        <v>0.976354956519014</v>
      </c>
      <c r="O296" s="1">
        <f ca="1" t="shared" si="39"/>
        <v>5.86494025115368</v>
      </c>
      <c r="P296" s="1">
        <f ca="1" t="shared" si="40"/>
        <v>52.7844622603831</v>
      </c>
      <c r="Q296" s="1">
        <f ca="1" t="shared" si="41"/>
        <v>15.1953118862491</v>
      </c>
      <c r="R296" s="1">
        <f ca="1" t="shared" si="42"/>
        <v>1519.53118862491</v>
      </c>
      <c r="T296" s="1">
        <f t="shared" si="87"/>
        <v>6</v>
      </c>
      <c r="U296" s="1">
        <f ca="1" t="shared" si="43"/>
        <v>0.00112067397161719</v>
      </c>
      <c r="V296" s="1">
        <f ca="1" t="shared" si="44"/>
        <v>51.0861579638964</v>
      </c>
      <c r="W296" s="1">
        <f ca="1" t="shared" si="45"/>
        <v>0.327775901682265</v>
      </c>
      <c r="X296" s="1">
        <f ca="1" t="shared" si="46"/>
        <v>4.95685590371297</v>
      </c>
      <c r="Y296" s="1">
        <f ca="1" t="shared" si="47"/>
        <v>49.5685590371297</v>
      </c>
      <c r="Z296" s="1">
        <f ca="1" t="shared" si="48"/>
        <v>1.51759892676672</v>
      </c>
      <c r="AA296" s="1">
        <f ca="1" t="shared" si="49"/>
        <v>151.759892676672</v>
      </c>
      <c r="AC296" s="1">
        <f t="shared" si="88"/>
        <v>6</v>
      </c>
      <c r="AD296" s="1">
        <f ca="1" t="shared" si="50"/>
        <v>0.34795333930322</v>
      </c>
      <c r="AE296" s="1">
        <f ca="1" t="shared" si="51"/>
        <v>63.8845983339741</v>
      </c>
      <c r="AF296" s="1">
        <f ca="1" t="shared" si="52"/>
        <v>0.419928400271042</v>
      </c>
      <c r="AG296" s="1">
        <f ca="1" t="shared" si="53"/>
        <v>4.96241470442251</v>
      </c>
      <c r="AH296" s="1">
        <f ca="1" t="shared" si="54"/>
        <v>54.5865617486476</v>
      </c>
      <c r="AI296" s="1">
        <f ca="1" t="shared" si="55"/>
        <v>9.29803658532644</v>
      </c>
      <c r="AJ296" s="1">
        <f ca="1" t="shared" si="56"/>
        <v>929.803658532644</v>
      </c>
      <c r="AL296" s="1">
        <f t="shared" si="89"/>
        <v>6</v>
      </c>
      <c r="AM296" s="1">
        <f ca="1" t="shared" si="57"/>
        <v>0.746836825159145</v>
      </c>
      <c r="AN296" s="1">
        <f ca="1" t="shared" si="58"/>
        <v>67.05433208525</v>
      </c>
      <c r="AO296" s="1">
        <f ca="1" t="shared" si="59"/>
        <v>0.328916212950201</v>
      </c>
      <c r="AP296" s="1">
        <f ca="1" t="shared" si="60"/>
        <v>4.63897944147224</v>
      </c>
      <c r="AQ296" s="1">
        <f ca="1" t="shared" si="61"/>
        <v>55.6677532976669</v>
      </c>
      <c r="AR296" s="1">
        <f ca="1" t="shared" si="62"/>
        <v>11.3865787875832</v>
      </c>
      <c r="AS296" s="1">
        <f ca="1" t="shared" si="63"/>
        <v>1138.65787875832</v>
      </c>
      <c r="AU296" s="1">
        <f t="shared" si="90"/>
        <v>6</v>
      </c>
      <c r="AV296" s="1">
        <f ca="1" t="shared" si="64"/>
        <v>0.81648886954632</v>
      </c>
      <c r="AW296" s="1">
        <f ca="1" t="shared" si="65"/>
        <v>68.7310474392277</v>
      </c>
      <c r="AX296" s="1">
        <f ca="1" t="shared" si="66"/>
        <v>0.966024218827397</v>
      </c>
      <c r="AY296" s="1">
        <f ca="1" t="shared" si="67"/>
        <v>5.86730536791601</v>
      </c>
      <c r="AZ296" s="1">
        <f ca="1" t="shared" si="68"/>
        <v>76.2749697829081</v>
      </c>
      <c r="BA296" s="1">
        <f ca="1" t="shared" si="69"/>
        <v>0</v>
      </c>
      <c r="BB296" s="1">
        <f ca="1" t="shared" si="70"/>
        <v>0</v>
      </c>
      <c r="BD296" s="1">
        <f t="shared" si="91"/>
        <v>6</v>
      </c>
      <c r="BE296" s="1">
        <f ca="1" t="shared" si="71"/>
        <v>0.72019432935396</v>
      </c>
      <c r="BF296" s="1">
        <f ca="1" t="shared" si="72"/>
        <v>65.1260851850961</v>
      </c>
      <c r="BG296" s="1">
        <f ca="1" t="shared" si="73"/>
        <v>0.409874198380054</v>
      </c>
      <c r="BH296" s="1">
        <f ca="1" t="shared" si="74"/>
        <v>4.89530132154544</v>
      </c>
      <c r="BI296" s="1">
        <f ca="1" t="shared" si="75"/>
        <v>68.5342185016361</v>
      </c>
      <c r="BJ296" s="1">
        <f ca="1" t="shared" si="76"/>
        <v>0</v>
      </c>
      <c r="BK296" s="1">
        <f ca="1" t="shared" si="77"/>
        <v>0</v>
      </c>
      <c r="BM296" s="1">
        <f t="shared" si="92"/>
        <v>6</v>
      </c>
      <c r="BN296" s="1">
        <f ca="1" t="shared" si="78"/>
        <v>0.529701492023291</v>
      </c>
      <c r="BO296" s="1">
        <f ca="1" t="shared" si="79"/>
        <v>61.0476940930095</v>
      </c>
      <c r="BP296" s="1">
        <f ca="1" t="shared" si="80"/>
        <v>0.754674129440702</v>
      </c>
      <c r="BQ296" s="1">
        <f ca="1" t="shared" si="81"/>
        <v>5.16904304459398</v>
      </c>
      <c r="BR296" s="1">
        <f ca="1" t="shared" si="82"/>
        <v>77.5356456689097</v>
      </c>
      <c r="BS296" s="1">
        <f ca="1" t="shared" si="83"/>
        <v>0</v>
      </c>
      <c r="BT296" s="1">
        <f ca="1" t="shared" si="84"/>
        <v>0</v>
      </c>
    </row>
    <row r="297" spans="2:72">
      <c r="B297" s="1">
        <f t="shared" si="85"/>
        <v>7</v>
      </c>
      <c r="C297" s="1">
        <f ca="1" t="shared" si="29"/>
        <v>0.0469271691458713</v>
      </c>
      <c r="D297" s="1">
        <f ca="1" t="shared" si="30"/>
        <v>54.0281498539224</v>
      </c>
      <c r="E297" s="1">
        <f ca="1" t="shared" si="31"/>
        <v>0.698055578365269</v>
      </c>
      <c r="F297" s="1">
        <f ca="1" t="shared" si="32"/>
        <v>4.64014681419917</v>
      </c>
      <c r="G297" s="1">
        <f ca="1" t="shared" si="33"/>
        <v>37.1211745135934</v>
      </c>
      <c r="H297" s="1">
        <f ca="1" t="shared" si="34"/>
        <v>16.906975340329</v>
      </c>
      <c r="I297" s="1">
        <f ca="1" t="shared" si="35"/>
        <v>1690.6975340329</v>
      </c>
      <c r="K297" s="1">
        <f t="shared" si="86"/>
        <v>7</v>
      </c>
      <c r="L297" s="1">
        <f ca="1" t="shared" si="36"/>
        <v>0.139815052521358</v>
      </c>
      <c r="M297" s="1">
        <f ca="1" t="shared" si="37"/>
        <v>58.9672463028684</v>
      </c>
      <c r="N297" s="1">
        <f ca="1" t="shared" si="38"/>
        <v>0.120765208331485</v>
      </c>
      <c r="O297" s="1">
        <f ca="1" t="shared" si="39"/>
        <v>4.30300244088477</v>
      </c>
      <c r="P297" s="1">
        <f ca="1" t="shared" si="40"/>
        <v>38.727021967963</v>
      </c>
      <c r="Q297" s="1">
        <f ca="1" t="shared" si="41"/>
        <v>20.2402243349055</v>
      </c>
      <c r="R297" s="1">
        <f ca="1" t="shared" si="42"/>
        <v>2024.02243349055</v>
      </c>
      <c r="T297" s="1">
        <f t="shared" si="87"/>
        <v>7</v>
      </c>
      <c r="U297" s="1">
        <f ca="1" t="shared" si="43"/>
        <v>0.448792031488554</v>
      </c>
      <c r="V297" s="1">
        <f ca="1" t="shared" si="44"/>
        <v>62.0226844985826</v>
      </c>
      <c r="W297" s="1">
        <f ca="1" t="shared" si="45"/>
        <v>0.081722286667516</v>
      </c>
      <c r="X297" s="1">
        <f ca="1" t="shared" si="46"/>
        <v>4.09788976381681</v>
      </c>
      <c r="Y297" s="1">
        <f ca="1" t="shared" si="47"/>
        <v>40.9788976381681</v>
      </c>
      <c r="Z297" s="1">
        <f ca="1" t="shared" si="48"/>
        <v>21.0437868604145</v>
      </c>
      <c r="AA297" s="1">
        <f ca="1" t="shared" si="49"/>
        <v>2104.37868604145</v>
      </c>
      <c r="AC297" s="1">
        <f t="shared" si="88"/>
        <v>7</v>
      </c>
      <c r="AD297" s="1">
        <f ca="1" t="shared" si="50"/>
        <v>0.0248838425280893</v>
      </c>
      <c r="AE297" s="1">
        <f ca="1" t="shared" si="51"/>
        <v>50.1739324840069</v>
      </c>
      <c r="AF297" s="1">
        <f ca="1" t="shared" si="52"/>
        <v>0.280433099198174</v>
      </c>
      <c r="AG297" s="1">
        <f ca="1" t="shared" si="53"/>
        <v>4.40939766018484</v>
      </c>
      <c r="AH297" s="1">
        <f ca="1" t="shared" si="54"/>
        <v>48.5033742620332</v>
      </c>
      <c r="AI297" s="1">
        <f ca="1" t="shared" si="55"/>
        <v>1.67055822197366</v>
      </c>
      <c r="AJ297" s="1">
        <f ca="1" t="shared" si="56"/>
        <v>167.055822197366</v>
      </c>
      <c r="AL297" s="1">
        <f t="shared" si="89"/>
        <v>7</v>
      </c>
      <c r="AM297" s="1">
        <f ca="1" t="shared" si="57"/>
        <v>0.0749711690351884</v>
      </c>
      <c r="AN297" s="1">
        <f ca="1" t="shared" si="58"/>
        <v>52.5500844265893</v>
      </c>
      <c r="AO297" s="1">
        <f ca="1" t="shared" si="59"/>
        <v>0.101747041907414</v>
      </c>
      <c r="AP297" s="1">
        <f ca="1" t="shared" si="60"/>
        <v>4.16568622989168</v>
      </c>
      <c r="AQ297" s="1">
        <f ca="1" t="shared" si="61"/>
        <v>49.9882347587001</v>
      </c>
      <c r="AR297" s="1">
        <f ca="1" t="shared" si="62"/>
        <v>2.56184966788911</v>
      </c>
      <c r="AS297" s="1">
        <f ca="1" t="shared" si="63"/>
        <v>256.184966788911</v>
      </c>
      <c r="AU297" s="1">
        <f t="shared" si="90"/>
        <v>7</v>
      </c>
      <c r="AV297" s="1">
        <f ca="1" t="shared" si="64"/>
        <v>0.328522759690193</v>
      </c>
      <c r="AW297" s="1">
        <f ca="1" t="shared" si="65"/>
        <v>64.549854593628</v>
      </c>
      <c r="AX297" s="1">
        <f ca="1" t="shared" si="66"/>
        <v>0.229059391609705</v>
      </c>
      <c r="AY297" s="1">
        <f ca="1" t="shared" si="67"/>
        <v>4.15907354692395</v>
      </c>
      <c r="AZ297" s="1">
        <f ca="1" t="shared" si="68"/>
        <v>54.0679561100113</v>
      </c>
      <c r="BA297" s="1">
        <f ca="1" t="shared" si="69"/>
        <v>10.4818984836167</v>
      </c>
      <c r="BB297" s="1">
        <f ca="1" t="shared" si="70"/>
        <v>1048.18984836167</v>
      </c>
      <c r="BD297" s="1">
        <f t="shared" si="91"/>
        <v>7</v>
      </c>
      <c r="BE297" s="1">
        <f ca="1" t="shared" si="71"/>
        <v>0.489831513328825</v>
      </c>
      <c r="BF297" s="1">
        <f ca="1" t="shared" si="72"/>
        <v>64.9966361736454</v>
      </c>
      <c r="BG297" s="1">
        <f ca="1" t="shared" si="73"/>
        <v>0.111581262070914</v>
      </c>
      <c r="BH297" s="1">
        <f ca="1" t="shared" si="74"/>
        <v>4.264272067138</v>
      </c>
      <c r="BI297" s="1">
        <f ca="1" t="shared" si="75"/>
        <v>59.699808939932</v>
      </c>
      <c r="BJ297" s="1">
        <f ca="1" t="shared" si="76"/>
        <v>5.29682723371343</v>
      </c>
      <c r="BK297" s="1">
        <f ca="1" t="shared" si="77"/>
        <v>529.682723371343</v>
      </c>
      <c r="BM297" s="1">
        <f t="shared" si="92"/>
        <v>7</v>
      </c>
      <c r="BN297" s="1">
        <f ca="1" t="shared" si="78"/>
        <v>0.268795338603303</v>
      </c>
      <c r="BO297" s="1">
        <f ca="1" t="shared" si="79"/>
        <v>62.8294051649108</v>
      </c>
      <c r="BP297" s="1">
        <f ca="1" t="shared" si="80"/>
        <v>0.441245112614329</v>
      </c>
      <c r="BQ297" s="1">
        <f ca="1" t="shared" si="81"/>
        <v>4.87584560638886</v>
      </c>
      <c r="BR297" s="1">
        <f ca="1" t="shared" si="82"/>
        <v>73.1376840958329</v>
      </c>
      <c r="BS297" s="1">
        <f ca="1" t="shared" si="83"/>
        <v>0</v>
      </c>
      <c r="BT297" s="1">
        <f ca="1" t="shared" si="84"/>
        <v>0</v>
      </c>
    </row>
    <row r="298" spans="2:72">
      <c r="B298" s="1">
        <f t="shared" si="85"/>
        <v>8</v>
      </c>
      <c r="C298" s="1">
        <f ca="1" t="shared" si="29"/>
        <v>0.0249775274439721</v>
      </c>
      <c r="D298" s="1">
        <f ca="1" t="shared" si="30"/>
        <v>51.6832591570352</v>
      </c>
      <c r="E298" s="1">
        <f ca="1" t="shared" si="31"/>
        <v>0.614969967985344</v>
      </c>
      <c r="F298" s="1">
        <f ca="1" t="shared" si="32"/>
        <v>4.83717109620999</v>
      </c>
      <c r="G298" s="1">
        <f ca="1" t="shared" si="33"/>
        <v>38.6973687696799</v>
      </c>
      <c r="H298" s="1">
        <f ca="1" t="shared" si="34"/>
        <v>12.9858903873553</v>
      </c>
      <c r="I298" s="1">
        <f ca="1" t="shared" si="35"/>
        <v>1298.58903873553</v>
      </c>
      <c r="K298" s="1">
        <f t="shared" si="86"/>
        <v>8</v>
      </c>
      <c r="L298" s="1">
        <f ca="1" t="shared" si="36"/>
        <v>0.634384701373242</v>
      </c>
      <c r="M298" s="1">
        <f ca="1" t="shared" si="37"/>
        <v>65.1763134775571</v>
      </c>
      <c r="N298" s="1">
        <f ca="1" t="shared" si="38"/>
        <v>0.0561926981652447</v>
      </c>
      <c r="O298" s="1">
        <f ca="1" t="shared" si="39"/>
        <v>4.01542627888313</v>
      </c>
      <c r="P298" s="1">
        <f ca="1" t="shared" si="40"/>
        <v>36.1388365099482</v>
      </c>
      <c r="Q298" s="1">
        <f ca="1" t="shared" si="41"/>
        <v>29.0374769676089</v>
      </c>
      <c r="R298" s="1">
        <f ca="1" t="shared" si="42"/>
        <v>2903.74769676089</v>
      </c>
      <c r="T298" s="1">
        <f t="shared" si="87"/>
        <v>8</v>
      </c>
      <c r="U298" s="1">
        <f ca="1" t="shared" si="43"/>
        <v>0.232601650644961</v>
      </c>
      <c r="V298" s="1">
        <f ca="1" t="shared" si="44"/>
        <v>57.5802767328405</v>
      </c>
      <c r="W298" s="1">
        <f ca="1" t="shared" si="45"/>
        <v>0.483772757914994</v>
      </c>
      <c r="X298" s="1">
        <f ca="1" t="shared" si="46"/>
        <v>4.71414286545383</v>
      </c>
      <c r="Y298" s="1">
        <f ca="1" t="shared" si="47"/>
        <v>47.1414286545383</v>
      </c>
      <c r="Z298" s="1">
        <f ca="1" t="shared" si="48"/>
        <v>10.4388480783022</v>
      </c>
      <c r="AA298" s="1">
        <f ca="1" t="shared" si="49"/>
        <v>1043.88480783022</v>
      </c>
      <c r="AC298" s="1">
        <f t="shared" si="88"/>
        <v>8</v>
      </c>
      <c r="AD298" s="1">
        <f ca="1" t="shared" si="50"/>
        <v>0.244999981555678</v>
      </c>
      <c r="AE298" s="1">
        <f ca="1" t="shared" si="51"/>
        <v>59.4981704393165</v>
      </c>
      <c r="AF298" s="1">
        <f ca="1" t="shared" si="52"/>
        <v>0.812037537473742</v>
      </c>
      <c r="AG298" s="1">
        <f ca="1" t="shared" si="53"/>
        <v>5.24192391954367</v>
      </c>
      <c r="AH298" s="1">
        <f ca="1" t="shared" si="54"/>
        <v>57.6611631149803</v>
      </c>
      <c r="AI298" s="1">
        <f ca="1" t="shared" si="55"/>
        <v>1.83700732433618</v>
      </c>
      <c r="AJ298" s="1">
        <f ca="1" t="shared" si="56"/>
        <v>183.700732433618</v>
      </c>
      <c r="AL298" s="1">
        <f t="shared" si="89"/>
        <v>8</v>
      </c>
      <c r="AM298" s="1">
        <f ca="1" t="shared" si="57"/>
        <v>0.592630051469937</v>
      </c>
      <c r="AN298" s="1">
        <f ca="1" t="shared" si="58"/>
        <v>69.0138740473993</v>
      </c>
      <c r="AO298" s="1">
        <f ca="1" t="shared" si="59"/>
        <v>0.80371984866531</v>
      </c>
      <c r="AP298" s="1">
        <f ca="1" t="shared" si="60"/>
        <v>5.3437207358546</v>
      </c>
      <c r="AQ298" s="1">
        <f ca="1" t="shared" si="61"/>
        <v>64.1246488302552</v>
      </c>
      <c r="AR298" s="1">
        <f ca="1" t="shared" si="62"/>
        <v>4.88922521714412</v>
      </c>
      <c r="AS298" s="1">
        <f ca="1" t="shared" si="63"/>
        <v>488.922521714412</v>
      </c>
      <c r="AU298" s="1">
        <f t="shared" si="90"/>
        <v>8</v>
      </c>
      <c r="AV298" s="1">
        <f ca="1" t="shared" si="64"/>
        <v>0.113603687299138</v>
      </c>
      <c r="AW298" s="1">
        <f ca="1" t="shared" si="65"/>
        <v>55.3906053982379</v>
      </c>
      <c r="AX298" s="1">
        <f ca="1" t="shared" si="66"/>
        <v>0.138993611000595</v>
      </c>
      <c r="AY298" s="1">
        <f ca="1" t="shared" si="67"/>
        <v>4.19847966246495</v>
      </c>
      <c r="AZ298" s="1">
        <f ca="1" t="shared" si="68"/>
        <v>54.5802356120444</v>
      </c>
      <c r="BA298" s="1">
        <f ca="1" t="shared" si="69"/>
        <v>0.81036978619349</v>
      </c>
      <c r="BB298" s="1">
        <f ca="1" t="shared" si="70"/>
        <v>81.036978619349</v>
      </c>
      <c r="BD298" s="1">
        <f t="shared" si="91"/>
        <v>8</v>
      </c>
      <c r="BE298" s="1">
        <f ca="1" t="shared" si="71"/>
        <v>0.0336392146536926</v>
      </c>
      <c r="BF298" s="1">
        <f ca="1" t="shared" si="72"/>
        <v>50.7198447838336</v>
      </c>
      <c r="BG298" s="1">
        <f ca="1" t="shared" si="73"/>
        <v>0.83586598836459</v>
      </c>
      <c r="BH298" s="1">
        <f ca="1" t="shared" si="74"/>
        <v>5.02960136865486</v>
      </c>
      <c r="BI298" s="1">
        <f ca="1" t="shared" si="75"/>
        <v>70.4144191611681</v>
      </c>
      <c r="BJ298" s="1">
        <f ca="1" t="shared" si="76"/>
        <v>0</v>
      </c>
      <c r="BK298" s="1">
        <f ca="1" t="shared" si="77"/>
        <v>0</v>
      </c>
      <c r="BM298" s="1">
        <f t="shared" si="92"/>
        <v>8</v>
      </c>
      <c r="BN298" s="1">
        <f ca="1" t="shared" si="78"/>
        <v>0.370525682502051</v>
      </c>
      <c r="BO298" s="1">
        <f ca="1" t="shared" si="79"/>
        <v>62.3770427609184</v>
      </c>
      <c r="BP298" s="1">
        <f ca="1" t="shared" si="80"/>
        <v>0.380672015438076</v>
      </c>
      <c r="BQ298" s="1">
        <f ca="1" t="shared" si="81"/>
        <v>4.72791249618804</v>
      </c>
      <c r="BR298" s="1">
        <f ca="1" t="shared" si="82"/>
        <v>70.9186874428206</v>
      </c>
      <c r="BS298" s="1">
        <f ca="1" t="shared" si="83"/>
        <v>0</v>
      </c>
      <c r="BT298" s="1">
        <f ca="1" t="shared" si="84"/>
        <v>0</v>
      </c>
    </row>
    <row r="299" spans="2:72">
      <c r="B299" s="1">
        <f t="shared" si="85"/>
        <v>9</v>
      </c>
      <c r="C299" s="1">
        <f ca="1" t="shared" si="29"/>
        <v>0.511934312132147</v>
      </c>
      <c r="D299" s="1">
        <f ca="1" t="shared" si="30"/>
        <v>64.0492345020332</v>
      </c>
      <c r="E299" s="1">
        <f ca="1" t="shared" si="31"/>
        <v>0.203753047452137</v>
      </c>
      <c r="F299" s="1">
        <f ca="1" t="shared" si="32"/>
        <v>4.40148318905089</v>
      </c>
      <c r="G299" s="1">
        <f ca="1" t="shared" si="33"/>
        <v>35.2118655124072</v>
      </c>
      <c r="H299" s="1">
        <f ca="1" t="shared" si="34"/>
        <v>28.8373689896261</v>
      </c>
      <c r="I299" s="1">
        <f ca="1" t="shared" si="35"/>
        <v>2883.73689896261</v>
      </c>
      <c r="K299" s="1">
        <f t="shared" si="86"/>
        <v>9</v>
      </c>
      <c r="L299" s="1">
        <f ca="1" t="shared" si="36"/>
        <v>0.460562108815053</v>
      </c>
      <c r="M299" s="1">
        <f ca="1" t="shared" si="37"/>
        <v>64.8299678959173</v>
      </c>
      <c r="N299" s="1">
        <f ca="1" t="shared" si="38"/>
        <v>0.402751215999249</v>
      </c>
      <c r="O299" s="1">
        <f ca="1" t="shared" si="39"/>
        <v>4.74254502408453</v>
      </c>
      <c r="P299" s="1">
        <f ca="1" t="shared" si="40"/>
        <v>42.6829052167608</v>
      </c>
      <c r="Q299" s="1">
        <f ca="1" t="shared" si="41"/>
        <v>22.1470626791566</v>
      </c>
      <c r="R299" s="1">
        <f ca="1" t="shared" si="42"/>
        <v>2214.70626791566</v>
      </c>
      <c r="T299" s="1">
        <f t="shared" si="87"/>
        <v>9</v>
      </c>
      <c r="U299" s="1">
        <f ca="1" t="shared" si="43"/>
        <v>0.601919568329246</v>
      </c>
      <c r="V299" s="1">
        <f ca="1" t="shared" si="44"/>
        <v>67.5424009334231</v>
      </c>
      <c r="W299" s="1">
        <f ca="1" t="shared" si="45"/>
        <v>0.390030725498216</v>
      </c>
      <c r="X299" s="1">
        <f ca="1" t="shared" si="46"/>
        <v>4.9223447523553</v>
      </c>
      <c r="Y299" s="1">
        <f ca="1" t="shared" si="47"/>
        <v>49.2234475235529</v>
      </c>
      <c r="Z299" s="1">
        <f ca="1" t="shared" si="48"/>
        <v>18.3189534098701</v>
      </c>
      <c r="AA299" s="1">
        <f ca="1" t="shared" si="49"/>
        <v>1831.89534098701</v>
      </c>
      <c r="AC299" s="1">
        <f t="shared" si="88"/>
        <v>9</v>
      </c>
      <c r="AD299" s="1">
        <f ca="1" t="shared" si="50"/>
        <v>0.126275943356829</v>
      </c>
      <c r="AE299" s="1">
        <f ca="1" t="shared" si="51"/>
        <v>58.2708389976124</v>
      </c>
      <c r="AF299" s="1">
        <f ca="1" t="shared" si="52"/>
        <v>0.632102678024348</v>
      </c>
      <c r="AG299" s="1">
        <f ca="1" t="shared" si="53"/>
        <v>4.67862034531455</v>
      </c>
      <c r="AH299" s="1">
        <f ca="1" t="shared" si="54"/>
        <v>51.4648237984601</v>
      </c>
      <c r="AI299" s="1">
        <f ca="1" t="shared" si="55"/>
        <v>6.80601519915234</v>
      </c>
      <c r="AJ299" s="1">
        <f ca="1" t="shared" si="56"/>
        <v>680.601519915234</v>
      </c>
      <c r="AL299" s="1">
        <f t="shared" si="89"/>
        <v>9</v>
      </c>
      <c r="AM299" s="1">
        <f ca="1" t="shared" si="57"/>
        <v>0.598147025763021</v>
      </c>
      <c r="AN299" s="1">
        <f ca="1" t="shared" si="58"/>
        <v>66.5028961437817</v>
      </c>
      <c r="AO299" s="1">
        <f ca="1" t="shared" si="59"/>
        <v>0.544259608578752</v>
      </c>
      <c r="AP299" s="1">
        <f ca="1" t="shared" si="60"/>
        <v>4.76177982850454</v>
      </c>
      <c r="AQ299" s="1">
        <f ca="1" t="shared" si="61"/>
        <v>57.1413579420544</v>
      </c>
      <c r="AR299" s="1">
        <f ca="1" t="shared" si="62"/>
        <v>9.3615382017273</v>
      </c>
      <c r="AS299" s="1">
        <f ca="1" t="shared" si="63"/>
        <v>936.15382017273</v>
      </c>
      <c r="AU299" s="1">
        <f t="shared" si="90"/>
        <v>9</v>
      </c>
      <c r="AV299" s="1">
        <f ca="1" t="shared" si="64"/>
        <v>0.468882498963002</v>
      </c>
      <c r="AW299" s="1">
        <f ca="1" t="shared" si="65"/>
        <v>62.784790424259</v>
      </c>
      <c r="AX299" s="1">
        <f ca="1" t="shared" si="66"/>
        <v>0.714682899053497</v>
      </c>
      <c r="AY299" s="1">
        <f ca="1" t="shared" si="67"/>
        <v>5.19921457893238</v>
      </c>
      <c r="AZ299" s="1">
        <f ca="1" t="shared" si="68"/>
        <v>67.5897895261209</v>
      </c>
      <c r="BA299" s="1">
        <f ca="1" t="shared" si="69"/>
        <v>0</v>
      </c>
      <c r="BB299" s="1">
        <f ca="1" t="shared" si="70"/>
        <v>0</v>
      </c>
      <c r="BD299" s="1">
        <f t="shared" si="91"/>
        <v>9</v>
      </c>
      <c r="BE299" s="1">
        <f ca="1" t="shared" si="71"/>
        <v>0.439994772311233</v>
      </c>
      <c r="BF299" s="1">
        <f ca="1" t="shared" si="72"/>
        <v>63.9969391907344</v>
      </c>
      <c r="BG299" s="1">
        <f ca="1" t="shared" si="73"/>
        <v>0.49406200427825</v>
      </c>
      <c r="BH299" s="1">
        <f ca="1" t="shared" si="74"/>
        <v>4.60012982752661</v>
      </c>
      <c r="BI299" s="1">
        <f ca="1" t="shared" si="75"/>
        <v>64.4018175853726</v>
      </c>
      <c r="BJ299" s="1">
        <f ca="1" t="shared" si="76"/>
        <v>0</v>
      </c>
      <c r="BK299" s="1">
        <f ca="1" t="shared" si="77"/>
        <v>0</v>
      </c>
      <c r="BM299" s="1">
        <f t="shared" si="92"/>
        <v>9</v>
      </c>
      <c r="BN299" s="1">
        <f ca="1" t="shared" si="78"/>
        <v>0.73809587224501</v>
      </c>
      <c r="BO299" s="1">
        <f ca="1" t="shared" si="79"/>
        <v>65.6246820887305</v>
      </c>
      <c r="BP299" s="1">
        <f ca="1" t="shared" si="80"/>
        <v>0.686486140819382</v>
      </c>
      <c r="BQ299" s="1">
        <f ca="1" t="shared" si="81"/>
        <v>4.72808770198278</v>
      </c>
      <c r="BR299" s="1">
        <f ca="1" t="shared" si="82"/>
        <v>70.9213155297417</v>
      </c>
      <c r="BS299" s="1">
        <f ca="1" t="shared" si="83"/>
        <v>0</v>
      </c>
      <c r="BT299" s="1">
        <f ca="1" t="shared" si="84"/>
        <v>0</v>
      </c>
    </row>
    <row r="300" spans="2:72">
      <c r="B300" s="1">
        <f t="shared" si="85"/>
        <v>10</v>
      </c>
      <c r="C300" s="1">
        <f ca="1" t="shared" si="29"/>
        <v>0.32259486361856</v>
      </c>
      <c r="D300" s="1">
        <f ca="1" t="shared" si="30"/>
        <v>61.4624998115827</v>
      </c>
      <c r="E300" s="1">
        <f ca="1" t="shared" si="31"/>
        <v>0.584107907060343</v>
      </c>
      <c r="F300" s="1">
        <f ca="1" t="shared" si="32"/>
        <v>4.55763474247597</v>
      </c>
      <c r="G300" s="1">
        <f ca="1" t="shared" si="33"/>
        <v>36.4610779398078</v>
      </c>
      <c r="H300" s="1">
        <f ca="1" t="shared" si="34"/>
        <v>25.001421871775</v>
      </c>
      <c r="I300" s="1">
        <f ca="1" t="shared" si="35"/>
        <v>2500.1421871775</v>
      </c>
      <c r="K300" s="1">
        <f t="shared" si="86"/>
        <v>10</v>
      </c>
      <c r="L300" s="1">
        <f ca="1" t="shared" si="36"/>
        <v>0.565653220421223</v>
      </c>
      <c r="M300" s="1">
        <f ca="1" t="shared" si="37"/>
        <v>69.7045690278961</v>
      </c>
      <c r="N300" s="1">
        <f ca="1" t="shared" si="38"/>
        <v>0.116841145470323</v>
      </c>
      <c r="O300" s="1">
        <f ca="1" t="shared" si="39"/>
        <v>4.0161417123197</v>
      </c>
      <c r="P300" s="1">
        <f ca="1" t="shared" si="40"/>
        <v>36.1452754108773</v>
      </c>
      <c r="Q300" s="1">
        <f ca="1" t="shared" si="41"/>
        <v>33.5592936170188</v>
      </c>
      <c r="R300" s="1">
        <f ca="1" t="shared" si="42"/>
        <v>3355.92936170188</v>
      </c>
      <c r="T300" s="1">
        <f t="shared" si="87"/>
        <v>10</v>
      </c>
      <c r="U300" s="1">
        <f ca="1" t="shared" si="43"/>
        <v>0.885881394643346</v>
      </c>
      <c r="V300" s="1">
        <f ca="1" t="shared" si="44"/>
        <v>69.7095760083177</v>
      </c>
      <c r="W300" s="1">
        <f ca="1" t="shared" si="45"/>
        <v>0.426818814939733</v>
      </c>
      <c r="X300" s="1">
        <f ca="1" t="shared" si="46"/>
        <v>4.72032520244598</v>
      </c>
      <c r="Y300" s="1">
        <f ca="1" t="shared" si="47"/>
        <v>47.2032520244598</v>
      </c>
      <c r="Z300" s="1">
        <f ca="1" t="shared" si="48"/>
        <v>22.5063239838578</v>
      </c>
      <c r="AA300" s="1">
        <f ca="1" t="shared" si="49"/>
        <v>2250.63239838578</v>
      </c>
      <c r="AC300" s="1">
        <f t="shared" si="88"/>
        <v>10</v>
      </c>
      <c r="AD300" s="1">
        <f ca="1" t="shared" si="50"/>
        <v>0.291615548220281</v>
      </c>
      <c r="AE300" s="1">
        <f ca="1" t="shared" si="51"/>
        <v>64.7997849086726</v>
      </c>
      <c r="AF300" s="1">
        <f ca="1" t="shared" si="52"/>
        <v>0.458855079259668</v>
      </c>
      <c r="AG300" s="1">
        <f ca="1" t="shared" si="53"/>
        <v>4.68513686168432</v>
      </c>
      <c r="AH300" s="1">
        <f ca="1" t="shared" si="54"/>
        <v>51.5365054785276</v>
      </c>
      <c r="AI300" s="1">
        <f ca="1" t="shared" si="55"/>
        <v>13.2632794301451</v>
      </c>
      <c r="AJ300" s="1">
        <f ca="1" t="shared" si="56"/>
        <v>1326.32794301451</v>
      </c>
      <c r="AL300" s="1">
        <f t="shared" si="89"/>
        <v>10</v>
      </c>
      <c r="AM300" s="1">
        <f ca="1" t="shared" si="57"/>
        <v>0.91509836723281</v>
      </c>
      <c r="AN300" s="1">
        <f ca="1" t="shared" si="58"/>
        <v>77.8182297638775</v>
      </c>
      <c r="AO300" s="1">
        <f ca="1" t="shared" si="59"/>
        <v>0.252443920295805</v>
      </c>
      <c r="AP300" s="1">
        <f ca="1" t="shared" si="60"/>
        <v>4.0054359081278</v>
      </c>
      <c r="AQ300" s="1">
        <f ca="1" t="shared" si="61"/>
        <v>48.0652308975335</v>
      </c>
      <c r="AR300" s="1">
        <f ca="1" t="shared" si="62"/>
        <v>29.752998866344</v>
      </c>
      <c r="AS300" s="1">
        <f ca="1" t="shared" si="63"/>
        <v>2975.2998866344</v>
      </c>
      <c r="AU300" s="1">
        <f t="shared" si="90"/>
        <v>10</v>
      </c>
      <c r="AV300" s="1">
        <f ca="1" t="shared" si="64"/>
        <v>0.0856208524130593</v>
      </c>
      <c r="AW300" s="1">
        <f ca="1" t="shared" si="65"/>
        <v>52.0421726821168</v>
      </c>
      <c r="AX300" s="1">
        <f ca="1" t="shared" si="66"/>
        <v>0.630759377816613</v>
      </c>
      <c r="AY300" s="1">
        <f ca="1" t="shared" si="67"/>
        <v>4.77402275301217</v>
      </c>
      <c r="AZ300" s="1">
        <f ca="1" t="shared" si="68"/>
        <v>62.0622957891582</v>
      </c>
      <c r="BA300" s="1">
        <f ca="1" t="shared" si="69"/>
        <v>0</v>
      </c>
      <c r="BB300" s="1">
        <f ca="1" t="shared" si="70"/>
        <v>0</v>
      </c>
      <c r="BD300" s="1">
        <f t="shared" si="91"/>
        <v>10</v>
      </c>
      <c r="BE300" s="1">
        <f ca="1" t="shared" si="71"/>
        <v>0.54883300112985</v>
      </c>
      <c r="BF300" s="1">
        <f ca="1" t="shared" si="72"/>
        <v>64.170391523498</v>
      </c>
      <c r="BG300" s="1">
        <f ca="1" t="shared" si="73"/>
        <v>0.538912337282017</v>
      </c>
      <c r="BH300" s="1">
        <f ca="1" t="shared" si="74"/>
        <v>4.86123747188729</v>
      </c>
      <c r="BI300" s="1">
        <f ca="1" t="shared" si="75"/>
        <v>68.057324606422</v>
      </c>
      <c r="BJ300" s="1">
        <f ca="1" t="shared" si="76"/>
        <v>0</v>
      </c>
      <c r="BK300" s="1">
        <f ca="1" t="shared" si="77"/>
        <v>0</v>
      </c>
      <c r="BM300" s="1">
        <f t="shared" si="92"/>
        <v>10</v>
      </c>
      <c r="BN300" s="1">
        <f ca="1" t="shared" si="78"/>
        <v>0.688472085020049</v>
      </c>
      <c r="BO300" s="1">
        <f ca="1" t="shared" si="79"/>
        <v>67.9546562100601</v>
      </c>
      <c r="BP300" s="1">
        <f ca="1" t="shared" si="80"/>
        <v>0.804910030937809</v>
      </c>
      <c r="BQ300" s="1">
        <f ca="1" t="shared" si="81"/>
        <v>5.35718304663774</v>
      </c>
      <c r="BR300" s="1">
        <f ca="1" t="shared" si="82"/>
        <v>80.3577456995661</v>
      </c>
      <c r="BS300" s="1">
        <f ca="1" t="shared" si="83"/>
        <v>0</v>
      </c>
      <c r="BT300" s="1">
        <f ca="1" t="shared" si="84"/>
        <v>0</v>
      </c>
    </row>
    <row r="301" spans="2:72">
      <c r="B301" s="1">
        <f t="shared" si="85"/>
        <v>11</v>
      </c>
      <c r="C301" s="1">
        <f ca="1" t="shared" si="29"/>
        <v>0.849348854395023</v>
      </c>
      <c r="D301" s="1">
        <f ca="1" t="shared" si="30"/>
        <v>66.0796705528809</v>
      </c>
      <c r="E301" s="1">
        <f ca="1" t="shared" si="31"/>
        <v>0.102348190755371</v>
      </c>
      <c r="F301" s="1">
        <f ca="1" t="shared" si="32"/>
        <v>4.00188034417716</v>
      </c>
      <c r="G301" s="1">
        <f ca="1" t="shared" si="33"/>
        <v>32.0150427534172</v>
      </c>
      <c r="H301" s="1">
        <f ca="1" t="shared" si="34"/>
        <v>34.0646277994637</v>
      </c>
      <c r="I301" s="1">
        <f ca="1" t="shared" si="35"/>
        <v>3406.46277994637</v>
      </c>
      <c r="K301" s="1">
        <f t="shared" si="86"/>
        <v>11</v>
      </c>
      <c r="L301" s="1">
        <f ca="1" t="shared" si="36"/>
        <v>0.878123775846769</v>
      </c>
      <c r="M301" s="1">
        <f ca="1" t="shared" si="37"/>
        <v>66.0357564501201</v>
      </c>
      <c r="N301" s="1">
        <f ca="1" t="shared" si="38"/>
        <v>0.787472634081104</v>
      </c>
      <c r="O301" s="1">
        <f ca="1" t="shared" si="39"/>
        <v>5.10946940686916</v>
      </c>
      <c r="P301" s="1">
        <f ca="1" t="shared" si="40"/>
        <v>45.9852246618224</v>
      </c>
      <c r="Q301" s="1">
        <f ca="1" t="shared" si="41"/>
        <v>20.0505317882977</v>
      </c>
      <c r="R301" s="1">
        <f ca="1" t="shared" si="42"/>
        <v>2005.05317882977</v>
      </c>
      <c r="T301" s="1">
        <f t="shared" si="87"/>
        <v>11</v>
      </c>
      <c r="U301" s="1">
        <f ca="1" t="shared" si="43"/>
        <v>0.467416616086887</v>
      </c>
      <c r="V301" s="1">
        <f ca="1" t="shared" si="44"/>
        <v>64.641346926008</v>
      </c>
      <c r="W301" s="1">
        <f ca="1" t="shared" si="45"/>
        <v>0.763137391779992</v>
      </c>
      <c r="X301" s="1">
        <f ca="1" t="shared" si="46"/>
        <v>5.41273100427234</v>
      </c>
      <c r="Y301" s="1">
        <f ca="1" t="shared" si="47"/>
        <v>54.1273100427234</v>
      </c>
      <c r="Z301" s="1">
        <f ca="1" t="shared" si="48"/>
        <v>10.5140368832846</v>
      </c>
      <c r="AA301" s="1">
        <f ca="1" t="shared" si="49"/>
        <v>1051.40368832846</v>
      </c>
      <c r="AC301" s="1">
        <f t="shared" si="88"/>
        <v>11</v>
      </c>
      <c r="AD301" s="1">
        <f ca="1" t="shared" si="50"/>
        <v>0.911119812907087</v>
      </c>
      <c r="AE301" s="1">
        <f ca="1" t="shared" si="51"/>
        <v>79.6694433303271</v>
      </c>
      <c r="AF301" s="1">
        <f ca="1" t="shared" si="52"/>
        <v>0.859813119060342</v>
      </c>
      <c r="AG301" s="1">
        <f ca="1" t="shared" si="53"/>
        <v>5.0729188810383</v>
      </c>
      <c r="AH301" s="1">
        <f ca="1" t="shared" si="54"/>
        <v>55.8021076914213</v>
      </c>
      <c r="AI301" s="1">
        <f ca="1" t="shared" si="55"/>
        <v>23.8673356389058</v>
      </c>
      <c r="AJ301" s="1">
        <f ca="1" t="shared" si="56"/>
        <v>2386.73356389058</v>
      </c>
      <c r="AL301" s="1">
        <f t="shared" si="89"/>
        <v>11</v>
      </c>
      <c r="AM301" s="1">
        <f ca="1" t="shared" si="57"/>
        <v>0.386427613171924</v>
      </c>
      <c r="AN301" s="1">
        <f ca="1" t="shared" si="58"/>
        <v>62.0755491703175</v>
      </c>
      <c r="AO301" s="1">
        <f ca="1" t="shared" si="59"/>
        <v>0.385962835924119</v>
      </c>
      <c r="AP301" s="1">
        <f ca="1" t="shared" si="60"/>
        <v>4.95541530032177</v>
      </c>
      <c r="AQ301" s="1">
        <f ca="1" t="shared" si="61"/>
        <v>59.4649836038612</v>
      </c>
      <c r="AR301" s="1">
        <f ca="1" t="shared" si="62"/>
        <v>2.61056556645634</v>
      </c>
      <c r="AS301" s="1">
        <f ca="1" t="shared" si="63"/>
        <v>261.056556645634</v>
      </c>
      <c r="AU301" s="1">
        <f t="shared" si="90"/>
        <v>11</v>
      </c>
      <c r="AV301" s="1">
        <f ca="1" t="shared" si="64"/>
        <v>0.655449372149818</v>
      </c>
      <c r="AW301" s="1">
        <f ca="1" t="shared" si="65"/>
        <v>68.1627562360611</v>
      </c>
      <c r="AX301" s="1">
        <f ca="1" t="shared" si="66"/>
        <v>0.456165292704144</v>
      </c>
      <c r="AY301" s="1">
        <f ca="1" t="shared" si="67"/>
        <v>4.5097685042696</v>
      </c>
      <c r="AZ301" s="1">
        <f ca="1" t="shared" si="68"/>
        <v>58.6269905555048</v>
      </c>
      <c r="BA301" s="1">
        <f ca="1" t="shared" si="69"/>
        <v>9.53576568055627</v>
      </c>
      <c r="BB301" s="1">
        <f ca="1" t="shared" si="70"/>
        <v>953.576568055627</v>
      </c>
      <c r="BD301" s="1">
        <f t="shared" si="91"/>
        <v>11</v>
      </c>
      <c r="BE301" s="1">
        <f ca="1" t="shared" si="71"/>
        <v>0.638441974087401</v>
      </c>
      <c r="BF301" s="1">
        <f ca="1" t="shared" si="72"/>
        <v>68.1321521578109</v>
      </c>
      <c r="BG301" s="1">
        <f ca="1" t="shared" si="73"/>
        <v>0.124517893959579</v>
      </c>
      <c r="BH301" s="1">
        <f ca="1" t="shared" si="74"/>
        <v>4.30699771734966</v>
      </c>
      <c r="BI301" s="1">
        <f ca="1" t="shared" si="75"/>
        <v>60.2979680428952</v>
      </c>
      <c r="BJ301" s="1">
        <f ca="1" t="shared" si="76"/>
        <v>7.83418411491564</v>
      </c>
      <c r="BK301" s="1">
        <f ca="1" t="shared" si="77"/>
        <v>783.418411491564</v>
      </c>
      <c r="BM301" s="1">
        <f t="shared" si="92"/>
        <v>11</v>
      </c>
      <c r="BN301" s="1">
        <f ca="1" t="shared" si="78"/>
        <v>0.982489416419278</v>
      </c>
      <c r="BO301" s="1">
        <f ca="1" t="shared" si="79"/>
        <v>81.1261827561322</v>
      </c>
      <c r="BP301" s="1">
        <f ca="1" t="shared" si="80"/>
        <v>0.824617391083609</v>
      </c>
      <c r="BQ301" s="1">
        <f ca="1" t="shared" si="81"/>
        <v>5.21847249028978</v>
      </c>
      <c r="BR301" s="1">
        <f ca="1" t="shared" si="82"/>
        <v>78.2770873543467</v>
      </c>
      <c r="BS301" s="1">
        <f ca="1" t="shared" si="83"/>
        <v>2.84909540178548</v>
      </c>
      <c r="BT301" s="1">
        <f ca="1" t="shared" si="84"/>
        <v>284.909540178548</v>
      </c>
    </row>
    <row r="302" spans="2:72">
      <c r="B302" s="1">
        <f t="shared" si="85"/>
        <v>12</v>
      </c>
      <c r="C302" s="1">
        <f ca="1" t="shared" si="29"/>
        <v>0.190565256067521</v>
      </c>
      <c r="D302" s="1">
        <f ca="1" t="shared" si="30"/>
        <v>55.9707177820034</v>
      </c>
      <c r="E302" s="1">
        <f ca="1" t="shared" si="31"/>
        <v>0.0621799545979063</v>
      </c>
      <c r="F302" s="1">
        <f ca="1" t="shared" si="32"/>
        <v>4.27805233302104</v>
      </c>
      <c r="G302" s="1">
        <f ca="1" t="shared" si="33"/>
        <v>34.2244186641683</v>
      </c>
      <c r="H302" s="1">
        <f ca="1" t="shared" si="34"/>
        <v>21.7462991178351</v>
      </c>
      <c r="I302" s="1">
        <f ca="1" t="shared" si="35"/>
        <v>2174.62991178351</v>
      </c>
      <c r="K302" s="1">
        <f t="shared" si="86"/>
        <v>12</v>
      </c>
      <c r="L302" s="1">
        <f ca="1" t="shared" si="36"/>
        <v>0.138471530864312</v>
      </c>
      <c r="M302" s="1">
        <f ca="1" t="shared" si="37"/>
        <v>58.8487665634517</v>
      </c>
      <c r="N302" s="1">
        <f ca="1" t="shared" si="38"/>
        <v>0.467453777488824</v>
      </c>
      <c r="O302" s="1">
        <f ca="1" t="shared" si="39"/>
        <v>4.9049791247557</v>
      </c>
      <c r="P302" s="1">
        <f ca="1" t="shared" si="40"/>
        <v>44.1448121228013</v>
      </c>
      <c r="Q302" s="1">
        <f ca="1" t="shared" si="41"/>
        <v>14.7039544406504</v>
      </c>
      <c r="R302" s="1">
        <f ca="1" t="shared" si="42"/>
        <v>1470.39544406504</v>
      </c>
      <c r="T302" s="1">
        <f t="shared" si="87"/>
        <v>12</v>
      </c>
      <c r="U302" s="1">
        <f ca="1" t="shared" si="43"/>
        <v>0.635015039730089</v>
      </c>
      <c r="V302" s="1">
        <f ca="1" t="shared" si="44"/>
        <v>67.4167959097006</v>
      </c>
      <c r="W302" s="1">
        <f ca="1" t="shared" si="45"/>
        <v>0.424170702503111</v>
      </c>
      <c r="X302" s="1">
        <f ca="1" t="shared" si="46"/>
        <v>4.75095555554562</v>
      </c>
      <c r="Y302" s="1">
        <f ca="1" t="shared" si="47"/>
        <v>47.5095555554562</v>
      </c>
      <c r="Z302" s="1">
        <f ca="1" t="shared" si="48"/>
        <v>19.9072403542443</v>
      </c>
      <c r="AA302" s="1">
        <f ca="1" t="shared" si="49"/>
        <v>1990.72403542443</v>
      </c>
      <c r="AC302" s="1">
        <f t="shared" si="88"/>
        <v>12</v>
      </c>
      <c r="AD302" s="1">
        <f ca="1" t="shared" si="50"/>
        <v>0.0206079122799891</v>
      </c>
      <c r="AE302" s="1">
        <f ca="1" t="shared" si="51"/>
        <v>51.6736728286524</v>
      </c>
      <c r="AF302" s="1">
        <f ca="1" t="shared" si="52"/>
        <v>0.650786986947351</v>
      </c>
      <c r="AG302" s="1">
        <f ca="1" t="shared" si="53"/>
        <v>4.83299335688695</v>
      </c>
      <c r="AH302" s="1">
        <f ca="1" t="shared" si="54"/>
        <v>53.1629269257565</v>
      </c>
      <c r="AI302" s="1">
        <f ca="1" t="shared" si="55"/>
        <v>0</v>
      </c>
      <c r="AJ302" s="1">
        <f ca="1" t="shared" si="56"/>
        <v>0</v>
      </c>
      <c r="AL302" s="1">
        <f t="shared" si="89"/>
        <v>12</v>
      </c>
      <c r="AM302" s="1">
        <f ca="1" t="shared" si="57"/>
        <v>0.550406334801463</v>
      </c>
      <c r="AN302" s="1">
        <f ca="1" t="shared" si="58"/>
        <v>67.868463745036</v>
      </c>
      <c r="AO302" s="1">
        <f ca="1" t="shared" si="59"/>
        <v>0.354046019839617</v>
      </c>
      <c r="AP302" s="1">
        <f ca="1" t="shared" si="60"/>
        <v>4.57739670542386</v>
      </c>
      <c r="AQ302" s="1">
        <f ca="1" t="shared" si="61"/>
        <v>54.9287604650863</v>
      </c>
      <c r="AR302" s="1">
        <f ca="1" t="shared" si="62"/>
        <v>12.9397032799497</v>
      </c>
      <c r="AS302" s="1">
        <f ca="1" t="shared" si="63"/>
        <v>1293.97032799497</v>
      </c>
      <c r="AU302" s="1">
        <f t="shared" si="90"/>
        <v>12</v>
      </c>
      <c r="AV302" s="1">
        <f ca="1" t="shared" si="64"/>
        <v>0.18894125018795</v>
      </c>
      <c r="AW302" s="1">
        <f ca="1" t="shared" si="65"/>
        <v>55.9453450035229</v>
      </c>
      <c r="AX302" s="1">
        <f ca="1" t="shared" si="66"/>
        <v>0.188712666353676</v>
      </c>
      <c r="AY302" s="1">
        <f ca="1" t="shared" si="67"/>
        <v>4.11426511795051</v>
      </c>
      <c r="AZ302" s="1">
        <f ca="1" t="shared" si="68"/>
        <v>53.4854465333566</v>
      </c>
      <c r="BA302" s="1">
        <f ca="1" t="shared" si="69"/>
        <v>2.45989847016622</v>
      </c>
      <c r="BB302" s="1">
        <f ca="1" t="shared" si="70"/>
        <v>245.989847016622</v>
      </c>
      <c r="BD302" s="1">
        <f t="shared" si="91"/>
        <v>12</v>
      </c>
      <c r="BE302" s="1">
        <f ca="1" t="shared" si="71"/>
        <v>0.375857409357838</v>
      </c>
      <c r="BF302" s="1">
        <f ca="1" t="shared" si="72"/>
        <v>62.089375810994</v>
      </c>
      <c r="BG302" s="1">
        <f ca="1" t="shared" si="73"/>
        <v>0.99925717492585</v>
      </c>
      <c r="BH302" s="1">
        <f ca="1" t="shared" si="74"/>
        <v>5.84680800637559</v>
      </c>
      <c r="BI302" s="1">
        <f ca="1" t="shared" si="75"/>
        <v>81.8553120892582</v>
      </c>
      <c r="BJ302" s="1">
        <f ca="1" t="shared" si="76"/>
        <v>0</v>
      </c>
      <c r="BK302" s="1">
        <f ca="1" t="shared" si="77"/>
        <v>0</v>
      </c>
      <c r="BM302" s="1">
        <f t="shared" si="92"/>
        <v>12</v>
      </c>
      <c r="BN302" s="1">
        <f ca="1" t="shared" si="78"/>
        <v>0.816473812427364</v>
      </c>
      <c r="BO302" s="1">
        <f ca="1" t="shared" si="79"/>
        <v>68.5077186907685</v>
      </c>
      <c r="BP302" s="1">
        <f ca="1" t="shared" si="80"/>
        <v>0.288151983988384</v>
      </c>
      <c r="BQ302" s="1">
        <f ca="1" t="shared" si="81"/>
        <v>4.31104056646455</v>
      </c>
      <c r="BR302" s="1">
        <f ca="1" t="shared" si="82"/>
        <v>64.6656084969682</v>
      </c>
      <c r="BS302" s="1">
        <f ca="1" t="shared" si="83"/>
        <v>3.84211019380024</v>
      </c>
      <c r="BT302" s="1">
        <f ca="1" t="shared" si="84"/>
        <v>384.211019380024</v>
      </c>
    </row>
    <row r="303" spans="2:72">
      <c r="B303" s="1">
        <f t="shared" si="85"/>
        <v>13</v>
      </c>
      <c r="C303" s="1">
        <f ca="1" t="shared" si="29"/>
        <v>0.678251152668273</v>
      </c>
      <c r="D303" s="1">
        <f ca="1" t="shared" si="30"/>
        <v>65.3192153898502</v>
      </c>
      <c r="E303" s="1">
        <f ca="1" t="shared" si="31"/>
        <v>0.2548256089573</v>
      </c>
      <c r="F303" s="1">
        <f ca="1" t="shared" si="32"/>
        <v>4.14293501247418</v>
      </c>
      <c r="G303" s="1">
        <f ca="1" t="shared" si="33"/>
        <v>33.1434800997935</v>
      </c>
      <c r="H303" s="1">
        <f ca="1" t="shared" si="34"/>
        <v>32.1757352900568</v>
      </c>
      <c r="I303" s="1">
        <f ca="1" t="shared" si="35"/>
        <v>3217.57352900568</v>
      </c>
      <c r="K303" s="1">
        <f t="shared" si="86"/>
        <v>13</v>
      </c>
      <c r="L303" s="1">
        <f ca="1" t="shared" si="36"/>
        <v>0.0969013577606976</v>
      </c>
      <c r="M303" s="1">
        <f ca="1" t="shared" si="37"/>
        <v>50.6562212843905</v>
      </c>
      <c r="N303" s="1">
        <f ca="1" t="shared" si="38"/>
        <v>0.0883115187176851</v>
      </c>
      <c r="O303" s="1">
        <f ca="1" t="shared" si="39"/>
        <v>4.45107714523811</v>
      </c>
      <c r="P303" s="1">
        <f ca="1" t="shared" si="40"/>
        <v>40.059694307143</v>
      </c>
      <c r="Q303" s="1">
        <f ca="1" t="shared" si="41"/>
        <v>10.5965269772476</v>
      </c>
      <c r="R303" s="1">
        <f ca="1" t="shared" si="42"/>
        <v>1059.65269772476</v>
      </c>
      <c r="T303" s="1">
        <f t="shared" si="87"/>
        <v>13</v>
      </c>
      <c r="U303" s="1">
        <f ca="1" t="shared" si="43"/>
        <v>0.24255426207854</v>
      </c>
      <c r="V303" s="1">
        <f ca="1" t="shared" si="44"/>
        <v>57.6114893029135</v>
      </c>
      <c r="W303" s="1">
        <f ca="1" t="shared" si="45"/>
        <v>0.606077652312535</v>
      </c>
      <c r="X303" s="1">
        <f ca="1" t="shared" si="46"/>
        <v>4.85795344726963</v>
      </c>
      <c r="Y303" s="1">
        <f ca="1" t="shared" si="47"/>
        <v>48.5795344726963</v>
      </c>
      <c r="Z303" s="1">
        <f ca="1" t="shared" si="48"/>
        <v>9.03195483021718</v>
      </c>
      <c r="AA303" s="1">
        <f ca="1" t="shared" si="49"/>
        <v>903.195483021718</v>
      </c>
      <c r="AC303" s="1">
        <f t="shared" si="88"/>
        <v>13</v>
      </c>
      <c r="AD303" s="1">
        <f ca="1" t="shared" si="50"/>
        <v>0.880608359007968</v>
      </c>
      <c r="AE303" s="1">
        <f ca="1" t="shared" si="51"/>
        <v>65.4998991995507</v>
      </c>
      <c r="AF303" s="1">
        <f ca="1" t="shared" si="52"/>
        <v>0.413124491563036</v>
      </c>
      <c r="AG303" s="1">
        <f ca="1" t="shared" si="53"/>
        <v>4.83482087441282</v>
      </c>
      <c r="AH303" s="1">
        <f ca="1" t="shared" si="54"/>
        <v>53.1830296185411</v>
      </c>
      <c r="AI303" s="1">
        <f ca="1" t="shared" si="55"/>
        <v>12.3168695810096</v>
      </c>
      <c r="AJ303" s="1">
        <f ca="1" t="shared" si="56"/>
        <v>1231.68695810096</v>
      </c>
      <c r="AL303" s="1">
        <f t="shared" si="89"/>
        <v>13</v>
      </c>
      <c r="AM303" s="1">
        <f ca="1" t="shared" si="57"/>
        <v>0.145536215840576</v>
      </c>
      <c r="AN303" s="1">
        <f ca="1" t="shared" si="58"/>
        <v>59.1619654097416</v>
      </c>
      <c r="AO303" s="1">
        <f ca="1" t="shared" si="59"/>
        <v>0.13272912562892</v>
      </c>
      <c r="AP303" s="1">
        <f ca="1" t="shared" si="60"/>
        <v>4.14404098606946</v>
      </c>
      <c r="AQ303" s="1">
        <f ca="1" t="shared" si="61"/>
        <v>49.7284918328336</v>
      </c>
      <c r="AR303" s="1">
        <f ca="1" t="shared" si="62"/>
        <v>9.433473576908</v>
      </c>
      <c r="AS303" s="1">
        <f ca="1" t="shared" si="63"/>
        <v>943.3473576908</v>
      </c>
      <c r="AU303" s="1">
        <f t="shared" si="90"/>
        <v>13</v>
      </c>
      <c r="AV303" s="1">
        <f ca="1" t="shared" si="64"/>
        <v>0.127918277547175</v>
      </c>
      <c r="AW303" s="1">
        <f ca="1" t="shared" si="65"/>
        <v>59.1648927230163</v>
      </c>
      <c r="AX303" s="1">
        <f ca="1" t="shared" si="66"/>
        <v>0.305742341223858</v>
      </c>
      <c r="AY303" s="1">
        <f ca="1" t="shared" si="67"/>
        <v>4.95203441788496</v>
      </c>
      <c r="AZ303" s="1">
        <f ca="1" t="shared" si="68"/>
        <v>64.3764474325044</v>
      </c>
      <c r="BA303" s="1">
        <f ca="1" t="shared" si="69"/>
        <v>0</v>
      </c>
      <c r="BB303" s="1">
        <f ca="1" t="shared" si="70"/>
        <v>0</v>
      </c>
      <c r="BD303" s="1">
        <f t="shared" si="91"/>
        <v>13</v>
      </c>
      <c r="BE303" s="1">
        <f ca="1" t="shared" si="71"/>
        <v>0.78217767737358</v>
      </c>
      <c r="BF303" s="1">
        <f ca="1" t="shared" si="72"/>
        <v>69.0394090538511</v>
      </c>
      <c r="BG303" s="1">
        <f ca="1" t="shared" si="73"/>
        <v>0.0642432466430221</v>
      </c>
      <c r="BH303" s="1">
        <f ca="1" t="shared" si="74"/>
        <v>4.01199904854264</v>
      </c>
      <c r="BI303" s="1">
        <f ca="1" t="shared" si="75"/>
        <v>56.167986679597</v>
      </c>
      <c r="BJ303" s="1">
        <f ca="1" t="shared" si="76"/>
        <v>12.871422374254</v>
      </c>
      <c r="BK303" s="1">
        <f ca="1" t="shared" si="77"/>
        <v>1287.1422374254</v>
      </c>
      <c r="BM303" s="1">
        <f t="shared" si="92"/>
        <v>13</v>
      </c>
      <c r="BN303" s="1">
        <f ca="1" t="shared" si="78"/>
        <v>0.267309542312978</v>
      </c>
      <c r="BO303" s="1">
        <f ca="1" t="shared" si="79"/>
        <v>62.4660133216169</v>
      </c>
      <c r="BP303" s="1">
        <f ca="1" t="shared" si="80"/>
        <v>0.718062786650041</v>
      </c>
      <c r="BQ303" s="1">
        <f ca="1" t="shared" si="81"/>
        <v>5.2942836331668</v>
      </c>
      <c r="BR303" s="1">
        <f ca="1" t="shared" si="82"/>
        <v>79.414254497502</v>
      </c>
      <c r="BS303" s="1">
        <f ca="1" t="shared" si="83"/>
        <v>0</v>
      </c>
      <c r="BT303" s="1">
        <f ca="1" t="shared" si="84"/>
        <v>0</v>
      </c>
    </row>
    <row r="304" spans="2:72">
      <c r="B304" s="1">
        <f t="shared" si="85"/>
        <v>14</v>
      </c>
      <c r="C304" s="1">
        <f ca="1" t="shared" si="29"/>
        <v>0.117775192013553</v>
      </c>
      <c r="D304" s="1">
        <f ca="1" t="shared" si="30"/>
        <v>58.3658221115433</v>
      </c>
      <c r="E304" s="1">
        <f ca="1" t="shared" si="31"/>
        <v>0.449319625369869</v>
      </c>
      <c r="F304" s="1">
        <f ca="1" t="shared" si="32"/>
        <v>4.94334024622431</v>
      </c>
      <c r="G304" s="1">
        <f ca="1" t="shared" si="33"/>
        <v>39.5467219697945</v>
      </c>
      <c r="H304" s="1">
        <f ca="1" t="shared" si="34"/>
        <v>18.8191001417489</v>
      </c>
      <c r="I304" s="1">
        <f ca="1" t="shared" si="35"/>
        <v>1881.91001417489</v>
      </c>
      <c r="K304" s="1">
        <f t="shared" si="86"/>
        <v>14</v>
      </c>
      <c r="L304" s="1">
        <f ca="1" t="shared" si="36"/>
        <v>0.53942127487455</v>
      </c>
      <c r="M304" s="1">
        <f ca="1" t="shared" si="37"/>
        <v>63.2177909953486</v>
      </c>
      <c r="N304" s="1">
        <f ca="1" t="shared" si="38"/>
        <v>0.467508557525088</v>
      </c>
      <c r="O304" s="1">
        <f ca="1" t="shared" si="39"/>
        <v>4.71772944021282</v>
      </c>
      <c r="P304" s="1">
        <f ca="1" t="shared" si="40"/>
        <v>42.4595649619153</v>
      </c>
      <c r="Q304" s="1">
        <f ca="1" t="shared" si="41"/>
        <v>20.7582260334333</v>
      </c>
      <c r="R304" s="1">
        <f ca="1" t="shared" si="42"/>
        <v>2075.82260334333</v>
      </c>
      <c r="T304" s="1">
        <f t="shared" si="87"/>
        <v>14</v>
      </c>
      <c r="U304" s="1">
        <f ca="1" t="shared" si="43"/>
        <v>0.0637492211854063</v>
      </c>
      <c r="V304" s="1">
        <f ca="1" t="shared" si="44"/>
        <v>52.3542030607978</v>
      </c>
      <c r="W304" s="1">
        <f ca="1" t="shared" si="45"/>
        <v>0.0618293699638524</v>
      </c>
      <c r="X304" s="1">
        <f ca="1" t="shared" si="46"/>
        <v>4.33494969263724</v>
      </c>
      <c r="Y304" s="1">
        <f ca="1" t="shared" si="47"/>
        <v>43.3494969263724</v>
      </c>
      <c r="Z304" s="1">
        <f ca="1" t="shared" si="48"/>
        <v>9.00470613442543</v>
      </c>
      <c r="AA304" s="1">
        <f ca="1" t="shared" si="49"/>
        <v>900.470613442543</v>
      </c>
      <c r="AC304" s="1">
        <f t="shared" si="88"/>
        <v>14</v>
      </c>
      <c r="AD304" s="1">
        <f ca="1" t="shared" si="50"/>
        <v>0.177883692087893</v>
      </c>
      <c r="AE304" s="1">
        <f ca="1" t="shared" si="51"/>
        <v>56.1982055661919</v>
      </c>
      <c r="AF304" s="1">
        <f ca="1" t="shared" si="52"/>
        <v>0.295656551352563</v>
      </c>
      <c r="AG304" s="1">
        <f ca="1" t="shared" si="53"/>
        <v>4.13552159576676</v>
      </c>
      <c r="AH304" s="1">
        <f ca="1" t="shared" si="54"/>
        <v>45.4907375534343</v>
      </c>
      <c r="AI304" s="1">
        <f ca="1" t="shared" si="55"/>
        <v>10.7074680127576</v>
      </c>
      <c r="AJ304" s="1">
        <f ca="1" t="shared" si="56"/>
        <v>1070.74680127576</v>
      </c>
      <c r="AL304" s="1">
        <f t="shared" si="89"/>
        <v>14</v>
      </c>
      <c r="AM304" s="1">
        <f ca="1" t="shared" si="57"/>
        <v>0.262660076494732</v>
      </c>
      <c r="AN304" s="1">
        <f ca="1" t="shared" si="58"/>
        <v>61.5357809273457</v>
      </c>
      <c r="AO304" s="1">
        <f ca="1" t="shared" si="59"/>
        <v>0.38639589541752</v>
      </c>
      <c r="AP304" s="1">
        <f ca="1" t="shared" si="60"/>
        <v>4.68024277976607</v>
      </c>
      <c r="AQ304" s="1">
        <f ca="1" t="shared" si="61"/>
        <v>56.1629133571928</v>
      </c>
      <c r="AR304" s="1">
        <f ca="1" t="shared" si="62"/>
        <v>5.37286757015293</v>
      </c>
      <c r="AS304" s="1">
        <f ca="1" t="shared" si="63"/>
        <v>537.286757015293</v>
      </c>
      <c r="AU304" s="1">
        <f t="shared" si="90"/>
        <v>14</v>
      </c>
      <c r="AV304" s="1">
        <f ca="1" t="shared" si="64"/>
        <v>0.403868671573328</v>
      </c>
      <c r="AW304" s="1">
        <f ca="1" t="shared" si="65"/>
        <v>64.7649011556972</v>
      </c>
      <c r="AX304" s="1">
        <f ca="1" t="shared" si="66"/>
        <v>0.809212663764738</v>
      </c>
      <c r="AY304" s="1">
        <f ca="1" t="shared" si="67"/>
        <v>5.0040311736646</v>
      </c>
      <c r="AZ304" s="1">
        <f ca="1" t="shared" si="68"/>
        <v>65.0524052576397</v>
      </c>
      <c r="BA304" s="1">
        <f ca="1" t="shared" si="69"/>
        <v>0</v>
      </c>
      <c r="BB304" s="1">
        <f ca="1" t="shared" si="70"/>
        <v>0</v>
      </c>
      <c r="BD304" s="1">
        <f t="shared" si="91"/>
        <v>14</v>
      </c>
      <c r="BE304" s="1">
        <f ca="1" t="shared" si="71"/>
        <v>0.986237513632651</v>
      </c>
      <c r="BF304" s="1">
        <f ca="1" t="shared" si="72"/>
        <v>80.4656536606479</v>
      </c>
      <c r="BG304" s="1">
        <f ca="1" t="shared" si="73"/>
        <v>0.606508045068354</v>
      </c>
      <c r="BH304" s="1">
        <f ca="1" t="shared" si="74"/>
        <v>4.85414639704439</v>
      </c>
      <c r="BI304" s="1">
        <f ca="1" t="shared" si="75"/>
        <v>67.9580495586214</v>
      </c>
      <c r="BJ304" s="1">
        <f ca="1" t="shared" si="76"/>
        <v>12.5076041020265</v>
      </c>
      <c r="BK304" s="1">
        <f ca="1" t="shared" si="77"/>
        <v>1250.76041020265</v>
      </c>
      <c r="BM304" s="1">
        <f t="shared" si="92"/>
        <v>14</v>
      </c>
      <c r="BN304" s="1">
        <f ca="1" t="shared" si="78"/>
        <v>0.628543200208283</v>
      </c>
      <c r="BO304" s="1">
        <f ca="1" t="shared" si="79"/>
        <v>68.2193245661689</v>
      </c>
      <c r="BP304" s="1">
        <f ca="1" t="shared" si="80"/>
        <v>0.87993837258876</v>
      </c>
      <c r="BQ304" s="1">
        <f ca="1" t="shared" si="81"/>
        <v>5.40063860831395</v>
      </c>
      <c r="BR304" s="1">
        <f ca="1" t="shared" si="82"/>
        <v>81.0095791247093</v>
      </c>
      <c r="BS304" s="1">
        <f ca="1" t="shared" si="83"/>
        <v>0</v>
      </c>
      <c r="BT304" s="1">
        <f ca="1" t="shared" si="84"/>
        <v>0</v>
      </c>
    </row>
    <row r="305" spans="2:72">
      <c r="B305" s="1">
        <f t="shared" si="85"/>
        <v>15</v>
      </c>
      <c r="C305" s="1">
        <f ca="1" t="shared" si="29"/>
        <v>0.169447532901413</v>
      </c>
      <c r="D305" s="1">
        <f ca="1" t="shared" si="30"/>
        <v>58.3094584388042</v>
      </c>
      <c r="E305" s="1">
        <f ca="1" t="shared" si="31"/>
        <v>0.540044448684778</v>
      </c>
      <c r="F305" s="1">
        <f ca="1" t="shared" si="32"/>
        <v>4.6934271775657</v>
      </c>
      <c r="G305" s="1">
        <f ca="1" t="shared" si="33"/>
        <v>37.5474174205256</v>
      </c>
      <c r="H305" s="1">
        <f ca="1" t="shared" si="34"/>
        <v>20.7620410182786</v>
      </c>
      <c r="I305" s="1">
        <f ca="1" t="shared" si="35"/>
        <v>2076.20410182786</v>
      </c>
      <c r="K305" s="1">
        <f t="shared" si="86"/>
        <v>15</v>
      </c>
      <c r="L305" s="1">
        <f ca="1" t="shared" si="36"/>
        <v>0.721570054883174</v>
      </c>
      <c r="M305" s="1">
        <f ca="1" t="shared" si="37"/>
        <v>65.1335509762338</v>
      </c>
      <c r="N305" s="1">
        <f ca="1" t="shared" si="38"/>
        <v>0.789715404202821</v>
      </c>
      <c r="O305" s="1">
        <f ca="1" t="shared" si="39"/>
        <v>5.39676599688224</v>
      </c>
      <c r="P305" s="1">
        <f ca="1" t="shared" si="40"/>
        <v>48.5708939719401</v>
      </c>
      <c r="Q305" s="1">
        <f ca="1" t="shared" si="41"/>
        <v>16.5626570042937</v>
      </c>
      <c r="R305" s="1">
        <f ca="1" t="shared" si="42"/>
        <v>1656.26570042937</v>
      </c>
      <c r="T305" s="1">
        <f t="shared" si="87"/>
        <v>15</v>
      </c>
      <c r="U305" s="1">
        <f ca="1" t="shared" si="43"/>
        <v>0.939799464372683</v>
      </c>
      <c r="V305" s="1">
        <f ca="1" t="shared" si="44"/>
        <v>77.0096371787946</v>
      </c>
      <c r="W305" s="1">
        <f ca="1" t="shared" si="45"/>
        <v>0.311539378186588</v>
      </c>
      <c r="X305" s="1">
        <f ca="1" t="shared" si="46"/>
        <v>4.99875268460874</v>
      </c>
      <c r="Y305" s="1">
        <f ca="1" t="shared" si="47"/>
        <v>49.9875268460874</v>
      </c>
      <c r="Z305" s="1">
        <f ca="1" t="shared" si="48"/>
        <v>27.0221103327073</v>
      </c>
      <c r="AA305" s="1">
        <f ca="1" t="shared" si="49"/>
        <v>2702.21103327073</v>
      </c>
      <c r="AC305" s="1">
        <f t="shared" si="88"/>
        <v>15</v>
      </c>
      <c r="AD305" s="1">
        <f ca="1" t="shared" si="50"/>
        <v>0.56423342174297</v>
      </c>
      <c r="AE305" s="1">
        <f ca="1" t="shared" si="51"/>
        <v>69.319617702502</v>
      </c>
      <c r="AF305" s="1">
        <f ca="1" t="shared" si="52"/>
        <v>0.461132935410685</v>
      </c>
      <c r="AG305" s="1">
        <f ca="1" t="shared" si="53"/>
        <v>4.59932139144717</v>
      </c>
      <c r="AH305" s="1">
        <f ca="1" t="shared" si="54"/>
        <v>50.5925353059189</v>
      </c>
      <c r="AI305" s="1">
        <f ca="1" t="shared" si="55"/>
        <v>18.7270823965831</v>
      </c>
      <c r="AJ305" s="1">
        <f ca="1" t="shared" si="56"/>
        <v>1872.70823965831</v>
      </c>
      <c r="AL305" s="1">
        <f t="shared" si="89"/>
        <v>15</v>
      </c>
      <c r="AM305" s="1">
        <f ca="1" t="shared" si="57"/>
        <v>0.78465393151858</v>
      </c>
      <c r="AN305" s="1">
        <f ca="1" t="shared" si="58"/>
        <v>65.3762070513314</v>
      </c>
      <c r="AO305" s="1">
        <f ca="1" t="shared" si="59"/>
        <v>0.80563105709768</v>
      </c>
      <c r="AP305" s="1">
        <f ca="1" t="shared" si="60"/>
        <v>5.4462062118353</v>
      </c>
      <c r="AQ305" s="1">
        <f ca="1" t="shared" si="61"/>
        <v>65.3544745420236</v>
      </c>
      <c r="AR305" s="1">
        <f ca="1" t="shared" si="62"/>
        <v>0.0217325093078102</v>
      </c>
      <c r="AS305" s="1">
        <f ca="1" t="shared" si="63"/>
        <v>2.17325093078102</v>
      </c>
      <c r="AU305" s="1">
        <f t="shared" si="90"/>
        <v>15</v>
      </c>
      <c r="AV305" s="1">
        <f ca="1" t="shared" si="64"/>
        <v>0.726783778847482</v>
      </c>
      <c r="AW305" s="1">
        <f ca="1" t="shared" si="65"/>
        <v>69.4186743895144</v>
      </c>
      <c r="AX305" s="1">
        <f ca="1" t="shared" si="66"/>
        <v>0.735653769793549</v>
      </c>
      <c r="AY305" s="1">
        <f ca="1" t="shared" si="67"/>
        <v>5.22831380566823</v>
      </c>
      <c r="AZ305" s="1">
        <f ca="1" t="shared" si="68"/>
        <v>67.968079473687</v>
      </c>
      <c r="BA305" s="1">
        <f ca="1" t="shared" si="69"/>
        <v>1.45059491582738</v>
      </c>
      <c r="BB305" s="1">
        <f ca="1" t="shared" si="70"/>
        <v>145.059491582738</v>
      </c>
      <c r="BD305" s="1">
        <f t="shared" si="91"/>
        <v>15</v>
      </c>
      <c r="BE305" s="1">
        <f ca="1" t="shared" si="71"/>
        <v>0.414232062887161</v>
      </c>
      <c r="BF305" s="1">
        <f ca="1" t="shared" si="72"/>
        <v>64.6635072316409</v>
      </c>
      <c r="BG305" s="1">
        <f ca="1" t="shared" si="73"/>
        <v>0.207229349710563</v>
      </c>
      <c r="BH305" s="1">
        <f ca="1" t="shared" si="74"/>
        <v>4.35309537866331</v>
      </c>
      <c r="BI305" s="1">
        <f ca="1" t="shared" si="75"/>
        <v>60.9433353012863</v>
      </c>
      <c r="BJ305" s="1">
        <f ca="1" t="shared" si="76"/>
        <v>3.72017193035456</v>
      </c>
      <c r="BK305" s="1">
        <f ca="1" t="shared" si="77"/>
        <v>372.017193035456</v>
      </c>
      <c r="BM305" s="1">
        <f t="shared" si="92"/>
        <v>15</v>
      </c>
      <c r="BN305" s="1">
        <f ca="1" t="shared" si="78"/>
        <v>0.792888754129982</v>
      </c>
      <c r="BO305" s="1">
        <f ca="1" t="shared" si="79"/>
        <v>65.2202249812974</v>
      </c>
      <c r="BP305" s="1">
        <f ca="1" t="shared" si="80"/>
        <v>0.834534413042842</v>
      </c>
      <c r="BQ305" s="1">
        <f ca="1" t="shared" si="81"/>
        <v>5.23311343992214</v>
      </c>
      <c r="BR305" s="1">
        <f ca="1" t="shared" si="82"/>
        <v>78.4967015988321</v>
      </c>
      <c r="BS305" s="1">
        <f ca="1" t="shared" si="83"/>
        <v>0</v>
      </c>
      <c r="BT305" s="1">
        <f ca="1" t="shared" si="84"/>
        <v>0</v>
      </c>
    </row>
    <row r="306" spans="2:72">
      <c r="B306" s="1">
        <f t="shared" si="85"/>
        <v>16</v>
      </c>
      <c r="C306" s="1">
        <f ca="1" t="shared" si="29"/>
        <v>0.304687446104441</v>
      </c>
      <c r="D306" s="1">
        <f ca="1" t="shared" si="30"/>
        <v>64.1700280324179</v>
      </c>
      <c r="E306" s="1">
        <f ca="1" t="shared" si="31"/>
        <v>0.452383226149539</v>
      </c>
      <c r="F306" s="1">
        <f ca="1" t="shared" si="32"/>
        <v>4.72661389728465</v>
      </c>
      <c r="G306" s="1">
        <f ca="1" t="shared" si="33"/>
        <v>37.8129111782772</v>
      </c>
      <c r="H306" s="1">
        <f ca="1" t="shared" si="34"/>
        <v>26.3571168541407</v>
      </c>
      <c r="I306" s="1">
        <f ca="1" t="shared" si="35"/>
        <v>2635.71168541407</v>
      </c>
      <c r="K306" s="1">
        <f t="shared" si="86"/>
        <v>16</v>
      </c>
      <c r="L306" s="1">
        <f ca="1" t="shared" si="36"/>
        <v>0.372849769251277</v>
      </c>
      <c r="M306" s="1">
        <f ca="1" t="shared" si="37"/>
        <v>60.2551394634129</v>
      </c>
      <c r="N306" s="1">
        <f ca="1" t="shared" si="38"/>
        <v>0.661227114342885</v>
      </c>
      <c r="O306" s="1">
        <f ca="1" t="shared" si="39"/>
        <v>4.91898395348142</v>
      </c>
      <c r="P306" s="1">
        <f ca="1" t="shared" si="40"/>
        <v>44.2708555813328</v>
      </c>
      <c r="Q306" s="1">
        <f ca="1" t="shared" si="41"/>
        <v>15.9842838820801</v>
      </c>
      <c r="R306" s="1">
        <f ca="1" t="shared" si="42"/>
        <v>1598.42838820801</v>
      </c>
      <c r="T306" s="1">
        <f t="shared" si="87"/>
        <v>16</v>
      </c>
      <c r="U306" s="1">
        <f ca="1" t="shared" si="43"/>
        <v>0.951618420562213</v>
      </c>
      <c r="V306" s="1">
        <f ca="1" t="shared" si="44"/>
        <v>75.1628557887725</v>
      </c>
      <c r="W306" s="1">
        <f ca="1" t="shared" si="45"/>
        <v>0.893273282843043</v>
      </c>
      <c r="X306" s="1">
        <f ca="1" t="shared" si="46"/>
        <v>5.28326141226598</v>
      </c>
      <c r="Y306" s="1">
        <f ca="1" t="shared" si="47"/>
        <v>52.8326141226598</v>
      </c>
      <c r="Z306" s="1">
        <f ca="1" t="shared" si="48"/>
        <v>22.3302416661127</v>
      </c>
      <c r="AA306" s="1">
        <f ca="1" t="shared" si="49"/>
        <v>2233.02416661127</v>
      </c>
      <c r="AC306" s="1">
        <f t="shared" si="88"/>
        <v>16</v>
      </c>
      <c r="AD306" s="1">
        <f ca="1" t="shared" si="50"/>
        <v>0.0249709026908584</v>
      </c>
      <c r="AE306" s="1">
        <f ca="1" t="shared" si="51"/>
        <v>50.4766010464866</v>
      </c>
      <c r="AF306" s="1">
        <f ca="1" t="shared" si="52"/>
        <v>0.566926351273866</v>
      </c>
      <c r="AG306" s="1">
        <f ca="1" t="shared" si="53"/>
        <v>4.99067379936637</v>
      </c>
      <c r="AH306" s="1">
        <f ca="1" t="shared" si="54"/>
        <v>54.8974117930301</v>
      </c>
      <c r="AI306" s="1">
        <f ca="1" t="shared" si="55"/>
        <v>0</v>
      </c>
      <c r="AJ306" s="1">
        <f ca="1" t="shared" si="56"/>
        <v>0</v>
      </c>
      <c r="AL306" s="1">
        <f t="shared" si="89"/>
        <v>16</v>
      </c>
      <c r="AM306" s="1">
        <f ca="1" t="shared" si="57"/>
        <v>0.318542359266142</v>
      </c>
      <c r="AN306" s="1">
        <f ca="1" t="shared" si="58"/>
        <v>62.0199015503675</v>
      </c>
      <c r="AO306" s="1">
        <f ca="1" t="shared" si="59"/>
        <v>0.802031525807916</v>
      </c>
      <c r="AP306" s="1">
        <f ca="1" t="shared" si="60"/>
        <v>5.16749363247365</v>
      </c>
      <c r="AQ306" s="1">
        <f ca="1" t="shared" si="61"/>
        <v>62.0099235896838</v>
      </c>
      <c r="AR306" s="1">
        <f ca="1" t="shared" si="62"/>
        <v>0.00997796068374868</v>
      </c>
      <c r="AS306" s="1">
        <f ca="1" t="shared" si="63"/>
        <v>0.997796068374868</v>
      </c>
      <c r="AU306" s="1">
        <f t="shared" si="90"/>
        <v>16</v>
      </c>
      <c r="AV306" s="1">
        <f ca="1" t="shared" si="64"/>
        <v>0.762970176873833</v>
      </c>
      <c r="AW306" s="1">
        <f ca="1" t="shared" si="65"/>
        <v>65.4297712308246</v>
      </c>
      <c r="AX306" s="1">
        <f ca="1" t="shared" si="66"/>
        <v>0.619748974134012</v>
      </c>
      <c r="AY306" s="1">
        <f ca="1" t="shared" si="67"/>
        <v>4.94283528654552</v>
      </c>
      <c r="AZ306" s="1">
        <f ca="1" t="shared" si="68"/>
        <v>64.2568587250917</v>
      </c>
      <c r="BA306" s="1">
        <f ca="1" t="shared" si="69"/>
        <v>1.17291250573282</v>
      </c>
      <c r="BB306" s="1">
        <f ca="1" t="shared" si="70"/>
        <v>117.291250573282</v>
      </c>
      <c r="BD306" s="1">
        <f t="shared" si="91"/>
        <v>16</v>
      </c>
      <c r="BE306" s="1">
        <f ca="1" t="shared" si="71"/>
        <v>0.058756832762425</v>
      </c>
      <c r="BF306" s="1">
        <f ca="1" t="shared" si="72"/>
        <v>52.8753917120569</v>
      </c>
      <c r="BG306" s="1">
        <f ca="1" t="shared" si="73"/>
        <v>0.690175367153022</v>
      </c>
      <c r="BH306" s="1">
        <f ca="1" t="shared" si="74"/>
        <v>4.93421453498535</v>
      </c>
      <c r="BI306" s="1">
        <f ca="1" t="shared" si="75"/>
        <v>69.0790034897949</v>
      </c>
      <c r="BJ306" s="1">
        <f ca="1" t="shared" si="76"/>
        <v>0</v>
      </c>
      <c r="BK306" s="1">
        <f ca="1" t="shared" si="77"/>
        <v>0</v>
      </c>
      <c r="BM306" s="1">
        <f t="shared" si="92"/>
        <v>16</v>
      </c>
      <c r="BN306" s="1">
        <f ca="1" t="shared" si="78"/>
        <v>0.883092643814691</v>
      </c>
      <c r="BO306" s="1">
        <f ca="1" t="shared" si="79"/>
        <v>68.5163227943053</v>
      </c>
      <c r="BP306" s="1">
        <f ca="1" t="shared" si="80"/>
        <v>0.895630698737371</v>
      </c>
      <c r="BQ306" s="1">
        <f ca="1" t="shared" si="81"/>
        <v>5.36030051150962</v>
      </c>
      <c r="BR306" s="1">
        <f ca="1" t="shared" si="82"/>
        <v>80.4045076726442</v>
      </c>
      <c r="BS306" s="1">
        <f ca="1" t="shared" si="83"/>
        <v>0</v>
      </c>
      <c r="BT306" s="1">
        <f ca="1" t="shared" si="84"/>
        <v>0</v>
      </c>
    </row>
    <row r="307" spans="2:72">
      <c r="B307" s="1">
        <f t="shared" si="85"/>
        <v>17</v>
      </c>
      <c r="C307" s="1">
        <f ca="1" t="shared" si="29"/>
        <v>0.969862508015044</v>
      </c>
      <c r="D307" s="1">
        <f ca="1" t="shared" si="30"/>
        <v>76.4631128919951</v>
      </c>
      <c r="E307" s="1">
        <f ca="1" t="shared" si="31"/>
        <v>0.0800703010912782</v>
      </c>
      <c r="F307" s="1">
        <f ca="1" t="shared" si="32"/>
        <v>4.41888074880227</v>
      </c>
      <c r="G307" s="1">
        <f ca="1" t="shared" si="33"/>
        <v>35.3510459904182</v>
      </c>
      <c r="H307" s="1">
        <f ca="1" t="shared" si="34"/>
        <v>41.112066901577</v>
      </c>
      <c r="I307" s="1">
        <f ca="1" t="shared" si="35"/>
        <v>4111.2066901577</v>
      </c>
      <c r="K307" s="1">
        <f t="shared" si="86"/>
        <v>17</v>
      </c>
      <c r="L307" s="1">
        <f ca="1" t="shared" si="36"/>
        <v>0.883046650648984</v>
      </c>
      <c r="M307" s="1">
        <f ca="1" t="shared" si="37"/>
        <v>65.9131331045514</v>
      </c>
      <c r="N307" s="1">
        <f ca="1" t="shared" si="38"/>
        <v>0.532373105308119</v>
      </c>
      <c r="O307" s="1">
        <f ca="1" t="shared" si="39"/>
        <v>4.74387400310821</v>
      </c>
      <c r="P307" s="1">
        <f ca="1" t="shared" si="40"/>
        <v>42.6948660279739</v>
      </c>
      <c r="Q307" s="1">
        <f ca="1" t="shared" si="41"/>
        <v>23.2182670765775</v>
      </c>
      <c r="R307" s="1">
        <f ca="1" t="shared" si="42"/>
        <v>2321.82670765775</v>
      </c>
      <c r="T307" s="1">
        <f t="shared" si="87"/>
        <v>17</v>
      </c>
      <c r="U307" s="1">
        <f ca="1" t="shared" si="43"/>
        <v>0.281491635668213</v>
      </c>
      <c r="V307" s="1">
        <f ca="1" t="shared" si="44"/>
        <v>63.1003973077964</v>
      </c>
      <c r="W307" s="1">
        <f ca="1" t="shared" si="45"/>
        <v>0.49757743794256</v>
      </c>
      <c r="X307" s="1">
        <f ca="1" t="shared" si="46"/>
        <v>4.97951539961285</v>
      </c>
      <c r="Y307" s="1">
        <f ca="1" t="shared" si="47"/>
        <v>49.7951539961285</v>
      </c>
      <c r="Z307" s="1">
        <f ca="1" t="shared" si="48"/>
        <v>13.3052433116679</v>
      </c>
      <c r="AA307" s="1">
        <f ca="1" t="shared" si="49"/>
        <v>1330.52433116679</v>
      </c>
      <c r="AC307" s="1">
        <f t="shared" si="88"/>
        <v>17</v>
      </c>
      <c r="AD307" s="1">
        <f ca="1" t="shared" si="50"/>
        <v>0.654262503395582</v>
      </c>
      <c r="AE307" s="1">
        <f ca="1" t="shared" si="51"/>
        <v>69.3611003515612</v>
      </c>
      <c r="AF307" s="1">
        <f ca="1" t="shared" si="52"/>
        <v>0.810627076588465</v>
      </c>
      <c r="AG307" s="1">
        <f ca="1" t="shared" si="53"/>
        <v>5.16761891347229</v>
      </c>
      <c r="AH307" s="1">
        <f ca="1" t="shared" si="54"/>
        <v>56.8438080481952</v>
      </c>
      <c r="AI307" s="1">
        <f ca="1" t="shared" si="55"/>
        <v>12.517292303366</v>
      </c>
      <c r="AJ307" s="1">
        <f ca="1" t="shared" si="56"/>
        <v>1251.7292303366</v>
      </c>
      <c r="AL307" s="1">
        <f t="shared" si="89"/>
        <v>17</v>
      </c>
      <c r="AM307" s="1">
        <f ca="1" t="shared" si="57"/>
        <v>0.618935615455039</v>
      </c>
      <c r="AN307" s="1">
        <f ca="1" t="shared" si="58"/>
        <v>65.3473650717885</v>
      </c>
      <c r="AO307" s="1">
        <f ca="1" t="shared" si="59"/>
        <v>0.385074982318578</v>
      </c>
      <c r="AP307" s="1">
        <f ca="1" t="shared" si="60"/>
        <v>4.88898097412888</v>
      </c>
      <c r="AQ307" s="1">
        <f ca="1" t="shared" si="61"/>
        <v>58.6677716895466</v>
      </c>
      <c r="AR307" s="1">
        <f ca="1" t="shared" si="62"/>
        <v>6.67959338224189</v>
      </c>
      <c r="AS307" s="1">
        <f ca="1" t="shared" si="63"/>
        <v>667.959338224189</v>
      </c>
      <c r="AU307" s="1">
        <f t="shared" si="90"/>
        <v>17</v>
      </c>
      <c r="AV307" s="1">
        <f ca="1" t="shared" si="64"/>
        <v>0.323433667946783</v>
      </c>
      <c r="AW307" s="1">
        <f ca="1" t="shared" si="65"/>
        <v>61.9863212767924</v>
      </c>
      <c r="AX307" s="1">
        <f ca="1" t="shared" si="66"/>
        <v>0.297102309740254</v>
      </c>
      <c r="AY307" s="1">
        <f ca="1" t="shared" si="67"/>
        <v>4.15362395074627</v>
      </c>
      <c r="AZ307" s="1">
        <f ca="1" t="shared" si="68"/>
        <v>53.9971113597015</v>
      </c>
      <c r="BA307" s="1">
        <f ca="1" t="shared" si="69"/>
        <v>7.98920991709085</v>
      </c>
      <c r="BB307" s="1">
        <f ca="1" t="shared" si="70"/>
        <v>798.920991709085</v>
      </c>
      <c r="BD307" s="1">
        <f t="shared" si="91"/>
        <v>17</v>
      </c>
      <c r="BE307" s="1">
        <f ca="1" t="shared" si="71"/>
        <v>0.70333765796986</v>
      </c>
      <c r="BF307" s="1">
        <f ca="1" t="shared" si="72"/>
        <v>66.5003742358502</v>
      </c>
      <c r="BG307" s="1">
        <f ca="1" t="shared" si="73"/>
        <v>0.943430211107552</v>
      </c>
      <c r="BH307" s="1">
        <f ca="1" t="shared" si="74"/>
        <v>5.76387036144196</v>
      </c>
      <c r="BI307" s="1">
        <f ca="1" t="shared" si="75"/>
        <v>80.6941850601874</v>
      </c>
      <c r="BJ307" s="1">
        <f ca="1" t="shared" si="76"/>
        <v>0</v>
      </c>
      <c r="BK307" s="1">
        <f ca="1" t="shared" si="77"/>
        <v>0</v>
      </c>
      <c r="BM307" s="1">
        <f t="shared" si="92"/>
        <v>17</v>
      </c>
      <c r="BN307" s="1">
        <f ca="1" t="shared" si="78"/>
        <v>0.345169313236046</v>
      </c>
      <c r="BO307" s="1">
        <f ca="1" t="shared" si="79"/>
        <v>61.9805472699315</v>
      </c>
      <c r="BP307" s="1">
        <f ca="1" t="shared" si="80"/>
        <v>0.802779766651636</v>
      </c>
      <c r="BQ307" s="1">
        <f ca="1" t="shared" si="81"/>
        <v>5.45848168911945</v>
      </c>
      <c r="BR307" s="1">
        <f ca="1" t="shared" si="82"/>
        <v>81.8772253367918</v>
      </c>
      <c r="BS307" s="1">
        <f ca="1" t="shared" si="83"/>
        <v>0</v>
      </c>
      <c r="BT307" s="1">
        <f ca="1" t="shared" si="84"/>
        <v>0</v>
      </c>
    </row>
    <row r="308" spans="2:72">
      <c r="B308" s="1">
        <f t="shared" si="85"/>
        <v>18</v>
      </c>
      <c r="C308" s="1">
        <f ca="1" t="shared" si="29"/>
        <v>0.00391799232730361</v>
      </c>
      <c r="D308" s="1">
        <f ca="1" t="shared" si="30"/>
        <v>51.4624786130847</v>
      </c>
      <c r="E308" s="1">
        <f ca="1" t="shared" si="31"/>
        <v>0.655338689220685</v>
      </c>
      <c r="F308" s="1">
        <f ca="1" t="shared" si="32"/>
        <v>4.69974069462366</v>
      </c>
      <c r="G308" s="1">
        <f ca="1" t="shared" si="33"/>
        <v>37.5979255569893</v>
      </c>
      <c r="H308" s="1">
        <f ca="1" t="shared" si="34"/>
        <v>13.8645530560954</v>
      </c>
      <c r="I308" s="1">
        <f ca="1" t="shared" si="35"/>
        <v>1386.45530560954</v>
      </c>
      <c r="K308" s="1">
        <f t="shared" si="86"/>
        <v>18</v>
      </c>
      <c r="L308" s="1">
        <f ca="1" t="shared" si="36"/>
        <v>0.395890857629535</v>
      </c>
      <c r="M308" s="1">
        <f ca="1" t="shared" si="37"/>
        <v>61.0341892816624</v>
      </c>
      <c r="N308" s="1">
        <f ca="1" t="shared" si="38"/>
        <v>0.557560273791798</v>
      </c>
      <c r="O308" s="1">
        <f ca="1" t="shared" si="39"/>
        <v>4.85591105328887</v>
      </c>
      <c r="P308" s="1">
        <f ca="1" t="shared" si="40"/>
        <v>43.7031994795998</v>
      </c>
      <c r="Q308" s="1">
        <f ca="1" t="shared" si="41"/>
        <v>17.3309898020625</v>
      </c>
      <c r="R308" s="1">
        <f ca="1" t="shared" si="42"/>
        <v>1733.09898020625</v>
      </c>
      <c r="T308" s="1">
        <f t="shared" si="87"/>
        <v>18</v>
      </c>
      <c r="U308" s="1">
        <f ca="1" t="shared" si="43"/>
        <v>0.709346867277382</v>
      </c>
      <c r="V308" s="1">
        <f ca="1" t="shared" si="44"/>
        <v>67.9853127860225</v>
      </c>
      <c r="W308" s="1">
        <f ca="1" t="shared" si="45"/>
        <v>0.343772940708192</v>
      </c>
      <c r="X308" s="1">
        <f ca="1" t="shared" si="46"/>
        <v>4.62497222678722</v>
      </c>
      <c r="Y308" s="1">
        <f ca="1" t="shared" si="47"/>
        <v>46.2497222678722</v>
      </c>
      <c r="Z308" s="1">
        <f ca="1" t="shared" si="48"/>
        <v>21.7355905181503</v>
      </c>
      <c r="AA308" s="1">
        <f ca="1" t="shared" si="49"/>
        <v>2173.55905181503</v>
      </c>
      <c r="AC308" s="1">
        <f t="shared" si="88"/>
        <v>18</v>
      </c>
      <c r="AD308" s="1">
        <f ca="1" t="shared" si="50"/>
        <v>0.642329863005798</v>
      </c>
      <c r="AE308" s="1">
        <f ca="1" t="shared" si="51"/>
        <v>68.9131190384639</v>
      </c>
      <c r="AF308" s="1">
        <f ca="1" t="shared" si="52"/>
        <v>0.30057954829276</v>
      </c>
      <c r="AG308" s="1">
        <f ca="1" t="shared" si="53"/>
        <v>4.59914638662906</v>
      </c>
      <c r="AH308" s="1">
        <f ca="1" t="shared" si="54"/>
        <v>50.5906102529197</v>
      </c>
      <c r="AI308" s="1">
        <f ca="1" t="shared" si="55"/>
        <v>18.3225087855442</v>
      </c>
      <c r="AJ308" s="1">
        <f ca="1" t="shared" si="56"/>
        <v>1832.25087855442</v>
      </c>
      <c r="AL308" s="1">
        <f t="shared" si="89"/>
        <v>18</v>
      </c>
      <c r="AM308" s="1">
        <f ca="1" t="shared" si="57"/>
        <v>0.277202746464613</v>
      </c>
      <c r="AN308" s="1">
        <f ca="1" t="shared" si="58"/>
        <v>63.7421578730256</v>
      </c>
      <c r="AO308" s="1">
        <f ca="1" t="shared" si="59"/>
        <v>0.241366786582169</v>
      </c>
      <c r="AP308" s="1">
        <f ca="1" t="shared" si="60"/>
        <v>4.1060000923774</v>
      </c>
      <c r="AQ308" s="1">
        <f ca="1" t="shared" si="61"/>
        <v>49.2720011085288</v>
      </c>
      <c r="AR308" s="1">
        <f ca="1" t="shared" si="62"/>
        <v>14.4701567644968</v>
      </c>
      <c r="AS308" s="1">
        <f ca="1" t="shared" si="63"/>
        <v>1447.01567644968</v>
      </c>
      <c r="AU308" s="1">
        <f t="shared" si="90"/>
        <v>18</v>
      </c>
      <c r="AV308" s="1">
        <f ca="1" t="shared" si="64"/>
        <v>0.86348573889009</v>
      </c>
      <c r="AW308" s="1">
        <f ca="1" t="shared" si="65"/>
        <v>66.3344142551931</v>
      </c>
      <c r="AX308" s="1">
        <f ca="1" t="shared" si="66"/>
        <v>0.0718502263625973</v>
      </c>
      <c r="AY308" s="1">
        <f ca="1" t="shared" si="67"/>
        <v>4.15774949443628</v>
      </c>
      <c r="AZ308" s="1">
        <f ca="1" t="shared" si="68"/>
        <v>54.0507434276717</v>
      </c>
      <c r="BA308" s="1">
        <f ca="1" t="shared" si="69"/>
        <v>12.2836708275214</v>
      </c>
      <c r="BB308" s="1">
        <f ca="1" t="shared" si="70"/>
        <v>1228.36708275214</v>
      </c>
      <c r="BD308" s="1">
        <f t="shared" si="91"/>
        <v>18</v>
      </c>
      <c r="BE308" s="1">
        <f ca="1" t="shared" si="71"/>
        <v>0.647710001813085</v>
      </c>
      <c r="BF308" s="1">
        <f ca="1" t="shared" si="72"/>
        <v>68.4065501446106</v>
      </c>
      <c r="BG308" s="1">
        <f ca="1" t="shared" si="73"/>
        <v>0.501089914173931</v>
      </c>
      <c r="BH308" s="1">
        <f ca="1" t="shared" si="74"/>
        <v>4.54937104420406</v>
      </c>
      <c r="BI308" s="1">
        <f ca="1" t="shared" si="75"/>
        <v>63.6911946188569</v>
      </c>
      <c r="BJ308" s="1">
        <f ca="1" t="shared" si="76"/>
        <v>4.71535552575368</v>
      </c>
      <c r="BK308" s="1">
        <f ca="1" t="shared" si="77"/>
        <v>471.535552575368</v>
      </c>
      <c r="BM308" s="1">
        <f t="shared" si="92"/>
        <v>18</v>
      </c>
      <c r="BN308" s="1">
        <f ca="1" t="shared" si="78"/>
        <v>0.435937397623394</v>
      </c>
      <c r="BO308" s="1">
        <f ca="1" t="shared" si="79"/>
        <v>63.1821478338218</v>
      </c>
      <c r="BP308" s="1">
        <f ca="1" t="shared" si="80"/>
        <v>0.941914302566174</v>
      </c>
      <c r="BQ308" s="1">
        <f ca="1" t="shared" si="81"/>
        <v>5.65138262160227</v>
      </c>
      <c r="BR308" s="1">
        <f ca="1" t="shared" si="82"/>
        <v>84.770739324034</v>
      </c>
      <c r="BS308" s="1">
        <f ca="1" t="shared" si="83"/>
        <v>0</v>
      </c>
      <c r="BT308" s="1">
        <f ca="1" t="shared" si="84"/>
        <v>0</v>
      </c>
    </row>
    <row r="309" spans="2:72">
      <c r="B309" s="1">
        <f t="shared" si="85"/>
        <v>19</v>
      </c>
      <c r="C309" s="1">
        <f ca="1" t="shared" si="29"/>
        <v>0.71274863397433</v>
      </c>
      <c r="D309" s="1">
        <f ca="1" t="shared" si="30"/>
        <v>68.1869034547524</v>
      </c>
      <c r="E309" s="1">
        <f ca="1" t="shared" si="31"/>
        <v>0.349136817339089</v>
      </c>
      <c r="F309" s="1">
        <f ca="1" t="shared" si="32"/>
        <v>4.98472092354679</v>
      </c>
      <c r="G309" s="1">
        <f ca="1" t="shared" si="33"/>
        <v>39.8777673883744</v>
      </c>
      <c r="H309" s="1">
        <f ca="1" t="shared" si="34"/>
        <v>28.3091360663781</v>
      </c>
      <c r="I309" s="1">
        <f ca="1" t="shared" si="35"/>
        <v>2830.91360663781</v>
      </c>
      <c r="K309" s="1">
        <f t="shared" si="86"/>
        <v>19</v>
      </c>
      <c r="L309" s="1">
        <f ca="1" t="shared" si="36"/>
        <v>0.900588169198039</v>
      </c>
      <c r="M309" s="1">
        <f ca="1" t="shared" si="37"/>
        <v>76.1269991264695</v>
      </c>
      <c r="N309" s="1">
        <f ca="1" t="shared" si="38"/>
        <v>0.369822771012979</v>
      </c>
      <c r="O309" s="1">
        <f ca="1" t="shared" si="39"/>
        <v>4.73303258322261</v>
      </c>
      <c r="P309" s="1">
        <f ca="1" t="shared" si="40"/>
        <v>42.5972932490035</v>
      </c>
      <c r="Q309" s="1">
        <f ca="1" t="shared" si="41"/>
        <v>33.529705877466</v>
      </c>
      <c r="R309" s="1">
        <f ca="1" t="shared" si="42"/>
        <v>3352.9705877466</v>
      </c>
      <c r="T309" s="1">
        <f t="shared" si="87"/>
        <v>19</v>
      </c>
      <c r="U309" s="1">
        <f ca="1" t="shared" si="43"/>
        <v>0.999968745293041</v>
      </c>
      <c r="V309" s="1">
        <f ca="1" t="shared" si="44"/>
        <v>83.1711820450884</v>
      </c>
      <c r="W309" s="1">
        <f ca="1" t="shared" si="45"/>
        <v>0.635487208215402</v>
      </c>
      <c r="X309" s="1">
        <f ca="1" t="shared" si="46"/>
        <v>4.98908474728198</v>
      </c>
      <c r="Y309" s="1">
        <f ca="1" t="shared" si="47"/>
        <v>49.8908474728198</v>
      </c>
      <c r="Z309" s="1">
        <f ca="1" t="shared" si="48"/>
        <v>33.2803345722686</v>
      </c>
      <c r="AA309" s="1">
        <f ca="1" t="shared" si="49"/>
        <v>3328.03345722686</v>
      </c>
      <c r="AC309" s="1">
        <f t="shared" si="88"/>
        <v>19</v>
      </c>
      <c r="AD309" s="1">
        <f ca="1" t="shared" si="50"/>
        <v>0.398376256068952</v>
      </c>
      <c r="AE309" s="1">
        <f ca="1" t="shared" si="51"/>
        <v>61.2344765697913</v>
      </c>
      <c r="AF309" s="1">
        <f ca="1" t="shared" si="52"/>
        <v>0.701813337490561</v>
      </c>
      <c r="AG309" s="1">
        <f ca="1" t="shared" si="53"/>
        <v>5.01305399088239</v>
      </c>
      <c r="AH309" s="1">
        <f ca="1" t="shared" si="54"/>
        <v>55.1435938997062</v>
      </c>
      <c r="AI309" s="1">
        <f ca="1" t="shared" si="55"/>
        <v>6.09088267008508</v>
      </c>
      <c r="AJ309" s="1">
        <f ca="1" t="shared" si="56"/>
        <v>609.088267008508</v>
      </c>
      <c r="AL309" s="1">
        <f t="shared" si="89"/>
        <v>19</v>
      </c>
      <c r="AM309" s="1">
        <f ca="1" t="shared" si="57"/>
        <v>0.577880567343959</v>
      </c>
      <c r="AN309" s="1">
        <f ca="1" t="shared" si="58"/>
        <v>66.3401197022621</v>
      </c>
      <c r="AO309" s="1">
        <f ca="1" t="shared" si="59"/>
        <v>0.215920906643065</v>
      </c>
      <c r="AP309" s="1">
        <f ca="1" t="shared" si="60"/>
        <v>4.15757840885312</v>
      </c>
      <c r="AQ309" s="1">
        <f ca="1" t="shared" si="61"/>
        <v>49.8909409062374</v>
      </c>
      <c r="AR309" s="1">
        <f ca="1" t="shared" si="62"/>
        <v>16.4491787960247</v>
      </c>
      <c r="AS309" s="1">
        <f ca="1" t="shared" si="63"/>
        <v>1644.91787960247</v>
      </c>
      <c r="AU309" s="1">
        <f t="shared" si="90"/>
        <v>19</v>
      </c>
      <c r="AV309" s="1">
        <f ca="1" t="shared" si="64"/>
        <v>0.777849618212109</v>
      </c>
      <c r="AW309" s="1">
        <f ca="1" t="shared" si="65"/>
        <v>67.5828670165689</v>
      </c>
      <c r="AX309" s="1">
        <f ca="1" t="shared" si="66"/>
        <v>0.287144799256781</v>
      </c>
      <c r="AY309" s="1">
        <f ca="1" t="shared" si="67"/>
        <v>4.28231665832841</v>
      </c>
      <c r="AZ309" s="1">
        <f ca="1" t="shared" si="68"/>
        <v>55.6701165582693</v>
      </c>
      <c r="BA309" s="1">
        <f ca="1" t="shared" si="69"/>
        <v>11.9127504582996</v>
      </c>
      <c r="BB309" s="1">
        <f ca="1" t="shared" si="70"/>
        <v>1191.27504582996</v>
      </c>
      <c r="BD309" s="1">
        <f t="shared" si="91"/>
        <v>19</v>
      </c>
      <c r="BE309" s="1">
        <f ca="1" t="shared" si="71"/>
        <v>0.809701467280351</v>
      </c>
      <c r="BF309" s="1">
        <f ca="1" t="shared" si="72"/>
        <v>69.8829638554166</v>
      </c>
      <c r="BG309" s="1">
        <f ca="1" t="shared" si="73"/>
        <v>0.636386449383686</v>
      </c>
      <c r="BH309" s="1">
        <f ca="1" t="shared" si="74"/>
        <v>4.73890025130724</v>
      </c>
      <c r="BI309" s="1">
        <f ca="1" t="shared" si="75"/>
        <v>66.3446035183013</v>
      </c>
      <c r="BJ309" s="1">
        <f ca="1" t="shared" si="76"/>
        <v>3.53836033711524</v>
      </c>
      <c r="BK309" s="1">
        <f ca="1" t="shared" si="77"/>
        <v>353.836033711524</v>
      </c>
      <c r="BM309" s="1">
        <f t="shared" si="92"/>
        <v>19</v>
      </c>
      <c r="BN309" s="1">
        <f ca="1" t="shared" si="78"/>
        <v>0.098330193492298</v>
      </c>
      <c r="BO309" s="1">
        <f ca="1" t="shared" si="79"/>
        <v>53.6933377862059</v>
      </c>
      <c r="BP309" s="1">
        <f ca="1" t="shared" si="80"/>
        <v>0.0243591736700866</v>
      </c>
      <c r="BQ309" s="1">
        <f ca="1" t="shared" si="81"/>
        <v>4.3851099924071</v>
      </c>
      <c r="BR309" s="1">
        <f ca="1" t="shared" si="82"/>
        <v>65.7766498861065</v>
      </c>
      <c r="BS309" s="1">
        <f ca="1" t="shared" si="83"/>
        <v>0</v>
      </c>
      <c r="BT309" s="1">
        <f ca="1" t="shared" si="84"/>
        <v>0</v>
      </c>
    </row>
    <row r="310" spans="2:72">
      <c r="B310" s="1">
        <f t="shared" si="85"/>
        <v>20</v>
      </c>
      <c r="C310" s="1">
        <f ca="1" t="shared" si="29"/>
        <v>0.450592047321667</v>
      </c>
      <c r="D310" s="1">
        <f ca="1" t="shared" si="30"/>
        <v>62.8631577772983</v>
      </c>
      <c r="E310" s="1">
        <f ca="1" t="shared" si="31"/>
        <v>0.585842835839695</v>
      </c>
      <c r="F310" s="1">
        <f ca="1" t="shared" si="32"/>
        <v>4.71889524076216</v>
      </c>
      <c r="G310" s="1">
        <f ca="1" t="shared" si="33"/>
        <v>37.7511619260973</v>
      </c>
      <c r="H310" s="1">
        <f ca="1" t="shared" si="34"/>
        <v>25.111995851201</v>
      </c>
      <c r="I310" s="1">
        <f ca="1" t="shared" si="35"/>
        <v>2511.1995851201</v>
      </c>
      <c r="K310" s="1">
        <f t="shared" si="86"/>
        <v>20</v>
      </c>
      <c r="L310" s="1">
        <f ca="1" t="shared" si="36"/>
        <v>0.863561469480296</v>
      </c>
      <c r="M310" s="1">
        <f ca="1" t="shared" si="37"/>
        <v>65.3280131582751</v>
      </c>
      <c r="N310" s="1">
        <f ca="1" t="shared" si="38"/>
        <v>0.129949134923883</v>
      </c>
      <c r="O310" s="1">
        <f ca="1" t="shared" si="39"/>
        <v>4.42572257382357</v>
      </c>
      <c r="P310" s="1">
        <f ca="1" t="shared" si="40"/>
        <v>39.8315031644122</v>
      </c>
      <c r="Q310" s="1">
        <f ca="1" t="shared" si="41"/>
        <v>25.4965099938629</v>
      </c>
      <c r="R310" s="1">
        <f ca="1" t="shared" si="42"/>
        <v>2549.65099938629</v>
      </c>
      <c r="T310" s="1">
        <f t="shared" si="87"/>
        <v>20</v>
      </c>
      <c r="U310" s="1">
        <f ca="1" t="shared" si="43"/>
        <v>0.458308231289934</v>
      </c>
      <c r="V310" s="1">
        <f ca="1" t="shared" si="44"/>
        <v>61.006668714888</v>
      </c>
      <c r="W310" s="1">
        <f ca="1" t="shared" si="45"/>
        <v>0.769756052121128</v>
      </c>
      <c r="X310" s="1">
        <f ca="1" t="shared" si="46"/>
        <v>5.09843993438821</v>
      </c>
      <c r="Y310" s="1">
        <f ca="1" t="shared" si="47"/>
        <v>50.9843993438821</v>
      </c>
      <c r="Z310" s="1">
        <f ca="1" t="shared" si="48"/>
        <v>10.0222693710058</v>
      </c>
      <c r="AA310" s="1">
        <f ca="1" t="shared" si="49"/>
        <v>1002.22693710058</v>
      </c>
      <c r="AC310" s="1">
        <f t="shared" si="88"/>
        <v>20</v>
      </c>
      <c r="AD310" s="1">
        <f ca="1" t="shared" si="50"/>
        <v>0.982237445359072</v>
      </c>
      <c r="AE310" s="1">
        <f ca="1" t="shared" si="51"/>
        <v>80.9421340468497</v>
      </c>
      <c r="AF310" s="1">
        <f ca="1" t="shared" si="52"/>
        <v>0.346172486719716</v>
      </c>
      <c r="AG310" s="1">
        <f ca="1" t="shared" si="53"/>
        <v>4.58766129607209</v>
      </c>
      <c r="AH310" s="1">
        <f ca="1" t="shared" si="54"/>
        <v>50.464274256793</v>
      </c>
      <c r="AI310" s="1">
        <f ca="1" t="shared" si="55"/>
        <v>30.4778597900567</v>
      </c>
      <c r="AJ310" s="1">
        <f ca="1" t="shared" si="56"/>
        <v>3047.78597900567</v>
      </c>
      <c r="AL310" s="1">
        <f t="shared" si="89"/>
        <v>20</v>
      </c>
      <c r="AM310" s="1">
        <f ca="1" t="shared" si="57"/>
        <v>0.893115638734921</v>
      </c>
      <c r="AN310" s="1">
        <f ca="1" t="shared" si="58"/>
        <v>69.7664058259936</v>
      </c>
      <c r="AO310" s="1">
        <f ca="1" t="shared" si="59"/>
        <v>0.137461890808872</v>
      </c>
      <c r="AP310" s="1">
        <f ca="1" t="shared" si="60"/>
        <v>4.1237677185029</v>
      </c>
      <c r="AQ310" s="1">
        <f ca="1" t="shared" si="61"/>
        <v>49.4852126220348</v>
      </c>
      <c r="AR310" s="1">
        <f ca="1" t="shared" si="62"/>
        <v>20.2811932039588</v>
      </c>
      <c r="AS310" s="1">
        <f ca="1" t="shared" si="63"/>
        <v>2028.11932039588</v>
      </c>
      <c r="AU310" s="1">
        <f t="shared" si="90"/>
        <v>20</v>
      </c>
      <c r="AV310" s="1">
        <f ca="1" t="shared" si="64"/>
        <v>0.96189577573439</v>
      </c>
      <c r="AW310" s="1">
        <f ca="1" t="shared" si="65"/>
        <v>79.4033096670217</v>
      </c>
      <c r="AX310" s="1">
        <f ca="1" t="shared" si="66"/>
        <v>0.29059692791871</v>
      </c>
      <c r="AY310" s="1">
        <f ca="1" t="shared" si="67"/>
        <v>4.09528582524467</v>
      </c>
      <c r="AZ310" s="1">
        <f ca="1" t="shared" si="68"/>
        <v>53.2387157281807</v>
      </c>
      <c r="BA310" s="1">
        <f ca="1" t="shared" si="69"/>
        <v>26.164593938841</v>
      </c>
      <c r="BB310" s="1">
        <f ca="1" t="shared" si="70"/>
        <v>2616.4593938841</v>
      </c>
      <c r="BD310" s="1">
        <f t="shared" si="91"/>
        <v>20</v>
      </c>
      <c r="BE310" s="1">
        <f ca="1" t="shared" si="71"/>
        <v>0.0414713413173686</v>
      </c>
      <c r="BF310" s="1">
        <f ca="1" t="shared" si="72"/>
        <v>54.5963673072159</v>
      </c>
      <c r="BG310" s="1">
        <f ca="1" t="shared" si="73"/>
        <v>0.628739456563477</v>
      </c>
      <c r="BH310" s="1">
        <f ca="1" t="shared" si="74"/>
        <v>4.82974446219977</v>
      </c>
      <c r="BI310" s="1">
        <f ca="1" t="shared" si="75"/>
        <v>67.6164224707967</v>
      </c>
      <c r="BJ310" s="1">
        <f ca="1" t="shared" si="76"/>
        <v>0</v>
      </c>
      <c r="BK310" s="1">
        <f ca="1" t="shared" si="77"/>
        <v>0</v>
      </c>
      <c r="BM310" s="1">
        <f t="shared" si="92"/>
        <v>20</v>
      </c>
      <c r="BN310" s="1">
        <f ca="1" t="shared" si="78"/>
        <v>0.800140012102339</v>
      </c>
      <c r="BO310" s="1">
        <f ca="1" t="shared" si="79"/>
        <v>66.976522992293</v>
      </c>
      <c r="BP310" s="1">
        <f ca="1" t="shared" si="80"/>
        <v>0.522287033448449</v>
      </c>
      <c r="BQ310" s="1">
        <f ca="1" t="shared" si="81"/>
        <v>4.83646227500465</v>
      </c>
      <c r="BR310" s="1">
        <f ca="1" t="shared" si="82"/>
        <v>72.5469341250697</v>
      </c>
      <c r="BS310" s="1">
        <f ca="1" t="shared" si="83"/>
        <v>0</v>
      </c>
      <c r="BT310" s="1">
        <f ca="1" t="shared" si="84"/>
        <v>0</v>
      </c>
    </row>
    <row r="311" spans="2:72">
      <c r="B311" s="1">
        <f t="shared" si="85"/>
        <v>21</v>
      </c>
      <c r="C311" s="1">
        <f ca="1" t="shared" si="29"/>
        <v>0.63156699703382</v>
      </c>
      <c r="D311" s="1">
        <f ca="1" t="shared" si="30"/>
        <v>66.4265318929807</v>
      </c>
      <c r="E311" s="1">
        <f ca="1" t="shared" si="31"/>
        <v>0.990842584198216</v>
      </c>
      <c r="F311" s="1">
        <f ca="1" t="shared" si="32"/>
        <v>5.74177830151321</v>
      </c>
      <c r="G311" s="1">
        <f ca="1" t="shared" si="33"/>
        <v>45.9342264121057</v>
      </c>
      <c r="H311" s="1">
        <f ca="1" t="shared" si="34"/>
        <v>20.4923054808751</v>
      </c>
      <c r="I311" s="1">
        <f ca="1" t="shared" si="35"/>
        <v>2049.23054808751</v>
      </c>
      <c r="K311" s="1">
        <f t="shared" si="86"/>
        <v>21</v>
      </c>
      <c r="L311" s="1">
        <f ca="1" t="shared" si="36"/>
        <v>0.537570601855909</v>
      </c>
      <c r="M311" s="1">
        <f ca="1" t="shared" si="37"/>
        <v>60.2548016498989</v>
      </c>
      <c r="N311" s="1">
        <f ca="1" t="shared" si="38"/>
        <v>0.772894139214188</v>
      </c>
      <c r="O311" s="1">
        <f ca="1" t="shared" si="39"/>
        <v>5.12007218140134</v>
      </c>
      <c r="P311" s="1">
        <f ca="1" t="shared" si="40"/>
        <v>46.0806496326121</v>
      </c>
      <c r="Q311" s="1">
        <f ca="1" t="shared" si="41"/>
        <v>14.1741520172869</v>
      </c>
      <c r="R311" s="1">
        <f ca="1" t="shared" si="42"/>
        <v>1417.41520172869</v>
      </c>
      <c r="T311" s="1">
        <f t="shared" si="87"/>
        <v>21</v>
      </c>
      <c r="U311" s="1">
        <f ca="1" t="shared" si="43"/>
        <v>0.744932255151161</v>
      </c>
      <c r="V311" s="1">
        <f ca="1" t="shared" si="44"/>
        <v>68.5375211316786</v>
      </c>
      <c r="W311" s="1">
        <f ca="1" t="shared" si="45"/>
        <v>0.545730920169132</v>
      </c>
      <c r="X311" s="1">
        <f ca="1" t="shared" si="46"/>
        <v>4.82660911105521</v>
      </c>
      <c r="Y311" s="1">
        <f ca="1" t="shared" si="47"/>
        <v>48.2660911105521</v>
      </c>
      <c r="Z311" s="1">
        <f ca="1" t="shared" si="48"/>
        <v>20.2714300211265</v>
      </c>
      <c r="AA311" s="1">
        <f ca="1" t="shared" si="49"/>
        <v>2027.14300211265</v>
      </c>
      <c r="AC311" s="1">
        <f t="shared" si="88"/>
        <v>21</v>
      </c>
      <c r="AD311" s="1">
        <f ca="1" t="shared" si="50"/>
        <v>0.525519570524625</v>
      </c>
      <c r="AE311" s="1">
        <f ca="1" t="shared" si="51"/>
        <v>62.7557798717872</v>
      </c>
      <c r="AF311" s="1">
        <f ca="1" t="shared" si="52"/>
        <v>0.937347156281539</v>
      </c>
      <c r="AG311" s="1">
        <f ca="1" t="shared" si="53"/>
        <v>5.87884084886634</v>
      </c>
      <c r="AH311" s="1">
        <f ca="1" t="shared" si="54"/>
        <v>64.6672493375298</v>
      </c>
      <c r="AI311" s="1">
        <f ca="1" t="shared" si="55"/>
        <v>0</v>
      </c>
      <c r="AJ311" s="1">
        <f ca="1" t="shared" si="56"/>
        <v>0</v>
      </c>
      <c r="AL311" s="1">
        <f t="shared" si="89"/>
        <v>21</v>
      </c>
      <c r="AM311" s="1">
        <f ca="1" t="shared" si="57"/>
        <v>0.994041992540497</v>
      </c>
      <c r="AN311" s="1">
        <f ca="1" t="shared" si="58"/>
        <v>82.8044328151039</v>
      </c>
      <c r="AO311" s="1">
        <f ca="1" t="shared" si="59"/>
        <v>0.934971433104655</v>
      </c>
      <c r="AP311" s="1">
        <f ca="1" t="shared" si="60"/>
        <v>5.98312590148838</v>
      </c>
      <c r="AQ311" s="1">
        <f ca="1" t="shared" si="61"/>
        <v>71.7975108178606</v>
      </c>
      <c r="AR311" s="1">
        <f ca="1" t="shared" si="62"/>
        <v>11.0069219972433</v>
      </c>
      <c r="AS311" s="1">
        <f ca="1" t="shared" si="63"/>
        <v>1100.69219972433</v>
      </c>
      <c r="AU311" s="1">
        <f t="shared" si="90"/>
        <v>21</v>
      </c>
      <c r="AV311" s="1">
        <f ca="1" t="shared" si="64"/>
        <v>0.187995301273317</v>
      </c>
      <c r="AW311" s="1">
        <f ca="1" t="shared" si="65"/>
        <v>59.9845140000727</v>
      </c>
      <c r="AX311" s="1">
        <f ca="1" t="shared" si="66"/>
        <v>0.000156064712752757</v>
      </c>
      <c r="AY311" s="1">
        <f ca="1" t="shared" si="67"/>
        <v>4.28229128490547</v>
      </c>
      <c r="AZ311" s="1">
        <f ca="1" t="shared" si="68"/>
        <v>55.6697867037711</v>
      </c>
      <c r="BA311" s="1">
        <f ca="1" t="shared" si="69"/>
        <v>4.31472729630158</v>
      </c>
      <c r="BB311" s="1">
        <f ca="1" t="shared" si="70"/>
        <v>431.472729630158</v>
      </c>
      <c r="BD311" s="1">
        <f t="shared" si="91"/>
        <v>21</v>
      </c>
      <c r="BE311" s="1">
        <f ca="1" t="shared" si="71"/>
        <v>0.0176721131125106</v>
      </c>
      <c r="BF311" s="1">
        <f ca="1" t="shared" si="72"/>
        <v>50.9678609602958</v>
      </c>
      <c r="BG311" s="1">
        <f ca="1" t="shared" si="73"/>
        <v>0.248665510659593</v>
      </c>
      <c r="BH311" s="1">
        <f ca="1" t="shared" si="74"/>
        <v>4.08921594870586</v>
      </c>
      <c r="BI311" s="1">
        <f ca="1" t="shared" si="75"/>
        <v>57.2490232818821</v>
      </c>
      <c r="BJ311" s="1">
        <f ca="1" t="shared" si="76"/>
        <v>0</v>
      </c>
      <c r="BK311" s="1">
        <f ca="1" t="shared" si="77"/>
        <v>0</v>
      </c>
      <c r="BM311" s="1">
        <f t="shared" si="92"/>
        <v>21</v>
      </c>
      <c r="BN311" s="1">
        <f ca="1" t="shared" si="78"/>
        <v>0.316081513056669</v>
      </c>
      <c r="BO311" s="1">
        <f ca="1" t="shared" si="79"/>
        <v>62.3654868953913</v>
      </c>
      <c r="BP311" s="1">
        <f ca="1" t="shared" si="80"/>
        <v>0.364569684234137</v>
      </c>
      <c r="BQ311" s="1">
        <f ca="1" t="shared" si="81"/>
        <v>4.79018716562961</v>
      </c>
      <c r="BR311" s="1">
        <f ca="1" t="shared" si="82"/>
        <v>71.8528074844442</v>
      </c>
      <c r="BS311" s="1">
        <f ca="1" t="shared" si="83"/>
        <v>0</v>
      </c>
      <c r="BT311" s="1">
        <f ca="1" t="shared" si="84"/>
        <v>0</v>
      </c>
    </row>
    <row r="312" spans="2:72">
      <c r="B312" s="1">
        <f t="shared" si="85"/>
        <v>22</v>
      </c>
      <c r="C312" s="1">
        <f ca="1" t="shared" si="29"/>
        <v>0.798141577444046</v>
      </c>
      <c r="D312" s="1">
        <f ca="1" t="shared" si="30"/>
        <v>65.4733198851541</v>
      </c>
      <c r="E312" s="1">
        <f ca="1" t="shared" si="31"/>
        <v>0.926856540340878</v>
      </c>
      <c r="F312" s="1">
        <f ca="1" t="shared" si="32"/>
        <v>5.92628209529828</v>
      </c>
      <c r="G312" s="1">
        <f ca="1" t="shared" si="33"/>
        <v>47.4102567623862</v>
      </c>
      <c r="H312" s="1">
        <f ca="1" t="shared" si="34"/>
        <v>18.0630631227679</v>
      </c>
      <c r="I312" s="1">
        <f ca="1" t="shared" si="35"/>
        <v>1806.30631227679</v>
      </c>
      <c r="K312" s="1">
        <f t="shared" si="86"/>
        <v>22</v>
      </c>
      <c r="L312" s="1">
        <f ca="1" t="shared" si="36"/>
        <v>0.385611795110326</v>
      </c>
      <c r="M312" s="1">
        <f ca="1" t="shared" si="37"/>
        <v>61.351880548972</v>
      </c>
      <c r="N312" s="1">
        <f ca="1" t="shared" si="38"/>
        <v>0.643580523677653</v>
      </c>
      <c r="O312" s="1">
        <f ca="1" t="shared" si="39"/>
        <v>4.83908719959387</v>
      </c>
      <c r="P312" s="1">
        <f ca="1" t="shared" si="40"/>
        <v>43.5517847963448</v>
      </c>
      <c r="Q312" s="1">
        <f ca="1" t="shared" si="41"/>
        <v>17.8000957526272</v>
      </c>
      <c r="R312" s="1">
        <f ca="1" t="shared" si="42"/>
        <v>1780.00957526272</v>
      </c>
      <c r="T312" s="1">
        <f t="shared" si="87"/>
        <v>22</v>
      </c>
      <c r="U312" s="1">
        <f ca="1" t="shared" si="43"/>
        <v>0.76775991172151</v>
      </c>
      <c r="V312" s="1">
        <f ca="1" t="shared" si="44"/>
        <v>65.6369472188459</v>
      </c>
      <c r="W312" s="1">
        <f ca="1" t="shared" si="45"/>
        <v>0.123657444480341</v>
      </c>
      <c r="X312" s="1">
        <f ca="1" t="shared" si="46"/>
        <v>4.26456770894428</v>
      </c>
      <c r="Y312" s="1">
        <f ca="1" t="shared" si="47"/>
        <v>42.6456770894428</v>
      </c>
      <c r="Z312" s="1">
        <f ca="1" t="shared" si="48"/>
        <v>22.9912701294031</v>
      </c>
      <c r="AA312" s="1">
        <f ca="1" t="shared" si="49"/>
        <v>2299.12701294031</v>
      </c>
      <c r="AC312" s="1">
        <f t="shared" si="88"/>
        <v>22</v>
      </c>
      <c r="AD312" s="1">
        <f ca="1" t="shared" si="50"/>
        <v>0.138750402301211</v>
      </c>
      <c r="AE312" s="1">
        <f ca="1" t="shared" si="51"/>
        <v>56.2925648681722</v>
      </c>
      <c r="AF312" s="1">
        <f ca="1" t="shared" si="52"/>
        <v>0.138042855940953</v>
      </c>
      <c r="AG312" s="1">
        <f ca="1" t="shared" si="53"/>
        <v>4.46054681709486</v>
      </c>
      <c r="AH312" s="1">
        <f ca="1" t="shared" si="54"/>
        <v>49.0660149880435</v>
      </c>
      <c r="AI312" s="1">
        <f ca="1" t="shared" si="55"/>
        <v>7.22654988012867</v>
      </c>
      <c r="AJ312" s="1">
        <f ca="1" t="shared" si="56"/>
        <v>722.654988012867</v>
      </c>
      <c r="AL312" s="1">
        <f t="shared" si="89"/>
        <v>22</v>
      </c>
      <c r="AM312" s="1">
        <f ca="1" t="shared" si="57"/>
        <v>0.551075335580387</v>
      </c>
      <c r="AN312" s="1">
        <f ca="1" t="shared" si="58"/>
        <v>66.9535580121762</v>
      </c>
      <c r="AO312" s="1">
        <f ca="1" t="shared" si="59"/>
        <v>0.514507652918339</v>
      </c>
      <c r="AP312" s="1">
        <f ca="1" t="shared" si="60"/>
        <v>4.8662628041679</v>
      </c>
      <c r="AQ312" s="1">
        <f ca="1" t="shared" si="61"/>
        <v>58.3951536500148</v>
      </c>
      <c r="AR312" s="1">
        <f ca="1" t="shared" si="62"/>
        <v>8.55840436216137</v>
      </c>
      <c r="AS312" s="1">
        <f ca="1" t="shared" si="63"/>
        <v>855.840436216137</v>
      </c>
      <c r="AU312" s="1">
        <f t="shared" si="90"/>
        <v>22</v>
      </c>
      <c r="AV312" s="1">
        <f ca="1" t="shared" si="64"/>
        <v>0.243517523133976</v>
      </c>
      <c r="AW312" s="1">
        <f ca="1" t="shared" si="65"/>
        <v>55.6513285913502</v>
      </c>
      <c r="AX312" s="1">
        <f ca="1" t="shared" si="66"/>
        <v>0.459299973074536</v>
      </c>
      <c r="AY312" s="1">
        <f ca="1" t="shared" si="67"/>
        <v>4.70940753081611</v>
      </c>
      <c r="AZ312" s="1">
        <f ca="1" t="shared" si="68"/>
        <v>61.2222979006094</v>
      </c>
      <c r="BA312" s="1">
        <f ca="1" t="shared" si="69"/>
        <v>0</v>
      </c>
      <c r="BB312" s="1">
        <f ca="1" t="shared" si="70"/>
        <v>0</v>
      </c>
      <c r="BD312" s="1">
        <f t="shared" si="91"/>
        <v>22</v>
      </c>
      <c r="BE312" s="1">
        <f ca="1" t="shared" si="71"/>
        <v>0.947511310606502</v>
      </c>
      <c r="BF312" s="1">
        <f ca="1" t="shared" si="72"/>
        <v>79.1734983387839</v>
      </c>
      <c r="BG312" s="1">
        <f ca="1" t="shared" si="73"/>
        <v>0.831914167301855</v>
      </c>
      <c r="BH312" s="1">
        <f ca="1" t="shared" si="74"/>
        <v>5.18364681583268</v>
      </c>
      <c r="BI312" s="1">
        <f ca="1" t="shared" si="75"/>
        <v>72.5710554216576</v>
      </c>
      <c r="BJ312" s="1">
        <f ca="1" t="shared" si="76"/>
        <v>6.60244291712633</v>
      </c>
      <c r="BK312" s="1">
        <f ca="1" t="shared" si="77"/>
        <v>660.244291712633</v>
      </c>
      <c r="BM312" s="1">
        <f t="shared" si="92"/>
        <v>22</v>
      </c>
      <c r="BN312" s="1">
        <f ca="1" t="shared" si="78"/>
        <v>0.121961364254517</v>
      </c>
      <c r="BO312" s="1">
        <f ca="1" t="shared" si="79"/>
        <v>55.1700298315353</v>
      </c>
      <c r="BP312" s="1">
        <f ca="1" t="shared" si="80"/>
        <v>0.0267298092639765</v>
      </c>
      <c r="BQ312" s="1">
        <f ca="1" t="shared" si="81"/>
        <v>4.49568042849043</v>
      </c>
      <c r="BR312" s="1">
        <f ca="1" t="shared" si="82"/>
        <v>67.4352064273564</v>
      </c>
      <c r="BS312" s="1">
        <f ca="1" t="shared" si="83"/>
        <v>0</v>
      </c>
      <c r="BT312" s="1">
        <f ca="1" t="shared" si="84"/>
        <v>0</v>
      </c>
    </row>
    <row r="313" spans="2:72">
      <c r="B313" s="1">
        <f t="shared" si="85"/>
        <v>23</v>
      </c>
      <c r="C313" s="1">
        <f ca="1" t="shared" si="29"/>
        <v>0.324548171156888</v>
      </c>
      <c r="D313" s="1">
        <f ca="1" t="shared" si="30"/>
        <v>60.8371385900368</v>
      </c>
      <c r="E313" s="1">
        <f ca="1" t="shared" si="31"/>
        <v>0.809066902711387</v>
      </c>
      <c r="F313" s="1">
        <f ca="1" t="shared" si="32"/>
        <v>5.10253429261519</v>
      </c>
      <c r="G313" s="1">
        <f ca="1" t="shared" si="33"/>
        <v>40.8202743409215</v>
      </c>
      <c r="H313" s="1">
        <f ca="1" t="shared" si="34"/>
        <v>20.0168642491153</v>
      </c>
      <c r="I313" s="1">
        <f ca="1" t="shared" si="35"/>
        <v>2001.68642491153</v>
      </c>
      <c r="K313" s="1">
        <f t="shared" si="86"/>
        <v>23</v>
      </c>
      <c r="L313" s="1">
        <f ca="1" t="shared" si="36"/>
        <v>0.578585585652085</v>
      </c>
      <c r="M313" s="1">
        <f ca="1" t="shared" si="37"/>
        <v>65.147698387152</v>
      </c>
      <c r="N313" s="1">
        <f ca="1" t="shared" si="38"/>
        <v>0.377061694502308</v>
      </c>
      <c r="O313" s="1">
        <f ca="1" t="shared" si="39"/>
        <v>4.99522891875725</v>
      </c>
      <c r="P313" s="1">
        <f ca="1" t="shared" si="40"/>
        <v>44.9570602688152</v>
      </c>
      <c r="Q313" s="1">
        <f ca="1" t="shared" si="41"/>
        <v>20.1906381183368</v>
      </c>
      <c r="R313" s="1">
        <f ca="1" t="shared" si="42"/>
        <v>2019.06381183368</v>
      </c>
      <c r="T313" s="1">
        <f t="shared" si="87"/>
        <v>23</v>
      </c>
      <c r="U313" s="1">
        <f ca="1" t="shared" si="43"/>
        <v>0.538952374878051</v>
      </c>
      <c r="V313" s="1">
        <f ca="1" t="shared" si="44"/>
        <v>64.2184910884255</v>
      </c>
      <c r="W313" s="1">
        <f ca="1" t="shared" si="45"/>
        <v>0.421828107864823</v>
      </c>
      <c r="X313" s="1">
        <f ca="1" t="shared" si="46"/>
        <v>4.71440271183208</v>
      </c>
      <c r="Y313" s="1">
        <f ca="1" t="shared" si="47"/>
        <v>47.1440271183208</v>
      </c>
      <c r="Z313" s="1">
        <f ca="1" t="shared" si="48"/>
        <v>17.0744639701047</v>
      </c>
      <c r="AA313" s="1">
        <f ca="1" t="shared" si="49"/>
        <v>1707.44639701047</v>
      </c>
      <c r="AC313" s="1">
        <f t="shared" si="88"/>
        <v>23</v>
      </c>
      <c r="AD313" s="1">
        <f ca="1" t="shared" si="50"/>
        <v>0.142496555786474</v>
      </c>
      <c r="AE313" s="1">
        <f ca="1" t="shared" si="51"/>
        <v>56.3647976952495</v>
      </c>
      <c r="AF313" s="1">
        <f ca="1" t="shared" si="52"/>
        <v>0.312281453301251</v>
      </c>
      <c r="AG313" s="1">
        <f ca="1" t="shared" si="53"/>
        <v>4.73923106946326</v>
      </c>
      <c r="AH313" s="1">
        <f ca="1" t="shared" si="54"/>
        <v>52.1315417640959</v>
      </c>
      <c r="AI313" s="1">
        <f ca="1" t="shared" si="55"/>
        <v>4.23325593115359</v>
      </c>
      <c r="AJ313" s="1">
        <f ca="1" t="shared" si="56"/>
        <v>423.325593115359</v>
      </c>
      <c r="AL313" s="1">
        <f t="shared" si="89"/>
        <v>23</v>
      </c>
      <c r="AM313" s="1">
        <f ca="1" t="shared" si="57"/>
        <v>0.157866467082246</v>
      </c>
      <c r="AN313" s="1">
        <f ca="1" t="shared" si="58"/>
        <v>58.6627265603826</v>
      </c>
      <c r="AO313" s="1">
        <f ca="1" t="shared" si="59"/>
        <v>0.833984848751304</v>
      </c>
      <c r="AP313" s="1">
        <f ca="1" t="shared" si="60"/>
        <v>5.3860524671464</v>
      </c>
      <c r="AQ313" s="1">
        <f ca="1" t="shared" si="61"/>
        <v>64.6326296057568</v>
      </c>
      <c r="AR313" s="1">
        <f ca="1" t="shared" si="62"/>
        <v>0</v>
      </c>
      <c r="AS313" s="1">
        <f ca="1" t="shared" si="63"/>
        <v>0</v>
      </c>
      <c r="AU313" s="1">
        <f t="shared" si="90"/>
        <v>23</v>
      </c>
      <c r="AV313" s="1">
        <f ca="1" t="shared" si="64"/>
        <v>0.483747664932057</v>
      </c>
      <c r="AW313" s="1">
        <f ca="1" t="shared" si="65"/>
        <v>63.9065161822907</v>
      </c>
      <c r="AX313" s="1">
        <f ca="1" t="shared" si="66"/>
        <v>0.145836533967155</v>
      </c>
      <c r="AY313" s="1">
        <f ca="1" t="shared" si="67"/>
        <v>4.11298156280223</v>
      </c>
      <c r="AZ313" s="1">
        <f ca="1" t="shared" si="68"/>
        <v>53.468760316429</v>
      </c>
      <c r="BA313" s="1">
        <f ca="1" t="shared" si="69"/>
        <v>10.4377558658617</v>
      </c>
      <c r="BB313" s="1">
        <f ca="1" t="shared" si="70"/>
        <v>1043.77558658617</v>
      </c>
      <c r="BD313" s="1">
        <f t="shared" si="91"/>
        <v>23</v>
      </c>
      <c r="BE313" s="1">
        <f ca="1" t="shared" si="71"/>
        <v>0.925154850796507</v>
      </c>
      <c r="BF313" s="1">
        <f ca="1" t="shared" si="72"/>
        <v>78.3671238241737</v>
      </c>
      <c r="BG313" s="1">
        <f ca="1" t="shared" si="73"/>
        <v>0.378599582313407</v>
      </c>
      <c r="BH313" s="1">
        <f ca="1" t="shared" si="74"/>
        <v>4.92858250622811</v>
      </c>
      <c r="BI313" s="1">
        <f ca="1" t="shared" si="75"/>
        <v>69.0001550871935</v>
      </c>
      <c r="BJ313" s="1">
        <f ca="1" t="shared" si="76"/>
        <v>9.36696873698024</v>
      </c>
      <c r="BK313" s="1">
        <f ca="1" t="shared" si="77"/>
        <v>936.696873698024</v>
      </c>
      <c r="BM313" s="1">
        <f t="shared" si="92"/>
        <v>23</v>
      </c>
      <c r="BN313" s="1">
        <f ca="1" t="shared" si="78"/>
        <v>0.997592381244448</v>
      </c>
      <c r="BO313" s="1">
        <f ca="1" t="shared" si="79"/>
        <v>84.2887632742653</v>
      </c>
      <c r="BP313" s="1">
        <f ca="1" t="shared" si="80"/>
        <v>0.192314934202542</v>
      </c>
      <c r="BQ313" s="1">
        <f ca="1" t="shared" si="81"/>
        <v>4.26971460518118</v>
      </c>
      <c r="BR313" s="1">
        <f ca="1" t="shared" si="82"/>
        <v>64.0457190777177</v>
      </c>
      <c r="BS313" s="1">
        <f ca="1" t="shared" si="83"/>
        <v>20.2430441965476</v>
      </c>
      <c r="BT313" s="1">
        <f ca="1" t="shared" si="84"/>
        <v>2024.30441965476</v>
      </c>
    </row>
    <row r="314" spans="2:72">
      <c r="B314" s="1">
        <f t="shared" si="85"/>
        <v>24</v>
      </c>
      <c r="C314" s="1">
        <f ca="1" t="shared" si="29"/>
        <v>0.68705534526754</v>
      </c>
      <c r="D314" s="1">
        <f ca="1" t="shared" si="30"/>
        <v>65.8233997058623</v>
      </c>
      <c r="E314" s="1">
        <f ca="1" t="shared" si="31"/>
        <v>0.703249087239329</v>
      </c>
      <c r="F314" s="1">
        <f ca="1" t="shared" si="32"/>
        <v>5.05283570182408</v>
      </c>
      <c r="G314" s="1">
        <f ca="1" t="shared" si="33"/>
        <v>40.4226856145926</v>
      </c>
      <c r="H314" s="1">
        <f ca="1" t="shared" si="34"/>
        <v>25.4007140912696</v>
      </c>
      <c r="I314" s="1">
        <f ca="1" t="shared" si="35"/>
        <v>2540.07140912696</v>
      </c>
      <c r="K314" s="1">
        <f t="shared" si="86"/>
        <v>24</v>
      </c>
      <c r="L314" s="1">
        <f ca="1" t="shared" si="36"/>
        <v>0.502117254899045</v>
      </c>
      <c r="M314" s="1">
        <f ca="1" t="shared" si="37"/>
        <v>61.6720426188004</v>
      </c>
      <c r="N314" s="1">
        <f ca="1" t="shared" si="38"/>
        <v>0.481217633344025</v>
      </c>
      <c r="O314" s="1">
        <f ca="1" t="shared" si="39"/>
        <v>4.62144833505235</v>
      </c>
      <c r="P314" s="1">
        <f ca="1" t="shared" si="40"/>
        <v>41.5930350154711</v>
      </c>
      <c r="Q314" s="1">
        <f ca="1" t="shared" si="41"/>
        <v>20.0790076033293</v>
      </c>
      <c r="R314" s="1">
        <f ca="1" t="shared" si="42"/>
        <v>2007.90076033293</v>
      </c>
      <c r="T314" s="1">
        <f t="shared" si="87"/>
        <v>24</v>
      </c>
      <c r="U314" s="1">
        <f ca="1" t="shared" si="43"/>
        <v>0.530460917212773</v>
      </c>
      <c r="V314" s="1">
        <f ca="1" t="shared" si="44"/>
        <v>64.6190264670802</v>
      </c>
      <c r="W314" s="1">
        <f ca="1" t="shared" si="45"/>
        <v>0.207925321106079</v>
      </c>
      <c r="X314" s="1">
        <f ca="1" t="shared" si="46"/>
        <v>4.26614435275973</v>
      </c>
      <c r="Y314" s="1">
        <f ca="1" t="shared" si="47"/>
        <v>42.6614435275973</v>
      </c>
      <c r="Z314" s="1">
        <f ca="1" t="shared" si="48"/>
        <v>21.9575829394829</v>
      </c>
      <c r="AA314" s="1">
        <f ca="1" t="shared" si="49"/>
        <v>2195.75829394829</v>
      </c>
      <c r="AC314" s="1">
        <f t="shared" si="88"/>
        <v>24</v>
      </c>
      <c r="AD314" s="1">
        <f ca="1" t="shared" si="50"/>
        <v>0.379113114461318</v>
      </c>
      <c r="AE314" s="1">
        <f ca="1" t="shared" si="51"/>
        <v>63.5772293750701</v>
      </c>
      <c r="AF314" s="1">
        <f ca="1" t="shared" si="52"/>
        <v>0.621507175482331</v>
      </c>
      <c r="AG314" s="1">
        <f ca="1" t="shared" si="53"/>
        <v>4.6717564723551</v>
      </c>
      <c r="AH314" s="1">
        <f ca="1" t="shared" si="54"/>
        <v>51.3893211959061</v>
      </c>
      <c r="AI314" s="1">
        <f ca="1" t="shared" si="55"/>
        <v>12.1879081791639</v>
      </c>
      <c r="AJ314" s="1">
        <f ca="1" t="shared" si="56"/>
        <v>1218.79081791639</v>
      </c>
      <c r="AL314" s="1">
        <f t="shared" si="89"/>
        <v>24</v>
      </c>
      <c r="AM314" s="1">
        <f ca="1" t="shared" si="57"/>
        <v>0.755049980945663</v>
      </c>
      <c r="AN314" s="1">
        <f ca="1" t="shared" si="58"/>
        <v>67.8423300310243</v>
      </c>
      <c r="AO314" s="1">
        <f ca="1" t="shared" si="59"/>
        <v>0.276858995007109</v>
      </c>
      <c r="AP314" s="1">
        <f ca="1" t="shared" si="60"/>
        <v>4.12001689762717</v>
      </c>
      <c r="AQ314" s="1">
        <f ca="1" t="shared" si="61"/>
        <v>49.440202771526</v>
      </c>
      <c r="AR314" s="1">
        <f ca="1" t="shared" si="62"/>
        <v>18.4021272594983</v>
      </c>
      <c r="AS314" s="1">
        <f ca="1" t="shared" si="63"/>
        <v>1840.21272594983</v>
      </c>
      <c r="AU314" s="1">
        <f t="shared" si="90"/>
        <v>24</v>
      </c>
      <c r="AV314" s="1">
        <f ca="1" t="shared" si="64"/>
        <v>0.852219686068082</v>
      </c>
      <c r="AW314" s="1">
        <f ca="1" t="shared" si="65"/>
        <v>69.570264448927</v>
      </c>
      <c r="AX314" s="1">
        <f ca="1" t="shared" si="66"/>
        <v>0.997598760477162</v>
      </c>
      <c r="AY314" s="1">
        <f ca="1" t="shared" si="67"/>
        <v>5.98983811290991</v>
      </c>
      <c r="AZ314" s="1">
        <f ca="1" t="shared" si="68"/>
        <v>77.8678954678289</v>
      </c>
      <c r="BA314" s="1">
        <f ca="1" t="shared" si="69"/>
        <v>0</v>
      </c>
      <c r="BB314" s="1">
        <f ca="1" t="shared" si="70"/>
        <v>0</v>
      </c>
      <c r="BD314" s="1">
        <f t="shared" si="91"/>
        <v>24</v>
      </c>
      <c r="BE314" s="1">
        <f ca="1" t="shared" si="71"/>
        <v>0.953945459483068</v>
      </c>
      <c r="BF314" s="1">
        <f ca="1" t="shared" si="72"/>
        <v>75.0285594063382</v>
      </c>
      <c r="BG314" s="1">
        <f ca="1" t="shared" si="73"/>
        <v>0.443524904569542</v>
      </c>
      <c r="BH314" s="1">
        <f ca="1" t="shared" si="74"/>
        <v>4.7081231758969</v>
      </c>
      <c r="BI314" s="1">
        <f ca="1" t="shared" si="75"/>
        <v>65.9137244625566</v>
      </c>
      <c r="BJ314" s="1">
        <f ca="1" t="shared" si="76"/>
        <v>9.11483494378155</v>
      </c>
      <c r="BK314" s="1">
        <f ca="1" t="shared" si="77"/>
        <v>911.483494378155</v>
      </c>
      <c r="BM314" s="1">
        <f t="shared" si="92"/>
        <v>24</v>
      </c>
      <c r="BN314" s="1">
        <f ca="1" t="shared" si="78"/>
        <v>0.708514851478734</v>
      </c>
      <c r="BO314" s="1">
        <f ca="1" t="shared" si="79"/>
        <v>66.1734693261639</v>
      </c>
      <c r="BP314" s="1">
        <f ca="1" t="shared" si="80"/>
        <v>0.597071020782108</v>
      </c>
      <c r="BQ314" s="1">
        <f ca="1" t="shared" si="81"/>
        <v>4.92177543439306</v>
      </c>
      <c r="BR314" s="1">
        <f ca="1" t="shared" si="82"/>
        <v>73.8266315158959</v>
      </c>
      <c r="BS314" s="1">
        <f ca="1" t="shared" si="83"/>
        <v>0</v>
      </c>
      <c r="BT314" s="1">
        <f ca="1" t="shared" si="84"/>
        <v>0</v>
      </c>
    </row>
    <row r="315" spans="2:72">
      <c r="B315" s="1">
        <f t="shared" si="85"/>
        <v>25</v>
      </c>
      <c r="C315" s="1">
        <f ca="1" t="shared" si="29"/>
        <v>0.630194110048085</v>
      </c>
      <c r="D315" s="1">
        <f ca="1" t="shared" si="30"/>
        <v>65.3375585570508</v>
      </c>
      <c r="E315" s="1">
        <f ca="1" t="shared" si="31"/>
        <v>0.896027232683523</v>
      </c>
      <c r="F315" s="1">
        <f ca="1" t="shared" si="32"/>
        <v>5.33312995305541</v>
      </c>
      <c r="G315" s="1">
        <f ca="1" t="shared" si="33"/>
        <v>42.6650396244433</v>
      </c>
      <c r="H315" s="1">
        <f ca="1" t="shared" si="34"/>
        <v>22.6725189326076</v>
      </c>
      <c r="I315" s="1">
        <f ca="1" t="shared" si="35"/>
        <v>2267.25189326076</v>
      </c>
      <c r="K315" s="1">
        <f t="shared" si="86"/>
        <v>25</v>
      </c>
      <c r="L315" s="1">
        <f ca="1" t="shared" si="36"/>
        <v>0.0631288287675176</v>
      </c>
      <c r="M315" s="1">
        <f ca="1" t="shared" si="37"/>
        <v>51.4061241933823</v>
      </c>
      <c r="N315" s="1">
        <f ca="1" t="shared" si="38"/>
        <v>0.673798983566046</v>
      </c>
      <c r="O315" s="1">
        <f ca="1" t="shared" si="39"/>
        <v>4.60390100241114</v>
      </c>
      <c r="P315" s="1">
        <f ca="1" t="shared" si="40"/>
        <v>41.4351090217003</v>
      </c>
      <c r="Q315" s="1">
        <f ca="1" t="shared" si="41"/>
        <v>9.97101517168204</v>
      </c>
      <c r="R315" s="1">
        <f ca="1" t="shared" si="42"/>
        <v>997.101517168204</v>
      </c>
      <c r="T315" s="1">
        <f t="shared" si="87"/>
        <v>25</v>
      </c>
      <c r="U315" s="1">
        <f ca="1" t="shared" si="43"/>
        <v>0.518345761393165</v>
      </c>
      <c r="V315" s="1">
        <f ca="1" t="shared" si="44"/>
        <v>61.9904471961538</v>
      </c>
      <c r="W315" s="1">
        <f ca="1" t="shared" si="45"/>
        <v>0.985051718125576</v>
      </c>
      <c r="X315" s="1">
        <f ca="1" t="shared" si="46"/>
        <v>5.52846215456748</v>
      </c>
      <c r="Y315" s="1">
        <f ca="1" t="shared" si="47"/>
        <v>55.2846215456748</v>
      </c>
      <c r="Z315" s="1">
        <f ca="1" t="shared" si="48"/>
        <v>6.70582565047902</v>
      </c>
      <c r="AA315" s="1">
        <f ca="1" t="shared" si="49"/>
        <v>670.582565047902</v>
      </c>
      <c r="AC315" s="1">
        <f t="shared" si="88"/>
        <v>25</v>
      </c>
      <c r="AD315" s="1">
        <f ca="1" t="shared" si="50"/>
        <v>0.0205870971583832</v>
      </c>
      <c r="AE315" s="1">
        <f ca="1" t="shared" si="51"/>
        <v>53.3617090528015</v>
      </c>
      <c r="AF315" s="1">
        <f ca="1" t="shared" si="52"/>
        <v>0.759584210382257</v>
      </c>
      <c r="AG315" s="1">
        <f ca="1" t="shared" si="53"/>
        <v>5.02301638798619</v>
      </c>
      <c r="AH315" s="1">
        <f ca="1" t="shared" si="54"/>
        <v>55.2531802678481</v>
      </c>
      <c r="AI315" s="1">
        <f ca="1" t="shared" si="55"/>
        <v>0</v>
      </c>
      <c r="AJ315" s="1">
        <f ca="1" t="shared" si="56"/>
        <v>0</v>
      </c>
      <c r="AL315" s="1">
        <f t="shared" si="89"/>
        <v>25</v>
      </c>
      <c r="AM315" s="1">
        <f ca="1" t="shared" si="57"/>
        <v>0.0832530606146669</v>
      </c>
      <c r="AN315" s="1">
        <f ca="1" t="shared" si="58"/>
        <v>54.7252575386222</v>
      </c>
      <c r="AO315" s="1">
        <f ca="1" t="shared" si="59"/>
        <v>0.225378869495513</v>
      </c>
      <c r="AP315" s="1">
        <f ca="1" t="shared" si="60"/>
        <v>4.1486785091913</v>
      </c>
      <c r="AQ315" s="1">
        <f ca="1" t="shared" si="61"/>
        <v>49.7841421102956</v>
      </c>
      <c r="AR315" s="1">
        <f ca="1" t="shared" si="62"/>
        <v>4.94111542832658</v>
      </c>
      <c r="AS315" s="1">
        <f ca="1" t="shared" si="63"/>
        <v>494.111542832658</v>
      </c>
      <c r="AU315" s="1">
        <f t="shared" si="90"/>
        <v>25</v>
      </c>
      <c r="AV315" s="1">
        <f ca="1" t="shared" si="64"/>
        <v>0.0726748069328755</v>
      </c>
      <c r="AW315" s="1">
        <f ca="1" t="shared" si="65"/>
        <v>54.6554202130481</v>
      </c>
      <c r="AX315" s="1">
        <f ca="1" t="shared" si="66"/>
        <v>0.975455520018693</v>
      </c>
      <c r="AY315" s="1">
        <f ca="1" t="shared" si="67"/>
        <v>5.82173321278224</v>
      </c>
      <c r="AZ315" s="1">
        <f ca="1" t="shared" si="68"/>
        <v>75.6825317661691</v>
      </c>
      <c r="BA315" s="1">
        <f ca="1" t="shared" si="69"/>
        <v>0</v>
      </c>
      <c r="BB315" s="1">
        <f ca="1" t="shared" si="70"/>
        <v>0</v>
      </c>
      <c r="BD315" s="1">
        <f t="shared" si="91"/>
        <v>25</v>
      </c>
      <c r="BE315" s="1">
        <f ca="1" t="shared" si="71"/>
        <v>0.465850891760641</v>
      </c>
      <c r="BF315" s="1">
        <f ca="1" t="shared" si="72"/>
        <v>62.2758325988837</v>
      </c>
      <c r="BG315" s="1">
        <f ca="1" t="shared" si="73"/>
        <v>0.552578450423979</v>
      </c>
      <c r="BH315" s="1">
        <f ca="1" t="shared" si="74"/>
        <v>4.91435689567498</v>
      </c>
      <c r="BI315" s="1">
        <f ca="1" t="shared" si="75"/>
        <v>68.8009965394497</v>
      </c>
      <c r="BJ315" s="1">
        <f ca="1" t="shared" si="76"/>
        <v>0</v>
      </c>
      <c r="BK315" s="1">
        <f ca="1" t="shared" si="77"/>
        <v>0</v>
      </c>
      <c r="BM315" s="1">
        <f t="shared" si="92"/>
        <v>25</v>
      </c>
      <c r="BN315" s="1">
        <f ca="1" t="shared" si="78"/>
        <v>0.850869125053495</v>
      </c>
      <c r="BO315" s="1">
        <f ca="1" t="shared" si="79"/>
        <v>68.9954808544375</v>
      </c>
      <c r="BP315" s="1">
        <f ca="1" t="shared" si="80"/>
        <v>0.246710713907637</v>
      </c>
      <c r="BQ315" s="1">
        <f ca="1" t="shared" si="81"/>
        <v>4.39707112038281</v>
      </c>
      <c r="BR315" s="1">
        <f ca="1" t="shared" si="82"/>
        <v>65.9560668057422</v>
      </c>
      <c r="BS315" s="1">
        <f ca="1" t="shared" si="83"/>
        <v>3.03941404869533</v>
      </c>
      <c r="BT315" s="1">
        <f ca="1" t="shared" si="84"/>
        <v>303.941404869533</v>
      </c>
    </row>
    <row r="316" spans="2:72">
      <c r="B316" s="1">
        <f t="shared" si="85"/>
        <v>26</v>
      </c>
      <c r="C316" s="1">
        <f ca="1" t="shared" si="29"/>
        <v>0.582052552940431</v>
      </c>
      <c r="D316" s="1">
        <f ca="1" t="shared" si="30"/>
        <v>66.3257216015947</v>
      </c>
      <c r="E316" s="1">
        <f ca="1" t="shared" si="31"/>
        <v>0.875343543007791</v>
      </c>
      <c r="F316" s="1">
        <f ca="1" t="shared" si="32"/>
        <v>5.29422053217601</v>
      </c>
      <c r="G316" s="1">
        <f ca="1" t="shared" si="33"/>
        <v>42.3537642574081</v>
      </c>
      <c r="H316" s="1">
        <f ca="1" t="shared" si="34"/>
        <v>23.9719573441866</v>
      </c>
      <c r="I316" s="1">
        <f ca="1" t="shared" si="35"/>
        <v>2397.19573441866</v>
      </c>
      <c r="K316" s="1">
        <f t="shared" si="86"/>
        <v>26</v>
      </c>
      <c r="L316" s="1">
        <f ca="1" t="shared" si="36"/>
        <v>0.111842027226061</v>
      </c>
      <c r="M316" s="1">
        <f ca="1" t="shared" si="37"/>
        <v>56.0004008414602</v>
      </c>
      <c r="N316" s="1">
        <f ca="1" t="shared" si="38"/>
        <v>0.658455393996595</v>
      </c>
      <c r="O316" s="1">
        <f ca="1" t="shared" si="39"/>
        <v>4.71104879301402</v>
      </c>
      <c r="P316" s="1">
        <f ca="1" t="shared" si="40"/>
        <v>42.3994391371261</v>
      </c>
      <c r="Q316" s="1">
        <f ca="1" t="shared" si="41"/>
        <v>13.6009617043341</v>
      </c>
      <c r="R316" s="1">
        <f ca="1" t="shared" si="42"/>
        <v>1360.09617043341</v>
      </c>
      <c r="T316" s="1">
        <f t="shared" si="87"/>
        <v>26</v>
      </c>
      <c r="U316" s="1">
        <f ca="1" t="shared" si="43"/>
        <v>0.925649279909221</v>
      </c>
      <c r="V316" s="1">
        <f ca="1" t="shared" si="44"/>
        <v>79.9181902922141</v>
      </c>
      <c r="W316" s="1">
        <f ca="1" t="shared" si="45"/>
        <v>0.730348687867946</v>
      </c>
      <c r="X316" s="1">
        <f ca="1" t="shared" si="46"/>
        <v>5.27153051765524</v>
      </c>
      <c r="Y316" s="1">
        <f ca="1" t="shared" si="47"/>
        <v>52.7153051765524</v>
      </c>
      <c r="Z316" s="1">
        <f ca="1" t="shared" si="48"/>
        <v>27.2028851156617</v>
      </c>
      <c r="AA316" s="1">
        <f ca="1" t="shared" si="49"/>
        <v>2720.28851156617</v>
      </c>
      <c r="AC316" s="1">
        <f t="shared" si="88"/>
        <v>26</v>
      </c>
      <c r="AD316" s="1">
        <f ca="1" t="shared" si="50"/>
        <v>0.326439926494527</v>
      </c>
      <c r="AE316" s="1">
        <f ca="1" t="shared" si="51"/>
        <v>63.2668182947115</v>
      </c>
      <c r="AF316" s="1">
        <f ca="1" t="shared" si="52"/>
        <v>0.549236262813283</v>
      </c>
      <c r="AG316" s="1">
        <f ca="1" t="shared" si="53"/>
        <v>4.61565231378535</v>
      </c>
      <c r="AH316" s="1">
        <f ca="1" t="shared" si="54"/>
        <v>50.7721754516389</v>
      </c>
      <c r="AI316" s="1">
        <f ca="1" t="shared" si="55"/>
        <v>12.4946428430726</v>
      </c>
      <c r="AJ316" s="1">
        <f ca="1" t="shared" si="56"/>
        <v>1249.46428430726</v>
      </c>
      <c r="AL316" s="1">
        <f t="shared" si="89"/>
        <v>26</v>
      </c>
      <c r="AM316" s="1">
        <f ca="1" t="shared" si="57"/>
        <v>0.241908146774738</v>
      </c>
      <c r="AN316" s="1">
        <f ca="1" t="shared" si="58"/>
        <v>55.9075708791136</v>
      </c>
      <c r="AO316" s="1">
        <f ca="1" t="shared" si="59"/>
        <v>0.025962978920139</v>
      </c>
      <c r="AP316" s="1">
        <f ca="1" t="shared" si="60"/>
        <v>4.30580223778867</v>
      </c>
      <c r="AQ316" s="1">
        <f ca="1" t="shared" si="61"/>
        <v>51.6696268534641</v>
      </c>
      <c r="AR316" s="1">
        <f ca="1" t="shared" si="62"/>
        <v>4.23794402564948</v>
      </c>
      <c r="AS316" s="1">
        <f ca="1" t="shared" si="63"/>
        <v>423.794402564948</v>
      </c>
      <c r="AU316" s="1">
        <f t="shared" si="90"/>
        <v>26</v>
      </c>
      <c r="AV316" s="1">
        <f ca="1" t="shared" si="64"/>
        <v>0.553117029136236</v>
      </c>
      <c r="AW316" s="1">
        <f ca="1" t="shared" si="65"/>
        <v>67.3911683860186</v>
      </c>
      <c r="AX316" s="1">
        <f ca="1" t="shared" si="66"/>
        <v>0.201354855594697</v>
      </c>
      <c r="AY316" s="1">
        <f ca="1" t="shared" si="67"/>
        <v>4.03955029082817</v>
      </c>
      <c r="AZ316" s="1">
        <f ca="1" t="shared" si="68"/>
        <v>52.5141537807662</v>
      </c>
      <c r="BA316" s="1">
        <f ca="1" t="shared" si="69"/>
        <v>14.8770146052524</v>
      </c>
      <c r="BB316" s="1">
        <f ca="1" t="shared" si="70"/>
        <v>1487.70146052524</v>
      </c>
      <c r="BD316" s="1">
        <f t="shared" si="91"/>
        <v>26</v>
      </c>
      <c r="BE316" s="1">
        <f ca="1" t="shared" si="71"/>
        <v>0.14875801054226</v>
      </c>
      <c r="BF316" s="1">
        <f ca="1" t="shared" si="72"/>
        <v>59.5797119193088</v>
      </c>
      <c r="BG316" s="1">
        <f ca="1" t="shared" si="73"/>
        <v>0.516336085742835</v>
      </c>
      <c r="BH316" s="1">
        <f ca="1" t="shared" si="74"/>
        <v>4.82599192954396</v>
      </c>
      <c r="BI316" s="1">
        <f ca="1" t="shared" si="75"/>
        <v>67.5638870136154</v>
      </c>
      <c r="BJ316" s="1">
        <f ca="1" t="shared" si="76"/>
        <v>0</v>
      </c>
      <c r="BK316" s="1">
        <f ca="1" t="shared" si="77"/>
        <v>0</v>
      </c>
      <c r="BM316" s="1">
        <f t="shared" si="92"/>
        <v>26</v>
      </c>
      <c r="BN316" s="1">
        <f ca="1" t="shared" si="78"/>
        <v>0.106130985940452</v>
      </c>
      <c r="BO316" s="1">
        <f ca="1" t="shared" si="79"/>
        <v>59.242877828332</v>
      </c>
      <c r="BP316" s="1">
        <f ca="1" t="shared" si="80"/>
        <v>0.594569601559329</v>
      </c>
      <c r="BQ316" s="1">
        <f ca="1" t="shared" si="81"/>
        <v>4.62785333128927</v>
      </c>
      <c r="BR316" s="1">
        <f ca="1" t="shared" si="82"/>
        <v>69.417799969339</v>
      </c>
      <c r="BS316" s="1">
        <f ca="1" t="shared" si="83"/>
        <v>0</v>
      </c>
      <c r="BT316" s="1">
        <f ca="1" t="shared" si="84"/>
        <v>0</v>
      </c>
    </row>
    <row r="317" spans="2:72">
      <c r="B317" s="1">
        <f t="shared" si="85"/>
        <v>27</v>
      </c>
      <c r="C317" s="1">
        <f ca="1" t="shared" si="29"/>
        <v>0.470170354673821</v>
      </c>
      <c r="D317" s="1">
        <f ca="1" t="shared" si="30"/>
        <v>63.4246148079988</v>
      </c>
      <c r="E317" s="1">
        <f ca="1" t="shared" si="31"/>
        <v>0.0566754194723185</v>
      </c>
      <c r="F317" s="1">
        <f ca="1" t="shared" si="32"/>
        <v>4.21182799268989</v>
      </c>
      <c r="G317" s="1">
        <f ca="1" t="shared" si="33"/>
        <v>33.6946239415191</v>
      </c>
      <c r="H317" s="1">
        <f ca="1" t="shared" si="34"/>
        <v>29.7299908664797</v>
      </c>
      <c r="I317" s="1">
        <f ca="1" t="shared" si="35"/>
        <v>2972.99908664797</v>
      </c>
      <c r="K317" s="1">
        <f t="shared" si="86"/>
        <v>27</v>
      </c>
      <c r="L317" s="1">
        <f ca="1" t="shared" si="36"/>
        <v>0.0781251855543714</v>
      </c>
      <c r="M317" s="1">
        <f ca="1" t="shared" si="37"/>
        <v>51.8812886393969</v>
      </c>
      <c r="N317" s="1">
        <f ca="1" t="shared" si="38"/>
        <v>0.275140636440105</v>
      </c>
      <c r="O317" s="1">
        <f ca="1" t="shared" si="39"/>
        <v>4.39902672914189</v>
      </c>
      <c r="P317" s="1">
        <f ca="1" t="shared" si="40"/>
        <v>39.591240562277</v>
      </c>
      <c r="Q317" s="1">
        <f ca="1" t="shared" si="41"/>
        <v>12.29004807712</v>
      </c>
      <c r="R317" s="1">
        <f ca="1" t="shared" si="42"/>
        <v>1229.004807712</v>
      </c>
      <c r="T317" s="1">
        <f t="shared" si="87"/>
        <v>27</v>
      </c>
      <c r="U317" s="1">
        <f ca="1" t="shared" si="43"/>
        <v>0.155755041962661</v>
      </c>
      <c r="V317" s="1">
        <f ca="1" t="shared" si="44"/>
        <v>58.1943762437279</v>
      </c>
      <c r="W317" s="1">
        <f ca="1" t="shared" si="45"/>
        <v>0.872106212943295</v>
      </c>
      <c r="X317" s="1">
        <f ca="1" t="shared" si="46"/>
        <v>5.41924772416572</v>
      </c>
      <c r="Y317" s="1">
        <f ca="1" t="shared" si="47"/>
        <v>54.1924772416572</v>
      </c>
      <c r="Z317" s="1">
        <f ca="1" t="shared" si="48"/>
        <v>4.00189900207065</v>
      </c>
      <c r="AA317" s="1">
        <f ca="1" t="shared" si="49"/>
        <v>400.189900207065</v>
      </c>
      <c r="AC317" s="1">
        <f t="shared" si="88"/>
        <v>27</v>
      </c>
      <c r="AD317" s="1">
        <f ca="1" t="shared" si="50"/>
        <v>0.215368243876366</v>
      </c>
      <c r="AE317" s="1">
        <f ca="1" t="shared" si="51"/>
        <v>55.64829776499</v>
      </c>
      <c r="AF317" s="1">
        <f ca="1" t="shared" si="52"/>
        <v>0.11602615701001</v>
      </c>
      <c r="AG317" s="1">
        <f ca="1" t="shared" si="53"/>
        <v>4.40977431615131</v>
      </c>
      <c r="AH317" s="1">
        <f ca="1" t="shared" si="54"/>
        <v>48.5075174776644</v>
      </c>
      <c r="AI317" s="1">
        <f ca="1" t="shared" si="55"/>
        <v>7.14078028732556</v>
      </c>
      <c r="AJ317" s="1">
        <f ca="1" t="shared" si="56"/>
        <v>714.078028732556</v>
      </c>
      <c r="AL317" s="1">
        <f t="shared" si="89"/>
        <v>27</v>
      </c>
      <c r="AM317" s="1">
        <f ca="1" t="shared" si="57"/>
        <v>0.178334280505826</v>
      </c>
      <c r="AN317" s="1">
        <f ca="1" t="shared" si="58"/>
        <v>56.2757784137915</v>
      </c>
      <c r="AO317" s="1">
        <f ca="1" t="shared" si="59"/>
        <v>0.725205138386087</v>
      </c>
      <c r="AP317" s="1">
        <f ca="1" t="shared" si="60"/>
        <v>5.46313272764963</v>
      </c>
      <c r="AQ317" s="1">
        <f ca="1" t="shared" si="61"/>
        <v>65.5575927317956</v>
      </c>
      <c r="AR317" s="1">
        <f ca="1" t="shared" si="62"/>
        <v>0</v>
      </c>
      <c r="AS317" s="1">
        <f ca="1" t="shared" si="63"/>
        <v>0</v>
      </c>
      <c r="AU317" s="1">
        <f t="shared" si="90"/>
        <v>27</v>
      </c>
      <c r="AV317" s="1">
        <f ca="1" t="shared" si="64"/>
        <v>0.845726495506372</v>
      </c>
      <c r="AW317" s="1">
        <f ca="1" t="shared" si="65"/>
        <v>66.1897814794264</v>
      </c>
      <c r="AX317" s="1">
        <f ca="1" t="shared" si="66"/>
        <v>0.637889061825281</v>
      </c>
      <c r="AY317" s="1">
        <f ca="1" t="shared" si="67"/>
        <v>4.87484429090565</v>
      </c>
      <c r="AZ317" s="1">
        <f ca="1" t="shared" si="68"/>
        <v>63.3729757817734</v>
      </c>
      <c r="BA317" s="1">
        <f ca="1" t="shared" si="69"/>
        <v>2.816805697653</v>
      </c>
      <c r="BB317" s="1">
        <f ca="1" t="shared" si="70"/>
        <v>281.6805697653</v>
      </c>
      <c r="BD317" s="1">
        <f t="shared" si="91"/>
        <v>27</v>
      </c>
      <c r="BE317" s="1">
        <f ca="1" t="shared" si="71"/>
        <v>0.829812921220639</v>
      </c>
      <c r="BF317" s="1">
        <f ca="1" t="shared" si="72"/>
        <v>67.2695984668489</v>
      </c>
      <c r="BG317" s="1">
        <f ca="1" t="shared" si="73"/>
        <v>0.0509468760211143</v>
      </c>
      <c r="BH317" s="1">
        <f ca="1" t="shared" si="74"/>
        <v>4.49087746522373</v>
      </c>
      <c r="BI317" s="1">
        <f ca="1" t="shared" si="75"/>
        <v>62.8722845131322</v>
      </c>
      <c r="BJ317" s="1">
        <f ca="1" t="shared" si="76"/>
        <v>4.39731395371668</v>
      </c>
      <c r="BK317" s="1">
        <f ca="1" t="shared" si="77"/>
        <v>439.731395371668</v>
      </c>
      <c r="BM317" s="1">
        <f t="shared" si="92"/>
        <v>27</v>
      </c>
      <c r="BN317" s="1">
        <f ca="1" t="shared" si="78"/>
        <v>0.228938238688818</v>
      </c>
      <c r="BO317" s="1">
        <f ca="1" t="shared" si="79"/>
        <v>55.580856272733</v>
      </c>
      <c r="BP317" s="1">
        <f ca="1" t="shared" si="80"/>
        <v>0.270364813069843</v>
      </c>
      <c r="BQ317" s="1">
        <f ca="1" t="shared" si="81"/>
        <v>4.001135776192</v>
      </c>
      <c r="BR317" s="1">
        <f ca="1" t="shared" si="82"/>
        <v>60.0170366428799</v>
      </c>
      <c r="BS317" s="1">
        <f ca="1" t="shared" si="83"/>
        <v>0</v>
      </c>
      <c r="BT317" s="1">
        <f ca="1" t="shared" si="84"/>
        <v>0</v>
      </c>
    </row>
    <row r="318" spans="2:72">
      <c r="B318" s="1">
        <f t="shared" si="85"/>
        <v>28</v>
      </c>
      <c r="C318" s="1">
        <f ca="1" t="shared" si="29"/>
        <v>0.0734686131756319</v>
      </c>
      <c r="D318" s="1">
        <f ca="1" t="shared" si="30"/>
        <v>54.1121354023391</v>
      </c>
      <c r="E318" s="1">
        <f ca="1" t="shared" si="31"/>
        <v>0.892660266272576</v>
      </c>
      <c r="F318" s="1">
        <f ca="1" t="shared" si="32"/>
        <v>5.27262674675101</v>
      </c>
      <c r="G318" s="1">
        <f ca="1" t="shared" si="33"/>
        <v>42.1810139740081</v>
      </c>
      <c r="H318" s="1">
        <f ca="1" t="shared" si="34"/>
        <v>11.931121428331</v>
      </c>
      <c r="I318" s="1">
        <f ca="1" t="shared" si="35"/>
        <v>1193.1121428331</v>
      </c>
      <c r="K318" s="1">
        <f t="shared" si="86"/>
        <v>28</v>
      </c>
      <c r="L318" s="1">
        <f ca="1" t="shared" si="36"/>
        <v>0.122970645808052</v>
      </c>
      <c r="M318" s="1">
        <f ca="1" t="shared" si="37"/>
        <v>58.0001662763362</v>
      </c>
      <c r="N318" s="1">
        <f ca="1" t="shared" si="38"/>
        <v>0.57604533277939</v>
      </c>
      <c r="O318" s="1">
        <f ca="1" t="shared" si="39"/>
        <v>4.61196631154349</v>
      </c>
      <c r="P318" s="1">
        <f ca="1" t="shared" si="40"/>
        <v>41.5076968038915</v>
      </c>
      <c r="Q318" s="1">
        <f ca="1" t="shared" si="41"/>
        <v>16.4924694724447</v>
      </c>
      <c r="R318" s="1">
        <f ca="1" t="shared" si="42"/>
        <v>1649.24694724447</v>
      </c>
      <c r="T318" s="1">
        <f t="shared" si="87"/>
        <v>28</v>
      </c>
      <c r="U318" s="1">
        <f ca="1" t="shared" si="43"/>
        <v>0.450011982974038</v>
      </c>
      <c r="V318" s="1">
        <f ca="1" t="shared" si="44"/>
        <v>61.2747951352546</v>
      </c>
      <c r="W318" s="1">
        <f ca="1" t="shared" si="45"/>
        <v>0.927684933393889</v>
      </c>
      <c r="X318" s="1">
        <f ca="1" t="shared" si="46"/>
        <v>5.70030162452068</v>
      </c>
      <c r="Y318" s="1">
        <f ca="1" t="shared" si="47"/>
        <v>57.0030162452068</v>
      </c>
      <c r="Z318" s="1">
        <f ca="1" t="shared" si="48"/>
        <v>4.27177889004783</v>
      </c>
      <c r="AA318" s="1">
        <f ca="1" t="shared" si="49"/>
        <v>427.177889004783</v>
      </c>
      <c r="AC318" s="1">
        <f t="shared" si="88"/>
        <v>28</v>
      </c>
      <c r="AD318" s="1">
        <f ca="1" t="shared" si="50"/>
        <v>0.386678632350066</v>
      </c>
      <c r="AE318" s="1">
        <f ca="1" t="shared" si="51"/>
        <v>62.0854196919404</v>
      </c>
      <c r="AF318" s="1">
        <f ca="1" t="shared" si="52"/>
        <v>0.456322206169205</v>
      </c>
      <c r="AG318" s="1">
        <f ca="1" t="shared" si="53"/>
        <v>4.9058452160769</v>
      </c>
      <c r="AH318" s="1">
        <f ca="1" t="shared" si="54"/>
        <v>53.9642973768459</v>
      </c>
      <c r="AI318" s="1">
        <f ca="1" t="shared" si="55"/>
        <v>8.1211223150945</v>
      </c>
      <c r="AJ318" s="1">
        <f ca="1" t="shared" si="56"/>
        <v>812.11223150945</v>
      </c>
      <c r="AL318" s="1">
        <f t="shared" si="89"/>
        <v>28</v>
      </c>
      <c r="AM318" s="1">
        <f ca="1" t="shared" si="57"/>
        <v>0.338692995268226</v>
      </c>
      <c r="AN318" s="1">
        <f ca="1" t="shared" si="58"/>
        <v>61.1847253721322</v>
      </c>
      <c r="AO318" s="1">
        <f ca="1" t="shared" si="59"/>
        <v>0.598371737410212</v>
      </c>
      <c r="AP318" s="1">
        <f ca="1" t="shared" si="60"/>
        <v>4.51320236838941</v>
      </c>
      <c r="AQ318" s="1">
        <f ca="1" t="shared" si="61"/>
        <v>54.158428420673</v>
      </c>
      <c r="AR318" s="1">
        <f ca="1" t="shared" si="62"/>
        <v>7.02629695145923</v>
      </c>
      <c r="AS318" s="1">
        <f ca="1" t="shared" si="63"/>
        <v>702.629695145923</v>
      </c>
      <c r="AU318" s="1">
        <f t="shared" si="90"/>
        <v>28</v>
      </c>
      <c r="AV318" s="1">
        <f ca="1" t="shared" si="64"/>
        <v>0.777762561382414</v>
      </c>
      <c r="AW318" s="1">
        <f ca="1" t="shared" si="65"/>
        <v>66.664511343235</v>
      </c>
      <c r="AX318" s="1">
        <f ca="1" t="shared" si="66"/>
        <v>0.0295215217097162</v>
      </c>
      <c r="AY318" s="1">
        <f ca="1" t="shared" si="67"/>
        <v>4.24347161224654</v>
      </c>
      <c r="AZ318" s="1">
        <f ca="1" t="shared" si="68"/>
        <v>55.165130959205</v>
      </c>
      <c r="BA318" s="1">
        <f ca="1" t="shared" si="69"/>
        <v>11.49938038403</v>
      </c>
      <c r="BB318" s="1">
        <f ca="1" t="shared" si="70"/>
        <v>1149.938038403</v>
      </c>
      <c r="BD318" s="1">
        <f t="shared" si="91"/>
        <v>28</v>
      </c>
      <c r="BE318" s="1">
        <f ca="1" t="shared" si="71"/>
        <v>0.943690347661323</v>
      </c>
      <c r="BF318" s="1">
        <f ca="1" t="shared" si="72"/>
        <v>77.6782204193001</v>
      </c>
      <c r="BG318" s="1">
        <f ca="1" t="shared" si="73"/>
        <v>0.662237668289121</v>
      </c>
      <c r="BH318" s="1">
        <f ca="1" t="shared" si="74"/>
        <v>4.64984322774125</v>
      </c>
      <c r="BI318" s="1">
        <f ca="1" t="shared" si="75"/>
        <v>65.0978051883775</v>
      </c>
      <c r="BJ318" s="1">
        <f ca="1" t="shared" si="76"/>
        <v>12.5804152309226</v>
      </c>
      <c r="BK318" s="1">
        <f ca="1" t="shared" si="77"/>
        <v>1258.04152309226</v>
      </c>
      <c r="BM318" s="1">
        <f t="shared" si="92"/>
        <v>28</v>
      </c>
      <c r="BN318" s="1">
        <f ca="1" t="shared" si="78"/>
        <v>0.191207183161454</v>
      </c>
      <c r="BO318" s="1">
        <f ca="1" t="shared" si="79"/>
        <v>55.9310332426578</v>
      </c>
      <c r="BP318" s="1">
        <f ca="1" t="shared" si="80"/>
        <v>0.909854206534471</v>
      </c>
      <c r="BQ318" s="1">
        <f ca="1" t="shared" si="81"/>
        <v>5.53536675704268</v>
      </c>
      <c r="BR318" s="1">
        <f ca="1" t="shared" si="82"/>
        <v>83.0305013556402</v>
      </c>
      <c r="BS318" s="1">
        <f ca="1" t="shared" si="83"/>
        <v>0</v>
      </c>
      <c r="BT318" s="1">
        <f ca="1" t="shared" si="84"/>
        <v>0</v>
      </c>
    </row>
    <row r="319" spans="2:72">
      <c r="B319" s="1">
        <f t="shared" si="85"/>
        <v>29</v>
      </c>
      <c r="C319" s="1">
        <f ca="1" t="shared" si="29"/>
        <v>0.275354122328231</v>
      </c>
      <c r="D319" s="1">
        <f ca="1" t="shared" si="30"/>
        <v>61.2708881538767</v>
      </c>
      <c r="E319" s="1">
        <f ca="1" t="shared" si="31"/>
        <v>0.746642880979403</v>
      </c>
      <c r="F319" s="1">
        <f ca="1" t="shared" si="32"/>
        <v>5.09667223775007</v>
      </c>
      <c r="G319" s="1">
        <f ca="1" t="shared" si="33"/>
        <v>40.7733779020005</v>
      </c>
      <c r="H319" s="1">
        <f ca="1" t="shared" si="34"/>
        <v>20.4975102518762</v>
      </c>
      <c r="I319" s="1">
        <f ca="1" t="shared" si="35"/>
        <v>2049.75102518762</v>
      </c>
      <c r="K319" s="1">
        <f t="shared" si="86"/>
        <v>29</v>
      </c>
      <c r="L319" s="1">
        <f ca="1" t="shared" si="36"/>
        <v>0.797603483996425</v>
      </c>
      <c r="M319" s="1">
        <f ca="1" t="shared" si="37"/>
        <v>69.7651057185759</v>
      </c>
      <c r="N319" s="1">
        <f ca="1" t="shared" si="38"/>
        <v>0.529208001370048</v>
      </c>
      <c r="O319" s="1">
        <f ca="1" t="shared" si="39"/>
        <v>4.64838513567092</v>
      </c>
      <c r="P319" s="1">
        <f ca="1" t="shared" si="40"/>
        <v>41.8354662210383</v>
      </c>
      <c r="Q319" s="1">
        <f ca="1" t="shared" si="41"/>
        <v>27.9296394975376</v>
      </c>
      <c r="R319" s="1">
        <f ca="1" t="shared" si="42"/>
        <v>2792.96394975376</v>
      </c>
      <c r="T319" s="1">
        <f t="shared" si="87"/>
        <v>29</v>
      </c>
      <c r="U319" s="1">
        <f ca="1" t="shared" si="43"/>
        <v>0.0964317253596101</v>
      </c>
      <c r="V319" s="1">
        <f ca="1" t="shared" si="44"/>
        <v>52.0345902128523</v>
      </c>
      <c r="W319" s="1">
        <f ca="1" t="shared" si="45"/>
        <v>0.334396126812521</v>
      </c>
      <c r="X319" s="1">
        <f ca="1" t="shared" si="46"/>
        <v>4.75432119459435</v>
      </c>
      <c r="Y319" s="1">
        <f ca="1" t="shared" si="47"/>
        <v>47.5432119459435</v>
      </c>
      <c r="Z319" s="1">
        <f ca="1" t="shared" si="48"/>
        <v>4.49137826690871</v>
      </c>
      <c r="AA319" s="1">
        <f ca="1" t="shared" si="49"/>
        <v>449.137826690871</v>
      </c>
      <c r="AC319" s="1">
        <f t="shared" si="88"/>
        <v>29</v>
      </c>
      <c r="AD319" s="1">
        <f ca="1" t="shared" si="50"/>
        <v>0.217176767506764</v>
      </c>
      <c r="AE319" s="1">
        <f ca="1" t="shared" si="51"/>
        <v>57.9273034730826</v>
      </c>
      <c r="AF319" s="1">
        <f ca="1" t="shared" si="52"/>
        <v>0.108161938644804</v>
      </c>
      <c r="AG319" s="1">
        <f ca="1" t="shared" si="53"/>
        <v>4.004062612713</v>
      </c>
      <c r="AH319" s="1">
        <f ca="1" t="shared" si="54"/>
        <v>44.044688739843</v>
      </c>
      <c r="AI319" s="1">
        <f ca="1" t="shared" si="55"/>
        <v>13.8826147332396</v>
      </c>
      <c r="AJ319" s="1">
        <f ca="1" t="shared" si="56"/>
        <v>1388.26147332396</v>
      </c>
      <c r="AL319" s="1">
        <f t="shared" si="89"/>
        <v>29</v>
      </c>
      <c r="AM319" s="1">
        <f ca="1" t="shared" si="57"/>
        <v>0.256714419053214</v>
      </c>
      <c r="AN319" s="1">
        <f ca="1" t="shared" si="58"/>
        <v>61.681414827393</v>
      </c>
      <c r="AO319" s="1">
        <f ca="1" t="shared" si="59"/>
        <v>0.805050685327794</v>
      </c>
      <c r="AP319" s="1">
        <f ca="1" t="shared" si="60"/>
        <v>5.40962816556849</v>
      </c>
      <c r="AQ319" s="1">
        <f ca="1" t="shared" si="61"/>
        <v>64.9155379868218</v>
      </c>
      <c r="AR319" s="1">
        <f ca="1" t="shared" si="62"/>
        <v>0</v>
      </c>
      <c r="AS319" s="1">
        <f ca="1" t="shared" si="63"/>
        <v>0</v>
      </c>
      <c r="AU319" s="1">
        <f t="shared" si="90"/>
        <v>29</v>
      </c>
      <c r="AV319" s="1">
        <f ca="1" t="shared" si="64"/>
        <v>0.999992849659554</v>
      </c>
      <c r="AW319" s="1">
        <f ca="1" t="shared" si="65"/>
        <v>84.9237463442967</v>
      </c>
      <c r="AX319" s="1">
        <f ca="1" t="shared" si="66"/>
        <v>0.995890414433793</v>
      </c>
      <c r="AY319" s="1">
        <f ca="1" t="shared" si="67"/>
        <v>5.93154794362032</v>
      </c>
      <c r="AZ319" s="1">
        <f ca="1" t="shared" si="68"/>
        <v>77.1101232670642</v>
      </c>
      <c r="BA319" s="1">
        <f ca="1" t="shared" si="69"/>
        <v>7.81362307723246</v>
      </c>
      <c r="BB319" s="1">
        <f ca="1" t="shared" si="70"/>
        <v>781.362307723246</v>
      </c>
      <c r="BD319" s="1">
        <f t="shared" si="91"/>
        <v>29</v>
      </c>
      <c r="BE319" s="1">
        <f ca="1" t="shared" si="71"/>
        <v>0.0153170142752477</v>
      </c>
      <c r="BF319" s="1">
        <f ca="1" t="shared" si="72"/>
        <v>54.1956246355255</v>
      </c>
      <c r="BG319" s="1">
        <f ca="1" t="shared" si="73"/>
        <v>0.275962040381073</v>
      </c>
      <c r="BH319" s="1">
        <f ca="1" t="shared" si="74"/>
        <v>4.24963775003608</v>
      </c>
      <c r="BI319" s="1">
        <f ca="1" t="shared" si="75"/>
        <v>59.4949285005051</v>
      </c>
      <c r="BJ319" s="1">
        <f ca="1" t="shared" si="76"/>
        <v>0</v>
      </c>
      <c r="BK319" s="1">
        <f ca="1" t="shared" si="77"/>
        <v>0</v>
      </c>
      <c r="BM319" s="1">
        <f t="shared" si="92"/>
        <v>29</v>
      </c>
      <c r="BN319" s="1">
        <f ca="1" t="shared" si="78"/>
        <v>0.0696923457502998</v>
      </c>
      <c r="BO319" s="1">
        <f ca="1" t="shared" si="79"/>
        <v>53.6861950254895</v>
      </c>
      <c r="BP319" s="1">
        <f ca="1" t="shared" si="80"/>
        <v>0.281246602133437</v>
      </c>
      <c r="BQ319" s="1">
        <f ca="1" t="shared" si="81"/>
        <v>4.21437156207263</v>
      </c>
      <c r="BR319" s="1">
        <f ca="1" t="shared" si="82"/>
        <v>63.2155734310895</v>
      </c>
      <c r="BS319" s="1">
        <f ca="1" t="shared" si="83"/>
        <v>0</v>
      </c>
      <c r="BT319" s="1">
        <f ca="1" t="shared" si="84"/>
        <v>0</v>
      </c>
    </row>
    <row r="320" spans="2:72">
      <c r="B320" s="1">
        <f t="shared" si="85"/>
        <v>30</v>
      </c>
      <c r="C320" s="1">
        <f ca="1" t="shared" si="29"/>
        <v>0.803944679781663</v>
      </c>
      <c r="D320" s="1">
        <f ca="1" t="shared" si="30"/>
        <v>67.3929518985657</v>
      </c>
      <c r="E320" s="1">
        <f ca="1" t="shared" si="31"/>
        <v>0.198133508069175</v>
      </c>
      <c r="F320" s="1">
        <f ca="1" t="shared" si="32"/>
        <v>4.49559705242321</v>
      </c>
      <c r="G320" s="1">
        <f ca="1" t="shared" si="33"/>
        <v>35.9647764193857</v>
      </c>
      <c r="H320" s="1">
        <f ca="1" t="shared" si="34"/>
        <v>31.4281754791801</v>
      </c>
      <c r="I320" s="1">
        <f ca="1" t="shared" si="35"/>
        <v>3142.81754791801</v>
      </c>
      <c r="K320" s="1">
        <f t="shared" si="86"/>
        <v>30</v>
      </c>
      <c r="L320" s="1">
        <f ca="1" t="shared" si="36"/>
        <v>0.389122432274201</v>
      </c>
      <c r="M320" s="1">
        <f ca="1" t="shared" si="37"/>
        <v>64.5220989294024</v>
      </c>
      <c r="N320" s="1">
        <f ca="1" t="shared" si="38"/>
        <v>0.597844395573266</v>
      </c>
      <c r="O320" s="1">
        <f ca="1" t="shared" si="39"/>
        <v>4.85850454003946</v>
      </c>
      <c r="P320" s="1">
        <f ca="1" t="shared" si="40"/>
        <v>43.7265408603551</v>
      </c>
      <c r="Q320" s="1">
        <f ca="1" t="shared" si="41"/>
        <v>20.7955580690473</v>
      </c>
      <c r="R320" s="1">
        <f ca="1" t="shared" si="42"/>
        <v>2079.55580690473</v>
      </c>
      <c r="T320" s="1">
        <f t="shared" si="87"/>
        <v>30</v>
      </c>
      <c r="U320" s="1">
        <f ca="1" t="shared" si="43"/>
        <v>0.123571548337999</v>
      </c>
      <c r="V320" s="1">
        <f ca="1" t="shared" si="44"/>
        <v>55.4491775427389</v>
      </c>
      <c r="W320" s="1">
        <f ca="1" t="shared" si="45"/>
        <v>0.932857380824203</v>
      </c>
      <c r="X320" s="1">
        <f ca="1" t="shared" si="46"/>
        <v>5.94016621152839</v>
      </c>
      <c r="Y320" s="1">
        <f ca="1" t="shared" si="47"/>
        <v>59.4016621152839</v>
      </c>
      <c r="Z320" s="1">
        <f ca="1" t="shared" si="48"/>
        <v>0</v>
      </c>
      <c r="AA320" s="1">
        <f ca="1" t="shared" si="49"/>
        <v>0</v>
      </c>
      <c r="AC320" s="1">
        <f t="shared" si="88"/>
        <v>30</v>
      </c>
      <c r="AD320" s="1">
        <f ca="1" t="shared" si="50"/>
        <v>0.288784890841558</v>
      </c>
      <c r="AE320" s="1">
        <f ca="1" t="shared" si="51"/>
        <v>63.4223567763011</v>
      </c>
      <c r="AF320" s="1">
        <f ca="1" t="shared" si="52"/>
        <v>0.14197847940846</v>
      </c>
      <c r="AG320" s="1">
        <f ca="1" t="shared" si="53"/>
        <v>4.09122466577279</v>
      </c>
      <c r="AH320" s="1">
        <f ca="1" t="shared" si="54"/>
        <v>45.0034713235007</v>
      </c>
      <c r="AI320" s="1">
        <f ca="1" t="shared" si="55"/>
        <v>18.4188854528004</v>
      </c>
      <c r="AJ320" s="1">
        <f ca="1" t="shared" si="56"/>
        <v>1841.88854528004</v>
      </c>
      <c r="AL320" s="1">
        <f t="shared" si="89"/>
        <v>30</v>
      </c>
      <c r="AM320" s="1">
        <f ca="1" t="shared" si="57"/>
        <v>0.9958459020168</v>
      </c>
      <c r="AN320" s="1">
        <f ca="1" t="shared" si="58"/>
        <v>80.3018886405532</v>
      </c>
      <c r="AO320" s="1">
        <f ca="1" t="shared" si="59"/>
        <v>0.250479212387528</v>
      </c>
      <c r="AP320" s="1">
        <f ca="1" t="shared" si="60"/>
        <v>4.34998107550857</v>
      </c>
      <c r="AQ320" s="1">
        <f ca="1" t="shared" si="61"/>
        <v>52.1997729061029</v>
      </c>
      <c r="AR320" s="1">
        <f ca="1" t="shared" si="62"/>
        <v>28.1021157344503</v>
      </c>
      <c r="AS320" s="1">
        <f ca="1" t="shared" si="63"/>
        <v>2810.21157344503</v>
      </c>
      <c r="AU320" s="1">
        <f t="shared" si="90"/>
        <v>30</v>
      </c>
      <c r="AV320" s="1">
        <f ca="1" t="shared" si="64"/>
        <v>0.306168714680208</v>
      </c>
      <c r="AW320" s="1">
        <f ca="1" t="shared" si="65"/>
        <v>61.2848765645645</v>
      </c>
      <c r="AX320" s="1">
        <f ca="1" t="shared" si="66"/>
        <v>0.375562887392463</v>
      </c>
      <c r="AY320" s="1">
        <f ca="1" t="shared" si="67"/>
        <v>4.84087241577418</v>
      </c>
      <c r="AZ320" s="1">
        <f ca="1" t="shared" si="68"/>
        <v>62.9313414050643</v>
      </c>
      <c r="BA320" s="1">
        <f ca="1" t="shared" si="69"/>
        <v>0</v>
      </c>
      <c r="BB320" s="1">
        <f ca="1" t="shared" si="70"/>
        <v>0</v>
      </c>
      <c r="BD320" s="1">
        <f t="shared" si="91"/>
        <v>30</v>
      </c>
      <c r="BE320" s="1">
        <f ca="1" t="shared" si="71"/>
        <v>0.682401924367686</v>
      </c>
      <c r="BF320" s="1">
        <f ca="1" t="shared" si="72"/>
        <v>66.2817784544728</v>
      </c>
      <c r="BG320" s="1">
        <f ca="1" t="shared" si="73"/>
        <v>0.108229674928711</v>
      </c>
      <c r="BH320" s="1">
        <f ca="1" t="shared" si="74"/>
        <v>4.05043218447696</v>
      </c>
      <c r="BI320" s="1">
        <f ca="1" t="shared" si="75"/>
        <v>56.7060505826775</v>
      </c>
      <c r="BJ320" s="1">
        <f ca="1" t="shared" si="76"/>
        <v>9.57572787179527</v>
      </c>
      <c r="BK320" s="1">
        <f ca="1" t="shared" si="77"/>
        <v>957.572787179527</v>
      </c>
      <c r="BM320" s="1">
        <f t="shared" si="92"/>
        <v>30</v>
      </c>
      <c r="BN320" s="1">
        <f ca="1" t="shared" si="78"/>
        <v>0.0800593724828869</v>
      </c>
      <c r="BO320" s="1">
        <f ca="1" t="shared" si="79"/>
        <v>50.2244278347132</v>
      </c>
      <c r="BP320" s="1">
        <f ca="1" t="shared" si="80"/>
        <v>0.301880012146886</v>
      </c>
      <c r="BQ320" s="1">
        <f ca="1" t="shared" si="81"/>
        <v>4.50296775261904</v>
      </c>
      <c r="BR320" s="1">
        <f ca="1" t="shared" si="82"/>
        <v>67.5445162892857</v>
      </c>
      <c r="BS320" s="1">
        <f ca="1" t="shared" si="83"/>
        <v>0</v>
      </c>
      <c r="BT320" s="1">
        <f ca="1" t="shared" si="84"/>
        <v>0</v>
      </c>
    </row>
    <row r="321" spans="2:72">
      <c r="B321" s="1">
        <f t="shared" si="85"/>
        <v>31</v>
      </c>
      <c r="C321" s="1">
        <f ca="1" t="shared" si="29"/>
        <v>0.975914113461897</v>
      </c>
      <c r="D321" s="1">
        <f ca="1" t="shared" si="30"/>
        <v>75.1287207179866</v>
      </c>
      <c r="E321" s="1">
        <f ca="1" t="shared" si="31"/>
        <v>0.64733143433172</v>
      </c>
      <c r="F321" s="1">
        <f ca="1" t="shared" si="32"/>
        <v>4.63189278825726</v>
      </c>
      <c r="G321" s="1">
        <f ca="1" t="shared" si="33"/>
        <v>37.0551423060581</v>
      </c>
      <c r="H321" s="1">
        <f ca="1" t="shared" si="34"/>
        <v>38.0735784119285</v>
      </c>
      <c r="I321" s="1">
        <f ca="1" t="shared" si="35"/>
        <v>3807.35784119285</v>
      </c>
      <c r="K321" s="1">
        <f t="shared" si="86"/>
        <v>31</v>
      </c>
      <c r="L321" s="1">
        <f ca="1" t="shared" si="36"/>
        <v>0.317450520066892</v>
      </c>
      <c r="M321" s="1">
        <f ca="1" t="shared" si="37"/>
        <v>64.661781794716</v>
      </c>
      <c r="N321" s="1">
        <f ca="1" t="shared" si="38"/>
        <v>0.184235284769766</v>
      </c>
      <c r="O321" s="1">
        <f ca="1" t="shared" si="39"/>
        <v>4.16309802113108</v>
      </c>
      <c r="P321" s="1">
        <f ca="1" t="shared" si="40"/>
        <v>37.4678821901798</v>
      </c>
      <c r="Q321" s="1">
        <f ca="1" t="shared" si="41"/>
        <v>27.1938996045362</v>
      </c>
      <c r="R321" s="1">
        <f ca="1" t="shared" si="42"/>
        <v>2719.38996045362</v>
      </c>
      <c r="T321" s="1">
        <f t="shared" si="87"/>
        <v>31</v>
      </c>
      <c r="U321" s="1">
        <f ca="1" t="shared" si="43"/>
        <v>0.949296895546843</v>
      </c>
      <c r="V321" s="1">
        <f ca="1" t="shared" si="44"/>
        <v>77.1808261598278</v>
      </c>
      <c r="W321" s="1">
        <f ca="1" t="shared" si="45"/>
        <v>0.265164545272862</v>
      </c>
      <c r="X321" s="1">
        <f ca="1" t="shared" si="46"/>
        <v>4.37996399782283</v>
      </c>
      <c r="Y321" s="1">
        <f ca="1" t="shared" si="47"/>
        <v>43.7996399782283</v>
      </c>
      <c r="Z321" s="1">
        <f ca="1" t="shared" si="48"/>
        <v>33.3811861815995</v>
      </c>
      <c r="AA321" s="1">
        <f ca="1" t="shared" si="49"/>
        <v>3338.11861815995</v>
      </c>
      <c r="AC321" s="1">
        <f t="shared" si="88"/>
        <v>31</v>
      </c>
      <c r="AD321" s="1">
        <f ca="1" t="shared" si="50"/>
        <v>0.57594469490966</v>
      </c>
      <c r="AE321" s="1">
        <f ca="1" t="shared" si="51"/>
        <v>66.4864107063917</v>
      </c>
      <c r="AF321" s="1">
        <f ca="1" t="shared" si="52"/>
        <v>0.134495683207843</v>
      </c>
      <c r="AG321" s="1">
        <f ca="1" t="shared" si="53"/>
        <v>4.37342584235821</v>
      </c>
      <c r="AH321" s="1">
        <f ca="1" t="shared" si="54"/>
        <v>48.1076842659403</v>
      </c>
      <c r="AI321" s="1">
        <f ca="1" t="shared" si="55"/>
        <v>18.3787264404515</v>
      </c>
      <c r="AJ321" s="1">
        <f ca="1" t="shared" si="56"/>
        <v>1837.87264404515</v>
      </c>
      <c r="AL321" s="1">
        <f t="shared" si="89"/>
        <v>31</v>
      </c>
      <c r="AM321" s="1">
        <f ca="1" t="shared" si="57"/>
        <v>0.709612113194848</v>
      </c>
      <c r="AN321" s="1">
        <f ca="1" t="shared" si="58"/>
        <v>65.2492958081621</v>
      </c>
      <c r="AO321" s="1">
        <f ca="1" t="shared" si="59"/>
        <v>0.0894367884789484</v>
      </c>
      <c r="AP321" s="1">
        <f ca="1" t="shared" si="60"/>
        <v>4.2964593072218</v>
      </c>
      <c r="AQ321" s="1">
        <f ca="1" t="shared" si="61"/>
        <v>51.5575116866616</v>
      </c>
      <c r="AR321" s="1">
        <f ca="1" t="shared" si="62"/>
        <v>13.6917841215006</v>
      </c>
      <c r="AS321" s="1">
        <f ca="1" t="shared" si="63"/>
        <v>1369.17841215006</v>
      </c>
      <c r="AU321" s="1">
        <f t="shared" si="90"/>
        <v>31</v>
      </c>
      <c r="AV321" s="1">
        <f ca="1" t="shared" si="64"/>
        <v>0.206267594059933</v>
      </c>
      <c r="AW321" s="1">
        <f ca="1" t="shared" si="65"/>
        <v>57.5584202527859</v>
      </c>
      <c r="AX321" s="1">
        <f ca="1" t="shared" si="66"/>
        <v>0.262611149512149</v>
      </c>
      <c r="AY321" s="1">
        <f ca="1" t="shared" si="67"/>
        <v>4.11854911262739</v>
      </c>
      <c r="AZ321" s="1">
        <f ca="1" t="shared" si="68"/>
        <v>53.5411384641561</v>
      </c>
      <c r="BA321" s="1">
        <f ca="1" t="shared" si="69"/>
        <v>4.01728178862981</v>
      </c>
      <c r="BB321" s="1">
        <f ca="1" t="shared" si="70"/>
        <v>401.728178862981</v>
      </c>
      <c r="BD321" s="1">
        <f t="shared" si="91"/>
        <v>31</v>
      </c>
      <c r="BE321" s="1">
        <f ca="1" t="shared" si="71"/>
        <v>0.2667413458064</v>
      </c>
      <c r="BF321" s="1">
        <f ca="1" t="shared" si="72"/>
        <v>60.0340081574118</v>
      </c>
      <c r="BG321" s="1">
        <f ca="1" t="shared" si="73"/>
        <v>0.916476181462186</v>
      </c>
      <c r="BH321" s="1">
        <f ca="1" t="shared" si="74"/>
        <v>5.58439858098415</v>
      </c>
      <c r="BI321" s="1">
        <f ca="1" t="shared" si="75"/>
        <v>78.1815801337781</v>
      </c>
      <c r="BJ321" s="1">
        <f ca="1" t="shared" si="76"/>
        <v>0</v>
      </c>
      <c r="BK321" s="1">
        <f ca="1" t="shared" si="77"/>
        <v>0</v>
      </c>
      <c r="BM321" s="1">
        <f t="shared" si="92"/>
        <v>31</v>
      </c>
      <c r="BN321" s="1">
        <f ca="1" t="shared" si="78"/>
        <v>0.740586748992941</v>
      </c>
      <c r="BO321" s="1">
        <f ca="1" t="shared" si="79"/>
        <v>69.2141637587735</v>
      </c>
      <c r="BP321" s="1">
        <f ca="1" t="shared" si="80"/>
        <v>0.0207653690237211</v>
      </c>
      <c r="BQ321" s="1">
        <f ca="1" t="shared" si="81"/>
        <v>4.39984194325623</v>
      </c>
      <c r="BR321" s="1">
        <f ca="1" t="shared" si="82"/>
        <v>65.9976291488434</v>
      </c>
      <c r="BS321" s="1">
        <f ca="1" t="shared" si="83"/>
        <v>3.21653460993008</v>
      </c>
      <c r="BT321" s="1">
        <f ca="1" t="shared" si="84"/>
        <v>321.653460993008</v>
      </c>
    </row>
    <row r="322" spans="2:72">
      <c r="B322" s="1">
        <f t="shared" si="85"/>
        <v>32</v>
      </c>
      <c r="C322" s="1">
        <f ca="1" t="shared" si="29"/>
        <v>0.321226418896681</v>
      </c>
      <c r="D322" s="1">
        <f ca="1" t="shared" si="30"/>
        <v>61.9339443347089</v>
      </c>
      <c r="E322" s="1">
        <f ca="1" t="shared" si="31"/>
        <v>0.958242299116027</v>
      </c>
      <c r="F322" s="1">
        <f ca="1" t="shared" si="32"/>
        <v>5.57314751670984</v>
      </c>
      <c r="G322" s="1">
        <f ca="1" t="shared" si="33"/>
        <v>44.5851801336787</v>
      </c>
      <c r="H322" s="1">
        <f ca="1" t="shared" si="34"/>
        <v>17.3487642010302</v>
      </c>
      <c r="I322" s="1">
        <f ca="1" t="shared" si="35"/>
        <v>1734.87642010302</v>
      </c>
      <c r="K322" s="1">
        <f t="shared" si="86"/>
        <v>32</v>
      </c>
      <c r="L322" s="1">
        <f ca="1" t="shared" si="36"/>
        <v>0.58719318074243</v>
      </c>
      <c r="M322" s="1">
        <f ca="1" t="shared" si="37"/>
        <v>66.2059666718181</v>
      </c>
      <c r="N322" s="1">
        <f ca="1" t="shared" si="38"/>
        <v>0.876869526094639</v>
      </c>
      <c r="O322" s="1">
        <f ca="1" t="shared" si="39"/>
        <v>5.04712810998937</v>
      </c>
      <c r="P322" s="1">
        <f ca="1" t="shared" si="40"/>
        <v>45.4241529899043</v>
      </c>
      <c r="Q322" s="1">
        <f ca="1" t="shared" si="41"/>
        <v>20.7818136819137</v>
      </c>
      <c r="R322" s="1">
        <f ca="1" t="shared" si="42"/>
        <v>2078.18136819137</v>
      </c>
      <c r="T322" s="1">
        <f t="shared" si="87"/>
        <v>32</v>
      </c>
      <c r="U322" s="1">
        <f ca="1" t="shared" si="43"/>
        <v>0.41916643272896</v>
      </c>
      <c r="V322" s="1">
        <f ca="1" t="shared" si="44"/>
        <v>63.621226068353</v>
      </c>
      <c r="W322" s="1">
        <f ca="1" t="shared" si="45"/>
        <v>0.185709124337162</v>
      </c>
      <c r="X322" s="1">
        <f ca="1" t="shared" si="46"/>
        <v>4.01403067983863</v>
      </c>
      <c r="Y322" s="1">
        <f ca="1" t="shared" si="47"/>
        <v>40.1403067983863</v>
      </c>
      <c r="Z322" s="1">
        <f ca="1" t="shared" si="48"/>
        <v>23.4809192699666</v>
      </c>
      <c r="AA322" s="1">
        <f ca="1" t="shared" si="49"/>
        <v>2348.09192699666</v>
      </c>
      <c r="AC322" s="1">
        <f t="shared" si="88"/>
        <v>32</v>
      </c>
      <c r="AD322" s="1">
        <f ca="1" t="shared" si="50"/>
        <v>0.277966154423742</v>
      </c>
      <c r="AE322" s="1">
        <f ca="1" t="shared" si="51"/>
        <v>63.5360311541558</v>
      </c>
      <c r="AF322" s="1">
        <f ca="1" t="shared" si="52"/>
        <v>0.471989875917183</v>
      </c>
      <c r="AG322" s="1">
        <f ca="1" t="shared" si="53"/>
        <v>4.53748564320456</v>
      </c>
      <c r="AH322" s="1">
        <f ca="1" t="shared" si="54"/>
        <v>49.9123420752502</v>
      </c>
      <c r="AI322" s="1">
        <f ca="1" t="shared" si="55"/>
        <v>13.6236890789057</v>
      </c>
      <c r="AJ322" s="1">
        <f ca="1" t="shared" si="56"/>
        <v>1362.36890789057</v>
      </c>
      <c r="AL322" s="1">
        <f t="shared" si="89"/>
        <v>32</v>
      </c>
      <c r="AM322" s="1">
        <f ca="1" t="shared" si="57"/>
        <v>0.873794705461882</v>
      </c>
      <c r="AN322" s="1">
        <f ca="1" t="shared" si="58"/>
        <v>69.7235983318365</v>
      </c>
      <c r="AO322" s="1">
        <f ca="1" t="shared" si="59"/>
        <v>0.0174008291522862</v>
      </c>
      <c r="AP322" s="1">
        <f ca="1" t="shared" si="60"/>
        <v>4.28665643392487</v>
      </c>
      <c r="AQ322" s="1">
        <f ca="1" t="shared" si="61"/>
        <v>51.4398772070984</v>
      </c>
      <c r="AR322" s="1">
        <f ca="1" t="shared" si="62"/>
        <v>18.283721124738</v>
      </c>
      <c r="AS322" s="1">
        <f ca="1" t="shared" si="63"/>
        <v>1828.3721124738</v>
      </c>
      <c r="AU322" s="1">
        <f t="shared" si="90"/>
        <v>32</v>
      </c>
      <c r="AV322" s="1">
        <f ca="1" t="shared" si="64"/>
        <v>0.450525247959649</v>
      </c>
      <c r="AW322" s="1">
        <f ca="1" t="shared" si="65"/>
        <v>64.2028373739828</v>
      </c>
      <c r="AX322" s="1">
        <f ca="1" t="shared" si="66"/>
        <v>0.703328569869564</v>
      </c>
      <c r="AY322" s="1">
        <f ca="1" t="shared" si="67"/>
        <v>5.48938417835978</v>
      </c>
      <c r="AZ322" s="1">
        <f ca="1" t="shared" si="68"/>
        <v>71.3619943186772</v>
      </c>
      <c r="BA322" s="1">
        <f ca="1" t="shared" si="69"/>
        <v>0</v>
      </c>
      <c r="BB322" s="1">
        <f ca="1" t="shared" si="70"/>
        <v>0</v>
      </c>
      <c r="BD322" s="1">
        <f t="shared" si="91"/>
        <v>32</v>
      </c>
      <c r="BE322" s="1">
        <f ca="1" t="shared" si="71"/>
        <v>0.0574586923274294</v>
      </c>
      <c r="BF322" s="1">
        <f ca="1" t="shared" si="72"/>
        <v>51.7522775887819</v>
      </c>
      <c r="BG322" s="1">
        <f ca="1" t="shared" si="73"/>
        <v>0.78685513717079</v>
      </c>
      <c r="BH322" s="1">
        <f ca="1" t="shared" si="74"/>
        <v>5.05014907994719</v>
      </c>
      <c r="BI322" s="1">
        <f ca="1" t="shared" si="75"/>
        <v>70.7020871192607</v>
      </c>
      <c r="BJ322" s="1">
        <f ca="1" t="shared" si="76"/>
        <v>0</v>
      </c>
      <c r="BK322" s="1">
        <f ca="1" t="shared" si="77"/>
        <v>0</v>
      </c>
      <c r="BM322" s="1">
        <f t="shared" si="92"/>
        <v>32</v>
      </c>
      <c r="BN322" s="1">
        <f ca="1" t="shared" si="78"/>
        <v>0.770077684562197</v>
      </c>
      <c r="BO322" s="1">
        <f ca="1" t="shared" si="79"/>
        <v>69.7628547724138</v>
      </c>
      <c r="BP322" s="1">
        <f ca="1" t="shared" si="80"/>
        <v>0.376258091690002</v>
      </c>
      <c r="BQ322" s="1">
        <f ca="1" t="shared" si="81"/>
        <v>4.552502606933</v>
      </c>
      <c r="BR322" s="1">
        <f ca="1" t="shared" si="82"/>
        <v>68.2875391039951</v>
      </c>
      <c r="BS322" s="1">
        <f ca="1" t="shared" si="83"/>
        <v>1.47531566841872</v>
      </c>
      <c r="BT322" s="1">
        <f ca="1" t="shared" si="84"/>
        <v>147.531566841872</v>
      </c>
    </row>
    <row r="323" spans="2:72">
      <c r="B323" s="1">
        <f t="shared" si="85"/>
        <v>33</v>
      </c>
      <c r="C323" s="1">
        <f ca="1" t="shared" si="29"/>
        <v>0.130816559967077</v>
      </c>
      <c r="D323" s="1">
        <f ca="1" t="shared" si="30"/>
        <v>59.3119248443562</v>
      </c>
      <c r="E323" s="1">
        <f ca="1" t="shared" si="31"/>
        <v>0.850419646706333</v>
      </c>
      <c r="F323" s="1">
        <f ca="1" t="shared" si="32"/>
        <v>5.28945838554611</v>
      </c>
      <c r="G323" s="1">
        <f ca="1" t="shared" si="33"/>
        <v>42.3156670843689</v>
      </c>
      <c r="H323" s="1">
        <f ca="1" t="shared" si="34"/>
        <v>16.9962577599873</v>
      </c>
      <c r="I323" s="1">
        <f ca="1" t="shared" si="35"/>
        <v>1699.62577599873</v>
      </c>
      <c r="K323" s="1">
        <f t="shared" si="86"/>
        <v>33</v>
      </c>
      <c r="L323" s="1">
        <f ca="1" t="shared" si="36"/>
        <v>0.273672321010201</v>
      </c>
      <c r="M323" s="1">
        <f ca="1" t="shared" si="37"/>
        <v>62.293025357651</v>
      </c>
      <c r="N323" s="1">
        <f ca="1" t="shared" si="38"/>
        <v>0.422684025944826</v>
      </c>
      <c r="O323" s="1">
        <f ca="1" t="shared" si="39"/>
        <v>4.85914470492376</v>
      </c>
      <c r="P323" s="1">
        <f ca="1" t="shared" si="40"/>
        <v>43.7323023443139</v>
      </c>
      <c r="Q323" s="1">
        <f ca="1" t="shared" si="41"/>
        <v>18.5607230133371</v>
      </c>
      <c r="R323" s="1">
        <f ca="1" t="shared" si="42"/>
        <v>1856.07230133371</v>
      </c>
      <c r="T323" s="1">
        <f t="shared" si="87"/>
        <v>33</v>
      </c>
      <c r="U323" s="1">
        <f ca="1" t="shared" si="43"/>
        <v>0.277732915829883</v>
      </c>
      <c r="V323" s="1">
        <f ca="1" t="shared" si="44"/>
        <v>63.4491596205636</v>
      </c>
      <c r="W323" s="1">
        <f ca="1" t="shared" si="45"/>
        <v>0.1453473957488</v>
      </c>
      <c r="X323" s="1">
        <f ca="1" t="shared" si="46"/>
        <v>4.12703986321549</v>
      </c>
      <c r="Y323" s="1">
        <f ca="1" t="shared" si="47"/>
        <v>41.2703986321549</v>
      </c>
      <c r="Z323" s="1">
        <f ca="1" t="shared" si="48"/>
        <v>22.1787609884088</v>
      </c>
      <c r="AA323" s="1">
        <f ca="1" t="shared" si="49"/>
        <v>2217.87609884088</v>
      </c>
      <c r="AC323" s="1">
        <f t="shared" si="88"/>
        <v>33</v>
      </c>
      <c r="AD323" s="1">
        <f ca="1" t="shared" si="50"/>
        <v>0.331366375878621</v>
      </c>
      <c r="AE323" s="1">
        <f ca="1" t="shared" si="51"/>
        <v>62.665380482581</v>
      </c>
      <c r="AF323" s="1">
        <f ca="1" t="shared" si="52"/>
        <v>0.0816761424220973</v>
      </c>
      <c r="AG323" s="1">
        <f ca="1" t="shared" si="53"/>
        <v>4.29631488789013</v>
      </c>
      <c r="AH323" s="1">
        <f ca="1" t="shared" si="54"/>
        <v>47.2594637667915</v>
      </c>
      <c r="AI323" s="1">
        <f ca="1" t="shared" si="55"/>
        <v>15.4059167157895</v>
      </c>
      <c r="AJ323" s="1">
        <f ca="1" t="shared" si="56"/>
        <v>1540.59167157895</v>
      </c>
      <c r="AL323" s="1">
        <f t="shared" si="89"/>
        <v>33</v>
      </c>
      <c r="AM323" s="1">
        <f ca="1" t="shared" si="57"/>
        <v>0.656917462089565</v>
      </c>
      <c r="AN323" s="1">
        <f ca="1" t="shared" si="58"/>
        <v>65.1695236690741</v>
      </c>
      <c r="AO323" s="1">
        <f ca="1" t="shared" si="59"/>
        <v>0.886862337963219</v>
      </c>
      <c r="AP323" s="1">
        <f ca="1" t="shared" si="60"/>
        <v>5.03467258932073</v>
      </c>
      <c r="AQ323" s="1">
        <f ca="1" t="shared" si="61"/>
        <v>60.4160710718488</v>
      </c>
      <c r="AR323" s="1">
        <f ca="1" t="shared" si="62"/>
        <v>4.75345259722526</v>
      </c>
      <c r="AS323" s="1">
        <f ca="1" t="shared" si="63"/>
        <v>475.345259722526</v>
      </c>
      <c r="AU323" s="1">
        <f t="shared" si="90"/>
        <v>33</v>
      </c>
      <c r="AV323" s="1">
        <f ca="1" t="shared" si="64"/>
        <v>0.353577292072841</v>
      </c>
      <c r="AW323" s="1">
        <f ca="1" t="shared" si="65"/>
        <v>64.7438257737373</v>
      </c>
      <c r="AX323" s="1">
        <f ca="1" t="shared" si="66"/>
        <v>0.656901178974328</v>
      </c>
      <c r="AY323" s="1">
        <f ca="1" t="shared" si="67"/>
        <v>4.86760327274031</v>
      </c>
      <c r="AZ323" s="1">
        <f ca="1" t="shared" si="68"/>
        <v>63.278842545624</v>
      </c>
      <c r="BA323" s="1">
        <f ca="1" t="shared" si="69"/>
        <v>1.46498322811325</v>
      </c>
      <c r="BB323" s="1">
        <f ca="1" t="shared" si="70"/>
        <v>146.498322811325</v>
      </c>
      <c r="BD323" s="1">
        <f t="shared" si="91"/>
        <v>33</v>
      </c>
      <c r="BE323" s="1">
        <f ca="1" t="shared" si="71"/>
        <v>0.270489750659329</v>
      </c>
      <c r="BF323" s="1">
        <f ca="1" t="shared" si="72"/>
        <v>60.4703481531971</v>
      </c>
      <c r="BG323" s="1">
        <f ca="1" t="shared" si="73"/>
        <v>0.822418485179003</v>
      </c>
      <c r="BH323" s="1">
        <f ca="1" t="shared" si="74"/>
        <v>5.21196259792935</v>
      </c>
      <c r="BI323" s="1">
        <f ca="1" t="shared" si="75"/>
        <v>72.9674763710109</v>
      </c>
      <c r="BJ323" s="1">
        <f ca="1" t="shared" si="76"/>
        <v>0</v>
      </c>
      <c r="BK323" s="1">
        <f ca="1" t="shared" si="77"/>
        <v>0</v>
      </c>
      <c r="BM323" s="1">
        <f t="shared" si="92"/>
        <v>33</v>
      </c>
      <c r="BN323" s="1">
        <f ca="1" t="shared" si="78"/>
        <v>0.846691208124115</v>
      </c>
      <c r="BO323" s="1">
        <f ca="1" t="shared" si="79"/>
        <v>67.0885524814618</v>
      </c>
      <c r="BP323" s="1">
        <f ca="1" t="shared" si="80"/>
        <v>0.620424000492138</v>
      </c>
      <c r="BQ323" s="1">
        <f ca="1" t="shared" si="81"/>
        <v>4.88384671144195</v>
      </c>
      <c r="BR323" s="1">
        <f ca="1" t="shared" si="82"/>
        <v>73.2577006716293</v>
      </c>
      <c r="BS323" s="1">
        <f ca="1" t="shared" si="83"/>
        <v>0</v>
      </c>
      <c r="BT323" s="1">
        <f ca="1" t="shared" si="84"/>
        <v>0</v>
      </c>
    </row>
    <row r="324" spans="2:72">
      <c r="B324" s="1">
        <f t="shared" si="85"/>
        <v>34</v>
      </c>
      <c r="C324" s="1">
        <f ca="1" t="shared" si="29"/>
        <v>0.563181967727003</v>
      </c>
      <c r="D324" s="1">
        <f ca="1" t="shared" si="30"/>
        <v>67.9249021072865</v>
      </c>
      <c r="E324" s="1">
        <f ca="1" t="shared" si="31"/>
        <v>0.933237609959209</v>
      </c>
      <c r="F324" s="1">
        <f ca="1" t="shared" si="32"/>
        <v>5.5069409174028</v>
      </c>
      <c r="G324" s="1">
        <f ca="1" t="shared" si="33"/>
        <v>44.0555273392224</v>
      </c>
      <c r="H324" s="1">
        <f ca="1" t="shared" si="34"/>
        <v>23.8693747680641</v>
      </c>
      <c r="I324" s="1">
        <f ca="1" t="shared" si="35"/>
        <v>2386.93747680641</v>
      </c>
      <c r="K324" s="1">
        <f t="shared" si="86"/>
        <v>34</v>
      </c>
      <c r="L324" s="1">
        <f ca="1" t="shared" si="36"/>
        <v>0.95595833187311</v>
      </c>
      <c r="M324" s="1">
        <f ca="1" t="shared" si="37"/>
        <v>78.1547630304201</v>
      </c>
      <c r="N324" s="1">
        <f ca="1" t="shared" si="38"/>
        <v>0.254157557530599</v>
      </c>
      <c r="O324" s="1">
        <f ca="1" t="shared" si="39"/>
        <v>4.02399532805513</v>
      </c>
      <c r="P324" s="1">
        <f ca="1" t="shared" si="40"/>
        <v>36.2159579524962</v>
      </c>
      <c r="Q324" s="1">
        <f ca="1" t="shared" si="41"/>
        <v>41.938805077924</v>
      </c>
      <c r="R324" s="1">
        <f ca="1" t="shared" si="42"/>
        <v>4193.8805077924</v>
      </c>
      <c r="T324" s="1">
        <f t="shared" si="87"/>
        <v>34</v>
      </c>
      <c r="U324" s="1">
        <f ca="1" t="shared" si="43"/>
        <v>0.704458850277668</v>
      </c>
      <c r="V324" s="1">
        <f ca="1" t="shared" si="44"/>
        <v>69.7806377152967</v>
      </c>
      <c r="W324" s="1">
        <f ca="1" t="shared" si="45"/>
        <v>0.215865008000051</v>
      </c>
      <c r="X324" s="1">
        <f ca="1" t="shared" si="46"/>
        <v>4.34372189248357</v>
      </c>
      <c r="Y324" s="1">
        <f ca="1" t="shared" si="47"/>
        <v>43.4372189248357</v>
      </c>
      <c r="Z324" s="1">
        <f ca="1" t="shared" si="48"/>
        <v>26.343418790461</v>
      </c>
      <c r="AA324" s="1">
        <f ca="1" t="shared" si="49"/>
        <v>2634.3418790461</v>
      </c>
      <c r="AC324" s="1">
        <f t="shared" si="88"/>
        <v>34</v>
      </c>
      <c r="AD324" s="1">
        <f ca="1" t="shared" si="50"/>
        <v>0.137384636590069</v>
      </c>
      <c r="AE324" s="1">
        <f ca="1" t="shared" si="51"/>
        <v>56.3791256870703</v>
      </c>
      <c r="AF324" s="1">
        <f ca="1" t="shared" si="52"/>
        <v>0.153689560703554</v>
      </c>
      <c r="AG324" s="1">
        <f ca="1" t="shared" si="53"/>
        <v>4.49353656771358</v>
      </c>
      <c r="AH324" s="1">
        <f ca="1" t="shared" si="54"/>
        <v>49.4289022448494</v>
      </c>
      <c r="AI324" s="1">
        <f ca="1" t="shared" si="55"/>
        <v>6.95022344222093</v>
      </c>
      <c r="AJ324" s="1">
        <f ca="1" t="shared" si="56"/>
        <v>695.022344222093</v>
      </c>
      <c r="AL324" s="1">
        <f t="shared" si="89"/>
        <v>34</v>
      </c>
      <c r="AM324" s="1">
        <f ca="1" t="shared" si="57"/>
        <v>0.480938970182011</v>
      </c>
      <c r="AN324" s="1">
        <f ca="1" t="shared" si="58"/>
        <v>63.1422288949653</v>
      </c>
      <c r="AO324" s="1">
        <f ca="1" t="shared" si="59"/>
        <v>0.299986008494832</v>
      </c>
      <c r="AP324" s="1">
        <f ca="1" t="shared" si="60"/>
        <v>4.30418114633722</v>
      </c>
      <c r="AQ324" s="1">
        <f ca="1" t="shared" si="61"/>
        <v>51.6501737560466</v>
      </c>
      <c r="AR324" s="1">
        <f ca="1" t="shared" si="62"/>
        <v>11.4920551389187</v>
      </c>
      <c r="AS324" s="1">
        <f ca="1" t="shared" si="63"/>
        <v>1149.20551389187</v>
      </c>
      <c r="AU324" s="1">
        <f t="shared" si="90"/>
        <v>34</v>
      </c>
      <c r="AV324" s="1">
        <f ca="1" t="shared" si="64"/>
        <v>0.560894823421291</v>
      </c>
      <c r="AW324" s="1">
        <f ca="1" t="shared" si="65"/>
        <v>67.8085734362759</v>
      </c>
      <c r="AX324" s="1">
        <f ca="1" t="shared" si="66"/>
        <v>0.478596865288943</v>
      </c>
      <c r="AY324" s="1">
        <f ca="1" t="shared" si="67"/>
        <v>4.71366263413504</v>
      </c>
      <c r="AZ324" s="1">
        <f ca="1" t="shared" si="68"/>
        <v>61.2776142437555</v>
      </c>
      <c r="BA324" s="1">
        <f ca="1" t="shared" si="69"/>
        <v>6.53095919252038</v>
      </c>
      <c r="BB324" s="1">
        <f ca="1" t="shared" si="70"/>
        <v>653.095919252038</v>
      </c>
      <c r="BD324" s="1">
        <f t="shared" si="91"/>
        <v>34</v>
      </c>
      <c r="BE324" s="1">
        <f ca="1" t="shared" si="71"/>
        <v>0.960586477997729</v>
      </c>
      <c r="BF324" s="1">
        <f ca="1" t="shared" si="72"/>
        <v>75.780353651755</v>
      </c>
      <c r="BG324" s="1">
        <f ca="1" t="shared" si="73"/>
        <v>0.583404292333146</v>
      </c>
      <c r="BH324" s="1">
        <f ca="1" t="shared" si="74"/>
        <v>4.82331183903818</v>
      </c>
      <c r="BI324" s="1">
        <f ca="1" t="shared" si="75"/>
        <v>67.5263657465345</v>
      </c>
      <c r="BJ324" s="1">
        <f ca="1" t="shared" si="76"/>
        <v>8.25398790522044</v>
      </c>
      <c r="BK324" s="1">
        <f ca="1" t="shared" si="77"/>
        <v>825.398790522044</v>
      </c>
      <c r="BM324" s="1">
        <f t="shared" si="92"/>
        <v>34</v>
      </c>
      <c r="BN324" s="1">
        <f ca="1" t="shared" si="78"/>
        <v>0.495288225107432</v>
      </c>
      <c r="BO324" s="1">
        <f ca="1" t="shared" si="79"/>
        <v>60.3619364619461</v>
      </c>
      <c r="BP324" s="1">
        <f ca="1" t="shared" si="80"/>
        <v>0.025727553984684</v>
      </c>
      <c r="BQ324" s="1">
        <f ca="1" t="shared" si="81"/>
        <v>4.25736685973822</v>
      </c>
      <c r="BR324" s="1">
        <f ca="1" t="shared" si="82"/>
        <v>63.8605028960733</v>
      </c>
      <c r="BS324" s="1">
        <f ca="1" t="shared" si="83"/>
        <v>0</v>
      </c>
      <c r="BT324" s="1">
        <f ca="1" t="shared" si="84"/>
        <v>0</v>
      </c>
    </row>
    <row r="325" spans="2:72">
      <c r="B325" s="1">
        <f t="shared" si="85"/>
        <v>35</v>
      </c>
      <c r="C325" s="1">
        <f ca="1" t="shared" si="29"/>
        <v>0.819061890211636</v>
      </c>
      <c r="D325" s="1">
        <f ca="1" t="shared" si="30"/>
        <v>69.1811429360293</v>
      </c>
      <c r="E325" s="1">
        <f ca="1" t="shared" si="31"/>
        <v>0.214133357849863</v>
      </c>
      <c r="F325" s="1">
        <f ca="1" t="shared" si="32"/>
        <v>4.00342898586927</v>
      </c>
      <c r="G325" s="1">
        <f ca="1" t="shared" si="33"/>
        <v>32.0274318869542</v>
      </c>
      <c r="H325" s="1">
        <f ca="1" t="shared" si="34"/>
        <v>37.1537110490751</v>
      </c>
      <c r="I325" s="1">
        <f ca="1" t="shared" si="35"/>
        <v>3715.37110490752</v>
      </c>
      <c r="K325" s="1">
        <f t="shared" si="86"/>
        <v>35</v>
      </c>
      <c r="L325" s="1">
        <f ca="1" t="shared" si="36"/>
        <v>0.598165914401827</v>
      </c>
      <c r="M325" s="1">
        <f ca="1" t="shared" si="37"/>
        <v>69.3512630799142</v>
      </c>
      <c r="N325" s="1">
        <f ca="1" t="shared" si="38"/>
        <v>0.464866234941101</v>
      </c>
      <c r="O325" s="1">
        <f ca="1" t="shared" si="39"/>
        <v>4.98679188291337</v>
      </c>
      <c r="P325" s="1">
        <f ca="1" t="shared" si="40"/>
        <v>44.8811269462203</v>
      </c>
      <c r="Q325" s="1">
        <f ca="1" t="shared" si="41"/>
        <v>24.4701361336939</v>
      </c>
      <c r="R325" s="1">
        <f ca="1" t="shared" si="42"/>
        <v>2447.01361336939</v>
      </c>
      <c r="T325" s="1">
        <f t="shared" si="87"/>
        <v>35</v>
      </c>
      <c r="U325" s="1">
        <f ca="1" t="shared" si="43"/>
        <v>0.893271129402423</v>
      </c>
      <c r="V325" s="1">
        <f ca="1" t="shared" si="44"/>
        <v>65.2297005934995</v>
      </c>
      <c r="W325" s="1">
        <f ca="1" t="shared" si="45"/>
        <v>0.59314966940394</v>
      </c>
      <c r="X325" s="1">
        <f ca="1" t="shared" si="46"/>
        <v>4.76179178395427</v>
      </c>
      <c r="Y325" s="1">
        <f ca="1" t="shared" si="47"/>
        <v>47.6179178395427</v>
      </c>
      <c r="Z325" s="1">
        <f ca="1" t="shared" si="48"/>
        <v>17.6117827539567</v>
      </c>
      <c r="AA325" s="1">
        <f ca="1" t="shared" si="49"/>
        <v>1761.17827539567</v>
      </c>
      <c r="AC325" s="1">
        <f t="shared" si="88"/>
        <v>35</v>
      </c>
      <c r="AD325" s="1">
        <f ca="1" t="shared" si="50"/>
        <v>0.680638031792175</v>
      </c>
      <c r="AE325" s="1">
        <f ca="1" t="shared" si="51"/>
        <v>68.8011072780842</v>
      </c>
      <c r="AF325" s="1">
        <f ca="1" t="shared" si="52"/>
        <v>0.842827865652661</v>
      </c>
      <c r="AG325" s="1">
        <f ca="1" t="shared" si="53"/>
        <v>5.12918615863006</v>
      </c>
      <c r="AH325" s="1">
        <f ca="1" t="shared" si="54"/>
        <v>56.4210477449306</v>
      </c>
      <c r="AI325" s="1">
        <f ca="1" t="shared" si="55"/>
        <v>12.3800595331535</v>
      </c>
      <c r="AJ325" s="1">
        <f ca="1" t="shared" si="56"/>
        <v>1238.00595331535</v>
      </c>
      <c r="AL325" s="1">
        <f t="shared" si="89"/>
        <v>35</v>
      </c>
      <c r="AM325" s="1">
        <f ca="1" t="shared" si="57"/>
        <v>0.488490129343046</v>
      </c>
      <c r="AN325" s="1">
        <f ca="1" t="shared" si="58"/>
        <v>61.4805060080103</v>
      </c>
      <c r="AO325" s="1">
        <f ca="1" t="shared" si="59"/>
        <v>0.266347687625072</v>
      </c>
      <c r="AP325" s="1">
        <f ca="1" t="shared" si="60"/>
        <v>4.24575340036039</v>
      </c>
      <c r="AQ325" s="1">
        <f ca="1" t="shared" si="61"/>
        <v>50.9490408043246</v>
      </c>
      <c r="AR325" s="1">
        <f ca="1" t="shared" si="62"/>
        <v>10.5314652036856</v>
      </c>
      <c r="AS325" s="1">
        <f ca="1" t="shared" si="63"/>
        <v>1053.14652036856</v>
      </c>
      <c r="AU325" s="1">
        <f t="shared" si="90"/>
        <v>35</v>
      </c>
      <c r="AV325" s="1">
        <f ca="1" t="shared" si="64"/>
        <v>0.957321469702696</v>
      </c>
      <c r="AW325" s="1">
        <f ca="1" t="shared" si="65"/>
        <v>79.3460739477663</v>
      </c>
      <c r="AX325" s="1">
        <f ca="1" t="shared" si="66"/>
        <v>0.265047311762739</v>
      </c>
      <c r="AY325" s="1">
        <f ca="1" t="shared" si="67"/>
        <v>4.45059236556244</v>
      </c>
      <c r="AZ325" s="1">
        <f ca="1" t="shared" si="68"/>
        <v>57.8577007523118</v>
      </c>
      <c r="BA325" s="1">
        <f ca="1" t="shared" si="69"/>
        <v>21.4883731954546</v>
      </c>
      <c r="BB325" s="1">
        <f ca="1" t="shared" si="70"/>
        <v>2148.83731954546</v>
      </c>
      <c r="BD325" s="1">
        <f t="shared" si="91"/>
        <v>35</v>
      </c>
      <c r="BE325" s="1">
        <f ca="1" t="shared" si="71"/>
        <v>0.902506916160434</v>
      </c>
      <c r="BF325" s="1">
        <f ca="1" t="shared" si="72"/>
        <v>77.2754879979074</v>
      </c>
      <c r="BG325" s="1">
        <f ca="1" t="shared" si="73"/>
        <v>0.610280116570348</v>
      </c>
      <c r="BH325" s="1">
        <f ca="1" t="shared" si="74"/>
        <v>4.85002537217385</v>
      </c>
      <c r="BI325" s="1">
        <f ca="1" t="shared" si="75"/>
        <v>67.9003552104339</v>
      </c>
      <c r="BJ325" s="1">
        <f ca="1" t="shared" si="76"/>
        <v>9.37513278747353</v>
      </c>
      <c r="BK325" s="1">
        <f ca="1" t="shared" si="77"/>
        <v>937.513278747353</v>
      </c>
      <c r="BM325" s="1">
        <f t="shared" si="92"/>
        <v>35</v>
      </c>
      <c r="BN325" s="1">
        <f ca="1" t="shared" si="78"/>
        <v>0.554579608998192</v>
      </c>
      <c r="BO325" s="1">
        <f ca="1" t="shared" si="79"/>
        <v>65.753830472397</v>
      </c>
      <c r="BP325" s="1">
        <f ca="1" t="shared" si="80"/>
        <v>0.271513462445373</v>
      </c>
      <c r="BQ325" s="1">
        <f ca="1" t="shared" si="81"/>
        <v>4.41699832024</v>
      </c>
      <c r="BR325" s="1">
        <f ca="1" t="shared" si="82"/>
        <v>66.2549748036</v>
      </c>
      <c r="BS325" s="1">
        <f ca="1" t="shared" si="83"/>
        <v>0</v>
      </c>
      <c r="BT325" s="1">
        <f ca="1" t="shared" si="84"/>
        <v>0</v>
      </c>
    </row>
    <row r="326" spans="2:72">
      <c r="B326" s="1">
        <f t="shared" si="85"/>
        <v>36</v>
      </c>
      <c r="C326" s="1">
        <f ca="1" t="shared" si="29"/>
        <v>0.778440528821882</v>
      </c>
      <c r="D326" s="1">
        <f ca="1" t="shared" si="30"/>
        <v>69.2527253244711</v>
      </c>
      <c r="E326" s="1">
        <f ca="1" t="shared" si="31"/>
        <v>0.124087617843938</v>
      </c>
      <c r="F326" s="1">
        <f ca="1" t="shared" si="32"/>
        <v>4.02134615971645</v>
      </c>
      <c r="G326" s="1">
        <f ca="1" t="shared" si="33"/>
        <v>32.1707692777316</v>
      </c>
      <c r="H326" s="1">
        <f ca="1" t="shared" si="34"/>
        <v>37.0819560467394</v>
      </c>
      <c r="I326" s="1">
        <f ca="1" t="shared" si="35"/>
        <v>3708.19560467394</v>
      </c>
      <c r="K326" s="1">
        <f t="shared" si="86"/>
        <v>36</v>
      </c>
      <c r="L326" s="1">
        <f ca="1" t="shared" si="36"/>
        <v>0.0165215857559822</v>
      </c>
      <c r="M326" s="1">
        <f ca="1" t="shared" si="37"/>
        <v>54.1034896077997</v>
      </c>
      <c r="N326" s="1">
        <f ca="1" t="shared" si="38"/>
        <v>0.881338702118267</v>
      </c>
      <c r="O326" s="1">
        <f ca="1" t="shared" si="39"/>
        <v>5.45754930652006</v>
      </c>
      <c r="P326" s="1">
        <f ca="1" t="shared" si="40"/>
        <v>49.1179437586806</v>
      </c>
      <c r="Q326" s="1">
        <f ca="1" t="shared" si="41"/>
        <v>4.98554584911914</v>
      </c>
      <c r="R326" s="1">
        <f ca="1" t="shared" si="42"/>
        <v>498.554584911914</v>
      </c>
      <c r="T326" s="1">
        <f t="shared" si="87"/>
        <v>36</v>
      </c>
      <c r="U326" s="1">
        <f ca="1" t="shared" si="43"/>
        <v>0.267131745956014</v>
      </c>
      <c r="V326" s="1">
        <f ca="1" t="shared" si="44"/>
        <v>62.5979343250371</v>
      </c>
      <c r="W326" s="1">
        <f ca="1" t="shared" si="45"/>
        <v>0.993753965102669</v>
      </c>
      <c r="X326" s="1">
        <f ca="1" t="shared" si="46"/>
        <v>5.92052229163352</v>
      </c>
      <c r="Y326" s="1">
        <f ca="1" t="shared" si="47"/>
        <v>59.2052229163352</v>
      </c>
      <c r="Z326" s="1">
        <f ca="1" t="shared" si="48"/>
        <v>3.39271140870188</v>
      </c>
      <c r="AA326" s="1">
        <f ca="1" t="shared" si="49"/>
        <v>339.271140870188</v>
      </c>
      <c r="AC326" s="1">
        <f t="shared" si="88"/>
        <v>36</v>
      </c>
      <c r="AD326" s="1">
        <f ca="1" t="shared" si="50"/>
        <v>0.65236371351108</v>
      </c>
      <c r="AE326" s="1">
        <f ca="1" t="shared" si="51"/>
        <v>68.1818430169962</v>
      </c>
      <c r="AF326" s="1">
        <f ca="1" t="shared" si="52"/>
        <v>0.949823912531806</v>
      </c>
      <c r="AG326" s="1">
        <f ca="1" t="shared" si="53"/>
        <v>5.87068468047087</v>
      </c>
      <c r="AH326" s="1">
        <f ca="1" t="shared" si="54"/>
        <v>64.5775314851795</v>
      </c>
      <c r="AI326" s="1">
        <f ca="1" t="shared" si="55"/>
        <v>3.60431153181672</v>
      </c>
      <c r="AJ326" s="1">
        <f ca="1" t="shared" si="56"/>
        <v>360.431153181672</v>
      </c>
      <c r="AL326" s="1">
        <f t="shared" si="89"/>
        <v>36</v>
      </c>
      <c r="AM326" s="1">
        <f ca="1" t="shared" si="57"/>
        <v>0.552477794551928</v>
      </c>
      <c r="AN326" s="1">
        <f ca="1" t="shared" si="58"/>
        <v>67.2048172754121</v>
      </c>
      <c r="AO326" s="1">
        <f ca="1" t="shared" si="59"/>
        <v>0.415970315006316</v>
      </c>
      <c r="AP326" s="1">
        <f ca="1" t="shared" si="60"/>
        <v>4.97368346259961</v>
      </c>
      <c r="AQ326" s="1">
        <f ca="1" t="shared" si="61"/>
        <v>59.6842015511953</v>
      </c>
      <c r="AR326" s="1">
        <f ca="1" t="shared" si="62"/>
        <v>7.52061572421675</v>
      </c>
      <c r="AS326" s="1">
        <f ca="1" t="shared" si="63"/>
        <v>752.061572421675</v>
      </c>
      <c r="AU326" s="1">
        <f t="shared" si="90"/>
        <v>36</v>
      </c>
      <c r="AV326" s="1">
        <f ca="1" t="shared" si="64"/>
        <v>0.595979779174251</v>
      </c>
      <c r="AW326" s="1">
        <f ca="1" t="shared" si="65"/>
        <v>66.6445104124477</v>
      </c>
      <c r="AX326" s="1">
        <f ca="1" t="shared" si="66"/>
        <v>0.129933203096652</v>
      </c>
      <c r="AY326" s="1">
        <f ca="1" t="shared" si="67"/>
        <v>4.15047638126229</v>
      </c>
      <c r="AZ326" s="1">
        <f ca="1" t="shared" si="68"/>
        <v>53.9561929564098</v>
      </c>
      <c r="BA326" s="1">
        <f ca="1" t="shared" si="69"/>
        <v>12.6883174560378</v>
      </c>
      <c r="BB326" s="1">
        <f ca="1" t="shared" si="70"/>
        <v>1268.83174560378</v>
      </c>
      <c r="BD326" s="1">
        <f t="shared" si="91"/>
        <v>36</v>
      </c>
      <c r="BE326" s="1">
        <f ca="1" t="shared" si="71"/>
        <v>0.798403186860041</v>
      </c>
      <c r="BF326" s="1">
        <f ca="1" t="shared" si="72"/>
        <v>65.0560809797746</v>
      </c>
      <c r="BG326" s="1">
        <f ca="1" t="shared" si="73"/>
        <v>0.350445603883954</v>
      </c>
      <c r="BH326" s="1">
        <f ca="1" t="shared" si="74"/>
        <v>4.5811668531923</v>
      </c>
      <c r="BI326" s="1">
        <f ca="1" t="shared" si="75"/>
        <v>64.1363359446922</v>
      </c>
      <c r="BJ326" s="1">
        <f ca="1" t="shared" si="76"/>
        <v>0.9197450350824</v>
      </c>
      <c r="BK326" s="1">
        <f ca="1" t="shared" si="77"/>
        <v>91.97450350824</v>
      </c>
      <c r="BM326" s="1">
        <f t="shared" si="92"/>
        <v>36</v>
      </c>
      <c r="BN326" s="1">
        <f ca="1" t="shared" si="78"/>
        <v>0.733685115132301</v>
      </c>
      <c r="BO326" s="1">
        <f ca="1" t="shared" si="79"/>
        <v>67.7204373671738</v>
      </c>
      <c r="BP326" s="1">
        <f ca="1" t="shared" si="80"/>
        <v>0.0391189559837108</v>
      </c>
      <c r="BQ326" s="1">
        <f ca="1" t="shared" si="81"/>
        <v>4.11883237424989</v>
      </c>
      <c r="BR326" s="1">
        <f ca="1" t="shared" si="82"/>
        <v>61.7824856137483</v>
      </c>
      <c r="BS326" s="1">
        <f ca="1" t="shared" si="83"/>
        <v>5.93795175342554</v>
      </c>
      <c r="BT326" s="1">
        <f ca="1" t="shared" si="84"/>
        <v>593.795175342554</v>
      </c>
    </row>
    <row r="327" spans="2:72">
      <c r="B327" s="1">
        <f t="shared" si="85"/>
        <v>37</v>
      </c>
      <c r="C327" s="1">
        <f ca="1" t="shared" si="29"/>
        <v>0.651943294121731</v>
      </c>
      <c r="D327" s="1">
        <f ca="1" t="shared" si="30"/>
        <v>67.2283690207572</v>
      </c>
      <c r="E327" s="1">
        <f ca="1" t="shared" si="31"/>
        <v>0.760899467351972</v>
      </c>
      <c r="F327" s="1">
        <f ca="1" t="shared" si="32"/>
        <v>5.25560002689575</v>
      </c>
      <c r="G327" s="1">
        <f ca="1" t="shared" si="33"/>
        <v>42.044800215166</v>
      </c>
      <c r="H327" s="1">
        <f ca="1" t="shared" si="34"/>
        <v>25.1835688055912</v>
      </c>
      <c r="I327" s="1">
        <f ca="1" t="shared" si="35"/>
        <v>2518.35688055912</v>
      </c>
      <c r="K327" s="1">
        <f t="shared" si="86"/>
        <v>37</v>
      </c>
      <c r="L327" s="1">
        <f ca="1" t="shared" si="36"/>
        <v>0.01088748341687</v>
      </c>
      <c r="M327" s="1">
        <f ca="1" t="shared" si="37"/>
        <v>50.9567705791988</v>
      </c>
      <c r="N327" s="1">
        <f ca="1" t="shared" si="38"/>
        <v>0.924495844132869</v>
      </c>
      <c r="O327" s="1">
        <f ca="1" t="shared" si="39"/>
        <v>5.69321532040624</v>
      </c>
      <c r="P327" s="1">
        <f ca="1" t="shared" si="40"/>
        <v>51.2389378836562</v>
      </c>
      <c r="Q327" s="1">
        <f ca="1" t="shared" si="41"/>
        <v>0</v>
      </c>
      <c r="R327" s="1">
        <f ca="1" t="shared" si="42"/>
        <v>0</v>
      </c>
      <c r="T327" s="1">
        <f t="shared" si="87"/>
        <v>37</v>
      </c>
      <c r="U327" s="1">
        <f ca="1" t="shared" si="43"/>
        <v>0.148122477347598</v>
      </c>
      <c r="V327" s="1">
        <f ca="1" t="shared" si="44"/>
        <v>57.4670108496616</v>
      </c>
      <c r="W327" s="1">
        <f ca="1" t="shared" si="45"/>
        <v>0.20976550006369</v>
      </c>
      <c r="X327" s="1">
        <f ca="1" t="shared" si="46"/>
        <v>4.48839332727886</v>
      </c>
      <c r="Y327" s="1">
        <f ca="1" t="shared" si="47"/>
        <v>44.8839332727886</v>
      </c>
      <c r="Z327" s="1">
        <f ca="1" t="shared" si="48"/>
        <v>12.583077576873</v>
      </c>
      <c r="AA327" s="1">
        <f ca="1" t="shared" si="49"/>
        <v>1258.3077576873</v>
      </c>
      <c r="AC327" s="1">
        <f t="shared" si="88"/>
        <v>37</v>
      </c>
      <c r="AD327" s="1">
        <f ca="1" t="shared" si="50"/>
        <v>0.91624954715815</v>
      </c>
      <c r="AE327" s="1">
        <f ca="1" t="shared" si="51"/>
        <v>77.4748769421856</v>
      </c>
      <c r="AF327" s="1">
        <f ca="1" t="shared" si="52"/>
        <v>0.0940770385483423</v>
      </c>
      <c r="AG327" s="1">
        <f ca="1" t="shared" si="53"/>
        <v>4.37290200936647</v>
      </c>
      <c r="AH327" s="1">
        <f ca="1" t="shared" si="54"/>
        <v>48.1019221030311</v>
      </c>
      <c r="AI327" s="1">
        <f ca="1" t="shared" si="55"/>
        <v>29.3729548391545</v>
      </c>
      <c r="AJ327" s="1">
        <f ca="1" t="shared" si="56"/>
        <v>2937.29548391545</v>
      </c>
      <c r="AL327" s="1">
        <f t="shared" si="89"/>
        <v>37</v>
      </c>
      <c r="AM327" s="1">
        <f ca="1" t="shared" si="57"/>
        <v>0.864563687585795</v>
      </c>
      <c r="AN327" s="1">
        <f ca="1" t="shared" si="58"/>
        <v>69.1003964280073</v>
      </c>
      <c r="AO327" s="1">
        <f ca="1" t="shared" si="59"/>
        <v>0.899599459213197</v>
      </c>
      <c r="AP327" s="1">
        <f ca="1" t="shared" si="60"/>
        <v>5.47352816127596</v>
      </c>
      <c r="AQ327" s="1">
        <f ca="1" t="shared" si="61"/>
        <v>65.6823379353115</v>
      </c>
      <c r="AR327" s="1">
        <f ca="1" t="shared" si="62"/>
        <v>3.41805849269579</v>
      </c>
      <c r="AS327" s="1">
        <f ca="1" t="shared" si="63"/>
        <v>341.805849269579</v>
      </c>
      <c r="AU327" s="1">
        <f t="shared" si="90"/>
        <v>37</v>
      </c>
      <c r="AV327" s="1">
        <f ca="1" t="shared" si="64"/>
        <v>0.947153582521725</v>
      </c>
      <c r="AW327" s="1">
        <f ca="1" t="shared" si="65"/>
        <v>77.1068324529163</v>
      </c>
      <c r="AX327" s="1">
        <f ca="1" t="shared" si="66"/>
        <v>0.444098334995397</v>
      </c>
      <c r="AY327" s="1">
        <f ca="1" t="shared" si="67"/>
        <v>4.9707687094252</v>
      </c>
      <c r="AZ327" s="1">
        <f ca="1" t="shared" si="68"/>
        <v>64.6199932225276</v>
      </c>
      <c r="BA327" s="1">
        <f ca="1" t="shared" si="69"/>
        <v>12.4868392303887</v>
      </c>
      <c r="BB327" s="1">
        <f ca="1" t="shared" si="70"/>
        <v>1248.68392303887</v>
      </c>
      <c r="BD327" s="1">
        <f t="shared" si="91"/>
        <v>37</v>
      </c>
      <c r="BE327" s="1">
        <f ca="1" t="shared" si="71"/>
        <v>0.786697780333584</v>
      </c>
      <c r="BF327" s="1">
        <f ca="1" t="shared" si="72"/>
        <v>67.4093345497374</v>
      </c>
      <c r="BG327" s="1">
        <f ca="1" t="shared" si="73"/>
        <v>0.445485352875267</v>
      </c>
      <c r="BH327" s="1">
        <f ca="1" t="shared" si="74"/>
        <v>4.79151447272897</v>
      </c>
      <c r="BI327" s="1">
        <f ca="1" t="shared" si="75"/>
        <v>67.0812026182055</v>
      </c>
      <c r="BJ327" s="1">
        <f ca="1" t="shared" si="76"/>
        <v>0.328131931531871</v>
      </c>
      <c r="BK327" s="1">
        <f ca="1" t="shared" si="77"/>
        <v>32.8131931531871</v>
      </c>
      <c r="BM327" s="1">
        <f t="shared" si="92"/>
        <v>37</v>
      </c>
      <c r="BN327" s="1">
        <f ca="1" t="shared" si="78"/>
        <v>0.966276972477954</v>
      </c>
      <c r="BO327" s="1">
        <f ca="1" t="shared" si="79"/>
        <v>75.4993627741506</v>
      </c>
      <c r="BP327" s="1">
        <f ca="1" t="shared" si="80"/>
        <v>0.379181214141473</v>
      </c>
      <c r="BQ327" s="1">
        <f ca="1" t="shared" si="81"/>
        <v>4.75854459542947</v>
      </c>
      <c r="BR327" s="1">
        <f ca="1" t="shared" si="82"/>
        <v>71.3781689314421</v>
      </c>
      <c r="BS327" s="1">
        <f ca="1" t="shared" si="83"/>
        <v>4.12119384270852</v>
      </c>
      <c r="BT327" s="1">
        <f ca="1" t="shared" si="84"/>
        <v>412.119384270852</v>
      </c>
    </row>
    <row r="328" spans="2:72">
      <c r="B328" s="1">
        <f t="shared" si="85"/>
        <v>38</v>
      </c>
      <c r="C328" s="1">
        <f ca="1" t="shared" si="29"/>
        <v>0.297381591801096</v>
      </c>
      <c r="D328" s="1">
        <f ca="1" t="shared" si="30"/>
        <v>63.4767267189938</v>
      </c>
      <c r="E328" s="1">
        <f ca="1" t="shared" si="31"/>
        <v>0.56172689550988</v>
      </c>
      <c r="F328" s="1">
        <f ca="1" t="shared" si="32"/>
        <v>4.80053410254801</v>
      </c>
      <c r="G328" s="1">
        <f ca="1" t="shared" si="33"/>
        <v>38.404272820384</v>
      </c>
      <c r="H328" s="1">
        <f ca="1" t="shared" si="34"/>
        <v>25.0724538986097</v>
      </c>
      <c r="I328" s="1">
        <f ca="1" t="shared" si="35"/>
        <v>2507.24538986097</v>
      </c>
      <c r="K328" s="1">
        <f t="shared" si="86"/>
        <v>38</v>
      </c>
      <c r="L328" s="1">
        <f ca="1" t="shared" si="36"/>
        <v>0.910851969561701</v>
      </c>
      <c r="M328" s="1">
        <f ca="1" t="shared" si="37"/>
        <v>78.0074061412516</v>
      </c>
      <c r="N328" s="1">
        <f ca="1" t="shared" si="38"/>
        <v>0.313821003507878</v>
      </c>
      <c r="O328" s="1">
        <f ca="1" t="shared" si="39"/>
        <v>4.78799287775615</v>
      </c>
      <c r="P328" s="1">
        <f ca="1" t="shared" si="40"/>
        <v>43.0919358998054</v>
      </c>
      <c r="Q328" s="1">
        <f ca="1" t="shared" si="41"/>
        <v>34.9154702414462</v>
      </c>
      <c r="R328" s="1">
        <f ca="1" t="shared" si="42"/>
        <v>3491.54702414462</v>
      </c>
      <c r="T328" s="1">
        <f t="shared" si="87"/>
        <v>38</v>
      </c>
      <c r="U328" s="1">
        <f ca="1" t="shared" si="43"/>
        <v>0.666015496514537</v>
      </c>
      <c r="V328" s="1">
        <f ca="1" t="shared" si="44"/>
        <v>65.7557948026788</v>
      </c>
      <c r="W328" s="1">
        <f ca="1" t="shared" si="45"/>
        <v>0.714723953717191</v>
      </c>
      <c r="X328" s="1">
        <f ca="1" t="shared" si="46"/>
        <v>5.44030508075957</v>
      </c>
      <c r="Y328" s="1">
        <f ca="1" t="shared" si="47"/>
        <v>54.4030508075957</v>
      </c>
      <c r="Z328" s="1">
        <f ca="1" t="shared" si="48"/>
        <v>11.3527439950831</v>
      </c>
      <c r="AA328" s="1">
        <f ca="1" t="shared" si="49"/>
        <v>1135.27439950831</v>
      </c>
      <c r="AC328" s="1">
        <f t="shared" si="88"/>
        <v>38</v>
      </c>
      <c r="AD328" s="1">
        <f ca="1" t="shared" si="50"/>
        <v>0.756337112466304</v>
      </c>
      <c r="AE328" s="1">
        <f ca="1" t="shared" si="51"/>
        <v>65.3813691269851</v>
      </c>
      <c r="AF328" s="1">
        <f ca="1" t="shared" si="52"/>
        <v>0.970633492815063</v>
      </c>
      <c r="AG328" s="1">
        <f ca="1" t="shared" si="53"/>
        <v>5.80428887703262</v>
      </c>
      <c r="AH328" s="1">
        <f ca="1" t="shared" si="54"/>
        <v>63.8471776473589</v>
      </c>
      <c r="AI328" s="1">
        <f ca="1" t="shared" si="55"/>
        <v>1.5341914796262</v>
      </c>
      <c r="AJ328" s="1">
        <f ca="1" t="shared" si="56"/>
        <v>153.41914796262</v>
      </c>
      <c r="AL328" s="1">
        <f t="shared" si="89"/>
        <v>38</v>
      </c>
      <c r="AM328" s="1">
        <f ca="1" t="shared" si="57"/>
        <v>0.945599343606089</v>
      </c>
      <c r="AN328" s="1">
        <f ca="1" t="shared" si="58"/>
        <v>79.8125247607749</v>
      </c>
      <c r="AO328" s="1">
        <f ca="1" t="shared" si="59"/>
        <v>0.869212495543873</v>
      </c>
      <c r="AP328" s="1">
        <f ca="1" t="shared" si="60"/>
        <v>5.13229816406314</v>
      </c>
      <c r="AQ328" s="1">
        <f ca="1" t="shared" si="61"/>
        <v>61.5875779687577</v>
      </c>
      <c r="AR328" s="1">
        <f ca="1" t="shared" si="62"/>
        <v>18.2249467920173</v>
      </c>
      <c r="AS328" s="1">
        <f ca="1" t="shared" si="63"/>
        <v>1822.49467920173</v>
      </c>
      <c r="AU328" s="1">
        <f t="shared" si="90"/>
        <v>38</v>
      </c>
      <c r="AV328" s="1">
        <f ca="1" t="shared" si="64"/>
        <v>0.618004940959315</v>
      </c>
      <c r="AW328" s="1">
        <f ca="1" t="shared" si="65"/>
        <v>67.6199500843252</v>
      </c>
      <c r="AX328" s="1">
        <f ca="1" t="shared" si="66"/>
        <v>0.238975656926214</v>
      </c>
      <c r="AY328" s="1">
        <f ca="1" t="shared" si="67"/>
        <v>4.17090200996486</v>
      </c>
      <c r="AZ328" s="1">
        <f ca="1" t="shared" si="68"/>
        <v>54.2217261295432</v>
      </c>
      <c r="BA328" s="1">
        <f ca="1" t="shared" si="69"/>
        <v>13.398223954782</v>
      </c>
      <c r="BB328" s="1">
        <f ca="1" t="shared" si="70"/>
        <v>1339.8223954782</v>
      </c>
      <c r="BD328" s="1">
        <f t="shared" si="91"/>
        <v>38</v>
      </c>
      <c r="BE328" s="1">
        <f ca="1" t="shared" si="71"/>
        <v>0.93821673308133</v>
      </c>
      <c r="BF328" s="1">
        <f ca="1" t="shared" si="72"/>
        <v>76.0530936503874</v>
      </c>
      <c r="BG328" s="1">
        <f ca="1" t="shared" si="73"/>
        <v>0.612541490243299</v>
      </c>
      <c r="BH328" s="1">
        <f ca="1" t="shared" si="74"/>
        <v>4.76189154008352</v>
      </c>
      <c r="BI328" s="1">
        <f ca="1" t="shared" si="75"/>
        <v>66.6664815611693</v>
      </c>
      <c r="BJ328" s="1">
        <f ca="1" t="shared" si="76"/>
        <v>9.38661208921802</v>
      </c>
      <c r="BK328" s="1">
        <f ca="1" t="shared" si="77"/>
        <v>938.661208921802</v>
      </c>
      <c r="BM328" s="1">
        <f t="shared" si="92"/>
        <v>38</v>
      </c>
      <c r="BN328" s="1">
        <f ca="1" t="shared" si="78"/>
        <v>0.542534826455161</v>
      </c>
      <c r="BO328" s="1">
        <f ca="1" t="shared" si="79"/>
        <v>62.9257481878526</v>
      </c>
      <c r="BP328" s="1">
        <f ca="1" t="shared" si="80"/>
        <v>0.440978014597382</v>
      </c>
      <c r="BQ328" s="1">
        <f ca="1" t="shared" si="81"/>
        <v>4.74995940994983</v>
      </c>
      <c r="BR328" s="1">
        <f ca="1" t="shared" si="82"/>
        <v>71.2493911492475</v>
      </c>
      <c r="BS328" s="1">
        <f ca="1" t="shared" si="83"/>
        <v>0</v>
      </c>
      <c r="BT328" s="1">
        <f ca="1" t="shared" si="84"/>
        <v>0</v>
      </c>
    </row>
    <row r="329" spans="2:72">
      <c r="B329" s="1">
        <f t="shared" si="85"/>
        <v>39</v>
      </c>
      <c r="C329" s="1">
        <f ca="1" t="shared" si="29"/>
        <v>0.612004006406529</v>
      </c>
      <c r="D329" s="1">
        <f ca="1" t="shared" si="30"/>
        <v>66.4396476877879</v>
      </c>
      <c r="E329" s="1">
        <f ca="1" t="shared" si="31"/>
        <v>0.0716061782023134</v>
      </c>
      <c r="F329" s="1">
        <f ca="1" t="shared" si="32"/>
        <v>4.18408377118907</v>
      </c>
      <c r="G329" s="1">
        <f ca="1" t="shared" si="33"/>
        <v>33.4726701695125</v>
      </c>
      <c r="H329" s="1">
        <f ca="1" t="shared" si="34"/>
        <v>32.9669775182754</v>
      </c>
      <c r="I329" s="1">
        <f ca="1" t="shared" si="35"/>
        <v>3296.69775182754</v>
      </c>
      <c r="K329" s="1">
        <f t="shared" si="86"/>
        <v>39</v>
      </c>
      <c r="L329" s="1">
        <f ca="1" t="shared" si="36"/>
        <v>0.669634830475894</v>
      </c>
      <c r="M329" s="1">
        <f ca="1" t="shared" si="37"/>
        <v>66.1426168106294</v>
      </c>
      <c r="N329" s="1">
        <f ca="1" t="shared" si="38"/>
        <v>0.494983165642731</v>
      </c>
      <c r="O329" s="1">
        <f ca="1" t="shared" si="39"/>
        <v>4.58893207617637</v>
      </c>
      <c r="P329" s="1">
        <f ca="1" t="shared" si="40"/>
        <v>41.3003886855874</v>
      </c>
      <c r="Q329" s="1">
        <f ca="1" t="shared" si="41"/>
        <v>24.842228125042</v>
      </c>
      <c r="R329" s="1">
        <f ca="1" t="shared" si="42"/>
        <v>2484.2228125042</v>
      </c>
      <c r="T329" s="1">
        <f t="shared" si="87"/>
        <v>39</v>
      </c>
      <c r="U329" s="1">
        <f ca="1" t="shared" si="43"/>
        <v>0.464903839956167</v>
      </c>
      <c r="V329" s="1">
        <f ca="1" t="shared" si="44"/>
        <v>61.9508517223174</v>
      </c>
      <c r="W329" s="1">
        <f ca="1" t="shared" si="45"/>
        <v>0.474596470327369</v>
      </c>
      <c r="X329" s="1">
        <f ca="1" t="shared" si="46"/>
        <v>4.68385745750114</v>
      </c>
      <c r="Y329" s="1">
        <f ca="1" t="shared" si="47"/>
        <v>46.8385745750114</v>
      </c>
      <c r="Z329" s="1">
        <f ca="1" t="shared" si="48"/>
        <v>15.112277147306</v>
      </c>
      <c r="AA329" s="1">
        <f ca="1" t="shared" si="49"/>
        <v>1511.2277147306</v>
      </c>
      <c r="AC329" s="1">
        <f t="shared" si="88"/>
        <v>39</v>
      </c>
      <c r="AD329" s="1">
        <f ca="1" t="shared" si="50"/>
        <v>0.374185396627844</v>
      </c>
      <c r="AE329" s="1">
        <f ca="1" t="shared" si="51"/>
        <v>64.4194236731826</v>
      </c>
      <c r="AF329" s="1">
        <f ca="1" t="shared" si="52"/>
        <v>0.715298587935693</v>
      </c>
      <c r="AG329" s="1">
        <f ca="1" t="shared" si="53"/>
        <v>5.07839104950487</v>
      </c>
      <c r="AH329" s="1">
        <f ca="1" t="shared" si="54"/>
        <v>55.8623015445536</v>
      </c>
      <c r="AI329" s="1">
        <f ca="1" t="shared" si="55"/>
        <v>8.55712212862899</v>
      </c>
      <c r="AJ329" s="1">
        <f ca="1" t="shared" si="56"/>
        <v>855.712212862899</v>
      </c>
      <c r="AL329" s="1">
        <f t="shared" si="89"/>
        <v>39</v>
      </c>
      <c r="AM329" s="1">
        <f ca="1" t="shared" si="57"/>
        <v>0.539641091698688</v>
      </c>
      <c r="AN329" s="1">
        <f ca="1" t="shared" si="58"/>
        <v>63.2027557968053</v>
      </c>
      <c r="AO329" s="1">
        <f ca="1" t="shared" si="59"/>
        <v>0.468105567606782</v>
      </c>
      <c r="AP329" s="1">
        <f ca="1" t="shared" si="60"/>
        <v>4.79757160501369</v>
      </c>
      <c r="AQ329" s="1">
        <f ca="1" t="shared" si="61"/>
        <v>57.5708592601642</v>
      </c>
      <c r="AR329" s="1">
        <f ca="1" t="shared" si="62"/>
        <v>5.63189653664109</v>
      </c>
      <c r="AS329" s="1">
        <f ca="1" t="shared" si="63"/>
        <v>563.189653664109</v>
      </c>
      <c r="AU329" s="1">
        <f t="shared" si="90"/>
        <v>39</v>
      </c>
      <c r="AV329" s="1">
        <f ca="1" t="shared" si="64"/>
        <v>0.852344920775725</v>
      </c>
      <c r="AW329" s="1">
        <f ca="1" t="shared" si="65"/>
        <v>66.5401712812132</v>
      </c>
      <c r="AX329" s="1">
        <f ca="1" t="shared" si="66"/>
        <v>0.66415835832378</v>
      </c>
      <c r="AY329" s="1">
        <f ca="1" t="shared" si="67"/>
        <v>4.52263623489684</v>
      </c>
      <c r="AZ329" s="1">
        <f ca="1" t="shared" si="68"/>
        <v>58.7942710536589</v>
      </c>
      <c r="BA329" s="1">
        <f ca="1" t="shared" si="69"/>
        <v>7.74590022755431</v>
      </c>
      <c r="BB329" s="1">
        <f ca="1" t="shared" si="70"/>
        <v>774.590022755431</v>
      </c>
      <c r="BD329" s="1">
        <f t="shared" si="91"/>
        <v>39</v>
      </c>
      <c r="BE329" s="1">
        <f ca="1" t="shared" si="71"/>
        <v>0.763974399374349</v>
      </c>
      <c r="BF329" s="1">
        <f ca="1" t="shared" si="72"/>
        <v>65.1088609318881</v>
      </c>
      <c r="BG329" s="1">
        <f ca="1" t="shared" si="73"/>
        <v>0.518524703953431</v>
      </c>
      <c r="BH329" s="1">
        <f ca="1" t="shared" si="74"/>
        <v>4.50534446426374</v>
      </c>
      <c r="BI329" s="1">
        <f ca="1" t="shared" si="75"/>
        <v>63.0748224996923</v>
      </c>
      <c r="BJ329" s="1">
        <f ca="1" t="shared" si="76"/>
        <v>2.03403843219573</v>
      </c>
      <c r="BK329" s="1">
        <f ca="1" t="shared" si="77"/>
        <v>203.403843219573</v>
      </c>
      <c r="BM329" s="1">
        <f t="shared" si="92"/>
        <v>39</v>
      </c>
      <c r="BN329" s="1">
        <f ca="1" t="shared" si="78"/>
        <v>0.967441155778054</v>
      </c>
      <c r="BO329" s="1">
        <f ca="1" t="shared" si="79"/>
        <v>79.8418874295077</v>
      </c>
      <c r="BP329" s="1">
        <f ca="1" t="shared" si="80"/>
        <v>0.0768714624377675</v>
      </c>
      <c r="BQ329" s="1">
        <f ca="1" t="shared" si="81"/>
        <v>4.18222748767184</v>
      </c>
      <c r="BR329" s="1">
        <f ca="1" t="shared" si="82"/>
        <v>62.7334123150776</v>
      </c>
      <c r="BS329" s="1">
        <f ca="1" t="shared" si="83"/>
        <v>17.1084751144301</v>
      </c>
      <c r="BT329" s="1">
        <f ca="1" t="shared" si="84"/>
        <v>1710.84751144301</v>
      </c>
    </row>
    <row r="330" spans="2:72">
      <c r="B330" s="1">
        <f t="shared" si="85"/>
        <v>40</v>
      </c>
      <c r="C330" s="1">
        <f ca="1" t="shared" si="29"/>
        <v>0.2710335138023</v>
      </c>
      <c r="D330" s="1">
        <f ca="1" t="shared" si="30"/>
        <v>60.7652465508602</v>
      </c>
      <c r="E330" s="1">
        <f ca="1" t="shared" si="31"/>
        <v>0.151171934825111</v>
      </c>
      <c r="F330" s="1">
        <f ca="1" t="shared" si="32"/>
        <v>4.02061879876671</v>
      </c>
      <c r="G330" s="1">
        <f ca="1" t="shared" si="33"/>
        <v>32.1649503901337</v>
      </c>
      <c r="H330" s="1">
        <f ca="1" t="shared" si="34"/>
        <v>28.6002961607265</v>
      </c>
      <c r="I330" s="1">
        <f ca="1" t="shared" si="35"/>
        <v>2860.02961607265</v>
      </c>
      <c r="K330" s="1">
        <f t="shared" si="86"/>
        <v>40</v>
      </c>
      <c r="L330" s="1">
        <f ca="1" t="shared" si="36"/>
        <v>0.564239465169735</v>
      </c>
      <c r="M330" s="1">
        <f ca="1" t="shared" si="37"/>
        <v>68.4461579784157</v>
      </c>
      <c r="N330" s="1">
        <f ca="1" t="shared" si="38"/>
        <v>0.78847576117152</v>
      </c>
      <c r="O330" s="1">
        <f ca="1" t="shared" si="39"/>
        <v>5.09933322892453</v>
      </c>
      <c r="P330" s="1">
        <f ca="1" t="shared" si="40"/>
        <v>45.8939990603208</v>
      </c>
      <c r="Q330" s="1">
        <f ca="1" t="shared" si="41"/>
        <v>22.5521589180949</v>
      </c>
      <c r="R330" s="1">
        <f ca="1" t="shared" si="42"/>
        <v>2255.21589180949</v>
      </c>
      <c r="T330" s="1">
        <f t="shared" si="87"/>
        <v>40</v>
      </c>
      <c r="U330" s="1">
        <f ca="1" t="shared" si="43"/>
        <v>0.824355818500945</v>
      </c>
      <c r="V330" s="1">
        <f ca="1" t="shared" si="44"/>
        <v>68.5462923239906</v>
      </c>
      <c r="W330" s="1">
        <f ca="1" t="shared" si="45"/>
        <v>0.839545293422345</v>
      </c>
      <c r="X330" s="1">
        <f ca="1" t="shared" si="46"/>
        <v>5.11526453226315</v>
      </c>
      <c r="Y330" s="1">
        <f ca="1" t="shared" si="47"/>
        <v>51.1526453226315</v>
      </c>
      <c r="Z330" s="1">
        <f ca="1" t="shared" si="48"/>
        <v>17.3936470013591</v>
      </c>
      <c r="AA330" s="1">
        <f ca="1" t="shared" si="49"/>
        <v>1739.36470013591</v>
      </c>
      <c r="AC330" s="1">
        <f t="shared" si="88"/>
        <v>40</v>
      </c>
      <c r="AD330" s="1">
        <f ca="1" t="shared" si="50"/>
        <v>0.70963707474185</v>
      </c>
      <c r="AE330" s="1">
        <f ca="1" t="shared" si="51"/>
        <v>66.968332187406</v>
      </c>
      <c r="AF330" s="1">
        <f ca="1" t="shared" si="52"/>
        <v>0.883895125373374</v>
      </c>
      <c r="AG330" s="1">
        <f ca="1" t="shared" si="53"/>
        <v>5.26957733420062</v>
      </c>
      <c r="AH330" s="1">
        <f ca="1" t="shared" si="54"/>
        <v>57.9653506762068</v>
      </c>
      <c r="AI330" s="1">
        <f ca="1" t="shared" si="55"/>
        <v>9.00298151119917</v>
      </c>
      <c r="AJ330" s="1">
        <f ca="1" t="shared" si="56"/>
        <v>900.298151119917</v>
      </c>
      <c r="AL330" s="1">
        <f t="shared" si="89"/>
        <v>40</v>
      </c>
      <c r="AM330" s="1">
        <f ca="1" t="shared" si="57"/>
        <v>0.139900664265094</v>
      </c>
      <c r="AN330" s="1">
        <f ca="1" t="shared" si="58"/>
        <v>56.0910332665914</v>
      </c>
      <c r="AO330" s="1">
        <f ca="1" t="shared" si="59"/>
        <v>0.258839638662381</v>
      </c>
      <c r="AP330" s="1">
        <f ca="1" t="shared" si="60"/>
        <v>4.32258819092833</v>
      </c>
      <c r="AQ330" s="1">
        <f ca="1" t="shared" si="61"/>
        <v>51.8710582911399</v>
      </c>
      <c r="AR330" s="1">
        <f ca="1" t="shared" si="62"/>
        <v>4.21997497545146</v>
      </c>
      <c r="AS330" s="1">
        <f ca="1" t="shared" si="63"/>
        <v>421.997497545146</v>
      </c>
      <c r="AU330" s="1">
        <f t="shared" si="90"/>
        <v>40</v>
      </c>
      <c r="AV330" s="1">
        <f ca="1" t="shared" si="64"/>
        <v>0.422460559684236</v>
      </c>
      <c r="AW330" s="1">
        <f ca="1" t="shared" si="65"/>
        <v>62.4352705891959</v>
      </c>
      <c r="AX330" s="1">
        <f ca="1" t="shared" si="66"/>
        <v>0.355601244203142</v>
      </c>
      <c r="AY330" s="1">
        <f ca="1" t="shared" si="67"/>
        <v>4.64942973117868</v>
      </c>
      <c r="AZ330" s="1">
        <f ca="1" t="shared" si="68"/>
        <v>60.4425865053229</v>
      </c>
      <c r="BA330" s="1">
        <f ca="1" t="shared" si="69"/>
        <v>1.99268408387298</v>
      </c>
      <c r="BB330" s="1">
        <f ca="1" t="shared" si="70"/>
        <v>199.268408387298</v>
      </c>
      <c r="BD330" s="1">
        <f t="shared" si="91"/>
        <v>40</v>
      </c>
      <c r="BE330" s="1">
        <f ca="1" t="shared" si="71"/>
        <v>0.493449776681181</v>
      </c>
      <c r="BF330" s="1">
        <f ca="1" t="shared" si="72"/>
        <v>60.190664190015</v>
      </c>
      <c r="BG330" s="1">
        <f ca="1" t="shared" si="73"/>
        <v>0.218205257362144</v>
      </c>
      <c r="BH330" s="1">
        <f ca="1" t="shared" si="74"/>
        <v>4.29151184360579</v>
      </c>
      <c r="BI330" s="1">
        <f ca="1" t="shared" si="75"/>
        <v>60.0811658104811</v>
      </c>
      <c r="BJ330" s="1">
        <f ca="1" t="shared" si="76"/>
        <v>0.109498379533896</v>
      </c>
      <c r="BK330" s="1">
        <f ca="1" t="shared" si="77"/>
        <v>10.9498379533896</v>
      </c>
      <c r="BM330" s="1">
        <f t="shared" si="92"/>
        <v>40</v>
      </c>
      <c r="BN330" s="1">
        <f ca="1" t="shared" si="78"/>
        <v>0.477880703130584</v>
      </c>
      <c r="BO330" s="1">
        <f ca="1" t="shared" si="79"/>
        <v>60.118551724768</v>
      </c>
      <c r="BP330" s="1">
        <f ca="1" t="shared" si="80"/>
        <v>0.851699152336095</v>
      </c>
      <c r="BQ330" s="1">
        <f ca="1" t="shared" si="81"/>
        <v>5.07049290854392</v>
      </c>
      <c r="BR330" s="1">
        <f ca="1" t="shared" si="82"/>
        <v>76.0573936281588</v>
      </c>
      <c r="BS330" s="1">
        <f ca="1" t="shared" si="83"/>
        <v>0</v>
      </c>
      <c r="BT330" s="1">
        <f ca="1" t="shared" si="84"/>
        <v>0</v>
      </c>
    </row>
    <row r="331" spans="2:72">
      <c r="B331" s="1">
        <f t="shared" si="85"/>
        <v>41</v>
      </c>
      <c r="C331" s="1">
        <f ca="1" t="shared" si="29"/>
        <v>0.152413181784457</v>
      </c>
      <c r="D331" s="1">
        <f ca="1" t="shared" si="30"/>
        <v>59.3806579019947</v>
      </c>
      <c r="E331" s="1">
        <f ca="1" t="shared" si="31"/>
        <v>0.809413381024882</v>
      </c>
      <c r="F331" s="1">
        <f ca="1" t="shared" si="32"/>
        <v>5.2957816595707</v>
      </c>
      <c r="G331" s="1">
        <f ca="1" t="shared" si="33"/>
        <v>42.3662532765656</v>
      </c>
      <c r="H331" s="1">
        <f ca="1" t="shared" si="34"/>
        <v>17.014404625429</v>
      </c>
      <c r="I331" s="1">
        <f ca="1" t="shared" si="35"/>
        <v>1701.4404625429</v>
      </c>
      <c r="K331" s="1">
        <f t="shared" si="86"/>
        <v>41</v>
      </c>
      <c r="L331" s="1">
        <f ca="1" t="shared" si="36"/>
        <v>0.951625073730597</v>
      </c>
      <c r="M331" s="1">
        <f ca="1" t="shared" si="37"/>
        <v>79.2704019536123</v>
      </c>
      <c r="N331" s="1">
        <f ca="1" t="shared" si="38"/>
        <v>0.0963427989521375</v>
      </c>
      <c r="O331" s="1">
        <f ca="1" t="shared" si="39"/>
        <v>4.28326104354046</v>
      </c>
      <c r="P331" s="1">
        <f ca="1" t="shared" si="40"/>
        <v>38.5493493918641</v>
      </c>
      <c r="Q331" s="1">
        <f ca="1" t="shared" si="41"/>
        <v>40.7210525617482</v>
      </c>
      <c r="R331" s="1">
        <f ca="1" t="shared" si="42"/>
        <v>4072.10525617482</v>
      </c>
      <c r="T331" s="1">
        <f t="shared" si="87"/>
        <v>41</v>
      </c>
      <c r="U331" s="1">
        <f ca="1" t="shared" si="43"/>
        <v>0.41045157421965</v>
      </c>
      <c r="V331" s="1">
        <f ca="1" t="shared" si="44"/>
        <v>61.1967243019762</v>
      </c>
      <c r="W331" s="1">
        <f ca="1" t="shared" si="45"/>
        <v>0.547617276174676</v>
      </c>
      <c r="X331" s="1">
        <f ca="1" t="shared" si="46"/>
        <v>4.81409587522389</v>
      </c>
      <c r="Y331" s="1">
        <f ca="1" t="shared" si="47"/>
        <v>48.1409587522389</v>
      </c>
      <c r="Z331" s="1">
        <f ca="1" t="shared" si="48"/>
        <v>13.0557655497372</v>
      </c>
      <c r="AA331" s="1">
        <f ca="1" t="shared" si="49"/>
        <v>1305.57655497372</v>
      </c>
      <c r="AC331" s="1">
        <f t="shared" si="88"/>
        <v>41</v>
      </c>
      <c r="AD331" s="1">
        <f ca="1" t="shared" si="50"/>
        <v>0.724707292886943</v>
      </c>
      <c r="AE331" s="1">
        <f ca="1" t="shared" si="51"/>
        <v>67.7381805571307</v>
      </c>
      <c r="AF331" s="1">
        <f ca="1" t="shared" si="52"/>
        <v>0.953528538423596</v>
      </c>
      <c r="AG331" s="1">
        <f ca="1" t="shared" si="53"/>
        <v>5.81334942417485</v>
      </c>
      <c r="AH331" s="1">
        <f ca="1" t="shared" si="54"/>
        <v>63.9468436659233</v>
      </c>
      <c r="AI331" s="1">
        <f ca="1" t="shared" si="55"/>
        <v>3.79133689120742</v>
      </c>
      <c r="AJ331" s="1">
        <f ca="1" t="shared" si="56"/>
        <v>379.133689120742</v>
      </c>
      <c r="AL331" s="1">
        <f t="shared" si="89"/>
        <v>41</v>
      </c>
      <c r="AM331" s="1">
        <f ca="1" t="shared" si="57"/>
        <v>0.0739435067237983</v>
      </c>
      <c r="AN331" s="1">
        <f ca="1" t="shared" si="58"/>
        <v>52.5858926958815</v>
      </c>
      <c r="AO331" s="1">
        <f ca="1" t="shared" si="59"/>
        <v>0.362222115503888</v>
      </c>
      <c r="AP331" s="1">
        <f ca="1" t="shared" si="60"/>
        <v>4.66766447063574</v>
      </c>
      <c r="AQ331" s="1">
        <f ca="1" t="shared" si="61"/>
        <v>56.0119736476288</v>
      </c>
      <c r="AR331" s="1">
        <f ca="1" t="shared" si="62"/>
        <v>0</v>
      </c>
      <c r="AS331" s="1">
        <f ca="1" t="shared" si="63"/>
        <v>0</v>
      </c>
      <c r="AU331" s="1">
        <f t="shared" si="90"/>
        <v>41</v>
      </c>
      <c r="AV331" s="1">
        <f ca="1" t="shared" si="64"/>
        <v>0.713330545440644</v>
      </c>
      <c r="AW331" s="1">
        <f ca="1" t="shared" si="65"/>
        <v>65.0235674627569</v>
      </c>
      <c r="AX331" s="1">
        <f ca="1" t="shared" si="66"/>
        <v>0.118077554361934</v>
      </c>
      <c r="AY331" s="1">
        <f ca="1" t="shared" si="67"/>
        <v>4.39598861996991</v>
      </c>
      <c r="AZ331" s="1">
        <f ca="1" t="shared" si="68"/>
        <v>57.1478520596089</v>
      </c>
      <c r="BA331" s="1">
        <f ca="1" t="shared" si="69"/>
        <v>7.87571540314801</v>
      </c>
      <c r="BB331" s="1">
        <f ca="1" t="shared" si="70"/>
        <v>787.571540314801</v>
      </c>
      <c r="BD331" s="1">
        <f t="shared" si="91"/>
        <v>41</v>
      </c>
      <c r="BE331" s="1">
        <f ca="1" t="shared" si="71"/>
        <v>0.394226596030672</v>
      </c>
      <c r="BF331" s="1">
        <f ca="1" t="shared" si="72"/>
        <v>60.3445579703269</v>
      </c>
      <c r="BG331" s="1">
        <f ca="1" t="shared" si="73"/>
        <v>0.871211689075325</v>
      </c>
      <c r="BH331" s="1">
        <f ca="1" t="shared" si="74"/>
        <v>5.24748506992183</v>
      </c>
      <c r="BI331" s="1">
        <f ca="1" t="shared" si="75"/>
        <v>73.4647909789057</v>
      </c>
      <c r="BJ331" s="1">
        <f ca="1" t="shared" si="76"/>
        <v>0</v>
      </c>
      <c r="BK331" s="1">
        <f ca="1" t="shared" si="77"/>
        <v>0</v>
      </c>
      <c r="BM331" s="1">
        <f t="shared" si="92"/>
        <v>41</v>
      </c>
      <c r="BN331" s="1">
        <f ca="1" t="shared" si="78"/>
        <v>0.949591021478115</v>
      </c>
      <c r="BO331" s="1">
        <f ca="1" t="shared" si="79"/>
        <v>79.7699920748454</v>
      </c>
      <c r="BP331" s="1">
        <f ca="1" t="shared" si="80"/>
        <v>0.496860774772023</v>
      </c>
      <c r="BQ331" s="1">
        <f ca="1" t="shared" si="81"/>
        <v>4.63172442976358</v>
      </c>
      <c r="BR331" s="1">
        <f ca="1" t="shared" si="82"/>
        <v>69.4758664464536</v>
      </c>
      <c r="BS331" s="1">
        <f ca="1" t="shared" si="83"/>
        <v>10.2941256283918</v>
      </c>
      <c r="BT331" s="1">
        <f ca="1" t="shared" si="84"/>
        <v>1029.41256283918</v>
      </c>
    </row>
    <row r="332" spans="2:72">
      <c r="B332" s="1">
        <f t="shared" si="85"/>
        <v>42</v>
      </c>
      <c r="C332" s="1">
        <f ca="1" t="shared" si="29"/>
        <v>0.0173128542461232</v>
      </c>
      <c r="D332" s="1">
        <f ca="1" t="shared" si="30"/>
        <v>50.5513402970729</v>
      </c>
      <c r="E332" s="1">
        <f ca="1" t="shared" si="31"/>
        <v>0.497582565144981</v>
      </c>
      <c r="F332" s="1">
        <f ca="1" t="shared" si="32"/>
        <v>4.61743341880729</v>
      </c>
      <c r="G332" s="1">
        <f ca="1" t="shared" si="33"/>
        <v>36.9394673504584</v>
      </c>
      <c r="H332" s="1">
        <f ca="1" t="shared" si="34"/>
        <v>13.6118729466145</v>
      </c>
      <c r="I332" s="1">
        <f ca="1" t="shared" si="35"/>
        <v>1361.18729466145</v>
      </c>
      <c r="K332" s="1">
        <f t="shared" si="86"/>
        <v>42</v>
      </c>
      <c r="L332" s="1">
        <f ca="1" t="shared" si="36"/>
        <v>0.487753660414023</v>
      </c>
      <c r="M332" s="1">
        <f ca="1" t="shared" si="37"/>
        <v>62.2115800024573</v>
      </c>
      <c r="N332" s="1">
        <f ca="1" t="shared" si="38"/>
        <v>0.610895759033797</v>
      </c>
      <c r="O332" s="1">
        <f ca="1" t="shared" si="39"/>
        <v>4.69973992564316</v>
      </c>
      <c r="P332" s="1">
        <f ca="1" t="shared" si="40"/>
        <v>42.2976593307884</v>
      </c>
      <c r="Q332" s="1">
        <f ca="1" t="shared" si="41"/>
        <v>19.9139206716688</v>
      </c>
      <c r="R332" s="1">
        <f ca="1" t="shared" si="42"/>
        <v>1991.39206716688</v>
      </c>
      <c r="T332" s="1">
        <f t="shared" si="87"/>
        <v>42</v>
      </c>
      <c r="U332" s="1">
        <f ca="1" t="shared" si="43"/>
        <v>0.91865559909559</v>
      </c>
      <c r="V332" s="1">
        <f ca="1" t="shared" si="44"/>
        <v>76.2421141296522</v>
      </c>
      <c r="W332" s="1">
        <f ca="1" t="shared" si="45"/>
        <v>0.24843864195054</v>
      </c>
      <c r="X332" s="1">
        <f ca="1" t="shared" si="46"/>
        <v>4.0116843962915</v>
      </c>
      <c r="Y332" s="1">
        <f ca="1" t="shared" si="47"/>
        <v>40.116843962915</v>
      </c>
      <c r="Z332" s="1">
        <f ca="1" t="shared" si="48"/>
        <v>36.1252701667372</v>
      </c>
      <c r="AA332" s="1">
        <f ca="1" t="shared" si="49"/>
        <v>3612.52701667372</v>
      </c>
      <c r="AC332" s="1">
        <f t="shared" si="88"/>
        <v>42</v>
      </c>
      <c r="AD332" s="1">
        <f ca="1" t="shared" si="50"/>
        <v>0.690055466230207</v>
      </c>
      <c r="AE332" s="1">
        <f ca="1" t="shared" si="51"/>
        <v>66.0853054990827</v>
      </c>
      <c r="AF332" s="1">
        <f ca="1" t="shared" si="52"/>
        <v>0.368707984214033</v>
      </c>
      <c r="AG332" s="1">
        <f ca="1" t="shared" si="53"/>
        <v>4.88348110733676</v>
      </c>
      <c r="AH332" s="1">
        <f ca="1" t="shared" si="54"/>
        <v>53.7182921807043</v>
      </c>
      <c r="AI332" s="1">
        <f ca="1" t="shared" si="55"/>
        <v>12.3670133183784</v>
      </c>
      <c r="AJ332" s="1">
        <f ca="1" t="shared" si="56"/>
        <v>1236.70133183784</v>
      </c>
      <c r="AL332" s="1">
        <f t="shared" si="89"/>
        <v>42</v>
      </c>
      <c r="AM332" s="1">
        <f ca="1" t="shared" si="57"/>
        <v>0.350879384909587</v>
      </c>
      <c r="AN332" s="1">
        <f ca="1" t="shared" si="58"/>
        <v>61.5344337477703</v>
      </c>
      <c r="AO332" s="1">
        <f ca="1" t="shared" si="59"/>
        <v>0.579206783253408</v>
      </c>
      <c r="AP332" s="1">
        <f ca="1" t="shared" si="60"/>
        <v>4.65395278171648</v>
      </c>
      <c r="AQ332" s="1">
        <f ca="1" t="shared" si="61"/>
        <v>55.8474333805977</v>
      </c>
      <c r="AR332" s="1">
        <f ca="1" t="shared" si="62"/>
        <v>5.68700036717257</v>
      </c>
      <c r="AS332" s="1">
        <f ca="1" t="shared" si="63"/>
        <v>568.700036717257</v>
      </c>
      <c r="AU332" s="1">
        <f t="shared" si="90"/>
        <v>42</v>
      </c>
      <c r="AV332" s="1">
        <f ca="1" t="shared" si="64"/>
        <v>0.438938830060934</v>
      </c>
      <c r="AW332" s="1">
        <f ca="1" t="shared" si="65"/>
        <v>60.7330978072686</v>
      </c>
      <c r="AX332" s="1">
        <f ca="1" t="shared" si="66"/>
        <v>0.507427866314736</v>
      </c>
      <c r="AY332" s="1">
        <f ca="1" t="shared" si="67"/>
        <v>4.90742916144517</v>
      </c>
      <c r="AZ332" s="1">
        <f ca="1" t="shared" si="68"/>
        <v>63.7965790987871</v>
      </c>
      <c r="BA332" s="1">
        <f ca="1" t="shared" si="69"/>
        <v>0</v>
      </c>
      <c r="BB332" s="1">
        <f ca="1" t="shared" si="70"/>
        <v>0</v>
      </c>
      <c r="BD332" s="1">
        <f t="shared" si="91"/>
        <v>42</v>
      </c>
      <c r="BE332" s="1">
        <f ca="1" t="shared" si="71"/>
        <v>0.896974500131595</v>
      </c>
      <c r="BF332" s="1">
        <f ca="1" t="shared" si="72"/>
        <v>68.3244500672463</v>
      </c>
      <c r="BG332" s="1">
        <f ca="1" t="shared" si="73"/>
        <v>0.0973481003434087</v>
      </c>
      <c r="BH332" s="1">
        <f ca="1" t="shared" si="74"/>
        <v>4.19353418240077</v>
      </c>
      <c r="BI332" s="1">
        <f ca="1" t="shared" si="75"/>
        <v>58.7094785536107</v>
      </c>
      <c r="BJ332" s="1">
        <f ca="1" t="shared" si="76"/>
        <v>9.6149715136356</v>
      </c>
      <c r="BK332" s="1">
        <f ca="1" t="shared" si="77"/>
        <v>961.49715136356</v>
      </c>
      <c r="BM332" s="1">
        <f t="shared" si="92"/>
        <v>42</v>
      </c>
      <c r="BN332" s="1">
        <f ca="1" t="shared" si="78"/>
        <v>0.781463298317946</v>
      </c>
      <c r="BO332" s="1">
        <f ca="1" t="shared" si="79"/>
        <v>69.5287448315369</v>
      </c>
      <c r="BP332" s="1">
        <f ca="1" t="shared" si="80"/>
        <v>0.595655320650865</v>
      </c>
      <c r="BQ332" s="1">
        <f ca="1" t="shared" si="81"/>
        <v>4.59766858256794</v>
      </c>
      <c r="BR332" s="1">
        <f ca="1" t="shared" si="82"/>
        <v>68.9650287385191</v>
      </c>
      <c r="BS332" s="1">
        <f ca="1" t="shared" si="83"/>
        <v>0.563716093017803</v>
      </c>
      <c r="BT332" s="1">
        <f ca="1" t="shared" si="84"/>
        <v>56.3716093017803</v>
      </c>
    </row>
    <row r="333" spans="2:72">
      <c r="B333" s="1">
        <f t="shared" si="85"/>
        <v>43</v>
      </c>
      <c r="C333" s="1">
        <f ca="1" t="shared" si="29"/>
        <v>0.435926249639425</v>
      </c>
      <c r="D333" s="1">
        <f ca="1" t="shared" si="30"/>
        <v>60.765120218499</v>
      </c>
      <c r="E333" s="1">
        <f ca="1" t="shared" si="31"/>
        <v>0.0174330512086773</v>
      </c>
      <c r="F333" s="1">
        <f ca="1" t="shared" si="32"/>
        <v>4.10680647101237</v>
      </c>
      <c r="G333" s="1">
        <f ca="1" t="shared" si="33"/>
        <v>32.854451768099</v>
      </c>
      <c r="H333" s="1">
        <f ca="1" t="shared" si="34"/>
        <v>27.9106684504</v>
      </c>
      <c r="I333" s="1">
        <f ca="1" t="shared" si="35"/>
        <v>2791.06684504</v>
      </c>
      <c r="K333" s="1">
        <f t="shared" si="86"/>
        <v>43</v>
      </c>
      <c r="L333" s="1">
        <f ca="1" t="shared" si="36"/>
        <v>0.802867208707289</v>
      </c>
      <c r="M333" s="1">
        <f ca="1" t="shared" si="37"/>
        <v>65.6923242669331</v>
      </c>
      <c r="N333" s="1">
        <f ca="1" t="shared" si="38"/>
        <v>0.836231358669263</v>
      </c>
      <c r="O333" s="1">
        <f ca="1" t="shared" si="39"/>
        <v>5.35637933781356</v>
      </c>
      <c r="P333" s="1">
        <f ca="1" t="shared" si="40"/>
        <v>48.207414040322</v>
      </c>
      <c r="Q333" s="1">
        <f ca="1" t="shared" si="41"/>
        <v>17.4849102266111</v>
      </c>
      <c r="R333" s="1">
        <f ca="1" t="shared" si="42"/>
        <v>1748.49102266111</v>
      </c>
      <c r="T333" s="1">
        <f t="shared" si="87"/>
        <v>43</v>
      </c>
      <c r="U333" s="1">
        <f ca="1" t="shared" si="43"/>
        <v>0.287633589300197</v>
      </c>
      <c r="V333" s="1">
        <f ca="1" t="shared" si="44"/>
        <v>64.0859103761529</v>
      </c>
      <c r="W333" s="1">
        <f ca="1" t="shared" si="45"/>
        <v>0.542642630355657</v>
      </c>
      <c r="X333" s="1">
        <f ca="1" t="shared" si="46"/>
        <v>4.98097855048241</v>
      </c>
      <c r="Y333" s="1">
        <f ca="1" t="shared" si="47"/>
        <v>49.8097855048241</v>
      </c>
      <c r="Z333" s="1">
        <f ca="1" t="shared" si="48"/>
        <v>14.2761248713288</v>
      </c>
      <c r="AA333" s="1">
        <f ca="1" t="shared" si="49"/>
        <v>1427.61248713288</v>
      </c>
      <c r="AC333" s="1">
        <f t="shared" si="88"/>
        <v>43</v>
      </c>
      <c r="AD333" s="1">
        <f ca="1" t="shared" si="50"/>
        <v>0.516711245503205</v>
      </c>
      <c r="AE333" s="1">
        <f ca="1" t="shared" si="51"/>
        <v>60.8687352651822</v>
      </c>
      <c r="AF333" s="1">
        <f ca="1" t="shared" si="52"/>
        <v>0.173766013212467</v>
      </c>
      <c r="AG333" s="1">
        <f ca="1" t="shared" si="53"/>
        <v>4.17321159789601</v>
      </c>
      <c r="AH333" s="1">
        <f ca="1" t="shared" si="54"/>
        <v>45.9053275768561</v>
      </c>
      <c r="AI333" s="1">
        <f ca="1" t="shared" si="55"/>
        <v>14.9634076883261</v>
      </c>
      <c r="AJ333" s="1">
        <f ca="1" t="shared" si="56"/>
        <v>1496.34076883261</v>
      </c>
      <c r="AL333" s="1">
        <f t="shared" si="89"/>
        <v>43</v>
      </c>
      <c r="AM333" s="1">
        <f ca="1" t="shared" si="57"/>
        <v>0.00625035893059556</v>
      </c>
      <c r="AN333" s="1">
        <f ca="1" t="shared" si="58"/>
        <v>53.7005356835078</v>
      </c>
      <c r="AO333" s="1">
        <f ca="1" t="shared" si="59"/>
        <v>0.108263147413898</v>
      </c>
      <c r="AP333" s="1">
        <f ca="1" t="shared" si="60"/>
        <v>4.43759212205574</v>
      </c>
      <c r="AQ333" s="1">
        <f ca="1" t="shared" si="61"/>
        <v>53.2511054646688</v>
      </c>
      <c r="AR333" s="1">
        <f ca="1" t="shared" si="62"/>
        <v>0.449430218839012</v>
      </c>
      <c r="AS333" s="1">
        <f ca="1" t="shared" si="63"/>
        <v>44.9430218839012</v>
      </c>
      <c r="AU333" s="1">
        <f t="shared" si="90"/>
        <v>43</v>
      </c>
      <c r="AV333" s="1">
        <f ca="1" t="shared" si="64"/>
        <v>0.255566746158993</v>
      </c>
      <c r="AW333" s="1">
        <f ca="1" t="shared" si="65"/>
        <v>60.2040203198887</v>
      </c>
      <c r="AX333" s="1">
        <f ca="1" t="shared" si="66"/>
        <v>0.739277629942123</v>
      </c>
      <c r="AY333" s="1">
        <f ca="1" t="shared" si="67"/>
        <v>5.01957507701543</v>
      </c>
      <c r="AZ333" s="1">
        <f ca="1" t="shared" si="68"/>
        <v>65.2544760012006</v>
      </c>
      <c r="BA333" s="1">
        <f ca="1" t="shared" si="69"/>
        <v>0</v>
      </c>
      <c r="BB333" s="1">
        <f ca="1" t="shared" si="70"/>
        <v>0</v>
      </c>
      <c r="BD333" s="1">
        <f t="shared" si="91"/>
        <v>43</v>
      </c>
      <c r="BE333" s="1">
        <f ca="1" t="shared" si="71"/>
        <v>0.872153060082326</v>
      </c>
      <c r="BF333" s="1">
        <f ca="1" t="shared" si="72"/>
        <v>65.5501023131646</v>
      </c>
      <c r="BG333" s="1">
        <f ca="1" t="shared" si="73"/>
        <v>0.584116488897022</v>
      </c>
      <c r="BH333" s="1">
        <f ca="1" t="shared" si="74"/>
        <v>4.7127507731359</v>
      </c>
      <c r="BI333" s="1">
        <f ca="1" t="shared" si="75"/>
        <v>65.9785108239026</v>
      </c>
      <c r="BJ333" s="1">
        <f ca="1" t="shared" si="76"/>
        <v>0</v>
      </c>
      <c r="BK333" s="1">
        <f ca="1" t="shared" si="77"/>
        <v>0</v>
      </c>
      <c r="BM333" s="1">
        <f t="shared" si="92"/>
        <v>43</v>
      </c>
      <c r="BN333" s="1">
        <f ca="1" t="shared" si="78"/>
        <v>0.551064183735666</v>
      </c>
      <c r="BO333" s="1">
        <f ca="1" t="shared" si="79"/>
        <v>68.2705488625766</v>
      </c>
      <c r="BP333" s="1">
        <f ca="1" t="shared" si="80"/>
        <v>0.492084046582265</v>
      </c>
      <c r="BQ333" s="1">
        <f ca="1" t="shared" si="81"/>
        <v>4.75151477060497</v>
      </c>
      <c r="BR333" s="1">
        <f ca="1" t="shared" si="82"/>
        <v>71.2727215590746</v>
      </c>
      <c r="BS333" s="1">
        <f ca="1" t="shared" si="83"/>
        <v>0</v>
      </c>
      <c r="BT333" s="1">
        <f ca="1" t="shared" si="84"/>
        <v>0</v>
      </c>
    </row>
    <row r="334" spans="2:72">
      <c r="B334" s="1">
        <f t="shared" si="85"/>
        <v>44</v>
      </c>
      <c r="C334" s="1">
        <f ca="1" t="shared" si="29"/>
        <v>0.364131734874282</v>
      </c>
      <c r="D334" s="1">
        <f ca="1" t="shared" si="30"/>
        <v>60.027352913458</v>
      </c>
      <c r="E334" s="1">
        <f ca="1" t="shared" si="31"/>
        <v>0.823351601168958</v>
      </c>
      <c r="F334" s="1">
        <f ca="1" t="shared" si="32"/>
        <v>5.34322227003036</v>
      </c>
      <c r="G334" s="1">
        <f ca="1" t="shared" si="33"/>
        <v>42.7457781602428</v>
      </c>
      <c r="H334" s="1">
        <f ca="1" t="shared" si="34"/>
        <v>17.2815747532152</v>
      </c>
      <c r="I334" s="1">
        <f ca="1" t="shared" si="35"/>
        <v>1728.15747532152</v>
      </c>
      <c r="K334" s="1">
        <f t="shared" si="86"/>
        <v>44</v>
      </c>
      <c r="L334" s="1">
        <f ca="1" t="shared" si="36"/>
        <v>0.900588169667339</v>
      </c>
      <c r="M334" s="1">
        <f ca="1" t="shared" si="37"/>
        <v>78.8952727500669</v>
      </c>
      <c r="N334" s="1">
        <f ca="1" t="shared" si="38"/>
        <v>0.875249354779732</v>
      </c>
      <c r="O334" s="1">
        <f ca="1" t="shared" si="39"/>
        <v>5.30917437224612</v>
      </c>
      <c r="P334" s="1">
        <f ca="1" t="shared" si="40"/>
        <v>47.7825693502151</v>
      </c>
      <c r="Q334" s="1">
        <f ca="1" t="shared" si="41"/>
        <v>31.1127033998518</v>
      </c>
      <c r="R334" s="1">
        <f ca="1" t="shared" si="42"/>
        <v>3111.27033998518</v>
      </c>
      <c r="T334" s="1">
        <f t="shared" si="87"/>
        <v>44</v>
      </c>
      <c r="U334" s="1">
        <f ca="1" t="shared" si="43"/>
        <v>0.999956157880912</v>
      </c>
      <c r="V334" s="1">
        <f ca="1" t="shared" si="44"/>
        <v>80.1708148342323</v>
      </c>
      <c r="W334" s="1">
        <f ca="1" t="shared" si="45"/>
        <v>0.222325186499155</v>
      </c>
      <c r="X334" s="1">
        <f ca="1" t="shared" si="46"/>
        <v>4.48908175314902</v>
      </c>
      <c r="Y334" s="1">
        <f ca="1" t="shared" si="47"/>
        <v>44.8908175314902</v>
      </c>
      <c r="Z334" s="1">
        <f ca="1" t="shared" si="48"/>
        <v>35.279997302742</v>
      </c>
      <c r="AA334" s="1">
        <f ca="1" t="shared" si="49"/>
        <v>3527.9997302742</v>
      </c>
      <c r="AC334" s="1">
        <f t="shared" si="88"/>
        <v>44</v>
      </c>
      <c r="AD334" s="1">
        <f ca="1" t="shared" si="50"/>
        <v>0.673133001575084</v>
      </c>
      <c r="AE334" s="1">
        <f ca="1" t="shared" si="51"/>
        <v>66.0957289906197</v>
      </c>
      <c r="AF334" s="1">
        <f ca="1" t="shared" si="52"/>
        <v>0.498569638959931</v>
      </c>
      <c r="AG334" s="1">
        <f ca="1" t="shared" si="53"/>
        <v>4.56187570521141</v>
      </c>
      <c r="AH334" s="1">
        <f ca="1" t="shared" si="54"/>
        <v>50.1806327573255</v>
      </c>
      <c r="AI334" s="1">
        <f ca="1" t="shared" si="55"/>
        <v>15.9150962332942</v>
      </c>
      <c r="AJ334" s="1">
        <f ca="1" t="shared" si="56"/>
        <v>1591.50962332942</v>
      </c>
      <c r="AL334" s="1">
        <f t="shared" si="89"/>
        <v>44</v>
      </c>
      <c r="AM334" s="1">
        <f ca="1" t="shared" si="57"/>
        <v>0.969368730350902</v>
      </c>
      <c r="AN334" s="1">
        <f ca="1" t="shared" si="58"/>
        <v>77.7210337959941</v>
      </c>
      <c r="AO334" s="1">
        <f ca="1" t="shared" si="59"/>
        <v>0.871170439342004</v>
      </c>
      <c r="AP334" s="1">
        <f ca="1" t="shared" si="60"/>
        <v>5.26132843172052</v>
      </c>
      <c r="AQ334" s="1">
        <f ca="1" t="shared" si="61"/>
        <v>63.1359411806462</v>
      </c>
      <c r="AR334" s="1">
        <f ca="1" t="shared" si="62"/>
        <v>14.5850926153479</v>
      </c>
      <c r="AS334" s="1">
        <f ca="1" t="shared" si="63"/>
        <v>1458.50926153479</v>
      </c>
      <c r="AU334" s="1">
        <f t="shared" si="90"/>
        <v>44</v>
      </c>
      <c r="AV334" s="1">
        <f ca="1" t="shared" si="64"/>
        <v>0.81850077841627</v>
      </c>
      <c r="AW334" s="1">
        <f ca="1" t="shared" si="65"/>
        <v>65.6599940657348</v>
      </c>
      <c r="AX334" s="1">
        <f ca="1" t="shared" si="66"/>
        <v>0.93237372478839</v>
      </c>
      <c r="AY334" s="1">
        <f ca="1" t="shared" si="67"/>
        <v>5.59074851210238</v>
      </c>
      <c r="AZ334" s="1">
        <f ca="1" t="shared" si="68"/>
        <v>72.6797306573309</v>
      </c>
      <c r="BA334" s="1">
        <f ca="1" t="shared" si="69"/>
        <v>0</v>
      </c>
      <c r="BB334" s="1">
        <f ca="1" t="shared" si="70"/>
        <v>0</v>
      </c>
      <c r="BD334" s="1">
        <f t="shared" si="91"/>
        <v>44</v>
      </c>
      <c r="BE334" s="1">
        <f ca="1" t="shared" si="71"/>
        <v>0.156334735058898</v>
      </c>
      <c r="BF334" s="1">
        <f ca="1" t="shared" si="72"/>
        <v>57.1050459428859</v>
      </c>
      <c r="BG334" s="1">
        <f ca="1" t="shared" si="73"/>
        <v>0.171321941038327</v>
      </c>
      <c r="BH334" s="1">
        <f ca="1" t="shared" si="74"/>
        <v>4.09405739094633</v>
      </c>
      <c r="BI334" s="1">
        <f ca="1" t="shared" si="75"/>
        <v>57.3168034732487</v>
      </c>
      <c r="BJ334" s="1">
        <f ca="1" t="shared" si="76"/>
        <v>0</v>
      </c>
      <c r="BK334" s="1">
        <f ca="1" t="shared" si="77"/>
        <v>0</v>
      </c>
      <c r="BM334" s="1">
        <f t="shared" si="92"/>
        <v>44</v>
      </c>
      <c r="BN334" s="1">
        <f ca="1" t="shared" si="78"/>
        <v>0.00592981356060918</v>
      </c>
      <c r="BO334" s="1">
        <f ca="1" t="shared" si="79"/>
        <v>54.9657786603123</v>
      </c>
      <c r="BP334" s="1">
        <f ca="1" t="shared" si="80"/>
        <v>0.669059996512436</v>
      </c>
      <c r="BQ334" s="1">
        <f ca="1" t="shared" si="81"/>
        <v>4.58934627206601</v>
      </c>
      <c r="BR334" s="1">
        <f ca="1" t="shared" si="82"/>
        <v>68.8401940809902</v>
      </c>
      <c r="BS334" s="1">
        <f ca="1" t="shared" si="83"/>
        <v>0</v>
      </c>
      <c r="BT334" s="1">
        <f ca="1" t="shared" si="84"/>
        <v>0</v>
      </c>
    </row>
    <row r="335" spans="2:72">
      <c r="B335" s="1">
        <f t="shared" si="85"/>
        <v>45</v>
      </c>
      <c r="C335" s="1">
        <f ca="1" t="shared" si="29"/>
        <v>0.43274633541477</v>
      </c>
      <c r="D335" s="1">
        <f ca="1" t="shared" si="30"/>
        <v>61.6944386872087</v>
      </c>
      <c r="E335" s="1">
        <f ca="1" t="shared" si="31"/>
        <v>0.28196589092266</v>
      </c>
      <c r="F335" s="1">
        <f ca="1" t="shared" si="32"/>
        <v>4.43179049990382</v>
      </c>
      <c r="G335" s="1">
        <f ca="1" t="shared" si="33"/>
        <v>35.4543239992305</v>
      </c>
      <c r="H335" s="1">
        <f ca="1" t="shared" si="34"/>
        <v>26.2401146879782</v>
      </c>
      <c r="I335" s="1">
        <f ca="1" t="shared" si="35"/>
        <v>2624.01146879782</v>
      </c>
      <c r="K335" s="1">
        <f t="shared" si="86"/>
        <v>45</v>
      </c>
      <c r="L335" s="1">
        <f ca="1" t="shared" si="36"/>
        <v>0.726892496934463</v>
      </c>
      <c r="M335" s="1">
        <f ca="1" t="shared" si="37"/>
        <v>66.1642912554977</v>
      </c>
      <c r="N335" s="1">
        <f ca="1" t="shared" si="38"/>
        <v>0.519560561120932</v>
      </c>
      <c r="O335" s="1">
        <f ca="1" t="shared" si="39"/>
        <v>4.80120456612388</v>
      </c>
      <c r="P335" s="1">
        <f ca="1" t="shared" si="40"/>
        <v>43.210841095115</v>
      </c>
      <c r="Q335" s="1">
        <f ca="1" t="shared" si="41"/>
        <v>22.9534501603828</v>
      </c>
      <c r="R335" s="1">
        <f ca="1" t="shared" si="42"/>
        <v>2295.34501603828</v>
      </c>
      <c r="T335" s="1">
        <f t="shared" si="87"/>
        <v>45</v>
      </c>
      <c r="U335" s="1">
        <f ca="1" t="shared" si="43"/>
        <v>0.570690398301444</v>
      </c>
      <c r="V335" s="1">
        <f ca="1" t="shared" si="44"/>
        <v>69.9236454820393</v>
      </c>
      <c r="W335" s="1">
        <f ca="1" t="shared" si="45"/>
        <v>0.285207978532128</v>
      </c>
      <c r="X335" s="1">
        <f ca="1" t="shared" si="46"/>
        <v>4.29120328571146</v>
      </c>
      <c r="Y335" s="1">
        <f ca="1" t="shared" si="47"/>
        <v>42.9120328571146</v>
      </c>
      <c r="Z335" s="1">
        <f ca="1" t="shared" si="48"/>
        <v>27.0116126249248</v>
      </c>
      <c r="AA335" s="1">
        <f ca="1" t="shared" si="49"/>
        <v>2701.16126249248</v>
      </c>
      <c r="AC335" s="1">
        <f t="shared" si="88"/>
        <v>45</v>
      </c>
      <c r="AD335" s="1">
        <f ca="1" t="shared" si="50"/>
        <v>0.602314218448594</v>
      </c>
      <c r="AE335" s="1">
        <f ca="1" t="shared" si="51"/>
        <v>65.2029100770638</v>
      </c>
      <c r="AF335" s="1">
        <f ca="1" t="shared" si="52"/>
        <v>0.768115607229655</v>
      </c>
      <c r="AG335" s="1">
        <f ca="1" t="shared" si="53"/>
        <v>5.03344752664339</v>
      </c>
      <c r="AH335" s="1">
        <f ca="1" t="shared" si="54"/>
        <v>55.3679227930773</v>
      </c>
      <c r="AI335" s="1">
        <f ca="1" t="shared" si="55"/>
        <v>9.83498728398651</v>
      </c>
      <c r="AJ335" s="1">
        <f ca="1" t="shared" si="56"/>
        <v>983.498728398651</v>
      </c>
      <c r="AL335" s="1">
        <f t="shared" si="89"/>
        <v>45</v>
      </c>
      <c r="AM335" s="1">
        <f ca="1" t="shared" si="57"/>
        <v>0.584072819818446</v>
      </c>
      <c r="AN335" s="1">
        <f ca="1" t="shared" si="58"/>
        <v>66.5651172514043</v>
      </c>
      <c r="AO335" s="1">
        <f ca="1" t="shared" si="59"/>
        <v>0.544204921208254</v>
      </c>
      <c r="AP335" s="1">
        <f ca="1" t="shared" si="60"/>
        <v>4.92831938156131</v>
      </c>
      <c r="AQ335" s="1">
        <f ca="1" t="shared" si="61"/>
        <v>59.1398325787357</v>
      </c>
      <c r="AR335" s="1">
        <f ca="1" t="shared" si="62"/>
        <v>7.42528467266862</v>
      </c>
      <c r="AS335" s="1">
        <f ca="1" t="shared" si="63"/>
        <v>742.528467266862</v>
      </c>
      <c r="AU335" s="1">
        <f t="shared" si="90"/>
        <v>45</v>
      </c>
      <c r="AV335" s="1">
        <f ca="1" t="shared" si="64"/>
        <v>0.278675149941392</v>
      </c>
      <c r="AW335" s="1">
        <f ca="1" t="shared" si="65"/>
        <v>61.0656064677239</v>
      </c>
      <c r="AX335" s="1">
        <f ca="1" t="shared" si="66"/>
        <v>0.753479458057903</v>
      </c>
      <c r="AY335" s="1">
        <f ca="1" t="shared" si="67"/>
        <v>5.39014008971925</v>
      </c>
      <c r="AZ335" s="1">
        <f ca="1" t="shared" si="68"/>
        <v>70.0718211663503</v>
      </c>
      <c r="BA335" s="1">
        <f ca="1" t="shared" si="69"/>
        <v>0</v>
      </c>
      <c r="BB335" s="1">
        <f ca="1" t="shared" si="70"/>
        <v>0</v>
      </c>
      <c r="BD335" s="1">
        <f t="shared" si="91"/>
        <v>45</v>
      </c>
      <c r="BE335" s="1">
        <f ca="1" t="shared" si="71"/>
        <v>0.582401693093769</v>
      </c>
      <c r="BF335" s="1">
        <f ca="1" t="shared" si="72"/>
        <v>66.1283668052379</v>
      </c>
      <c r="BG335" s="1">
        <f ca="1" t="shared" si="73"/>
        <v>0.35926637310756</v>
      </c>
      <c r="BH335" s="1">
        <f ca="1" t="shared" si="74"/>
        <v>4.82294094754996</v>
      </c>
      <c r="BI335" s="1">
        <f ca="1" t="shared" si="75"/>
        <v>67.5211732656994</v>
      </c>
      <c r="BJ335" s="1">
        <f ca="1" t="shared" si="76"/>
        <v>0</v>
      </c>
      <c r="BK335" s="1">
        <f ca="1" t="shared" si="77"/>
        <v>0</v>
      </c>
      <c r="BM335" s="1">
        <f t="shared" si="92"/>
        <v>45</v>
      </c>
      <c r="BN335" s="1">
        <f ca="1" t="shared" si="78"/>
        <v>0.0865401511820596</v>
      </c>
      <c r="BO335" s="1">
        <f ca="1" t="shared" si="79"/>
        <v>53.1689797442116</v>
      </c>
      <c r="BP335" s="1">
        <f ca="1" t="shared" si="80"/>
        <v>0.571643350037415</v>
      </c>
      <c r="BQ335" s="1">
        <f ca="1" t="shared" si="81"/>
        <v>4.79672716313416</v>
      </c>
      <c r="BR335" s="1">
        <f ca="1" t="shared" si="82"/>
        <v>71.9509074470125</v>
      </c>
      <c r="BS335" s="1">
        <f ca="1" t="shared" si="83"/>
        <v>0</v>
      </c>
      <c r="BT335" s="1">
        <f ca="1" t="shared" si="84"/>
        <v>0</v>
      </c>
    </row>
    <row r="336" spans="2:72">
      <c r="B336" s="1">
        <f t="shared" si="85"/>
        <v>46</v>
      </c>
      <c r="C336" s="1">
        <f ca="1" t="shared" si="29"/>
        <v>0.458304590126076</v>
      </c>
      <c r="D336" s="1">
        <f ca="1" t="shared" si="30"/>
        <v>61.3511429139342</v>
      </c>
      <c r="E336" s="1">
        <f ca="1" t="shared" si="31"/>
        <v>0.893027891216868</v>
      </c>
      <c r="F336" s="1">
        <f ca="1" t="shared" si="32"/>
        <v>5.09843920589751</v>
      </c>
      <c r="G336" s="1">
        <f ca="1" t="shared" si="33"/>
        <v>40.7875136471801</v>
      </c>
      <c r="H336" s="1">
        <f ca="1" t="shared" si="34"/>
        <v>20.5636292667542</v>
      </c>
      <c r="I336" s="1">
        <f ca="1" t="shared" si="35"/>
        <v>2056.36292667542</v>
      </c>
      <c r="K336" s="1">
        <f t="shared" si="86"/>
        <v>46</v>
      </c>
      <c r="L336" s="1">
        <f ca="1" t="shared" si="36"/>
        <v>0.410118791151703</v>
      </c>
      <c r="M336" s="1">
        <f ca="1" t="shared" si="37"/>
        <v>62.3356022112379</v>
      </c>
      <c r="N336" s="1">
        <f ca="1" t="shared" si="38"/>
        <v>0.535704231133474</v>
      </c>
      <c r="O336" s="1">
        <f ca="1" t="shared" si="39"/>
        <v>4.89850526417596</v>
      </c>
      <c r="P336" s="1">
        <f ca="1" t="shared" si="40"/>
        <v>44.0865473775836</v>
      </c>
      <c r="Q336" s="1">
        <f ca="1" t="shared" si="41"/>
        <v>18.2490548336543</v>
      </c>
      <c r="R336" s="1">
        <f ca="1" t="shared" si="42"/>
        <v>1824.90548336543</v>
      </c>
      <c r="T336" s="1">
        <f t="shared" si="87"/>
        <v>46</v>
      </c>
      <c r="U336" s="1">
        <f ca="1" t="shared" si="43"/>
        <v>0.900077212562892</v>
      </c>
      <c r="V336" s="1">
        <f ca="1" t="shared" si="44"/>
        <v>79.1238943209825</v>
      </c>
      <c r="W336" s="1">
        <f ca="1" t="shared" si="45"/>
        <v>0.381109518062145</v>
      </c>
      <c r="X336" s="1">
        <f ca="1" t="shared" si="46"/>
        <v>4.83085152537448</v>
      </c>
      <c r="Y336" s="1">
        <f ca="1" t="shared" si="47"/>
        <v>48.3085152537448</v>
      </c>
      <c r="Z336" s="1">
        <f ca="1" t="shared" si="48"/>
        <v>30.8153790672377</v>
      </c>
      <c r="AA336" s="1">
        <f ca="1" t="shared" si="49"/>
        <v>3081.53790672377</v>
      </c>
      <c r="AC336" s="1">
        <f t="shared" si="88"/>
        <v>46</v>
      </c>
      <c r="AD336" s="1">
        <f ca="1" t="shared" si="50"/>
        <v>0.519280828983397</v>
      </c>
      <c r="AE336" s="1">
        <f ca="1" t="shared" si="51"/>
        <v>64.3971697572049</v>
      </c>
      <c r="AF336" s="1">
        <f ca="1" t="shared" si="52"/>
        <v>0.466905740680304</v>
      </c>
      <c r="AG336" s="1">
        <f ca="1" t="shared" si="53"/>
        <v>4.70876435861994</v>
      </c>
      <c r="AH336" s="1">
        <f ca="1" t="shared" si="54"/>
        <v>51.7964079448193</v>
      </c>
      <c r="AI336" s="1">
        <f ca="1" t="shared" si="55"/>
        <v>12.6007618123856</v>
      </c>
      <c r="AJ336" s="1">
        <f ca="1" t="shared" si="56"/>
        <v>1260.07618123856</v>
      </c>
      <c r="AL336" s="1">
        <f t="shared" si="89"/>
        <v>46</v>
      </c>
      <c r="AM336" s="1">
        <f ca="1" t="shared" si="57"/>
        <v>0.731013009905748</v>
      </c>
      <c r="AN336" s="1">
        <f ca="1" t="shared" si="58"/>
        <v>68.6981234046706</v>
      </c>
      <c r="AO336" s="1">
        <f ca="1" t="shared" si="59"/>
        <v>0.0405604679244089</v>
      </c>
      <c r="AP336" s="1">
        <f ca="1" t="shared" si="60"/>
        <v>4.42447691619518</v>
      </c>
      <c r="AQ336" s="1">
        <f ca="1" t="shared" si="61"/>
        <v>53.0937229943421</v>
      </c>
      <c r="AR336" s="1">
        <f ca="1" t="shared" si="62"/>
        <v>15.6044004103285</v>
      </c>
      <c r="AS336" s="1">
        <f ca="1" t="shared" si="63"/>
        <v>1560.44004103285</v>
      </c>
      <c r="AU336" s="1">
        <f t="shared" si="90"/>
        <v>46</v>
      </c>
      <c r="AV336" s="1">
        <f ca="1" t="shared" si="64"/>
        <v>0.844201284809047</v>
      </c>
      <c r="AW336" s="1">
        <f ca="1" t="shared" si="65"/>
        <v>67.0836363851467</v>
      </c>
      <c r="AX336" s="1">
        <f ca="1" t="shared" si="66"/>
        <v>0.617638394152011</v>
      </c>
      <c r="AY336" s="1">
        <f ca="1" t="shared" si="67"/>
        <v>4.61198533647514</v>
      </c>
      <c r="AZ336" s="1">
        <f ca="1" t="shared" si="68"/>
        <v>59.9558093741768</v>
      </c>
      <c r="BA336" s="1">
        <f ca="1" t="shared" si="69"/>
        <v>7.12782701096996</v>
      </c>
      <c r="BB336" s="1">
        <f ca="1" t="shared" si="70"/>
        <v>712.782701096996</v>
      </c>
      <c r="BD336" s="1">
        <f t="shared" si="91"/>
        <v>46</v>
      </c>
      <c r="BE336" s="1">
        <f ca="1" t="shared" si="71"/>
        <v>0.454906261532208</v>
      </c>
      <c r="BF336" s="1">
        <f ca="1" t="shared" si="72"/>
        <v>62.1497008652024</v>
      </c>
      <c r="BG336" s="1">
        <f ca="1" t="shared" si="73"/>
        <v>0.110550392518882</v>
      </c>
      <c r="BH336" s="1">
        <f ca="1" t="shared" si="74"/>
        <v>4.07877169016256</v>
      </c>
      <c r="BI336" s="1">
        <f ca="1" t="shared" si="75"/>
        <v>57.1028036622758</v>
      </c>
      <c r="BJ336" s="1">
        <f ca="1" t="shared" si="76"/>
        <v>5.04689720292659</v>
      </c>
      <c r="BK336" s="1">
        <f ca="1" t="shared" si="77"/>
        <v>504.689720292659</v>
      </c>
      <c r="BM336" s="1">
        <f t="shared" si="92"/>
        <v>46</v>
      </c>
      <c r="BN336" s="1">
        <f ca="1" t="shared" si="78"/>
        <v>0.155662350019343</v>
      </c>
      <c r="BO336" s="1">
        <f ca="1" t="shared" si="79"/>
        <v>55.4113239848168</v>
      </c>
      <c r="BP336" s="1">
        <f ca="1" t="shared" si="80"/>
        <v>0.37323427489154</v>
      </c>
      <c r="BQ336" s="1">
        <f ca="1" t="shared" si="81"/>
        <v>4.82923306986069</v>
      </c>
      <c r="BR336" s="1">
        <f ca="1" t="shared" si="82"/>
        <v>72.4384960479104</v>
      </c>
      <c r="BS336" s="1">
        <f ca="1" t="shared" si="83"/>
        <v>0</v>
      </c>
      <c r="BT336" s="1">
        <f ca="1" t="shared" si="84"/>
        <v>0</v>
      </c>
    </row>
    <row r="337" spans="2:72">
      <c r="B337" s="1">
        <f t="shared" si="85"/>
        <v>47</v>
      </c>
      <c r="C337" s="1">
        <f ca="1" t="shared" si="29"/>
        <v>0.540179170108459</v>
      </c>
      <c r="D337" s="1">
        <f ca="1" t="shared" si="30"/>
        <v>63.5945396284595</v>
      </c>
      <c r="E337" s="1">
        <f ca="1" t="shared" si="31"/>
        <v>0.908856899320811</v>
      </c>
      <c r="F337" s="1">
        <f ca="1" t="shared" si="32"/>
        <v>5.87245610866471</v>
      </c>
      <c r="G337" s="1">
        <f ca="1" t="shared" si="33"/>
        <v>46.9796488693177</v>
      </c>
      <c r="H337" s="1">
        <f ca="1" t="shared" si="34"/>
        <v>16.6148907591419</v>
      </c>
      <c r="I337" s="1">
        <f ca="1" t="shared" si="35"/>
        <v>1661.48907591419</v>
      </c>
      <c r="K337" s="1">
        <f t="shared" si="86"/>
        <v>47</v>
      </c>
      <c r="L337" s="1">
        <f ca="1" t="shared" si="36"/>
        <v>0.626043056964542</v>
      </c>
      <c r="M337" s="1">
        <f ca="1" t="shared" si="37"/>
        <v>69.1604126425487</v>
      </c>
      <c r="N337" s="1">
        <f ca="1" t="shared" si="38"/>
        <v>0.0389929178100648</v>
      </c>
      <c r="O337" s="1">
        <f ca="1" t="shared" si="39"/>
        <v>4.11233780907287</v>
      </c>
      <c r="P337" s="1">
        <f ca="1" t="shared" si="40"/>
        <v>37.0110402816558</v>
      </c>
      <c r="Q337" s="1">
        <f ca="1" t="shared" si="41"/>
        <v>32.1493723608929</v>
      </c>
      <c r="R337" s="1">
        <f ca="1" t="shared" si="42"/>
        <v>3214.93723608929</v>
      </c>
      <c r="T337" s="1">
        <f t="shared" si="87"/>
        <v>47</v>
      </c>
      <c r="U337" s="1">
        <f ca="1" t="shared" si="43"/>
        <v>0.0393488557719965</v>
      </c>
      <c r="V337" s="1">
        <f ca="1" t="shared" si="44"/>
        <v>53.3048822443595</v>
      </c>
      <c r="W337" s="1">
        <f ca="1" t="shared" si="45"/>
        <v>0.30714200195563</v>
      </c>
      <c r="X337" s="1">
        <f ca="1" t="shared" si="46"/>
        <v>4.93245898810548</v>
      </c>
      <c r="Y337" s="1">
        <f ca="1" t="shared" si="47"/>
        <v>49.3245898810548</v>
      </c>
      <c r="Z337" s="1">
        <f ca="1" t="shared" si="48"/>
        <v>3.98029236330467</v>
      </c>
      <c r="AA337" s="1">
        <f ca="1" t="shared" si="49"/>
        <v>398.029236330467</v>
      </c>
      <c r="AC337" s="1">
        <f t="shared" si="88"/>
        <v>47</v>
      </c>
      <c r="AD337" s="1">
        <f ca="1" t="shared" si="50"/>
        <v>0.277375440605571</v>
      </c>
      <c r="AE337" s="1">
        <f ca="1" t="shared" si="51"/>
        <v>62.3042445218567</v>
      </c>
      <c r="AF337" s="1">
        <f ca="1" t="shared" si="52"/>
        <v>0.824789129905123</v>
      </c>
      <c r="AG337" s="1">
        <f ca="1" t="shared" si="53"/>
        <v>5.09007387489382</v>
      </c>
      <c r="AH337" s="1">
        <f ca="1" t="shared" si="54"/>
        <v>55.990812623832</v>
      </c>
      <c r="AI337" s="1">
        <f ca="1" t="shared" si="55"/>
        <v>6.31343189802465</v>
      </c>
      <c r="AJ337" s="1">
        <f ca="1" t="shared" si="56"/>
        <v>631.343189802465</v>
      </c>
      <c r="AL337" s="1">
        <f t="shared" si="89"/>
        <v>47</v>
      </c>
      <c r="AM337" s="1">
        <f ca="1" t="shared" si="57"/>
        <v>0.280310000313112</v>
      </c>
      <c r="AN337" s="1">
        <f ca="1" t="shared" si="58"/>
        <v>61.9847740945335</v>
      </c>
      <c r="AO337" s="1">
        <f ca="1" t="shared" si="59"/>
        <v>0.802608096299923</v>
      </c>
      <c r="AP337" s="1">
        <f ca="1" t="shared" si="60"/>
        <v>5.18393861026541</v>
      </c>
      <c r="AQ337" s="1">
        <f ca="1" t="shared" si="61"/>
        <v>62.2072633231849</v>
      </c>
      <c r="AR337" s="1">
        <f ca="1" t="shared" si="62"/>
        <v>0</v>
      </c>
      <c r="AS337" s="1">
        <f ca="1" t="shared" si="63"/>
        <v>0</v>
      </c>
      <c r="AU337" s="1">
        <f t="shared" si="90"/>
        <v>47</v>
      </c>
      <c r="AV337" s="1">
        <f ca="1" t="shared" si="64"/>
        <v>0.186105173151116</v>
      </c>
      <c r="AW337" s="1">
        <f ca="1" t="shared" si="65"/>
        <v>58.5097748474707</v>
      </c>
      <c r="AX337" s="1">
        <f ca="1" t="shared" si="66"/>
        <v>0.616578305966118</v>
      </c>
      <c r="AY337" s="1">
        <f ca="1" t="shared" si="67"/>
        <v>4.75958693314788</v>
      </c>
      <c r="AZ337" s="1">
        <f ca="1" t="shared" si="68"/>
        <v>61.8746301309225</v>
      </c>
      <c r="BA337" s="1">
        <f ca="1" t="shared" si="69"/>
        <v>0</v>
      </c>
      <c r="BB337" s="1">
        <f ca="1" t="shared" si="70"/>
        <v>0</v>
      </c>
      <c r="BD337" s="1">
        <f t="shared" si="91"/>
        <v>47</v>
      </c>
      <c r="BE337" s="1">
        <f ca="1" t="shared" si="71"/>
        <v>0.37044739382621</v>
      </c>
      <c r="BF337" s="1">
        <f ca="1" t="shared" si="72"/>
        <v>62.295887200651</v>
      </c>
      <c r="BG337" s="1">
        <f ca="1" t="shared" si="73"/>
        <v>0.993489039314828</v>
      </c>
      <c r="BH337" s="1">
        <f ca="1" t="shared" si="74"/>
        <v>5.84485986546883</v>
      </c>
      <c r="BI337" s="1">
        <f ca="1" t="shared" si="75"/>
        <v>81.8280381165636</v>
      </c>
      <c r="BJ337" s="1">
        <f ca="1" t="shared" si="76"/>
        <v>0</v>
      </c>
      <c r="BK337" s="1">
        <f ca="1" t="shared" si="77"/>
        <v>0</v>
      </c>
      <c r="BM337" s="1">
        <f t="shared" si="92"/>
        <v>47</v>
      </c>
      <c r="BN337" s="1">
        <f ca="1" t="shared" si="78"/>
        <v>0.653227799313367</v>
      </c>
      <c r="BO337" s="1">
        <f ca="1" t="shared" si="79"/>
        <v>68.2578854980718</v>
      </c>
      <c r="BP337" s="1">
        <f ca="1" t="shared" si="80"/>
        <v>0.660974577360997</v>
      </c>
      <c r="BQ337" s="1">
        <f ca="1" t="shared" si="81"/>
        <v>4.81211366252645</v>
      </c>
      <c r="BR337" s="1">
        <f ca="1" t="shared" si="82"/>
        <v>72.1817049378968</v>
      </c>
      <c r="BS337" s="1">
        <f ca="1" t="shared" si="83"/>
        <v>0</v>
      </c>
      <c r="BT337" s="1">
        <f ca="1" t="shared" si="84"/>
        <v>0</v>
      </c>
    </row>
    <row r="338" spans="2:72">
      <c r="B338" s="1">
        <f t="shared" si="85"/>
        <v>48</v>
      </c>
      <c r="C338" s="1">
        <f ca="1" t="shared" si="29"/>
        <v>0.76774893133013</v>
      </c>
      <c r="D338" s="1">
        <f ca="1" t="shared" si="30"/>
        <v>68.4551415581914</v>
      </c>
      <c r="E338" s="1">
        <f ca="1" t="shared" si="31"/>
        <v>0.615049090053974</v>
      </c>
      <c r="F338" s="1">
        <f ca="1" t="shared" si="32"/>
        <v>4.76456413111309</v>
      </c>
      <c r="G338" s="1">
        <f ca="1" t="shared" si="33"/>
        <v>38.1165130489047</v>
      </c>
      <c r="H338" s="1">
        <f ca="1" t="shared" si="34"/>
        <v>30.3386285092867</v>
      </c>
      <c r="I338" s="1">
        <f ca="1" t="shared" si="35"/>
        <v>3033.86285092867</v>
      </c>
      <c r="K338" s="1">
        <f t="shared" si="86"/>
        <v>48</v>
      </c>
      <c r="L338" s="1">
        <f ca="1" t="shared" si="36"/>
        <v>0.603767427261503</v>
      </c>
      <c r="M338" s="1">
        <f ca="1" t="shared" si="37"/>
        <v>67.0179084125591</v>
      </c>
      <c r="N338" s="1">
        <f ca="1" t="shared" si="38"/>
        <v>0.643599305760163</v>
      </c>
      <c r="O338" s="1">
        <f ca="1" t="shared" si="39"/>
        <v>4.98281122842333</v>
      </c>
      <c r="P338" s="1">
        <f ca="1" t="shared" si="40"/>
        <v>44.84530105581</v>
      </c>
      <c r="Q338" s="1">
        <f ca="1" t="shared" si="41"/>
        <v>22.1726073567491</v>
      </c>
      <c r="R338" s="1">
        <f ca="1" t="shared" si="42"/>
        <v>2217.26073567491</v>
      </c>
      <c r="T338" s="1">
        <f t="shared" si="87"/>
        <v>48</v>
      </c>
      <c r="U338" s="1">
        <f ca="1" t="shared" si="43"/>
        <v>0.921033039994124</v>
      </c>
      <c r="V338" s="1">
        <f ca="1" t="shared" si="44"/>
        <v>77.1885582194912</v>
      </c>
      <c r="W338" s="1">
        <f ca="1" t="shared" si="45"/>
        <v>0.0482324476258627</v>
      </c>
      <c r="X338" s="1">
        <f ca="1" t="shared" si="46"/>
        <v>4.27340148729662</v>
      </c>
      <c r="Y338" s="1">
        <f ca="1" t="shared" si="47"/>
        <v>42.7340148729662</v>
      </c>
      <c r="Z338" s="1">
        <f ca="1" t="shared" si="48"/>
        <v>34.454543346525</v>
      </c>
      <c r="AA338" s="1">
        <f ca="1" t="shared" si="49"/>
        <v>3445.4543346525</v>
      </c>
      <c r="AC338" s="1">
        <f t="shared" si="88"/>
        <v>48</v>
      </c>
      <c r="AD338" s="1">
        <f ca="1" t="shared" si="50"/>
        <v>0.14313482117058</v>
      </c>
      <c r="AE338" s="1">
        <f ca="1" t="shared" si="51"/>
        <v>56.2734171675955</v>
      </c>
      <c r="AF338" s="1">
        <f ca="1" t="shared" si="52"/>
        <v>0.426750128604856</v>
      </c>
      <c r="AG338" s="1">
        <f ca="1" t="shared" si="53"/>
        <v>4.67733641970558</v>
      </c>
      <c r="AH338" s="1">
        <f ca="1" t="shared" si="54"/>
        <v>51.4507006167614</v>
      </c>
      <c r="AI338" s="1">
        <f ca="1" t="shared" si="55"/>
        <v>4.82271655083404</v>
      </c>
      <c r="AJ338" s="1">
        <f ca="1" t="shared" si="56"/>
        <v>482.271655083404</v>
      </c>
      <c r="AL338" s="1">
        <f t="shared" si="89"/>
        <v>48</v>
      </c>
      <c r="AM338" s="1">
        <f ca="1" t="shared" si="57"/>
        <v>0.480318641615749</v>
      </c>
      <c r="AN338" s="1">
        <f ca="1" t="shared" si="58"/>
        <v>64.8969186148899</v>
      </c>
      <c r="AO338" s="1">
        <f ca="1" t="shared" si="59"/>
        <v>0.437703179138285</v>
      </c>
      <c r="AP338" s="1">
        <f ca="1" t="shared" si="60"/>
        <v>4.74256113298672</v>
      </c>
      <c r="AQ338" s="1">
        <f ca="1" t="shared" si="61"/>
        <v>56.9107335958407</v>
      </c>
      <c r="AR338" s="1">
        <f ca="1" t="shared" si="62"/>
        <v>7.98618501904919</v>
      </c>
      <c r="AS338" s="1">
        <f ca="1" t="shared" si="63"/>
        <v>798.61850190492</v>
      </c>
      <c r="AU338" s="1">
        <f t="shared" si="90"/>
        <v>48</v>
      </c>
      <c r="AV338" s="1">
        <f ca="1" t="shared" si="64"/>
        <v>0.727663840624267</v>
      </c>
      <c r="AW338" s="1">
        <f ca="1" t="shared" si="65"/>
        <v>67.9698884320013</v>
      </c>
      <c r="AX338" s="1">
        <f ca="1" t="shared" si="66"/>
        <v>0.210457847964442</v>
      </c>
      <c r="AY338" s="1">
        <f ca="1" t="shared" si="67"/>
        <v>4.31035328713448</v>
      </c>
      <c r="AZ338" s="1">
        <f ca="1" t="shared" si="68"/>
        <v>56.0345927327483</v>
      </c>
      <c r="BA338" s="1">
        <f ca="1" t="shared" si="69"/>
        <v>11.9352956992531</v>
      </c>
      <c r="BB338" s="1">
        <f ca="1" t="shared" si="70"/>
        <v>1193.52956992531</v>
      </c>
      <c r="BD338" s="1">
        <f t="shared" si="91"/>
        <v>48</v>
      </c>
      <c r="BE338" s="1">
        <f ca="1" t="shared" si="71"/>
        <v>0.348810314681974</v>
      </c>
      <c r="BF338" s="1">
        <f ca="1" t="shared" si="72"/>
        <v>64.2913480240217</v>
      </c>
      <c r="BG338" s="1">
        <f ca="1" t="shared" si="73"/>
        <v>0.400215953156741</v>
      </c>
      <c r="BH338" s="1">
        <f ca="1" t="shared" si="74"/>
        <v>4.99566696848254</v>
      </c>
      <c r="BI338" s="1">
        <f ca="1" t="shared" si="75"/>
        <v>69.9393375587556</v>
      </c>
      <c r="BJ338" s="1">
        <f ca="1" t="shared" si="76"/>
        <v>0</v>
      </c>
      <c r="BK338" s="1">
        <f ca="1" t="shared" si="77"/>
        <v>0</v>
      </c>
      <c r="BM338" s="1">
        <f t="shared" si="92"/>
        <v>48</v>
      </c>
      <c r="BN338" s="1">
        <f ca="1" t="shared" si="78"/>
        <v>0.756131509436919</v>
      </c>
      <c r="BO338" s="1">
        <f ca="1" t="shared" si="79"/>
        <v>65.7648062570502</v>
      </c>
      <c r="BP338" s="1">
        <f ca="1" t="shared" si="80"/>
        <v>0.874844271503578</v>
      </c>
      <c r="BQ338" s="1">
        <f ca="1" t="shared" si="81"/>
        <v>5.10379987541771</v>
      </c>
      <c r="BR338" s="1">
        <f ca="1" t="shared" si="82"/>
        <v>76.5569981312656</v>
      </c>
      <c r="BS338" s="1">
        <f ca="1" t="shared" si="83"/>
        <v>0</v>
      </c>
      <c r="BT338" s="1">
        <f ca="1" t="shared" si="84"/>
        <v>0</v>
      </c>
    </row>
    <row r="339" spans="2:72">
      <c r="B339" s="1">
        <f t="shared" si="85"/>
        <v>49</v>
      </c>
      <c r="C339" s="1">
        <f ca="1" t="shared" si="29"/>
        <v>0.538949344880081</v>
      </c>
      <c r="D339" s="1">
        <f ca="1" t="shared" si="30"/>
        <v>64.2654917455114</v>
      </c>
      <c r="E339" s="1">
        <f ca="1" t="shared" si="31"/>
        <v>0.659963065688926</v>
      </c>
      <c r="F339" s="1">
        <f ca="1" t="shared" si="32"/>
        <v>4.71441577399954</v>
      </c>
      <c r="G339" s="1">
        <f ca="1" t="shared" si="33"/>
        <v>37.7153261919963</v>
      </c>
      <c r="H339" s="1">
        <f ca="1" t="shared" si="34"/>
        <v>26.5501655535151</v>
      </c>
      <c r="I339" s="1">
        <f ca="1" t="shared" si="35"/>
        <v>2655.01655535151</v>
      </c>
      <c r="K339" s="1">
        <f t="shared" si="86"/>
        <v>49</v>
      </c>
      <c r="L339" s="1">
        <f ca="1" t="shared" si="36"/>
        <v>0.594351877179644</v>
      </c>
      <c r="M339" s="1">
        <f ca="1" t="shared" si="37"/>
        <v>67.865708559058</v>
      </c>
      <c r="N339" s="1">
        <f ca="1" t="shared" si="38"/>
        <v>0.0690419637206245</v>
      </c>
      <c r="O339" s="1">
        <f ca="1" t="shared" si="39"/>
        <v>4.14120036940506</v>
      </c>
      <c r="P339" s="1">
        <f ca="1" t="shared" si="40"/>
        <v>37.2708033246455</v>
      </c>
      <c r="Q339" s="1">
        <f ca="1" t="shared" si="41"/>
        <v>30.5949052344125</v>
      </c>
      <c r="R339" s="1">
        <f ca="1" t="shared" si="42"/>
        <v>3059.49052344125</v>
      </c>
      <c r="T339" s="1">
        <f t="shared" si="87"/>
        <v>49</v>
      </c>
      <c r="U339" s="1">
        <f ca="1" t="shared" si="43"/>
        <v>0.834624036337181</v>
      </c>
      <c r="V339" s="1">
        <f ca="1" t="shared" si="44"/>
        <v>69.3741846172789</v>
      </c>
      <c r="W339" s="1">
        <f ca="1" t="shared" si="45"/>
        <v>0.61779953233674</v>
      </c>
      <c r="X339" s="1">
        <f ca="1" t="shared" si="46"/>
        <v>4.6710259539083</v>
      </c>
      <c r="Y339" s="1">
        <f ca="1" t="shared" si="47"/>
        <v>46.710259539083</v>
      </c>
      <c r="Z339" s="1">
        <f ca="1" t="shared" si="48"/>
        <v>22.6639250781959</v>
      </c>
      <c r="AA339" s="1">
        <f ca="1" t="shared" si="49"/>
        <v>2266.39250781959</v>
      </c>
      <c r="AC339" s="1">
        <f t="shared" si="88"/>
        <v>49</v>
      </c>
      <c r="AD339" s="1">
        <f ca="1" t="shared" si="50"/>
        <v>0.671732927527377</v>
      </c>
      <c r="AE339" s="1">
        <f ca="1" t="shared" si="51"/>
        <v>67.6224914008002</v>
      </c>
      <c r="AF339" s="1">
        <f ca="1" t="shared" si="52"/>
        <v>0.983400306595653</v>
      </c>
      <c r="AG339" s="1">
        <f ca="1" t="shared" si="53"/>
        <v>5.562769986694</v>
      </c>
      <c r="AH339" s="1">
        <f ca="1" t="shared" si="54"/>
        <v>61.190469853634</v>
      </c>
      <c r="AI339" s="1">
        <f ca="1" t="shared" si="55"/>
        <v>6.43202154716618</v>
      </c>
      <c r="AJ339" s="1">
        <f ca="1" t="shared" si="56"/>
        <v>643.202154716618</v>
      </c>
      <c r="AL339" s="1">
        <f t="shared" si="89"/>
        <v>49</v>
      </c>
      <c r="AM339" s="1">
        <f ca="1" t="shared" si="57"/>
        <v>0.985628794702836</v>
      </c>
      <c r="AN339" s="1">
        <f ca="1" t="shared" si="58"/>
        <v>80.3517546604142</v>
      </c>
      <c r="AO339" s="1">
        <f ca="1" t="shared" si="59"/>
        <v>0.0253681546337683</v>
      </c>
      <c r="AP339" s="1">
        <f ca="1" t="shared" si="60"/>
        <v>4.17620290836858</v>
      </c>
      <c r="AQ339" s="1">
        <f ca="1" t="shared" si="61"/>
        <v>50.114434900423</v>
      </c>
      <c r="AR339" s="1">
        <f ca="1" t="shared" si="62"/>
        <v>30.2373197599913</v>
      </c>
      <c r="AS339" s="1">
        <f ca="1" t="shared" si="63"/>
        <v>3023.73197599913</v>
      </c>
      <c r="AU339" s="1">
        <f t="shared" si="90"/>
        <v>49</v>
      </c>
      <c r="AV339" s="1">
        <f ca="1" t="shared" si="64"/>
        <v>0.918947630336068</v>
      </c>
      <c r="AW339" s="1">
        <f ca="1" t="shared" si="65"/>
        <v>76.0407053488318</v>
      </c>
      <c r="AX339" s="1">
        <f ca="1" t="shared" si="66"/>
        <v>0.26136270200549</v>
      </c>
      <c r="AY339" s="1">
        <f ca="1" t="shared" si="67"/>
        <v>4.11875214944032</v>
      </c>
      <c r="AZ339" s="1">
        <f ca="1" t="shared" si="68"/>
        <v>53.5437779427242</v>
      </c>
      <c r="BA339" s="1">
        <f ca="1" t="shared" si="69"/>
        <v>22.4969274061076</v>
      </c>
      <c r="BB339" s="1">
        <f ca="1" t="shared" si="70"/>
        <v>2249.69274061076</v>
      </c>
      <c r="BD339" s="1">
        <f t="shared" si="91"/>
        <v>49</v>
      </c>
      <c r="BE339" s="1">
        <f ca="1" t="shared" si="71"/>
        <v>0.464034109372589</v>
      </c>
      <c r="BF339" s="1">
        <f ca="1" t="shared" si="72"/>
        <v>64.5272463141339</v>
      </c>
      <c r="BG339" s="1">
        <f ca="1" t="shared" si="73"/>
        <v>0.649220733321895</v>
      </c>
      <c r="BH339" s="1">
        <f ca="1" t="shared" si="74"/>
        <v>4.63250709091769</v>
      </c>
      <c r="BI339" s="1">
        <f ca="1" t="shared" si="75"/>
        <v>64.8550992728477</v>
      </c>
      <c r="BJ339" s="1">
        <f ca="1" t="shared" si="76"/>
        <v>0</v>
      </c>
      <c r="BK339" s="1">
        <f ca="1" t="shared" si="77"/>
        <v>0</v>
      </c>
      <c r="BM339" s="1">
        <f t="shared" si="92"/>
        <v>49</v>
      </c>
      <c r="BN339" s="1">
        <f ca="1" t="shared" si="78"/>
        <v>0.530482424203152</v>
      </c>
      <c r="BO339" s="1">
        <f ca="1" t="shared" si="79"/>
        <v>60.6969870062044</v>
      </c>
      <c r="BP339" s="1">
        <f ca="1" t="shared" si="80"/>
        <v>0.976370400695838</v>
      </c>
      <c r="BQ339" s="1">
        <f ca="1" t="shared" si="81"/>
        <v>5.87790081319868</v>
      </c>
      <c r="BR339" s="1">
        <f ca="1" t="shared" si="82"/>
        <v>88.1685121979802</v>
      </c>
      <c r="BS339" s="1">
        <f ca="1" t="shared" si="83"/>
        <v>0</v>
      </c>
      <c r="BT339" s="1">
        <f ca="1" t="shared" si="84"/>
        <v>0</v>
      </c>
    </row>
    <row r="340" spans="2:72">
      <c r="B340" s="1">
        <f t="shared" si="85"/>
        <v>50</v>
      </c>
      <c r="C340" s="1">
        <f ca="1" t="shared" si="29"/>
        <v>0.076931042741117</v>
      </c>
      <c r="D340" s="1">
        <f ca="1" t="shared" si="30"/>
        <v>54.5265441887021</v>
      </c>
      <c r="E340" s="1">
        <f ca="1" t="shared" si="31"/>
        <v>0.689448608663493</v>
      </c>
      <c r="F340" s="1">
        <f ca="1" t="shared" si="32"/>
        <v>4.76615139636055</v>
      </c>
      <c r="G340" s="1">
        <f ca="1" t="shared" si="33"/>
        <v>38.1292111708844</v>
      </c>
      <c r="H340" s="1">
        <f ca="1" t="shared" si="34"/>
        <v>16.3973330178178</v>
      </c>
      <c r="I340" s="1">
        <f ca="1" t="shared" si="35"/>
        <v>1639.73330178178</v>
      </c>
      <c r="K340" s="1">
        <f t="shared" si="86"/>
        <v>50</v>
      </c>
      <c r="L340" s="1">
        <f ca="1" t="shared" si="36"/>
        <v>0.0545473715737514</v>
      </c>
      <c r="M340" s="1">
        <f ca="1" t="shared" si="37"/>
        <v>52.3115202794431</v>
      </c>
      <c r="N340" s="1">
        <f ca="1" t="shared" si="38"/>
        <v>0.963322768843084</v>
      </c>
      <c r="O340" s="1">
        <f ca="1" t="shared" si="39"/>
        <v>5.6444570392903</v>
      </c>
      <c r="P340" s="1">
        <f ca="1" t="shared" si="40"/>
        <v>50.8001133536127</v>
      </c>
      <c r="Q340" s="1">
        <f ca="1" t="shared" si="41"/>
        <v>1.51140692583044</v>
      </c>
      <c r="R340" s="1">
        <f ca="1" t="shared" si="42"/>
        <v>151.140692583044</v>
      </c>
      <c r="T340" s="1">
        <f t="shared" si="87"/>
        <v>50</v>
      </c>
      <c r="U340" s="1">
        <f ca="1" t="shared" si="43"/>
        <v>0.123289445404382</v>
      </c>
      <c r="V340" s="1">
        <f ca="1" t="shared" si="44"/>
        <v>58.0890527466855</v>
      </c>
      <c r="W340" s="1">
        <f ca="1" t="shared" si="45"/>
        <v>0.173992122722504</v>
      </c>
      <c r="X340" s="1">
        <f ca="1" t="shared" si="46"/>
        <v>4.3390173615925</v>
      </c>
      <c r="Y340" s="1">
        <f ca="1" t="shared" si="47"/>
        <v>43.390173615925</v>
      </c>
      <c r="Z340" s="1">
        <f ca="1" t="shared" si="48"/>
        <v>14.6988791307605</v>
      </c>
      <c r="AA340" s="1">
        <f ca="1" t="shared" si="49"/>
        <v>1469.88791307605</v>
      </c>
      <c r="AC340" s="1">
        <f t="shared" si="88"/>
        <v>50</v>
      </c>
      <c r="AD340" s="1">
        <f ca="1" t="shared" si="50"/>
        <v>0.613446049964348</v>
      </c>
      <c r="AE340" s="1">
        <f ca="1" t="shared" si="51"/>
        <v>65.2178886866722</v>
      </c>
      <c r="AF340" s="1">
        <f ca="1" t="shared" si="52"/>
        <v>0.658910346140589</v>
      </c>
      <c r="AG340" s="1">
        <f ca="1" t="shared" si="53"/>
        <v>4.65556948104893</v>
      </c>
      <c r="AH340" s="1">
        <f ca="1" t="shared" si="54"/>
        <v>51.2112642915382</v>
      </c>
      <c r="AI340" s="1">
        <f ca="1" t="shared" si="55"/>
        <v>14.006624395134</v>
      </c>
      <c r="AJ340" s="1">
        <f ca="1" t="shared" si="56"/>
        <v>1400.6624395134</v>
      </c>
      <c r="AL340" s="1">
        <f t="shared" si="89"/>
        <v>50</v>
      </c>
      <c r="AM340" s="1">
        <f ca="1" t="shared" si="57"/>
        <v>0.613185744118682</v>
      </c>
      <c r="AN340" s="1">
        <f ca="1" t="shared" si="58"/>
        <v>66.9758905545626</v>
      </c>
      <c r="AO340" s="1">
        <f ca="1" t="shared" si="59"/>
        <v>0.534866483074609</v>
      </c>
      <c r="AP340" s="1">
        <f ca="1" t="shared" si="60"/>
        <v>4.65736276243675</v>
      </c>
      <c r="AQ340" s="1">
        <f ca="1" t="shared" si="61"/>
        <v>55.888353149241</v>
      </c>
      <c r="AR340" s="1">
        <f ca="1" t="shared" si="62"/>
        <v>11.0875374053216</v>
      </c>
      <c r="AS340" s="1">
        <f ca="1" t="shared" si="63"/>
        <v>1108.75374053216</v>
      </c>
      <c r="AU340" s="1">
        <f t="shared" si="90"/>
        <v>50</v>
      </c>
      <c r="AV340" s="1">
        <f ca="1" t="shared" si="64"/>
        <v>0.743138037407576</v>
      </c>
      <c r="AW340" s="1">
        <f ca="1" t="shared" si="65"/>
        <v>69.3144204576429</v>
      </c>
      <c r="AX340" s="1">
        <f ca="1" t="shared" si="66"/>
        <v>0.41603697428714</v>
      </c>
      <c r="AY340" s="1">
        <f ca="1" t="shared" si="67"/>
        <v>4.59943519352889</v>
      </c>
      <c r="AZ340" s="1">
        <f ca="1" t="shared" si="68"/>
        <v>59.7926575158755</v>
      </c>
      <c r="BA340" s="1">
        <f ca="1" t="shared" si="69"/>
        <v>9.52176294176742</v>
      </c>
      <c r="BB340" s="1">
        <f ca="1" t="shared" si="70"/>
        <v>952.176294176742</v>
      </c>
      <c r="BD340" s="1">
        <f t="shared" si="91"/>
        <v>50</v>
      </c>
      <c r="BE340" s="1">
        <f ca="1" t="shared" si="71"/>
        <v>0.79439378312334</v>
      </c>
      <c r="BF340" s="1">
        <f ca="1" t="shared" si="72"/>
        <v>65.8933377331256</v>
      </c>
      <c r="BG340" s="1">
        <f ca="1" t="shared" si="73"/>
        <v>0.272632117497891</v>
      </c>
      <c r="BH340" s="1">
        <f ca="1" t="shared" si="74"/>
        <v>4.25917822757319</v>
      </c>
      <c r="BI340" s="1">
        <f ca="1" t="shared" si="75"/>
        <v>59.6284951860246</v>
      </c>
      <c r="BJ340" s="1">
        <f ca="1" t="shared" si="76"/>
        <v>6.26484254710095</v>
      </c>
      <c r="BK340" s="1">
        <f ca="1" t="shared" si="77"/>
        <v>626.484254710095</v>
      </c>
      <c r="BM340" s="1">
        <f t="shared" si="92"/>
        <v>50</v>
      </c>
      <c r="BN340" s="1">
        <f ca="1" t="shared" si="78"/>
        <v>0.297424246411208</v>
      </c>
      <c r="BO340" s="1">
        <f ca="1" t="shared" si="79"/>
        <v>62.426544072228</v>
      </c>
      <c r="BP340" s="1">
        <f ca="1" t="shared" si="80"/>
        <v>0.459915333128516</v>
      </c>
      <c r="BQ340" s="1">
        <f ca="1" t="shared" si="81"/>
        <v>4.90092256762252</v>
      </c>
      <c r="BR340" s="1">
        <f ca="1" t="shared" si="82"/>
        <v>73.5138385143378</v>
      </c>
      <c r="BS340" s="1">
        <f ca="1" t="shared" si="83"/>
        <v>0</v>
      </c>
      <c r="BT340" s="1">
        <f ca="1" t="shared" si="84"/>
        <v>0</v>
      </c>
    </row>
    <row r="341" spans="2:72">
      <c r="B341" s="1">
        <f t="shared" si="85"/>
        <v>51</v>
      </c>
      <c r="C341" s="1">
        <f ca="1" t="shared" si="29"/>
        <v>0.155888490849239</v>
      </c>
      <c r="D341" s="1">
        <f ca="1" t="shared" si="30"/>
        <v>55.7513868846684</v>
      </c>
      <c r="E341" s="1">
        <f ca="1" t="shared" si="31"/>
        <v>0.205745531011976</v>
      </c>
      <c r="F341" s="1">
        <f ca="1" t="shared" si="32"/>
        <v>4.29524615010081</v>
      </c>
      <c r="G341" s="1">
        <f ca="1" t="shared" si="33"/>
        <v>34.3619692008065</v>
      </c>
      <c r="H341" s="1">
        <f ca="1" t="shared" si="34"/>
        <v>21.3894176838619</v>
      </c>
      <c r="I341" s="1">
        <f ca="1" t="shared" si="35"/>
        <v>2138.94176838619</v>
      </c>
      <c r="K341" s="1">
        <f t="shared" si="86"/>
        <v>51</v>
      </c>
      <c r="L341" s="1">
        <f ca="1" t="shared" si="36"/>
        <v>0.160270149060473</v>
      </c>
      <c r="M341" s="1">
        <f ca="1" t="shared" si="37"/>
        <v>55.1650219521045</v>
      </c>
      <c r="N341" s="1">
        <f ca="1" t="shared" si="38"/>
        <v>0.491715859928563</v>
      </c>
      <c r="O341" s="1">
        <f ca="1" t="shared" si="39"/>
        <v>4.99812937603556</v>
      </c>
      <c r="P341" s="1">
        <f ca="1" t="shared" si="40"/>
        <v>44.9831643843201</v>
      </c>
      <c r="Q341" s="1">
        <f ca="1" t="shared" si="41"/>
        <v>10.1818575677844</v>
      </c>
      <c r="R341" s="1">
        <f ca="1" t="shared" si="42"/>
        <v>1018.18575677844</v>
      </c>
      <c r="T341" s="1">
        <f t="shared" si="87"/>
        <v>51</v>
      </c>
      <c r="U341" s="1">
        <f ca="1" t="shared" si="43"/>
        <v>0.352760669188158</v>
      </c>
      <c r="V341" s="1">
        <f ca="1" t="shared" si="44"/>
        <v>60.8119051465782</v>
      </c>
      <c r="W341" s="1">
        <f ca="1" t="shared" si="45"/>
        <v>0.369378790218042</v>
      </c>
      <c r="X341" s="1">
        <f ca="1" t="shared" si="46"/>
        <v>4.76156101532041</v>
      </c>
      <c r="Y341" s="1">
        <f ca="1" t="shared" si="47"/>
        <v>47.6156101532041</v>
      </c>
      <c r="Z341" s="1">
        <f ca="1" t="shared" si="48"/>
        <v>13.1962949933741</v>
      </c>
      <c r="AA341" s="1">
        <f ca="1" t="shared" si="49"/>
        <v>1319.62949933741</v>
      </c>
      <c r="AC341" s="1">
        <f t="shared" si="88"/>
        <v>51</v>
      </c>
      <c r="AD341" s="1">
        <f ca="1" t="shared" si="50"/>
        <v>0.514243253174598</v>
      </c>
      <c r="AE341" s="1">
        <f ca="1" t="shared" si="51"/>
        <v>63.2460275866683</v>
      </c>
      <c r="AF341" s="1">
        <f ca="1" t="shared" si="52"/>
        <v>0.101761672264742</v>
      </c>
      <c r="AG341" s="1">
        <f ca="1" t="shared" si="53"/>
        <v>4.40704436829859</v>
      </c>
      <c r="AH341" s="1">
        <f ca="1" t="shared" si="54"/>
        <v>48.4774880512845</v>
      </c>
      <c r="AI341" s="1">
        <f ca="1" t="shared" si="55"/>
        <v>14.7685395353838</v>
      </c>
      <c r="AJ341" s="1">
        <f ca="1" t="shared" si="56"/>
        <v>1476.85395353838</v>
      </c>
      <c r="AL341" s="1">
        <f t="shared" si="89"/>
        <v>51</v>
      </c>
      <c r="AM341" s="1">
        <f ca="1" t="shared" si="57"/>
        <v>0.86344514440905</v>
      </c>
      <c r="AN341" s="1">
        <f ca="1" t="shared" si="58"/>
        <v>66.123194634021</v>
      </c>
      <c r="AO341" s="1">
        <f ca="1" t="shared" si="59"/>
        <v>0.128743396815705</v>
      </c>
      <c r="AP341" s="1">
        <f ca="1" t="shared" si="60"/>
        <v>4.01330049857127</v>
      </c>
      <c r="AQ341" s="1">
        <f ca="1" t="shared" si="61"/>
        <v>48.1596059828553</v>
      </c>
      <c r="AR341" s="1">
        <f ca="1" t="shared" si="62"/>
        <v>17.9635886511657</v>
      </c>
      <c r="AS341" s="1">
        <f ca="1" t="shared" si="63"/>
        <v>1796.35886511657</v>
      </c>
      <c r="AU341" s="1">
        <f t="shared" si="90"/>
        <v>51</v>
      </c>
      <c r="AV341" s="1">
        <f ca="1" t="shared" si="64"/>
        <v>0.874823968077582</v>
      </c>
      <c r="AW341" s="1">
        <f ca="1" t="shared" si="65"/>
        <v>65.3858425314146</v>
      </c>
      <c r="AX341" s="1">
        <f ca="1" t="shared" si="66"/>
        <v>0.685788152886237</v>
      </c>
      <c r="AY341" s="1">
        <f ca="1" t="shared" si="67"/>
        <v>4.70676054686621</v>
      </c>
      <c r="AZ341" s="1">
        <f ca="1" t="shared" si="68"/>
        <v>61.1878871092607</v>
      </c>
      <c r="BA341" s="1">
        <f ca="1" t="shared" si="69"/>
        <v>4.1979554221539</v>
      </c>
      <c r="BB341" s="1">
        <f ca="1" t="shared" si="70"/>
        <v>419.79554221539</v>
      </c>
      <c r="BD341" s="1">
        <f t="shared" si="91"/>
        <v>51</v>
      </c>
      <c r="BE341" s="1">
        <f ca="1" t="shared" si="71"/>
        <v>0.0569164901489783</v>
      </c>
      <c r="BF341" s="1">
        <f ca="1" t="shared" si="72"/>
        <v>51.3157985261764</v>
      </c>
      <c r="BG341" s="1">
        <f ca="1" t="shared" si="73"/>
        <v>0.673591019898619</v>
      </c>
      <c r="BH341" s="1">
        <f ca="1" t="shared" si="74"/>
        <v>4.66264123764185</v>
      </c>
      <c r="BI341" s="1">
        <f ca="1" t="shared" si="75"/>
        <v>65.2769773269859</v>
      </c>
      <c r="BJ341" s="1">
        <f ca="1" t="shared" si="76"/>
        <v>0</v>
      </c>
      <c r="BK341" s="1">
        <f ca="1" t="shared" si="77"/>
        <v>0</v>
      </c>
      <c r="BM341" s="1">
        <f t="shared" si="92"/>
        <v>51</v>
      </c>
      <c r="BN341" s="1">
        <f ca="1" t="shared" si="78"/>
        <v>0.925654081024432</v>
      </c>
      <c r="BO341" s="1">
        <f ca="1" t="shared" si="79"/>
        <v>75.6773540531547</v>
      </c>
      <c r="BP341" s="1">
        <f ca="1" t="shared" si="80"/>
        <v>0.0561950573781302</v>
      </c>
      <c r="BQ341" s="1">
        <f ca="1" t="shared" si="81"/>
        <v>4.2715381333164</v>
      </c>
      <c r="BR341" s="1">
        <f ca="1" t="shared" si="82"/>
        <v>64.073071999746</v>
      </c>
      <c r="BS341" s="1">
        <f ca="1" t="shared" si="83"/>
        <v>11.6042820534087</v>
      </c>
      <c r="BT341" s="1">
        <f ca="1" t="shared" si="84"/>
        <v>1160.42820534087</v>
      </c>
    </row>
    <row r="342" spans="2:72">
      <c r="B342" s="1">
        <f t="shared" si="85"/>
        <v>52</v>
      </c>
      <c r="C342" s="1">
        <f ca="1" t="shared" si="29"/>
        <v>0.766497028872357</v>
      </c>
      <c r="D342" s="1">
        <f ca="1" t="shared" si="30"/>
        <v>65.5708686685125</v>
      </c>
      <c r="E342" s="1">
        <f ca="1" t="shared" si="31"/>
        <v>0.109714293928762</v>
      </c>
      <c r="F342" s="1">
        <f ca="1" t="shared" si="32"/>
        <v>4.12136026016283</v>
      </c>
      <c r="G342" s="1">
        <f ca="1" t="shared" si="33"/>
        <v>32.9708820813026</v>
      </c>
      <c r="H342" s="1">
        <f ca="1" t="shared" si="34"/>
        <v>32.5999865872098</v>
      </c>
      <c r="I342" s="1">
        <f ca="1" t="shared" si="35"/>
        <v>3259.99865872098</v>
      </c>
      <c r="K342" s="1">
        <f t="shared" si="86"/>
        <v>52</v>
      </c>
      <c r="L342" s="1">
        <f ca="1" t="shared" si="36"/>
        <v>0.491214565139342</v>
      </c>
      <c r="M342" s="1">
        <f ca="1" t="shared" si="37"/>
        <v>61.3631870827072</v>
      </c>
      <c r="N342" s="1">
        <f ca="1" t="shared" si="38"/>
        <v>0.698938374470255</v>
      </c>
      <c r="O342" s="1">
        <f ca="1" t="shared" si="39"/>
        <v>4.51499887831836</v>
      </c>
      <c r="P342" s="1">
        <f ca="1" t="shared" si="40"/>
        <v>40.6349899048652</v>
      </c>
      <c r="Q342" s="1">
        <f ca="1" t="shared" si="41"/>
        <v>20.728197177842</v>
      </c>
      <c r="R342" s="1">
        <f ca="1" t="shared" si="42"/>
        <v>2072.8197177842</v>
      </c>
      <c r="T342" s="1">
        <f t="shared" si="87"/>
        <v>52</v>
      </c>
      <c r="U342" s="1">
        <f ca="1" t="shared" si="43"/>
        <v>0.683207280611412</v>
      </c>
      <c r="V342" s="1">
        <f ca="1" t="shared" si="44"/>
        <v>65.2141177749874</v>
      </c>
      <c r="W342" s="1">
        <f ca="1" t="shared" si="45"/>
        <v>0.813698353097108</v>
      </c>
      <c r="X342" s="1">
        <f ca="1" t="shared" si="46"/>
        <v>5.39263434103922</v>
      </c>
      <c r="Y342" s="1">
        <f ca="1" t="shared" si="47"/>
        <v>53.9263434103922</v>
      </c>
      <c r="Z342" s="1">
        <f ca="1" t="shared" si="48"/>
        <v>11.2877743645952</v>
      </c>
      <c r="AA342" s="1">
        <f ca="1" t="shared" si="49"/>
        <v>1128.77743645952</v>
      </c>
      <c r="AC342" s="1">
        <f t="shared" si="88"/>
        <v>52</v>
      </c>
      <c r="AD342" s="1">
        <f ca="1" t="shared" si="50"/>
        <v>0.421861837349409</v>
      </c>
      <c r="AE342" s="1">
        <f ca="1" t="shared" si="51"/>
        <v>64.2622841280803</v>
      </c>
      <c r="AF342" s="1">
        <f ca="1" t="shared" si="52"/>
        <v>0.0972626380621937</v>
      </c>
      <c r="AG342" s="1">
        <f ca="1" t="shared" si="53"/>
        <v>4.3607161687591</v>
      </c>
      <c r="AH342" s="1">
        <f ca="1" t="shared" si="54"/>
        <v>47.9678778563501</v>
      </c>
      <c r="AI342" s="1">
        <f ca="1" t="shared" si="55"/>
        <v>16.2944062717302</v>
      </c>
      <c r="AJ342" s="1">
        <f ca="1" t="shared" si="56"/>
        <v>1629.44062717302</v>
      </c>
      <c r="AL342" s="1">
        <f t="shared" si="89"/>
        <v>52</v>
      </c>
      <c r="AM342" s="1">
        <f ca="1" t="shared" si="57"/>
        <v>0.832153245171543</v>
      </c>
      <c r="AN342" s="1">
        <f ca="1" t="shared" si="58"/>
        <v>65.1477788006366</v>
      </c>
      <c r="AO342" s="1">
        <f ca="1" t="shared" si="59"/>
        <v>0.380657906723254</v>
      </c>
      <c r="AP342" s="1">
        <f ca="1" t="shared" si="60"/>
        <v>4.75638665750768</v>
      </c>
      <c r="AQ342" s="1">
        <f ca="1" t="shared" si="61"/>
        <v>57.0766398900922</v>
      </c>
      <c r="AR342" s="1">
        <f ca="1" t="shared" si="62"/>
        <v>8.07113891054446</v>
      </c>
      <c r="AS342" s="1">
        <f ca="1" t="shared" si="63"/>
        <v>807.113891054446</v>
      </c>
      <c r="AU342" s="1">
        <f t="shared" si="90"/>
        <v>52</v>
      </c>
      <c r="AV342" s="1">
        <f ca="1" t="shared" si="64"/>
        <v>0.55946322775832</v>
      </c>
      <c r="AW342" s="1">
        <f ca="1" t="shared" si="65"/>
        <v>69.7162546326033</v>
      </c>
      <c r="AX342" s="1">
        <f ca="1" t="shared" si="66"/>
        <v>0.949101205485312</v>
      </c>
      <c r="AY342" s="1">
        <f ca="1" t="shared" si="67"/>
        <v>5.67400834158158</v>
      </c>
      <c r="AZ342" s="1">
        <f ca="1" t="shared" si="68"/>
        <v>73.7621084405606</v>
      </c>
      <c r="BA342" s="1">
        <f ca="1" t="shared" si="69"/>
        <v>0</v>
      </c>
      <c r="BB342" s="1">
        <f ca="1" t="shared" si="70"/>
        <v>0</v>
      </c>
      <c r="BD342" s="1">
        <f t="shared" si="91"/>
        <v>52</v>
      </c>
      <c r="BE342" s="1">
        <f ca="1" t="shared" si="71"/>
        <v>0.591654529911615</v>
      </c>
      <c r="BF342" s="1">
        <f ca="1" t="shared" si="72"/>
        <v>68.7999802698962</v>
      </c>
      <c r="BG342" s="1">
        <f ca="1" t="shared" si="73"/>
        <v>0.763816763333846</v>
      </c>
      <c r="BH342" s="1">
        <f ca="1" t="shared" si="74"/>
        <v>5.39902227990017</v>
      </c>
      <c r="BI342" s="1">
        <f ca="1" t="shared" si="75"/>
        <v>75.5863119186024</v>
      </c>
      <c r="BJ342" s="1">
        <f ca="1" t="shared" si="76"/>
        <v>0</v>
      </c>
      <c r="BK342" s="1">
        <f ca="1" t="shared" si="77"/>
        <v>0</v>
      </c>
      <c r="BM342" s="1">
        <f t="shared" si="92"/>
        <v>52</v>
      </c>
      <c r="BN342" s="1">
        <f ca="1" t="shared" si="78"/>
        <v>0.486706019075133</v>
      </c>
      <c r="BO342" s="1">
        <f ca="1" t="shared" si="79"/>
        <v>60.8819172244861</v>
      </c>
      <c r="BP342" s="1">
        <f ca="1" t="shared" si="80"/>
        <v>0.544271929963681</v>
      </c>
      <c r="BQ342" s="1">
        <f ca="1" t="shared" si="81"/>
        <v>4.51286571206991</v>
      </c>
      <c r="BR342" s="1">
        <f ca="1" t="shared" si="82"/>
        <v>67.6929856810486</v>
      </c>
      <c r="BS342" s="1">
        <f ca="1" t="shared" si="83"/>
        <v>0</v>
      </c>
      <c r="BT342" s="1">
        <f ca="1" t="shared" si="84"/>
        <v>0</v>
      </c>
    </row>
    <row r="343" spans="2:72">
      <c r="B343" s="1">
        <f t="shared" si="85"/>
        <v>53</v>
      </c>
      <c r="C343" s="1">
        <f ca="1" t="shared" si="29"/>
        <v>0.0962488325685711</v>
      </c>
      <c r="D343" s="1">
        <f ca="1" t="shared" si="30"/>
        <v>53.3680122033821</v>
      </c>
      <c r="E343" s="1">
        <f ca="1" t="shared" si="31"/>
        <v>0.993299694329242</v>
      </c>
      <c r="F343" s="1">
        <f ca="1" t="shared" si="32"/>
        <v>5.59883766422299</v>
      </c>
      <c r="G343" s="1">
        <f ca="1" t="shared" si="33"/>
        <v>44.7907013137839</v>
      </c>
      <c r="H343" s="1">
        <f ca="1" t="shared" si="34"/>
        <v>8.57731088959824</v>
      </c>
      <c r="I343" s="1">
        <f ca="1" t="shared" si="35"/>
        <v>857.731088959824</v>
      </c>
      <c r="K343" s="1">
        <f t="shared" si="86"/>
        <v>53</v>
      </c>
      <c r="L343" s="1">
        <f ca="1" t="shared" si="36"/>
        <v>0.613207969405474</v>
      </c>
      <c r="M343" s="1">
        <f ca="1" t="shared" si="37"/>
        <v>65.9037270163763</v>
      </c>
      <c r="N343" s="1">
        <f ca="1" t="shared" si="38"/>
        <v>0.48303924450886</v>
      </c>
      <c r="O343" s="1">
        <f ca="1" t="shared" si="39"/>
        <v>4.94819976807661</v>
      </c>
      <c r="P343" s="1">
        <f ca="1" t="shared" si="40"/>
        <v>44.5337979126895</v>
      </c>
      <c r="Q343" s="1">
        <f ca="1" t="shared" si="41"/>
        <v>21.3699291036869</v>
      </c>
      <c r="R343" s="1">
        <f ca="1" t="shared" si="42"/>
        <v>2136.99291036869</v>
      </c>
      <c r="T343" s="1">
        <f t="shared" si="87"/>
        <v>53</v>
      </c>
      <c r="U343" s="1">
        <f ca="1" t="shared" si="43"/>
        <v>0.231029338405133</v>
      </c>
      <c r="V343" s="1">
        <f ca="1" t="shared" si="44"/>
        <v>55.6790749086183</v>
      </c>
      <c r="W343" s="1">
        <f ca="1" t="shared" si="45"/>
        <v>0.50972872035129</v>
      </c>
      <c r="X343" s="1">
        <f ca="1" t="shared" si="46"/>
        <v>4.59643887795286</v>
      </c>
      <c r="Y343" s="1">
        <f ca="1" t="shared" si="47"/>
        <v>45.9643887795286</v>
      </c>
      <c r="Z343" s="1">
        <f ca="1" t="shared" si="48"/>
        <v>9.71468612908976</v>
      </c>
      <c r="AA343" s="1">
        <f ca="1" t="shared" si="49"/>
        <v>971.468612908976</v>
      </c>
      <c r="AC343" s="1">
        <f t="shared" si="88"/>
        <v>53</v>
      </c>
      <c r="AD343" s="1">
        <f ca="1" t="shared" si="50"/>
        <v>0.68297724144655</v>
      </c>
      <c r="AE343" s="1">
        <f ca="1" t="shared" si="51"/>
        <v>69.0469801386372</v>
      </c>
      <c r="AF343" s="1">
        <f ca="1" t="shared" si="52"/>
        <v>0.110069092673408</v>
      </c>
      <c r="AG343" s="1">
        <f ca="1" t="shared" si="53"/>
        <v>4.49028731225594</v>
      </c>
      <c r="AH343" s="1">
        <f ca="1" t="shared" si="54"/>
        <v>49.3931604348154</v>
      </c>
      <c r="AI343" s="1">
        <f ca="1" t="shared" si="55"/>
        <v>19.6538197038218</v>
      </c>
      <c r="AJ343" s="1">
        <f ca="1" t="shared" si="56"/>
        <v>1965.38197038218</v>
      </c>
      <c r="AL343" s="1">
        <f t="shared" si="89"/>
        <v>53</v>
      </c>
      <c r="AM343" s="1">
        <f ca="1" t="shared" si="57"/>
        <v>0.752262567732246</v>
      </c>
      <c r="AN343" s="1">
        <f ca="1" t="shared" si="58"/>
        <v>66.0095963516101</v>
      </c>
      <c r="AO343" s="1">
        <f ca="1" t="shared" si="59"/>
        <v>0.584132769671442</v>
      </c>
      <c r="AP343" s="1">
        <f ca="1" t="shared" si="60"/>
        <v>4.58634082364856</v>
      </c>
      <c r="AQ343" s="1">
        <f ca="1" t="shared" si="61"/>
        <v>55.0360898837828</v>
      </c>
      <c r="AR343" s="1">
        <f ca="1" t="shared" si="62"/>
        <v>10.9735064678273</v>
      </c>
      <c r="AS343" s="1">
        <f ca="1" t="shared" si="63"/>
        <v>1097.35064678273</v>
      </c>
      <c r="AU343" s="1">
        <f t="shared" si="90"/>
        <v>53</v>
      </c>
      <c r="AV343" s="1">
        <f ca="1" t="shared" si="64"/>
        <v>0.287323515515269</v>
      </c>
      <c r="AW343" s="1">
        <f ca="1" t="shared" si="65"/>
        <v>63.5948314244868</v>
      </c>
      <c r="AX343" s="1">
        <f ca="1" t="shared" si="66"/>
        <v>0.508249042724416</v>
      </c>
      <c r="AY343" s="1">
        <f ca="1" t="shared" si="67"/>
        <v>4.78083291677759</v>
      </c>
      <c r="AZ343" s="1">
        <f ca="1" t="shared" si="68"/>
        <v>62.1508279181087</v>
      </c>
      <c r="BA343" s="1">
        <f ca="1" t="shared" si="69"/>
        <v>1.44400350637809</v>
      </c>
      <c r="BB343" s="1">
        <f ca="1" t="shared" si="70"/>
        <v>144.400350637809</v>
      </c>
      <c r="BD343" s="1">
        <f t="shared" si="91"/>
        <v>53</v>
      </c>
      <c r="BE343" s="1">
        <f ca="1" t="shared" si="71"/>
        <v>0.0734859763116986</v>
      </c>
      <c r="BF343" s="1">
        <f ca="1" t="shared" si="72"/>
        <v>51.4252671020782</v>
      </c>
      <c r="BG343" s="1">
        <f ca="1" t="shared" si="73"/>
        <v>0.251164291878399</v>
      </c>
      <c r="BH343" s="1">
        <f ca="1" t="shared" si="74"/>
        <v>4.19275611983563</v>
      </c>
      <c r="BI343" s="1">
        <f ca="1" t="shared" si="75"/>
        <v>58.6985856776988</v>
      </c>
      <c r="BJ343" s="1">
        <f ca="1" t="shared" si="76"/>
        <v>0</v>
      </c>
      <c r="BK343" s="1">
        <f ca="1" t="shared" si="77"/>
        <v>0</v>
      </c>
      <c r="BM343" s="1">
        <f t="shared" si="92"/>
        <v>53</v>
      </c>
      <c r="BN343" s="1">
        <f ca="1" t="shared" si="78"/>
        <v>0.122977160715052</v>
      </c>
      <c r="BO343" s="1">
        <f ca="1" t="shared" si="79"/>
        <v>59.7455917013636</v>
      </c>
      <c r="BP343" s="1">
        <f ca="1" t="shared" si="80"/>
        <v>0.820977127406893</v>
      </c>
      <c r="BQ343" s="1">
        <f ca="1" t="shared" si="81"/>
        <v>5.11195556358986</v>
      </c>
      <c r="BR343" s="1">
        <f ca="1" t="shared" si="82"/>
        <v>76.6793334538478</v>
      </c>
      <c r="BS343" s="1">
        <f ca="1" t="shared" si="83"/>
        <v>0</v>
      </c>
      <c r="BT343" s="1">
        <f ca="1" t="shared" si="84"/>
        <v>0</v>
      </c>
    </row>
    <row r="344" spans="2:72">
      <c r="B344" s="1">
        <f t="shared" si="85"/>
        <v>54</v>
      </c>
      <c r="C344" s="1">
        <f ca="1" t="shared" si="29"/>
        <v>0.511656426548641</v>
      </c>
      <c r="D344" s="1">
        <f ca="1" t="shared" si="30"/>
        <v>63.3040591548387</v>
      </c>
      <c r="E344" s="1">
        <f ca="1" t="shared" si="31"/>
        <v>0.630755718870315</v>
      </c>
      <c r="F344" s="1">
        <f ca="1" t="shared" si="32"/>
        <v>4.91269600023137</v>
      </c>
      <c r="G344" s="1">
        <f ca="1" t="shared" si="33"/>
        <v>39.301568001851</v>
      </c>
      <c r="H344" s="1">
        <f ca="1" t="shared" si="34"/>
        <v>24.0024911529878</v>
      </c>
      <c r="I344" s="1">
        <f ca="1" t="shared" si="35"/>
        <v>2400.24911529878</v>
      </c>
      <c r="K344" s="1">
        <f t="shared" si="86"/>
        <v>54</v>
      </c>
      <c r="L344" s="1">
        <f ca="1" t="shared" si="36"/>
        <v>0.660823663618128</v>
      </c>
      <c r="M344" s="1">
        <f ca="1" t="shared" si="37"/>
        <v>68.8999226554931</v>
      </c>
      <c r="N344" s="1">
        <f ca="1" t="shared" si="38"/>
        <v>0.0944001426473851</v>
      </c>
      <c r="O344" s="1">
        <f ca="1" t="shared" si="39"/>
        <v>4.31195290469977</v>
      </c>
      <c r="P344" s="1">
        <f ca="1" t="shared" si="40"/>
        <v>38.8075761422979</v>
      </c>
      <c r="Q344" s="1">
        <f ca="1" t="shared" si="41"/>
        <v>30.0923465131952</v>
      </c>
      <c r="R344" s="1">
        <f ca="1" t="shared" si="42"/>
        <v>3009.23465131952</v>
      </c>
      <c r="T344" s="1">
        <f t="shared" si="87"/>
        <v>54</v>
      </c>
      <c r="U344" s="1">
        <f ca="1" t="shared" si="43"/>
        <v>0.210306548969748</v>
      </c>
      <c r="V344" s="1">
        <f ca="1" t="shared" si="44"/>
        <v>58.6240447369889</v>
      </c>
      <c r="W344" s="1">
        <f ca="1" t="shared" si="45"/>
        <v>0.719774899162427</v>
      </c>
      <c r="X344" s="1">
        <f ca="1" t="shared" si="46"/>
        <v>5.11075344956124</v>
      </c>
      <c r="Y344" s="1">
        <f ca="1" t="shared" si="47"/>
        <v>51.1075344956124</v>
      </c>
      <c r="Z344" s="1">
        <f ca="1" t="shared" si="48"/>
        <v>7.51651024137656</v>
      </c>
      <c r="AA344" s="1">
        <f ca="1" t="shared" si="49"/>
        <v>751.651024137656</v>
      </c>
      <c r="AC344" s="1">
        <f t="shared" si="88"/>
        <v>54</v>
      </c>
      <c r="AD344" s="1">
        <f ca="1" t="shared" si="50"/>
        <v>0.64021458540427</v>
      </c>
      <c r="AE344" s="1">
        <f ca="1" t="shared" si="51"/>
        <v>66.3642042296283</v>
      </c>
      <c r="AF344" s="1">
        <f ca="1" t="shared" si="52"/>
        <v>0.47802745617607</v>
      </c>
      <c r="AG344" s="1">
        <f ca="1" t="shared" si="53"/>
        <v>4.91364902309209</v>
      </c>
      <c r="AH344" s="1">
        <f ca="1" t="shared" si="54"/>
        <v>54.050139254013</v>
      </c>
      <c r="AI344" s="1">
        <f ca="1" t="shared" si="55"/>
        <v>12.3140649756153</v>
      </c>
      <c r="AJ344" s="1">
        <f ca="1" t="shared" si="56"/>
        <v>1231.40649756153</v>
      </c>
      <c r="AL344" s="1">
        <f t="shared" si="89"/>
        <v>54</v>
      </c>
      <c r="AM344" s="1">
        <f ca="1" t="shared" si="57"/>
        <v>0.845346936839698</v>
      </c>
      <c r="AN344" s="1">
        <f ca="1" t="shared" si="58"/>
        <v>69.1480076755148</v>
      </c>
      <c r="AO344" s="1">
        <f ca="1" t="shared" si="59"/>
        <v>0.763134478521124</v>
      </c>
      <c r="AP344" s="1">
        <f ca="1" t="shared" si="60"/>
        <v>5.35670490657687</v>
      </c>
      <c r="AQ344" s="1">
        <f ca="1" t="shared" si="61"/>
        <v>64.2804588789225</v>
      </c>
      <c r="AR344" s="1">
        <f ca="1" t="shared" si="62"/>
        <v>4.86754879659232</v>
      </c>
      <c r="AS344" s="1">
        <f ca="1" t="shared" si="63"/>
        <v>486.754879659232</v>
      </c>
      <c r="AU344" s="1">
        <f t="shared" si="90"/>
        <v>54</v>
      </c>
      <c r="AV344" s="1">
        <f ca="1" t="shared" si="64"/>
        <v>0.277055120475187</v>
      </c>
      <c r="AW344" s="1">
        <f ca="1" t="shared" si="65"/>
        <v>64.0545391770908</v>
      </c>
      <c r="AX344" s="1">
        <f ca="1" t="shared" si="66"/>
        <v>0.697511971770085</v>
      </c>
      <c r="AY344" s="1">
        <f ca="1" t="shared" si="67"/>
        <v>4.93622197430537</v>
      </c>
      <c r="AZ344" s="1">
        <f ca="1" t="shared" si="68"/>
        <v>64.1708856659698</v>
      </c>
      <c r="BA344" s="1">
        <f ca="1" t="shared" si="69"/>
        <v>0</v>
      </c>
      <c r="BB344" s="1">
        <f ca="1" t="shared" si="70"/>
        <v>0</v>
      </c>
      <c r="BD344" s="1">
        <f t="shared" si="91"/>
        <v>54</v>
      </c>
      <c r="BE344" s="1">
        <f ca="1" t="shared" si="71"/>
        <v>0.208989721401667</v>
      </c>
      <c r="BF344" s="1">
        <f ca="1" t="shared" si="72"/>
        <v>55.0292660827464</v>
      </c>
      <c r="BG344" s="1">
        <f ca="1" t="shared" si="73"/>
        <v>0.418406508560606</v>
      </c>
      <c r="BH344" s="1">
        <f ca="1" t="shared" si="74"/>
        <v>4.82500748528845</v>
      </c>
      <c r="BI344" s="1">
        <f ca="1" t="shared" si="75"/>
        <v>67.5501047940383</v>
      </c>
      <c r="BJ344" s="1">
        <f ca="1" t="shared" si="76"/>
        <v>0</v>
      </c>
      <c r="BK344" s="1">
        <f ca="1" t="shared" si="77"/>
        <v>0</v>
      </c>
      <c r="BM344" s="1">
        <f t="shared" si="92"/>
        <v>54</v>
      </c>
      <c r="BN344" s="1">
        <f ca="1" t="shared" si="78"/>
        <v>0.275346022768595</v>
      </c>
      <c r="BO344" s="1">
        <f ca="1" t="shared" si="79"/>
        <v>60.730423394934</v>
      </c>
      <c r="BP344" s="1">
        <f ca="1" t="shared" si="80"/>
        <v>0.814523396410425</v>
      </c>
      <c r="BQ344" s="1">
        <f ca="1" t="shared" si="81"/>
        <v>5.39880180323176</v>
      </c>
      <c r="BR344" s="1">
        <f ca="1" t="shared" si="82"/>
        <v>80.9820270484764</v>
      </c>
      <c r="BS344" s="1">
        <f ca="1" t="shared" si="83"/>
        <v>0</v>
      </c>
      <c r="BT344" s="1">
        <f ca="1" t="shared" si="84"/>
        <v>0</v>
      </c>
    </row>
    <row r="345" spans="2:72">
      <c r="B345" s="1">
        <f t="shared" si="85"/>
        <v>55</v>
      </c>
      <c r="C345" s="1">
        <f ca="1" t="shared" si="29"/>
        <v>0.974844556858203</v>
      </c>
      <c r="D345" s="1">
        <f ca="1" t="shared" si="30"/>
        <v>76.2574952550515</v>
      </c>
      <c r="E345" s="1">
        <f ca="1" t="shared" si="31"/>
        <v>0.328776215788855</v>
      </c>
      <c r="F345" s="1">
        <f ca="1" t="shared" si="32"/>
        <v>4.81838336812586</v>
      </c>
      <c r="G345" s="1">
        <f ca="1" t="shared" si="33"/>
        <v>38.5470669450069</v>
      </c>
      <c r="H345" s="1">
        <f ca="1" t="shared" si="34"/>
        <v>37.7104283100446</v>
      </c>
      <c r="I345" s="1">
        <f ca="1" t="shared" si="35"/>
        <v>3771.04283100446</v>
      </c>
      <c r="K345" s="1">
        <f t="shared" si="86"/>
        <v>55</v>
      </c>
      <c r="L345" s="1">
        <f ca="1" t="shared" si="36"/>
        <v>0.234114528428142</v>
      </c>
      <c r="M345" s="1">
        <f ca="1" t="shared" si="37"/>
        <v>55.2211690351027</v>
      </c>
      <c r="N345" s="1">
        <f ca="1" t="shared" si="38"/>
        <v>0.467441874784324</v>
      </c>
      <c r="O345" s="1">
        <f ca="1" t="shared" si="39"/>
        <v>4.73186370506685</v>
      </c>
      <c r="P345" s="1">
        <f ca="1" t="shared" si="40"/>
        <v>42.5867733456017</v>
      </c>
      <c r="Q345" s="1">
        <f ca="1" t="shared" si="41"/>
        <v>12.634395689501</v>
      </c>
      <c r="R345" s="1">
        <f ca="1" t="shared" si="42"/>
        <v>1263.4395689501</v>
      </c>
      <c r="T345" s="1">
        <f t="shared" si="87"/>
        <v>55</v>
      </c>
      <c r="U345" s="1">
        <f ca="1" t="shared" si="43"/>
        <v>0.650849441690884</v>
      </c>
      <c r="V345" s="1">
        <f ca="1" t="shared" si="44"/>
        <v>67.5412305396436</v>
      </c>
      <c r="W345" s="1">
        <f ca="1" t="shared" si="45"/>
        <v>0.150306174205498</v>
      </c>
      <c r="X345" s="1">
        <f ca="1" t="shared" si="46"/>
        <v>4.17108681803693</v>
      </c>
      <c r="Y345" s="1">
        <f ca="1" t="shared" si="47"/>
        <v>41.7108681803693</v>
      </c>
      <c r="Z345" s="1">
        <f ca="1" t="shared" si="48"/>
        <v>25.8303623592742</v>
      </c>
      <c r="AA345" s="1">
        <f ca="1" t="shared" si="49"/>
        <v>2583.03623592742</v>
      </c>
      <c r="AC345" s="1">
        <f t="shared" si="88"/>
        <v>55</v>
      </c>
      <c r="AD345" s="1">
        <f ca="1" t="shared" si="50"/>
        <v>0.157725760530412</v>
      </c>
      <c r="AE345" s="1">
        <f ca="1" t="shared" si="51"/>
        <v>57.0594141907664</v>
      </c>
      <c r="AF345" s="1">
        <f ca="1" t="shared" si="52"/>
        <v>0.515394694105323</v>
      </c>
      <c r="AG345" s="1">
        <f ca="1" t="shared" si="53"/>
        <v>4.79835052504697</v>
      </c>
      <c r="AH345" s="1">
        <f ca="1" t="shared" si="54"/>
        <v>52.7818557755166</v>
      </c>
      <c r="AI345" s="1">
        <f ca="1" t="shared" si="55"/>
        <v>4.27755841524981</v>
      </c>
      <c r="AJ345" s="1">
        <f ca="1" t="shared" si="56"/>
        <v>427.755841524981</v>
      </c>
      <c r="AL345" s="1">
        <f t="shared" si="89"/>
        <v>55</v>
      </c>
      <c r="AM345" s="1">
        <f ca="1" t="shared" si="57"/>
        <v>0.077160807989491</v>
      </c>
      <c r="AN345" s="1">
        <f ca="1" t="shared" si="58"/>
        <v>52.4887449464959</v>
      </c>
      <c r="AO345" s="1">
        <f ca="1" t="shared" si="59"/>
        <v>0.381280592912843</v>
      </c>
      <c r="AP345" s="1">
        <f ca="1" t="shared" si="60"/>
        <v>4.85323585233388</v>
      </c>
      <c r="AQ345" s="1">
        <f ca="1" t="shared" si="61"/>
        <v>58.2388302280065</v>
      </c>
      <c r="AR345" s="1">
        <f ca="1" t="shared" si="62"/>
        <v>0</v>
      </c>
      <c r="AS345" s="1">
        <f ca="1" t="shared" si="63"/>
        <v>0</v>
      </c>
      <c r="AU345" s="1">
        <f t="shared" si="90"/>
        <v>55</v>
      </c>
      <c r="AV345" s="1">
        <f ca="1" t="shared" si="64"/>
        <v>0.488987757218379</v>
      </c>
      <c r="AW345" s="1">
        <f ca="1" t="shared" si="65"/>
        <v>63.0800500285073</v>
      </c>
      <c r="AX345" s="1">
        <f ca="1" t="shared" si="66"/>
        <v>0.886428136632753</v>
      </c>
      <c r="AY345" s="1">
        <f ca="1" t="shared" si="67"/>
        <v>5.11154274907202</v>
      </c>
      <c r="AZ345" s="1">
        <f ca="1" t="shared" si="68"/>
        <v>66.4500557379363</v>
      </c>
      <c r="BA345" s="1">
        <f ca="1" t="shared" si="69"/>
        <v>0</v>
      </c>
      <c r="BB345" s="1">
        <f ca="1" t="shared" si="70"/>
        <v>0</v>
      </c>
      <c r="BD345" s="1">
        <f t="shared" si="91"/>
        <v>55</v>
      </c>
      <c r="BE345" s="1">
        <f ca="1" t="shared" si="71"/>
        <v>0.584753790379444</v>
      </c>
      <c r="BF345" s="1">
        <f ca="1" t="shared" si="72"/>
        <v>65.9713424933885</v>
      </c>
      <c r="BG345" s="1">
        <f ca="1" t="shared" si="73"/>
        <v>0.354278142609887</v>
      </c>
      <c r="BH345" s="1">
        <f ca="1" t="shared" si="74"/>
        <v>4.94151627845138</v>
      </c>
      <c r="BI345" s="1">
        <f ca="1" t="shared" si="75"/>
        <v>69.1812278983193</v>
      </c>
      <c r="BJ345" s="1">
        <f ca="1" t="shared" si="76"/>
        <v>0</v>
      </c>
      <c r="BK345" s="1">
        <f ca="1" t="shared" si="77"/>
        <v>0</v>
      </c>
      <c r="BM345" s="1">
        <f t="shared" si="92"/>
        <v>55</v>
      </c>
      <c r="BN345" s="1">
        <f ca="1" t="shared" si="78"/>
        <v>0.0964060485906821</v>
      </c>
      <c r="BO345" s="1">
        <f ca="1" t="shared" si="79"/>
        <v>50.3344198967562</v>
      </c>
      <c r="BP345" s="1">
        <f ca="1" t="shared" si="80"/>
        <v>0.254825830823076</v>
      </c>
      <c r="BQ345" s="1">
        <f ca="1" t="shared" si="81"/>
        <v>4.02591791962422</v>
      </c>
      <c r="BR345" s="1">
        <f ca="1" t="shared" si="82"/>
        <v>60.3887687943632</v>
      </c>
      <c r="BS345" s="1">
        <f ca="1" t="shared" si="83"/>
        <v>0</v>
      </c>
      <c r="BT345" s="1">
        <f ca="1" t="shared" si="84"/>
        <v>0</v>
      </c>
    </row>
    <row r="346" spans="2:72">
      <c r="B346" s="1">
        <f t="shared" si="85"/>
        <v>56</v>
      </c>
      <c r="C346" s="1">
        <f ca="1" t="shared" si="29"/>
        <v>0.508663370625756</v>
      </c>
      <c r="D346" s="1">
        <f ca="1" t="shared" si="30"/>
        <v>61.8114519681984</v>
      </c>
      <c r="E346" s="1">
        <f ca="1" t="shared" si="31"/>
        <v>0.545738028917525</v>
      </c>
      <c r="F346" s="1">
        <f ca="1" t="shared" si="32"/>
        <v>4.63559754732614</v>
      </c>
      <c r="G346" s="1">
        <f ca="1" t="shared" si="33"/>
        <v>37.0847803786091</v>
      </c>
      <c r="H346" s="1">
        <f ca="1" t="shared" si="34"/>
        <v>24.7266715895893</v>
      </c>
      <c r="I346" s="1">
        <f ca="1" t="shared" si="35"/>
        <v>2472.66715895893</v>
      </c>
      <c r="K346" s="1">
        <f t="shared" si="86"/>
        <v>56</v>
      </c>
      <c r="L346" s="1">
        <f ca="1" t="shared" si="36"/>
        <v>0.428755885632865</v>
      </c>
      <c r="M346" s="1">
        <f ca="1" t="shared" si="37"/>
        <v>62.0920867472684</v>
      </c>
      <c r="N346" s="1">
        <f ca="1" t="shared" si="38"/>
        <v>0.0736567209432872</v>
      </c>
      <c r="O346" s="1">
        <f ca="1" t="shared" si="39"/>
        <v>4.00297392454286</v>
      </c>
      <c r="P346" s="1">
        <f ca="1" t="shared" si="40"/>
        <v>36.0267653208857</v>
      </c>
      <c r="Q346" s="1">
        <f ca="1" t="shared" si="41"/>
        <v>26.0653214263827</v>
      </c>
      <c r="R346" s="1">
        <f ca="1" t="shared" si="42"/>
        <v>2606.53214263827</v>
      </c>
      <c r="T346" s="1">
        <f t="shared" si="87"/>
        <v>56</v>
      </c>
      <c r="U346" s="1">
        <f ca="1" t="shared" si="43"/>
        <v>0.984570582390642</v>
      </c>
      <c r="V346" s="1">
        <f ca="1" t="shared" si="44"/>
        <v>80.6369071633128</v>
      </c>
      <c r="W346" s="1">
        <f ca="1" t="shared" si="45"/>
        <v>0.0704515744721819</v>
      </c>
      <c r="X346" s="1">
        <f ca="1" t="shared" si="46"/>
        <v>4.2672944959646</v>
      </c>
      <c r="Y346" s="1">
        <f ca="1" t="shared" si="47"/>
        <v>42.672944959646</v>
      </c>
      <c r="Z346" s="1">
        <f ca="1" t="shared" si="48"/>
        <v>37.9639622036668</v>
      </c>
      <c r="AA346" s="1">
        <f ca="1" t="shared" si="49"/>
        <v>3796.39622036668</v>
      </c>
      <c r="AC346" s="1">
        <f t="shared" si="88"/>
        <v>56</v>
      </c>
      <c r="AD346" s="1">
        <f ca="1" t="shared" si="50"/>
        <v>0.949311612719724</v>
      </c>
      <c r="AE346" s="1">
        <f ca="1" t="shared" si="51"/>
        <v>76.1156086735707</v>
      </c>
      <c r="AF346" s="1">
        <f ca="1" t="shared" si="52"/>
        <v>0.906619398342733</v>
      </c>
      <c r="AG346" s="1">
        <f ca="1" t="shared" si="53"/>
        <v>5.65015180504323</v>
      </c>
      <c r="AH346" s="1">
        <f ca="1" t="shared" si="54"/>
        <v>62.1516698554755</v>
      </c>
      <c r="AI346" s="1">
        <f ca="1" t="shared" si="55"/>
        <v>13.9639388180952</v>
      </c>
      <c r="AJ346" s="1">
        <f ca="1" t="shared" si="56"/>
        <v>1396.39388180952</v>
      </c>
      <c r="AL346" s="1">
        <f t="shared" si="89"/>
        <v>56</v>
      </c>
      <c r="AM346" s="1">
        <f ca="1" t="shared" si="57"/>
        <v>0.14525564018852</v>
      </c>
      <c r="AN346" s="1">
        <f ca="1" t="shared" si="58"/>
        <v>57.2318757532383</v>
      </c>
      <c r="AO346" s="1">
        <f ca="1" t="shared" si="59"/>
        <v>0.567906360138455</v>
      </c>
      <c r="AP346" s="1">
        <f ca="1" t="shared" si="60"/>
        <v>4.57457467595071</v>
      </c>
      <c r="AQ346" s="1">
        <f ca="1" t="shared" si="61"/>
        <v>54.8948961114085</v>
      </c>
      <c r="AR346" s="1">
        <f ca="1" t="shared" si="62"/>
        <v>2.33697964182981</v>
      </c>
      <c r="AS346" s="1">
        <f ca="1" t="shared" si="63"/>
        <v>233.697964182981</v>
      </c>
      <c r="AU346" s="1">
        <f t="shared" si="90"/>
        <v>56</v>
      </c>
      <c r="AV346" s="1">
        <f ca="1" t="shared" si="64"/>
        <v>0.517819871227869</v>
      </c>
      <c r="AW346" s="1">
        <f ca="1" t="shared" si="65"/>
        <v>63.7408347765879</v>
      </c>
      <c r="AX346" s="1">
        <f ca="1" t="shared" si="66"/>
        <v>0.0813510169311704</v>
      </c>
      <c r="AY346" s="1">
        <f ca="1" t="shared" si="67"/>
        <v>4.49254365964042</v>
      </c>
      <c r="AZ346" s="1">
        <f ca="1" t="shared" si="68"/>
        <v>58.4030675753255</v>
      </c>
      <c r="BA346" s="1">
        <f ca="1" t="shared" si="69"/>
        <v>5.33776720126246</v>
      </c>
      <c r="BB346" s="1">
        <f ca="1" t="shared" si="70"/>
        <v>533.776720126246</v>
      </c>
      <c r="BD346" s="1">
        <f t="shared" si="91"/>
        <v>56</v>
      </c>
      <c r="BE346" s="1">
        <f ca="1" t="shared" si="71"/>
        <v>0.137731462056645</v>
      </c>
      <c r="BF346" s="1">
        <f ca="1" t="shared" si="72"/>
        <v>58.8898965886035</v>
      </c>
      <c r="BG346" s="1">
        <f ca="1" t="shared" si="73"/>
        <v>0.713470995217142</v>
      </c>
      <c r="BH346" s="1">
        <f ca="1" t="shared" si="74"/>
        <v>5.03595423837273</v>
      </c>
      <c r="BI346" s="1">
        <f ca="1" t="shared" si="75"/>
        <v>70.5033593372183</v>
      </c>
      <c r="BJ346" s="1">
        <f ca="1" t="shared" si="76"/>
        <v>0</v>
      </c>
      <c r="BK346" s="1">
        <f ca="1" t="shared" si="77"/>
        <v>0</v>
      </c>
      <c r="BM346" s="1">
        <f t="shared" si="92"/>
        <v>56</v>
      </c>
      <c r="BN346" s="1">
        <f ca="1" t="shared" si="78"/>
        <v>0.692430122463427</v>
      </c>
      <c r="BO346" s="1">
        <f ca="1" t="shared" si="79"/>
        <v>67.0458694879826</v>
      </c>
      <c r="BP346" s="1">
        <f ca="1" t="shared" si="80"/>
        <v>0.738037069650499</v>
      </c>
      <c r="BQ346" s="1">
        <f ca="1" t="shared" si="81"/>
        <v>5.35233201095754</v>
      </c>
      <c r="BR346" s="1">
        <f ca="1" t="shared" si="82"/>
        <v>80.2849801643632</v>
      </c>
      <c r="BS346" s="1">
        <f ca="1" t="shared" si="83"/>
        <v>0</v>
      </c>
      <c r="BT346" s="1">
        <f ca="1" t="shared" si="84"/>
        <v>0</v>
      </c>
    </row>
    <row r="347" spans="2:72">
      <c r="B347" s="1">
        <f t="shared" si="85"/>
        <v>57</v>
      </c>
      <c r="C347" s="1">
        <f ca="1" t="shared" si="29"/>
        <v>0.730428975611582</v>
      </c>
      <c r="D347" s="1">
        <f ca="1" t="shared" si="30"/>
        <v>67.7286815600854</v>
      </c>
      <c r="E347" s="1">
        <f ca="1" t="shared" si="31"/>
        <v>0.379676202398893</v>
      </c>
      <c r="F347" s="1">
        <f ca="1" t="shared" si="32"/>
        <v>4.53080237569618</v>
      </c>
      <c r="G347" s="1">
        <f ca="1" t="shared" si="33"/>
        <v>36.2464190055694</v>
      </c>
      <c r="H347" s="1">
        <f ca="1" t="shared" si="34"/>
        <v>31.482262554516</v>
      </c>
      <c r="I347" s="1">
        <f ca="1" t="shared" si="35"/>
        <v>3148.2262554516</v>
      </c>
      <c r="K347" s="1">
        <f t="shared" si="86"/>
        <v>57</v>
      </c>
      <c r="L347" s="1">
        <f ca="1" t="shared" si="36"/>
        <v>0.79970836797251</v>
      </c>
      <c r="M347" s="1">
        <f ca="1" t="shared" si="37"/>
        <v>66.2238960981936</v>
      </c>
      <c r="N347" s="1">
        <f ca="1" t="shared" si="38"/>
        <v>0.0041156047782962</v>
      </c>
      <c r="O347" s="1">
        <f ca="1" t="shared" si="39"/>
        <v>4.38503871815144</v>
      </c>
      <c r="P347" s="1">
        <f ca="1" t="shared" si="40"/>
        <v>39.465348463363</v>
      </c>
      <c r="Q347" s="1">
        <f ca="1" t="shared" si="41"/>
        <v>26.7585476348307</v>
      </c>
      <c r="R347" s="1">
        <f ca="1" t="shared" si="42"/>
        <v>2675.85476348307</v>
      </c>
      <c r="T347" s="1">
        <f t="shared" si="87"/>
        <v>57</v>
      </c>
      <c r="U347" s="1">
        <f ca="1" t="shared" si="43"/>
        <v>0.03876357921931</v>
      </c>
      <c r="V347" s="1">
        <f ca="1" t="shared" si="44"/>
        <v>50.0639737258512</v>
      </c>
      <c r="W347" s="1">
        <f ca="1" t="shared" si="45"/>
        <v>0.562305528625113</v>
      </c>
      <c r="X347" s="1">
        <f ca="1" t="shared" si="46"/>
        <v>4.74190950760169</v>
      </c>
      <c r="Y347" s="1">
        <f ca="1" t="shared" si="47"/>
        <v>47.4190950760169</v>
      </c>
      <c r="Z347" s="1">
        <f ca="1" t="shared" si="48"/>
        <v>2.64487864983432</v>
      </c>
      <c r="AA347" s="1">
        <f ca="1" t="shared" si="49"/>
        <v>264.487864983432</v>
      </c>
      <c r="AC347" s="1">
        <f t="shared" si="88"/>
        <v>57</v>
      </c>
      <c r="AD347" s="1">
        <f ca="1" t="shared" si="50"/>
        <v>0.94212590318087</v>
      </c>
      <c r="AE347" s="1">
        <f ca="1" t="shared" si="51"/>
        <v>75.3172536514271</v>
      </c>
      <c r="AF347" s="1">
        <f ca="1" t="shared" si="52"/>
        <v>0.13274475850043</v>
      </c>
      <c r="AG347" s="1">
        <f ca="1" t="shared" si="53"/>
        <v>4.28912340773019</v>
      </c>
      <c r="AH347" s="1">
        <f ca="1" t="shared" si="54"/>
        <v>47.1803574850321</v>
      </c>
      <c r="AI347" s="1">
        <f ca="1" t="shared" si="55"/>
        <v>28.136896166395</v>
      </c>
      <c r="AJ347" s="1">
        <f ca="1" t="shared" si="56"/>
        <v>2813.6896166395</v>
      </c>
      <c r="AL347" s="1">
        <f t="shared" si="89"/>
        <v>57</v>
      </c>
      <c r="AM347" s="1">
        <f ca="1" t="shared" si="57"/>
        <v>0.473634176427195</v>
      </c>
      <c r="AN347" s="1">
        <f ca="1" t="shared" si="58"/>
        <v>60.4480373282798</v>
      </c>
      <c r="AO347" s="1">
        <f ca="1" t="shared" si="59"/>
        <v>0.854904330829378</v>
      </c>
      <c r="AP347" s="1">
        <f ca="1" t="shared" si="60"/>
        <v>5.19467407761339</v>
      </c>
      <c r="AQ347" s="1">
        <f ca="1" t="shared" si="61"/>
        <v>62.3360889313607</v>
      </c>
      <c r="AR347" s="1">
        <f ca="1" t="shared" si="62"/>
        <v>0</v>
      </c>
      <c r="AS347" s="1">
        <f ca="1" t="shared" si="63"/>
        <v>0</v>
      </c>
      <c r="AU347" s="1">
        <f t="shared" si="90"/>
        <v>57</v>
      </c>
      <c r="AV347" s="1">
        <f ca="1" t="shared" si="64"/>
        <v>0.991036171022583</v>
      </c>
      <c r="AW347" s="1">
        <f ca="1" t="shared" si="65"/>
        <v>83.2617315608069</v>
      </c>
      <c r="AX347" s="1">
        <f ca="1" t="shared" si="66"/>
        <v>0.912545681559504</v>
      </c>
      <c r="AY347" s="1">
        <f ca="1" t="shared" si="67"/>
        <v>5.78768339959891</v>
      </c>
      <c r="AZ347" s="1">
        <f ca="1" t="shared" si="68"/>
        <v>75.2398841947858</v>
      </c>
      <c r="BA347" s="1">
        <f ca="1" t="shared" si="69"/>
        <v>8.02184736602106</v>
      </c>
      <c r="BB347" s="1">
        <f ca="1" t="shared" si="70"/>
        <v>802.184736602106</v>
      </c>
      <c r="BD347" s="1">
        <f t="shared" si="91"/>
        <v>57</v>
      </c>
      <c r="BE347" s="1">
        <f ca="1" t="shared" si="71"/>
        <v>0.692371043964039</v>
      </c>
      <c r="BF347" s="1">
        <f ca="1" t="shared" si="72"/>
        <v>67.4501180989988</v>
      </c>
      <c r="BG347" s="1">
        <f ca="1" t="shared" si="73"/>
        <v>0.467501510232632</v>
      </c>
      <c r="BH347" s="1">
        <f ca="1" t="shared" si="74"/>
        <v>4.59968866057013</v>
      </c>
      <c r="BI347" s="1">
        <f ca="1" t="shared" si="75"/>
        <v>64.3956412479818</v>
      </c>
      <c r="BJ347" s="1">
        <f ca="1" t="shared" si="76"/>
        <v>3.054476851017</v>
      </c>
      <c r="BK347" s="1">
        <f ca="1" t="shared" si="77"/>
        <v>305.4476851017</v>
      </c>
      <c r="BM347" s="1">
        <f t="shared" si="92"/>
        <v>57</v>
      </c>
      <c r="BN347" s="1">
        <f ca="1" t="shared" si="78"/>
        <v>0.956764193304248</v>
      </c>
      <c r="BO347" s="1">
        <f ca="1" t="shared" si="79"/>
        <v>78.8829110245282</v>
      </c>
      <c r="BP347" s="1">
        <f ca="1" t="shared" si="80"/>
        <v>0.277161230331161</v>
      </c>
      <c r="BQ347" s="1">
        <f ca="1" t="shared" si="81"/>
        <v>4.47442668935803</v>
      </c>
      <c r="BR347" s="1">
        <f ca="1" t="shared" si="82"/>
        <v>67.1164003403705</v>
      </c>
      <c r="BS347" s="1">
        <f ca="1" t="shared" si="83"/>
        <v>11.7665106841577</v>
      </c>
      <c r="BT347" s="1">
        <f ca="1" t="shared" si="84"/>
        <v>1176.65106841577</v>
      </c>
    </row>
    <row r="348" spans="2:72">
      <c r="B348" s="1">
        <f t="shared" si="85"/>
        <v>58</v>
      </c>
      <c r="C348" s="1">
        <f ca="1" t="shared" si="29"/>
        <v>0.856990099393766</v>
      </c>
      <c r="D348" s="1">
        <f ca="1" t="shared" si="30"/>
        <v>68.6657461390508</v>
      </c>
      <c r="E348" s="1">
        <f ca="1" t="shared" si="31"/>
        <v>0.705921911861314</v>
      </c>
      <c r="F348" s="1">
        <f ca="1" t="shared" si="32"/>
        <v>5.08446130890747</v>
      </c>
      <c r="G348" s="1">
        <f ca="1" t="shared" si="33"/>
        <v>40.6756904712598</v>
      </c>
      <c r="H348" s="1">
        <f ca="1" t="shared" si="34"/>
        <v>27.990055667791</v>
      </c>
      <c r="I348" s="1">
        <f ca="1" t="shared" si="35"/>
        <v>2799.0055667791</v>
      </c>
      <c r="K348" s="1">
        <f t="shared" si="86"/>
        <v>58</v>
      </c>
      <c r="L348" s="1">
        <f ca="1" t="shared" si="36"/>
        <v>0.104987234316268</v>
      </c>
      <c r="M348" s="1">
        <f ca="1" t="shared" si="37"/>
        <v>57.8396405399607</v>
      </c>
      <c r="N348" s="1">
        <f ca="1" t="shared" si="38"/>
        <v>0.694386964166636</v>
      </c>
      <c r="O348" s="1">
        <f ca="1" t="shared" si="39"/>
        <v>4.92334929448597</v>
      </c>
      <c r="P348" s="1">
        <f ca="1" t="shared" si="40"/>
        <v>44.3101436503737</v>
      </c>
      <c r="Q348" s="1">
        <f ca="1" t="shared" si="41"/>
        <v>13.529496889587</v>
      </c>
      <c r="R348" s="1">
        <f ca="1" t="shared" si="42"/>
        <v>1352.9496889587</v>
      </c>
      <c r="T348" s="1">
        <f t="shared" si="87"/>
        <v>58</v>
      </c>
      <c r="U348" s="1">
        <f ca="1" t="shared" si="43"/>
        <v>0.351711158042397</v>
      </c>
      <c r="V348" s="1">
        <f ca="1" t="shared" si="44"/>
        <v>63.5058090909926</v>
      </c>
      <c r="W348" s="1">
        <f ca="1" t="shared" si="45"/>
        <v>0.919565752775022</v>
      </c>
      <c r="X348" s="1">
        <f ca="1" t="shared" si="46"/>
        <v>5.84885554522963</v>
      </c>
      <c r="Y348" s="1">
        <f ca="1" t="shared" si="47"/>
        <v>58.4885554522963</v>
      </c>
      <c r="Z348" s="1">
        <f ca="1" t="shared" si="48"/>
        <v>5.0172536386963</v>
      </c>
      <c r="AA348" s="1">
        <f ca="1" t="shared" si="49"/>
        <v>501.72536386963</v>
      </c>
      <c r="AC348" s="1">
        <f t="shared" si="88"/>
        <v>58</v>
      </c>
      <c r="AD348" s="1">
        <f ca="1" t="shared" si="50"/>
        <v>0.959454273227732</v>
      </c>
      <c r="AE348" s="1">
        <f ca="1" t="shared" si="51"/>
        <v>76.50783880516</v>
      </c>
      <c r="AF348" s="1">
        <f ca="1" t="shared" si="52"/>
        <v>0.380770594483441</v>
      </c>
      <c r="AG348" s="1">
        <f ca="1" t="shared" si="53"/>
        <v>4.67856989419594</v>
      </c>
      <c r="AH348" s="1">
        <f ca="1" t="shared" si="54"/>
        <v>51.4642688361554</v>
      </c>
      <c r="AI348" s="1">
        <f ca="1" t="shared" si="55"/>
        <v>25.0435699690046</v>
      </c>
      <c r="AJ348" s="1">
        <f ca="1" t="shared" si="56"/>
        <v>2504.35699690046</v>
      </c>
      <c r="AL348" s="1">
        <f t="shared" si="89"/>
        <v>58</v>
      </c>
      <c r="AM348" s="1">
        <f ca="1" t="shared" si="57"/>
        <v>0.665875139616874</v>
      </c>
      <c r="AN348" s="1">
        <f ca="1" t="shared" si="58"/>
        <v>68.9259485960233</v>
      </c>
      <c r="AO348" s="1">
        <f ca="1" t="shared" si="59"/>
        <v>0.311228691632659</v>
      </c>
      <c r="AP348" s="1">
        <f ca="1" t="shared" si="60"/>
        <v>4.96929763617349</v>
      </c>
      <c r="AQ348" s="1">
        <f ca="1" t="shared" si="61"/>
        <v>59.6315716340819</v>
      </c>
      <c r="AR348" s="1">
        <f ca="1" t="shared" si="62"/>
        <v>9.2943769619414</v>
      </c>
      <c r="AS348" s="1">
        <f ca="1" t="shared" si="63"/>
        <v>929.43769619414</v>
      </c>
      <c r="AU348" s="1">
        <f t="shared" si="90"/>
        <v>58</v>
      </c>
      <c r="AV348" s="1">
        <f ca="1" t="shared" si="64"/>
        <v>0.274665291276685</v>
      </c>
      <c r="AW348" s="1">
        <f ca="1" t="shared" si="65"/>
        <v>61.8010861248329</v>
      </c>
      <c r="AX348" s="1">
        <f ca="1" t="shared" si="66"/>
        <v>0.967966072879434</v>
      </c>
      <c r="AY348" s="1">
        <f ca="1" t="shared" si="67"/>
        <v>5.73822521960778</v>
      </c>
      <c r="AZ348" s="1">
        <f ca="1" t="shared" si="68"/>
        <v>74.5969278549011</v>
      </c>
      <c r="BA348" s="1">
        <f ca="1" t="shared" si="69"/>
        <v>0</v>
      </c>
      <c r="BB348" s="1">
        <f ca="1" t="shared" si="70"/>
        <v>0</v>
      </c>
      <c r="BD348" s="1">
        <f t="shared" si="91"/>
        <v>58</v>
      </c>
      <c r="BE348" s="1">
        <f ca="1" t="shared" si="71"/>
        <v>0.345054771884783</v>
      </c>
      <c r="BF348" s="1">
        <f ca="1" t="shared" si="72"/>
        <v>64.9336501997327</v>
      </c>
      <c r="BG348" s="1">
        <f ca="1" t="shared" si="73"/>
        <v>0.291458739457901</v>
      </c>
      <c r="BH348" s="1">
        <f ca="1" t="shared" si="74"/>
        <v>4.07790205487167</v>
      </c>
      <c r="BI348" s="1">
        <f ca="1" t="shared" si="75"/>
        <v>57.0906287682034</v>
      </c>
      <c r="BJ348" s="1">
        <f ca="1" t="shared" si="76"/>
        <v>7.84302143152928</v>
      </c>
      <c r="BK348" s="1">
        <f ca="1" t="shared" si="77"/>
        <v>784.302143152928</v>
      </c>
      <c r="BM348" s="1">
        <f t="shared" si="92"/>
        <v>58</v>
      </c>
      <c r="BN348" s="1">
        <f ca="1" t="shared" si="78"/>
        <v>0.763956923578344</v>
      </c>
      <c r="BO348" s="1">
        <f ca="1" t="shared" si="79"/>
        <v>67.7109507971352</v>
      </c>
      <c r="BP348" s="1">
        <f ca="1" t="shared" si="80"/>
        <v>0.429956926197459</v>
      </c>
      <c r="BQ348" s="1">
        <f ca="1" t="shared" si="81"/>
        <v>4.88383550553863</v>
      </c>
      <c r="BR348" s="1">
        <f ca="1" t="shared" si="82"/>
        <v>73.2575325830795</v>
      </c>
      <c r="BS348" s="1">
        <f ca="1" t="shared" si="83"/>
        <v>0</v>
      </c>
      <c r="BT348" s="1">
        <f ca="1" t="shared" si="84"/>
        <v>0</v>
      </c>
    </row>
    <row r="349" spans="2:72">
      <c r="B349" s="1">
        <f t="shared" si="85"/>
        <v>59</v>
      </c>
      <c r="C349" s="1">
        <f ca="1" t="shared" si="29"/>
        <v>0.994964020867811</v>
      </c>
      <c r="D349" s="1">
        <f ca="1" t="shared" si="30"/>
        <v>80.8296411830072</v>
      </c>
      <c r="E349" s="1">
        <f ca="1" t="shared" si="31"/>
        <v>0.809212971299458</v>
      </c>
      <c r="F349" s="1">
        <f ca="1" t="shared" si="32"/>
        <v>5.23503735734225</v>
      </c>
      <c r="G349" s="1">
        <f ca="1" t="shared" si="33"/>
        <v>41.880298858738</v>
      </c>
      <c r="H349" s="1">
        <f ca="1" t="shared" si="34"/>
        <v>38.9493423242692</v>
      </c>
      <c r="I349" s="1">
        <f ca="1" t="shared" si="35"/>
        <v>3894.93423242692</v>
      </c>
      <c r="K349" s="1">
        <f t="shared" si="86"/>
        <v>59</v>
      </c>
      <c r="L349" s="1">
        <f ca="1" t="shared" si="36"/>
        <v>0.983196280743958</v>
      </c>
      <c r="M349" s="1">
        <f ca="1" t="shared" si="37"/>
        <v>82.7372802619615</v>
      </c>
      <c r="N349" s="1">
        <f ca="1" t="shared" si="38"/>
        <v>0.331090440345297</v>
      </c>
      <c r="O349" s="1">
        <f ca="1" t="shared" si="39"/>
        <v>4.80664239169854</v>
      </c>
      <c r="P349" s="1">
        <f ca="1" t="shared" si="40"/>
        <v>43.2597815252869</v>
      </c>
      <c r="Q349" s="1">
        <f ca="1" t="shared" si="41"/>
        <v>39.4774987366746</v>
      </c>
      <c r="R349" s="1">
        <f ca="1" t="shared" si="42"/>
        <v>3947.74987366746</v>
      </c>
      <c r="T349" s="1">
        <f t="shared" si="87"/>
        <v>59</v>
      </c>
      <c r="U349" s="1">
        <f ca="1" t="shared" si="43"/>
        <v>0.509040393615186</v>
      </c>
      <c r="V349" s="1">
        <f ca="1" t="shared" si="44"/>
        <v>62.4651960386237</v>
      </c>
      <c r="W349" s="1">
        <f ca="1" t="shared" si="45"/>
        <v>0.858858717360631</v>
      </c>
      <c r="X349" s="1">
        <f ca="1" t="shared" si="46"/>
        <v>5.30187250370833</v>
      </c>
      <c r="Y349" s="1">
        <f ca="1" t="shared" si="47"/>
        <v>53.0187250370833</v>
      </c>
      <c r="Z349" s="1">
        <f ca="1" t="shared" si="48"/>
        <v>9.44647100154044</v>
      </c>
      <c r="AA349" s="1">
        <f ca="1" t="shared" si="49"/>
        <v>944.647100154044</v>
      </c>
      <c r="AC349" s="1">
        <f t="shared" si="88"/>
        <v>59</v>
      </c>
      <c r="AD349" s="1">
        <f ca="1" t="shared" si="50"/>
        <v>0.11282986454681</v>
      </c>
      <c r="AE349" s="1">
        <f ca="1" t="shared" si="51"/>
        <v>56.2996491669229</v>
      </c>
      <c r="AF349" s="1">
        <f ca="1" t="shared" si="52"/>
        <v>0.801132423363331</v>
      </c>
      <c r="AG349" s="1">
        <f ca="1" t="shared" si="53"/>
        <v>5.10480158203103</v>
      </c>
      <c r="AH349" s="1">
        <f ca="1" t="shared" si="54"/>
        <v>56.1528174023413</v>
      </c>
      <c r="AI349" s="1">
        <f ca="1" t="shared" si="55"/>
        <v>0.146831764581528</v>
      </c>
      <c r="AJ349" s="1">
        <f ca="1" t="shared" si="56"/>
        <v>14.6831764581528</v>
      </c>
      <c r="AL349" s="1">
        <f t="shared" si="89"/>
        <v>59</v>
      </c>
      <c r="AM349" s="1">
        <f ca="1" t="shared" si="57"/>
        <v>0.157958458183905</v>
      </c>
      <c r="AN349" s="1">
        <f ca="1" t="shared" si="58"/>
        <v>57.8114372408893</v>
      </c>
      <c r="AO349" s="1">
        <f ca="1" t="shared" si="59"/>
        <v>0.789707754710276</v>
      </c>
      <c r="AP349" s="1">
        <f ca="1" t="shared" si="60"/>
        <v>5.04913185488774</v>
      </c>
      <c r="AQ349" s="1">
        <f ca="1" t="shared" si="61"/>
        <v>60.5895822586528</v>
      </c>
      <c r="AR349" s="1">
        <f ca="1" t="shared" si="62"/>
        <v>0</v>
      </c>
      <c r="AS349" s="1">
        <f ca="1" t="shared" si="63"/>
        <v>0</v>
      </c>
      <c r="AU349" s="1">
        <f t="shared" si="90"/>
        <v>59</v>
      </c>
      <c r="AV349" s="1">
        <f ca="1" t="shared" si="64"/>
        <v>0.18166687077482</v>
      </c>
      <c r="AW349" s="1">
        <f ca="1" t="shared" si="65"/>
        <v>57.7191871514416</v>
      </c>
      <c r="AX349" s="1">
        <f ca="1" t="shared" si="66"/>
        <v>0.725529917642459</v>
      </c>
      <c r="AY349" s="1">
        <f ca="1" t="shared" si="67"/>
        <v>5.19183024921646</v>
      </c>
      <c r="AZ349" s="1">
        <f ca="1" t="shared" si="68"/>
        <v>67.493793239814</v>
      </c>
      <c r="BA349" s="1">
        <f ca="1" t="shared" si="69"/>
        <v>0</v>
      </c>
      <c r="BB349" s="1">
        <f ca="1" t="shared" si="70"/>
        <v>0</v>
      </c>
      <c r="BD349" s="1">
        <f t="shared" si="91"/>
        <v>59</v>
      </c>
      <c r="BE349" s="1">
        <f ca="1" t="shared" si="71"/>
        <v>0.646635008594096</v>
      </c>
      <c r="BF349" s="1">
        <f ca="1" t="shared" si="72"/>
        <v>69.1158373329147</v>
      </c>
      <c r="BG349" s="1">
        <f ca="1" t="shared" si="73"/>
        <v>0.863700845583332</v>
      </c>
      <c r="BH349" s="1">
        <f ca="1" t="shared" si="74"/>
        <v>5.3026251267736</v>
      </c>
      <c r="BI349" s="1">
        <f ca="1" t="shared" si="75"/>
        <v>74.2367517748304</v>
      </c>
      <c r="BJ349" s="1">
        <f ca="1" t="shared" si="76"/>
        <v>0</v>
      </c>
      <c r="BK349" s="1">
        <f ca="1" t="shared" si="77"/>
        <v>0</v>
      </c>
      <c r="BM349" s="1">
        <f t="shared" si="92"/>
        <v>59</v>
      </c>
      <c r="BN349" s="1">
        <f ca="1" t="shared" si="78"/>
        <v>0.902505911096029</v>
      </c>
      <c r="BO349" s="1">
        <f ca="1" t="shared" si="79"/>
        <v>75.0508770957604</v>
      </c>
      <c r="BP349" s="1">
        <f ca="1" t="shared" si="80"/>
        <v>0.855089127333402</v>
      </c>
      <c r="BQ349" s="1">
        <f ca="1" t="shared" si="81"/>
        <v>5.35002429670546</v>
      </c>
      <c r="BR349" s="1">
        <f ca="1" t="shared" si="82"/>
        <v>80.2503644505819</v>
      </c>
      <c r="BS349" s="1">
        <f ca="1" t="shared" si="83"/>
        <v>0</v>
      </c>
      <c r="BT349" s="1">
        <f ca="1" t="shared" si="84"/>
        <v>0</v>
      </c>
    </row>
    <row r="350" spans="2:72">
      <c r="B350" s="1">
        <f t="shared" si="85"/>
        <v>60</v>
      </c>
      <c r="C350" s="1">
        <f ca="1" t="shared" si="29"/>
        <v>0.483939293113794</v>
      </c>
      <c r="D350" s="1">
        <f ca="1" t="shared" si="30"/>
        <v>63.6855516628372</v>
      </c>
      <c r="E350" s="1">
        <f ca="1" t="shared" si="31"/>
        <v>0.805613696169866</v>
      </c>
      <c r="F350" s="1">
        <f ca="1" t="shared" si="32"/>
        <v>5.34953693313175</v>
      </c>
      <c r="G350" s="1">
        <f ca="1" t="shared" si="33"/>
        <v>42.796295465054</v>
      </c>
      <c r="H350" s="1">
        <f ca="1" t="shared" si="34"/>
        <v>20.8892561977832</v>
      </c>
      <c r="I350" s="1">
        <f ca="1" t="shared" si="35"/>
        <v>2088.92561977832</v>
      </c>
      <c r="K350" s="1">
        <f t="shared" si="86"/>
        <v>60</v>
      </c>
      <c r="L350" s="1">
        <f ca="1" t="shared" si="36"/>
        <v>0.716196716766871</v>
      </c>
      <c r="M350" s="1">
        <f ca="1" t="shared" si="37"/>
        <v>68.9693660939769</v>
      </c>
      <c r="N350" s="1">
        <f ca="1" t="shared" si="38"/>
        <v>0.358887538510041</v>
      </c>
      <c r="O350" s="1">
        <f ca="1" t="shared" si="39"/>
        <v>4.89481769111391</v>
      </c>
      <c r="P350" s="1">
        <f ca="1" t="shared" si="40"/>
        <v>44.0533592200252</v>
      </c>
      <c r="Q350" s="1">
        <f ca="1" t="shared" si="41"/>
        <v>24.9160068739517</v>
      </c>
      <c r="R350" s="1">
        <f ca="1" t="shared" si="42"/>
        <v>2491.60068739517</v>
      </c>
      <c r="T350" s="1">
        <f t="shared" si="87"/>
        <v>60</v>
      </c>
      <c r="U350" s="1">
        <f ca="1" t="shared" si="43"/>
        <v>0.510720386391725</v>
      </c>
      <c r="V350" s="1">
        <f ca="1" t="shared" si="44"/>
        <v>63.8846638993613</v>
      </c>
      <c r="W350" s="1">
        <f ca="1" t="shared" si="45"/>
        <v>0.0746596154038686</v>
      </c>
      <c r="X350" s="1">
        <f ca="1" t="shared" si="46"/>
        <v>4.07690781743313</v>
      </c>
      <c r="Y350" s="1">
        <f ca="1" t="shared" si="47"/>
        <v>40.7690781743312</v>
      </c>
      <c r="Z350" s="1">
        <f ca="1" t="shared" si="48"/>
        <v>23.1155857250301</v>
      </c>
      <c r="AA350" s="1">
        <f ca="1" t="shared" si="49"/>
        <v>2311.55857250301</v>
      </c>
      <c r="AC350" s="1">
        <f t="shared" si="88"/>
        <v>60</v>
      </c>
      <c r="AD350" s="1">
        <f ca="1" t="shared" si="50"/>
        <v>0.484982437973826</v>
      </c>
      <c r="AE350" s="1">
        <f ca="1" t="shared" si="51"/>
        <v>61.5561719912767</v>
      </c>
      <c r="AF350" s="1">
        <f ca="1" t="shared" si="52"/>
        <v>0.38073411810666</v>
      </c>
      <c r="AG350" s="1">
        <f ca="1" t="shared" si="53"/>
        <v>4.75347014497919</v>
      </c>
      <c r="AH350" s="1">
        <f ca="1" t="shared" si="54"/>
        <v>52.2881715947711</v>
      </c>
      <c r="AI350" s="1">
        <f ca="1" t="shared" si="55"/>
        <v>9.26800039650562</v>
      </c>
      <c r="AJ350" s="1">
        <f ca="1" t="shared" si="56"/>
        <v>926.800039650562</v>
      </c>
      <c r="AL350" s="1">
        <f t="shared" si="89"/>
        <v>60</v>
      </c>
      <c r="AM350" s="1">
        <f ca="1" t="shared" si="57"/>
        <v>0.46125061206243</v>
      </c>
      <c r="AN350" s="1">
        <f ca="1" t="shared" si="58"/>
        <v>62.4041131071649</v>
      </c>
      <c r="AO350" s="1">
        <f ca="1" t="shared" si="59"/>
        <v>0.934903576208371</v>
      </c>
      <c r="AP350" s="1">
        <f ca="1" t="shared" si="60"/>
        <v>5.7936665250672</v>
      </c>
      <c r="AQ350" s="1">
        <f ca="1" t="shared" si="61"/>
        <v>69.5239983008063</v>
      </c>
      <c r="AR350" s="1">
        <f ca="1" t="shared" si="62"/>
        <v>0</v>
      </c>
      <c r="AS350" s="1">
        <f ca="1" t="shared" si="63"/>
        <v>0</v>
      </c>
      <c r="AU350" s="1">
        <f t="shared" si="90"/>
        <v>60</v>
      </c>
      <c r="AV350" s="1">
        <f ca="1" t="shared" si="64"/>
        <v>0.0377854352073086</v>
      </c>
      <c r="AW350" s="1">
        <f ca="1" t="shared" si="65"/>
        <v>50.2060734500767</v>
      </c>
      <c r="AX350" s="1">
        <f ca="1" t="shared" si="66"/>
        <v>0.802782407524117</v>
      </c>
      <c r="AY350" s="1">
        <f ca="1" t="shared" si="67"/>
        <v>5.4634286482476</v>
      </c>
      <c r="AZ350" s="1">
        <f ca="1" t="shared" si="68"/>
        <v>71.0245724272187</v>
      </c>
      <c r="BA350" s="1">
        <f ca="1" t="shared" si="69"/>
        <v>0</v>
      </c>
      <c r="BB350" s="1">
        <f ca="1" t="shared" si="70"/>
        <v>0</v>
      </c>
      <c r="BD350" s="1">
        <f t="shared" si="91"/>
        <v>60</v>
      </c>
      <c r="BE350" s="1">
        <f ca="1" t="shared" si="71"/>
        <v>0.78102135856479</v>
      </c>
      <c r="BF350" s="1">
        <f ca="1" t="shared" si="72"/>
        <v>68.0839854907749</v>
      </c>
      <c r="BG350" s="1">
        <f ca="1" t="shared" si="73"/>
        <v>0.105229396003282</v>
      </c>
      <c r="BH350" s="1">
        <f ca="1" t="shared" si="74"/>
        <v>4.39921331672396</v>
      </c>
      <c r="BI350" s="1">
        <f ca="1" t="shared" si="75"/>
        <v>61.5889864341354</v>
      </c>
      <c r="BJ350" s="1">
        <f ca="1" t="shared" si="76"/>
        <v>6.49499905663954</v>
      </c>
      <c r="BK350" s="1">
        <f ca="1" t="shared" si="77"/>
        <v>649.499905663954</v>
      </c>
      <c r="BM350" s="1">
        <f t="shared" si="92"/>
        <v>60</v>
      </c>
      <c r="BN350" s="1">
        <f ca="1" t="shared" si="78"/>
        <v>0.335536198052079</v>
      </c>
      <c r="BO350" s="1">
        <f ca="1" t="shared" si="79"/>
        <v>63.5697902455825</v>
      </c>
      <c r="BP350" s="1">
        <f ca="1" t="shared" si="80"/>
        <v>0.300571165136305</v>
      </c>
      <c r="BQ350" s="1">
        <f ca="1" t="shared" si="81"/>
        <v>4.8445059920511</v>
      </c>
      <c r="BR350" s="1">
        <f ca="1" t="shared" si="82"/>
        <v>72.6675898807665</v>
      </c>
      <c r="BS350" s="1">
        <f ca="1" t="shared" si="83"/>
        <v>0</v>
      </c>
      <c r="BT350" s="1">
        <f ca="1" t="shared" si="84"/>
        <v>0</v>
      </c>
    </row>
    <row r="351" spans="2:72">
      <c r="B351" s="1">
        <f t="shared" si="85"/>
        <v>61</v>
      </c>
      <c r="C351" s="1">
        <f ca="1" t="shared" si="29"/>
        <v>0.496976857930715</v>
      </c>
      <c r="D351" s="1">
        <f ca="1" t="shared" si="30"/>
        <v>60.3574716931288</v>
      </c>
      <c r="E351" s="1">
        <f ca="1" t="shared" si="31"/>
        <v>0.862259864277843</v>
      </c>
      <c r="F351" s="1">
        <f ca="1" t="shared" si="32"/>
        <v>5.29072597125385</v>
      </c>
      <c r="G351" s="1">
        <f ca="1" t="shared" si="33"/>
        <v>42.3258077700308</v>
      </c>
      <c r="H351" s="1">
        <f ca="1" t="shared" si="34"/>
        <v>18.031663923098</v>
      </c>
      <c r="I351" s="1">
        <f ca="1" t="shared" si="35"/>
        <v>1803.1663923098</v>
      </c>
      <c r="K351" s="1">
        <f t="shared" si="86"/>
        <v>61</v>
      </c>
      <c r="L351" s="1">
        <f ca="1" t="shared" si="36"/>
        <v>0.397762526667548</v>
      </c>
      <c r="M351" s="1">
        <f ca="1" t="shared" si="37"/>
        <v>61.9634811705943</v>
      </c>
      <c r="N351" s="1">
        <f ca="1" t="shared" si="38"/>
        <v>0.941919971041015</v>
      </c>
      <c r="O351" s="1">
        <f ca="1" t="shared" si="39"/>
        <v>5.72431771450842</v>
      </c>
      <c r="P351" s="1">
        <f ca="1" t="shared" si="40"/>
        <v>51.5188594305758</v>
      </c>
      <c r="Q351" s="1">
        <f ca="1" t="shared" si="41"/>
        <v>10.4446217400185</v>
      </c>
      <c r="R351" s="1">
        <f ca="1" t="shared" si="42"/>
        <v>1044.46217400185</v>
      </c>
      <c r="T351" s="1">
        <f t="shared" si="87"/>
        <v>61</v>
      </c>
      <c r="U351" s="1">
        <f ca="1" t="shared" si="43"/>
        <v>0.925800831129355</v>
      </c>
      <c r="V351" s="1">
        <f ca="1" t="shared" si="44"/>
        <v>78.1595068943182</v>
      </c>
      <c r="W351" s="1">
        <f ca="1" t="shared" si="45"/>
        <v>0.445050829937069</v>
      </c>
      <c r="X351" s="1">
        <f ca="1" t="shared" si="46"/>
        <v>4.9764960276566</v>
      </c>
      <c r="Y351" s="1">
        <f ca="1" t="shared" si="47"/>
        <v>49.764960276566</v>
      </c>
      <c r="Z351" s="1">
        <f ca="1" t="shared" si="48"/>
        <v>28.3945466177522</v>
      </c>
      <c r="AA351" s="1">
        <f ca="1" t="shared" si="49"/>
        <v>2839.45466177522</v>
      </c>
      <c r="AC351" s="1">
        <f t="shared" si="88"/>
        <v>61</v>
      </c>
      <c r="AD351" s="1">
        <f ca="1" t="shared" si="50"/>
        <v>0.645240009960325</v>
      </c>
      <c r="AE351" s="1">
        <f ca="1" t="shared" si="51"/>
        <v>66.457278616785</v>
      </c>
      <c r="AF351" s="1">
        <f ca="1" t="shared" si="52"/>
        <v>0.772553662377974</v>
      </c>
      <c r="AG351" s="1">
        <f ca="1" t="shared" si="53"/>
        <v>5.17861172972474</v>
      </c>
      <c r="AH351" s="1">
        <f ca="1" t="shared" si="54"/>
        <v>56.9647290269721</v>
      </c>
      <c r="AI351" s="1">
        <f ca="1" t="shared" si="55"/>
        <v>9.49254958981292</v>
      </c>
      <c r="AJ351" s="1">
        <f ca="1" t="shared" si="56"/>
        <v>949.254958981292</v>
      </c>
      <c r="AL351" s="1">
        <f t="shared" si="89"/>
        <v>61</v>
      </c>
      <c r="AM351" s="1">
        <f ca="1" t="shared" si="57"/>
        <v>0.449242427003321</v>
      </c>
      <c r="AN351" s="1">
        <f ca="1" t="shared" si="58"/>
        <v>62.1503610072574</v>
      </c>
      <c r="AO351" s="1">
        <f ca="1" t="shared" si="59"/>
        <v>0.61218901290788</v>
      </c>
      <c r="AP351" s="1">
        <f ca="1" t="shared" si="60"/>
        <v>4.68873360516054</v>
      </c>
      <c r="AQ351" s="1">
        <f ca="1" t="shared" si="61"/>
        <v>56.2648032619264</v>
      </c>
      <c r="AR351" s="1">
        <f ca="1" t="shared" si="62"/>
        <v>5.88555774533098</v>
      </c>
      <c r="AS351" s="1">
        <f ca="1" t="shared" si="63"/>
        <v>588.555774533098</v>
      </c>
      <c r="AU351" s="1">
        <f t="shared" si="90"/>
        <v>61</v>
      </c>
      <c r="AV351" s="1">
        <f ca="1" t="shared" si="64"/>
        <v>0.19817925671447</v>
      </c>
      <c r="AW351" s="1">
        <f ca="1" t="shared" si="65"/>
        <v>59.8018799874147</v>
      </c>
      <c r="AX351" s="1">
        <f ca="1" t="shared" si="66"/>
        <v>0.6760960589936</v>
      </c>
      <c r="AY351" s="1">
        <f ca="1" t="shared" si="67"/>
        <v>4.58117101470173</v>
      </c>
      <c r="AZ351" s="1">
        <f ca="1" t="shared" si="68"/>
        <v>59.5552231911224</v>
      </c>
      <c r="BA351" s="1">
        <f ca="1" t="shared" si="69"/>
        <v>0.24665679629225</v>
      </c>
      <c r="BB351" s="1">
        <f ca="1" t="shared" si="70"/>
        <v>24.665679629225</v>
      </c>
      <c r="BD351" s="1">
        <f t="shared" si="91"/>
        <v>61</v>
      </c>
      <c r="BE351" s="1">
        <f ca="1" t="shared" si="71"/>
        <v>0.0476510483845631</v>
      </c>
      <c r="BF351" s="1">
        <f ca="1" t="shared" si="72"/>
        <v>50.7722374711306</v>
      </c>
      <c r="BG351" s="1">
        <f ca="1" t="shared" si="73"/>
        <v>0.834705168957478</v>
      </c>
      <c r="BH351" s="1">
        <f ca="1" t="shared" si="74"/>
        <v>5.38164638952876</v>
      </c>
      <c r="BI351" s="1">
        <f ca="1" t="shared" si="75"/>
        <v>75.3430494534026</v>
      </c>
      <c r="BJ351" s="1">
        <f ca="1" t="shared" si="76"/>
        <v>0</v>
      </c>
      <c r="BK351" s="1">
        <f ca="1" t="shared" si="77"/>
        <v>0</v>
      </c>
      <c r="BM351" s="1">
        <f t="shared" si="92"/>
        <v>61</v>
      </c>
      <c r="BN351" s="1">
        <f ca="1" t="shared" si="78"/>
        <v>0.207121640933832</v>
      </c>
      <c r="BO351" s="1">
        <f ca="1" t="shared" si="79"/>
        <v>56.4009613306259</v>
      </c>
      <c r="BP351" s="1">
        <f ca="1" t="shared" si="80"/>
        <v>0.44959224746173</v>
      </c>
      <c r="BQ351" s="1">
        <f ca="1" t="shared" si="81"/>
        <v>4.83075289179359</v>
      </c>
      <c r="BR351" s="1">
        <f ca="1" t="shared" si="82"/>
        <v>72.4612933769038</v>
      </c>
      <c r="BS351" s="1">
        <f ca="1" t="shared" si="83"/>
        <v>0</v>
      </c>
      <c r="BT351" s="1">
        <f ca="1" t="shared" si="84"/>
        <v>0</v>
      </c>
    </row>
    <row r="352" spans="2:72">
      <c r="B352" s="1">
        <f t="shared" si="85"/>
        <v>62</v>
      </c>
      <c r="C352" s="1">
        <f ca="1" t="shared" si="29"/>
        <v>0.267655815361236</v>
      </c>
      <c r="D352" s="1">
        <f ca="1" t="shared" si="30"/>
        <v>61.0054898617856</v>
      </c>
      <c r="E352" s="1">
        <f ca="1" t="shared" si="31"/>
        <v>0.495308110836345</v>
      </c>
      <c r="F352" s="1">
        <f ca="1" t="shared" si="32"/>
        <v>4.64287086473743</v>
      </c>
      <c r="G352" s="1">
        <f ca="1" t="shared" si="33"/>
        <v>37.1429669178995</v>
      </c>
      <c r="H352" s="1">
        <f ca="1" t="shared" si="34"/>
        <v>23.8625229438861</v>
      </c>
      <c r="I352" s="1">
        <f ca="1" t="shared" si="35"/>
        <v>2386.25229438861</v>
      </c>
      <c r="K352" s="1">
        <f t="shared" si="86"/>
        <v>62</v>
      </c>
      <c r="L352" s="1">
        <f ca="1" t="shared" si="36"/>
        <v>0.0153612797947915</v>
      </c>
      <c r="M352" s="1">
        <f ca="1" t="shared" si="37"/>
        <v>50.1192489325452</v>
      </c>
      <c r="N352" s="1">
        <f ca="1" t="shared" si="38"/>
        <v>0.274037029091835</v>
      </c>
      <c r="O352" s="1">
        <f ca="1" t="shared" si="39"/>
        <v>4.30605104434565</v>
      </c>
      <c r="P352" s="1">
        <f ca="1" t="shared" si="40"/>
        <v>38.7544593991108</v>
      </c>
      <c r="Q352" s="1">
        <f ca="1" t="shared" si="41"/>
        <v>11.3647895334344</v>
      </c>
      <c r="R352" s="1">
        <f ca="1" t="shared" si="42"/>
        <v>1136.47895334344</v>
      </c>
      <c r="T352" s="1">
        <f t="shared" si="87"/>
        <v>62</v>
      </c>
      <c r="U352" s="1">
        <f ca="1" t="shared" si="43"/>
        <v>0.39850376904805</v>
      </c>
      <c r="V352" s="1">
        <f ca="1" t="shared" si="44"/>
        <v>61.2224043866007</v>
      </c>
      <c r="W352" s="1">
        <f ca="1" t="shared" si="45"/>
        <v>0.656246493860951</v>
      </c>
      <c r="X352" s="1">
        <f ca="1" t="shared" si="46"/>
        <v>4.85525837855955</v>
      </c>
      <c r="Y352" s="1">
        <f ca="1" t="shared" si="47"/>
        <v>48.5525837855955</v>
      </c>
      <c r="Z352" s="1">
        <f ca="1" t="shared" si="48"/>
        <v>12.6698206010052</v>
      </c>
      <c r="AA352" s="1">
        <f ca="1" t="shared" si="49"/>
        <v>1266.98206010052</v>
      </c>
      <c r="AC352" s="1">
        <f t="shared" si="88"/>
        <v>62</v>
      </c>
      <c r="AD352" s="1">
        <f ca="1" t="shared" si="50"/>
        <v>0.676394317391648</v>
      </c>
      <c r="AE352" s="1">
        <f ca="1" t="shared" si="51"/>
        <v>66.6555661067429</v>
      </c>
      <c r="AF352" s="1">
        <f ca="1" t="shared" si="52"/>
        <v>0.844131128622646</v>
      </c>
      <c r="AG352" s="1">
        <f ca="1" t="shared" si="53"/>
        <v>5.02469762047379</v>
      </c>
      <c r="AH352" s="1">
        <f ca="1" t="shared" si="54"/>
        <v>55.2716738252117</v>
      </c>
      <c r="AI352" s="1">
        <f ca="1" t="shared" si="55"/>
        <v>11.3838922815312</v>
      </c>
      <c r="AJ352" s="1">
        <f ca="1" t="shared" si="56"/>
        <v>1138.38922815312</v>
      </c>
      <c r="AL352" s="1">
        <f t="shared" si="89"/>
        <v>62</v>
      </c>
      <c r="AM352" s="1">
        <f ca="1" t="shared" si="57"/>
        <v>0.743958488272199</v>
      </c>
      <c r="AN352" s="1">
        <f ca="1" t="shared" si="58"/>
        <v>69.8546266636224</v>
      </c>
      <c r="AO352" s="1">
        <f ca="1" t="shared" si="59"/>
        <v>0.324546313114004</v>
      </c>
      <c r="AP352" s="1">
        <f ca="1" t="shared" si="60"/>
        <v>4.97077077601089</v>
      </c>
      <c r="AQ352" s="1">
        <f ca="1" t="shared" si="61"/>
        <v>59.6492493121307</v>
      </c>
      <c r="AR352" s="1">
        <f ca="1" t="shared" si="62"/>
        <v>10.2053773514917</v>
      </c>
      <c r="AS352" s="1">
        <f ca="1" t="shared" si="63"/>
        <v>1020.53773514917</v>
      </c>
      <c r="AU352" s="1">
        <f t="shared" si="90"/>
        <v>62</v>
      </c>
      <c r="AV352" s="1">
        <f ca="1" t="shared" si="64"/>
        <v>0.280189980847712</v>
      </c>
      <c r="AW352" s="1">
        <f ca="1" t="shared" si="65"/>
        <v>61.2782493994315</v>
      </c>
      <c r="AX352" s="1">
        <f ca="1" t="shared" si="66"/>
        <v>0.658388292102466</v>
      </c>
      <c r="AY352" s="1">
        <f ca="1" t="shared" si="67"/>
        <v>4.63114519537983</v>
      </c>
      <c r="AZ352" s="1">
        <f ca="1" t="shared" si="68"/>
        <v>60.2048875399378</v>
      </c>
      <c r="BA352" s="1">
        <f ca="1" t="shared" si="69"/>
        <v>1.07336185949367</v>
      </c>
      <c r="BB352" s="1">
        <f ca="1" t="shared" si="70"/>
        <v>107.336185949367</v>
      </c>
      <c r="BD352" s="1">
        <f t="shared" si="91"/>
        <v>62</v>
      </c>
      <c r="BE352" s="1">
        <f ca="1" t="shared" si="71"/>
        <v>0.803336279843519</v>
      </c>
      <c r="BF352" s="1">
        <f ca="1" t="shared" si="72"/>
        <v>69.2995807775314</v>
      </c>
      <c r="BG352" s="1">
        <f ca="1" t="shared" si="73"/>
        <v>0.304933538060652</v>
      </c>
      <c r="BH352" s="1">
        <f ca="1" t="shared" si="74"/>
        <v>4.67021502921468</v>
      </c>
      <c r="BI352" s="1">
        <f ca="1" t="shared" si="75"/>
        <v>65.3830104090055</v>
      </c>
      <c r="BJ352" s="1">
        <f ca="1" t="shared" si="76"/>
        <v>3.91657036852587</v>
      </c>
      <c r="BK352" s="1">
        <f ca="1" t="shared" si="77"/>
        <v>391.657036852587</v>
      </c>
      <c r="BM352" s="1">
        <f t="shared" si="92"/>
        <v>62</v>
      </c>
      <c r="BN352" s="1">
        <f ca="1" t="shared" si="78"/>
        <v>0.488454140245268</v>
      </c>
      <c r="BO352" s="1">
        <f ca="1" t="shared" si="79"/>
        <v>60.9322125482993</v>
      </c>
      <c r="BP352" s="1">
        <f ca="1" t="shared" si="80"/>
        <v>0.841993910564083</v>
      </c>
      <c r="BQ352" s="1">
        <f ca="1" t="shared" si="81"/>
        <v>5.31080630681614</v>
      </c>
      <c r="BR352" s="1">
        <f ca="1" t="shared" si="82"/>
        <v>79.6620946022421</v>
      </c>
      <c r="BS352" s="1">
        <f ca="1" t="shared" si="83"/>
        <v>0</v>
      </c>
      <c r="BT352" s="1">
        <f ca="1" t="shared" si="84"/>
        <v>0</v>
      </c>
    </row>
    <row r="353" spans="2:72">
      <c r="B353" s="1">
        <f t="shared" si="85"/>
        <v>63</v>
      </c>
      <c r="C353" s="1">
        <f ca="1" t="shared" si="29"/>
        <v>0.697888140331183</v>
      </c>
      <c r="D353" s="1">
        <f ca="1" t="shared" si="30"/>
        <v>66.115418583213</v>
      </c>
      <c r="E353" s="1">
        <f ca="1" t="shared" si="31"/>
        <v>0.919948472335242</v>
      </c>
      <c r="F353" s="1">
        <f ca="1" t="shared" si="32"/>
        <v>5.88752496905871</v>
      </c>
      <c r="G353" s="1">
        <f ca="1" t="shared" si="33"/>
        <v>47.1001997524697</v>
      </c>
      <c r="H353" s="1">
        <f ca="1" t="shared" si="34"/>
        <v>19.0152188307433</v>
      </c>
      <c r="I353" s="1">
        <f ca="1" t="shared" si="35"/>
        <v>1901.52188307433</v>
      </c>
      <c r="K353" s="1">
        <f t="shared" si="86"/>
        <v>63</v>
      </c>
      <c r="L353" s="1">
        <f ca="1" t="shared" si="36"/>
        <v>0.961955140237798</v>
      </c>
      <c r="M353" s="1">
        <f ca="1" t="shared" si="37"/>
        <v>78.627625280493</v>
      </c>
      <c r="N353" s="1">
        <f ca="1" t="shared" si="38"/>
        <v>0.520904862696861</v>
      </c>
      <c r="O353" s="1">
        <f ca="1" t="shared" si="39"/>
        <v>4.64240737594643</v>
      </c>
      <c r="P353" s="1">
        <f ca="1" t="shared" si="40"/>
        <v>41.7816663835179</v>
      </c>
      <c r="Q353" s="1">
        <f ca="1" t="shared" si="41"/>
        <v>36.8459588969751</v>
      </c>
      <c r="R353" s="1">
        <f ca="1" t="shared" si="42"/>
        <v>3684.59588969751</v>
      </c>
      <c r="T353" s="1">
        <f t="shared" si="87"/>
        <v>63</v>
      </c>
      <c r="U353" s="1">
        <f ca="1" t="shared" si="43"/>
        <v>0.995172605904044</v>
      </c>
      <c r="V353" s="1">
        <f ca="1" t="shared" si="44"/>
        <v>84.5463181263796</v>
      </c>
      <c r="W353" s="1">
        <f ca="1" t="shared" si="45"/>
        <v>0.360303592642073</v>
      </c>
      <c r="X353" s="1">
        <f ca="1" t="shared" si="46"/>
        <v>4.78197005382447</v>
      </c>
      <c r="Y353" s="1">
        <f ca="1" t="shared" si="47"/>
        <v>47.8197005382447</v>
      </c>
      <c r="Z353" s="1">
        <f ca="1" t="shared" si="48"/>
        <v>36.7266175881349</v>
      </c>
      <c r="AA353" s="1">
        <f ca="1" t="shared" si="49"/>
        <v>3672.66175881349</v>
      </c>
      <c r="AC353" s="1">
        <f t="shared" si="88"/>
        <v>63</v>
      </c>
      <c r="AD353" s="1">
        <f ca="1" t="shared" si="50"/>
        <v>0.770102714131725</v>
      </c>
      <c r="AE353" s="1">
        <f ca="1" t="shared" si="51"/>
        <v>66.3616353566785</v>
      </c>
      <c r="AF353" s="1">
        <f ca="1" t="shared" si="52"/>
        <v>0.762668257544981</v>
      </c>
      <c r="AG353" s="1">
        <f ca="1" t="shared" si="53"/>
        <v>5.44772458624312</v>
      </c>
      <c r="AH353" s="1">
        <f ca="1" t="shared" si="54"/>
        <v>59.9249704486743</v>
      </c>
      <c r="AI353" s="1">
        <f ca="1" t="shared" si="55"/>
        <v>6.43666490800423</v>
      </c>
      <c r="AJ353" s="1">
        <f ca="1" t="shared" si="56"/>
        <v>643.666490800423</v>
      </c>
      <c r="AL353" s="1">
        <f t="shared" si="89"/>
        <v>63</v>
      </c>
      <c r="AM353" s="1">
        <f ca="1" t="shared" si="57"/>
        <v>0.945603258724303</v>
      </c>
      <c r="AN353" s="1">
        <f ca="1" t="shared" si="58"/>
        <v>77.8457918636041</v>
      </c>
      <c r="AO353" s="1">
        <f ca="1" t="shared" si="59"/>
        <v>0.215930085887508</v>
      </c>
      <c r="AP353" s="1">
        <f ca="1" t="shared" si="60"/>
        <v>4.45168095338807</v>
      </c>
      <c r="AQ353" s="1">
        <f ca="1" t="shared" si="61"/>
        <v>53.4201714406569</v>
      </c>
      <c r="AR353" s="1">
        <f ca="1" t="shared" si="62"/>
        <v>24.4256204229472</v>
      </c>
      <c r="AS353" s="1">
        <f ca="1" t="shared" si="63"/>
        <v>2442.56204229472</v>
      </c>
      <c r="AU353" s="1">
        <f t="shared" si="90"/>
        <v>63</v>
      </c>
      <c r="AV353" s="1">
        <f ca="1" t="shared" si="64"/>
        <v>0.617981077197135</v>
      </c>
      <c r="AW353" s="1">
        <f ca="1" t="shared" si="65"/>
        <v>69.9415805775376</v>
      </c>
      <c r="AX353" s="1">
        <f ca="1" t="shared" si="66"/>
        <v>0.610617090985835</v>
      </c>
      <c r="AY353" s="1">
        <f ca="1" t="shared" si="67"/>
        <v>4.9586602588702</v>
      </c>
      <c r="AZ353" s="1">
        <f ca="1" t="shared" si="68"/>
        <v>64.4625833653126</v>
      </c>
      <c r="BA353" s="1">
        <f ca="1" t="shared" si="69"/>
        <v>5.478997212225</v>
      </c>
      <c r="BB353" s="1">
        <f ca="1" t="shared" si="70"/>
        <v>547.8997212225</v>
      </c>
      <c r="BD353" s="1">
        <f t="shared" si="91"/>
        <v>63</v>
      </c>
      <c r="BE353" s="1">
        <f ca="1" t="shared" si="71"/>
        <v>0.341816730658417</v>
      </c>
      <c r="BF353" s="1">
        <f ca="1" t="shared" si="72"/>
        <v>64.0432688993303</v>
      </c>
      <c r="BG353" s="1">
        <f ca="1" t="shared" si="73"/>
        <v>0.991297785979623</v>
      </c>
      <c r="BH353" s="1">
        <f ca="1" t="shared" si="74"/>
        <v>5.7698160439397</v>
      </c>
      <c r="BI353" s="1">
        <f ca="1" t="shared" si="75"/>
        <v>80.7774246151558</v>
      </c>
      <c r="BJ353" s="1">
        <f ca="1" t="shared" si="76"/>
        <v>0</v>
      </c>
      <c r="BK353" s="1">
        <f ca="1" t="shared" si="77"/>
        <v>0</v>
      </c>
      <c r="BM353" s="1">
        <f t="shared" si="92"/>
        <v>63</v>
      </c>
      <c r="BN353" s="1">
        <f ca="1" t="shared" si="78"/>
        <v>0.762276525722162</v>
      </c>
      <c r="BO353" s="1">
        <f ca="1" t="shared" si="79"/>
        <v>69.0491768574822</v>
      </c>
      <c r="BP353" s="1">
        <f ca="1" t="shared" si="80"/>
        <v>0.79059766386547</v>
      </c>
      <c r="BQ353" s="1">
        <f ca="1" t="shared" si="81"/>
        <v>5.25660074527842</v>
      </c>
      <c r="BR353" s="1">
        <f ca="1" t="shared" si="82"/>
        <v>78.8490111791763</v>
      </c>
      <c r="BS353" s="1">
        <f ca="1" t="shared" si="83"/>
        <v>0</v>
      </c>
      <c r="BT353" s="1">
        <f ca="1" t="shared" si="84"/>
        <v>0</v>
      </c>
    </row>
    <row r="354" spans="2:72">
      <c r="B354" s="1">
        <f t="shared" si="85"/>
        <v>64</v>
      </c>
      <c r="C354" s="1">
        <f ca="1" t="shared" si="29"/>
        <v>0.659411264747635</v>
      </c>
      <c r="D354" s="1">
        <f ca="1" t="shared" si="30"/>
        <v>69.2754669405345</v>
      </c>
      <c r="E354" s="1">
        <f ca="1" t="shared" si="31"/>
        <v>0.769761196268635</v>
      </c>
      <c r="F354" s="1">
        <f ca="1" t="shared" si="32"/>
        <v>5.11505125743737</v>
      </c>
      <c r="G354" s="1">
        <f ca="1" t="shared" si="33"/>
        <v>40.920410059499</v>
      </c>
      <c r="H354" s="1">
        <f ca="1" t="shared" si="34"/>
        <v>28.3550568810355</v>
      </c>
      <c r="I354" s="1">
        <f ca="1" t="shared" si="35"/>
        <v>2835.50568810355</v>
      </c>
      <c r="K354" s="1">
        <f t="shared" si="86"/>
        <v>64</v>
      </c>
      <c r="L354" s="1">
        <f ca="1" t="shared" si="36"/>
        <v>0.139977198830157</v>
      </c>
      <c r="M354" s="1">
        <f ca="1" t="shared" si="37"/>
        <v>55.0433493854974</v>
      </c>
      <c r="N354" s="1">
        <f ca="1" t="shared" si="38"/>
        <v>0.12700059808664</v>
      </c>
      <c r="O354" s="1">
        <f ca="1" t="shared" si="39"/>
        <v>4.16381630083246</v>
      </c>
      <c r="P354" s="1">
        <f ca="1" t="shared" si="40"/>
        <v>37.4743467074921</v>
      </c>
      <c r="Q354" s="1">
        <f ca="1" t="shared" si="41"/>
        <v>17.5690026780053</v>
      </c>
      <c r="R354" s="1">
        <f ca="1" t="shared" si="42"/>
        <v>1756.90026780053</v>
      </c>
      <c r="T354" s="1">
        <f t="shared" si="87"/>
        <v>64</v>
      </c>
      <c r="U354" s="1">
        <f ca="1" t="shared" si="43"/>
        <v>0.219440434464363</v>
      </c>
      <c r="V354" s="1">
        <f ca="1" t="shared" si="44"/>
        <v>56.3738909388523</v>
      </c>
      <c r="W354" s="1">
        <f ca="1" t="shared" si="45"/>
        <v>0.661286327474806</v>
      </c>
      <c r="X354" s="1">
        <f ca="1" t="shared" si="46"/>
        <v>4.58209056425601</v>
      </c>
      <c r="Y354" s="1">
        <f ca="1" t="shared" si="47"/>
        <v>45.8209056425601</v>
      </c>
      <c r="Z354" s="1">
        <f ca="1" t="shared" si="48"/>
        <v>10.5529852962922</v>
      </c>
      <c r="AA354" s="1">
        <f ca="1" t="shared" si="49"/>
        <v>1055.29852962922</v>
      </c>
      <c r="AC354" s="1">
        <f t="shared" si="88"/>
        <v>64</v>
      </c>
      <c r="AD354" s="1">
        <f ca="1" t="shared" si="50"/>
        <v>0.926187069895503</v>
      </c>
      <c r="AE354" s="1">
        <f ca="1" t="shared" si="51"/>
        <v>78.9617239649768</v>
      </c>
      <c r="AF354" s="1">
        <f ca="1" t="shared" si="52"/>
        <v>0.843047922514232</v>
      </c>
      <c r="AG354" s="1">
        <f ca="1" t="shared" si="53"/>
        <v>5.32781485578997</v>
      </c>
      <c r="AH354" s="1">
        <f ca="1" t="shared" si="54"/>
        <v>58.6059634136896</v>
      </c>
      <c r="AI354" s="1">
        <f ca="1" t="shared" si="55"/>
        <v>20.3557605512872</v>
      </c>
      <c r="AJ354" s="1">
        <f ca="1" t="shared" si="56"/>
        <v>2035.57605512872</v>
      </c>
      <c r="AL354" s="1">
        <f t="shared" si="89"/>
        <v>64</v>
      </c>
      <c r="AM354" s="1">
        <f ca="1" t="shared" si="57"/>
        <v>0.79227007834558</v>
      </c>
      <c r="AN354" s="1">
        <f ca="1" t="shared" si="58"/>
        <v>68.6324905748729</v>
      </c>
      <c r="AO354" s="1">
        <f ca="1" t="shared" si="59"/>
        <v>0.522295820327783</v>
      </c>
      <c r="AP354" s="1">
        <f ca="1" t="shared" si="60"/>
        <v>4.9995329813947</v>
      </c>
      <c r="AQ354" s="1">
        <f ca="1" t="shared" si="61"/>
        <v>59.9943957767363</v>
      </c>
      <c r="AR354" s="1">
        <f ca="1" t="shared" si="62"/>
        <v>8.63809479813657</v>
      </c>
      <c r="AS354" s="1">
        <f ca="1" t="shared" si="63"/>
        <v>863.809479813657</v>
      </c>
      <c r="AU354" s="1">
        <f t="shared" si="90"/>
        <v>64</v>
      </c>
      <c r="AV354" s="1">
        <f ca="1" t="shared" si="64"/>
        <v>0.987015575512907</v>
      </c>
      <c r="AW354" s="1">
        <f ca="1" t="shared" si="65"/>
        <v>82.6196236415033</v>
      </c>
      <c r="AX354" s="1">
        <f ca="1" t="shared" si="66"/>
        <v>0.248515634294507</v>
      </c>
      <c r="AY354" s="1">
        <f ca="1" t="shared" si="67"/>
        <v>4.40586446551611</v>
      </c>
      <c r="AZ354" s="1">
        <f ca="1" t="shared" si="68"/>
        <v>57.2762380517094</v>
      </c>
      <c r="BA354" s="1">
        <f ca="1" t="shared" si="69"/>
        <v>25.3433855897939</v>
      </c>
      <c r="BB354" s="1">
        <f ca="1" t="shared" si="70"/>
        <v>2534.33855897939</v>
      </c>
      <c r="BD354" s="1">
        <f t="shared" si="91"/>
        <v>64</v>
      </c>
      <c r="BE354" s="1">
        <f ca="1" t="shared" si="71"/>
        <v>0.852339077594227</v>
      </c>
      <c r="BF354" s="1">
        <f ca="1" t="shared" si="72"/>
        <v>65.0287987008998</v>
      </c>
      <c r="BG354" s="1">
        <f ca="1" t="shared" si="73"/>
        <v>0.753079415927134</v>
      </c>
      <c r="BH354" s="1">
        <f ca="1" t="shared" si="74"/>
        <v>5.02263359192888</v>
      </c>
      <c r="BI354" s="1">
        <f ca="1" t="shared" si="75"/>
        <v>70.3168702870044</v>
      </c>
      <c r="BJ354" s="1">
        <f ca="1" t="shared" si="76"/>
        <v>0</v>
      </c>
      <c r="BK354" s="1">
        <f ca="1" t="shared" si="77"/>
        <v>0</v>
      </c>
      <c r="BM354" s="1">
        <f t="shared" si="92"/>
        <v>64</v>
      </c>
      <c r="BN354" s="1">
        <f ca="1" t="shared" si="78"/>
        <v>0.756469573647311</v>
      </c>
      <c r="BO354" s="1">
        <f ca="1" t="shared" si="79"/>
        <v>67.464790002096</v>
      </c>
      <c r="BP354" s="1">
        <f ca="1" t="shared" si="80"/>
        <v>0.840189826814677</v>
      </c>
      <c r="BQ354" s="1">
        <f ca="1" t="shared" si="81"/>
        <v>5.3811427298718</v>
      </c>
      <c r="BR354" s="1">
        <f ca="1" t="shared" si="82"/>
        <v>80.7171409480771</v>
      </c>
      <c r="BS354" s="1">
        <f ca="1" t="shared" si="83"/>
        <v>0</v>
      </c>
      <c r="BT354" s="1">
        <f ca="1" t="shared" si="84"/>
        <v>0</v>
      </c>
    </row>
    <row r="355" spans="2:72">
      <c r="B355" s="1">
        <f t="shared" si="85"/>
        <v>65</v>
      </c>
      <c r="C355" s="1">
        <f ca="1" t="shared" ref="C355:C418" si="93">RAND()</f>
        <v>0.238308027391411</v>
      </c>
      <c r="D355" s="1">
        <f ca="1" t="shared" ref="D355:D418" si="94">VLOOKUP(C355,$F$7:$H$12,2,TRUE())+(RAND()*(VLOOKUP(C355,$F$7:$H$12,3,TRUE())-VLOOKUP(C355,$F$7:$H$12,2,TRUE())))</f>
        <v>56.4043036155638</v>
      </c>
      <c r="E355" s="1">
        <f ca="1" t="shared" ref="E355:E418" si="95">RAND()</f>
        <v>0.482496311563544</v>
      </c>
      <c r="F355" s="1">
        <f ca="1" t="shared" ref="F355:F418" si="96">VLOOKUP(E355,$K$7:$M$10,2,TRUE())+(RAND()*(VLOOKUP(E355,$K$7:$M$10,3,TRUE())-VLOOKUP(E355,$K$7:$M$10,2,TRUE())))</f>
        <v>4.87965445074751</v>
      </c>
      <c r="G355" s="1">
        <f ca="1" t="shared" ref="G355:G418" si="97">F355*8</f>
        <v>39.0372356059801</v>
      </c>
      <c r="H355" s="1">
        <f ca="1" t="shared" ref="H355:H418" si="98">MAX(D355-G355,0)</f>
        <v>17.3670680095838</v>
      </c>
      <c r="I355" s="1">
        <f ca="1" t="shared" ref="I355:I418" si="99">H355*100</f>
        <v>1736.70680095838</v>
      </c>
      <c r="K355" s="1">
        <f t="shared" si="86"/>
        <v>65</v>
      </c>
      <c r="L355" s="1">
        <f ca="1" t="shared" ref="L355:L418" si="100">RAND()</f>
        <v>0.949971713883089</v>
      </c>
      <c r="M355" s="1">
        <f ca="1" t="shared" ref="M355:M418" si="101">VLOOKUP(L355,$F$7:$H$12,2,TRUE())+(RAND()*(VLOOKUP(L355,$F$7:$H$12,3,TRUE())-VLOOKUP(L355,$F$7:$H$12,2,TRUE())))</f>
        <v>76.9035511485495</v>
      </c>
      <c r="N355" s="1">
        <f ca="1" t="shared" ref="N355:N418" si="102">RAND()</f>
        <v>0.949686303784639</v>
      </c>
      <c r="O355" s="1">
        <f ca="1" t="shared" ref="O355:O418" si="103">VLOOKUP(N355,$K$7:$M$10,2,TRUE())+(RAND()*(VLOOKUP(N355,$K$7:$M$10,3,TRUE())-VLOOKUP(N355,$K$7:$M$10,2,TRUE())))</f>
        <v>5.59053623864359</v>
      </c>
      <c r="P355" s="1">
        <f ca="1" t="shared" ref="P355:P418" si="104">O355*9</f>
        <v>50.3148261477923</v>
      </c>
      <c r="Q355" s="1">
        <f ca="1" t="shared" ref="Q355:Q418" si="105">MAX(M355-P355,0)</f>
        <v>26.5887250007572</v>
      </c>
      <c r="R355" s="1">
        <f ca="1" t="shared" ref="R355:R418" si="106">Q355*100</f>
        <v>2658.87250007572</v>
      </c>
      <c r="T355" s="1">
        <f t="shared" si="87"/>
        <v>65</v>
      </c>
      <c r="U355" s="1">
        <f ca="1" t="shared" ref="U355:U418" si="107">RAND()</f>
        <v>0.602815282864622</v>
      </c>
      <c r="V355" s="1">
        <f ca="1" t="shared" ref="V355:V418" si="108">VLOOKUP(U355,$F$7:$H$12,2,TRUE())+(RAND()*(VLOOKUP(U355,$F$7:$H$12,3,TRUE())-VLOOKUP(U355,$F$7:$H$12,2,TRUE())))</f>
        <v>69.245632424339</v>
      </c>
      <c r="W355" s="1">
        <f ca="1" t="shared" ref="W355:W418" si="109">RAND()</f>
        <v>0.632312418691978</v>
      </c>
      <c r="X355" s="1">
        <f ca="1" t="shared" ref="X355:X418" si="110">VLOOKUP(W355,$K$7:$M$10,2,TRUE())+(RAND()*(VLOOKUP(W355,$K$7:$M$10,3,TRUE())-VLOOKUP(W355,$K$7:$M$10,2,TRUE())))</f>
        <v>4.62907016302046</v>
      </c>
      <c r="Y355" s="1">
        <f ca="1" t="shared" ref="Y355:Y418" si="111">X355*10</f>
        <v>46.2907016302046</v>
      </c>
      <c r="Z355" s="1">
        <f ca="1" t="shared" ref="Z355:Z418" si="112">MAX(V355-Y355,0)</f>
        <v>22.9549307941345</v>
      </c>
      <c r="AA355" s="1">
        <f ca="1" t="shared" ref="AA355:AA418" si="113">Z355*100</f>
        <v>2295.49307941345</v>
      </c>
      <c r="AC355" s="1">
        <f t="shared" si="88"/>
        <v>65</v>
      </c>
      <c r="AD355" s="1">
        <f ca="1" t="shared" ref="AD355:AD418" si="114">RAND()</f>
        <v>0.416283499786192</v>
      </c>
      <c r="AE355" s="1">
        <f ca="1" t="shared" ref="AE355:AE418" si="115">VLOOKUP(AD355,$F$7:$H$12,2,TRUE())+(RAND()*(VLOOKUP(AD355,$F$7:$H$12,3,TRUE())-VLOOKUP(AD355,$F$7:$H$12,2,TRUE())))</f>
        <v>62.7385862930468</v>
      </c>
      <c r="AF355" s="1">
        <f ca="1" t="shared" ref="AF355:AF418" si="116">RAND()</f>
        <v>0.259878876727395</v>
      </c>
      <c r="AG355" s="1">
        <f ca="1" t="shared" ref="AG355:AG418" si="117">VLOOKUP(AF355,$K$7:$M$10,2,TRUE())+(RAND()*(VLOOKUP(AF355,$K$7:$M$10,3,TRUE())-VLOOKUP(AF355,$K$7:$M$10,2,TRUE())))</f>
        <v>4.00133700366543</v>
      </c>
      <c r="AH355" s="1">
        <f ca="1" t="shared" ref="AH355:AH418" si="118">AG355*11</f>
        <v>44.0147070403197</v>
      </c>
      <c r="AI355" s="1">
        <f ca="1" t="shared" ref="AI355:AI418" si="119">MAX(AE355-AH355,0)</f>
        <v>18.7238792527271</v>
      </c>
      <c r="AJ355" s="1">
        <f ca="1" t="shared" ref="AJ355:AJ418" si="120">AI355*100</f>
        <v>1872.38792527271</v>
      </c>
      <c r="AL355" s="1">
        <f t="shared" si="89"/>
        <v>65</v>
      </c>
      <c r="AM355" s="1">
        <f ca="1" t="shared" ref="AM355:AM418" si="121">RAND()</f>
        <v>0.485006056225627</v>
      </c>
      <c r="AN355" s="1">
        <f ca="1" t="shared" ref="AN355:AN418" si="122">VLOOKUP(AM355,$F$7:$H$12,2,TRUE())+(RAND()*(VLOOKUP(AM355,$F$7:$H$12,3,TRUE())-VLOOKUP(AM355,$F$7:$H$12,2,TRUE())))</f>
        <v>64.6921767729398</v>
      </c>
      <c r="AO355" s="1">
        <f ca="1" t="shared" ref="AO355:AO418" si="123">RAND()</f>
        <v>0.00205742270564535</v>
      </c>
      <c r="AP355" s="1">
        <f ca="1" t="shared" ref="AP355:AP418" si="124">VLOOKUP(AO355,$K$7:$M$10,2,TRUE())+(RAND()*(VLOOKUP(AO355,$K$7:$M$10,3,TRUE())-VLOOKUP(AO355,$K$7:$M$10,2,TRUE())))</f>
        <v>4.06382570106033</v>
      </c>
      <c r="AQ355" s="1">
        <f ca="1" t="shared" ref="AQ355:AQ418" si="125">AP355*12</f>
        <v>48.765908412724</v>
      </c>
      <c r="AR355" s="1">
        <f ca="1" t="shared" ref="AR355:AR418" si="126">MAX(AN355-AQ355,0)</f>
        <v>15.9262683602158</v>
      </c>
      <c r="AS355" s="1">
        <f ca="1" t="shared" ref="AS355:AS418" si="127">AR355*100</f>
        <v>1592.62683602158</v>
      </c>
      <c r="AU355" s="1">
        <f t="shared" si="90"/>
        <v>65</v>
      </c>
      <c r="AV355" s="1">
        <f ca="1" t="shared" ref="AV355:AV418" si="128">RAND()</f>
        <v>0.670649236651947</v>
      </c>
      <c r="AW355" s="1">
        <f ca="1" t="shared" ref="AW355:AW418" si="129">VLOOKUP(AV355,$F$7:$H$12,2,TRUE())+(RAND()*(VLOOKUP(AV355,$F$7:$H$12,3,TRUE())-VLOOKUP(AV355,$F$7:$H$12,2,TRUE())))</f>
        <v>65.18955313332</v>
      </c>
      <c r="AX355" s="1">
        <f ca="1" t="shared" ref="AX355:AX418" si="130">RAND()</f>
        <v>0.516640076199344</v>
      </c>
      <c r="AY355" s="1">
        <f ca="1" t="shared" ref="AY355:AY418" si="131">VLOOKUP(AX355,$K$7:$M$10,2,TRUE())+(RAND()*(VLOOKUP(AX355,$K$7:$M$10,3,TRUE())-VLOOKUP(AX355,$K$7:$M$10,2,TRUE())))</f>
        <v>4.9834636288479</v>
      </c>
      <c r="AZ355" s="1">
        <f ca="1" t="shared" ref="AZ355:AZ418" si="132">AY355*13</f>
        <v>64.7850271750227</v>
      </c>
      <c r="BA355" s="1">
        <f ca="1" t="shared" ref="BA355:BA418" si="133">MAX(AW355-AZ355,0)</f>
        <v>0.404525958297327</v>
      </c>
      <c r="BB355" s="1">
        <f ca="1" t="shared" ref="BB355:BB418" si="134">BA355*100</f>
        <v>40.4525958297327</v>
      </c>
      <c r="BD355" s="1">
        <f t="shared" si="91"/>
        <v>65</v>
      </c>
      <c r="BE355" s="1">
        <f ca="1" t="shared" ref="BE355:BE418" si="135">RAND()</f>
        <v>0.709649343057764</v>
      </c>
      <c r="BF355" s="1">
        <f ca="1" t="shared" ref="BF355:BF418" si="136">VLOOKUP(BE355,$F$7:$H$12,2,TRUE())+(RAND()*(VLOOKUP(BE355,$F$7:$H$12,3,TRUE())-VLOOKUP(BE355,$F$7:$H$12,2,TRUE())))</f>
        <v>69.5722777931499</v>
      </c>
      <c r="BG355" s="1">
        <f ca="1" t="shared" ref="BG355:BG418" si="137">RAND()</f>
        <v>0.656574163359511</v>
      </c>
      <c r="BH355" s="1">
        <f ca="1" t="shared" ref="BH355:BH418" si="138">VLOOKUP(BG355,$K$7:$M$10,2,TRUE())+(RAND()*(VLOOKUP(BG355,$K$7:$M$10,3,TRUE())-VLOOKUP(BG355,$K$7:$M$10,2,TRUE())))</f>
        <v>4.82259401122967</v>
      </c>
      <c r="BI355" s="1">
        <f ca="1" t="shared" ref="BI355:BI418" si="139">BH355*14</f>
        <v>67.5163161572153</v>
      </c>
      <c r="BJ355" s="1">
        <f ca="1" t="shared" ref="BJ355:BJ418" si="140">MAX(BF355-BI355,0)</f>
        <v>2.05596163593462</v>
      </c>
      <c r="BK355" s="1">
        <f ca="1" t="shared" ref="BK355:BK418" si="141">BJ355*100</f>
        <v>205.596163593462</v>
      </c>
      <c r="BM355" s="1">
        <f t="shared" si="92"/>
        <v>65</v>
      </c>
      <c r="BN355" s="1">
        <f ca="1" t="shared" ref="BN355:BN418" si="142">RAND()</f>
        <v>0.466564191145523</v>
      </c>
      <c r="BO355" s="1">
        <f ca="1" t="shared" ref="BO355:BO418" si="143">VLOOKUP(BN355,$F$7:$H$12,2,TRUE())+(RAND()*(VLOOKUP(BN355,$F$7:$H$12,3,TRUE())-VLOOKUP(BN355,$F$7:$H$12,2,TRUE())))</f>
        <v>62.3340737711178</v>
      </c>
      <c r="BP355" s="1">
        <f ca="1" t="shared" ref="BP355:BP418" si="144">RAND()</f>
        <v>0.657170187937583</v>
      </c>
      <c r="BQ355" s="1">
        <f ca="1" t="shared" ref="BQ355:BQ418" si="145">VLOOKUP(BP355,$K$7:$M$10,2,TRUE())+(RAND()*(VLOOKUP(BP355,$K$7:$M$10,3,TRUE())-VLOOKUP(BP355,$K$7:$M$10,2,TRUE())))</f>
        <v>4.76296933009362</v>
      </c>
      <c r="BR355" s="1">
        <f ca="1" t="shared" ref="BR355:BR418" si="146">BQ355*15</f>
        <v>71.4445399514043</v>
      </c>
      <c r="BS355" s="1">
        <f ca="1" t="shared" ref="BS355:BS418" si="147">MAX(BO355-BR355,0)</f>
        <v>0</v>
      </c>
      <c r="BT355" s="1">
        <f ca="1" t="shared" ref="BT355:BT418" si="148">BS355*100</f>
        <v>0</v>
      </c>
    </row>
    <row r="356" spans="2:72">
      <c r="B356" s="1">
        <f t="shared" ref="B356:B419" si="149">B355+1</f>
        <v>66</v>
      </c>
      <c r="C356" s="1">
        <f ca="1" t="shared" si="93"/>
        <v>0.664588395617631</v>
      </c>
      <c r="D356" s="1">
        <f ca="1" t="shared" si="94"/>
        <v>66.622638537859</v>
      </c>
      <c r="E356" s="1">
        <f ca="1" t="shared" si="95"/>
        <v>0.334469393021193</v>
      </c>
      <c r="F356" s="1">
        <f ca="1" t="shared" si="96"/>
        <v>4.95734586632039</v>
      </c>
      <c r="G356" s="1">
        <f ca="1" t="shared" si="97"/>
        <v>39.6587669305631</v>
      </c>
      <c r="H356" s="1">
        <f ca="1" t="shared" si="98"/>
        <v>26.9638716072959</v>
      </c>
      <c r="I356" s="1">
        <f ca="1" t="shared" si="99"/>
        <v>2696.38716072959</v>
      </c>
      <c r="K356" s="1">
        <f t="shared" ref="K356:K419" si="150">K355+1</f>
        <v>66</v>
      </c>
      <c r="L356" s="1">
        <f ca="1" t="shared" si="100"/>
        <v>0.418536090819603</v>
      </c>
      <c r="M356" s="1">
        <f ca="1" t="shared" si="101"/>
        <v>61.7337090584631</v>
      </c>
      <c r="N356" s="1">
        <f ca="1" t="shared" si="102"/>
        <v>0.482447903885264</v>
      </c>
      <c r="O356" s="1">
        <f ca="1" t="shared" si="103"/>
        <v>4.75246308602318</v>
      </c>
      <c r="P356" s="1">
        <f ca="1" t="shared" si="104"/>
        <v>42.7721677742086</v>
      </c>
      <c r="Q356" s="1">
        <f ca="1" t="shared" si="105"/>
        <v>18.9615412842545</v>
      </c>
      <c r="R356" s="1">
        <f ca="1" t="shared" si="106"/>
        <v>1896.15412842545</v>
      </c>
      <c r="T356" s="1">
        <f t="shared" ref="T356:T419" si="151">T355+1</f>
        <v>66</v>
      </c>
      <c r="U356" s="1">
        <f ca="1" t="shared" si="107"/>
        <v>0.999666016012134</v>
      </c>
      <c r="V356" s="1">
        <f ca="1" t="shared" si="108"/>
        <v>80.5465641403434</v>
      </c>
      <c r="W356" s="1">
        <f ca="1" t="shared" si="109"/>
        <v>0.643213578279888</v>
      </c>
      <c r="X356" s="1">
        <f ca="1" t="shared" si="110"/>
        <v>4.86826679321911</v>
      </c>
      <c r="Y356" s="1">
        <f ca="1" t="shared" si="111"/>
        <v>48.6826679321911</v>
      </c>
      <c r="Z356" s="1">
        <f ca="1" t="shared" si="112"/>
        <v>31.8638962081523</v>
      </c>
      <c r="AA356" s="1">
        <f ca="1" t="shared" si="113"/>
        <v>3186.38962081523</v>
      </c>
      <c r="AC356" s="1">
        <f t="shared" ref="AC356:AC419" si="152">AC355+1</f>
        <v>66</v>
      </c>
      <c r="AD356" s="1">
        <f ca="1" t="shared" si="114"/>
        <v>0.556561506809935</v>
      </c>
      <c r="AE356" s="1">
        <f ca="1" t="shared" si="115"/>
        <v>68.1638048323414</v>
      </c>
      <c r="AF356" s="1">
        <f ca="1" t="shared" si="116"/>
        <v>0.425441765584055</v>
      </c>
      <c r="AG356" s="1">
        <f ca="1" t="shared" si="117"/>
        <v>4.71507609007288</v>
      </c>
      <c r="AH356" s="1">
        <f ca="1" t="shared" si="118"/>
        <v>51.8658369908017</v>
      </c>
      <c r="AI356" s="1">
        <f ca="1" t="shared" si="119"/>
        <v>16.2979678415397</v>
      </c>
      <c r="AJ356" s="1">
        <f ca="1" t="shared" si="120"/>
        <v>1629.79678415397</v>
      </c>
      <c r="AL356" s="1">
        <f t="shared" ref="AL356:AL419" si="153">AL355+1</f>
        <v>66</v>
      </c>
      <c r="AM356" s="1">
        <f ca="1" t="shared" si="121"/>
        <v>0.0612548332442435</v>
      </c>
      <c r="AN356" s="1">
        <f ca="1" t="shared" si="122"/>
        <v>51.1243881794585</v>
      </c>
      <c r="AO356" s="1">
        <f ca="1" t="shared" si="123"/>
        <v>0.461584330928276</v>
      </c>
      <c r="AP356" s="1">
        <f ca="1" t="shared" si="124"/>
        <v>4.75242238118614</v>
      </c>
      <c r="AQ356" s="1">
        <f ca="1" t="shared" si="125"/>
        <v>57.0290685742336</v>
      </c>
      <c r="AR356" s="1">
        <f ca="1" t="shared" si="126"/>
        <v>0</v>
      </c>
      <c r="AS356" s="1">
        <f ca="1" t="shared" si="127"/>
        <v>0</v>
      </c>
      <c r="AU356" s="1">
        <f t="shared" ref="AU356:AU419" si="154">AU355+1</f>
        <v>66</v>
      </c>
      <c r="AV356" s="1">
        <f ca="1" t="shared" si="128"/>
        <v>0.941985510658111</v>
      </c>
      <c r="AW356" s="1">
        <f ca="1" t="shared" si="129"/>
        <v>76.0641671389261</v>
      </c>
      <c r="AX356" s="1">
        <f ca="1" t="shared" si="130"/>
        <v>0.000253613338352832</v>
      </c>
      <c r="AY356" s="1">
        <f ca="1" t="shared" si="131"/>
        <v>4.37233887546552</v>
      </c>
      <c r="AZ356" s="1">
        <f ca="1" t="shared" si="132"/>
        <v>56.8404053810517</v>
      </c>
      <c r="BA356" s="1">
        <f ca="1" t="shared" si="133"/>
        <v>19.2237617578744</v>
      </c>
      <c r="BB356" s="1">
        <f ca="1" t="shared" si="134"/>
        <v>1922.37617578744</v>
      </c>
      <c r="BD356" s="1">
        <f t="shared" ref="BD356:BD419" si="155">BD355+1</f>
        <v>66</v>
      </c>
      <c r="BE356" s="1">
        <f ca="1" t="shared" si="135"/>
        <v>0.628176506765431</v>
      </c>
      <c r="BF356" s="1">
        <f ca="1" t="shared" si="136"/>
        <v>65.108193533902</v>
      </c>
      <c r="BG356" s="1">
        <f ca="1" t="shared" si="137"/>
        <v>0.876415588898113</v>
      </c>
      <c r="BH356" s="1">
        <f ca="1" t="shared" si="138"/>
        <v>5.45932524496635</v>
      </c>
      <c r="BI356" s="1">
        <f ca="1" t="shared" si="139"/>
        <v>76.4305534295289</v>
      </c>
      <c r="BJ356" s="1">
        <f ca="1" t="shared" si="140"/>
        <v>0</v>
      </c>
      <c r="BK356" s="1">
        <f ca="1" t="shared" si="141"/>
        <v>0</v>
      </c>
      <c r="BM356" s="1">
        <f t="shared" ref="BM356:BM419" si="156">BM355+1</f>
        <v>66</v>
      </c>
      <c r="BN356" s="1">
        <f ca="1" t="shared" si="142"/>
        <v>0.138203352111033</v>
      </c>
      <c r="BO356" s="1">
        <f ca="1" t="shared" si="143"/>
        <v>55.7861282119112</v>
      </c>
      <c r="BP356" s="1">
        <f ca="1" t="shared" si="144"/>
        <v>0.0457856580357707</v>
      </c>
      <c r="BQ356" s="1">
        <f ca="1" t="shared" si="145"/>
        <v>4.03290817627412</v>
      </c>
      <c r="BR356" s="1">
        <f ca="1" t="shared" si="146"/>
        <v>60.4936226441117</v>
      </c>
      <c r="BS356" s="1">
        <f ca="1" t="shared" si="147"/>
        <v>0</v>
      </c>
      <c r="BT356" s="1">
        <f ca="1" t="shared" si="148"/>
        <v>0</v>
      </c>
    </row>
    <row r="357" spans="2:72">
      <c r="B357" s="1">
        <f t="shared" si="149"/>
        <v>67</v>
      </c>
      <c r="C357" s="1">
        <f ca="1" t="shared" si="93"/>
        <v>0.950041775224947</v>
      </c>
      <c r="D357" s="1">
        <f ca="1" t="shared" si="94"/>
        <v>77.3977711957007</v>
      </c>
      <c r="E357" s="1">
        <f ca="1" t="shared" si="95"/>
        <v>0.167245247099715</v>
      </c>
      <c r="F357" s="1">
        <f ca="1" t="shared" si="96"/>
        <v>4.00877179852351</v>
      </c>
      <c r="G357" s="1">
        <f ca="1" t="shared" si="97"/>
        <v>32.0701743881881</v>
      </c>
      <c r="H357" s="1">
        <f ca="1" t="shared" si="98"/>
        <v>45.3275968075126</v>
      </c>
      <c r="I357" s="1">
        <f ca="1" t="shared" si="99"/>
        <v>4532.75968075126</v>
      </c>
      <c r="K357" s="1">
        <f t="shared" si="150"/>
        <v>67</v>
      </c>
      <c r="L357" s="1">
        <f ca="1" t="shared" si="100"/>
        <v>0.0772806896892519</v>
      </c>
      <c r="M357" s="1">
        <f ca="1" t="shared" si="101"/>
        <v>54.599670486038</v>
      </c>
      <c r="N357" s="1">
        <f ca="1" t="shared" si="102"/>
        <v>0.7430727786931</v>
      </c>
      <c r="O357" s="1">
        <f ca="1" t="shared" si="103"/>
        <v>5.48828412929178</v>
      </c>
      <c r="P357" s="1">
        <f ca="1" t="shared" si="104"/>
        <v>49.394557163626</v>
      </c>
      <c r="Q357" s="1">
        <f ca="1" t="shared" si="105"/>
        <v>5.20511332241198</v>
      </c>
      <c r="R357" s="1">
        <f ca="1" t="shared" si="106"/>
        <v>520.511332241198</v>
      </c>
      <c r="T357" s="1">
        <f t="shared" si="151"/>
        <v>67</v>
      </c>
      <c r="U357" s="1">
        <f ca="1" t="shared" si="107"/>
        <v>0.192890260927472</v>
      </c>
      <c r="V357" s="1">
        <f ca="1" t="shared" si="108"/>
        <v>57.2808043605479</v>
      </c>
      <c r="W357" s="1">
        <f ca="1" t="shared" si="109"/>
        <v>0.165422574525359</v>
      </c>
      <c r="X357" s="1">
        <f ca="1" t="shared" si="110"/>
        <v>4.23257994719298</v>
      </c>
      <c r="Y357" s="1">
        <f ca="1" t="shared" si="111"/>
        <v>42.3257994719298</v>
      </c>
      <c r="Z357" s="1">
        <f ca="1" t="shared" si="112"/>
        <v>14.9550048886181</v>
      </c>
      <c r="AA357" s="1">
        <f ca="1" t="shared" si="113"/>
        <v>1495.50048886181</v>
      </c>
      <c r="AC357" s="1">
        <f t="shared" si="152"/>
        <v>67</v>
      </c>
      <c r="AD357" s="1">
        <f ca="1" t="shared" si="114"/>
        <v>0.442901586510029</v>
      </c>
      <c r="AE357" s="1">
        <f ca="1" t="shared" si="115"/>
        <v>60.7134710827017</v>
      </c>
      <c r="AF357" s="1">
        <f ca="1" t="shared" si="116"/>
        <v>0.613058311726933</v>
      </c>
      <c r="AG357" s="1">
        <f ca="1" t="shared" si="117"/>
        <v>4.7282557443953</v>
      </c>
      <c r="AH357" s="1">
        <f ca="1" t="shared" si="118"/>
        <v>52.0108131883483</v>
      </c>
      <c r="AI357" s="1">
        <f ca="1" t="shared" si="119"/>
        <v>8.70265789435336</v>
      </c>
      <c r="AJ357" s="1">
        <f ca="1" t="shared" si="120"/>
        <v>870.265789435337</v>
      </c>
      <c r="AL357" s="1">
        <f t="shared" si="153"/>
        <v>67</v>
      </c>
      <c r="AM357" s="1">
        <f ca="1" t="shared" si="121"/>
        <v>0.262942356530715</v>
      </c>
      <c r="AN357" s="1">
        <f ca="1" t="shared" si="122"/>
        <v>63.2178701978854</v>
      </c>
      <c r="AO357" s="1">
        <f ca="1" t="shared" si="123"/>
        <v>0.320714815671091</v>
      </c>
      <c r="AP357" s="1">
        <f ca="1" t="shared" si="124"/>
        <v>4.57205543614151</v>
      </c>
      <c r="AQ357" s="1">
        <f ca="1" t="shared" si="125"/>
        <v>54.8646652336981</v>
      </c>
      <c r="AR357" s="1">
        <f ca="1" t="shared" si="126"/>
        <v>8.35320496418728</v>
      </c>
      <c r="AS357" s="1">
        <f ca="1" t="shared" si="127"/>
        <v>835.320496418728</v>
      </c>
      <c r="AU357" s="1">
        <f t="shared" si="154"/>
        <v>67</v>
      </c>
      <c r="AV357" s="1">
        <f ca="1" t="shared" si="128"/>
        <v>0.0984927487899843</v>
      </c>
      <c r="AW357" s="1">
        <f ca="1" t="shared" si="129"/>
        <v>53.9843332403732</v>
      </c>
      <c r="AX357" s="1">
        <f ca="1" t="shared" si="130"/>
        <v>0.119403785996729</v>
      </c>
      <c r="AY357" s="1">
        <f ca="1" t="shared" si="131"/>
        <v>4.41712241787524</v>
      </c>
      <c r="AZ357" s="1">
        <f ca="1" t="shared" si="132"/>
        <v>57.4225914323782</v>
      </c>
      <c r="BA357" s="1">
        <f ca="1" t="shared" si="133"/>
        <v>0</v>
      </c>
      <c r="BB357" s="1">
        <f ca="1" t="shared" si="134"/>
        <v>0</v>
      </c>
      <c r="BD357" s="1">
        <f t="shared" si="155"/>
        <v>67</v>
      </c>
      <c r="BE357" s="1">
        <f ca="1" t="shared" si="135"/>
        <v>0.0233488162030779</v>
      </c>
      <c r="BF357" s="1">
        <f ca="1" t="shared" si="136"/>
        <v>50.149157532759</v>
      </c>
      <c r="BG357" s="1">
        <f ca="1" t="shared" si="137"/>
        <v>0.501703563499408</v>
      </c>
      <c r="BH357" s="1">
        <f ca="1" t="shared" si="138"/>
        <v>4.90142995085158</v>
      </c>
      <c r="BI357" s="1">
        <f ca="1" t="shared" si="139"/>
        <v>68.6200193119221</v>
      </c>
      <c r="BJ357" s="1">
        <f ca="1" t="shared" si="140"/>
        <v>0</v>
      </c>
      <c r="BK357" s="1">
        <f ca="1" t="shared" si="141"/>
        <v>0</v>
      </c>
      <c r="BM357" s="1">
        <f t="shared" si="156"/>
        <v>67</v>
      </c>
      <c r="BN357" s="1">
        <f ca="1" t="shared" si="142"/>
        <v>0.733679064640087</v>
      </c>
      <c r="BO357" s="1">
        <f ca="1" t="shared" si="143"/>
        <v>69.4158672961312</v>
      </c>
      <c r="BP357" s="1">
        <f ca="1" t="shared" si="144"/>
        <v>0.913886523418461</v>
      </c>
      <c r="BQ357" s="1">
        <f ca="1" t="shared" si="145"/>
        <v>5.71704676852974</v>
      </c>
      <c r="BR357" s="1">
        <f ca="1" t="shared" si="146"/>
        <v>85.7557015279461</v>
      </c>
      <c r="BS357" s="1">
        <f ca="1" t="shared" si="147"/>
        <v>0</v>
      </c>
      <c r="BT357" s="1">
        <f ca="1" t="shared" si="148"/>
        <v>0</v>
      </c>
    </row>
    <row r="358" spans="2:72">
      <c r="B358" s="1">
        <f t="shared" si="149"/>
        <v>68</v>
      </c>
      <c r="C358" s="1">
        <f ca="1" t="shared" si="93"/>
        <v>0.317966923325996</v>
      </c>
      <c r="D358" s="1">
        <f ca="1" t="shared" si="94"/>
        <v>61.6658992604058</v>
      </c>
      <c r="E358" s="1">
        <f ca="1" t="shared" si="95"/>
        <v>0.275288610399502</v>
      </c>
      <c r="F358" s="1">
        <f ca="1" t="shared" si="96"/>
        <v>4.21933938787111</v>
      </c>
      <c r="G358" s="1">
        <f ca="1" t="shared" si="97"/>
        <v>33.7547151029689</v>
      </c>
      <c r="H358" s="1">
        <f ca="1" t="shared" si="98"/>
        <v>27.9111841574369</v>
      </c>
      <c r="I358" s="1">
        <f ca="1" t="shared" si="99"/>
        <v>2791.11841574369</v>
      </c>
      <c r="K358" s="1">
        <f t="shared" si="150"/>
        <v>68</v>
      </c>
      <c r="L358" s="1">
        <f ca="1" t="shared" si="100"/>
        <v>0.0523342031816194</v>
      </c>
      <c r="M358" s="1">
        <f ca="1" t="shared" si="101"/>
        <v>52.0320896789565</v>
      </c>
      <c r="N358" s="1">
        <f ca="1" t="shared" si="102"/>
        <v>0.9169897085223</v>
      </c>
      <c r="O358" s="1">
        <f ca="1" t="shared" si="103"/>
        <v>5.74469622059882</v>
      </c>
      <c r="P358" s="1">
        <f ca="1" t="shared" si="104"/>
        <v>51.7022659853894</v>
      </c>
      <c r="Q358" s="1">
        <f ca="1" t="shared" si="105"/>
        <v>0.329823693567157</v>
      </c>
      <c r="R358" s="1">
        <f ca="1" t="shared" si="106"/>
        <v>32.9823693567157</v>
      </c>
      <c r="T358" s="1">
        <f t="shared" si="151"/>
        <v>68</v>
      </c>
      <c r="U358" s="1">
        <f ca="1" t="shared" si="107"/>
        <v>0.346934087479217</v>
      </c>
      <c r="V358" s="1">
        <f ca="1" t="shared" si="108"/>
        <v>61.5194661618962</v>
      </c>
      <c r="W358" s="1">
        <f ca="1" t="shared" si="109"/>
        <v>0.249107963192377</v>
      </c>
      <c r="X358" s="1">
        <f ca="1" t="shared" si="110"/>
        <v>4.39795948320301</v>
      </c>
      <c r="Y358" s="1">
        <f ca="1" t="shared" si="111"/>
        <v>43.9795948320301</v>
      </c>
      <c r="Z358" s="1">
        <f ca="1" t="shared" si="112"/>
        <v>17.539871329866</v>
      </c>
      <c r="AA358" s="1">
        <f ca="1" t="shared" si="113"/>
        <v>1753.9871329866</v>
      </c>
      <c r="AC358" s="1">
        <f t="shared" si="152"/>
        <v>68</v>
      </c>
      <c r="AD358" s="1">
        <f ca="1" t="shared" si="114"/>
        <v>0.957051074356576</v>
      </c>
      <c r="AE358" s="1">
        <f ca="1" t="shared" si="115"/>
        <v>78.8134234538137</v>
      </c>
      <c r="AF358" s="1">
        <f ca="1" t="shared" si="116"/>
        <v>0.182142094794512</v>
      </c>
      <c r="AG358" s="1">
        <f ca="1" t="shared" si="117"/>
        <v>4.32085081523504</v>
      </c>
      <c r="AH358" s="1">
        <f ca="1" t="shared" si="118"/>
        <v>47.5293589675854</v>
      </c>
      <c r="AI358" s="1">
        <f ca="1" t="shared" si="119"/>
        <v>31.2840644862282</v>
      </c>
      <c r="AJ358" s="1">
        <f ca="1" t="shared" si="120"/>
        <v>3128.40644862282</v>
      </c>
      <c r="AL358" s="1">
        <f t="shared" si="153"/>
        <v>68</v>
      </c>
      <c r="AM358" s="1">
        <f ca="1" t="shared" si="121"/>
        <v>0.692921140515217</v>
      </c>
      <c r="AN358" s="1">
        <f ca="1" t="shared" si="122"/>
        <v>68.4589208677806</v>
      </c>
      <c r="AO358" s="1">
        <f ca="1" t="shared" si="123"/>
        <v>0.192360623163186</v>
      </c>
      <c r="AP358" s="1">
        <f ca="1" t="shared" si="124"/>
        <v>4.03211017973229</v>
      </c>
      <c r="AQ358" s="1">
        <f ca="1" t="shared" si="125"/>
        <v>48.3853221567875</v>
      </c>
      <c r="AR358" s="1">
        <f ca="1" t="shared" si="126"/>
        <v>20.0735987109931</v>
      </c>
      <c r="AS358" s="1">
        <f ca="1" t="shared" si="127"/>
        <v>2007.35987109931</v>
      </c>
      <c r="AU358" s="1">
        <f t="shared" si="154"/>
        <v>68</v>
      </c>
      <c r="AV358" s="1">
        <f ca="1" t="shared" si="128"/>
        <v>0.669947388431825</v>
      </c>
      <c r="AW358" s="1">
        <f ca="1" t="shared" si="129"/>
        <v>67.5101496686229</v>
      </c>
      <c r="AX358" s="1">
        <f ca="1" t="shared" si="130"/>
        <v>0.726416315138684</v>
      </c>
      <c r="AY358" s="1">
        <f ca="1" t="shared" si="131"/>
        <v>5.31186769512357</v>
      </c>
      <c r="AZ358" s="1">
        <f ca="1" t="shared" si="132"/>
        <v>69.0542800366064</v>
      </c>
      <c r="BA358" s="1">
        <f ca="1" t="shared" si="133"/>
        <v>0</v>
      </c>
      <c r="BB358" s="1">
        <f ca="1" t="shared" si="134"/>
        <v>0</v>
      </c>
      <c r="BD358" s="1">
        <f t="shared" si="155"/>
        <v>68</v>
      </c>
      <c r="BE358" s="1">
        <f ca="1" t="shared" si="135"/>
        <v>0.28763670837044</v>
      </c>
      <c r="BF358" s="1">
        <f ca="1" t="shared" si="136"/>
        <v>62.1900170991805</v>
      </c>
      <c r="BG358" s="1">
        <f ca="1" t="shared" si="137"/>
        <v>0.821265349659922</v>
      </c>
      <c r="BH358" s="1">
        <f ca="1" t="shared" si="138"/>
        <v>5.16406394289837</v>
      </c>
      <c r="BI358" s="1">
        <f ca="1" t="shared" si="139"/>
        <v>72.2968952005772</v>
      </c>
      <c r="BJ358" s="1">
        <f ca="1" t="shared" si="140"/>
        <v>0</v>
      </c>
      <c r="BK358" s="1">
        <f ca="1" t="shared" si="141"/>
        <v>0</v>
      </c>
      <c r="BM358" s="1">
        <f t="shared" si="156"/>
        <v>68</v>
      </c>
      <c r="BN358" s="1">
        <f ca="1" t="shared" si="142"/>
        <v>0.961971583676603</v>
      </c>
      <c r="BO358" s="1">
        <f ca="1" t="shared" si="143"/>
        <v>78.2730236991369</v>
      </c>
      <c r="BP358" s="1">
        <f ca="1" t="shared" si="144"/>
        <v>0.93791975029057</v>
      </c>
      <c r="BQ358" s="1">
        <f ca="1" t="shared" si="145"/>
        <v>5.80917896821388</v>
      </c>
      <c r="BR358" s="1">
        <f ca="1" t="shared" si="146"/>
        <v>87.1376845232083</v>
      </c>
      <c r="BS358" s="1">
        <f ca="1" t="shared" si="147"/>
        <v>0</v>
      </c>
      <c r="BT358" s="1">
        <f ca="1" t="shared" si="148"/>
        <v>0</v>
      </c>
    </row>
    <row r="359" spans="2:72">
      <c r="B359" s="1">
        <f t="shared" si="149"/>
        <v>69</v>
      </c>
      <c r="C359" s="1">
        <f ca="1" t="shared" si="93"/>
        <v>0.822756362397252</v>
      </c>
      <c r="D359" s="1">
        <f ca="1" t="shared" si="94"/>
        <v>66.9446069778356</v>
      </c>
      <c r="E359" s="1">
        <f ca="1" t="shared" si="95"/>
        <v>0.104927558168315</v>
      </c>
      <c r="F359" s="1">
        <f ca="1" t="shared" si="96"/>
        <v>4.13299205680183</v>
      </c>
      <c r="G359" s="1">
        <f ca="1" t="shared" si="97"/>
        <v>33.0639364544146</v>
      </c>
      <c r="H359" s="1">
        <f ca="1" t="shared" si="98"/>
        <v>33.880670523421</v>
      </c>
      <c r="I359" s="1">
        <f ca="1" t="shared" si="99"/>
        <v>3388.0670523421</v>
      </c>
      <c r="K359" s="1">
        <f t="shared" si="150"/>
        <v>69</v>
      </c>
      <c r="L359" s="1">
        <f ca="1" t="shared" si="100"/>
        <v>0.0138325467285985</v>
      </c>
      <c r="M359" s="1">
        <f ca="1" t="shared" si="101"/>
        <v>52.1991630821866</v>
      </c>
      <c r="N359" s="1">
        <f ca="1" t="shared" si="102"/>
        <v>0.811234831236263</v>
      </c>
      <c r="O359" s="1">
        <f ca="1" t="shared" si="103"/>
        <v>5.25793411888106</v>
      </c>
      <c r="P359" s="1">
        <f ca="1" t="shared" si="104"/>
        <v>47.3214070699296</v>
      </c>
      <c r="Q359" s="1">
        <f ca="1" t="shared" si="105"/>
        <v>4.87775601225707</v>
      </c>
      <c r="R359" s="1">
        <f ca="1" t="shared" si="106"/>
        <v>487.775601225707</v>
      </c>
      <c r="T359" s="1">
        <f t="shared" si="151"/>
        <v>69</v>
      </c>
      <c r="U359" s="1">
        <f ca="1" t="shared" si="107"/>
        <v>0.237987866243953</v>
      </c>
      <c r="V359" s="1">
        <f ca="1" t="shared" si="108"/>
        <v>58.9529579109814</v>
      </c>
      <c r="W359" s="1">
        <f ca="1" t="shared" si="109"/>
        <v>0.314578364030786</v>
      </c>
      <c r="X359" s="1">
        <f ca="1" t="shared" si="110"/>
        <v>4.93505278329877</v>
      </c>
      <c r="Y359" s="1">
        <f ca="1" t="shared" si="111"/>
        <v>49.3505278329877</v>
      </c>
      <c r="Z359" s="1">
        <f ca="1" t="shared" si="112"/>
        <v>9.60243007799364</v>
      </c>
      <c r="AA359" s="1">
        <f ca="1" t="shared" si="113"/>
        <v>960.243007799364</v>
      </c>
      <c r="AC359" s="1">
        <f t="shared" si="152"/>
        <v>69</v>
      </c>
      <c r="AD359" s="1">
        <f ca="1" t="shared" si="114"/>
        <v>0.151711375958143</v>
      </c>
      <c r="AE359" s="1">
        <f ca="1" t="shared" si="115"/>
        <v>59.2632920992697</v>
      </c>
      <c r="AF359" s="1">
        <f ca="1" t="shared" si="116"/>
        <v>0.344243928224568</v>
      </c>
      <c r="AG359" s="1">
        <f ca="1" t="shared" si="117"/>
        <v>4.52662022551607</v>
      </c>
      <c r="AH359" s="1">
        <f ca="1" t="shared" si="118"/>
        <v>49.7928224806768</v>
      </c>
      <c r="AI359" s="1">
        <f ca="1" t="shared" si="119"/>
        <v>9.47046961859295</v>
      </c>
      <c r="AJ359" s="1">
        <f ca="1" t="shared" si="120"/>
        <v>947.046961859295</v>
      </c>
      <c r="AL359" s="1">
        <f t="shared" si="153"/>
        <v>69</v>
      </c>
      <c r="AM359" s="1">
        <f ca="1" t="shared" si="121"/>
        <v>0.631326430016692</v>
      </c>
      <c r="AN359" s="1">
        <f ca="1" t="shared" si="122"/>
        <v>65.9573767013521</v>
      </c>
      <c r="AO359" s="1">
        <f ca="1" t="shared" si="123"/>
        <v>0.643568029230434</v>
      </c>
      <c r="AP359" s="1">
        <f ca="1" t="shared" si="124"/>
        <v>4.72472904526136</v>
      </c>
      <c r="AQ359" s="1">
        <f ca="1" t="shared" si="125"/>
        <v>56.6967485431363</v>
      </c>
      <c r="AR359" s="1">
        <f ca="1" t="shared" si="126"/>
        <v>9.26062815821584</v>
      </c>
      <c r="AS359" s="1">
        <f ca="1" t="shared" si="127"/>
        <v>926.062815821584</v>
      </c>
      <c r="AU359" s="1">
        <f t="shared" si="154"/>
        <v>69</v>
      </c>
      <c r="AV359" s="1">
        <f ca="1" t="shared" si="128"/>
        <v>0.367415132755937</v>
      </c>
      <c r="AW359" s="1">
        <f ca="1" t="shared" si="129"/>
        <v>64.578169250757</v>
      </c>
      <c r="AX359" s="1">
        <f ca="1" t="shared" si="130"/>
        <v>0.132726379193177</v>
      </c>
      <c r="AY359" s="1">
        <f ca="1" t="shared" si="131"/>
        <v>4.4226799108286</v>
      </c>
      <c r="AZ359" s="1">
        <f ca="1" t="shared" si="132"/>
        <v>57.4948388407718</v>
      </c>
      <c r="BA359" s="1">
        <f ca="1" t="shared" si="133"/>
        <v>7.08333040998515</v>
      </c>
      <c r="BB359" s="1">
        <f ca="1" t="shared" si="134"/>
        <v>708.333040998515</v>
      </c>
      <c r="BD359" s="1">
        <f t="shared" si="155"/>
        <v>69</v>
      </c>
      <c r="BE359" s="1">
        <f ca="1" t="shared" si="135"/>
        <v>0.328894201150245</v>
      </c>
      <c r="BF359" s="1">
        <f ca="1" t="shared" si="136"/>
        <v>62.3825453597972</v>
      </c>
      <c r="BG359" s="1">
        <f ca="1" t="shared" si="137"/>
        <v>0.831384180935376</v>
      </c>
      <c r="BH359" s="1">
        <f ca="1" t="shared" si="138"/>
        <v>5.30119351403704</v>
      </c>
      <c r="BI359" s="1">
        <f ca="1" t="shared" si="139"/>
        <v>74.2167091965185</v>
      </c>
      <c r="BJ359" s="1">
        <f ca="1" t="shared" si="140"/>
        <v>0</v>
      </c>
      <c r="BK359" s="1">
        <f ca="1" t="shared" si="141"/>
        <v>0</v>
      </c>
      <c r="BM359" s="1">
        <f t="shared" si="156"/>
        <v>69</v>
      </c>
      <c r="BN359" s="1">
        <f ca="1" t="shared" si="142"/>
        <v>0.754692341953871</v>
      </c>
      <c r="BO359" s="1">
        <f ca="1" t="shared" si="143"/>
        <v>66.4086757679035</v>
      </c>
      <c r="BP359" s="1">
        <f ca="1" t="shared" si="144"/>
        <v>0.513774220061417</v>
      </c>
      <c r="BQ359" s="1">
        <f ca="1" t="shared" si="145"/>
        <v>4.74189334686653</v>
      </c>
      <c r="BR359" s="1">
        <f ca="1" t="shared" si="146"/>
        <v>71.1284002029979</v>
      </c>
      <c r="BS359" s="1">
        <f ca="1" t="shared" si="147"/>
        <v>0</v>
      </c>
      <c r="BT359" s="1">
        <f ca="1" t="shared" si="148"/>
        <v>0</v>
      </c>
    </row>
    <row r="360" spans="2:72">
      <c r="B360" s="1">
        <f t="shared" si="149"/>
        <v>70</v>
      </c>
      <c r="C360" s="1">
        <f ca="1" t="shared" si="93"/>
        <v>0.499275431348733</v>
      </c>
      <c r="D360" s="1">
        <f ca="1" t="shared" si="94"/>
        <v>63.1992698345988</v>
      </c>
      <c r="E360" s="1">
        <f ca="1" t="shared" si="95"/>
        <v>0.970940890739037</v>
      </c>
      <c r="F360" s="1">
        <f ca="1" t="shared" si="96"/>
        <v>5.88868022093626</v>
      </c>
      <c r="G360" s="1">
        <f ca="1" t="shared" si="97"/>
        <v>47.10944176749</v>
      </c>
      <c r="H360" s="1">
        <f ca="1" t="shared" si="98"/>
        <v>16.0898280671088</v>
      </c>
      <c r="I360" s="1">
        <f ca="1" t="shared" si="99"/>
        <v>1608.98280671088</v>
      </c>
      <c r="K360" s="1">
        <f t="shared" si="150"/>
        <v>70</v>
      </c>
      <c r="L360" s="1">
        <f ca="1" t="shared" si="100"/>
        <v>0.742597974871728</v>
      </c>
      <c r="M360" s="1">
        <f ca="1" t="shared" si="101"/>
        <v>69.2152300229955</v>
      </c>
      <c r="N360" s="1">
        <f ca="1" t="shared" si="102"/>
        <v>0.755542145686505</v>
      </c>
      <c r="O360" s="1">
        <f ca="1" t="shared" si="103"/>
        <v>5.33628610327801</v>
      </c>
      <c r="P360" s="1">
        <f ca="1" t="shared" si="104"/>
        <v>48.0265749295021</v>
      </c>
      <c r="Q360" s="1">
        <f ca="1" t="shared" si="105"/>
        <v>21.1886550934933</v>
      </c>
      <c r="R360" s="1">
        <f ca="1" t="shared" si="106"/>
        <v>2118.86550934933</v>
      </c>
      <c r="T360" s="1">
        <f t="shared" si="151"/>
        <v>70</v>
      </c>
      <c r="U360" s="1">
        <f ca="1" t="shared" si="107"/>
        <v>0.788968315814089</v>
      </c>
      <c r="V360" s="1">
        <f ca="1" t="shared" si="108"/>
        <v>69.1091039101246</v>
      </c>
      <c r="W360" s="1">
        <f ca="1" t="shared" si="109"/>
        <v>0.780018445335472</v>
      </c>
      <c r="X360" s="1">
        <f ca="1" t="shared" si="110"/>
        <v>5.17449888137383</v>
      </c>
      <c r="Y360" s="1">
        <f ca="1" t="shared" si="111"/>
        <v>51.7449888137383</v>
      </c>
      <c r="Z360" s="1">
        <f ca="1" t="shared" si="112"/>
        <v>17.3641150963864</v>
      </c>
      <c r="AA360" s="1">
        <f ca="1" t="shared" si="113"/>
        <v>1736.41150963864</v>
      </c>
      <c r="AC360" s="1">
        <f t="shared" si="152"/>
        <v>70</v>
      </c>
      <c r="AD360" s="1">
        <f ca="1" t="shared" si="114"/>
        <v>0.224927208207978</v>
      </c>
      <c r="AE360" s="1">
        <f ca="1" t="shared" si="115"/>
        <v>58.5944944610177</v>
      </c>
      <c r="AF360" s="1">
        <f ca="1" t="shared" si="116"/>
        <v>0.253806005592933</v>
      </c>
      <c r="AG360" s="1">
        <f ca="1" t="shared" si="117"/>
        <v>4.16196327026836</v>
      </c>
      <c r="AH360" s="1">
        <f ca="1" t="shared" si="118"/>
        <v>45.7815959729519</v>
      </c>
      <c r="AI360" s="1">
        <f ca="1" t="shared" si="119"/>
        <v>12.8128984880658</v>
      </c>
      <c r="AJ360" s="1">
        <f ca="1" t="shared" si="120"/>
        <v>1281.28984880658</v>
      </c>
      <c r="AL360" s="1">
        <f t="shared" si="153"/>
        <v>70</v>
      </c>
      <c r="AM360" s="1">
        <f ca="1" t="shared" si="121"/>
        <v>0.14950415228584</v>
      </c>
      <c r="AN360" s="1">
        <f ca="1" t="shared" si="122"/>
        <v>56.9104999799434</v>
      </c>
      <c r="AO360" s="1">
        <f ca="1" t="shared" si="123"/>
        <v>0.252226442819624</v>
      </c>
      <c r="AP360" s="1">
        <f ca="1" t="shared" si="124"/>
        <v>4.2149594223034</v>
      </c>
      <c r="AQ360" s="1">
        <f ca="1" t="shared" si="125"/>
        <v>50.5795130676408</v>
      </c>
      <c r="AR360" s="1">
        <f ca="1" t="shared" si="126"/>
        <v>6.33098691230261</v>
      </c>
      <c r="AS360" s="1">
        <f ca="1" t="shared" si="127"/>
        <v>633.098691230261</v>
      </c>
      <c r="AU360" s="1">
        <f t="shared" si="154"/>
        <v>70</v>
      </c>
      <c r="AV360" s="1">
        <f ca="1" t="shared" si="128"/>
        <v>0.410101671103561</v>
      </c>
      <c r="AW360" s="1">
        <f ca="1" t="shared" si="129"/>
        <v>61.5545944159869</v>
      </c>
      <c r="AX360" s="1">
        <f ca="1" t="shared" si="130"/>
        <v>0.320920175072728</v>
      </c>
      <c r="AY360" s="1">
        <f ca="1" t="shared" si="131"/>
        <v>4.601874958583</v>
      </c>
      <c r="AZ360" s="1">
        <f ca="1" t="shared" si="132"/>
        <v>59.824374461579</v>
      </c>
      <c r="BA360" s="1">
        <f ca="1" t="shared" si="133"/>
        <v>1.73021995440789</v>
      </c>
      <c r="BB360" s="1">
        <f ca="1" t="shared" si="134"/>
        <v>173.021995440789</v>
      </c>
      <c r="BD360" s="1">
        <f t="shared" si="155"/>
        <v>70</v>
      </c>
      <c r="BE360" s="1">
        <f ca="1" t="shared" si="135"/>
        <v>0.900084655883902</v>
      </c>
      <c r="BF360" s="1">
        <f ca="1" t="shared" si="136"/>
        <v>77.2730597491906</v>
      </c>
      <c r="BG360" s="1">
        <f ca="1" t="shared" si="137"/>
        <v>0.522024509050861</v>
      </c>
      <c r="BH360" s="1">
        <f ca="1" t="shared" si="138"/>
        <v>4.83085202749286</v>
      </c>
      <c r="BI360" s="1">
        <f ca="1" t="shared" si="139"/>
        <v>67.6319283849001</v>
      </c>
      <c r="BJ360" s="1">
        <f ca="1" t="shared" si="140"/>
        <v>9.6411313642905</v>
      </c>
      <c r="BK360" s="1">
        <f ca="1" t="shared" si="141"/>
        <v>964.11313642905</v>
      </c>
      <c r="BM360" s="1">
        <f t="shared" si="156"/>
        <v>70</v>
      </c>
      <c r="BN360" s="1">
        <f ca="1" t="shared" si="142"/>
        <v>0.992032236432476</v>
      </c>
      <c r="BO360" s="1">
        <f ca="1" t="shared" si="143"/>
        <v>83.4326708553034</v>
      </c>
      <c r="BP360" s="1">
        <f ca="1" t="shared" si="144"/>
        <v>0.02672947719109</v>
      </c>
      <c r="BQ360" s="1">
        <f ca="1" t="shared" si="145"/>
        <v>4.28601816881273</v>
      </c>
      <c r="BR360" s="1">
        <f ca="1" t="shared" si="146"/>
        <v>64.290272532191</v>
      </c>
      <c r="BS360" s="1">
        <f ca="1" t="shared" si="147"/>
        <v>19.1423983231125</v>
      </c>
      <c r="BT360" s="1">
        <f ca="1" t="shared" si="148"/>
        <v>1914.23983231125</v>
      </c>
    </row>
    <row r="361" spans="2:72">
      <c r="B361" s="1">
        <f t="shared" si="149"/>
        <v>71</v>
      </c>
      <c r="C361" s="1">
        <f ca="1" t="shared" si="93"/>
        <v>0.776215300288307</v>
      </c>
      <c r="D361" s="1">
        <f ca="1" t="shared" si="94"/>
        <v>69.9996740238192</v>
      </c>
      <c r="E361" s="1">
        <f ca="1" t="shared" si="95"/>
        <v>0.717528068172924</v>
      </c>
      <c r="F361" s="1">
        <f ca="1" t="shared" si="96"/>
        <v>5.22637218284865</v>
      </c>
      <c r="G361" s="1">
        <f ca="1" t="shared" si="97"/>
        <v>41.8109774627892</v>
      </c>
      <c r="H361" s="1">
        <f ca="1" t="shared" si="98"/>
        <v>28.18869656103</v>
      </c>
      <c r="I361" s="1">
        <f ca="1" t="shared" si="99"/>
        <v>2818.869656103</v>
      </c>
      <c r="K361" s="1">
        <f t="shared" si="150"/>
        <v>71</v>
      </c>
      <c r="L361" s="1">
        <f ca="1" t="shared" si="100"/>
        <v>0.344020455087527</v>
      </c>
      <c r="M361" s="1">
        <f ca="1" t="shared" si="101"/>
        <v>62.308026415207</v>
      </c>
      <c r="N361" s="1">
        <f ca="1" t="shared" si="102"/>
        <v>0.541430739902704</v>
      </c>
      <c r="O361" s="1">
        <f ca="1" t="shared" si="103"/>
        <v>4.83713320453914</v>
      </c>
      <c r="P361" s="1">
        <f ca="1" t="shared" si="104"/>
        <v>43.5341988408523</v>
      </c>
      <c r="Q361" s="1">
        <f ca="1" t="shared" si="105"/>
        <v>18.7738275743547</v>
      </c>
      <c r="R361" s="1">
        <f ca="1" t="shared" si="106"/>
        <v>1877.38275743547</v>
      </c>
      <c r="T361" s="1">
        <f t="shared" si="151"/>
        <v>71</v>
      </c>
      <c r="U361" s="1">
        <f ca="1" t="shared" si="107"/>
        <v>0.120091323580361</v>
      </c>
      <c r="V361" s="1">
        <f ca="1" t="shared" si="108"/>
        <v>58.0600432997273</v>
      </c>
      <c r="W361" s="1">
        <f ca="1" t="shared" si="109"/>
        <v>0.892064969410187</v>
      </c>
      <c r="X361" s="1">
        <f ca="1" t="shared" si="110"/>
        <v>5.21603379374535</v>
      </c>
      <c r="Y361" s="1">
        <f ca="1" t="shared" si="111"/>
        <v>52.1603379374535</v>
      </c>
      <c r="Z361" s="1">
        <f ca="1" t="shared" si="112"/>
        <v>5.89970536227379</v>
      </c>
      <c r="AA361" s="1">
        <f ca="1" t="shared" si="113"/>
        <v>589.970536227378</v>
      </c>
      <c r="AC361" s="1">
        <f t="shared" si="152"/>
        <v>71</v>
      </c>
      <c r="AD361" s="1">
        <f ca="1" t="shared" si="114"/>
        <v>0.225527456544268</v>
      </c>
      <c r="AE361" s="1">
        <f ca="1" t="shared" si="115"/>
        <v>59.2433088192377</v>
      </c>
      <c r="AF361" s="1">
        <f ca="1" t="shared" si="116"/>
        <v>0.227517704427493</v>
      </c>
      <c r="AG361" s="1">
        <f ca="1" t="shared" si="117"/>
        <v>4.29970353120314</v>
      </c>
      <c r="AH361" s="1">
        <f ca="1" t="shared" si="118"/>
        <v>47.2967388432346</v>
      </c>
      <c r="AI361" s="1">
        <f ca="1" t="shared" si="119"/>
        <v>11.9465699760032</v>
      </c>
      <c r="AJ361" s="1">
        <f ca="1" t="shared" si="120"/>
        <v>1194.65699760032</v>
      </c>
      <c r="AL361" s="1">
        <f t="shared" si="153"/>
        <v>71</v>
      </c>
      <c r="AM361" s="1">
        <f ca="1" t="shared" si="121"/>
        <v>0.611277851518773</v>
      </c>
      <c r="AN361" s="1">
        <f ca="1" t="shared" si="122"/>
        <v>68.7418240823744</v>
      </c>
      <c r="AO361" s="1">
        <f ca="1" t="shared" si="123"/>
        <v>0.834001132664586</v>
      </c>
      <c r="AP361" s="1">
        <f ca="1" t="shared" si="124"/>
        <v>5.014259083406</v>
      </c>
      <c r="AQ361" s="1">
        <f ca="1" t="shared" si="125"/>
        <v>60.1711090008721</v>
      </c>
      <c r="AR361" s="1">
        <f ca="1" t="shared" si="126"/>
        <v>8.57071508150239</v>
      </c>
      <c r="AS361" s="1">
        <f ca="1" t="shared" si="127"/>
        <v>857.071508150239</v>
      </c>
      <c r="AU361" s="1">
        <f t="shared" si="154"/>
        <v>71</v>
      </c>
      <c r="AV361" s="1">
        <f ca="1" t="shared" si="128"/>
        <v>0.686470064367298</v>
      </c>
      <c r="AW361" s="1">
        <f ca="1" t="shared" si="129"/>
        <v>68.6543453876914</v>
      </c>
      <c r="AX361" s="1">
        <f ca="1" t="shared" si="130"/>
        <v>0.844346293981203</v>
      </c>
      <c r="AY361" s="1">
        <f ca="1" t="shared" si="131"/>
        <v>5.21340208301254</v>
      </c>
      <c r="AZ361" s="1">
        <f ca="1" t="shared" si="132"/>
        <v>67.774227079163</v>
      </c>
      <c r="BA361" s="1">
        <f ca="1" t="shared" si="133"/>
        <v>0.880118308528409</v>
      </c>
      <c r="BB361" s="1">
        <f ca="1" t="shared" si="134"/>
        <v>88.0118308528409</v>
      </c>
      <c r="BD361" s="1">
        <f t="shared" si="155"/>
        <v>71</v>
      </c>
      <c r="BE361" s="1">
        <f ca="1" t="shared" si="135"/>
        <v>0.0393580184108859</v>
      </c>
      <c r="BF361" s="1">
        <f ca="1" t="shared" si="136"/>
        <v>51.403014157137</v>
      </c>
      <c r="BG361" s="1">
        <f ca="1" t="shared" si="137"/>
        <v>0.161265427324359</v>
      </c>
      <c r="BH361" s="1">
        <f ca="1" t="shared" si="138"/>
        <v>4.13869249178575</v>
      </c>
      <c r="BI361" s="1">
        <f ca="1" t="shared" si="139"/>
        <v>57.9416948850005</v>
      </c>
      <c r="BJ361" s="1">
        <f ca="1" t="shared" si="140"/>
        <v>0</v>
      </c>
      <c r="BK361" s="1">
        <f ca="1" t="shared" si="141"/>
        <v>0</v>
      </c>
      <c r="BM361" s="1">
        <f t="shared" si="156"/>
        <v>71</v>
      </c>
      <c r="BN361" s="1">
        <f ca="1" t="shared" si="142"/>
        <v>0.579888297921819</v>
      </c>
      <c r="BO361" s="1">
        <f ca="1" t="shared" si="143"/>
        <v>67.9424099632984</v>
      </c>
      <c r="BP361" s="1">
        <f ca="1" t="shared" si="144"/>
        <v>0.578536198103846</v>
      </c>
      <c r="BQ361" s="1">
        <f ca="1" t="shared" si="145"/>
        <v>4.8748008273182</v>
      </c>
      <c r="BR361" s="1">
        <f ca="1" t="shared" si="146"/>
        <v>73.122012409773</v>
      </c>
      <c r="BS361" s="1">
        <f ca="1" t="shared" si="147"/>
        <v>0</v>
      </c>
      <c r="BT361" s="1">
        <f ca="1" t="shared" si="148"/>
        <v>0</v>
      </c>
    </row>
    <row r="362" spans="2:72">
      <c r="B362" s="1">
        <f t="shared" si="149"/>
        <v>72</v>
      </c>
      <c r="C362" s="1">
        <f ca="1" t="shared" si="93"/>
        <v>0.0654674735413954</v>
      </c>
      <c r="D362" s="1">
        <f ca="1" t="shared" si="94"/>
        <v>53.715379779473</v>
      </c>
      <c r="E362" s="1">
        <f ca="1" t="shared" si="95"/>
        <v>0.882825117109699</v>
      </c>
      <c r="F362" s="1">
        <f ca="1" t="shared" si="96"/>
        <v>5.30907641259151</v>
      </c>
      <c r="G362" s="1">
        <f ca="1" t="shared" si="97"/>
        <v>42.4726113007321</v>
      </c>
      <c r="H362" s="1">
        <f ca="1" t="shared" si="98"/>
        <v>11.2427684787409</v>
      </c>
      <c r="I362" s="1">
        <f ca="1" t="shared" si="99"/>
        <v>1124.27684787409</v>
      </c>
      <c r="K362" s="1">
        <f t="shared" si="150"/>
        <v>72</v>
      </c>
      <c r="L362" s="1">
        <f ca="1" t="shared" si="100"/>
        <v>0.38353633397728</v>
      </c>
      <c r="M362" s="1">
        <f ca="1" t="shared" si="101"/>
        <v>60.4737783432295</v>
      </c>
      <c r="N362" s="1">
        <f ca="1" t="shared" si="102"/>
        <v>0.763931985879933</v>
      </c>
      <c r="O362" s="1">
        <f ca="1" t="shared" si="103"/>
        <v>5.2167090181538</v>
      </c>
      <c r="P362" s="1">
        <f ca="1" t="shared" si="104"/>
        <v>46.9503811633842</v>
      </c>
      <c r="Q362" s="1">
        <f ca="1" t="shared" si="105"/>
        <v>13.5233971798453</v>
      </c>
      <c r="R362" s="1">
        <f ca="1" t="shared" si="106"/>
        <v>1352.33971798453</v>
      </c>
      <c r="T362" s="1">
        <f t="shared" si="151"/>
        <v>72</v>
      </c>
      <c r="U362" s="1">
        <f ca="1" t="shared" si="107"/>
        <v>0.690015898479061</v>
      </c>
      <c r="V362" s="1">
        <f ca="1" t="shared" si="108"/>
        <v>69.0824708783105</v>
      </c>
      <c r="W362" s="1">
        <f ca="1" t="shared" si="109"/>
        <v>0.0147978170380765</v>
      </c>
      <c r="X362" s="1">
        <f ca="1" t="shared" si="110"/>
        <v>4.27090722056094</v>
      </c>
      <c r="Y362" s="1">
        <f ca="1" t="shared" si="111"/>
        <v>42.7090722056094</v>
      </c>
      <c r="Z362" s="1">
        <f ca="1" t="shared" si="112"/>
        <v>26.3733986727011</v>
      </c>
      <c r="AA362" s="1">
        <f ca="1" t="shared" si="113"/>
        <v>2637.33986727011</v>
      </c>
      <c r="AC362" s="1">
        <f t="shared" si="152"/>
        <v>72</v>
      </c>
      <c r="AD362" s="1">
        <f ca="1" t="shared" si="114"/>
        <v>0.607723668887964</v>
      </c>
      <c r="AE362" s="1">
        <f ca="1" t="shared" si="115"/>
        <v>65.7751069537813</v>
      </c>
      <c r="AF362" s="1">
        <f ca="1" t="shared" si="116"/>
        <v>0.663627191319763</v>
      </c>
      <c r="AG362" s="1">
        <f ca="1" t="shared" si="117"/>
        <v>4.88850985691289</v>
      </c>
      <c r="AH362" s="1">
        <f ca="1" t="shared" si="118"/>
        <v>53.7736084260418</v>
      </c>
      <c r="AI362" s="1">
        <f ca="1" t="shared" si="119"/>
        <v>12.0014985277395</v>
      </c>
      <c r="AJ362" s="1">
        <f ca="1" t="shared" si="120"/>
        <v>1200.14985277395</v>
      </c>
      <c r="AL362" s="1">
        <f t="shared" si="153"/>
        <v>72</v>
      </c>
      <c r="AM362" s="1">
        <f ca="1" t="shared" si="121"/>
        <v>0.0544867268921985</v>
      </c>
      <c r="AN362" s="1">
        <f ca="1" t="shared" si="122"/>
        <v>53.3429148103761</v>
      </c>
      <c r="AO362" s="1">
        <f ca="1" t="shared" si="123"/>
        <v>0.380539530779536</v>
      </c>
      <c r="AP362" s="1">
        <f ca="1" t="shared" si="124"/>
        <v>4.89371970133478</v>
      </c>
      <c r="AQ362" s="1">
        <f ca="1" t="shared" si="125"/>
        <v>58.7246364160174</v>
      </c>
      <c r="AR362" s="1">
        <f ca="1" t="shared" si="126"/>
        <v>0</v>
      </c>
      <c r="AS362" s="1">
        <f ca="1" t="shared" si="127"/>
        <v>0</v>
      </c>
      <c r="AU362" s="1">
        <f t="shared" si="154"/>
        <v>72</v>
      </c>
      <c r="AV362" s="1">
        <f ca="1" t="shared" si="128"/>
        <v>0.538924249912742</v>
      </c>
      <c r="AW362" s="1">
        <f ca="1" t="shared" si="129"/>
        <v>60.3221323032886</v>
      </c>
      <c r="AX362" s="1">
        <f ca="1" t="shared" si="130"/>
        <v>0.703266660152168</v>
      </c>
      <c r="AY362" s="1">
        <f ca="1" t="shared" si="131"/>
        <v>5.09008706070253</v>
      </c>
      <c r="AZ362" s="1">
        <f ca="1" t="shared" si="132"/>
        <v>66.1711317891329</v>
      </c>
      <c r="BA362" s="1">
        <f ca="1" t="shared" si="133"/>
        <v>0</v>
      </c>
      <c r="BB362" s="1">
        <f ca="1" t="shared" si="134"/>
        <v>0</v>
      </c>
      <c r="BD362" s="1">
        <f t="shared" si="155"/>
        <v>72</v>
      </c>
      <c r="BE362" s="1">
        <f ca="1" t="shared" si="135"/>
        <v>0.859820325203324</v>
      </c>
      <c r="BF362" s="1">
        <f ca="1" t="shared" si="136"/>
        <v>67.1251820684441</v>
      </c>
      <c r="BG362" s="1">
        <f ca="1" t="shared" si="137"/>
        <v>0.928859526200946</v>
      </c>
      <c r="BH362" s="1">
        <f ca="1" t="shared" si="138"/>
        <v>5.68167940826262</v>
      </c>
      <c r="BI362" s="1">
        <f ca="1" t="shared" si="139"/>
        <v>79.5435117156766</v>
      </c>
      <c r="BJ362" s="1">
        <f ca="1" t="shared" si="140"/>
        <v>0</v>
      </c>
      <c r="BK362" s="1">
        <f ca="1" t="shared" si="141"/>
        <v>0</v>
      </c>
      <c r="BM362" s="1">
        <f t="shared" si="156"/>
        <v>72</v>
      </c>
      <c r="BN362" s="1">
        <f ca="1" t="shared" si="142"/>
        <v>0.824641614625522</v>
      </c>
      <c r="BO362" s="1">
        <f ca="1" t="shared" si="143"/>
        <v>69.6895769812056</v>
      </c>
      <c r="BP362" s="1">
        <f ca="1" t="shared" si="144"/>
        <v>0.595956345974586</v>
      </c>
      <c r="BQ362" s="1">
        <f ca="1" t="shared" si="145"/>
        <v>4.59435494567173</v>
      </c>
      <c r="BR362" s="1">
        <f ca="1" t="shared" si="146"/>
        <v>68.915324185076</v>
      </c>
      <c r="BS362" s="1">
        <f ca="1" t="shared" si="147"/>
        <v>0.77425279612963</v>
      </c>
      <c r="BT362" s="1">
        <f ca="1" t="shared" si="148"/>
        <v>77.425279612963</v>
      </c>
    </row>
    <row r="363" spans="2:72">
      <c r="B363" s="1">
        <f t="shared" si="149"/>
        <v>73</v>
      </c>
      <c r="C363" s="1">
        <f ca="1" t="shared" si="93"/>
        <v>0.77092126510541</v>
      </c>
      <c r="D363" s="1">
        <f ca="1" t="shared" si="94"/>
        <v>69.0183222441003</v>
      </c>
      <c r="E363" s="1">
        <f ca="1" t="shared" si="95"/>
        <v>0.38005200717516</v>
      </c>
      <c r="F363" s="1">
        <f ca="1" t="shared" si="96"/>
        <v>4.63521019160308</v>
      </c>
      <c r="G363" s="1">
        <f ca="1" t="shared" si="97"/>
        <v>37.0816815328247</v>
      </c>
      <c r="H363" s="1">
        <f ca="1" t="shared" si="98"/>
        <v>31.9366407112756</v>
      </c>
      <c r="I363" s="1">
        <f ca="1" t="shared" si="99"/>
        <v>3193.66407112756</v>
      </c>
      <c r="K363" s="1">
        <f t="shared" si="150"/>
        <v>73</v>
      </c>
      <c r="L363" s="1">
        <f ca="1" t="shared" si="100"/>
        <v>0.251005109749404</v>
      </c>
      <c r="M363" s="1">
        <f ca="1" t="shared" si="101"/>
        <v>61.6189375500544</v>
      </c>
      <c r="N363" s="1">
        <f ca="1" t="shared" si="102"/>
        <v>0.581390154250613</v>
      </c>
      <c r="O363" s="1">
        <f ca="1" t="shared" si="103"/>
        <v>4.50505540551899</v>
      </c>
      <c r="P363" s="1">
        <f ca="1" t="shared" si="104"/>
        <v>40.5454986496709</v>
      </c>
      <c r="Q363" s="1">
        <f ca="1" t="shared" si="105"/>
        <v>21.0734389003835</v>
      </c>
      <c r="R363" s="1">
        <f ca="1" t="shared" si="106"/>
        <v>2107.34389003835</v>
      </c>
      <c r="T363" s="1">
        <f t="shared" si="151"/>
        <v>73</v>
      </c>
      <c r="U363" s="1">
        <f ca="1" t="shared" si="107"/>
        <v>0.675765034989813</v>
      </c>
      <c r="V363" s="1">
        <f ca="1" t="shared" si="108"/>
        <v>68.0383636699912</v>
      </c>
      <c r="W363" s="1">
        <f ca="1" t="shared" si="109"/>
        <v>0.0734574364197369</v>
      </c>
      <c r="X363" s="1">
        <f ca="1" t="shared" si="110"/>
        <v>4.0664536498142</v>
      </c>
      <c r="Y363" s="1">
        <f ca="1" t="shared" si="111"/>
        <v>40.664536498142</v>
      </c>
      <c r="Z363" s="1">
        <f ca="1" t="shared" si="112"/>
        <v>27.3738271718492</v>
      </c>
      <c r="AA363" s="1">
        <f ca="1" t="shared" si="113"/>
        <v>2737.38271718492</v>
      </c>
      <c r="AC363" s="1">
        <f t="shared" si="152"/>
        <v>73</v>
      </c>
      <c r="AD363" s="1">
        <f ca="1" t="shared" si="114"/>
        <v>0.682642523723008</v>
      </c>
      <c r="AE363" s="1">
        <f ca="1" t="shared" si="115"/>
        <v>69.1465578044579</v>
      </c>
      <c r="AF363" s="1">
        <f ca="1" t="shared" si="116"/>
        <v>0.0739163964343068</v>
      </c>
      <c r="AG363" s="1">
        <f ca="1" t="shared" si="117"/>
        <v>4.17901852268205</v>
      </c>
      <c r="AH363" s="1">
        <f ca="1" t="shared" si="118"/>
        <v>45.9692037495025</v>
      </c>
      <c r="AI363" s="1">
        <f ca="1" t="shared" si="119"/>
        <v>23.1773540549553</v>
      </c>
      <c r="AJ363" s="1">
        <f ca="1" t="shared" si="120"/>
        <v>2317.73540549553</v>
      </c>
      <c r="AL363" s="1">
        <f t="shared" si="153"/>
        <v>73</v>
      </c>
      <c r="AM363" s="1">
        <f ca="1" t="shared" si="121"/>
        <v>0.111581061227889</v>
      </c>
      <c r="AN363" s="1">
        <f ca="1" t="shared" si="122"/>
        <v>57.1244744325217</v>
      </c>
      <c r="AO363" s="1">
        <f ca="1" t="shared" si="123"/>
        <v>0.5407671187936</v>
      </c>
      <c r="AP363" s="1">
        <f ca="1" t="shared" si="124"/>
        <v>4.72526416053604</v>
      </c>
      <c r="AQ363" s="1">
        <f ca="1" t="shared" si="125"/>
        <v>56.7031699264325</v>
      </c>
      <c r="AR363" s="1">
        <f ca="1" t="shared" si="126"/>
        <v>0.421304506089221</v>
      </c>
      <c r="AS363" s="1">
        <f ca="1" t="shared" si="127"/>
        <v>42.1304506089221</v>
      </c>
      <c r="AU363" s="1">
        <f t="shared" si="154"/>
        <v>73</v>
      </c>
      <c r="AV363" s="1">
        <f ca="1" t="shared" si="128"/>
        <v>0.921037917292249</v>
      </c>
      <c r="AW363" s="1">
        <f ca="1" t="shared" si="129"/>
        <v>79.3402882935357</v>
      </c>
      <c r="AX363" s="1">
        <f ca="1" t="shared" si="130"/>
        <v>0.126530292313019</v>
      </c>
      <c r="AY363" s="1">
        <f ca="1" t="shared" si="131"/>
        <v>4.27340473491394</v>
      </c>
      <c r="AZ363" s="1">
        <f ca="1" t="shared" si="132"/>
        <v>55.5542615538812</v>
      </c>
      <c r="BA363" s="1">
        <f ca="1" t="shared" si="133"/>
        <v>23.7860267396545</v>
      </c>
      <c r="BB363" s="1">
        <f ca="1" t="shared" si="134"/>
        <v>2378.60267396545</v>
      </c>
      <c r="BD363" s="1">
        <f t="shared" si="155"/>
        <v>73</v>
      </c>
      <c r="BE363" s="1">
        <f ca="1" t="shared" si="135"/>
        <v>0.30572697065244</v>
      </c>
      <c r="BF363" s="1">
        <f ca="1" t="shared" si="136"/>
        <v>63.6730845952769</v>
      </c>
      <c r="BG363" s="1">
        <f ca="1" t="shared" si="137"/>
        <v>0.70742602028635</v>
      </c>
      <c r="BH363" s="1">
        <f ca="1" t="shared" si="138"/>
        <v>5.03092359541248</v>
      </c>
      <c r="BI363" s="1">
        <f ca="1" t="shared" si="139"/>
        <v>70.4329303357747</v>
      </c>
      <c r="BJ363" s="1">
        <f ca="1" t="shared" si="140"/>
        <v>0</v>
      </c>
      <c r="BK363" s="1">
        <f ca="1" t="shared" si="141"/>
        <v>0</v>
      </c>
      <c r="BM363" s="1">
        <f t="shared" si="156"/>
        <v>73</v>
      </c>
      <c r="BN363" s="1">
        <f ca="1" t="shared" si="142"/>
        <v>0.305185884684078</v>
      </c>
      <c r="BO363" s="1">
        <f ca="1" t="shared" si="143"/>
        <v>61.5728820665418</v>
      </c>
      <c r="BP363" s="1">
        <f ca="1" t="shared" si="144"/>
        <v>0.172132589783258</v>
      </c>
      <c r="BQ363" s="1">
        <f ca="1" t="shared" si="145"/>
        <v>4.49044899366403</v>
      </c>
      <c r="BR363" s="1">
        <f ca="1" t="shared" si="146"/>
        <v>67.3567349049605</v>
      </c>
      <c r="BS363" s="1">
        <f ca="1" t="shared" si="147"/>
        <v>0</v>
      </c>
      <c r="BT363" s="1">
        <f ca="1" t="shared" si="148"/>
        <v>0</v>
      </c>
    </row>
    <row r="364" spans="2:72">
      <c r="B364" s="1">
        <f t="shared" si="149"/>
        <v>74</v>
      </c>
      <c r="C364" s="1">
        <f ca="1" t="shared" si="93"/>
        <v>0.719718714143476</v>
      </c>
      <c r="D364" s="1">
        <f ca="1" t="shared" si="94"/>
        <v>65.7046284983837</v>
      </c>
      <c r="E364" s="1">
        <f ca="1" t="shared" si="95"/>
        <v>0.316066543669522</v>
      </c>
      <c r="F364" s="1">
        <f ca="1" t="shared" si="96"/>
        <v>4.85604107329322</v>
      </c>
      <c r="G364" s="1">
        <f ca="1" t="shared" si="97"/>
        <v>38.8483285863457</v>
      </c>
      <c r="H364" s="1">
        <f ca="1" t="shared" si="98"/>
        <v>26.856299912038</v>
      </c>
      <c r="I364" s="1">
        <f ca="1" t="shared" si="99"/>
        <v>2685.6299912038</v>
      </c>
      <c r="K364" s="1">
        <f t="shared" si="150"/>
        <v>74</v>
      </c>
      <c r="L364" s="1">
        <f ca="1" t="shared" si="100"/>
        <v>0.786434538440266</v>
      </c>
      <c r="M364" s="1">
        <f ca="1" t="shared" si="101"/>
        <v>65.1338414270863</v>
      </c>
      <c r="N364" s="1">
        <f ca="1" t="shared" si="102"/>
        <v>0.792399038447119</v>
      </c>
      <c r="O364" s="1">
        <f ca="1" t="shared" si="103"/>
        <v>5.39748036588197</v>
      </c>
      <c r="P364" s="1">
        <f ca="1" t="shared" si="104"/>
        <v>48.5773232929377</v>
      </c>
      <c r="Q364" s="1">
        <f ca="1" t="shared" si="105"/>
        <v>16.5565181341486</v>
      </c>
      <c r="R364" s="1">
        <f ca="1" t="shared" si="106"/>
        <v>1655.65181341486</v>
      </c>
      <c r="T364" s="1">
        <f t="shared" si="151"/>
        <v>74</v>
      </c>
      <c r="U364" s="1">
        <f ca="1" t="shared" si="107"/>
        <v>0.753935912582705</v>
      </c>
      <c r="V364" s="1">
        <f ca="1" t="shared" si="108"/>
        <v>66.0117880732421</v>
      </c>
      <c r="W364" s="1">
        <f ca="1" t="shared" si="109"/>
        <v>0.597065224574193</v>
      </c>
      <c r="X364" s="1">
        <f ca="1" t="shared" si="110"/>
        <v>4.66906062500094</v>
      </c>
      <c r="Y364" s="1">
        <f ca="1" t="shared" si="111"/>
        <v>46.6906062500094</v>
      </c>
      <c r="Z364" s="1">
        <f ca="1" t="shared" si="112"/>
        <v>19.3211818232327</v>
      </c>
      <c r="AA364" s="1">
        <f ca="1" t="shared" si="113"/>
        <v>1932.11818232327</v>
      </c>
      <c r="AC364" s="1">
        <f t="shared" si="152"/>
        <v>74</v>
      </c>
      <c r="AD364" s="1">
        <f ca="1" t="shared" si="114"/>
        <v>0.908482962440077</v>
      </c>
      <c r="AE364" s="1">
        <f ca="1" t="shared" si="115"/>
        <v>76.9539267713904</v>
      </c>
      <c r="AF364" s="1">
        <f ca="1" t="shared" si="116"/>
        <v>0.503897119958862</v>
      </c>
      <c r="AG364" s="1">
        <f ca="1" t="shared" si="117"/>
        <v>4.92403675329909</v>
      </c>
      <c r="AH364" s="1">
        <f ca="1" t="shared" si="118"/>
        <v>54.16440428629</v>
      </c>
      <c r="AI364" s="1">
        <f ca="1" t="shared" si="119"/>
        <v>22.7895224851004</v>
      </c>
      <c r="AJ364" s="1">
        <f ca="1" t="shared" si="120"/>
        <v>2278.95224851004</v>
      </c>
      <c r="AL364" s="1">
        <f t="shared" si="153"/>
        <v>74</v>
      </c>
      <c r="AM364" s="1">
        <f ca="1" t="shared" si="121"/>
        <v>0.346609906621223</v>
      </c>
      <c r="AN364" s="1">
        <f ca="1" t="shared" si="122"/>
        <v>63.3336698413329</v>
      </c>
      <c r="AO364" s="1">
        <f ca="1" t="shared" si="123"/>
        <v>0.32759642463284</v>
      </c>
      <c r="AP364" s="1">
        <f ca="1" t="shared" si="124"/>
        <v>4.69560024814337</v>
      </c>
      <c r="AQ364" s="1">
        <f ca="1" t="shared" si="125"/>
        <v>56.3472029777204</v>
      </c>
      <c r="AR364" s="1">
        <f ca="1" t="shared" si="126"/>
        <v>6.98646686361245</v>
      </c>
      <c r="AS364" s="1">
        <f ca="1" t="shared" si="127"/>
        <v>698.646686361245</v>
      </c>
      <c r="AU364" s="1">
        <f t="shared" si="154"/>
        <v>74</v>
      </c>
      <c r="AV364" s="1">
        <f ca="1" t="shared" si="128"/>
        <v>0.83462384471938</v>
      </c>
      <c r="AW364" s="1">
        <f ca="1" t="shared" si="129"/>
        <v>66.64275528052</v>
      </c>
      <c r="AX364" s="1">
        <f ca="1" t="shared" si="130"/>
        <v>0.333379926409198</v>
      </c>
      <c r="AY364" s="1">
        <f ca="1" t="shared" si="131"/>
        <v>4.8358718799738</v>
      </c>
      <c r="AZ364" s="1">
        <f ca="1" t="shared" si="132"/>
        <v>62.8663344396595</v>
      </c>
      <c r="BA364" s="1">
        <f ca="1" t="shared" si="133"/>
        <v>3.77642084086052</v>
      </c>
      <c r="BB364" s="1">
        <f ca="1" t="shared" si="134"/>
        <v>377.642084086052</v>
      </c>
      <c r="BD364" s="1">
        <f t="shared" si="155"/>
        <v>74</v>
      </c>
      <c r="BE364" s="1">
        <f ca="1" t="shared" si="135"/>
        <v>0.606519866056574</v>
      </c>
      <c r="BF364" s="1">
        <f ca="1" t="shared" si="136"/>
        <v>69.6060823235259</v>
      </c>
      <c r="BG364" s="1">
        <f ca="1" t="shared" si="137"/>
        <v>0.0156614188199851</v>
      </c>
      <c r="BH364" s="1">
        <f ca="1" t="shared" si="138"/>
        <v>4.10009105263855</v>
      </c>
      <c r="BI364" s="1">
        <f ca="1" t="shared" si="139"/>
        <v>57.4012747369397</v>
      </c>
      <c r="BJ364" s="1">
        <f ca="1" t="shared" si="140"/>
        <v>12.2048075865862</v>
      </c>
      <c r="BK364" s="1">
        <f ca="1" t="shared" si="141"/>
        <v>1220.48075865862</v>
      </c>
      <c r="BM364" s="1">
        <f t="shared" si="156"/>
        <v>74</v>
      </c>
      <c r="BN364" s="1">
        <f ca="1" t="shared" si="142"/>
        <v>0.69017589714105</v>
      </c>
      <c r="BO364" s="1">
        <f ca="1" t="shared" si="143"/>
        <v>69.8547111476217</v>
      </c>
      <c r="BP364" s="1">
        <f ca="1" t="shared" si="144"/>
        <v>0.470154410620886</v>
      </c>
      <c r="BQ364" s="1">
        <f ca="1" t="shared" si="145"/>
        <v>4.87979883937275</v>
      </c>
      <c r="BR364" s="1">
        <f ca="1" t="shared" si="146"/>
        <v>73.1969825905912</v>
      </c>
      <c r="BS364" s="1">
        <f ca="1" t="shared" si="147"/>
        <v>0</v>
      </c>
      <c r="BT364" s="1">
        <f ca="1" t="shared" si="148"/>
        <v>0</v>
      </c>
    </row>
    <row r="365" spans="2:72">
      <c r="B365" s="1">
        <f t="shared" si="149"/>
        <v>75</v>
      </c>
      <c r="C365" s="1">
        <f ca="1" t="shared" si="93"/>
        <v>0.378585701916316</v>
      </c>
      <c r="D365" s="1">
        <f ca="1" t="shared" si="94"/>
        <v>61.4514429677498</v>
      </c>
      <c r="E365" s="1">
        <f ca="1" t="shared" si="95"/>
        <v>0.796815437603059</v>
      </c>
      <c r="F365" s="1">
        <f ca="1" t="shared" si="96"/>
        <v>5.13843111940819</v>
      </c>
      <c r="G365" s="1">
        <f ca="1" t="shared" si="97"/>
        <v>41.1074489552655</v>
      </c>
      <c r="H365" s="1">
        <f ca="1" t="shared" si="98"/>
        <v>20.3439940124843</v>
      </c>
      <c r="I365" s="1">
        <f ca="1" t="shared" si="99"/>
        <v>2034.39940124843</v>
      </c>
      <c r="K365" s="1">
        <f t="shared" si="150"/>
        <v>75</v>
      </c>
      <c r="L365" s="1">
        <f ca="1" t="shared" si="100"/>
        <v>0.108688951266064</v>
      </c>
      <c r="M365" s="1">
        <f ca="1" t="shared" si="101"/>
        <v>56.4398329881994</v>
      </c>
      <c r="N365" s="1">
        <f ca="1" t="shared" si="102"/>
        <v>0.717950740860237</v>
      </c>
      <c r="O365" s="1">
        <f ca="1" t="shared" si="103"/>
        <v>5.34025957192856</v>
      </c>
      <c r="P365" s="1">
        <f ca="1" t="shared" si="104"/>
        <v>48.0623361473571</v>
      </c>
      <c r="Q365" s="1">
        <f ca="1" t="shared" si="105"/>
        <v>8.37749684084233</v>
      </c>
      <c r="R365" s="1">
        <f ca="1" t="shared" si="106"/>
        <v>837.749684084233</v>
      </c>
      <c r="T365" s="1">
        <f t="shared" si="151"/>
        <v>75</v>
      </c>
      <c r="U365" s="1">
        <f ca="1" t="shared" si="107"/>
        <v>0.208695971494943</v>
      </c>
      <c r="V365" s="1">
        <f ca="1" t="shared" si="108"/>
        <v>57.876801904475</v>
      </c>
      <c r="W365" s="1">
        <f ca="1" t="shared" si="109"/>
        <v>0.197076258839457</v>
      </c>
      <c r="X365" s="1">
        <f ca="1" t="shared" si="110"/>
        <v>4.07051234138409</v>
      </c>
      <c r="Y365" s="1">
        <f ca="1" t="shared" si="111"/>
        <v>40.7051234138409</v>
      </c>
      <c r="Z365" s="1">
        <f ca="1" t="shared" si="112"/>
        <v>17.1716784906341</v>
      </c>
      <c r="AA365" s="1">
        <f ca="1" t="shared" si="113"/>
        <v>1717.16784906341</v>
      </c>
      <c r="AC365" s="1">
        <f t="shared" si="152"/>
        <v>75</v>
      </c>
      <c r="AD365" s="1">
        <f ca="1" t="shared" si="114"/>
        <v>0.763104080233897</v>
      </c>
      <c r="AE365" s="1">
        <f ca="1" t="shared" si="115"/>
        <v>69.9576382299233</v>
      </c>
      <c r="AF365" s="1">
        <f ca="1" t="shared" si="116"/>
        <v>0.181913250690695</v>
      </c>
      <c r="AG365" s="1">
        <f ca="1" t="shared" si="117"/>
        <v>4.37163014887233</v>
      </c>
      <c r="AH365" s="1">
        <f ca="1" t="shared" si="118"/>
        <v>48.0879316375956</v>
      </c>
      <c r="AI365" s="1">
        <f ca="1" t="shared" si="119"/>
        <v>21.8697065923277</v>
      </c>
      <c r="AJ365" s="1">
        <f ca="1" t="shared" si="120"/>
        <v>2186.97065923277</v>
      </c>
      <c r="AL365" s="1">
        <f t="shared" si="153"/>
        <v>75</v>
      </c>
      <c r="AM365" s="1">
        <f ca="1" t="shared" si="121"/>
        <v>0.824163938290528</v>
      </c>
      <c r="AN365" s="1">
        <f ca="1" t="shared" si="122"/>
        <v>69.4282065347583</v>
      </c>
      <c r="AO365" s="1">
        <f ca="1" t="shared" si="123"/>
        <v>0.974743468525531</v>
      </c>
      <c r="AP365" s="1">
        <f ca="1" t="shared" si="124"/>
        <v>5.91357528635402</v>
      </c>
      <c r="AQ365" s="1">
        <f ca="1" t="shared" si="125"/>
        <v>70.9629034362482</v>
      </c>
      <c r="AR365" s="1">
        <f ca="1" t="shared" si="126"/>
        <v>0</v>
      </c>
      <c r="AS365" s="1">
        <f ca="1" t="shared" si="127"/>
        <v>0</v>
      </c>
      <c r="AU365" s="1">
        <f t="shared" si="154"/>
        <v>75</v>
      </c>
      <c r="AV365" s="1">
        <f ca="1" t="shared" si="128"/>
        <v>0.12554784468447</v>
      </c>
      <c r="AW365" s="1">
        <f ca="1" t="shared" si="129"/>
        <v>56.5907332871798</v>
      </c>
      <c r="AX365" s="1">
        <f ca="1" t="shared" si="130"/>
        <v>0.360840780756806</v>
      </c>
      <c r="AY365" s="1">
        <f ca="1" t="shared" si="131"/>
        <v>4.65557562686115</v>
      </c>
      <c r="AZ365" s="1">
        <f ca="1" t="shared" si="132"/>
        <v>60.5224831491949</v>
      </c>
      <c r="BA365" s="1">
        <f ca="1" t="shared" si="133"/>
        <v>0</v>
      </c>
      <c r="BB365" s="1">
        <f ca="1" t="shared" si="134"/>
        <v>0</v>
      </c>
      <c r="BD365" s="1">
        <f t="shared" si="155"/>
        <v>75</v>
      </c>
      <c r="BE365" s="1">
        <f ca="1" t="shared" si="135"/>
        <v>0.262167291003771</v>
      </c>
      <c r="BF365" s="1">
        <f ca="1" t="shared" si="136"/>
        <v>60.5235141663168</v>
      </c>
      <c r="BG365" s="1">
        <f ca="1" t="shared" si="137"/>
        <v>0.248927328526891</v>
      </c>
      <c r="BH365" s="1">
        <f ca="1" t="shared" si="138"/>
        <v>4.19101288270686</v>
      </c>
      <c r="BI365" s="1">
        <f ca="1" t="shared" si="139"/>
        <v>58.6741803578961</v>
      </c>
      <c r="BJ365" s="1">
        <f ca="1" t="shared" si="140"/>
        <v>1.84933380842073</v>
      </c>
      <c r="BK365" s="1">
        <f ca="1" t="shared" si="141"/>
        <v>184.933380842073</v>
      </c>
      <c r="BM365" s="1">
        <f t="shared" si="156"/>
        <v>75</v>
      </c>
      <c r="BN365" s="1">
        <f ca="1" t="shared" si="142"/>
        <v>0.141089837882777</v>
      </c>
      <c r="BO365" s="1">
        <f ca="1" t="shared" si="143"/>
        <v>56.6044781516229</v>
      </c>
      <c r="BP365" s="1">
        <f ca="1" t="shared" si="144"/>
        <v>0.0723015154105886</v>
      </c>
      <c r="BQ365" s="1">
        <f ca="1" t="shared" si="145"/>
        <v>4.12897740449048</v>
      </c>
      <c r="BR365" s="1">
        <f ca="1" t="shared" si="146"/>
        <v>61.9346610673573</v>
      </c>
      <c r="BS365" s="1">
        <f ca="1" t="shared" si="147"/>
        <v>0</v>
      </c>
      <c r="BT365" s="1">
        <f ca="1" t="shared" si="148"/>
        <v>0</v>
      </c>
    </row>
    <row r="366" spans="2:72">
      <c r="B366" s="1">
        <f t="shared" si="149"/>
        <v>76</v>
      </c>
      <c r="C366" s="1">
        <f ca="1" t="shared" si="93"/>
        <v>0.6584595603991</v>
      </c>
      <c r="D366" s="1">
        <f ca="1" t="shared" si="94"/>
        <v>69.1404134682793</v>
      </c>
      <c r="E366" s="1">
        <f ca="1" t="shared" si="95"/>
        <v>0.752075136866763</v>
      </c>
      <c r="F366" s="1">
        <f ca="1" t="shared" si="96"/>
        <v>5.03137246169323</v>
      </c>
      <c r="G366" s="1">
        <f ca="1" t="shared" si="97"/>
        <v>40.2509796935459</v>
      </c>
      <c r="H366" s="1">
        <f ca="1" t="shared" si="98"/>
        <v>28.8894337747335</v>
      </c>
      <c r="I366" s="1">
        <f ca="1" t="shared" si="99"/>
        <v>2888.94337747335</v>
      </c>
      <c r="K366" s="1">
        <f t="shared" si="150"/>
        <v>76</v>
      </c>
      <c r="L366" s="1">
        <f ca="1" t="shared" si="100"/>
        <v>0.803962529883116</v>
      </c>
      <c r="M366" s="1">
        <f ca="1" t="shared" si="101"/>
        <v>65.9441536607368</v>
      </c>
      <c r="N366" s="1">
        <f ca="1" t="shared" si="102"/>
        <v>0.629789744000177</v>
      </c>
      <c r="O366" s="1">
        <f ca="1" t="shared" si="103"/>
        <v>4.640791998303</v>
      </c>
      <c r="P366" s="1">
        <f ca="1" t="shared" si="104"/>
        <v>41.767127984727</v>
      </c>
      <c r="Q366" s="1">
        <f ca="1" t="shared" si="105"/>
        <v>24.1770256760097</v>
      </c>
      <c r="R366" s="1">
        <f ca="1" t="shared" si="106"/>
        <v>2417.70256760097</v>
      </c>
      <c r="T366" s="1">
        <f t="shared" si="151"/>
        <v>76</v>
      </c>
      <c r="U366" s="1">
        <f ca="1" t="shared" si="107"/>
        <v>0.516330355658823</v>
      </c>
      <c r="V366" s="1">
        <f ca="1" t="shared" si="108"/>
        <v>61.9072593565117</v>
      </c>
      <c r="W366" s="1">
        <f ca="1" t="shared" si="109"/>
        <v>0.76427606801504</v>
      </c>
      <c r="X366" s="1">
        <f ca="1" t="shared" si="110"/>
        <v>5.33112727088935</v>
      </c>
      <c r="Y366" s="1">
        <f ca="1" t="shared" si="111"/>
        <v>53.3112727088935</v>
      </c>
      <c r="Z366" s="1">
        <f ca="1" t="shared" si="112"/>
        <v>8.59598664761816</v>
      </c>
      <c r="AA366" s="1">
        <f ca="1" t="shared" si="113"/>
        <v>859.598664761816</v>
      </c>
      <c r="AC366" s="1">
        <f t="shared" si="152"/>
        <v>76</v>
      </c>
      <c r="AD366" s="1">
        <f ca="1" t="shared" si="114"/>
        <v>0.82704399621886</v>
      </c>
      <c r="AE366" s="1">
        <f ca="1" t="shared" si="115"/>
        <v>65.5915797202594</v>
      </c>
      <c r="AF366" s="1">
        <f ca="1" t="shared" si="116"/>
        <v>0.188388945796189</v>
      </c>
      <c r="AG366" s="1">
        <f ca="1" t="shared" si="117"/>
        <v>4.05381402017172</v>
      </c>
      <c r="AH366" s="1">
        <f ca="1" t="shared" si="118"/>
        <v>44.5919542218889</v>
      </c>
      <c r="AI366" s="1">
        <f ca="1" t="shared" si="119"/>
        <v>20.9996254983705</v>
      </c>
      <c r="AJ366" s="1">
        <f ca="1" t="shared" si="120"/>
        <v>2099.96254983705</v>
      </c>
      <c r="AL366" s="1">
        <f t="shared" si="153"/>
        <v>76</v>
      </c>
      <c r="AM366" s="1">
        <f ca="1" t="shared" si="121"/>
        <v>0.963442152345596</v>
      </c>
      <c r="AN366" s="1">
        <f ca="1" t="shared" si="122"/>
        <v>75.5680627052499</v>
      </c>
      <c r="AO366" s="1">
        <f ca="1" t="shared" si="123"/>
        <v>0.895087410281988</v>
      </c>
      <c r="AP366" s="1">
        <f ca="1" t="shared" si="124"/>
        <v>5.26155564278241</v>
      </c>
      <c r="AQ366" s="1">
        <f ca="1" t="shared" si="125"/>
        <v>63.1386677133889</v>
      </c>
      <c r="AR366" s="1">
        <f ca="1" t="shared" si="126"/>
        <v>12.429394991861</v>
      </c>
      <c r="AS366" s="1">
        <f ca="1" t="shared" si="127"/>
        <v>1242.9394991861</v>
      </c>
      <c r="AU366" s="1">
        <f t="shared" si="154"/>
        <v>76</v>
      </c>
      <c r="AV366" s="1">
        <f ca="1" t="shared" si="128"/>
        <v>0.875293840266415</v>
      </c>
      <c r="AW366" s="1">
        <f ca="1" t="shared" si="129"/>
        <v>69.1686327610158</v>
      </c>
      <c r="AX366" s="1">
        <f ca="1" t="shared" si="130"/>
        <v>0.641335498703474</v>
      </c>
      <c r="AY366" s="1">
        <f ca="1" t="shared" si="131"/>
        <v>4.79629481314111</v>
      </c>
      <c r="AZ366" s="1">
        <f ca="1" t="shared" si="132"/>
        <v>62.3518325708345</v>
      </c>
      <c r="BA366" s="1">
        <f ca="1" t="shared" si="133"/>
        <v>6.8168001901813</v>
      </c>
      <c r="BB366" s="1">
        <f ca="1" t="shared" si="134"/>
        <v>681.68001901813</v>
      </c>
      <c r="BD366" s="1">
        <f t="shared" si="155"/>
        <v>76</v>
      </c>
      <c r="BE366" s="1">
        <f ca="1" t="shared" si="135"/>
        <v>0.967411368646615</v>
      </c>
      <c r="BF366" s="1">
        <f ca="1" t="shared" si="136"/>
        <v>75.7920397772682</v>
      </c>
      <c r="BG366" s="1">
        <f ca="1" t="shared" si="137"/>
        <v>0.527568424335009</v>
      </c>
      <c r="BH366" s="1">
        <f ca="1" t="shared" si="138"/>
        <v>4.80253274517058</v>
      </c>
      <c r="BI366" s="1">
        <f ca="1" t="shared" si="139"/>
        <v>67.2354584323881</v>
      </c>
      <c r="BJ366" s="1">
        <f ca="1" t="shared" si="140"/>
        <v>8.55658134488013</v>
      </c>
      <c r="BK366" s="1">
        <f ca="1" t="shared" si="141"/>
        <v>855.658134488013</v>
      </c>
      <c r="BM366" s="1">
        <f t="shared" si="156"/>
        <v>76</v>
      </c>
      <c r="BN366" s="1">
        <f ca="1" t="shared" si="142"/>
        <v>0.606362046144332</v>
      </c>
      <c r="BO366" s="1">
        <f ca="1" t="shared" si="143"/>
        <v>66.1376167090699</v>
      </c>
      <c r="BP366" s="1">
        <f ca="1" t="shared" si="144"/>
        <v>0.930341387238405</v>
      </c>
      <c r="BQ366" s="1">
        <f ca="1" t="shared" si="145"/>
        <v>5.71530563828219</v>
      </c>
      <c r="BR366" s="1">
        <f ca="1" t="shared" si="146"/>
        <v>85.7295845742329</v>
      </c>
      <c r="BS366" s="1">
        <f ca="1" t="shared" si="147"/>
        <v>0</v>
      </c>
      <c r="BT366" s="1">
        <f ca="1" t="shared" si="148"/>
        <v>0</v>
      </c>
    </row>
    <row r="367" spans="2:72">
      <c r="B367" s="1">
        <f t="shared" si="149"/>
        <v>77</v>
      </c>
      <c r="C367" s="1">
        <f ca="1" t="shared" si="93"/>
        <v>0.570715211238013</v>
      </c>
      <c r="D367" s="1">
        <f ca="1" t="shared" si="94"/>
        <v>68.9515187554172</v>
      </c>
      <c r="E367" s="1">
        <f ca="1" t="shared" si="95"/>
        <v>0.763154717252408</v>
      </c>
      <c r="F367" s="1">
        <f ca="1" t="shared" si="96"/>
        <v>5.13139249063729</v>
      </c>
      <c r="G367" s="1">
        <f ca="1" t="shared" si="97"/>
        <v>41.0511399250983</v>
      </c>
      <c r="H367" s="1">
        <f ca="1" t="shared" si="98"/>
        <v>27.9003788303189</v>
      </c>
      <c r="I367" s="1">
        <f ca="1" t="shared" si="99"/>
        <v>2790.03788303189</v>
      </c>
      <c r="K367" s="1">
        <f t="shared" si="150"/>
        <v>77</v>
      </c>
      <c r="L367" s="1">
        <f ca="1" t="shared" si="100"/>
        <v>0.206661492063828</v>
      </c>
      <c r="M367" s="1">
        <f ca="1" t="shared" si="101"/>
        <v>57.231408421613</v>
      </c>
      <c r="N367" s="1">
        <f ca="1" t="shared" si="102"/>
        <v>0.487846688704536</v>
      </c>
      <c r="O367" s="1">
        <f ca="1" t="shared" si="103"/>
        <v>4.68765885982718</v>
      </c>
      <c r="P367" s="1">
        <f ca="1" t="shared" si="104"/>
        <v>42.1889297384446</v>
      </c>
      <c r="Q367" s="1">
        <f ca="1" t="shared" si="105"/>
        <v>15.0424786831683</v>
      </c>
      <c r="R367" s="1">
        <f ca="1" t="shared" si="106"/>
        <v>1504.24786831683</v>
      </c>
      <c r="T367" s="1">
        <f t="shared" si="151"/>
        <v>77</v>
      </c>
      <c r="U367" s="1">
        <f ca="1" t="shared" si="107"/>
        <v>0.424960553729407</v>
      </c>
      <c r="V367" s="1">
        <f ca="1" t="shared" si="108"/>
        <v>62.101985910992</v>
      </c>
      <c r="W367" s="1">
        <f ca="1" t="shared" si="109"/>
        <v>0.425922100084132</v>
      </c>
      <c r="X367" s="1">
        <f ca="1" t="shared" si="110"/>
        <v>4.90251333563854</v>
      </c>
      <c r="Y367" s="1">
        <f ca="1" t="shared" si="111"/>
        <v>49.0251333563854</v>
      </c>
      <c r="Z367" s="1">
        <f ca="1" t="shared" si="112"/>
        <v>13.0768525546066</v>
      </c>
      <c r="AA367" s="1">
        <f ca="1" t="shared" si="113"/>
        <v>1307.68525546066</v>
      </c>
      <c r="AC367" s="1">
        <f t="shared" si="152"/>
        <v>77</v>
      </c>
      <c r="AD367" s="1">
        <f ca="1" t="shared" si="114"/>
        <v>0.177222267618851</v>
      </c>
      <c r="AE367" s="1">
        <f ca="1" t="shared" si="115"/>
        <v>55.5117116316352</v>
      </c>
      <c r="AF367" s="1">
        <f ca="1" t="shared" si="116"/>
        <v>0.270593778413772</v>
      </c>
      <c r="AG367" s="1">
        <f ca="1" t="shared" si="117"/>
        <v>4.32396613410888</v>
      </c>
      <c r="AH367" s="1">
        <f ca="1" t="shared" si="118"/>
        <v>47.5636274751977</v>
      </c>
      <c r="AI367" s="1">
        <f ca="1" t="shared" si="119"/>
        <v>7.94808415643753</v>
      </c>
      <c r="AJ367" s="1">
        <f ca="1" t="shared" si="120"/>
        <v>794.808415643753</v>
      </c>
      <c r="AL367" s="1">
        <f t="shared" si="153"/>
        <v>77</v>
      </c>
      <c r="AM367" s="1">
        <f ca="1" t="shared" si="121"/>
        <v>0.0299971874949465</v>
      </c>
      <c r="AN367" s="1">
        <f ca="1" t="shared" si="122"/>
        <v>54.3555396958503</v>
      </c>
      <c r="AO367" s="1">
        <f ca="1" t="shared" si="123"/>
        <v>0.027984501363272</v>
      </c>
      <c r="AP367" s="1">
        <f ca="1" t="shared" si="124"/>
        <v>4.15335863026903</v>
      </c>
      <c r="AQ367" s="1">
        <f ca="1" t="shared" si="125"/>
        <v>49.8403035632284</v>
      </c>
      <c r="AR367" s="1">
        <f ca="1" t="shared" si="126"/>
        <v>4.51523613262193</v>
      </c>
      <c r="AS367" s="1">
        <f ca="1" t="shared" si="127"/>
        <v>451.523613262193</v>
      </c>
      <c r="AU367" s="1">
        <f t="shared" si="154"/>
        <v>77</v>
      </c>
      <c r="AV367" s="1">
        <f ca="1" t="shared" si="128"/>
        <v>0.197667312430702</v>
      </c>
      <c r="AW367" s="1">
        <f ca="1" t="shared" si="129"/>
        <v>55.6520689843166</v>
      </c>
      <c r="AX367" s="1">
        <f ca="1" t="shared" si="130"/>
        <v>0.541323908123083</v>
      </c>
      <c r="AY367" s="1">
        <f ca="1" t="shared" si="131"/>
        <v>4.75582058858006</v>
      </c>
      <c r="AZ367" s="1">
        <f ca="1" t="shared" si="132"/>
        <v>61.8256676515407</v>
      </c>
      <c r="BA367" s="1">
        <f ca="1" t="shared" si="133"/>
        <v>0</v>
      </c>
      <c r="BB367" s="1">
        <f ca="1" t="shared" si="134"/>
        <v>0</v>
      </c>
      <c r="BD367" s="1">
        <f t="shared" si="155"/>
        <v>77</v>
      </c>
      <c r="BE367" s="1">
        <f ca="1" t="shared" si="135"/>
        <v>0.235699141172479</v>
      </c>
      <c r="BF367" s="1">
        <f ca="1" t="shared" si="136"/>
        <v>56.9848211151863</v>
      </c>
      <c r="BG367" s="1">
        <f ca="1" t="shared" si="137"/>
        <v>0.00950580396590706</v>
      </c>
      <c r="BH367" s="1">
        <f ca="1" t="shared" si="138"/>
        <v>4.35159453313729</v>
      </c>
      <c r="BI367" s="1">
        <f ca="1" t="shared" si="139"/>
        <v>60.922323463922</v>
      </c>
      <c r="BJ367" s="1">
        <f ca="1" t="shared" si="140"/>
        <v>0</v>
      </c>
      <c r="BK367" s="1">
        <f ca="1" t="shared" si="141"/>
        <v>0</v>
      </c>
      <c r="BM367" s="1">
        <f t="shared" si="156"/>
        <v>77</v>
      </c>
      <c r="BN367" s="1">
        <f ca="1" t="shared" si="142"/>
        <v>0.876272523724507</v>
      </c>
      <c r="BO367" s="1">
        <f ca="1" t="shared" si="143"/>
        <v>65.0739539929103</v>
      </c>
      <c r="BP367" s="1">
        <f ca="1" t="shared" si="144"/>
        <v>0.749123482177138</v>
      </c>
      <c r="BQ367" s="1">
        <f ca="1" t="shared" si="145"/>
        <v>5.25173871118182</v>
      </c>
      <c r="BR367" s="1">
        <f ca="1" t="shared" si="146"/>
        <v>78.7760806677274</v>
      </c>
      <c r="BS367" s="1">
        <f ca="1" t="shared" si="147"/>
        <v>0</v>
      </c>
      <c r="BT367" s="1">
        <f ca="1" t="shared" si="148"/>
        <v>0</v>
      </c>
    </row>
    <row r="368" spans="2:72">
      <c r="B368" s="1">
        <f t="shared" si="149"/>
        <v>78</v>
      </c>
      <c r="C368" s="1">
        <f ca="1" t="shared" si="93"/>
        <v>0.537911461675023</v>
      </c>
      <c r="D368" s="1">
        <f ca="1" t="shared" si="94"/>
        <v>64.6624579145328</v>
      </c>
      <c r="E368" s="1">
        <f ca="1" t="shared" si="95"/>
        <v>0.534343453885199</v>
      </c>
      <c r="F368" s="1">
        <f ca="1" t="shared" si="96"/>
        <v>4.56716178384243</v>
      </c>
      <c r="G368" s="1">
        <f ca="1" t="shared" si="97"/>
        <v>36.5372942707395</v>
      </c>
      <c r="H368" s="1">
        <f ca="1" t="shared" si="98"/>
        <v>28.1251636437934</v>
      </c>
      <c r="I368" s="1">
        <f ca="1" t="shared" si="99"/>
        <v>2812.51636437934</v>
      </c>
      <c r="K368" s="1">
        <f t="shared" si="150"/>
        <v>78</v>
      </c>
      <c r="L368" s="1">
        <f ca="1" t="shared" si="100"/>
        <v>0.290978100036234</v>
      </c>
      <c r="M368" s="1">
        <f ca="1" t="shared" si="101"/>
        <v>62.3351047698373</v>
      </c>
      <c r="N368" s="1">
        <f ca="1" t="shared" si="102"/>
        <v>0.313300379050235</v>
      </c>
      <c r="O368" s="1">
        <f ca="1" t="shared" si="103"/>
        <v>4.79892238838307</v>
      </c>
      <c r="P368" s="1">
        <f ca="1" t="shared" si="104"/>
        <v>43.1903014954476</v>
      </c>
      <c r="Q368" s="1">
        <f ca="1" t="shared" si="105"/>
        <v>19.1448032743897</v>
      </c>
      <c r="R368" s="1">
        <f ca="1" t="shared" si="106"/>
        <v>1914.48032743897</v>
      </c>
      <c r="T368" s="1">
        <f t="shared" si="151"/>
        <v>78</v>
      </c>
      <c r="U368" s="1">
        <f ca="1" t="shared" si="107"/>
        <v>0.500849005169193</v>
      </c>
      <c r="V368" s="1">
        <f ca="1" t="shared" si="108"/>
        <v>63.0671941034707</v>
      </c>
      <c r="W368" s="1">
        <f ca="1" t="shared" si="109"/>
        <v>0.361171629311641</v>
      </c>
      <c r="X368" s="1">
        <f ca="1" t="shared" si="110"/>
        <v>4.62675460999469</v>
      </c>
      <c r="Y368" s="1">
        <f ca="1" t="shared" si="111"/>
        <v>46.2675460999469</v>
      </c>
      <c r="Z368" s="1">
        <f ca="1" t="shared" si="112"/>
        <v>16.7996480035238</v>
      </c>
      <c r="AA368" s="1">
        <f ca="1" t="shared" si="113"/>
        <v>1679.96480035238</v>
      </c>
      <c r="AC368" s="1">
        <f t="shared" si="152"/>
        <v>78</v>
      </c>
      <c r="AD368" s="1">
        <f ca="1" t="shared" si="114"/>
        <v>0.773249390192779</v>
      </c>
      <c r="AE368" s="1">
        <f ca="1" t="shared" si="115"/>
        <v>69.2272652539007</v>
      </c>
      <c r="AF368" s="1">
        <f ca="1" t="shared" si="116"/>
        <v>0.0356038115979518</v>
      </c>
      <c r="AG368" s="1">
        <f ca="1" t="shared" si="117"/>
        <v>4.30283124259356</v>
      </c>
      <c r="AH368" s="1">
        <f ca="1" t="shared" si="118"/>
        <v>47.3311436685291</v>
      </c>
      <c r="AI368" s="1">
        <f ca="1" t="shared" si="119"/>
        <v>21.8961215853716</v>
      </c>
      <c r="AJ368" s="1">
        <f ca="1" t="shared" si="120"/>
        <v>2189.61215853716</v>
      </c>
      <c r="AL368" s="1">
        <f t="shared" si="153"/>
        <v>78</v>
      </c>
      <c r="AM368" s="1">
        <f ca="1" t="shared" si="121"/>
        <v>0.602486495490421</v>
      </c>
      <c r="AN368" s="1">
        <f ca="1" t="shared" si="122"/>
        <v>68.5293555631057</v>
      </c>
      <c r="AO368" s="1">
        <f ca="1" t="shared" si="123"/>
        <v>0.584779099601337</v>
      </c>
      <c r="AP368" s="1">
        <f ca="1" t="shared" si="124"/>
        <v>4.84903424482463</v>
      </c>
      <c r="AQ368" s="1">
        <f ca="1" t="shared" si="125"/>
        <v>58.1884109378956</v>
      </c>
      <c r="AR368" s="1">
        <f ca="1" t="shared" si="126"/>
        <v>10.3409446252101</v>
      </c>
      <c r="AS368" s="1">
        <f ca="1" t="shared" si="127"/>
        <v>1034.09446252101</v>
      </c>
      <c r="AU368" s="1">
        <f t="shared" si="154"/>
        <v>78</v>
      </c>
      <c r="AV368" s="1">
        <f ca="1" t="shared" si="128"/>
        <v>0.825394583025696</v>
      </c>
      <c r="AW368" s="1">
        <f ca="1" t="shared" si="129"/>
        <v>67.3444517120355</v>
      </c>
      <c r="AX368" s="1">
        <f ca="1" t="shared" si="130"/>
        <v>0.720424277211065</v>
      </c>
      <c r="AY368" s="1">
        <f ca="1" t="shared" si="131"/>
        <v>5.48742304379163</v>
      </c>
      <c r="AZ368" s="1">
        <f ca="1" t="shared" si="132"/>
        <v>71.3364995692912</v>
      </c>
      <c r="BA368" s="1">
        <f ca="1" t="shared" si="133"/>
        <v>0</v>
      </c>
      <c r="BB368" s="1">
        <f ca="1" t="shared" si="134"/>
        <v>0</v>
      </c>
      <c r="BD368" s="1">
        <f t="shared" si="155"/>
        <v>78</v>
      </c>
      <c r="BE368" s="1">
        <f ca="1" t="shared" si="135"/>
        <v>0.638228256505697</v>
      </c>
      <c r="BF368" s="1">
        <f ca="1" t="shared" si="136"/>
        <v>67.9798693456085</v>
      </c>
      <c r="BG368" s="1">
        <f ca="1" t="shared" si="137"/>
        <v>0.588209378778574</v>
      </c>
      <c r="BH368" s="1">
        <f ca="1" t="shared" si="138"/>
        <v>4.74022307657551</v>
      </c>
      <c r="BI368" s="1">
        <f ca="1" t="shared" si="139"/>
        <v>66.3631230720571</v>
      </c>
      <c r="BJ368" s="1">
        <f ca="1" t="shared" si="140"/>
        <v>1.61674627355133</v>
      </c>
      <c r="BK368" s="1">
        <f ca="1" t="shared" si="141"/>
        <v>161.674627355133</v>
      </c>
      <c r="BM368" s="1">
        <f t="shared" si="156"/>
        <v>78</v>
      </c>
      <c r="BN368" s="1">
        <f ca="1" t="shared" si="142"/>
        <v>0.536331487330309</v>
      </c>
      <c r="BO368" s="1">
        <f ca="1" t="shared" si="143"/>
        <v>62.908396787144</v>
      </c>
      <c r="BP368" s="1">
        <f ca="1" t="shared" si="144"/>
        <v>0.973887525941276</v>
      </c>
      <c r="BQ368" s="1">
        <f ca="1" t="shared" si="145"/>
        <v>5.62489628003253</v>
      </c>
      <c r="BR368" s="1">
        <f ca="1" t="shared" si="146"/>
        <v>84.373444200488</v>
      </c>
      <c r="BS368" s="1">
        <f ca="1" t="shared" si="147"/>
        <v>0</v>
      </c>
      <c r="BT368" s="1">
        <f ca="1" t="shared" si="148"/>
        <v>0</v>
      </c>
    </row>
    <row r="369" spans="2:72">
      <c r="B369" s="1">
        <f t="shared" si="149"/>
        <v>79</v>
      </c>
      <c r="C369" s="1">
        <f ca="1" t="shared" si="93"/>
        <v>0.301889556973639</v>
      </c>
      <c r="D369" s="1">
        <f ca="1" t="shared" si="94"/>
        <v>62.9132059845583</v>
      </c>
      <c r="E369" s="1">
        <f ca="1" t="shared" si="95"/>
        <v>0.0246433574932121</v>
      </c>
      <c r="F369" s="1">
        <f ca="1" t="shared" si="96"/>
        <v>4.40233514681521</v>
      </c>
      <c r="G369" s="1">
        <f ca="1" t="shared" si="97"/>
        <v>35.2186811745217</v>
      </c>
      <c r="H369" s="1">
        <f ca="1" t="shared" si="98"/>
        <v>27.6945248100366</v>
      </c>
      <c r="I369" s="1">
        <f ca="1" t="shared" si="99"/>
        <v>2769.45248100366</v>
      </c>
      <c r="K369" s="1">
        <f t="shared" si="150"/>
        <v>79</v>
      </c>
      <c r="L369" s="1">
        <f ca="1" t="shared" si="100"/>
        <v>0.95822686441068</v>
      </c>
      <c r="M369" s="1">
        <f ca="1" t="shared" si="101"/>
        <v>78.6105364940945</v>
      </c>
      <c r="N369" s="1">
        <f ca="1" t="shared" si="102"/>
        <v>0.457978693388433</v>
      </c>
      <c r="O369" s="1">
        <f ca="1" t="shared" si="103"/>
        <v>4.50869870981746</v>
      </c>
      <c r="P369" s="1">
        <f ca="1" t="shared" si="104"/>
        <v>40.5782883883571</v>
      </c>
      <c r="Q369" s="1">
        <f ca="1" t="shared" si="105"/>
        <v>38.0322481057374</v>
      </c>
      <c r="R369" s="1">
        <f ca="1" t="shared" si="106"/>
        <v>3803.22481057374</v>
      </c>
      <c r="T369" s="1">
        <f t="shared" si="151"/>
        <v>79</v>
      </c>
      <c r="U369" s="1">
        <f ca="1" t="shared" si="107"/>
        <v>0.475239301146974</v>
      </c>
      <c r="V369" s="1">
        <f ca="1" t="shared" si="108"/>
        <v>62.3188657783107</v>
      </c>
      <c r="W369" s="1">
        <f ca="1" t="shared" si="109"/>
        <v>0.570261915693824</v>
      </c>
      <c r="X369" s="1">
        <f ca="1" t="shared" si="110"/>
        <v>4.66567980660807</v>
      </c>
      <c r="Y369" s="1">
        <f ca="1" t="shared" si="111"/>
        <v>46.6567980660807</v>
      </c>
      <c r="Z369" s="1">
        <f ca="1" t="shared" si="112"/>
        <v>15.6620677122299</v>
      </c>
      <c r="AA369" s="1">
        <f ca="1" t="shared" si="113"/>
        <v>1566.20677122299</v>
      </c>
      <c r="AC369" s="1">
        <f t="shared" si="152"/>
        <v>79</v>
      </c>
      <c r="AD369" s="1">
        <f ca="1" t="shared" si="114"/>
        <v>0.390384600636194</v>
      </c>
      <c r="AE369" s="1">
        <f ca="1" t="shared" si="115"/>
        <v>60.5219247302522</v>
      </c>
      <c r="AF369" s="1">
        <f ca="1" t="shared" si="116"/>
        <v>0.802275271034174</v>
      </c>
      <c r="AG369" s="1">
        <f ca="1" t="shared" si="117"/>
        <v>5.12508727636179</v>
      </c>
      <c r="AH369" s="1">
        <f ca="1" t="shared" si="118"/>
        <v>56.3759600399797</v>
      </c>
      <c r="AI369" s="1">
        <f ca="1" t="shared" si="119"/>
        <v>4.14596469027249</v>
      </c>
      <c r="AJ369" s="1">
        <f ca="1" t="shared" si="120"/>
        <v>414.596469027249</v>
      </c>
      <c r="AL369" s="1">
        <f t="shared" si="153"/>
        <v>79</v>
      </c>
      <c r="AM369" s="1">
        <f ca="1" t="shared" si="121"/>
        <v>0.857022938250725</v>
      </c>
      <c r="AN369" s="1">
        <f ca="1" t="shared" si="122"/>
        <v>66.9920706640609</v>
      </c>
      <c r="AO369" s="1">
        <f ca="1" t="shared" si="123"/>
        <v>0.759401902703281</v>
      </c>
      <c r="AP369" s="1">
        <f ca="1" t="shared" si="124"/>
        <v>5.21334037106041</v>
      </c>
      <c r="AQ369" s="1">
        <f ca="1" t="shared" si="125"/>
        <v>62.5600844527249</v>
      </c>
      <c r="AR369" s="1">
        <f ca="1" t="shared" si="126"/>
        <v>4.43198621133605</v>
      </c>
      <c r="AS369" s="1">
        <f ca="1" t="shared" si="127"/>
        <v>443.198621133605</v>
      </c>
      <c r="AU369" s="1">
        <f t="shared" si="154"/>
        <v>79</v>
      </c>
      <c r="AV369" s="1">
        <f ca="1" t="shared" si="128"/>
        <v>0.23412625586028</v>
      </c>
      <c r="AW369" s="1">
        <f ca="1" t="shared" si="129"/>
        <v>57.7038365908651</v>
      </c>
      <c r="AX369" s="1">
        <f ca="1" t="shared" si="130"/>
        <v>0.198758320732648</v>
      </c>
      <c r="AY369" s="1">
        <f ca="1" t="shared" si="131"/>
        <v>4.23186950377224</v>
      </c>
      <c r="AZ369" s="1">
        <f ca="1" t="shared" si="132"/>
        <v>55.0143035490391</v>
      </c>
      <c r="BA369" s="1">
        <f ca="1" t="shared" si="133"/>
        <v>2.68953304182603</v>
      </c>
      <c r="BB369" s="1">
        <f ca="1" t="shared" si="134"/>
        <v>268.953304182603</v>
      </c>
      <c r="BD369" s="1">
        <f t="shared" si="155"/>
        <v>79</v>
      </c>
      <c r="BE369" s="1">
        <f ca="1" t="shared" si="135"/>
        <v>0.43724069419344</v>
      </c>
      <c r="BF369" s="1">
        <f ca="1" t="shared" si="136"/>
        <v>62.8969099920425</v>
      </c>
      <c r="BG369" s="1">
        <f ca="1" t="shared" si="137"/>
        <v>0.514918110851053</v>
      </c>
      <c r="BH369" s="1">
        <f ca="1" t="shared" si="138"/>
        <v>4.73969956655021</v>
      </c>
      <c r="BI369" s="1">
        <f ca="1" t="shared" si="139"/>
        <v>66.3557939317029</v>
      </c>
      <c r="BJ369" s="1">
        <f ca="1" t="shared" si="140"/>
        <v>0</v>
      </c>
      <c r="BK369" s="1">
        <f ca="1" t="shared" si="141"/>
        <v>0</v>
      </c>
      <c r="BM369" s="1">
        <f t="shared" si="156"/>
        <v>79</v>
      </c>
      <c r="BN369" s="1">
        <f ca="1" t="shared" si="142"/>
        <v>0.536658357917471</v>
      </c>
      <c r="BO369" s="1">
        <f ca="1" t="shared" si="143"/>
        <v>61.1150775829071</v>
      </c>
      <c r="BP369" s="1">
        <f ca="1" t="shared" si="144"/>
        <v>0.225385808659963</v>
      </c>
      <c r="BQ369" s="1">
        <f ca="1" t="shared" si="145"/>
        <v>4.23603628223195</v>
      </c>
      <c r="BR369" s="1">
        <f ca="1" t="shared" si="146"/>
        <v>63.5405442334793</v>
      </c>
      <c r="BS369" s="1">
        <f ca="1" t="shared" si="147"/>
        <v>0</v>
      </c>
      <c r="BT369" s="1">
        <f ca="1" t="shared" si="148"/>
        <v>0</v>
      </c>
    </row>
    <row r="370" spans="2:72">
      <c r="B370" s="1">
        <f t="shared" si="149"/>
        <v>80</v>
      </c>
      <c r="C370" s="1">
        <f ca="1" t="shared" si="93"/>
        <v>0.29995779190556</v>
      </c>
      <c r="D370" s="1">
        <f ca="1" t="shared" si="94"/>
        <v>62.7376188691767</v>
      </c>
      <c r="E370" s="1">
        <f ca="1" t="shared" si="95"/>
        <v>0.445901973211083</v>
      </c>
      <c r="F370" s="1">
        <f ca="1" t="shared" si="96"/>
        <v>4.85180977764785</v>
      </c>
      <c r="G370" s="1">
        <f ca="1" t="shared" si="97"/>
        <v>38.8144782211828</v>
      </c>
      <c r="H370" s="1">
        <f ca="1" t="shared" si="98"/>
        <v>23.9231406479939</v>
      </c>
      <c r="I370" s="1">
        <f ca="1" t="shared" si="99"/>
        <v>2392.31406479939</v>
      </c>
      <c r="K370" s="1">
        <f t="shared" si="150"/>
        <v>80</v>
      </c>
      <c r="L370" s="1">
        <f ca="1" t="shared" si="100"/>
        <v>0.464866970502217</v>
      </c>
      <c r="M370" s="1">
        <f ca="1" t="shared" si="101"/>
        <v>64.4094933610376</v>
      </c>
      <c r="N370" s="1">
        <f ca="1" t="shared" si="102"/>
        <v>0.460277312829677</v>
      </c>
      <c r="O370" s="1">
        <f ca="1" t="shared" si="103"/>
        <v>4.6140938201889</v>
      </c>
      <c r="P370" s="1">
        <f ca="1" t="shared" si="104"/>
        <v>41.5268443817001</v>
      </c>
      <c r="Q370" s="1">
        <f ca="1" t="shared" si="105"/>
        <v>22.8826489793375</v>
      </c>
      <c r="R370" s="1">
        <f ca="1" t="shared" si="106"/>
        <v>2288.26489793375</v>
      </c>
      <c r="T370" s="1">
        <f t="shared" si="151"/>
        <v>80</v>
      </c>
      <c r="U370" s="1">
        <f ca="1" t="shared" si="107"/>
        <v>0.610283308187345</v>
      </c>
      <c r="V370" s="1">
        <f ca="1" t="shared" si="108"/>
        <v>67.1834744041993</v>
      </c>
      <c r="W370" s="1">
        <f ca="1" t="shared" si="109"/>
        <v>0.759319759164479</v>
      </c>
      <c r="X370" s="1">
        <f ca="1" t="shared" si="110"/>
        <v>5.44067096053006</v>
      </c>
      <c r="Y370" s="1">
        <f ca="1" t="shared" si="111"/>
        <v>54.4067096053006</v>
      </c>
      <c r="Z370" s="1">
        <f ca="1" t="shared" si="112"/>
        <v>12.7767647988986</v>
      </c>
      <c r="AA370" s="1">
        <f ca="1" t="shared" si="113"/>
        <v>1277.67647988986</v>
      </c>
      <c r="AC370" s="1">
        <f t="shared" si="152"/>
        <v>80</v>
      </c>
      <c r="AD370" s="1">
        <f ca="1" t="shared" si="114"/>
        <v>0.513300817459144</v>
      </c>
      <c r="AE370" s="1">
        <f ca="1" t="shared" si="115"/>
        <v>61.3741104951568</v>
      </c>
      <c r="AF370" s="1">
        <f ca="1" t="shared" si="116"/>
        <v>0.112659442232849</v>
      </c>
      <c r="AG370" s="1">
        <f ca="1" t="shared" si="117"/>
        <v>4.09656487465239</v>
      </c>
      <c r="AH370" s="1">
        <f ca="1" t="shared" si="118"/>
        <v>45.0622136211763</v>
      </c>
      <c r="AI370" s="1">
        <f ca="1" t="shared" si="119"/>
        <v>16.3118968739805</v>
      </c>
      <c r="AJ370" s="1">
        <f ca="1" t="shared" si="120"/>
        <v>1631.18968739805</v>
      </c>
      <c r="AL370" s="1">
        <f t="shared" si="153"/>
        <v>80</v>
      </c>
      <c r="AM370" s="1">
        <f ca="1" t="shared" si="121"/>
        <v>0.271187838450702</v>
      </c>
      <c r="AN370" s="1">
        <f ca="1" t="shared" si="122"/>
        <v>60.4281354828629</v>
      </c>
      <c r="AO370" s="1">
        <f ca="1" t="shared" si="123"/>
        <v>0.201351899289445</v>
      </c>
      <c r="AP370" s="1">
        <f ca="1" t="shared" si="124"/>
        <v>4.16890834306078</v>
      </c>
      <c r="AQ370" s="1">
        <f ca="1" t="shared" si="125"/>
        <v>50.0269001167294</v>
      </c>
      <c r="AR370" s="1">
        <f ca="1" t="shared" si="126"/>
        <v>10.4012353661335</v>
      </c>
      <c r="AS370" s="1">
        <f ca="1" t="shared" si="127"/>
        <v>1040.12353661335</v>
      </c>
      <c r="AU370" s="1">
        <f t="shared" si="154"/>
        <v>80</v>
      </c>
      <c r="AV370" s="1">
        <f ca="1" t="shared" si="128"/>
        <v>0.70466063630651</v>
      </c>
      <c r="AW370" s="1">
        <f ca="1" t="shared" si="129"/>
        <v>67.6786057405893</v>
      </c>
      <c r="AX370" s="1">
        <f ca="1" t="shared" si="130"/>
        <v>0.677158755267432</v>
      </c>
      <c r="AY370" s="1">
        <f ca="1" t="shared" si="131"/>
        <v>4.97443222538498</v>
      </c>
      <c r="AZ370" s="1">
        <f ca="1" t="shared" si="132"/>
        <v>64.6676189300047</v>
      </c>
      <c r="BA370" s="1">
        <f ca="1" t="shared" si="133"/>
        <v>3.0109868105846</v>
      </c>
      <c r="BB370" s="1">
        <f ca="1" t="shared" si="134"/>
        <v>301.09868105846</v>
      </c>
      <c r="BD370" s="1">
        <f t="shared" si="155"/>
        <v>80</v>
      </c>
      <c r="BE370" s="1">
        <f ca="1" t="shared" si="135"/>
        <v>0.0525552342043003</v>
      </c>
      <c r="BF370" s="1">
        <f ca="1" t="shared" si="136"/>
        <v>52.7325200714491</v>
      </c>
      <c r="BG370" s="1">
        <f ca="1" t="shared" si="137"/>
        <v>0.050934148490412</v>
      </c>
      <c r="BH370" s="1">
        <f ca="1" t="shared" si="138"/>
        <v>4.02076211785715</v>
      </c>
      <c r="BI370" s="1">
        <f ca="1" t="shared" si="139"/>
        <v>56.2906696500001</v>
      </c>
      <c r="BJ370" s="1">
        <f ca="1" t="shared" si="140"/>
        <v>0</v>
      </c>
      <c r="BK370" s="1">
        <f ca="1" t="shared" si="141"/>
        <v>0</v>
      </c>
      <c r="BM370" s="1">
        <f t="shared" si="156"/>
        <v>80</v>
      </c>
      <c r="BN370" s="1">
        <f ca="1" t="shared" si="142"/>
        <v>0.890205578348509</v>
      </c>
      <c r="BO370" s="1">
        <f ca="1" t="shared" si="143"/>
        <v>65.1864936213199</v>
      </c>
      <c r="BP370" s="1">
        <f ca="1" t="shared" si="144"/>
        <v>0.430150330699594</v>
      </c>
      <c r="BQ370" s="1">
        <f ca="1" t="shared" si="145"/>
        <v>4.58953139595418</v>
      </c>
      <c r="BR370" s="1">
        <f ca="1" t="shared" si="146"/>
        <v>68.8429709393127</v>
      </c>
      <c r="BS370" s="1">
        <f ca="1" t="shared" si="147"/>
        <v>0</v>
      </c>
      <c r="BT370" s="1">
        <f ca="1" t="shared" si="148"/>
        <v>0</v>
      </c>
    </row>
    <row r="371" spans="2:72">
      <c r="B371" s="1">
        <f t="shared" si="149"/>
        <v>81</v>
      </c>
      <c r="C371" s="1">
        <f ca="1" t="shared" si="93"/>
        <v>0.263848518672768</v>
      </c>
      <c r="D371" s="1">
        <f ca="1" t="shared" si="94"/>
        <v>63.9620239852462</v>
      </c>
      <c r="E371" s="1">
        <f ca="1" t="shared" si="95"/>
        <v>0.78531525817636</v>
      </c>
      <c r="F371" s="1">
        <f ca="1" t="shared" si="96"/>
        <v>5.24506759727767</v>
      </c>
      <c r="G371" s="1">
        <f ca="1" t="shared" si="97"/>
        <v>41.9605407782213</v>
      </c>
      <c r="H371" s="1">
        <f ca="1" t="shared" si="98"/>
        <v>22.0014832070249</v>
      </c>
      <c r="I371" s="1">
        <f ca="1" t="shared" si="99"/>
        <v>2200.14832070249</v>
      </c>
      <c r="K371" s="1">
        <f t="shared" si="150"/>
        <v>81</v>
      </c>
      <c r="L371" s="1">
        <f ca="1" t="shared" si="100"/>
        <v>0.949826829230383</v>
      </c>
      <c r="M371" s="1">
        <f ca="1" t="shared" si="101"/>
        <v>77.5993036846068</v>
      </c>
      <c r="N371" s="1">
        <f ca="1" t="shared" si="102"/>
        <v>0.108964769821369</v>
      </c>
      <c r="O371" s="1">
        <f ca="1" t="shared" si="103"/>
        <v>4.13565887822516</v>
      </c>
      <c r="P371" s="1">
        <f ca="1" t="shared" si="104"/>
        <v>37.2209299040264</v>
      </c>
      <c r="Q371" s="1">
        <f ca="1" t="shared" si="105"/>
        <v>40.3783737805804</v>
      </c>
      <c r="R371" s="1">
        <f ca="1" t="shared" si="106"/>
        <v>4037.83737805804</v>
      </c>
      <c r="T371" s="1">
        <f t="shared" si="151"/>
        <v>81</v>
      </c>
      <c r="U371" s="1">
        <f ca="1" t="shared" si="107"/>
        <v>0.924754039492946</v>
      </c>
      <c r="V371" s="1">
        <f ca="1" t="shared" si="108"/>
        <v>76.5030073054934</v>
      </c>
      <c r="W371" s="1">
        <f ca="1" t="shared" si="109"/>
        <v>0.270370768552109</v>
      </c>
      <c r="X371" s="1">
        <f ca="1" t="shared" si="110"/>
        <v>4.17252719690574</v>
      </c>
      <c r="Y371" s="1">
        <f ca="1" t="shared" si="111"/>
        <v>41.7252719690574</v>
      </c>
      <c r="Z371" s="1">
        <f ca="1" t="shared" si="112"/>
        <v>34.777735336436</v>
      </c>
      <c r="AA371" s="1">
        <f ca="1" t="shared" si="113"/>
        <v>3477.7735336436</v>
      </c>
      <c r="AC371" s="1">
        <f t="shared" si="152"/>
        <v>81</v>
      </c>
      <c r="AD371" s="1">
        <f ca="1" t="shared" si="114"/>
        <v>0.861401957630116</v>
      </c>
      <c r="AE371" s="1">
        <f ca="1" t="shared" si="115"/>
        <v>67.7401856986951</v>
      </c>
      <c r="AF371" s="1">
        <f ca="1" t="shared" si="116"/>
        <v>0.0570754088994934</v>
      </c>
      <c r="AG371" s="1">
        <f ca="1" t="shared" si="117"/>
        <v>4.06496292356267</v>
      </c>
      <c r="AH371" s="1">
        <f ca="1" t="shared" si="118"/>
        <v>44.7145921591893</v>
      </c>
      <c r="AI371" s="1">
        <f ca="1" t="shared" si="119"/>
        <v>23.0255935395057</v>
      </c>
      <c r="AJ371" s="1">
        <f ca="1" t="shared" si="120"/>
        <v>2302.55935395057</v>
      </c>
      <c r="AL371" s="1">
        <f t="shared" si="153"/>
        <v>81</v>
      </c>
      <c r="AM371" s="1">
        <f ca="1" t="shared" si="121"/>
        <v>0.643306192286911</v>
      </c>
      <c r="AN371" s="1">
        <f ca="1" t="shared" si="122"/>
        <v>68.9626062640629</v>
      </c>
      <c r="AO371" s="1">
        <f ca="1" t="shared" si="123"/>
        <v>0.425352509581011</v>
      </c>
      <c r="AP371" s="1">
        <f ca="1" t="shared" si="124"/>
        <v>4.76385372115764</v>
      </c>
      <c r="AQ371" s="1">
        <f ca="1" t="shared" si="125"/>
        <v>57.1662446538917</v>
      </c>
      <c r="AR371" s="1">
        <f ca="1" t="shared" si="126"/>
        <v>11.7963616101712</v>
      </c>
      <c r="AS371" s="1">
        <f ca="1" t="shared" si="127"/>
        <v>1179.63616101712</v>
      </c>
      <c r="AU371" s="1">
        <f t="shared" si="154"/>
        <v>81</v>
      </c>
      <c r="AV371" s="1">
        <f ca="1" t="shared" si="128"/>
        <v>0.728560903311652</v>
      </c>
      <c r="AW371" s="1">
        <f ca="1" t="shared" si="129"/>
        <v>69.340221877208</v>
      </c>
      <c r="AX371" s="1">
        <f ca="1" t="shared" si="130"/>
        <v>0.274785102147343</v>
      </c>
      <c r="AY371" s="1">
        <f ca="1" t="shared" si="131"/>
        <v>4.03638348567289</v>
      </c>
      <c r="AZ371" s="1">
        <f ca="1" t="shared" si="132"/>
        <v>52.4729853137476</v>
      </c>
      <c r="BA371" s="1">
        <f ca="1" t="shared" si="133"/>
        <v>16.8672365634604</v>
      </c>
      <c r="BB371" s="1">
        <f ca="1" t="shared" si="134"/>
        <v>1686.72365634604</v>
      </c>
      <c r="BD371" s="1">
        <f t="shared" si="155"/>
        <v>81</v>
      </c>
      <c r="BE371" s="1">
        <f ca="1" t="shared" si="135"/>
        <v>0.609292690023184</v>
      </c>
      <c r="BF371" s="1">
        <f ca="1" t="shared" si="136"/>
        <v>66.7720031733939</v>
      </c>
      <c r="BG371" s="1">
        <f ca="1" t="shared" si="137"/>
        <v>0.0450236489182454</v>
      </c>
      <c r="BH371" s="1">
        <f ca="1" t="shared" si="138"/>
        <v>4.33992529047484</v>
      </c>
      <c r="BI371" s="1">
        <f ca="1" t="shared" si="139"/>
        <v>60.7589540666477</v>
      </c>
      <c r="BJ371" s="1">
        <f ca="1" t="shared" si="140"/>
        <v>6.01304910674622</v>
      </c>
      <c r="BK371" s="1">
        <f ca="1" t="shared" si="141"/>
        <v>601.304910674622</v>
      </c>
      <c r="BM371" s="1">
        <f t="shared" si="156"/>
        <v>81</v>
      </c>
      <c r="BN371" s="1">
        <f ca="1" t="shared" si="142"/>
        <v>0.493677386500016</v>
      </c>
      <c r="BO371" s="1">
        <f ca="1" t="shared" si="143"/>
        <v>63.9841473376963</v>
      </c>
      <c r="BP371" s="1">
        <f ca="1" t="shared" si="144"/>
        <v>0.457244970291493</v>
      </c>
      <c r="BQ371" s="1">
        <f ca="1" t="shared" si="145"/>
        <v>4.97020113547403</v>
      </c>
      <c r="BR371" s="1">
        <f ca="1" t="shared" si="146"/>
        <v>74.5530170321105</v>
      </c>
      <c r="BS371" s="1">
        <f ca="1" t="shared" si="147"/>
        <v>0</v>
      </c>
      <c r="BT371" s="1">
        <f ca="1" t="shared" si="148"/>
        <v>0</v>
      </c>
    </row>
    <row r="372" spans="2:72">
      <c r="B372" s="1">
        <f t="shared" si="149"/>
        <v>82</v>
      </c>
      <c r="C372" s="1">
        <f ca="1" t="shared" si="93"/>
        <v>0.816690833814711</v>
      </c>
      <c r="D372" s="1">
        <f ca="1" t="shared" si="94"/>
        <v>69.790396664225</v>
      </c>
      <c r="E372" s="1">
        <f ca="1" t="shared" si="95"/>
        <v>0.187732048941016</v>
      </c>
      <c r="F372" s="1">
        <f ca="1" t="shared" si="96"/>
        <v>4.23173809420533</v>
      </c>
      <c r="G372" s="1">
        <f ca="1" t="shared" si="97"/>
        <v>33.8539047536426</v>
      </c>
      <c r="H372" s="1">
        <f ca="1" t="shared" si="98"/>
        <v>35.9364919105823</v>
      </c>
      <c r="I372" s="1">
        <f ca="1" t="shared" si="99"/>
        <v>3593.64919105823</v>
      </c>
      <c r="K372" s="1">
        <f t="shared" si="150"/>
        <v>82</v>
      </c>
      <c r="L372" s="1">
        <f ca="1" t="shared" si="100"/>
        <v>0.155817489008856</v>
      </c>
      <c r="M372" s="1">
        <f ca="1" t="shared" si="101"/>
        <v>56.6650207955667</v>
      </c>
      <c r="N372" s="1">
        <f ca="1" t="shared" si="102"/>
        <v>0.0295279753677047</v>
      </c>
      <c r="O372" s="1">
        <f ca="1" t="shared" si="103"/>
        <v>4.47666360887641</v>
      </c>
      <c r="P372" s="1">
        <f ca="1" t="shared" si="104"/>
        <v>40.2899724798877</v>
      </c>
      <c r="Q372" s="1">
        <f ca="1" t="shared" si="105"/>
        <v>16.375048315679</v>
      </c>
      <c r="R372" s="1">
        <f ca="1" t="shared" si="106"/>
        <v>1637.5048315679</v>
      </c>
      <c r="T372" s="1">
        <f t="shared" si="151"/>
        <v>82</v>
      </c>
      <c r="U372" s="1">
        <f ca="1" t="shared" si="107"/>
        <v>0.0982619732535932</v>
      </c>
      <c r="V372" s="1">
        <f ca="1" t="shared" si="108"/>
        <v>51.2442316209705</v>
      </c>
      <c r="W372" s="1">
        <f ca="1" t="shared" si="109"/>
        <v>0.75949420447444</v>
      </c>
      <c r="X372" s="1">
        <f ca="1" t="shared" si="110"/>
        <v>5.10487574355205</v>
      </c>
      <c r="Y372" s="1">
        <f ca="1" t="shared" si="111"/>
        <v>51.0487574355205</v>
      </c>
      <c r="Z372" s="1">
        <f ca="1" t="shared" si="112"/>
        <v>0.195474185449932</v>
      </c>
      <c r="AA372" s="1">
        <f ca="1" t="shared" si="113"/>
        <v>19.5474185449932</v>
      </c>
      <c r="AC372" s="1">
        <f t="shared" si="152"/>
        <v>82</v>
      </c>
      <c r="AD372" s="1">
        <f ca="1" t="shared" si="114"/>
        <v>0.461257908596452</v>
      </c>
      <c r="AE372" s="1">
        <f ca="1" t="shared" si="115"/>
        <v>62.6589885393693</v>
      </c>
      <c r="AF372" s="1">
        <f ca="1" t="shared" si="116"/>
        <v>0.820171193220797</v>
      </c>
      <c r="AG372" s="1">
        <f ca="1" t="shared" si="117"/>
        <v>5.29366052980272</v>
      </c>
      <c r="AH372" s="1">
        <f ca="1" t="shared" si="118"/>
        <v>58.2302658278299</v>
      </c>
      <c r="AI372" s="1">
        <f ca="1" t="shared" si="119"/>
        <v>4.42872271153936</v>
      </c>
      <c r="AJ372" s="1">
        <f ca="1" t="shared" si="120"/>
        <v>442.872271153936</v>
      </c>
      <c r="AL372" s="1">
        <f t="shared" si="153"/>
        <v>82</v>
      </c>
      <c r="AM372" s="1">
        <f ca="1" t="shared" si="121"/>
        <v>0.551270090174499</v>
      </c>
      <c r="AN372" s="1">
        <f ca="1" t="shared" si="122"/>
        <v>69.7511467960573</v>
      </c>
      <c r="AO372" s="1">
        <f ca="1" t="shared" si="123"/>
        <v>0.127016307866758</v>
      </c>
      <c r="AP372" s="1">
        <f ca="1" t="shared" si="124"/>
        <v>4.26797025617797</v>
      </c>
      <c r="AQ372" s="1">
        <f ca="1" t="shared" si="125"/>
        <v>51.2156430741356</v>
      </c>
      <c r="AR372" s="1">
        <f ca="1" t="shared" si="126"/>
        <v>18.5355037219217</v>
      </c>
      <c r="AS372" s="1">
        <f ca="1" t="shared" si="127"/>
        <v>1853.55037219217</v>
      </c>
      <c r="AU372" s="1">
        <f t="shared" si="154"/>
        <v>82</v>
      </c>
      <c r="AV372" s="1">
        <f ca="1" t="shared" si="128"/>
        <v>0.132401462605071</v>
      </c>
      <c r="AW372" s="1">
        <f ca="1" t="shared" si="129"/>
        <v>55.9094925266024</v>
      </c>
      <c r="AX372" s="1">
        <f ca="1" t="shared" si="130"/>
        <v>0.334385231202418</v>
      </c>
      <c r="AY372" s="1">
        <f ca="1" t="shared" si="131"/>
        <v>4.64442207461419</v>
      </c>
      <c r="AZ372" s="1">
        <f ca="1" t="shared" si="132"/>
        <v>60.3774869699845</v>
      </c>
      <c r="BA372" s="1">
        <f ca="1" t="shared" si="133"/>
        <v>0</v>
      </c>
      <c r="BB372" s="1">
        <f ca="1" t="shared" si="134"/>
        <v>0</v>
      </c>
      <c r="BD372" s="1">
        <f t="shared" si="155"/>
        <v>82</v>
      </c>
      <c r="BE372" s="1">
        <f ca="1" t="shared" si="135"/>
        <v>0.120064334263278</v>
      </c>
      <c r="BF372" s="1">
        <f ca="1" t="shared" si="136"/>
        <v>55.2286311580511</v>
      </c>
      <c r="BG372" s="1">
        <f ca="1" t="shared" si="137"/>
        <v>0.772724108978569</v>
      </c>
      <c r="BH372" s="1">
        <f ca="1" t="shared" si="138"/>
        <v>5.24670958974567</v>
      </c>
      <c r="BI372" s="1">
        <f ca="1" t="shared" si="139"/>
        <v>73.4539342564394</v>
      </c>
      <c r="BJ372" s="1">
        <f ca="1" t="shared" si="140"/>
        <v>0</v>
      </c>
      <c r="BK372" s="1">
        <f ca="1" t="shared" si="141"/>
        <v>0</v>
      </c>
      <c r="BM372" s="1">
        <f t="shared" si="156"/>
        <v>82</v>
      </c>
      <c r="BN372" s="1">
        <f ca="1" t="shared" si="142"/>
        <v>0.0218014756450498</v>
      </c>
      <c r="BO372" s="1">
        <f ca="1" t="shared" si="143"/>
        <v>51.6435721508329</v>
      </c>
      <c r="BP372" s="1">
        <f ca="1" t="shared" si="144"/>
        <v>0.885996302037285</v>
      </c>
      <c r="BQ372" s="1">
        <f ca="1" t="shared" si="145"/>
        <v>5.30143454278066</v>
      </c>
      <c r="BR372" s="1">
        <f ca="1" t="shared" si="146"/>
        <v>79.5215181417099</v>
      </c>
      <c r="BS372" s="1">
        <f ca="1" t="shared" si="147"/>
        <v>0</v>
      </c>
      <c r="BT372" s="1">
        <f ca="1" t="shared" si="148"/>
        <v>0</v>
      </c>
    </row>
    <row r="373" spans="2:72">
      <c r="B373" s="1">
        <f t="shared" si="149"/>
        <v>83</v>
      </c>
      <c r="C373" s="1">
        <f ca="1" t="shared" si="93"/>
        <v>0.592317250131773</v>
      </c>
      <c r="D373" s="1">
        <f ca="1" t="shared" si="94"/>
        <v>68.7321757877734</v>
      </c>
      <c r="E373" s="1">
        <f ca="1" t="shared" si="95"/>
        <v>0.421204336744767</v>
      </c>
      <c r="F373" s="1">
        <f ca="1" t="shared" si="96"/>
        <v>4.5441604520905</v>
      </c>
      <c r="G373" s="1">
        <f ca="1" t="shared" si="97"/>
        <v>36.353283616724</v>
      </c>
      <c r="H373" s="1">
        <f ca="1" t="shared" si="98"/>
        <v>32.3788921710494</v>
      </c>
      <c r="I373" s="1">
        <f ca="1" t="shared" si="99"/>
        <v>3237.88921710494</v>
      </c>
      <c r="K373" s="1">
        <f t="shared" si="150"/>
        <v>83</v>
      </c>
      <c r="L373" s="1">
        <f ca="1" t="shared" si="100"/>
        <v>0.147049081547855</v>
      </c>
      <c r="M373" s="1">
        <f ca="1" t="shared" si="101"/>
        <v>55.6488312964326</v>
      </c>
      <c r="N373" s="1">
        <f ca="1" t="shared" si="102"/>
        <v>0.0576686556798276</v>
      </c>
      <c r="O373" s="1">
        <f ca="1" t="shared" si="103"/>
        <v>4.35877988678602</v>
      </c>
      <c r="P373" s="1">
        <f ca="1" t="shared" si="104"/>
        <v>39.2290189810742</v>
      </c>
      <c r="Q373" s="1">
        <f ca="1" t="shared" si="105"/>
        <v>16.4198123153584</v>
      </c>
      <c r="R373" s="1">
        <f ca="1" t="shared" si="106"/>
        <v>1641.98123153584</v>
      </c>
      <c r="T373" s="1">
        <f t="shared" si="151"/>
        <v>83</v>
      </c>
      <c r="U373" s="1">
        <f ca="1" t="shared" si="107"/>
        <v>0.379210795058289</v>
      </c>
      <c r="V373" s="1">
        <f ca="1" t="shared" si="108"/>
        <v>63.2771855213614</v>
      </c>
      <c r="W373" s="1">
        <f ca="1" t="shared" si="109"/>
        <v>0.281233708734548</v>
      </c>
      <c r="X373" s="1">
        <f ca="1" t="shared" si="110"/>
        <v>4.48531835084532</v>
      </c>
      <c r="Y373" s="1">
        <f ca="1" t="shared" si="111"/>
        <v>44.8531835084532</v>
      </c>
      <c r="Z373" s="1">
        <f ca="1" t="shared" si="112"/>
        <v>18.4240020129083</v>
      </c>
      <c r="AA373" s="1">
        <f ca="1" t="shared" si="113"/>
        <v>1842.40020129083</v>
      </c>
      <c r="AC373" s="1">
        <f t="shared" si="152"/>
        <v>83</v>
      </c>
      <c r="AD373" s="1">
        <f ca="1" t="shared" si="114"/>
        <v>0.449234562453477</v>
      </c>
      <c r="AE373" s="1">
        <f ca="1" t="shared" si="115"/>
        <v>63.1489015680211</v>
      </c>
      <c r="AF373" s="1">
        <f ca="1" t="shared" si="116"/>
        <v>0.357530509013127</v>
      </c>
      <c r="AG373" s="1">
        <f ca="1" t="shared" si="117"/>
        <v>4.92352695694772</v>
      </c>
      <c r="AH373" s="1">
        <f ca="1" t="shared" si="118"/>
        <v>54.158796526425</v>
      </c>
      <c r="AI373" s="1">
        <f ca="1" t="shared" si="119"/>
        <v>8.99010504159617</v>
      </c>
      <c r="AJ373" s="1">
        <f ca="1" t="shared" si="120"/>
        <v>899.010504159617</v>
      </c>
      <c r="AL373" s="1">
        <f t="shared" si="153"/>
        <v>83</v>
      </c>
      <c r="AM373" s="1">
        <f ca="1" t="shared" si="121"/>
        <v>0.377463138111296</v>
      </c>
      <c r="AN373" s="1">
        <f ca="1" t="shared" si="122"/>
        <v>62.3086769976037</v>
      </c>
      <c r="AO373" s="1">
        <f ca="1" t="shared" si="123"/>
        <v>0.236851336634924</v>
      </c>
      <c r="AP373" s="1">
        <f ca="1" t="shared" si="124"/>
        <v>4.37199164332011</v>
      </c>
      <c r="AQ373" s="1">
        <f ca="1" t="shared" si="125"/>
        <v>52.4638997198414</v>
      </c>
      <c r="AR373" s="1">
        <f ca="1" t="shared" si="126"/>
        <v>9.84477727776232</v>
      </c>
      <c r="AS373" s="1">
        <f ca="1" t="shared" si="127"/>
        <v>984.477727776232</v>
      </c>
      <c r="AU373" s="1">
        <f t="shared" si="154"/>
        <v>83</v>
      </c>
      <c r="AV373" s="1">
        <f ca="1" t="shared" si="128"/>
        <v>0.854053121444935</v>
      </c>
      <c r="AW373" s="1">
        <f ca="1" t="shared" si="129"/>
        <v>65.4835024799039</v>
      </c>
      <c r="AX373" s="1">
        <f ca="1" t="shared" si="130"/>
        <v>0.676684969465971</v>
      </c>
      <c r="AY373" s="1">
        <f ca="1" t="shared" si="131"/>
        <v>4.93639151538784</v>
      </c>
      <c r="AZ373" s="1">
        <f ca="1" t="shared" si="132"/>
        <v>64.1730897000419</v>
      </c>
      <c r="BA373" s="1">
        <f ca="1" t="shared" si="133"/>
        <v>1.31041277986205</v>
      </c>
      <c r="BB373" s="1">
        <f ca="1" t="shared" si="134"/>
        <v>131.041277986205</v>
      </c>
      <c r="BD373" s="1">
        <f t="shared" si="155"/>
        <v>83</v>
      </c>
      <c r="BE373" s="1">
        <f ca="1" t="shared" si="135"/>
        <v>0.290584635884822</v>
      </c>
      <c r="BF373" s="1">
        <f ca="1" t="shared" si="136"/>
        <v>60.9467359480469</v>
      </c>
      <c r="BG373" s="1">
        <f ca="1" t="shared" si="137"/>
        <v>0.426391842700575</v>
      </c>
      <c r="BH373" s="1">
        <f ca="1" t="shared" si="138"/>
        <v>4.90347957456515</v>
      </c>
      <c r="BI373" s="1">
        <f ca="1" t="shared" si="139"/>
        <v>68.6487140439121</v>
      </c>
      <c r="BJ373" s="1">
        <f ca="1" t="shared" si="140"/>
        <v>0</v>
      </c>
      <c r="BK373" s="1">
        <f ca="1" t="shared" si="141"/>
        <v>0</v>
      </c>
      <c r="BM373" s="1">
        <f t="shared" si="156"/>
        <v>83</v>
      </c>
      <c r="BN373" s="1">
        <f ca="1" t="shared" si="142"/>
        <v>0.265090639462234</v>
      </c>
      <c r="BO373" s="1">
        <f ca="1" t="shared" si="143"/>
        <v>63.4822664749101</v>
      </c>
      <c r="BP373" s="1">
        <f ca="1" t="shared" si="144"/>
        <v>0.2651447028506</v>
      </c>
      <c r="BQ373" s="1">
        <f ca="1" t="shared" si="145"/>
        <v>4.11696020941872</v>
      </c>
      <c r="BR373" s="1">
        <f ca="1" t="shared" si="146"/>
        <v>61.7544031412808</v>
      </c>
      <c r="BS373" s="1">
        <f ca="1" t="shared" si="147"/>
        <v>1.72786333362932</v>
      </c>
      <c r="BT373" s="1">
        <f ca="1" t="shared" si="148"/>
        <v>172.786333362932</v>
      </c>
    </row>
    <row r="374" spans="2:72">
      <c r="B374" s="1">
        <f t="shared" si="149"/>
        <v>84</v>
      </c>
      <c r="C374" s="1">
        <f ca="1" t="shared" si="93"/>
        <v>0.196473034156493</v>
      </c>
      <c r="D374" s="1">
        <f ca="1" t="shared" si="94"/>
        <v>58.1922232382447</v>
      </c>
      <c r="E374" s="1">
        <f ca="1" t="shared" si="95"/>
        <v>0.828444773994369</v>
      </c>
      <c r="F374" s="1">
        <f ca="1" t="shared" si="96"/>
        <v>5.28581879446254</v>
      </c>
      <c r="G374" s="1">
        <f ca="1" t="shared" si="97"/>
        <v>42.2865503557003</v>
      </c>
      <c r="H374" s="1">
        <f ca="1" t="shared" si="98"/>
        <v>15.9056728825444</v>
      </c>
      <c r="I374" s="1">
        <f ca="1" t="shared" si="99"/>
        <v>1590.56728825444</v>
      </c>
      <c r="K374" s="1">
        <f t="shared" si="150"/>
        <v>84</v>
      </c>
      <c r="L374" s="1">
        <f ca="1" t="shared" si="100"/>
        <v>0.607803345837892</v>
      </c>
      <c r="M374" s="1">
        <f ca="1" t="shared" si="101"/>
        <v>69.8693972412204</v>
      </c>
      <c r="N374" s="1">
        <f ca="1" t="shared" si="102"/>
        <v>0.59100716127876</v>
      </c>
      <c r="O374" s="1">
        <f ca="1" t="shared" si="103"/>
        <v>4.52001000406508</v>
      </c>
      <c r="P374" s="1">
        <f ca="1" t="shared" si="104"/>
        <v>40.6800900365857</v>
      </c>
      <c r="Q374" s="1">
        <f ca="1" t="shared" si="105"/>
        <v>29.1893072046347</v>
      </c>
      <c r="R374" s="1">
        <f ca="1" t="shared" si="106"/>
        <v>2918.93072046347</v>
      </c>
      <c r="T374" s="1">
        <f t="shared" si="151"/>
        <v>84</v>
      </c>
      <c r="U374" s="1">
        <f ca="1" t="shared" si="107"/>
        <v>0.843870470393576</v>
      </c>
      <c r="V374" s="1">
        <f ca="1" t="shared" si="108"/>
        <v>69.5547548496468</v>
      </c>
      <c r="W374" s="1">
        <f ca="1" t="shared" si="109"/>
        <v>0.0360450704546311</v>
      </c>
      <c r="X374" s="1">
        <f ca="1" t="shared" si="110"/>
        <v>4.38370564858259</v>
      </c>
      <c r="Y374" s="1">
        <f ca="1" t="shared" si="111"/>
        <v>43.8370564858259</v>
      </c>
      <c r="Z374" s="1">
        <f ca="1" t="shared" si="112"/>
        <v>25.717698363821</v>
      </c>
      <c r="AA374" s="1">
        <f ca="1" t="shared" si="113"/>
        <v>2571.7698363821</v>
      </c>
      <c r="AC374" s="1">
        <f t="shared" si="152"/>
        <v>84</v>
      </c>
      <c r="AD374" s="1">
        <f ca="1" t="shared" si="114"/>
        <v>0.28018773230578</v>
      </c>
      <c r="AE374" s="1">
        <f ca="1" t="shared" si="115"/>
        <v>63.0060780126316</v>
      </c>
      <c r="AF374" s="1">
        <f ca="1" t="shared" si="116"/>
        <v>0.376255821514828</v>
      </c>
      <c r="AG374" s="1">
        <f ca="1" t="shared" si="117"/>
        <v>4.54352537195063</v>
      </c>
      <c r="AH374" s="1">
        <f ca="1" t="shared" si="118"/>
        <v>49.9787790914569</v>
      </c>
      <c r="AI374" s="1">
        <f ca="1" t="shared" si="119"/>
        <v>13.0272989211747</v>
      </c>
      <c r="AJ374" s="1">
        <f ca="1" t="shared" si="120"/>
        <v>1302.72989211747</v>
      </c>
      <c r="AL374" s="1">
        <f t="shared" si="153"/>
        <v>84</v>
      </c>
      <c r="AM374" s="1">
        <f ca="1" t="shared" si="121"/>
        <v>0.670231883762196</v>
      </c>
      <c r="AN374" s="1">
        <f ca="1" t="shared" si="122"/>
        <v>65.9377741845013</v>
      </c>
      <c r="AO374" s="1">
        <f ca="1" t="shared" si="123"/>
        <v>0.326754187424148</v>
      </c>
      <c r="AP374" s="1">
        <f ca="1" t="shared" si="124"/>
        <v>4.90166332795446</v>
      </c>
      <c r="AQ374" s="1">
        <f ca="1" t="shared" si="125"/>
        <v>58.8199599354535</v>
      </c>
      <c r="AR374" s="1">
        <f ca="1" t="shared" si="126"/>
        <v>7.11781424904783</v>
      </c>
      <c r="AS374" s="1">
        <f ca="1" t="shared" si="127"/>
        <v>711.781424904783</v>
      </c>
      <c r="AU374" s="1">
        <f t="shared" si="154"/>
        <v>84</v>
      </c>
      <c r="AV374" s="1">
        <f ca="1" t="shared" si="128"/>
        <v>0.200408981347689</v>
      </c>
      <c r="AW374" s="1">
        <f ca="1" t="shared" si="129"/>
        <v>55.9514944550452</v>
      </c>
      <c r="AX374" s="1">
        <f ca="1" t="shared" si="130"/>
        <v>0.223929847846671</v>
      </c>
      <c r="AY374" s="1">
        <f ca="1" t="shared" si="131"/>
        <v>4.03071130073928</v>
      </c>
      <c r="AZ374" s="1">
        <f ca="1" t="shared" si="132"/>
        <v>52.3992469096106</v>
      </c>
      <c r="BA374" s="1">
        <f ca="1" t="shared" si="133"/>
        <v>3.55224754543466</v>
      </c>
      <c r="BB374" s="1">
        <f ca="1" t="shared" si="134"/>
        <v>355.224754543466</v>
      </c>
      <c r="BD374" s="1">
        <f t="shared" si="155"/>
        <v>84</v>
      </c>
      <c r="BE374" s="1">
        <f ca="1" t="shared" si="135"/>
        <v>0.993018210005341</v>
      </c>
      <c r="BF374" s="1">
        <f ca="1" t="shared" si="136"/>
        <v>81.952523665661</v>
      </c>
      <c r="BG374" s="1">
        <f ca="1" t="shared" si="137"/>
        <v>0.144983329529511</v>
      </c>
      <c r="BH374" s="1">
        <f ca="1" t="shared" si="138"/>
        <v>4.07400010712498</v>
      </c>
      <c r="BI374" s="1">
        <f ca="1" t="shared" si="139"/>
        <v>57.0360014997498</v>
      </c>
      <c r="BJ374" s="1">
        <f ca="1" t="shared" si="140"/>
        <v>24.9165221659112</v>
      </c>
      <c r="BK374" s="1">
        <f ca="1" t="shared" si="141"/>
        <v>2491.65221659112</v>
      </c>
      <c r="BM374" s="1">
        <f t="shared" si="156"/>
        <v>84</v>
      </c>
      <c r="BN374" s="1">
        <f ca="1" t="shared" si="142"/>
        <v>0.871875744808456</v>
      </c>
      <c r="BO374" s="1">
        <f ca="1" t="shared" si="143"/>
        <v>68.0699291651366</v>
      </c>
      <c r="BP374" s="1">
        <f ca="1" t="shared" si="144"/>
        <v>0.822442180846554</v>
      </c>
      <c r="BQ374" s="1">
        <f ca="1" t="shared" si="145"/>
        <v>5.38411800957423</v>
      </c>
      <c r="BR374" s="1">
        <f ca="1" t="shared" si="146"/>
        <v>80.7617701436135</v>
      </c>
      <c r="BS374" s="1">
        <f ca="1" t="shared" si="147"/>
        <v>0</v>
      </c>
      <c r="BT374" s="1">
        <f ca="1" t="shared" si="148"/>
        <v>0</v>
      </c>
    </row>
    <row r="375" spans="2:72">
      <c r="B375" s="1">
        <f t="shared" si="149"/>
        <v>85</v>
      </c>
      <c r="C375" s="1">
        <f ca="1" t="shared" si="93"/>
        <v>0.381129451111916</v>
      </c>
      <c r="D375" s="1">
        <f ca="1" t="shared" si="94"/>
        <v>60.2416414433382</v>
      </c>
      <c r="E375" s="1">
        <f ca="1" t="shared" si="95"/>
        <v>0.872227575561081</v>
      </c>
      <c r="F375" s="1">
        <f ca="1" t="shared" si="96"/>
        <v>5.36987760119486</v>
      </c>
      <c r="G375" s="1">
        <f ca="1" t="shared" si="97"/>
        <v>42.9590208095589</v>
      </c>
      <c r="H375" s="1">
        <f ca="1" t="shared" si="98"/>
        <v>17.2826206337793</v>
      </c>
      <c r="I375" s="1">
        <f ca="1" t="shared" si="99"/>
        <v>1728.26206337793</v>
      </c>
      <c r="K375" s="1">
        <f t="shared" si="150"/>
        <v>85</v>
      </c>
      <c r="L375" s="1">
        <f ca="1" t="shared" si="100"/>
        <v>0.373259406638492</v>
      </c>
      <c r="M375" s="1">
        <f ca="1" t="shared" si="101"/>
        <v>63.4373119269831</v>
      </c>
      <c r="N375" s="1">
        <f ca="1" t="shared" si="102"/>
        <v>0.360388124402041</v>
      </c>
      <c r="O375" s="1">
        <f ca="1" t="shared" si="103"/>
        <v>4.80751681321335</v>
      </c>
      <c r="P375" s="1">
        <f ca="1" t="shared" si="104"/>
        <v>43.2676513189201</v>
      </c>
      <c r="Q375" s="1">
        <f ca="1" t="shared" si="105"/>
        <v>20.169660608063</v>
      </c>
      <c r="R375" s="1">
        <f ca="1" t="shared" si="106"/>
        <v>2016.9660608063</v>
      </c>
      <c r="T375" s="1">
        <f t="shared" si="151"/>
        <v>85</v>
      </c>
      <c r="U375" s="1">
        <f ca="1" t="shared" si="107"/>
        <v>0.209863899197306</v>
      </c>
      <c r="V375" s="1">
        <f ca="1" t="shared" si="108"/>
        <v>57.5744788182018</v>
      </c>
      <c r="W375" s="1">
        <f ca="1" t="shared" si="109"/>
        <v>0.790937779259065</v>
      </c>
      <c r="X375" s="1">
        <f ca="1" t="shared" si="110"/>
        <v>5.35481220468221</v>
      </c>
      <c r="Y375" s="1">
        <f ca="1" t="shared" si="111"/>
        <v>53.5481220468221</v>
      </c>
      <c r="Z375" s="1">
        <f ca="1" t="shared" si="112"/>
        <v>4.02635677137977</v>
      </c>
      <c r="AA375" s="1">
        <f ca="1" t="shared" si="113"/>
        <v>402.635677137977</v>
      </c>
      <c r="AC375" s="1">
        <f t="shared" si="152"/>
        <v>85</v>
      </c>
      <c r="AD375" s="1">
        <f ca="1" t="shared" si="114"/>
        <v>0.88837210775471</v>
      </c>
      <c r="AE375" s="1">
        <f ca="1" t="shared" si="115"/>
        <v>68.3628219493118</v>
      </c>
      <c r="AF375" s="1">
        <f ca="1" t="shared" si="116"/>
        <v>0.237058588744494</v>
      </c>
      <c r="AG375" s="1">
        <f ca="1" t="shared" si="117"/>
        <v>4.17021569494934</v>
      </c>
      <c r="AH375" s="1">
        <f ca="1" t="shared" si="118"/>
        <v>45.8723726444428</v>
      </c>
      <c r="AI375" s="1">
        <f ca="1" t="shared" si="119"/>
        <v>22.4904493048691</v>
      </c>
      <c r="AJ375" s="1">
        <f ca="1" t="shared" si="120"/>
        <v>2249.04493048691</v>
      </c>
      <c r="AL375" s="1">
        <f t="shared" si="153"/>
        <v>85</v>
      </c>
      <c r="AM375" s="1">
        <f ca="1" t="shared" si="121"/>
        <v>0.135086613238343</v>
      </c>
      <c r="AN375" s="1">
        <f ca="1" t="shared" si="122"/>
        <v>58.6613441076412</v>
      </c>
      <c r="AO375" s="1">
        <f ca="1" t="shared" si="123"/>
        <v>0.351367997720832</v>
      </c>
      <c r="AP375" s="1">
        <f ca="1" t="shared" si="124"/>
        <v>4.71366444427818</v>
      </c>
      <c r="AQ375" s="1">
        <f ca="1" t="shared" si="125"/>
        <v>56.5639733313382</v>
      </c>
      <c r="AR375" s="1">
        <f ca="1" t="shared" si="126"/>
        <v>2.09737077630304</v>
      </c>
      <c r="AS375" s="1">
        <f ca="1" t="shared" si="127"/>
        <v>209.737077630304</v>
      </c>
      <c r="AU375" s="1">
        <f t="shared" si="154"/>
        <v>85</v>
      </c>
      <c r="AV375" s="1">
        <f ca="1" t="shared" si="128"/>
        <v>0.202963295513642</v>
      </c>
      <c r="AW375" s="1">
        <f ca="1" t="shared" si="129"/>
        <v>58.2756906808163</v>
      </c>
      <c r="AX375" s="1">
        <f ca="1" t="shared" si="130"/>
        <v>0.254153302881643</v>
      </c>
      <c r="AY375" s="1">
        <f ca="1" t="shared" si="131"/>
        <v>4.07733894175305</v>
      </c>
      <c r="AZ375" s="1">
        <f ca="1" t="shared" si="132"/>
        <v>53.0054062427896</v>
      </c>
      <c r="BA375" s="1">
        <f ca="1" t="shared" si="133"/>
        <v>5.27028443802671</v>
      </c>
      <c r="BB375" s="1">
        <f ca="1" t="shared" si="134"/>
        <v>527.028443802671</v>
      </c>
      <c r="BD375" s="1">
        <f t="shared" si="155"/>
        <v>85</v>
      </c>
      <c r="BE375" s="1">
        <f ca="1" t="shared" si="135"/>
        <v>0.694240555692965</v>
      </c>
      <c r="BF375" s="1">
        <f ca="1" t="shared" si="136"/>
        <v>69.4619372475628</v>
      </c>
      <c r="BG375" s="1">
        <f ca="1" t="shared" si="137"/>
        <v>0.546848433818123</v>
      </c>
      <c r="BH375" s="1">
        <f ca="1" t="shared" si="138"/>
        <v>4.79438297539924</v>
      </c>
      <c r="BI375" s="1">
        <f ca="1" t="shared" si="139"/>
        <v>67.1213616555894</v>
      </c>
      <c r="BJ375" s="1">
        <f ca="1" t="shared" si="140"/>
        <v>2.34057559197338</v>
      </c>
      <c r="BK375" s="1">
        <f ca="1" t="shared" si="141"/>
        <v>234.057559197338</v>
      </c>
      <c r="BM375" s="1">
        <f t="shared" si="156"/>
        <v>85</v>
      </c>
      <c r="BN375" s="1">
        <f ca="1" t="shared" si="142"/>
        <v>0.997100487130057</v>
      </c>
      <c r="BO375" s="1">
        <f ca="1" t="shared" si="143"/>
        <v>83.927281670307</v>
      </c>
      <c r="BP375" s="1">
        <f ca="1" t="shared" si="144"/>
        <v>0.463407376659124</v>
      </c>
      <c r="BQ375" s="1">
        <f ca="1" t="shared" si="145"/>
        <v>4.93100505645564</v>
      </c>
      <c r="BR375" s="1">
        <f ca="1" t="shared" si="146"/>
        <v>73.9650758468347</v>
      </c>
      <c r="BS375" s="1">
        <f ca="1" t="shared" si="147"/>
        <v>9.96220582347232</v>
      </c>
      <c r="BT375" s="1">
        <f ca="1" t="shared" si="148"/>
        <v>996.220582347232</v>
      </c>
    </row>
    <row r="376" spans="2:72">
      <c r="B376" s="1">
        <f t="shared" si="149"/>
        <v>86</v>
      </c>
      <c r="C376" s="1">
        <f ca="1" t="shared" si="93"/>
        <v>0.21046047757374</v>
      </c>
      <c r="D376" s="1">
        <f ca="1" t="shared" si="94"/>
        <v>56.8793753800615</v>
      </c>
      <c r="E376" s="1">
        <f ca="1" t="shared" si="95"/>
        <v>0.391297388532914</v>
      </c>
      <c r="F376" s="1">
        <f ca="1" t="shared" si="96"/>
        <v>4.9997378008522</v>
      </c>
      <c r="G376" s="1">
        <f ca="1" t="shared" si="97"/>
        <v>39.9979024068176</v>
      </c>
      <c r="H376" s="1">
        <f ca="1" t="shared" si="98"/>
        <v>16.8814729732439</v>
      </c>
      <c r="I376" s="1">
        <f ca="1" t="shared" si="99"/>
        <v>1688.14729732439</v>
      </c>
      <c r="K376" s="1">
        <f t="shared" si="150"/>
        <v>86</v>
      </c>
      <c r="L376" s="1">
        <f ca="1" t="shared" si="100"/>
        <v>0.66379121484583</v>
      </c>
      <c r="M376" s="1">
        <f ca="1" t="shared" si="101"/>
        <v>67.1508589630134</v>
      </c>
      <c r="N376" s="1">
        <f ca="1" t="shared" si="102"/>
        <v>0.523646808193833</v>
      </c>
      <c r="O376" s="1">
        <f ca="1" t="shared" si="103"/>
        <v>4.82998277777809</v>
      </c>
      <c r="P376" s="1">
        <f ca="1" t="shared" si="104"/>
        <v>43.4698450000028</v>
      </c>
      <c r="Q376" s="1">
        <f ca="1" t="shared" si="105"/>
        <v>23.6810139630106</v>
      </c>
      <c r="R376" s="1">
        <f ca="1" t="shared" si="106"/>
        <v>2368.10139630106</v>
      </c>
      <c r="T376" s="1">
        <f t="shared" si="151"/>
        <v>86</v>
      </c>
      <c r="U376" s="1">
        <f ca="1" t="shared" si="107"/>
        <v>0.886988404703538</v>
      </c>
      <c r="V376" s="1">
        <f ca="1" t="shared" si="108"/>
        <v>67.5762512158644</v>
      </c>
      <c r="W376" s="1">
        <f ca="1" t="shared" si="109"/>
        <v>0.221347792447257</v>
      </c>
      <c r="X376" s="1">
        <f ca="1" t="shared" si="110"/>
        <v>4.45865854870184</v>
      </c>
      <c r="Y376" s="1">
        <f ca="1" t="shared" si="111"/>
        <v>44.5865854870184</v>
      </c>
      <c r="Z376" s="1">
        <f ca="1" t="shared" si="112"/>
        <v>22.989665728846</v>
      </c>
      <c r="AA376" s="1">
        <f ca="1" t="shared" si="113"/>
        <v>2298.9665728846</v>
      </c>
      <c r="AC376" s="1">
        <f t="shared" si="152"/>
        <v>86</v>
      </c>
      <c r="AD376" s="1">
        <f ca="1" t="shared" si="114"/>
        <v>0.687032917080445</v>
      </c>
      <c r="AE376" s="1">
        <f ca="1" t="shared" si="115"/>
        <v>67.389637514597</v>
      </c>
      <c r="AF376" s="1">
        <f ca="1" t="shared" si="116"/>
        <v>0.478602994517438</v>
      </c>
      <c r="AG376" s="1">
        <f ca="1" t="shared" si="117"/>
        <v>4.58988146822733</v>
      </c>
      <c r="AH376" s="1">
        <f ca="1" t="shared" si="118"/>
        <v>50.4886961505006</v>
      </c>
      <c r="AI376" s="1">
        <f ca="1" t="shared" si="119"/>
        <v>16.9009413640964</v>
      </c>
      <c r="AJ376" s="1">
        <f ca="1" t="shared" si="120"/>
        <v>1690.09413640964</v>
      </c>
      <c r="AL376" s="1">
        <f t="shared" si="153"/>
        <v>86</v>
      </c>
      <c r="AM376" s="1">
        <f ca="1" t="shared" si="121"/>
        <v>0.706175680017408</v>
      </c>
      <c r="AN376" s="1">
        <f ca="1" t="shared" si="122"/>
        <v>68.1174106719513</v>
      </c>
      <c r="AO376" s="1">
        <f ca="1" t="shared" si="123"/>
        <v>0.00238082520531924</v>
      </c>
      <c r="AP376" s="1">
        <f ca="1" t="shared" si="124"/>
        <v>4.01000142318302</v>
      </c>
      <c r="AQ376" s="1">
        <f ca="1" t="shared" si="125"/>
        <v>48.1200170781962</v>
      </c>
      <c r="AR376" s="1">
        <f ca="1" t="shared" si="126"/>
        <v>19.9973935937551</v>
      </c>
      <c r="AS376" s="1">
        <f ca="1" t="shared" si="127"/>
        <v>1999.73935937551</v>
      </c>
      <c r="AU376" s="1">
        <f t="shared" si="154"/>
        <v>86</v>
      </c>
      <c r="AV376" s="1">
        <f ca="1" t="shared" si="128"/>
        <v>0.285206838438307</v>
      </c>
      <c r="AW376" s="1">
        <f ca="1" t="shared" si="129"/>
        <v>63.9668446672782</v>
      </c>
      <c r="AX376" s="1">
        <f ca="1" t="shared" si="130"/>
        <v>0.14213217064477</v>
      </c>
      <c r="AY376" s="1">
        <f ca="1" t="shared" si="131"/>
        <v>4.0966413071137</v>
      </c>
      <c r="AZ376" s="1">
        <f ca="1" t="shared" si="132"/>
        <v>53.2563369924781</v>
      </c>
      <c r="BA376" s="1">
        <f ca="1" t="shared" si="133"/>
        <v>10.7105076748001</v>
      </c>
      <c r="BB376" s="1">
        <f ca="1" t="shared" si="134"/>
        <v>1071.05076748001</v>
      </c>
      <c r="BD376" s="1">
        <f t="shared" si="155"/>
        <v>86</v>
      </c>
      <c r="BE376" s="1">
        <f ca="1" t="shared" si="135"/>
        <v>0.900072426192055</v>
      </c>
      <c r="BF376" s="1">
        <f ca="1" t="shared" si="136"/>
        <v>78.4680271012964</v>
      </c>
      <c r="BG376" s="1">
        <f ca="1" t="shared" si="137"/>
        <v>0.984276189049828</v>
      </c>
      <c r="BH376" s="1">
        <f ca="1" t="shared" si="138"/>
        <v>5.74119629773053</v>
      </c>
      <c r="BI376" s="1">
        <f ca="1" t="shared" si="139"/>
        <v>80.3767481682274</v>
      </c>
      <c r="BJ376" s="1">
        <f ca="1" t="shared" si="140"/>
        <v>0</v>
      </c>
      <c r="BK376" s="1">
        <f ca="1" t="shared" si="141"/>
        <v>0</v>
      </c>
      <c r="BM376" s="1">
        <f t="shared" si="156"/>
        <v>86</v>
      </c>
      <c r="BN376" s="1">
        <f ca="1" t="shared" si="142"/>
        <v>0.291490274440072</v>
      </c>
      <c r="BO376" s="1">
        <f ca="1" t="shared" si="143"/>
        <v>60.285391691846</v>
      </c>
      <c r="BP376" s="1">
        <f ca="1" t="shared" si="144"/>
        <v>0.0192592446406388</v>
      </c>
      <c r="BQ376" s="1">
        <f ca="1" t="shared" si="145"/>
        <v>4.42303689473103</v>
      </c>
      <c r="BR376" s="1">
        <f ca="1" t="shared" si="146"/>
        <v>66.3455534209654</v>
      </c>
      <c r="BS376" s="1">
        <f ca="1" t="shared" si="147"/>
        <v>0</v>
      </c>
      <c r="BT376" s="1">
        <f ca="1" t="shared" si="148"/>
        <v>0</v>
      </c>
    </row>
    <row r="377" spans="2:72">
      <c r="B377" s="1">
        <f t="shared" si="149"/>
        <v>87</v>
      </c>
      <c r="C377" s="1">
        <f ca="1" t="shared" si="93"/>
        <v>0.388673216090228</v>
      </c>
      <c r="D377" s="1">
        <f ca="1" t="shared" si="94"/>
        <v>62.2787800101576</v>
      </c>
      <c r="E377" s="1">
        <f ca="1" t="shared" si="95"/>
        <v>0.0257270649002701</v>
      </c>
      <c r="F377" s="1">
        <f ca="1" t="shared" si="96"/>
        <v>4.13069120009277</v>
      </c>
      <c r="G377" s="1">
        <f ca="1" t="shared" si="97"/>
        <v>33.0455296007421</v>
      </c>
      <c r="H377" s="1">
        <f ca="1" t="shared" si="98"/>
        <v>29.2332504094155</v>
      </c>
      <c r="I377" s="1">
        <f ca="1" t="shared" si="99"/>
        <v>2923.32504094155</v>
      </c>
      <c r="K377" s="1">
        <f t="shared" si="150"/>
        <v>87</v>
      </c>
      <c r="L377" s="1">
        <f ca="1" t="shared" si="100"/>
        <v>0.551585024777544</v>
      </c>
      <c r="M377" s="1">
        <f ca="1" t="shared" si="101"/>
        <v>66.1377545333549</v>
      </c>
      <c r="N377" s="1">
        <f ca="1" t="shared" si="102"/>
        <v>0.24822727999</v>
      </c>
      <c r="O377" s="1">
        <f ca="1" t="shared" si="103"/>
        <v>4.49350258825255</v>
      </c>
      <c r="P377" s="1">
        <f ca="1" t="shared" si="104"/>
        <v>40.441523294273</v>
      </c>
      <c r="Q377" s="1">
        <f ca="1" t="shared" si="105"/>
        <v>25.6962312390819</v>
      </c>
      <c r="R377" s="1">
        <f ca="1" t="shared" si="106"/>
        <v>2569.62312390819</v>
      </c>
      <c r="T377" s="1">
        <f t="shared" si="151"/>
        <v>87</v>
      </c>
      <c r="U377" s="1">
        <f ca="1" t="shared" si="107"/>
        <v>0.0721109673118818</v>
      </c>
      <c r="V377" s="1">
        <f ca="1" t="shared" si="108"/>
        <v>51.8814311187242</v>
      </c>
      <c r="W377" s="1">
        <f ca="1" t="shared" si="109"/>
        <v>0.924700771219209</v>
      </c>
      <c r="X377" s="1">
        <f ca="1" t="shared" si="110"/>
        <v>5.97266187970838</v>
      </c>
      <c r="Y377" s="1">
        <f ca="1" t="shared" si="111"/>
        <v>59.7266187970838</v>
      </c>
      <c r="Z377" s="1">
        <f ca="1" t="shared" si="112"/>
        <v>0</v>
      </c>
      <c r="AA377" s="1">
        <f ca="1" t="shared" si="113"/>
        <v>0</v>
      </c>
      <c r="AC377" s="1">
        <f t="shared" si="152"/>
        <v>87</v>
      </c>
      <c r="AD377" s="1">
        <f ca="1" t="shared" si="114"/>
        <v>0.857427319179636</v>
      </c>
      <c r="AE377" s="1">
        <f ca="1" t="shared" si="115"/>
        <v>67.3988155274864</v>
      </c>
      <c r="AF377" s="1">
        <f ca="1" t="shared" si="116"/>
        <v>0.168808015289403</v>
      </c>
      <c r="AG377" s="1">
        <f ca="1" t="shared" si="117"/>
        <v>4.4030642489388</v>
      </c>
      <c r="AH377" s="1">
        <f ca="1" t="shared" si="118"/>
        <v>48.4337067383268</v>
      </c>
      <c r="AI377" s="1">
        <f ca="1" t="shared" si="119"/>
        <v>18.9651087891596</v>
      </c>
      <c r="AJ377" s="1">
        <f ca="1" t="shared" si="120"/>
        <v>1896.51087891596</v>
      </c>
      <c r="AL377" s="1">
        <f t="shared" si="153"/>
        <v>87</v>
      </c>
      <c r="AM377" s="1">
        <f ca="1" t="shared" si="121"/>
        <v>0.749333478538143</v>
      </c>
      <c r="AN377" s="1">
        <f ca="1" t="shared" si="122"/>
        <v>65.1575753360538</v>
      </c>
      <c r="AO377" s="1">
        <f ca="1" t="shared" si="123"/>
        <v>0.412749506066728</v>
      </c>
      <c r="AP377" s="1">
        <f ca="1" t="shared" si="124"/>
        <v>4.84343213120015</v>
      </c>
      <c r="AQ377" s="1">
        <f ca="1" t="shared" si="125"/>
        <v>58.1211855744018</v>
      </c>
      <c r="AR377" s="1">
        <f ca="1" t="shared" si="126"/>
        <v>7.036389761652</v>
      </c>
      <c r="AS377" s="1">
        <f ca="1" t="shared" si="127"/>
        <v>703.6389761652</v>
      </c>
      <c r="AU377" s="1">
        <f t="shared" si="154"/>
        <v>87</v>
      </c>
      <c r="AV377" s="1">
        <f ca="1" t="shared" si="128"/>
        <v>0.463964722084122</v>
      </c>
      <c r="AW377" s="1">
        <f ca="1" t="shared" si="129"/>
        <v>60.9387171571</v>
      </c>
      <c r="AX377" s="1">
        <f ca="1" t="shared" si="130"/>
        <v>0.550531493499659</v>
      </c>
      <c r="AY377" s="1">
        <f ca="1" t="shared" si="131"/>
        <v>4.9315602630405</v>
      </c>
      <c r="AZ377" s="1">
        <f ca="1" t="shared" si="132"/>
        <v>64.1102834195265</v>
      </c>
      <c r="BA377" s="1">
        <f ca="1" t="shared" si="133"/>
        <v>0</v>
      </c>
      <c r="BB377" s="1">
        <f ca="1" t="shared" si="134"/>
        <v>0</v>
      </c>
      <c r="BD377" s="1">
        <f t="shared" si="155"/>
        <v>87</v>
      </c>
      <c r="BE377" s="1">
        <f ca="1" t="shared" si="135"/>
        <v>0.798837675565168</v>
      </c>
      <c r="BF377" s="1">
        <f ca="1" t="shared" si="136"/>
        <v>65.6625841453274</v>
      </c>
      <c r="BG377" s="1">
        <f ca="1" t="shared" si="137"/>
        <v>0.543296879188681</v>
      </c>
      <c r="BH377" s="1">
        <f ca="1" t="shared" si="138"/>
        <v>4.56925198616976</v>
      </c>
      <c r="BI377" s="1">
        <f ca="1" t="shared" si="139"/>
        <v>63.9695278063766</v>
      </c>
      <c r="BJ377" s="1">
        <f ca="1" t="shared" si="140"/>
        <v>1.6930563389508</v>
      </c>
      <c r="BK377" s="1">
        <f ca="1" t="shared" si="141"/>
        <v>169.30563389508</v>
      </c>
      <c r="BM377" s="1">
        <f t="shared" si="156"/>
        <v>87</v>
      </c>
      <c r="BN377" s="1">
        <f ca="1" t="shared" si="142"/>
        <v>0.105424516785658</v>
      </c>
      <c r="BO377" s="1">
        <f ca="1" t="shared" si="143"/>
        <v>58.2851676167387</v>
      </c>
      <c r="BP377" s="1">
        <f ca="1" t="shared" si="144"/>
        <v>0.129901325740497</v>
      </c>
      <c r="BQ377" s="1">
        <f ca="1" t="shared" si="145"/>
        <v>4.48818920150069</v>
      </c>
      <c r="BR377" s="1">
        <f ca="1" t="shared" si="146"/>
        <v>67.3228380225104</v>
      </c>
      <c r="BS377" s="1">
        <f ca="1" t="shared" si="147"/>
        <v>0</v>
      </c>
      <c r="BT377" s="1">
        <f ca="1" t="shared" si="148"/>
        <v>0</v>
      </c>
    </row>
    <row r="378" spans="2:72">
      <c r="B378" s="1">
        <f t="shared" si="149"/>
        <v>88</v>
      </c>
      <c r="C378" s="1">
        <f ca="1" t="shared" si="93"/>
        <v>0.18269644319312</v>
      </c>
      <c r="D378" s="1">
        <f ca="1" t="shared" si="94"/>
        <v>57.035319309002</v>
      </c>
      <c r="E378" s="1">
        <f ca="1" t="shared" si="95"/>
        <v>0.100348086006294</v>
      </c>
      <c r="F378" s="1">
        <f ca="1" t="shared" si="96"/>
        <v>4.40586335859194</v>
      </c>
      <c r="G378" s="1">
        <f ca="1" t="shared" si="97"/>
        <v>35.2469068687355</v>
      </c>
      <c r="H378" s="1">
        <f ca="1" t="shared" si="98"/>
        <v>21.7884124402665</v>
      </c>
      <c r="I378" s="1">
        <f ca="1" t="shared" si="99"/>
        <v>2178.84124402665</v>
      </c>
      <c r="K378" s="1">
        <f t="shared" si="150"/>
        <v>88</v>
      </c>
      <c r="L378" s="1">
        <f ca="1" t="shared" si="100"/>
        <v>0.899132276700775</v>
      </c>
      <c r="M378" s="1">
        <f ca="1" t="shared" si="101"/>
        <v>69.8153594066503</v>
      </c>
      <c r="N378" s="1">
        <f ca="1" t="shared" si="102"/>
        <v>0.842820677754143</v>
      </c>
      <c r="O378" s="1">
        <f ca="1" t="shared" si="103"/>
        <v>5.04697149841423</v>
      </c>
      <c r="P378" s="1">
        <f ca="1" t="shared" si="104"/>
        <v>45.4227434857281</v>
      </c>
      <c r="Q378" s="1">
        <f ca="1" t="shared" si="105"/>
        <v>24.3926159209223</v>
      </c>
      <c r="R378" s="1">
        <f ca="1" t="shared" si="106"/>
        <v>2439.26159209223</v>
      </c>
      <c r="T378" s="1">
        <f t="shared" si="151"/>
        <v>88</v>
      </c>
      <c r="U378" s="1">
        <f ca="1" t="shared" si="107"/>
        <v>0.904066655558246</v>
      </c>
      <c r="V378" s="1">
        <f ca="1" t="shared" si="108"/>
        <v>78.9109502149907</v>
      </c>
      <c r="W378" s="1">
        <f ca="1" t="shared" si="109"/>
        <v>0.292363123337914</v>
      </c>
      <c r="X378" s="1">
        <f ca="1" t="shared" si="110"/>
        <v>4.44263345882928</v>
      </c>
      <c r="Y378" s="1">
        <f ca="1" t="shared" si="111"/>
        <v>44.4263345882928</v>
      </c>
      <c r="Z378" s="1">
        <f ca="1" t="shared" si="112"/>
        <v>34.484615626698</v>
      </c>
      <c r="AA378" s="1">
        <f ca="1" t="shared" si="113"/>
        <v>3448.4615626698</v>
      </c>
      <c r="AC378" s="1">
        <f t="shared" si="152"/>
        <v>88</v>
      </c>
      <c r="AD378" s="1">
        <f ca="1" t="shared" si="114"/>
        <v>0.242992648530816</v>
      </c>
      <c r="AE378" s="1">
        <f ca="1" t="shared" si="115"/>
        <v>55.1137788233438</v>
      </c>
      <c r="AF378" s="1">
        <f ca="1" t="shared" si="116"/>
        <v>0.888009127619067</v>
      </c>
      <c r="AG378" s="1">
        <f ca="1" t="shared" si="117"/>
        <v>5.01446876043991</v>
      </c>
      <c r="AH378" s="1">
        <f ca="1" t="shared" si="118"/>
        <v>55.159156364839</v>
      </c>
      <c r="AI378" s="1">
        <f ca="1" t="shared" si="119"/>
        <v>0</v>
      </c>
      <c r="AJ378" s="1">
        <f ca="1" t="shared" si="120"/>
        <v>0</v>
      </c>
      <c r="AL378" s="1">
        <f t="shared" si="153"/>
        <v>88</v>
      </c>
      <c r="AM378" s="1">
        <f ca="1" t="shared" si="121"/>
        <v>0.528325169626104</v>
      </c>
      <c r="AN378" s="1">
        <f ca="1" t="shared" si="122"/>
        <v>62.53874123221</v>
      </c>
      <c r="AO378" s="1">
        <f ca="1" t="shared" si="123"/>
        <v>0.180965334056309</v>
      </c>
      <c r="AP378" s="1">
        <f ca="1" t="shared" si="124"/>
        <v>4.43043791227396</v>
      </c>
      <c r="AQ378" s="1">
        <f ca="1" t="shared" si="125"/>
        <v>53.1652549472875</v>
      </c>
      <c r="AR378" s="1">
        <f ca="1" t="shared" si="126"/>
        <v>9.37348628492254</v>
      </c>
      <c r="AS378" s="1">
        <f ca="1" t="shared" si="127"/>
        <v>937.348628492254</v>
      </c>
      <c r="AU378" s="1">
        <f t="shared" si="154"/>
        <v>88</v>
      </c>
      <c r="AV378" s="1">
        <f ca="1" t="shared" si="128"/>
        <v>0.401897480434</v>
      </c>
      <c r="AW378" s="1">
        <f ca="1" t="shared" si="129"/>
        <v>60.6351291441237</v>
      </c>
      <c r="AX378" s="1">
        <f ca="1" t="shared" si="130"/>
        <v>0.8774026283565</v>
      </c>
      <c r="AY378" s="1">
        <f ca="1" t="shared" si="131"/>
        <v>5.35739042210187</v>
      </c>
      <c r="AZ378" s="1">
        <f ca="1" t="shared" si="132"/>
        <v>69.6460754873243</v>
      </c>
      <c r="BA378" s="1">
        <f ca="1" t="shared" si="133"/>
        <v>0</v>
      </c>
      <c r="BB378" s="1">
        <f ca="1" t="shared" si="134"/>
        <v>0</v>
      </c>
      <c r="BD378" s="1">
        <f t="shared" si="155"/>
        <v>88</v>
      </c>
      <c r="BE378" s="1">
        <f ca="1" t="shared" si="135"/>
        <v>0.294309358155629</v>
      </c>
      <c r="BF378" s="1">
        <f ca="1" t="shared" si="136"/>
        <v>61.0729535976863</v>
      </c>
      <c r="BG378" s="1">
        <f ca="1" t="shared" si="137"/>
        <v>0.96308647974812</v>
      </c>
      <c r="BH378" s="1">
        <f ca="1" t="shared" si="138"/>
        <v>5.93686439504606</v>
      </c>
      <c r="BI378" s="1">
        <f ca="1" t="shared" si="139"/>
        <v>83.1161015306449</v>
      </c>
      <c r="BJ378" s="1">
        <f ca="1" t="shared" si="140"/>
        <v>0</v>
      </c>
      <c r="BK378" s="1">
        <f ca="1" t="shared" si="141"/>
        <v>0</v>
      </c>
      <c r="BM378" s="1">
        <f t="shared" si="156"/>
        <v>88</v>
      </c>
      <c r="BN378" s="1">
        <f ca="1" t="shared" si="142"/>
        <v>0.101748125381177</v>
      </c>
      <c r="BO378" s="1">
        <f ca="1" t="shared" si="143"/>
        <v>58.1172972620928</v>
      </c>
      <c r="BP378" s="1">
        <f ca="1" t="shared" si="144"/>
        <v>0.306326345672778</v>
      </c>
      <c r="BQ378" s="1">
        <f ca="1" t="shared" si="145"/>
        <v>4.52809831341201</v>
      </c>
      <c r="BR378" s="1">
        <f ca="1" t="shared" si="146"/>
        <v>67.9214747011801</v>
      </c>
      <c r="BS378" s="1">
        <f ca="1" t="shared" si="147"/>
        <v>0</v>
      </c>
      <c r="BT378" s="1">
        <f ca="1" t="shared" si="148"/>
        <v>0</v>
      </c>
    </row>
    <row r="379" spans="2:72">
      <c r="B379" s="1">
        <f t="shared" si="149"/>
        <v>89</v>
      </c>
      <c r="C379" s="1">
        <f ca="1" t="shared" si="93"/>
        <v>0.127634802041562</v>
      </c>
      <c r="D379" s="1">
        <f ca="1" t="shared" si="94"/>
        <v>57.9916580604273</v>
      </c>
      <c r="E379" s="1">
        <f ca="1" t="shared" si="95"/>
        <v>0.564346236800267</v>
      </c>
      <c r="F379" s="1">
        <f ca="1" t="shared" si="96"/>
        <v>4.71508228661672</v>
      </c>
      <c r="G379" s="1">
        <f ca="1" t="shared" si="97"/>
        <v>37.7206582929337</v>
      </c>
      <c r="H379" s="1">
        <f ca="1" t="shared" si="98"/>
        <v>20.2709997674935</v>
      </c>
      <c r="I379" s="1">
        <f ca="1" t="shared" si="99"/>
        <v>2027.09997674935</v>
      </c>
      <c r="K379" s="1">
        <f t="shared" si="150"/>
        <v>89</v>
      </c>
      <c r="L379" s="1">
        <f ca="1" t="shared" si="100"/>
        <v>0.486683489907076</v>
      </c>
      <c r="M379" s="1">
        <f ca="1" t="shared" si="101"/>
        <v>60.1199872805672</v>
      </c>
      <c r="N379" s="1">
        <f ca="1" t="shared" si="102"/>
        <v>0.0185090548578337</v>
      </c>
      <c r="O379" s="1">
        <f ca="1" t="shared" si="103"/>
        <v>4.22399893630571</v>
      </c>
      <c r="P379" s="1">
        <f ca="1" t="shared" si="104"/>
        <v>38.0159904267514</v>
      </c>
      <c r="Q379" s="1">
        <f ca="1" t="shared" si="105"/>
        <v>22.1039968538158</v>
      </c>
      <c r="R379" s="1">
        <f ca="1" t="shared" si="106"/>
        <v>2210.39968538158</v>
      </c>
      <c r="T379" s="1">
        <f t="shared" si="151"/>
        <v>89</v>
      </c>
      <c r="U379" s="1">
        <f ca="1" t="shared" si="107"/>
        <v>0.115513280491577</v>
      </c>
      <c r="V379" s="1">
        <f ca="1" t="shared" si="108"/>
        <v>57.3320629778976</v>
      </c>
      <c r="W379" s="1">
        <f ca="1" t="shared" si="109"/>
        <v>0.2118263930741</v>
      </c>
      <c r="X379" s="1">
        <f ca="1" t="shared" si="110"/>
        <v>4.42804761025828</v>
      </c>
      <c r="Y379" s="1">
        <f ca="1" t="shared" si="111"/>
        <v>44.2804761025828</v>
      </c>
      <c r="Z379" s="1">
        <f ca="1" t="shared" si="112"/>
        <v>13.0515868753148</v>
      </c>
      <c r="AA379" s="1">
        <f ca="1" t="shared" si="113"/>
        <v>1305.15868753148</v>
      </c>
      <c r="AC379" s="1">
        <f t="shared" si="152"/>
        <v>89</v>
      </c>
      <c r="AD379" s="1">
        <f ca="1" t="shared" si="114"/>
        <v>0.329734103213866</v>
      </c>
      <c r="AE379" s="1">
        <f ca="1" t="shared" si="115"/>
        <v>62.9611553230934</v>
      </c>
      <c r="AF379" s="1">
        <f ca="1" t="shared" si="116"/>
        <v>0.0820408714951582</v>
      </c>
      <c r="AG379" s="1">
        <f ca="1" t="shared" si="117"/>
        <v>4.28506270723242</v>
      </c>
      <c r="AH379" s="1">
        <f ca="1" t="shared" si="118"/>
        <v>47.1356897795566</v>
      </c>
      <c r="AI379" s="1">
        <f ca="1" t="shared" si="119"/>
        <v>15.8254655435367</v>
      </c>
      <c r="AJ379" s="1">
        <f ca="1" t="shared" si="120"/>
        <v>1582.54655435367</v>
      </c>
      <c r="AL379" s="1">
        <f t="shared" si="153"/>
        <v>89</v>
      </c>
      <c r="AM379" s="1">
        <f ca="1" t="shared" si="121"/>
        <v>0.524524853222033</v>
      </c>
      <c r="AN379" s="1">
        <f ca="1" t="shared" si="122"/>
        <v>64.8886357458523</v>
      </c>
      <c r="AO379" s="1">
        <f ca="1" t="shared" si="123"/>
        <v>0.0224538003093555</v>
      </c>
      <c r="AP379" s="1">
        <f ca="1" t="shared" si="124"/>
        <v>4.05330312961186</v>
      </c>
      <c r="AQ379" s="1">
        <f ca="1" t="shared" si="125"/>
        <v>48.6396375553423</v>
      </c>
      <c r="AR379" s="1">
        <f ca="1" t="shared" si="126"/>
        <v>16.24899819051</v>
      </c>
      <c r="AS379" s="1">
        <f ca="1" t="shared" si="127"/>
        <v>1624.899819051</v>
      </c>
      <c r="AU379" s="1">
        <f t="shared" si="154"/>
        <v>89</v>
      </c>
      <c r="AV379" s="1">
        <f ca="1" t="shared" si="128"/>
        <v>0.160221223989572</v>
      </c>
      <c r="AW379" s="1">
        <f ca="1" t="shared" si="129"/>
        <v>56.7875803938141</v>
      </c>
      <c r="AX379" s="1">
        <f ca="1" t="shared" si="130"/>
        <v>0.737125186244302</v>
      </c>
      <c r="AY379" s="1">
        <f ca="1" t="shared" si="131"/>
        <v>5.07194580937863</v>
      </c>
      <c r="AZ379" s="1">
        <f ca="1" t="shared" si="132"/>
        <v>65.9352955219222</v>
      </c>
      <c r="BA379" s="1">
        <f ca="1" t="shared" si="133"/>
        <v>0</v>
      </c>
      <c r="BB379" s="1">
        <f ca="1" t="shared" si="134"/>
        <v>0</v>
      </c>
      <c r="BD379" s="1">
        <f t="shared" si="155"/>
        <v>89</v>
      </c>
      <c r="BE379" s="1">
        <f ca="1" t="shared" si="135"/>
        <v>0.0693423833712283</v>
      </c>
      <c r="BF379" s="1">
        <f ca="1" t="shared" si="136"/>
        <v>52.0274846269328</v>
      </c>
      <c r="BG379" s="1">
        <f ca="1" t="shared" si="137"/>
        <v>0.350455254257567</v>
      </c>
      <c r="BH379" s="1">
        <f ca="1" t="shared" si="138"/>
        <v>4.69033260549308</v>
      </c>
      <c r="BI379" s="1">
        <f ca="1" t="shared" si="139"/>
        <v>65.6646564769031</v>
      </c>
      <c r="BJ379" s="1">
        <f ca="1" t="shared" si="140"/>
        <v>0</v>
      </c>
      <c r="BK379" s="1">
        <f ca="1" t="shared" si="141"/>
        <v>0</v>
      </c>
      <c r="BM379" s="1">
        <f t="shared" si="156"/>
        <v>89</v>
      </c>
      <c r="BN379" s="1">
        <f ca="1" t="shared" si="142"/>
        <v>0.211416771222427</v>
      </c>
      <c r="BO379" s="1">
        <f ca="1" t="shared" si="143"/>
        <v>56.1022576126555</v>
      </c>
      <c r="BP379" s="1">
        <f ca="1" t="shared" si="144"/>
        <v>0.100354123354009</v>
      </c>
      <c r="BQ379" s="1">
        <f ca="1" t="shared" si="145"/>
        <v>4.22144521448636</v>
      </c>
      <c r="BR379" s="1">
        <f ca="1" t="shared" si="146"/>
        <v>63.3216782172955</v>
      </c>
      <c r="BS379" s="1">
        <f ca="1" t="shared" si="147"/>
        <v>0</v>
      </c>
      <c r="BT379" s="1">
        <f ca="1" t="shared" si="148"/>
        <v>0</v>
      </c>
    </row>
    <row r="380" spans="2:72">
      <c r="B380" s="1">
        <f t="shared" si="149"/>
        <v>90</v>
      </c>
      <c r="C380" s="1">
        <f ca="1" t="shared" si="93"/>
        <v>0.247361358152674</v>
      </c>
      <c r="D380" s="1">
        <f ca="1" t="shared" si="94"/>
        <v>59.9313217103099</v>
      </c>
      <c r="E380" s="1">
        <f ca="1" t="shared" si="95"/>
        <v>0.541518321132697</v>
      </c>
      <c r="F380" s="1">
        <f ca="1" t="shared" si="96"/>
        <v>4.74391032796479</v>
      </c>
      <c r="G380" s="1">
        <f ca="1" t="shared" si="97"/>
        <v>37.9512826237183</v>
      </c>
      <c r="H380" s="1">
        <f ca="1" t="shared" si="98"/>
        <v>21.9800390865916</v>
      </c>
      <c r="I380" s="1">
        <f ca="1" t="shared" si="99"/>
        <v>2198.00390865916</v>
      </c>
      <c r="K380" s="1">
        <f t="shared" si="150"/>
        <v>90</v>
      </c>
      <c r="L380" s="1">
        <f ca="1" t="shared" si="100"/>
        <v>0.307802513490562</v>
      </c>
      <c r="M380" s="1">
        <f ca="1" t="shared" si="101"/>
        <v>60.9500135076799</v>
      </c>
      <c r="N380" s="1">
        <f ca="1" t="shared" si="102"/>
        <v>0.390171177369185</v>
      </c>
      <c r="O380" s="1">
        <f ca="1" t="shared" si="103"/>
        <v>4.69088740291372</v>
      </c>
      <c r="P380" s="1">
        <f ca="1" t="shared" si="104"/>
        <v>42.2179866262235</v>
      </c>
      <c r="Q380" s="1">
        <f ca="1" t="shared" si="105"/>
        <v>18.7320268814564</v>
      </c>
      <c r="R380" s="1">
        <f ca="1" t="shared" si="106"/>
        <v>1873.20268814564</v>
      </c>
      <c r="T380" s="1">
        <f t="shared" si="151"/>
        <v>90</v>
      </c>
      <c r="U380" s="1">
        <f ca="1" t="shared" si="107"/>
        <v>0.51924618073758</v>
      </c>
      <c r="V380" s="1">
        <f ca="1" t="shared" si="108"/>
        <v>63.0907972240365</v>
      </c>
      <c r="W380" s="1">
        <f ca="1" t="shared" si="109"/>
        <v>0.0480178846602601</v>
      </c>
      <c r="X380" s="1">
        <f ca="1" t="shared" si="110"/>
        <v>4.39272439559654</v>
      </c>
      <c r="Y380" s="1">
        <f ca="1" t="shared" si="111"/>
        <v>43.9272439559654</v>
      </c>
      <c r="Z380" s="1">
        <f ca="1" t="shared" si="112"/>
        <v>19.1635532680711</v>
      </c>
      <c r="AA380" s="1">
        <f ca="1" t="shared" si="113"/>
        <v>1916.35532680711</v>
      </c>
      <c r="AC380" s="1">
        <f t="shared" si="152"/>
        <v>90</v>
      </c>
      <c r="AD380" s="1">
        <f ca="1" t="shared" si="114"/>
        <v>0.0194255405504069</v>
      </c>
      <c r="AE380" s="1">
        <f ca="1" t="shared" si="115"/>
        <v>51.1157676406751</v>
      </c>
      <c r="AF380" s="1">
        <f ca="1" t="shared" si="116"/>
        <v>0.427776197128658</v>
      </c>
      <c r="AG380" s="1">
        <f ca="1" t="shared" si="117"/>
        <v>4.58979760989842</v>
      </c>
      <c r="AH380" s="1">
        <f ca="1" t="shared" si="118"/>
        <v>50.4877737088826</v>
      </c>
      <c r="AI380" s="1">
        <f ca="1" t="shared" si="119"/>
        <v>0.627993931792417</v>
      </c>
      <c r="AJ380" s="1">
        <f ca="1" t="shared" si="120"/>
        <v>62.7993931792417</v>
      </c>
      <c r="AL380" s="1">
        <f t="shared" si="153"/>
        <v>90</v>
      </c>
      <c r="AM380" s="1">
        <f ca="1" t="shared" si="121"/>
        <v>0.917095365410694</v>
      </c>
      <c r="AN380" s="1">
        <f ca="1" t="shared" si="122"/>
        <v>78.1153013465775</v>
      </c>
      <c r="AO380" s="1">
        <f ca="1" t="shared" si="123"/>
        <v>0.094081455754925</v>
      </c>
      <c r="AP380" s="1">
        <f ca="1" t="shared" si="124"/>
        <v>4.11370732130888</v>
      </c>
      <c r="AQ380" s="1">
        <f ca="1" t="shared" si="125"/>
        <v>49.3644878557065</v>
      </c>
      <c r="AR380" s="1">
        <f ca="1" t="shared" si="126"/>
        <v>28.750813490871</v>
      </c>
      <c r="AS380" s="1">
        <f ca="1" t="shared" si="127"/>
        <v>2875.0813490871</v>
      </c>
      <c r="AU380" s="1">
        <f t="shared" si="154"/>
        <v>90</v>
      </c>
      <c r="AV380" s="1">
        <f ca="1" t="shared" si="128"/>
        <v>0.727065088203118</v>
      </c>
      <c r="AW380" s="1">
        <f ca="1" t="shared" si="129"/>
        <v>69.1422134754388</v>
      </c>
      <c r="AX380" s="1">
        <f ca="1" t="shared" si="130"/>
        <v>0.893050199861528</v>
      </c>
      <c r="AY380" s="1">
        <f ca="1" t="shared" si="131"/>
        <v>5.36588204491347</v>
      </c>
      <c r="AZ380" s="1">
        <f ca="1" t="shared" si="132"/>
        <v>69.7564665838751</v>
      </c>
      <c r="BA380" s="1">
        <f ca="1" t="shared" si="133"/>
        <v>0</v>
      </c>
      <c r="BB380" s="1">
        <f ca="1" t="shared" si="134"/>
        <v>0</v>
      </c>
      <c r="BD380" s="1">
        <f t="shared" si="155"/>
        <v>90</v>
      </c>
      <c r="BE380" s="1">
        <f ca="1" t="shared" si="135"/>
        <v>0.544266926529555</v>
      </c>
      <c r="BF380" s="1">
        <f ca="1" t="shared" si="136"/>
        <v>60.0788837661037</v>
      </c>
      <c r="BG380" s="1">
        <f ca="1" t="shared" si="137"/>
        <v>0.154192844024311</v>
      </c>
      <c r="BH380" s="1">
        <f ca="1" t="shared" si="138"/>
        <v>4.29205852856592</v>
      </c>
      <c r="BI380" s="1">
        <f ca="1" t="shared" si="139"/>
        <v>60.0888193999228</v>
      </c>
      <c r="BJ380" s="1">
        <f ca="1" t="shared" si="140"/>
        <v>0</v>
      </c>
      <c r="BK380" s="1">
        <f ca="1" t="shared" si="141"/>
        <v>0</v>
      </c>
      <c r="BM380" s="1">
        <f t="shared" si="156"/>
        <v>90</v>
      </c>
      <c r="BN380" s="1">
        <f ca="1" t="shared" si="142"/>
        <v>0.456501334909807</v>
      </c>
      <c r="BO380" s="1">
        <f ca="1" t="shared" si="143"/>
        <v>60.8960655147072</v>
      </c>
      <c r="BP380" s="1">
        <f ca="1" t="shared" si="144"/>
        <v>0.574883296216762</v>
      </c>
      <c r="BQ380" s="1">
        <f ca="1" t="shared" si="145"/>
        <v>4.71403647819343</v>
      </c>
      <c r="BR380" s="1">
        <f ca="1" t="shared" si="146"/>
        <v>70.7105471729015</v>
      </c>
      <c r="BS380" s="1">
        <f ca="1" t="shared" si="147"/>
        <v>0</v>
      </c>
      <c r="BT380" s="1">
        <f ca="1" t="shared" si="148"/>
        <v>0</v>
      </c>
    </row>
    <row r="381" spans="2:72">
      <c r="B381" s="1">
        <f t="shared" si="149"/>
        <v>91</v>
      </c>
      <c r="C381" s="1">
        <f ca="1" t="shared" si="93"/>
        <v>0.64222867652087</v>
      </c>
      <c r="D381" s="1">
        <f ca="1" t="shared" si="94"/>
        <v>68.5414845234689</v>
      </c>
      <c r="E381" s="1">
        <f ca="1" t="shared" si="95"/>
        <v>0.0479530853224497</v>
      </c>
      <c r="F381" s="1">
        <f ca="1" t="shared" si="96"/>
        <v>4.47852996954615</v>
      </c>
      <c r="G381" s="1">
        <f ca="1" t="shared" si="97"/>
        <v>35.8282397563692</v>
      </c>
      <c r="H381" s="1">
        <f ca="1" t="shared" si="98"/>
        <v>32.7132447670997</v>
      </c>
      <c r="I381" s="1">
        <f ca="1" t="shared" si="99"/>
        <v>3271.32447670997</v>
      </c>
      <c r="K381" s="1">
        <f t="shared" si="150"/>
        <v>91</v>
      </c>
      <c r="L381" s="1">
        <f ca="1" t="shared" si="100"/>
        <v>0.792504121142509</v>
      </c>
      <c r="M381" s="1">
        <f ca="1" t="shared" si="101"/>
        <v>69.76576185799</v>
      </c>
      <c r="N381" s="1">
        <f ca="1" t="shared" si="102"/>
        <v>0.820305386669357</v>
      </c>
      <c r="O381" s="1">
        <f ca="1" t="shared" si="103"/>
        <v>5.40313352887079</v>
      </c>
      <c r="P381" s="1">
        <f ca="1" t="shared" si="104"/>
        <v>48.6282017598371</v>
      </c>
      <c r="Q381" s="1">
        <f ca="1" t="shared" si="105"/>
        <v>21.1375600981529</v>
      </c>
      <c r="R381" s="1">
        <f ca="1" t="shared" si="106"/>
        <v>2113.75600981529</v>
      </c>
      <c r="T381" s="1">
        <f t="shared" si="151"/>
        <v>91</v>
      </c>
      <c r="U381" s="1">
        <f ca="1" t="shared" si="107"/>
        <v>0.0347522215359268</v>
      </c>
      <c r="V381" s="1">
        <f ca="1" t="shared" si="108"/>
        <v>53.5642190533568</v>
      </c>
      <c r="W381" s="1">
        <f ca="1" t="shared" si="109"/>
        <v>0.0293119899609815</v>
      </c>
      <c r="X381" s="1">
        <f ca="1" t="shared" si="110"/>
        <v>4.30155143312798</v>
      </c>
      <c r="Y381" s="1">
        <f ca="1" t="shared" si="111"/>
        <v>43.0155143312798</v>
      </c>
      <c r="Z381" s="1">
        <f ca="1" t="shared" si="112"/>
        <v>10.548704722077</v>
      </c>
      <c r="AA381" s="1">
        <f ca="1" t="shared" si="113"/>
        <v>1054.8704722077</v>
      </c>
      <c r="AC381" s="1">
        <f t="shared" si="152"/>
        <v>91</v>
      </c>
      <c r="AD381" s="1">
        <f ca="1" t="shared" si="114"/>
        <v>0.4872684857355</v>
      </c>
      <c r="AE381" s="1">
        <f ca="1" t="shared" si="115"/>
        <v>64.8984813652449</v>
      </c>
      <c r="AF381" s="1">
        <f ca="1" t="shared" si="116"/>
        <v>0.850195380504644</v>
      </c>
      <c r="AG381" s="1">
        <f ca="1" t="shared" si="117"/>
        <v>5.17968547782409</v>
      </c>
      <c r="AH381" s="1">
        <f ca="1" t="shared" si="118"/>
        <v>56.976540256065</v>
      </c>
      <c r="AI381" s="1">
        <f ca="1" t="shared" si="119"/>
        <v>7.9219411091799</v>
      </c>
      <c r="AJ381" s="1">
        <f ca="1" t="shared" si="120"/>
        <v>792.19411091799</v>
      </c>
      <c r="AL381" s="1">
        <f t="shared" si="153"/>
        <v>91</v>
      </c>
      <c r="AM381" s="1">
        <f ca="1" t="shared" si="121"/>
        <v>0.358458824744581</v>
      </c>
      <c r="AN381" s="1">
        <f ca="1" t="shared" si="122"/>
        <v>64.956382417389</v>
      </c>
      <c r="AO381" s="1">
        <f ca="1" t="shared" si="123"/>
        <v>0.663705082589728</v>
      </c>
      <c r="AP381" s="1">
        <f ca="1" t="shared" si="124"/>
        <v>4.74105011708918</v>
      </c>
      <c r="AQ381" s="1">
        <f ca="1" t="shared" si="125"/>
        <v>56.8926014050702</v>
      </c>
      <c r="AR381" s="1">
        <f ca="1" t="shared" si="126"/>
        <v>8.0637810123188</v>
      </c>
      <c r="AS381" s="1">
        <f ca="1" t="shared" si="127"/>
        <v>806.37810123188</v>
      </c>
      <c r="AU381" s="1">
        <f t="shared" si="154"/>
        <v>91</v>
      </c>
      <c r="AV381" s="1">
        <f ca="1" t="shared" si="128"/>
        <v>0.011641949759851</v>
      </c>
      <c r="AW381" s="1">
        <f ca="1" t="shared" si="129"/>
        <v>50.7249062329419</v>
      </c>
      <c r="AX381" s="1">
        <f ca="1" t="shared" si="130"/>
        <v>0.00699584383004836</v>
      </c>
      <c r="AY381" s="1">
        <f ca="1" t="shared" si="131"/>
        <v>4.13309868042387</v>
      </c>
      <c r="AZ381" s="1">
        <f ca="1" t="shared" si="132"/>
        <v>53.7302828455103</v>
      </c>
      <c r="BA381" s="1">
        <f ca="1" t="shared" si="133"/>
        <v>0</v>
      </c>
      <c r="BB381" s="1">
        <f ca="1" t="shared" si="134"/>
        <v>0</v>
      </c>
      <c r="BD381" s="1">
        <f t="shared" si="155"/>
        <v>91</v>
      </c>
      <c r="BE381" s="1">
        <f ca="1" t="shared" si="135"/>
        <v>0.630741297214737</v>
      </c>
      <c r="BF381" s="1">
        <f ca="1" t="shared" si="136"/>
        <v>68.8686549724892</v>
      </c>
      <c r="BG381" s="1">
        <f ca="1" t="shared" si="137"/>
        <v>0.561715159664916</v>
      </c>
      <c r="BH381" s="1">
        <f ca="1" t="shared" si="138"/>
        <v>4.88156642694264</v>
      </c>
      <c r="BI381" s="1">
        <f ca="1" t="shared" si="139"/>
        <v>68.341929977197</v>
      </c>
      <c r="BJ381" s="1">
        <f ca="1" t="shared" si="140"/>
        <v>0.526724995292199</v>
      </c>
      <c r="BK381" s="1">
        <f ca="1" t="shared" si="141"/>
        <v>52.6724995292199</v>
      </c>
      <c r="BM381" s="1">
        <f t="shared" si="156"/>
        <v>91</v>
      </c>
      <c r="BN381" s="1">
        <f ca="1" t="shared" si="142"/>
        <v>0.692905239726578</v>
      </c>
      <c r="BO381" s="1">
        <f ca="1" t="shared" si="143"/>
        <v>66.4208507830993</v>
      </c>
      <c r="BP381" s="1">
        <f ca="1" t="shared" si="144"/>
        <v>0.335879007079373</v>
      </c>
      <c r="BQ381" s="1">
        <f ca="1" t="shared" si="145"/>
        <v>4.86309093781913</v>
      </c>
      <c r="BR381" s="1">
        <f ca="1" t="shared" si="146"/>
        <v>72.946364067287</v>
      </c>
      <c r="BS381" s="1">
        <f ca="1" t="shared" si="147"/>
        <v>0</v>
      </c>
      <c r="BT381" s="1">
        <f ca="1" t="shared" si="148"/>
        <v>0</v>
      </c>
    </row>
    <row r="382" spans="2:72">
      <c r="B382" s="1">
        <f t="shared" si="149"/>
        <v>92</v>
      </c>
      <c r="C382" s="1">
        <f ca="1" t="shared" si="93"/>
        <v>0.0642225683198065</v>
      </c>
      <c r="D382" s="1">
        <f ca="1" t="shared" si="94"/>
        <v>54.991570754044</v>
      </c>
      <c r="E382" s="1">
        <f ca="1" t="shared" si="95"/>
        <v>0.940827546824896</v>
      </c>
      <c r="F382" s="1">
        <f ca="1" t="shared" si="96"/>
        <v>5.78095001520968</v>
      </c>
      <c r="G382" s="1">
        <f ca="1" t="shared" si="97"/>
        <v>46.2476001216774</v>
      </c>
      <c r="H382" s="1">
        <f ca="1" t="shared" si="98"/>
        <v>8.74397063236659</v>
      </c>
      <c r="I382" s="1">
        <f ca="1" t="shared" si="99"/>
        <v>874.397063236659</v>
      </c>
      <c r="K382" s="1">
        <f t="shared" si="150"/>
        <v>92</v>
      </c>
      <c r="L382" s="1">
        <f ca="1" t="shared" si="100"/>
        <v>0.631323678807952</v>
      </c>
      <c r="M382" s="1">
        <f ca="1" t="shared" si="101"/>
        <v>65.4908783619951</v>
      </c>
      <c r="N382" s="1">
        <f ca="1" t="shared" si="102"/>
        <v>0.872530570493621</v>
      </c>
      <c r="O382" s="1">
        <f ca="1" t="shared" si="103"/>
        <v>5.42499526793444</v>
      </c>
      <c r="P382" s="1">
        <f ca="1" t="shared" si="104"/>
        <v>48.82495741141</v>
      </c>
      <c r="Q382" s="1">
        <f ca="1" t="shared" si="105"/>
        <v>16.6659209505851</v>
      </c>
      <c r="R382" s="1">
        <f ca="1" t="shared" si="106"/>
        <v>1666.59209505851</v>
      </c>
      <c r="T382" s="1">
        <f t="shared" si="151"/>
        <v>92</v>
      </c>
      <c r="U382" s="1">
        <f ca="1" t="shared" si="107"/>
        <v>0.449454337138125</v>
      </c>
      <c r="V382" s="1">
        <f ca="1" t="shared" si="108"/>
        <v>61.2120748145868</v>
      </c>
      <c r="W382" s="1">
        <f ca="1" t="shared" si="109"/>
        <v>0.0479199019844019</v>
      </c>
      <c r="X382" s="1">
        <f ca="1" t="shared" si="110"/>
        <v>4.11246206739991</v>
      </c>
      <c r="Y382" s="1">
        <f ca="1" t="shared" si="111"/>
        <v>41.1246206739991</v>
      </c>
      <c r="Z382" s="1">
        <f ca="1" t="shared" si="112"/>
        <v>20.0874541405877</v>
      </c>
      <c r="AA382" s="1">
        <f ca="1" t="shared" si="113"/>
        <v>2008.74541405877</v>
      </c>
      <c r="AC382" s="1">
        <f t="shared" si="152"/>
        <v>92</v>
      </c>
      <c r="AD382" s="1">
        <f ca="1" t="shared" si="114"/>
        <v>0.621336055292611</v>
      </c>
      <c r="AE382" s="1">
        <f ca="1" t="shared" si="115"/>
        <v>65.8340570825413</v>
      </c>
      <c r="AF382" s="1">
        <f ca="1" t="shared" si="116"/>
        <v>0.234740807276554</v>
      </c>
      <c r="AG382" s="1">
        <f ca="1" t="shared" si="117"/>
        <v>4.48485429815183</v>
      </c>
      <c r="AH382" s="1">
        <f ca="1" t="shared" si="118"/>
        <v>49.3333972796701</v>
      </c>
      <c r="AI382" s="1">
        <f ca="1" t="shared" si="119"/>
        <v>16.5006598028712</v>
      </c>
      <c r="AJ382" s="1">
        <f ca="1" t="shared" si="120"/>
        <v>1650.06598028712</v>
      </c>
      <c r="AL382" s="1">
        <f t="shared" si="153"/>
        <v>92</v>
      </c>
      <c r="AM382" s="1">
        <f ca="1" t="shared" si="121"/>
        <v>0.411885693713455</v>
      </c>
      <c r="AN382" s="1">
        <f ca="1" t="shared" si="122"/>
        <v>63.9547299538693</v>
      </c>
      <c r="AO382" s="1">
        <f ca="1" t="shared" si="123"/>
        <v>0.784010162032192</v>
      </c>
      <c r="AP382" s="1">
        <f ca="1" t="shared" si="124"/>
        <v>5.00814393273972</v>
      </c>
      <c r="AQ382" s="1">
        <f ca="1" t="shared" si="125"/>
        <v>60.0977271928766</v>
      </c>
      <c r="AR382" s="1">
        <f ca="1" t="shared" si="126"/>
        <v>3.8570027609927</v>
      </c>
      <c r="AS382" s="1">
        <f ca="1" t="shared" si="127"/>
        <v>385.70027609927</v>
      </c>
      <c r="AU382" s="1">
        <f t="shared" si="154"/>
        <v>92</v>
      </c>
      <c r="AV382" s="1">
        <f ca="1" t="shared" si="128"/>
        <v>0.975793346423835</v>
      </c>
      <c r="AW382" s="1">
        <f ca="1" t="shared" si="129"/>
        <v>77.8838992082298</v>
      </c>
      <c r="AX382" s="1">
        <f ca="1" t="shared" si="130"/>
        <v>0.334287993842922</v>
      </c>
      <c r="AY382" s="1">
        <f ca="1" t="shared" si="131"/>
        <v>4.96513805371006</v>
      </c>
      <c r="AZ382" s="1">
        <f ca="1" t="shared" si="132"/>
        <v>64.5467946982308</v>
      </c>
      <c r="BA382" s="1">
        <f ca="1" t="shared" si="133"/>
        <v>13.337104509999</v>
      </c>
      <c r="BB382" s="1">
        <f ca="1" t="shared" si="134"/>
        <v>1333.7104509999</v>
      </c>
      <c r="BD382" s="1">
        <f t="shared" si="155"/>
        <v>92</v>
      </c>
      <c r="BE382" s="1">
        <f ca="1" t="shared" si="135"/>
        <v>0.467442464309695</v>
      </c>
      <c r="BF382" s="1">
        <f ca="1" t="shared" si="136"/>
        <v>63.7337731254332</v>
      </c>
      <c r="BG382" s="1">
        <f ca="1" t="shared" si="137"/>
        <v>0.847908635256118</v>
      </c>
      <c r="BH382" s="1">
        <f ca="1" t="shared" si="138"/>
        <v>5.12741412106682</v>
      </c>
      <c r="BI382" s="1">
        <f ca="1" t="shared" si="139"/>
        <v>71.7837976949355</v>
      </c>
      <c r="BJ382" s="1">
        <f ca="1" t="shared" si="140"/>
        <v>0</v>
      </c>
      <c r="BK382" s="1">
        <f ca="1" t="shared" si="141"/>
        <v>0</v>
      </c>
      <c r="BM382" s="1">
        <f t="shared" si="156"/>
        <v>92</v>
      </c>
      <c r="BN382" s="1">
        <f ca="1" t="shared" si="142"/>
        <v>0.774417802339078</v>
      </c>
      <c r="BO382" s="1">
        <f ca="1" t="shared" si="143"/>
        <v>68.6340268466656</v>
      </c>
      <c r="BP382" s="1">
        <f ca="1" t="shared" si="144"/>
        <v>0.356331577388676</v>
      </c>
      <c r="BQ382" s="1">
        <f ca="1" t="shared" si="145"/>
        <v>4.94352566042025</v>
      </c>
      <c r="BR382" s="1">
        <f ca="1" t="shared" si="146"/>
        <v>74.1528849063037</v>
      </c>
      <c r="BS382" s="1">
        <f ca="1" t="shared" si="147"/>
        <v>0</v>
      </c>
      <c r="BT382" s="1">
        <f ca="1" t="shared" si="148"/>
        <v>0</v>
      </c>
    </row>
    <row r="383" spans="2:72">
      <c r="B383" s="1">
        <f t="shared" si="149"/>
        <v>93</v>
      </c>
      <c r="C383" s="1">
        <f ca="1" t="shared" si="93"/>
        <v>0.323943423947064</v>
      </c>
      <c r="D383" s="1">
        <f ca="1" t="shared" si="94"/>
        <v>61.1224510346667</v>
      </c>
      <c r="E383" s="1">
        <f ca="1" t="shared" si="95"/>
        <v>0.0949237988247049</v>
      </c>
      <c r="F383" s="1">
        <f ca="1" t="shared" si="96"/>
        <v>4.08510919998002</v>
      </c>
      <c r="G383" s="1">
        <f ca="1" t="shared" si="97"/>
        <v>32.6808735998401</v>
      </c>
      <c r="H383" s="1">
        <f ca="1" t="shared" si="98"/>
        <v>28.4415774348266</v>
      </c>
      <c r="I383" s="1">
        <f ca="1" t="shared" si="99"/>
        <v>2844.15774348266</v>
      </c>
      <c r="K383" s="1">
        <f t="shared" si="150"/>
        <v>93</v>
      </c>
      <c r="L383" s="1">
        <f ca="1" t="shared" si="100"/>
        <v>0.432043366973766</v>
      </c>
      <c r="M383" s="1">
        <f ca="1" t="shared" si="101"/>
        <v>62.5091127572176</v>
      </c>
      <c r="N383" s="1">
        <f ca="1" t="shared" si="102"/>
        <v>0.146422397874396</v>
      </c>
      <c r="O383" s="1">
        <f ca="1" t="shared" si="103"/>
        <v>4.34500924011628</v>
      </c>
      <c r="P383" s="1">
        <f ca="1" t="shared" si="104"/>
        <v>39.1050831610466</v>
      </c>
      <c r="Q383" s="1">
        <f ca="1" t="shared" si="105"/>
        <v>23.4040295961711</v>
      </c>
      <c r="R383" s="1">
        <f ca="1" t="shared" si="106"/>
        <v>2340.40295961711</v>
      </c>
      <c r="T383" s="1">
        <f t="shared" si="151"/>
        <v>93</v>
      </c>
      <c r="U383" s="1">
        <f ca="1" t="shared" si="107"/>
        <v>0.127783577621518</v>
      </c>
      <c r="V383" s="1">
        <f ca="1" t="shared" si="108"/>
        <v>55.5484901048834</v>
      </c>
      <c r="W383" s="1">
        <f ca="1" t="shared" si="109"/>
        <v>0.0973745638729995</v>
      </c>
      <c r="X383" s="1">
        <f ca="1" t="shared" si="110"/>
        <v>4.46146448956525</v>
      </c>
      <c r="Y383" s="1">
        <f ca="1" t="shared" si="111"/>
        <v>44.6146448956525</v>
      </c>
      <c r="Z383" s="1">
        <f ca="1" t="shared" si="112"/>
        <v>10.9338452092309</v>
      </c>
      <c r="AA383" s="1">
        <f ca="1" t="shared" si="113"/>
        <v>1093.38452092309</v>
      </c>
      <c r="AC383" s="1">
        <f t="shared" si="152"/>
        <v>93</v>
      </c>
      <c r="AD383" s="1">
        <f ca="1" t="shared" si="114"/>
        <v>0.452503919361434</v>
      </c>
      <c r="AE383" s="1">
        <f ca="1" t="shared" si="115"/>
        <v>60.1394982284653</v>
      </c>
      <c r="AF383" s="1">
        <f ca="1" t="shared" si="116"/>
        <v>0.026082680763966</v>
      </c>
      <c r="AG383" s="1">
        <f ca="1" t="shared" si="117"/>
        <v>4.45951489946614</v>
      </c>
      <c r="AH383" s="1">
        <f ca="1" t="shared" si="118"/>
        <v>49.0546638941275</v>
      </c>
      <c r="AI383" s="1">
        <f ca="1" t="shared" si="119"/>
        <v>11.0848343343378</v>
      </c>
      <c r="AJ383" s="1">
        <f ca="1" t="shared" si="120"/>
        <v>1108.48343343378</v>
      </c>
      <c r="AL383" s="1">
        <f t="shared" si="153"/>
        <v>93</v>
      </c>
      <c r="AM383" s="1">
        <f ca="1" t="shared" si="121"/>
        <v>0.947262889795946</v>
      </c>
      <c r="AN383" s="1">
        <f ca="1" t="shared" si="122"/>
        <v>79.6234208322537</v>
      </c>
      <c r="AO383" s="1">
        <f ca="1" t="shared" si="123"/>
        <v>0.756457632575478</v>
      </c>
      <c r="AP383" s="1">
        <f ca="1" t="shared" si="124"/>
        <v>5.2678974857018</v>
      </c>
      <c r="AQ383" s="1">
        <f ca="1" t="shared" si="125"/>
        <v>63.2147698284216</v>
      </c>
      <c r="AR383" s="1">
        <f ca="1" t="shared" si="126"/>
        <v>16.4086510038321</v>
      </c>
      <c r="AS383" s="1">
        <f ca="1" t="shared" si="127"/>
        <v>1640.86510038321</v>
      </c>
      <c r="AU383" s="1">
        <f t="shared" si="154"/>
        <v>93</v>
      </c>
      <c r="AV383" s="1">
        <f ca="1" t="shared" si="128"/>
        <v>0.438911859376981</v>
      </c>
      <c r="AW383" s="1">
        <f ca="1" t="shared" si="129"/>
        <v>64.4274310540513</v>
      </c>
      <c r="AX383" s="1">
        <f ca="1" t="shared" si="130"/>
        <v>0.869222727755808</v>
      </c>
      <c r="AY383" s="1">
        <f ca="1" t="shared" si="131"/>
        <v>5.06637063724408</v>
      </c>
      <c r="AZ383" s="1">
        <f ca="1" t="shared" si="132"/>
        <v>65.862818284173</v>
      </c>
      <c r="BA383" s="1">
        <f ca="1" t="shared" si="133"/>
        <v>0</v>
      </c>
      <c r="BB383" s="1">
        <f ca="1" t="shared" si="134"/>
        <v>0</v>
      </c>
      <c r="BD383" s="1">
        <f t="shared" si="155"/>
        <v>93</v>
      </c>
      <c r="BE383" s="1">
        <f ca="1" t="shared" si="135"/>
        <v>0.486495362520169</v>
      </c>
      <c r="BF383" s="1">
        <f ca="1" t="shared" si="136"/>
        <v>62.0711241466418</v>
      </c>
      <c r="BG383" s="1">
        <f ca="1" t="shared" si="137"/>
        <v>0.783335199220938</v>
      </c>
      <c r="BH383" s="1">
        <f ca="1" t="shared" si="138"/>
        <v>5.25493085648281</v>
      </c>
      <c r="BI383" s="1">
        <f ca="1" t="shared" si="139"/>
        <v>73.5690319907593</v>
      </c>
      <c r="BJ383" s="1">
        <f ca="1" t="shared" si="140"/>
        <v>0</v>
      </c>
      <c r="BK383" s="1">
        <f ca="1" t="shared" si="141"/>
        <v>0</v>
      </c>
      <c r="BM383" s="1">
        <f t="shared" si="156"/>
        <v>93</v>
      </c>
      <c r="BN383" s="1">
        <f ca="1" t="shared" si="142"/>
        <v>0.170448972289709</v>
      </c>
      <c r="BO383" s="1">
        <f ca="1" t="shared" si="143"/>
        <v>58.3628634583407</v>
      </c>
      <c r="BP383" s="1">
        <f ca="1" t="shared" si="144"/>
        <v>0.844431493566207</v>
      </c>
      <c r="BQ383" s="1">
        <f ca="1" t="shared" si="145"/>
        <v>5.43059990926481</v>
      </c>
      <c r="BR383" s="1">
        <f ca="1" t="shared" si="146"/>
        <v>81.4589986389721</v>
      </c>
      <c r="BS383" s="1">
        <f ca="1" t="shared" si="147"/>
        <v>0</v>
      </c>
      <c r="BT383" s="1">
        <f ca="1" t="shared" si="148"/>
        <v>0</v>
      </c>
    </row>
    <row r="384" spans="2:72">
      <c r="B384" s="1">
        <f t="shared" si="149"/>
        <v>94</v>
      </c>
      <c r="C384" s="1">
        <f ca="1" t="shared" si="93"/>
        <v>0.607696944181051</v>
      </c>
      <c r="D384" s="1">
        <f ca="1" t="shared" si="94"/>
        <v>65.2574916820767</v>
      </c>
      <c r="E384" s="1">
        <f ca="1" t="shared" si="95"/>
        <v>0.835234160087281</v>
      </c>
      <c r="F384" s="1">
        <f ca="1" t="shared" si="96"/>
        <v>5.38850544595726</v>
      </c>
      <c r="G384" s="1">
        <f ca="1" t="shared" si="97"/>
        <v>43.1080435676581</v>
      </c>
      <c r="H384" s="1">
        <f ca="1" t="shared" si="98"/>
        <v>22.1494481144186</v>
      </c>
      <c r="I384" s="1">
        <f ca="1" t="shared" si="99"/>
        <v>2214.94481144186</v>
      </c>
      <c r="K384" s="1">
        <f t="shared" si="150"/>
        <v>94</v>
      </c>
      <c r="L384" s="1">
        <f ca="1" t="shared" si="100"/>
        <v>0.386408158544748</v>
      </c>
      <c r="M384" s="1">
        <f ca="1" t="shared" si="101"/>
        <v>60.6331263354344</v>
      </c>
      <c r="N384" s="1">
        <f ca="1" t="shared" si="102"/>
        <v>0.0799730497349564</v>
      </c>
      <c r="O384" s="1">
        <f ca="1" t="shared" si="103"/>
        <v>4.36874399975163</v>
      </c>
      <c r="P384" s="1">
        <f ca="1" t="shared" si="104"/>
        <v>39.3186959977646</v>
      </c>
      <c r="Q384" s="1">
        <f ca="1" t="shared" si="105"/>
        <v>21.3144303376697</v>
      </c>
      <c r="R384" s="1">
        <f ca="1" t="shared" si="106"/>
        <v>2131.44303376697</v>
      </c>
      <c r="T384" s="1">
        <f t="shared" si="151"/>
        <v>94</v>
      </c>
      <c r="U384" s="1">
        <f ca="1" t="shared" si="107"/>
        <v>0.163195950774295</v>
      </c>
      <c r="V384" s="1">
        <f ca="1" t="shared" si="108"/>
        <v>55.8491563990103</v>
      </c>
      <c r="W384" s="1">
        <f ca="1" t="shared" si="109"/>
        <v>0.295357219614239</v>
      </c>
      <c r="X384" s="1">
        <f ca="1" t="shared" si="110"/>
        <v>4.42293857743378</v>
      </c>
      <c r="Y384" s="1">
        <f ca="1" t="shared" si="111"/>
        <v>44.2293857743378</v>
      </c>
      <c r="Z384" s="1">
        <f ca="1" t="shared" si="112"/>
        <v>11.6197706246724</v>
      </c>
      <c r="AA384" s="1">
        <f ca="1" t="shared" si="113"/>
        <v>1161.97706246724</v>
      </c>
      <c r="AC384" s="1">
        <f t="shared" si="152"/>
        <v>94</v>
      </c>
      <c r="AD384" s="1">
        <f ca="1" t="shared" si="114"/>
        <v>0.508155360034713</v>
      </c>
      <c r="AE384" s="1">
        <f ca="1" t="shared" si="115"/>
        <v>63.4271277800632</v>
      </c>
      <c r="AF384" s="1">
        <f ca="1" t="shared" si="116"/>
        <v>0.0757196331705967</v>
      </c>
      <c r="AG384" s="1">
        <f ca="1" t="shared" si="117"/>
        <v>4.47088645447421</v>
      </c>
      <c r="AH384" s="1">
        <f ca="1" t="shared" si="118"/>
        <v>49.1797509992163</v>
      </c>
      <c r="AI384" s="1">
        <f ca="1" t="shared" si="119"/>
        <v>14.2473767808469</v>
      </c>
      <c r="AJ384" s="1">
        <f ca="1" t="shared" si="120"/>
        <v>1424.73767808469</v>
      </c>
      <c r="AL384" s="1">
        <f t="shared" si="153"/>
        <v>94</v>
      </c>
      <c r="AM384" s="1">
        <f ca="1" t="shared" si="121"/>
        <v>0.0466706274479929</v>
      </c>
      <c r="AN384" s="1">
        <f ca="1" t="shared" si="122"/>
        <v>50.5017206652655</v>
      </c>
      <c r="AO384" s="1">
        <f ca="1" t="shared" si="123"/>
        <v>0.988730340232439</v>
      </c>
      <c r="AP384" s="1">
        <f ca="1" t="shared" si="124"/>
        <v>5.60429475162719</v>
      </c>
      <c r="AQ384" s="1">
        <f ca="1" t="shared" si="125"/>
        <v>67.2515370195262</v>
      </c>
      <c r="AR384" s="1">
        <f ca="1" t="shared" si="126"/>
        <v>0</v>
      </c>
      <c r="AS384" s="1">
        <f ca="1" t="shared" si="127"/>
        <v>0</v>
      </c>
      <c r="AU384" s="1">
        <f t="shared" si="154"/>
        <v>94</v>
      </c>
      <c r="AV384" s="1">
        <f ca="1" t="shared" si="128"/>
        <v>0.46750274587941</v>
      </c>
      <c r="AW384" s="1">
        <f ca="1" t="shared" si="129"/>
        <v>63.396900355409</v>
      </c>
      <c r="AX384" s="1">
        <f ca="1" t="shared" si="130"/>
        <v>0.614213569641384</v>
      </c>
      <c r="AY384" s="1">
        <f ca="1" t="shared" si="131"/>
        <v>4.90460890483833</v>
      </c>
      <c r="AZ384" s="1">
        <f ca="1" t="shared" si="132"/>
        <v>63.7599157628983</v>
      </c>
      <c r="BA384" s="1">
        <f ca="1" t="shared" si="133"/>
        <v>0</v>
      </c>
      <c r="BB384" s="1">
        <f ca="1" t="shared" si="134"/>
        <v>0</v>
      </c>
      <c r="BD384" s="1">
        <f t="shared" si="155"/>
        <v>94</v>
      </c>
      <c r="BE384" s="1">
        <f ca="1" t="shared" si="135"/>
        <v>0.407963409888798</v>
      </c>
      <c r="BF384" s="1">
        <f ca="1" t="shared" si="136"/>
        <v>63.9644338971481</v>
      </c>
      <c r="BG384" s="1">
        <f ca="1" t="shared" si="137"/>
        <v>0.831611090856681</v>
      </c>
      <c r="BH384" s="1">
        <f ca="1" t="shared" si="138"/>
        <v>5.062486398446</v>
      </c>
      <c r="BI384" s="1">
        <f ca="1" t="shared" si="139"/>
        <v>70.874809578244</v>
      </c>
      <c r="BJ384" s="1">
        <f ca="1" t="shared" si="140"/>
        <v>0</v>
      </c>
      <c r="BK384" s="1">
        <f ca="1" t="shared" si="141"/>
        <v>0</v>
      </c>
      <c r="BM384" s="1">
        <f t="shared" si="156"/>
        <v>94</v>
      </c>
      <c r="BN384" s="1">
        <f ca="1" t="shared" si="142"/>
        <v>0.0611760909564136</v>
      </c>
      <c r="BO384" s="1">
        <f ca="1" t="shared" si="143"/>
        <v>50.0683902534628</v>
      </c>
      <c r="BP384" s="1">
        <f ca="1" t="shared" si="144"/>
        <v>0.68938420349575</v>
      </c>
      <c r="BQ384" s="1">
        <f ca="1" t="shared" si="145"/>
        <v>4.89125374182193</v>
      </c>
      <c r="BR384" s="1">
        <f ca="1" t="shared" si="146"/>
        <v>73.3688061273289</v>
      </c>
      <c r="BS384" s="1">
        <f ca="1" t="shared" si="147"/>
        <v>0</v>
      </c>
      <c r="BT384" s="1">
        <f ca="1" t="shared" si="148"/>
        <v>0</v>
      </c>
    </row>
    <row r="385" spans="2:72">
      <c r="B385" s="1">
        <f t="shared" si="149"/>
        <v>95</v>
      </c>
      <c r="C385" s="1">
        <f ca="1" t="shared" si="93"/>
        <v>0.132922475695278</v>
      </c>
      <c r="D385" s="1">
        <f ca="1" t="shared" si="94"/>
        <v>58.2059228964106</v>
      </c>
      <c r="E385" s="1">
        <f ca="1" t="shared" si="95"/>
        <v>0.587086614242075</v>
      </c>
      <c r="F385" s="1">
        <f ca="1" t="shared" si="96"/>
        <v>4.87695866410222</v>
      </c>
      <c r="G385" s="1">
        <f ca="1" t="shared" si="97"/>
        <v>39.0156693128177</v>
      </c>
      <c r="H385" s="1">
        <f ca="1" t="shared" si="98"/>
        <v>19.1902535835929</v>
      </c>
      <c r="I385" s="1">
        <f ca="1" t="shared" si="99"/>
        <v>1919.02535835929</v>
      </c>
      <c r="K385" s="1">
        <f t="shared" si="150"/>
        <v>95</v>
      </c>
      <c r="L385" s="1">
        <f ca="1" t="shared" si="100"/>
        <v>0.713307585199795</v>
      </c>
      <c r="M385" s="1">
        <f ca="1" t="shared" si="101"/>
        <v>67.6761896771172</v>
      </c>
      <c r="N385" s="1">
        <f ca="1" t="shared" si="102"/>
        <v>0.440965435514405</v>
      </c>
      <c r="O385" s="1">
        <f ca="1" t="shared" si="103"/>
        <v>4.98387483225531</v>
      </c>
      <c r="P385" s="1">
        <f ca="1" t="shared" si="104"/>
        <v>44.8548734902978</v>
      </c>
      <c r="Q385" s="1">
        <f ca="1" t="shared" si="105"/>
        <v>22.8213161868194</v>
      </c>
      <c r="R385" s="1">
        <f ca="1" t="shared" si="106"/>
        <v>2282.13161868194</v>
      </c>
      <c r="T385" s="1">
        <f t="shared" si="151"/>
        <v>95</v>
      </c>
      <c r="U385" s="1">
        <f ca="1" t="shared" si="107"/>
        <v>0.225679274999256</v>
      </c>
      <c r="V385" s="1">
        <f ca="1" t="shared" si="108"/>
        <v>59.7539012305831</v>
      </c>
      <c r="W385" s="1">
        <f ca="1" t="shared" si="109"/>
        <v>0.899964004788459</v>
      </c>
      <c r="X385" s="1">
        <f ca="1" t="shared" si="110"/>
        <v>5.12501099658839</v>
      </c>
      <c r="Y385" s="1">
        <f ca="1" t="shared" si="111"/>
        <v>51.2501099658839</v>
      </c>
      <c r="Z385" s="1">
        <f ca="1" t="shared" si="112"/>
        <v>8.50379126469921</v>
      </c>
      <c r="AA385" s="1">
        <f ca="1" t="shared" si="113"/>
        <v>850.379126469921</v>
      </c>
      <c r="AC385" s="1">
        <f t="shared" si="152"/>
        <v>95</v>
      </c>
      <c r="AD385" s="1">
        <f ca="1" t="shared" si="114"/>
        <v>0.627219609880813</v>
      </c>
      <c r="AE385" s="1">
        <f ca="1" t="shared" si="115"/>
        <v>68.1844542028818</v>
      </c>
      <c r="AF385" s="1">
        <f ca="1" t="shared" si="116"/>
        <v>0.592108032050045</v>
      </c>
      <c r="AG385" s="1">
        <f ca="1" t="shared" si="117"/>
        <v>4.73628613863116</v>
      </c>
      <c r="AH385" s="1">
        <f ca="1" t="shared" si="118"/>
        <v>52.0991475249428</v>
      </c>
      <c r="AI385" s="1">
        <f ca="1" t="shared" si="119"/>
        <v>16.0853066779391</v>
      </c>
      <c r="AJ385" s="1">
        <f ca="1" t="shared" si="120"/>
        <v>1608.53066779391</v>
      </c>
      <c r="AL385" s="1">
        <f t="shared" si="153"/>
        <v>95</v>
      </c>
      <c r="AM385" s="1">
        <f ca="1" t="shared" si="121"/>
        <v>0.911160539631717</v>
      </c>
      <c r="AN385" s="1">
        <f ca="1" t="shared" si="122"/>
        <v>79.3869624907675</v>
      </c>
      <c r="AO385" s="1">
        <f ca="1" t="shared" si="123"/>
        <v>0.771428017924369</v>
      </c>
      <c r="AP385" s="1">
        <f ca="1" t="shared" si="124"/>
        <v>5.23001765598351</v>
      </c>
      <c r="AQ385" s="1">
        <f ca="1" t="shared" si="125"/>
        <v>62.7602118718021</v>
      </c>
      <c r="AR385" s="1">
        <f ca="1" t="shared" si="126"/>
        <v>16.6267506189653</v>
      </c>
      <c r="AS385" s="1">
        <f ca="1" t="shared" si="127"/>
        <v>1662.67506189653</v>
      </c>
      <c r="AU385" s="1">
        <f t="shared" si="154"/>
        <v>95</v>
      </c>
      <c r="AV385" s="1">
        <f ca="1" t="shared" si="128"/>
        <v>0.789727484915444</v>
      </c>
      <c r="AW385" s="1">
        <f ca="1" t="shared" si="129"/>
        <v>66.8540558697105</v>
      </c>
      <c r="AX385" s="1">
        <f ca="1" t="shared" si="130"/>
        <v>0.0323371778719499</v>
      </c>
      <c r="AY385" s="1">
        <f ca="1" t="shared" si="131"/>
        <v>4.40281615623206</v>
      </c>
      <c r="AZ385" s="1">
        <f ca="1" t="shared" si="132"/>
        <v>57.2366100310168</v>
      </c>
      <c r="BA385" s="1">
        <f ca="1" t="shared" si="133"/>
        <v>9.6174458386937</v>
      </c>
      <c r="BB385" s="1">
        <f ca="1" t="shared" si="134"/>
        <v>961.74458386937</v>
      </c>
      <c r="BD385" s="1">
        <f t="shared" si="155"/>
        <v>95</v>
      </c>
      <c r="BE385" s="1">
        <f ca="1" t="shared" si="135"/>
        <v>0.204782784415341</v>
      </c>
      <c r="BF385" s="1">
        <f ca="1" t="shared" si="136"/>
        <v>58.6531809065797</v>
      </c>
      <c r="BG385" s="1">
        <f ca="1" t="shared" si="137"/>
        <v>0.494985506834888</v>
      </c>
      <c r="BH385" s="1">
        <f ca="1" t="shared" si="138"/>
        <v>4.78242518249356</v>
      </c>
      <c r="BI385" s="1">
        <f ca="1" t="shared" si="139"/>
        <v>66.9539525549099</v>
      </c>
      <c r="BJ385" s="1">
        <f ca="1" t="shared" si="140"/>
        <v>0</v>
      </c>
      <c r="BK385" s="1">
        <f ca="1" t="shared" si="141"/>
        <v>0</v>
      </c>
      <c r="BM385" s="1">
        <f t="shared" si="156"/>
        <v>95</v>
      </c>
      <c r="BN385" s="1">
        <f ca="1" t="shared" si="142"/>
        <v>0.195736193510883</v>
      </c>
      <c r="BO385" s="1">
        <f ca="1" t="shared" si="143"/>
        <v>56.7027637010848</v>
      </c>
      <c r="BP385" s="1">
        <f ca="1" t="shared" si="144"/>
        <v>0.27073589399061</v>
      </c>
      <c r="BQ385" s="1">
        <f ca="1" t="shared" si="145"/>
        <v>4.16905885153993</v>
      </c>
      <c r="BR385" s="1">
        <f ca="1" t="shared" si="146"/>
        <v>62.535882773099</v>
      </c>
      <c r="BS385" s="1">
        <f ca="1" t="shared" si="147"/>
        <v>0</v>
      </c>
      <c r="BT385" s="1">
        <f ca="1" t="shared" si="148"/>
        <v>0</v>
      </c>
    </row>
    <row r="386" spans="2:72">
      <c r="B386" s="1">
        <f t="shared" si="149"/>
        <v>96</v>
      </c>
      <c r="C386" s="1">
        <f ca="1" t="shared" si="93"/>
        <v>0.360936146416549</v>
      </c>
      <c r="D386" s="1">
        <f ca="1" t="shared" si="94"/>
        <v>62.3311889627553</v>
      </c>
      <c r="E386" s="1">
        <f ca="1" t="shared" si="95"/>
        <v>0.506646011854514</v>
      </c>
      <c r="F386" s="1">
        <f ca="1" t="shared" si="96"/>
        <v>4.50841349225707</v>
      </c>
      <c r="G386" s="1">
        <f ca="1" t="shared" si="97"/>
        <v>36.0673079380566</v>
      </c>
      <c r="H386" s="1">
        <f ca="1" t="shared" si="98"/>
        <v>26.2638810246987</v>
      </c>
      <c r="I386" s="1">
        <f ca="1" t="shared" si="99"/>
        <v>2626.38810246987</v>
      </c>
      <c r="K386" s="1">
        <f t="shared" si="150"/>
        <v>96</v>
      </c>
      <c r="L386" s="1">
        <f ca="1" t="shared" si="100"/>
        <v>0.786830041514029</v>
      </c>
      <c r="M386" s="1">
        <f ca="1" t="shared" si="101"/>
        <v>68.3928163453816</v>
      </c>
      <c r="N386" s="1">
        <f ca="1" t="shared" si="102"/>
        <v>0.766803311861589</v>
      </c>
      <c r="O386" s="1">
        <f ca="1" t="shared" si="103"/>
        <v>5.23581099426048</v>
      </c>
      <c r="P386" s="1">
        <f ca="1" t="shared" si="104"/>
        <v>47.1222989483443</v>
      </c>
      <c r="Q386" s="1">
        <f ca="1" t="shared" si="105"/>
        <v>21.2705173970373</v>
      </c>
      <c r="R386" s="1">
        <f ca="1" t="shared" si="106"/>
        <v>2127.05173970373</v>
      </c>
      <c r="T386" s="1">
        <f t="shared" si="151"/>
        <v>96</v>
      </c>
      <c r="U386" s="1">
        <f ca="1" t="shared" si="107"/>
        <v>0.182543408618431</v>
      </c>
      <c r="V386" s="1">
        <f ca="1" t="shared" si="108"/>
        <v>57.6188736251918</v>
      </c>
      <c r="W386" s="1">
        <f ca="1" t="shared" si="109"/>
        <v>0.992837415397544</v>
      </c>
      <c r="X386" s="1">
        <f ca="1" t="shared" si="110"/>
        <v>5.69173071796037</v>
      </c>
      <c r="Y386" s="1">
        <f ca="1" t="shared" si="111"/>
        <v>56.9173071796037</v>
      </c>
      <c r="Z386" s="1">
        <f ca="1" t="shared" si="112"/>
        <v>0.701566445588071</v>
      </c>
      <c r="AA386" s="1">
        <f ca="1" t="shared" si="113"/>
        <v>70.1566445588071</v>
      </c>
      <c r="AC386" s="1">
        <f t="shared" si="152"/>
        <v>96</v>
      </c>
      <c r="AD386" s="1">
        <f ca="1" t="shared" si="114"/>
        <v>0.720579765614457</v>
      </c>
      <c r="AE386" s="1">
        <f ca="1" t="shared" si="115"/>
        <v>67.6959863580509</v>
      </c>
      <c r="AF386" s="1">
        <f ca="1" t="shared" si="116"/>
        <v>0.704270184675852</v>
      </c>
      <c r="AG386" s="1">
        <f ca="1" t="shared" si="117"/>
        <v>5.0481986124317</v>
      </c>
      <c r="AH386" s="1">
        <f ca="1" t="shared" si="118"/>
        <v>55.5301847367487</v>
      </c>
      <c r="AI386" s="1">
        <f ca="1" t="shared" si="119"/>
        <v>12.1658016213022</v>
      </c>
      <c r="AJ386" s="1">
        <f ca="1" t="shared" si="120"/>
        <v>1216.58016213022</v>
      </c>
      <c r="AL386" s="1">
        <f t="shared" si="153"/>
        <v>96</v>
      </c>
      <c r="AM386" s="1">
        <f ca="1" t="shared" si="121"/>
        <v>0.802775830291264</v>
      </c>
      <c r="AN386" s="1">
        <f ca="1" t="shared" si="122"/>
        <v>66.0591974164109</v>
      </c>
      <c r="AO386" s="1">
        <f ca="1" t="shared" si="123"/>
        <v>0.918720245724417</v>
      </c>
      <c r="AP386" s="1">
        <f ca="1" t="shared" si="124"/>
        <v>5.75175243747668</v>
      </c>
      <c r="AQ386" s="1">
        <f ca="1" t="shared" si="125"/>
        <v>69.0210292497201</v>
      </c>
      <c r="AR386" s="1">
        <f ca="1" t="shared" si="126"/>
        <v>0</v>
      </c>
      <c r="AS386" s="1">
        <f ca="1" t="shared" si="127"/>
        <v>0</v>
      </c>
      <c r="AU386" s="1">
        <f t="shared" si="154"/>
        <v>96</v>
      </c>
      <c r="AV386" s="1">
        <f ca="1" t="shared" si="128"/>
        <v>0.742736652535022</v>
      </c>
      <c r="AW386" s="1">
        <f ca="1" t="shared" si="129"/>
        <v>69.1287200089681</v>
      </c>
      <c r="AX386" s="1">
        <f ca="1" t="shared" si="130"/>
        <v>0.151182836363301</v>
      </c>
      <c r="AY386" s="1">
        <f ca="1" t="shared" si="131"/>
        <v>4.1824610770641</v>
      </c>
      <c r="AZ386" s="1">
        <f ca="1" t="shared" si="132"/>
        <v>54.3719940018333</v>
      </c>
      <c r="BA386" s="1">
        <f ca="1" t="shared" si="133"/>
        <v>14.7567260071348</v>
      </c>
      <c r="BB386" s="1">
        <f ca="1" t="shared" si="134"/>
        <v>1475.67260071348</v>
      </c>
      <c r="BD386" s="1">
        <f t="shared" si="155"/>
        <v>96</v>
      </c>
      <c r="BE386" s="1">
        <f ca="1" t="shared" si="135"/>
        <v>0.300586585347944</v>
      </c>
      <c r="BF386" s="1">
        <f ca="1" t="shared" si="136"/>
        <v>61.8136320819742</v>
      </c>
      <c r="BG386" s="1">
        <f ca="1" t="shared" si="137"/>
        <v>0.853879131816058</v>
      </c>
      <c r="BH386" s="1">
        <f ca="1" t="shared" si="138"/>
        <v>5.47095464354335</v>
      </c>
      <c r="BI386" s="1">
        <f ca="1" t="shared" si="139"/>
        <v>76.5933650096069</v>
      </c>
      <c r="BJ386" s="1">
        <f ca="1" t="shared" si="140"/>
        <v>0</v>
      </c>
      <c r="BK386" s="1">
        <f ca="1" t="shared" si="141"/>
        <v>0</v>
      </c>
      <c r="BM386" s="1">
        <f t="shared" si="156"/>
        <v>96</v>
      </c>
      <c r="BN386" s="1">
        <f ca="1" t="shared" si="142"/>
        <v>0.540810610509162</v>
      </c>
      <c r="BO386" s="1">
        <f ca="1" t="shared" si="143"/>
        <v>63.6030185423212</v>
      </c>
      <c r="BP386" s="1">
        <f ca="1" t="shared" si="144"/>
        <v>0.753689513105246</v>
      </c>
      <c r="BQ386" s="1">
        <f ca="1" t="shared" si="145"/>
        <v>5.05433725263438</v>
      </c>
      <c r="BR386" s="1">
        <f ca="1" t="shared" si="146"/>
        <v>75.8150587895158</v>
      </c>
      <c r="BS386" s="1">
        <f ca="1" t="shared" si="147"/>
        <v>0</v>
      </c>
      <c r="BT386" s="1">
        <f ca="1" t="shared" si="148"/>
        <v>0</v>
      </c>
    </row>
    <row r="387" spans="2:72">
      <c r="B387" s="1">
        <f t="shared" si="149"/>
        <v>97</v>
      </c>
      <c r="C387" s="1">
        <f ca="1" t="shared" si="93"/>
        <v>0.9100857677323</v>
      </c>
      <c r="D387" s="1">
        <f ca="1" t="shared" si="94"/>
        <v>76.9901714733702</v>
      </c>
      <c r="E387" s="1">
        <f ca="1" t="shared" si="95"/>
        <v>0.48614673102863</v>
      </c>
      <c r="F387" s="1">
        <f ca="1" t="shared" si="96"/>
        <v>4.92415299412051</v>
      </c>
      <c r="G387" s="1">
        <f ca="1" t="shared" si="97"/>
        <v>39.3932239529641</v>
      </c>
      <c r="H387" s="1">
        <f ca="1" t="shared" si="98"/>
        <v>37.5969475204061</v>
      </c>
      <c r="I387" s="1">
        <f ca="1" t="shared" si="99"/>
        <v>3759.69475204061</v>
      </c>
      <c r="K387" s="1">
        <f t="shared" si="150"/>
        <v>97</v>
      </c>
      <c r="L387" s="1">
        <f ca="1" t="shared" si="100"/>
        <v>0.503796887176865</v>
      </c>
      <c r="M387" s="1">
        <f ca="1" t="shared" si="101"/>
        <v>63.9408899285396</v>
      </c>
      <c r="N387" s="1">
        <f ca="1" t="shared" si="102"/>
        <v>0.88388680078292</v>
      </c>
      <c r="O387" s="1">
        <f ca="1" t="shared" si="103"/>
        <v>5.04029183382071</v>
      </c>
      <c r="P387" s="1">
        <f ca="1" t="shared" si="104"/>
        <v>45.3626265043864</v>
      </c>
      <c r="Q387" s="1">
        <f ca="1" t="shared" si="105"/>
        <v>18.5782634241533</v>
      </c>
      <c r="R387" s="1">
        <f ca="1" t="shared" si="106"/>
        <v>1857.82634241533</v>
      </c>
      <c r="T387" s="1">
        <f t="shared" si="151"/>
        <v>97</v>
      </c>
      <c r="U387" s="1">
        <f ca="1" t="shared" si="107"/>
        <v>0.65208488587915</v>
      </c>
      <c r="V387" s="1">
        <f ca="1" t="shared" si="108"/>
        <v>65.9851347515352</v>
      </c>
      <c r="W387" s="1">
        <f ca="1" t="shared" si="109"/>
        <v>0.891201720615031</v>
      </c>
      <c r="X387" s="1">
        <f ca="1" t="shared" si="110"/>
        <v>5.04247301294509</v>
      </c>
      <c r="Y387" s="1">
        <f ca="1" t="shared" si="111"/>
        <v>50.4247301294509</v>
      </c>
      <c r="Z387" s="1">
        <f ca="1" t="shared" si="112"/>
        <v>15.5604046220842</v>
      </c>
      <c r="AA387" s="1">
        <f ca="1" t="shared" si="113"/>
        <v>1556.04046220842</v>
      </c>
      <c r="AC387" s="1">
        <f t="shared" si="152"/>
        <v>97</v>
      </c>
      <c r="AD387" s="1">
        <f ca="1" t="shared" si="114"/>
        <v>0.744767324367674</v>
      </c>
      <c r="AE387" s="1">
        <f ca="1" t="shared" si="115"/>
        <v>69.1462697021242</v>
      </c>
      <c r="AF387" s="1">
        <f ca="1" t="shared" si="116"/>
        <v>0.110708305168003</v>
      </c>
      <c r="AG387" s="1">
        <f ca="1" t="shared" si="117"/>
        <v>4.06455051131524</v>
      </c>
      <c r="AH387" s="1">
        <f ca="1" t="shared" si="118"/>
        <v>44.7100556244676</v>
      </c>
      <c r="AI387" s="1">
        <f ca="1" t="shared" si="119"/>
        <v>24.4362140776566</v>
      </c>
      <c r="AJ387" s="1">
        <f ca="1" t="shared" si="120"/>
        <v>2443.62140776566</v>
      </c>
      <c r="AL387" s="1">
        <f t="shared" si="153"/>
        <v>97</v>
      </c>
      <c r="AM387" s="1">
        <f ca="1" t="shared" si="121"/>
        <v>0.2333119433021</v>
      </c>
      <c r="AN387" s="1">
        <f ca="1" t="shared" si="122"/>
        <v>58.119928095868</v>
      </c>
      <c r="AO387" s="1">
        <f ca="1" t="shared" si="123"/>
        <v>0.218211107450345</v>
      </c>
      <c r="AP387" s="1">
        <f ca="1" t="shared" si="124"/>
        <v>4.2301901777895</v>
      </c>
      <c r="AQ387" s="1">
        <f ca="1" t="shared" si="125"/>
        <v>50.762282133474</v>
      </c>
      <c r="AR387" s="1">
        <f ca="1" t="shared" si="126"/>
        <v>7.35764596239409</v>
      </c>
      <c r="AS387" s="1">
        <f ca="1" t="shared" si="127"/>
        <v>735.764596239409</v>
      </c>
      <c r="AU387" s="1">
        <f t="shared" si="154"/>
        <v>97</v>
      </c>
      <c r="AV387" s="1">
        <f ca="1" t="shared" si="128"/>
        <v>0.902583463619974</v>
      </c>
      <c r="AW387" s="1">
        <f ca="1" t="shared" si="129"/>
        <v>75.5017126479515</v>
      </c>
      <c r="AX387" s="1">
        <f ca="1" t="shared" si="130"/>
        <v>0.414201402163232</v>
      </c>
      <c r="AY387" s="1">
        <f ca="1" t="shared" si="131"/>
        <v>4.60795922785655</v>
      </c>
      <c r="AZ387" s="1">
        <f ca="1" t="shared" si="132"/>
        <v>59.9034699621351</v>
      </c>
      <c r="BA387" s="1">
        <f ca="1" t="shared" si="133"/>
        <v>15.5982426858164</v>
      </c>
      <c r="BB387" s="1">
        <f ca="1" t="shared" si="134"/>
        <v>1559.82426858164</v>
      </c>
      <c r="BD387" s="1">
        <f t="shared" si="155"/>
        <v>97</v>
      </c>
      <c r="BE387" s="1">
        <f ca="1" t="shared" si="135"/>
        <v>0.0184346062611791</v>
      </c>
      <c r="BF387" s="1">
        <f ca="1" t="shared" si="136"/>
        <v>54.5849553972695</v>
      </c>
      <c r="BG387" s="1">
        <f ca="1" t="shared" si="137"/>
        <v>0.154711899807219</v>
      </c>
      <c r="BH387" s="1">
        <f ca="1" t="shared" si="138"/>
        <v>4.33006625902288</v>
      </c>
      <c r="BI387" s="1">
        <f ca="1" t="shared" si="139"/>
        <v>60.6209276263203</v>
      </c>
      <c r="BJ387" s="1">
        <f ca="1" t="shared" si="140"/>
        <v>0</v>
      </c>
      <c r="BK387" s="1">
        <f ca="1" t="shared" si="141"/>
        <v>0</v>
      </c>
      <c r="BM387" s="1">
        <f t="shared" si="156"/>
        <v>97</v>
      </c>
      <c r="BN387" s="1">
        <f ca="1" t="shared" si="142"/>
        <v>0.174583251571349</v>
      </c>
      <c r="BO387" s="1">
        <f ca="1" t="shared" si="143"/>
        <v>57.3221068659668</v>
      </c>
      <c r="BP387" s="1">
        <f ca="1" t="shared" si="144"/>
        <v>0.347263017952983</v>
      </c>
      <c r="BQ387" s="1">
        <f ca="1" t="shared" si="145"/>
        <v>4.6043536034716</v>
      </c>
      <c r="BR387" s="1">
        <f ca="1" t="shared" si="146"/>
        <v>69.065304052074</v>
      </c>
      <c r="BS387" s="1">
        <f ca="1" t="shared" si="147"/>
        <v>0</v>
      </c>
      <c r="BT387" s="1">
        <f ca="1" t="shared" si="148"/>
        <v>0</v>
      </c>
    </row>
    <row r="388" spans="2:72">
      <c r="B388" s="1">
        <f t="shared" si="149"/>
        <v>98</v>
      </c>
      <c r="C388" s="1">
        <f ca="1" t="shared" si="93"/>
        <v>0.389423191903383</v>
      </c>
      <c r="D388" s="1">
        <f ca="1" t="shared" si="94"/>
        <v>62.598060950819</v>
      </c>
      <c r="E388" s="1">
        <f ca="1" t="shared" si="95"/>
        <v>0.207447889300398</v>
      </c>
      <c r="F388" s="1">
        <f ca="1" t="shared" si="96"/>
        <v>4.41400282888162</v>
      </c>
      <c r="G388" s="1">
        <f ca="1" t="shared" si="97"/>
        <v>35.312022631053</v>
      </c>
      <c r="H388" s="1">
        <f ca="1" t="shared" si="98"/>
        <v>27.286038319766</v>
      </c>
      <c r="I388" s="1">
        <f ca="1" t="shared" si="99"/>
        <v>2728.6038319766</v>
      </c>
      <c r="K388" s="1">
        <f t="shared" si="150"/>
        <v>98</v>
      </c>
      <c r="L388" s="1">
        <f ca="1" t="shared" si="100"/>
        <v>0.0602477662942857</v>
      </c>
      <c r="M388" s="1">
        <f ca="1" t="shared" si="101"/>
        <v>51.1280350467159</v>
      </c>
      <c r="N388" s="1">
        <f ca="1" t="shared" si="102"/>
        <v>0.547620709366199</v>
      </c>
      <c r="O388" s="1">
        <f ca="1" t="shared" si="103"/>
        <v>4.60306310754586</v>
      </c>
      <c r="P388" s="1">
        <f ca="1" t="shared" si="104"/>
        <v>41.4275679679128</v>
      </c>
      <c r="Q388" s="1">
        <f ca="1" t="shared" si="105"/>
        <v>9.70046707880309</v>
      </c>
      <c r="R388" s="1">
        <f ca="1" t="shared" si="106"/>
        <v>970.046707880309</v>
      </c>
      <c r="T388" s="1">
        <f t="shared" si="151"/>
        <v>98</v>
      </c>
      <c r="U388" s="1">
        <f ca="1" t="shared" si="107"/>
        <v>0.847302927382587</v>
      </c>
      <c r="V388" s="1">
        <f ca="1" t="shared" si="108"/>
        <v>68.9022139467757</v>
      </c>
      <c r="W388" s="1">
        <f ca="1" t="shared" si="109"/>
        <v>0.378541927685387</v>
      </c>
      <c r="X388" s="1">
        <f ca="1" t="shared" si="110"/>
        <v>4.66865884971724</v>
      </c>
      <c r="Y388" s="1">
        <f ca="1" t="shared" si="111"/>
        <v>46.6865884971724</v>
      </c>
      <c r="Z388" s="1">
        <f ca="1" t="shared" si="112"/>
        <v>22.2156254496033</v>
      </c>
      <c r="AA388" s="1">
        <f ca="1" t="shared" si="113"/>
        <v>2221.56254496033</v>
      </c>
      <c r="AC388" s="1">
        <f t="shared" si="152"/>
        <v>98</v>
      </c>
      <c r="AD388" s="1">
        <f ca="1" t="shared" si="114"/>
        <v>0.826555855593254</v>
      </c>
      <c r="AE388" s="1">
        <f ca="1" t="shared" si="115"/>
        <v>67.0084455296575</v>
      </c>
      <c r="AF388" s="1">
        <f ca="1" t="shared" si="116"/>
        <v>0.904408410793537</v>
      </c>
      <c r="AG388" s="1">
        <f ca="1" t="shared" si="117"/>
        <v>5.56969662222892</v>
      </c>
      <c r="AH388" s="1">
        <f ca="1" t="shared" si="118"/>
        <v>61.2666628445181</v>
      </c>
      <c r="AI388" s="1">
        <f ca="1" t="shared" si="119"/>
        <v>5.74178268513933</v>
      </c>
      <c r="AJ388" s="1">
        <f ca="1" t="shared" si="120"/>
        <v>574.178268513933</v>
      </c>
      <c r="AL388" s="1">
        <f t="shared" si="153"/>
        <v>98</v>
      </c>
      <c r="AM388" s="1">
        <f ca="1" t="shared" si="121"/>
        <v>0.769768079864778</v>
      </c>
      <c r="AN388" s="1">
        <f ca="1" t="shared" si="122"/>
        <v>67.6803099027312</v>
      </c>
      <c r="AO388" s="1">
        <f ca="1" t="shared" si="123"/>
        <v>0.176490977537212</v>
      </c>
      <c r="AP388" s="1">
        <f ca="1" t="shared" si="124"/>
        <v>4.44922165728554</v>
      </c>
      <c r="AQ388" s="1">
        <f ca="1" t="shared" si="125"/>
        <v>53.3906598874265</v>
      </c>
      <c r="AR388" s="1">
        <f ca="1" t="shared" si="126"/>
        <v>14.2896500153048</v>
      </c>
      <c r="AS388" s="1">
        <f ca="1" t="shared" si="127"/>
        <v>1428.96500153048</v>
      </c>
      <c r="AU388" s="1">
        <f t="shared" si="154"/>
        <v>98</v>
      </c>
      <c r="AV388" s="1">
        <f ca="1" t="shared" si="128"/>
        <v>0.522304394860114</v>
      </c>
      <c r="AW388" s="1">
        <f ca="1" t="shared" si="129"/>
        <v>61.513870341195</v>
      </c>
      <c r="AX388" s="1">
        <f ca="1" t="shared" si="130"/>
        <v>0.482365439746512</v>
      </c>
      <c r="AY388" s="1">
        <f ca="1" t="shared" si="131"/>
        <v>4.82179054302457</v>
      </c>
      <c r="AZ388" s="1">
        <f ca="1" t="shared" si="132"/>
        <v>62.6832770593195</v>
      </c>
      <c r="BA388" s="1">
        <f ca="1" t="shared" si="133"/>
        <v>0</v>
      </c>
      <c r="BB388" s="1">
        <f ca="1" t="shared" si="134"/>
        <v>0</v>
      </c>
      <c r="BD388" s="1">
        <f t="shared" si="155"/>
        <v>98</v>
      </c>
      <c r="BE388" s="1">
        <f ca="1" t="shared" si="135"/>
        <v>0.221642796143113</v>
      </c>
      <c r="BF388" s="1">
        <f ca="1" t="shared" si="136"/>
        <v>57.8743213482836</v>
      </c>
      <c r="BG388" s="1">
        <f ca="1" t="shared" si="137"/>
        <v>0.216930451960927</v>
      </c>
      <c r="BH388" s="1">
        <f ca="1" t="shared" si="138"/>
        <v>4.07052131914272</v>
      </c>
      <c r="BI388" s="1">
        <f ca="1" t="shared" si="139"/>
        <v>56.9872984679981</v>
      </c>
      <c r="BJ388" s="1">
        <f ca="1" t="shared" si="140"/>
        <v>0.887022880285556</v>
      </c>
      <c r="BK388" s="1">
        <f ca="1" t="shared" si="141"/>
        <v>88.7022880285556</v>
      </c>
      <c r="BM388" s="1">
        <f t="shared" si="156"/>
        <v>98</v>
      </c>
      <c r="BN388" s="1">
        <f ca="1" t="shared" si="142"/>
        <v>0.842357719999062</v>
      </c>
      <c r="BO388" s="1">
        <f ca="1" t="shared" si="143"/>
        <v>67.4692339892517</v>
      </c>
      <c r="BP388" s="1">
        <f ca="1" t="shared" si="144"/>
        <v>0.414428529005254</v>
      </c>
      <c r="BQ388" s="1">
        <f ca="1" t="shared" si="145"/>
        <v>4.76097316072442</v>
      </c>
      <c r="BR388" s="1">
        <f ca="1" t="shared" si="146"/>
        <v>71.4145974108663</v>
      </c>
      <c r="BS388" s="1">
        <f ca="1" t="shared" si="147"/>
        <v>0</v>
      </c>
      <c r="BT388" s="1">
        <f ca="1" t="shared" si="148"/>
        <v>0</v>
      </c>
    </row>
    <row r="389" spans="2:72">
      <c r="B389" s="1">
        <f t="shared" si="149"/>
        <v>99</v>
      </c>
      <c r="C389" s="1">
        <f ca="1" t="shared" si="93"/>
        <v>0.578484236886737</v>
      </c>
      <c r="D389" s="1">
        <f ca="1" t="shared" si="94"/>
        <v>66.3479302288041</v>
      </c>
      <c r="E389" s="1">
        <f ca="1" t="shared" si="95"/>
        <v>0.248415527868472</v>
      </c>
      <c r="F389" s="1">
        <f ca="1" t="shared" si="96"/>
        <v>4.01065648650686</v>
      </c>
      <c r="G389" s="1">
        <f ca="1" t="shared" si="97"/>
        <v>32.0852518920549</v>
      </c>
      <c r="H389" s="1">
        <f ca="1" t="shared" si="98"/>
        <v>34.2626783367492</v>
      </c>
      <c r="I389" s="1">
        <f ca="1" t="shared" si="99"/>
        <v>3426.26783367492</v>
      </c>
      <c r="K389" s="1">
        <f t="shared" si="150"/>
        <v>99</v>
      </c>
      <c r="L389" s="1">
        <f ca="1" t="shared" si="100"/>
        <v>0.602406999012066</v>
      </c>
      <c r="M389" s="1">
        <f ca="1" t="shared" si="101"/>
        <v>65.9197768718874</v>
      </c>
      <c r="N389" s="1">
        <f ca="1" t="shared" si="102"/>
        <v>0.110209161573008</v>
      </c>
      <c r="O389" s="1">
        <f ca="1" t="shared" si="103"/>
        <v>4.28748474032187</v>
      </c>
      <c r="P389" s="1">
        <f ca="1" t="shared" si="104"/>
        <v>38.5873626628968</v>
      </c>
      <c r="Q389" s="1">
        <f ca="1" t="shared" si="105"/>
        <v>27.3324142089905</v>
      </c>
      <c r="R389" s="1">
        <f ca="1" t="shared" si="106"/>
        <v>2733.24142089905</v>
      </c>
      <c r="T389" s="1">
        <f t="shared" si="151"/>
        <v>99</v>
      </c>
      <c r="U389" s="1">
        <f ca="1" t="shared" si="107"/>
        <v>0.374543917874715</v>
      </c>
      <c r="V389" s="1">
        <f ca="1" t="shared" si="108"/>
        <v>64.9202046177746</v>
      </c>
      <c r="W389" s="1">
        <f ca="1" t="shared" si="109"/>
        <v>0.0404636641903573</v>
      </c>
      <c r="X389" s="1">
        <f ca="1" t="shared" si="110"/>
        <v>4.03451528171428</v>
      </c>
      <c r="Y389" s="1">
        <f ca="1" t="shared" si="111"/>
        <v>40.3451528171428</v>
      </c>
      <c r="Z389" s="1">
        <f ca="1" t="shared" si="112"/>
        <v>24.5750518006318</v>
      </c>
      <c r="AA389" s="1">
        <f ca="1" t="shared" si="113"/>
        <v>2457.50518006318</v>
      </c>
      <c r="AC389" s="1">
        <f t="shared" si="152"/>
        <v>99</v>
      </c>
      <c r="AD389" s="1">
        <f ca="1" t="shared" si="114"/>
        <v>0.192947932104742</v>
      </c>
      <c r="AE389" s="1">
        <f ca="1" t="shared" si="115"/>
        <v>55.8329948611607</v>
      </c>
      <c r="AF389" s="1">
        <f ca="1" t="shared" si="116"/>
        <v>0.755634341547373</v>
      </c>
      <c r="AG389" s="1">
        <f ca="1" t="shared" si="117"/>
        <v>5.09100719243096</v>
      </c>
      <c r="AH389" s="1">
        <f ca="1" t="shared" si="118"/>
        <v>56.0010791167405</v>
      </c>
      <c r="AI389" s="1">
        <f ca="1" t="shared" si="119"/>
        <v>0</v>
      </c>
      <c r="AJ389" s="1">
        <f ca="1" t="shared" si="120"/>
        <v>0</v>
      </c>
      <c r="AL389" s="1">
        <f t="shared" si="153"/>
        <v>99</v>
      </c>
      <c r="AM389" s="1">
        <f ca="1" t="shared" si="121"/>
        <v>0.02671023665787</v>
      </c>
      <c r="AN389" s="1">
        <f ca="1" t="shared" si="122"/>
        <v>50.4917312189366</v>
      </c>
      <c r="AO389" s="1">
        <f ca="1" t="shared" si="123"/>
        <v>0.716486521471212</v>
      </c>
      <c r="AP389" s="1">
        <f ca="1" t="shared" si="124"/>
        <v>5.43631394120677</v>
      </c>
      <c r="AQ389" s="1">
        <f ca="1" t="shared" si="125"/>
        <v>65.2357672944812</v>
      </c>
      <c r="AR389" s="1">
        <f ca="1" t="shared" si="126"/>
        <v>0</v>
      </c>
      <c r="AS389" s="1">
        <f ca="1" t="shared" si="127"/>
        <v>0</v>
      </c>
      <c r="AU389" s="1">
        <f t="shared" si="154"/>
        <v>99</v>
      </c>
      <c r="AV389" s="1">
        <f ca="1" t="shared" si="128"/>
        <v>0.833990728027008</v>
      </c>
      <c r="AW389" s="1">
        <f ca="1" t="shared" si="129"/>
        <v>69.2509992666069</v>
      </c>
      <c r="AX389" s="1">
        <f ca="1" t="shared" si="130"/>
        <v>0.980217991185107</v>
      </c>
      <c r="AY389" s="1">
        <f ca="1" t="shared" si="131"/>
        <v>5.8516239584917</v>
      </c>
      <c r="AZ389" s="1">
        <f ca="1" t="shared" si="132"/>
        <v>76.0711114603921</v>
      </c>
      <c r="BA389" s="1">
        <f ca="1" t="shared" si="133"/>
        <v>0</v>
      </c>
      <c r="BB389" s="1">
        <f ca="1" t="shared" si="134"/>
        <v>0</v>
      </c>
      <c r="BD389" s="1">
        <f t="shared" si="155"/>
        <v>99</v>
      </c>
      <c r="BE389" s="1">
        <f ca="1" t="shared" si="135"/>
        <v>0.600943990402841</v>
      </c>
      <c r="BF389" s="1">
        <f ca="1" t="shared" si="136"/>
        <v>68.393970878025</v>
      </c>
      <c r="BG389" s="1">
        <f ca="1" t="shared" si="137"/>
        <v>0.198774772973217</v>
      </c>
      <c r="BH389" s="1">
        <f ca="1" t="shared" si="138"/>
        <v>4.1289738778693</v>
      </c>
      <c r="BI389" s="1">
        <f ca="1" t="shared" si="139"/>
        <v>57.8056342901702</v>
      </c>
      <c r="BJ389" s="1">
        <f ca="1" t="shared" si="140"/>
        <v>10.5883365878549</v>
      </c>
      <c r="BK389" s="1">
        <f ca="1" t="shared" si="141"/>
        <v>1058.83365878549</v>
      </c>
      <c r="BM389" s="1">
        <f t="shared" si="156"/>
        <v>99</v>
      </c>
      <c r="BN389" s="1">
        <f ca="1" t="shared" si="142"/>
        <v>0.438137509811318</v>
      </c>
      <c r="BO389" s="1">
        <f ca="1" t="shared" si="143"/>
        <v>64.0819253477098</v>
      </c>
      <c r="BP389" s="1">
        <f ca="1" t="shared" si="144"/>
        <v>0.413229620307768</v>
      </c>
      <c r="BQ389" s="1">
        <f ca="1" t="shared" si="145"/>
        <v>4.58689716994403</v>
      </c>
      <c r="BR389" s="1">
        <f ca="1" t="shared" si="146"/>
        <v>68.8034575491605</v>
      </c>
      <c r="BS389" s="1">
        <f ca="1" t="shared" si="147"/>
        <v>0</v>
      </c>
      <c r="BT389" s="1">
        <f ca="1" t="shared" si="148"/>
        <v>0</v>
      </c>
    </row>
    <row r="390" spans="2:72">
      <c r="B390" s="1">
        <f t="shared" si="149"/>
        <v>100</v>
      </c>
      <c r="C390" s="1">
        <f ca="1" t="shared" si="93"/>
        <v>0.286753011427624</v>
      </c>
      <c r="D390" s="1">
        <f ca="1" t="shared" si="94"/>
        <v>60.0045281715503</v>
      </c>
      <c r="E390" s="1">
        <f ca="1" t="shared" si="95"/>
        <v>0.862490090492133</v>
      </c>
      <c r="F390" s="1">
        <f ca="1" t="shared" si="96"/>
        <v>5.18240318021658</v>
      </c>
      <c r="G390" s="1">
        <f ca="1" t="shared" si="97"/>
        <v>41.4592254417326</v>
      </c>
      <c r="H390" s="1">
        <f ca="1" t="shared" si="98"/>
        <v>18.5453027298177</v>
      </c>
      <c r="I390" s="1">
        <f ca="1" t="shared" si="99"/>
        <v>1854.53027298177</v>
      </c>
      <c r="K390" s="1">
        <f t="shared" si="150"/>
        <v>100</v>
      </c>
      <c r="L390" s="1">
        <f ca="1" t="shared" si="100"/>
        <v>0.652011559285652</v>
      </c>
      <c r="M390" s="1">
        <f ca="1" t="shared" si="101"/>
        <v>69.3237963183426</v>
      </c>
      <c r="N390" s="1">
        <f ca="1" t="shared" si="102"/>
        <v>0.855810134422951</v>
      </c>
      <c r="O390" s="1">
        <f ca="1" t="shared" si="103"/>
        <v>5.16684227448987</v>
      </c>
      <c r="P390" s="1">
        <f ca="1" t="shared" si="104"/>
        <v>46.5015804704089</v>
      </c>
      <c r="Q390" s="1">
        <f ca="1" t="shared" si="105"/>
        <v>22.8222158479337</v>
      </c>
      <c r="R390" s="1">
        <f ca="1" t="shared" si="106"/>
        <v>2282.22158479337</v>
      </c>
      <c r="T390" s="1">
        <f t="shared" si="151"/>
        <v>100</v>
      </c>
      <c r="U390" s="1">
        <f ca="1" t="shared" si="107"/>
        <v>0.173486436616206</v>
      </c>
      <c r="V390" s="1">
        <f ca="1" t="shared" si="108"/>
        <v>57.5629329441896</v>
      </c>
      <c r="W390" s="1">
        <f ca="1" t="shared" si="109"/>
        <v>0.0798486126762465</v>
      </c>
      <c r="X390" s="1">
        <f ca="1" t="shared" si="110"/>
        <v>4.44540086563457</v>
      </c>
      <c r="Y390" s="1">
        <f ca="1" t="shared" si="111"/>
        <v>44.4540086563457</v>
      </c>
      <c r="Z390" s="1">
        <f ca="1" t="shared" si="112"/>
        <v>13.1089242878438</v>
      </c>
      <c r="AA390" s="1">
        <f ca="1" t="shared" si="113"/>
        <v>1310.89242878438</v>
      </c>
      <c r="AC390" s="1">
        <f t="shared" si="152"/>
        <v>100</v>
      </c>
      <c r="AD390" s="1">
        <f ca="1" t="shared" si="114"/>
        <v>0.757131804212313</v>
      </c>
      <c r="AE390" s="1">
        <f ca="1" t="shared" si="115"/>
        <v>66.9886017227596</v>
      </c>
      <c r="AF390" s="1">
        <f ca="1" t="shared" si="116"/>
        <v>0.173764584887417</v>
      </c>
      <c r="AG390" s="1">
        <f ca="1" t="shared" si="117"/>
        <v>4.19960724485449</v>
      </c>
      <c r="AH390" s="1">
        <f ca="1" t="shared" si="118"/>
        <v>46.1956796933994</v>
      </c>
      <c r="AI390" s="1">
        <f ca="1" t="shared" si="119"/>
        <v>20.7929220293602</v>
      </c>
      <c r="AJ390" s="1">
        <f ca="1" t="shared" si="120"/>
        <v>2079.29220293602</v>
      </c>
      <c r="AL390" s="1">
        <f t="shared" si="153"/>
        <v>100</v>
      </c>
      <c r="AM390" s="1">
        <f ca="1" t="shared" si="121"/>
        <v>0.597055614553041</v>
      </c>
      <c r="AN390" s="1">
        <f ca="1" t="shared" si="122"/>
        <v>66.671307870075</v>
      </c>
      <c r="AO390" s="1">
        <f ca="1" t="shared" si="123"/>
        <v>0.451021494758419</v>
      </c>
      <c r="AP390" s="1">
        <f ca="1" t="shared" si="124"/>
        <v>4.7029563190485</v>
      </c>
      <c r="AQ390" s="1">
        <f ca="1" t="shared" si="125"/>
        <v>56.4354758285821</v>
      </c>
      <c r="AR390" s="1">
        <f ca="1" t="shared" si="126"/>
        <v>10.235832041493</v>
      </c>
      <c r="AS390" s="1">
        <f ca="1" t="shared" si="127"/>
        <v>1023.5832041493</v>
      </c>
      <c r="AU390" s="1">
        <f t="shared" si="154"/>
        <v>100</v>
      </c>
      <c r="AV390" s="1">
        <f ca="1" t="shared" si="128"/>
        <v>0.967431807737419</v>
      </c>
      <c r="AW390" s="1">
        <f ca="1" t="shared" si="129"/>
        <v>77.1587192157799</v>
      </c>
      <c r="AX390" s="1">
        <f ca="1" t="shared" si="130"/>
        <v>0.411249173201039</v>
      </c>
      <c r="AY390" s="1">
        <f ca="1" t="shared" si="131"/>
        <v>4.61269563729153</v>
      </c>
      <c r="AZ390" s="1">
        <f ca="1" t="shared" si="132"/>
        <v>59.9650432847899</v>
      </c>
      <c r="BA390" s="1">
        <f ca="1" t="shared" si="133"/>
        <v>17.1936759309901</v>
      </c>
      <c r="BB390" s="1">
        <f ca="1" t="shared" si="134"/>
        <v>1719.36759309901</v>
      </c>
      <c r="BD390" s="1">
        <f t="shared" si="155"/>
        <v>100</v>
      </c>
      <c r="BE390" s="1">
        <f ca="1" t="shared" si="135"/>
        <v>0.606372934447555</v>
      </c>
      <c r="BF390" s="1">
        <f ca="1" t="shared" si="136"/>
        <v>68.8510161799726</v>
      </c>
      <c r="BG390" s="1">
        <f ca="1" t="shared" si="137"/>
        <v>0.236264500945733</v>
      </c>
      <c r="BH390" s="1">
        <f ca="1" t="shared" si="138"/>
        <v>4.21530707806778</v>
      </c>
      <c r="BI390" s="1">
        <f ca="1" t="shared" si="139"/>
        <v>59.014299092949</v>
      </c>
      <c r="BJ390" s="1">
        <f ca="1" t="shared" si="140"/>
        <v>9.83671708702359</v>
      </c>
      <c r="BK390" s="1">
        <f ca="1" t="shared" si="141"/>
        <v>983.671708702359</v>
      </c>
      <c r="BM390" s="1">
        <f t="shared" si="156"/>
        <v>100</v>
      </c>
      <c r="BN390" s="1">
        <f ca="1" t="shared" si="142"/>
        <v>0.204033347554853</v>
      </c>
      <c r="BO390" s="1">
        <f ca="1" t="shared" si="143"/>
        <v>56.8169166853479</v>
      </c>
      <c r="BP390" s="1">
        <f ca="1" t="shared" si="144"/>
        <v>0.544198628321644</v>
      </c>
      <c r="BQ390" s="1">
        <f ca="1" t="shared" si="145"/>
        <v>4.78522813116439</v>
      </c>
      <c r="BR390" s="1">
        <f ca="1" t="shared" si="146"/>
        <v>71.7784219674659</v>
      </c>
      <c r="BS390" s="1">
        <f ca="1" t="shared" si="147"/>
        <v>0</v>
      </c>
      <c r="BT390" s="1">
        <f ca="1" t="shared" si="148"/>
        <v>0</v>
      </c>
    </row>
    <row r="391" spans="2:72">
      <c r="B391" s="1">
        <f t="shared" si="149"/>
        <v>101</v>
      </c>
      <c r="C391" s="1">
        <f ca="1" t="shared" si="93"/>
        <v>0.822419989589891</v>
      </c>
      <c r="D391" s="1">
        <f ca="1" t="shared" si="94"/>
        <v>69.1647243639589</v>
      </c>
      <c r="E391" s="1">
        <f ca="1" t="shared" si="95"/>
        <v>0.553315572651671</v>
      </c>
      <c r="F391" s="1">
        <f ca="1" t="shared" si="96"/>
        <v>4.80752437864844</v>
      </c>
      <c r="G391" s="1">
        <f ca="1" t="shared" si="97"/>
        <v>38.4601950291875</v>
      </c>
      <c r="H391" s="1">
        <f ca="1" t="shared" si="98"/>
        <v>30.7045293347714</v>
      </c>
      <c r="I391" s="1">
        <f ca="1" t="shared" si="99"/>
        <v>3070.45293347714</v>
      </c>
      <c r="K391" s="1">
        <f t="shared" si="150"/>
        <v>101</v>
      </c>
      <c r="L391" s="1">
        <f ca="1" t="shared" si="100"/>
        <v>0.66537637101492</v>
      </c>
      <c r="M391" s="1">
        <f ca="1" t="shared" si="101"/>
        <v>67.3679065281841</v>
      </c>
      <c r="N391" s="1">
        <f ca="1" t="shared" si="102"/>
        <v>0.776623217411792</v>
      </c>
      <c r="O391" s="1">
        <f ca="1" t="shared" si="103"/>
        <v>5.16941819207941</v>
      </c>
      <c r="P391" s="1">
        <f ca="1" t="shared" si="104"/>
        <v>46.5247637287147</v>
      </c>
      <c r="Q391" s="1">
        <f ca="1" t="shared" si="105"/>
        <v>20.8431427994694</v>
      </c>
      <c r="R391" s="1">
        <f ca="1" t="shared" si="106"/>
        <v>2084.31427994694</v>
      </c>
      <c r="T391" s="1">
        <f t="shared" si="151"/>
        <v>101</v>
      </c>
      <c r="U391" s="1">
        <f ca="1" t="shared" si="107"/>
        <v>0.340038497525637</v>
      </c>
      <c r="V391" s="1">
        <f ca="1" t="shared" si="108"/>
        <v>62.953780945706</v>
      </c>
      <c r="W391" s="1">
        <f ca="1" t="shared" si="109"/>
        <v>0.205061635277949</v>
      </c>
      <c r="X391" s="1">
        <f ca="1" t="shared" si="110"/>
        <v>4.02630995869222</v>
      </c>
      <c r="Y391" s="1">
        <f ca="1" t="shared" si="111"/>
        <v>40.2630995869222</v>
      </c>
      <c r="Z391" s="1">
        <f ca="1" t="shared" si="112"/>
        <v>22.6906813587838</v>
      </c>
      <c r="AA391" s="1">
        <f ca="1" t="shared" si="113"/>
        <v>2269.06813587838</v>
      </c>
      <c r="AC391" s="1">
        <f t="shared" si="152"/>
        <v>101</v>
      </c>
      <c r="AD391" s="1">
        <f ca="1" t="shared" si="114"/>
        <v>0.201346764191409</v>
      </c>
      <c r="AE391" s="1">
        <f ca="1" t="shared" si="115"/>
        <v>55.4159151740867</v>
      </c>
      <c r="AF391" s="1">
        <f ca="1" t="shared" si="116"/>
        <v>0.182380284350219</v>
      </c>
      <c r="AG391" s="1">
        <f ca="1" t="shared" si="117"/>
        <v>4.32180139299371</v>
      </c>
      <c r="AH391" s="1">
        <f ca="1" t="shared" si="118"/>
        <v>47.5398153229308</v>
      </c>
      <c r="AI391" s="1">
        <f ca="1" t="shared" si="119"/>
        <v>7.87609985115587</v>
      </c>
      <c r="AJ391" s="1">
        <f ca="1" t="shared" si="120"/>
        <v>787.609985115587</v>
      </c>
      <c r="AL391" s="1">
        <f t="shared" si="153"/>
        <v>101</v>
      </c>
      <c r="AM391" s="1">
        <f ca="1" t="shared" si="121"/>
        <v>0.161510614770036</v>
      </c>
      <c r="AN391" s="1">
        <f ca="1" t="shared" si="122"/>
        <v>57.3504343459434</v>
      </c>
      <c r="AO391" s="1">
        <f ca="1" t="shared" si="123"/>
        <v>0.0729630686357932</v>
      </c>
      <c r="AP391" s="1">
        <f ca="1" t="shared" si="124"/>
        <v>4.02548039081197</v>
      </c>
      <c r="AQ391" s="1">
        <f ca="1" t="shared" si="125"/>
        <v>48.3057646897437</v>
      </c>
      <c r="AR391" s="1">
        <f ca="1" t="shared" si="126"/>
        <v>9.04466965619974</v>
      </c>
      <c r="AS391" s="1">
        <f ca="1" t="shared" si="127"/>
        <v>904.466965619974</v>
      </c>
      <c r="AU391" s="1">
        <f t="shared" si="154"/>
        <v>101</v>
      </c>
      <c r="AV391" s="1">
        <f ca="1" t="shared" si="128"/>
        <v>0.814657200390127</v>
      </c>
      <c r="AW391" s="1">
        <f ca="1" t="shared" si="129"/>
        <v>65.732064755183</v>
      </c>
      <c r="AX391" s="1">
        <f ca="1" t="shared" si="130"/>
        <v>0.370978066797763</v>
      </c>
      <c r="AY391" s="1">
        <f ca="1" t="shared" si="131"/>
        <v>4.85064649936713</v>
      </c>
      <c r="AZ391" s="1">
        <f ca="1" t="shared" si="132"/>
        <v>63.0584044917727</v>
      </c>
      <c r="BA391" s="1">
        <f ca="1" t="shared" si="133"/>
        <v>2.67366026341035</v>
      </c>
      <c r="BB391" s="1">
        <f ca="1" t="shared" si="134"/>
        <v>267.366026341035</v>
      </c>
      <c r="BD391" s="1">
        <f t="shared" si="155"/>
        <v>101</v>
      </c>
      <c r="BE391" s="1">
        <f ca="1" t="shared" si="135"/>
        <v>0.87626166698075</v>
      </c>
      <c r="BF391" s="1">
        <f ca="1" t="shared" si="136"/>
        <v>66.8906569694153</v>
      </c>
      <c r="BG391" s="1">
        <f ca="1" t="shared" si="137"/>
        <v>0.853502724157029</v>
      </c>
      <c r="BH391" s="1">
        <f ca="1" t="shared" si="138"/>
        <v>5.2689568728318</v>
      </c>
      <c r="BI391" s="1">
        <f ca="1" t="shared" si="139"/>
        <v>73.7653962196452</v>
      </c>
      <c r="BJ391" s="1">
        <f ca="1" t="shared" si="140"/>
        <v>0</v>
      </c>
      <c r="BK391" s="1">
        <f ca="1" t="shared" si="141"/>
        <v>0</v>
      </c>
      <c r="BM391" s="1">
        <f t="shared" si="156"/>
        <v>101</v>
      </c>
      <c r="BN391" s="1">
        <f ca="1" t="shared" si="142"/>
        <v>0.312074162776823</v>
      </c>
      <c r="BO391" s="1">
        <f ca="1" t="shared" si="143"/>
        <v>61.2916143345868</v>
      </c>
      <c r="BP391" s="1">
        <f ca="1" t="shared" si="144"/>
        <v>0.359527116654847</v>
      </c>
      <c r="BQ391" s="1">
        <f ca="1" t="shared" si="145"/>
        <v>4.93974168705808</v>
      </c>
      <c r="BR391" s="1">
        <f ca="1" t="shared" si="146"/>
        <v>74.0961253058712</v>
      </c>
      <c r="BS391" s="1">
        <f ca="1" t="shared" si="147"/>
        <v>0</v>
      </c>
      <c r="BT391" s="1">
        <f ca="1" t="shared" si="148"/>
        <v>0</v>
      </c>
    </row>
    <row r="392" spans="2:72">
      <c r="B392" s="1">
        <f t="shared" si="149"/>
        <v>102</v>
      </c>
      <c r="C392" s="1">
        <f ca="1" t="shared" si="93"/>
        <v>0.0124073237927911</v>
      </c>
      <c r="D392" s="1">
        <f ca="1" t="shared" si="94"/>
        <v>52.7903425525314</v>
      </c>
      <c r="E392" s="1">
        <f ca="1" t="shared" si="95"/>
        <v>0.0405736905640179</v>
      </c>
      <c r="F392" s="1">
        <f ca="1" t="shared" si="96"/>
        <v>4.14765714716856</v>
      </c>
      <c r="G392" s="1">
        <f ca="1" t="shared" si="97"/>
        <v>33.1812571773485</v>
      </c>
      <c r="H392" s="1">
        <f ca="1" t="shared" si="98"/>
        <v>19.609085375183</v>
      </c>
      <c r="I392" s="1">
        <f ca="1" t="shared" si="99"/>
        <v>1960.9085375183</v>
      </c>
      <c r="K392" s="1">
        <f t="shared" si="150"/>
        <v>102</v>
      </c>
      <c r="L392" s="1">
        <f ca="1" t="shared" si="100"/>
        <v>0.66564814859395</v>
      </c>
      <c r="M392" s="1">
        <f ca="1" t="shared" si="101"/>
        <v>65.2135839131242</v>
      </c>
      <c r="N392" s="1">
        <f ca="1" t="shared" si="102"/>
        <v>0.681210252905947</v>
      </c>
      <c r="O392" s="1">
        <f ca="1" t="shared" si="103"/>
        <v>4.82988596928855</v>
      </c>
      <c r="P392" s="1">
        <f ca="1" t="shared" si="104"/>
        <v>43.468973723597</v>
      </c>
      <c r="Q392" s="1">
        <f ca="1" t="shared" si="105"/>
        <v>21.7446101895272</v>
      </c>
      <c r="R392" s="1">
        <f ca="1" t="shared" si="106"/>
        <v>2174.46101895272</v>
      </c>
      <c r="T392" s="1">
        <f t="shared" si="151"/>
        <v>102</v>
      </c>
      <c r="U392" s="1">
        <f ca="1" t="shared" si="107"/>
        <v>0.881418393375225</v>
      </c>
      <c r="V392" s="1">
        <f ca="1" t="shared" si="108"/>
        <v>69.0697685747468</v>
      </c>
      <c r="W392" s="1">
        <f ca="1" t="shared" si="109"/>
        <v>0.859007430975981</v>
      </c>
      <c r="X392" s="1">
        <f ca="1" t="shared" si="110"/>
        <v>5.2378578579339</v>
      </c>
      <c r="Y392" s="1">
        <f ca="1" t="shared" si="111"/>
        <v>52.378578579339</v>
      </c>
      <c r="Z392" s="1">
        <f ca="1" t="shared" si="112"/>
        <v>16.6911899954079</v>
      </c>
      <c r="AA392" s="1">
        <f ca="1" t="shared" si="113"/>
        <v>1669.11899954079</v>
      </c>
      <c r="AC392" s="1">
        <f t="shared" si="152"/>
        <v>102</v>
      </c>
      <c r="AD392" s="1">
        <f ca="1" t="shared" si="114"/>
        <v>0.27035808500457</v>
      </c>
      <c r="AE392" s="1">
        <f ca="1" t="shared" si="115"/>
        <v>64.2221778615217</v>
      </c>
      <c r="AF392" s="1">
        <f ca="1" t="shared" si="116"/>
        <v>0.699756069935937</v>
      </c>
      <c r="AG392" s="1">
        <f ca="1" t="shared" si="117"/>
        <v>4.68724097451234</v>
      </c>
      <c r="AH392" s="1">
        <f ca="1" t="shared" si="118"/>
        <v>51.5596507196358</v>
      </c>
      <c r="AI392" s="1">
        <f ca="1" t="shared" si="119"/>
        <v>12.6625271418859</v>
      </c>
      <c r="AJ392" s="1">
        <f ca="1" t="shared" si="120"/>
        <v>1266.25271418859</v>
      </c>
      <c r="AL392" s="1">
        <f t="shared" si="153"/>
        <v>102</v>
      </c>
      <c r="AM392" s="1">
        <f ca="1" t="shared" si="121"/>
        <v>0.588979722273646</v>
      </c>
      <c r="AN392" s="1">
        <f ca="1" t="shared" si="122"/>
        <v>69.0700570103318</v>
      </c>
      <c r="AO392" s="1">
        <f ca="1" t="shared" si="123"/>
        <v>0.749762452188018</v>
      </c>
      <c r="AP392" s="1">
        <f ca="1" t="shared" si="124"/>
        <v>5.01476987999625</v>
      </c>
      <c r="AQ392" s="1">
        <f ca="1" t="shared" si="125"/>
        <v>60.177238559955</v>
      </c>
      <c r="AR392" s="1">
        <f ca="1" t="shared" si="126"/>
        <v>8.89281845037675</v>
      </c>
      <c r="AS392" s="1">
        <f ca="1" t="shared" si="127"/>
        <v>889.281845037675</v>
      </c>
      <c r="AU392" s="1">
        <f t="shared" si="154"/>
        <v>102</v>
      </c>
      <c r="AV392" s="1">
        <f ca="1" t="shared" si="128"/>
        <v>0.818173826178774</v>
      </c>
      <c r="AW392" s="1">
        <f ca="1" t="shared" si="129"/>
        <v>68.2974502438027</v>
      </c>
      <c r="AX392" s="1">
        <f ca="1" t="shared" si="130"/>
        <v>0.598632481140431</v>
      </c>
      <c r="AY392" s="1">
        <f ca="1" t="shared" si="131"/>
        <v>4.96941131497708</v>
      </c>
      <c r="AZ392" s="1">
        <f ca="1" t="shared" si="132"/>
        <v>64.602347094702</v>
      </c>
      <c r="BA392" s="1">
        <f ca="1" t="shared" si="133"/>
        <v>3.6951031491007</v>
      </c>
      <c r="BB392" s="1">
        <f ca="1" t="shared" si="134"/>
        <v>369.51031491007</v>
      </c>
      <c r="BD392" s="1">
        <f t="shared" si="155"/>
        <v>102</v>
      </c>
      <c r="BE392" s="1">
        <f ca="1" t="shared" si="135"/>
        <v>0.787306664958511</v>
      </c>
      <c r="BF392" s="1">
        <f ca="1" t="shared" si="136"/>
        <v>65.2811420477085</v>
      </c>
      <c r="BG392" s="1">
        <f ca="1" t="shared" si="137"/>
        <v>0.82723831359536</v>
      </c>
      <c r="BH392" s="1">
        <f ca="1" t="shared" si="138"/>
        <v>5.14548800039575</v>
      </c>
      <c r="BI392" s="1">
        <f ca="1" t="shared" si="139"/>
        <v>72.0368320055405</v>
      </c>
      <c r="BJ392" s="1">
        <f ca="1" t="shared" si="140"/>
        <v>0</v>
      </c>
      <c r="BK392" s="1">
        <f ca="1" t="shared" si="141"/>
        <v>0</v>
      </c>
      <c r="BM392" s="1">
        <f t="shared" si="156"/>
        <v>102</v>
      </c>
      <c r="BN392" s="1">
        <f ca="1" t="shared" si="142"/>
        <v>0.257107137735557</v>
      </c>
      <c r="BO392" s="1">
        <f ca="1" t="shared" si="143"/>
        <v>62.7246601045374</v>
      </c>
      <c r="BP392" s="1">
        <f ca="1" t="shared" si="144"/>
        <v>0.998634303739502</v>
      </c>
      <c r="BQ392" s="1">
        <f ca="1" t="shared" si="145"/>
        <v>5.71959042060186</v>
      </c>
      <c r="BR392" s="1">
        <f ca="1" t="shared" si="146"/>
        <v>85.7938563090279</v>
      </c>
      <c r="BS392" s="1">
        <f ca="1" t="shared" si="147"/>
        <v>0</v>
      </c>
      <c r="BT392" s="1">
        <f ca="1" t="shared" si="148"/>
        <v>0</v>
      </c>
    </row>
    <row r="393" spans="2:72">
      <c r="B393" s="1">
        <f t="shared" si="149"/>
        <v>103</v>
      </c>
      <c r="C393" s="1">
        <f ca="1" t="shared" si="93"/>
        <v>0.144231853027918</v>
      </c>
      <c r="D393" s="1">
        <f ca="1" t="shared" si="94"/>
        <v>58.2616977588855</v>
      </c>
      <c r="E393" s="1">
        <f ca="1" t="shared" si="95"/>
        <v>0.824779058924771</v>
      </c>
      <c r="F393" s="1">
        <f ca="1" t="shared" si="96"/>
        <v>5.05288656832062</v>
      </c>
      <c r="G393" s="1">
        <f ca="1" t="shared" si="97"/>
        <v>40.4230925465649</v>
      </c>
      <c r="H393" s="1">
        <f ca="1" t="shared" si="98"/>
        <v>17.8386052123205</v>
      </c>
      <c r="I393" s="1">
        <f ca="1" t="shared" si="99"/>
        <v>1783.86052123205</v>
      </c>
      <c r="K393" s="1">
        <f t="shared" si="150"/>
        <v>103</v>
      </c>
      <c r="L393" s="1">
        <f ca="1" t="shared" si="100"/>
        <v>0.478995160016502</v>
      </c>
      <c r="M393" s="1">
        <f ca="1" t="shared" si="101"/>
        <v>63.8024744377173</v>
      </c>
      <c r="N393" s="1">
        <f ca="1" t="shared" si="102"/>
        <v>0.523646944065713</v>
      </c>
      <c r="O393" s="1">
        <f ca="1" t="shared" si="103"/>
        <v>4.98190479020186</v>
      </c>
      <c r="P393" s="1">
        <f ca="1" t="shared" si="104"/>
        <v>44.8371431118167</v>
      </c>
      <c r="Q393" s="1">
        <f ca="1" t="shared" si="105"/>
        <v>18.9653313259006</v>
      </c>
      <c r="R393" s="1">
        <f ca="1" t="shared" si="106"/>
        <v>1896.53313259005</v>
      </c>
      <c r="T393" s="1">
        <f t="shared" si="151"/>
        <v>103</v>
      </c>
      <c r="U393" s="1">
        <f ca="1" t="shared" si="107"/>
        <v>0.754689807672973</v>
      </c>
      <c r="V393" s="1">
        <f ca="1" t="shared" si="108"/>
        <v>68.9599098019783</v>
      </c>
      <c r="W393" s="1">
        <f ca="1" t="shared" si="109"/>
        <v>0.781169059145555</v>
      </c>
      <c r="X393" s="1">
        <f ca="1" t="shared" si="110"/>
        <v>5.06170318337007</v>
      </c>
      <c r="Y393" s="1">
        <f ca="1" t="shared" si="111"/>
        <v>50.6170318337007</v>
      </c>
      <c r="Z393" s="1">
        <f ca="1" t="shared" si="112"/>
        <v>18.3428779682776</v>
      </c>
      <c r="AA393" s="1">
        <f ca="1" t="shared" si="113"/>
        <v>1834.28779682776</v>
      </c>
      <c r="AC393" s="1">
        <f t="shared" si="152"/>
        <v>103</v>
      </c>
      <c r="AD393" s="1">
        <f ca="1" t="shared" si="114"/>
        <v>0.0564138028420649</v>
      </c>
      <c r="AE393" s="1">
        <f ca="1" t="shared" si="115"/>
        <v>50.5457489071891</v>
      </c>
      <c r="AF393" s="1">
        <f ca="1" t="shared" si="116"/>
        <v>0.66095756762183</v>
      </c>
      <c r="AG393" s="1">
        <f ca="1" t="shared" si="117"/>
        <v>4.53279071767012</v>
      </c>
      <c r="AH393" s="1">
        <f ca="1" t="shared" si="118"/>
        <v>49.8606978943714</v>
      </c>
      <c r="AI393" s="1">
        <f ca="1" t="shared" si="119"/>
        <v>0.685051012817745</v>
      </c>
      <c r="AJ393" s="1">
        <f ca="1" t="shared" si="120"/>
        <v>68.5051012817745</v>
      </c>
      <c r="AL393" s="1">
        <f t="shared" si="153"/>
        <v>103</v>
      </c>
      <c r="AM393" s="1">
        <f ca="1" t="shared" si="121"/>
        <v>0.334409958609853</v>
      </c>
      <c r="AN393" s="1">
        <f ca="1" t="shared" si="122"/>
        <v>64.9435549626946</v>
      </c>
      <c r="AO393" s="1">
        <f ca="1" t="shared" si="123"/>
        <v>0.528235974098618</v>
      </c>
      <c r="AP393" s="1">
        <f ca="1" t="shared" si="124"/>
        <v>4.742500033907</v>
      </c>
      <c r="AQ393" s="1">
        <f ca="1" t="shared" si="125"/>
        <v>56.9100004068841</v>
      </c>
      <c r="AR393" s="1">
        <f ca="1" t="shared" si="126"/>
        <v>8.03355455581053</v>
      </c>
      <c r="AS393" s="1">
        <f ca="1" t="shared" si="127"/>
        <v>803.355455581053</v>
      </c>
      <c r="AU393" s="1">
        <f t="shared" si="154"/>
        <v>103</v>
      </c>
      <c r="AV393" s="1">
        <f ca="1" t="shared" si="128"/>
        <v>0.281247037226607</v>
      </c>
      <c r="AW393" s="1">
        <f ca="1" t="shared" si="129"/>
        <v>60.088470692538</v>
      </c>
      <c r="AX393" s="1">
        <f ca="1" t="shared" si="130"/>
        <v>0.149274625898486</v>
      </c>
      <c r="AY393" s="1">
        <f ca="1" t="shared" si="131"/>
        <v>4.25042166459187</v>
      </c>
      <c r="AZ393" s="1">
        <f ca="1" t="shared" si="132"/>
        <v>55.2554816396943</v>
      </c>
      <c r="BA393" s="1">
        <f ca="1" t="shared" si="133"/>
        <v>4.83298905284363</v>
      </c>
      <c r="BB393" s="1">
        <f ca="1" t="shared" si="134"/>
        <v>483.298905284363</v>
      </c>
      <c r="BD393" s="1">
        <f t="shared" si="155"/>
        <v>103</v>
      </c>
      <c r="BE393" s="1">
        <f ca="1" t="shared" si="135"/>
        <v>0.759061842920271</v>
      </c>
      <c r="BF393" s="1">
        <f ca="1" t="shared" si="136"/>
        <v>69.7809268610695</v>
      </c>
      <c r="BG393" s="1">
        <f ca="1" t="shared" si="137"/>
        <v>0.427640647169427</v>
      </c>
      <c r="BH393" s="1">
        <f ca="1" t="shared" si="138"/>
        <v>4.63257065342507</v>
      </c>
      <c r="BI393" s="1">
        <f ca="1" t="shared" si="139"/>
        <v>64.8559891479509</v>
      </c>
      <c r="BJ393" s="1">
        <f ca="1" t="shared" si="140"/>
        <v>4.92493771311857</v>
      </c>
      <c r="BK393" s="1">
        <f ca="1" t="shared" si="141"/>
        <v>492.493771311857</v>
      </c>
      <c r="BM393" s="1">
        <f t="shared" si="156"/>
        <v>103</v>
      </c>
      <c r="BN393" s="1">
        <f ca="1" t="shared" si="142"/>
        <v>0.0197721588713693</v>
      </c>
      <c r="BO393" s="1">
        <f ca="1" t="shared" si="143"/>
        <v>53.7996101491927</v>
      </c>
      <c r="BP393" s="1">
        <f ca="1" t="shared" si="144"/>
        <v>0.0868715743698674</v>
      </c>
      <c r="BQ393" s="1">
        <f ca="1" t="shared" si="145"/>
        <v>4.03686833721958</v>
      </c>
      <c r="BR393" s="1">
        <f ca="1" t="shared" si="146"/>
        <v>60.5530250582938</v>
      </c>
      <c r="BS393" s="1">
        <f ca="1" t="shared" si="147"/>
        <v>0</v>
      </c>
      <c r="BT393" s="1">
        <f ca="1" t="shared" si="148"/>
        <v>0</v>
      </c>
    </row>
    <row r="394" spans="2:72">
      <c r="B394" s="1">
        <f t="shared" si="149"/>
        <v>104</v>
      </c>
      <c r="C394" s="1">
        <f ca="1" t="shared" si="93"/>
        <v>0.10559656863351</v>
      </c>
      <c r="D394" s="1">
        <f ca="1" t="shared" si="94"/>
        <v>58.9642993647239</v>
      </c>
      <c r="E394" s="1">
        <f ca="1" t="shared" si="95"/>
        <v>0.437698430779224</v>
      </c>
      <c r="F394" s="1">
        <f ca="1" t="shared" si="96"/>
        <v>4.69528989972971</v>
      </c>
      <c r="G394" s="1">
        <f ca="1" t="shared" si="97"/>
        <v>37.5623191978377</v>
      </c>
      <c r="H394" s="1">
        <f ca="1" t="shared" si="98"/>
        <v>21.4019801668862</v>
      </c>
      <c r="I394" s="1">
        <f ca="1" t="shared" si="99"/>
        <v>2140.19801668862</v>
      </c>
      <c r="K394" s="1">
        <f t="shared" si="150"/>
        <v>104</v>
      </c>
      <c r="L394" s="1">
        <f ca="1" t="shared" si="100"/>
        <v>0.493150060287397</v>
      </c>
      <c r="M394" s="1">
        <f ca="1" t="shared" si="101"/>
        <v>60.6265249493401</v>
      </c>
      <c r="N394" s="1">
        <f ca="1" t="shared" si="102"/>
        <v>0.947878826530922</v>
      </c>
      <c r="O394" s="1">
        <f ca="1" t="shared" si="103"/>
        <v>5.54220436414975</v>
      </c>
      <c r="P394" s="1">
        <f ca="1" t="shared" si="104"/>
        <v>49.8798392773478</v>
      </c>
      <c r="Q394" s="1">
        <f ca="1" t="shared" si="105"/>
        <v>10.7466856719923</v>
      </c>
      <c r="R394" s="1">
        <f ca="1" t="shared" si="106"/>
        <v>1074.66856719923</v>
      </c>
      <c r="T394" s="1">
        <f t="shared" si="151"/>
        <v>104</v>
      </c>
      <c r="U394" s="1">
        <f ca="1" t="shared" si="107"/>
        <v>0.92714079076048</v>
      </c>
      <c r="V394" s="1">
        <f ca="1" t="shared" si="108"/>
        <v>78.7276312583136</v>
      </c>
      <c r="W394" s="1">
        <f ca="1" t="shared" si="109"/>
        <v>0.0660731909173509</v>
      </c>
      <c r="X394" s="1">
        <f ca="1" t="shared" si="110"/>
        <v>4.12684904596126</v>
      </c>
      <c r="Y394" s="1">
        <f ca="1" t="shared" si="111"/>
        <v>41.2684904596126</v>
      </c>
      <c r="Z394" s="1">
        <f ca="1" t="shared" si="112"/>
        <v>37.459140798701</v>
      </c>
      <c r="AA394" s="1">
        <f ca="1" t="shared" si="113"/>
        <v>3745.9140798701</v>
      </c>
      <c r="AC394" s="1">
        <f t="shared" si="152"/>
        <v>104</v>
      </c>
      <c r="AD394" s="1">
        <f ca="1" t="shared" si="114"/>
        <v>0.881550332787014</v>
      </c>
      <c r="AE394" s="1">
        <f ca="1" t="shared" si="115"/>
        <v>66.757965224736</v>
      </c>
      <c r="AF394" s="1">
        <f ca="1" t="shared" si="116"/>
        <v>0.711448170185276</v>
      </c>
      <c r="AG394" s="1">
        <f ca="1" t="shared" si="117"/>
        <v>5.4934219435518</v>
      </c>
      <c r="AH394" s="1">
        <f ca="1" t="shared" si="118"/>
        <v>60.4276413790698</v>
      </c>
      <c r="AI394" s="1">
        <f ca="1" t="shared" si="119"/>
        <v>6.33032384566621</v>
      </c>
      <c r="AJ394" s="1">
        <f ca="1" t="shared" si="120"/>
        <v>633.032384566621</v>
      </c>
      <c r="AL394" s="1">
        <f t="shared" si="153"/>
        <v>104</v>
      </c>
      <c r="AM394" s="1">
        <f ca="1" t="shared" si="121"/>
        <v>0.376258810501863</v>
      </c>
      <c r="AN394" s="1">
        <f ca="1" t="shared" si="122"/>
        <v>62.4307445761191</v>
      </c>
      <c r="AO394" s="1">
        <f ca="1" t="shared" si="123"/>
        <v>0.196090982768745</v>
      </c>
      <c r="AP394" s="1">
        <f ca="1" t="shared" si="124"/>
        <v>4.38661853953438</v>
      </c>
      <c r="AQ394" s="1">
        <f ca="1" t="shared" si="125"/>
        <v>52.6394224744126</v>
      </c>
      <c r="AR394" s="1">
        <f ca="1" t="shared" si="126"/>
        <v>9.79132210170645</v>
      </c>
      <c r="AS394" s="1">
        <f ca="1" t="shared" si="127"/>
        <v>979.132210170645</v>
      </c>
      <c r="AU394" s="1">
        <f t="shared" si="154"/>
        <v>104</v>
      </c>
      <c r="AV394" s="1">
        <f ca="1" t="shared" si="128"/>
        <v>0.82243810407839</v>
      </c>
      <c r="AW394" s="1">
        <f ca="1" t="shared" si="129"/>
        <v>66.580403840375</v>
      </c>
      <c r="AX394" s="1">
        <f ca="1" t="shared" si="130"/>
        <v>0.105520057237825</v>
      </c>
      <c r="AY394" s="1">
        <f ca="1" t="shared" si="131"/>
        <v>4.1270755066844</v>
      </c>
      <c r="AZ394" s="1">
        <f ca="1" t="shared" si="132"/>
        <v>53.6519815868972</v>
      </c>
      <c r="BA394" s="1">
        <f ca="1" t="shared" si="133"/>
        <v>12.9284222534779</v>
      </c>
      <c r="BB394" s="1">
        <f ca="1" t="shared" si="134"/>
        <v>1292.84222534779</v>
      </c>
      <c r="BD394" s="1">
        <f t="shared" si="155"/>
        <v>104</v>
      </c>
      <c r="BE394" s="1">
        <f ca="1" t="shared" si="135"/>
        <v>0.891482313722927</v>
      </c>
      <c r="BF394" s="1">
        <f ca="1" t="shared" si="136"/>
        <v>66.5597517583133</v>
      </c>
      <c r="BG394" s="1">
        <f ca="1" t="shared" si="137"/>
        <v>0.0599840914382959</v>
      </c>
      <c r="BH394" s="1">
        <f ca="1" t="shared" si="138"/>
        <v>4.1741158480431</v>
      </c>
      <c r="BI394" s="1">
        <f ca="1" t="shared" si="139"/>
        <v>58.4376218726034</v>
      </c>
      <c r="BJ394" s="1">
        <f ca="1" t="shared" si="140"/>
        <v>8.12212988570995</v>
      </c>
      <c r="BK394" s="1">
        <f ca="1" t="shared" si="141"/>
        <v>812.212988570995</v>
      </c>
      <c r="BM394" s="1">
        <f t="shared" si="156"/>
        <v>104</v>
      </c>
      <c r="BN394" s="1">
        <f ca="1" t="shared" si="142"/>
        <v>0.909376295388299</v>
      </c>
      <c r="BO394" s="1">
        <f ca="1" t="shared" si="143"/>
        <v>79.1621213881202</v>
      </c>
      <c r="BP394" s="1">
        <f ca="1" t="shared" si="144"/>
        <v>0.226896018780368</v>
      </c>
      <c r="BQ394" s="1">
        <f ca="1" t="shared" si="145"/>
        <v>4.20508929659404</v>
      </c>
      <c r="BR394" s="1">
        <f ca="1" t="shared" si="146"/>
        <v>63.0763394489106</v>
      </c>
      <c r="BS394" s="1">
        <f ca="1" t="shared" si="147"/>
        <v>16.0857819392096</v>
      </c>
      <c r="BT394" s="1">
        <f ca="1" t="shared" si="148"/>
        <v>1608.57819392096</v>
      </c>
    </row>
    <row r="395" spans="2:72">
      <c r="B395" s="1">
        <f t="shared" si="149"/>
        <v>105</v>
      </c>
      <c r="C395" s="1">
        <f ca="1" t="shared" si="93"/>
        <v>0.365471733367774</v>
      </c>
      <c r="D395" s="1">
        <f ca="1" t="shared" si="94"/>
        <v>63.8017825052953</v>
      </c>
      <c r="E395" s="1">
        <f ca="1" t="shared" si="95"/>
        <v>0.00445898645716403</v>
      </c>
      <c r="F395" s="1">
        <f ca="1" t="shared" si="96"/>
        <v>4.01859963589212</v>
      </c>
      <c r="G395" s="1">
        <f ca="1" t="shared" si="97"/>
        <v>32.148797087137</v>
      </c>
      <c r="H395" s="1">
        <f ca="1" t="shared" si="98"/>
        <v>31.6529854181583</v>
      </c>
      <c r="I395" s="1">
        <f ca="1" t="shared" si="99"/>
        <v>3165.29854181583</v>
      </c>
      <c r="K395" s="1">
        <f t="shared" si="150"/>
        <v>105</v>
      </c>
      <c r="L395" s="1">
        <f ca="1" t="shared" si="100"/>
        <v>0.742748675045904</v>
      </c>
      <c r="M395" s="1">
        <f ca="1" t="shared" si="101"/>
        <v>67.2928399514406</v>
      </c>
      <c r="N395" s="1">
        <f ca="1" t="shared" si="102"/>
        <v>0.468381542273741</v>
      </c>
      <c r="O395" s="1">
        <f ca="1" t="shared" si="103"/>
        <v>4.6400129725035</v>
      </c>
      <c r="P395" s="1">
        <f ca="1" t="shared" si="104"/>
        <v>41.7601167525315</v>
      </c>
      <c r="Q395" s="1">
        <f ca="1" t="shared" si="105"/>
        <v>25.5327231989091</v>
      </c>
      <c r="R395" s="1">
        <f ca="1" t="shared" si="106"/>
        <v>2553.27231989091</v>
      </c>
      <c r="T395" s="1">
        <f t="shared" si="151"/>
        <v>105</v>
      </c>
      <c r="U395" s="1">
        <f ca="1" t="shared" si="107"/>
        <v>0.0419082163484494</v>
      </c>
      <c r="V395" s="1">
        <f ca="1" t="shared" si="108"/>
        <v>52.7008065373134</v>
      </c>
      <c r="W395" s="1">
        <f ca="1" t="shared" si="109"/>
        <v>0.523146483528937</v>
      </c>
      <c r="X395" s="1">
        <f ca="1" t="shared" si="110"/>
        <v>4.9344625081446</v>
      </c>
      <c r="Y395" s="1">
        <f ca="1" t="shared" si="111"/>
        <v>49.344625081446</v>
      </c>
      <c r="Z395" s="1">
        <f ca="1" t="shared" si="112"/>
        <v>3.35618145586741</v>
      </c>
      <c r="AA395" s="1">
        <f ca="1" t="shared" si="113"/>
        <v>335.618145586741</v>
      </c>
      <c r="AC395" s="1">
        <f t="shared" si="152"/>
        <v>105</v>
      </c>
      <c r="AD395" s="1">
        <f ca="1" t="shared" si="114"/>
        <v>0.649594060373485</v>
      </c>
      <c r="AE395" s="1">
        <f ca="1" t="shared" si="115"/>
        <v>66.0371846645165</v>
      </c>
      <c r="AF395" s="1">
        <f ca="1" t="shared" si="116"/>
        <v>0.706864080081332</v>
      </c>
      <c r="AG395" s="1">
        <f ca="1" t="shared" si="117"/>
        <v>5.25240819398326</v>
      </c>
      <c r="AH395" s="1">
        <f ca="1" t="shared" si="118"/>
        <v>57.7764901338158</v>
      </c>
      <c r="AI395" s="1">
        <f ca="1" t="shared" si="119"/>
        <v>8.2606945307007</v>
      </c>
      <c r="AJ395" s="1">
        <f ca="1" t="shared" si="120"/>
        <v>826.06945307007</v>
      </c>
      <c r="AL395" s="1">
        <f t="shared" si="153"/>
        <v>105</v>
      </c>
      <c r="AM395" s="1">
        <f ca="1" t="shared" si="121"/>
        <v>0.605674580908215</v>
      </c>
      <c r="AN395" s="1">
        <f ca="1" t="shared" si="122"/>
        <v>68.3374552106485</v>
      </c>
      <c r="AO395" s="1">
        <f ca="1" t="shared" si="123"/>
        <v>0.931873767985041</v>
      </c>
      <c r="AP395" s="1">
        <f ca="1" t="shared" si="124"/>
        <v>5.73929275889547</v>
      </c>
      <c r="AQ395" s="1">
        <f ca="1" t="shared" si="125"/>
        <v>68.8715131067456</v>
      </c>
      <c r="AR395" s="1">
        <f ca="1" t="shared" si="126"/>
        <v>0</v>
      </c>
      <c r="AS395" s="1">
        <f ca="1" t="shared" si="127"/>
        <v>0</v>
      </c>
      <c r="AU395" s="1">
        <f t="shared" si="154"/>
        <v>105</v>
      </c>
      <c r="AV395" s="1">
        <f ca="1" t="shared" si="128"/>
        <v>0.331356339386285</v>
      </c>
      <c r="AW395" s="1">
        <f ca="1" t="shared" si="129"/>
        <v>61.4004873021376</v>
      </c>
      <c r="AX395" s="1">
        <f ca="1" t="shared" si="130"/>
        <v>0.881836761297588</v>
      </c>
      <c r="AY395" s="1">
        <f ca="1" t="shared" si="131"/>
        <v>5.22899966970737</v>
      </c>
      <c r="AZ395" s="1">
        <f ca="1" t="shared" si="132"/>
        <v>67.9769957061958</v>
      </c>
      <c r="BA395" s="1">
        <f ca="1" t="shared" si="133"/>
        <v>0</v>
      </c>
      <c r="BB395" s="1">
        <f ca="1" t="shared" si="134"/>
        <v>0</v>
      </c>
      <c r="BD395" s="1">
        <f t="shared" si="155"/>
        <v>105</v>
      </c>
      <c r="BE395" s="1">
        <f ca="1" t="shared" si="135"/>
        <v>0.703622039995198</v>
      </c>
      <c r="BF395" s="1">
        <f ca="1" t="shared" si="136"/>
        <v>69.612912077072</v>
      </c>
      <c r="BG395" s="1">
        <f ca="1" t="shared" si="137"/>
        <v>0.874820797669061</v>
      </c>
      <c r="BH395" s="1">
        <f ca="1" t="shared" si="138"/>
        <v>5.445102932557</v>
      </c>
      <c r="BI395" s="1">
        <f ca="1" t="shared" si="139"/>
        <v>76.2314410557981</v>
      </c>
      <c r="BJ395" s="1">
        <f ca="1" t="shared" si="140"/>
        <v>0</v>
      </c>
      <c r="BK395" s="1">
        <f ca="1" t="shared" si="141"/>
        <v>0</v>
      </c>
      <c r="BM395" s="1">
        <f t="shared" si="156"/>
        <v>105</v>
      </c>
      <c r="BN395" s="1">
        <f ca="1" t="shared" si="142"/>
        <v>0.889930662257766</v>
      </c>
      <c r="BO395" s="1">
        <f ca="1" t="shared" si="143"/>
        <v>67.9017667599521</v>
      </c>
      <c r="BP395" s="1">
        <f ca="1" t="shared" si="144"/>
        <v>0.892732069584353</v>
      </c>
      <c r="BQ395" s="1">
        <f ca="1" t="shared" si="145"/>
        <v>5.09069595114968</v>
      </c>
      <c r="BR395" s="1">
        <f ca="1" t="shared" si="146"/>
        <v>76.3604392672452</v>
      </c>
      <c r="BS395" s="1">
        <f ca="1" t="shared" si="147"/>
        <v>0</v>
      </c>
      <c r="BT395" s="1">
        <f ca="1" t="shared" si="148"/>
        <v>0</v>
      </c>
    </row>
    <row r="396" spans="2:72">
      <c r="B396" s="1">
        <f t="shared" si="149"/>
        <v>106</v>
      </c>
      <c r="C396" s="1">
        <f ca="1" t="shared" si="93"/>
        <v>0.563000228609464</v>
      </c>
      <c r="D396" s="1">
        <f ca="1" t="shared" si="94"/>
        <v>66.6048831967131</v>
      </c>
      <c r="E396" s="1">
        <f ca="1" t="shared" si="95"/>
        <v>0.617808232422995</v>
      </c>
      <c r="F396" s="1">
        <f ca="1" t="shared" si="96"/>
        <v>4.91887384722289</v>
      </c>
      <c r="G396" s="1">
        <f ca="1" t="shared" si="97"/>
        <v>39.3509907777831</v>
      </c>
      <c r="H396" s="1">
        <f ca="1" t="shared" si="98"/>
        <v>27.25389241893</v>
      </c>
      <c r="I396" s="1">
        <f ca="1" t="shared" si="99"/>
        <v>2725.389241893</v>
      </c>
      <c r="K396" s="1">
        <f t="shared" si="150"/>
        <v>106</v>
      </c>
      <c r="L396" s="1">
        <f ca="1" t="shared" si="100"/>
        <v>0.402672910800007</v>
      </c>
      <c r="M396" s="1">
        <f ca="1" t="shared" si="101"/>
        <v>64.2744188680184</v>
      </c>
      <c r="N396" s="1">
        <f ca="1" t="shared" si="102"/>
        <v>0.617538185202332</v>
      </c>
      <c r="O396" s="1">
        <f ca="1" t="shared" si="103"/>
        <v>4.74754025494355</v>
      </c>
      <c r="P396" s="1">
        <f ca="1" t="shared" si="104"/>
        <v>42.727862294492</v>
      </c>
      <c r="Q396" s="1">
        <f ca="1" t="shared" si="105"/>
        <v>21.5465565735264</v>
      </c>
      <c r="R396" s="1">
        <f ca="1" t="shared" si="106"/>
        <v>2154.65565735264</v>
      </c>
      <c r="T396" s="1">
        <f t="shared" si="151"/>
        <v>106</v>
      </c>
      <c r="U396" s="1">
        <f ca="1" t="shared" si="107"/>
        <v>0.415165925120975</v>
      </c>
      <c r="V396" s="1">
        <f ca="1" t="shared" si="108"/>
        <v>64.3448899416068</v>
      </c>
      <c r="W396" s="1">
        <f ca="1" t="shared" si="109"/>
        <v>0.0131644887581022</v>
      </c>
      <c r="X396" s="1">
        <f ca="1" t="shared" si="110"/>
        <v>4.49511439990165</v>
      </c>
      <c r="Y396" s="1">
        <f ca="1" t="shared" si="111"/>
        <v>44.9511439990165</v>
      </c>
      <c r="Z396" s="1">
        <f ca="1" t="shared" si="112"/>
        <v>19.3937459425902</v>
      </c>
      <c r="AA396" s="1">
        <f ca="1" t="shared" si="113"/>
        <v>1939.37459425902</v>
      </c>
      <c r="AC396" s="1">
        <f t="shared" si="152"/>
        <v>106</v>
      </c>
      <c r="AD396" s="1">
        <f ca="1" t="shared" si="114"/>
        <v>0.025747239793777</v>
      </c>
      <c r="AE396" s="1">
        <f ca="1" t="shared" si="115"/>
        <v>51.8325945564525</v>
      </c>
      <c r="AF396" s="1">
        <f ca="1" t="shared" si="116"/>
        <v>0.649209807571138</v>
      </c>
      <c r="AG396" s="1">
        <f ca="1" t="shared" si="117"/>
        <v>4.95754542554025</v>
      </c>
      <c r="AH396" s="1">
        <f ca="1" t="shared" si="118"/>
        <v>54.5329996809427</v>
      </c>
      <c r="AI396" s="1">
        <f ca="1" t="shared" si="119"/>
        <v>0</v>
      </c>
      <c r="AJ396" s="1">
        <f ca="1" t="shared" si="120"/>
        <v>0</v>
      </c>
      <c r="AL396" s="1">
        <f t="shared" si="153"/>
        <v>106</v>
      </c>
      <c r="AM396" s="1">
        <f ca="1" t="shared" si="121"/>
        <v>0.842815398359316</v>
      </c>
      <c r="AN396" s="1">
        <f ca="1" t="shared" si="122"/>
        <v>67.6335849018077</v>
      </c>
      <c r="AO396" s="1">
        <f ca="1" t="shared" si="123"/>
        <v>0.746893633151059</v>
      </c>
      <c r="AP396" s="1">
        <f ca="1" t="shared" si="124"/>
        <v>5.17523011836665</v>
      </c>
      <c r="AQ396" s="1">
        <f ca="1" t="shared" si="125"/>
        <v>62.1027614203998</v>
      </c>
      <c r="AR396" s="1">
        <f ca="1" t="shared" si="126"/>
        <v>5.53082348140794</v>
      </c>
      <c r="AS396" s="1">
        <f ca="1" t="shared" si="127"/>
        <v>553.082348140794</v>
      </c>
      <c r="AU396" s="1">
        <f t="shared" si="154"/>
        <v>106</v>
      </c>
      <c r="AV396" s="1">
        <f ca="1" t="shared" si="128"/>
        <v>0.179069999506539</v>
      </c>
      <c r="AW396" s="1">
        <f ca="1" t="shared" si="129"/>
        <v>55.8056933766977</v>
      </c>
      <c r="AX396" s="1">
        <f ca="1" t="shared" si="130"/>
        <v>0.404587462004984</v>
      </c>
      <c r="AY396" s="1">
        <f ca="1" t="shared" si="131"/>
        <v>4.86591227063009</v>
      </c>
      <c r="AZ396" s="1">
        <f ca="1" t="shared" si="132"/>
        <v>63.2568595181912</v>
      </c>
      <c r="BA396" s="1">
        <f ca="1" t="shared" si="133"/>
        <v>0</v>
      </c>
      <c r="BB396" s="1">
        <f ca="1" t="shared" si="134"/>
        <v>0</v>
      </c>
      <c r="BD396" s="1">
        <f t="shared" si="155"/>
        <v>106</v>
      </c>
      <c r="BE396" s="1">
        <f ca="1" t="shared" si="135"/>
        <v>0.609309099010178</v>
      </c>
      <c r="BF396" s="1">
        <f ca="1" t="shared" si="136"/>
        <v>65.202216936858</v>
      </c>
      <c r="BG396" s="1">
        <f ca="1" t="shared" si="137"/>
        <v>0.249533426569898</v>
      </c>
      <c r="BH396" s="1">
        <f ca="1" t="shared" si="138"/>
        <v>4.33992266485822</v>
      </c>
      <c r="BI396" s="1">
        <f ca="1" t="shared" si="139"/>
        <v>60.7589173080151</v>
      </c>
      <c r="BJ396" s="1">
        <f ca="1" t="shared" si="140"/>
        <v>4.44329962884292</v>
      </c>
      <c r="BK396" s="1">
        <f ca="1" t="shared" si="141"/>
        <v>444.329962884292</v>
      </c>
      <c r="BM396" s="1">
        <f t="shared" si="156"/>
        <v>106</v>
      </c>
      <c r="BN396" s="1">
        <f ca="1" t="shared" si="142"/>
        <v>0.539467213297294</v>
      </c>
      <c r="BO396" s="1">
        <f ca="1" t="shared" si="143"/>
        <v>60.6098626031656</v>
      </c>
      <c r="BP396" s="1">
        <f ca="1" t="shared" si="144"/>
        <v>0.416243520251655</v>
      </c>
      <c r="BQ396" s="1">
        <f ca="1" t="shared" si="145"/>
        <v>4.98094110102406</v>
      </c>
      <c r="BR396" s="1">
        <f ca="1" t="shared" si="146"/>
        <v>74.7141165153609</v>
      </c>
      <c r="BS396" s="1">
        <f ca="1" t="shared" si="147"/>
        <v>0</v>
      </c>
      <c r="BT396" s="1">
        <f ca="1" t="shared" si="148"/>
        <v>0</v>
      </c>
    </row>
    <row r="397" spans="2:72">
      <c r="B397" s="1">
        <f t="shared" si="149"/>
        <v>107</v>
      </c>
      <c r="C397" s="1">
        <f ca="1" t="shared" si="93"/>
        <v>0.74222587000194</v>
      </c>
      <c r="D397" s="1">
        <f ca="1" t="shared" si="94"/>
        <v>66.0861881291345</v>
      </c>
      <c r="E397" s="1">
        <f ca="1" t="shared" si="95"/>
        <v>0.908704794497435</v>
      </c>
      <c r="F397" s="1">
        <f ca="1" t="shared" si="96"/>
        <v>5.78388836877622</v>
      </c>
      <c r="G397" s="1">
        <f ca="1" t="shared" si="97"/>
        <v>46.2711069502098</v>
      </c>
      <c r="H397" s="1">
        <f ca="1" t="shared" si="98"/>
        <v>19.8150811789247</v>
      </c>
      <c r="I397" s="1">
        <f ca="1" t="shared" si="99"/>
        <v>1981.50811789247</v>
      </c>
      <c r="K397" s="1">
        <f t="shared" si="150"/>
        <v>107</v>
      </c>
      <c r="L397" s="1">
        <f ca="1" t="shared" si="100"/>
        <v>0.306909183392938</v>
      </c>
      <c r="M397" s="1">
        <f ca="1" t="shared" si="101"/>
        <v>63.3911545200633</v>
      </c>
      <c r="N397" s="1">
        <f ca="1" t="shared" si="102"/>
        <v>0.837885105592631</v>
      </c>
      <c r="O397" s="1">
        <f ca="1" t="shared" si="103"/>
        <v>5.11244512628933</v>
      </c>
      <c r="P397" s="1">
        <f ca="1" t="shared" si="104"/>
        <v>46.012006136604</v>
      </c>
      <c r="Q397" s="1">
        <f ca="1" t="shared" si="105"/>
        <v>17.3791483834594</v>
      </c>
      <c r="R397" s="1">
        <f ca="1" t="shared" si="106"/>
        <v>1737.91483834594</v>
      </c>
      <c r="T397" s="1">
        <f t="shared" si="151"/>
        <v>107</v>
      </c>
      <c r="U397" s="1">
        <f ca="1" t="shared" si="107"/>
        <v>0.733293627162777</v>
      </c>
      <c r="V397" s="1">
        <f ca="1" t="shared" si="108"/>
        <v>67.9895932413653</v>
      </c>
      <c r="W397" s="1">
        <f ca="1" t="shared" si="109"/>
        <v>0.874289167825558</v>
      </c>
      <c r="X397" s="1">
        <f ca="1" t="shared" si="110"/>
        <v>5.46890043076196</v>
      </c>
      <c r="Y397" s="1">
        <f ca="1" t="shared" si="111"/>
        <v>54.6890043076196</v>
      </c>
      <c r="Z397" s="1">
        <f ca="1" t="shared" si="112"/>
        <v>13.3005889337457</v>
      </c>
      <c r="AA397" s="1">
        <f ca="1" t="shared" si="113"/>
        <v>1330.05889337457</v>
      </c>
      <c r="AC397" s="1">
        <f t="shared" si="152"/>
        <v>107</v>
      </c>
      <c r="AD397" s="1">
        <f ca="1" t="shared" si="114"/>
        <v>0.837398048005135</v>
      </c>
      <c r="AE397" s="1">
        <f ca="1" t="shared" si="115"/>
        <v>69.6447996611659</v>
      </c>
      <c r="AF397" s="1">
        <f ca="1" t="shared" si="116"/>
        <v>0.985798259989346</v>
      </c>
      <c r="AG397" s="1">
        <f ca="1" t="shared" si="117"/>
        <v>5.69007118988804</v>
      </c>
      <c r="AH397" s="1">
        <f ca="1" t="shared" si="118"/>
        <v>62.5907830887684</v>
      </c>
      <c r="AI397" s="1">
        <f ca="1" t="shared" si="119"/>
        <v>7.05401657239744</v>
      </c>
      <c r="AJ397" s="1">
        <f ca="1" t="shared" si="120"/>
        <v>705.401657239744</v>
      </c>
      <c r="AL397" s="1">
        <f t="shared" si="153"/>
        <v>107</v>
      </c>
      <c r="AM397" s="1">
        <f ca="1" t="shared" si="121"/>
        <v>0.756983719957099</v>
      </c>
      <c r="AN397" s="1">
        <f ca="1" t="shared" si="122"/>
        <v>65.4149607747857</v>
      </c>
      <c r="AO397" s="1">
        <f ca="1" t="shared" si="123"/>
        <v>0.27262898920901</v>
      </c>
      <c r="AP397" s="1">
        <f ca="1" t="shared" si="124"/>
        <v>4.04703954794269</v>
      </c>
      <c r="AQ397" s="1">
        <f ca="1" t="shared" si="125"/>
        <v>48.5644745753123</v>
      </c>
      <c r="AR397" s="1">
        <f ca="1" t="shared" si="126"/>
        <v>16.8504861994734</v>
      </c>
      <c r="AS397" s="1">
        <f ca="1" t="shared" si="127"/>
        <v>1685.04861994734</v>
      </c>
      <c r="AU397" s="1">
        <f t="shared" si="154"/>
        <v>107</v>
      </c>
      <c r="AV397" s="1">
        <f ca="1" t="shared" si="128"/>
        <v>0.120067348141363</v>
      </c>
      <c r="AW397" s="1">
        <f ca="1" t="shared" si="129"/>
        <v>55.9939482845975</v>
      </c>
      <c r="AX397" s="1">
        <f ca="1" t="shared" si="130"/>
        <v>0.783877738321583</v>
      </c>
      <c r="AY397" s="1">
        <f ca="1" t="shared" si="131"/>
        <v>5.37260330387619</v>
      </c>
      <c r="AZ397" s="1">
        <f ca="1" t="shared" si="132"/>
        <v>69.8438429503905</v>
      </c>
      <c r="BA397" s="1">
        <f ca="1" t="shared" si="133"/>
        <v>0</v>
      </c>
      <c r="BB397" s="1">
        <f ca="1" t="shared" si="134"/>
        <v>0</v>
      </c>
      <c r="BD397" s="1">
        <f t="shared" si="155"/>
        <v>107</v>
      </c>
      <c r="BE397" s="1">
        <f ca="1" t="shared" si="135"/>
        <v>0.493433818387013</v>
      </c>
      <c r="BF397" s="1">
        <f ca="1" t="shared" si="136"/>
        <v>64.1844460325204</v>
      </c>
      <c r="BG397" s="1">
        <f ca="1" t="shared" si="137"/>
        <v>0.209848964556582</v>
      </c>
      <c r="BH397" s="1">
        <f ca="1" t="shared" si="138"/>
        <v>4.14527976700648</v>
      </c>
      <c r="BI397" s="1">
        <f ca="1" t="shared" si="139"/>
        <v>58.0339167380907</v>
      </c>
      <c r="BJ397" s="1">
        <f ca="1" t="shared" si="140"/>
        <v>6.15052929442972</v>
      </c>
      <c r="BK397" s="1">
        <f ca="1" t="shared" si="141"/>
        <v>615.052929442972</v>
      </c>
      <c r="BM397" s="1">
        <f t="shared" si="156"/>
        <v>107</v>
      </c>
      <c r="BN397" s="1">
        <f ca="1" t="shared" si="142"/>
        <v>0.698990018221903</v>
      </c>
      <c r="BO397" s="1">
        <f ca="1" t="shared" si="143"/>
        <v>69.9567718978343</v>
      </c>
      <c r="BP397" s="1">
        <f ca="1" t="shared" si="144"/>
        <v>0.509295396790037</v>
      </c>
      <c r="BQ397" s="1">
        <f ca="1" t="shared" si="145"/>
        <v>4.81625395597893</v>
      </c>
      <c r="BR397" s="1">
        <f ca="1" t="shared" si="146"/>
        <v>72.2438093396839</v>
      </c>
      <c r="BS397" s="1">
        <f ca="1" t="shared" si="147"/>
        <v>0</v>
      </c>
      <c r="BT397" s="1">
        <f ca="1" t="shared" si="148"/>
        <v>0</v>
      </c>
    </row>
    <row r="398" spans="2:72">
      <c r="B398" s="1">
        <f t="shared" si="149"/>
        <v>108</v>
      </c>
      <c r="C398" s="1">
        <f ca="1" t="shared" si="93"/>
        <v>0.937424633381799</v>
      </c>
      <c r="D398" s="1">
        <f ca="1" t="shared" si="94"/>
        <v>78.9672581318748</v>
      </c>
      <c r="E398" s="1">
        <f ca="1" t="shared" si="95"/>
        <v>0.862480851846906</v>
      </c>
      <c r="F398" s="1">
        <f ca="1" t="shared" si="96"/>
        <v>5.24766994881287</v>
      </c>
      <c r="G398" s="1">
        <f ca="1" t="shared" si="97"/>
        <v>41.981359590503</v>
      </c>
      <c r="H398" s="1">
        <f ca="1" t="shared" si="98"/>
        <v>36.9858985413718</v>
      </c>
      <c r="I398" s="1">
        <f ca="1" t="shared" si="99"/>
        <v>3698.58985413718</v>
      </c>
      <c r="K398" s="1">
        <f t="shared" si="150"/>
        <v>108</v>
      </c>
      <c r="L398" s="1">
        <f ca="1" t="shared" si="100"/>
        <v>0.763966424951967</v>
      </c>
      <c r="M398" s="1">
        <f ca="1" t="shared" si="101"/>
        <v>65.676374457313</v>
      </c>
      <c r="N398" s="1">
        <f ca="1" t="shared" si="102"/>
        <v>0.952690963767102</v>
      </c>
      <c r="O398" s="1">
        <f ca="1" t="shared" si="103"/>
        <v>5.97358804545324</v>
      </c>
      <c r="P398" s="1">
        <f ca="1" t="shared" si="104"/>
        <v>53.7622924090791</v>
      </c>
      <c r="Q398" s="1">
        <f ca="1" t="shared" si="105"/>
        <v>11.9140820482338</v>
      </c>
      <c r="R398" s="1">
        <f ca="1" t="shared" si="106"/>
        <v>1191.40820482338</v>
      </c>
      <c r="T398" s="1">
        <f t="shared" si="151"/>
        <v>108</v>
      </c>
      <c r="U398" s="1">
        <f ca="1" t="shared" si="107"/>
        <v>0.244915891243061</v>
      </c>
      <c r="V398" s="1">
        <f ca="1" t="shared" si="108"/>
        <v>56.5107793664627</v>
      </c>
      <c r="W398" s="1">
        <f ca="1" t="shared" si="109"/>
        <v>0.673606674708959</v>
      </c>
      <c r="X398" s="1">
        <f ca="1" t="shared" si="110"/>
        <v>4.85142723469031</v>
      </c>
      <c r="Y398" s="1">
        <f ca="1" t="shared" si="111"/>
        <v>48.5142723469031</v>
      </c>
      <c r="Z398" s="1">
        <f ca="1" t="shared" si="112"/>
        <v>7.99650701955961</v>
      </c>
      <c r="AA398" s="1">
        <f ca="1" t="shared" si="113"/>
        <v>799.650701955961</v>
      </c>
      <c r="AC398" s="1">
        <f t="shared" si="152"/>
        <v>108</v>
      </c>
      <c r="AD398" s="1">
        <f ca="1" t="shared" si="114"/>
        <v>0.29740474997165</v>
      </c>
      <c r="AE398" s="1">
        <f ca="1" t="shared" si="115"/>
        <v>61.9821751513692</v>
      </c>
      <c r="AF398" s="1">
        <f ca="1" t="shared" si="116"/>
        <v>0.938916728256536</v>
      </c>
      <c r="AG398" s="1">
        <f ca="1" t="shared" si="117"/>
        <v>5.78086097522902</v>
      </c>
      <c r="AH398" s="1">
        <f ca="1" t="shared" si="118"/>
        <v>63.5894707275192</v>
      </c>
      <c r="AI398" s="1">
        <f ca="1" t="shared" si="119"/>
        <v>0</v>
      </c>
      <c r="AJ398" s="1">
        <f ca="1" t="shared" si="120"/>
        <v>0</v>
      </c>
      <c r="AL398" s="1">
        <f t="shared" si="153"/>
        <v>108</v>
      </c>
      <c r="AM398" s="1">
        <f ca="1" t="shared" si="121"/>
        <v>0.10282102306268</v>
      </c>
      <c r="AN398" s="1">
        <f ca="1" t="shared" si="122"/>
        <v>55.3646915581306</v>
      </c>
      <c r="AO398" s="1">
        <f ca="1" t="shared" si="123"/>
        <v>0.603907037373957</v>
      </c>
      <c r="AP398" s="1">
        <f ca="1" t="shared" si="124"/>
        <v>4.85971905974034</v>
      </c>
      <c r="AQ398" s="1">
        <f ca="1" t="shared" si="125"/>
        <v>58.3166287168841</v>
      </c>
      <c r="AR398" s="1">
        <f ca="1" t="shared" si="126"/>
        <v>0</v>
      </c>
      <c r="AS398" s="1">
        <f ca="1" t="shared" si="127"/>
        <v>0</v>
      </c>
      <c r="AU398" s="1">
        <f t="shared" si="154"/>
        <v>108</v>
      </c>
      <c r="AV398" s="1">
        <f ca="1" t="shared" si="128"/>
        <v>0.806972057534025</v>
      </c>
      <c r="AW398" s="1">
        <f ca="1" t="shared" si="129"/>
        <v>66.2166076139655</v>
      </c>
      <c r="AX398" s="1">
        <f ca="1" t="shared" si="130"/>
        <v>0.870656345638682</v>
      </c>
      <c r="AY398" s="1">
        <f ca="1" t="shared" si="131"/>
        <v>5.00359094684998</v>
      </c>
      <c r="AZ398" s="1">
        <f ca="1" t="shared" si="132"/>
        <v>65.0466823090498</v>
      </c>
      <c r="BA398" s="1">
        <f ca="1" t="shared" si="133"/>
        <v>1.16992530491575</v>
      </c>
      <c r="BB398" s="1">
        <f ca="1" t="shared" si="134"/>
        <v>116.992530491575</v>
      </c>
      <c r="BD398" s="1">
        <f t="shared" si="155"/>
        <v>108</v>
      </c>
      <c r="BE398" s="1">
        <f ca="1" t="shared" si="135"/>
        <v>0.993029177842056</v>
      </c>
      <c r="BF398" s="1">
        <f ca="1" t="shared" si="136"/>
        <v>84.8504126390295</v>
      </c>
      <c r="BG398" s="1">
        <f ca="1" t="shared" si="137"/>
        <v>0.949121101018426</v>
      </c>
      <c r="BH398" s="1">
        <f ca="1" t="shared" si="138"/>
        <v>5.57400136283703</v>
      </c>
      <c r="BI398" s="1">
        <f ca="1" t="shared" si="139"/>
        <v>78.0360190797185</v>
      </c>
      <c r="BJ398" s="1">
        <f ca="1" t="shared" si="140"/>
        <v>6.81439355931104</v>
      </c>
      <c r="BK398" s="1">
        <f ca="1" t="shared" si="141"/>
        <v>681.439355931104</v>
      </c>
      <c r="BM398" s="1">
        <f t="shared" si="156"/>
        <v>108</v>
      </c>
      <c r="BN398" s="1">
        <f ca="1" t="shared" si="142"/>
        <v>0.80907747795816</v>
      </c>
      <c r="BO398" s="1">
        <f ca="1" t="shared" si="143"/>
        <v>69.2858156551136</v>
      </c>
      <c r="BP398" s="1">
        <f ca="1" t="shared" si="144"/>
        <v>0.713863312977672</v>
      </c>
      <c r="BQ398" s="1">
        <f ca="1" t="shared" si="145"/>
        <v>5.47510219050803</v>
      </c>
      <c r="BR398" s="1">
        <f ca="1" t="shared" si="146"/>
        <v>82.1265328576205</v>
      </c>
      <c r="BS398" s="1">
        <f ca="1" t="shared" si="147"/>
        <v>0</v>
      </c>
      <c r="BT398" s="1">
        <f ca="1" t="shared" si="148"/>
        <v>0</v>
      </c>
    </row>
    <row r="399" spans="2:72">
      <c r="B399" s="1">
        <f t="shared" si="149"/>
        <v>109</v>
      </c>
      <c r="C399" s="1">
        <f ca="1" t="shared" si="93"/>
        <v>0.142213631208387</v>
      </c>
      <c r="D399" s="1">
        <f ca="1" t="shared" si="94"/>
        <v>56.6832206594796</v>
      </c>
      <c r="E399" s="1">
        <f ca="1" t="shared" si="95"/>
        <v>0.79772821863759</v>
      </c>
      <c r="F399" s="1">
        <f ca="1" t="shared" si="96"/>
        <v>5.08550114869055</v>
      </c>
      <c r="G399" s="1">
        <f ca="1" t="shared" si="97"/>
        <v>40.6840091895244</v>
      </c>
      <c r="H399" s="1">
        <f ca="1" t="shared" si="98"/>
        <v>15.9992114699552</v>
      </c>
      <c r="I399" s="1">
        <f ca="1" t="shared" si="99"/>
        <v>1599.92114699552</v>
      </c>
      <c r="K399" s="1">
        <f t="shared" si="150"/>
        <v>109</v>
      </c>
      <c r="L399" s="1">
        <f ca="1" t="shared" si="100"/>
        <v>0.687103743343282</v>
      </c>
      <c r="M399" s="1">
        <f ca="1" t="shared" si="101"/>
        <v>68.3567023693021</v>
      </c>
      <c r="N399" s="1">
        <f ca="1" t="shared" si="102"/>
        <v>0.243722343784901</v>
      </c>
      <c r="O399" s="1">
        <f ca="1" t="shared" si="103"/>
        <v>4.39562285353792</v>
      </c>
      <c r="P399" s="1">
        <f ca="1" t="shared" si="104"/>
        <v>39.5606056818412</v>
      </c>
      <c r="Q399" s="1">
        <f ca="1" t="shared" si="105"/>
        <v>28.7960966874609</v>
      </c>
      <c r="R399" s="1">
        <f ca="1" t="shared" si="106"/>
        <v>2879.60966874609</v>
      </c>
      <c r="T399" s="1">
        <f t="shared" si="151"/>
        <v>109</v>
      </c>
      <c r="U399" s="1">
        <f ca="1" t="shared" si="107"/>
        <v>0.808953246044738</v>
      </c>
      <c r="V399" s="1">
        <f ca="1" t="shared" si="108"/>
        <v>67.0345956027198</v>
      </c>
      <c r="W399" s="1">
        <f ca="1" t="shared" si="109"/>
        <v>0.706116104748479</v>
      </c>
      <c r="X399" s="1">
        <f ca="1" t="shared" si="110"/>
        <v>5.43810545225734</v>
      </c>
      <c r="Y399" s="1">
        <f ca="1" t="shared" si="111"/>
        <v>54.3810545225735</v>
      </c>
      <c r="Z399" s="1">
        <f ca="1" t="shared" si="112"/>
        <v>12.6535410801463</v>
      </c>
      <c r="AA399" s="1">
        <f ca="1" t="shared" si="113"/>
        <v>1265.35410801463</v>
      </c>
      <c r="AC399" s="1">
        <f t="shared" si="152"/>
        <v>109</v>
      </c>
      <c r="AD399" s="1">
        <f ca="1" t="shared" si="114"/>
        <v>0.341523431526165</v>
      </c>
      <c r="AE399" s="1">
        <f ca="1" t="shared" si="115"/>
        <v>60.7322630908655</v>
      </c>
      <c r="AF399" s="1">
        <f ca="1" t="shared" si="116"/>
        <v>0.667549738957642</v>
      </c>
      <c r="AG399" s="1">
        <f ca="1" t="shared" si="117"/>
        <v>4.93460551085476</v>
      </c>
      <c r="AH399" s="1">
        <f ca="1" t="shared" si="118"/>
        <v>54.2806606194024</v>
      </c>
      <c r="AI399" s="1">
        <f ca="1" t="shared" si="119"/>
        <v>6.45160247146313</v>
      </c>
      <c r="AJ399" s="1">
        <f ca="1" t="shared" si="120"/>
        <v>645.160247146313</v>
      </c>
      <c r="AL399" s="1">
        <f t="shared" si="153"/>
        <v>109</v>
      </c>
      <c r="AM399" s="1">
        <f ca="1" t="shared" si="121"/>
        <v>0.311610337349971</v>
      </c>
      <c r="AN399" s="1">
        <f ca="1" t="shared" si="122"/>
        <v>60.1758610165503</v>
      </c>
      <c r="AO399" s="1">
        <f ca="1" t="shared" si="123"/>
        <v>0.332152357810412</v>
      </c>
      <c r="AP399" s="1">
        <f ca="1" t="shared" si="124"/>
        <v>4.51823688287073</v>
      </c>
      <c r="AQ399" s="1">
        <f ca="1" t="shared" si="125"/>
        <v>54.2188425944488</v>
      </c>
      <c r="AR399" s="1">
        <f ca="1" t="shared" si="126"/>
        <v>5.95701842210152</v>
      </c>
      <c r="AS399" s="1">
        <f ca="1" t="shared" si="127"/>
        <v>595.701842210152</v>
      </c>
      <c r="AU399" s="1">
        <f t="shared" si="154"/>
        <v>109</v>
      </c>
      <c r="AV399" s="1">
        <f ca="1" t="shared" si="128"/>
        <v>0.625475610485358</v>
      </c>
      <c r="AW399" s="1">
        <f ca="1" t="shared" si="129"/>
        <v>65.3748611210386</v>
      </c>
      <c r="AX399" s="1">
        <f ca="1" t="shared" si="130"/>
        <v>0.508241472105071</v>
      </c>
      <c r="AY399" s="1">
        <f ca="1" t="shared" si="131"/>
        <v>4.8471072991952</v>
      </c>
      <c r="AZ399" s="1">
        <f ca="1" t="shared" si="132"/>
        <v>63.0123948895376</v>
      </c>
      <c r="BA399" s="1">
        <f ca="1" t="shared" si="133"/>
        <v>2.36246623150103</v>
      </c>
      <c r="BB399" s="1">
        <f ca="1" t="shared" si="134"/>
        <v>236.246623150103</v>
      </c>
      <c r="BD399" s="1">
        <f t="shared" si="155"/>
        <v>109</v>
      </c>
      <c r="BE399" s="1">
        <f ca="1" t="shared" si="135"/>
        <v>0.914962481669934</v>
      </c>
      <c r="BF399" s="1">
        <f ca="1" t="shared" si="136"/>
        <v>79.8984612027953</v>
      </c>
      <c r="BG399" s="1">
        <f ca="1" t="shared" si="137"/>
        <v>0.603274858693896</v>
      </c>
      <c r="BH399" s="1">
        <f ca="1" t="shared" si="138"/>
        <v>4.95338015978326</v>
      </c>
      <c r="BI399" s="1">
        <f ca="1" t="shared" si="139"/>
        <v>69.3473222369657</v>
      </c>
      <c r="BJ399" s="1">
        <f ca="1" t="shared" si="140"/>
        <v>10.5511389658296</v>
      </c>
      <c r="BK399" s="1">
        <f ca="1" t="shared" si="141"/>
        <v>1055.11389658296</v>
      </c>
      <c r="BM399" s="1">
        <f t="shared" si="156"/>
        <v>109</v>
      </c>
      <c r="BN399" s="1">
        <f ca="1" t="shared" si="142"/>
        <v>0.154274712620623</v>
      </c>
      <c r="BO399" s="1">
        <f ca="1" t="shared" si="143"/>
        <v>59.9931666014416</v>
      </c>
      <c r="BP399" s="1">
        <f ca="1" t="shared" si="144"/>
        <v>0.36591453333718</v>
      </c>
      <c r="BQ399" s="1">
        <f ca="1" t="shared" si="145"/>
        <v>4.83291461130519</v>
      </c>
      <c r="BR399" s="1">
        <f ca="1" t="shared" si="146"/>
        <v>72.4937191695778</v>
      </c>
      <c r="BS399" s="1">
        <f ca="1" t="shared" si="147"/>
        <v>0</v>
      </c>
      <c r="BT399" s="1">
        <f ca="1" t="shared" si="148"/>
        <v>0</v>
      </c>
    </row>
    <row r="400" spans="2:72">
      <c r="B400" s="1">
        <f t="shared" si="149"/>
        <v>110</v>
      </c>
      <c r="C400" s="1">
        <f ca="1" t="shared" si="93"/>
        <v>0.029335135592947</v>
      </c>
      <c r="D400" s="1">
        <f ca="1" t="shared" si="94"/>
        <v>54.8299403819018</v>
      </c>
      <c r="E400" s="1">
        <f ca="1" t="shared" si="95"/>
        <v>0.741015684880227</v>
      </c>
      <c r="F400" s="1">
        <f ca="1" t="shared" si="96"/>
        <v>5.11077944882911</v>
      </c>
      <c r="G400" s="1">
        <f ca="1" t="shared" si="97"/>
        <v>40.8862355906329</v>
      </c>
      <c r="H400" s="1">
        <f ca="1" t="shared" si="98"/>
        <v>13.9437047912689</v>
      </c>
      <c r="I400" s="1">
        <f ca="1" t="shared" si="99"/>
        <v>1394.37047912689</v>
      </c>
      <c r="K400" s="1">
        <f t="shared" si="150"/>
        <v>110</v>
      </c>
      <c r="L400" s="1">
        <f ca="1" t="shared" si="100"/>
        <v>0.361885510658129</v>
      </c>
      <c r="M400" s="1">
        <f ca="1" t="shared" si="101"/>
        <v>62.2155190773645</v>
      </c>
      <c r="N400" s="1">
        <f ca="1" t="shared" si="102"/>
        <v>0.354557240926842</v>
      </c>
      <c r="O400" s="1">
        <f ca="1" t="shared" si="103"/>
        <v>4.66239500715685</v>
      </c>
      <c r="P400" s="1">
        <f ca="1" t="shared" si="104"/>
        <v>41.9615550644116</v>
      </c>
      <c r="Q400" s="1">
        <f ca="1" t="shared" si="105"/>
        <v>20.2539640129529</v>
      </c>
      <c r="R400" s="1">
        <f ca="1" t="shared" si="106"/>
        <v>2025.39640129529</v>
      </c>
      <c r="T400" s="1">
        <f t="shared" si="151"/>
        <v>110</v>
      </c>
      <c r="U400" s="1">
        <f ca="1" t="shared" si="107"/>
        <v>0.440965331255389</v>
      </c>
      <c r="V400" s="1">
        <f ca="1" t="shared" si="108"/>
        <v>63.1136220587087</v>
      </c>
      <c r="W400" s="1">
        <f ca="1" t="shared" si="109"/>
        <v>0.187643187270214</v>
      </c>
      <c r="X400" s="1">
        <f ca="1" t="shared" si="110"/>
        <v>4.25635782331904</v>
      </c>
      <c r="Y400" s="1">
        <f ca="1" t="shared" si="111"/>
        <v>42.5635782331904</v>
      </c>
      <c r="Z400" s="1">
        <f ca="1" t="shared" si="112"/>
        <v>20.5500438255183</v>
      </c>
      <c r="AA400" s="1">
        <f ca="1" t="shared" si="113"/>
        <v>2055.00438255183</v>
      </c>
      <c r="AC400" s="1">
        <f t="shared" si="152"/>
        <v>110</v>
      </c>
      <c r="AD400" s="1">
        <f ca="1" t="shared" si="114"/>
        <v>0.301548524347256</v>
      </c>
      <c r="AE400" s="1">
        <f ca="1" t="shared" si="115"/>
        <v>60.6846016716446</v>
      </c>
      <c r="AF400" s="1">
        <f ca="1" t="shared" si="116"/>
        <v>0.704950763912516</v>
      </c>
      <c r="AG400" s="1">
        <f ca="1" t="shared" si="117"/>
        <v>5.24749290040725</v>
      </c>
      <c r="AH400" s="1">
        <f ca="1" t="shared" si="118"/>
        <v>57.7224219044797</v>
      </c>
      <c r="AI400" s="1">
        <f ca="1" t="shared" si="119"/>
        <v>2.96217976716486</v>
      </c>
      <c r="AJ400" s="1">
        <f ca="1" t="shared" si="120"/>
        <v>296.217976716486</v>
      </c>
      <c r="AL400" s="1">
        <f t="shared" si="153"/>
        <v>110</v>
      </c>
      <c r="AM400" s="1">
        <f ca="1" t="shared" si="121"/>
        <v>0.364907613010224</v>
      </c>
      <c r="AN400" s="1">
        <f ca="1" t="shared" si="122"/>
        <v>63.349694550965</v>
      </c>
      <c r="AO400" s="1">
        <f ca="1" t="shared" si="123"/>
        <v>0.402729900751729</v>
      </c>
      <c r="AP400" s="1">
        <f ca="1" t="shared" si="124"/>
        <v>4.59007127235116</v>
      </c>
      <c r="AQ400" s="1">
        <f ca="1" t="shared" si="125"/>
        <v>55.080855268214</v>
      </c>
      <c r="AR400" s="1">
        <f ca="1" t="shared" si="126"/>
        <v>8.26883928275103</v>
      </c>
      <c r="AS400" s="1">
        <f ca="1" t="shared" si="127"/>
        <v>826.883928275103</v>
      </c>
      <c r="AU400" s="1">
        <f t="shared" si="154"/>
        <v>110</v>
      </c>
      <c r="AV400" s="1">
        <f ca="1" t="shared" si="128"/>
        <v>0.58876288022978</v>
      </c>
      <c r="AW400" s="1">
        <f ca="1" t="shared" si="129"/>
        <v>68.2173494268118</v>
      </c>
      <c r="AX400" s="1">
        <f ca="1" t="shared" si="130"/>
        <v>0.41841808788517</v>
      </c>
      <c r="AY400" s="1">
        <f ca="1" t="shared" si="131"/>
        <v>4.82223796619425</v>
      </c>
      <c r="AZ400" s="1">
        <f ca="1" t="shared" si="132"/>
        <v>62.6890935605253</v>
      </c>
      <c r="BA400" s="1">
        <f ca="1" t="shared" si="133"/>
        <v>5.52825586628651</v>
      </c>
      <c r="BB400" s="1">
        <f ca="1" t="shared" si="134"/>
        <v>552.825586628651</v>
      </c>
      <c r="BD400" s="1">
        <f t="shared" si="155"/>
        <v>110</v>
      </c>
      <c r="BE400" s="1">
        <f ca="1" t="shared" si="135"/>
        <v>0.900080144218663</v>
      </c>
      <c r="BF400" s="1">
        <f ca="1" t="shared" si="136"/>
        <v>79.812844005682</v>
      </c>
      <c r="BG400" s="1">
        <f ca="1" t="shared" si="137"/>
        <v>0.287371690512016</v>
      </c>
      <c r="BH400" s="1">
        <f ca="1" t="shared" si="138"/>
        <v>4.24119709083447</v>
      </c>
      <c r="BI400" s="1">
        <f ca="1" t="shared" si="139"/>
        <v>59.3767592716825</v>
      </c>
      <c r="BJ400" s="1">
        <f ca="1" t="shared" si="140"/>
        <v>20.4360847339994</v>
      </c>
      <c r="BK400" s="1">
        <f ca="1" t="shared" si="141"/>
        <v>2043.60847339994</v>
      </c>
      <c r="BM400" s="1">
        <f t="shared" si="156"/>
        <v>110</v>
      </c>
      <c r="BN400" s="1">
        <f ca="1" t="shared" si="142"/>
        <v>0.0873803311131764</v>
      </c>
      <c r="BO400" s="1">
        <f ca="1" t="shared" si="143"/>
        <v>52.6412181960996</v>
      </c>
      <c r="BP400" s="1">
        <f ca="1" t="shared" si="144"/>
        <v>0.656099502762113</v>
      </c>
      <c r="BQ400" s="1">
        <f ca="1" t="shared" si="145"/>
        <v>4.58765208717017</v>
      </c>
      <c r="BR400" s="1">
        <f ca="1" t="shared" si="146"/>
        <v>68.8147813075526</v>
      </c>
      <c r="BS400" s="1">
        <f ca="1" t="shared" si="147"/>
        <v>0</v>
      </c>
      <c r="BT400" s="1">
        <f ca="1" t="shared" si="148"/>
        <v>0</v>
      </c>
    </row>
    <row r="401" spans="2:72">
      <c r="B401" s="1">
        <f t="shared" si="149"/>
        <v>111</v>
      </c>
      <c r="C401" s="1">
        <f ca="1" t="shared" si="93"/>
        <v>0.946233250988805</v>
      </c>
      <c r="D401" s="1">
        <f ca="1" t="shared" si="94"/>
        <v>79.7045786216282</v>
      </c>
      <c r="E401" s="1">
        <f ca="1" t="shared" si="95"/>
        <v>0.928143531983612</v>
      </c>
      <c r="F401" s="1">
        <f ca="1" t="shared" si="96"/>
        <v>5.76747208127735</v>
      </c>
      <c r="G401" s="1">
        <f ca="1" t="shared" si="97"/>
        <v>46.1397766502188</v>
      </c>
      <c r="H401" s="1">
        <f ca="1" t="shared" si="98"/>
        <v>33.5648019714094</v>
      </c>
      <c r="I401" s="1">
        <f ca="1" t="shared" si="99"/>
        <v>3356.48019714094</v>
      </c>
      <c r="K401" s="1">
        <f t="shared" si="150"/>
        <v>111</v>
      </c>
      <c r="L401" s="1">
        <f ca="1" t="shared" si="100"/>
        <v>0.362147894112169</v>
      </c>
      <c r="M401" s="1">
        <f ca="1" t="shared" si="101"/>
        <v>61.6829557001288</v>
      </c>
      <c r="N401" s="1">
        <f ca="1" t="shared" si="102"/>
        <v>0.545744278019241</v>
      </c>
      <c r="O401" s="1">
        <f ca="1" t="shared" si="103"/>
        <v>4.6658697650057</v>
      </c>
      <c r="P401" s="1">
        <f ca="1" t="shared" si="104"/>
        <v>41.9928278850513</v>
      </c>
      <c r="Q401" s="1">
        <f ca="1" t="shared" si="105"/>
        <v>19.6901278150775</v>
      </c>
      <c r="R401" s="1">
        <f ca="1" t="shared" si="106"/>
        <v>1969.01278150775</v>
      </c>
      <c r="T401" s="1">
        <f t="shared" si="151"/>
        <v>111</v>
      </c>
      <c r="U401" s="1">
        <f ca="1" t="shared" si="107"/>
        <v>0.364539490394485</v>
      </c>
      <c r="V401" s="1">
        <f ca="1" t="shared" si="108"/>
        <v>61.1075480410603</v>
      </c>
      <c r="W401" s="1">
        <f ca="1" t="shared" si="109"/>
        <v>0.168890923512288</v>
      </c>
      <c r="X401" s="1">
        <f ca="1" t="shared" si="110"/>
        <v>4.32891370524882</v>
      </c>
      <c r="Y401" s="1">
        <f ca="1" t="shared" si="111"/>
        <v>43.2891370524882</v>
      </c>
      <c r="Z401" s="1">
        <f ca="1" t="shared" si="112"/>
        <v>17.8184109885721</v>
      </c>
      <c r="AA401" s="1">
        <f ca="1" t="shared" si="113"/>
        <v>1781.84109885721</v>
      </c>
      <c r="AC401" s="1">
        <f t="shared" si="152"/>
        <v>111</v>
      </c>
      <c r="AD401" s="1">
        <f ca="1" t="shared" si="114"/>
        <v>0.151168103547757</v>
      </c>
      <c r="AE401" s="1">
        <f ca="1" t="shared" si="115"/>
        <v>56.1309497965489</v>
      </c>
      <c r="AF401" s="1">
        <f ca="1" t="shared" si="116"/>
        <v>0.457522195742354</v>
      </c>
      <c r="AG401" s="1">
        <f ca="1" t="shared" si="117"/>
        <v>4.63266594358164</v>
      </c>
      <c r="AH401" s="1">
        <f ca="1" t="shared" si="118"/>
        <v>50.9593253793981</v>
      </c>
      <c r="AI401" s="1">
        <f ca="1" t="shared" si="119"/>
        <v>5.17162441715083</v>
      </c>
      <c r="AJ401" s="1">
        <f ca="1" t="shared" si="120"/>
        <v>517.162441715083</v>
      </c>
      <c r="AL401" s="1">
        <f t="shared" si="153"/>
        <v>111</v>
      </c>
      <c r="AM401" s="1">
        <f ca="1" t="shared" si="121"/>
        <v>0.289530037036447</v>
      </c>
      <c r="AN401" s="1">
        <f ca="1" t="shared" si="122"/>
        <v>63.8041837119396</v>
      </c>
      <c r="AO401" s="1">
        <f ca="1" t="shared" si="123"/>
        <v>0.696635989435926</v>
      </c>
      <c r="AP401" s="1">
        <f ca="1" t="shared" si="124"/>
        <v>4.94194122297474</v>
      </c>
      <c r="AQ401" s="1">
        <f ca="1" t="shared" si="125"/>
        <v>59.3032946756969</v>
      </c>
      <c r="AR401" s="1">
        <f ca="1" t="shared" si="126"/>
        <v>4.50088903624265</v>
      </c>
      <c r="AS401" s="1">
        <f ca="1" t="shared" si="127"/>
        <v>450.088903624265</v>
      </c>
      <c r="AU401" s="1">
        <f t="shared" si="154"/>
        <v>111</v>
      </c>
      <c r="AV401" s="1">
        <f ca="1" t="shared" si="128"/>
        <v>0.583733937073717</v>
      </c>
      <c r="AW401" s="1">
        <f ca="1" t="shared" si="129"/>
        <v>66.4004872027498</v>
      </c>
      <c r="AX401" s="1">
        <f ca="1" t="shared" si="130"/>
        <v>0.490973117445344</v>
      </c>
      <c r="AY401" s="1">
        <f ca="1" t="shared" si="131"/>
        <v>4.89941438696926</v>
      </c>
      <c r="AZ401" s="1">
        <f ca="1" t="shared" si="132"/>
        <v>63.6923870306004</v>
      </c>
      <c r="BA401" s="1">
        <f ca="1" t="shared" si="133"/>
        <v>2.70810017214936</v>
      </c>
      <c r="BB401" s="1">
        <f ca="1" t="shared" si="134"/>
        <v>270.810017214936</v>
      </c>
      <c r="BD401" s="1">
        <f t="shared" si="155"/>
        <v>111</v>
      </c>
      <c r="BE401" s="1">
        <f ca="1" t="shared" si="135"/>
        <v>0.181087968124539</v>
      </c>
      <c r="BF401" s="1">
        <f ca="1" t="shared" si="136"/>
        <v>59.6406762891778</v>
      </c>
      <c r="BG401" s="1">
        <f ca="1" t="shared" si="137"/>
        <v>0.366887062602201</v>
      </c>
      <c r="BH401" s="1">
        <f ca="1" t="shared" si="138"/>
        <v>4.80004130036655</v>
      </c>
      <c r="BI401" s="1">
        <f ca="1" t="shared" si="139"/>
        <v>67.2005782051317</v>
      </c>
      <c r="BJ401" s="1">
        <f ca="1" t="shared" si="140"/>
        <v>0</v>
      </c>
      <c r="BK401" s="1">
        <f ca="1" t="shared" si="141"/>
        <v>0</v>
      </c>
      <c r="BM401" s="1">
        <f t="shared" si="156"/>
        <v>111</v>
      </c>
      <c r="BN401" s="1">
        <f ca="1" t="shared" si="142"/>
        <v>0.595917228855349</v>
      </c>
      <c r="BO401" s="1">
        <f ca="1" t="shared" si="143"/>
        <v>65.3953840630174</v>
      </c>
      <c r="BP401" s="1">
        <f ca="1" t="shared" si="144"/>
        <v>0.567913650935385</v>
      </c>
      <c r="BQ401" s="1">
        <f ca="1" t="shared" si="145"/>
        <v>4.69602719652754</v>
      </c>
      <c r="BR401" s="1">
        <f ca="1" t="shared" si="146"/>
        <v>70.4404079479131</v>
      </c>
      <c r="BS401" s="1">
        <f ca="1" t="shared" si="147"/>
        <v>0</v>
      </c>
      <c r="BT401" s="1">
        <f ca="1" t="shared" si="148"/>
        <v>0</v>
      </c>
    </row>
    <row r="402" spans="2:72">
      <c r="B402" s="1">
        <f t="shared" si="149"/>
        <v>112</v>
      </c>
      <c r="C402" s="1">
        <f ca="1" t="shared" si="93"/>
        <v>0.160088727956176</v>
      </c>
      <c r="D402" s="1">
        <f ca="1" t="shared" si="94"/>
        <v>59.1704480430185</v>
      </c>
      <c r="E402" s="1">
        <f ca="1" t="shared" si="95"/>
        <v>0.245978283920248</v>
      </c>
      <c r="F402" s="1">
        <f ca="1" t="shared" si="96"/>
        <v>4.36283043621631</v>
      </c>
      <c r="G402" s="1">
        <f ca="1" t="shared" si="97"/>
        <v>34.9026434897305</v>
      </c>
      <c r="H402" s="1">
        <f ca="1" t="shared" si="98"/>
        <v>24.267804553288</v>
      </c>
      <c r="I402" s="1">
        <f ca="1" t="shared" si="99"/>
        <v>2426.7804553288</v>
      </c>
      <c r="K402" s="1">
        <f t="shared" si="150"/>
        <v>112</v>
      </c>
      <c r="L402" s="1">
        <f ca="1" t="shared" si="100"/>
        <v>0.743948546213867</v>
      </c>
      <c r="M402" s="1">
        <f ca="1" t="shared" si="101"/>
        <v>67.8384287478785</v>
      </c>
      <c r="N402" s="1">
        <f ca="1" t="shared" si="102"/>
        <v>0.550963979157631</v>
      </c>
      <c r="O402" s="1">
        <f ca="1" t="shared" si="103"/>
        <v>4.52857078005888</v>
      </c>
      <c r="P402" s="1">
        <f ca="1" t="shared" si="104"/>
        <v>40.7571370205299</v>
      </c>
      <c r="Q402" s="1">
        <f ca="1" t="shared" si="105"/>
        <v>27.0812917273486</v>
      </c>
      <c r="R402" s="1">
        <f ca="1" t="shared" si="106"/>
        <v>2708.12917273486</v>
      </c>
      <c r="T402" s="1">
        <f t="shared" si="151"/>
        <v>112</v>
      </c>
      <c r="U402" s="1">
        <f ca="1" t="shared" si="107"/>
        <v>0.87357379607985</v>
      </c>
      <c r="V402" s="1">
        <f ca="1" t="shared" si="108"/>
        <v>66.0584733354414</v>
      </c>
      <c r="W402" s="1">
        <f ca="1" t="shared" si="109"/>
        <v>0.317545330688403</v>
      </c>
      <c r="X402" s="1">
        <f ca="1" t="shared" si="110"/>
        <v>4.60910919489267</v>
      </c>
      <c r="Y402" s="1">
        <f ca="1" t="shared" si="111"/>
        <v>46.0910919489267</v>
      </c>
      <c r="Z402" s="1">
        <f ca="1" t="shared" si="112"/>
        <v>19.9673813865147</v>
      </c>
      <c r="AA402" s="1">
        <f ca="1" t="shared" si="113"/>
        <v>1996.73813865147</v>
      </c>
      <c r="AC402" s="1">
        <f t="shared" si="152"/>
        <v>112</v>
      </c>
      <c r="AD402" s="1">
        <f ca="1" t="shared" si="114"/>
        <v>0.803633040091133</v>
      </c>
      <c r="AE402" s="1">
        <f ca="1" t="shared" si="115"/>
        <v>67.1857365922371</v>
      </c>
      <c r="AF402" s="1">
        <f ca="1" t="shared" si="116"/>
        <v>0.412926206579107</v>
      </c>
      <c r="AG402" s="1">
        <f ca="1" t="shared" si="117"/>
        <v>4.7732400531775</v>
      </c>
      <c r="AH402" s="1">
        <f ca="1" t="shared" si="118"/>
        <v>52.5056405849525</v>
      </c>
      <c r="AI402" s="1">
        <f ca="1" t="shared" si="119"/>
        <v>14.6800960072847</v>
      </c>
      <c r="AJ402" s="1">
        <f ca="1" t="shared" si="120"/>
        <v>1468.00960072847</v>
      </c>
      <c r="AL402" s="1">
        <f t="shared" si="153"/>
        <v>112</v>
      </c>
      <c r="AM402" s="1">
        <f ca="1" t="shared" si="121"/>
        <v>0.0666824348850243</v>
      </c>
      <c r="AN402" s="1">
        <f ca="1" t="shared" si="122"/>
        <v>52.2342557939798</v>
      </c>
      <c r="AO402" s="1">
        <f ca="1" t="shared" si="123"/>
        <v>0.562290340261864</v>
      </c>
      <c r="AP402" s="1">
        <f ca="1" t="shared" si="124"/>
        <v>4.76953578084745</v>
      </c>
      <c r="AQ402" s="1">
        <f ca="1" t="shared" si="125"/>
        <v>57.2344293701694</v>
      </c>
      <c r="AR402" s="1">
        <f ca="1" t="shared" si="126"/>
        <v>0</v>
      </c>
      <c r="AS402" s="1">
        <f ca="1" t="shared" si="127"/>
        <v>0</v>
      </c>
      <c r="AU402" s="1">
        <f t="shared" si="154"/>
        <v>112</v>
      </c>
      <c r="AV402" s="1">
        <f ca="1" t="shared" si="128"/>
        <v>0.138491676595062</v>
      </c>
      <c r="AW402" s="1">
        <f ca="1" t="shared" si="129"/>
        <v>57.7547276045859</v>
      </c>
      <c r="AX402" s="1">
        <f ca="1" t="shared" si="130"/>
        <v>0.137011388482057</v>
      </c>
      <c r="AY402" s="1">
        <f ca="1" t="shared" si="131"/>
        <v>4.07962555207298</v>
      </c>
      <c r="AZ402" s="1">
        <f ca="1" t="shared" si="132"/>
        <v>53.0351321769487</v>
      </c>
      <c r="BA402" s="1">
        <f ca="1" t="shared" si="133"/>
        <v>4.71959542763721</v>
      </c>
      <c r="BB402" s="1">
        <f ca="1" t="shared" si="134"/>
        <v>471.959542763721</v>
      </c>
      <c r="BD402" s="1">
        <f t="shared" si="155"/>
        <v>112</v>
      </c>
      <c r="BE402" s="1">
        <f ca="1" t="shared" si="135"/>
        <v>0.294310525393853</v>
      </c>
      <c r="BF402" s="1">
        <f ca="1" t="shared" si="136"/>
        <v>62.6754106138007</v>
      </c>
      <c r="BG402" s="1">
        <f ca="1" t="shared" si="137"/>
        <v>0.307359854021358</v>
      </c>
      <c r="BH402" s="1">
        <f ca="1" t="shared" si="138"/>
        <v>4.93686078223661</v>
      </c>
      <c r="BI402" s="1">
        <f ca="1" t="shared" si="139"/>
        <v>69.1160509513126</v>
      </c>
      <c r="BJ402" s="1">
        <f ca="1" t="shared" si="140"/>
        <v>0</v>
      </c>
      <c r="BK402" s="1">
        <f ca="1" t="shared" si="141"/>
        <v>0</v>
      </c>
      <c r="BM402" s="1">
        <f t="shared" si="156"/>
        <v>112</v>
      </c>
      <c r="BN402" s="1">
        <f ca="1" t="shared" si="142"/>
        <v>0.838002140176258</v>
      </c>
      <c r="BO402" s="1">
        <f ca="1" t="shared" si="143"/>
        <v>68.1320851868957</v>
      </c>
      <c r="BP402" s="1">
        <f ca="1" t="shared" si="144"/>
        <v>0.105211446898553</v>
      </c>
      <c r="BQ402" s="1">
        <f ca="1" t="shared" si="145"/>
        <v>4.49437844933998</v>
      </c>
      <c r="BR402" s="1">
        <f ca="1" t="shared" si="146"/>
        <v>67.4156767400997</v>
      </c>
      <c r="BS402" s="1">
        <f ca="1" t="shared" si="147"/>
        <v>0.716408446795924</v>
      </c>
      <c r="BT402" s="1">
        <f ca="1" t="shared" si="148"/>
        <v>71.6408446795924</v>
      </c>
    </row>
    <row r="403" spans="2:72">
      <c r="B403" s="1">
        <f t="shared" si="149"/>
        <v>113</v>
      </c>
      <c r="C403" s="1">
        <f ca="1" t="shared" si="93"/>
        <v>0.0392938653375317</v>
      </c>
      <c r="D403" s="1">
        <f ca="1" t="shared" si="94"/>
        <v>52.6093191195725</v>
      </c>
      <c r="E403" s="1">
        <f ca="1" t="shared" si="95"/>
        <v>0.689608994022636</v>
      </c>
      <c r="F403" s="1">
        <f ca="1" t="shared" si="96"/>
        <v>4.77381896767614</v>
      </c>
      <c r="G403" s="1">
        <f ca="1" t="shared" si="97"/>
        <v>38.1905517414091</v>
      </c>
      <c r="H403" s="1">
        <f ca="1" t="shared" si="98"/>
        <v>14.4187673781633</v>
      </c>
      <c r="I403" s="1">
        <f ca="1" t="shared" si="99"/>
        <v>1441.87673781633</v>
      </c>
      <c r="K403" s="1">
        <f t="shared" si="150"/>
        <v>113</v>
      </c>
      <c r="L403" s="1">
        <f ca="1" t="shared" si="100"/>
        <v>0.256724445403795</v>
      </c>
      <c r="M403" s="1">
        <f ca="1" t="shared" si="101"/>
        <v>63.0601395357776</v>
      </c>
      <c r="N403" s="1">
        <f ca="1" t="shared" si="102"/>
        <v>0.134171229983002</v>
      </c>
      <c r="O403" s="1">
        <f ca="1" t="shared" si="103"/>
        <v>4.24297727566505</v>
      </c>
      <c r="P403" s="1">
        <f ca="1" t="shared" si="104"/>
        <v>38.1867954809854</v>
      </c>
      <c r="Q403" s="1">
        <f ca="1" t="shared" si="105"/>
        <v>24.8733440547921</v>
      </c>
      <c r="R403" s="1">
        <f ca="1" t="shared" si="106"/>
        <v>2487.33440547921</v>
      </c>
      <c r="T403" s="1">
        <f t="shared" si="151"/>
        <v>113</v>
      </c>
      <c r="U403" s="1">
        <f ca="1" t="shared" si="107"/>
        <v>0.662542914761364</v>
      </c>
      <c r="V403" s="1">
        <f ca="1" t="shared" si="108"/>
        <v>67.334121902633</v>
      </c>
      <c r="W403" s="1">
        <f ca="1" t="shared" si="109"/>
        <v>0.214535508870838</v>
      </c>
      <c r="X403" s="1">
        <f ca="1" t="shared" si="110"/>
        <v>4.26404034031035</v>
      </c>
      <c r="Y403" s="1">
        <f ca="1" t="shared" si="111"/>
        <v>42.6404034031035</v>
      </c>
      <c r="Z403" s="1">
        <f ca="1" t="shared" si="112"/>
        <v>24.6937184995294</v>
      </c>
      <c r="AA403" s="1">
        <f ca="1" t="shared" si="113"/>
        <v>2469.37184995294</v>
      </c>
      <c r="AC403" s="1">
        <f t="shared" si="152"/>
        <v>113</v>
      </c>
      <c r="AD403" s="1">
        <f ca="1" t="shared" si="114"/>
        <v>0.0536857158374764</v>
      </c>
      <c r="AE403" s="1">
        <f ca="1" t="shared" si="115"/>
        <v>51.4144906178974</v>
      </c>
      <c r="AF403" s="1">
        <f ca="1" t="shared" si="116"/>
        <v>0.110387628337004</v>
      </c>
      <c r="AG403" s="1">
        <f ca="1" t="shared" si="117"/>
        <v>4.03466966616378</v>
      </c>
      <c r="AH403" s="1">
        <f ca="1" t="shared" si="118"/>
        <v>44.3813663278015</v>
      </c>
      <c r="AI403" s="1">
        <f ca="1" t="shared" si="119"/>
        <v>7.03312429009586</v>
      </c>
      <c r="AJ403" s="1">
        <f ca="1" t="shared" si="120"/>
        <v>703.312429009586</v>
      </c>
      <c r="AL403" s="1">
        <f t="shared" si="153"/>
        <v>113</v>
      </c>
      <c r="AM403" s="1">
        <f ca="1" t="shared" si="121"/>
        <v>0.132886503203179</v>
      </c>
      <c r="AN403" s="1">
        <f ca="1" t="shared" si="122"/>
        <v>55.6851106316469</v>
      </c>
      <c r="AO403" s="1">
        <f ca="1" t="shared" si="123"/>
        <v>0.596787646335891</v>
      </c>
      <c r="AP403" s="1">
        <f ca="1" t="shared" si="124"/>
        <v>4.83466341675981</v>
      </c>
      <c r="AQ403" s="1">
        <f ca="1" t="shared" si="125"/>
        <v>58.0159610011178</v>
      </c>
      <c r="AR403" s="1">
        <f ca="1" t="shared" si="126"/>
        <v>0</v>
      </c>
      <c r="AS403" s="1">
        <f ca="1" t="shared" si="127"/>
        <v>0</v>
      </c>
      <c r="AU403" s="1">
        <f t="shared" si="154"/>
        <v>113</v>
      </c>
      <c r="AV403" s="1">
        <f ca="1" t="shared" si="128"/>
        <v>0.827509582770333</v>
      </c>
      <c r="AW403" s="1">
        <f ca="1" t="shared" si="129"/>
        <v>68.7741869448251</v>
      </c>
      <c r="AX403" s="1">
        <f ca="1" t="shared" si="130"/>
        <v>0.311227580421128</v>
      </c>
      <c r="AY403" s="1">
        <f ca="1" t="shared" si="131"/>
        <v>4.83761226021962</v>
      </c>
      <c r="AZ403" s="1">
        <f ca="1" t="shared" si="132"/>
        <v>62.8889593828551</v>
      </c>
      <c r="BA403" s="1">
        <f ca="1" t="shared" si="133"/>
        <v>5.88522756197</v>
      </c>
      <c r="BB403" s="1">
        <f ca="1" t="shared" si="134"/>
        <v>588.522756197</v>
      </c>
      <c r="BD403" s="1">
        <f t="shared" si="155"/>
        <v>113</v>
      </c>
      <c r="BE403" s="1">
        <f ca="1" t="shared" si="135"/>
        <v>0.0360440756702292</v>
      </c>
      <c r="BF403" s="1">
        <f ca="1" t="shared" si="136"/>
        <v>50.9453331666676</v>
      </c>
      <c r="BG403" s="1">
        <f ca="1" t="shared" si="137"/>
        <v>0.371231016131804</v>
      </c>
      <c r="BH403" s="1">
        <f ca="1" t="shared" si="138"/>
        <v>4.65393402895134</v>
      </c>
      <c r="BI403" s="1">
        <f ca="1" t="shared" si="139"/>
        <v>65.1550764053188</v>
      </c>
      <c r="BJ403" s="1">
        <f ca="1" t="shared" si="140"/>
        <v>0</v>
      </c>
      <c r="BK403" s="1">
        <f ca="1" t="shared" si="141"/>
        <v>0</v>
      </c>
      <c r="BM403" s="1">
        <f t="shared" si="156"/>
        <v>113</v>
      </c>
      <c r="BN403" s="1">
        <f ca="1" t="shared" si="142"/>
        <v>0.248418268357907</v>
      </c>
      <c r="BO403" s="1">
        <f ca="1" t="shared" si="143"/>
        <v>59.0977353418778</v>
      </c>
      <c r="BP403" s="1">
        <f ca="1" t="shared" si="144"/>
        <v>0.42457978893866</v>
      </c>
      <c r="BQ403" s="1">
        <f ca="1" t="shared" si="145"/>
        <v>4.58688301016145</v>
      </c>
      <c r="BR403" s="1">
        <f ca="1" t="shared" si="146"/>
        <v>68.8032451524217</v>
      </c>
      <c r="BS403" s="1">
        <f ca="1" t="shared" si="147"/>
        <v>0</v>
      </c>
      <c r="BT403" s="1">
        <f ca="1" t="shared" si="148"/>
        <v>0</v>
      </c>
    </row>
    <row r="404" spans="2:72">
      <c r="B404" s="1">
        <f t="shared" si="149"/>
        <v>114</v>
      </c>
      <c r="C404" s="1">
        <f ca="1" t="shared" si="93"/>
        <v>0.420173270932285</v>
      </c>
      <c r="D404" s="1">
        <f ca="1" t="shared" si="94"/>
        <v>61.1967660136825</v>
      </c>
      <c r="E404" s="1">
        <f ca="1" t="shared" si="95"/>
        <v>0.457571239118198</v>
      </c>
      <c r="F404" s="1">
        <f ca="1" t="shared" si="96"/>
        <v>4.52249234431532</v>
      </c>
      <c r="G404" s="1">
        <f ca="1" t="shared" si="97"/>
        <v>36.1799387545226</v>
      </c>
      <c r="H404" s="1">
        <f ca="1" t="shared" si="98"/>
        <v>25.01682725916</v>
      </c>
      <c r="I404" s="1">
        <f ca="1" t="shared" si="99"/>
        <v>2501.682725916</v>
      </c>
      <c r="K404" s="1">
        <f t="shared" si="150"/>
        <v>114</v>
      </c>
      <c r="L404" s="1">
        <f ca="1" t="shared" si="100"/>
        <v>0.89709095635581</v>
      </c>
      <c r="M404" s="1">
        <f ca="1" t="shared" si="101"/>
        <v>68.1387104261413</v>
      </c>
      <c r="N404" s="1">
        <f ca="1" t="shared" si="102"/>
        <v>0.247721875760892</v>
      </c>
      <c r="O404" s="1">
        <f ca="1" t="shared" si="103"/>
        <v>4.48626635104009</v>
      </c>
      <c r="P404" s="1">
        <f ca="1" t="shared" si="104"/>
        <v>40.3763971593608</v>
      </c>
      <c r="Q404" s="1">
        <f ca="1" t="shared" si="105"/>
        <v>27.7623132667805</v>
      </c>
      <c r="R404" s="1">
        <f ca="1" t="shared" si="106"/>
        <v>2776.23132667805</v>
      </c>
      <c r="T404" s="1">
        <f t="shared" si="151"/>
        <v>114</v>
      </c>
      <c r="U404" s="1">
        <f ca="1" t="shared" si="107"/>
        <v>0.21142191674691</v>
      </c>
      <c r="V404" s="1">
        <f ca="1" t="shared" si="108"/>
        <v>57.3388398750951</v>
      </c>
      <c r="W404" s="1">
        <f ca="1" t="shared" si="109"/>
        <v>0.291463986178221</v>
      </c>
      <c r="X404" s="1">
        <f ca="1" t="shared" si="110"/>
        <v>4.31550337641007</v>
      </c>
      <c r="Y404" s="1">
        <f ca="1" t="shared" si="111"/>
        <v>43.1550337641007</v>
      </c>
      <c r="Z404" s="1">
        <f ca="1" t="shared" si="112"/>
        <v>14.1838061109944</v>
      </c>
      <c r="AA404" s="1">
        <f ca="1" t="shared" si="113"/>
        <v>1418.38061109944</v>
      </c>
      <c r="AC404" s="1">
        <f t="shared" si="152"/>
        <v>114</v>
      </c>
      <c r="AD404" s="1">
        <f ca="1" t="shared" si="114"/>
        <v>0.247370517009884</v>
      </c>
      <c r="AE404" s="1">
        <f ca="1" t="shared" si="115"/>
        <v>59.4301354363406</v>
      </c>
      <c r="AF404" s="1">
        <f ca="1" t="shared" si="116"/>
        <v>0.221294771289418</v>
      </c>
      <c r="AG404" s="1">
        <f ca="1" t="shared" si="117"/>
        <v>4.15390316695882</v>
      </c>
      <c r="AH404" s="1">
        <f ca="1" t="shared" si="118"/>
        <v>45.692934836547</v>
      </c>
      <c r="AI404" s="1">
        <f ca="1" t="shared" si="119"/>
        <v>13.7372005997936</v>
      </c>
      <c r="AJ404" s="1">
        <f ca="1" t="shared" si="120"/>
        <v>1373.72005997936</v>
      </c>
      <c r="AL404" s="1">
        <f t="shared" si="153"/>
        <v>114</v>
      </c>
      <c r="AM404" s="1">
        <f ca="1" t="shared" si="121"/>
        <v>0.957375129521062</v>
      </c>
      <c r="AN404" s="1">
        <f ca="1" t="shared" si="122"/>
        <v>77.9839195505219</v>
      </c>
      <c r="AO404" s="1">
        <f ca="1" t="shared" si="123"/>
        <v>0.421578982785219</v>
      </c>
      <c r="AP404" s="1">
        <f ca="1" t="shared" si="124"/>
        <v>4.64938422087562</v>
      </c>
      <c r="AQ404" s="1">
        <f ca="1" t="shared" si="125"/>
        <v>55.7926106505074</v>
      </c>
      <c r="AR404" s="1">
        <f ca="1" t="shared" si="126"/>
        <v>22.1913089000144</v>
      </c>
      <c r="AS404" s="1">
        <f ca="1" t="shared" si="127"/>
        <v>2219.13089000144</v>
      </c>
      <c r="AU404" s="1">
        <f t="shared" si="154"/>
        <v>114</v>
      </c>
      <c r="AV404" s="1">
        <f ca="1" t="shared" si="128"/>
        <v>0.841257614278397</v>
      </c>
      <c r="AW404" s="1">
        <f ca="1" t="shared" si="129"/>
        <v>69.1649015301629</v>
      </c>
      <c r="AX404" s="1">
        <f ca="1" t="shared" si="130"/>
        <v>0.452210343872113</v>
      </c>
      <c r="AY404" s="1">
        <f ca="1" t="shared" si="131"/>
        <v>4.84841202306087</v>
      </c>
      <c r="AZ404" s="1">
        <f ca="1" t="shared" si="132"/>
        <v>63.0293562997913</v>
      </c>
      <c r="BA404" s="1">
        <f ca="1" t="shared" si="133"/>
        <v>6.1355452303716</v>
      </c>
      <c r="BB404" s="1">
        <f ca="1" t="shared" si="134"/>
        <v>613.55452303716</v>
      </c>
      <c r="BD404" s="1">
        <f t="shared" si="155"/>
        <v>114</v>
      </c>
      <c r="BE404" s="1">
        <f ca="1" t="shared" si="135"/>
        <v>0.932909468937765</v>
      </c>
      <c r="BF404" s="1">
        <f ca="1" t="shared" si="136"/>
        <v>76.9334274255808</v>
      </c>
      <c r="BG404" s="1">
        <f ca="1" t="shared" si="137"/>
        <v>0.720014470610408</v>
      </c>
      <c r="BH404" s="1">
        <f ca="1" t="shared" si="138"/>
        <v>5.10309460948617</v>
      </c>
      <c r="BI404" s="1">
        <f ca="1" t="shared" si="139"/>
        <v>71.4433245328064</v>
      </c>
      <c r="BJ404" s="1">
        <f ca="1" t="shared" si="140"/>
        <v>5.49010289277435</v>
      </c>
      <c r="BK404" s="1">
        <f ca="1" t="shared" si="141"/>
        <v>549.010289277435</v>
      </c>
      <c r="BM404" s="1">
        <f t="shared" si="156"/>
        <v>114</v>
      </c>
      <c r="BN404" s="1">
        <f ca="1" t="shared" si="142"/>
        <v>0.544198482980753</v>
      </c>
      <c r="BO404" s="1">
        <f ca="1" t="shared" si="143"/>
        <v>61.3503337657891</v>
      </c>
      <c r="BP404" s="1">
        <f ca="1" t="shared" si="144"/>
        <v>0.331107217626713</v>
      </c>
      <c r="BQ404" s="1">
        <f ca="1" t="shared" si="145"/>
        <v>4.52029348965012</v>
      </c>
      <c r="BR404" s="1">
        <f ca="1" t="shared" si="146"/>
        <v>67.8044023447518</v>
      </c>
      <c r="BS404" s="1">
        <f ca="1" t="shared" si="147"/>
        <v>0</v>
      </c>
      <c r="BT404" s="1">
        <f ca="1" t="shared" si="148"/>
        <v>0</v>
      </c>
    </row>
    <row r="405" spans="2:72">
      <c r="B405" s="1">
        <f t="shared" si="149"/>
        <v>115</v>
      </c>
      <c r="C405" s="1">
        <f ca="1" t="shared" si="93"/>
        <v>0.407086568916062</v>
      </c>
      <c r="D405" s="1">
        <f ca="1" t="shared" si="94"/>
        <v>62.3818147576747</v>
      </c>
      <c r="E405" s="1">
        <f ca="1" t="shared" si="95"/>
        <v>0.404247809452157</v>
      </c>
      <c r="F405" s="1">
        <f ca="1" t="shared" si="96"/>
        <v>4.9014394094559</v>
      </c>
      <c r="G405" s="1">
        <f ca="1" t="shared" si="97"/>
        <v>39.2115152756472</v>
      </c>
      <c r="H405" s="1">
        <f ca="1" t="shared" si="98"/>
        <v>23.1702994820275</v>
      </c>
      <c r="I405" s="1">
        <f ca="1" t="shared" si="99"/>
        <v>2317.02994820275</v>
      </c>
      <c r="K405" s="1">
        <f t="shared" si="150"/>
        <v>115</v>
      </c>
      <c r="L405" s="1">
        <f ca="1" t="shared" si="100"/>
        <v>0.686878938055625</v>
      </c>
      <c r="M405" s="1">
        <f ca="1" t="shared" si="101"/>
        <v>66.4734786082105</v>
      </c>
      <c r="N405" s="1">
        <f ca="1" t="shared" si="102"/>
        <v>0.325159922787195</v>
      </c>
      <c r="O405" s="1">
        <f ca="1" t="shared" si="103"/>
        <v>4.75962524785484</v>
      </c>
      <c r="P405" s="1">
        <f ca="1" t="shared" si="104"/>
        <v>42.8366272306936</v>
      </c>
      <c r="Q405" s="1">
        <f ca="1" t="shared" si="105"/>
        <v>23.6368513775169</v>
      </c>
      <c r="R405" s="1">
        <f ca="1" t="shared" si="106"/>
        <v>2363.68513775169</v>
      </c>
      <c r="T405" s="1">
        <f t="shared" si="151"/>
        <v>115</v>
      </c>
      <c r="U405" s="1">
        <f ca="1" t="shared" si="107"/>
        <v>0.337014268272166</v>
      </c>
      <c r="V405" s="1">
        <f ca="1" t="shared" si="108"/>
        <v>61.2742123816141</v>
      </c>
      <c r="W405" s="1">
        <f ca="1" t="shared" si="109"/>
        <v>0.222409378394901</v>
      </c>
      <c r="X405" s="1">
        <f ca="1" t="shared" si="110"/>
        <v>4.09701673017952</v>
      </c>
      <c r="Y405" s="1">
        <f ca="1" t="shared" si="111"/>
        <v>40.9701673017952</v>
      </c>
      <c r="Z405" s="1">
        <f ca="1" t="shared" si="112"/>
        <v>20.3040450798189</v>
      </c>
      <c r="AA405" s="1">
        <f ca="1" t="shared" si="113"/>
        <v>2030.40450798189</v>
      </c>
      <c r="AC405" s="1">
        <f t="shared" si="152"/>
        <v>115</v>
      </c>
      <c r="AD405" s="1">
        <f ca="1" t="shared" si="114"/>
        <v>0.0749023075306121</v>
      </c>
      <c r="AE405" s="1">
        <f ca="1" t="shared" si="115"/>
        <v>51.8084364243089</v>
      </c>
      <c r="AF405" s="1">
        <f ca="1" t="shared" si="116"/>
        <v>0.909092101579433</v>
      </c>
      <c r="AG405" s="1">
        <f ca="1" t="shared" si="117"/>
        <v>5.6707755237796</v>
      </c>
      <c r="AH405" s="1">
        <f ca="1" t="shared" si="118"/>
        <v>62.3785307615756</v>
      </c>
      <c r="AI405" s="1">
        <f ca="1" t="shared" si="119"/>
        <v>0</v>
      </c>
      <c r="AJ405" s="1">
        <f ca="1" t="shared" si="120"/>
        <v>0</v>
      </c>
      <c r="AL405" s="1">
        <f t="shared" si="153"/>
        <v>115</v>
      </c>
      <c r="AM405" s="1">
        <f ca="1" t="shared" si="121"/>
        <v>0.657601830191295</v>
      </c>
      <c r="AN405" s="1">
        <f ca="1" t="shared" si="122"/>
        <v>66.2385622957735</v>
      </c>
      <c r="AO405" s="1">
        <f ca="1" t="shared" si="123"/>
        <v>0.231581252186158</v>
      </c>
      <c r="AP405" s="1">
        <f ca="1" t="shared" si="124"/>
        <v>4.10316076431464</v>
      </c>
      <c r="AQ405" s="1">
        <f ca="1" t="shared" si="125"/>
        <v>49.2379291717757</v>
      </c>
      <c r="AR405" s="1">
        <f ca="1" t="shared" si="126"/>
        <v>17.0006331239978</v>
      </c>
      <c r="AS405" s="1">
        <f ca="1" t="shared" si="127"/>
        <v>1700.06331239978</v>
      </c>
      <c r="AU405" s="1">
        <f t="shared" si="154"/>
        <v>115</v>
      </c>
      <c r="AV405" s="1">
        <f ca="1" t="shared" si="128"/>
        <v>0.41807766638701</v>
      </c>
      <c r="AW405" s="1">
        <f ca="1" t="shared" si="129"/>
        <v>64.0583887028862</v>
      </c>
      <c r="AX405" s="1">
        <f ca="1" t="shared" si="130"/>
        <v>0.725524976788845</v>
      </c>
      <c r="AY405" s="1">
        <f ca="1" t="shared" si="131"/>
        <v>5.49235324031507</v>
      </c>
      <c r="AZ405" s="1">
        <f ca="1" t="shared" si="132"/>
        <v>71.4005921240959</v>
      </c>
      <c r="BA405" s="1">
        <f ca="1" t="shared" si="133"/>
        <v>0</v>
      </c>
      <c r="BB405" s="1">
        <f ca="1" t="shared" si="134"/>
        <v>0</v>
      </c>
      <c r="BD405" s="1">
        <f t="shared" si="155"/>
        <v>115</v>
      </c>
      <c r="BE405" s="1">
        <f ca="1" t="shared" si="135"/>
        <v>0.824779587423047</v>
      </c>
      <c r="BF405" s="1">
        <f ca="1" t="shared" si="136"/>
        <v>65.4656080274516</v>
      </c>
      <c r="BG405" s="1">
        <f ca="1" t="shared" si="137"/>
        <v>0.0466329718781975</v>
      </c>
      <c r="BH405" s="1">
        <f ca="1" t="shared" si="138"/>
        <v>4.33048140396874</v>
      </c>
      <c r="BI405" s="1">
        <f ca="1" t="shared" si="139"/>
        <v>60.6267396555624</v>
      </c>
      <c r="BJ405" s="1">
        <f ca="1" t="shared" si="140"/>
        <v>4.83886837188916</v>
      </c>
      <c r="BK405" s="1">
        <f ca="1" t="shared" si="141"/>
        <v>483.886837188916</v>
      </c>
      <c r="BM405" s="1">
        <f t="shared" si="156"/>
        <v>115</v>
      </c>
      <c r="BN405" s="1">
        <f ca="1" t="shared" si="142"/>
        <v>0.336606810099687</v>
      </c>
      <c r="BO405" s="1">
        <f ca="1" t="shared" si="143"/>
        <v>60.3568395392821</v>
      </c>
      <c r="BP405" s="1">
        <f ca="1" t="shared" si="144"/>
        <v>0.920186136555182</v>
      </c>
      <c r="BQ405" s="1">
        <f ca="1" t="shared" si="145"/>
        <v>5.89272946537921</v>
      </c>
      <c r="BR405" s="1">
        <f ca="1" t="shared" si="146"/>
        <v>88.3909419806882</v>
      </c>
      <c r="BS405" s="1">
        <f ca="1" t="shared" si="147"/>
        <v>0</v>
      </c>
      <c r="BT405" s="1">
        <f ca="1" t="shared" si="148"/>
        <v>0</v>
      </c>
    </row>
    <row r="406" spans="2:72">
      <c r="B406" s="1">
        <f t="shared" si="149"/>
        <v>116</v>
      </c>
      <c r="C406" s="1">
        <f ca="1" t="shared" si="93"/>
        <v>0.269475223381574</v>
      </c>
      <c r="D406" s="1">
        <f ca="1" t="shared" si="94"/>
        <v>63.0155806525798</v>
      </c>
      <c r="E406" s="1">
        <f ca="1" t="shared" si="95"/>
        <v>0.966437729582785</v>
      </c>
      <c r="F406" s="1">
        <f ca="1" t="shared" si="96"/>
        <v>5.96060494856769</v>
      </c>
      <c r="G406" s="1">
        <f ca="1" t="shared" si="97"/>
        <v>47.6848395885415</v>
      </c>
      <c r="H406" s="1">
        <f ca="1" t="shared" si="98"/>
        <v>15.3307410640382</v>
      </c>
      <c r="I406" s="1">
        <f ca="1" t="shared" si="99"/>
        <v>1533.07410640382</v>
      </c>
      <c r="K406" s="1">
        <f t="shared" si="150"/>
        <v>116</v>
      </c>
      <c r="L406" s="1">
        <f ca="1" t="shared" si="100"/>
        <v>0.589362262341328</v>
      </c>
      <c r="M406" s="1">
        <f ca="1" t="shared" si="101"/>
        <v>68.6189306118484</v>
      </c>
      <c r="N406" s="1">
        <f ca="1" t="shared" si="102"/>
        <v>0.432386027591328</v>
      </c>
      <c r="O406" s="1">
        <f ca="1" t="shared" si="103"/>
        <v>4.57996346032463</v>
      </c>
      <c r="P406" s="1">
        <f ca="1" t="shared" si="104"/>
        <v>41.2196711429217</v>
      </c>
      <c r="Q406" s="1">
        <f ca="1" t="shared" si="105"/>
        <v>27.3992594689268</v>
      </c>
      <c r="R406" s="1">
        <f ca="1" t="shared" si="106"/>
        <v>2739.92594689268</v>
      </c>
      <c r="T406" s="1">
        <f t="shared" si="151"/>
        <v>116</v>
      </c>
      <c r="U406" s="1">
        <f ca="1" t="shared" si="107"/>
        <v>0.479665495846122</v>
      </c>
      <c r="V406" s="1">
        <f ca="1" t="shared" si="108"/>
        <v>62.863211767167</v>
      </c>
      <c r="W406" s="1">
        <f ca="1" t="shared" si="109"/>
        <v>0.85509573609116</v>
      </c>
      <c r="X406" s="1">
        <f ca="1" t="shared" si="110"/>
        <v>5.09307262426424</v>
      </c>
      <c r="Y406" s="1">
        <f ca="1" t="shared" si="111"/>
        <v>50.9307262426424</v>
      </c>
      <c r="Z406" s="1">
        <f ca="1" t="shared" si="112"/>
        <v>11.9324855245246</v>
      </c>
      <c r="AA406" s="1">
        <f ca="1" t="shared" si="113"/>
        <v>1193.24855245246</v>
      </c>
      <c r="AC406" s="1">
        <f t="shared" si="152"/>
        <v>116</v>
      </c>
      <c r="AD406" s="1">
        <f ca="1" t="shared" si="114"/>
        <v>0.0943279071787173</v>
      </c>
      <c r="AE406" s="1">
        <f ca="1" t="shared" si="115"/>
        <v>50.246960624819</v>
      </c>
      <c r="AF406" s="1">
        <f ca="1" t="shared" si="116"/>
        <v>0.709901917501937</v>
      </c>
      <c r="AG406" s="1">
        <f ca="1" t="shared" si="117"/>
        <v>5.22672393899816</v>
      </c>
      <c r="AH406" s="1">
        <f ca="1" t="shared" si="118"/>
        <v>57.4939633289797</v>
      </c>
      <c r="AI406" s="1">
        <f ca="1" t="shared" si="119"/>
        <v>0</v>
      </c>
      <c r="AJ406" s="1">
        <f ca="1" t="shared" si="120"/>
        <v>0</v>
      </c>
      <c r="AL406" s="1">
        <f t="shared" si="153"/>
        <v>116</v>
      </c>
      <c r="AM406" s="1">
        <f ca="1" t="shared" si="121"/>
        <v>0.0708413474301102</v>
      </c>
      <c r="AN406" s="1">
        <f ca="1" t="shared" si="122"/>
        <v>51.0858261954695</v>
      </c>
      <c r="AO406" s="1">
        <f ca="1" t="shared" si="123"/>
        <v>0.565114802021396</v>
      </c>
      <c r="AP406" s="1">
        <f ca="1" t="shared" si="124"/>
        <v>4.86932745942649</v>
      </c>
      <c r="AQ406" s="1">
        <f ca="1" t="shared" si="125"/>
        <v>58.4319295131179</v>
      </c>
      <c r="AR406" s="1">
        <f ca="1" t="shared" si="126"/>
        <v>0</v>
      </c>
      <c r="AS406" s="1">
        <f ca="1" t="shared" si="127"/>
        <v>0</v>
      </c>
      <c r="AU406" s="1">
        <f t="shared" si="154"/>
        <v>116</v>
      </c>
      <c r="AV406" s="1">
        <f ca="1" t="shared" si="128"/>
        <v>0.437706361090992</v>
      </c>
      <c r="AW406" s="1">
        <f ca="1" t="shared" si="129"/>
        <v>64.5454687703018</v>
      </c>
      <c r="AX406" s="1">
        <f ca="1" t="shared" si="130"/>
        <v>0.240503494872128</v>
      </c>
      <c r="AY406" s="1">
        <f ca="1" t="shared" si="131"/>
        <v>4.12031930224277</v>
      </c>
      <c r="AZ406" s="1">
        <f ca="1" t="shared" si="132"/>
        <v>53.5641509291561</v>
      </c>
      <c r="BA406" s="1">
        <f ca="1" t="shared" si="133"/>
        <v>10.9813178411458</v>
      </c>
      <c r="BB406" s="1">
        <f ca="1" t="shared" si="134"/>
        <v>1098.13178411458</v>
      </c>
      <c r="BD406" s="1">
        <f t="shared" si="155"/>
        <v>116</v>
      </c>
      <c r="BE406" s="1">
        <f ca="1" t="shared" si="135"/>
        <v>0.874846868911307</v>
      </c>
      <c r="BF406" s="1">
        <f ca="1" t="shared" si="136"/>
        <v>68.6372368250795</v>
      </c>
      <c r="BG406" s="1">
        <f ca="1" t="shared" si="137"/>
        <v>0.915947085964682</v>
      </c>
      <c r="BH406" s="1">
        <f ca="1" t="shared" si="138"/>
        <v>5.8089073760406</v>
      </c>
      <c r="BI406" s="1">
        <f ca="1" t="shared" si="139"/>
        <v>81.3247032645684</v>
      </c>
      <c r="BJ406" s="1">
        <f ca="1" t="shared" si="140"/>
        <v>0</v>
      </c>
      <c r="BK406" s="1">
        <f ca="1" t="shared" si="141"/>
        <v>0</v>
      </c>
      <c r="BM406" s="1">
        <f t="shared" si="156"/>
        <v>116</v>
      </c>
      <c r="BN406" s="1">
        <f ca="1" t="shared" si="142"/>
        <v>0.806263498965212</v>
      </c>
      <c r="BO406" s="1">
        <f ca="1" t="shared" si="143"/>
        <v>69.4186960000725</v>
      </c>
      <c r="BP406" s="1">
        <f ca="1" t="shared" si="144"/>
        <v>0.521519714805525</v>
      </c>
      <c r="BQ406" s="1">
        <f ca="1" t="shared" si="145"/>
        <v>4.92499549723715</v>
      </c>
      <c r="BR406" s="1">
        <f ca="1" t="shared" si="146"/>
        <v>73.8749324585573</v>
      </c>
      <c r="BS406" s="1">
        <f ca="1" t="shared" si="147"/>
        <v>0</v>
      </c>
      <c r="BT406" s="1">
        <f ca="1" t="shared" si="148"/>
        <v>0</v>
      </c>
    </row>
    <row r="407" spans="2:72">
      <c r="B407" s="1">
        <f t="shared" si="149"/>
        <v>117</v>
      </c>
      <c r="C407" s="1">
        <f ca="1" t="shared" si="93"/>
        <v>0.992058147454242</v>
      </c>
      <c r="D407" s="1">
        <f ca="1" t="shared" si="94"/>
        <v>83.2353446729953</v>
      </c>
      <c r="E407" s="1">
        <f ca="1" t="shared" si="95"/>
        <v>0.536791666385713</v>
      </c>
      <c r="F407" s="1">
        <f ca="1" t="shared" si="96"/>
        <v>4.61942281756426</v>
      </c>
      <c r="G407" s="1">
        <f ca="1" t="shared" si="97"/>
        <v>36.9553825405141</v>
      </c>
      <c r="H407" s="1">
        <f ca="1" t="shared" si="98"/>
        <v>46.2799621324813</v>
      </c>
      <c r="I407" s="1">
        <f ca="1" t="shared" si="99"/>
        <v>4627.99621324813</v>
      </c>
      <c r="K407" s="1">
        <f t="shared" si="150"/>
        <v>117</v>
      </c>
      <c r="L407" s="1">
        <f ca="1" t="shared" si="100"/>
        <v>0.198523952579788</v>
      </c>
      <c r="M407" s="1">
        <f ca="1" t="shared" si="101"/>
        <v>59.5494942793891</v>
      </c>
      <c r="N407" s="1">
        <f ca="1" t="shared" si="102"/>
        <v>0.945503944324897</v>
      </c>
      <c r="O407" s="1">
        <f ca="1" t="shared" si="103"/>
        <v>5.57095888157268</v>
      </c>
      <c r="P407" s="1">
        <f ca="1" t="shared" si="104"/>
        <v>50.1386299341541</v>
      </c>
      <c r="Q407" s="1">
        <f ca="1" t="shared" si="105"/>
        <v>9.41086434523498</v>
      </c>
      <c r="R407" s="1">
        <f ca="1" t="shared" si="106"/>
        <v>941.086434523498</v>
      </c>
      <c r="T407" s="1">
        <f t="shared" si="151"/>
        <v>117</v>
      </c>
      <c r="U407" s="1">
        <f ca="1" t="shared" si="107"/>
        <v>0.826688359316549</v>
      </c>
      <c r="V407" s="1">
        <f ca="1" t="shared" si="108"/>
        <v>68.9837433160452</v>
      </c>
      <c r="W407" s="1">
        <f ca="1" t="shared" si="109"/>
        <v>0.505700891080759</v>
      </c>
      <c r="X407" s="1">
        <f ca="1" t="shared" si="110"/>
        <v>4.59681425179123</v>
      </c>
      <c r="Y407" s="1">
        <f ca="1" t="shared" si="111"/>
        <v>45.9681425179123</v>
      </c>
      <c r="Z407" s="1">
        <f ca="1" t="shared" si="112"/>
        <v>23.015600798133</v>
      </c>
      <c r="AA407" s="1">
        <f ca="1" t="shared" si="113"/>
        <v>2301.5600798133</v>
      </c>
      <c r="AC407" s="1">
        <f t="shared" si="152"/>
        <v>117</v>
      </c>
      <c r="AD407" s="1">
        <f ca="1" t="shared" si="114"/>
        <v>0.536315853232403</v>
      </c>
      <c r="AE407" s="1">
        <f ca="1" t="shared" si="115"/>
        <v>60.3186666035957</v>
      </c>
      <c r="AF407" s="1">
        <f ca="1" t="shared" si="116"/>
        <v>0.270557145756976</v>
      </c>
      <c r="AG407" s="1">
        <f ca="1" t="shared" si="117"/>
        <v>4.2291974726825</v>
      </c>
      <c r="AH407" s="1">
        <f ca="1" t="shared" si="118"/>
        <v>46.5211721995075</v>
      </c>
      <c r="AI407" s="1">
        <f ca="1" t="shared" si="119"/>
        <v>13.7974944040883</v>
      </c>
      <c r="AJ407" s="1">
        <f ca="1" t="shared" si="120"/>
        <v>1379.74944040883</v>
      </c>
      <c r="AL407" s="1">
        <f t="shared" si="153"/>
        <v>117</v>
      </c>
      <c r="AM407" s="1">
        <f ca="1" t="shared" si="121"/>
        <v>0.00901497309227728</v>
      </c>
      <c r="AN407" s="1">
        <f ca="1" t="shared" si="122"/>
        <v>50.0406492401553</v>
      </c>
      <c r="AO407" s="1">
        <f ca="1" t="shared" si="123"/>
        <v>0.74535141629443</v>
      </c>
      <c r="AP407" s="1">
        <f ca="1" t="shared" si="124"/>
        <v>5.24630877396719</v>
      </c>
      <c r="AQ407" s="1">
        <f ca="1" t="shared" si="125"/>
        <v>62.9557052876063</v>
      </c>
      <c r="AR407" s="1">
        <f ca="1" t="shared" si="126"/>
        <v>0</v>
      </c>
      <c r="AS407" s="1">
        <f ca="1" t="shared" si="127"/>
        <v>0</v>
      </c>
      <c r="AU407" s="1">
        <f t="shared" si="154"/>
        <v>117</v>
      </c>
      <c r="AV407" s="1">
        <f ca="1" t="shared" si="128"/>
        <v>0.263650232504357</v>
      </c>
      <c r="AW407" s="1">
        <f ca="1" t="shared" si="129"/>
        <v>62.7975338551167</v>
      </c>
      <c r="AX407" s="1">
        <f ca="1" t="shared" si="130"/>
        <v>0.812037820713952</v>
      </c>
      <c r="AY407" s="1">
        <f ca="1" t="shared" si="131"/>
        <v>5.02936462894711</v>
      </c>
      <c r="AZ407" s="1">
        <f ca="1" t="shared" si="132"/>
        <v>65.3817401763124</v>
      </c>
      <c r="BA407" s="1">
        <f ca="1" t="shared" si="133"/>
        <v>0</v>
      </c>
      <c r="BB407" s="1">
        <f ca="1" t="shared" si="134"/>
        <v>0</v>
      </c>
      <c r="BD407" s="1">
        <f t="shared" si="155"/>
        <v>117</v>
      </c>
      <c r="BE407" s="1">
        <f ca="1" t="shared" si="135"/>
        <v>0.649201317132507</v>
      </c>
      <c r="BF407" s="1">
        <f ca="1" t="shared" si="136"/>
        <v>67.1619843395753</v>
      </c>
      <c r="BG407" s="1">
        <f ca="1" t="shared" si="137"/>
        <v>0.0717321065886523</v>
      </c>
      <c r="BH407" s="1">
        <f ca="1" t="shared" si="138"/>
        <v>4.08510504154468</v>
      </c>
      <c r="BI407" s="1">
        <f ca="1" t="shared" si="139"/>
        <v>57.1914705816256</v>
      </c>
      <c r="BJ407" s="1">
        <f ca="1" t="shared" si="140"/>
        <v>9.97051375794975</v>
      </c>
      <c r="BK407" s="1">
        <f ca="1" t="shared" si="141"/>
        <v>997.051375794975</v>
      </c>
      <c r="BM407" s="1">
        <f t="shared" si="156"/>
        <v>117</v>
      </c>
      <c r="BN407" s="1">
        <f ca="1" t="shared" si="142"/>
        <v>0.272634757288073</v>
      </c>
      <c r="BO407" s="1">
        <f ca="1" t="shared" si="143"/>
        <v>62.8754934413039</v>
      </c>
      <c r="BP407" s="1">
        <f ca="1" t="shared" si="144"/>
        <v>0.415757856262012</v>
      </c>
      <c r="BQ407" s="1">
        <f ca="1" t="shared" si="145"/>
        <v>4.75160438077406</v>
      </c>
      <c r="BR407" s="1">
        <f ca="1" t="shared" si="146"/>
        <v>71.2740657116109</v>
      </c>
      <c r="BS407" s="1">
        <f ca="1" t="shared" si="147"/>
        <v>0</v>
      </c>
      <c r="BT407" s="1">
        <f ca="1" t="shared" si="148"/>
        <v>0</v>
      </c>
    </row>
    <row r="408" spans="2:72">
      <c r="B408" s="1">
        <f t="shared" si="149"/>
        <v>118</v>
      </c>
      <c r="C408" s="1">
        <f ca="1" t="shared" si="93"/>
        <v>0.673587262599564</v>
      </c>
      <c r="D408" s="1">
        <f ca="1" t="shared" si="94"/>
        <v>65.3939797232229</v>
      </c>
      <c r="E408" s="1">
        <f ca="1" t="shared" si="95"/>
        <v>0.190771039846705</v>
      </c>
      <c r="F408" s="1">
        <f ca="1" t="shared" si="96"/>
        <v>4.47456257358013</v>
      </c>
      <c r="G408" s="1">
        <f ca="1" t="shared" si="97"/>
        <v>35.7965005886411</v>
      </c>
      <c r="H408" s="1">
        <f ca="1" t="shared" si="98"/>
        <v>29.5974791345818</v>
      </c>
      <c r="I408" s="1">
        <f ca="1" t="shared" si="99"/>
        <v>2959.74791345818</v>
      </c>
      <c r="K408" s="1">
        <f t="shared" si="150"/>
        <v>118</v>
      </c>
      <c r="L408" s="1">
        <f ca="1" t="shared" si="100"/>
        <v>0.262054833987045</v>
      </c>
      <c r="M408" s="1">
        <f ca="1" t="shared" si="101"/>
        <v>63.7244083569433</v>
      </c>
      <c r="N408" s="1">
        <f ca="1" t="shared" si="102"/>
        <v>0.0278401364661254</v>
      </c>
      <c r="O408" s="1">
        <f ca="1" t="shared" si="103"/>
        <v>4.46297596604417</v>
      </c>
      <c r="P408" s="1">
        <f ca="1" t="shared" si="104"/>
        <v>40.1667836943975</v>
      </c>
      <c r="Q408" s="1">
        <f ca="1" t="shared" si="105"/>
        <v>23.5576246625457</v>
      </c>
      <c r="R408" s="1">
        <f ca="1" t="shared" si="106"/>
        <v>2355.76246625457</v>
      </c>
      <c r="T408" s="1">
        <f t="shared" si="151"/>
        <v>118</v>
      </c>
      <c r="U408" s="1">
        <f ca="1" t="shared" si="107"/>
        <v>0.497093569014024</v>
      </c>
      <c r="V408" s="1">
        <f ca="1" t="shared" si="108"/>
        <v>62.4739321135035</v>
      </c>
      <c r="W408" s="1">
        <f ca="1" t="shared" si="109"/>
        <v>0.413525651597995</v>
      </c>
      <c r="X408" s="1">
        <f ca="1" t="shared" si="110"/>
        <v>4.76166521078049</v>
      </c>
      <c r="Y408" s="1">
        <f ca="1" t="shared" si="111"/>
        <v>47.6166521078049</v>
      </c>
      <c r="Z408" s="1">
        <f ca="1" t="shared" si="112"/>
        <v>14.8572800056987</v>
      </c>
      <c r="AA408" s="1">
        <f ca="1" t="shared" si="113"/>
        <v>1485.72800056987</v>
      </c>
      <c r="AC408" s="1">
        <f t="shared" si="152"/>
        <v>118</v>
      </c>
      <c r="AD408" s="1">
        <f ca="1" t="shared" si="114"/>
        <v>0.878286630719994</v>
      </c>
      <c r="AE408" s="1">
        <f ca="1" t="shared" si="115"/>
        <v>67.8085185375087</v>
      </c>
      <c r="AF408" s="1">
        <f ca="1" t="shared" si="116"/>
        <v>0.380711283685117</v>
      </c>
      <c r="AG408" s="1">
        <f ca="1" t="shared" si="117"/>
        <v>4.8753853398385</v>
      </c>
      <c r="AH408" s="1">
        <f ca="1" t="shared" si="118"/>
        <v>53.6292387382235</v>
      </c>
      <c r="AI408" s="1">
        <f ca="1" t="shared" si="119"/>
        <v>14.1792797992852</v>
      </c>
      <c r="AJ408" s="1">
        <f ca="1" t="shared" si="120"/>
        <v>1417.92797992852</v>
      </c>
      <c r="AL408" s="1">
        <f t="shared" si="153"/>
        <v>118</v>
      </c>
      <c r="AM408" s="1">
        <f ca="1" t="shared" si="121"/>
        <v>0.241517847720324</v>
      </c>
      <c r="AN408" s="1">
        <f ca="1" t="shared" si="122"/>
        <v>56.4439086756116</v>
      </c>
      <c r="AO408" s="1">
        <f ca="1" t="shared" si="123"/>
        <v>0.331061481616539</v>
      </c>
      <c r="AP408" s="1">
        <f ca="1" t="shared" si="124"/>
        <v>4.85985604426605</v>
      </c>
      <c r="AQ408" s="1">
        <f ca="1" t="shared" si="125"/>
        <v>58.3182725311926</v>
      </c>
      <c r="AR408" s="1">
        <f ca="1" t="shared" si="126"/>
        <v>0</v>
      </c>
      <c r="AS408" s="1">
        <f ca="1" t="shared" si="127"/>
        <v>0</v>
      </c>
      <c r="AU408" s="1">
        <f t="shared" si="154"/>
        <v>118</v>
      </c>
      <c r="AV408" s="1">
        <f ca="1" t="shared" si="128"/>
        <v>0.341967779848364</v>
      </c>
      <c r="AW408" s="1">
        <f ca="1" t="shared" si="129"/>
        <v>64.579760300911</v>
      </c>
      <c r="AX408" s="1">
        <f ca="1" t="shared" si="130"/>
        <v>0.278376962978441</v>
      </c>
      <c r="AY408" s="1">
        <f ca="1" t="shared" si="131"/>
        <v>4.08522251784189</v>
      </c>
      <c r="AZ408" s="1">
        <f ca="1" t="shared" si="132"/>
        <v>53.1078927319445</v>
      </c>
      <c r="BA408" s="1">
        <f ca="1" t="shared" si="133"/>
        <v>11.4718675689665</v>
      </c>
      <c r="BB408" s="1">
        <f ca="1" t="shared" si="134"/>
        <v>1147.18675689665</v>
      </c>
      <c r="BD408" s="1">
        <f t="shared" si="155"/>
        <v>118</v>
      </c>
      <c r="BE408" s="1">
        <f ca="1" t="shared" si="135"/>
        <v>0.717547298632033</v>
      </c>
      <c r="BF408" s="1">
        <f ca="1" t="shared" si="136"/>
        <v>66.9863687415201</v>
      </c>
      <c r="BG408" s="1">
        <f ca="1" t="shared" si="137"/>
        <v>0.28175062712114</v>
      </c>
      <c r="BH408" s="1">
        <f ca="1" t="shared" si="138"/>
        <v>4.49182930885293</v>
      </c>
      <c r="BI408" s="1">
        <f ca="1" t="shared" si="139"/>
        <v>62.8856103239411</v>
      </c>
      <c r="BJ408" s="1">
        <f ca="1" t="shared" si="140"/>
        <v>4.10075841757899</v>
      </c>
      <c r="BK408" s="1">
        <f ca="1" t="shared" si="141"/>
        <v>410.075841757899</v>
      </c>
      <c r="BM408" s="1">
        <f t="shared" si="156"/>
        <v>118</v>
      </c>
      <c r="BN408" s="1">
        <f ca="1" t="shared" si="142"/>
        <v>0.580005803055599</v>
      </c>
      <c r="BO408" s="1">
        <f ca="1" t="shared" si="143"/>
        <v>66.0536412206794</v>
      </c>
      <c r="BP408" s="1">
        <f ca="1" t="shared" si="144"/>
        <v>0.579177381590453</v>
      </c>
      <c r="BQ408" s="1">
        <f ca="1" t="shared" si="145"/>
        <v>4.7541199976538</v>
      </c>
      <c r="BR408" s="1">
        <f ca="1" t="shared" si="146"/>
        <v>71.3117999648069</v>
      </c>
      <c r="BS408" s="1">
        <f ca="1" t="shared" si="147"/>
        <v>0</v>
      </c>
      <c r="BT408" s="1">
        <f ca="1" t="shared" si="148"/>
        <v>0</v>
      </c>
    </row>
    <row r="409" spans="2:72">
      <c r="B409" s="1">
        <f t="shared" si="149"/>
        <v>119</v>
      </c>
      <c r="C409" s="1">
        <f ca="1" t="shared" si="93"/>
        <v>0.139465806898162</v>
      </c>
      <c r="D409" s="1">
        <f ca="1" t="shared" si="94"/>
        <v>58.452266948536</v>
      </c>
      <c r="E409" s="1">
        <f ca="1" t="shared" si="95"/>
        <v>0.663254337648368</v>
      </c>
      <c r="F409" s="1">
        <f ca="1" t="shared" si="96"/>
        <v>4.84059278212467</v>
      </c>
      <c r="G409" s="1">
        <f ca="1" t="shared" si="97"/>
        <v>38.7247422569974</v>
      </c>
      <c r="H409" s="1">
        <f ca="1" t="shared" si="98"/>
        <v>19.7275246915387</v>
      </c>
      <c r="I409" s="1">
        <f ca="1" t="shared" si="99"/>
        <v>1972.75246915387</v>
      </c>
      <c r="K409" s="1">
        <f t="shared" si="150"/>
        <v>119</v>
      </c>
      <c r="L409" s="1">
        <f ca="1" t="shared" si="100"/>
        <v>0.871620181749529</v>
      </c>
      <c r="M409" s="1">
        <f ca="1" t="shared" si="101"/>
        <v>68.5049327612202</v>
      </c>
      <c r="N409" s="1">
        <f ca="1" t="shared" si="102"/>
        <v>0.32453071360458</v>
      </c>
      <c r="O409" s="1">
        <f ca="1" t="shared" si="103"/>
        <v>4.51473107315013</v>
      </c>
      <c r="P409" s="1">
        <f ca="1" t="shared" si="104"/>
        <v>40.6325796583512</v>
      </c>
      <c r="Q409" s="1">
        <f ca="1" t="shared" si="105"/>
        <v>27.8723531028691</v>
      </c>
      <c r="R409" s="1">
        <f ca="1" t="shared" si="106"/>
        <v>2787.23531028691</v>
      </c>
      <c r="T409" s="1">
        <f t="shared" si="151"/>
        <v>119</v>
      </c>
      <c r="U409" s="1">
        <f ca="1" t="shared" si="107"/>
        <v>0.641546831835591</v>
      </c>
      <c r="V409" s="1">
        <f ca="1" t="shared" si="108"/>
        <v>66.7383657308248</v>
      </c>
      <c r="W409" s="1">
        <f ca="1" t="shared" si="109"/>
        <v>0.756214626050723</v>
      </c>
      <c r="X409" s="1">
        <f ca="1" t="shared" si="110"/>
        <v>5.41931053955343</v>
      </c>
      <c r="Y409" s="1">
        <f ca="1" t="shared" si="111"/>
        <v>54.1931053955343</v>
      </c>
      <c r="Z409" s="1">
        <f ca="1" t="shared" si="112"/>
        <v>12.5452603352905</v>
      </c>
      <c r="AA409" s="1">
        <f ca="1" t="shared" si="113"/>
        <v>1254.52603352905</v>
      </c>
      <c r="AC409" s="1">
        <f t="shared" si="152"/>
        <v>119</v>
      </c>
      <c r="AD409" s="1">
        <f ca="1" t="shared" si="114"/>
        <v>0.134507880400899</v>
      </c>
      <c r="AE409" s="1">
        <f ca="1" t="shared" si="115"/>
        <v>55.9196592751553</v>
      </c>
      <c r="AF409" s="1">
        <f ca="1" t="shared" si="116"/>
        <v>0.416465244246611</v>
      </c>
      <c r="AG409" s="1">
        <f ca="1" t="shared" si="117"/>
        <v>4.68321633235082</v>
      </c>
      <c r="AH409" s="1">
        <f ca="1" t="shared" si="118"/>
        <v>51.5153796558591</v>
      </c>
      <c r="AI409" s="1">
        <f ca="1" t="shared" si="119"/>
        <v>4.40427961929628</v>
      </c>
      <c r="AJ409" s="1">
        <f ca="1" t="shared" si="120"/>
        <v>440.427961929628</v>
      </c>
      <c r="AL409" s="1">
        <f t="shared" si="153"/>
        <v>119</v>
      </c>
      <c r="AM409" s="1">
        <f ca="1" t="shared" si="121"/>
        <v>0.242934399197211</v>
      </c>
      <c r="AN409" s="1">
        <f ca="1" t="shared" si="122"/>
        <v>55.9122697163198</v>
      </c>
      <c r="AO409" s="1">
        <f ca="1" t="shared" si="123"/>
        <v>0.927950029684078</v>
      </c>
      <c r="AP409" s="1">
        <f ca="1" t="shared" si="124"/>
        <v>5.63803607347606</v>
      </c>
      <c r="AQ409" s="1">
        <f ca="1" t="shared" si="125"/>
        <v>67.6564328817128</v>
      </c>
      <c r="AR409" s="1">
        <f ca="1" t="shared" si="126"/>
        <v>0</v>
      </c>
      <c r="AS409" s="1">
        <f ca="1" t="shared" si="127"/>
        <v>0</v>
      </c>
      <c r="AU409" s="1">
        <f t="shared" si="154"/>
        <v>119</v>
      </c>
      <c r="AV409" s="1">
        <f ca="1" t="shared" si="128"/>
        <v>0.418423595588633</v>
      </c>
      <c r="AW409" s="1">
        <f ca="1" t="shared" si="129"/>
        <v>63.7420945175064</v>
      </c>
      <c r="AX409" s="1">
        <f ca="1" t="shared" si="130"/>
        <v>0.425550255410247</v>
      </c>
      <c r="AY409" s="1">
        <f ca="1" t="shared" si="131"/>
        <v>4.54404342326873</v>
      </c>
      <c r="AZ409" s="1">
        <f ca="1" t="shared" si="132"/>
        <v>59.0725645024935</v>
      </c>
      <c r="BA409" s="1">
        <f ca="1" t="shared" si="133"/>
        <v>4.66953001501291</v>
      </c>
      <c r="BB409" s="1">
        <f ca="1" t="shared" si="134"/>
        <v>466.953001501291</v>
      </c>
      <c r="BD409" s="1">
        <f t="shared" si="155"/>
        <v>119</v>
      </c>
      <c r="BE409" s="1">
        <f ca="1" t="shared" si="135"/>
        <v>0.861203913687767</v>
      </c>
      <c r="BF409" s="1">
        <f ca="1" t="shared" si="136"/>
        <v>69.7275385413618</v>
      </c>
      <c r="BG409" s="1">
        <f ca="1" t="shared" si="137"/>
        <v>0.9633386792312</v>
      </c>
      <c r="BH409" s="1">
        <f ca="1" t="shared" si="138"/>
        <v>5.77286407237187</v>
      </c>
      <c r="BI409" s="1">
        <f ca="1" t="shared" si="139"/>
        <v>80.8200970132062</v>
      </c>
      <c r="BJ409" s="1">
        <f ca="1" t="shared" si="140"/>
        <v>0</v>
      </c>
      <c r="BK409" s="1">
        <f ca="1" t="shared" si="141"/>
        <v>0</v>
      </c>
      <c r="BM409" s="1">
        <f t="shared" si="156"/>
        <v>119</v>
      </c>
      <c r="BN409" s="1">
        <f ca="1" t="shared" si="142"/>
        <v>0.0112675508962925</v>
      </c>
      <c r="BO409" s="1">
        <f ca="1" t="shared" si="143"/>
        <v>50.5366350172624</v>
      </c>
      <c r="BP409" s="1">
        <f ca="1" t="shared" si="144"/>
        <v>0.304861559671956</v>
      </c>
      <c r="BQ409" s="1">
        <f ca="1" t="shared" si="145"/>
        <v>4.86330259235058</v>
      </c>
      <c r="BR409" s="1">
        <f ca="1" t="shared" si="146"/>
        <v>72.9495388852587</v>
      </c>
      <c r="BS409" s="1">
        <f ca="1" t="shared" si="147"/>
        <v>0</v>
      </c>
      <c r="BT409" s="1">
        <f ca="1" t="shared" si="148"/>
        <v>0</v>
      </c>
    </row>
    <row r="410" spans="2:72">
      <c r="B410" s="1">
        <f t="shared" si="149"/>
        <v>120</v>
      </c>
      <c r="C410" s="1">
        <f ca="1" t="shared" si="93"/>
        <v>0.06117958949695</v>
      </c>
      <c r="D410" s="1">
        <f ca="1" t="shared" si="94"/>
        <v>50.6104320999189</v>
      </c>
      <c r="E410" s="1">
        <f ca="1" t="shared" si="95"/>
        <v>0.240625661349339</v>
      </c>
      <c r="F410" s="1">
        <f ca="1" t="shared" si="96"/>
        <v>4.27071242978207</v>
      </c>
      <c r="G410" s="1">
        <f ca="1" t="shared" si="97"/>
        <v>34.1656994382565</v>
      </c>
      <c r="H410" s="1">
        <f ca="1" t="shared" si="98"/>
        <v>16.4447326616624</v>
      </c>
      <c r="I410" s="1">
        <f ca="1" t="shared" si="99"/>
        <v>1644.47326616624</v>
      </c>
      <c r="K410" s="1">
        <f t="shared" si="150"/>
        <v>120</v>
      </c>
      <c r="L410" s="1">
        <f ca="1" t="shared" si="100"/>
        <v>0.782519362921587</v>
      </c>
      <c r="M410" s="1">
        <f ca="1" t="shared" si="101"/>
        <v>65.4055349110947</v>
      </c>
      <c r="N410" s="1">
        <f ca="1" t="shared" si="102"/>
        <v>0.319465008703446</v>
      </c>
      <c r="O410" s="1">
        <f ca="1" t="shared" si="103"/>
        <v>4.78243703850006</v>
      </c>
      <c r="P410" s="1">
        <f ca="1" t="shared" si="104"/>
        <v>43.0419333465005</v>
      </c>
      <c r="Q410" s="1">
        <f ca="1" t="shared" si="105"/>
        <v>22.3636015645942</v>
      </c>
      <c r="R410" s="1">
        <f ca="1" t="shared" si="106"/>
        <v>2236.36015645942</v>
      </c>
      <c r="T410" s="1">
        <f t="shared" si="151"/>
        <v>120</v>
      </c>
      <c r="U410" s="1">
        <f ca="1" t="shared" si="107"/>
        <v>0.449567541966318</v>
      </c>
      <c r="V410" s="1">
        <f ca="1" t="shared" si="108"/>
        <v>62.9312594870963</v>
      </c>
      <c r="W410" s="1">
        <f ca="1" t="shared" si="109"/>
        <v>0.218841181200282</v>
      </c>
      <c r="X410" s="1">
        <f ca="1" t="shared" si="110"/>
        <v>4.39140682030166</v>
      </c>
      <c r="Y410" s="1">
        <f ca="1" t="shared" si="111"/>
        <v>43.9140682030166</v>
      </c>
      <c r="Z410" s="1">
        <f ca="1" t="shared" si="112"/>
        <v>19.0171912840797</v>
      </c>
      <c r="AA410" s="1">
        <f ca="1" t="shared" si="113"/>
        <v>1901.71912840797</v>
      </c>
      <c r="AC410" s="1">
        <f t="shared" si="152"/>
        <v>120</v>
      </c>
      <c r="AD410" s="1">
        <f ca="1" t="shared" si="114"/>
        <v>0.397723594160694</v>
      </c>
      <c r="AE410" s="1">
        <f ca="1" t="shared" si="115"/>
        <v>63.0913454443693</v>
      </c>
      <c r="AF410" s="1">
        <f ca="1" t="shared" si="116"/>
        <v>0.529779788589332</v>
      </c>
      <c r="AG410" s="1">
        <f ca="1" t="shared" si="117"/>
        <v>4.71613366175449</v>
      </c>
      <c r="AH410" s="1">
        <f ca="1" t="shared" si="118"/>
        <v>51.8774702792993</v>
      </c>
      <c r="AI410" s="1">
        <f ca="1" t="shared" si="119"/>
        <v>11.21387516507</v>
      </c>
      <c r="AJ410" s="1">
        <f ca="1" t="shared" si="120"/>
        <v>1121.387516507</v>
      </c>
      <c r="AL410" s="1">
        <f t="shared" si="153"/>
        <v>120</v>
      </c>
      <c r="AM410" s="1">
        <f ca="1" t="shared" si="121"/>
        <v>0.0611037756679076</v>
      </c>
      <c r="AN410" s="1">
        <f ca="1" t="shared" si="122"/>
        <v>51.2345108935939</v>
      </c>
      <c r="AO410" s="1">
        <f ca="1" t="shared" si="123"/>
        <v>0.919923819775583</v>
      </c>
      <c r="AP410" s="1">
        <f ca="1" t="shared" si="124"/>
        <v>5.98093581243267</v>
      </c>
      <c r="AQ410" s="1">
        <f ca="1" t="shared" si="125"/>
        <v>71.7712297491921</v>
      </c>
      <c r="AR410" s="1">
        <f ca="1" t="shared" si="126"/>
        <v>0</v>
      </c>
      <c r="AS410" s="1">
        <f ca="1" t="shared" si="127"/>
        <v>0</v>
      </c>
      <c r="AU410" s="1">
        <f t="shared" si="154"/>
        <v>120</v>
      </c>
      <c r="AV410" s="1">
        <f ca="1" t="shared" si="128"/>
        <v>0.447142940149784</v>
      </c>
      <c r="AW410" s="1">
        <f ca="1" t="shared" si="129"/>
        <v>64.746430957518</v>
      </c>
      <c r="AX410" s="1">
        <f ca="1" t="shared" si="130"/>
        <v>0.686996226604641</v>
      </c>
      <c r="AY410" s="1">
        <f ca="1" t="shared" si="131"/>
        <v>4.78395132321847</v>
      </c>
      <c r="AZ410" s="1">
        <f ca="1" t="shared" si="132"/>
        <v>62.1913672018401</v>
      </c>
      <c r="BA410" s="1">
        <f ca="1" t="shared" si="133"/>
        <v>2.55506375567795</v>
      </c>
      <c r="BB410" s="1">
        <f ca="1" t="shared" si="134"/>
        <v>255.506375567795</v>
      </c>
      <c r="BD410" s="1">
        <f t="shared" si="155"/>
        <v>120</v>
      </c>
      <c r="BE410" s="1">
        <f ca="1" t="shared" si="135"/>
        <v>0.51923469635514</v>
      </c>
      <c r="BF410" s="1">
        <f ca="1" t="shared" si="136"/>
        <v>63.7810458154447</v>
      </c>
      <c r="BG410" s="1">
        <f ca="1" t="shared" si="137"/>
        <v>0.923707641512164</v>
      </c>
      <c r="BH410" s="1">
        <f ca="1" t="shared" si="138"/>
        <v>5.8711585768584</v>
      </c>
      <c r="BI410" s="1">
        <f ca="1" t="shared" si="139"/>
        <v>82.1962200760177</v>
      </c>
      <c r="BJ410" s="1">
        <f ca="1" t="shared" si="140"/>
        <v>0</v>
      </c>
      <c r="BK410" s="1">
        <f ca="1" t="shared" si="141"/>
        <v>0</v>
      </c>
      <c r="BM410" s="1">
        <f t="shared" si="156"/>
        <v>120</v>
      </c>
      <c r="BN410" s="1">
        <f ca="1" t="shared" si="142"/>
        <v>0.38419249337829</v>
      </c>
      <c r="BO410" s="1">
        <f ca="1" t="shared" si="143"/>
        <v>61.7622077190887</v>
      </c>
      <c r="BP410" s="1">
        <f ca="1" t="shared" si="144"/>
        <v>0.624913813034467</v>
      </c>
      <c r="BQ410" s="1">
        <f ca="1" t="shared" si="145"/>
        <v>4.59489079453012</v>
      </c>
      <c r="BR410" s="1">
        <f ca="1" t="shared" si="146"/>
        <v>68.9233619179517</v>
      </c>
      <c r="BS410" s="1">
        <f ca="1" t="shared" si="147"/>
        <v>0</v>
      </c>
      <c r="BT410" s="1">
        <f ca="1" t="shared" si="148"/>
        <v>0</v>
      </c>
    </row>
    <row r="411" spans="2:72">
      <c r="B411" s="1">
        <f t="shared" si="149"/>
        <v>121</v>
      </c>
      <c r="C411" s="1">
        <f ca="1" t="shared" si="93"/>
        <v>0.137862399426728</v>
      </c>
      <c r="D411" s="1">
        <f ca="1" t="shared" si="94"/>
        <v>58.1514657564235</v>
      </c>
      <c r="E411" s="1">
        <f ca="1" t="shared" si="95"/>
        <v>0.468107254333718</v>
      </c>
      <c r="F411" s="1">
        <f ca="1" t="shared" si="96"/>
        <v>4.87136696123602</v>
      </c>
      <c r="G411" s="1">
        <f ca="1" t="shared" si="97"/>
        <v>38.9709356898881</v>
      </c>
      <c r="H411" s="1">
        <f ca="1" t="shared" si="98"/>
        <v>19.1805300665354</v>
      </c>
      <c r="I411" s="1">
        <f ca="1" t="shared" si="99"/>
        <v>1918.05300665354</v>
      </c>
      <c r="K411" s="1">
        <f t="shared" si="150"/>
        <v>121</v>
      </c>
      <c r="L411" s="1">
        <f ca="1" t="shared" si="100"/>
        <v>0.65518972980047</v>
      </c>
      <c r="M411" s="1">
        <f ca="1" t="shared" si="101"/>
        <v>66.6857455647324</v>
      </c>
      <c r="N411" s="1">
        <f ca="1" t="shared" si="102"/>
        <v>0.383893618243206</v>
      </c>
      <c r="O411" s="1">
        <f ca="1" t="shared" si="103"/>
        <v>4.77356796048445</v>
      </c>
      <c r="P411" s="1">
        <f ca="1" t="shared" si="104"/>
        <v>42.96211164436</v>
      </c>
      <c r="Q411" s="1">
        <f ca="1" t="shared" si="105"/>
        <v>23.7236339203724</v>
      </c>
      <c r="R411" s="1">
        <f ca="1" t="shared" si="106"/>
        <v>2372.36339203724</v>
      </c>
      <c r="T411" s="1">
        <f t="shared" si="151"/>
        <v>121</v>
      </c>
      <c r="U411" s="1">
        <f ca="1" t="shared" si="107"/>
        <v>0.3524468885371</v>
      </c>
      <c r="V411" s="1">
        <f ca="1" t="shared" si="108"/>
        <v>62.9958069854072</v>
      </c>
      <c r="W411" s="1">
        <f ca="1" t="shared" si="109"/>
        <v>0.154972959116354</v>
      </c>
      <c r="X411" s="1">
        <f ca="1" t="shared" si="110"/>
        <v>4.49495890854677</v>
      </c>
      <c r="Y411" s="1">
        <f ca="1" t="shared" si="111"/>
        <v>44.9495890854677</v>
      </c>
      <c r="Z411" s="1">
        <f ca="1" t="shared" si="112"/>
        <v>18.0462178999395</v>
      </c>
      <c r="AA411" s="1">
        <f ca="1" t="shared" si="113"/>
        <v>1804.62178999395</v>
      </c>
      <c r="AC411" s="1">
        <f t="shared" si="152"/>
        <v>121</v>
      </c>
      <c r="AD411" s="1">
        <f ca="1" t="shared" si="114"/>
        <v>0.371756746201669</v>
      </c>
      <c r="AE411" s="1">
        <f ca="1" t="shared" si="115"/>
        <v>61.9277780615567</v>
      </c>
      <c r="AF411" s="1">
        <f ca="1" t="shared" si="116"/>
        <v>0.199414554847137</v>
      </c>
      <c r="AG411" s="1">
        <f ca="1" t="shared" si="117"/>
        <v>4.17590518818451</v>
      </c>
      <c r="AH411" s="1">
        <f ca="1" t="shared" si="118"/>
        <v>45.9349570700296</v>
      </c>
      <c r="AI411" s="1">
        <f ca="1" t="shared" si="119"/>
        <v>15.9928209915271</v>
      </c>
      <c r="AJ411" s="1">
        <f ca="1" t="shared" si="120"/>
        <v>1599.28209915271</v>
      </c>
      <c r="AL411" s="1">
        <f t="shared" si="153"/>
        <v>121</v>
      </c>
      <c r="AM411" s="1">
        <f ca="1" t="shared" si="121"/>
        <v>0.562310038438266</v>
      </c>
      <c r="AN411" s="1">
        <f ca="1" t="shared" si="122"/>
        <v>65.9421771060942</v>
      </c>
      <c r="AO411" s="1">
        <f ca="1" t="shared" si="123"/>
        <v>0.0648074163217733</v>
      </c>
      <c r="AP411" s="1">
        <f ca="1" t="shared" si="124"/>
        <v>4.15561512545156</v>
      </c>
      <c r="AQ411" s="1">
        <f ca="1" t="shared" si="125"/>
        <v>49.8673815054187</v>
      </c>
      <c r="AR411" s="1">
        <f ca="1" t="shared" si="126"/>
        <v>16.0747956006755</v>
      </c>
      <c r="AS411" s="1">
        <f ca="1" t="shared" si="127"/>
        <v>1607.47956006755</v>
      </c>
      <c r="AU411" s="1">
        <f t="shared" si="154"/>
        <v>121</v>
      </c>
      <c r="AV411" s="1">
        <f ca="1" t="shared" si="128"/>
        <v>0.0356173781193714</v>
      </c>
      <c r="AW411" s="1">
        <f ca="1" t="shared" si="129"/>
        <v>51.2030716710291</v>
      </c>
      <c r="AX411" s="1">
        <f ca="1" t="shared" si="130"/>
        <v>0.762685637206566</v>
      </c>
      <c r="AY411" s="1">
        <f ca="1" t="shared" si="131"/>
        <v>5.08134315449304</v>
      </c>
      <c r="AZ411" s="1">
        <f ca="1" t="shared" si="132"/>
        <v>66.0574610084095</v>
      </c>
      <c r="BA411" s="1">
        <f ca="1" t="shared" si="133"/>
        <v>0</v>
      </c>
      <c r="BB411" s="1">
        <f ca="1" t="shared" si="134"/>
        <v>0</v>
      </c>
      <c r="BD411" s="1">
        <f t="shared" si="155"/>
        <v>121</v>
      </c>
      <c r="BE411" s="1">
        <f ca="1" t="shared" si="135"/>
        <v>0.364914122205865</v>
      </c>
      <c r="BF411" s="1">
        <f ca="1" t="shared" si="136"/>
        <v>62.8797530226487</v>
      </c>
      <c r="BG411" s="1">
        <f ca="1" t="shared" si="137"/>
        <v>0.951254048574349</v>
      </c>
      <c r="BH411" s="1">
        <f ca="1" t="shared" si="138"/>
        <v>5.76727954130325</v>
      </c>
      <c r="BI411" s="1">
        <f ca="1" t="shared" si="139"/>
        <v>80.7419135782455</v>
      </c>
      <c r="BJ411" s="1">
        <f ca="1" t="shared" si="140"/>
        <v>0</v>
      </c>
      <c r="BK411" s="1">
        <f ca="1" t="shared" si="141"/>
        <v>0</v>
      </c>
      <c r="BM411" s="1">
        <f t="shared" si="156"/>
        <v>121</v>
      </c>
      <c r="BN411" s="1">
        <f ca="1" t="shared" si="142"/>
        <v>0.227084501798131</v>
      </c>
      <c r="BO411" s="1">
        <f ca="1" t="shared" si="143"/>
        <v>59.3068091791719</v>
      </c>
      <c r="BP411" s="1">
        <f ca="1" t="shared" si="144"/>
        <v>0.419917314037205</v>
      </c>
      <c r="BQ411" s="1">
        <f ca="1" t="shared" si="145"/>
        <v>4.73018904418257</v>
      </c>
      <c r="BR411" s="1">
        <f ca="1" t="shared" si="146"/>
        <v>70.9528356627385</v>
      </c>
      <c r="BS411" s="1">
        <f ca="1" t="shared" si="147"/>
        <v>0</v>
      </c>
      <c r="BT411" s="1">
        <f ca="1" t="shared" si="148"/>
        <v>0</v>
      </c>
    </row>
    <row r="412" spans="2:72">
      <c r="B412" s="1">
        <f t="shared" si="149"/>
        <v>122</v>
      </c>
      <c r="C412" s="1">
        <f ca="1" t="shared" si="93"/>
        <v>0.494044568982316</v>
      </c>
      <c r="D412" s="1">
        <f ca="1" t="shared" si="94"/>
        <v>64.6616004919003</v>
      </c>
      <c r="E412" s="1">
        <f ca="1" t="shared" si="95"/>
        <v>0.7129486997466</v>
      </c>
      <c r="F412" s="1">
        <f ca="1" t="shared" si="96"/>
        <v>5.22117272936845</v>
      </c>
      <c r="G412" s="1">
        <f ca="1" t="shared" si="97"/>
        <v>41.7693818349476</v>
      </c>
      <c r="H412" s="1">
        <f ca="1" t="shared" si="98"/>
        <v>22.8922186569527</v>
      </c>
      <c r="I412" s="1">
        <f ca="1" t="shared" si="99"/>
        <v>2289.22186569527</v>
      </c>
      <c r="K412" s="1">
        <f t="shared" si="150"/>
        <v>122</v>
      </c>
      <c r="L412" s="1">
        <f ca="1" t="shared" si="100"/>
        <v>0.417820926902184</v>
      </c>
      <c r="M412" s="1">
        <f ca="1" t="shared" si="101"/>
        <v>63.4179231382713</v>
      </c>
      <c r="N412" s="1">
        <f ca="1" t="shared" si="102"/>
        <v>0.919952284838656</v>
      </c>
      <c r="O412" s="1">
        <f ca="1" t="shared" si="103"/>
        <v>5.7939228070376</v>
      </c>
      <c r="P412" s="1">
        <f ca="1" t="shared" si="104"/>
        <v>52.1453052633384</v>
      </c>
      <c r="Q412" s="1">
        <f ca="1" t="shared" si="105"/>
        <v>11.2726178749328</v>
      </c>
      <c r="R412" s="1">
        <f ca="1" t="shared" si="106"/>
        <v>1127.26178749328</v>
      </c>
      <c r="T412" s="1">
        <f t="shared" si="151"/>
        <v>122</v>
      </c>
      <c r="U412" s="1">
        <f ca="1" t="shared" si="107"/>
        <v>0.35178896591206</v>
      </c>
      <c r="V412" s="1">
        <f ca="1" t="shared" si="108"/>
        <v>62.2812943104894</v>
      </c>
      <c r="W412" s="1">
        <f ca="1" t="shared" si="109"/>
        <v>0.177562938695902</v>
      </c>
      <c r="X412" s="1">
        <f ca="1" t="shared" si="110"/>
        <v>4.41837010562447</v>
      </c>
      <c r="Y412" s="1">
        <f ca="1" t="shared" si="111"/>
        <v>44.1837010562447</v>
      </c>
      <c r="Z412" s="1">
        <f ca="1" t="shared" si="112"/>
        <v>18.0975932542447</v>
      </c>
      <c r="AA412" s="1">
        <f ca="1" t="shared" si="113"/>
        <v>1809.75932542447</v>
      </c>
      <c r="AC412" s="1">
        <f t="shared" si="152"/>
        <v>122</v>
      </c>
      <c r="AD412" s="1">
        <f ca="1" t="shared" si="114"/>
        <v>0.360960526361672</v>
      </c>
      <c r="AE412" s="1">
        <f ca="1" t="shared" si="115"/>
        <v>61.7180514053686</v>
      </c>
      <c r="AF412" s="1">
        <f ca="1" t="shared" si="116"/>
        <v>0.879012788472152</v>
      </c>
      <c r="AG412" s="1">
        <f ca="1" t="shared" si="117"/>
        <v>5.24246253310636</v>
      </c>
      <c r="AH412" s="1">
        <f ca="1" t="shared" si="118"/>
        <v>57.6670878641699</v>
      </c>
      <c r="AI412" s="1">
        <f ca="1" t="shared" si="119"/>
        <v>4.05096354119868</v>
      </c>
      <c r="AJ412" s="1">
        <f ca="1" t="shared" si="120"/>
        <v>405.096354119868</v>
      </c>
      <c r="AL412" s="1">
        <f t="shared" si="153"/>
        <v>122</v>
      </c>
      <c r="AM412" s="1">
        <f ca="1" t="shared" si="121"/>
        <v>0.291452127416867</v>
      </c>
      <c r="AN412" s="1">
        <f ca="1" t="shared" si="122"/>
        <v>63.5375414966656</v>
      </c>
      <c r="AO412" s="1">
        <f ca="1" t="shared" si="123"/>
        <v>0.919890695668936</v>
      </c>
      <c r="AP412" s="1">
        <f ca="1" t="shared" si="124"/>
        <v>5.66554854884231</v>
      </c>
      <c r="AQ412" s="1">
        <f ca="1" t="shared" si="125"/>
        <v>67.9865825861077</v>
      </c>
      <c r="AR412" s="1">
        <f ca="1" t="shared" si="126"/>
        <v>0</v>
      </c>
      <c r="AS412" s="1">
        <f ca="1" t="shared" si="127"/>
        <v>0</v>
      </c>
      <c r="AU412" s="1">
        <f t="shared" si="154"/>
        <v>122</v>
      </c>
      <c r="AV412" s="1">
        <f ca="1" t="shared" si="128"/>
        <v>0.898463991123675</v>
      </c>
      <c r="AW412" s="1">
        <f ca="1" t="shared" si="129"/>
        <v>69.6186390905685</v>
      </c>
      <c r="AX412" s="1">
        <f ca="1" t="shared" si="130"/>
        <v>0.790616351889754</v>
      </c>
      <c r="AY412" s="1">
        <f ca="1" t="shared" si="131"/>
        <v>5.38459367390442</v>
      </c>
      <c r="AZ412" s="1">
        <f ca="1" t="shared" si="132"/>
        <v>69.9997177607575</v>
      </c>
      <c r="BA412" s="1">
        <f ca="1" t="shared" si="133"/>
        <v>0</v>
      </c>
      <c r="BB412" s="1">
        <f ca="1" t="shared" si="134"/>
        <v>0</v>
      </c>
      <c r="BD412" s="1">
        <f t="shared" si="155"/>
        <v>122</v>
      </c>
      <c r="BE412" s="1">
        <f ca="1" t="shared" si="135"/>
        <v>0.872640521077507</v>
      </c>
      <c r="BF412" s="1">
        <f ca="1" t="shared" si="136"/>
        <v>65.7546301379122</v>
      </c>
      <c r="BG412" s="1">
        <f ca="1" t="shared" si="137"/>
        <v>0.645381363634163</v>
      </c>
      <c r="BH412" s="1">
        <f ca="1" t="shared" si="138"/>
        <v>4.82090560444699</v>
      </c>
      <c r="BI412" s="1">
        <f ca="1" t="shared" si="139"/>
        <v>67.4926784622579</v>
      </c>
      <c r="BJ412" s="1">
        <f ca="1" t="shared" si="140"/>
        <v>0</v>
      </c>
      <c r="BK412" s="1">
        <f ca="1" t="shared" si="141"/>
        <v>0</v>
      </c>
      <c r="BM412" s="1">
        <f t="shared" si="156"/>
        <v>122</v>
      </c>
      <c r="BN412" s="1">
        <f ca="1" t="shared" si="142"/>
        <v>0.757128422027072</v>
      </c>
      <c r="BO412" s="1">
        <f ca="1" t="shared" si="143"/>
        <v>66.8084506649858</v>
      </c>
      <c r="BP412" s="1">
        <f ca="1" t="shared" si="144"/>
        <v>0.420996891933285</v>
      </c>
      <c r="BQ412" s="1">
        <f ca="1" t="shared" si="145"/>
        <v>4.99152796656011</v>
      </c>
      <c r="BR412" s="1">
        <f ca="1" t="shared" si="146"/>
        <v>74.8729194984017</v>
      </c>
      <c r="BS412" s="1">
        <f ca="1" t="shared" si="147"/>
        <v>0</v>
      </c>
      <c r="BT412" s="1">
        <f ca="1" t="shared" si="148"/>
        <v>0</v>
      </c>
    </row>
    <row r="413" spans="2:72">
      <c r="B413" s="1">
        <f t="shared" si="149"/>
        <v>123</v>
      </c>
      <c r="C413" s="1">
        <f ca="1" t="shared" si="93"/>
        <v>0.405913603758466</v>
      </c>
      <c r="D413" s="1">
        <f ca="1" t="shared" si="94"/>
        <v>62.9289973863035</v>
      </c>
      <c r="E413" s="1">
        <f ca="1" t="shared" si="95"/>
        <v>0.929122325004605</v>
      </c>
      <c r="F413" s="1">
        <f ca="1" t="shared" si="96"/>
        <v>5.73306923012307</v>
      </c>
      <c r="G413" s="1">
        <f ca="1" t="shared" si="97"/>
        <v>45.8645538409846</v>
      </c>
      <c r="H413" s="1">
        <f ca="1" t="shared" si="98"/>
        <v>17.0644435453189</v>
      </c>
      <c r="I413" s="1">
        <f ca="1" t="shared" si="99"/>
        <v>1706.44435453189</v>
      </c>
      <c r="K413" s="1">
        <f t="shared" si="150"/>
        <v>123</v>
      </c>
      <c r="L413" s="1">
        <f ca="1" t="shared" si="100"/>
        <v>0.319770933219005</v>
      </c>
      <c r="M413" s="1">
        <f ca="1" t="shared" si="101"/>
        <v>61.5678436311913</v>
      </c>
      <c r="N413" s="1">
        <f ca="1" t="shared" si="102"/>
        <v>0.843038964804508</v>
      </c>
      <c r="O413" s="1">
        <f ca="1" t="shared" si="103"/>
        <v>5.32180537369741</v>
      </c>
      <c r="P413" s="1">
        <f ca="1" t="shared" si="104"/>
        <v>47.8962483632767</v>
      </c>
      <c r="Q413" s="1">
        <f ca="1" t="shared" si="105"/>
        <v>13.6715952679146</v>
      </c>
      <c r="R413" s="1">
        <f ca="1" t="shared" si="106"/>
        <v>1367.15952679146</v>
      </c>
      <c r="T413" s="1">
        <f t="shared" si="151"/>
        <v>123</v>
      </c>
      <c r="U413" s="1">
        <f ca="1" t="shared" si="107"/>
        <v>0.787292441090447</v>
      </c>
      <c r="V413" s="1">
        <f ca="1" t="shared" si="108"/>
        <v>67.6540187331762</v>
      </c>
      <c r="W413" s="1">
        <f ca="1" t="shared" si="109"/>
        <v>0.911965786877929</v>
      </c>
      <c r="X413" s="1">
        <f ca="1" t="shared" si="110"/>
        <v>5.6046265142487</v>
      </c>
      <c r="Y413" s="1">
        <f ca="1" t="shared" si="111"/>
        <v>56.046265142487</v>
      </c>
      <c r="Z413" s="1">
        <f ca="1" t="shared" si="112"/>
        <v>11.6077535906892</v>
      </c>
      <c r="AA413" s="1">
        <f ca="1" t="shared" si="113"/>
        <v>1160.77535906892</v>
      </c>
      <c r="AC413" s="1">
        <f t="shared" si="152"/>
        <v>123</v>
      </c>
      <c r="AD413" s="1">
        <f ca="1" t="shared" si="114"/>
        <v>0.242900818734187</v>
      </c>
      <c r="AE413" s="1">
        <f ca="1" t="shared" si="115"/>
        <v>55.6369609486871</v>
      </c>
      <c r="AF413" s="1">
        <f ca="1" t="shared" si="116"/>
        <v>0.461579611070961</v>
      </c>
      <c r="AG413" s="1">
        <f ca="1" t="shared" si="117"/>
        <v>4.50769256606719</v>
      </c>
      <c r="AH413" s="1">
        <f ca="1" t="shared" si="118"/>
        <v>49.5846182267391</v>
      </c>
      <c r="AI413" s="1">
        <f ca="1" t="shared" si="119"/>
        <v>6.05234272194799</v>
      </c>
      <c r="AJ413" s="1">
        <f ca="1" t="shared" si="120"/>
        <v>605.234272194799</v>
      </c>
      <c r="AL413" s="1">
        <f t="shared" si="153"/>
        <v>123</v>
      </c>
      <c r="AM413" s="1">
        <f ca="1" t="shared" si="121"/>
        <v>0.725550927181073</v>
      </c>
      <c r="AN413" s="1">
        <f ca="1" t="shared" si="122"/>
        <v>65.3239594184011</v>
      </c>
      <c r="AO413" s="1">
        <f ca="1" t="shared" si="123"/>
        <v>0.29586495413468</v>
      </c>
      <c r="AP413" s="1">
        <f ca="1" t="shared" si="124"/>
        <v>4.42755056723759</v>
      </c>
      <c r="AQ413" s="1">
        <f ca="1" t="shared" si="125"/>
        <v>53.1306068068511</v>
      </c>
      <c r="AR413" s="1">
        <f ca="1" t="shared" si="126"/>
        <v>12.19335261155</v>
      </c>
      <c r="AS413" s="1">
        <f ca="1" t="shared" si="127"/>
        <v>1219.335261155</v>
      </c>
      <c r="AU413" s="1">
        <f t="shared" si="154"/>
        <v>123</v>
      </c>
      <c r="AV413" s="1">
        <f ca="1" t="shared" si="128"/>
        <v>0.565102428402828</v>
      </c>
      <c r="AW413" s="1">
        <f ca="1" t="shared" si="129"/>
        <v>67.1826342997249</v>
      </c>
      <c r="AX413" s="1">
        <f ca="1" t="shared" si="130"/>
        <v>0.453309735090337</v>
      </c>
      <c r="AY413" s="1">
        <f ca="1" t="shared" si="131"/>
        <v>4.78493173895209</v>
      </c>
      <c r="AZ413" s="1">
        <f ca="1" t="shared" si="132"/>
        <v>62.2041126063772</v>
      </c>
      <c r="BA413" s="1">
        <f ca="1" t="shared" si="133"/>
        <v>4.97852169334769</v>
      </c>
      <c r="BB413" s="1">
        <f ca="1" t="shared" si="134"/>
        <v>497.852169334769</v>
      </c>
      <c r="BD413" s="1">
        <f t="shared" si="155"/>
        <v>123</v>
      </c>
      <c r="BE413" s="1">
        <f ca="1" t="shared" si="135"/>
        <v>0.104597443725015</v>
      </c>
      <c r="BF413" s="1">
        <f ca="1" t="shared" si="136"/>
        <v>55.9429043123942</v>
      </c>
      <c r="BG413" s="1">
        <f ca="1" t="shared" si="137"/>
        <v>0.587547950849886</v>
      </c>
      <c r="BH413" s="1">
        <f ca="1" t="shared" si="138"/>
        <v>4.96472149981577</v>
      </c>
      <c r="BI413" s="1">
        <f ca="1" t="shared" si="139"/>
        <v>69.5061009974208</v>
      </c>
      <c r="BJ413" s="1">
        <f ca="1" t="shared" si="140"/>
        <v>0</v>
      </c>
      <c r="BK413" s="1">
        <f ca="1" t="shared" si="141"/>
        <v>0</v>
      </c>
      <c r="BM413" s="1">
        <f t="shared" si="156"/>
        <v>123</v>
      </c>
      <c r="BN413" s="1">
        <f ca="1" t="shared" si="142"/>
        <v>0.794041354886356</v>
      </c>
      <c r="BO413" s="1">
        <f ca="1" t="shared" si="143"/>
        <v>68.5479961834173</v>
      </c>
      <c r="BP413" s="1">
        <f ca="1" t="shared" si="144"/>
        <v>0.085951428449587</v>
      </c>
      <c r="BQ413" s="1">
        <f ca="1" t="shared" si="145"/>
        <v>4.43168539184652</v>
      </c>
      <c r="BR413" s="1">
        <f ca="1" t="shared" si="146"/>
        <v>66.4752808776978</v>
      </c>
      <c r="BS413" s="1">
        <f ca="1" t="shared" si="147"/>
        <v>2.07271530571946</v>
      </c>
      <c r="BT413" s="1">
        <f ca="1" t="shared" si="148"/>
        <v>207.271530571946</v>
      </c>
    </row>
    <row r="414" spans="2:72">
      <c r="B414" s="1">
        <f t="shared" si="149"/>
        <v>124</v>
      </c>
      <c r="C414" s="1">
        <f ca="1" t="shared" si="93"/>
        <v>0.113518856171438</v>
      </c>
      <c r="D414" s="1">
        <f ca="1" t="shared" si="94"/>
        <v>56.8921188744065</v>
      </c>
      <c r="E414" s="1">
        <f ca="1" t="shared" si="95"/>
        <v>0.949168807035939</v>
      </c>
      <c r="F414" s="1">
        <f ca="1" t="shared" si="96"/>
        <v>5.75208622247476</v>
      </c>
      <c r="G414" s="1">
        <f ca="1" t="shared" si="97"/>
        <v>46.0166897797981</v>
      </c>
      <c r="H414" s="1">
        <f ca="1" t="shared" si="98"/>
        <v>10.8754290946085</v>
      </c>
      <c r="I414" s="1">
        <f ca="1" t="shared" si="99"/>
        <v>1087.54290946085</v>
      </c>
      <c r="K414" s="1">
        <f t="shared" si="150"/>
        <v>124</v>
      </c>
      <c r="L414" s="1">
        <f ca="1" t="shared" si="100"/>
        <v>0.374509952241039</v>
      </c>
      <c r="M414" s="1">
        <f ca="1" t="shared" si="101"/>
        <v>60.830391919593</v>
      </c>
      <c r="N414" s="1">
        <f ca="1" t="shared" si="102"/>
        <v>0.910713418398588</v>
      </c>
      <c r="O414" s="1">
        <f ca="1" t="shared" si="103"/>
        <v>5.92364385618116</v>
      </c>
      <c r="P414" s="1">
        <f ca="1" t="shared" si="104"/>
        <v>53.3127947056304</v>
      </c>
      <c r="Q414" s="1">
        <f ca="1" t="shared" si="105"/>
        <v>7.51759721396255</v>
      </c>
      <c r="R414" s="1">
        <f ca="1" t="shared" si="106"/>
        <v>751.759721396255</v>
      </c>
      <c r="T414" s="1">
        <f t="shared" si="151"/>
        <v>124</v>
      </c>
      <c r="U414" s="1">
        <f ca="1" t="shared" si="107"/>
        <v>0.0564051117307036</v>
      </c>
      <c r="V414" s="1">
        <f ca="1" t="shared" si="108"/>
        <v>54.0134424636624</v>
      </c>
      <c r="W414" s="1">
        <f ca="1" t="shared" si="109"/>
        <v>0.776881497793318</v>
      </c>
      <c r="X414" s="1">
        <f ca="1" t="shared" si="110"/>
        <v>5.03277985653715</v>
      </c>
      <c r="Y414" s="1">
        <f ca="1" t="shared" si="111"/>
        <v>50.3277985653715</v>
      </c>
      <c r="Z414" s="1">
        <f ca="1" t="shared" si="112"/>
        <v>3.68564389829095</v>
      </c>
      <c r="AA414" s="1">
        <f ca="1" t="shared" si="113"/>
        <v>368.564389829095</v>
      </c>
      <c r="AC414" s="1">
        <f t="shared" si="152"/>
        <v>124</v>
      </c>
      <c r="AD414" s="1">
        <f ca="1" t="shared" si="114"/>
        <v>0.905921217090732</v>
      </c>
      <c r="AE414" s="1">
        <f ca="1" t="shared" si="115"/>
        <v>78.9064554689719</v>
      </c>
      <c r="AF414" s="1">
        <f ca="1" t="shared" si="116"/>
        <v>0.4796797985407</v>
      </c>
      <c r="AG414" s="1">
        <f ca="1" t="shared" si="117"/>
        <v>4.60345131419658</v>
      </c>
      <c r="AH414" s="1">
        <f ca="1" t="shared" si="118"/>
        <v>50.6379644561624</v>
      </c>
      <c r="AI414" s="1">
        <f ca="1" t="shared" si="119"/>
        <v>28.2684910128094</v>
      </c>
      <c r="AJ414" s="1">
        <f ca="1" t="shared" si="120"/>
        <v>2826.84910128094</v>
      </c>
      <c r="AL414" s="1">
        <f t="shared" si="153"/>
        <v>124</v>
      </c>
      <c r="AM414" s="1">
        <f ca="1" t="shared" si="121"/>
        <v>0.380711226228699</v>
      </c>
      <c r="AN414" s="1">
        <f ca="1" t="shared" si="122"/>
        <v>63.9114346189317</v>
      </c>
      <c r="AO414" s="1">
        <f ca="1" t="shared" si="123"/>
        <v>0.738289478384777</v>
      </c>
      <c r="AP414" s="1">
        <f ca="1" t="shared" si="124"/>
        <v>5.16226952233986</v>
      </c>
      <c r="AQ414" s="1">
        <f ca="1" t="shared" si="125"/>
        <v>61.9472342680784</v>
      </c>
      <c r="AR414" s="1">
        <f ca="1" t="shared" si="126"/>
        <v>1.9642003508533</v>
      </c>
      <c r="AS414" s="1">
        <f ca="1" t="shared" si="127"/>
        <v>196.42003508533</v>
      </c>
      <c r="AU414" s="1">
        <f t="shared" si="154"/>
        <v>124</v>
      </c>
      <c r="AV414" s="1">
        <f ca="1" t="shared" si="128"/>
        <v>0.93380700490641</v>
      </c>
      <c r="AW414" s="1">
        <f ca="1" t="shared" si="129"/>
        <v>79.5993701559698</v>
      </c>
      <c r="AX414" s="1">
        <f ca="1" t="shared" si="130"/>
        <v>0.534348631688137</v>
      </c>
      <c r="AY414" s="1">
        <f ca="1" t="shared" si="131"/>
        <v>4.88020174879825</v>
      </c>
      <c r="AZ414" s="1">
        <f ca="1" t="shared" si="132"/>
        <v>63.4426227343772</v>
      </c>
      <c r="BA414" s="1">
        <f ca="1" t="shared" si="133"/>
        <v>16.1567474215926</v>
      </c>
      <c r="BB414" s="1">
        <f ca="1" t="shared" si="134"/>
        <v>1615.67474215926</v>
      </c>
      <c r="BD414" s="1">
        <f t="shared" si="155"/>
        <v>124</v>
      </c>
      <c r="BE414" s="1">
        <f ca="1" t="shared" si="135"/>
        <v>0.913215733503056</v>
      </c>
      <c r="BF414" s="1">
        <f ca="1" t="shared" si="136"/>
        <v>77.9645853402124</v>
      </c>
      <c r="BG414" s="1">
        <f ca="1" t="shared" si="137"/>
        <v>0.282314864838584</v>
      </c>
      <c r="BH414" s="1">
        <f ca="1" t="shared" si="138"/>
        <v>4.22379070020599</v>
      </c>
      <c r="BI414" s="1">
        <f ca="1" t="shared" si="139"/>
        <v>59.1330698028838</v>
      </c>
      <c r="BJ414" s="1">
        <f ca="1" t="shared" si="140"/>
        <v>18.8315155373286</v>
      </c>
      <c r="BK414" s="1">
        <f ca="1" t="shared" si="141"/>
        <v>1883.15155373286</v>
      </c>
      <c r="BM414" s="1">
        <f t="shared" si="156"/>
        <v>124</v>
      </c>
      <c r="BN414" s="1">
        <f ca="1" t="shared" si="142"/>
        <v>0.512791821026795</v>
      </c>
      <c r="BO414" s="1">
        <f ca="1" t="shared" si="143"/>
        <v>62.7421615098417</v>
      </c>
      <c r="BP414" s="1">
        <f ca="1" t="shared" si="144"/>
        <v>0.148453469213169</v>
      </c>
      <c r="BQ414" s="1">
        <f ca="1" t="shared" si="145"/>
        <v>4.15347080784582</v>
      </c>
      <c r="BR414" s="1">
        <f ca="1" t="shared" si="146"/>
        <v>62.3020621176873</v>
      </c>
      <c r="BS414" s="1">
        <f ca="1" t="shared" si="147"/>
        <v>0.440099392154451</v>
      </c>
      <c r="BT414" s="1">
        <f ca="1" t="shared" si="148"/>
        <v>44.0099392154451</v>
      </c>
    </row>
    <row r="415" spans="2:72">
      <c r="B415" s="1">
        <f t="shared" si="149"/>
        <v>125</v>
      </c>
      <c r="C415" s="1">
        <f ca="1" t="shared" si="93"/>
        <v>0.0139486251886971</v>
      </c>
      <c r="D415" s="1">
        <f ca="1" t="shared" si="94"/>
        <v>54.0477248751898</v>
      </c>
      <c r="E415" s="1">
        <f ca="1" t="shared" si="95"/>
        <v>0.655970074221834</v>
      </c>
      <c r="F415" s="1">
        <f ca="1" t="shared" si="96"/>
        <v>4.51706802245445</v>
      </c>
      <c r="G415" s="1">
        <f ca="1" t="shared" si="97"/>
        <v>36.1365441796356</v>
      </c>
      <c r="H415" s="1">
        <f ca="1" t="shared" si="98"/>
        <v>17.9111806955542</v>
      </c>
      <c r="I415" s="1">
        <f ca="1" t="shared" si="99"/>
        <v>1791.11806955542</v>
      </c>
      <c r="K415" s="1">
        <f t="shared" si="150"/>
        <v>125</v>
      </c>
      <c r="L415" s="1">
        <f ca="1" t="shared" si="100"/>
        <v>0.927124642587463</v>
      </c>
      <c r="M415" s="1">
        <f ca="1" t="shared" si="101"/>
        <v>76.1132064977966</v>
      </c>
      <c r="N415" s="1">
        <f ca="1" t="shared" si="102"/>
        <v>0.916736704291011</v>
      </c>
      <c r="O415" s="1">
        <f ca="1" t="shared" si="103"/>
        <v>5.89758941567997</v>
      </c>
      <c r="P415" s="1">
        <f ca="1" t="shared" si="104"/>
        <v>53.0783047411197</v>
      </c>
      <c r="Q415" s="1">
        <f ca="1" t="shared" si="105"/>
        <v>23.0349017566769</v>
      </c>
      <c r="R415" s="1">
        <f ca="1" t="shared" si="106"/>
        <v>2303.49017566769</v>
      </c>
      <c r="T415" s="1">
        <f t="shared" si="151"/>
        <v>125</v>
      </c>
      <c r="U415" s="1">
        <f ca="1" t="shared" si="107"/>
        <v>0.881545287283301</v>
      </c>
      <c r="V415" s="1">
        <f ca="1" t="shared" si="108"/>
        <v>67.8423766491488</v>
      </c>
      <c r="W415" s="1">
        <f ca="1" t="shared" si="109"/>
        <v>0.650485330919697</v>
      </c>
      <c r="X415" s="1">
        <f ca="1" t="shared" si="110"/>
        <v>4.99341975711653</v>
      </c>
      <c r="Y415" s="1">
        <f ca="1" t="shared" si="111"/>
        <v>49.9341975711653</v>
      </c>
      <c r="Z415" s="1">
        <f ca="1" t="shared" si="112"/>
        <v>17.9081790779835</v>
      </c>
      <c r="AA415" s="1">
        <f ca="1" t="shared" si="113"/>
        <v>1790.81790779835</v>
      </c>
      <c r="AC415" s="1">
        <f t="shared" si="152"/>
        <v>125</v>
      </c>
      <c r="AD415" s="1">
        <f ca="1" t="shared" si="114"/>
        <v>0.35709470423348</v>
      </c>
      <c r="AE415" s="1">
        <f ca="1" t="shared" si="115"/>
        <v>62.9376336137985</v>
      </c>
      <c r="AF415" s="1">
        <f ca="1" t="shared" si="116"/>
        <v>0.743089610571484</v>
      </c>
      <c r="AG415" s="1">
        <f ca="1" t="shared" si="117"/>
        <v>5.4192966670421</v>
      </c>
      <c r="AH415" s="1">
        <f ca="1" t="shared" si="118"/>
        <v>59.6122633374631</v>
      </c>
      <c r="AI415" s="1">
        <f ca="1" t="shared" si="119"/>
        <v>3.32537027633535</v>
      </c>
      <c r="AJ415" s="1">
        <f ca="1" t="shared" si="120"/>
        <v>332.537027633535</v>
      </c>
      <c r="AL415" s="1">
        <f t="shared" si="153"/>
        <v>125</v>
      </c>
      <c r="AM415" s="1">
        <f ca="1" t="shared" si="121"/>
        <v>0.196235510114596</v>
      </c>
      <c r="AN415" s="1">
        <f ca="1" t="shared" si="122"/>
        <v>55.5466364729885</v>
      </c>
      <c r="AO415" s="1">
        <f ca="1" t="shared" si="123"/>
        <v>0.996571736112784</v>
      </c>
      <c r="AP415" s="1">
        <f ca="1" t="shared" si="124"/>
        <v>5.95997390430028</v>
      </c>
      <c r="AQ415" s="1">
        <f ca="1" t="shared" si="125"/>
        <v>71.5196868516034</v>
      </c>
      <c r="AR415" s="1">
        <f ca="1" t="shared" si="126"/>
        <v>0</v>
      </c>
      <c r="AS415" s="1">
        <f ca="1" t="shared" si="127"/>
        <v>0</v>
      </c>
      <c r="AU415" s="1">
        <f t="shared" si="154"/>
        <v>125</v>
      </c>
      <c r="AV415" s="1">
        <f ca="1" t="shared" si="128"/>
        <v>0.0725631477611859</v>
      </c>
      <c r="AW415" s="1">
        <f ca="1" t="shared" si="129"/>
        <v>50.8352622733779</v>
      </c>
      <c r="AX415" s="1">
        <f ca="1" t="shared" si="130"/>
        <v>0.950599623398226</v>
      </c>
      <c r="AY415" s="1">
        <f ca="1" t="shared" si="131"/>
        <v>5.56523044132599</v>
      </c>
      <c r="AZ415" s="1">
        <f ca="1" t="shared" si="132"/>
        <v>72.3479957372379</v>
      </c>
      <c r="BA415" s="1">
        <f ca="1" t="shared" si="133"/>
        <v>0</v>
      </c>
      <c r="BB415" s="1">
        <f ca="1" t="shared" si="134"/>
        <v>0</v>
      </c>
      <c r="BD415" s="1">
        <f t="shared" si="155"/>
        <v>125</v>
      </c>
      <c r="BE415" s="1">
        <f ca="1" t="shared" si="135"/>
        <v>0.903936164981465</v>
      </c>
      <c r="BF415" s="1">
        <f ca="1" t="shared" si="136"/>
        <v>79.3689932497293</v>
      </c>
      <c r="BG415" s="1">
        <f ca="1" t="shared" si="137"/>
        <v>0.026063040266235</v>
      </c>
      <c r="BH415" s="1">
        <f ca="1" t="shared" si="138"/>
        <v>4.25371685615178</v>
      </c>
      <c r="BI415" s="1">
        <f ca="1" t="shared" si="139"/>
        <v>59.5520359861249</v>
      </c>
      <c r="BJ415" s="1">
        <f ca="1" t="shared" si="140"/>
        <v>19.8169572636044</v>
      </c>
      <c r="BK415" s="1">
        <f ca="1" t="shared" si="141"/>
        <v>1981.69572636044</v>
      </c>
      <c r="BM415" s="1">
        <f t="shared" si="156"/>
        <v>125</v>
      </c>
      <c r="BN415" s="1">
        <f ca="1" t="shared" si="142"/>
        <v>0.814420335011873</v>
      </c>
      <c r="BO415" s="1">
        <f ca="1" t="shared" si="143"/>
        <v>69.1084351594765</v>
      </c>
      <c r="BP415" s="1">
        <f ca="1" t="shared" si="144"/>
        <v>0.364895955711684</v>
      </c>
      <c r="BQ415" s="1">
        <f ca="1" t="shared" si="145"/>
        <v>4.99203225609118</v>
      </c>
      <c r="BR415" s="1">
        <f ca="1" t="shared" si="146"/>
        <v>74.8804838413676</v>
      </c>
      <c r="BS415" s="1">
        <f ca="1" t="shared" si="147"/>
        <v>0</v>
      </c>
      <c r="BT415" s="1">
        <f ca="1" t="shared" si="148"/>
        <v>0</v>
      </c>
    </row>
    <row r="416" spans="2:72">
      <c r="B416" s="1">
        <f t="shared" si="149"/>
        <v>126</v>
      </c>
      <c r="C416" s="1">
        <f ca="1" t="shared" si="93"/>
        <v>0.649569075015162</v>
      </c>
      <c r="D416" s="1">
        <f ca="1" t="shared" si="94"/>
        <v>66.81010671018</v>
      </c>
      <c r="E416" s="1">
        <f ca="1" t="shared" si="95"/>
        <v>0.730312334382316</v>
      </c>
      <c r="F416" s="1">
        <f ca="1" t="shared" si="96"/>
        <v>5.13760958358943</v>
      </c>
      <c r="G416" s="1">
        <f ca="1" t="shared" si="97"/>
        <v>41.1008766687155</v>
      </c>
      <c r="H416" s="1">
        <f ca="1" t="shared" si="98"/>
        <v>25.7092300414645</v>
      </c>
      <c r="I416" s="1">
        <f ca="1" t="shared" si="99"/>
        <v>2570.92300414645</v>
      </c>
      <c r="K416" s="1">
        <f t="shared" si="150"/>
        <v>126</v>
      </c>
      <c r="L416" s="1">
        <f ca="1" t="shared" si="100"/>
        <v>0.504803930017318</v>
      </c>
      <c r="M416" s="1">
        <f ca="1" t="shared" si="101"/>
        <v>62.2758455131082</v>
      </c>
      <c r="N416" s="1">
        <f ca="1" t="shared" si="102"/>
        <v>0.937921335936375</v>
      </c>
      <c r="O416" s="1">
        <f ca="1" t="shared" si="103"/>
        <v>5.95754641432015</v>
      </c>
      <c r="P416" s="1">
        <f ca="1" t="shared" si="104"/>
        <v>53.6179177288814</v>
      </c>
      <c r="Q416" s="1">
        <f ca="1" t="shared" si="105"/>
        <v>8.65792778422685</v>
      </c>
      <c r="R416" s="1">
        <f ca="1" t="shared" si="106"/>
        <v>865.792778422685</v>
      </c>
      <c r="T416" s="1">
        <f t="shared" si="151"/>
        <v>126</v>
      </c>
      <c r="U416" s="1">
        <f ca="1" t="shared" si="107"/>
        <v>0.997617476589353</v>
      </c>
      <c r="V416" s="1">
        <f ca="1" t="shared" si="108"/>
        <v>84.0780280733382</v>
      </c>
      <c r="W416" s="1">
        <f ca="1" t="shared" si="109"/>
        <v>0.33511844778117</v>
      </c>
      <c r="X416" s="1">
        <f ca="1" t="shared" si="110"/>
        <v>4.79154410286019</v>
      </c>
      <c r="Y416" s="1">
        <f ca="1" t="shared" si="111"/>
        <v>47.9154410286019</v>
      </c>
      <c r="Z416" s="1">
        <f ca="1" t="shared" si="112"/>
        <v>36.1625870447363</v>
      </c>
      <c r="AA416" s="1">
        <f ca="1" t="shared" si="113"/>
        <v>3616.25870447363</v>
      </c>
      <c r="AC416" s="1">
        <f t="shared" si="152"/>
        <v>126</v>
      </c>
      <c r="AD416" s="1">
        <f ca="1" t="shared" si="114"/>
        <v>0.155049415194928</v>
      </c>
      <c r="AE416" s="1">
        <f ca="1" t="shared" si="115"/>
        <v>56.0372562334005</v>
      </c>
      <c r="AF416" s="1">
        <f ca="1" t="shared" si="116"/>
        <v>0.670863523549822</v>
      </c>
      <c r="AG416" s="1">
        <f ca="1" t="shared" si="117"/>
        <v>4.55400491715364</v>
      </c>
      <c r="AH416" s="1">
        <f ca="1" t="shared" si="118"/>
        <v>50.0940540886901</v>
      </c>
      <c r="AI416" s="1">
        <f ca="1" t="shared" si="119"/>
        <v>5.94320214471045</v>
      </c>
      <c r="AJ416" s="1">
        <f ca="1" t="shared" si="120"/>
        <v>594.320214471045</v>
      </c>
      <c r="AL416" s="1">
        <f t="shared" si="153"/>
        <v>126</v>
      </c>
      <c r="AM416" s="1">
        <f ca="1" t="shared" si="121"/>
        <v>0.76268516695415</v>
      </c>
      <c r="AN416" s="1">
        <f ca="1" t="shared" si="122"/>
        <v>67.2526118310102</v>
      </c>
      <c r="AO416" s="1">
        <f ca="1" t="shared" si="123"/>
        <v>0.314598320569167</v>
      </c>
      <c r="AP416" s="1">
        <f ca="1" t="shared" si="124"/>
        <v>4.92061766047841</v>
      </c>
      <c r="AQ416" s="1">
        <f ca="1" t="shared" si="125"/>
        <v>59.0474119257409</v>
      </c>
      <c r="AR416" s="1">
        <f ca="1" t="shared" si="126"/>
        <v>8.20519990526928</v>
      </c>
      <c r="AS416" s="1">
        <f ca="1" t="shared" si="127"/>
        <v>820.519990526928</v>
      </c>
      <c r="AU416" s="1">
        <f t="shared" si="154"/>
        <v>126</v>
      </c>
      <c r="AV416" s="1">
        <f ca="1" t="shared" si="128"/>
        <v>0.689372942616054</v>
      </c>
      <c r="AW416" s="1">
        <f ca="1" t="shared" si="129"/>
        <v>69.7459100308892</v>
      </c>
      <c r="AX416" s="1">
        <f ca="1" t="shared" si="130"/>
        <v>0.0762639237948068</v>
      </c>
      <c r="AY416" s="1">
        <f ca="1" t="shared" si="131"/>
        <v>4.39530528975257</v>
      </c>
      <c r="AZ416" s="1">
        <f ca="1" t="shared" si="132"/>
        <v>57.1389687667834</v>
      </c>
      <c r="BA416" s="1">
        <f ca="1" t="shared" si="133"/>
        <v>12.6069412641058</v>
      </c>
      <c r="BB416" s="1">
        <f ca="1" t="shared" si="134"/>
        <v>1260.69412641058</v>
      </c>
      <c r="BD416" s="1">
        <f t="shared" si="155"/>
        <v>126</v>
      </c>
      <c r="BE416" s="1">
        <f ca="1" t="shared" si="135"/>
        <v>0.0190938100868381</v>
      </c>
      <c r="BF416" s="1">
        <f ca="1" t="shared" si="136"/>
        <v>50.1612099789083</v>
      </c>
      <c r="BG416" s="1">
        <f ca="1" t="shared" si="137"/>
        <v>0.97094571906451</v>
      </c>
      <c r="BH416" s="1">
        <f ca="1" t="shared" si="138"/>
        <v>5.77626368888268</v>
      </c>
      <c r="BI416" s="1">
        <f ca="1" t="shared" si="139"/>
        <v>80.8676916443576</v>
      </c>
      <c r="BJ416" s="1">
        <f ca="1" t="shared" si="140"/>
        <v>0</v>
      </c>
      <c r="BK416" s="1">
        <f ca="1" t="shared" si="141"/>
        <v>0</v>
      </c>
      <c r="BM416" s="1">
        <f t="shared" si="156"/>
        <v>126</v>
      </c>
      <c r="BN416" s="1">
        <f ca="1" t="shared" si="142"/>
        <v>0.392986824721563</v>
      </c>
      <c r="BO416" s="1">
        <f ca="1" t="shared" si="143"/>
        <v>63.8332672691223</v>
      </c>
      <c r="BP416" s="1">
        <f ca="1" t="shared" si="144"/>
        <v>0.217831372909848</v>
      </c>
      <c r="BQ416" s="1">
        <f ca="1" t="shared" si="145"/>
        <v>4.41868720225856</v>
      </c>
      <c r="BR416" s="1">
        <f ca="1" t="shared" si="146"/>
        <v>66.2803080338784</v>
      </c>
      <c r="BS416" s="1">
        <f ca="1" t="shared" si="147"/>
        <v>0</v>
      </c>
      <c r="BT416" s="1">
        <f ca="1" t="shared" si="148"/>
        <v>0</v>
      </c>
    </row>
    <row r="417" spans="2:72">
      <c r="B417" s="1">
        <f t="shared" si="149"/>
        <v>127</v>
      </c>
      <c r="C417" s="1">
        <f ca="1" t="shared" si="93"/>
        <v>0.785515371409161</v>
      </c>
      <c r="D417" s="1">
        <f ca="1" t="shared" si="94"/>
        <v>69.2429367349578</v>
      </c>
      <c r="E417" s="1">
        <f ca="1" t="shared" si="95"/>
        <v>0.988271380288144</v>
      </c>
      <c r="F417" s="1">
        <f ca="1" t="shared" si="96"/>
        <v>5.92810827078724</v>
      </c>
      <c r="G417" s="1">
        <f ca="1" t="shared" si="97"/>
        <v>47.4248661662979</v>
      </c>
      <c r="H417" s="1">
        <f ca="1" t="shared" si="98"/>
        <v>21.8180705686599</v>
      </c>
      <c r="I417" s="1">
        <f ca="1" t="shared" si="99"/>
        <v>2181.80705686599</v>
      </c>
      <c r="K417" s="1">
        <f t="shared" si="150"/>
        <v>127</v>
      </c>
      <c r="L417" s="1">
        <f ca="1" t="shared" si="100"/>
        <v>0.621053451549208</v>
      </c>
      <c r="M417" s="1">
        <f ca="1" t="shared" si="101"/>
        <v>67.701502855631</v>
      </c>
      <c r="N417" s="1">
        <f ca="1" t="shared" si="102"/>
        <v>0.320921443714155</v>
      </c>
      <c r="O417" s="1">
        <f ca="1" t="shared" si="103"/>
        <v>4.73797552621672</v>
      </c>
      <c r="P417" s="1">
        <f ca="1" t="shared" si="104"/>
        <v>42.6417797359505</v>
      </c>
      <c r="Q417" s="1">
        <f ca="1" t="shared" si="105"/>
        <v>25.0597231196805</v>
      </c>
      <c r="R417" s="1">
        <f ca="1" t="shared" si="106"/>
        <v>2505.97231196805</v>
      </c>
      <c r="T417" s="1">
        <f t="shared" si="151"/>
        <v>127</v>
      </c>
      <c r="U417" s="1">
        <f ca="1" t="shared" si="107"/>
        <v>0.303235676956624</v>
      </c>
      <c r="V417" s="1">
        <f ca="1" t="shared" si="108"/>
        <v>64.8938277197538</v>
      </c>
      <c r="W417" s="1">
        <f ca="1" t="shared" si="109"/>
        <v>0.426236930720481</v>
      </c>
      <c r="X417" s="1">
        <f ca="1" t="shared" si="110"/>
        <v>4.85322310232422</v>
      </c>
      <c r="Y417" s="1">
        <f ca="1" t="shared" si="111"/>
        <v>48.5322310232422</v>
      </c>
      <c r="Z417" s="1">
        <f ca="1" t="shared" si="112"/>
        <v>16.3615966965116</v>
      </c>
      <c r="AA417" s="1">
        <f ca="1" t="shared" si="113"/>
        <v>1636.15966965116</v>
      </c>
      <c r="AC417" s="1">
        <f t="shared" si="152"/>
        <v>127</v>
      </c>
      <c r="AD417" s="1">
        <f ca="1" t="shared" si="114"/>
        <v>0.202878380609717</v>
      </c>
      <c r="AE417" s="1">
        <f ca="1" t="shared" si="115"/>
        <v>58.8843875455577</v>
      </c>
      <c r="AF417" s="1">
        <f ca="1" t="shared" si="116"/>
        <v>0.0725616706383394</v>
      </c>
      <c r="AG417" s="1">
        <f ca="1" t="shared" si="117"/>
        <v>4.36660644180426</v>
      </c>
      <c r="AH417" s="1">
        <f ca="1" t="shared" si="118"/>
        <v>48.0326708598469</v>
      </c>
      <c r="AI417" s="1">
        <f ca="1" t="shared" si="119"/>
        <v>10.8517166857108</v>
      </c>
      <c r="AJ417" s="1">
        <f ca="1" t="shared" si="120"/>
        <v>1085.17166857108</v>
      </c>
      <c r="AL417" s="1">
        <f t="shared" si="153"/>
        <v>127</v>
      </c>
      <c r="AM417" s="1">
        <f ca="1" t="shared" si="121"/>
        <v>0.843022293137254</v>
      </c>
      <c r="AN417" s="1">
        <f ca="1" t="shared" si="122"/>
        <v>69.3126931057786</v>
      </c>
      <c r="AO417" s="1">
        <f ca="1" t="shared" si="123"/>
        <v>0.117171671276094</v>
      </c>
      <c r="AP417" s="1">
        <f ca="1" t="shared" si="124"/>
        <v>4.40410176284548</v>
      </c>
      <c r="AQ417" s="1">
        <f ca="1" t="shared" si="125"/>
        <v>52.8492211541458</v>
      </c>
      <c r="AR417" s="1">
        <f ca="1" t="shared" si="126"/>
        <v>16.4634719516328</v>
      </c>
      <c r="AS417" s="1">
        <f ca="1" t="shared" si="127"/>
        <v>1646.34719516328</v>
      </c>
      <c r="AU417" s="1">
        <f t="shared" si="154"/>
        <v>127</v>
      </c>
      <c r="AV417" s="1">
        <f ca="1" t="shared" si="128"/>
        <v>0.461607118783691</v>
      </c>
      <c r="AW417" s="1">
        <f ca="1" t="shared" si="129"/>
        <v>60.1184423423129</v>
      </c>
      <c r="AX417" s="1">
        <f ca="1" t="shared" si="130"/>
        <v>0.227529327375061</v>
      </c>
      <c r="AY417" s="1">
        <f ca="1" t="shared" si="131"/>
        <v>4.29522679815917</v>
      </c>
      <c r="AZ417" s="1">
        <f ca="1" t="shared" si="132"/>
        <v>55.8379483760692</v>
      </c>
      <c r="BA417" s="1">
        <f ca="1" t="shared" si="133"/>
        <v>4.28049396624366</v>
      </c>
      <c r="BB417" s="1">
        <f ca="1" t="shared" si="134"/>
        <v>428.049396624366</v>
      </c>
      <c r="BD417" s="1">
        <f t="shared" si="155"/>
        <v>127</v>
      </c>
      <c r="BE417" s="1">
        <f ca="1" t="shared" si="135"/>
        <v>0.743083534490221</v>
      </c>
      <c r="BF417" s="1">
        <f ca="1" t="shared" si="136"/>
        <v>67.2697134615582</v>
      </c>
      <c r="BG417" s="1">
        <f ca="1" t="shared" si="137"/>
        <v>0.287715226083423</v>
      </c>
      <c r="BH417" s="1">
        <f ca="1" t="shared" si="138"/>
        <v>4.46895729582104</v>
      </c>
      <c r="BI417" s="1">
        <f ca="1" t="shared" si="139"/>
        <v>62.5654021414946</v>
      </c>
      <c r="BJ417" s="1">
        <f ca="1" t="shared" si="140"/>
        <v>4.7043113200636</v>
      </c>
      <c r="BK417" s="1">
        <f ca="1" t="shared" si="141"/>
        <v>470.43113200636</v>
      </c>
      <c r="BM417" s="1">
        <f t="shared" si="156"/>
        <v>127</v>
      </c>
      <c r="BN417" s="1">
        <f ca="1" t="shared" si="142"/>
        <v>0.380141984304136</v>
      </c>
      <c r="BO417" s="1">
        <f ca="1" t="shared" si="143"/>
        <v>60.7624208397674</v>
      </c>
      <c r="BP417" s="1">
        <f ca="1" t="shared" si="144"/>
        <v>0.796297960062263</v>
      </c>
      <c r="BQ417" s="1">
        <f ca="1" t="shared" si="145"/>
        <v>5.16853472188269</v>
      </c>
      <c r="BR417" s="1">
        <f ca="1" t="shared" si="146"/>
        <v>77.5280208282404</v>
      </c>
      <c r="BS417" s="1">
        <f ca="1" t="shared" si="147"/>
        <v>0</v>
      </c>
      <c r="BT417" s="1">
        <f ca="1" t="shared" si="148"/>
        <v>0</v>
      </c>
    </row>
    <row r="418" spans="2:72">
      <c r="B418" s="1">
        <f t="shared" si="149"/>
        <v>128</v>
      </c>
      <c r="C418" s="1">
        <f ca="1" t="shared" si="93"/>
        <v>0.297423200948872</v>
      </c>
      <c r="D418" s="1">
        <f ca="1" t="shared" si="94"/>
        <v>61.7679735012172</v>
      </c>
      <c r="E418" s="1">
        <f ca="1" t="shared" si="95"/>
        <v>0.304277356514641</v>
      </c>
      <c r="F418" s="1">
        <f ca="1" t="shared" si="96"/>
        <v>4.55141309128396</v>
      </c>
      <c r="G418" s="1">
        <f ca="1" t="shared" si="97"/>
        <v>36.4113047302717</v>
      </c>
      <c r="H418" s="1">
        <f ca="1" t="shared" si="98"/>
        <v>25.3566687709456</v>
      </c>
      <c r="I418" s="1">
        <f ca="1" t="shared" si="99"/>
        <v>2535.66687709456</v>
      </c>
      <c r="K418" s="1">
        <f t="shared" si="150"/>
        <v>128</v>
      </c>
      <c r="L418" s="1">
        <f ca="1" t="shared" si="100"/>
        <v>0.539375386987981</v>
      </c>
      <c r="M418" s="1">
        <f ca="1" t="shared" si="101"/>
        <v>62.6717780836739</v>
      </c>
      <c r="N418" s="1">
        <f ca="1" t="shared" si="102"/>
        <v>0.0147792474718398</v>
      </c>
      <c r="O418" s="1">
        <f ca="1" t="shared" si="103"/>
        <v>4.28517073443424</v>
      </c>
      <c r="P418" s="1">
        <f ca="1" t="shared" si="104"/>
        <v>38.5665366099081</v>
      </c>
      <c r="Q418" s="1">
        <f ca="1" t="shared" si="105"/>
        <v>24.1052414737657</v>
      </c>
      <c r="R418" s="1">
        <f ca="1" t="shared" si="106"/>
        <v>2410.52414737657</v>
      </c>
      <c r="T418" s="1">
        <f t="shared" si="151"/>
        <v>128</v>
      </c>
      <c r="U418" s="1">
        <f ca="1" t="shared" si="107"/>
        <v>0.732406095726849</v>
      </c>
      <c r="V418" s="1">
        <f ca="1" t="shared" si="108"/>
        <v>65.74613038208</v>
      </c>
      <c r="W418" s="1">
        <f ca="1" t="shared" si="109"/>
        <v>0.970693729294156</v>
      </c>
      <c r="X418" s="1">
        <f ca="1" t="shared" si="110"/>
        <v>5.9307284664977</v>
      </c>
      <c r="Y418" s="1">
        <f ca="1" t="shared" si="111"/>
        <v>59.307284664977</v>
      </c>
      <c r="Z418" s="1">
        <f ca="1" t="shared" si="112"/>
        <v>6.438845717103</v>
      </c>
      <c r="AA418" s="1">
        <f ca="1" t="shared" si="113"/>
        <v>643.8845717103</v>
      </c>
      <c r="AC418" s="1">
        <f t="shared" si="152"/>
        <v>128</v>
      </c>
      <c r="AD418" s="1">
        <f ca="1" t="shared" si="114"/>
        <v>0.7023148222169</v>
      </c>
      <c r="AE418" s="1">
        <f ca="1" t="shared" si="115"/>
        <v>66.6645242493286</v>
      </c>
      <c r="AF418" s="1">
        <f ca="1" t="shared" si="116"/>
        <v>0.981237198557647</v>
      </c>
      <c r="AG418" s="1">
        <f ca="1" t="shared" si="117"/>
        <v>5.80388308109915</v>
      </c>
      <c r="AH418" s="1">
        <f ca="1" t="shared" si="118"/>
        <v>63.8427138920907</v>
      </c>
      <c r="AI418" s="1">
        <f ca="1" t="shared" si="119"/>
        <v>2.82181035723794</v>
      </c>
      <c r="AJ418" s="1">
        <f ca="1" t="shared" si="120"/>
        <v>282.181035723794</v>
      </c>
      <c r="AL418" s="1">
        <f t="shared" si="153"/>
        <v>128</v>
      </c>
      <c r="AM418" s="1">
        <f ca="1" t="shared" si="121"/>
        <v>0.962128270727876</v>
      </c>
      <c r="AN418" s="1">
        <f ca="1" t="shared" si="122"/>
        <v>77.6273665312439</v>
      </c>
      <c r="AO418" s="1">
        <f ca="1" t="shared" si="123"/>
        <v>0.441833139785695</v>
      </c>
      <c r="AP418" s="1">
        <f ca="1" t="shared" si="124"/>
        <v>4.85670892497617</v>
      </c>
      <c r="AQ418" s="1">
        <f ca="1" t="shared" si="125"/>
        <v>58.280507099714</v>
      </c>
      <c r="AR418" s="1">
        <f ca="1" t="shared" si="126"/>
        <v>19.3468594315298</v>
      </c>
      <c r="AS418" s="1">
        <f ca="1" t="shared" si="127"/>
        <v>1934.68594315298</v>
      </c>
      <c r="AU418" s="1">
        <f t="shared" si="154"/>
        <v>128</v>
      </c>
      <c r="AV418" s="1">
        <f ca="1" t="shared" si="128"/>
        <v>0.314605037293041</v>
      </c>
      <c r="AW418" s="1">
        <f ca="1" t="shared" si="129"/>
        <v>63.0580657376288</v>
      </c>
      <c r="AX418" s="1">
        <f ca="1" t="shared" si="130"/>
        <v>0.540066549664115</v>
      </c>
      <c r="AY418" s="1">
        <f ca="1" t="shared" si="131"/>
        <v>4.6745275731612</v>
      </c>
      <c r="AZ418" s="1">
        <f ca="1" t="shared" si="132"/>
        <v>60.7688584510956</v>
      </c>
      <c r="BA418" s="1">
        <f ca="1" t="shared" si="133"/>
        <v>2.28920728653319</v>
      </c>
      <c r="BB418" s="1">
        <f ca="1" t="shared" si="134"/>
        <v>228.920728653319</v>
      </c>
      <c r="BD418" s="1">
        <f t="shared" si="155"/>
        <v>128</v>
      </c>
      <c r="BE418" s="1">
        <f ca="1" t="shared" si="135"/>
        <v>0.970921211625644</v>
      </c>
      <c r="BF418" s="1">
        <f ca="1" t="shared" si="136"/>
        <v>78.4016043488941</v>
      </c>
      <c r="BG418" s="1">
        <f ca="1" t="shared" si="137"/>
        <v>0.494366106209994</v>
      </c>
      <c r="BH418" s="1">
        <f ca="1" t="shared" si="138"/>
        <v>4.66045456874889</v>
      </c>
      <c r="BI418" s="1">
        <f ca="1" t="shared" si="139"/>
        <v>65.2463639624845</v>
      </c>
      <c r="BJ418" s="1">
        <f ca="1" t="shared" si="140"/>
        <v>13.1552403864097</v>
      </c>
      <c r="BK418" s="1">
        <f ca="1" t="shared" si="141"/>
        <v>1315.52403864097</v>
      </c>
      <c r="BM418" s="1">
        <f t="shared" si="156"/>
        <v>128</v>
      </c>
      <c r="BN418" s="1">
        <f ca="1" t="shared" si="142"/>
        <v>0.719422185157156</v>
      </c>
      <c r="BO418" s="1">
        <f ca="1" t="shared" si="143"/>
        <v>68.6760033831477</v>
      </c>
      <c r="BP418" s="1">
        <f ca="1" t="shared" si="144"/>
        <v>0.439711946758362</v>
      </c>
      <c r="BQ418" s="1">
        <f ca="1" t="shared" si="145"/>
        <v>4.95233193004975</v>
      </c>
      <c r="BR418" s="1">
        <f ca="1" t="shared" si="146"/>
        <v>74.2849789507462</v>
      </c>
      <c r="BS418" s="1">
        <f ca="1" t="shared" si="147"/>
        <v>0</v>
      </c>
      <c r="BT418" s="1">
        <f ca="1" t="shared" si="148"/>
        <v>0</v>
      </c>
    </row>
    <row r="419" spans="2:72">
      <c r="B419" s="1">
        <f t="shared" si="149"/>
        <v>129</v>
      </c>
      <c r="C419" s="1">
        <f ca="1" t="shared" ref="C419:C482" si="157">RAND()</f>
        <v>0.341530992177448</v>
      </c>
      <c r="D419" s="1">
        <f ca="1" t="shared" ref="D419:D482" si="158">VLOOKUP(C419,$F$7:$H$12,2,TRUE())+(RAND()*(VLOOKUP(C419,$F$7:$H$12,3,TRUE())-VLOOKUP(C419,$F$7:$H$12,2,TRUE())))</f>
        <v>64.5835895131541</v>
      </c>
      <c r="E419" s="1">
        <f ca="1" t="shared" ref="E419:E482" si="159">RAND()</f>
        <v>0.433437907617422</v>
      </c>
      <c r="F419" s="1">
        <f ca="1" t="shared" ref="F419:F482" si="160">VLOOKUP(E419,$K$7:$M$10,2,TRUE())+(RAND()*(VLOOKUP(E419,$K$7:$M$10,3,TRUE())-VLOOKUP(E419,$K$7:$M$10,2,TRUE())))</f>
        <v>4.65579926933674</v>
      </c>
      <c r="G419" s="1">
        <f ca="1" t="shared" ref="G419:G482" si="161">F419*8</f>
        <v>37.2463941546939</v>
      </c>
      <c r="H419" s="1">
        <f ca="1" t="shared" ref="H419:H482" si="162">MAX(D419-G419,0)</f>
        <v>27.3371953584602</v>
      </c>
      <c r="I419" s="1">
        <f ca="1" t="shared" ref="I419:I482" si="163">H419*100</f>
        <v>2733.71953584602</v>
      </c>
      <c r="K419" s="1">
        <f t="shared" si="150"/>
        <v>129</v>
      </c>
      <c r="L419" s="1">
        <f ca="1" t="shared" ref="L419:L482" si="164">RAND()</f>
        <v>0.592855001308624</v>
      </c>
      <c r="M419" s="1">
        <f ca="1" t="shared" ref="M419:M482" si="165">VLOOKUP(L419,$F$7:$H$12,2,TRUE())+(RAND()*(VLOOKUP(L419,$F$7:$H$12,3,TRUE())-VLOOKUP(L419,$F$7:$H$12,2,TRUE())))</f>
        <v>68.6861178792386</v>
      </c>
      <c r="N419" s="1">
        <f ca="1" t="shared" ref="N419:N482" si="166">RAND()</f>
        <v>0.59597530171773</v>
      </c>
      <c r="O419" s="1">
        <f ca="1" t="shared" ref="O419:O482" si="167">VLOOKUP(N419,$K$7:$M$10,2,TRUE())+(RAND()*(VLOOKUP(N419,$K$7:$M$10,3,TRUE())-VLOOKUP(N419,$K$7:$M$10,2,TRUE())))</f>
        <v>4.55773264104913</v>
      </c>
      <c r="P419" s="1">
        <f ca="1" t="shared" ref="P419:P482" si="168">O419*9</f>
        <v>41.0195937694422</v>
      </c>
      <c r="Q419" s="1">
        <f ca="1" t="shared" ref="Q419:Q482" si="169">MAX(M419-P419,0)</f>
        <v>27.6665241097964</v>
      </c>
      <c r="R419" s="1">
        <f ca="1" t="shared" ref="R419:R482" si="170">Q419*100</f>
        <v>2766.65241097964</v>
      </c>
      <c r="T419" s="1">
        <f t="shared" si="151"/>
        <v>129</v>
      </c>
      <c r="U419" s="1">
        <f ca="1" t="shared" ref="U419:U482" si="171">RAND()</f>
        <v>0.863066567406341</v>
      </c>
      <c r="V419" s="1">
        <f ca="1" t="shared" ref="V419:V482" si="172">VLOOKUP(U419,$F$7:$H$12,2,TRUE())+(RAND()*(VLOOKUP(U419,$F$7:$H$12,3,TRUE())-VLOOKUP(U419,$F$7:$H$12,2,TRUE())))</f>
        <v>66.4547671515119</v>
      </c>
      <c r="W419" s="1">
        <f ca="1" t="shared" ref="W419:W482" si="173">RAND()</f>
        <v>0.878275542063879</v>
      </c>
      <c r="X419" s="1">
        <f ca="1" t="shared" ref="X419:X482" si="174">VLOOKUP(W419,$K$7:$M$10,2,TRUE())+(RAND()*(VLOOKUP(W419,$K$7:$M$10,3,TRUE())-VLOOKUP(W419,$K$7:$M$10,2,TRUE())))</f>
        <v>5.15493387946853</v>
      </c>
      <c r="Y419" s="1">
        <f ca="1" t="shared" ref="Y419:Y482" si="175">X419*10</f>
        <v>51.5493387946853</v>
      </c>
      <c r="Z419" s="1">
        <f ca="1" t="shared" ref="Z419:Z482" si="176">MAX(V419-Y419,0)</f>
        <v>14.9054283568266</v>
      </c>
      <c r="AA419" s="1">
        <f ca="1" t="shared" ref="AA419:AA482" si="177">Z419*100</f>
        <v>1490.54283568266</v>
      </c>
      <c r="AC419" s="1">
        <f t="shared" si="152"/>
        <v>129</v>
      </c>
      <c r="AD419" s="1">
        <f ca="1" t="shared" ref="AD419:AD482" si="178">RAND()</f>
        <v>0.957938226642959</v>
      </c>
      <c r="AE419" s="1">
        <f ca="1" t="shared" ref="AE419:AE482" si="179">VLOOKUP(AD419,$F$7:$H$12,2,TRUE())+(RAND()*(VLOOKUP(AD419,$F$7:$H$12,3,TRUE())-VLOOKUP(AD419,$F$7:$H$12,2,TRUE())))</f>
        <v>76.4954162878339</v>
      </c>
      <c r="AF419" s="1">
        <f ca="1" t="shared" ref="AF419:AF482" si="180">RAND()</f>
        <v>0.218349064962625</v>
      </c>
      <c r="AG419" s="1">
        <f ca="1" t="shared" ref="AG419:AG482" si="181">VLOOKUP(AF419,$K$7:$M$10,2,TRUE())+(RAND()*(VLOOKUP(AF419,$K$7:$M$10,3,TRUE())-VLOOKUP(AF419,$K$7:$M$10,2,TRUE())))</f>
        <v>4.33582063029389</v>
      </c>
      <c r="AH419" s="1">
        <f ca="1" t="shared" ref="AH419:AH482" si="182">AG419*11</f>
        <v>47.6940269332328</v>
      </c>
      <c r="AI419" s="1">
        <f ca="1" t="shared" ref="AI419:AI482" si="183">MAX(AE419-AH419,0)</f>
        <v>28.8013893546011</v>
      </c>
      <c r="AJ419" s="1">
        <f ca="1" t="shared" ref="AJ419:AJ482" si="184">AI419*100</f>
        <v>2880.13893546011</v>
      </c>
      <c r="AL419" s="1">
        <f t="shared" si="153"/>
        <v>129</v>
      </c>
      <c r="AM419" s="1">
        <f ca="1" t="shared" ref="AM419:AM482" si="185">RAND()</f>
        <v>0.467063344126333</v>
      </c>
      <c r="AN419" s="1">
        <f ca="1" t="shared" ref="AN419:AN482" si="186">VLOOKUP(AM419,$F$7:$H$12,2,TRUE())+(RAND()*(VLOOKUP(AM419,$F$7:$H$12,3,TRUE())-VLOOKUP(AM419,$F$7:$H$12,2,TRUE())))</f>
        <v>60.4249312052357</v>
      </c>
      <c r="AO419" s="1">
        <f ca="1" t="shared" ref="AO419:AO482" si="187">RAND()</f>
        <v>0.32169866951485</v>
      </c>
      <c r="AP419" s="1">
        <f ca="1" t="shared" ref="AP419:AP482" si="188">VLOOKUP(AO419,$K$7:$M$10,2,TRUE())+(RAND()*(VLOOKUP(AO419,$K$7:$M$10,3,TRUE())-VLOOKUP(AO419,$K$7:$M$10,2,TRUE())))</f>
        <v>4.61376307656562</v>
      </c>
      <c r="AQ419" s="1">
        <f ca="1" t="shared" ref="AQ419:AQ482" si="189">AP419*12</f>
        <v>55.3651569187874</v>
      </c>
      <c r="AR419" s="1">
        <f ca="1" t="shared" ref="AR419:AR482" si="190">MAX(AN419-AQ419,0)</f>
        <v>5.05977428644834</v>
      </c>
      <c r="AS419" s="1">
        <f ca="1" t="shared" ref="AS419:AS482" si="191">AR419*100</f>
        <v>505.977428644834</v>
      </c>
      <c r="AU419" s="1">
        <f t="shared" si="154"/>
        <v>129</v>
      </c>
      <c r="AV419" s="1">
        <f ca="1" t="shared" ref="AV419:AV482" si="192">RAND()</f>
        <v>0.756807742687179</v>
      </c>
      <c r="AW419" s="1">
        <f ca="1" t="shared" ref="AW419:AW482" si="193">VLOOKUP(AV419,$F$7:$H$12,2,TRUE())+(RAND()*(VLOOKUP(AV419,$F$7:$H$12,3,TRUE())-VLOOKUP(AV419,$F$7:$H$12,2,TRUE())))</f>
        <v>66.2038053242192</v>
      </c>
      <c r="AX419" s="1">
        <f ca="1" t="shared" ref="AX419:AX482" si="194">RAND()</f>
        <v>0.540748305984824</v>
      </c>
      <c r="AY419" s="1">
        <f ca="1" t="shared" ref="AY419:AY482" si="195">VLOOKUP(AX419,$K$7:$M$10,2,TRUE())+(RAND()*(VLOOKUP(AX419,$K$7:$M$10,3,TRUE())-VLOOKUP(AX419,$K$7:$M$10,2,TRUE())))</f>
        <v>4.85272402111506</v>
      </c>
      <c r="AZ419" s="1">
        <f ca="1" t="shared" ref="AZ419:AZ482" si="196">AY419*13</f>
        <v>63.0854122744958</v>
      </c>
      <c r="BA419" s="1">
        <f ca="1" t="shared" ref="BA419:BA482" si="197">MAX(AW419-AZ419,0)</f>
        <v>3.11839304972336</v>
      </c>
      <c r="BB419" s="1">
        <f ca="1" t="shared" ref="BB419:BB482" si="198">BA419*100</f>
        <v>311.839304972336</v>
      </c>
      <c r="BD419" s="1">
        <f t="shared" si="155"/>
        <v>129</v>
      </c>
      <c r="BE419" s="1">
        <f ca="1" t="shared" ref="BE419:BE482" si="199">RAND()</f>
        <v>0.371885921273941</v>
      </c>
      <c r="BF419" s="1">
        <f ca="1" t="shared" ref="BF419:BF482" si="200">VLOOKUP(BE419,$F$7:$H$12,2,TRUE())+(RAND()*(VLOOKUP(BE419,$F$7:$H$12,3,TRUE())-VLOOKUP(BE419,$F$7:$H$12,2,TRUE())))</f>
        <v>62.8045452470045</v>
      </c>
      <c r="BG419" s="1">
        <f ca="1" t="shared" ref="BG419:BG482" si="201">RAND()</f>
        <v>0.259839441514086</v>
      </c>
      <c r="BH419" s="1">
        <f ca="1" t="shared" ref="BH419:BH482" si="202">VLOOKUP(BG419,$K$7:$M$10,2,TRUE())+(RAND()*(VLOOKUP(BG419,$K$7:$M$10,3,TRUE())-VLOOKUP(BG419,$K$7:$M$10,2,TRUE())))</f>
        <v>4.49157130381523</v>
      </c>
      <c r="BI419" s="1">
        <f ca="1" t="shared" ref="BI419:BI482" si="203">BH419*14</f>
        <v>62.8819982534132</v>
      </c>
      <c r="BJ419" s="1">
        <f ca="1" t="shared" ref="BJ419:BJ482" si="204">MAX(BF419-BI419,0)</f>
        <v>0</v>
      </c>
      <c r="BK419" s="1">
        <f ca="1" t="shared" ref="BK419:BK482" si="205">BJ419*100</f>
        <v>0</v>
      </c>
      <c r="BM419" s="1">
        <f t="shared" si="156"/>
        <v>129</v>
      </c>
      <c r="BN419" s="1">
        <f ca="1" t="shared" ref="BN419:BN482" si="206">RAND()</f>
        <v>0.33457019055536</v>
      </c>
      <c r="BO419" s="1">
        <f ca="1" t="shared" ref="BO419:BO482" si="207">VLOOKUP(BN419,$F$7:$H$12,2,TRUE())+(RAND()*(VLOOKUP(BN419,$F$7:$H$12,3,TRUE())-VLOOKUP(BN419,$F$7:$H$12,2,TRUE())))</f>
        <v>61.2818466218828</v>
      </c>
      <c r="BP419" s="1">
        <f ca="1" t="shared" ref="BP419:BP482" si="208">RAND()</f>
        <v>0.203012551464373</v>
      </c>
      <c r="BQ419" s="1">
        <f ca="1" t="shared" ref="BQ419:BQ482" si="209">VLOOKUP(BP419,$K$7:$M$10,2,TRUE())+(RAND()*(VLOOKUP(BP419,$K$7:$M$10,3,TRUE())-VLOOKUP(BP419,$K$7:$M$10,2,TRUE())))</f>
        <v>4.01824045057925</v>
      </c>
      <c r="BR419" s="1">
        <f ca="1" t="shared" ref="BR419:BR482" si="210">BQ419*15</f>
        <v>60.2736067586888</v>
      </c>
      <c r="BS419" s="1">
        <f ca="1" t="shared" ref="BS419:BS482" si="211">MAX(BO419-BR419,0)</f>
        <v>1.00823986319407</v>
      </c>
      <c r="BT419" s="1">
        <f ca="1" t="shared" ref="BT419:BT482" si="212">BS419*100</f>
        <v>100.823986319407</v>
      </c>
    </row>
    <row r="420" spans="2:72">
      <c r="B420" s="1">
        <f t="shared" ref="B420:B483" si="213">B419+1</f>
        <v>130</v>
      </c>
      <c r="C420" s="1">
        <f ca="1" t="shared" si="157"/>
        <v>0.48971640477676</v>
      </c>
      <c r="D420" s="1">
        <f ca="1" t="shared" si="158"/>
        <v>60.6890218320117</v>
      </c>
      <c r="E420" s="1">
        <f ca="1" t="shared" si="159"/>
        <v>0.69017080006063</v>
      </c>
      <c r="F420" s="1">
        <f ca="1" t="shared" si="160"/>
        <v>4.82796210152275</v>
      </c>
      <c r="G420" s="1">
        <f ca="1" t="shared" si="161"/>
        <v>38.623696812182</v>
      </c>
      <c r="H420" s="1">
        <f ca="1" t="shared" si="162"/>
        <v>22.0653250198297</v>
      </c>
      <c r="I420" s="1">
        <f ca="1" t="shared" si="163"/>
        <v>2206.53250198297</v>
      </c>
      <c r="K420" s="1">
        <f t="shared" ref="K420:K483" si="214">K419+1</f>
        <v>130</v>
      </c>
      <c r="L420" s="1">
        <f ca="1" t="shared" si="164"/>
        <v>0.0800626923647114</v>
      </c>
      <c r="M420" s="1">
        <f ca="1" t="shared" si="165"/>
        <v>53.0888445211397</v>
      </c>
      <c r="N420" s="1">
        <f ca="1" t="shared" si="166"/>
        <v>0.800928497925597</v>
      </c>
      <c r="O420" s="1">
        <f ca="1" t="shared" si="167"/>
        <v>5.433096182073</v>
      </c>
      <c r="P420" s="1">
        <f ca="1" t="shared" si="168"/>
        <v>48.897865638657</v>
      </c>
      <c r="Q420" s="1">
        <f ca="1" t="shared" si="169"/>
        <v>4.19097888248266</v>
      </c>
      <c r="R420" s="1">
        <f ca="1" t="shared" si="170"/>
        <v>419.097888248266</v>
      </c>
      <c r="T420" s="1">
        <f t="shared" ref="T420:T483" si="215">T419+1</f>
        <v>130</v>
      </c>
      <c r="U420" s="1">
        <f ca="1" t="shared" si="171"/>
        <v>0.583243907591266</v>
      </c>
      <c r="V420" s="1">
        <f ca="1" t="shared" si="172"/>
        <v>68.6514518207222</v>
      </c>
      <c r="W420" s="1">
        <f ca="1" t="shared" si="173"/>
        <v>0.433393724758266</v>
      </c>
      <c r="X420" s="1">
        <f ca="1" t="shared" si="174"/>
        <v>4.79273839071064</v>
      </c>
      <c r="Y420" s="1">
        <f ca="1" t="shared" si="175"/>
        <v>47.9273839071064</v>
      </c>
      <c r="Z420" s="1">
        <f ca="1" t="shared" si="176"/>
        <v>20.7240679136159</v>
      </c>
      <c r="AA420" s="1">
        <f ca="1" t="shared" si="177"/>
        <v>2072.40679136159</v>
      </c>
      <c r="AC420" s="1">
        <f t="shared" ref="AC420:AC483" si="216">AC419+1</f>
        <v>130</v>
      </c>
      <c r="AD420" s="1">
        <f ca="1" t="shared" si="178"/>
        <v>0.0147945939598384</v>
      </c>
      <c r="AE420" s="1">
        <f ca="1" t="shared" si="179"/>
        <v>52.4931002952968</v>
      </c>
      <c r="AF420" s="1">
        <f ca="1" t="shared" si="180"/>
        <v>0.132899638084015</v>
      </c>
      <c r="AG420" s="1">
        <f ca="1" t="shared" si="181"/>
        <v>4.08041572759696</v>
      </c>
      <c r="AH420" s="1">
        <f ca="1" t="shared" si="182"/>
        <v>44.8845730035666</v>
      </c>
      <c r="AI420" s="1">
        <f ca="1" t="shared" si="183"/>
        <v>7.60852729173018</v>
      </c>
      <c r="AJ420" s="1">
        <f ca="1" t="shared" si="184"/>
        <v>760.852729173018</v>
      </c>
      <c r="AL420" s="1">
        <f t="shared" ref="AL420:AL483" si="217">AL419+1</f>
        <v>130</v>
      </c>
      <c r="AM420" s="1">
        <f ca="1" t="shared" si="185"/>
        <v>0.357388157801657</v>
      </c>
      <c r="AN420" s="1">
        <f ca="1" t="shared" si="186"/>
        <v>62.3111613981158</v>
      </c>
      <c r="AO420" s="1">
        <f ca="1" t="shared" si="187"/>
        <v>0.249198210127371</v>
      </c>
      <c r="AP420" s="1">
        <f ca="1" t="shared" si="188"/>
        <v>4.29797682116621</v>
      </c>
      <c r="AQ420" s="1">
        <f ca="1" t="shared" si="189"/>
        <v>51.5757218539945</v>
      </c>
      <c r="AR420" s="1">
        <f ca="1" t="shared" si="190"/>
        <v>10.7354395441213</v>
      </c>
      <c r="AS420" s="1">
        <f ca="1" t="shared" si="191"/>
        <v>1073.54395441213</v>
      </c>
      <c r="AU420" s="1">
        <f t="shared" ref="AU420:AU483" si="218">AU419+1</f>
        <v>130</v>
      </c>
      <c r="AV420" s="1">
        <f ca="1" t="shared" si="192"/>
        <v>0.926492176536135</v>
      </c>
      <c r="AW420" s="1">
        <f ca="1" t="shared" si="193"/>
        <v>78.1767679374586</v>
      </c>
      <c r="AX420" s="1">
        <f ca="1" t="shared" si="194"/>
        <v>0.792401990479565</v>
      </c>
      <c r="AY420" s="1">
        <f ca="1" t="shared" si="195"/>
        <v>5.29031551690648</v>
      </c>
      <c r="AZ420" s="1">
        <f ca="1" t="shared" si="196"/>
        <v>68.7741017197842</v>
      </c>
      <c r="BA420" s="1">
        <f ca="1" t="shared" si="197"/>
        <v>9.40266621767439</v>
      </c>
      <c r="BB420" s="1">
        <f ca="1" t="shared" si="198"/>
        <v>940.266621767439</v>
      </c>
      <c r="BD420" s="1">
        <f t="shared" ref="BD420:BD483" si="219">BD419+1</f>
        <v>130</v>
      </c>
      <c r="BE420" s="1">
        <f ca="1" t="shared" si="199"/>
        <v>0.324788861245399</v>
      </c>
      <c r="BF420" s="1">
        <f ca="1" t="shared" si="200"/>
        <v>62.1366371897032</v>
      </c>
      <c r="BG420" s="1">
        <f ca="1" t="shared" si="201"/>
        <v>0.551697542574244</v>
      </c>
      <c r="BH420" s="1">
        <f ca="1" t="shared" si="202"/>
        <v>4.9869165967089</v>
      </c>
      <c r="BI420" s="1">
        <f ca="1" t="shared" si="203"/>
        <v>69.8168323539246</v>
      </c>
      <c r="BJ420" s="1">
        <f ca="1" t="shared" si="204"/>
        <v>0</v>
      </c>
      <c r="BK420" s="1">
        <f ca="1" t="shared" si="205"/>
        <v>0</v>
      </c>
      <c r="BM420" s="1">
        <f t="shared" ref="BM420:BM483" si="220">BM419+1</f>
        <v>130</v>
      </c>
      <c r="BN420" s="1">
        <f ca="1" t="shared" si="206"/>
        <v>0.765566098576452</v>
      </c>
      <c r="BO420" s="1">
        <f ca="1" t="shared" si="207"/>
        <v>66.3741363787092</v>
      </c>
      <c r="BP420" s="1">
        <f ca="1" t="shared" si="208"/>
        <v>0.730345057412086</v>
      </c>
      <c r="BQ420" s="1">
        <f ca="1" t="shared" si="209"/>
        <v>5.26748140435201</v>
      </c>
      <c r="BR420" s="1">
        <f ca="1" t="shared" si="210"/>
        <v>79.0122210652802</v>
      </c>
      <c r="BS420" s="1">
        <f ca="1" t="shared" si="211"/>
        <v>0</v>
      </c>
      <c r="BT420" s="1">
        <f ca="1" t="shared" si="212"/>
        <v>0</v>
      </c>
    </row>
    <row r="421" spans="2:72">
      <c r="B421" s="1">
        <f t="shared" si="213"/>
        <v>131</v>
      </c>
      <c r="C421" s="1">
        <f ca="1" t="shared" si="157"/>
        <v>0.52913445501799</v>
      </c>
      <c r="D421" s="1">
        <f ca="1" t="shared" si="158"/>
        <v>60.033944330156</v>
      </c>
      <c r="E421" s="1">
        <f ca="1" t="shared" si="159"/>
        <v>0.226471384486183</v>
      </c>
      <c r="F421" s="1">
        <f ca="1" t="shared" si="160"/>
        <v>4.49078873585157</v>
      </c>
      <c r="G421" s="1">
        <f ca="1" t="shared" si="161"/>
        <v>35.9263098868125</v>
      </c>
      <c r="H421" s="1">
        <f ca="1" t="shared" si="162"/>
        <v>24.1076344433434</v>
      </c>
      <c r="I421" s="1">
        <f ca="1" t="shared" si="163"/>
        <v>2410.76344433434</v>
      </c>
      <c r="K421" s="1">
        <f t="shared" si="214"/>
        <v>131</v>
      </c>
      <c r="L421" s="1">
        <f ca="1" t="shared" si="164"/>
        <v>0.383522537783128</v>
      </c>
      <c r="M421" s="1">
        <f ca="1" t="shared" si="165"/>
        <v>62.2725497102608</v>
      </c>
      <c r="N421" s="1">
        <f ca="1" t="shared" si="166"/>
        <v>0.913869310304793</v>
      </c>
      <c r="O421" s="1">
        <f ca="1" t="shared" si="167"/>
        <v>5.85801199754774</v>
      </c>
      <c r="P421" s="1">
        <f ca="1" t="shared" si="168"/>
        <v>52.7221079779297</v>
      </c>
      <c r="Q421" s="1">
        <f ca="1" t="shared" si="169"/>
        <v>9.55044173233115</v>
      </c>
      <c r="R421" s="1">
        <f ca="1" t="shared" si="170"/>
        <v>955.044173233115</v>
      </c>
      <c r="T421" s="1">
        <f t="shared" si="215"/>
        <v>131</v>
      </c>
      <c r="U421" s="1">
        <f ca="1" t="shared" si="171"/>
        <v>0.378024226895777</v>
      </c>
      <c r="V421" s="1">
        <f ca="1" t="shared" si="172"/>
        <v>61.2212233937272</v>
      </c>
      <c r="W421" s="1">
        <f ca="1" t="shared" si="173"/>
        <v>0.189265871451924</v>
      </c>
      <c r="X421" s="1">
        <f ca="1" t="shared" si="174"/>
        <v>4.0689344059914</v>
      </c>
      <c r="Y421" s="1">
        <f ca="1" t="shared" si="175"/>
        <v>40.689344059914</v>
      </c>
      <c r="Z421" s="1">
        <f ca="1" t="shared" si="176"/>
        <v>20.5318793338132</v>
      </c>
      <c r="AA421" s="1">
        <f ca="1" t="shared" si="177"/>
        <v>2053.18793338132</v>
      </c>
      <c r="AC421" s="1">
        <f t="shared" si="216"/>
        <v>131</v>
      </c>
      <c r="AD421" s="1">
        <f ca="1" t="shared" si="178"/>
        <v>0.767084352642725</v>
      </c>
      <c r="AE421" s="1">
        <f ca="1" t="shared" si="179"/>
        <v>65.1820802348042</v>
      </c>
      <c r="AF421" s="1">
        <f ca="1" t="shared" si="180"/>
        <v>0.796831148127226</v>
      </c>
      <c r="AG421" s="1">
        <f ca="1" t="shared" si="181"/>
        <v>5.27038122858198</v>
      </c>
      <c r="AH421" s="1">
        <f ca="1" t="shared" si="182"/>
        <v>57.9741935144017</v>
      </c>
      <c r="AI421" s="1">
        <f ca="1" t="shared" si="183"/>
        <v>7.20788672040243</v>
      </c>
      <c r="AJ421" s="1">
        <f ca="1" t="shared" si="184"/>
        <v>720.788672040243</v>
      </c>
      <c r="AL421" s="1">
        <f t="shared" si="217"/>
        <v>131</v>
      </c>
      <c r="AM421" s="1">
        <f ca="1" t="shared" si="185"/>
        <v>0.319577315347927</v>
      </c>
      <c r="AN421" s="1">
        <f ca="1" t="shared" si="186"/>
        <v>63.5687297301641</v>
      </c>
      <c r="AO421" s="1">
        <f ca="1" t="shared" si="187"/>
        <v>0.795287704346332</v>
      </c>
      <c r="AP421" s="1">
        <f ca="1" t="shared" si="188"/>
        <v>5.15035729203562</v>
      </c>
      <c r="AQ421" s="1">
        <f ca="1" t="shared" si="189"/>
        <v>61.8042875044274</v>
      </c>
      <c r="AR421" s="1">
        <f ca="1" t="shared" si="190"/>
        <v>1.76444222573666</v>
      </c>
      <c r="AS421" s="1">
        <f ca="1" t="shared" si="191"/>
        <v>176.444222573666</v>
      </c>
      <c r="AU421" s="1">
        <f t="shared" si="218"/>
        <v>131</v>
      </c>
      <c r="AV421" s="1">
        <f ca="1" t="shared" si="192"/>
        <v>0.949658628076534</v>
      </c>
      <c r="AW421" s="1">
        <f ca="1" t="shared" si="193"/>
        <v>77.1311418430229</v>
      </c>
      <c r="AX421" s="1">
        <f ca="1" t="shared" si="194"/>
        <v>0.256812828965077</v>
      </c>
      <c r="AY421" s="1">
        <f ca="1" t="shared" si="195"/>
        <v>4.15990921398291</v>
      </c>
      <c r="AZ421" s="1">
        <f ca="1" t="shared" si="196"/>
        <v>54.0788197817778</v>
      </c>
      <c r="BA421" s="1">
        <f ca="1" t="shared" si="197"/>
        <v>23.0523220612451</v>
      </c>
      <c r="BB421" s="1">
        <f ca="1" t="shared" si="198"/>
        <v>2305.23220612451</v>
      </c>
      <c r="BD421" s="1">
        <f t="shared" si="219"/>
        <v>131</v>
      </c>
      <c r="BE421" s="1">
        <f ca="1" t="shared" si="199"/>
        <v>0.331508348792788</v>
      </c>
      <c r="BF421" s="1">
        <f ca="1" t="shared" si="200"/>
        <v>64.3207614942073</v>
      </c>
      <c r="BG421" s="1">
        <f ca="1" t="shared" si="201"/>
        <v>0.137476916270072</v>
      </c>
      <c r="BH421" s="1">
        <f ca="1" t="shared" si="202"/>
        <v>4.0285755885228</v>
      </c>
      <c r="BI421" s="1">
        <f ca="1" t="shared" si="203"/>
        <v>56.4000582393193</v>
      </c>
      <c r="BJ421" s="1">
        <f ca="1" t="shared" si="204"/>
        <v>7.92070325488805</v>
      </c>
      <c r="BK421" s="1">
        <f ca="1" t="shared" si="205"/>
        <v>792.070325488805</v>
      </c>
      <c r="BM421" s="1">
        <f t="shared" si="220"/>
        <v>131</v>
      </c>
      <c r="BN421" s="1">
        <f ca="1" t="shared" si="206"/>
        <v>0.461730065335559</v>
      </c>
      <c r="BO421" s="1">
        <f ca="1" t="shared" si="207"/>
        <v>62.6299898237951</v>
      </c>
      <c r="BP421" s="1">
        <f ca="1" t="shared" si="208"/>
        <v>0.930274605796121</v>
      </c>
      <c r="BQ421" s="1">
        <f ca="1" t="shared" si="209"/>
        <v>5.71343777760447</v>
      </c>
      <c r="BR421" s="1">
        <f ca="1" t="shared" si="210"/>
        <v>85.701566664067</v>
      </c>
      <c r="BS421" s="1">
        <f ca="1" t="shared" si="211"/>
        <v>0</v>
      </c>
      <c r="BT421" s="1">
        <f ca="1" t="shared" si="212"/>
        <v>0</v>
      </c>
    </row>
    <row r="422" spans="2:72">
      <c r="B422" s="1">
        <f t="shared" si="213"/>
        <v>132</v>
      </c>
      <c r="C422" s="1">
        <f ca="1" t="shared" si="157"/>
        <v>0.57367792413141</v>
      </c>
      <c r="D422" s="1">
        <f ca="1" t="shared" si="158"/>
        <v>69.7627448604702</v>
      </c>
      <c r="E422" s="1">
        <f ca="1" t="shared" si="159"/>
        <v>0.570143479785328</v>
      </c>
      <c r="F422" s="1">
        <f ca="1" t="shared" si="160"/>
        <v>4.80277026581169</v>
      </c>
      <c r="G422" s="1">
        <f ca="1" t="shared" si="161"/>
        <v>38.4221621264935</v>
      </c>
      <c r="H422" s="1">
        <f ca="1" t="shared" si="162"/>
        <v>31.3405827339767</v>
      </c>
      <c r="I422" s="1">
        <f ca="1" t="shared" si="163"/>
        <v>3134.05827339767</v>
      </c>
      <c r="K422" s="1">
        <f t="shared" si="214"/>
        <v>132</v>
      </c>
      <c r="L422" s="1">
        <f ca="1" t="shared" si="164"/>
        <v>0.96703147155003</v>
      </c>
      <c r="M422" s="1">
        <f ca="1" t="shared" si="165"/>
        <v>77.879539659033</v>
      </c>
      <c r="N422" s="1">
        <f ca="1" t="shared" si="166"/>
        <v>0.286743700558248</v>
      </c>
      <c r="O422" s="1">
        <f ca="1" t="shared" si="167"/>
        <v>4.45945941106378</v>
      </c>
      <c r="P422" s="1">
        <f ca="1" t="shared" si="168"/>
        <v>40.135134699574</v>
      </c>
      <c r="Q422" s="1">
        <f ca="1" t="shared" si="169"/>
        <v>37.744404959459</v>
      </c>
      <c r="R422" s="1">
        <f ca="1" t="shared" si="170"/>
        <v>3774.4404959459</v>
      </c>
      <c r="T422" s="1">
        <f t="shared" si="215"/>
        <v>132</v>
      </c>
      <c r="U422" s="1">
        <f ca="1" t="shared" si="171"/>
        <v>0.0382991162509563</v>
      </c>
      <c r="V422" s="1">
        <f ca="1" t="shared" si="172"/>
        <v>50.0894954244877</v>
      </c>
      <c r="W422" s="1">
        <f ca="1" t="shared" si="173"/>
        <v>0.397011669252365</v>
      </c>
      <c r="X422" s="1">
        <f ca="1" t="shared" si="174"/>
        <v>4.5241073399161</v>
      </c>
      <c r="Y422" s="1">
        <f ca="1" t="shared" si="175"/>
        <v>45.241073399161</v>
      </c>
      <c r="Z422" s="1">
        <f ca="1" t="shared" si="176"/>
        <v>4.84842202532674</v>
      </c>
      <c r="AA422" s="1">
        <f ca="1" t="shared" si="177"/>
        <v>484.842202532674</v>
      </c>
      <c r="AC422" s="1">
        <f t="shared" si="216"/>
        <v>132</v>
      </c>
      <c r="AD422" s="1">
        <f ca="1" t="shared" si="178"/>
        <v>0.792393877186559</v>
      </c>
      <c r="AE422" s="1">
        <f ca="1" t="shared" si="179"/>
        <v>68.9815182530072</v>
      </c>
      <c r="AF422" s="1">
        <f ca="1" t="shared" si="180"/>
        <v>0.587564047357817</v>
      </c>
      <c r="AG422" s="1">
        <f ca="1" t="shared" si="181"/>
        <v>4.89842154636971</v>
      </c>
      <c r="AH422" s="1">
        <f ca="1" t="shared" si="182"/>
        <v>53.8826370100668</v>
      </c>
      <c r="AI422" s="1">
        <f ca="1" t="shared" si="183"/>
        <v>15.0988812429404</v>
      </c>
      <c r="AJ422" s="1">
        <f ca="1" t="shared" si="184"/>
        <v>1509.88812429404</v>
      </c>
      <c r="AL422" s="1">
        <f t="shared" si="217"/>
        <v>132</v>
      </c>
      <c r="AM422" s="1">
        <f ca="1" t="shared" si="185"/>
        <v>0.4351935132646</v>
      </c>
      <c r="AN422" s="1">
        <f ca="1" t="shared" si="186"/>
        <v>61.8630802845259</v>
      </c>
      <c r="AO422" s="1">
        <f ca="1" t="shared" si="187"/>
        <v>0.407266348009796</v>
      </c>
      <c r="AP422" s="1">
        <f ca="1" t="shared" si="188"/>
        <v>4.91975656242938</v>
      </c>
      <c r="AQ422" s="1">
        <f ca="1" t="shared" si="189"/>
        <v>59.0370787491525</v>
      </c>
      <c r="AR422" s="1">
        <f ca="1" t="shared" si="190"/>
        <v>2.82600153537336</v>
      </c>
      <c r="AS422" s="1">
        <f ca="1" t="shared" si="191"/>
        <v>282.600153537336</v>
      </c>
      <c r="AU422" s="1">
        <f t="shared" si="218"/>
        <v>132</v>
      </c>
      <c r="AV422" s="1">
        <f ca="1" t="shared" si="192"/>
        <v>0.745600290401414</v>
      </c>
      <c r="AW422" s="1">
        <f ca="1" t="shared" si="193"/>
        <v>65.8174404780751</v>
      </c>
      <c r="AX422" s="1">
        <f ca="1" t="shared" si="194"/>
        <v>0.869862361212421</v>
      </c>
      <c r="AY422" s="1">
        <f ca="1" t="shared" si="195"/>
        <v>5.39355361531339</v>
      </c>
      <c r="AZ422" s="1">
        <f ca="1" t="shared" si="196"/>
        <v>70.1161969990741</v>
      </c>
      <c r="BA422" s="1">
        <f ca="1" t="shared" si="197"/>
        <v>0</v>
      </c>
      <c r="BB422" s="1">
        <f ca="1" t="shared" si="198"/>
        <v>0</v>
      </c>
      <c r="BD422" s="1">
        <f t="shared" si="219"/>
        <v>132</v>
      </c>
      <c r="BE422" s="1">
        <f ca="1" t="shared" si="199"/>
        <v>0.0360499381984982</v>
      </c>
      <c r="BF422" s="1">
        <f ca="1" t="shared" si="200"/>
        <v>51.9285467119473</v>
      </c>
      <c r="BG422" s="1">
        <f ca="1" t="shared" si="201"/>
        <v>0.0619717588889941</v>
      </c>
      <c r="BH422" s="1">
        <f ca="1" t="shared" si="202"/>
        <v>4.15394034261172</v>
      </c>
      <c r="BI422" s="1">
        <f ca="1" t="shared" si="203"/>
        <v>58.1551647965641</v>
      </c>
      <c r="BJ422" s="1">
        <f ca="1" t="shared" si="204"/>
        <v>0</v>
      </c>
      <c r="BK422" s="1">
        <f ca="1" t="shared" si="205"/>
        <v>0</v>
      </c>
      <c r="BM422" s="1">
        <f t="shared" si="220"/>
        <v>132</v>
      </c>
      <c r="BN422" s="1">
        <f ca="1" t="shared" si="206"/>
        <v>0.260731704230077</v>
      </c>
      <c r="BO422" s="1">
        <f ca="1" t="shared" si="207"/>
        <v>64.7866310665164</v>
      </c>
      <c r="BP422" s="1">
        <f ca="1" t="shared" si="208"/>
        <v>0.1819027074534</v>
      </c>
      <c r="BQ422" s="1">
        <f ca="1" t="shared" si="209"/>
        <v>4.47248124465773</v>
      </c>
      <c r="BR422" s="1">
        <f ca="1" t="shared" si="210"/>
        <v>67.087218669866</v>
      </c>
      <c r="BS422" s="1">
        <f ca="1" t="shared" si="211"/>
        <v>0</v>
      </c>
      <c r="BT422" s="1">
        <f ca="1" t="shared" si="212"/>
        <v>0</v>
      </c>
    </row>
    <row r="423" spans="2:72">
      <c r="B423" s="1">
        <f t="shared" si="213"/>
        <v>133</v>
      </c>
      <c r="C423" s="1">
        <f ca="1" t="shared" si="157"/>
        <v>0.969531669708478</v>
      </c>
      <c r="D423" s="1">
        <f ca="1" t="shared" si="158"/>
        <v>79.4944962865416</v>
      </c>
      <c r="E423" s="1">
        <f ca="1" t="shared" si="159"/>
        <v>0.572291027816318</v>
      </c>
      <c r="F423" s="1">
        <f ca="1" t="shared" si="160"/>
        <v>4.63414602005224</v>
      </c>
      <c r="G423" s="1">
        <f ca="1" t="shared" si="161"/>
        <v>37.0731681604179</v>
      </c>
      <c r="H423" s="1">
        <f ca="1" t="shared" si="162"/>
        <v>42.4213281261237</v>
      </c>
      <c r="I423" s="1">
        <f ca="1" t="shared" si="163"/>
        <v>4242.13281261237</v>
      </c>
      <c r="K423" s="1">
        <f t="shared" si="214"/>
        <v>133</v>
      </c>
      <c r="L423" s="1">
        <f ca="1" t="shared" si="164"/>
        <v>0.497112005475032</v>
      </c>
      <c r="M423" s="1">
        <f ca="1" t="shared" si="165"/>
        <v>63.1548762913051</v>
      </c>
      <c r="N423" s="1">
        <f ca="1" t="shared" si="166"/>
        <v>0.629776066318541</v>
      </c>
      <c r="O423" s="1">
        <f ca="1" t="shared" si="167"/>
        <v>4.64342244203128</v>
      </c>
      <c r="P423" s="1">
        <f ca="1" t="shared" si="168"/>
        <v>41.7908019782815</v>
      </c>
      <c r="Q423" s="1">
        <f ca="1" t="shared" si="169"/>
        <v>21.3640743130236</v>
      </c>
      <c r="R423" s="1">
        <f ca="1" t="shared" si="170"/>
        <v>2136.40743130236</v>
      </c>
      <c r="T423" s="1">
        <f t="shared" si="215"/>
        <v>133</v>
      </c>
      <c r="U423" s="1">
        <f ca="1" t="shared" si="171"/>
        <v>0.173238429803078</v>
      </c>
      <c r="V423" s="1">
        <f ca="1" t="shared" si="172"/>
        <v>56.7940651507383</v>
      </c>
      <c r="W423" s="1">
        <f ca="1" t="shared" si="173"/>
        <v>0.549635689400095</v>
      </c>
      <c r="X423" s="1">
        <f ca="1" t="shared" si="174"/>
        <v>4.55566018115335</v>
      </c>
      <c r="Y423" s="1">
        <f ca="1" t="shared" si="175"/>
        <v>45.5566018115335</v>
      </c>
      <c r="Z423" s="1">
        <f ca="1" t="shared" si="176"/>
        <v>11.2374633392048</v>
      </c>
      <c r="AA423" s="1">
        <f ca="1" t="shared" si="177"/>
        <v>1123.74633392048</v>
      </c>
      <c r="AC423" s="1">
        <f t="shared" si="216"/>
        <v>133</v>
      </c>
      <c r="AD423" s="1">
        <f ca="1" t="shared" si="178"/>
        <v>0.18191143695999</v>
      </c>
      <c r="AE423" s="1">
        <f ca="1" t="shared" si="179"/>
        <v>59.0298225940366</v>
      </c>
      <c r="AF423" s="1">
        <f ca="1" t="shared" si="180"/>
        <v>0.790816300086689</v>
      </c>
      <c r="AG423" s="1">
        <f ca="1" t="shared" si="181"/>
        <v>5.29939589676733</v>
      </c>
      <c r="AH423" s="1">
        <f ca="1" t="shared" si="182"/>
        <v>58.2933548644406</v>
      </c>
      <c r="AI423" s="1">
        <f ca="1" t="shared" si="183"/>
        <v>0.736467729596008</v>
      </c>
      <c r="AJ423" s="1">
        <f ca="1" t="shared" si="184"/>
        <v>73.6467729596008</v>
      </c>
      <c r="AL423" s="1">
        <f t="shared" si="217"/>
        <v>133</v>
      </c>
      <c r="AM423" s="1">
        <f ca="1" t="shared" si="185"/>
        <v>0.629775016488807</v>
      </c>
      <c r="AN423" s="1">
        <f ca="1" t="shared" si="186"/>
        <v>69.9063024581232</v>
      </c>
      <c r="AO423" s="1">
        <f ca="1" t="shared" si="187"/>
        <v>0.209606686706299</v>
      </c>
      <c r="AP423" s="1">
        <f ca="1" t="shared" si="188"/>
        <v>4.4869410497424</v>
      </c>
      <c r="AQ423" s="1">
        <f ca="1" t="shared" si="189"/>
        <v>53.8432925969088</v>
      </c>
      <c r="AR423" s="1">
        <f ca="1" t="shared" si="190"/>
        <v>16.0630098612144</v>
      </c>
      <c r="AS423" s="1">
        <f ca="1" t="shared" si="191"/>
        <v>1606.30098612144</v>
      </c>
      <c r="AU423" s="1">
        <f t="shared" si="218"/>
        <v>133</v>
      </c>
      <c r="AV423" s="1">
        <f ca="1" t="shared" si="192"/>
        <v>0.932915811315439</v>
      </c>
      <c r="AW423" s="1">
        <f ca="1" t="shared" si="193"/>
        <v>79.2102537691118</v>
      </c>
      <c r="AX423" s="1">
        <f ca="1" t="shared" si="194"/>
        <v>0.973905209099425</v>
      </c>
      <c r="AY423" s="1">
        <f ca="1" t="shared" si="195"/>
        <v>5.531229944202</v>
      </c>
      <c r="AZ423" s="1">
        <f ca="1" t="shared" si="196"/>
        <v>71.905989274626</v>
      </c>
      <c r="BA423" s="1">
        <f ca="1" t="shared" si="197"/>
        <v>7.30426449448584</v>
      </c>
      <c r="BB423" s="1">
        <f ca="1" t="shared" si="198"/>
        <v>730.426449448584</v>
      </c>
      <c r="BD423" s="1">
        <f t="shared" si="219"/>
        <v>133</v>
      </c>
      <c r="BE423" s="1">
        <f ca="1" t="shared" si="199"/>
        <v>0.206185917546601</v>
      </c>
      <c r="BF423" s="1">
        <f ca="1" t="shared" si="200"/>
        <v>59.9779857530501</v>
      </c>
      <c r="BG423" s="1">
        <f ca="1" t="shared" si="201"/>
        <v>0.438538161473184</v>
      </c>
      <c r="BH423" s="1">
        <f ca="1" t="shared" si="202"/>
        <v>4.70903036146864</v>
      </c>
      <c r="BI423" s="1">
        <f ca="1" t="shared" si="203"/>
        <v>65.9264250605609</v>
      </c>
      <c r="BJ423" s="1">
        <f ca="1" t="shared" si="204"/>
        <v>0</v>
      </c>
      <c r="BK423" s="1">
        <f ca="1" t="shared" si="205"/>
        <v>0</v>
      </c>
      <c r="BM423" s="1">
        <f t="shared" si="220"/>
        <v>133</v>
      </c>
      <c r="BN423" s="1">
        <f ca="1" t="shared" si="206"/>
        <v>0.354897577183277</v>
      </c>
      <c r="BO423" s="1">
        <f ca="1" t="shared" si="207"/>
        <v>64.5059712049169</v>
      </c>
      <c r="BP423" s="1">
        <f ca="1" t="shared" si="208"/>
        <v>0.0719662921760011</v>
      </c>
      <c r="BQ423" s="1">
        <f ca="1" t="shared" si="209"/>
        <v>4.02209939791092</v>
      </c>
      <c r="BR423" s="1">
        <f ca="1" t="shared" si="210"/>
        <v>60.3314909686638</v>
      </c>
      <c r="BS423" s="1">
        <f ca="1" t="shared" si="211"/>
        <v>4.17448023625315</v>
      </c>
      <c r="BT423" s="1">
        <f ca="1" t="shared" si="212"/>
        <v>417.448023625315</v>
      </c>
    </row>
    <row r="424" spans="2:72">
      <c r="B424" s="1">
        <f t="shared" si="213"/>
        <v>134</v>
      </c>
      <c r="C424" s="1">
        <f ca="1" t="shared" si="157"/>
        <v>0.972901332049165</v>
      </c>
      <c r="D424" s="1">
        <f ca="1" t="shared" si="158"/>
        <v>78.0380451989656</v>
      </c>
      <c r="E424" s="1">
        <f ca="1" t="shared" si="159"/>
        <v>0.514916332134075</v>
      </c>
      <c r="F424" s="1">
        <f ca="1" t="shared" si="160"/>
        <v>4.93405124452788</v>
      </c>
      <c r="G424" s="1">
        <f ca="1" t="shared" si="161"/>
        <v>39.472409956223</v>
      </c>
      <c r="H424" s="1">
        <f ca="1" t="shared" si="162"/>
        <v>38.5656352427426</v>
      </c>
      <c r="I424" s="1">
        <f ca="1" t="shared" si="163"/>
        <v>3856.56352427426</v>
      </c>
      <c r="K424" s="1">
        <f t="shared" si="214"/>
        <v>134</v>
      </c>
      <c r="L424" s="1">
        <f ca="1" t="shared" si="164"/>
        <v>0.899461574269002</v>
      </c>
      <c r="M424" s="1">
        <f ca="1" t="shared" si="165"/>
        <v>69.4828096928506</v>
      </c>
      <c r="N424" s="1">
        <f ca="1" t="shared" si="166"/>
        <v>0.827656025487841</v>
      </c>
      <c r="O424" s="1">
        <f ca="1" t="shared" si="167"/>
        <v>5.19779637648736</v>
      </c>
      <c r="P424" s="1">
        <f ca="1" t="shared" si="168"/>
        <v>46.7801673883862</v>
      </c>
      <c r="Q424" s="1">
        <f ca="1" t="shared" si="169"/>
        <v>22.7026423044644</v>
      </c>
      <c r="R424" s="1">
        <f ca="1" t="shared" si="170"/>
        <v>2270.26423044644</v>
      </c>
      <c r="T424" s="1">
        <f t="shared" si="215"/>
        <v>134</v>
      </c>
      <c r="U424" s="1">
        <f ca="1" t="shared" si="171"/>
        <v>0.749645957355965</v>
      </c>
      <c r="V424" s="1">
        <f ca="1" t="shared" si="172"/>
        <v>67.5051587467967</v>
      </c>
      <c r="W424" s="1">
        <f ca="1" t="shared" si="173"/>
        <v>0.866216981488096</v>
      </c>
      <c r="X424" s="1">
        <f ca="1" t="shared" si="174"/>
        <v>5.17031612862849</v>
      </c>
      <c r="Y424" s="1">
        <f ca="1" t="shared" si="175"/>
        <v>51.7031612862849</v>
      </c>
      <c r="Z424" s="1">
        <f ca="1" t="shared" si="176"/>
        <v>15.8019974605117</v>
      </c>
      <c r="AA424" s="1">
        <f ca="1" t="shared" si="177"/>
        <v>1580.19974605117</v>
      </c>
      <c r="AC424" s="1">
        <f t="shared" si="216"/>
        <v>134</v>
      </c>
      <c r="AD424" s="1">
        <f ca="1" t="shared" si="178"/>
        <v>0.514894036515383</v>
      </c>
      <c r="AE424" s="1">
        <f ca="1" t="shared" si="179"/>
        <v>64.1811979344745</v>
      </c>
      <c r="AF424" s="1">
        <f ca="1" t="shared" si="180"/>
        <v>0.550938930360138</v>
      </c>
      <c r="AG424" s="1">
        <f ca="1" t="shared" si="181"/>
        <v>4.71508690646892</v>
      </c>
      <c r="AH424" s="1">
        <f ca="1" t="shared" si="182"/>
        <v>51.8659559711581</v>
      </c>
      <c r="AI424" s="1">
        <f ca="1" t="shared" si="183"/>
        <v>12.3152419633164</v>
      </c>
      <c r="AJ424" s="1">
        <f ca="1" t="shared" si="184"/>
        <v>1231.52419633164</v>
      </c>
      <c r="AL424" s="1">
        <f t="shared" si="217"/>
        <v>134</v>
      </c>
      <c r="AM424" s="1">
        <f ca="1" t="shared" si="185"/>
        <v>0.967599662608557</v>
      </c>
      <c r="AN424" s="1">
        <f ca="1" t="shared" si="186"/>
        <v>76.0916259885763</v>
      </c>
      <c r="AO424" s="1">
        <f ca="1" t="shared" si="187"/>
        <v>0.430170327155697</v>
      </c>
      <c r="AP424" s="1">
        <f ca="1" t="shared" si="188"/>
        <v>4.97115336876107</v>
      </c>
      <c r="AQ424" s="1">
        <f ca="1" t="shared" si="189"/>
        <v>59.6538404251328</v>
      </c>
      <c r="AR424" s="1">
        <f ca="1" t="shared" si="190"/>
        <v>16.4377855634435</v>
      </c>
      <c r="AS424" s="1">
        <f ca="1" t="shared" si="191"/>
        <v>1643.77855634435</v>
      </c>
      <c r="AU424" s="1">
        <f t="shared" si="218"/>
        <v>134</v>
      </c>
      <c r="AV424" s="1">
        <f ca="1" t="shared" si="192"/>
        <v>0.984695107691742</v>
      </c>
      <c r="AW424" s="1">
        <f ca="1" t="shared" si="193"/>
        <v>83.1439808832378</v>
      </c>
      <c r="AX424" s="1">
        <f ca="1" t="shared" si="194"/>
        <v>0.287187046615681</v>
      </c>
      <c r="AY424" s="1">
        <f ca="1" t="shared" si="195"/>
        <v>4.06667197549979</v>
      </c>
      <c r="AZ424" s="1">
        <f ca="1" t="shared" si="196"/>
        <v>52.8667356814973</v>
      </c>
      <c r="BA424" s="1">
        <f ca="1" t="shared" si="197"/>
        <v>30.2772452017405</v>
      </c>
      <c r="BB424" s="1">
        <f ca="1" t="shared" si="198"/>
        <v>3027.72452017405</v>
      </c>
      <c r="BD424" s="1">
        <f t="shared" si="219"/>
        <v>134</v>
      </c>
      <c r="BE424" s="1">
        <f ca="1" t="shared" si="199"/>
        <v>0.447939306102398</v>
      </c>
      <c r="BF424" s="1">
        <f ca="1" t="shared" si="200"/>
        <v>61.7701963554186</v>
      </c>
      <c r="BG424" s="1">
        <f ca="1" t="shared" si="201"/>
        <v>0.608013066068235</v>
      </c>
      <c r="BH424" s="1">
        <f ca="1" t="shared" si="202"/>
        <v>4.62031578645822</v>
      </c>
      <c r="BI424" s="1">
        <f ca="1" t="shared" si="203"/>
        <v>64.684421010415</v>
      </c>
      <c r="BJ424" s="1">
        <f ca="1" t="shared" si="204"/>
        <v>0</v>
      </c>
      <c r="BK424" s="1">
        <f ca="1" t="shared" si="205"/>
        <v>0</v>
      </c>
      <c r="BM424" s="1">
        <f t="shared" si="220"/>
        <v>134</v>
      </c>
      <c r="BN424" s="1">
        <f ca="1" t="shared" si="206"/>
        <v>0.249674233173102</v>
      </c>
      <c r="BO424" s="1">
        <f ca="1" t="shared" si="207"/>
        <v>57.8354375314889</v>
      </c>
      <c r="BP424" s="1">
        <f ca="1" t="shared" si="208"/>
        <v>0.268944896799624</v>
      </c>
      <c r="BQ424" s="1">
        <f ca="1" t="shared" si="209"/>
        <v>4.0750237602552</v>
      </c>
      <c r="BR424" s="1">
        <f ca="1" t="shared" si="210"/>
        <v>61.125356403828</v>
      </c>
      <c r="BS424" s="1">
        <f ca="1" t="shared" si="211"/>
        <v>0</v>
      </c>
      <c r="BT424" s="1">
        <f ca="1" t="shared" si="212"/>
        <v>0</v>
      </c>
    </row>
    <row r="425" spans="2:72">
      <c r="B425" s="1">
        <f t="shared" si="213"/>
        <v>135</v>
      </c>
      <c r="C425" s="1">
        <f ca="1" t="shared" si="157"/>
        <v>0.0103905592165598</v>
      </c>
      <c r="D425" s="1">
        <f ca="1" t="shared" si="158"/>
        <v>52.7974544763868</v>
      </c>
      <c r="E425" s="1">
        <f ca="1" t="shared" si="159"/>
        <v>0.734269935801636</v>
      </c>
      <c r="F425" s="1">
        <f ca="1" t="shared" si="160"/>
        <v>5.12412723243846</v>
      </c>
      <c r="G425" s="1">
        <f ca="1" t="shared" si="161"/>
        <v>40.9930178595077</v>
      </c>
      <c r="H425" s="1">
        <f ca="1" t="shared" si="162"/>
        <v>11.8044366168791</v>
      </c>
      <c r="I425" s="1">
        <f ca="1" t="shared" si="163"/>
        <v>1180.44366168791</v>
      </c>
      <c r="K425" s="1">
        <f t="shared" si="214"/>
        <v>135</v>
      </c>
      <c r="L425" s="1">
        <f ca="1" t="shared" si="164"/>
        <v>0.097366373902813</v>
      </c>
      <c r="M425" s="1">
        <f ca="1" t="shared" si="165"/>
        <v>51.887557277091</v>
      </c>
      <c r="N425" s="1">
        <f ca="1" t="shared" si="166"/>
        <v>0.882630974007367</v>
      </c>
      <c r="O425" s="1">
        <f ca="1" t="shared" si="167"/>
        <v>5.02858075101253</v>
      </c>
      <c r="P425" s="1">
        <f ca="1" t="shared" si="168"/>
        <v>45.2572267591128</v>
      </c>
      <c r="Q425" s="1">
        <f ca="1" t="shared" si="169"/>
        <v>6.63033051797822</v>
      </c>
      <c r="R425" s="1">
        <f ca="1" t="shared" si="170"/>
        <v>663.033051797822</v>
      </c>
      <c r="T425" s="1">
        <f t="shared" si="215"/>
        <v>135</v>
      </c>
      <c r="U425" s="1">
        <f ca="1" t="shared" si="171"/>
        <v>0.93569969369119</v>
      </c>
      <c r="V425" s="1">
        <f ca="1" t="shared" si="172"/>
        <v>77.5979525916834</v>
      </c>
      <c r="W425" s="1">
        <f ca="1" t="shared" si="173"/>
        <v>0.0570714006199184</v>
      </c>
      <c r="X425" s="1">
        <f ca="1" t="shared" si="174"/>
        <v>4.01188924872193</v>
      </c>
      <c r="Y425" s="1">
        <f ca="1" t="shared" si="175"/>
        <v>40.1188924872193</v>
      </c>
      <c r="Z425" s="1">
        <f ca="1" t="shared" si="176"/>
        <v>37.4790601044641</v>
      </c>
      <c r="AA425" s="1">
        <f ca="1" t="shared" si="177"/>
        <v>3747.90601044641</v>
      </c>
      <c r="AC425" s="1">
        <f t="shared" si="216"/>
        <v>135</v>
      </c>
      <c r="AD425" s="1">
        <f ca="1" t="shared" si="178"/>
        <v>0.0570903786638726</v>
      </c>
      <c r="AE425" s="1">
        <f ca="1" t="shared" si="179"/>
        <v>52.9799409216933</v>
      </c>
      <c r="AF425" s="1">
        <f ca="1" t="shared" si="180"/>
        <v>0.158291742798695</v>
      </c>
      <c r="AG425" s="1">
        <f ca="1" t="shared" si="181"/>
        <v>4.26501320925486</v>
      </c>
      <c r="AH425" s="1">
        <f ca="1" t="shared" si="182"/>
        <v>46.9151453018035</v>
      </c>
      <c r="AI425" s="1">
        <f ca="1" t="shared" si="183"/>
        <v>6.06479561988983</v>
      </c>
      <c r="AJ425" s="1">
        <f ca="1" t="shared" si="184"/>
        <v>606.479561988983</v>
      </c>
      <c r="AL425" s="1">
        <f t="shared" si="217"/>
        <v>135</v>
      </c>
      <c r="AM425" s="1">
        <f ca="1" t="shared" si="185"/>
        <v>0.187740119875216</v>
      </c>
      <c r="AN425" s="1">
        <f ca="1" t="shared" si="186"/>
        <v>58.450910548209</v>
      </c>
      <c r="AO425" s="1">
        <f ca="1" t="shared" si="187"/>
        <v>0.447070142071276</v>
      </c>
      <c r="AP425" s="1">
        <f ca="1" t="shared" si="188"/>
        <v>4.71341333535258</v>
      </c>
      <c r="AQ425" s="1">
        <f ca="1" t="shared" si="189"/>
        <v>56.5609600242309</v>
      </c>
      <c r="AR425" s="1">
        <f ca="1" t="shared" si="190"/>
        <v>1.88995052397809</v>
      </c>
      <c r="AS425" s="1">
        <f ca="1" t="shared" si="191"/>
        <v>188.995052397809</v>
      </c>
      <c r="AU425" s="1">
        <f t="shared" si="218"/>
        <v>135</v>
      </c>
      <c r="AV425" s="1">
        <f ca="1" t="shared" si="192"/>
        <v>0.127015689688666</v>
      </c>
      <c r="AW425" s="1">
        <f ca="1" t="shared" si="193"/>
        <v>57.7774368796394</v>
      </c>
      <c r="AX425" s="1">
        <f ca="1" t="shared" si="194"/>
        <v>0.0139474079230093</v>
      </c>
      <c r="AY425" s="1">
        <f ca="1" t="shared" si="195"/>
        <v>4.24631832096309</v>
      </c>
      <c r="AZ425" s="1">
        <f ca="1" t="shared" si="196"/>
        <v>55.2021381725202</v>
      </c>
      <c r="BA425" s="1">
        <f ca="1" t="shared" si="197"/>
        <v>2.5752987071192</v>
      </c>
      <c r="BB425" s="1">
        <f ca="1" t="shared" si="198"/>
        <v>257.52987071192</v>
      </c>
      <c r="BD425" s="1">
        <f t="shared" si="219"/>
        <v>135</v>
      </c>
      <c r="BE425" s="1">
        <f ca="1" t="shared" si="199"/>
        <v>0.357520179594398</v>
      </c>
      <c r="BF425" s="1">
        <f ca="1" t="shared" si="200"/>
        <v>63.8541432001577</v>
      </c>
      <c r="BG425" s="1">
        <f ca="1" t="shared" si="201"/>
        <v>0.483737916654584</v>
      </c>
      <c r="BH425" s="1">
        <f ca="1" t="shared" si="202"/>
        <v>4.9142281089967</v>
      </c>
      <c r="BI425" s="1">
        <f ca="1" t="shared" si="203"/>
        <v>68.7991935259538</v>
      </c>
      <c r="BJ425" s="1">
        <f ca="1" t="shared" si="204"/>
        <v>0</v>
      </c>
      <c r="BK425" s="1">
        <f ca="1" t="shared" si="205"/>
        <v>0</v>
      </c>
      <c r="BM425" s="1">
        <f t="shared" si="220"/>
        <v>135</v>
      </c>
      <c r="BN425" s="1">
        <f ca="1" t="shared" si="206"/>
        <v>0.739238009355519</v>
      </c>
      <c r="BO425" s="1">
        <f ca="1" t="shared" si="207"/>
        <v>65.1567185513975</v>
      </c>
      <c r="BP425" s="1">
        <f ca="1" t="shared" si="208"/>
        <v>0.217872781419062</v>
      </c>
      <c r="BQ425" s="1">
        <f ca="1" t="shared" si="209"/>
        <v>4.17261020303756</v>
      </c>
      <c r="BR425" s="1">
        <f ca="1" t="shared" si="210"/>
        <v>62.5891530455634</v>
      </c>
      <c r="BS425" s="1">
        <f ca="1" t="shared" si="211"/>
        <v>2.56756550583409</v>
      </c>
      <c r="BT425" s="1">
        <f ca="1" t="shared" si="212"/>
        <v>256.756550583409</v>
      </c>
    </row>
    <row r="426" spans="2:72">
      <c r="B426" s="1">
        <f t="shared" si="213"/>
        <v>136</v>
      </c>
      <c r="C426" s="1">
        <f ca="1" t="shared" si="157"/>
        <v>0.0300721991078754</v>
      </c>
      <c r="D426" s="1">
        <f ca="1" t="shared" si="158"/>
        <v>53.9063607420138</v>
      </c>
      <c r="E426" s="1">
        <f ca="1" t="shared" si="159"/>
        <v>0.234399732812048</v>
      </c>
      <c r="F426" s="1">
        <f ca="1" t="shared" si="160"/>
        <v>4.47313547988274</v>
      </c>
      <c r="G426" s="1">
        <f ca="1" t="shared" si="161"/>
        <v>35.7850838390619</v>
      </c>
      <c r="H426" s="1">
        <f ca="1" t="shared" si="162"/>
        <v>18.1212769029519</v>
      </c>
      <c r="I426" s="1">
        <f ca="1" t="shared" si="163"/>
        <v>1812.12769029519</v>
      </c>
      <c r="K426" s="1">
        <f t="shared" si="214"/>
        <v>136</v>
      </c>
      <c r="L426" s="1">
        <f ca="1" t="shared" si="164"/>
        <v>0.354332183630491</v>
      </c>
      <c r="M426" s="1">
        <f ca="1" t="shared" si="165"/>
        <v>62.8096617272914</v>
      </c>
      <c r="N426" s="1">
        <f ca="1" t="shared" si="166"/>
        <v>0.0308650644447763</v>
      </c>
      <c r="O426" s="1">
        <f ca="1" t="shared" si="167"/>
        <v>4.36996875441864</v>
      </c>
      <c r="P426" s="1">
        <f ca="1" t="shared" si="168"/>
        <v>39.3297187897678</v>
      </c>
      <c r="Q426" s="1">
        <f ca="1" t="shared" si="169"/>
        <v>23.4799429375236</v>
      </c>
      <c r="R426" s="1">
        <f ca="1" t="shared" si="170"/>
        <v>2347.99429375236</v>
      </c>
      <c r="T426" s="1">
        <f t="shared" si="215"/>
        <v>136</v>
      </c>
      <c r="U426" s="1">
        <f ca="1" t="shared" si="171"/>
        <v>0.803269024221871</v>
      </c>
      <c r="V426" s="1">
        <f ca="1" t="shared" si="172"/>
        <v>66.5047983135314</v>
      </c>
      <c r="W426" s="1">
        <f ca="1" t="shared" si="173"/>
        <v>0.337924281549505</v>
      </c>
      <c r="X426" s="1">
        <f ca="1" t="shared" si="174"/>
        <v>4.70369461082936</v>
      </c>
      <c r="Y426" s="1">
        <f ca="1" t="shared" si="175"/>
        <v>47.0369461082936</v>
      </c>
      <c r="Z426" s="1">
        <f ca="1" t="shared" si="176"/>
        <v>19.4678522052378</v>
      </c>
      <c r="AA426" s="1">
        <f ca="1" t="shared" si="177"/>
        <v>1946.78522052378</v>
      </c>
      <c r="AC426" s="1">
        <f t="shared" si="216"/>
        <v>136</v>
      </c>
      <c r="AD426" s="1">
        <f ca="1" t="shared" si="178"/>
        <v>0.174160907272045</v>
      </c>
      <c r="AE426" s="1">
        <f ca="1" t="shared" si="179"/>
        <v>57.1669786512887</v>
      </c>
      <c r="AF426" s="1">
        <f ca="1" t="shared" si="180"/>
        <v>0.557680657818837</v>
      </c>
      <c r="AG426" s="1">
        <f ca="1" t="shared" si="181"/>
        <v>4.55208112643428</v>
      </c>
      <c r="AH426" s="1">
        <f ca="1" t="shared" si="182"/>
        <v>50.0728923907771</v>
      </c>
      <c r="AI426" s="1">
        <f ca="1" t="shared" si="183"/>
        <v>7.09408626051165</v>
      </c>
      <c r="AJ426" s="1">
        <f ca="1" t="shared" si="184"/>
        <v>709.408626051164</v>
      </c>
      <c r="AL426" s="1">
        <f t="shared" si="217"/>
        <v>136</v>
      </c>
      <c r="AM426" s="1">
        <f ca="1" t="shared" si="185"/>
        <v>0.2415271635927</v>
      </c>
      <c r="AN426" s="1">
        <f ca="1" t="shared" si="186"/>
        <v>57.467001451107</v>
      </c>
      <c r="AO426" s="1">
        <f ca="1" t="shared" si="187"/>
        <v>0.946537257539888</v>
      </c>
      <c r="AP426" s="1">
        <f ca="1" t="shared" si="188"/>
        <v>5.61683073458774</v>
      </c>
      <c r="AQ426" s="1">
        <f ca="1" t="shared" si="189"/>
        <v>67.4019688150528</v>
      </c>
      <c r="AR426" s="1">
        <f ca="1" t="shared" si="190"/>
        <v>0</v>
      </c>
      <c r="AS426" s="1">
        <f ca="1" t="shared" si="191"/>
        <v>0</v>
      </c>
      <c r="AU426" s="1">
        <f t="shared" si="218"/>
        <v>136</v>
      </c>
      <c r="AV426" s="1">
        <f ca="1" t="shared" si="192"/>
        <v>0.341971748452142</v>
      </c>
      <c r="AW426" s="1">
        <f ca="1" t="shared" si="193"/>
        <v>63.1700532661058</v>
      </c>
      <c r="AX426" s="1">
        <f ca="1" t="shared" si="194"/>
        <v>0.187715190017898</v>
      </c>
      <c r="AY426" s="1">
        <f ca="1" t="shared" si="195"/>
        <v>4.07248007995139</v>
      </c>
      <c r="AZ426" s="1">
        <f ca="1" t="shared" si="196"/>
        <v>52.9422410393681</v>
      </c>
      <c r="BA426" s="1">
        <f ca="1" t="shared" si="197"/>
        <v>10.2278122267377</v>
      </c>
      <c r="BB426" s="1">
        <f ca="1" t="shared" si="198"/>
        <v>1022.78122267377</v>
      </c>
      <c r="BD426" s="1">
        <f t="shared" si="219"/>
        <v>136</v>
      </c>
      <c r="BE426" s="1">
        <f ca="1" t="shared" si="199"/>
        <v>0.668775114830757</v>
      </c>
      <c r="BF426" s="1">
        <f ca="1" t="shared" si="200"/>
        <v>69.8479633359992</v>
      </c>
      <c r="BG426" s="1">
        <f ca="1" t="shared" si="201"/>
        <v>0.662474405347237</v>
      </c>
      <c r="BH426" s="1">
        <f ca="1" t="shared" si="202"/>
        <v>4.7376676608839</v>
      </c>
      <c r="BI426" s="1">
        <f ca="1" t="shared" si="203"/>
        <v>66.3273472523746</v>
      </c>
      <c r="BJ426" s="1">
        <f ca="1" t="shared" si="204"/>
        <v>3.52061608362457</v>
      </c>
      <c r="BK426" s="1">
        <f ca="1" t="shared" si="205"/>
        <v>352.061608362457</v>
      </c>
      <c r="BM426" s="1">
        <f t="shared" si="220"/>
        <v>136</v>
      </c>
      <c r="BN426" s="1">
        <f ca="1" t="shared" si="206"/>
        <v>0.71753821452983</v>
      </c>
      <c r="BO426" s="1">
        <f ca="1" t="shared" si="207"/>
        <v>69.0641347638401</v>
      </c>
      <c r="BP426" s="1">
        <f ca="1" t="shared" si="208"/>
        <v>0.12701926321704</v>
      </c>
      <c r="BQ426" s="1">
        <f ca="1" t="shared" si="209"/>
        <v>4.49183076710854</v>
      </c>
      <c r="BR426" s="1">
        <f ca="1" t="shared" si="210"/>
        <v>67.3774615066282</v>
      </c>
      <c r="BS426" s="1">
        <f ca="1" t="shared" si="211"/>
        <v>1.68667325721199</v>
      </c>
      <c r="BT426" s="1">
        <f ca="1" t="shared" si="212"/>
        <v>168.667325721199</v>
      </c>
    </row>
    <row r="427" spans="2:72">
      <c r="B427" s="1">
        <f t="shared" si="213"/>
        <v>137</v>
      </c>
      <c r="C427" s="1">
        <f ca="1" t="shared" si="157"/>
        <v>0.575811458513252</v>
      </c>
      <c r="D427" s="1">
        <f ca="1" t="shared" si="158"/>
        <v>69.7357508762995</v>
      </c>
      <c r="E427" s="1">
        <f ca="1" t="shared" si="159"/>
        <v>0.160274003137845</v>
      </c>
      <c r="F427" s="1">
        <f ca="1" t="shared" si="160"/>
        <v>4.14612250738115</v>
      </c>
      <c r="G427" s="1">
        <f ca="1" t="shared" si="161"/>
        <v>33.1689800590492</v>
      </c>
      <c r="H427" s="1">
        <f ca="1" t="shared" si="162"/>
        <v>36.5667708172503</v>
      </c>
      <c r="I427" s="1">
        <f ca="1" t="shared" si="163"/>
        <v>3656.67708172503</v>
      </c>
      <c r="K427" s="1">
        <f t="shared" si="214"/>
        <v>137</v>
      </c>
      <c r="L427" s="1">
        <f ca="1" t="shared" si="164"/>
        <v>0.0283061738168364</v>
      </c>
      <c r="M427" s="1">
        <f ca="1" t="shared" si="165"/>
        <v>53.6516402459134</v>
      </c>
      <c r="N427" s="1">
        <f ca="1" t="shared" si="166"/>
        <v>0.00449905281137153</v>
      </c>
      <c r="O427" s="1">
        <f ca="1" t="shared" si="167"/>
        <v>4.35580209565142</v>
      </c>
      <c r="P427" s="1">
        <f ca="1" t="shared" si="168"/>
        <v>39.2022188608628</v>
      </c>
      <c r="Q427" s="1">
        <f ca="1" t="shared" si="169"/>
        <v>14.4494213850506</v>
      </c>
      <c r="R427" s="1">
        <f ca="1" t="shared" si="170"/>
        <v>1444.94213850506</v>
      </c>
      <c r="T427" s="1">
        <f t="shared" si="215"/>
        <v>137</v>
      </c>
      <c r="U427" s="1">
        <f ca="1" t="shared" si="171"/>
        <v>0.782385763254942</v>
      </c>
      <c r="V427" s="1">
        <f ca="1" t="shared" si="172"/>
        <v>66.084018756048</v>
      </c>
      <c r="W427" s="1">
        <f ca="1" t="shared" si="173"/>
        <v>0.075132674843666</v>
      </c>
      <c r="X427" s="1">
        <f ca="1" t="shared" si="174"/>
        <v>4.13362318007792</v>
      </c>
      <c r="Y427" s="1">
        <f ca="1" t="shared" si="175"/>
        <v>41.3362318007792</v>
      </c>
      <c r="Z427" s="1">
        <f ca="1" t="shared" si="176"/>
        <v>24.7477869552687</v>
      </c>
      <c r="AA427" s="1">
        <f ca="1" t="shared" si="177"/>
        <v>2474.77869552687</v>
      </c>
      <c r="AC427" s="1">
        <f t="shared" si="216"/>
        <v>137</v>
      </c>
      <c r="AD427" s="1">
        <f ca="1" t="shared" si="178"/>
        <v>0.925591528864016</v>
      </c>
      <c r="AE427" s="1">
        <f ca="1" t="shared" si="179"/>
        <v>75.3813531866534</v>
      </c>
      <c r="AF427" s="1">
        <f ca="1" t="shared" si="180"/>
        <v>0.913979879084058</v>
      </c>
      <c r="AG427" s="1">
        <f ca="1" t="shared" si="181"/>
        <v>5.71899454425319</v>
      </c>
      <c r="AH427" s="1">
        <f ca="1" t="shared" si="182"/>
        <v>62.9089399867851</v>
      </c>
      <c r="AI427" s="1">
        <f ca="1" t="shared" si="183"/>
        <v>12.4724131998683</v>
      </c>
      <c r="AJ427" s="1">
        <f ca="1" t="shared" si="184"/>
        <v>1247.24131998683</v>
      </c>
      <c r="AL427" s="1">
        <f t="shared" si="217"/>
        <v>137</v>
      </c>
      <c r="AM427" s="1">
        <f ca="1" t="shared" si="185"/>
        <v>0.790954584609307</v>
      </c>
      <c r="AN427" s="1">
        <f ca="1" t="shared" si="186"/>
        <v>69.5493630780565</v>
      </c>
      <c r="AO427" s="1">
        <f ca="1" t="shared" si="187"/>
        <v>0.871917398878786</v>
      </c>
      <c r="AP427" s="1">
        <f ca="1" t="shared" si="188"/>
        <v>5.48610187617915</v>
      </c>
      <c r="AQ427" s="1">
        <f ca="1" t="shared" si="189"/>
        <v>65.8332225141498</v>
      </c>
      <c r="AR427" s="1">
        <f ca="1" t="shared" si="190"/>
        <v>3.71614056390668</v>
      </c>
      <c r="AS427" s="1">
        <f ca="1" t="shared" si="191"/>
        <v>371.614056390668</v>
      </c>
      <c r="AU427" s="1">
        <f t="shared" si="218"/>
        <v>137</v>
      </c>
      <c r="AV427" s="1">
        <f ca="1" t="shared" si="192"/>
        <v>0.924702128883796</v>
      </c>
      <c r="AW427" s="1">
        <f ca="1" t="shared" si="193"/>
        <v>76.2911511914798</v>
      </c>
      <c r="AX427" s="1">
        <f ca="1" t="shared" si="194"/>
        <v>0.839396529467905</v>
      </c>
      <c r="AY427" s="1">
        <f ca="1" t="shared" si="195"/>
        <v>5.04404086350681</v>
      </c>
      <c r="AZ427" s="1">
        <f ca="1" t="shared" si="196"/>
        <v>65.5725312255885</v>
      </c>
      <c r="BA427" s="1">
        <f ca="1" t="shared" si="197"/>
        <v>10.7186199658913</v>
      </c>
      <c r="BB427" s="1">
        <f ca="1" t="shared" si="198"/>
        <v>1071.86199658913</v>
      </c>
      <c r="BD427" s="1">
        <f t="shared" si="219"/>
        <v>137</v>
      </c>
      <c r="BE427" s="1">
        <f ca="1" t="shared" si="199"/>
        <v>0.100361752104606</v>
      </c>
      <c r="BF427" s="1">
        <f ca="1" t="shared" si="200"/>
        <v>56.2840924483278</v>
      </c>
      <c r="BG427" s="1">
        <f ca="1" t="shared" si="201"/>
        <v>0.990532547521377</v>
      </c>
      <c r="BH427" s="1">
        <f ca="1" t="shared" si="202"/>
        <v>5.93870292222673</v>
      </c>
      <c r="BI427" s="1">
        <f ca="1" t="shared" si="203"/>
        <v>83.1418409111742</v>
      </c>
      <c r="BJ427" s="1">
        <f ca="1" t="shared" si="204"/>
        <v>0</v>
      </c>
      <c r="BK427" s="1">
        <f ca="1" t="shared" si="205"/>
        <v>0</v>
      </c>
      <c r="BM427" s="1">
        <f t="shared" si="220"/>
        <v>137</v>
      </c>
      <c r="BN427" s="1">
        <f ca="1" t="shared" si="206"/>
        <v>0.240912248866283</v>
      </c>
      <c r="BO427" s="1">
        <f ca="1" t="shared" si="207"/>
        <v>59.3770151883539</v>
      </c>
      <c r="BP427" s="1">
        <f ca="1" t="shared" si="208"/>
        <v>0.0800378009928304</v>
      </c>
      <c r="BQ427" s="1">
        <f ca="1" t="shared" si="209"/>
        <v>4.24809864443232</v>
      </c>
      <c r="BR427" s="1">
        <f ca="1" t="shared" si="210"/>
        <v>63.7214796664848</v>
      </c>
      <c r="BS427" s="1">
        <f ca="1" t="shared" si="211"/>
        <v>0</v>
      </c>
      <c r="BT427" s="1">
        <f ca="1" t="shared" si="212"/>
        <v>0</v>
      </c>
    </row>
    <row r="428" spans="2:72">
      <c r="B428" s="1">
        <f t="shared" si="213"/>
        <v>138</v>
      </c>
      <c r="C428" s="1">
        <f ca="1" t="shared" si="157"/>
        <v>0.692951255470604</v>
      </c>
      <c r="D428" s="1">
        <f ca="1" t="shared" si="158"/>
        <v>69.1485639163133</v>
      </c>
      <c r="E428" s="1">
        <f ca="1" t="shared" si="159"/>
        <v>0.354221301975946</v>
      </c>
      <c r="F428" s="1">
        <f ca="1" t="shared" si="160"/>
        <v>4.71683306058167</v>
      </c>
      <c r="G428" s="1">
        <f ca="1" t="shared" si="161"/>
        <v>37.7346644846533</v>
      </c>
      <c r="H428" s="1">
        <f ca="1" t="shared" si="162"/>
        <v>31.4138994316599</v>
      </c>
      <c r="I428" s="1">
        <f ca="1" t="shared" si="163"/>
        <v>3141.38994316599</v>
      </c>
      <c r="K428" s="1">
        <f t="shared" si="214"/>
        <v>138</v>
      </c>
      <c r="L428" s="1">
        <f ca="1" t="shared" si="164"/>
        <v>0.787870204036706</v>
      </c>
      <c r="M428" s="1">
        <f ca="1" t="shared" si="165"/>
        <v>68.9335277528168</v>
      </c>
      <c r="N428" s="1">
        <f ca="1" t="shared" si="166"/>
        <v>0.135981490850291</v>
      </c>
      <c r="O428" s="1">
        <f ca="1" t="shared" si="167"/>
        <v>4.48116919026532</v>
      </c>
      <c r="P428" s="1">
        <f ca="1" t="shared" si="168"/>
        <v>40.3305227123879</v>
      </c>
      <c r="Q428" s="1">
        <f ca="1" t="shared" si="169"/>
        <v>28.603005040429</v>
      </c>
      <c r="R428" s="1">
        <f ca="1" t="shared" si="170"/>
        <v>2860.3005040429</v>
      </c>
      <c r="T428" s="1">
        <f t="shared" si="215"/>
        <v>138</v>
      </c>
      <c r="U428" s="1">
        <f ca="1" t="shared" si="171"/>
        <v>0.238532210388957</v>
      </c>
      <c r="V428" s="1">
        <f ca="1" t="shared" si="172"/>
        <v>56.9509401493677</v>
      </c>
      <c r="W428" s="1">
        <f ca="1" t="shared" si="173"/>
        <v>0.813577948778313</v>
      </c>
      <c r="X428" s="1">
        <f ca="1" t="shared" si="174"/>
        <v>5.31640544465551</v>
      </c>
      <c r="Y428" s="1">
        <f ca="1" t="shared" si="175"/>
        <v>53.1640544465551</v>
      </c>
      <c r="Z428" s="1">
        <f ca="1" t="shared" si="176"/>
        <v>3.78688570281264</v>
      </c>
      <c r="AA428" s="1">
        <f ca="1" t="shared" si="177"/>
        <v>378.688570281264</v>
      </c>
      <c r="AC428" s="1">
        <f t="shared" si="216"/>
        <v>138</v>
      </c>
      <c r="AD428" s="1">
        <f ca="1" t="shared" si="178"/>
        <v>0.761801905420297</v>
      </c>
      <c r="AE428" s="1">
        <f ca="1" t="shared" si="179"/>
        <v>69.6406871532097</v>
      </c>
      <c r="AF428" s="1">
        <f ca="1" t="shared" si="180"/>
        <v>0.0811975585431928</v>
      </c>
      <c r="AG428" s="1">
        <f ca="1" t="shared" si="181"/>
        <v>4.22355722304866</v>
      </c>
      <c r="AH428" s="1">
        <f ca="1" t="shared" si="182"/>
        <v>46.4591294535353</v>
      </c>
      <c r="AI428" s="1">
        <f ca="1" t="shared" si="183"/>
        <v>23.1815576996744</v>
      </c>
      <c r="AJ428" s="1">
        <f ca="1" t="shared" si="184"/>
        <v>2318.15576996744</v>
      </c>
      <c r="AL428" s="1">
        <f t="shared" si="217"/>
        <v>138</v>
      </c>
      <c r="AM428" s="1">
        <f ca="1" t="shared" si="185"/>
        <v>0.43670070612695</v>
      </c>
      <c r="AN428" s="1">
        <f ca="1" t="shared" si="186"/>
        <v>61.6032217176954</v>
      </c>
      <c r="AO428" s="1">
        <f ca="1" t="shared" si="187"/>
        <v>0.274020589538891</v>
      </c>
      <c r="AP428" s="1">
        <f ca="1" t="shared" si="188"/>
        <v>4.07368410605015</v>
      </c>
      <c r="AQ428" s="1">
        <f ca="1" t="shared" si="189"/>
        <v>48.8842092726018</v>
      </c>
      <c r="AR428" s="1">
        <f ca="1" t="shared" si="190"/>
        <v>12.7190124450937</v>
      </c>
      <c r="AS428" s="1">
        <f ca="1" t="shared" si="191"/>
        <v>1271.90124450937</v>
      </c>
      <c r="AU428" s="1">
        <f t="shared" si="218"/>
        <v>138</v>
      </c>
      <c r="AV428" s="1">
        <f ca="1" t="shared" si="192"/>
        <v>0.21183757116962</v>
      </c>
      <c r="AW428" s="1">
        <f ca="1" t="shared" si="193"/>
        <v>59.645155768376</v>
      </c>
      <c r="AX428" s="1">
        <f ca="1" t="shared" si="194"/>
        <v>0.198471800718449</v>
      </c>
      <c r="AY428" s="1">
        <f ca="1" t="shared" si="195"/>
        <v>4.42993434235745</v>
      </c>
      <c r="AZ428" s="1">
        <f ca="1" t="shared" si="196"/>
        <v>57.5891464506469</v>
      </c>
      <c r="BA428" s="1">
        <f ca="1" t="shared" si="197"/>
        <v>2.05600931772911</v>
      </c>
      <c r="BB428" s="1">
        <f ca="1" t="shared" si="198"/>
        <v>205.600931772911</v>
      </c>
      <c r="BD428" s="1">
        <f t="shared" si="219"/>
        <v>138</v>
      </c>
      <c r="BE428" s="1">
        <f ca="1" t="shared" si="199"/>
        <v>0.100359261356971</v>
      </c>
      <c r="BF428" s="1">
        <f ca="1" t="shared" si="200"/>
        <v>55.3941217969704</v>
      </c>
      <c r="BG428" s="1">
        <f ca="1" t="shared" si="201"/>
        <v>0.445960613168286</v>
      </c>
      <c r="BH428" s="1">
        <f ca="1" t="shared" si="202"/>
        <v>4.91593972665756</v>
      </c>
      <c r="BI428" s="1">
        <f ca="1" t="shared" si="203"/>
        <v>68.8231561732058</v>
      </c>
      <c r="BJ428" s="1">
        <f ca="1" t="shared" si="204"/>
        <v>0</v>
      </c>
      <c r="BK428" s="1">
        <f ca="1" t="shared" si="205"/>
        <v>0</v>
      </c>
      <c r="BM428" s="1">
        <f t="shared" si="220"/>
        <v>138</v>
      </c>
      <c r="BN428" s="1">
        <f ca="1" t="shared" si="206"/>
        <v>0.574877930370826</v>
      </c>
      <c r="BO428" s="1">
        <f ca="1" t="shared" si="207"/>
        <v>67.915060093096</v>
      </c>
      <c r="BP428" s="1">
        <f ca="1" t="shared" si="208"/>
        <v>0.24069794729695</v>
      </c>
      <c r="BQ428" s="1">
        <f ca="1" t="shared" si="209"/>
        <v>4.42510181984849</v>
      </c>
      <c r="BR428" s="1">
        <f ca="1" t="shared" si="210"/>
        <v>66.3765272977273</v>
      </c>
      <c r="BS428" s="1">
        <f ca="1" t="shared" si="211"/>
        <v>1.53853279536877</v>
      </c>
      <c r="BT428" s="1">
        <f ca="1" t="shared" si="212"/>
        <v>153.853279536877</v>
      </c>
    </row>
    <row r="429" spans="2:72">
      <c r="B429" s="1">
        <f t="shared" si="213"/>
        <v>139</v>
      </c>
      <c r="C429" s="1">
        <f ca="1" t="shared" si="157"/>
        <v>0.733604504932105</v>
      </c>
      <c r="D429" s="1">
        <f ca="1" t="shared" si="158"/>
        <v>65.0225114582194</v>
      </c>
      <c r="E429" s="1">
        <f ca="1" t="shared" si="159"/>
        <v>0.578618075752068</v>
      </c>
      <c r="F429" s="1">
        <f ca="1" t="shared" si="160"/>
        <v>4.53120681869556</v>
      </c>
      <c r="G429" s="1">
        <f ca="1" t="shared" si="161"/>
        <v>36.2496545495645</v>
      </c>
      <c r="H429" s="1">
        <f ca="1" t="shared" si="162"/>
        <v>28.7728569086549</v>
      </c>
      <c r="I429" s="1">
        <f ca="1" t="shared" si="163"/>
        <v>2877.28569086549</v>
      </c>
      <c r="K429" s="1">
        <f t="shared" si="214"/>
        <v>139</v>
      </c>
      <c r="L429" s="1">
        <f ca="1" t="shared" si="164"/>
        <v>0.93629184303243</v>
      </c>
      <c r="M429" s="1">
        <f ca="1" t="shared" si="165"/>
        <v>78.546277493579</v>
      </c>
      <c r="N429" s="1">
        <f ca="1" t="shared" si="166"/>
        <v>0.756400073192661</v>
      </c>
      <c r="O429" s="1">
        <f ca="1" t="shared" si="167"/>
        <v>5.47605952334811</v>
      </c>
      <c r="P429" s="1">
        <f ca="1" t="shared" si="168"/>
        <v>49.284535710133</v>
      </c>
      <c r="Q429" s="1">
        <f ca="1" t="shared" si="169"/>
        <v>29.2617417834461</v>
      </c>
      <c r="R429" s="1">
        <f ca="1" t="shared" si="170"/>
        <v>2926.17417834461</v>
      </c>
      <c r="T429" s="1">
        <f t="shared" si="215"/>
        <v>139</v>
      </c>
      <c r="U429" s="1">
        <f ca="1" t="shared" si="171"/>
        <v>0.384196331551433</v>
      </c>
      <c r="V429" s="1">
        <f ca="1" t="shared" si="172"/>
        <v>62.782747514401</v>
      </c>
      <c r="W429" s="1">
        <f ca="1" t="shared" si="173"/>
        <v>0.357536686075586</v>
      </c>
      <c r="X429" s="1">
        <f ca="1" t="shared" si="174"/>
        <v>4.5319524288044</v>
      </c>
      <c r="Y429" s="1">
        <f ca="1" t="shared" si="175"/>
        <v>45.319524288044</v>
      </c>
      <c r="Z429" s="1">
        <f ca="1" t="shared" si="176"/>
        <v>17.463223226357</v>
      </c>
      <c r="AA429" s="1">
        <f ca="1" t="shared" si="177"/>
        <v>1746.3223226357</v>
      </c>
      <c r="AC429" s="1">
        <f t="shared" si="216"/>
        <v>139</v>
      </c>
      <c r="AD429" s="1">
        <f ca="1" t="shared" si="178"/>
        <v>0.137857623504521</v>
      </c>
      <c r="AE429" s="1">
        <f ca="1" t="shared" si="179"/>
        <v>56.8469349812148</v>
      </c>
      <c r="AF429" s="1">
        <f ca="1" t="shared" si="180"/>
        <v>0.752886751294639</v>
      </c>
      <c r="AG429" s="1">
        <f ca="1" t="shared" si="181"/>
        <v>5.32760439390451</v>
      </c>
      <c r="AH429" s="1">
        <f ca="1" t="shared" si="182"/>
        <v>58.6036483329496</v>
      </c>
      <c r="AI429" s="1">
        <f ca="1" t="shared" si="183"/>
        <v>0</v>
      </c>
      <c r="AJ429" s="1">
        <f ca="1" t="shared" si="184"/>
        <v>0</v>
      </c>
      <c r="AL429" s="1">
        <f t="shared" si="217"/>
        <v>139</v>
      </c>
      <c r="AM429" s="1">
        <f ca="1" t="shared" si="185"/>
        <v>0.598888499139471</v>
      </c>
      <c r="AN429" s="1">
        <f ca="1" t="shared" si="186"/>
        <v>68.3056527216224</v>
      </c>
      <c r="AO429" s="1">
        <f ca="1" t="shared" si="187"/>
        <v>0.959748550939657</v>
      </c>
      <c r="AP429" s="1">
        <f ca="1" t="shared" si="188"/>
        <v>5.84446870708428</v>
      </c>
      <c r="AQ429" s="1">
        <f ca="1" t="shared" si="189"/>
        <v>70.1336244850114</v>
      </c>
      <c r="AR429" s="1">
        <f ca="1" t="shared" si="190"/>
        <v>0</v>
      </c>
      <c r="AS429" s="1">
        <f ca="1" t="shared" si="191"/>
        <v>0</v>
      </c>
      <c r="AU429" s="1">
        <f t="shared" si="218"/>
        <v>139</v>
      </c>
      <c r="AV429" s="1">
        <f ca="1" t="shared" si="192"/>
        <v>0.87340588909868</v>
      </c>
      <c r="AW429" s="1">
        <f ca="1" t="shared" si="193"/>
        <v>66.3229546900751</v>
      </c>
      <c r="AX429" s="1">
        <f ca="1" t="shared" si="194"/>
        <v>0.406442282029162</v>
      </c>
      <c r="AY429" s="1">
        <f ca="1" t="shared" si="195"/>
        <v>4.89329797068131</v>
      </c>
      <c r="AZ429" s="1">
        <f ca="1" t="shared" si="196"/>
        <v>63.612873618857</v>
      </c>
      <c r="BA429" s="1">
        <f ca="1" t="shared" si="197"/>
        <v>2.71008107121809</v>
      </c>
      <c r="BB429" s="1">
        <f ca="1" t="shared" si="198"/>
        <v>271.008107121809</v>
      </c>
      <c r="BD429" s="1">
        <f t="shared" si="219"/>
        <v>139</v>
      </c>
      <c r="BE429" s="1">
        <f ca="1" t="shared" si="199"/>
        <v>0.874263450596692</v>
      </c>
      <c r="BF429" s="1">
        <f ca="1" t="shared" si="200"/>
        <v>69.3595785047793</v>
      </c>
      <c r="BG429" s="1">
        <f ca="1" t="shared" si="201"/>
        <v>0.828455380838086</v>
      </c>
      <c r="BH429" s="1">
        <f ca="1" t="shared" si="202"/>
        <v>5.1671295961306</v>
      </c>
      <c r="BI429" s="1">
        <f ca="1" t="shared" si="203"/>
        <v>72.3398143458284</v>
      </c>
      <c r="BJ429" s="1">
        <f ca="1" t="shared" si="204"/>
        <v>0</v>
      </c>
      <c r="BK429" s="1">
        <f ca="1" t="shared" si="205"/>
        <v>0</v>
      </c>
      <c r="BM429" s="1">
        <f t="shared" si="220"/>
        <v>139</v>
      </c>
      <c r="BN429" s="1">
        <f ca="1" t="shared" si="206"/>
        <v>0.600167869576192</v>
      </c>
      <c r="BO429" s="1">
        <f ca="1" t="shared" si="207"/>
        <v>67.3863348020477</v>
      </c>
      <c r="BP429" s="1">
        <f ca="1" t="shared" si="208"/>
        <v>0.839617720390873</v>
      </c>
      <c r="BQ429" s="1">
        <f ca="1" t="shared" si="209"/>
        <v>5.4033924599194</v>
      </c>
      <c r="BR429" s="1">
        <f ca="1" t="shared" si="210"/>
        <v>81.050886898791</v>
      </c>
      <c r="BS429" s="1">
        <f ca="1" t="shared" si="211"/>
        <v>0</v>
      </c>
      <c r="BT429" s="1">
        <f ca="1" t="shared" si="212"/>
        <v>0</v>
      </c>
    </row>
    <row r="430" spans="2:72">
      <c r="B430" s="1">
        <f t="shared" si="213"/>
        <v>140</v>
      </c>
      <c r="C430" s="1">
        <f ca="1" t="shared" si="157"/>
        <v>0.717046148476287</v>
      </c>
      <c r="D430" s="1">
        <f ca="1" t="shared" si="158"/>
        <v>67.5858474125769</v>
      </c>
      <c r="E430" s="1">
        <f ca="1" t="shared" si="159"/>
        <v>0.826912500693645</v>
      </c>
      <c r="F430" s="1">
        <f ca="1" t="shared" si="160"/>
        <v>5.23693793995529</v>
      </c>
      <c r="G430" s="1">
        <f ca="1" t="shared" si="161"/>
        <v>41.8955035196424</v>
      </c>
      <c r="H430" s="1">
        <f ca="1" t="shared" si="162"/>
        <v>25.6903438929346</v>
      </c>
      <c r="I430" s="1">
        <f ca="1" t="shared" si="163"/>
        <v>2569.03438929346</v>
      </c>
      <c r="K430" s="1">
        <f t="shared" si="214"/>
        <v>140</v>
      </c>
      <c r="L430" s="1">
        <f ca="1" t="shared" si="164"/>
        <v>0.651631774192046</v>
      </c>
      <c r="M430" s="1">
        <f ca="1" t="shared" si="165"/>
        <v>66.004882992478</v>
      </c>
      <c r="N430" s="1">
        <f ca="1" t="shared" si="166"/>
        <v>0.384498348410143</v>
      </c>
      <c r="O430" s="1">
        <f ca="1" t="shared" si="167"/>
        <v>4.96340647563681</v>
      </c>
      <c r="P430" s="1">
        <f ca="1" t="shared" si="168"/>
        <v>44.6706582807313</v>
      </c>
      <c r="Q430" s="1">
        <f ca="1" t="shared" si="169"/>
        <v>21.3342247117467</v>
      </c>
      <c r="R430" s="1">
        <f ca="1" t="shared" si="170"/>
        <v>2133.42247117467</v>
      </c>
      <c r="T430" s="1">
        <f t="shared" si="215"/>
        <v>140</v>
      </c>
      <c r="U430" s="1">
        <f ca="1" t="shared" si="171"/>
        <v>0.0144000459080467</v>
      </c>
      <c r="V430" s="1">
        <f ca="1" t="shared" si="172"/>
        <v>53.449865231396</v>
      </c>
      <c r="W430" s="1">
        <f ca="1" t="shared" si="173"/>
        <v>0.144972002287775</v>
      </c>
      <c r="X430" s="1">
        <f ca="1" t="shared" si="174"/>
        <v>4.45189231403803</v>
      </c>
      <c r="Y430" s="1">
        <f ca="1" t="shared" si="175"/>
        <v>44.5189231403803</v>
      </c>
      <c r="Z430" s="1">
        <f ca="1" t="shared" si="176"/>
        <v>8.93094209101574</v>
      </c>
      <c r="AA430" s="1">
        <f ca="1" t="shared" si="177"/>
        <v>893.094209101574</v>
      </c>
      <c r="AC430" s="1">
        <f t="shared" si="216"/>
        <v>140</v>
      </c>
      <c r="AD430" s="1">
        <f ca="1" t="shared" si="178"/>
        <v>0.547135774909501</v>
      </c>
      <c r="AE430" s="1">
        <f ca="1" t="shared" si="179"/>
        <v>61.5857942650133</v>
      </c>
      <c r="AF430" s="1">
        <f ca="1" t="shared" si="180"/>
        <v>0.805627276508732</v>
      </c>
      <c r="AG430" s="1">
        <f ca="1" t="shared" si="181"/>
        <v>5.12615261880517</v>
      </c>
      <c r="AH430" s="1">
        <f ca="1" t="shared" si="182"/>
        <v>56.3876788068569</v>
      </c>
      <c r="AI430" s="1">
        <f ca="1" t="shared" si="183"/>
        <v>5.19811545815649</v>
      </c>
      <c r="AJ430" s="1">
        <f ca="1" t="shared" si="184"/>
        <v>519.811545815649</v>
      </c>
      <c r="AL430" s="1">
        <f t="shared" si="217"/>
        <v>140</v>
      </c>
      <c r="AM430" s="1">
        <f ca="1" t="shared" si="185"/>
        <v>0.885488108638167</v>
      </c>
      <c r="AN430" s="1">
        <f ca="1" t="shared" si="186"/>
        <v>68.7713642712282</v>
      </c>
      <c r="AO430" s="1">
        <f ca="1" t="shared" si="187"/>
        <v>0.250133706335539</v>
      </c>
      <c r="AP430" s="1">
        <f ca="1" t="shared" si="188"/>
        <v>4.24701926095606</v>
      </c>
      <c r="AQ430" s="1">
        <f ca="1" t="shared" si="189"/>
        <v>50.9642311314727</v>
      </c>
      <c r="AR430" s="1">
        <f ca="1" t="shared" si="190"/>
        <v>17.8071331397555</v>
      </c>
      <c r="AS430" s="1">
        <f ca="1" t="shared" si="191"/>
        <v>1780.71331397555</v>
      </c>
      <c r="AU430" s="1">
        <f t="shared" si="218"/>
        <v>140</v>
      </c>
      <c r="AV430" s="1">
        <f ca="1" t="shared" si="192"/>
        <v>0.332578657480702</v>
      </c>
      <c r="AW430" s="1">
        <f ca="1" t="shared" si="193"/>
        <v>64.7354677517373</v>
      </c>
      <c r="AX430" s="1">
        <f ca="1" t="shared" si="194"/>
        <v>0.79095429665419</v>
      </c>
      <c r="AY430" s="1">
        <f ca="1" t="shared" si="195"/>
        <v>5.0833142215275</v>
      </c>
      <c r="AZ430" s="1">
        <f ca="1" t="shared" si="196"/>
        <v>66.0830848798575</v>
      </c>
      <c r="BA430" s="1">
        <f ca="1" t="shared" si="197"/>
        <v>0</v>
      </c>
      <c r="BB430" s="1">
        <f ca="1" t="shared" si="198"/>
        <v>0</v>
      </c>
      <c r="BD430" s="1">
        <f t="shared" si="219"/>
        <v>140</v>
      </c>
      <c r="BE430" s="1">
        <f ca="1" t="shared" si="199"/>
        <v>0.146409131664534</v>
      </c>
      <c r="BF430" s="1">
        <f ca="1" t="shared" si="200"/>
        <v>56.085292917897</v>
      </c>
      <c r="BG430" s="1">
        <f ca="1" t="shared" si="201"/>
        <v>0.709436818801759</v>
      </c>
      <c r="BH430" s="1">
        <f ca="1" t="shared" si="202"/>
        <v>5.42222149243494</v>
      </c>
      <c r="BI430" s="1">
        <f ca="1" t="shared" si="203"/>
        <v>75.9111008940891</v>
      </c>
      <c r="BJ430" s="1">
        <f ca="1" t="shared" si="204"/>
        <v>0</v>
      </c>
      <c r="BK430" s="1">
        <f ca="1" t="shared" si="205"/>
        <v>0</v>
      </c>
      <c r="BM430" s="1">
        <f t="shared" si="220"/>
        <v>140</v>
      </c>
      <c r="BN430" s="1">
        <f ca="1" t="shared" si="206"/>
        <v>0.0829442842485144</v>
      </c>
      <c r="BO430" s="1">
        <f ca="1" t="shared" si="207"/>
        <v>50.7839203141809</v>
      </c>
      <c r="BP430" s="1">
        <f ca="1" t="shared" si="208"/>
        <v>0.40204323622566</v>
      </c>
      <c r="BQ430" s="1">
        <f ca="1" t="shared" si="209"/>
        <v>4.54838018724279</v>
      </c>
      <c r="BR430" s="1">
        <f ca="1" t="shared" si="210"/>
        <v>68.2257028086419</v>
      </c>
      <c r="BS430" s="1">
        <f ca="1" t="shared" si="211"/>
        <v>0</v>
      </c>
      <c r="BT430" s="1">
        <f ca="1" t="shared" si="212"/>
        <v>0</v>
      </c>
    </row>
    <row r="431" spans="2:72">
      <c r="B431" s="1">
        <f t="shared" si="213"/>
        <v>141</v>
      </c>
      <c r="C431" s="1">
        <f ca="1" t="shared" si="157"/>
        <v>0.875898207289506</v>
      </c>
      <c r="D431" s="1">
        <f ca="1" t="shared" si="158"/>
        <v>66.8904273512682</v>
      </c>
      <c r="E431" s="1">
        <f ca="1" t="shared" si="159"/>
        <v>0.806751837357014</v>
      </c>
      <c r="F431" s="1">
        <f ca="1" t="shared" si="160"/>
        <v>5.33738918695081</v>
      </c>
      <c r="G431" s="1">
        <f ca="1" t="shared" si="161"/>
        <v>42.6991134956065</v>
      </c>
      <c r="H431" s="1">
        <f ca="1" t="shared" si="162"/>
        <v>24.1913138556618</v>
      </c>
      <c r="I431" s="1">
        <f ca="1" t="shared" si="163"/>
        <v>2419.13138556618</v>
      </c>
      <c r="K431" s="1">
        <f t="shared" si="214"/>
        <v>141</v>
      </c>
      <c r="L431" s="1">
        <f ca="1" t="shared" si="164"/>
        <v>0.724179512363355</v>
      </c>
      <c r="M431" s="1">
        <f ca="1" t="shared" si="165"/>
        <v>66.0455752473995</v>
      </c>
      <c r="N431" s="1">
        <f ca="1" t="shared" si="166"/>
        <v>0.942401147687945</v>
      </c>
      <c r="O431" s="1">
        <f ca="1" t="shared" si="167"/>
        <v>5.51753295770296</v>
      </c>
      <c r="P431" s="1">
        <f ca="1" t="shared" si="168"/>
        <v>49.6577966193267</v>
      </c>
      <c r="Q431" s="1">
        <f ca="1" t="shared" si="169"/>
        <v>16.3877786280728</v>
      </c>
      <c r="R431" s="1">
        <f ca="1" t="shared" si="170"/>
        <v>1638.77786280728</v>
      </c>
      <c r="T431" s="1">
        <f t="shared" si="215"/>
        <v>141</v>
      </c>
      <c r="U431" s="1">
        <f ca="1" t="shared" si="171"/>
        <v>0.588674172319791</v>
      </c>
      <c r="V431" s="1">
        <f ca="1" t="shared" si="172"/>
        <v>67.9992645210962</v>
      </c>
      <c r="W431" s="1">
        <f ca="1" t="shared" si="173"/>
        <v>0.813934521498713</v>
      </c>
      <c r="X431" s="1">
        <f ca="1" t="shared" si="174"/>
        <v>5.20543070553556</v>
      </c>
      <c r="Y431" s="1">
        <f ca="1" t="shared" si="175"/>
        <v>52.0543070553556</v>
      </c>
      <c r="Z431" s="1">
        <f ca="1" t="shared" si="176"/>
        <v>15.9449574657406</v>
      </c>
      <c r="AA431" s="1">
        <f ca="1" t="shared" si="177"/>
        <v>1594.49574657406</v>
      </c>
      <c r="AC431" s="1">
        <f t="shared" si="216"/>
        <v>141</v>
      </c>
      <c r="AD431" s="1">
        <f ca="1" t="shared" si="178"/>
        <v>0.41782769688243</v>
      </c>
      <c r="AE431" s="1">
        <f ca="1" t="shared" si="179"/>
        <v>61.8583396632324</v>
      </c>
      <c r="AF431" s="1">
        <f ca="1" t="shared" si="180"/>
        <v>0.199559023232228</v>
      </c>
      <c r="AG431" s="1">
        <f ca="1" t="shared" si="181"/>
        <v>4.04313010509191</v>
      </c>
      <c r="AH431" s="1">
        <f ca="1" t="shared" si="182"/>
        <v>44.474431156011</v>
      </c>
      <c r="AI431" s="1">
        <f ca="1" t="shared" si="183"/>
        <v>17.3839085072214</v>
      </c>
      <c r="AJ431" s="1">
        <f ca="1" t="shared" si="184"/>
        <v>1738.39085072214</v>
      </c>
      <c r="AL431" s="1">
        <f t="shared" si="217"/>
        <v>141</v>
      </c>
      <c r="AM431" s="1">
        <f ca="1" t="shared" si="185"/>
        <v>0.299573933591602</v>
      </c>
      <c r="AN431" s="1">
        <f ca="1" t="shared" si="186"/>
        <v>64.085920431781</v>
      </c>
      <c r="AO431" s="1">
        <f ca="1" t="shared" si="187"/>
        <v>0.780300492964603</v>
      </c>
      <c r="AP431" s="1">
        <f ca="1" t="shared" si="188"/>
        <v>5.05384585616687</v>
      </c>
      <c r="AQ431" s="1">
        <f ca="1" t="shared" si="189"/>
        <v>60.6461502740025</v>
      </c>
      <c r="AR431" s="1">
        <f ca="1" t="shared" si="190"/>
        <v>3.43977015777856</v>
      </c>
      <c r="AS431" s="1">
        <f ca="1" t="shared" si="191"/>
        <v>343.977015777856</v>
      </c>
      <c r="AU431" s="1">
        <f t="shared" si="218"/>
        <v>141</v>
      </c>
      <c r="AV431" s="1">
        <f ca="1" t="shared" si="192"/>
        <v>0.587847585266732</v>
      </c>
      <c r="AW431" s="1">
        <f ca="1" t="shared" si="193"/>
        <v>65.6694975222869</v>
      </c>
      <c r="AX431" s="1">
        <f ca="1" t="shared" si="194"/>
        <v>0.989329623553653</v>
      </c>
      <c r="AY431" s="1">
        <f ca="1" t="shared" si="195"/>
        <v>5.99435835523877</v>
      </c>
      <c r="AZ431" s="1">
        <f ca="1" t="shared" si="196"/>
        <v>77.926658618104</v>
      </c>
      <c r="BA431" s="1">
        <f ca="1" t="shared" si="197"/>
        <v>0</v>
      </c>
      <c r="BB431" s="1">
        <f ca="1" t="shared" si="198"/>
        <v>0</v>
      </c>
      <c r="BD431" s="1">
        <f t="shared" si="219"/>
        <v>141</v>
      </c>
      <c r="BE431" s="1">
        <f ca="1" t="shared" si="199"/>
        <v>0.46612913441662</v>
      </c>
      <c r="BF431" s="1">
        <f ca="1" t="shared" si="200"/>
        <v>62.7431221817316</v>
      </c>
      <c r="BG431" s="1">
        <f ca="1" t="shared" si="201"/>
        <v>0.141162136058283</v>
      </c>
      <c r="BH431" s="1">
        <f ca="1" t="shared" si="202"/>
        <v>4.43167466617277</v>
      </c>
      <c r="BI431" s="1">
        <f ca="1" t="shared" si="203"/>
        <v>62.0434453264188</v>
      </c>
      <c r="BJ431" s="1">
        <f ca="1" t="shared" si="204"/>
        <v>0.699676855312802</v>
      </c>
      <c r="BK431" s="1">
        <f ca="1" t="shared" si="205"/>
        <v>69.9676855312802</v>
      </c>
      <c r="BM431" s="1">
        <f t="shared" si="220"/>
        <v>141</v>
      </c>
      <c r="BN431" s="1">
        <f ca="1" t="shared" si="206"/>
        <v>0.0236000008763191</v>
      </c>
      <c r="BO431" s="1">
        <f ca="1" t="shared" si="207"/>
        <v>53.1019946568214</v>
      </c>
      <c r="BP431" s="1">
        <f ca="1" t="shared" si="208"/>
        <v>0.123968529730218</v>
      </c>
      <c r="BQ431" s="1">
        <f ca="1" t="shared" si="209"/>
        <v>4.14346604077529</v>
      </c>
      <c r="BR431" s="1">
        <f ca="1" t="shared" si="210"/>
        <v>62.1519906116294</v>
      </c>
      <c r="BS431" s="1">
        <f ca="1" t="shared" si="211"/>
        <v>0</v>
      </c>
      <c r="BT431" s="1">
        <f ca="1" t="shared" si="212"/>
        <v>0</v>
      </c>
    </row>
    <row r="432" spans="2:72">
      <c r="B432" s="1">
        <f t="shared" si="213"/>
        <v>142</v>
      </c>
      <c r="C432" s="1">
        <f ca="1" t="shared" si="157"/>
        <v>0.161996170596475</v>
      </c>
      <c r="D432" s="1">
        <f ca="1" t="shared" si="158"/>
        <v>56.4915678352186</v>
      </c>
      <c r="E432" s="1">
        <f ca="1" t="shared" si="159"/>
        <v>0.538062355135581</v>
      </c>
      <c r="F432" s="1">
        <f ca="1" t="shared" si="160"/>
        <v>4.51993698508246</v>
      </c>
      <c r="G432" s="1">
        <f ca="1" t="shared" si="161"/>
        <v>36.1594958806597</v>
      </c>
      <c r="H432" s="1">
        <f ca="1" t="shared" si="162"/>
        <v>20.3320719545589</v>
      </c>
      <c r="I432" s="1">
        <f ca="1" t="shared" si="163"/>
        <v>2033.20719545589</v>
      </c>
      <c r="K432" s="1">
        <f t="shared" si="214"/>
        <v>142</v>
      </c>
      <c r="L432" s="1">
        <f ca="1" t="shared" si="164"/>
        <v>0.380939021690133</v>
      </c>
      <c r="M432" s="1">
        <f ca="1" t="shared" si="165"/>
        <v>60.1707535299693</v>
      </c>
      <c r="N432" s="1">
        <f ca="1" t="shared" si="166"/>
        <v>0.111843708845069</v>
      </c>
      <c r="O432" s="1">
        <f ca="1" t="shared" si="167"/>
        <v>4.07214606937469</v>
      </c>
      <c r="P432" s="1">
        <f ca="1" t="shared" si="168"/>
        <v>36.6493146243722</v>
      </c>
      <c r="Q432" s="1">
        <f ca="1" t="shared" si="169"/>
        <v>23.5214389055971</v>
      </c>
      <c r="R432" s="1">
        <f ca="1" t="shared" si="170"/>
        <v>2352.14389055971</v>
      </c>
      <c r="T432" s="1">
        <f t="shared" si="215"/>
        <v>142</v>
      </c>
      <c r="U432" s="1">
        <f ca="1" t="shared" si="171"/>
        <v>0.510036946278956</v>
      </c>
      <c r="V432" s="1">
        <f ca="1" t="shared" si="172"/>
        <v>60.9265815830213</v>
      </c>
      <c r="W432" s="1">
        <f ca="1" t="shared" si="173"/>
        <v>0.636525472668239</v>
      </c>
      <c r="X432" s="1">
        <f ca="1" t="shared" si="174"/>
        <v>4.91266169012259</v>
      </c>
      <c r="Y432" s="1">
        <f ca="1" t="shared" si="175"/>
        <v>49.1266169012259</v>
      </c>
      <c r="Z432" s="1">
        <f ca="1" t="shared" si="176"/>
        <v>11.7999646817954</v>
      </c>
      <c r="AA432" s="1">
        <f ca="1" t="shared" si="177"/>
        <v>1179.99646817954</v>
      </c>
      <c r="AC432" s="1">
        <f t="shared" si="216"/>
        <v>142</v>
      </c>
      <c r="AD432" s="1">
        <f ca="1" t="shared" si="178"/>
        <v>0.89965499051446</v>
      </c>
      <c r="AE432" s="1">
        <f ca="1" t="shared" si="179"/>
        <v>65.7482438455625</v>
      </c>
      <c r="AF432" s="1">
        <f ca="1" t="shared" si="180"/>
        <v>0.0866808041014577</v>
      </c>
      <c r="AG432" s="1">
        <f ca="1" t="shared" si="181"/>
        <v>4.32707367418225</v>
      </c>
      <c r="AH432" s="1">
        <f ca="1" t="shared" si="182"/>
        <v>47.5978104160048</v>
      </c>
      <c r="AI432" s="1">
        <f ca="1" t="shared" si="183"/>
        <v>18.1504334295577</v>
      </c>
      <c r="AJ432" s="1">
        <f ca="1" t="shared" si="184"/>
        <v>1815.04334295577</v>
      </c>
      <c r="AL432" s="1">
        <f t="shared" si="217"/>
        <v>142</v>
      </c>
      <c r="AM432" s="1">
        <f ca="1" t="shared" si="185"/>
        <v>0.447580153167323</v>
      </c>
      <c r="AN432" s="1">
        <f ca="1" t="shared" si="186"/>
        <v>64.4347727308842</v>
      </c>
      <c r="AO432" s="1">
        <f ca="1" t="shared" si="187"/>
        <v>0.924698323583429</v>
      </c>
      <c r="AP432" s="1">
        <f ca="1" t="shared" si="188"/>
        <v>5.77738976266472</v>
      </c>
      <c r="AQ432" s="1">
        <f ca="1" t="shared" si="189"/>
        <v>69.3286771519767</v>
      </c>
      <c r="AR432" s="1">
        <f ca="1" t="shared" si="190"/>
        <v>0</v>
      </c>
      <c r="AS432" s="1">
        <f ca="1" t="shared" si="191"/>
        <v>0</v>
      </c>
      <c r="AU432" s="1">
        <f t="shared" si="218"/>
        <v>142</v>
      </c>
      <c r="AV432" s="1">
        <f ca="1" t="shared" si="192"/>
        <v>0.486171715428345</v>
      </c>
      <c r="AW432" s="1">
        <f ca="1" t="shared" si="193"/>
        <v>61.2321364275304</v>
      </c>
      <c r="AX432" s="1">
        <f ca="1" t="shared" si="194"/>
        <v>0.75428496566825</v>
      </c>
      <c r="AY432" s="1">
        <f ca="1" t="shared" si="195"/>
        <v>5.2440536502863</v>
      </c>
      <c r="AZ432" s="1">
        <f ca="1" t="shared" si="196"/>
        <v>68.1726974537219</v>
      </c>
      <c r="BA432" s="1">
        <f ca="1" t="shared" si="197"/>
        <v>0</v>
      </c>
      <c r="BB432" s="1">
        <f ca="1" t="shared" si="198"/>
        <v>0</v>
      </c>
      <c r="BD432" s="1">
        <f t="shared" si="219"/>
        <v>142</v>
      </c>
      <c r="BE432" s="1">
        <f ca="1" t="shared" si="199"/>
        <v>0.207447884612863</v>
      </c>
      <c r="BF432" s="1">
        <f ca="1" t="shared" si="200"/>
        <v>59.9236072187514</v>
      </c>
      <c r="BG432" s="1">
        <f ca="1" t="shared" si="201"/>
        <v>0.695266130456836</v>
      </c>
      <c r="BH432" s="1">
        <f ca="1" t="shared" si="202"/>
        <v>4.5652286868134</v>
      </c>
      <c r="BI432" s="1">
        <f ca="1" t="shared" si="203"/>
        <v>63.9132016153875</v>
      </c>
      <c r="BJ432" s="1">
        <f ca="1" t="shared" si="204"/>
        <v>0</v>
      </c>
      <c r="BK432" s="1">
        <f ca="1" t="shared" si="205"/>
        <v>0</v>
      </c>
      <c r="BM432" s="1">
        <f t="shared" si="220"/>
        <v>142</v>
      </c>
      <c r="BN432" s="1">
        <f ca="1" t="shared" si="206"/>
        <v>0.0404623825740793</v>
      </c>
      <c r="BO432" s="1">
        <f ca="1" t="shared" si="207"/>
        <v>52.0750068980051</v>
      </c>
      <c r="BP432" s="1">
        <f ca="1" t="shared" si="208"/>
        <v>0.218818924710497</v>
      </c>
      <c r="BQ432" s="1">
        <f ca="1" t="shared" si="209"/>
        <v>4.09938481782073</v>
      </c>
      <c r="BR432" s="1">
        <f ca="1" t="shared" si="210"/>
        <v>61.490772267311</v>
      </c>
      <c r="BS432" s="1">
        <f ca="1" t="shared" si="211"/>
        <v>0</v>
      </c>
      <c r="BT432" s="1">
        <f ca="1" t="shared" si="212"/>
        <v>0</v>
      </c>
    </row>
    <row r="433" spans="2:72">
      <c r="B433" s="1">
        <f t="shared" si="213"/>
        <v>143</v>
      </c>
      <c r="C433" s="1">
        <f ca="1" t="shared" si="157"/>
        <v>0.0709100083479952</v>
      </c>
      <c r="D433" s="1">
        <f ca="1" t="shared" si="158"/>
        <v>53.9210742282819</v>
      </c>
      <c r="E433" s="1">
        <f ca="1" t="shared" si="159"/>
        <v>0.504752961408288</v>
      </c>
      <c r="F433" s="1">
        <f ca="1" t="shared" si="160"/>
        <v>4.65695745721413</v>
      </c>
      <c r="G433" s="1">
        <f ca="1" t="shared" si="161"/>
        <v>37.2556596577131</v>
      </c>
      <c r="H433" s="1">
        <f ca="1" t="shared" si="162"/>
        <v>16.6654145705689</v>
      </c>
      <c r="I433" s="1">
        <f ca="1" t="shared" si="163"/>
        <v>1666.54145705689</v>
      </c>
      <c r="K433" s="1">
        <f t="shared" si="214"/>
        <v>143</v>
      </c>
      <c r="L433" s="1">
        <f ca="1" t="shared" si="164"/>
        <v>0.260200466606683</v>
      </c>
      <c r="M433" s="1">
        <f ca="1" t="shared" si="165"/>
        <v>61.6276675823147</v>
      </c>
      <c r="N433" s="1">
        <f ca="1" t="shared" si="166"/>
        <v>0.252000498684307</v>
      </c>
      <c r="O433" s="1">
        <f ca="1" t="shared" si="167"/>
        <v>4.09191960550293</v>
      </c>
      <c r="P433" s="1">
        <f ca="1" t="shared" si="168"/>
        <v>36.8272764495264</v>
      </c>
      <c r="Q433" s="1">
        <f ca="1" t="shared" si="169"/>
        <v>24.8003911327883</v>
      </c>
      <c r="R433" s="1">
        <f ca="1" t="shared" si="170"/>
        <v>2480.03911327883</v>
      </c>
      <c r="T433" s="1">
        <f t="shared" si="215"/>
        <v>143</v>
      </c>
      <c r="U433" s="1">
        <f ca="1" t="shared" si="171"/>
        <v>0.409316995157584</v>
      </c>
      <c r="V433" s="1">
        <f ca="1" t="shared" si="172"/>
        <v>61.1677536940526</v>
      </c>
      <c r="W433" s="1">
        <f ca="1" t="shared" si="173"/>
        <v>0.371648341513962</v>
      </c>
      <c r="X433" s="1">
        <f ca="1" t="shared" si="174"/>
        <v>4.97997651651888</v>
      </c>
      <c r="Y433" s="1">
        <f ca="1" t="shared" si="175"/>
        <v>49.7997651651888</v>
      </c>
      <c r="Z433" s="1">
        <f ca="1" t="shared" si="176"/>
        <v>11.3679885288638</v>
      </c>
      <c r="AA433" s="1">
        <f ca="1" t="shared" si="177"/>
        <v>1136.79885288638</v>
      </c>
      <c r="AC433" s="1">
        <f t="shared" si="216"/>
        <v>143</v>
      </c>
      <c r="AD433" s="1">
        <f ca="1" t="shared" si="178"/>
        <v>0.200310787607366</v>
      </c>
      <c r="AE433" s="1">
        <f ca="1" t="shared" si="179"/>
        <v>56.1054639298359</v>
      </c>
      <c r="AF433" s="1">
        <f ca="1" t="shared" si="180"/>
        <v>0.409446959586224</v>
      </c>
      <c r="AG433" s="1">
        <f ca="1" t="shared" si="181"/>
        <v>4.73121712554981</v>
      </c>
      <c r="AH433" s="1">
        <f ca="1" t="shared" si="182"/>
        <v>52.0433883810479</v>
      </c>
      <c r="AI433" s="1">
        <f ca="1" t="shared" si="183"/>
        <v>4.06207554878804</v>
      </c>
      <c r="AJ433" s="1">
        <f ca="1" t="shared" si="184"/>
        <v>406.207554878804</v>
      </c>
      <c r="AL433" s="1">
        <f t="shared" si="217"/>
        <v>143</v>
      </c>
      <c r="AM433" s="1">
        <f ca="1" t="shared" si="185"/>
        <v>0.176237890004497</v>
      </c>
      <c r="AN433" s="1">
        <f ca="1" t="shared" si="186"/>
        <v>55.6837490520507</v>
      </c>
      <c r="AO433" s="1">
        <f ca="1" t="shared" si="187"/>
        <v>0.961018788670587</v>
      </c>
      <c r="AP433" s="1">
        <f ca="1" t="shared" si="188"/>
        <v>5.58063028986653</v>
      </c>
      <c r="AQ433" s="1">
        <f ca="1" t="shared" si="189"/>
        <v>66.9675634783983</v>
      </c>
      <c r="AR433" s="1">
        <f ca="1" t="shared" si="190"/>
        <v>0</v>
      </c>
      <c r="AS433" s="1">
        <f ca="1" t="shared" si="191"/>
        <v>0</v>
      </c>
      <c r="AU433" s="1">
        <f t="shared" si="218"/>
        <v>143</v>
      </c>
      <c r="AV433" s="1">
        <f ca="1" t="shared" si="192"/>
        <v>0.108030398651883</v>
      </c>
      <c r="AW433" s="1">
        <f ca="1" t="shared" si="193"/>
        <v>59.3971901205366</v>
      </c>
      <c r="AX433" s="1">
        <f ca="1" t="shared" si="194"/>
        <v>0.314598491167293</v>
      </c>
      <c r="AY433" s="1">
        <f ca="1" t="shared" si="195"/>
        <v>4.60143894955797</v>
      </c>
      <c r="AZ433" s="1">
        <f ca="1" t="shared" si="196"/>
        <v>59.8187063442537</v>
      </c>
      <c r="BA433" s="1">
        <f ca="1" t="shared" si="197"/>
        <v>0</v>
      </c>
      <c r="BB433" s="1">
        <f ca="1" t="shared" si="198"/>
        <v>0</v>
      </c>
      <c r="BD433" s="1">
        <f t="shared" si="219"/>
        <v>143</v>
      </c>
      <c r="BE433" s="1">
        <f ca="1" t="shared" si="199"/>
        <v>0.0729629973186756</v>
      </c>
      <c r="BF433" s="1">
        <f ca="1" t="shared" si="200"/>
        <v>54.7218197014056</v>
      </c>
      <c r="BG433" s="1">
        <f ca="1" t="shared" si="201"/>
        <v>0.100363063294014</v>
      </c>
      <c r="BH433" s="1">
        <f ca="1" t="shared" si="202"/>
        <v>4.42830159859478</v>
      </c>
      <c r="BI433" s="1">
        <f ca="1" t="shared" si="203"/>
        <v>61.9962223803269</v>
      </c>
      <c r="BJ433" s="1">
        <f ca="1" t="shared" si="204"/>
        <v>0</v>
      </c>
      <c r="BK433" s="1">
        <f ca="1" t="shared" si="205"/>
        <v>0</v>
      </c>
      <c r="BM433" s="1">
        <f t="shared" si="220"/>
        <v>143</v>
      </c>
      <c r="BN433" s="1">
        <f ca="1" t="shared" si="206"/>
        <v>0.998656849176379</v>
      </c>
      <c r="BO433" s="1">
        <f ca="1" t="shared" si="207"/>
        <v>80.8450174198036</v>
      </c>
      <c r="BP433" s="1">
        <f ca="1" t="shared" si="208"/>
        <v>0.363522800966002</v>
      </c>
      <c r="BQ433" s="1">
        <f ca="1" t="shared" si="209"/>
        <v>4.76412671441222</v>
      </c>
      <c r="BR433" s="1">
        <f ca="1" t="shared" si="210"/>
        <v>71.4619007161833</v>
      </c>
      <c r="BS433" s="1">
        <f ca="1" t="shared" si="211"/>
        <v>9.38311670362027</v>
      </c>
      <c r="BT433" s="1">
        <f ca="1" t="shared" si="212"/>
        <v>938.311670362027</v>
      </c>
    </row>
    <row r="434" spans="2:72">
      <c r="B434" s="1">
        <f t="shared" si="213"/>
        <v>144</v>
      </c>
      <c r="C434" s="1">
        <f ca="1" t="shared" si="157"/>
        <v>0.715513768509758</v>
      </c>
      <c r="D434" s="1">
        <f ca="1" t="shared" si="158"/>
        <v>65.9185948674432</v>
      </c>
      <c r="E434" s="1">
        <f ca="1" t="shared" si="159"/>
        <v>0.250897666466841</v>
      </c>
      <c r="F434" s="1">
        <f ca="1" t="shared" si="160"/>
        <v>4.46451305222784</v>
      </c>
      <c r="G434" s="1">
        <f ca="1" t="shared" si="161"/>
        <v>35.7161044178227</v>
      </c>
      <c r="H434" s="1">
        <f ca="1" t="shared" si="162"/>
        <v>30.2024904496205</v>
      </c>
      <c r="I434" s="1">
        <f ca="1" t="shared" si="163"/>
        <v>3020.24904496205</v>
      </c>
      <c r="K434" s="1">
        <f t="shared" si="214"/>
        <v>144</v>
      </c>
      <c r="L434" s="1">
        <f ca="1" t="shared" si="164"/>
        <v>0.215133818891736</v>
      </c>
      <c r="M434" s="1">
        <f ca="1" t="shared" si="165"/>
        <v>55.3009652973647</v>
      </c>
      <c r="N434" s="1">
        <f ca="1" t="shared" si="166"/>
        <v>0.729561195728539</v>
      </c>
      <c r="O434" s="1">
        <f ca="1" t="shared" si="167"/>
        <v>5.35639891431109</v>
      </c>
      <c r="P434" s="1">
        <f ca="1" t="shared" si="168"/>
        <v>48.2075902287998</v>
      </c>
      <c r="Q434" s="1">
        <f ca="1" t="shared" si="169"/>
        <v>7.09337506856494</v>
      </c>
      <c r="R434" s="1">
        <f ca="1" t="shared" si="170"/>
        <v>709.337506856494</v>
      </c>
      <c r="T434" s="1">
        <f t="shared" si="215"/>
        <v>144</v>
      </c>
      <c r="U434" s="1">
        <f ca="1" t="shared" si="171"/>
        <v>0.207149022595531</v>
      </c>
      <c r="V434" s="1">
        <f ca="1" t="shared" si="172"/>
        <v>56.9847796488813</v>
      </c>
      <c r="W434" s="1">
        <f ca="1" t="shared" si="173"/>
        <v>0.718646356915228</v>
      </c>
      <c r="X434" s="1">
        <f ca="1" t="shared" si="174"/>
        <v>5.04412623884442</v>
      </c>
      <c r="Y434" s="1">
        <f ca="1" t="shared" si="175"/>
        <v>50.4412623884442</v>
      </c>
      <c r="Z434" s="1">
        <f ca="1" t="shared" si="176"/>
        <v>6.54351726043709</v>
      </c>
      <c r="AA434" s="1">
        <f ca="1" t="shared" si="177"/>
        <v>654.351726043709</v>
      </c>
      <c r="AC434" s="1">
        <f t="shared" si="216"/>
        <v>144</v>
      </c>
      <c r="AD434" s="1">
        <f ca="1" t="shared" si="178"/>
        <v>0.194138852084812</v>
      </c>
      <c r="AE434" s="1">
        <f ca="1" t="shared" si="179"/>
        <v>59.3614414405694</v>
      </c>
      <c r="AF434" s="1">
        <f ca="1" t="shared" si="180"/>
        <v>0.794573816414381</v>
      </c>
      <c r="AG434" s="1">
        <f ca="1" t="shared" si="181"/>
        <v>5.35077383462495</v>
      </c>
      <c r="AH434" s="1">
        <f ca="1" t="shared" si="182"/>
        <v>58.8585121808745</v>
      </c>
      <c r="AI434" s="1">
        <f ca="1" t="shared" si="183"/>
        <v>0.502929259694852</v>
      </c>
      <c r="AJ434" s="1">
        <f ca="1" t="shared" si="184"/>
        <v>50.2929259694852</v>
      </c>
      <c r="AL434" s="1">
        <f t="shared" si="217"/>
        <v>144</v>
      </c>
      <c r="AM434" s="1">
        <f ca="1" t="shared" si="185"/>
        <v>0.80822133958716</v>
      </c>
      <c r="AN434" s="1">
        <f ca="1" t="shared" si="186"/>
        <v>66.5125724685825</v>
      </c>
      <c r="AO434" s="1">
        <f ca="1" t="shared" si="187"/>
        <v>0.877381556057295</v>
      </c>
      <c r="AP434" s="1">
        <f ca="1" t="shared" si="188"/>
        <v>5.0087248741346</v>
      </c>
      <c r="AQ434" s="1">
        <f ca="1" t="shared" si="189"/>
        <v>60.1046984896152</v>
      </c>
      <c r="AR434" s="1">
        <f ca="1" t="shared" si="190"/>
        <v>6.4078739789673</v>
      </c>
      <c r="AS434" s="1">
        <f ca="1" t="shared" si="191"/>
        <v>640.78739789673</v>
      </c>
      <c r="AU434" s="1">
        <f t="shared" si="218"/>
        <v>144</v>
      </c>
      <c r="AV434" s="1">
        <f ca="1" t="shared" si="192"/>
        <v>0.702330933106092</v>
      </c>
      <c r="AW434" s="1">
        <f ca="1" t="shared" si="193"/>
        <v>65.6995741800395</v>
      </c>
      <c r="AX434" s="1">
        <f ca="1" t="shared" si="194"/>
        <v>0.793382170169366</v>
      </c>
      <c r="AY434" s="1">
        <f ca="1" t="shared" si="195"/>
        <v>5.03146931447986</v>
      </c>
      <c r="AZ434" s="1">
        <f ca="1" t="shared" si="196"/>
        <v>65.4091010882382</v>
      </c>
      <c r="BA434" s="1">
        <f ca="1" t="shared" si="197"/>
        <v>0.290473091801289</v>
      </c>
      <c r="BB434" s="1">
        <f ca="1" t="shared" si="198"/>
        <v>29.0473091801289</v>
      </c>
      <c r="BD434" s="1">
        <f t="shared" si="219"/>
        <v>144</v>
      </c>
      <c r="BE434" s="1">
        <f ca="1" t="shared" si="199"/>
        <v>0.962142694753597</v>
      </c>
      <c r="BF434" s="1">
        <f ca="1" t="shared" si="200"/>
        <v>76.1211444374242</v>
      </c>
      <c r="BG434" s="1">
        <f ca="1" t="shared" si="201"/>
        <v>0.344756262714529</v>
      </c>
      <c r="BH434" s="1">
        <f ca="1" t="shared" si="202"/>
        <v>4.96407941003648</v>
      </c>
      <c r="BI434" s="1">
        <f ca="1" t="shared" si="203"/>
        <v>69.4971117405107</v>
      </c>
      <c r="BJ434" s="1">
        <f ca="1" t="shared" si="204"/>
        <v>6.62403269691355</v>
      </c>
      <c r="BK434" s="1">
        <f ca="1" t="shared" si="205"/>
        <v>662.403269691355</v>
      </c>
      <c r="BM434" s="1">
        <f t="shared" si="220"/>
        <v>144</v>
      </c>
      <c r="BN434" s="1">
        <f ca="1" t="shared" si="206"/>
        <v>0.349038832817798</v>
      </c>
      <c r="BO434" s="1">
        <f ca="1" t="shared" si="207"/>
        <v>64.3075333343449</v>
      </c>
      <c r="BP434" s="1">
        <f ca="1" t="shared" si="208"/>
        <v>0.429320484525293</v>
      </c>
      <c r="BQ434" s="1">
        <f ca="1" t="shared" si="209"/>
        <v>4.83583027205277</v>
      </c>
      <c r="BR434" s="1">
        <f ca="1" t="shared" si="210"/>
        <v>72.5374540807915</v>
      </c>
      <c r="BS434" s="1">
        <f ca="1" t="shared" si="211"/>
        <v>0</v>
      </c>
      <c r="BT434" s="1">
        <f ca="1" t="shared" si="212"/>
        <v>0</v>
      </c>
    </row>
    <row r="435" spans="2:72">
      <c r="B435" s="1">
        <f t="shared" si="213"/>
        <v>145</v>
      </c>
      <c r="C435" s="1">
        <f ca="1" t="shared" si="157"/>
        <v>0.0851495511708313</v>
      </c>
      <c r="D435" s="1">
        <f ca="1" t="shared" si="158"/>
        <v>54.1464145453023</v>
      </c>
      <c r="E435" s="1">
        <f ca="1" t="shared" si="159"/>
        <v>0.29832727489693</v>
      </c>
      <c r="F435" s="1">
        <f ca="1" t="shared" si="160"/>
        <v>4.3060348988277</v>
      </c>
      <c r="G435" s="1">
        <f ca="1" t="shared" si="161"/>
        <v>34.4482791906216</v>
      </c>
      <c r="H435" s="1">
        <f ca="1" t="shared" si="162"/>
        <v>19.6981353546807</v>
      </c>
      <c r="I435" s="1">
        <f ca="1" t="shared" si="163"/>
        <v>1969.81353546807</v>
      </c>
      <c r="K435" s="1">
        <f t="shared" si="214"/>
        <v>145</v>
      </c>
      <c r="L435" s="1">
        <f ca="1" t="shared" si="164"/>
        <v>0.55074884495812</v>
      </c>
      <c r="M435" s="1">
        <f ca="1" t="shared" si="165"/>
        <v>67.5586047326744</v>
      </c>
      <c r="N435" s="1">
        <f ca="1" t="shared" si="166"/>
        <v>0.421219368089501</v>
      </c>
      <c r="O435" s="1">
        <f ca="1" t="shared" si="167"/>
        <v>4.67548475069652</v>
      </c>
      <c r="P435" s="1">
        <f ca="1" t="shared" si="168"/>
        <v>42.0793627562687</v>
      </c>
      <c r="Q435" s="1">
        <f ca="1" t="shared" si="169"/>
        <v>25.4792419764057</v>
      </c>
      <c r="R435" s="1">
        <f ca="1" t="shared" si="170"/>
        <v>2547.92419764057</v>
      </c>
      <c r="T435" s="1">
        <f t="shared" si="215"/>
        <v>145</v>
      </c>
      <c r="U435" s="1">
        <f ca="1" t="shared" si="171"/>
        <v>0.577631479960852</v>
      </c>
      <c r="V435" s="1">
        <f ca="1" t="shared" si="172"/>
        <v>67.4922082020066</v>
      </c>
      <c r="W435" s="1">
        <f ca="1" t="shared" si="173"/>
        <v>0.743872031103766</v>
      </c>
      <c r="X435" s="1">
        <f ca="1" t="shared" si="174"/>
        <v>5.33658601265028</v>
      </c>
      <c r="Y435" s="1">
        <f ca="1" t="shared" si="175"/>
        <v>53.3658601265028</v>
      </c>
      <c r="Z435" s="1">
        <f ca="1" t="shared" si="176"/>
        <v>14.1263480755037</v>
      </c>
      <c r="AA435" s="1">
        <f ca="1" t="shared" si="177"/>
        <v>1412.63480755037</v>
      </c>
      <c r="AC435" s="1">
        <f t="shared" si="216"/>
        <v>145</v>
      </c>
      <c r="AD435" s="1">
        <f ca="1" t="shared" si="178"/>
        <v>0.0802532977713959</v>
      </c>
      <c r="AE435" s="1">
        <f ca="1" t="shared" si="179"/>
        <v>51.2733980308356</v>
      </c>
      <c r="AF435" s="1">
        <f ca="1" t="shared" si="180"/>
        <v>0.631895965265069</v>
      </c>
      <c r="AG435" s="1">
        <f ca="1" t="shared" si="181"/>
        <v>4.8398283118114</v>
      </c>
      <c r="AH435" s="1">
        <f ca="1" t="shared" si="182"/>
        <v>53.2381114299254</v>
      </c>
      <c r="AI435" s="1">
        <f ca="1" t="shared" si="183"/>
        <v>0</v>
      </c>
      <c r="AJ435" s="1">
        <f ca="1" t="shared" si="184"/>
        <v>0</v>
      </c>
      <c r="AL435" s="1">
        <f t="shared" si="217"/>
        <v>145</v>
      </c>
      <c r="AM435" s="1">
        <f ca="1" t="shared" si="185"/>
        <v>0.661388826465145</v>
      </c>
      <c r="AN435" s="1">
        <f ca="1" t="shared" si="186"/>
        <v>67.281289169027</v>
      </c>
      <c r="AO435" s="1">
        <f ca="1" t="shared" si="187"/>
        <v>0.953446929800798</v>
      </c>
      <c r="AP435" s="1">
        <f ca="1" t="shared" si="188"/>
        <v>5.70620612451579</v>
      </c>
      <c r="AQ435" s="1">
        <f ca="1" t="shared" si="189"/>
        <v>68.4744734941895</v>
      </c>
      <c r="AR435" s="1">
        <f ca="1" t="shared" si="190"/>
        <v>0</v>
      </c>
      <c r="AS435" s="1">
        <f ca="1" t="shared" si="191"/>
        <v>0</v>
      </c>
      <c r="AU435" s="1">
        <f t="shared" si="218"/>
        <v>145</v>
      </c>
      <c r="AV435" s="1">
        <f ca="1" t="shared" si="192"/>
        <v>0.550949900374279</v>
      </c>
      <c r="AW435" s="1">
        <f ca="1" t="shared" si="193"/>
        <v>66.1421059499548</v>
      </c>
      <c r="AX435" s="1">
        <f ca="1" t="shared" si="194"/>
        <v>0.0698446163419155</v>
      </c>
      <c r="AY435" s="1">
        <f ca="1" t="shared" si="195"/>
        <v>4.41536416372772</v>
      </c>
      <c r="AZ435" s="1">
        <f ca="1" t="shared" si="196"/>
        <v>57.3997341284603</v>
      </c>
      <c r="BA435" s="1">
        <f ca="1" t="shared" si="197"/>
        <v>8.74237182149454</v>
      </c>
      <c r="BB435" s="1">
        <f ca="1" t="shared" si="198"/>
        <v>874.237182149454</v>
      </c>
      <c r="BD435" s="1">
        <f t="shared" si="219"/>
        <v>145</v>
      </c>
      <c r="BE435" s="1">
        <f ca="1" t="shared" si="199"/>
        <v>0.137009974268728</v>
      </c>
      <c r="BF435" s="1">
        <f ca="1" t="shared" si="200"/>
        <v>57.1123604558833</v>
      </c>
      <c r="BG435" s="1">
        <f ca="1" t="shared" si="201"/>
        <v>0.0893666913592652</v>
      </c>
      <c r="BH435" s="1">
        <f ca="1" t="shared" si="202"/>
        <v>4.08042363877296</v>
      </c>
      <c r="BI435" s="1">
        <f ca="1" t="shared" si="203"/>
        <v>57.1259309428215</v>
      </c>
      <c r="BJ435" s="1">
        <f ca="1" t="shared" si="204"/>
        <v>0</v>
      </c>
      <c r="BK435" s="1">
        <f ca="1" t="shared" si="205"/>
        <v>0</v>
      </c>
      <c r="BM435" s="1">
        <f t="shared" si="220"/>
        <v>145</v>
      </c>
      <c r="BN435" s="1">
        <f ca="1" t="shared" si="206"/>
        <v>0.596794378430226</v>
      </c>
      <c r="BO435" s="1">
        <f ca="1" t="shared" si="207"/>
        <v>66.8558492970325</v>
      </c>
      <c r="BP435" s="1">
        <f ca="1" t="shared" si="208"/>
        <v>0.211831213496064</v>
      </c>
      <c r="BQ435" s="1">
        <f ca="1" t="shared" si="209"/>
        <v>4.12386408001456</v>
      </c>
      <c r="BR435" s="1">
        <f ca="1" t="shared" si="210"/>
        <v>61.8579612002185</v>
      </c>
      <c r="BS435" s="1">
        <f ca="1" t="shared" si="211"/>
        <v>4.997888096814</v>
      </c>
      <c r="BT435" s="1">
        <f ca="1" t="shared" si="212"/>
        <v>499.7888096814</v>
      </c>
    </row>
    <row r="436" spans="2:72">
      <c r="B436" s="1">
        <f t="shared" si="213"/>
        <v>146</v>
      </c>
      <c r="C436" s="1">
        <f ca="1" t="shared" si="157"/>
        <v>0.175805047134252</v>
      </c>
      <c r="D436" s="1">
        <f ca="1" t="shared" si="158"/>
        <v>56.3517502111308</v>
      </c>
      <c r="E436" s="1">
        <f ca="1" t="shared" si="159"/>
        <v>0.512651158837597</v>
      </c>
      <c r="F436" s="1">
        <f ca="1" t="shared" si="160"/>
        <v>4.55570247737965</v>
      </c>
      <c r="G436" s="1">
        <f ca="1" t="shared" si="161"/>
        <v>36.4456198190372</v>
      </c>
      <c r="H436" s="1">
        <f ca="1" t="shared" si="162"/>
        <v>19.9061303920936</v>
      </c>
      <c r="I436" s="1">
        <f ca="1" t="shared" si="163"/>
        <v>1990.61303920936</v>
      </c>
      <c r="K436" s="1">
        <f t="shared" si="214"/>
        <v>146</v>
      </c>
      <c r="L436" s="1">
        <f ca="1" t="shared" si="164"/>
        <v>0.115600989782896</v>
      </c>
      <c r="M436" s="1">
        <f ca="1" t="shared" si="165"/>
        <v>57.6224921692686</v>
      </c>
      <c r="N436" s="1">
        <f ca="1" t="shared" si="166"/>
        <v>0.153667940627383</v>
      </c>
      <c r="O436" s="1">
        <f ca="1" t="shared" si="167"/>
        <v>4.31908818586176</v>
      </c>
      <c r="P436" s="1">
        <f ca="1" t="shared" si="168"/>
        <v>38.8717936727558</v>
      </c>
      <c r="Q436" s="1">
        <f ca="1" t="shared" si="169"/>
        <v>18.7506984965128</v>
      </c>
      <c r="R436" s="1">
        <f ca="1" t="shared" si="170"/>
        <v>1875.06984965128</v>
      </c>
      <c r="T436" s="1">
        <f t="shared" si="215"/>
        <v>146</v>
      </c>
      <c r="U436" s="1">
        <f ca="1" t="shared" si="171"/>
        <v>0.488632114121876</v>
      </c>
      <c r="V436" s="1">
        <f ca="1" t="shared" si="172"/>
        <v>60.6659066498835</v>
      </c>
      <c r="W436" s="1">
        <f ca="1" t="shared" si="173"/>
        <v>0.246409011612926</v>
      </c>
      <c r="X436" s="1">
        <f ca="1" t="shared" si="174"/>
        <v>4.32194122654324</v>
      </c>
      <c r="Y436" s="1">
        <f ca="1" t="shared" si="175"/>
        <v>43.2194122654324</v>
      </c>
      <c r="Z436" s="1">
        <f ca="1" t="shared" si="176"/>
        <v>17.4464943844511</v>
      </c>
      <c r="AA436" s="1">
        <f ca="1" t="shared" si="177"/>
        <v>1744.64943844511</v>
      </c>
      <c r="AC436" s="1">
        <f t="shared" si="216"/>
        <v>146</v>
      </c>
      <c r="AD436" s="1">
        <f ca="1" t="shared" si="178"/>
        <v>0.00596942197420924</v>
      </c>
      <c r="AE436" s="1">
        <f ca="1" t="shared" si="179"/>
        <v>50.0942538611013</v>
      </c>
      <c r="AF436" s="1">
        <f ca="1" t="shared" si="180"/>
        <v>0.802361129553067</v>
      </c>
      <c r="AG436" s="1">
        <f ca="1" t="shared" si="181"/>
        <v>5.24818393050918</v>
      </c>
      <c r="AH436" s="1">
        <f ca="1" t="shared" si="182"/>
        <v>57.7300232356009</v>
      </c>
      <c r="AI436" s="1">
        <f ca="1" t="shared" si="183"/>
        <v>0</v>
      </c>
      <c r="AJ436" s="1">
        <f ca="1" t="shared" si="184"/>
        <v>0</v>
      </c>
      <c r="AL436" s="1">
        <f t="shared" si="217"/>
        <v>146</v>
      </c>
      <c r="AM436" s="1">
        <f ca="1" t="shared" si="185"/>
        <v>0.31373606930011</v>
      </c>
      <c r="AN436" s="1">
        <f ca="1" t="shared" si="186"/>
        <v>61.494443301639</v>
      </c>
      <c r="AO436" s="1">
        <f ca="1" t="shared" si="187"/>
        <v>0.733982828852211</v>
      </c>
      <c r="AP436" s="1">
        <f ca="1" t="shared" si="188"/>
        <v>5.08119419641429</v>
      </c>
      <c r="AQ436" s="1">
        <f ca="1" t="shared" si="189"/>
        <v>60.9743303569714</v>
      </c>
      <c r="AR436" s="1">
        <f ca="1" t="shared" si="190"/>
        <v>0.520112944667545</v>
      </c>
      <c r="AS436" s="1">
        <f ca="1" t="shared" si="191"/>
        <v>52.0112944667545</v>
      </c>
      <c r="AU436" s="1">
        <f t="shared" si="218"/>
        <v>146</v>
      </c>
      <c r="AV436" s="1">
        <f ca="1" t="shared" si="192"/>
        <v>0.239532484775183</v>
      </c>
      <c r="AW436" s="1">
        <f ca="1" t="shared" si="193"/>
        <v>57.3648488119343</v>
      </c>
      <c r="AX436" s="1">
        <f ca="1" t="shared" si="194"/>
        <v>0.486728964026358</v>
      </c>
      <c r="AY436" s="1">
        <f ca="1" t="shared" si="195"/>
        <v>4.62268499966689</v>
      </c>
      <c r="AZ436" s="1">
        <f ca="1" t="shared" si="196"/>
        <v>60.0949049956696</v>
      </c>
      <c r="BA436" s="1">
        <f ca="1" t="shared" si="197"/>
        <v>0</v>
      </c>
      <c r="BB436" s="1">
        <f ca="1" t="shared" si="198"/>
        <v>0</v>
      </c>
      <c r="BD436" s="1">
        <f t="shared" si="219"/>
        <v>146</v>
      </c>
      <c r="BE436" s="1">
        <f ca="1" t="shared" si="199"/>
        <v>0.767066894248002</v>
      </c>
      <c r="BF436" s="1">
        <f ca="1" t="shared" si="200"/>
        <v>66.2726410699098</v>
      </c>
      <c r="BG436" s="1">
        <f ca="1" t="shared" si="201"/>
        <v>0.519939194709407</v>
      </c>
      <c r="BH436" s="1">
        <f ca="1" t="shared" si="202"/>
        <v>4.9545569757674</v>
      </c>
      <c r="BI436" s="1">
        <f ca="1" t="shared" si="203"/>
        <v>69.3637976607437</v>
      </c>
      <c r="BJ436" s="1">
        <f ca="1" t="shared" si="204"/>
        <v>0</v>
      </c>
      <c r="BK436" s="1">
        <f ca="1" t="shared" si="205"/>
        <v>0</v>
      </c>
      <c r="BM436" s="1">
        <f t="shared" si="220"/>
        <v>146</v>
      </c>
      <c r="BN436" s="1">
        <f ca="1" t="shared" si="206"/>
        <v>0.319559619254945</v>
      </c>
      <c r="BO436" s="1">
        <f ca="1" t="shared" si="207"/>
        <v>60.5407021094017</v>
      </c>
      <c r="BP436" s="1">
        <f ca="1" t="shared" si="208"/>
        <v>0.803077112153566</v>
      </c>
      <c r="BQ436" s="1">
        <f ca="1" t="shared" si="209"/>
        <v>5.1503538247626</v>
      </c>
      <c r="BR436" s="1">
        <f ca="1" t="shared" si="210"/>
        <v>77.255307371439</v>
      </c>
      <c r="BS436" s="1">
        <f ca="1" t="shared" si="211"/>
        <v>0</v>
      </c>
      <c r="BT436" s="1">
        <f ca="1" t="shared" si="212"/>
        <v>0</v>
      </c>
    </row>
    <row r="437" spans="2:72">
      <c r="B437" s="1">
        <f t="shared" si="213"/>
        <v>147</v>
      </c>
      <c r="C437" s="1">
        <f ca="1" t="shared" si="157"/>
        <v>0.169481312003899</v>
      </c>
      <c r="D437" s="1">
        <f ca="1" t="shared" si="158"/>
        <v>57.3555531011028</v>
      </c>
      <c r="E437" s="1">
        <f ca="1" t="shared" si="159"/>
        <v>0.659113902131006</v>
      </c>
      <c r="F437" s="1">
        <f ca="1" t="shared" si="160"/>
        <v>4.66385014077184</v>
      </c>
      <c r="G437" s="1">
        <f ca="1" t="shared" si="161"/>
        <v>37.3108011261747</v>
      </c>
      <c r="H437" s="1">
        <f ca="1" t="shared" si="162"/>
        <v>20.0447519749281</v>
      </c>
      <c r="I437" s="1">
        <f ca="1" t="shared" si="163"/>
        <v>2004.47519749281</v>
      </c>
      <c r="K437" s="1">
        <f t="shared" si="214"/>
        <v>147</v>
      </c>
      <c r="L437" s="1">
        <f ca="1" t="shared" si="164"/>
        <v>0.525373656590838</v>
      </c>
      <c r="M437" s="1">
        <f ca="1" t="shared" si="165"/>
        <v>64.3143126664227</v>
      </c>
      <c r="N437" s="1">
        <f ca="1" t="shared" si="166"/>
        <v>0.541723585973137</v>
      </c>
      <c r="O437" s="1">
        <f ca="1" t="shared" si="167"/>
        <v>4.90911885776464</v>
      </c>
      <c r="P437" s="1">
        <f ca="1" t="shared" si="168"/>
        <v>44.1820697198817</v>
      </c>
      <c r="Q437" s="1">
        <f ca="1" t="shared" si="169"/>
        <v>20.132242946541</v>
      </c>
      <c r="R437" s="1">
        <f ca="1" t="shared" si="170"/>
        <v>2013.2242946541</v>
      </c>
      <c r="T437" s="1">
        <f t="shared" si="215"/>
        <v>147</v>
      </c>
      <c r="U437" s="1">
        <f ca="1" t="shared" si="171"/>
        <v>0.0440389896618008</v>
      </c>
      <c r="V437" s="1">
        <f ca="1" t="shared" si="172"/>
        <v>51.2424389405641</v>
      </c>
      <c r="W437" s="1">
        <f ca="1" t="shared" si="173"/>
        <v>0.100365722129027</v>
      </c>
      <c r="X437" s="1">
        <f ca="1" t="shared" si="174"/>
        <v>4.09131199116305</v>
      </c>
      <c r="Y437" s="1">
        <f ca="1" t="shared" si="175"/>
        <v>40.9131199116305</v>
      </c>
      <c r="Z437" s="1">
        <f ca="1" t="shared" si="176"/>
        <v>10.3293190289336</v>
      </c>
      <c r="AA437" s="1">
        <f ca="1" t="shared" si="177"/>
        <v>1032.93190289336</v>
      </c>
      <c r="AC437" s="1">
        <f t="shared" si="216"/>
        <v>147</v>
      </c>
      <c r="AD437" s="1">
        <f ca="1" t="shared" si="178"/>
        <v>0.958192059910469</v>
      </c>
      <c r="AE437" s="1">
        <f ca="1" t="shared" si="179"/>
        <v>78.5356504971302</v>
      </c>
      <c r="AF437" s="1">
        <f ca="1" t="shared" si="180"/>
        <v>0.221089134773413</v>
      </c>
      <c r="AG437" s="1">
        <f ca="1" t="shared" si="181"/>
        <v>4.24110648555096</v>
      </c>
      <c r="AH437" s="1">
        <f ca="1" t="shared" si="182"/>
        <v>46.6521713410606</v>
      </c>
      <c r="AI437" s="1">
        <f ca="1" t="shared" si="183"/>
        <v>31.8834791560696</v>
      </c>
      <c r="AJ437" s="1">
        <f ca="1" t="shared" si="184"/>
        <v>3188.34791560696</v>
      </c>
      <c r="AL437" s="1">
        <f t="shared" si="217"/>
        <v>147</v>
      </c>
      <c r="AM437" s="1">
        <f ca="1" t="shared" si="185"/>
        <v>0.00989888957911322</v>
      </c>
      <c r="AN437" s="1">
        <f ca="1" t="shared" si="186"/>
        <v>53.1334775866085</v>
      </c>
      <c r="AO437" s="1">
        <f ca="1" t="shared" si="187"/>
        <v>0.367466800336015</v>
      </c>
      <c r="AP437" s="1">
        <f ca="1" t="shared" si="188"/>
        <v>4.71618705536482</v>
      </c>
      <c r="AQ437" s="1">
        <f ca="1" t="shared" si="189"/>
        <v>56.5942446643778</v>
      </c>
      <c r="AR437" s="1">
        <f ca="1" t="shared" si="190"/>
        <v>0</v>
      </c>
      <c r="AS437" s="1">
        <f ca="1" t="shared" si="191"/>
        <v>0</v>
      </c>
      <c r="AU437" s="1">
        <f t="shared" si="218"/>
        <v>147</v>
      </c>
      <c r="AV437" s="1">
        <f ca="1" t="shared" si="192"/>
        <v>0.894351377451697</v>
      </c>
      <c r="AW437" s="1">
        <f ca="1" t="shared" si="193"/>
        <v>66.0782679455622</v>
      </c>
      <c r="AX437" s="1">
        <f ca="1" t="shared" si="194"/>
        <v>0.756297284000122</v>
      </c>
      <c r="AY437" s="1">
        <f ca="1" t="shared" si="195"/>
        <v>5.3156393703721</v>
      </c>
      <c r="AZ437" s="1">
        <f ca="1" t="shared" si="196"/>
        <v>69.1033118148373</v>
      </c>
      <c r="BA437" s="1">
        <f ca="1" t="shared" si="197"/>
        <v>0</v>
      </c>
      <c r="BB437" s="1">
        <f ca="1" t="shared" si="198"/>
        <v>0</v>
      </c>
      <c r="BD437" s="1">
        <f t="shared" si="219"/>
        <v>147</v>
      </c>
      <c r="BE437" s="1">
        <f ca="1" t="shared" si="199"/>
        <v>0.885445040527603</v>
      </c>
      <c r="BF437" s="1">
        <f ca="1" t="shared" si="200"/>
        <v>66.9405188949546</v>
      </c>
      <c r="BG437" s="1">
        <f ca="1" t="shared" si="201"/>
        <v>0.346723173920558</v>
      </c>
      <c r="BH437" s="1">
        <f ca="1" t="shared" si="202"/>
        <v>4.90138309311434</v>
      </c>
      <c r="BI437" s="1">
        <f ca="1" t="shared" si="203"/>
        <v>68.6193633036007</v>
      </c>
      <c r="BJ437" s="1">
        <f ca="1" t="shared" si="204"/>
        <v>0</v>
      </c>
      <c r="BK437" s="1">
        <f ca="1" t="shared" si="205"/>
        <v>0</v>
      </c>
      <c r="BM437" s="1">
        <f t="shared" si="220"/>
        <v>147</v>
      </c>
      <c r="BN437" s="1">
        <f ca="1" t="shared" si="206"/>
        <v>0.138184096510446</v>
      </c>
      <c r="BO437" s="1">
        <f ca="1" t="shared" si="207"/>
        <v>59.5731619314904</v>
      </c>
      <c r="BP437" s="1">
        <f ca="1" t="shared" si="208"/>
        <v>0.173002297292978</v>
      </c>
      <c r="BQ437" s="1">
        <f ca="1" t="shared" si="209"/>
        <v>4.21760393123764</v>
      </c>
      <c r="BR437" s="1">
        <f ca="1" t="shared" si="210"/>
        <v>63.2640589685647</v>
      </c>
      <c r="BS437" s="1">
        <f ca="1" t="shared" si="211"/>
        <v>0</v>
      </c>
      <c r="BT437" s="1">
        <f ca="1" t="shared" si="212"/>
        <v>0</v>
      </c>
    </row>
    <row r="438" spans="2:72">
      <c r="B438" s="1">
        <f t="shared" si="213"/>
        <v>148</v>
      </c>
      <c r="C438" s="1">
        <f ca="1" t="shared" si="157"/>
        <v>0.438816650439703</v>
      </c>
      <c r="D438" s="1">
        <f ca="1" t="shared" si="158"/>
        <v>64.2436520848285</v>
      </c>
      <c r="E438" s="1">
        <f ca="1" t="shared" si="159"/>
        <v>0.0601905982347619</v>
      </c>
      <c r="F438" s="1">
        <f ca="1" t="shared" si="160"/>
        <v>4.47115616024627</v>
      </c>
      <c r="G438" s="1">
        <f ca="1" t="shared" si="161"/>
        <v>35.7692492819702</v>
      </c>
      <c r="H438" s="1">
        <f ca="1" t="shared" si="162"/>
        <v>28.4744028028583</v>
      </c>
      <c r="I438" s="1">
        <f ca="1" t="shared" si="163"/>
        <v>2847.44028028583</v>
      </c>
      <c r="K438" s="1">
        <f t="shared" si="214"/>
        <v>148</v>
      </c>
      <c r="L438" s="1">
        <f ca="1" t="shared" si="164"/>
        <v>0.583202271433122</v>
      </c>
      <c r="M438" s="1">
        <f ca="1" t="shared" si="165"/>
        <v>66.3159141735027</v>
      </c>
      <c r="N438" s="1">
        <f ca="1" t="shared" si="166"/>
        <v>0.0183956548191599</v>
      </c>
      <c r="O438" s="1">
        <f ca="1" t="shared" si="167"/>
        <v>4.42319390365062</v>
      </c>
      <c r="P438" s="1">
        <f ca="1" t="shared" si="168"/>
        <v>39.8087451328556</v>
      </c>
      <c r="Q438" s="1">
        <f ca="1" t="shared" si="169"/>
        <v>26.5071690406471</v>
      </c>
      <c r="R438" s="1">
        <f ca="1" t="shared" si="170"/>
        <v>2650.71690406471</v>
      </c>
      <c r="T438" s="1">
        <f t="shared" si="215"/>
        <v>148</v>
      </c>
      <c r="U438" s="1">
        <f ca="1" t="shared" si="171"/>
        <v>0.292488746379672</v>
      </c>
      <c r="V438" s="1">
        <f ca="1" t="shared" si="172"/>
        <v>61.473793423178</v>
      </c>
      <c r="W438" s="1">
        <f ca="1" t="shared" si="173"/>
        <v>0.178055645785052</v>
      </c>
      <c r="X438" s="1">
        <f ca="1" t="shared" si="174"/>
        <v>4.31869004137841</v>
      </c>
      <c r="Y438" s="1">
        <f ca="1" t="shared" si="175"/>
        <v>43.1869004137841</v>
      </c>
      <c r="Z438" s="1">
        <f ca="1" t="shared" si="176"/>
        <v>18.2868930093938</v>
      </c>
      <c r="AA438" s="1">
        <f ca="1" t="shared" si="177"/>
        <v>1828.68930093938</v>
      </c>
      <c r="AC438" s="1">
        <f t="shared" si="216"/>
        <v>148</v>
      </c>
      <c r="AD438" s="1">
        <f ca="1" t="shared" si="178"/>
        <v>0.84691573351161</v>
      </c>
      <c r="AE438" s="1">
        <f ca="1" t="shared" si="179"/>
        <v>66.7544157878137</v>
      </c>
      <c r="AF438" s="1">
        <f ca="1" t="shared" si="180"/>
        <v>0.990354093535341</v>
      </c>
      <c r="AG438" s="1">
        <f ca="1" t="shared" si="181"/>
        <v>5.62285246265214</v>
      </c>
      <c r="AH438" s="1">
        <f ca="1" t="shared" si="182"/>
        <v>61.8513770891735</v>
      </c>
      <c r="AI438" s="1">
        <f ca="1" t="shared" si="183"/>
        <v>4.90303869864011</v>
      </c>
      <c r="AJ438" s="1">
        <f ca="1" t="shared" si="184"/>
        <v>490.303869864011</v>
      </c>
      <c r="AL438" s="1">
        <f t="shared" si="217"/>
        <v>148</v>
      </c>
      <c r="AM438" s="1">
        <f ca="1" t="shared" si="185"/>
        <v>0.915952506969653</v>
      </c>
      <c r="AN438" s="1">
        <f ca="1" t="shared" si="186"/>
        <v>78.695696266462</v>
      </c>
      <c r="AO438" s="1">
        <f ca="1" t="shared" si="187"/>
        <v>0.783025853119462</v>
      </c>
      <c r="AP438" s="1">
        <f ca="1" t="shared" si="188"/>
        <v>5.4727525119039</v>
      </c>
      <c r="AQ438" s="1">
        <f ca="1" t="shared" si="189"/>
        <v>65.6730301428468</v>
      </c>
      <c r="AR438" s="1">
        <f ca="1" t="shared" si="190"/>
        <v>13.0226661236152</v>
      </c>
      <c r="AS438" s="1">
        <f ca="1" t="shared" si="191"/>
        <v>1302.26661236152</v>
      </c>
      <c r="AU438" s="1">
        <f t="shared" si="218"/>
        <v>148</v>
      </c>
      <c r="AV438" s="1">
        <f ca="1" t="shared" si="192"/>
        <v>0.723129227634279</v>
      </c>
      <c r="AW438" s="1">
        <f ca="1" t="shared" si="193"/>
        <v>65.6299978614911</v>
      </c>
      <c r="AX438" s="1">
        <f ca="1" t="shared" si="194"/>
        <v>0.524771206487224</v>
      </c>
      <c r="AY438" s="1">
        <f ca="1" t="shared" si="195"/>
        <v>4.99523101163608</v>
      </c>
      <c r="AZ438" s="1">
        <f ca="1" t="shared" si="196"/>
        <v>64.938003151269</v>
      </c>
      <c r="BA438" s="1">
        <f ca="1" t="shared" si="197"/>
        <v>0.691994710222119</v>
      </c>
      <c r="BB438" s="1">
        <f ca="1" t="shared" si="198"/>
        <v>69.1994710222119</v>
      </c>
      <c r="BD438" s="1">
        <f t="shared" si="219"/>
        <v>148</v>
      </c>
      <c r="BE438" s="1">
        <f ca="1" t="shared" si="199"/>
        <v>0.74558557717093</v>
      </c>
      <c r="BF438" s="1">
        <f ca="1" t="shared" si="200"/>
        <v>68.8536026591086</v>
      </c>
      <c r="BG438" s="1">
        <f ca="1" t="shared" si="201"/>
        <v>0.574873245894673</v>
      </c>
      <c r="BH438" s="1">
        <f ca="1" t="shared" si="202"/>
        <v>4.89354636094354</v>
      </c>
      <c r="BI438" s="1">
        <f ca="1" t="shared" si="203"/>
        <v>68.5096490532096</v>
      </c>
      <c r="BJ438" s="1">
        <f ca="1" t="shared" si="204"/>
        <v>0.343953605899003</v>
      </c>
      <c r="BK438" s="1">
        <f ca="1" t="shared" si="205"/>
        <v>34.3953605899003</v>
      </c>
      <c r="BM438" s="1">
        <f t="shared" si="220"/>
        <v>148</v>
      </c>
      <c r="BN438" s="1">
        <f ca="1" t="shared" si="206"/>
        <v>0.648968833534583</v>
      </c>
      <c r="BO438" s="1">
        <f ca="1" t="shared" si="207"/>
        <v>65.1478371936071</v>
      </c>
      <c r="BP438" s="1">
        <f ca="1" t="shared" si="208"/>
        <v>0.823401540405232</v>
      </c>
      <c r="BQ438" s="1">
        <f ca="1" t="shared" si="209"/>
        <v>5.02360471381837</v>
      </c>
      <c r="BR438" s="1">
        <f ca="1" t="shared" si="210"/>
        <v>75.3540707072756</v>
      </c>
      <c r="BS438" s="1">
        <f ca="1" t="shared" si="211"/>
        <v>0</v>
      </c>
      <c r="BT438" s="1">
        <f ca="1" t="shared" si="212"/>
        <v>0</v>
      </c>
    </row>
    <row r="439" spans="2:72">
      <c r="B439" s="1">
        <f t="shared" si="213"/>
        <v>149</v>
      </c>
      <c r="C439" s="1">
        <f ca="1" t="shared" si="157"/>
        <v>0.698434630461085</v>
      </c>
      <c r="D439" s="1">
        <f ca="1" t="shared" si="158"/>
        <v>65.078588478013</v>
      </c>
      <c r="E439" s="1">
        <f ca="1" t="shared" si="159"/>
        <v>0.829269587567866</v>
      </c>
      <c r="F439" s="1">
        <f ca="1" t="shared" si="160"/>
        <v>5.37734432328878</v>
      </c>
      <c r="G439" s="1">
        <f ca="1" t="shared" si="161"/>
        <v>43.0187545863103</v>
      </c>
      <c r="H439" s="1">
        <f ca="1" t="shared" si="162"/>
        <v>22.0598338917027</v>
      </c>
      <c r="I439" s="1">
        <f ca="1" t="shared" si="163"/>
        <v>2205.98338917027</v>
      </c>
      <c r="K439" s="1">
        <f t="shared" si="214"/>
        <v>149</v>
      </c>
      <c r="L439" s="1">
        <f ca="1" t="shared" si="164"/>
        <v>0.572619660631384</v>
      </c>
      <c r="M439" s="1">
        <f ca="1" t="shared" si="165"/>
        <v>67.4364096219939</v>
      </c>
      <c r="N439" s="1">
        <f ca="1" t="shared" si="166"/>
        <v>0.931450571675505</v>
      </c>
      <c r="O439" s="1">
        <f ca="1" t="shared" si="167"/>
        <v>5.64264156893984</v>
      </c>
      <c r="P439" s="1">
        <f ca="1" t="shared" si="168"/>
        <v>50.7837741204585</v>
      </c>
      <c r="Q439" s="1">
        <f ca="1" t="shared" si="169"/>
        <v>16.6526355015354</v>
      </c>
      <c r="R439" s="1">
        <f ca="1" t="shared" si="170"/>
        <v>1665.26355015354</v>
      </c>
      <c r="T439" s="1">
        <f t="shared" si="215"/>
        <v>149</v>
      </c>
      <c r="U439" s="1">
        <f ca="1" t="shared" si="171"/>
        <v>0.861110342708136</v>
      </c>
      <c r="V439" s="1">
        <f ca="1" t="shared" si="172"/>
        <v>69.0742884368954</v>
      </c>
      <c r="W439" s="1">
        <f ca="1" t="shared" si="173"/>
        <v>0.788368317601335</v>
      </c>
      <c r="X439" s="1">
        <f ca="1" t="shared" si="174"/>
        <v>5.39136220254563</v>
      </c>
      <c r="Y439" s="1">
        <f ca="1" t="shared" si="175"/>
        <v>53.9136220254563</v>
      </c>
      <c r="Z439" s="1">
        <f ca="1" t="shared" si="176"/>
        <v>15.1606664114391</v>
      </c>
      <c r="AA439" s="1">
        <f ca="1" t="shared" si="177"/>
        <v>1516.06664114391</v>
      </c>
      <c r="AC439" s="1">
        <f t="shared" si="216"/>
        <v>149</v>
      </c>
      <c r="AD439" s="1">
        <f ca="1" t="shared" si="178"/>
        <v>0.494471835870632</v>
      </c>
      <c r="AE439" s="1">
        <f ca="1" t="shared" si="179"/>
        <v>64.3809669079915</v>
      </c>
      <c r="AF439" s="1">
        <f ca="1" t="shared" si="180"/>
        <v>0.284679290033222</v>
      </c>
      <c r="AG439" s="1">
        <f ca="1" t="shared" si="181"/>
        <v>4.37810666879843</v>
      </c>
      <c r="AH439" s="1">
        <f ca="1" t="shared" si="182"/>
        <v>48.1591733567827</v>
      </c>
      <c r="AI439" s="1">
        <f ca="1" t="shared" si="183"/>
        <v>16.2217935512088</v>
      </c>
      <c r="AJ439" s="1">
        <f ca="1" t="shared" si="184"/>
        <v>1622.17935512088</v>
      </c>
      <c r="AL439" s="1">
        <f t="shared" si="217"/>
        <v>149</v>
      </c>
      <c r="AM439" s="1">
        <f ca="1" t="shared" si="185"/>
        <v>0.530892869367626</v>
      </c>
      <c r="AN439" s="1">
        <f ca="1" t="shared" si="186"/>
        <v>64.1736544642444</v>
      </c>
      <c r="AO439" s="1">
        <f ca="1" t="shared" si="187"/>
        <v>0.704453453959144</v>
      </c>
      <c r="AP439" s="1">
        <f ca="1" t="shared" si="188"/>
        <v>5.10967983534945</v>
      </c>
      <c r="AQ439" s="1">
        <f ca="1" t="shared" si="189"/>
        <v>61.3161580241934</v>
      </c>
      <c r="AR439" s="1">
        <f ca="1" t="shared" si="190"/>
        <v>2.85749644005108</v>
      </c>
      <c r="AS439" s="1">
        <f ca="1" t="shared" si="191"/>
        <v>285.749644005108</v>
      </c>
      <c r="AU439" s="1">
        <f t="shared" si="218"/>
        <v>149</v>
      </c>
      <c r="AV439" s="1">
        <f ca="1" t="shared" si="192"/>
        <v>0.0624428809585789</v>
      </c>
      <c r="AW439" s="1">
        <f ca="1" t="shared" si="193"/>
        <v>54.0463534397292</v>
      </c>
      <c r="AX439" s="1">
        <f ca="1" t="shared" si="194"/>
        <v>0.37116099182224</v>
      </c>
      <c r="AY439" s="1">
        <f ca="1" t="shared" si="195"/>
        <v>4.98380812099287</v>
      </c>
      <c r="AZ439" s="1">
        <f ca="1" t="shared" si="196"/>
        <v>64.7895055729073</v>
      </c>
      <c r="BA439" s="1">
        <f ca="1" t="shared" si="197"/>
        <v>0</v>
      </c>
      <c r="BB439" s="1">
        <f ca="1" t="shared" si="198"/>
        <v>0</v>
      </c>
      <c r="BD439" s="1">
        <f t="shared" si="219"/>
        <v>149</v>
      </c>
      <c r="BE439" s="1">
        <f ca="1" t="shared" si="199"/>
        <v>0.922176234436366</v>
      </c>
      <c r="BF439" s="1">
        <f ca="1" t="shared" si="200"/>
        <v>79.4173760589714</v>
      </c>
      <c r="BG439" s="1">
        <f ca="1" t="shared" si="201"/>
        <v>0.440721235413681</v>
      </c>
      <c r="BH439" s="1">
        <f ca="1" t="shared" si="202"/>
        <v>4.5578717315966</v>
      </c>
      <c r="BI439" s="1">
        <f ca="1" t="shared" si="203"/>
        <v>63.8102042423524</v>
      </c>
      <c r="BJ439" s="1">
        <f ca="1" t="shared" si="204"/>
        <v>15.607171816619</v>
      </c>
      <c r="BK439" s="1">
        <f ca="1" t="shared" si="205"/>
        <v>1560.7171816619</v>
      </c>
      <c r="BM439" s="1">
        <f t="shared" si="220"/>
        <v>149</v>
      </c>
      <c r="BN439" s="1">
        <f ca="1" t="shared" si="206"/>
        <v>0.863256013761429</v>
      </c>
      <c r="BO439" s="1">
        <f ca="1" t="shared" si="207"/>
        <v>69.0470444172935</v>
      </c>
      <c r="BP439" s="1">
        <f ca="1" t="shared" si="208"/>
        <v>0.850191689709661</v>
      </c>
      <c r="BQ439" s="1">
        <f ca="1" t="shared" si="209"/>
        <v>5.43640747854582</v>
      </c>
      <c r="BR439" s="1">
        <f ca="1" t="shared" si="210"/>
        <v>81.5461121781874</v>
      </c>
      <c r="BS439" s="1">
        <f ca="1" t="shared" si="211"/>
        <v>0</v>
      </c>
      <c r="BT439" s="1">
        <f ca="1" t="shared" si="212"/>
        <v>0</v>
      </c>
    </row>
    <row r="440" spans="2:72">
      <c r="B440" s="1">
        <f t="shared" si="213"/>
        <v>150</v>
      </c>
      <c r="C440" s="1">
        <f ca="1" t="shared" si="157"/>
        <v>0.716336365808952</v>
      </c>
      <c r="D440" s="1">
        <f ca="1" t="shared" si="158"/>
        <v>66.2778578415268</v>
      </c>
      <c r="E440" s="1">
        <f ca="1" t="shared" si="159"/>
        <v>0.402903747183332</v>
      </c>
      <c r="F440" s="1">
        <f ca="1" t="shared" si="160"/>
        <v>4.84297532293128</v>
      </c>
      <c r="G440" s="1">
        <f ca="1" t="shared" si="161"/>
        <v>38.7438025834502</v>
      </c>
      <c r="H440" s="1">
        <f ca="1" t="shared" si="162"/>
        <v>27.5340552580766</v>
      </c>
      <c r="I440" s="1">
        <f ca="1" t="shared" si="163"/>
        <v>2753.40552580766</v>
      </c>
      <c r="K440" s="1">
        <f t="shared" si="214"/>
        <v>150</v>
      </c>
      <c r="L440" s="1">
        <f ca="1" t="shared" si="164"/>
        <v>0.473095755501066</v>
      </c>
      <c r="M440" s="1">
        <f ca="1" t="shared" si="165"/>
        <v>63.417258680731</v>
      </c>
      <c r="N440" s="1">
        <f ca="1" t="shared" si="166"/>
        <v>0.254528421965202</v>
      </c>
      <c r="O440" s="1">
        <f ca="1" t="shared" si="167"/>
        <v>4.4173464130087</v>
      </c>
      <c r="P440" s="1">
        <f ca="1" t="shared" si="168"/>
        <v>39.7561177170783</v>
      </c>
      <c r="Q440" s="1">
        <f ca="1" t="shared" si="169"/>
        <v>23.6611409636527</v>
      </c>
      <c r="R440" s="1">
        <f ca="1" t="shared" si="170"/>
        <v>2366.11409636527</v>
      </c>
      <c r="T440" s="1">
        <f t="shared" si="215"/>
        <v>150</v>
      </c>
      <c r="U440" s="1">
        <f ca="1" t="shared" si="171"/>
        <v>0.240624692535574</v>
      </c>
      <c r="V440" s="1">
        <f ca="1" t="shared" si="172"/>
        <v>55.2702064006132</v>
      </c>
      <c r="W440" s="1">
        <f ca="1" t="shared" si="173"/>
        <v>0.866959307725672</v>
      </c>
      <c r="X440" s="1">
        <f ca="1" t="shared" si="174"/>
        <v>5.46185762983904</v>
      </c>
      <c r="Y440" s="1">
        <f ca="1" t="shared" si="175"/>
        <v>54.6185762983904</v>
      </c>
      <c r="Z440" s="1">
        <f ca="1" t="shared" si="176"/>
        <v>0.651630102222811</v>
      </c>
      <c r="AA440" s="1">
        <f ca="1" t="shared" si="177"/>
        <v>65.1630102222811</v>
      </c>
      <c r="AC440" s="1">
        <f t="shared" si="216"/>
        <v>150</v>
      </c>
      <c r="AD440" s="1">
        <f ca="1" t="shared" si="178"/>
        <v>0.994761519001123</v>
      </c>
      <c r="AE440" s="1">
        <f ca="1" t="shared" si="179"/>
        <v>81.9958944294548</v>
      </c>
      <c r="AF440" s="1">
        <f ca="1" t="shared" si="180"/>
        <v>0.727923139655828</v>
      </c>
      <c r="AG440" s="1">
        <f ca="1" t="shared" si="181"/>
        <v>5.21652200224356</v>
      </c>
      <c r="AH440" s="1">
        <f ca="1" t="shared" si="182"/>
        <v>57.3817420246792</v>
      </c>
      <c r="AI440" s="1">
        <f ca="1" t="shared" si="183"/>
        <v>24.6141524047757</v>
      </c>
      <c r="AJ440" s="1">
        <f ca="1" t="shared" si="184"/>
        <v>2461.41524047757</v>
      </c>
      <c r="AL440" s="1">
        <f t="shared" si="217"/>
        <v>150</v>
      </c>
      <c r="AM440" s="1">
        <f ca="1" t="shared" si="185"/>
        <v>0.447947674594161</v>
      </c>
      <c r="AN440" s="1">
        <f ca="1" t="shared" si="186"/>
        <v>64.5258006018127</v>
      </c>
      <c r="AO440" s="1">
        <f ca="1" t="shared" si="187"/>
        <v>0.0479065409177084</v>
      </c>
      <c r="AP440" s="1">
        <f ca="1" t="shared" si="188"/>
        <v>4.34087198163725</v>
      </c>
      <c r="AQ440" s="1">
        <f ca="1" t="shared" si="189"/>
        <v>52.090463779647</v>
      </c>
      <c r="AR440" s="1">
        <f ca="1" t="shared" si="190"/>
        <v>12.4353368221658</v>
      </c>
      <c r="AS440" s="1">
        <f ca="1" t="shared" si="191"/>
        <v>1243.53368221658</v>
      </c>
      <c r="AU440" s="1">
        <f t="shared" si="218"/>
        <v>150</v>
      </c>
      <c r="AV440" s="1">
        <f ca="1" t="shared" si="192"/>
        <v>0.249684149444767</v>
      </c>
      <c r="AW440" s="1">
        <f ca="1" t="shared" si="193"/>
        <v>59.8639930842134</v>
      </c>
      <c r="AX440" s="1">
        <f ca="1" t="shared" si="194"/>
        <v>0.721936245566606</v>
      </c>
      <c r="AY440" s="1">
        <f ca="1" t="shared" si="195"/>
        <v>5.07501529874578</v>
      </c>
      <c r="AZ440" s="1">
        <f ca="1" t="shared" si="196"/>
        <v>65.9751988836951</v>
      </c>
      <c r="BA440" s="1">
        <f ca="1" t="shared" si="197"/>
        <v>0</v>
      </c>
      <c r="BB440" s="1">
        <f ca="1" t="shared" si="198"/>
        <v>0</v>
      </c>
      <c r="BD440" s="1">
        <f t="shared" si="219"/>
        <v>150</v>
      </c>
      <c r="BE440" s="1">
        <f ca="1" t="shared" si="199"/>
        <v>0.708758717439277</v>
      </c>
      <c r="BF440" s="1">
        <f ca="1" t="shared" si="200"/>
        <v>68.6240306352008</v>
      </c>
      <c r="BG440" s="1">
        <f ca="1" t="shared" si="201"/>
        <v>0.334277186708463</v>
      </c>
      <c r="BH440" s="1">
        <f ca="1" t="shared" si="202"/>
        <v>4.74111832160633</v>
      </c>
      <c r="BI440" s="1">
        <f ca="1" t="shared" si="203"/>
        <v>66.3756565024886</v>
      </c>
      <c r="BJ440" s="1">
        <f ca="1" t="shared" si="204"/>
        <v>2.24837413271217</v>
      </c>
      <c r="BK440" s="1">
        <f ca="1" t="shared" si="205"/>
        <v>224.837413271217</v>
      </c>
      <c r="BM440" s="1">
        <f t="shared" si="220"/>
        <v>150</v>
      </c>
      <c r="BN440" s="1">
        <f ca="1" t="shared" si="206"/>
        <v>0.804161988982244</v>
      </c>
      <c r="BO440" s="1">
        <f ca="1" t="shared" si="207"/>
        <v>66.3357647905235</v>
      </c>
      <c r="BP440" s="1">
        <f ca="1" t="shared" si="208"/>
        <v>0.822907213735592</v>
      </c>
      <c r="BQ440" s="1">
        <f ca="1" t="shared" si="209"/>
        <v>5.28649554617784</v>
      </c>
      <c r="BR440" s="1">
        <f ca="1" t="shared" si="210"/>
        <v>79.2974331926676</v>
      </c>
      <c r="BS440" s="1">
        <f ca="1" t="shared" si="211"/>
        <v>0</v>
      </c>
      <c r="BT440" s="1">
        <f ca="1" t="shared" si="212"/>
        <v>0</v>
      </c>
    </row>
    <row r="441" spans="2:72">
      <c r="B441" s="1">
        <f t="shared" si="213"/>
        <v>151</v>
      </c>
      <c r="C441" s="1">
        <f ca="1" t="shared" si="157"/>
        <v>0.00253897987894369</v>
      </c>
      <c r="D441" s="1">
        <f ca="1" t="shared" si="158"/>
        <v>52.7847207609609</v>
      </c>
      <c r="E441" s="1">
        <f ca="1" t="shared" si="159"/>
        <v>0.575691452954535</v>
      </c>
      <c r="F441" s="1">
        <f ca="1" t="shared" si="160"/>
        <v>4.58234822180774</v>
      </c>
      <c r="G441" s="1">
        <f ca="1" t="shared" si="161"/>
        <v>36.6587857744619</v>
      </c>
      <c r="H441" s="1">
        <f ca="1" t="shared" si="162"/>
        <v>16.1259349864989</v>
      </c>
      <c r="I441" s="1">
        <f ca="1" t="shared" si="163"/>
        <v>1612.59349864989</v>
      </c>
      <c r="K441" s="1">
        <f t="shared" si="214"/>
        <v>151</v>
      </c>
      <c r="L441" s="1">
        <f ca="1" t="shared" si="164"/>
        <v>0.22316144954301</v>
      </c>
      <c r="M441" s="1">
        <f ca="1" t="shared" si="165"/>
        <v>57.8194312316466</v>
      </c>
      <c r="N441" s="1">
        <f ca="1" t="shared" si="166"/>
        <v>0.432415139367471</v>
      </c>
      <c r="O441" s="1">
        <f ca="1" t="shared" si="167"/>
        <v>4.7087492328737</v>
      </c>
      <c r="P441" s="1">
        <f ca="1" t="shared" si="168"/>
        <v>42.3787430958633</v>
      </c>
      <c r="Q441" s="1">
        <f ca="1" t="shared" si="169"/>
        <v>15.4406881357833</v>
      </c>
      <c r="R441" s="1">
        <f ca="1" t="shared" si="170"/>
        <v>1544.06881357833</v>
      </c>
      <c r="T441" s="1">
        <f t="shared" si="215"/>
        <v>151</v>
      </c>
      <c r="U441" s="1">
        <f ca="1" t="shared" si="171"/>
        <v>0.0648138463256236</v>
      </c>
      <c r="V441" s="1">
        <f ca="1" t="shared" si="172"/>
        <v>52.0634660043635</v>
      </c>
      <c r="W441" s="1">
        <f ca="1" t="shared" si="173"/>
        <v>0.348186833864122</v>
      </c>
      <c r="X441" s="1">
        <f ca="1" t="shared" si="174"/>
        <v>4.95993258830501</v>
      </c>
      <c r="Y441" s="1">
        <f ca="1" t="shared" si="175"/>
        <v>49.5993258830501</v>
      </c>
      <c r="Z441" s="1">
        <f ca="1" t="shared" si="176"/>
        <v>2.46414012131339</v>
      </c>
      <c r="AA441" s="1">
        <f ca="1" t="shared" si="177"/>
        <v>246.414012131339</v>
      </c>
      <c r="AC441" s="1">
        <f t="shared" si="216"/>
        <v>151</v>
      </c>
      <c r="AD441" s="1">
        <f ca="1" t="shared" si="178"/>
        <v>0.305529078035049</v>
      </c>
      <c r="AE441" s="1">
        <f ca="1" t="shared" si="179"/>
        <v>60.221221386791</v>
      </c>
      <c r="AF441" s="1">
        <f ca="1" t="shared" si="180"/>
        <v>0.146394435887252</v>
      </c>
      <c r="AG441" s="1">
        <f ca="1" t="shared" si="181"/>
        <v>4.39597626998778</v>
      </c>
      <c r="AH441" s="1">
        <f ca="1" t="shared" si="182"/>
        <v>48.3557389698656</v>
      </c>
      <c r="AI441" s="1">
        <f ca="1" t="shared" si="183"/>
        <v>11.8654824169254</v>
      </c>
      <c r="AJ441" s="1">
        <f ca="1" t="shared" si="184"/>
        <v>1186.54824169254</v>
      </c>
      <c r="AL441" s="1">
        <f t="shared" si="217"/>
        <v>151</v>
      </c>
      <c r="AM441" s="1">
        <f ca="1" t="shared" si="185"/>
        <v>0.216532433500571</v>
      </c>
      <c r="AN441" s="1">
        <f ca="1" t="shared" si="186"/>
        <v>59.4993362510392</v>
      </c>
      <c r="AO441" s="1">
        <f ca="1" t="shared" si="187"/>
        <v>0.215664569831238</v>
      </c>
      <c r="AP441" s="1">
        <f ca="1" t="shared" si="188"/>
        <v>4.3696166845204</v>
      </c>
      <c r="AQ441" s="1">
        <f ca="1" t="shared" si="189"/>
        <v>52.4354002142448</v>
      </c>
      <c r="AR441" s="1">
        <f ca="1" t="shared" si="190"/>
        <v>7.0639360367944</v>
      </c>
      <c r="AS441" s="1">
        <f ca="1" t="shared" si="191"/>
        <v>706.39360367944</v>
      </c>
      <c r="AU441" s="1">
        <f t="shared" si="218"/>
        <v>151</v>
      </c>
      <c r="AV441" s="1">
        <f ca="1" t="shared" si="192"/>
        <v>0.557403005267909</v>
      </c>
      <c r="AW441" s="1">
        <f ca="1" t="shared" si="193"/>
        <v>68.0542826523042</v>
      </c>
      <c r="AX441" s="1">
        <f ca="1" t="shared" si="194"/>
        <v>0.98932426781221</v>
      </c>
      <c r="AY441" s="1">
        <f ca="1" t="shared" si="195"/>
        <v>5.69787573619544</v>
      </c>
      <c r="AZ441" s="1">
        <f ca="1" t="shared" si="196"/>
        <v>74.0723845705407</v>
      </c>
      <c r="BA441" s="1">
        <f ca="1" t="shared" si="197"/>
        <v>0</v>
      </c>
      <c r="BB441" s="1">
        <f ca="1" t="shared" si="198"/>
        <v>0</v>
      </c>
      <c r="BD441" s="1">
        <f t="shared" si="219"/>
        <v>151</v>
      </c>
      <c r="BE441" s="1">
        <f ca="1" t="shared" si="199"/>
        <v>0.332850716957925</v>
      </c>
      <c r="BF441" s="1">
        <f ca="1" t="shared" si="200"/>
        <v>63.6431087361988</v>
      </c>
      <c r="BG441" s="1">
        <f ca="1" t="shared" si="201"/>
        <v>0.181367924762325</v>
      </c>
      <c r="BH441" s="1">
        <f ca="1" t="shared" si="202"/>
        <v>4.39985166058116</v>
      </c>
      <c r="BI441" s="1">
        <f ca="1" t="shared" si="203"/>
        <v>61.5979232481363</v>
      </c>
      <c r="BJ441" s="1">
        <f ca="1" t="shared" si="204"/>
        <v>2.04518548806247</v>
      </c>
      <c r="BK441" s="1">
        <f ca="1" t="shared" si="205"/>
        <v>204.518548806247</v>
      </c>
      <c r="BM441" s="1">
        <f t="shared" si="220"/>
        <v>151</v>
      </c>
      <c r="BN441" s="1">
        <f ca="1" t="shared" si="206"/>
        <v>0.0675296287413709</v>
      </c>
      <c r="BO441" s="1">
        <f ca="1" t="shared" si="207"/>
        <v>50.1957016315743</v>
      </c>
      <c r="BP441" s="1">
        <f ca="1" t="shared" si="208"/>
        <v>0.587064838277385</v>
      </c>
      <c r="BQ441" s="1">
        <f ca="1" t="shared" si="209"/>
        <v>4.9467832345515</v>
      </c>
      <c r="BR441" s="1">
        <f ca="1" t="shared" si="210"/>
        <v>74.2017485182725</v>
      </c>
      <c r="BS441" s="1">
        <f ca="1" t="shared" si="211"/>
        <v>0</v>
      </c>
      <c r="BT441" s="1">
        <f ca="1" t="shared" si="212"/>
        <v>0</v>
      </c>
    </row>
    <row r="442" spans="2:72">
      <c r="B442" s="1">
        <f t="shared" si="213"/>
        <v>152</v>
      </c>
      <c r="C442" s="1">
        <f ca="1" t="shared" si="157"/>
        <v>0.200092302244672</v>
      </c>
      <c r="D442" s="1">
        <f ca="1" t="shared" si="158"/>
        <v>56.3953811641808</v>
      </c>
      <c r="E442" s="1">
        <f ca="1" t="shared" si="159"/>
        <v>0.436310282210053</v>
      </c>
      <c r="F442" s="1">
        <f ca="1" t="shared" si="160"/>
        <v>4.97580979276526</v>
      </c>
      <c r="G442" s="1">
        <f ca="1" t="shared" si="161"/>
        <v>39.8064783421221</v>
      </c>
      <c r="H442" s="1">
        <f ca="1" t="shared" si="162"/>
        <v>16.5889028220588</v>
      </c>
      <c r="I442" s="1">
        <f ca="1" t="shared" si="163"/>
        <v>1658.89028220588</v>
      </c>
      <c r="K442" s="1">
        <f t="shared" si="214"/>
        <v>152</v>
      </c>
      <c r="L442" s="1">
        <f ca="1" t="shared" si="164"/>
        <v>0.684913197206437</v>
      </c>
      <c r="M442" s="1">
        <f ca="1" t="shared" si="165"/>
        <v>67.1315910981314</v>
      </c>
      <c r="N442" s="1">
        <f ca="1" t="shared" si="166"/>
        <v>0.739161647054669</v>
      </c>
      <c r="O442" s="1">
        <f ca="1" t="shared" si="167"/>
        <v>5.3000128436991</v>
      </c>
      <c r="P442" s="1">
        <f ca="1" t="shared" si="168"/>
        <v>47.7001155932919</v>
      </c>
      <c r="Q442" s="1">
        <f ca="1" t="shared" si="169"/>
        <v>19.4314755048395</v>
      </c>
      <c r="R442" s="1">
        <f ca="1" t="shared" si="170"/>
        <v>1943.14755048395</v>
      </c>
      <c r="T442" s="1">
        <f t="shared" si="215"/>
        <v>152</v>
      </c>
      <c r="U442" s="1">
        <f ca="1" t="shared" si="171"/>
        <v>0.587543029408526</v>
      </c>
      <c r="V442" s="1">
        <f ca="1" t="shared" si="172"/>
        <v>65.6369046545808</v>
      </c>
      <c r="W442" s="1">
        <f ca="1" t="shared" si="173"/>
        <v>0.069286836528295</v>
      </c>
      <c r="X442" s="1">
        <f ca="1" t="shared" si="174"/>
        <v>4.47458653739172</v>
      </c>
      <c r="Y442" s="1">
        <f ca="1" t="shared" si="175"/>
        <v>44.7458653739172</v>
      </c>
      <c r="Z442" s="1">
        <f ca="1" t="shared" si="176"/>
        <v>20.8910392806636</v>
      </c>
      <c r="AA442" s="1">
        <f ca="1" t="shared" si="177"/>
        <v>2089.10392806636</v>
      </c>
      <c r="AC442" s="1">
        <f t="shared" si="216"/>
        <v>152</v>
      </c>
      <c r="AD442" s="1">
        <f ca="1" t="shared" si="178"/>
        <v>0.621410536115241</v>
      </c>
      <c r="AE442" s="1">
        <f ca="1" t="shared" si="179"/>
        <v>67.1639861720175</v>
      </c>
      <c r="AF442" s="1">
        <f ca="1" t="shared" si="180"/>
        <v>0.846266543352413</v>
      </c>
      <c r="AG442" s="1">
        <f ca="1" t="shared" si="181"/>
        <v>5.25823578624936</v>
      </c>
      <c r="AH442" s="1">
        <f ca="1" t="shared" si="182"/>
        <v>57.840593648743</v>
      </c>
      <c r="AI442" s="1">
        <f ca="1" t="shared" si="183"/>
        <v>9.32339252327449</v>
      </c>
      <c r="AJ442" s="1">
        <f ca="1" t="shared" si="184"/>
        <v>932.339252327449</v>
      </c>
      <c r="AL442" s="1">
        <f t="shared" si="217"/>
        <v>152</v>
      </c>
      <c r="AM442" s="1">
        <f ca="1" t="shared" si="185"/>
        <v>0.222945169526125</v>
      </c>
      <c r="AN442" s="1">
        <f ca="1" t="shared" si="186"/>
        <v>57.4580411469394</v>
      </c>
      <c r="AO442" s="1">
        <f ca="1" t="shared" si="187"/>
        <v>0.403291534696572</v>
      </c>
      <c r="AP442" s="1">
        <f ca="1" t="shared" si="188"/>
        <v>4.67261608280075</v>
      </c>
      <c r="AQ442" s="1">
        <f ca="1" t="shared" si="189"/>
        <v>56.071392993609</v>
      </c>
      <c r="AR442" s="1">
        <f ca="1" t="shared" si="190"/>
        <v>1.3866481533304</v>
      </c>
      <c r="AS442" s="1">
        <f ca="1" t="shared" si="191"/>
        <v>138.66481533304</v>
      </c>
      <c r="AU442" s="1">
        <f t="shared" si="218"/>
        <v>152</v>
      </c>
      <c r="AV442" s="1">
        <f ca="1" t="shared" si="192"/>
        <v>0.599621342436429</v>
      </c>
      <c r="AW442" s="1">
        <f ca="1" t="shared" si="193"/>
        <v>66.6724424132013</v>
      </c>
      <c r="AX442" s="1">
        <f ca="1" t="shared" si="194"/>
        <v>0.560397431581203</v>
      </c>
      <c r="AY442" s="1">
        <f ca="1" t="shared" si="195"/>
        <v>4.52738244065273</v>
      </c>
      <c r="AZ442" s="1">
        <f ca="1" t="shared" si="196"/>
        <v>58.8559717284855</v>
      </c>
      <c r="BA442" s="1">
        <f ca="1" t="shared" si="197"/>
        <v>7.8164706847158</v>
      </c>
      <c r="BB442" s="1">
        <f ca="1" t="shared" si="198"/>
        <v>781.64706847158</v>
      </c>
      <c r="BD442" s="1">
        <f t="shared" si="219"/>
        <v>152</v>
      </c>
      <c r="BE442" s="1">
        <f ca="1" t="shared" si="199"/>
        <v>0.102896913249624</v>
      </c>
      <c r="BF442" s="1">
        <f ca="1" t="shared" si="200"/>
        <v>58.9195812201946</v>
      </c>
      <c r="BG442" s="1">
        <f ca="1" t="shared" si="201"/>
        <v>0.876195089683924</v>
      </c>
      <c r="BH442" s="1">
        <f ca="1" t="shared" si="202"/>
        <v>5.29015416375611</v>
      </c>
      <c r="BI442" s="1">
        <f ca="1" t="shared" si="203"/>
        <v>74.0621582925855</v>
      </c>
      <c r="BJ442" s="1">
        <f ca="1" t="shared" si="204"/>
        <v>0</v>
      </c>
      <c r="BK442" s="1">
        <f ca="1" t="shared" si="205"/>
        <v>0</v>
      </c>
      <c r="BM442" s="1">
        <f t="shared" si="220"/>
        <v>152</v>
      </c>
      <c r="BN442" s="1">
        <f ca="1" t="shared" si="206"/>
        <v>0.458914833765951</v>
      </c>
      <c r="BO442" s="1">
        <f ca="1" t="shared" si="207"/>
        <v>64.0925555986014</v>
      </c>
      <c r="BP442" s="1">
        <f ca="1" t="shared" si="208"/>
        <v>0.873590729265914</v>
      </c>
      <c r="BQ442" s="1">
        <f ca="1" t="shared" si="209"/>
        <v>5.30031542552043</v>
      </c>
      <c r="BR442" s="1">
        <f ca="1" t="shared" si="210"/>
        <v>79.5047313828065</v>
      </c>
      <c r="BS442" s="1">
        <f ca="1" t="shared" si="211"/>
        <v>0</v>
      </c>
      <c r="BT442" s="1">
        <f ca="1" t="shared" si="212"/>
        <v>0</v>
      </c>
    </row>
    <row r="443" spans="2:72">
      <c r="B443" s="1">
        <f t="shared" si="213"/>
        <v>153</v>
      </c>
      <c r="C443" s="1">
        <f ca="1" t="shared" si="157"/>
        <v>0.0757603698106819</v>
      </c>
      <c r="D443" s="1">
        <f ca="1" t="shared" si="158"/>
        <v>54.8026194377782</v>
      </c>
      <c r="E443" s="1">
        <f ca="1" t="shared" si="159"/>
        <v>0.941802534301616</v>
      </c>
      <c r="F443" s="1">
        <f ca="1" t="shared" si="160"/>
        <v>5.781003343334</v>
      </c>
      <c r="G443" s="1">
        <f ca="1" t="shared" si="161"/>
        <v>46.248026746672</v>
      </c>
      <c r="H443" s="1">
        <f ca="1" t="shared" si="162"/>
        <v>8.55459269110614</v>
      </c>
      <c r="I443" s="1">
        <f ca="1" t="shared" si="163"/>
        <v>855.459269110614</v>
      </c>
      <c r="K443" s="1">
        <f t="shared" si="214"/>
        <v>153</v>
      </c>
      <c r="L443" s="1">
        <f ca="1" t="shared" si="164"/>
        <v>0.953006912296785</v>
      </c>
      <c r="M443" s="1">
        <f ca="1" t="shared" si="165"/>
        <v>75.4620186874577</v>
      </c>
      <c r="N443" s="1">
        <f ca="1" t="shared" si="166"/>
        <v>0.895199152157798</v>
      </c>
      <c r="O443" s="1">
        <f ca="1" t="shared" si="167"/>
        <v>5.45221065920135</v>
      </c>
      <c r="P443" s="1">
        <f ca="1" t="shared" si="168"/>
        <v>49.0698959328122</v>
      </c>
      <c r="Q443" s="1">
        <f ca="1" t="shared" si="169"/>
        <v>26.3921227546456</v>
      </c>
      <c r="R443" s="1">
        <f ca="1" t="shared" si="170"/>
        <v>2639.21227546456</v>
      </c>
      <c r="T443" s="1">
        <f t="shared" si="215"/>
        <v>153</v>
      </c>
      <c r="U443" s="1">
        <f ca="1" t="shared" si="171"/>
        <v>0.776882866215408</v>
      </c>
      <c r="V443" s="1">
        <f ca="1" t="shared" si="172"/>
        <v>66.2238453784117</v>
      </c>
      <c r="W443" s="1">
        <f ca="1" t="shared" si="173"/>
        <v>0.931560004803196</v>
      </c>
      <c r="X443" s="1">
        <f ca="1" t="shared" si="174"/>
        <v>5.7671800664963</v>
      </c>
      <c r="Y443" s="1">
        <f ca="1" t="shared" si="175"/>
        <v>57.671800664963</v>
      </c>
      <c r="Z443" s="1">
        <f ca="1" t="shared" si="176"/>
        <v>8.55204471344868</v>
      </c>
      <c r="AA443" s="1">
        <f ca="1" t="shared" si="177"/>
        <v>855.204471344868</v>
      </c>
      <c r="AC443" s="1">
        <f t="shared" si="216"/>
        <v>153</v>
      </c>
      <c r="AD443" s="1">
        <f ca="1" t="shared" si="178"/>
        <v>0.219620929016733</v>
      </c>
      <c r="AE443" s="1">
        <f ca="1" t="shared" si="179"/>
        <v>55.540212414256</v>
      </c>
      <c r="AF443" s="1">
        <f ca="1" t="shared" si="180"/>
        <v>0.815782385298139</v>
      </c>
      <c r="AG443" s="1">
        <f ca="1" t="shared" si="181"/>
        <v>5.3343951316536</v>
      </c>
      <c r="AH443" s="1">
        <f ca="1" t="shared" si="182"/>
        <v>58.6783464481896</v>
      </c>
      <c r="AI443" s="1">
        <f ca="1" t="shared" si="183"/>
        <v>0</v>
      </c>
      <c r="AJ443" s="1">
        <f ca="1" t="shared" si="184"/>
        <v>0</v>
      </c>
      <c r="AL443" s="1">
        <f t="shared" si="217"/>
        <v>153</v>
      </c>
      <c r="AM443" s="1">
        <f ca="1" t="shared" si="185"/>
        <v>0.363751827494478</v>
      </c>
      <c r="AN443" s="1">
        <f ca="1" t="shared" si="186"/>
        <v>64.8940268060262</v>
      </c>
      <c r="AO443" s="1">
        <f ca="1" t="shared" si="187"/>
        <v>0.683457189349105</v>
      </c>
      <c r="AP443" s="1">
        <f ca="1" t="shared" si="188"/>
        <v>4.60236741030715</v>
      </c>
      <c r="AQ443" s="1">
        <f ca="1" t="shared" si="189"/>
        <v>55.2284089236858</v>
      </c>
      <c r="AR443" s="1">
        <f ca="1" t="shared" si="190"/>
        <v>9.66561788234041</v>
      </c>
      <c r="AS443" s="1">
        <f ca="1" t="shared" si="191"/>
        <v>966.561788234041</v>
      </c>
      <c r="AU443" s="1">
        <f t="shared" si="218"/>
        <v>153</v>
      </c>
      <c r="AV443" s="1">
        <f ca="1" t="shared" si="192"/>
        <v>0.301127835603676</v>
      </c>
      <c r="AW443" s="1">
        <f ca="1" t="shared" si="193"/>
        <v>63.1383399485504</v>
      </c>
      <c r="AX443" s="1">
        <f ca="1" t="shared" si="194"/>
        <v>0.528665621740583</v>
      </c>
      <c r="AY443" s="1">
        <f ca="1" t="shared" si="195"/>
        <v>4.83843366798242</v>
      </c>
      <c r="AZ443" s="1">
        <f ca="1" t="shared" si="196"/>
        <v>62.8996376837715</v>
      </c>
      <c r="BA443" s="1">
        <f ca="1" t="shared" si="197"/>
        <v>0.238702264778901</v>
      </c>
      <c r="BB443" s="1">
        <f ca="1" t="shared" si="198"/>
        <v>23.8702264778901</v>
      </c>
      <c r="BD443" s="1">
        <f t="shared" si="219"/>
        <v>153</v>
      </c>
      <c r="BE443" s="1">
        <f ca="1" t="shared" si="199"/>
        <v>0.758618521303084</v>
      </c>
      <c r="BF443" s="1">
        <f ca="1" t="shared" si="200"/>
        <v>65.9074560646235</v>
      </c>
      <c r="BG443" s="1">
        <f ca="1" t="shared" si="201"/>
        <v>0.86205567524373</v>
      </c>
      <c r="BH443" s="1">
        <f ca="1" t="shared" si="202"/>
        <v>5.24631199663681</v>
      </c>
      <c r="BI443" s="1">
        <f ca="1" t="shared" si="203"/>
        <v>73.4483679529153</v>
      </c>
      <c r="BJ443" s="1">
        <f ca="1" t="shared" si="204"/>
        <v>0</v>
      </c>
      <c r="BK443" s="1">
        <f ca="1" t="shared" si="205"/>
        <v>0</v>
      </c>
      <c r="BM443" s="1">
        <f t="shared" si="220"/>
        <v>153</v>
      </c>
      <c r="BN443" s="1">
        <f ca="1" t="shared" si="206"/>
        <v>0.554211229746958</v>
      </c>
      <c r="BO443" s="1">
        <f ca="1" t="shared" si="207"/>
        <v>67.7797757548922</v>
      </c>
      <c r="BP443" s="1">
        <f ca="1" t="shared" si="208"/>
        <v>0.844445499533594</v>
      </c>
      <c r="BQ443" s="1">
        <f ca="1" t="shared" si="209"/>
        <v>5.47214455179143</v>
      </c>
      <c r="BR443" s="1">
        <f ca="1" t="shared" si="210"/>
        <v>82.0821682768715</v>
      </c>
      <c r="BS443" s="1">
        <f ca="1" t="shared" si="211"/>
        <v>0</v>
      </c>
      <c r="BT443" s="1">
        <f ca="1" t="shared" si="212"/>
        <v>0</v>
      </c>
    </row>
    <row r="444" spans="2:72">
      <c r="B444" s="1">
        <f t="shared" si="213"/>
        <v>154</v>
      </c>
      <c r="C444" s="1">
        <f ca="1" t="shared" si="157"/>
        <v>0.214839454834606</v>
      </c>
      <c r="D444" s="1">
        <f ca="1" t="shared" si="158"/>
        <v>59.5156130574677</v>
      </c>
      <c r="E444" s="1">
        <f ca="1" t="shared" si="159"/>
        <v>0.621087427850212</v>
      </c>
      <c r="F444" s="1">
        <f ca="1" t="shared" si="160"/>
        <v>4.78320230854203</v>
      </c>
      <c r="G444" s="1">
        <f ca="1" t="shared" si="161"/>
        <v>38.2656184683362</v>
      </c>
      <c r="H444" s="1">
        <f ca="1" t="shared" si="162"/>
        <v>21.2499945891315</v>
      </c>
      <c r="I444" s="1">
        <f ca="1" t="shared" si="163"/>
        <v>2124.99945891315</v>
      </c>
      <c r="K444" s="1">
        <f t="shared" si="214"/>
        <v>154</v>
      </c>
      <c r="L444" s="1">
        <f ca="1" t="shared" si="164"/>
        <v>0.93236958277606</v>
      </c>
      <c r="M444" s="1">
        <f ca="1" t="shared" si="165"/>
        <v>78.6656474216956</v>
      </c>
      <c r="N444" s="1">
        <f ca="1" t="shared" si="166"/>
        <v>0.80677906713098</v>
      </c>
      <c r="O444" s="1">
        <f ca="1" t="shared" si="167"/>
        <v>5.45836536862999</v>
      </c>
      <c r="P444" s="1">
        <f ca="1" t="shared" si="168"/>
        <v>49.1252883176699</v>
      </c>
      <c r="Q444" s="1">
        <f ca="1" t="shared" si="169"/>
        <v>29.5403591040256</v>
      </c>
      <c r="R444" s="1">
        <f ca="1" t="shared" si="170"/>
        <v>2954.03591040256</v>
      </c>
      <c r="T444" s="1">
        <f t="shared" si="215"/>
        <v>154</v>
      </c>
      <c r="U444" s="1">
        <f ca="1" t="shared" si="171"/>
        <v>0.386800416531322</v>
      </c>
      <c r="V444" s="1">
        <f ca="1" t="shared" si="172"/>
        <v>60.3951461306454</v>
      </c>
      <c r="W444" s="1">
        <f ca="1" t="shared" si="173"/>
        <v>0.806246112490264</v>
      </c>
      <c r="X444" s="1">
        <f ca="1" t="shared" si="174"/>
        <v>5.43119024894857</v>
      </c>
      <c r="Y444" s="1">
        <f ca="1" t="shared" si="175"/>
        <v>54.3119024894857</v>
      </c>
      <c r="Z444" s="1">
        <f ca="1" t="shared" si="176"/>
        <v>6.0832436411597</v>
      </c>
      <c r="AA444" s="1">
        <f ca="1" t="shared" si="177"/>
        <v>608.32436411597</v>
      </c>
      <c r="AC444" s="1">
        <f t="shared" si="216"/>
        <v>154</v>
      </c>
      <c r="AD444" s="1">
        <f ca="1" t="shared" si="178"/>
        <v>0.475323812732622</v>
      </c>
      <c r="AE444" s="1">
        <f ca="1" t="shared" si="179"/>
        <v>60.1889514337643</v>
      </c>
      <c r="AF444" s="1">
        <f ca="1" t="shared" si="180"/>
        <v>0.977337142377244</v>
      </c>
      <c r="AG444" s="1">
        <f ca="1" t="shared" si="181"/>
        <v>5.52073917006812</v>
      </c>
      <c r="AH444" s="1">
        <f ca="1" t="shared" si="182"/>
        <v>60.7281308707494</v>
      </c>
      <c r="AI444" s="1">
        <f ca="1" t="shared" si="183"/>
        <v>0</v>
      </c>
      <c r="AJ444" s="1">
        <f ca="1" t="shared" si="184"/>
        <v>0</v>
      </c>
      <c r="AL444" s="1">
        <f t="shared" si="217"/>
        <v>154</v>
      </c>
      <c r="AM444" s="1">
        <f ca="1" t="shared" si="185"/>
        <v>0.438018311631617</v>
      </c>
      <c r="AN444" s="1">
        <f ca="1" t="shared" si="186"/>
        <v>63.9013834932383</v>
      </c>
      <c r="AO444" s="1">
        <f ca="1" t="shared" si="187"/>
        <v>0.644618266904025</v>
      </c>
      <c r="AP444" s="1">
        <f ca="1" t="shared" si="188"/>
        <v>4.75236433228743</v>
      </c>
      <c r="AQ444" s="1">
        <f ca="1" t="shared" si="189"/>
        <v>57.0283719874491</v>
      </c>
      <c r="AR444" s="1">
        <f ca="1" t="shared" si="190"/>
        <v>6.87301150578921</v>
      </c>
      <c r="AS444" s="1">
        <f ca="1" t="shared" si="191"/>
        <v>687.301150578921</v>
      </c>
      <c r="AU444" s="1">
        <f t="shared" si="218"/>
        <v>154</v>
      </c>
      <c r="AV444" s="1">
        <f ca="1" t="shared" si="192"/>
        <v>0.238554494926365</v>
      </c>
      <c r="AW444" s="1">
        <f ca="1" t="shared" si="193"/>
        <v>55.6973579734394</v>
      </c>
      <c r="AX444" s="1">
        <f ca="1" t="shared" si="194"/>
        <v>0.267180461275405</v>
      </c>
      <c r="AY444" s="1">
        <f ca="1" t="shared" si="195"/>
        <v>4.31639917597965</v>
      </c>
      <c r="AZ444" s="1">
        <f ca="1" t="shared" si="196"/>
        <v>56.1131892877354</v>
      </c>
      <c r="BA444" s="1">
        <f ca="1" t="shared" si="197"/>
        <v>0</v>
      </c>
      <c r="BB444" s="1">
        <f ca="1" t="shared" si="198"/>
        <v>0</v>
      </c>
      <c r="BD444" s="1">
        <f t="shared" si="219"/>
        <v>154</v>
      </c>
      <c r="BE444" s="1">
        <f ca="1" t="shared" si="199"/>
        <v>0.831108397900106</v>
      </c>
      <c r="BF444" s="1">
        <f ca="1" t="shared" si="200"/>
        <v>69.0905182834465</v>
      </c>
      <c r="BG444" s="1">
        <f ca="1" t="shared" si="201"/>
        <v>0.41157120006841</v>
      </c>
      <c r="BH444" s="1">
        <f ca="1" t="shared" si="202"/>
        <v>4.90238175383505</v>
      </c>
      <c r="BI444" s="1">
        <f ca="1" t="shared" si="203"/>
        <v>68.6333445536907</v>
      </c>
      <c r="BJ444" s="1">
        <f ca="1" t="shared" si="204"/>
        <v>0.457173729755738</v>
      </c>
      <c r="BK444" s="1">
        <f ca="1" t="shared" si="205"/>
        <v>45.7173729755738</v>
      </c>
      <c r="BM444" s="1">
        <f t="shared" si="220"/>
        <v>154</v>
      </c>
      <c r="BN444" s="1">
        <f ca="1" t="shared" si="206"/>
        <v>0.772288739424388</v>
      </c>
      <c r="BO444" s="1">
        <f ca="1" t="shared" si="207"/>
        <v>69.3734436202913</v>
      </c>
      <c r="BP444" s="1">
        <f ca="1" t="shared" si="208"/>
        <v>0.108811832170619</v>
      </c>
      <c r="BQ444" s="1">
        <f ca="1" t="shared" si="209"/>
        <v>4.35268786730599</v>
      </c>
      <c r="BR444" s="1">
        <f ca="1" t="shared" si="210"/>
        <v>65.2903180095899</v>
      </c>
      <c r="BS444" s="1">
        <f ca="1" t="shared" si="211"/>
        <v>4.08312561070143</v>
      </c>
      <c r="BT444" s="1">
        <f ca="1" t="shared" si="212"/>
        <v>408.312561070143</v>
      </c>
    </row>
    <row r="445" spans="2:72">
      <c r="B445" s="1">
        <f t="shared" si="213"/>
        <v>155</v>
      </c>
      <c r="C445" s="1">
        <f ca="1" t="shared" si="157"/>
        <v>0.459478602380385</v>
      </c>
      <c r="D445" s="1">
        <f ca="1" t="shared" si="158"/>
        <v>60.8296659077571</v>
      </c>
      <c r="E445" s="1">
        <f ca="1" t="shared" si="159"/>
        <v>0.1043747836185</v>
      </c>
      <c r="F445" s="1">
        <f ca="1" t="shared" si="160"/>
        <v>4.19274139422368</v>
      </c>
      <c r="G445" s="1">
        <f ca="1" t="shared" si="161"/>
        <v>33.5419311537894</v>
      </c>
      <c r="H445" s="1">
        <f ca="1" t="shared" si="162"/>
        <v>27.2877347539677</v>
      </c>
      <c r="I445" s="1">
        <f ca="1" t="shared" si="163"/>
        <v>2728.77347539677</v>
      </c>
      <c r="K445" s="1">
        <f t="shared" si="214"/>
        <v>155</v>
      </c>
      <c r="L445" s="1">
        <f ca="1" t="shared" si="164"/>
        <v>0.417711980962429</v>
      </c>
      <c r="M445" s="1">
        <f ca="1" t="shared" si="165"/>
        <v>64.8486867945405</v>
      </c>
      <c r="N445" s="1">
        <f ca="1" t="shared" si="166"/>
        <v>0.955683880525479</v>
      </c>
      <c r="O445" s="1">
        <f ca="1" t="shared" si="167"/>
        <v>5.86514836509541</v>
      </c>
      <c r="P445" s="1">
        <f ca="1" t="shared" si="168"/>
        <v>52.7863352858587</v>
      </c>
      <c r="Q445" s="1">
        <f ca="1" t="shared" si="169"/>
        <v>12.0623515086819</v>
      </c>
      <c r="R445" s="1">
        <f ca="1" t="shared" si="170"/>
        <v>1206.23515086819</v>
      </c>
      <c r="T445" s="1">
        <f t="shared" si="215"/>
        <v>155</v>
      </c>
      <c r="U445" s="1">
        <f ca="1" t="shared" si="171"/>
        <v>0.0723857628992459</v>
      </c>
      <c r="V445" s="1">
        <f ca="1" t="shared" si="172"/>
        <v>52.4241785930811</v>
      </c>
      <c r="W445" s="1">
        <f ca="1" t="shared" si="173"/>
        <v>0.0718545886229001</v>
      </c>
      <c r="X445" s="1">
        <f ca="1" t="shared" si="174"/>
        <v>4.07538755039717</v>
      </c>
      <c r="Y445" s="1">
        <f ca="1" t="shared" si="175"/>
        <v>40.7538755039717</v>
      </c>
      <c r="Z445" s="1">
        <f ca="1" t="shared" si="176"/>
        <v>11.6703030891094</v>
      </c>
      <c r="AA445" s="1">
        <f ca="1" t="shared" si="177"/>
        <v>1167.03030891094</v>
      </c>
      <c r="AC445" s="1">
        <f t="shared" si="216"/>
        <v>155</v>
      </c>
      <c r="AD445" s="1">
        <f ca="1" t="shared" si="178"/>
        <v>0.459158860328666</v>
      </c>
      <c r="AE445" s="1">
        <f ca="1" t="shared" si="179"/>
        <v>61.119922308597</v>
      </c>
      <c r="AF445" s="1">
        <f ca="1" t="shared" si="180"/>
        <v>0.947784731837586</v>
      </c>
      <c r="AG445" s="1">
        <f ca="1" t="shared" si="181"/>
        <v>5.84963232534993</v>
      </c>
      <c r="AH445" s="1">
        <f ca="1" t="shared" si="182"/>
        <v>64.3459555788492</v>
      </c>
      <c r="AI445" s="1">
        <f ca="1" t="shared" si="183"/>
        <v>0</v>
      </c>
      <c r="AJ445" s="1">
        <f ca="1" t="shared" si="184"/>
        <v>0</v>
      </c>
      <c r="AL445" s="1">
        <f t="shared" si="217"/>
        <v>155</v>
      </c>
      <c r="AM445" s="1">
        <f ca="1" t="shared" si="185"/>
        <v>0.559135237188117</v>
      </c>
      <c r="AN445" s="1">
        <f ca="1" t="shared" si="186"/>
        <v>65.499575938117</v>
      </c>
      <c r="AO445" s="1">
        <f ca="1" t="shared" si="187"/>
        <v>0.0767402219795281</v>
      </c>
      <c r="AP445" s="1">
        <f ca="1" t="shared" si="188"/>
        <v>4.11572638747812</v>
      </c>
      <c r="AQ445" s="1">
        <f ca="1" t="shared" si="189"/>
        <v>49.3887166497375</v>
      </c>
      <c r="AR445" s="1">
        <f ca="1" t="shared" si="190"/>
        <v>16.1108592883795</v>
      </c>
      <c r="AS445" s="1">
        <f ca="1" t="shared" si="191"/>
        <v>1611.08592883795</v>
      </c>
      <c r="AU445" s="1">
        <f t="shared" si="218"/>
        <v>155</v>
      </c>
      <c r="AV445" s="1">
        <f ca="1" t="shared" si="192"/>
        <v>0.0639053001489207</v>
      </c>
      <c r="AW445" s="1">
        <f ca="1" t="shared" si="193"/>
        <v>54.8067715567357</v>
      </c>
      <c r="AX445" s="1">
        <f ca="1" t="shared" si="194"/>
        <v>0.0757444489438499</v>
      </c>
      <c r="AY445" s="1">
        <f ca="1" t="shared" si="195"/>
        <v>4.33767053103407</v>
      </c>
      <c r="AZ445" s="1">
        <f ca="1" t="shared" si="196"/>
        <v>56.3897169034429</v>
      </c>
      <c r="BA445" s="1">
        <f ca="1" t="shared" si="197"/>
        <v>0</v>
      </c>
      <c r="BB445" s="1">
        <f ca="1" t="shared" si="198"/>
        <v>0</v>
      </c>
      <c r="BD445" s="1">
        <f t="shared" si="219"/>
        <v>155</v>
      </c>
      <c r="BE445" s="1">
        <f ca="1" t="shared" si="199"/>
        <v>0.0144014287128862</v>
      </c>
      <c r="BF445" s="1">
        <f ca="1" t="shared" si="200"/>
        <v>50.9461833728652</v>
      </c>
      <c r="BG445" s="1">
        <f ca="1" t="shared" si="201"/>
        <v>0.41140038205336</v>
      </c>
      <c r="BH445" s="1">
        <f ca="1" t="shared" si="202"/>
        <v>4.95189796634114</v>
      </c>
      <c r="BI445" s="1">
        <f ca="1" t="shared" si="203"/>
        <v>69.326571528776</v>
      </c>
      <c r="BJ445" s="1">
        <f ca="1" t="shared" si="204"/>
        <v>0</v>
      </c>
      <c r="BK445" s="1">
        <f ca="1" t="shared" si="205"/>
        <v>0</v>
      </c>
      <c r="BM445" s="1">
        <f t="shared" si="220"/>
        <v>155</v>
      </c>
      <c r="BN445" s="1">
        <f ca="1" t="shared" si="206"/>
        <v>0.10882349886169</v>
      </c>
      <c r="BO445" s="1">
        <f ca="1" t="shared" si="207"/>
        <v>58.9694173458223</v>
      </c>
      <c r="BP445" s="1">
        <f ca="1" t="shared" si="208"/>
        <v>0.358135146760802</v>
      </c>
      <c r="BQ445" s="1">
        <f ca="1" t="shared" si="209"/>
        <v>4.99946647877368</v>
      </c>
      <c r="BR445" s="1">
        <f ca="1" t="shared" si="210"/>
        <v>74.9919971816051</v>
      </c>
      <c r="BS445" s="1">
        <f ca="1" t="shared" si="211"/>
        <v>0</v>
      </c>
      <c r="BT445" s="1">
        <f ca="1" t="shared" si="212"/>
        <v>0</v>
      </c>
    </row>
    <row r="446" spans="2:72">
      <c r="B446" s="1">
        <f t="shared" si="213"/>
        <v>156</v>
      </c>
      <c r="C446" s="1">
        <f ca="1" t="shared" si="157"/>
        <v>0.0638905547826329</v>
      </c>
      <c r="D446" s="1">
        <f ca="1" t="shared" si="158"/>
        <v>53.7611282821281</v>
      </c>
      <c r="E446" s="1">
        <f ca="1" t="shared" si="159"/>
        <v>0.185902140482081</v>
      </c>
      <c r="F446" s="1">
        <f ca="1" t="shared" si="160"/>
        <v>4.12702181132892</v>
      </c>
      <c r="G446" s="1">
        <f ca="1" t="shared" si="161"/>
        <v>33.0161744906314</v>
      </c>
      <c r="H446" s="1">
        <f ca="1" t="shared" si="162"/>
        <v>20.7449537914967</v>
      </c>
      <c r="I446" s="1">
        <f ca="1" t="shared" si="163"/>
        <v>2074.49537914967</v>
      </c>
      <c r="K446" s="1">
        <f t="shared" si="214"/>
        <v>156</v>
      </c>
      <c r="L446" s="1">
        <f ca="1" t="shared" si="164"/>
        <v>0.544074048614488</v>
      </c>
      <c r="M446" s="1">
        <f ca="1" t="shared" si="165"/>
        <v>61.401648142183</v>
      </c>
      <c r="N446" s="1">
        <f ca="1" t="shared" si="166"/>
        <v>0.663295274198345</v>
      </c>
      <c r="O446" s="1">
        <f ca="1" t="shared" si="167"/>
        <v>4.71311514849218</v>
      </c>
      <c r="P446" s="1">
        <f ca="1" t="shared" si="168"/>
        <v>42.4180363364296</v>
      </c>
      <c r="Q446" s="1">
        <f ca="1" t="shared" si="169"/>
        <v>18.9836118057533</v>
      </c>
      <c r="R446" s="1">
        <f ca="1" t="shared" si="170"/>
        <v>1898.36118057533</v>
      </c>
      <c r="T446" s="1">
        <f t="shared" si="215"/>
        <v>156</v>
      </c>
      <c r="U446" s="1">
        <f ca="1" t="shared" si="171"/>
        <v>0.0998697833905817</v>
      </c>
      <c r="V446" s="1">
        <f ca="1" t="shared" si="172"/>
        <v>50.9529132413829</v>
      </c>
      <c r="W446" s="1">
        <f ca="1" t="shared" si="173"/>
        <v>0.251546610959955</v>
      </c>
      <c r="X446" s="1">
        <f ca="1" t="shared" si="174"/>
        <v>4.1142704464118</v>
      </c>
      <c r="Y446" s="1">
        <f ca="1" t="shared" si="175"/>
        <v>41.142704464118</v>
      </c>
      <c r="Z446" s="1">
        <f ca="1" t="shared" si="176"/>
        <v>9.81020877726483</v>
      </c>
      <c r="AA446" s="1">
        <f ca="1" t="shared" si="177"/>
        <v>981.020877726483</v>
      </c>
      <c r="AC446" s="1">
        <f t="shared" si="216"/>
        <v>156</v>
      </c>
      <c r="AD446" s="1">
        <f ca="1" t="shared" si="178"/>
        <v>0.0578627408965424</v>
      </c>
      <c r="AE446" s="1">
        <f ca="1" t="shared" si="179"/>
        <v>51.6146435933435</v>
      </c>
      <c r="AF446" s="1">
        <f ca="1" t="shared" si="180"/>
        <v>0.648891508258588</v>
      </c>
      <c r="AG446" s="1">
        <f ca="1" t="shared" si="181"/>
        <v>4.91342404752049</v>
      </c>
      <c r="AH446" s="1">
        <f ca="1" t="shared" si="182"/>
        <v>54.0476645227254</v>
      </c>
      <c r="AI446" s="1">
        <f ca="1" t="shared" si="183"/>
        <v>0</v>
      </c>
      <c r="AJ446" s="1">
        <f ca="1" t="shared" si="184"/>
        <v>0</v>
      </c>
      <c r="AL446" s="1">
        <f t="shared" si="217"/>
        <v>156</v>
      </c>
      <c r="AM446" s="1">
        <f ca="1" t="shared" si="185"/>
        <v>0.90506837178601</v>
      </c>
      <c r="AN446" s="1">
        <f ca="1" t="shared" si="186"/>
        <v>75.7116826213476</v>
      </c>
      <c r="AO446" s="1">
        <f ca="1" t="shared" si="187"/>
        <v>0.852541679654447</v>
      </c>
      <c r="AP446" s="1">
        <f ca="1" t="shared" si="188"/>
        <v>5.43580662812111</v>
      </c>
      <c r="AQ446" s="1">
        <f ca="1" t="shared" si="189"/>
        <v>65.2296795374534</v>
      </c>
      <c r="AR446" s="1">
        <f ca="1" t="shared" si="190"/>
        <v>10.4820030838942</v>
      </c>
      <c r="AS446" s="1">
        <f ca="1" t="shared" si="191"/>
        <v>1048.20030838942</v>
      </c>
      <c r="AU446" s="1">
        <f t="shared" si="218"/>
        <v>156</v>
      </c>
      <c r="AV446" s="1">
        <f ca="1" t="shared" si="192"/>
        <v>0.588671702796112</v>
      </c>
      <c r="AW446" s="1">
        <f ca="1" t="shared" si="193"/>
        <v>69.4408252917622</v>
      </c>
      <c r="AX446" s="1">
        <f ca="1" t="shared" si="194"/>
        <v>0.619537366693062</v>
      </c>
      <c r="AY446" s="1">
        <f ca="1" t="shared" si="195"/>
        <v>4.95024837848317</v>
      </c>
      <c r="AZ446" s="1">
        <f ca="1" t="shared" si="196"/>
        <v>64.3532289202812</v>
      </c>
      <c r="BA446" s="1">
        <f ca="1" t="shared" si="197"/>
        <v>5.08759637148097</v>
      </c>
      <c r="BB446" s="1">
        <f ca="1" t="shared" si="198"/>
        <v>508.759637148097</v>
      </c>
      <c r="BD446" s="1">
        <f t="shared" si="219"/>
        <v>156</v>
      </c>
      <c r="BE446" s="1">
        <f ca="1" t="shared" si="199"/>
        <v>0.410872555147896</v>
      </c>
      <c r="BF446" s="1">
        <f ca="1" t="shared" si="200"/>
        <v>60.3574705180889</v>
      </c>
      <c r="BG446" s="1">
        <f ca="1" t="shared" si="201"/>
        <v>0.988721862752289</v>
      </c>
      <c r="BH446" s="1">
        <f ca="1" t="shared" si="202"/>
        <v>5.75501244412093</v>
      </c>
      <c r="BI446" s="1">
        <f ca="1" t="shared" si="203"/>
        <v>80.570174217693</v>
      </c>
      <c r="BJ446" s="1">
        <f ca="1" t="shared" si="204"/>
        <v>0</v>
      </c>
      <c r="BK446" s="1">
        <f ca="1" t="shared" si="205"/>
        <v>0</v>
      </c>
      <c r="BM446" s="1">
        <f t="shared" si="220"/>
        <v>156</v>
      </c>
      <c r="BN446" s="1">
        <f ca="1" t="shared" si="206"/>
        <v>0.632808037445156</v>
      </c>
      <c r="BO446" s="1">
        <f ca="1" t="shared" si="207"/>
        <v>68.1100737552833</v>
      </c>
      <c r="BP446" s="1">
        <f ca="1" t="shared" si="208"/>
        <v>0.610843254888646</v>
      </c>
      <c r="BQ446" s="1">
        <f ca="1" t="shared" si="209"/>
        <v>4.68364628237287</v>
      </c>
      <c r="BR446" s="1">
        <f ca="1" t="shared" si="210"/>
        <v>70.254694235593</v>
      </c>
      <c r="BS446" s="1">
        <f ca="1" t="shared" si="211"/>
        <v>0</v>
      </c>
      <c r="BT446" s="1">
        <f ca="1" t="shared" si="212"/>
        <v>0</v>
      </c>
    </row>
    <row r="447" spans="2:72">
      <c r="B447" s="1">
        <f t="shared" si="213"/>
        <v>157</v>
      </c>
      <c r="C447" s="1">
        <f ca="1" t="shared" si="157"/>
        <v>0.702967230726055</v>
      </c>
      <c r="D447" s="1">
        <f ca="1" t="shared" si="158"/>
        <v>69.8027530074051</v>
      </c>
      <c r="E447" s="1">
        <f ca="1" t="shared" si="159"/>
        <v>0.678131845055327</v>
      </c>
      <c r="F447" s="1">
        <f ca="1" t="shared" si="160"/>
        <v>4.60998999926602</v>
      </c>
      <c r="G447" s="1">
        <f ca="1" t="shared" si="161"/>
        <v>36.8799199941282</v>
      </c>
      <c r="H447" s="1">
        <f ca="1" t="shared" si="162"/>
        <v>32.9228330132769</v>
      </c>
      <c r="I447" s="1">
        <f ca="1" t="shared" si="163"/>
        <v>3292.28330132769</v>
      </c>
      <c r="K447" s="1">
        <f t="shared" si="214"/>
        <v>157</v>
      </c>
      <c r="L447" s="1">
        <f ca="1" t="shared" si="164"/>
        <v>0.689211997953152</v>
      </c>
      <c r="M447" s="1">
        <f ca="1" t="shared" si="165"/>
        <v>66.8393055459071</v>
      </c>
      <c r="N447" s="1">
        <f ca="1" t="shared" si="166"/>
        <v>0.851300595828896</v>
      </c>
      <c r="O447" s="1">
        <f ca="1" t="shared" si="167"/>
        <v>5.39816124771131</v>
      </c>
      <c r="P447" s="1">
        <f ca="1" t="shared" si="168"/>
        <v>48.5834512294018</v>
      </c>
      <c r="Q447" s="1">
        <f ca="1" t="shared" si="169"/>
        <v>18.2558543165054</v>
      </c>
      <c r="R447" s="1">
        <f ca="1" t="shared" si="170"/>
        <v>1825.58543165054</v>
      </c>
      <c r="T447" s="1">
        <f t="shared" si="215"/>
        <v>157</v>
      </c>
      <c r="U447" s="1">
        <f ca="1" t="shared" si="171"/>
        <v>0.854085095882336</v>
      </c>
      <c r="V447" s="1">
        <f ca="1" t="shared" si="172"/>
        <v>66.7370127093387</v>
      </c>
      <c r="W447" s="1">
        <f ca="1" t="shared" si="173"/>
        <v>0.449500253336418</v>
      </c>
      <c r="X447" s="1">
        <f ca="1" t="shared" si="174"/>
        <v>4.55513753544739</v>
      </c>
      <c r="Y447" s="1">
        <f ca="1" t="shared" si="175"/>
        <v>45.5513753544739</v>
      </c>
      <c r="Z447" s="1">
        <f ca="1" t="shared" si="176"/>
        <v>21.1856373548649</v>
      </c>
      <c r="AA447" s="1">
        <f ca="1" t="shared" si="177"/>
        <v>2118.56373548649</v>
      </c>
      <c r="AC447" s="1">
        <f t="shared" si="216"/>
        <v>157</v>
      </c>
      <c r="AD447" s="1">
        <f ca="1" t="shared" si="178"/>
        <v>0.998725667395216</v>
      </c>
      <c r="AE447" s="1">
        <f ca="1" t="shared" si="179"/>
        <v>83.2701626696423</v>
      </c>
      <c r="AF447" s="1">
        <f ca="1" t="shared" si="180"/>
        <v>0.932097104359443</v>
      </c>
      <c r="AG447" s="1">
        <f ca="1" t="shared" si="181"/>
        <v>5.99698290257439</v>
      </c>
      <c r="AH447" s="1">
        <f ca="1" t="shared" si="182"/>
        <v>65.9668119283183</v>
      </c>
      <c r="AI447" s="1">
        <f ca="1" t="shared" si="183"/>
        <v>17.303350741324</v>
      </c>
      <c r="AJ447" s="1">
        <f ca="1" t="shared" si="184"/>
        <v>1730.3350741324</v>
      </c>
      <c r="AL447" s="1">
        <f t="shared" si="217"/>
        <v>157</v>
      </c>
      <c r="AM447" s="1">
        <f ca="1" t="shared" si="185"/>
        <v>0.999191107747969</v>
      </c>
      <c r="AN447" s="1">
        <f ca="1" t="shared" si="186"/>
        <v>80.0506747958491</v>
      </c>
      <c r="AO447" s="1">
        <f ca="1" t="shared" si="187"/>
        <v>0.226944757490257</v>
      </c>
      <c r="AP447" s="1">
        <f ca="1" t="shared" si="188"/>
        <v>4.14683064246389</v>
      </c>
      <c r="AQ447" s="1">
        <f ca="1" t="shared" si="189"/>
        <v>49.7619677095667</v>
      </c>
      <c r="AR447" s="1">
        <f ca="1" t="shared" si="190"/>
        <v>30.2887070862824</v>
      </c>
      <c r="AS447" s="1">
        <f ca="1" t="shared" si="191"/>
        <v>3028.87070862824</v>
      </c>
      <c r="AU447" s="1">
        <f t="shared" si="218"/>
        <v>157</v>
      </c>
      <c r="AV447" s="1">
        <f ca="1" t="shared" si="192"/>
        <v>0.45954953445595</v>
      </c>
      <c r="AW447" s="1">
        <f ca="1" t="shared" si="193"/>
        <v>61.4010319676415</v>
      </c>
      <c r="AX447" s="1">
        <f ca="1" t="shared" si="194"/>
        <v>0.622360461263185</v>
      </c>
      <c r="AY447" s="1">
        <f ca="1" t="shared" si="195"/>
        <v>4.68780584170969</v>
      </c>
      <c r="AZ447" s="1">
        <f ca="1" t="shared" si="196"/>
        <v>60.9414759422259</v>
      </c>
      <c r="BA447" s="1">
        <f ca="1" t="shared" si="197"/>
        <v>0.459556025415537</v>
      </c>
      <c r="BB447" s="1">
        <f ca="1" t="shared" si="198"/>
        <v>45.9556025415537</v>
      </c>
      <c r="BD447" s="1">
        <f t="shared" si="219"/>
        <v>157</v>
      </c>
      <c r="BE447" s="1">
        <f ca="1" t="shared" si="199"/>
        <v>0.388778750982978</v>
      </c>
      <c r="BF447" s="1">
        <f ca="1" t="shared" si="200"/>
        <v>62.891948628737</v>
      </c>
      <c r="BG447" s="1">
        <f ca="1" t="shared" si="201"/>
        <v>0.0479177767619245</v>
      </c>
      <c r="BH447" s="1">
        <f ca="1" t="shared" si="202"/>
        <v>4.18095566709247</v>
      </c>
      <c r="BI447" s="1">
        <f ca="1" t="shared" si="203"/>
        <v>58.5333793392945</v>
      </c>
      <c r="BJ447" s="1">
        <f ca="1" t="shared" si="204"/>
        <v>4.35856928944246</v>
      </c>
      <c r="BK447" s="1">
        <f ca="1" t="shared" si="205"/>
        <v>435.856928944246</v>
      </c>
      <c r="BM447" s="1">
        <f t="shared" si="220"/>
        <v>157</v>
      </c>
      <c r="BN447" s="1">
        <f ca="1" t="shared" si="206"/>
        <v>0.899642018355148</v>
      </c>
      <c r="BO447" s="1">
        <f ca="1" t="shared" si="207"/>
        <v>66.7732616461076</v>
      </c>
      <c r="BP447" s="1">
        <f ca="1" t="shared" si="208"/>
        <v>0.486163015880511</v>
      </c>
      <c r="BQ447" s="1">
        <f ca="1" t="shared" si="209"/>
        <v>4.73275774907224</v>
      </c>
      <c r="BR447" s="1">
        <f ca="1" t="shared" si="210"/>
        <v>70.9913662360836</v>
      </c>
      <c r="BS447" s="1">
        <f ca="1" t="shared" si="211"/>
        <v>0</v>
      </c>
      <c r="BT447" s="1">
        <f ca="1" t="shared" si="212"/>
        <v>0</v>
      </c>
    </row>
    <row r="448" spans="2:72">
      <c r="B448" s="1">
        <f t="shared" si="213"/>
        <v>158</v>
      </c>
      <c r="C448" s="1">
        <f ca="1" t="shared" si="157"/>
        <v>0.654152017470201</v>
      </c>
      <c r="D448" s="1">
        <f ca="1" t="shared" si="158"/>
        <v>69.3015192710435</v>
      </c>
      <c r="E448" s="1">
        <f ca="1" t="shared" si="159"/>
        <v>0.4677335713562</v>
      </c>
      <c r="F448" s="1">
        <f ca="1" t="shared" si="160"/>
        <v>4.97997227444096</v>
      </c>
      <c r="G448" s="1">
        <f ca="1" t="shared" si="161"/>
        <v>39.8397781955277</v>
      </c>
      <c r="H448" s="1">
        <f ca="1" t="shared" si="162"/>
        <v>29.4617410755158</v>
      </c>
      <c r="I448" s="1">
        <f ca="1" t="shared" si="163"/>
        <v>2946.17410755158</v>
      </c>
      <c r="K448" s="1">
        <f t="shared" si="214"/>
        <v>158</v>
      </c>
      <c r="L448" s="1">
        <f ca="1" t="shared" si="164"/>
        <v>0.153029659034682</v>
      </c>
      <c r="M448" s="1">
        <f ca="1" t="shared" si="165"/>
        <v>55.4335480854129</v>
      </c>
      <c r="N448" s="1">
        <f ca="1" t="shared" si="166"/>
        <v>0.586224043349761</v>
      </c>
      <c r="O448" s="1">
        <f ca="1" t="shared" si="167"/>
        <v>4.99062664504367</v>
      </c>
      <c r="P448" s="1">
        <f ca="1" t="shared" si="168"/>
        <v>44.915639805393</v>
      </c>
      <c r="Q448" s="1">
        <f ca="1" t="shared" si="169"/>
        <v>10.5179082800199</v>
      </c>
      <c r="R448" s="1">
        <f ca="1" t="shared" si="170"/>
        <v>1051.79082800199</v>
      </c>
      <c r="T448" s="1">
        <f t="shared" si="215"/>
        <v>158</v>
      </c>
      <c r="U448" s="1">
        <f ca="1" t="shared" si="171"/>
        <v>0.00548015210563646</v>
      </c>
      <c r="V448" s="1">
        <f ca="1" t="shared" si="172"/>
        <v>53.8807140125987</v>
      </c>
      <c r="W448" s="1">
        <f ca="1" t="shared" si="173"/>
        <v>0.583836833383819</v>
      </c>
      <c r="X448" s="1">
        <f ca="1" t="shared" si="174"/>
        <v>4.99657490591338</v>
      </c>
      <c r="Y448" s="1">
        <f ca="1" t="shared" si="175"/>
        <v>49.9657490591338</v>
      </c>
      <c r="Z448" s="1">
        <f ca="1" t="shared" si="176"/>
        <v>3.9149649534649</v>
      </c>
      <c r="AA448" s="1">
        <f ca="1" t="shared" si="177"/>
        <v>391.49649534649</v>
      </c>
      <c r="AC448" s="1">
        <f t="shared" si="216"/>
        <v>158</v>
      </c>
      <c r="AD448" s="1">
        <f ca="1" t="shared" si="178"/>
        <v>0.94789980149214</v>
      </c>
      <c r="AE448" s="1">
        <f ca="1" t="shared" si="179"/>
        <v>79.2994707823509</v>
      </c>
      <c r="AF448" s="1">
        <f ca="1" t="shared" si="180"/>
        <v>0.334498741076558</v>
      </c>
      <c r="AG448" s="1">
        <f ca="1" t="shared" si="181"/>
        <v>4.9947736791047</v>
      </c>
      <c r="AH448" s="1">
        <f ca="1" t="shared" si="182"/>
        <v>54.9425104701517</v>
      </c>
      <c r="AI448" s="1">
        <f ca="1" t="shared" si="183"/>
        <v>24.3569603121992</v>
      </c>
      <c r="AJ448" s="1">
        <f ca="1" t="shared" si="184"/>
        <v>2435.69603121992</v>
      </c>
      <c r="AL448" s="1">
        <f t="shared" si="217"/>
        <v>158</v>
      </c>
      <c r="AM448" s="1">
        <f ca="1" t="shared" si="185"/>
        <v>0.656844761224592</v>
      </c>
      <c r="AN448" s="1">
        <f ca="1" t="shared" si="186"/>
        <v>68.8077529412649</v>
      </c>
      <c r="AO448" s="1">
        <f ca="1" t="shared" si="187"/>
        <v>0.320435267281336</v>
      </c>
      <c r="AP448" s="1">
        <f ca="1" t="shared" si="188"/>
        <v>4.59244411815449</v>
      </c>
      <c r="AQ448" s="1">
        <f ca="1" t="shared" si="189"/>
        <v>55.1093294178539</v>
      </c>
      <c r="AR448" s="1">
        <f ca="1" t="shared" si="190"/>
        <v>13.6984235234111</v>
      </c>
      <c r="AS448" s="1">
        <f ca="1" t="shared" si="191"/>
        <v>1369.84235234111</v>
      </c>
      <c r="AU448" s="1">
        <f t="shared" si="218"/>
        <v>158</v>
      </c>
      <c r="AV448" s="1">
        <f ca="1" t="shared" si="192"/>
        <v>0.459318606966522</v>
      </c>
      <c r="AW448" s="1">
        <f ca="1" t="shared" si="193"/>
        <v>63.0634604686323</v>
      </c>
      <c r="AX448" s="1">
        <f ca="1" t="shared" si="194"/>
        <v>0.362696874617152</v>
      </c>
      <c r="AY448" s="1">
        <f ca="1" t="shared" si="195"/>
        <v>4.78569785947584</v>
      </c>
      <c r="AZ448" s="1">
        <f ca="1" t="shared" si="196"/>
        <v>62.2140721731859</v>
      </c>
      <c r="BA448" s="1">
        <f ca="1" t="shared" si="197"/>
        <v>0.849388295446474</v>
      </c>
      <c r="BB448" s="1">
        <f ca="1" t="shared" si="198"/>
        <v>84.9388295446474</v>
      </c>
      <c r="BD448" s="1">
        <f t="shared" si="219"/>
        <v>158</v>
      </c>
      <c r="BE448" s="1">
        <f ca="1" t="shared" si="199"/>
        <v>0.687033730189341</v>
      </c>
      <c r="BF448" s="1">
        <f ca="1" t="shared" si="200"/>
        <v>69.8086518823648</v>
      </c>
      <c r="BG448" s="1">
        <f ca="1" t="shared" si="201"/>
        <v>0.658838581708671</v>
      </c>
      <c r="BH448" s="1">
        <f ca="1" t="shared" si="202"/>
        <v>4.96149124166872</v>
      </c>
      <c r="BI448" s="1">
        <f ca="1" t="shared" si="203"/>
        <v>69.460877383362</v>
      </c>
      <c r="BJ448" s="1">
        <f ca="1" t="shared" si="204"/>
        <v>0.347774499002824</v>
      </c>
      <c r="BK448" s="1">
        <f ca="1" t="shared" si="205"/>
        <v>34.7774499002824</v>
      </c>
      <c r="BM448" s="1">
        <f t="shared" si="220"/>
        <v>158</v>
      </c>
      <c r="BN448" s="1">
        <f ca="1" t="shared" si="206"/>
        <v>0.207123852560671</v>
      </c>
      <c r="BO448" s="1">
        <f ca="1" t="shared" si="207"/>
        <v>56.7102855747239</v>
      </c>
      <c r="BP448" s="1">
        <f ca="1" t="shared" si="208"/>
        <v>0.207435489629803</v>
      </c>
      <c r="BQ448" s="1">
        <f ca="1" t="shared" si="209"/>
        <v>4.03790300243345</v>
      </c>
      <c r="BR448" s="1">
        <f ca="1" t="shared" si="210"/>
        <v>60.5685450365018</v>
      </c>
      <c r="BS448" s="1">
        <f ca="1" t="shared" si="211"/>
        <v>0</v>
      </c>
      <c r="BT448" s="1">
        <f ca="1" t="shared" si="212"/>
        <v>0</v>
      </c>
    </row>
    <row r="449" spans="2:72">
      <c r="B449" s="1">
        <f t="shared" si="213"/>
        <v>159</v>
      </c>
      <c r="C449" s="1">
        <f ca="1" t="shared" si="157"/>
        <v>0.194128235653203</v>
      </c>
      <c r="D449" s="1">
        <f ca="1" t="shared" si="158"/>
        <v>58.8542671844096</v>
      </c>
      <c r="E449" s="1">
        <f ca="1" t="shared" si="159"/>
        <v>0.108061346076905</v>
      </c>
      <c r="F449" s="1">
        <f ca="1" t="shared" si="160"/>
        <v>4.35077747073566</v>
      </c>
      <c r="G449" s="1">
        <f ca="1" t="shared" si="161"/>
        <v>34.8062197658853</v>
      </c>
      <c r="H449" s="1">
        <f ca="1" t="shared" si="162"/>
        <v>24.0480474185244</v>
      </c>
      <c r="I449" s="1">
        <f ca="1" t="shared" si="163"/>
        <v>2404.80474185244</v>
      </c>
      <c r="K449" s="1">
        <f t="shared" si="214"/>
        <v>159</v>
      </c>
      <c r="L449" s="1">
        <f ca="1" t="shared" si="164"/>
        <v>0.218323072351653</v>
      </c>
      <c r="M449" s="1">
        <f ca="1" t="shared" si="165"/>
        <v>59.993941785455</v>
      </c>
      <c r="N449" s="1">
        <f ca="1" t="shared" si="166"/>
        <v>0.388347747987773</v>
      </c>
      <c r="O449" s="1">
        <f ca="1" t="shared" si="167"/>
        <v>4.63511441078007</v>
      </c>
      <c r="P449" s="1">
        <f ca="1" t="shared" si="168"/>
        <v>41.7160296970206</v>
      </c>
      <c r="Q449" s="1">
        <f ca="1" t="shared" si="169"/>
        <v>18.2779120884344</v>
      </c>
      <c r="R449" s="1">
        <f ca="1" t="shared" si="170"/>
        <v>1827.79120884344</v>
      </c>
      <c r="T449" s="1">
        <f t="shared" si="215"/>
        <v>159</v>
      </c>
      <c r="U449" s="1">
        <f ca="1" t="shared" si="171"/>
        <v>0.690178990071333</v>
      </c>
      <c r="V449" s="1">
        <f ca="1" t="shared" si="172"/>
        <v>68.0116802959048</v>
      </c>
      <c r="W449" s="1">
        <f ca="1" t="shared" si="173"/>
        <v>0.743110202750385</v>
      </c>
      <c r="X449" s="1">
        <f ca="1" t="shared" si="174"/>
        <v>5.21669524208977</v>
      </c>
      <c r="Y449" s="1">
        <f ca="1" t="shared" si="175"/>
        <v>52.1669524208977</v>
      </c>
      <c r="Z449" s="1">
        <f ca="1" t="shared" si="176"/>
        <v>15.8447278750072</v>
      </c>
      <c r="AA449" s="1">
        <f ca="1" t="shared" si="177"/>
        <v>1584.47278750072</v>
      </c>
      <c r="AC449" s="1">
        <f t="shared" si="216"/>
        <v>159</v>
      </c>
      <c r="AD449" s="1">
        <f ca="1" t="shared" si="178"/>
        <v>0.732025988773134</v>
      </c>
      <c r="AE449" s="1">
        <f ca="1" t="shared" si="179"/>
        <v>69.0432637653146</v>
      </c>
      <c r="AF449" s="1">
        <f ca="1" t="shared" si="180"/>
        <v>0.775215101580047</v>
      </c>
      <c r="AG449" s="1">
        <f ca="1" t="shared" si="181"/>
        <v>5.14596497564734</v>
      </c>
      <c r="AH449" s="1">
        <f ca="1" t="shared" si="182"/>
        <v>56.6056147321207</v>
      </c>
      <c r="AI449" s="1">
        <f ca="1" t="shared" si="183"/>
        <v>12.4376490331939</v>
      </c>
      <c r="AJ449" s="1">
        <f ca="1" t="shared" si="184"/>
        <v>1243.76490331939</v>
      </c>
      <c r="AL449" s="1">
        <f t="shared" si="217"/>
        <v>159</v>
      </c>
      <c r="AM449" s="1">
        <f ca="1" t="shared" si="185"/>
        <v>0.0106364795782854</v>
      </c>
      <c r="AN449" s="1">
        <f ca="1" t="shared" si="186"/>
        <v>53.5333616863165</v>
      </c>
      <c r="AO449" s="1">
        <f ca="1" t="shared" si="187"/>
        <v>0.376292768622241</v>
      </c>
      <c r="AP449" s="1">
        <f ca="1" t="shared" si="188"/>
        <v>4.71338127963511</v>
      </c>
      <c r="AQ449" s="1">
        <f ca="1" t="shared" si="189"/>
        <v>56.5605753556213</v>
      </c>
      <c r="AR449" s="1">
        <f ca="1" t="shared" si="190"/>
        <v>0</v>
      </c>
      <c r="AS449" s="1">
        <f ca="1" t="shared" si="191"/>
        <v>0</v>
      </c>
      <c r="AU449" s="1">
        <f t="shared" si="218"/>
        <v>159</v>
      </c>
      <c r="AV449" s="1">
        <f ca="1" t="shared" si="192"/>
        <v>0.707772622445252</v>
      </c>
      <c r="AW449" s="1">
        <f ca="1" t="shared" si="193"/>
        <v>67.2686469026476</v>
      </c>
      <c r="AX449" s="1">
        <f ca="1" t="shared" si="194"/>
        <v>0.658154340111343</v>
      </c>
      <c r="AY449" s="1">
        <f ca="1" t="shared" si="195"/>
        <v>4.70508828481237</v>
      </c>
      <c r="AZ449" s="1">
        <f ca="1" t="shared" si="196"/>
        <v>61.1661477025608</v>
      </c>
      <c r="BA449" s="1">
        <f ca="1" t="shared" si="197"/>
        <v>6.10249920008682</v>
      </c>
      <c r="BB449" s="1">
        <f ca="1" t="shared" si="198"/>
        <v>610.249920008682</v>
      </c>
      <c r="BD449" s="1">
        <f t="shared" si="219"/>
        <v>159</v>
      </c>
      <c r="BE449" s="1">
        <f ca="1" t="shared" si="199"/>
        <v>0.829703290337807</v>
      </c>
      <c r="BF449" s="1">
        <f ca="1" t="shared" si="200"/>
        <v>65.6163632533033</v>
      </c>
      <c r="BG449" s="1">
        <f ca="1" t="shared" si="201"/>
        <v>0.0404412873446938</v>
      </c>
      <c r="BH449" s="1">
        <f ca="1" t="shared" si="202"/>
        <v>4.14325952297765</v>
      </c>
      <c r="BI449" s="1">
        <f ca="1" t="shared" si="203"/>
        <v>58.0056333216871</v>
      </c>
      <c r="BJ449" s="1">
        <f ca="1" t="shared" si="204"/>
        <v>7.61072993161623</v>
      </c>
      <c r="BK449" s="1">
        <f ca="1" t="shared" si="205"/>
        <v>761.072993161623</v>
      </c>
      <c r="BM449" s="1">
        <f t="shared" si="220"/>
        <v>159</v>
      </c>
      <c r="BN449" s="1">
        <f ca="1" t="shared" si="206"/>
        <v>0.673166074578598</v>
      </c>
      <c r="BO449" s="1">
        <f ca="1" t="shared" si="207"/>
        <v>68.0394401503045</v>
      </c>
      <c r="BP449" s="1">
        <f ca="1" t="shared" si="208"/>
        <v>0.0377870574136587</v>
      </c>
      <c r="BQ449" s="1">
        <f ca="1" t="shared" si="209"/>
        <v>4.32194446918107</v>
      </c>
      <c r="BR449" s="1">
        <f ca="1" t="shared" si="210"/>
        <v>64.8291670377161</v>
      </c>
      <c r="BS449" s="1">
        <f ca="1" t="shared" si="211"/>
        <v>3.21027311258837</v>
      </c>
      <c r="BT449" s="1">
        <f ca="1" t="shared" si="212"/>
        <v>321.027311258837</v>
      </c>
    </row>
    <row r="450" spans="2:72">
      <c r="B450" s="1">
        <f t="shared" si="213"/>
        <v>160</v>
      </c>
      <c r="C450" s="1">
        <f ca="1" t="shared" si="157"/>
        <v>0.0822591093691281</v>
      </c>
      <c r="D450" s="1">
        <f ca="1" t="shared" si="158"/>
        <v>50.8867687716415</v>
      </c>
      <c r="E450" s="1">
        <f ca="1" t="shared" si="159"/>
        <v>0.808039216928705</v>
      </c>
      <c r="F450" s="1">
        <f ca="1" t="shared" si="160"/>
        <v>5.34551815951213</v>
      </c>
      <c r="G450" s="1">
        <f ca="1" t="shared" si="161"/>
        <v>42.7641452760971</v>
      </c>
      <c r="H450" s="1">
        <f ca="1" t="shared" si="162"/>
        <v>8.12262349554442</v>
      </c>
      <c r="I450" s="1">
        <f ca="1" t="shared" si="163"/>
        <v>812.262349554442</v>
      </c>
      <c r="K450" s="1">
        <f t="shared" si="214"/>
        <v>160</v>
      </c>
      <c r="L450" s="1">
        <f ca="1" t="shared" si="164"/>
        <v>0.730337142961906</v>
      </c>
      <c r="M450" s="1">
        <f ca="1" t="shared" si="165"/>
        <v>66.4765030610329</v>
      </c>
      <c r="N450" s="1">
        <f ca="1" t="shared" si="166"/>
        <v>0.147926706299126</v>
      </c>
      <c r="O450" s="1">
        <f ca="1" t="shared" si="167"/>
        <v>4.12840435853793</v>
      </c>
      <c r="P450" s="1">
        <f ca="1" t="shared" si="168"/>
        <v>37.1556392268414</v>
      </c>
      <c r="Q450" s="1">
        <f ca="1" t="shared" si="169"/>
        <v>29.3208638341915</v>
      </c>
      <c r="R450" s="1">
        <f ca="1" t="shared" si="170"/>
        <v>2932.08638341915</v>
      </c>
      <c r="T450" s="1">
        <f t="shared" si="215"/>
        <v>160</v>
      </c>
      <c r="U450" s="1">
        <f ca="1" t="shared" si="171"/>
        <v>0.763672015477075</v>
      </c>
      <c r="V450" s="1">
        <f ca="1" t="shared" si="172"/>
        <v>65.0288275840323</v>
      </c>
      <c r="W450" s="1">
        <f ca="1" t="shared" si="173"/>
        <v>0.210688243051257</v>
      </c>
      <c r="X450" s="1">
        <f ca="1" t="shared" si="174"/>
        <v>4.05346392890372</v>
      </c>
      <c r="Y450" s="1">
        <f ca="1" t="shared" si="175"/>
        <v>40.5346392890372</v>
      </c>
      <c r="Z450" s="1">
        <f ca="1" t="shared" si="176"/>
        <v>24.4941882949951</v>
      </c>
      <c r="AA450" s="1">
        <f ca="1" t="shared" si="177"/>
        <v>2449.41882949951</v>
      </c>
      <c r="AC450" s="1">
        <f t="shared" si="216"/>
        <v>160</v>
      </c>
      <c r="AD450" s="1">
        <f ca="1" t="shared" si="178"/>
        <v>0.6311385969543</v>
      </c>
      <c r="AE450" s="1">
        <f ca="1" t="shared" si="179"/>
        <v>69.402111452595</v>
      </c>
      <c r="AF450" s="1">
        <f ca="1" t="shared" si="180"/>
        <v>0.644683194632155</v>
      </c>
      <c r="AG450" s="1">
        <f ca="1" t="shared" si="181"/>
        <v>4.50312891984081</v>
      </c>
      <c r="AH450" s="1">
        <f ca="1" t="shared" si="182"/>
        <v>49.5344181182489</v>
      </c>
      <c r="AI450" s="1">
        <f ca="1" t="shared" si="183"/>
        <v>19.8676933343461</v>
      </c>
      <c r="AJ450" s="1">
        <f ca="1" t="shared" si="184"/>
        <v>1986.76933343461</v>
      </c>
      <c r="AL450" s="1">
        <f t="shared" si="217"/>
        <v>160</v>
      </c>
      <c r="AM450" s="1">
        <f ca="1" t="shared" si="185"/>
        <v>0.576037490349473</v>
      </c>
      <c r="AN450" s="1">
        <f ca="1" t="shared" si="186"/>
        <v>67.044428075151</v>
      </c>
      <c r="AO450" s="1">
        <f ca="1" t="shared" si="187"/>
        <v>0.198773417751533</v>
      </c>
      <c r="AP450" s="1">
        <f ca="1" t="shared" si="188"/>
        <v>4.15952577139968</v>
      </c>
      <c r="AQ450" s="1">
        <f ca="1" t="shared" si="189"/>
        <v>49.9143092567961</v>
      </c>
      <c r="AR450" s="1">
        <f ca="1" t="shared" si="190"/>
        <v>17.1301188183549</v>
      </c>
      <c r="AS450" s="1">
        <f ca="1" t="shared" si="191"/>
        <v>1713.01188183549</v>
      </c>
      <c r="AU450" s="1">
        <f t="shared" si="218"/>
        <v>160</v>
      </c>
      <c r="AV450" s="1">
        <f ca="1" t="shared" si="192"/>
        <v>0.518276888634038</v>
      </c>
      <c r="AW450" s="1">
        <f ca="1" t="shared" si="193"/>
        <v>63.9722639471907</v>
      </c>
      <c r="AX450" s="1">
        <f ca="1" t="shared" si="194"/>
        <v>0.100694736072313</v>
      </c>
      <c r="AY450" s="1">
        <f ca="1" t="shared" si="195"/>
        <v>4.1264023374674</v>
      </c>
      <c r="AZ450" s="1">
        <f ca="1" t="shared" si="196"/>
        <v>53.6432303870762</v>
      </c>
      <c r="BA450" s="1">
        <f ca="1" t="shared" si="197"/>
        <v>10.3290335601146</v>
      </c>
      <c r="BB450" s="1">
        <f ca="1" t="shared" si="198"/>
        <v>1032.90335601146</v>
      </c>
      <c r="BD450" s="1">
        <f t="shared" si="219"/>
        <v>160</v>
      </c>
      <c r="BE450" s="1">
        <f ca="1" t="shared" si="199"/>
        <v>0.130977728489818</v>
      </c>
      <c r="BF450" s="1">
        <f ca="1" t="shared" si="200"/>
        <v>57.5434026678268</v>
      </c>
      <c r="BG450" s="1">
        <f ca="1" t="shared" si="201"/>
        <v>0.88896580315629</v>
      </c>
      <c r="BH450" s="1">
        <f ca="1" t="shared" si="202"/>
        <v>5.49593499959069</v>
      </c>
      <c r="BI450" s="1">
        <f ca="1" t="shared" si="203"/>
        <v>76.9430899942696</v>
      </c>
      <c r="BJ450" s="1">
        <f ca="1" t="shared" si="204"/>
        <v>0</v>
      </c>
      <c r="BK450" s="1">
        <f ca="1" t="shared" si="205"/>
        <v>0</v>
      </c>
      <c r="BM450" s="1">
        <f t="shared" si="220"/>
        <v>160</v>
      </c>
      <c r="BN450" s="1">
        <f ca="1" t="shared" si="206"/>
        <v>0.0440480294643357</v>
      </c>
      <c r="BO450" s="1">
        <f ca="1" t="shared" si="207"/>
        <v>52.5294551907004</v>
      </c>
      <c r="BP450" s="1">
        <f ca="1" t="shared" si="208"/>
        <v>0.388142921033612</v>
      </c>
      <c r="BQ450" s="1">
        <f ca="1" t="shared" si="209"/>
        <v>4.59131340850958</v>
      </c>
      <c r="BR450" s="1">
        <f ca="1" t="shared" si="210"/>
        <v>68.8697011276438</v>
      </c>
      <c r="BS450" s="1">
        <f ca="1" t="shared" si="211"/>
        <v>0</v>
      </c>
      <c r="BT450" s="1">
        <f ca="1" t="shared" si="212"/>
        <v>0</v>
      </c>
    </row>
    <row r="451" spans="2:72">
      <c r="B451" s="1">
        <f t="shared" si="213"/>
        <v>161</v>
      </c>
      <c r="C451" s="1">
        <f ca="1" t="shared" si="157"/>
        <v>0.00450117939552119</v>
      </c>
      <c r="D451" s="1">
        <f ca="1" t="shared" si="158"/>
        <v>54.5722815056982</v>
      </c>
      <c r="E451" s="1">
        <f ca="1" t="shared" si="159"/>
        <v>0.0729558669475163</v>
      </c>
      <c r="F451" s="1">
        <f ca="1" t="shared" si="160"/>
        <v>4.42655836239212</v>
      </c>
      <c r="G451" s="1">
        <f ca="1" t="shared" si="161"/>
        <v>35.412466899137</v>
      </c>
      <c r="H451" s="1">
        <f ca="1" t="shared" si="162"/>
        <v>19.1598146065612</v>
      </c>
      <c r="I451" s="1">
        <f ca="1" t="shared" si="163"/>
        <v>1915.98146065612</v>
      </c>
      <c r="K451" s="1">
        <f t="shared" si="214"/>
        <v>161</v>
      </c>
      <c r="L451" s="1">
        <f ca="1" t="shared" si="164"/>
        <v>0.871896491858415</v>
      </c>
      <c r="M451" s="1">
        <f ca="1" t="shared" si="165"/>
        <v>69.2288536107418</v>
      </c>
      <c r="N451" s="1">
        <f ca="1" t="shared" si="166"/>
        <v>0.621247338090836</v>
      </c>
      <c r="O451" s="1">
        <f ca="1" t="shared" si="167"/>
        <v>4.87714055580766</v>
      </c>
      <c r="P451" s="1">
        <f ca="1" t="shared" si="168"/>
        <v>43.894265002269</v>
      </c>
      <c r="Q451" s="1">
        <f ca="1" t="shared" si="169"/>
        <v>25.3345886084729</v>
      </c>
      <c r="R451" s="1">
        <f ca="1" t="shared" si="170"/>
        <v>2533.45886084729</v>
      </c>
      <c r="T451" s="1">
        <f t="shared" si="215"/>
        <v>161</v>
      </c>
      <c r="U451" s="1">
        <f ca="1" t="shared" si="171"/>
        <v>0.876934883341861</v>
      </c>
      <c r="V451" s="1">
        <f ca="1" t="shared" si="172"/>
        <v>69.812699185642</v>
      </c>
      <c r="W451" s="1">
        <f ca="1" t="shared" si="173"/>
        <v>0.86607193722159</v>
      </c>
      <c r="X451" s="1">
        <f ca="1" t="shared" si="174"/>
        <v>5.24421040900631</v>
      </c>
      <c r="Y451" s="1">
        <f ca="1" t="shared" si="175"/>
        <v>52.4421040900631</v>
      </c>
      <c r="Z451" s="1">
        <f ca="1" t="shared" si="176"/>
        <v>17.3705950955789</v>
      </c>
      <c r="AA451" s="1">
        <f ca="1" t="shared" si="177"/>
        <v>1737.05950955789</v>
      </c>
      <c r="AC451" s="1">
        <f t="shared" si="216"/>
        <v>161</v>
      </c>
      <c r="AD451" s="1">
        <f ca="1" t="shared" si="178"/>
        <v>0.0319953554299208</v>
      </c>
      <c r="AE451" s="1">
        <f ca="1" t="shared" si="179"/>
        <v>53.7175123784404</v>
      </c>
      <c r="AF451" s="1">
        <f ca="1" t="shared" si="180"/>
        <v>0.998636587307894</v>
      </c>
      <c r="AG451" s="1">
        <f ca="1" t="shared" si="181"/>
        <v>5.66452955508352</v>
      </c>
      <c r="AH451" s="1">
        <f ca="1" t="shared" si="182"/>
        <v>62.3098251059187</v>
      </c>
      <c r="AI451" s="1">
        <f ca="1" t="shared" si="183"/>
        <v>0</v>
      </c>
      <c r="AJ451" s="1">
        <f ca="1" t="shared" si="184"/>
        <v>0</v>
      </c>
      <c r="AL451" s="1">
        <f t="shared" si="217"/>
        <v>161</v>
      </c>
      <c r="AM451" s="1">
        <f ca="1" t="shared" si="185"/>
        <v>0.964685886505158</v>
      </c>
      <c r="AN451" s="1">
        <f ca="1" t="shared" si="186"/>
        <v>75.9926623304961</v>
      </c>
      <c r="AO451" s="1">
        <f ca="1" t="shared" si="187"/>
        <v>0.498535614422788</v>
      </c>
      <c r="AP451" s="1">
        <f ca="1" t="shared" si="188"/>
        <v>4.91140380329126</v>
      </c>
      <c r="AQ451" s="1">
        <f ca="1" t="shared" si="189"/>
        <v>58.9368456394951</v>
      </c>
      <c r="AR451" s="1">
        <f ca="1" t="shared" si="190"/>
        <v>17.0558166910011</v>
      </c>
      <c r="AS451" s="1">
        <f ca="1" t="shared" si="191"/>
        <v>1705.58166910011</v>
      </c>
      <c r="AU451" s="1">
        <f t="shared" si="218"/>
        <v>161</v>
      </c>
      <c r="AV451" s="1">
        <f ca="1" t="shared" si="192"/>
        <v>0.547903868771205</v>
      </c>
      <c r="AW451" s="1">
        <f ca="1" t="shared" si="193"/>
        <v>64.8105422041762</v>
      </c>
      <c r="AX451" s="1">
        <f ca="1" t="shared" si="194"/>
        <v>0.528242765368316</v>
      </c>
      <c r="AY451" s="1">
        <f ca="1" t="shared" si="195"/>
        <v>4.65393709988014</v>
      </c>
      <c r="AZ451" s="1">
        <f ca="1" t="shared" si="196"/>
        <v>60.5011822984418</v>
      </c>
      <c r="BA451" s="1">
        <f ca="1" t="shared" si="197"/>
        <v>4.30935990573439</v>
      </c>
      <c r="BB451" s="1">
        <f ca="1" t="shared" si="198"/>
        <v>430.935990573439</v>
      </c>
      <c r="BD451" s="1">
        <f t="shared" si="219"/>
        <v>161</v>
      </c>
      <c r="BE451" s="1">
        <f ca="1" t="shared" si="199"/>
        <v>0.292483956454885</v>
      </c>
      <c r="BF451" s="1">
        <f ca="1" t="shared" si="200"/>
        <v>63.3901807072097</v>
      </c>
      <c r="BG451" s="1">
        <f ca="1" t="shared" si="201"/>
        <v>0.197539367658996</v>
      </c>
      <c r="BH451" s="1">
        <f ca="1" t="shared" si="202"/>
        <v>4.4323370259134</v>
      </c>
      <c r="BI451" s="1">
        <f ca="1" t="shared" si="203"/>
        <v>62.0527183627876</v>
      </c>
      <c r="BJ451" s="1">
        <f ca="1" t="shared" si="204"/>
        <v>1.33746234442206</v>
      </c>
      <c r="BK451" s="1">
        <f ca="1" t="shared" si="205"/>
        <v>133.746234442206</v>
      </c>
      <c r="BM451" s="1">
        <f t="shared" si="220"/>
        <v>161</v>
      </c>
      <c r="BN451" s="1">
        <f ca="1" t="shared" si="206"/>
        <v>0.637386396740077</v>
      </c>
      <c r="BO451" s="1">
        <f ca="1" t="shared" si="207"/>
        <v>65.1082515321699</v>
      </c>
      <c r="BP451" s="1">
        <f ca="1" t="shared" si="208"/>
        <v>0.55723005603163</v>
      </c>
      <c r="BQ451" s="1">
        <f ca="1" t="shared" si="209"/>
        <v>4.78631066722453</v>
      </c>
      <c r="BR451" s="1">
        <f ca="1" t="shared" si="210"/>
        <v>71.794660008368</v>
      </c>
      <c r="BS451" s="1">
        <f ca="1" t="shared" si="211"/>
        <v>0</v>
      </c>
      <c r="BT451" s="1">
        <f ca="1" t="shared" si="212"/>
        <v>0</v>
      </c>
    </row>
    <row r="452" spans="2:72">
      <c r="B452" s="1">
        <f t="shared" si="213"/>
        <v>162</v>
      </c>
      <c r="C452" s="1">
        <f ca="1" t="shared" si="157"/>
        <v>0.139399038988006</v>
      </c>
      <c r="D452" s="1">
        <f ca="1" t="shared" si="158"/>
        <v>57.0158802813192</v>
      </c>
      <c r="E452" s="1">
        <f ca="1" t="shared" si="159"/>
        <v>0.0599610163536872</v>
      </c>
      <c r="F452" s="1">
        <f ca="1" t="shared" si="160"/>
        <v>4.18583009479074</v>
      </c>
      <c r="G452" s="1">
        <f ca="1" t="shared" si="161"/>
        <v>33.4866407583259</v>
      </c>
      <c r="H452" s="1">
        <f ca="1" t="shared" si="162"/>
        <v>23.5292395229933</v>
      </c>
      <c r="I452" s="1">
        <f ca="1" t="shared" si="163"/>
        <v>2352.92395229933</v>
      </c>
      <c r="K452" s="1">
        <f t="shared" si="214"/>
        <v>162</v>
      </c>
      <c r="L452" s="1">
        <f ca="1" t="shared" si="164"/>
        <v>0.485313149790375</v>
      </c>
      <c r="M452" s="1">
        <f ca="1" t="shared" si="165"/>
        <v>64.182249354648</v>
      </c>
      <c r="N452" s="1">
        <f ca="1" t="shared" si="166"/>
        <v>0.484846075268865</v>
      </c>
      <c r="O452" s="1">
        <f ca="1" t="shared" si="167"/>
        <v>4.56773715381812</v>
      </c>
      <c r="P452" s="1">
        <f ca="1" t="shared" si="168"/>
        <v>41.1096343843631</v>
      </c>
      <c r="Q452" s="1">
        <f ca="1" t="shared" si="169"/>
        <v>23.0726149702849</v>
      </c>
      <c r="R452" s="1">
        <f ca="1" t="shared" si="170"/>
        <v>2307.26149702849</v>
      </c>
      <c r="T452" s="1">
        <f t="shared" si="215"/>
        <v>162</v>
      </c>
      <c r="U452" s="1">
        <f ca="1" t="shared" si="171"/>
        <v>0.710894799043945</v>
      </c>
      <c r="V452" s="1">
        <f ca="1" t="shared" si="172"/>
        <v>68.8146155740837</v>
      </c>
      <c r="W452" s="1">
        <f ca="1" t="shared" si="173"/>
        <v>0.536937274474247</v>
      </c>
      <c r="X452" s="1">
        <f ca="1" t="shared" si="174"/>
        <v>4.79337396129914</v>
      </c>
      <c r="Y452" s="1">
        <f ca="1" t="shared" si="175"/>
        <v>47.9337396129914</v>
      </c>
      <c r="Z452" s="1">
        <f ca="1" t="shared" si="176"/>
        <v>20.8808759610923</v>
      </c>
      <c r="AA452" s="1">
        <f ca="1" t="shared" si="177"/>
        <v>2088.08759610923</v>
      </c>
      <c r="AC452" s="1">
        <f t="shared" si="216"/>
        <v>162</v>
      </c>
      <c r="AD452" s="1">
        <f ca="1" t="shared" si="178"/>
        <v>0.830876736691756</v>
      </c>
      <c r="AE452" s="1">
        <f ca="1" t="shared" si="179"/>
        <v>68.3208971756828</v>
      </c>
      <c r="AF452" s="1">
        <f ca="1" t="shared" si="180"/>
        <v>0.964076849716085</v>
      </c>
      <c r="AG452" s="1">
        <f ca="1" t="shared" si="181"/>
        <v>5.97529957913783</v>
      </c>
      <c r="AH452" s="1">
        <f ca="1" t="shared" si="182"/>
        <v>65.7282953705162</v>
      </c>
      <c r="AI452" s="1">
        <f ca="1" t="shared" si="183"/>
        <v>2.59260180516664</v>
      </c>
      <c r="AJ452" s="1">
        <f ca="1" t="shared" si="184"/>
        <v>259.260180516664</v>
      </c>
      <c r="AL452" s="1">
        <f t="shared" si="217"/>
        <v>162</v>
      </c>
      <c r="AM452" s="1">
        <f ca="1" t="shared" si="185"/>
        <v>0.608636464257768</v>
      </c>
      <c r="AN452" s="1">
        <f ca="1" t="shared" si="186"/>
        <v>66.0852891439064</v>
      </c>
      <c r="AO452" s="1">
        <f ca="1" t="shared" si="187"/>
        <v>0.190600187876443</v>
      </c>
      <c r="AP452" s="1">
        <f ca="1" t="shared" si="188"/>
        <v>4.47990713605638</v>
      </c>
      <c r="AQ452" s="1">
        <f ca="1" t="shared" si="189"/>
        <v>53.7588856326766</v>
      </c>
      <c r="AR452" s="1">
        <f ca="1" t="shared" si="190"/>
        <v>12.3264035112298</v>
      </c>
      <c r="AS452" s="1">
        <f ca="1" t="shared" si="191"/>
        <v>1232.64035112298</v>
      </c>
      <c r="AU452" s="1">
        <f t="shared" si="218"/>
        <v>162</v>
      </c>
      <c r="AV452" s="1">
        <f ca="1" t="shared" si="192"/>
        <v>0.715638848409366</v>
      </c>
      <c r="AW452" s="1">
        <f ca="1" t="shared" si="193"/>
        <v>66.763872055437</v>
      </c>
      <c r="AX452" s="1">
        <f ca="1" t="shared" si="194"/>
        <v>0.832329994320931</v>
      </c>
      <c r="AY452" s="1">
        <f ca="1" t="shared" si="195"/>
        <v>5.45002439886146</v>
      </c>
      <c r="AZ452" s="1">
        <f ca="1" t="shared" si="196"/>
        <v>70.850317185199</v>
      </c>
      <c r="BA452" s="1">
        <f ca="1" t="shared" si="197"/>
        <v>0</v>
      </c>
      <c r="BB452" s="1">
        <f ca="1" t="shared" si="198"/>
        <v>0</v>
      </c>
      <c r="BD452" s="1">
        <f t="shared" si="219"/>
        <v>162</v>
      </c>
      <c r="BE452" s="1">
        <f ca="1" t="shared" si="199"/>
        <v>0.614639341997546</v>
      </c>
      <c r="BF452" s="1">
        <f ca="1" t="shared" si="200"/>
        <v>65.149163365776</v>
      </c>
      <c r="BG452" s="1">
        <f ca="1" t="shared" si="201"/>
        <v>0.855598595760175</v>
      </c>
      <c r="BH452" s="1">
        <f ca="1" t="shared" si="202"/>
        <v>5.14264725867502</v>
      </c>
      <c r="BI452" s="1">
        <f ca="1" t="shared" si="203"/>
        <v>71.9970616214503</v>
      </c>
      <c r="BJ452" s="1">
        <f ca="1" t="shared" si="204"/>
        <v>0</v>
      </c>
      <c r="BK452" s="1">
        <f ca="1" t="shared" si="205"/>
        <v>0</v>
      </c>
      <c r="BM452" s="1">
        <f t="shared" si="220"/>
        <v>162</v>
      </c>
      <c r="BN452" s="1">
        <f ca="1" t="shared" si="206"/>
        <v>0.0138997147426121</v>
      </c>
      <c r="BO452" s="1">
        <f ca="1" t="shared" si="207"/>
        <v>50.9741766804287</v>
      </c>
      <c r="BP452" s="1">
        <f ca="1" t="shared" si="208"/>
        <v>0.96056604608895</v>
      </c>
      <c r="BQ452" s="1">
        <f ca="1" t="shared" si="209"/>
        <v>5.87571634041376</v>
      </c>
      <c r="BR452" s="1">
        <f ca="1" t="shared" si="210"/>
        <v>88.1357451062064</v>
      </c>
      <c r="BS452" s="1">
        <f ca="1" t="shared" si="211"/>
        <v>0</v>
      </c>
      <c r="BT452" s="1">
        <f ca="1" t="shared" si="212"/>
        <v>0</v>
      </c>
    </row>
    <row r="453" spans="2:72">
      <c r="B453" s="1">
        <f t="shared" si="213"/>
        <v>163</v>
      </c>
      <c r="C453" s="1">
        <f ca="1" t="shared" si="157"/>
        <v>0.298313195706124</v>
      </c>
      <c r="D453" s="1">
        <f ca="1" t="shared" si="158"/>
        <v>64.3087298901488</v>
      </c>
      <c r="E453" s="1">
        <f ca="1" t="shared" si="159"/>
        <v>0.83312797191132</v>
      </c>
      <c r="F453" s="1">
        <f ca="1" t="shared" si="160"/>
        <v>5.47163099358748</v>
      </c>
      <c r="G453" s="1">
        <f ca="1" t="shared" si="161"/>
        <v>43.7730479486998</v>
      </c>
      <c r="H453" s="1">
        <f ca="1" t="shared" si="162"/>
        <v>20.535681941449</v>
      </c>
      <c r="I453" s="1">
        <f ca="1" t="shared" si="163"/>
        <v>2053.5681941449</v>
      </c>
      <c r="K453" s="1">
        <f t="shared" si="214"/>
        <v>163</v>
      </c>
      <c r="L453" s="1">
        <f ca="1" t="shared" si="164"/>
        <v>0.246426117984087</v>
      </c>
      <c r="M453" s="1">
        <f ca="1" t="shared" si="165"/>
        <v>55.292620306328</v>
      </c>
      <c r="N453" s="1">
        <f ca="1" t="shared" si="166"/>
        <v>0.967595138903653</v>
      </c>
      <c r="O453" s="1">
        <f ca="1" t="shared" si="167"/>
        <v>5.61053499535515</v>
      </c>
      <c r="P453" s="1">
        <f ca="1" t="shared" si="168"/>
        <v>50.4948149581963</v>
      </c>
      <c r="Q453" s="1">
        <f ca="1" t="shared" si="169"/>
        <v>4.7978053481317</v>
      </c>
      <c r="R453" s="1">
        <f ca="1" t="shared" si="170"/>
        <v>479.78053481317</v>
      </c>
      <c r="T453" s="1">
        <f t="shared" si="215"/>
        <v>163</v>
      </c>
      <c r="U453" s="1">
        <f ca="1" t="shared" si="171"/>
        <v>0.862523235838425</v>
      </c>
      <c r="V453" s="1">
        <f ca="1" t="shared" si="172"/>
        <v>69.2553068122131</v>
      </c>
      <c r="W453" s="1">
        <f ca="1" t="shared" si="173"/>
        <v>0.578374707592447</v>
      </c>
      <c r="X453" s="1">
        <f ca="1" t="shared" si="174"/>
        <v>4.5417001317008</v>
      </c>
      <c r="Y453" s="1">
        <f ca="1" t="shared" si="175"/>
        <v>45.417001317008</v>
      </c>
      <c r="Z453" s="1">
        <f ca="1" t="shared" si="176"/>
        <v>23.8383054952051</v>
      </c>
      <c r="AA453" s="1">
        <f ca="1" t="shared" si="177"/>
        <v>2383.83054952051</v>
      </c>
      <c r="AC453" s="1">
        <f t="shared" si="216"/>
        <v>163</v>
      </c>
      <c r="AD453" s="1">
        <f ca="1" t="shared" si="178"/>
        <v>0.725323819767774</v>
      </c>
      <c r="AE453" s="1">
        <f ca="1" t="shared" si="179"/>
        <v>65.8848659392909</v>
      </c>
      <c r="AF453" s="1">
        <f ca="1" t="shared" si="180"/>
        <v>0.473961337670179</v>
      </c>
      <c r="AG453" s="1">
        <f ca="1" t="shared" si="181"/>
        <v>4.6822232964704</v>
      </c>
      <c r="AH453" s="1">
        <f ca="1" t="shared" si="182"/>
        <v>51.5044562611744</v>
      </c>
      <c r="AI453" s="1">
        <f ca="1" t="shared" si="183"/>
        <v>14.3804096781166</v>
      </c>
      <c r="AJ453" s="1">
        <f ca="1" t="shared" si="184"/>
        <v>1438.04096781166</v>
      </c>
      <c r="AL453" s="1">
        <f t="shared" si="217"/>
        <v>163</v>
      </c>
      <c r="AM453" s="1">
        <f ca="1" t="shared" si="185"/>
        <v>0.177413507976754</v>
      </c>
      <c r="AN453" s="1">
        <f ca="1" t="shared" si="186"/>
        <v>55.0705727997176</v>
      </c>
      <c r="AO453" s="1">
        <f ca="1" t="shared" si="187"/>
        <v>0.649110084823807</v>
      </c>
      <c r="AP453" s="1">
        <f ca="1" t="shared" si="188"/>
        <v>4.64887879567052</v>
      </c>
      <c r="AQ453" s="1">
        <f ca="1" t="shared" si="189"/>
        <v>55.7865455480462</v>
      </c>
      <c r="AR453" s="1">
        <f ca="1" t="shared" si="190"/>
        <v>0</v>
      </c>
      <c r="AS453" s="1">
        <f ca="1" t="shared" si="191"/>
        <v>0</v>
      </c>
      <c r="AU453" s="1">
        <f t="shared" si="218"/>
        <v>163</v>
      </c>
      <c r="AV453" s="1">
        <f ca="1" t="shared" si="192"/>
        <v>0.839277699949997</v>
      </c>
      <c r="AW453" s="1">
        <f ca="1" t="shared" si="193"/>
        <v>67.5100735813784</v>
      </c>
      <c r="AX453" s="1">
        <f ca="1" t="shared" si="194"/>
        <v>0.437792267399218</v>
      </c>
      <c r="AY453" s="1">
        <f ca="1" t="shared" si="195"/>
        <v>4.79867278692665</v>
      </c>
      <c r="AZ453" s="1">
        <f ca="1" t="shared" si="196"/>
        <v>62.3827462300465</v>
      </c>
      <c r="BA453" s="1">
        <f ca="1" t="shared" si="197"/>
        <v>5.12732735133192</v>
      </c>
      <c r="BB453" s="1">
        <f ca="1" t="shared" si="198"/>
        <v>512.732735133192</v>
      </c>
      <c r="BD453" s="1">
        <f t="shared" si="219"/>
        <v>163</v>
      </c>
      <c r="BE453" s="1">
        <f ca="1" t="shared" si="199"/>
        <v>0.473084297905091</v>
      </c>
      <c r="BF453" s="1">
        <f ca="1" t="shared" si="200"/>
        <v>62.571199214057</v>
      </c>
      <c r="BG453" s="1">
        <f ca="1" t="shared" si="201"/>
        <v>0.887898000637338</v>
      </c>
      <c r="BH453" s="1">
        <f ca="1" t="shared" si="202"/>
        <v>5.08679562147271</v>
      </c>
      <c r="BI453" s="1">
        <f ca="1" t="shared" si="203"/>
        <v>71.215138700618</v>
      </c>
      <c r="BJ453" s="1">
        <f ca="1" t="shared" si="204"/>
        <v>0</v>
      </c>
      <c r="BK453" s="1">
        <f ca="1" t="shared" si="205"/>
        <v>0</v>
      </c>
      <c r="BM453" s="1">
        <f t="shared" si="220"/>
        <v>163</v>
      </c>
      <c r="BN453" s="1">
        <f ca="1" t="shared" si="206"/>
        <v>0.834705151234943</v>
      </c>
      <c r="BO453" s="1">
        <f ca="1" t="shared" si="207"/>
        <v>65.6134791643199</v>
      </c>
      <c r="BP453" s="1">
        <f ca="1" t="shared" si="208"/>
        <v>0.612675088289209</v>
      </c>
      <c r="BQ453" s="1">
        <f ca="1" t="shared" si="209"/>
        <v>4.6009549394626</v>
      </c>
      <c r="BR453" s="1">
        <f ca="1" t="shared" si="210"/>
        <v>69.014324091939</v>
      </c>
      <c r="BS453" s="1">
        <f ca="1" t="shared" si="211"/>
        <v>0</v>
      </c>
      <c r="BT453" s="1">
        <f ca="1" t="shared" si="212"/>
        <v>0</v>
      </c>
    </row>
    <row r="454" spans="2:72">
      <c r="B454" s="1">
        <f t="shared" si="213"/>
        <v>164</v>
      </c>
      <c r="C454" s="1">
        <f ca="1" t="shared" si="157"/>
        <v>0.164674630159955</v>
      </c>
      <c r="D454" s="1">
        <f ca="1" t="shared" si="158"/>
        <v>57.1361539642248</v>
      </c>
      <c r="E454" s="1">
        <f ca="1" t="shared" si="159"/>
        <v>0.649243313165005</v>
      </c>
      <c r="F454" s="1">
        <f ca="1" t="shared" si="160"/>
        <v>4.53009084311903</v>
      </c>
      <c r="G454" s="1">
        <f ca="1" t="shared" si="161"/>
        <v>36.2407267449522</v>
      </c>
      <c r="H454" s="1">
        <f ca="1" t="shared" si="162"/>
        <v>20.8954272192726</v>
      </c>
      <c r="I454" s="1">
        <f ca="1" t="shared" si="163"/>
        <v>2089.54272192726</v>
      </c>
      <c r="K454" s="1">
        <f t="shared" si="214"/>
        <v>164</v>
      </c>
      <c r="L454" s="1">
        <f ca="1" t="shared" si="164"/>
        <v>0.0675230099573434</v>
      </c>
      <c r="M454" s="1">
        <f ca="1" t="shared" si="165"/>
        <v>52.5745379574247</v>
      </c>
      <c r="N454" s="1">
        <f ca="1" t="shared" si="166"/>
        <v>0.349871348969276</v>
      </c>
      <c r="O454" s="1">
        <f ca="1" t="shared" si="167"/>
        <v>4.60004062568555</v>
      </c>
      <c r="P454" s="1">
        <f ca="1" t="shared" si="168"/>
        <v>41.4003656311699</v>
      </c>
      <c r="Q454" s="1">
        <f ca="1" t="shared" si="169"/>
        <v>11.1741723262548</v>
      </c>
      <c r="R454" s="1">
        <f ca="1" t="shared" si="170"/>
        <v>1117.41723262548</v>
      </c>
      <c r="T454" s="1">
        <f t="shared" si="215"/>
        <v>164</v>
      </c>
      <c r="U454" s="1">
        <f ca="1" t="shared" si="171"/>
        <v>0.731948083322564</v>
      </c>
      <c r="V454" s="1">
        <f ca="1" t="shared" si="172"/>
        <v>66.902066713995</v>
      </c>
      <c r="W454" s="1">
        <f ca="1" t="shared" si="173"/>
        <v>0.928156976965572</v>
      </c>
      <c r="X454" s="1">
        <f ca="1" t="shared" si="174"/>
        <v>5.92131153600695</v>
      </c>
      <c r="Y454" s="1">
        <f ca="1" t="shared" si="175"/>
        <v>59.2131153600695</v>
      </c>
      <c r="Z454" s="1">
        <f ca="1" t="shared" si="176"/>
        <v>7.68895135392547</v>
      </c>
      <c r="AA454" s="1">
        <f ca="1" t="shared" si="177"/>
        <v>768.895135392547</v>
      </c>
      <c r="AC454" s="1">
        <f t="shared" si="216"/>
        <v>164</v>
      </c>
      <c r="AD454" s="1">
        <f ca="1" t="shared" si="178"/>
        <v>0.236308843644434</v>
      </c>
      <c r="AE454" s="1">
        <f ca="1" t="shared" si="179"/>
        <v>56.0076046865213</v>
      </c>
      <c r="AF454" s="1">
        <f ca="1" t="shared" si="180"/>
        <v>0.780731103199457</v>
      </c>
      <c r="AG454" s="1">
        <f ca="1" t="shared" si="181"/>
        <v>5.26455696340613</v>
      </c>
      <c r="AH454" s="1">
        <f ca="1" t="shared" si="182"/>
        <v>57.9101265974674</v>
      </c>
      <c r="AI454" s="1">
        <f ca="1" t="shared" si="183"/>
        <v>0</v>
      </c>
      <c r="AJ454" s="1">
        <f ca="1" t="shared" si="184"/>
        <v>0</v>
      </c>
      <c r="AL454" s="1">
        <f t="shared" si="217"/>
        <v>164</v>
      </c>
      <c r="AM454" s="1">
        <f ca="1" t="shared" si="185"/>
        <v>0.790049405601346</v>
      </c>
      <c r="AN454" s="1">
        <f ca="1" t="shared" si="186"/>
        <v>67.3826015171114</v>
      </c>
      <c r="AO454" s="1">
        <f ca="1" t="shared" si="187"/>
        <v>0.453712080825256</v>
      </c>
      <c r="AP454" s="1">
        <f ca="1" t="shared" si="188"/>
        <v>4.78459333402629</v>
      </c>
      <c r="AQ454" s="1">
        <f ca="1" t="shared" si="189"/>
        <v>57.4151200083155</v>
      </c>
      <c r="AR454" s="1">
        <f ca="1" t="shared" si="190"/>
        <v>9.96748150879597</v>
      </c>
      <c r="AS454" s="1">
        <f ca="1" t="shared" si="191"/>
        <v>996.748150879597</v>
      </c>
      <c r="AU454" s="1">
        <f t="shared" si="218"/>
        <v>164</v>
      </c>
      <c r="AV454" s="1">
        <f ca="1" t="shared" si="192"/>
        <v>0.247955354546977</v>
      </c>
      <c r="AW454" s="1">
        <f ca="1" t="shared" si="193"/>
        <v>59.0704702218685</v>
      </c>
      <c r="AX454" s="1">
        <f ca="1" t="shared" si="194"/>
        <v>0.924402103577818</v>
      </c>
      <c r="AY454" s="1">
        <f ca="1" t="shared" si="195"/>
        <v>5.7700380319755</v>
      </c>
      <c r="AZ454" s="1">
        <f ca="1" t="shared" si="196"/>
        <v>75.0104944156815</v>
      </c>
      <c r="BA454" s="1">
        <f ca="1" t="shared" si="197"/>
        <v>0</v>
      </c>
      <c r="BB454" s="1">
        <f ca="1" t="shared" si="198"/>
        <v>0</v>
      </c>
      <c r="BD454" s="1">
        <f t="shared" si="219"/>
        <v>164</v>
      </c>
      <c r="BE454" s="1">
        <f ca="1" t="shared" si="199"/>
        <v>0.633388923628429</v>
      </c>
      <c r="BF454" s="1">
        <f ca="1" t="shared" si="200"/>
        <v>66.4125595192715</v>
      </c>
      <c r="BG454" s="1">
        <f ca="1" t="shared" si="201"/>
        <v>0.260764564812891</v>
      </c>
      <c r="BH454" s="1">
        <f ca="1" t="shared" si="202"/>
        <v>4.15603299655371</v>
      </c>
      <c r="BI454" s="1">
        <f ca="1" t="shared" si="203"/>
        <v>58.1844619517519</v>
      </c>
      <c r="BJ454" s="1">
        <f ca="1" t="shared" si="204"/>
        <v>8.2280975675196</v>
      </c>
      <c r="BK454" s="1">
        <f ca="1" t="shared" si="205"/>
        <v>822.80975675196</v>
      </c>
      <c r="BM454" s="1">
        <f t="shared" si="220"/>
        <v>164</v>
      </c>
      <c r="BN454" s="1">
        <f ca="1" t="shared" si="206"/>
        <v>0.829278495648283</v>
      </c>
      <c r="BO454" s="1">
        <f ca="1" t="shared" si="207"/>
        <v>67.3949900873064</v>
      </c>
      <c r="BP454" s="1">
        <f ca="1" t="shared" si="208"/>
        <v>0.40502199522623</v>
      </c>
      <c r="BQ454" s="1">
        <f ca="1" t="shared" si="209"/>
        <v>4.50291753901084</v>
      </c>
      <c r="BR454" s="1">
        <f ca="1" t="shared" si="210"/>
        <v>67.5437630851626</v>
      </c>
      <c r="BS454" s="1">
        <f ca="1" t="shared" si="211"/>
        <v>0</v>
      </c>
      <c r="BT454" s="1">
        <f ca="1" t="shared" si="212"/>
        <v>0</v>
      </c>
    </row>
    <row r="455" spans="2:72">
      <c r="B455" s="1">
        <f t="shared" si="213"/>
        <v>165</v>
      </c>
      <c r="C455" s="1">
        <f ca="1" t="shared" si="157"/>
        <v>0.371171840606099</v>
      </c>
      <c r="D455" s="1">
        <f ca="1" t="shared" si="158"/>
        <v>60.8608774912435</v>
      </c>
      <c r="E455" s="1">
        <f ca="1" t="shared" si="159"/>
        <v>0.550948391116935</v>
      </c>
      <c r="F455" s="1">
        <f ca="1" t="shared" si="160"/>
        <v>4.62726933128589</v>
      </c>
      <c r="G455" s="1">
        <f ca="1" t="shared" si="161"/>
        <v>37.0181546502871</v>
      </c>
      <c r="H455" s="1">
        <f ca="1" t="shared" si="162"/>
        <v>23.8427228409565</v>
      </c>
      <c r="I455" s="1">
        <f ca="1" t="shared" si="163"/>
        <v>2384.27228409565</v>
      </c>
      <c r="K455" s="1">
        <f t="shared" si="214"/>
        <v>165</v>
      </c>
      <c r="L455" s="1">
        <f ca="1" t="shared" si="164"/>
        <v>0.684927436546526</v>
      </c>
      <c r="M455" s="1">
        <f ca="1" t="shared" si="165"/>
        <v>66.9209051199289</v>
      </c>
      <c r="N455" s="1">
        <f ca="1" t="shared" si="166"/>
        <v>0.285804196895899</v>
      </c>
      <c r="O455" s="1">
        <f ca="1" t="shared" si="167"/>
        <v>4.30001574178032</v>
      </c>
      <c r="P455" s="1">
        <f ca="1" t="shared" si="168"/>
        <v>38.7001416760229</v>
      </c>
      <c r="Q455" s="1">
        <f ca="1" t="shared" si="169"/>
        <v>28.220763443906</v>
      </c>
      <c r="R455" s="1">
        <f ca="1" t="shared" si="170"/>
        <v>2822.0763443906</v>
      </c>
      <c r="T455" s="1">
        <f t="shared" si="215"/>
        <v>165</v>
      </c>
      <c r="U455" s="1">
        <f ca="1" t="shared" si="171"/>
        <v>0.929226952692704</v>
      </c>
      <c r="V455" s="1">
        <f ca="1" t="shared" si="172"/>
        <v>79.9018472503121</v>
      </c>
      <c r="W455" s="1">
        <f ca="1" t="shared" si="173"/>
        <v>0.401617403046231</v>
      </c>
      <c r="X455" s="1">
        <f ca="1" t="shared" si="174"/>
        <v>4.55312063824637</v>
      </c>
      <c r="Y455" s="1">
        <f ca="1" t="shared" si="175"/>
        <v>45.5312063824637</v>
      </c>
      <c r="Z455" s="1">
        <f ca="1" t="shared" si="176"/>
        <v>34.3706408678485</v>
      </c>
      <c r="AA455" s="1">
        <f ca="1" t="shared" si="177"/>
        <v>3437.06408678485</v>
      </c>
      <c r="AC455" s="1">
        <f t="shared" si="216"/>
        <v>165</v>
      </c>
      <c r="AD455" s="1">
        <f ca="1" t="shared" si="178"/>
        <v>0.569817612687375</v>
      </c>
      <c r="AE455" s="1">
        <f ca="1" t="shared" si="179"/>
        <v>68.4327440273809</v>
      </c>
      <c r="AF455" s="1">
        <f ca="1" t="shared" si="180"/>
        <v>0.914730874590239</v>
      </c>
      <c r="AG455" s="1">
        <f ca="1" t="shared" si="181"/>
        <v>5.81822765674048</v>
      </c>
      <c r="AH455" s="1">
        <f ca="1" t="shared" si="182"/>
        <v>64.0005042241453</v>
      </c>
      <c r="AI455" s="1">
        <f ca="1" t="shared" si="183"/>
        <v>4.4322398032356</v>
      </c>
      <c r="AJ455" s="1">
        <f ca="1" t="shared" si="184"/>
        <v>443.22398032356</v>
      </c>
      <c r="AL455" s="1">
        <f t="shared" si="217"/>
        <v>165</v>
      </c>
      <c r="AM455" s="1">
        <f ca="1" t="shared" si="185"/>
        <v>0.918701489466129</v>
      </c>
      <c r="AN455" s="1">
        <f ca="1" t="shared" si="186"/>
        <v>75.4691670646502</v>
      </c>
      <c r="AO455" s="1">
        <f ca="1" t="shared" si="187"/>
        <v>0.36523318406681</v>
      </c>
      <c r="AP455" s="1">
        <f ca="1" t="shared" si="188"/>
        <v>4.90948951133341</v>
      </c>
      <c r="AQ455" s="1">
        <f ca="1" t="shared" si="189"/>
        <v>58.9138741360009</v>
      </c>
      <c r="AR455" s="1">
        <f ca="1" t="shared" si="190"/>
        <v>16.5552929286493</v>
      </c>
      <c r="AS455" s="1">
        <f ca="1" t="shared" si="191"/>
        <v>1655.52929286493</v>
      </c>
      <c r="AU455" s="1">
        <f t="shared" si="218"/>
        <v>165</v>
      </c>
      <c r="AV455" s="1">
        <f ca="1" t="shared" si="192"/>
        <v>0.703953712262968</v>
      </c>
      <c r="AW455" s="1">
        <f ca="1" t="shared" si="193"/>
        <v>66.3342032285425</v>
      </c>
      <c r="AX455" s="1">
        <f ca="1" t="shared" si="194"/>
        <v>0.137011030441278</v>
      </c>
      <c r="AY455" s="1">
        <f ca="1" t="shared" si="195"/>
        <v>4.0598031647166</v>
      </c>
      <c r="AZ455" s="1">
        <f ca="1" t="shared" si="196"/>
        <v>52.7774411413158</v>
      </c>
      <c r="BA455" s="1">
        <f ca="1" t="shared" si="197"/>
        <v>13.5567620872267</v>
      </c>
      <c r="BB455" s="1">
        <f ca="1" t="shared" si="198"/>
        <v>1355.67620872267</v>
      </c>
      <c r="BD455" s="1">
        <f t="shared" si="219"/>
        <v>165</v>
      </c>
      <c r="BE455" s="1">
        <f ca="1" t="shared" si="199"/>
        <v>0.543146949059458</v>
      </c>
      <c r="BF455" s="1">
        <f ca="1" t="shared" si="200"/>
        <v>62.2519273064898</v>
      </c>
      <c r="BG455" s="1">
        <f ca="1" t="shared" si="201"/>
        <v>0.306615107966557</v>
      </c>
      <c r="BH455" s="1">
        <f ca="1" t="shared" si="202"/>
        <v>4.80800112954381</v>
      </c>
      <c r="BI455" s="1">
        <f ca="1" t="shared" si="203"/>
        <v>67.3120158136133</v>
      </c>
      <c r="BJ455" s="1">
        <f ca="1" t="shared" si="204"/>
        <v>0</v>
      </c>
      <c r="BK455" s="1">
        <f ca="1" t="shared" si="205"/>
        <v>0</v>
      </c>
      <c r="BM455" s="1">
        <f t="shared" si="220"/>
        <v>165</v>
      </c>
      <c r="BN455" s="1">
        <f ca="1" t="shared" si="206"/>
        <v>0.215649370424904</v>
      </c>
      <c r="BO455" s="1">
        <f ca="1" t="shared" si="207"/>
        <v>58.5882128701696</v>
      </c>
      <c r="BP455" s="1">
        <f ca="1" t="shared" si="208"/>
        <v>0.582230196902136</v>
      </c>
      <c r="BQ455" s="1">
        <f ca="1" t="shared" si="209"/>
        <v>4.62963518061972</v>
      </c>
      <c r="BR455" s="1">
        <f ca="1" t="shared" si="210"/>
        <v>69.4445277092958</v>
      </c>
      <c r="BS455" s="1">
        <f ca="1" t="shared" si="211"/>
        <v>0</v>
      </c>
      <c r="BT455" s="1">
        <f ca="1" t="shared" si="212"/>
        <v>0</v>
      </c>
    </row>
    <row r="456" spans="2:72">
      <c r="B456" s="1">
        <f t="shared" si="213"/>
        <v>166</v>
      </c>
      <c r="C456" s="1">
        <f ca="1" t="shared" si="157"/>
        <v>0.73913624266849</v>
      </c>
      <c r="D456" s="1">
        <f ca="1" t="shared" si="158"/>
        <v>68.6070571473141</v>
      </c>
      <c r="E456" s="1">
        <f ca="1" t="shared" si="159"/>
        <v>0.880430907446513</v>
      </c>
      <c r="F456" s="1">
        <f ca="1" t="shared" si="160"/>
        <v>5.43810861022744</v>
      </c>
      <c r="G456" s="1">
        <f ca="1" t="shared" si="161"/>
        <v>43.5048688818195</v>
      </c>
      <c r="H456" s="1">
        <f ca="1" t="shared" si="162"/>
        <v>25.1021882654946</v>
      </c>
      <c r="I456" s="1">
        <f ca="1" t="shared" si="163"/>
        <v>2510.21882654946</v>
      </c>
      <c r="K456" s="1">
        <f t="shared" si="214"/>
        <v>166</v>
      </c>
      <c r="L456" s="1">
        <f ca="1" t="shared" si="164"/>
        <v>0.953003549454677</v>
      </c>
      <c r="M456" s="1">
        <f ca="1" t="shared" si="165"/>
        <v>79.2019402099911</v>
      </c>
      <c r="N456" s="1">
        <f ca="1" t="shared" si="166"/>
        <v>0.596793655025416</v>
      </c>
      <c r="O456" s="1">
        <f ca="1" t="shared" si="167"/>
        <v>4.95221571944252</v>
      </c>
      <c r="P456" s="1">
        <f ca="1" t="shared" si="168"/>
        <v>44.5699414749827</v>
      </c>
      <c r="Q456" s="1">
        <f ca="1" t="shared" si="169"/>
        <v>34.6319987350084</v>
      </c>
      <c r="R456" s="1">
        <f ca="1" t="shared" si="170"/>
        <v>3463.19987350084</v>
      </c>
      <c r="T456" s="1">
        <f t="shared" si="215"/>
        <v>166</v>
      </c>
      <c r="U456" s="1">
        <f ca="1" t="shared" si="171"/>
        <v>0.608911457780646</v>
      </c>
      <c r="V456" s="1">
        <f ca="1" t="shared" si="172"/>
        <v>66.3719952049548</v>
      </c>
      <c r="W456" s="1">
        <f ca="1" t="shared" si="173"/>
        <v>0.988088968440717</v>
      </c>
      <c r="X456" s="1">
        <f ca="1" t="shared" si="174"/>
        <v>5.55076260877779</v>
      </c>
      <c r="Y456" s="1">
        <f ca="1" t="shared" si="175"/>
        <v>55.5076260877779</v>
      </c>
      <c r="Z456" s="1">
        <f ca="1" t="shared" si="176"/>
        <v>10.8643691171768</v>
      </c>
      <c r="AA456" s="1">
        <f ca="1" t="shared" si="177"/>
        <v>1086.43691171768</v>
      </c>
      <c r="AC456" s="1">
        <f t="shared" si="216"/>
        <v>166</v>
      </c>
      <c r="AD456" s="1">
        <f ca="1" t="shared" si="178"/>
        <v>0.507092832910406</v>
      </c>
      <c r="AE456" s="1">
        <f ca="1" t="shared" si="179"/>
        <v>63.6543388470239</v>
      </c>
      <c r="AF456" s="1">
        <f ca="1" t="shared" si="180"/>
        <v>0.824291140905111</v>
      </c>
      <c r="AG456" s="1">
        <f ca="1" t="shared" si="181"/>
        <v>5.46051196181582</v>
      </c>
      <c r="AH456" s="1">
        <f ca="1" t="shared" si="182"/>
        <v>60.065631579974</v>
      </c>
      <c r="AI456" s="1">
        <f ca="1" t="shared" si="183"/>
        <v>3.58870726704988</v>
      </c>
      <c r="AJ456" s="1">
        <f ca="1" t="shared" si="184"/>
        <v>358.870726704988</v>
      </c>
      <c r="AL456" s="1">
        <f t="shared" si="217"/>
        <v>166</v>
      </c>
      <c r="AM456" s="1">
        <f ca="1" t="shared" si="185"/>
        <v>0.0165697417434618</v>
      </c>
      <c r="AN456" s="1">
        <f ca="1" t="shared" si="186"/>
        <v>52.2599827763471</v>
      </c>
      <c r="AO456" s="1">
        <f ca="1" t="shared" si="187"/>
        <v>0.0242682706219879</v>
      </c>
      <c r="AP456" s="1">
        <f ca="1" t="shared" si="188"/>
        <v>4.4962855566093</v>
      </c>
      <c r="AQ456" s="1">
        <f ca="1" t="shared" si="189"/>
        <v>53.9554266793116</v>
      </c>
      <c r="AR456" s="1">
        <f ca="1" t="shared" si="190"/>
        <v>0</v>
      </c>
      <c r="AS456" s="1">
        <f ca="1" t="shared" si="191"/>
        <v>0</v>
      </c>
      <c r="AU456" s="1">
        <f t="shared" si="218"/>
        <v>166</v>
      </c>
      <c r="AV456" s="1">
        <f ca="1" t="shared" si="192"/>
        <v>0.454482778293322</v>
      </c>
      <c r="AW456" s="1">
        <f ca="1" t="shared" si="193"/>
        <v>61.567820135243</v>
      </c>
      <c r="AX456" s="1">
        <f ca="1" t="shared" si="194"/>
        <v>0.845786410022479</v>
      </c>
      <c r="AY456" s="1">
        <f ca="1" t="shared" si="195"/>
        <v>5.16792130986392</v>
      </c>
      <c r="AZ456" s="1">
        <f ca="1" t="shared" si="196"/>
        <v>67.182977028231</v>
      </c>
      <c r="BA456" s="1">
        <f ca="1" t="shared" si="197"/>
        <v>0</v>
      </c>
      <c r="BB456" s="1">
        <f ca="1" t="shared" si="198"/>
        <v>0</v>
      </c>
      <c r="BD456" s="1">
        <f t="shared" si="219"/>
        <v>166</v>
      </c>
      <c r="BE456" s="1">
        <f ca="1" t="shared" si="199"/>
        <v>0.446362927606391</v>
      </c>
      <c r="BF456" s="1">
        <f ca="1" t="shared" si="200"/>
        <v>62.991992711017</v>
      </c>
      <c r="BG456" s="1">
        <f ca="1" t="shared" si="201"/>
        <v>0.430120391894155</v>
      </c>
      <c r="BH456" s="1">
        <f ca="1" t="shared" si="202"/>
        <v>4.84045116687199</v>
      </c>
      <c r="BI456" s="1">
        <f ca="1" t="shared" si="203"/>
        <v>67.7663163362079</v>
      </c>
      <c r="BJ456" s="1">
        <f ca="1" t="shared" si="204"/>
        <v>0</v>
      </c>
      <c r="BK456" s="1">
        <f ca="1" t="shared" si="205"/>
        <v>0</v>
      </c>
      <c r="BM456" s="1">
        <f t="shared" si="220"/>
        <v>166</v>
      </c>
      <c r="BN456" s="1">
        <f ca="1" t="shared" si="206"/>
        <v>0.0896228257863865</v>
      </c>
      <c r="BO456" s="1">
        <f ca="1" t="shared" si="207"/>
        <v>54.7836929287812</v>
      </c>
      <c r="BP456" s="1">
        <f ca="1" t="shared" si="208"/>
        <v>0.247720269187614</v>
      </c>
      <c r="BQ456" s="1">
        <f ca="1" t="shared" si="209"/>
        <v>4.15077396761401</v>
      </c>
      <c r="BR456" s="1">
        <f ca="1" t="shared" si="210"/>
        <v>62.2616095142102</v>
      </c>
      <c r="BS456" s="1">
        <f ca="1" t="shared" si="211"/>
        <v>0</v>
      </c>
      <c r="BT456" s="1">
        <f ca="1" t="shared" si="212"/>
        <v>0</v>
      </c>
    </row>
    <row r="457" spans="2:72">
      <c r="B457" s="1">
        <f t="shared" si="213"/>
        <v>167</v>
      </c>
      <c r="C457" s="1">
        <f ca="1" t="shared" si="157"/>
        <v>0.932345219612158</v>
      </c>
      <c r="D457" s="1">
        <f ca="1" t="shared" si="158"/>
        <v>76.15520040882</v>
      </c>
      <c r="E457" s="1">
        <f ca="1" t="shared" si="159"/>
        <v>0.628010349449769</v>
      </c>
      <c r="F457" s="1">
        <f ca="1" t="shared" si="160"/>
        <v>4.84172242833776</v>
      </c>
      <c r="G457" s="1">
        <f ca="1" t="shared" si="161"/>
        <v>38.7337794267021</v>
      </c>
      <c r="H457" s="1">
        <f ca="1" t="shared" si="162"/>
        <v>37.4214209821179</v>
      </c>
      <c r="I457" s="1">
        <f ca="1" t="shared" si="163"/>
        <v>3742.14209821179</v>
      </c>
      <c r="K457" s="1">
        <f t="shared" si="214"/>
        <v>167</v>
      </c>
      <c r="L457" s="1">
        <f ca="1" t="shared" si="164"/>
        <v>0.386803532123657</v>
      </c>
      <c r="M457" s="1">
        <f ca="1" t="shared" si="165"/>
        <v>62.6121219029968</v>
      </c>
      <c r="N457" s="1">
        <f ca="1" t="shared" si="166"/>
        <v>0.715183966794483</v>
      </c>
      <c r="O457" s="1">
        <f ca="1" t="shared" si="167"/>
        <v>5.43119586896736</v>
      </c>
      <c r="P457" s="1">
        <f ca="1" t="shared" si="168"/>
        <v>48.8807628207062</v>
      </c>
      <c r="Q457" s="1">
        <f ca="1" t="shared" si="169"/>
        <v>13.7313590822905</v>
      </c>
      <c r="R457" s="1">
        <f ca="1" t="shared" si="170"/>
        <v>1373.13590822905</v>
      </c>
      <c r="T457" s="1">
        <f t="shared" si="215"/>
        <v>167</v>
      </c>
      <c r="U457" s="1">
        <f ca="1" t="shared" si="171"/>
        <v>0.275654459534839</v>
      </c>
      <c r="V457" s="1">
        <f ca="1" t="shared" si="172"/>
        <v>62.5953282495729</v>
      </c>
      <c r="W457" s="1">
        <f ca="1" t="shared" si="173"/>
        <v>0.664165091439227</v>
      </c>
      <c r="X457" s="1">
        <f ca="1" t="shared" si="174"/>
        <v>4.90617391206514</v>
      </c>
      <c r="Y457" s="1">
        <f ca="1" t="shared" si="175"/>
        <v>49.0617391206514</v>
      </c>
      <c r="Z457" s="1">
        <f ca="1" t="shared" si="176"/>
        <v>13.5335891289214</v>
      </c>
      <c r="AA457" s="1">
        <f ca="1" t="shared" si="177"/>
        <v>1353.35891289214</v>
      </c>
      <c r="AC457" s="1">
        <f t="shared" si="216"/>
        <v>167</v>
      </c>
      <c r="AD457" s="1">
        <f ca="1" t="shared" si="178"/>
        <v>0.364989142263292</v>
      </c>
      <c r="AE457" s="1">
        <f ca="1" t="shared" si="179"/>
        <v>62.1252070015956</v>
      </c>
      <c r="AF457" s="1">
        <f ca="1" t="shared" si="180"/>
        <v>0.296465425350858</v>
      </c>
      <c r="AG457" s="1">
        <f ca="1" t="shared" si="181"/>
        <v>4.09412570422769</v>
      </c>
      <c r="AH457" s="1">
        <f ca="1" t="shared" si="182"/>
        <v>45.0353827465046</v>
      </c>
      <c r="AI457" s="1">
        <f ca="1" t="shared" si="183"/>
        <v>17.089824255091</v>
      </c>
      <c r="AJ457" s="1">
        <f ca="1" t="shared" si="184"/>
        <v>1708.9824255091</v>
      </c>
      <c r="AL457" s="1">
        <f t="shared" si="217"/>
        <v>167</v>
      </c>
      <c r="AM457" s="1">
        <f ca="1" t="shared" si="185"/>
        <v>0.416846288226149</v>
      </c>
      <c r="AN457" s="1">
        <f ca="1" t="shared" si="186"/>
        <v>64.7777089606673</v>
      </c>
      <c r="AO457" s="1">
        <f ca="1" t="shared" si="187"/>
        <v>0.228316460117078</v>
      </c>
      <c r="AP457" s="1">
        <f ca="1" t="shared" si="188"/>
        <v>4.34197612138239</v>
      </c>
      <c r="AQ457" s="1">
        <f ca="1" t="shared" si="189"/>
        <v>52.1037134565887</v>
      </c>
      <c r="AR457" s="1">
        <f ca="1" t="shared" si="190"/>
        <v>12.6739955040786</v>
      </c>
      <c r="AS457" s="1">
        <f ca="1" t="shared" si="191"/>
        <v>1267.39955040786</v>
      </c>
      <c r="AU457" s="1">
        <f t="shared" si="218"/>
        <v>167</v>
      </c>
      <c r="AV457" s="1">
        <f ca="1" t="shared" si="192"/>
        <v>0.964254552579761</v>
      </c>
      <c r="AW457" s="1">
        <f ca="1" t="shared" si="193"/>
        <v>79.3220097809382</v>
      </c>
      <c r="AX457" s="1">
        <f ca="1" t="shared" si="194"/>
        <v>0.559298670301193</v>
      </c>
      <c r="AY457" s="1">
        <f ca="1" t="shared" si="195"/>
        <v>4.97145847792833</v>
      </c>
      <c r="AZ457" s="1">
        <f ca="1" t="shared" si="196"/>
        <v>64.6289602130683</v>
      </c>
      <c r="BA457" s="1">
        <f ca="1" t="shared" si="197"/>
        <v>14.6930495678699</v>
      </c>
      <c r="BB457" s="1">
        <f ca="1" t="shared" si="198"/>
        <v>1469.30495678699</v>
      </c>
      <c r="BD457" s="1">
        <f t="shared" si="219"/>
        <v>167</v>
      </c>
      <c r="BE457" s="1">
        <f ca="1" t="shared" si="199"/>
        <v>0.954263309439776</v>
      </c>
      <c r="BF457" s="1">
        <f ca="1" t="shared" si="200"/>
        <v>76.6458216137783</v>
      </c>
      <c r="BG457" s="1">
        <f ca="1" t="shared" si="201"/>
        <v>0.791728610812235</v>
      </c>
      <c r="BH457" s="1">
        <f ca="1" t="shared" si="202"/>
        <v>5.11637062499042</v>
      </c>
      <c r="BI457" s="1">
        <f ca="1" t="shared" si="203"/>
        <v>71.6291887498659</v>
      </c>
      <c r="BJ457" s="1">
        <f ca="1" t="shared" si="204"/>
        <v>5.01663286391246</v>
      </c>
      <c r="BK457" s="1">
        <f ca="1" t="shared" si="205"/>
        <v>501.663286391246</v>
      </c>
      <c r="BM457" s="1">
        <f t="shared" si="220"/>
        <v>167</v>
      </c>
      <c r="BN457" s="1">
        <f ca="1" t="shared" si="206"/>
        <v>0.26717422401531</v>
      </c>
      <c r="BO457" s="1">
        <f ca="1" t="shared" si="207"/>
        <v>61.8279541911023</v>
      </c>
      <c r="BP457" s="1">
        <f ca="1" t="shared" si="208"/>
        <v>0.176979504622672</v>
      </c>
      <c r="BQ457" s="1">
        <f ca="1" t="shared" si="209"/>
        <v>4.2465191100686</v>
      </c>
      <c r="BR457" s="1">
        <f ca="1" t="shared" si="210"/>
        <v>63.6977866510289</v>
      </c>
      <c r="BS457" s="1">
        <f ca="1" t="shared" si="211"/>
        <v>0</v>
      </c>
      <c r="BT457" s="1">
        <f ca="1" t="shared" si="212"/>
        <v>0</v>
      </c>
    </row>
    <row r="458" spans="2:72">
      <c r="B458" s="1">
        <f t="shared" si="213"/>
        <v>168</v>
      </c>
      <c r="C458" s="1">
        <f ca="1" t="shared" si="157"/>
        <v>0.610865867264334</v>
      </c>
      <c r="D458" s="1">
        <f ca="1" t="shared" si="158"/>
        <v>65.9644808517609</v>
      </c>
      <c r="E458" s="1">
        <f ca="1" t="shared" si="159"/>
        <v>0.8020401236561</v>
      </c>
      <c r="F458" s="1">
        <f ca="1" t="shared" si="160"/>
        <v>5.16724836658346</v>
      </c>
      <c r="G458" s="1">
        <f ca="1" t="shared" si="161"/>
        <v>41.3379869326677</v>
      </c>
      <c r="H458" s="1">
        <f ca="1" t="shared" si="162"/>
        <v>24.6264939190932</v>
      </c>
      <c r="I458" s="1">
        <f ca="1" t="shared" si="163"/>
        <v>2462.64939190932</v>
      </c>
      <c r="K458" s="1">
        <f t="shared" si="214"/>
        <v>168</v>
      </c>
      <c r="L458" s="1">
        <f ca="1" t="shared" si="164"/>
        <v>0.417711238638311</v>
      </c>
      <c r="M458" s="1">
        <f ca="1" t="shared" si="165"/>
        <v>60.2985478817324</v>
      </c>
      <c r="N458" s="1">
        <f ca="1" t="shared" si="166"/>
        <v>0.145426608133793</v>
      </c>
      <c r="O458" s="1">
        <f ca="1" t="shared" si="167"/>
        <v>4.03618529339435</v>
      </c>
      <c r="P458" s="1">
        <f ca="1" t="shared" si="168"/>
        <v>36.3256676405492</v>
      </c>
      <c r="Q458" s="1">
        <f ca="1" t="shared" si="169"/>
        <v>23.9728802411832</v>
      </c>
      <c r="R458" s="1">
        <f ca="1" t="shared" si="170"/>
        <v>2397.28802411832</v>
      </c>
      <c r="T458" s="1">
        <f t="shared" si="215"/>
        <v>168</v>
      </c>
      <c r="U458" s="1">
        <f ca="1" t="shared" si="171"/>
        <v>0.0480158375928883</v>
      </c>
      <c r="V458" s="1">
        <f ca="1" t="shared" si="172"/>
        <v>51.990786637968</v>
      </c>
      <c r="W458" s="1">
        <f ca="1" t="shared" si="173"/>
        <v>0.909117707931643</v>
      </c>
      <c r="X458" s="1">
        <f ca="1" t="shared" si="174"/>
        <v>5.50259715589703</v>
      </c>
      <c r="Y458" s="1">
        <f ca="1" t="shared" si="175"/>
        <v>55.0259715589703</v>
      </c>
      <c r="Z458" s="1">
        <f ca="1" t="shared" si="176"/>
        <v>0</v>
      </c>
      <c r="AA458" s="1">
        <f ca="1" t="shared" si="177"/>
        <v>0</v>
      </c>
      <c r="AC458" s="1">
        <f t="shared" si="216"/>
        <v>168</v>
      </c>
      <c r="AD458" s="1">
        <f ca="1" t="shared" si="178"/>
        <v>0.266278175426607</v>
      </c>
      <c r="AE458" s="1">
        <f ca="1" t="shared" si="179"/>
        <v>62.3314750065058</v>
      </c>
      <c r="AF458" s="1">
        <f ca="1" t="shared" si="180"/>
        <v>0.295016077510601</v>
      </c>
      <c r="AG458" s="1">
        <f ca="1" t="shared" si="181"/>
        <v>4.25371578736724</v>
      </c>
      <c r="AH458" s="1">
        <f ca="1" t="shared" si="182"/>
        <v>46.7908736610397</v>
      </c>
      <c r="AI458" s="1">
        <f ca="1" t="shared" si="183"/>
        <v>15.5406013454661</v>
      </c>
      <c r="AJ458" s="1">
        <f ca="1" t="shared" si="184"/>
        <v>1554.06013454661</v>
      </c>
      <c r="AL458" s="1">
        <f t="shared" si="217"/>
        <v>168</v>
      </c>
      <c r="AM458" s="1">
        <f ca="1" t="shared" si="185"/>
        <v>0.0355463054743417</v>
      </c>
      <c r="AN458" s="1">
        <f ca="1" t="shared" si="186"/>
        <v>54.3402224471015</v>
      </c>
      <c r="AO458" s="1">
        <f ca="1" t="shared" si="187"/>
        <v>0.296499882772878</v>
      </c>
      <c r="AP458" s="1">
        <f ca="1" t="shared" si="188"/>
        <v>4.03500916361905</v>
      </c>
      <c r="AQ458" s="1">
        <f ca="1" t="shared" si="189"/>
        <v>48.4201099634286</v>
      </c>
      <c r="AR458" s="1">
        <f ca="1" t="shared" si="190"/>
        <v>5.92011248367294</v>
      </c>
      <c r="AS458" s="1">
        <f ca="1" t="shared" si="191"/>
        <v>592.011248367294</v>
      </c>
      <c r="AU458" s="1">
        <f t="shared" si="218"/>
        <v>168</v>
      </c>
      <c r="AV458" s="1">
        <f ca="1" t="shared" si="192"/>
        <v>0.198915439014313</v>
      </c>
      <c r="AW458" s="1">
        <f ca="1" t="shared" si="193"/>
        <v>57.0551511640357</v>
      </c>
      <c r="AX458" s="1">
        <f ca="1" t="shared" si="194"/>
        <v>0.432380987084379</v>
      </c>
      <c r="AY458" s="1">
        <f ca="1" t="shared" si="195"/>
        <v>4.54374198430203</v>
      </c>
      <c r="AZ458" s="1">
        <f ca="1" t="shared" si="196"/>
        <v>59.0686457959264</v>
      </c>
      <c r="BA458" s="1">
        <f ca="1" t="shared" si="197"/>
        <v>0</v>
      </c>
      <c r="BB458" s="1">
        <f ca="1" t="shared" si="198"/>
        <v>0</v>
      </c>
      <c r="BD458" s="1">
        <f t="shared" si="219"/>
        <v>168</v>
      </c>
      <c r="BE458" s="1">
        <f ca="1" t="shared" si="199"/>
        <v>0.77693803492901</v>
      </c>
      <c r="BF458" s="1">
        <f ca="1" t="shared" si="200"/>
        <v>69.9801822864448</v>
      </c>
      <c r="BG458" s="1">
        <f ca="1" t="shared" si="201"/>
        <v>0.759724716483753</v>
      </c>
      <c r="BH458" s="1">
        <f ca="1" t="shared" si="202"/>
        <v>5.3374479489495</v>
      </c>
      <c r="BI458" s="1">
        <f ca="1" t="shared" si="203"/>
        <v>74.7242712852931</v>
      </c>
      <c r="BJ458" s="1">
        <f ca="1" t="shared" si="204"/>
        <v>0</v>
      </c>
      <c r="BK458" s="1">
        <f ca="1" t="shared" si="205"/>
        <v>0</v>
      </c>
      <c r="BM458" s="1">
        <f t="shared" si="220"/>
        <v>168</v>
      </c>
      <c r="BN458" s="1">
        <f ca="1" t="shared" si="206"/>
        <v>0.10805519830745</v>
      </c>
      <c r="BO458" s="1">
        <f ca="1" t="shared" si="207"/>
        <v>56.5865308856256</v>
      </c>
      <c r="BP458" s="1">
        <f ca="1" t="shared" si="208"/>
        <v>0.244170165129542</v>
      </c>
      <c r="BQ458" s="1">
        <f ca="1" t="shared" si="209"/>
        <v>4.19634300566738</v>
      </c>
      <c r="BR458" s="1">
        <f ca="1" t="shared" si="210"/>
        <v>62.9451450850107</v>
      </c>
      <c r="BS458" s="1">
        <f ca="1" t="shared" si="211"/>
        <v>0</v>
      </c>
      <c r="BT458" s="1">
        <f ca="1" t="shared" si="212"/>
        <v>0</v>
      </c>
    </row>
    <row r="459" spans="2:72">
      <c r="B459" s="1">
        <f t="shared" si="213"/>
        <v>169</v>
      </c>
      <c r="C459" s="1">
        <f ca="1" t="shared" si="157"/>
        <v>0.0377923619905751</v>
      </c>
      <c r="D459" s="1">
        <f ca="1" t="shared" si="158"/>
        <v>51.051523853101</v>
      </c>
      <c r="E459" s="1">
        <f ca="1" t="shared" si="159"/>
        <v>0.278130033196544</v>
      </c>
      <c r="F459" s="1">
        <f ca="1" t="shared" si="160"/>
        <v>4.24242593568382</v>
      </c>
      <c r="G459" s="1">
        <f ca="1" t="shared" si="161"/>
        <v>33.9394074854706</v>
      </c>
      <c r="H459" s="1">
        <f ca="1" t="shared" si="162"/>
        <v>17.1121163676305</v>
      </c>
      <c r="I459" s="1">
        <f ca="1" t="shared" si="163"/>
        <v>1711.21163676305</v>
      </c>
      <c r="K459" s="1">
        <f t="shared" si="214"/>
        <v>169</v>
      </c>
      <c r="L459" s="1">
        <f ca="1" t="shared" si="164"/>
        <v>0.150780211272354</v>
      </c>
      <c r="M459" s="1">
        <f ca="1" t="shared" si="165"/>
        <v>56.410019709085</v>
      </c>
      <c r="N459" s="1">
        <f ca="1" t="shared" si="166"/>
        <v>0.915925633389371</v>
      </c>
      <c r="O459" s="1">
        <f ca="1" t="shared" si="167"/>
        <v>5.77203696918914</v>
      </c>
      <c r="P459" s="1">
        <f ca="1" t="shared" si="168"/>
        <v>51.9483327227022</v>
      </c>
      <c r="Q459" s="1">
        <f ca="1" t="shared" si="169"/>
        <v>4.46168698638281</v>
      </c>
      <c r="R459" s="1">
        <f ca="1" t="shared" si="170"/>
        <v>446.168698638281</v>
      </c>
      <c r="T459" s="1">
        <f t="shared" si="215"/>
        <v>169</v>
      </c>
      <c r="U459" s="1">
        <f ca="1" t="shared" si="171"/>
        <v>0.512188405196137</v>
      </c>
      <c r="V459" s="1">
        <f ca="1" t="shared" si="172"/>
        <v>64.1554325693794</v>
      </c>
      <c r="W459" s="1">
        <f ca="1" t="shared" si="173"/>
        <v>0.321932057648542</v>
      </c>
      <c r="X459" s="1">
        <f ca="1" t="shared" si="174"/>
        <v>4.52005430977958</v>
      </c>
      <c r="Y459" s="1">
        <f ca="1" t="shared" si="175"/>
        <v>45.2005430977958</v>
      </c>
      <c r="Z459" s="1">
        <f ca="1" t="shared" si="176"/>
        <v>18.9548894715836</v>
      </c>
      <c r="AA459" s="1">
        <f ca="1" t="shared" si="177"/>
        <v>1895.48894715836</v>
      </c>
      <c r="AC459" s="1">
        <f t="shared" si="216"/>
        <v>169</v>
      </c>
      <c r="AD459" s="1">
        <f ca="1" t="shared" si="178"/>
        <v>0.93872760357983</v>
      </c>
      <c r="AE459" s="1">
        <f ca="1" t="shared" si="179"/>
        <v>79.9701327087301</v>
      </c>
      <c r="AF459" s="1">
        <f ca="1" t="shared" si="180"/>
        <v>0.267280138918109</v>
      </c>
      <c r="AG459" s="1">
        <f ca="1" t="shared" si="181"/>
        <v>4.09317479151243</v>
      </c>
      <c r="AH459" s="1">
        <f ca="1" t="shared" si="182"/>
        <v>45.0249227066367</v>
      </c>
      <c r="AI459" s="1">
        <f ca="1" t="shared" si="183"/>
        <v>34.9452100020934</v>
      </c>
      <c r="AJ459" s="1">
        <f ca="1" t="shared" si="184"/>
        <v>3494.52100020934</v>
      </c>
      <c r="AL459" s="1">
        <f t="shared" si="217"/>
        <v>169</v>
      </c>
      <c r="AM459" s="1">
        <f ca="1" t="shared" si="185"/>
        <v>0.328232337686107</v>
      </c>
      <c r="AN459" s="1">
        <f ca="1" t="shared" si="186"/>
        <v>63.3335956176976</v>
      </c>
      <c r="AO459" s="1">
        <f ca="1" t="shared" si="187"/>
        <v>0.945517552606631</v>
      </c>
      <c r="AP459" s="1">
        <f ca="1" t="shared" si="188"/>
        <v>5.84990052621817</v>
      </c>
      <c r="AQ459" s="1">
        <f ca="1" t="shared" si="189"/>
        <v>70.1988063146181</v>
      </c>
      <c r="AR459" s="1">
        <f ca="1" t="shared" si="190"/>
        <v>0</v>
      </c>
      <c r="AS459" s="1">
        <f ca="1" t="shared" si="191"/>
        <v>0</v>
      </c>
      <c r="AU459" s="1">
        <f t="shared" si="218"/>
        <v>169</v>
      </c>
      <c r="AV459" s="1">
        <f ca="1" t="shared" si="192"/>
        <v>0.230936174592237</v>
      </c>
      <c r="AW459" s="1">
        <f ca="1" t="shared" si="193"/>
        <v>57.3654148324715</v>
      </c>
      <c r="AX459" s="1">
        <f ca="1" t="shared" si="194"/>
        <v>0.976009286320274</v>
      </c>
      <c r="AY459" s="1">
        <f ca="1" t="shared" si="195"/>
        <v>5.62875396867973</v>
      </c>
      <c r="AZ459" s="1">
        <f ca="1" t="shared" si="196"/>
        <v>73.1738015928365</v>
      </c>
      <c r="BA459" s="1">
        <f ca="1" t="shared" si="197"/>
        <v>0</v>
      </c>
      <c r="BB459" s="1">
        <f ca="1" t="shared" si="198"/>
        <v>0</v>
      </c>
      <c r="BD459" s="1">
        <f t="shared" si="219"/>
        <v>169</v>
      </c>
      <c r="BE459" s="1">
        <f ca="1" t="shared" si="199"/>
        <v>0.761756025734862</v>
      </c>
      <c r="BF459" s="1">
        <f ca="1" t="shared" si="200"/>
        <v>67.662080837848</v>
      </c>
      <c r="BG459" s="1">
        <f ca="1" t="shared" si="201"/>
        <v>0.647352223834026</v>
      </c>
      <c r="BH459" s="1">
        <f ca="1" t="shared" si="202"/>
        <v>4.75880203967454</v>
      </c>
      <c r="BI459" s="1">
        <f ca="1" t="shared" si="203"/>
        <v>66.6232285554435</v>
      </c>
      <c r="BJ459" s="1">
        <f ca="1" t="shared" si="204"/>
        <v>1.03885228240449</v>
      </c>
      <c r="BK459" s="1">
        <f ca="1" t="shared" si="205"/>
        <v>103.885228240449</v>
      </c>
      <c r="BM459" s="1">
        <f t="shared" si="220"/>
        <v>169</v>
      </c>
      <c r="BN459" s="1">
        <f ca="1" t="shared" si="206"/>
        <v>0.244491869074744</v>
      </c>
      <c r="BO459" s="1">
        <f ca="1" t="shared" si="207"/>
        <v>59.5697126897162</v>
      </c>
      <c r="BP459" s="1">
        <f ca="1" t="shared" si="208"/>
        <v>0.317792436048458</v>
      </c>
      <c r="BQ459" s="1">
        <f ca="1" t="shared" si="209"/>
        <v>4.59529665499869</v>
      </c>
      <c r="BR459" s="1">
        <f ca="1" t="shared" si="210"/>
        <v>68.9294498249804</v>
      </c>
      <c r="BS459" s="1">
        <f ca="1" t="shared" si="211"/>
        <v>0</v>
      </c>
      <c r="BT459" s="1">
        <f ca="1" t="shared" si="212"/>
        <v>0</v>
      </c>
    </row>
    <row r="460" spans="2:72">
      <c r="B460" s="1">
        <f t="shared" si="213"/>
        <v>170</v>
      </c>
      <c r="C460" s="1">
        <f ca="1" t="shared" si="157"/>
        <v>0.223112734269334</v>
      </c>
      <c r="D460" s="1">
        <f ca="1" t="shared" si="158"/>
        <v>56.9990597986666</v>
      </c>
      <c r="E460" s="1">
        <f ca="1" t="shared" si="159"/>
        <v>0.75620029952829</v>
      </c>
      <c r="F460" s="1">
        <f ca="1" t="shared" si="160"/>
        <v>5.13738903158484</v>
      </c>
      <c r="G460" s="1">
        <f ca="1" t="shared" si="161"/>
        <v>41.0991122526788</v>
      </c>
      <c r="H460" s="1">
        <f ca="1" t="shared" si="162"/>
        <v>15.8999475459878</v>
      </c>
      <c r="I460" s="1">
        <f ca="1" t="shared" si="163"/>
        <v>1589.99475459878</v>
      </c>
      <c r="K460" s="1">
        <f t="shared" si="214"/>
        <v>170</v>
      </c>
      <c r="L460" s="1">
        <f ca="1" t="shared" si="164"/>
        <v>0.0998605552953586</v>
      </c>
      <c r="M460" s="1">
        <f ca="1" t="shared" si="165"/>
        <v>53.4231641265154</v>
      </c>
      <c r="N460" s="1">
        <f ca="1" t="shared" si="166"/>
        <v>0.458928412898996</v>
      </c>
      <c r="O460" s="1">
        <f ca="1" t="shared" si="167"/>
        <v>4.61425952879284</v>
      </c>
      <c r="P460" s="1">
        <f ca="1" t="shared" si="168"/>
        <v>41.5283357591356</v>
      </c>
      <c r="Q460" s="1">
        <f ca="1" t="shared" si="169"/>
        <v>11.8948283673798</v>
      </c>
      <c r="R460" s="1">
        <f ca="1" t="shared" si="170"/>
        <v>1189.48283673798</v>
      </c>
      <c r="T460" s="1">
        <f t="shared" si="215"/>
        <v>170</v>
      </c>
      <c r="U460" s="1">
        <f ca="1" t="shared" si="171"/>
        <v>0.800431575959186</v>
      </c>
      <c r="V460" s="1">
        <f ca="1" t="shared" si="172"/>
        <v>66.6104200566798</v>
      </c>
      <c r="W460" s="1">
        <f ca="1" t="shared" si="173"/>
        <v>0.489223915871108</v>
      </c>
      <c r="X460" s="1">
        <f ca="1" t="shared" si="174"/>
        <v>4.65028229575246</v>
      </c>
      <c r="Y460" s="1">
        <f ca="1" t="shared" si="175"/>
        <v>46.5028229575246</v>
      </c>
      <c r="Z460" s="1">
        <f ca="1" t="shared" si="176"/>
        <v>20.1075970991552</v>
      </c>
      <c r="AA460" s="1">
        <f ca="1" t="shared" si="177"/>
        <v>2010.75970991552</v>
      </c>
      <c r="AC460" s="1">
        <f t="shared" si="216"/>
        <v>170</v>
      </c>
      <c r="AD460" s="1">
        <f ca="1" t="shared" si="178"/>
        <v>0.545966742743418</v>
      </c>
      <c r="AE460" s="1">
        <f ca="1" t="shared" si="179"/>
        <v>64.9576346786739</v>
      </c>
      <c r="AF460" s="1">
        <f ca="1" t="shared" si="180"/>
        <v>0.781389595498544</v>
      </c>
      <c r="AG460" s="1">
        <f ca="1" t="shared" si="181"/>
        <v>5.43251878086136</v>
      </c>
      <c r="AH460" s="1">
        <f ca="1" t="shared" si="182"/>
        <v>59.7577065894749</v>
      </c>
      <c r="AI460" s="1">
        <f ca="1" t="shared" si="183"/>
        <v>5.19992808919903</v>
      </c>
      <c r="AJ460" s="1">
        <f ca="1" t="shared" si="184"/>
        <v>519.992808919903</v>
      </c>
      <c r="AL460" s="1">
        <f t="shared" si="217"/>
        <v>170</v>
      </c>
      <c r="AM460" s="1">
        <f ca="1" t="shared" si="185"/>
        <v>0.03005930143544</v>
      </c>
      <c r="AN460" s="1">
        <f ca="1" t="shared" si="186"/>
        <v>54.6012895777345</v>
      </c>
      <c r="AO460" s="1">
        <f ca="1" t="shared" si="187"/>
        <v>0.240628907354119</v>
      </c>
      <c r="AP460" s="1">
        <f ca="1" t="shared" si="188"/>
        <v>4.23994492078892</v>
      </c>
      <c r="AQ460" s="1">
        <f ca="1" t="shared" si="189"/>
        <v>50.879339049467</v>
      </c>
      <c r="AR460" s="1">
        <f ca="1" t="shared" si="190"/>
        <v>3.72195052826746</v>
      </c>
      <c r="AS460" s="1">
        <f ca="1" t="shared" si="191"/>
        <v>372.195052826746</v>
      </c>
      <c r="AU460" s="1">
        <f t="shared" si="218"/>
        <v>170</v>
      </c>
      <c r="AV460" s="1">
        <f ca="1" t="shared" si="192"/>
        <v>0.665218919740363</v>
      </c>
      <c r="AW460" s="1">
        <f ca="1" t="shared" si="193"/>
        <v>68.754374897909</v>
      </c>
      <c r="AX460" s="1">
        <f ca="1" t="shared" si="194"/>
        <v>0.154949941475106</v>
      </c>
      <c r="AY460" s="1">
        <f ca="1" t="shared" si="195"/>
        <v>4.1545944873814</v>
      </c>
      <c r="AZ460" s="1">
        <f ca="1" t="shared" si="196"/>
        <v>54.0097283359582</v>
      </c>
      <c r="BA460" s="1">
        <f ca="1" t="shared" si="197"/>
        <v>14.7446465619508</v>
      </c>
      <c r="BB460" s="1">
        <f ca="1" t="shared" si="198"/>
        <v>1474.46465619508</v>
      </c>
      <c r="BD460" s="1">
        <f t="shared" si="219"/>
        <v>170</v>
      </c>
      <c r="BE460" s="1">
        <f ca="1" t="shared" si="199"/>
        <v>0.840316737191053</v>
      </c>
      <c r="BF460" s="1">
        <f ca="1" t="shared" si="200"/>
        <v>69.4819038787742</v>
      </c>
      <c r="BG460" s="1">
        <f ca="1" t="shared" si="201"/>
        <v>0.923725007715047</v>
      </c>
      <c r="BH460" s="1">
        <f ca="1" t="shared" si="202"/>
        <v>5.9802718910185</v>
      </c>
      <c r="BI460" s="1">
        <f ca="1" t="shared" si="203"/>
        <v>83.723806474259</v>
      </c>
      <c r="BJ460" s="1">
        <f ca="1" t="shared" si="204"/>
        <v>0</v>
      </c>
      <c r="BK460" s="1">
        <f ca="1" t="shared" si="205"/>
        <v>0</v>
      </c>
      <c r="BM460" s="1">
        <f t="shared" si="220"/>
        <v>170</v>
      </c>
      <c r="BN460" s="1">
        <f ca="1" t="shared" si="206"/>
        <v>0.416835238829677</v>
      </c>
      <c r="BO460" s="1">
        <f ca="1" t="shared" si="207"/>
        <v>61.1076317526466</v>
      </c>
      <c r="BP460" s="1">
        <f ca="1" t="shared" si="208"/>
        <v>0.317566350217158</v>
      </c>
      <c r="BQ460" s="1">
        <f ca="1" t="shared" si="209"/>
        <v>4.57134098790221</v>
      </c>
      <c r="BR460" s="1">
        <f ca="1" t="shared" si="210"/>
        <v>68.5701148185331</v>
      </c>
      <c r="BS460" s="1">
        <f ca="1" t="shared" si="211"/>
        <v>0</v>
      </c>
      <c r="BT460" s="1">
        <f ca="1" t="shared" si="212"/>
        <v>0</v>
      </c>
    </row>
    <row r="461" spans="2:72">
      <c r="B461" s="1">
        <f t="shared" si="213"/>
        <v>171</v>
      </c>
      <c r="C461" s="1">
        <f ca="1" t="shared" si="157"/>
        <v>0.280855346489315</v>
      </c>
      <c r="D461" s="1">
        <f ca="1" t="shared" si="158"/>
        <v>60.5372675750714</v>
      </c>
      <c r="E461" s="1">
        <f ca="1" t="shared" si="159"/>
        <v>0.0647987178325911</v>
      </c>
      <c r="F461" s="1">
        <f ca="1" t="shared" si="160"/>
        <v>4.17338480378119</v>
      </c>
      <c r="G461" s="1">
        <f ca="1" t="shared" si="161"/>
        <v>33.3870784302495</v>
      </c>
      <c r="H461" s="1">
        <f ca="1" t="shared" si="162"/>
        <v>27.1501891448219</v>
      </c>
      <c r="I461" s="1">
        <f ca="1" t="shared" si="163"/>
        <v>2715.01891448219</v>
      </c>
      <c r="K461" s="1">
        <f t="shared" si="214"/>
        <v>171</v>
      </c>
      <c r="L461" s="1">
        <f ca="1" t="shared" si="164"/>
        <v>0.689214698228369</v>
      </c>
      <c r="M461" s="1">
        <f ca="1" t="shared" si="165"/>
        <v>68.5862088797349</v>
      </c>
      <c r="N461" s="1">
        <f ca="1" t="shared" si="166"/>
        <v>0.305284692883705</v>
      </c>
      <c r="O461" s="1">
        <f ca="1" t="shared" si="167"/>
        <v>4.92703279467733</v>
      </c>
      <c r="P461" s="1">
        <f ca="1" t="shared" si="168"/>
        <v>44.343295152096</v>
      </c>
      <c r="Q461" s="1">
        <f ca="1" t="shared" si="169"/>
        <v>24.2429137276389</v>
      </c>
      <c r="R461" s="1">
        <f ca="1" t="shared" si="170"/>
        <v>2424.2913727639</v>
      </c>
      <c r="T461" s="1">
        <f t="shared" si="215"/>
        <v>171</v>
      </c>
      <c r="U461" s="1">
        <f ca="1" t="shared" si="171"/>
        <v>0.297006134424948</v>
      </c>
      <c r="V461" s="1">
        <f ca="1" t="shared" si="172"/>
        <v>61.9072285110807</v>
      </c>
      <c r="W461" s="1">
        <f ca="1" t="shared" si="173"/>
        <v>0.568295182323838</v>
      </c>
      <c r="X461" s="1">
        <f ca="1" t="shared" si="174"/>
        <v>4.98546221928385</v>
      </c>
      <c r="Y461" s="1">
        <f ca="1" t="shared" si="175"/>
        <v>49.8546221928385</v>
      </c>
      <c r="Z461" s="1">
        <f ca="1" t="shared" si="176"/>
        <v>12.0526063182422</v>
      </c>
      <c r="AA461" s="1">
        <f ca="1" t="shared" si="177"/>
        <v>1205.26063182422</v>
      </c>
      <c r="AC461" s="1">
        <f t="shared" si="216"/>
        <v>171</v>
      </c>
      <c r="AD461" s="1">
        <f ca="1" t="shared" si="178"/>
        <v>0.340267357080405</v>
      </c>
      <c r="AE461" s="1">
        <f ca="1" t="shared" si="179"/>
        <v>60.8028185211611</v>
      </c>
      <c r="AF461" s="1">
        <f ca="1" t="shared" si="180"/>
        <v>0.238854170762264</v>
      </c>
      <c r="AG461" s="1">
        <f ca="1" t="shared" si="181"/>
        <v>4.02209968056452</v>
      </c>
      <c r="AH461" s="1">
        <f ca="1" t="shared" si="182"/>
        <v>44.2430964862097</v>
      </c>
      <c r="AI461" s="1">
        <f ca="1" t="shared" si="183"/>
        <v>16.5597220349514</v>
      </c>
      <c r="AJ461" s="1">
        <f ca="1" t="shared" si="184"/>
        <v>1655.97220349514</v>
      </c>
      <c r="AL461" s="1">
        <f t="shared" si="217"/>
        <v>171</v>
      </c>
      <c r="AM461" s="1">
        <f ca="1" t="shared" si="185"/>
        <v>0.0781143623089107</v>
      </c>
      <c r="AN461" s="1">
        <f ca="1" t="shared" si="186"/>
        <v>53.5360929035794</v>
      </c>
      <c r="AO461" s="1">
        <f ca="1" t="shared" si="187"/>
        <v>0.919875902464763</v>
      </c>
      <c r="AP461" s="1">
        <f ca="1" t="shared" si="188"/>
        <v>5.54046899193122</v>
      </c>
      <c r="AQ461" s="1">
        <f ca="1" t="shared" si="189"/>
        <v>66.4856279031746</v>
      </c>
      <c r="AR461" s="1">
        <f ca="1" t="shared" si="190"/>
        <v>0</v>
      </c>
      <c r="AS461" s="1">
        <f ca="1" t="shared" si="191"/>
        <v>0</v>
      </c>
      <c r="AU461" s="1">
        <f t="shared" si="218"/>
        <v>171</v>
      </c>
      <c r="AV461" s="1">
        <f ca="1" t="shared" si="192"/>
        <v>0.57838808289256</v>
      </c>
      <c r="AW461" s="1">
        <f ca="1" t="shared" si="193"/>
        <v>66.6425568187616</v>
      </c>
      <c r="AX461" s="1">
        <f ca="1" t="shared" si="194"/>
        <v>0.0585989012362274</v>
      </c>
      <c r="AY461" s="1">
        <f ca="1" t="shared" si="195"/>
        <v>4.30634027473783</v>
      </c>
      <c r="AZ461" s="1">
        <f ca="1" t="shared" si="196"/>
        <v>55.9824235715918</v>
      </c>
      <c r="BA461" s="1">
        <f ca="1" t="shared" si="197"/>
        <v>10.6601332471698</v>
      </c>
      <c r="BB461" s="1">
        <f ca="1" t="shared" si="198"/>
        <v>1066.01332471698</v>
      </c>
      <c r="BD461" s="1">
        <f t="shared" si="219"/>
        <v>171</v>
      </c>
      <c r="BE461" s="1">
        <f ca="1" t="shared" si="199"/>
        <v>0.101137501881877</v>
      </c>
      <c r="BF461" s="1">
        <f ca="1" t="shared" si="200"/>
        <v>57.0743224696176</v>
      </c>
      <c r="BG461" s="1">
        <f ca="1" t="shared" si="201"/>
        <v>0.805463282433285</v>
      </c>
      <c r="BH461" s="1">
        <f ca="1" t="shared" si="202"/>
        <v>5.23979003141533</v>
      </c>
      <c r="BI461" s="1">
        <f ca="1" t="shared" si="203"/>
        <v>73.3570604398146</v>
      </c>
      <c r="BJ461" s="1">
        <f ca="1" t="shared" si="204"/>
        <v>0</v>
      </c>
      <c r="BK461" s="1">
        <f ca="1" t="shared" si="205"/>
        <v>0</v>
      </c>
      <c r="BM461" s="1">
        <f t="shared" si="220"/>
        <v>171</v>
      </c>
      <c r="BN461" s="1">
        <f ca="1" t="shared" si="206"/>
        <v>0.808916782783524</v>
      </c>
      <c r="BO461" s="1">
        <f ca="1" t="shared" si="207"/>
        <v>65.8698235828348</v>
      </c>
      <c r="BP461" s="1">
        <f ca="1" t="shared" si="208"/>
        <v>0.587529952610031</v>
      </c>
      <c r="BQ461" s="1">
        <f ca="1" t="shared" si="209"/>
        <v>4.52061646964097</v>
      </c>
      <c r="BR461" s="1">
        <f ca="1" t="shared" si="210"/>
        <v>67.8092470446145</v>
      </c>
      <c r="BS461" s="1">
        <f ca="1" t="shared" si="211"/>
        <v>0</v>
      </c>
      <c r="BT461" s="1">
        <f ca="1" t="shared" si="212"/>
        <v>0</v>
      </c>
    </row>
    <row r="462" spans="2:72">
      <c r="B462" s="1">
        <f t="shared" si="213"/>
        <v>172</v>
      </c>
      <c r="C462" s="1">
        <f ca="1" t="shared" si="157"/>
        <v>0.110279809440384</v>
      </c>
      <c r="D462" s="1">
        <f ca="1" t="shared" si="158"/>
        <v>57.0128607328357</v>
      </c>
      <c r="E462" s="1">
        <f ca="1" t="shared" si="159"/>
        <v>0.364443040467278</v>
      </c>
      <c r="F462" s="1">
        <f ca="1" t="shared" si="160"/>
        <v>4.57651620317994</v>
      </c>
      <c r="G462" s="1">
        <f ca="1" t="shared" si="161"/>
        <v>36.6121296254395</v>
      </c>
      <c r="H462" s="1">
        <f ca="1" t="shared" si="162"/>
        <v>20.4007311073962</v>
      </c>
      <c r="I462" s="1">
        <f ca="1" t="shared" si="163"/>
        <v>2040.07311073962</v>
      </c>
      <c r="K462" s="1">
        <f t="shared" si="214"/>
        <v>172</v>
      </c>
      <c r="L462" s="1">
        <f ca="1" t="shared" si="164"/>
        <v>0.954971931300757</v>
      </c>
      <c r="M462" s="1">
        <f ca="1" t="shared" si="165"/>
        <v>76.7108753045232</v>
      </c>
      <c r="N462" s="1">
        <f ca="1" t="shared" si="166"/>
        <v>0.806195132104443</v>
      </c>
      <c r="O462" s="1">
        <f ca="1" t="shared" si="167"/>
        <v>5.42305162078428</v>
      </c>
      <c r="P462" s="1">
        <f ca="1" t="shared" si="168"/>
        <v>48.8074645870586</v>
      </c>
      <c r="Q462" s="1">
        <f ca="1" t="shared" si="169"/>
        <v>27.9034107174646</v>
      </c>
      <c r="R462" s="1">
        <f ca="1" t="shared" si="170"/>
        <v>2790.34107174646</v>
      </c>
      <c r="T462" s="1">
        <f t="shared" si="215"/>
        <v>172</v>
      </c>
      <c r="U462" s="1">
        <f ca="1" t="shared" si="171"/>
        <v>0.211385208299451</v>
      </c>
      <c r="V462" s="1">
        <f ca="1" t="shared" si="172"/>
        <v>57.1019828162725</v>
      </c>
      <c r="W462" s="1">
        <f ca="1" t="shared" si="173"/>
        <v>0.384588691059898</v>
      </c>
      <c r="X462" s="1">
        <f ca="1" t="shared" si="174"/>
        <v>4.72685635180179</v>
      </c>
      <c r="Y462" s="1">
        <f ca="1" t="shared" si="175"/>
        <v>47.2685635180179</v>
      </c>
      <c r="Z462" s="1">
        <f ca="1" t="shared" si="176"/>
        <v>9.83341929825467</v>
      </c>
      <c r="AA462" s="1">
        <f ca="1" t="shared" si="177"/>
        <v>983.341929825467</v>
      </c>
      <c r="AC462" s="1">
        <f t="shared" si="216"/>
        <v>172</v>
      </c>
      <c r="AD462" s="1">
        <f ca="1" t="shared" si="178"/>
        <v>0.0931734385331118</v>
      </c>
      <c r="AE462" s="1">
        <f ca="1" t="shared" si="179"/>
        <v>54.931779237806</v>
      </c>
      <c r="AF462" s="1">
        <f ca="1" t="shared" si="180"/>
        <v>0.697885530969268</v>
      </c>
      <c r="AG462" s="1">
        <f ca="1" t="shared" si="181"/>
        <v>4.68224063619924</v>
      </c>
      <c r="AH462" s="1">
        <f ca="1" t="shared" si="182"/>
        <v>51.5046469981917</v>
      </c>
      <c r="AI462" s="1">
        <f ca="1" t="shared" si="183"/>
        <v>3.42713223961432</v>
      </c>
      <c r="AJ462" s="1">
        <f ca="1" t="shared" si="184"/>
        <v>342.713223961432</v>
      </c>
      <c r="AL462" s="1">
        <f t="shared" si="217"/>
        <v>172</v>
      </c>
      <c r="AM462" s="1">
        <f ca="1" t="shared" si="185"/>
        <v>0.969993003874751</v>
      </c>
      <c r="AN462" s="1">
        <f ca="1" t="shared" si="186"/>
        <v>77.1638831824808</v>
      </c>
      <c r="AO462" s="1">
        <f ca="1" t="shared" si="187"/>
        <v>0.949162123945179</v>
      </c>
      <c r="AP462" s="1">
        <f ca="1" t="shared" si="188"/>
        <v>5.96833728156031</v>
      </c>
      <c r="AQ462" s="1">
        <f ca="1" t="shared" si="189"/>
        <v>71.6200473787237</v>
      </c>
      <c r="AR462" s="1">
        <f ca="1" t="shared" si="190"/>
        <v>5.54383580375709</v>
      </c>
      <c r="AS462" s="1">
        <f ca="1" t="shared" si="191"/>
        <v>554.383580375709</v>
      </c>
      <c r="AU462" s="1">
        <f t="shared" si="218"/>
        <v>172</v>
      </c>
      <c r="AV462" s="1">
        <f ca="1" t="shared" si="192"/>
        <v>0.504497412070122</v>
      </c>
      <c r="AW462" s="1">
        <f ca="1" t="shared" si="193"/>
        <v>64.1056380998706</v>
      </c>
      <c r="AX462" s="1">
        <f ca="1" t="shared" si="194"/>
        <v>0.240834150521877</v>
      </c>
      <c r="AY462" s="1">
        <f ca="1" t="shared" si="195"/>
        <v>4.34936076419914</v>
      </c>
      <c r="AZ462" s="1">
        <f ca="1" t="shared" si="196"/>
        <v>56.5416899345888</v>
      </c>
      <c r="BA462" s="1">
        <f ca="1" t="shared" si="197"/>
        <v>7.56394816528183</v>
      </c>
      <c r="BB462" s="1">
        <f ca="1" t="shared" si="198"/>
        <v>756.394816528183</v>
      </c>
      <c r="BD462" s="1">
        <f t="shared" si="219"/>
        <v>172</v>
      </c>
      <c r="BE462" s="1">
        <f ca="1" t="shared" si="199"/>
        <v>0.83000747743592</v>
      </c>
      <c r="BF462" s="1">
        <f ca="1" t="shared" si="200"/>
        <v>68.8637606946546</v>
      </c>
      <c r="BG462" s="1">
        <f ca="1" t="shared" si="201"/>
        <v>0.471583539671664</v>
      </c>
      <c r="BH462" s="1">
        <f ca="1" t="shared" si="202"/>
        <v>4.55201515752368</v>
      </c>
      <c r="BI462" s="1">
        <f ca="1" t="shared" si="203"/>
        <v>63.7282122053315</v>
      </c>
      <c r="BJ462" s="1">
        <f ca="1" t="shared" si="204"/>
        <v>5.13554848932306</v>
      </c>
      <c r="BK462" s="1">
        <f ca="1" t="shared" si="205"/>
        <v>513.554848932306</v>
      </c>
      <c r="BM462" s="1">
        <f t="shared" si="220"/>
        <v>172</v>
      </c>
      <c r="BN462" s="1">
        <f ca="1" t="shared" si="206"/>
        <v>0.883149318883074</v>
      </c>
      <c r="BO462" s="1">
        <f ca="1" t="shared" si="207"/>
        <v>66.9615395223848</v>
      </c>
      <c r="BP462" s="1">
        <f ca="1" t="shared" si="208"/>
        <v>0.781379213794444</v>
      </c>
      <c r="BQ462" s="1">
        <f ca="1" t="shared" si="209"/>
        <v>5.19446181257214</v>
      </c>
      <c r="BR462" s="1">
        <f ca="1" t="shared" si="210"/>
        <v>77.916927188582</v>
      </c>
      <c r="BS462" s="1">
        <f ca="1" t="shared" si="211"/>
        <v>0</v>
      </c>
      <c r="BT462" s="1">
        <f ca="1" t="shared" si="212"/>
        <v>0</v>
      </c>
    </row>
    <row r="463" spans="2:72">
      <c r="B463" s="1">
        <f t="shared" si="213"/>
        <v>173</v>
      </c>
      <c r="C463" s="1">
        <f ca="1" t="shared" si="157"/>
        <v>0.00546440187111186</v>
      </c>
      <c r="D463" s="1">
        <f ca="1" t="shared" si="158"/>
        <v>54.9229059744935</v>
      </c>
      <c r="E463" s="1">
        <f ca="1" t="shared" si="159"/>
        <v>0.776856872232918</v>
      </c>
      <c r="F463" s="1">
        <f ca="1" t="shared" si="160"/>
        <v>5.49657732512199</v>
      </c>
      <c r="G463" s="1">
        <f ca="1" t="shared" si="161"/>
        <v>43.9726186009759</v>
      </c>
      <c r="H463" s="1">
        <f ca="1" t="shared" si="162"/>
        <v>10.9502873735175</v>
      </c>
      <c r="I463" s="1">
        <f ca="1" t="shared" si="163"/>
        <v>1095.02873735175</v>
      </c>
      <c r="K463" s="1">
        <f t="shared" si="214"/>
        <v>173</v>
      </c>
      <c r="L463" s="1">
        <f ca="1" t="shared" si="164"/>
        <v>0.233904072249497</v>
      </c>
      <c r="M463" s="1">
        <f ca="1" t="shared" si="165"/>
        <v>59.4350341315452</v>
      </c>
      <c r="N463" s="1">
        <f ca="1" t="shared" si="166"/>
        <v>0.53435022082822</v>
      </c>
      <c r="O463" s="1">
        <f ca="1" t="shared" si="167"/>
        <v>4.94020893123107</v>
      </c>
      <c r="P463" s="1">
        <f ca="1" t="shared" si="168"/>
        <v>44.4618803810796</v>
      </c>
      <c r="Q463" s="1">
        <f ca="1" t="shared" si="169"/>
        <v>14.9731537504655</v>
      </c>
      <c r="R463" s="1">
        <f ca="1" t="shared" si="170"/>
        <v>1497.31537504655</v>
      </c>
      <c r="T463" s="1">
        <f t="shared" si="215"/>
        <v>173</v>
      </c>
      <c r="U463" s="1">
        <f ca="1" t="shared" si="171"/>
        <v>0.645662630731675</v>
      </c>
      <c r="V463" s="1">
        <f ca="1" t="shared" si="172"/>
        <v>68.809099257492</v>
      </c>
      <c r="W463" s="1">
        <f ca="1" t="shared" si="173"/>
        <v>0.201511135106881</v>
      </c>
      <c r="X463" s="1">
        <f ca="1" t="shared" si="174"/>
        <v>4.27344539428231</v>
      </c>
      <c r="Y463" s="1">
        <f ca="1" t="shared" si="175"/>
        <v>42.7344539428231</v>
      </c>
      <c r="Z463" s="1">
        <f ca="1" t="shared" si="176"/>
        <v>26.0746453146688</v>
      </c>
      <c r="AA463" s="1">
        <f ca="1" t="shared" si="177"/>
        <v>2607.46453146688</v>
      </c>
      <c r="AC463" s="1">
        <f t="shared" si="216"/>
        <v>173</v>
      </c>
      <c r="AD463" s="1">
        <f ca="1" t="shared" si="178"/>
        <v>0.744990852364742</v>
      </c>
      <c r="AE463" s="1">
        <f ca="1" t="shared" si="179"/>
        <v>68.0672081595112</v>
      </c>
      <c r="AF463" s="1">
        <f ca="1" t="shared" si="180"/>
        <v>0.925346839462187</v>
      </c>
      <c r="AG463" s="1">
        <f ca="1" t="shared" si="181"/>
        <v>5.97362154062784</v>
      </c>
      <c r="AH463" s="1">
        <f ca="1" t="shared" si="182"/>
        <v>65.7098369469063</v>
      </c>
      <c r="AI463" s="1">
        <f ca="1" t="shared" si="183"/>
        <v>2.35737121260497</v>
      </c>
      <c r="AJ463" s="1">
        <f ca="1" t="shared" si="184"/>
        <v>235.737121260497</v>
      </c>
      <c r="AL463" s="1">
        <f t="shared" si="217"/>
        <v>173</v>
      </c>
      <c r="AM463" s="1">
        <f ca="1" t="shared" si="185"/>
        <v>0.384251519976682</v>
      </c>
      <c r="AN463" s="1">
        <f ca="1" t="shared" si="186"/>
        <v>61.4168263986028</v>
      </c>
      <c r="AO463" s="1">
        <f ca="1" t="shared" si="187"/>
        <v>0.91674778591279</v>
      </c>
      <c r="AP463" s="1">
        <f ca="1" t="shared" si="188"/>
        <v>5.78024593244939</v>
      </c>
      <c r="AQ463" s="1">
        <f ca="1" t="shared" si="189"/>
        <v>69.3629511893927</v>
      </c>
      <c r="AR463" s="1">
        <f ca="1" t="shared" si="190"/>
        <v>0</v>
      </c>
      <c r="AS463" s="1">
        <f ca="1" t="shared" si="191"/>
        <v>0</v>
      </c>
      <c r="AU463" s="1">
        <f t="shared" si="218"/>
        <v>173</v>
      </c>
      <c r="AV463" s="1">
        <f ca="1" t="shared" si="192"/>
        <v>0.898639265654456</v>
      </c>
      <c r="AW463" s="1">
        <f ca="1" t="shared" si="193"/>
        <v>68.8188903085603</v>
      </c>
      <c r="AX463" s="1">
        <f ca="1" t="shared" si="194"/>
        <v>0.961785757681544</v>
      </c>
      <c r="AY463" s="1">
        <f ca="1" t="shared" si="195"/>
        <v>5.56683123136859</v>
      </c>
      <c r="AZ463" s="1">
        <f ca="1" t="shared" si="196"/>
        <v>72.3688060077917</v>
      </c>
      <c r="BA463" s="1">
        <f ca="1" t="shared" si="197"/>
        <v>0</v>
      </c>
      <c r="BB463" s="1">
        <f ca="1" t="shared" si="198"/>
        <v>0</v>
      </c>
      <c r="BD463" s="1">
        <f t="shared" si="219"/>
        <v>173</v>
      </c>
      <c r="BE463" s="1">
        <f ca="1" t="shared" si="199"/>
        <v>0.751885738062053</v>
      </c>
      <c r="BF463" s="1">
        <f ca="1" t="shared" si="200"/>
        <v>66.1967851155955</v>
      </c>
      <c r="BG463" s="1">
        <f ca="1" t="shared" si="201"/>
        <v>0.170804425327899</v>
      </c>
      <c r="BH463" s="1">
        <f ca="1" t="shared" si="202"/>
        <v>4.35944992806393</v>
      </c>
      <c r="BI463" s="1">
        <f ca="1" t="shared" si="203"/>
        <v>61.0322989928951</v>
      </c>
      <c r="BJ463" s="1">
        <f ca="1" t="shared" si="204"/>
        <v>5.16448612270041</v>
      </c>
      <c r="BK463" s="1">
        <f ca="1" t="shared" si="205"/>
        <v>516.448612270041</v>
      </c>
      <c r="BM463" s="1">
        <f t="shared" si="220"/>
        <v>173</v>
      </c>
      <c r="BN463" s="1">
        <f ca="1" t="shared" si="206"/>
        <v>0.285694153001962</v>
      </c>
      <c r="BO463" s="1">
        <f ca="1" t="shared" si="207"/>
        <v>62.6729765056062</v>
      </c>
      <c r="BP463" s="1">
        <f ca="1" t="shared" si="208"/>
        <v>0.0938334217412242</v>
      </c>
      <c r="BQ463" s="1">
        <f ca="1" t="shared" si="209"/>
        <v>4.24508609630533</v>
      </c>
      <c r="BR463" s="1">
        <f ca="1" t="shared" si="210"/>
        <v>63.6762914445799</v>
      </c>
      <c r="BS463" s="1">
        <f ca="1" t="shared" si="211"/>
        <v>0</v>
      </c>
      <c r="BT463" s="1">
        <f ca="1" t="shared" si="212"/>
        <v>0</v>
      </c>
    </row>
    <row r="464" spans="2:72">
      <c r="B464" s="1">
        <f t="shared" si="213"/>
        <v>174</v>
      </c>
      <c r="C464" s="1">
        <f ca="1" t="shared" si="157"/>
        <v>0.270214135347095</v>
      </c>
      <c r="D464" s="1">
        <f ca="1" t="shared" si="158"/>
        <v>62.098000384896</v>
      </c>
      <c r="E464" s="1">
        <f ca="1" t="shared" si="159"/>
        <v>0.489974188804191</v>
      </c>
      <c r="F464" s="1">
        <f ca="1" t="shared" si="160"/>
        <v>4.54113546349793</v>
      </c>
      <c r="G464" s="1">
        <f ca="1" t="shared" si="161"/>
        <v>36.3290837079834</v>
      </c>
      <c r="H464" s="1">
        <f ca="1" t="shared" si="162"/>
        <v>25.7689166769126</v>
      </c>
      <c r="I464" s="1">
        <f ca="1" t="shared" si="163"/>
        <v>2576.89166769126</v>
      </c>
      <c r="K464" s="1">
        <f t="shared" si="214"/>
        <v>174</v>
      </c>
      <c r="L464" s="1">
        <f ca="1" t="shared" si="164"/>
        <v>0.845790704918395</v>
      </c>
      <c r="M464" s="1">
        <f ca="1" t="shared" si="165"/>
        <v>69.3281306800988</v>
      </c>
      <c r="N464" s="1">
        <f ca="1" t="shared" si="166"/>
        <v>0.730312220591796</v>
      </c>
      <c r="O464" s="1">
        <f ca="1" t="shared" si="167"/>
        <v>5.33208300230323</v>
      </c>
      <c r="P464" s="1">
        <f ca="1" t="shared" si="168"/>
        <v>47.9887470207291</v>
      </c>
      <c r="Q464" s="1">
        <f ca="1" t="shared" si="169"/>
        <v>21.3393836593697</v>
      </c>
      <c r="R464" s="1">
        <f ca="1" t="shared" si="170"/>
        <v>2133.93836593697</v>
      </c>
      <c r="T464" s="1">
        <f t="shared" si="215"/>
        <v>174</v>
      </c>
      <c r="U464" s="1">
        <f ca="1" t="shared" si="171"/>
        <v>0.471968293872868</v>
      </c>
      <c r="V464" s="1">
        <f ca="1" t="shared" si="172"/>
        <v>64.9129814663764</v>
      </c>
      <c r="W464" s="1">
        <f ca="1" t="shared" si="173"/>
        <v>0.313562652149079</v>
      </c>
      <c r="X464" s="1">
        <f ca="1" t="shared" si="174"/>
        <v>4.9658808714178</v>
      </c>
      <c r="Y464" s="1">
        <f ca="1" t="shared" si="175"/>
        <v>49.658808714178</v>
      </c>
      <c r="Z464" s="1">
        <f ca="1" t="shared" si="176"/>
        <v>15.2541727521984</v>
      </c>
      <c r="AA464" s="1">
        <f ca="1" t="shared" si="177"/>
        <v>1525.41727521984</v>
      </c>
      <c r="AC464" s="1">
        <f t="shared" si="216"/>
        <v>174</v>
      </c>
      <c r="AD464" s="1">
        <f ca="1" t="shared" si="178"/>
        <v>0.419933870943519</v>
      </c>
      <c r="AE464" s="1">
        <f ca="1" t="shared" si="179"/>
        <v>64.2300422550281</v>
      </c>
      <c r="AF464" s="1">
        <f ca="1" t="shared" si="180"/>
        <v>0.426219718740614</v>
      </c>
      <c r="AG464" s="1">
        <f ca="1" t="shared" si="181"/>
        <v>4.70493464824732</v>
      </c>
      <c r="AH464" s="1">
        <f ca="1" t="shared" si="182"/>
        <v>51.7542811307206</v>
      </c>
      <c r="AI464" s="1">
        <f ca="1" t="shared" si="183"/>
        <v>12.4757611243076</v>
      </c>
      <c r="AJ464" s="1">
        <f ca="1" t="shared" si="184"/>
        <v>1247.57611243076</v>
      </c>
      <c r="AL464" s="1">
        <f t="shared" si="217"/>
        <v>174</v>
      </c>
      <c r="AM464" s="1">
        <f ca="1" t="shared" si="185"/>
        <v>0.942256878260837</v>
      </c>
      <c r="AN464" s="1">
        <f ca="1" t="shared" si="186"/>
        <v>77.3188437363519</v>
      </c>
      <c r="AO464" s="1">
        <f ca="1" t="shared" si="187"/>
        <v>0.472387594156649</v>
      </c>
      <c r="AP464" s="1">
        <f ca="1" t="shared" si="188"/>
        <v>4.99745010585434</v>
      </c>
      <c r="AQ464" s="1">
        <f ca="1" t="shared" si="189"/>
        <v>59.9694012702521</v>
      </c>
      <c r="AR464" s="1">
        <f ca="1" t="shared" si="190"/>
        <v>17.3494424660997</v>
      </c>
      <c r="AS464" s="1">
        <f ca="1" t="shared" si="191"/>
        <v>1734.94424660997</v>
      </c>
      <c r="AU464" s="1">
        <f t="shared" si="218"/>
        <v>174</v>
      </c>
      <c r="AV464" s="1">
        <f ca="1" t="shared" si="192"/>
        <v>0.066512660969569</v>
      </c>
      <c r="AW464" s="1">
        <f ca="1" t="shared" si="193"/>
        <v>52.9938543569098</v>
      </c>
      <c r="AX464" s="1">
        <f ca="1" t="shared" si="194"/>
        <v>0.317219125197561</v>
      </c>
      <c r="AY464" s="1">
        <f ca="1" t="shared" si="195"/>
        <v>4.80600310764186</v>
      </c>
      <c r="AZ464" s="1">
        <f ca="1" t="shared" si="196"/>
        <v>62.4780403993442</v>
      </c>
      <c r="BA464" s="1">
        <f ca="1" t="shared" si="197"/>
        <v>0</v>
      </c>
      <c r="BB464" s="1">
        <f ca="1" t="shared" si="198"/>
        <v>0</v>
      </c>
      <c r="BD464" s="1">
        <f t="shared" si="219"/>
        <v>174</v>
      </c>
      <c r="BE464" s="1">
        <f ca="1" t="shared" si="199"/>
        <v>0.764983764049662</v>
      </c>
      <c r="BF464" s="1">
        <f ca="1" t="shared" si="200"/>
        <v>69.6727630093848</v>
      </c>
      <c r="BG464" s="1">
        <f ca="1" t="shared" si="201"/>
        <v>0.24801199997291</v>
      </c>
      <c r="BH464" s="1">
        <f ca="1" t="shared" si="202"/>
        <v>4.3561494695822</v>
      </c>
      <c r="BI464" s="1">
        <f ca="1" t="shared" si="203"/>
        <v>60.9860925741508</v>
      </c>
      <c r="BJ464" s="1">
        <f ca="1" t="shared" si="204"/>
        <v>8.68667043523399</v>
      </c>
      <c r="BK464" s="1">
        <f ca="1" t="shared" si="205"/>
        <v>868.667043523399</v>
      </c>
      <c r="BM464" s="1">
        <f t="shared" si="220"/>
        <v>174</v>
      </c>
      <c r="BN464" s="1">
        <f ca="1" t="shared" si="206"/>
        <v>0.487990192564484</v>
      </c>
      <c r="BO464" s="1">
        <f ca="1" t="shared" si="207"/>
        <v>60.1938297105601</v>
      </c>
      <c r="BP464" s="1">
        <f ca="1" t="shared" si="208"/>
        <v>0.888490777831831</v>
      </c>
      <c r="BQ464" s="1">
        <f ca="1" t="shared" si="209"/>
        <v>5.1192181059527</v>
      </c>
      <c r="BR464" s="1">
        <f ca="1" t="shared" si="210"/>
        <v>76.7882715892904</v>
      </c>
      <c r="BS464" s="1">
        <f ca="1" t="shared" si="211"/>
        <v>0</v>
      </c>
      <c r="BT464" s="1">
        <f ca="1" t="shared" si="212"/>
        <v>0</v>
      </c>
    </row>
    <row r="465" spans="2:72">
      <c r="B465" s="1">
        <f t="shared" si="213"/>
        <v>175</v>
      </c>
      <c r="C465" s="1">
        <f ca="1" t="shared" si="157"/>
        <v>0.691034084219342</v>
      </c>
      <c r="D465" s="1">
        <f ca="1" t="shared" si="158"/>
        <v>65.9184091119438</v>
      </c>
      <c r="E465" s="1">
        <f ca="1" t="shared" si="159"/>
        <v>0.212595225547737</v>
      </c>
      <c r="F465" s="1">
        <f ca="1" t="shared" si="160"/>
        <v>4.42654526456338</v>
      </c>
      <c r="G465" s="1">
        <f ca="1" t="shared" si="161"/>
        <v>35.412362116507</v>
      </c>
      <c r="H465" s="1">
        <f ca="1" t="shared" si="162"/>
        <v>30.5060469954368</v>
      </c>
      <c r="I465" s="1">
        <f ca="1" t="shared" si="163"/>
        <v>3050.60469954368</v>
      </c>
      <c r="K465" s="1">
        <f t="shared" si="214"/>
        <v>175</v>
      </c>
      <c r="L465" s="1">
        <f ca="1" t="shared" si="164"/>
        <v>0.0612415365777017</v>
      </c>
      <c r="M465" s="1">
        <f ca="1" t="shared" si="165"/>
        <v>53.4288156483052</v>
      </c>
      <c r="N465" s="1">
        <f ca="1" t="shared" si="166"/>
        <v>0.0639940685644758</v>
      </c>
      <c r="O465" s="1">
        <f ca="1" t="shared" si="167"/>
        <v>4.08848914462427</v>
      </c>
      <c r="P465" s="1">
        <f ca="1" t="shared" si="168"/>
        <v>36.7964023016184</v>
      </c>
      <c r="Q465" s="1">
        <f ca="1" t="shared" si="169"/>
        <v>16.6324133466868</v>
      </c>
      <c r="R465" s="1">
        <f ca="1" t="shared" si="170"/>
        <v>1663.24133466868</v>
      </c>
      <c r="T465" s="1">
        <f t="shared" si="215"/>
        <v>175</v>
      </c>
      <c r="U465" s="1">
        <f ca="1" t="shared" si="171"/>
        <v>0.878447208715036</v>
      </c>
      <c r="V465" s="1">
        <f ca="1" t="shared" si="172"/>
        <v>67.2335332257397</v>
      </c>
      <c r="W465" s="1">
        <f ca="1" t="shared" si="173"/>
        <v>0.535639052205075</v>
      </c>
      <c r="X465" s="1">
        <f ca="1" t="shared" si="174"/>
        <v>4.54085952134909</v>
      </c>
      <c r="Y465" s="1">
        <f ca="1" t="shared" si="175"/>
        <v>45.4085952134909</v>
      </c>
      <c r="Z465" s="1">
        <f ca="1" t="shared" si="176"/>
        <v>21.8249380122488</v>
      </c>
      <c r="AA465" s="1">
        <f ca="1" t="shared" si="177"/>
        <v>2182.49380122488</v>
      </c>
      <c r="AC465" s="1">
        <f t="shared" si="216"/>
        <v>175</v>
      </c>
      <c r="AD465" s="1">
        <f ca="1" t="shared" si="178"/>
        <v>0.120246222176338</v>
      </c>
      <c r="AE465" s="1">
        <f ca="1" t="shared" si="179"/>
        <v>57.1834056193514</v>
      </c>
      <c r="AF465" s="1">
        <f ca="1" t="shared" si="180"/>
        <v>0.634742988168285</v>
      </c>
      <c r="AG465" s="1">
        <f ca="1" t="shared" si="181"/>
        <v>4.84642836350317</v>
      </c>
      <c r="AH465" s="1">
        <f ca="1" t="shared" si="182"/>
        <v>53.3107119985349</v>
      </c>
      <c r="AI465" s="1">
        <f ca="1" t="shared" si="183"/>
        <v>3.87269362081653</v>
      </c>
      <c r="AJ465" s="1">
        <f ca="1" t="shared" si="184"/>
        <v>387.269362081653</v>
      </c>
      <c r="AL465" s="1">
        <f t="shared" si="217"/>
        <v>175</v>
      </c>
      <c r="AM465" s="1">
        <f ca="1" t="shared" si="185"/>
        <v>0.469662699180649</v>
      </c>
      <c r="AN465" s="1">
        <f ca="1" t="shared" si="186"/>
        <v>62.6869670471812</v>
      </c>
      <c r="AO465" s="1">
        <f ca="1" t="shared" si="187"/>
        <v>0.128475964632286</v>
      </c>
      <c r="AP465" s="1">
        <f ca="1" t="shared" si="188"/>
        <v>4.21912290346219</v>
      </c>
      <c r="AQ465" s="1">
        <f ca="1" t="shared" si="189"/>
        <v>50.6294748415463</v>
      </c>
      <c r="AR465" s="1">
        <f ca="1" t="shared" si="190"/>
        <v>12.0574922056349</v>
      </c>
      <c r="AS465" s="1">
        <f ca="1" t="shared" si="191"/>
        <v>1205.74922056349</v>
      </c>
      <c r="AU465" s="1">
        <f t="shared" si="218"/>
        <v>175</v>
      </c>
      <c r="AV465" s="1">
        <f ca="1" t="shared" si="192"/>
        <v>0.0947337014821188</v>
      </c>
      <c r="AW465" s="1">
        <f ca="1" t="shared" si="193"/>
        <v>54.2184801954907</v>
      </c>
      <c r="AX465" s="1">
        <f ca="1" t="shared" si="194"/>
        <v>0.889287565987653</v>
      </c>
      <c r="AY465" s="1">
        <f ca="1" t="shared" si="195"/>
        <v>5.16188592445887</v>
      </c>
      <c r="AZ465" s="1">
        <f ca="1" t="shared" si="196"/>
        <v>67.1045170179653</v>
      </c>
      <c r="BA465" s="1">
        <f ca="1" t="shared" si="197"/>
        <v>0</v>
      </c>
      <c r="BB465" s="1">
        <f ca="1" t="shared" si="198"/>
        <v>0</v>
      </c>
      <c r="BD465" s="1">
        <f t="shared" si="219"/>
        <v>175</v>
      </c>
      <c r="BE465" s="1">
        <f ca="1" t="shared" si="199"/>
        <v>0.0910684303422917</v>
      </c>
      <c r="BF465" s="1">
        <f ca="1" t="shared" si="200"/>
        <v>51.7486555954853</v>
      </c>
      <c r="BG465" s="1">
        <f ca="1" t="shared" si="201"/>
        <v>0.936662020590644</v>
      </c>
      <c r="BH465" s="1">
        <f ca="1" t="shared" si="202"/>
        <v>5.64861711762817</v>
      </c>
      <c r="BI465" s="1">
        <f ca="1" t="shared" si="203"/>
        <v>79.0806396467944</v>
      </c>
      <c r="BJ465" s="1">
        <f ca="1" t="shared" si="204"/>
        <v>0</v>
      </c>
      <c r="BK465" s="1">
        <f ca="1" t="shared" si="205"/>
        <v>0</v>
      </c>
      <c r="BM465" s="1">
        <f t="shared" si="220"/>
        <v>175</v>
      </c>
      <c r="BN465" s="1">
        <f ca="1" t="shared" si="206"/>
        <v>0.411169925559736</v>
      </c>
      <c r="BO465" s="1">
        <f ca="1" t="shared" si="207"/>
        <v>62.41900457018</v>
      </c>
      <c r="BP465" s="1">
        <f ca="1" t="shared" si="208"/>
        <v>0.0429611622689476</v>
      </c>
      <c r="BQ465" s="1">
        <f ca="1" t="shared" si="209"/>
        <v>4.06969638030301</v>
      </c>
      <c r="BR465" s="1">
        <f ca="1" t="shared" si="210"/>
        <v>61.0454457045451</v>
      </c>
      <c r="BS465" s="1">
        <f ca="1" t="shared" si="211"/>
        <v>1.37355886563489</v>
      </c>
      <c r="BT465" s="1">
        <f ca="1" t="shared" si="212"/>
        <v>137.355886563489</v>
      </c>
    </row>
    <row r="466" spans="2:72">
      <c r="B466" s="1">
        <f t="shared" si="213"/>
        <v>176</v>
      </c>
      <c r="C466" s="1">
        <f ca="1" t="shared" si="157"/>
        <v>0.0502562285596835</v>
      </c>
      <c r="D466" s="1">
        <f ca="1" t="shared" si="158"/>
        <v>50.3061006355169</v>
      </c>
      <c r="E466" s="1">
        <f ca="1" t="shared" si="159"/>
        <v>0.740992884986325</v>
      </c>
      <c r="F466" s="1">
        <f ca="1" t="shared" si="160"/>
        <v>5.48001027659887</v>
      </c>
      <c r="G466" s="1">
        <f ca="1" t="shared" si="161"/>
        <v>43.8400822127909</v>
      </c>
      <c r="H466" s="1">
        <f ca="1" t="shared" si="162"/>
        <v>6.46601842272593</v>
      </c>
      <c r="I466" s="1">
        <f ca="1" t="shared" si="163"/>
        <v>646.601842272593</v>
      </c>
      <c r="K466" s="1">
        <f t="shared" si="214"/>
        <v>176</v>
      </c>
      <c r="L466" s="1">
        <f ca="1" t="shared" si="164"/>
        <v>0.201535337128331</v>
      </c>
      <c r="M466" s="1">
        <f ca="1" t="shared" si="165"/>
        <v>56.4235367544757</v>
      </c>
      <c r="N466" s="1">
        <f ca="1" t="shared" si="166"/>
        <v>0.952563156410384</v>
      </c>
      <c r="O466" s="1">
        <f ca="1" t="shared" si="167"/>
        <v>5.5469122054776</v>
      </c>
      <c r="P466" s="1">
        <f ca="1" t="shared" si="168"/>
        <v>49.9222098492984</v>
      </c>
      <c r="Q466" s="1">
        <f ca="1" t="shared" si="169"/>
        <v>6.50132690517727</v>
      </c>
      <c r="R466" s="1">
        <f ca="1" t="shared" si="170"/>
        <v>650.132690517727</v>
      </c>
      <c r="T466" s="1">
        <f t="shared" si="215"/>
        <v>176</v>
      </c>
      <c r="U466" s="1">
        <f ca="1" t="shared" si="171"/>
        <v>0.441240281669512</v>
      </c>
      <c r="V466" s="1">
        <f ca="1" t="shared" si="172"/>
        <v>64.7476670225102</v>
      </c>
      <c r="W466" s="1">
        <f ca="1" t="shared" si="173"/>
        <v>0.925611405946583</v>
      </c>
      <c r="X466" s="1">
        <f ca="1" t="shared" si="174"/>
        <v>5.73283619564582</v>
      </c>
      <c r="Y466" s="1">
        <f ca="1" t="shared" si="175"/>
        <v>57.3283619564582</v>
      </c>
      <c r="Z466" s="1">
        <f ca="1" t="shared" si="176"/>
        <v>7.419305066052</v>
      </c>
      <c r="AA466" s="1">
        <f ca="1" t="shared" si="177"/>
        <v>741.9305066052</v>
      </c>
      <c r="AC466" s="1">
        <f t="shared" si="216"/>
        <v>176</v>
      </c>
      <c r="AD466" s="1">
        <f ca="1" t="shared" si="178"/>
        <v>0.138981349749636</v>
      </c>
      <c r="AE466" s="1">
        <f ca="1" t="shared" si="179"/>
        <v>57.5992749629915</v>
      </c>
      <c r="AF466" s="1">
        <f ca="1" t="shared" si="180"/>
        <v>0.115830352916557</v>
      </c>
      <c r="AG466" s="1">
        <f ca="1" t="shared" si="181"/>
        <v>4.20137276812061</v>
      </c>
      <c r="AH466" s="1">
        <f ca="1" t="shared" si="182"/>
        <v>46.2151004493267</v>
      </c>
      <c r="AI466" s="1">
        <f ca="1" t="shared" si="183"/>
        <v>11.3841745136648</v>
      </c>
      <c r="AJ466" s="1">
        <f ca="1" t="shared" si="184"/>
        <v>1138.41745136648</v>
      </c>
      <c r="AL466" s="1">
        <f t="shared" si="217"/>
        <v>176</v>
      </c>
      <c r="AM466" s="1">
        <f ca="1" t="shared" si="185"/>
        <v>0.516333654800091</v>
      </c>
      <c r="AN466" s="1">
        <f ca="1" t="shared" si="186"/>
        <v>61.16461310581</v>
      </c>
      <c r="AO466" s="1">
        <f ca="1" t="shared" si="187"/>
        <v>0.138884474455934</v>
      </c>
      <c r="AP466" s="1">
        <f ca="1" t="shared" si="188"/>
        <v>4.26794414096594</v>
      </c>
      <c r="AQ466" s="1">
        <f ca="1" t="shared" si="189"/>
        <v>51.2153296915913</v>
      </c>
      <c r="AR466" s="1">
        <f ca="1" t="shared" si="190"/>
        <v>9.94928341421866</v>
      </c>
      <c r="AS466" s="1">
        <f ca="1" t="shared" si="191"/>
        <v>994.928341421866</v>
      </c>
      <c r="AU466" s="1">
        <f t="shared" si="218"/>
        <v>176</v>
      </c>
      <c r="AV466" s="1">
        <f ca="1" t="shared" si="192"/>
        <v>0.0267934587917744</v>
      </c>
      <c r="AW466" s="1">
        <f ca="1" t="shared" si="193"/>
        <v>50.4964584032417</v>
      </c>
      <c r="AX466" s="1">
        <f ca="1" t="shared" si="194"/>
        <v>0.100089103704151</v>
      </c>
      <c r="AY466" s="1">
        <f ca="1" t="shared" si="195"/>
        <v>4.28507224253253</v>
      </c>
      <c r="AZ466" s="1">
        <f ca="1" t="shared" si="196"/>
        <v>55.7059391529229</v>
      </c>
      <c r="BA466" s="1">
        <f ca="1" t="shared" si="197"/>
        <v>0</v>
      </c>
      <c r="BB466" s="1">
        <f ca="1" t="shared" si="198"/>
        <v>0</v>
      </c>
      <c r="BD466" s="1">
        <f t="shared" si="219"/>
        <v>176</v>
      </c>
      <c r="BE466" s="1">
        <f ca="1" t="shared" si="199"/>
        <v>0.287990515300537</v>
      </c>
      <c r="BF466" s="1">
        <f ca="1" t="shared" si="200"/>
        <v>61.7584365105639</v>
      </c>
      <c r="BG466" s="1">
        <f ca="1" t="shared" si="201"/>
        <v>0.981029408300472</v>
      </c>
      <c r="BH466" s="1">
        <f ca="1" t="shared" si="202"/>
        <v>5.74264559437193</v>
      </c>
      <c r="BI466" s="1">
        <f ca="1" t="shared" si="203"/>
        <v>80.397038321207</v>
      </c>
      <c r="BJ466" s="1">
        <f ca="1" t="shared" si="204"/>
        <v>0</v>
      </c>
      <c r="BK466" s="1">
        <f ca="1" t="shared" si="205"/>
        <v>0</v>
      </c>
      <c r="BM466" s="1">
        <f t="shared" si="220"/>
        <v>176</v>
      </c>
      <c r="BN466" s="1">
        <f ca="1" t="shared" si="206"/>
        <v>0.82809356508069</v>
      </c>
      <c r="BO466" s="1">
        <f ca="1" t="shared" si="207"/>
        <v>67.5135710410259</v>
      </c>
      <c r="BP466" s="1">
        <f ca="1" t="shared" si="208"/>
        <v>0.830983749006604</v>
      </c>
      <c r="BQ466" s="1">
        <f ca="1" t="shared" si="209"/>
        <v>5.22314260342871</v>
      </c>
      <c r="BR466" s="1">
        <f ca="1" t="shared" si="210"/>
        <v>78.3471390514307</v>
      </c>
      <c r="BS466" s="1">
        <f ca="1" t="shared" si="211"/>
        <v>0</v>
      </c>
      <c r="BT466" s="1">
        <f ca="1" t="shared" si="212"/>
        <v>0</v>
      </c>
    </row>
    <row r="467" spans="2:72">
      <c r="B467" s="1">
        <f t="shared" si="213"/>
        <v>177</v>
      </c>
      <c r="C467" s="1">
        <f ca="1" t="shared" si="157"/>
        <v>0.444530668498268</v>
      </c>
      <c r="D467" s="1">
        <f ca="1" t="shared" si="158"/>
        <v>62.3875125822273</v>
      </c>
      <c r="E467" s="1">
        <f ca="1" t="shared" si="159"/>
        <v>0.160875341237691</v>
      </c>
      <c r="F467" s="1">
        <f ca="1" t="shared" si="160"/>
        <v>4.19895560701317</v>
      </c>
      <c r="G467" s="1">
        <f ca="1" t="shared" si="161"/>
        <v>33.5916448561054</v>
      </c>
      <c r="H467" s="1">
        <f ca="1" t="shared" si="162"/>
        <v>28.7958677261219</v>
      </c>
      <c r="I467" s="1">
        <f ca="1" t="shared" si="163"/>
        <v>2879.58677261219</v>
      </c>
      <c r="K467" s="1">
        <f t="shared" si="214"/>
        <v>177</v>
      </c>
      <c r="L467" s="1">
        <f ca="1" t="shared" si="164"/>
        <v>0.313548272506699</v>
      </c>
      <c r="M467" s="1">
        <f ca="1" t="shared" si="165"/>
        <v>62.2000518667317</v>
      </c>
      <c r="N467" s="1">
        <f ca="1" t="shared" si="166"/>
        <v>0.0896949319959812</v>
      </c>
      <c r="O467" s="1">
        <f ca="1" t="shared" si="167"/>
        <v>4.17702435473596</v>
      </c>
      <c r="P467" s="1">
        <f ca="1" t="shared" si="168"/>
        <v>37.5932191926237</v>
      </c>
      <c r="Q467" s="1">
        <f ca="1" t="shared" si="169"/>
        <v>24.606832674108</v>
      </c>
      <c r="R467" s="1">
        <f ca="1" t="shared" si="170"/>
        <v>2460.6832674108</v>
      </c>
      <c r="T467" s="1">
        <f t="shared" si="215"/>
        <v>177</v>
      </c>
      <c r="U467" s="1">
        <f ca="1" t="shared" si="171"/>
        <v>0.0809581418190484</v>
      </c>
      <c r="V467" s="1">
        <f ca="1" t="shared" si="172"/>
        <v>50.869941069342</v>
      </c>
      <c r="W467" s="1">
        <f ca="1" t="shared" si="173"/>
        <v>0.494947274681002</v>
      </c>
      <c r="X467" s="1">
        <f ca="1" t="shared" si="174"/>
        <v>4.93220051876807</v>
      </c>
      <c r="Y467" s="1">
        <f ca="1" t="shared" si="175"/>
        <v>49.3220051876807</v>
      </c>
      <c r="Z467" s="1">
        <f ca="1" t="shared" si="176"/>
        <v>1.54793588166127</v>
      </c>
      <c r="AA467" s="1">
        <f ca="1" t="shared" si="177"/>
        <v>154.793588166127</v>
      </c>
      <c r="AC467" s="1">
        <f t="shared" si="216"/>
        <v>177</v>
      </c>
      <c r="AD467" s="1">
        <f ca="1" t="shared" si="178"/>
        <v>0.376774291190729</v>
      </c>
      <c r="AE467" s="1">
        <f ca="1" t="shared" si="179"/>
        <v>63.1586207998343</v>
      </c>
      <c r="AF467" s="1">
        <f ca="1" t="shared" si="180"/>
        <v>0.864400633518587</v>
      </c>
      <c r="AG467" s="1">
        <f ca="1" t="shared" si="181"/>
        <v>5.38116088302597</v>
      </c>
      <c r="AH467" s="1">
        <f ca="1" t="shared" si="182"/>
        <v>59.1927697132857</v>
      </c>
      <c r="AI467" s="1">
        <f ca="1" t="shared" si="183"/>
        <v>3.9658510865486</v>
      </c>
      <c r="AJ467" s="1">
        <f ca="1" t="shared" si="184"/>
        <v>396.58510865486</v>
      </c>
      <c r="AL467" s="1">
        <f t="shared" si="217"/>
        <v>177</v>
      </c>
      <c r="AM467" s="1">
        <f ca="1" t="shared" si="185"/>
        <v>0.109662129449398</v>
      </c>
      <c r="AN467" s="1">
        <f ca="1" t="shared" si="186"/>
        <v>59.6658064072134</v>
      </c>
      <c r="AO467" s="1">
        <f ca="1" t="shared" si="187"/>
        <v>0.536991699487956</v>
      </c>
      <c r="AP467" s="1">
        <f ca="1" t="shared" si="188"/>
        <v>4.66178330452166</v>
      </c>
      <c r="AQ467" s="1">
        <f ca="1" t="shared" si="189"/>
        <v>55.94139965426</v>
      </c>
      <c r="AR467" s="1">
        <f ca="1" t="shared" si="190"/>
        <v>3.72440675295341</v>
      </c>
      <c r="AS467" s="1">
        <f ca="1" t="shared" si="191"/>
        <v>372.440675295341</v>
      </c>
      <c r="AU467" s="1">
        <f t="shared" si="218"/>
        <v>177</v>
      </c>
      <c r="AV467" s="1">
        <f ca="1" t="shared" si="192"/>
        <v>0.623941310524667</v>
      </c>
      <c r="AW467" s="1">
        <f ca="1" t="shared" si="193"/>
        <v>69.7904928416981</v>
      </c>
      <c r="AX467" s="1">
        <f ca="1" t="shared" si="194"/>
        <v>0.134155705325925</v>
      </c>
      <c r="AY467" s="1">
        <f ca="1" t="shared" si="195"/>
        <v>4.35137489729867</v>
      </c>
      <c r="AZ467" s="1">
        <f ca="1" t="shared" si="196"/>
        <v>56.5678736648828</v>
      </c>
      <c r="BA467" s="1">
        <f ca="1" t="shared" si="197"/>
        <v>13.2226191768153</v>
      </c>
      <c r="BB467" s="1">
        <f ca="1" t="shared" si="198"/>
        <v>1322.26191768153</v>
      </c>
      <c r="BD467" s="1">
        <f t="shared" si="219"/>
        <v>177</v>
      </c>
      <c r="BE467" s="1">
        <f ca="1" t="shared" si="199"/>
        <v>0.135492285494322</v>
      </c>
      <c r="BF467" s="1">
        <f ca="1" t="shared" si="200"/>
        <v>57.1798084178641</v>
      </c>
      <c r="BG467" s="1">
        <f ca="1" t="shared" si="201"/>
        <v>0.426378910618046</v>
      </c>
      <c r="BH467" s="1">
        <f ca="1" t="shared" si="202"/>
        <v>4.9716271568668</v>
      </c>
      <c r="BI467" s="1">
        <f ca="1" t="shared" si="203"/>
        <v>69.6027801961351</v>
      </c>
      <c r="BJ467" s="1">
        <f ca="1" t="shared" si="204"/>
        <v>0</v>
      </c>
      <c r="BK467" s="1">
        <f ca="1" t="shared" si="205"/>
        <v>0</v>
      </c>
      <c r="BM467" s="1">
        <f t="shared" si="220"/>
        <v>177</v>
      </c>
      <c r="BN467" s="1">
        <f ca="1" t="shared" si="206"/>
        <v>0.467018217947281</v>
      </c>
      <c r="BO467" s="1">
        <f ca="1" t="shared" si="207"/>
        <v>63.4884925811013</v>
      </c>
      <c r="BP467" s="1">
        <f ca="1" t="shared" si="208"/>
        <v>0.489565848632142</v>
      </c>
      <c r="BQ467" s="1">
        <f ca="1" t="shared" si="209"/>
        <v>4.83242736188463</v>
      </c>
      <c r="BR467" s="1">
        <f ca="1" t="shared" si="210"/>
        <v>72.4864104282694</v>
      </c>
      <c r="BS467" s="1">
        <f ca="1" t="shared" si="211"/>
        <v>0</v>
      </c>
      <c r="BT467" s="1">
        <f ca="1" t="shared" si="212"/>
        <v>0</v>
      </c>
    </row>
    <row r="468" spans="2:72">
      <c r="B468" s="1">
        <f t="shared" si="213"/>
        <v>178</v>
      </c>
      <c r="C468" s="1">
        <f ca="1" t="shared" si="157"/>
        <v>0.722119855839356</v>
      </c>
      <c r="D468" s="1">
        <f ca="1" t="shared" si="158"/>
        <v>65.2505894783155</v>
      </c>
      <c r="E468" s="1">
        <f ca="1" t="shared" si="159"/>
        <v>0.735695479517751</v>
      </c>
      <c r="F468" s="1">
        <f ca="1" t="shared" si="160"/>
        <v>5.44095655844303</v>
      </c>
      <c r="G468" s="1">
        <f ca="1" t="shared" si="161"/>
        <v>43.5276524675442</v>
      </c>
      <c r="H468" s="1">
        <f ca="1" t="shared" si="162"/>
        <v>21.7229370107713</v>
      </c>
      <c r="I468" s="1">
        <f ca="1" t="shared" si="163"/>
        <v>2172.29370107713</v>
      </c>
      <c r="K468" s="1">
        <f t="shared" si="214"/>
        <v>178</v>
      </c>
      <c r="L468" s="1">
        <f ca="1" t="shared" si="164"/>
        <v>0.41313695290101</v>
      </c>
      <c r="M468" s="1">
        <f ca="1" t="shared" si="165"/>
        <v>63.0311393694825</v>
      </c>
      <c r="N468" s="1">
        <f ca="1" t="shared" si="166"/>
        <v>0.982650775345942</v>
      </c>
      <c r="O468" s="1">
        <f ca="1" t="shared" si="167"/>
        <v>5.99802435334096</v>
      </c>
      <c r="P468" s="1">
        <f ca="1" t="shared" si="168"/>
        <v>53.9822191800687</v>
      </c>
      <c r="Q468" s="1">
        <f ca="1" t="shared" si="169"/>
        <v>9.04892018941383</v>
      </c>
      <c r="R468" s="1">
        <f ca="1" t="shared" si="170"/>
        <v>904.892018941383</v>
      </c>
      <c r="T468" s="1">
        <f t="shared" si="215"/>
        <v>178</v>
      </c>
      <c r="U468" s="1">
        <f ca="1" t="shared" si="171"/>
        <v>0.879917100482664</v>
      </c>
      <c r="V468" s="1">
        <f ca="1" t="shared" si="172"/>
        <v>69.6049354931958</v>
      </c>
      <c r="W468" s="1">
        <f ca="1" t="shared" si="173"/>
        <v>0.996062403832205</v>
      </c>
      <c r="X468" s="1">
        <f ca="1" t="shared" si="174"/>
        <v>5.65577498020332</v>
      </c>
      <c r="Y468" s="1">
        <f ca="1" t="shared" si="175"/>
        <v>56.5577498020332</v>
      </c>
      <c r="Z468" s="1">
        <f ca="1" t="shared" si="176"/>
        <v>13.0471856911626</v>
      </c>
      <c r="AA468" s="1">
        <f ca="1" t="shared" si="177"/>
        <v>1304.71856911626</v>
      </c>
      <c r="AC468" s="1">
        <f t="shared" si="216"/>
        <v>178</v>
      </c>
      <c r="AD468" s="1">
        <f ca="1" t="shared" si="178"/>
        <v>0.385560242778746</v>
      </c>
      <c r="AE468" s="1">
        <f ca="1" t="shared" si="179"/>
        <v>62.9479537665504</v>
      </c>
      <c r="AF468" s="1">
        <f ca="1" t="shared" si="180"/>
        <v>0.580843571113445</v>
      </c>
      <c r="AG468" s="1">
        <f ca="1" t="shared" si="181"/>
        <v>4.67438356277377</v>
      </c>
      <c r="AH468" s="1">
        <f ca="1" t="shared" si="182"/>
        <v>51.4182191905115</v>
      </c>
      <c r="AI468" s="1">
        <f ca="1" t="shared" si="183"/>
        <v>11.5297345760389</v>
      </c>
      <c r="AJ468" s="1">
        <f ca="1" t="shared" si="184"/>
        <v>1152.97345760389</v>
      </c>
      <c r="AL468" s="1">
        <f t="shared" si="217"/>
        <v>178</v>
      </c>
      <c r="AM468" s="1">
        <f ca="1" t="shared" si="185"/>
        <v>0.0892609491534273</v>
      </c>
      <c r="AN468" s="1">
        <f ca="1" t="shared" si="186"/>
        <v>52.7243591714718</v>
      </c>
      <c r="AO468" s="1">
        <f ca="1" t="shared" si="187"/>
        <v>0.694495443486031</v>
      </c>
      <c r="AP468" s="1">
        <f ca="1" t="shared" si="188"/>
        <v>4.78302267757499</v>
      </c>
      <c r="AQ468" s="1">
        <f ca="1" t="shared" si="189"/>
        <v>57.3962721308999</v>
      </c>
      <c r="AR468" s="1">
        <f ca="1" t="shared" si="190"/>
        <v>0</v>
      </c>
      <c r="AS468" s="1">
        <f ca="1" t="shared" si="191"/>
        <v>0</v>
      </c>
      <c r="AU468" s="1">
        <f t="shared" si="218"/>
        <v>178</v>
      </c>
      <c r="AV468" s="1">
        <f ca="1" t="shared" si="192"/>
        <v>0.458649576096692</v>
      </c>
      <c r="AW468" s="1">
        <f ca="1" t="shared" si="193"/>
        <v>60.2286491774786</v>
      </c>
      <c r="AX468" s="1">
        <f ca="1" t="shared" si="194"/>
        <v>0.352552304105166</v>
      </c>
      <c r="AY468" s="1">
        <f ca="1" t="shared" si="195"/>
        <v>4.57291722458517</v>
      </c>
      <c r="AZ468" s="1">
        <f ca="1" t="shared" si="196"/>
        <v>59.4479239196072</v>
      </c>
      <c r="BA468" s="1">
        <f ca="1" t="shared" si="197"/>
        <v>0.780725257871353</v>
      </c>
      <c r="BB468" s="1">
        <f ca="1" t="shared" si="198"/>
        <v>78.0725257871353</v>
      </c>
      <c r="BD468" s="1">
        <f t="shared" si="219"/>
        <v>178</v>
      </c>
      <c r="BE468" s="1">
        <f ca="1" t="shared" si="199"/>
        <v>0.201933947325515</v>
      </c>
      <c r="BF468" s="1">
        <f ca="1" t="shared" si="200"/>
        <v>59.9160718672651</v>
      </c>
      <c r="BG468" s="1">
        <f ca="1" t="shared" si="201"/>
        <v>0.913953241398946</v>
      </c>
      <c r="BH468" s="1">
        <f ca="1" t="shared" si="202"/>
        <v>5.98335368098255</v>
      </c>
      <c r="BI468" s="1">
        <f ca="1" t="shared" si="203"/>
        <v>83.7669515337557</v>
      </c>
      <c r="BJ468" s="1">
        <f ca="1" t="shared" si="204"/>
        <v>0</v>
      </c>
      <c r="BK468" s="1">
        <f ca="1" t="shared" si="205"/>
        <v>0</v>
      </c>
      <c r="BM468" s="1">
        <f t="shared" si="220"/>
        <v>178</v>
      </c>
      <c r="BN468" s="1">
        <f ca="1" t="shared" si="206"/>
        <v>0.00583303897639231</v>
      </c>
      <c r="BO468" s="1">
        <f ca="1" t="shared" si="207"/>
        <v>53.6668967756699</v>
      </c>
      <c r="BP468" s="1">
        <f ca="1" t="shared" si="208"/>
        <v>0.169339246077821</v>
      </c>
      <c r="BQ468" s="1">
        <f ca="1" t="shared" si="209"/>
        <v>4.30800818014864</v>
      </c>
      <c r="BR468" s="1">
        <f ca="1" t="shared" si="210"/>
        <v>64.6201227022296</v>
      </c>
      <c r="BS468" s="1">
        <f ca="1" t="shared" si="211"/>
        <v>0</v>
      </c>
      <c r="BT468" s="1">
        <f ca="1" t="shared" si="212"/>
        <v>0</v>
      </c>
    </row>
    <row r="469" spans="2:72">
      <c r="B469" s="1">
        <f t="shared" si="213"/>
        <v>179</v>
      </c>
      <c r="C469" s="1">
        <f ca="1" t="shared" si="157"/>
        <v>0.0372981073664613</v>
      </c>
      <c r="D469" s="1">
        <f ca="1" t="shared" si="158"/>
        <v>54.5976153036939</v>
      </c>
      <c r="E469" s="1">
        <f ca="1" t="shared" si="159"/>
        <v>0.266133280237229</v>
      </c>
      <c r="F469" s="1">
        <f ca="1" t="shared" si="160"/>
        <v>4.17719371935642</v>
      </c>
      <c r="G469" s="1">
        <f ca="1" t="shared" si="161"/>
        <v>33.4175497548514</v>
      </c>
      <c r="H469" s="1">
        <f ca="1" t="shared" si="162"/>
        <v>21.1800655488425</v>
      </c>
      <c r="I469" s="1">
        <f ca="1" t="shared" si="163"/>
        <v>2118.00655488425</v>
      </c>
      <c r="K469" s="1">
        <f t="shared" si="214"/>
        <v>179</v>
      </c>
      <c r="L469" s="1">
        <f ca="1" t="shared" si="164"/>
        <v>0.913962380176333</v>
      </c>
      <c r="M469" s="1">
        <f ca="1" t="shared" si="165"/>
        <v>75.994458603933</v>
      </c>
      <c r="N469" s="1">
        <f ca="1" t="shared" si="166"/>
        <v>0.624232359145545</v>
      </c>
      <c r="O469" s="1">
        <f ca="1" t="shared" si="167"/>
        <v>4.69678204153769</v>
      </c>
      <c r="P469" s="1">
        <f ca="1" t="shared" si="168"/>
        <v>42.2710383738393</v>
      </c>
      <c r="Q469" s="1">
        <f ca="1" t="shared" si="169"/>
        <v>33.7234202300937</v>
      </c>
      <c r="R469" s="1">
        <f ca="1" t="shared" si="170"/>
        <v>3372.34202300937</v>
      </c>
      <c r="T469" s="1">
        <f t="shared" si="215"/>
        <v>179</v>
      </c>
      <c r="U469" s="1">
        <f ca="1" t="shared" si="171"/>
        <v>0.750877081611414</v>
      </c>
      <c r="V469" s="1">
        <f ca="1" t="shared" si="172"/>
        <v>68.0025067883078</v>
      </c>
      <c r="W469" s="1">
        <f ca="1" t="shared" si="173"/>
        <v>0.457965285494914</v>
      </c>
      <c r="X469" s="1">
        <f ca="1" t="shared" si="174"/>
        <v>4.93641645072475</v>
      </c>
      <c r="Y469" s="1">
        <f ca="1" t="shared" si="175"/>
        <v>49.3641645072475</v>
      </c>
      <c r="Z469" s="1">
        <f ca="1" t="shared" si="176"/>
        <v>18.6383422810603</v>
      </c>
      <c r="AA469" s="1">
        <f ca="1" t="shared" si="177"/>
        <v>1863.83422810603</v>
      </c>
      <c r="AC469" s="1">
        <f t="shared" si="216"/>
        <v>179</v>
      </c>
      <c r="AD469" s="1">
        <f ca="1" t="shared" si="178"/>
        <v>0.2072273329097</v>
      </c>
      <c r="AE469" s="1">
        <f ca="1" t="shared" si="179"/>
        <v>57.1748939329367</v>
      </c>
      <c r="AF469" s="1">
        <f ca="1" t="shared" si="180"/>
        <v>0.7508652684594</v>
      </c>
      <c r="AG469" s="1">
        <f ca="1" t="shared" si="181"/>
        <v>5.16424971745356</v>
      </c>
      <c r="AH469" s="1">
        <f ca="1" t="shared" si="182"/>
        <v>56.8067468919891</v>
      </c>
      <c r="AI469" s="1">
        <f ca="1" t="shared" si="183"/>
        <v>0.368147040947605</v>
      </c>
      <c r="AJ469" s="1">
        <f ca="1" t="shared" si="184"/>
        <v>36.8147040947605</v>
      </c>
      <c r="AL469" s="1">
        <f t="shared" si="217"/>
        <v>179</v>
      </c>
      <c r="AM469" s="1">
        <f ca="1" t="shared" si="185"/>
        <v>0.893276573956941</v>
      </c>
      <c r="AN469" s="1">
        <f ca="1" t="shared" si="186"/>
        <v>65.9467289627456</v>
      </c>
      <c r="AO469" s="1">
        <f ca="1" t="shared" si="187"/>
        <v>0.837195443563046</v>
      </c>
      <c r="AP469" s="1">
        <f ca="1" t="shared" si="188"/>
        <v>5.23737675522562</v>
      </c>
      <c r="AQ469" s="1">
        <f ca="1" t="shared" si="189"/>
        <v>62.8485210627075</v>
      </c>
      <c r="AR469" s="1">
        <f ca="1" t="shared" si="190"/>
        <v>3.09820790003807</v>
      </c>
      <c r="AS469" s="1">
        <f ca="1" t="shared" si="191"/>
        <v>309.820790003807</v>
      </c>
      <c r="AU469" s="1">
        <f t="shared" si="218"/>
        <v>179</v>
      </c>
      <c r="AV469" s="1">
        <f ca="1" t="shared" si="192"/>
        <v>0.0800757088394546</v>
      </c>
      <c r="AW469" s="1">
        <f ca="1" t="shared" si="193"/>
        <v>52.2029935799069</v>
      </c>
      <c r="AX469" s="1">
        <f ca="1" t="shared" si="194"/>
        <v>0.0539713386130094</v>
      </c>
      <c r="AY469" s="1">
        <f ca="1" t="shared" si="195"/>
        <v>4.14855309145083</v>
      </c>
      <c r="AZ469" s="1">
        <f ca="1" t="shared" si="196"/>
        <v>53.9311901888608</v>
      </c>
      <c r="BA469" s="1">
        <f ca="1" t="shared" si="197"/>
        <v>0</v>
      </c>
      <c r="BB469" s="1">
        <f ca="1" t="shared" si="198"/>
        <v>0</v>
      </c>
      <c r="BD469" s="1">
        <f t="shared" si="219"/>
        <v>179</v>
      </c>
      <c r="BE469" s="1">
        <f ca="1" t="shared" si="199"/>
        <v>0.446355497218395</v>
      </c>
      <c r="BF469" s="1">
        <f ca="1" t="shared" si="200"/>
        <v>63.0665300444579</v>
      </c>
      <c r="BG469" s="1">
        <f ca="1" t="shared" si="201"/>
        <v>0.206880468285127</v>
      </c>
      <c r="BH469" s="1">
        <f ca="1" t="shared" si="202"/>
        <v>4.17810297242748</v>
      </c>
      <c r="BI469" s="1">
        <f ca="1" t="shared" si="203"/>
        <v>58.4934416139847</v>
      </c>
      <c r="BJ469" s="1">
        <f ca="1" t="shared" si="204"/>
        <v>4.57308843047319</v>
      </c>
      <c r="BK469" s="1">
        <f ca="1" t="shared" si="205"/>
        <v>457.308843047319</v>
      </c>
      <c r="BM469" s="1">
        <f t="shared" si="220"/>
        <v>179</v>
      </c>
      <c r="BN469" s="1">
        <f ca="1" t="shared" si="206"/>
        <v>0.0896074799459481</v>
      </c>
      <c r="BO469" s="1">
        <f ca="1" t="shared" si="207"/>
        <v>53.7658999992908</v>
      </c>
      <c r="BP469" s="1">
        <f ca="1" t="shared" si="208"/>
        <v>0.328502745729765</v>
      </c>
      <c r="BQ469" s="1">
        <f ca="1" t="shared" si="209"/>
        <v>4.76588863534195</v>
      </c>
      <c r="BR469" s="1">
        <f ca="1" t="shared" si="210"/>
        <v>71.4883295301292</v>
      </c>
      <c r="BS469" s="1">
        <f ca="1" t="shared" si="211"/>
        <v>0</v>
      </c>
      <c r="BT469" s="1">
        <f ca="1" t="shared" si="212"/>
        <v>0</v>
      </c>
    </row>
    <row r="470" spans="2:72">
      <c r="B470" s="1">
        <f t="shared" si="213"/>
        <v>180</v>
      </c>
      <c r="C470" s="1">
        <f ca="1" t="shared" si="157"/>
        <v>0.301574213542202</v>
      </c>
      <c r="D470" s="1">
        <f ca="1" t="shared" si="158"/>
        <v>64.9917478630274</v>
      </c>
      <c r="E470" s="1">
        <f ca="1" t="shared" si="159"/>
        <v>0.204148020867994</v>
      </c>
      <c r="F470" s="1">
        <f ca="1" t="shared" si="160"/>
        <v>4.24650895840788</v>
      </c>
      <c r="G470" s="1">
        <f ca="1" t="shared" si="161"/>
        <v>33.972071667263</v>
      </c>
      <c r="H470" s="1">
        <f ca="1" t="shared" si="162"/>
        <v>31.0196761957644</v>
      </c>
      <c r="I470" s="1">
        <f ca="1" t="shared" si="163"/>
        <v>3101.96761957644</v>
      </c>
      <c r="K470" s="1">
        <f t="shared" si="214"/>
        <v>180</v>
      </c>
      <c r="L470" s="1">
        <f ca="1" t="shared" si="164"/>
        <v>0.00500258623200489</v>
      </c>
      <c r="M470" s="1">
        <f ca="1" t="shared" si="165"/>
        <v>53.2010635955566</v>
      </c>
      <c r="N470" s="1">
        <f ca="1" t="shared" si="166"/>
        <v>0.796307536359352</v>
      </c>
      <c r="O470" s="1">
        <f ca="1" t="shared" si="167"/>
        <v>5.1946931327183</v>
      </c>
      <c r="P470" s="1">
        <f ca="1" t="shared" si="168"/>
        <v>46.7522381944647</v>
      </c>
      <c r="Q470" s="1">
        <f ca="1" t="shared" si="169"/>
        <v>6.44882540109195</v>
      </c>
      <c r="R470" s="1">
        <f ca="1" t="shared" si="170"/>
        <v>644.882540109195</v>
      </c>
      <c r="T470" s="1">
        <f t="shared" si="215"/>
        <v>180</v>
      </c>
      <c r="U470" s="1">
        <f ca="1" t="shared" si="171"/>
        <v>0.712938089381927</v>
      </c>
      <c r="V470" s="1">
        <f ca="1" t="shared" si="172"/>
        <v>69.0161736637713</v>
      </c>
      <c r="W470" s="1">
        <f ca="1" t="shared" si="173"/>
        <v>0.53254628734043</v>
      </c>
      <c r="X470" s="1">
        <f ca="1" t="shared" si="174"/>
        <v>4.59868674908236</v>
      </c>
      <c r="Y470" s="1">
        <f ca="1" t="shared" si="175"/>
        <v>45.9868674908235</v>
      </c>
      <c r="Z470" s="1">
        <f ca="1" t="shared" si="176"/>
        <v>23.0293061729477</v>
      </c>
      <c r="AA470" s="1">
        <f ca="1" t="shared" si="177"/>
        <v>2302.93061729477</v>
      </c>
      <c r="AC470" s="1">
        <f t="shared" si="216"/>
        <v>180</v>
      </c>
      <c r="AD470" s="1">
        <f ca="1" t="shared" si="178"/>
        <v>0.772754359931535</v>
      </c>
      <c r="AE470" s="1">
        <f ca="1" t="shared" si="179"/>
        <v>66.3801244271889</v>
      </c>
      <c r="AF470" s="1">
        <f ca="1" t="shared" si="180"/>
        <v>0.981242712804015</v>
      </c>
      <c r="AG470" s="1">
        <f ca="1" t="shared" si="181"/>
        <v>5.88189167493448</v>
      </c>
      <c r="AH470" s="1">
        <f ca="1" t="shared" si="182"/>
        <v>64.7008084242793</v>
      </c>
      <c r="AI470" s="1">
        <f ca="1" t="shared" si="183"/>
        <v>1.6793160029096</v>
      </c>
      <c r="AJ470" s="1">
        <f ca="1" t="shared" si="184"/>
        <v>167.93160029096</v>
      </c>
      <c r="AL470" s="1">
        <f t="shared" si="217"/>
        <v>180</v>
      </c>
      <c r="AM470" s="1">
        <f ca="1" t="shared" si="185"/>
        <v>0.557581636556326</v>
      </c>
      <c r="AN470" s="1">
        <f ca="1" t="shared" si="186"/>
        <v>67.9386887898716</v>
      </c>
      <c r="AO470" s="1">
        <f ca="1" t="shared" si="187"/>
        <v>0.535700363936888</v>
      </c>
      <c r="AP470" s="1">
        <f ca="1" t="shared" si="188"/>
        <v>4.51217919736577</v>
      </c>
      <c r="AQ470" s="1">
        <f ca="1" t="shared" si="189"/>
        <v>54.1461503683892</v>
      </c>
      <c r="AR470" s="1">
        <f ca="1" t="shared" si="190"/>
        <v>13.7925384214824</v>
      </c>
      <c r="AS470" s="1">
        <f ca="1" t="shared" si="191"/>
        <v>1379.25384214824</v>
      </c>
      <c r="AU470" s="1">
        <f t="shared" si="218"/>
        <v>180</v>
      </c>
      <c r="AV470" s="1">
        <f ca="1" t="shared" si="192"/>
        <v>0.588181577300324</v>
      </c>
      <c r="AW470" s="1">
        <f ca="1" t="shared" si="193"/>
        <v>66.9526556933416</v>
      </c>
      <c r="AX470" s="1">
        <f ca="1" t="shared" si="194"/>
        <v>0.772757147636479</v>
      </c>
      <c r="AY470" s="1">
        <f ca="1" t="shared" si="195"/>
        <v>5.14856275660167</v>
      </c>
      <c r="AZ470" s="1">
        <f ca="1" t="shared" si="196"/>
        <v>66.9313158358217</v>
      </c>
      <c r="BA470" s="1">
        <f ca="1" t="shared" si="197"/>
        <v>0.0213398575198909</v>
      </c>
      <c r="BB470" s="1">
        <f ca="1" t="shared" si="198"/>
        <v>2.13398575198909</v>
      </c>
      <c r="BD470" s="1">
        <f t="shared" si="219"/>
        <v>180</v>
      </c>
      <c r="BE470" s="1">
        <f ca="1" t="shared" si="199"/>
        <v>0.115318569159241</v>
      </c>
      <c r="BF470" s="1">
        <f ca="1" t="shared" si="200"/>
        <v>56.3354348034295</v>
      </c>
      <c r="BG470" s="1">
        <f ca="1" t="shared" si="201"/>
        <v>0.73749301585352</v>
      </c>
      <c r="BH470" s="1">
        <f ca="1" t="shared" si="202"/>
        <v>5.49579102682163</v>
      </c>
      <c r="BI470" s="1">
        <f ca="1" t="shared" si="203"/>
        <v>76.9410743755028</v>
      </c>
      <c r="BJ470" s="1">
        <f ca="1" t="shared" si="204"/>
        <v>0</v>
      </c>
      <c r="BK470" s="1">
        <f ca="1" t="shared" si="205"/>
        <v>0</v>
      </c>
      <c r="BM470" s="1">
        <f t="shared" si="220"/>
        <v>180</v>
      </c>
      <c r="BN470" s="1">
        <f ca="1" t="shared" si="206"/>
        <v>0.746434961252988</v>
      </c>
      <c r="BO470" s="1">
        <f ca="1" t="shared" si="207"/>
        <v>66.6641116837318</v>
      </c>
      <c r="BP470" s="1">
        <f ca="1" t="shared" si="208"/>
        <v>0.51473493095379</v>
      </c>
      <c r="BQ470" s="1">
        <f ca="1" t="shared" si="209"/>
        <v>4.84822862018502</v>
      </c>
      <c r="BR470" s="1">
        <f ca="1" t="shared" si="210"/>
        <v>72.7234293027753</v>
      </c>
      <c r="BS470" s="1">
        <f ca="1" t="shared" si="211"/>
        <v>0</v>
      </c>
      <c r="BT470" s="1">
        <f ca="1" t="shared" si="212"/>
        <v>0</v>
      </c>
    </row>
    <row r="471" spans="2:72">
      <c r="B471" s="1">
        <f t="shared" si="213"/>
        <v>181</v>
      </c>
      <c r="C471" s="1">
        <f ca="1" t="shared" si="157"/>
        <v>0.776923905910628</v>
      </c>
      <c r="D471" s="1">
        <f ca="1" t="shared" si="158"/>
        <v>69.2304838195722</v>
      </c>
      <c r="E471" s="1">
        <f ca="1" t="shared" si="159"/>
        <v>0.173000966421965</v>
      </c>
      <c r="F471" s="1">
        <f ca="1" t="shared" si="160"/>
        <v>4.19634235397986</v>
      </c>
      <c r="G471" s="1">
        <f ca="1" t="shared" si="161"/>
        <v>33.5707388318389</v>
      </c>
      <c r="H471" s="1">
        <f ca="1" t="shared" si="162"/>
        <v>35.6597449877332</v>
      </c>
      <c r="I471" s="1">
        <f ca="1" t="shared" si="163"/>
        <v>3565.97449877332</v>
      </c>
      <c r="K471" s="1">
        <f t="shared" si="214"/>
        <v>181</v>
      </c>
      <c r="L471" s="1">
        <f ca="1" t="shared" si="164"/>
        <v>0.748458063062343</v>
      </c>
      <c r="M471" s="1">
        <f ca="1" t="shared" si="165"/>
        <v>67.9660317662805</v>
      </c>
      <c r="N471" s="1">
        <f ca="1" t="shared" si="166"/>
        <v>0.0376563858252261</v>
      </c>
      <c r="O471" s="1">
        <f ca="1" t="shared" si="167"/>
        <v>4.05565442535449</v>
      </c>
      <c r="P471" s="1">
        <f ca="1" t="shared" si="168"/>
        <v>36.5008898281905</v>
      </c>
      <c r="Q471" s="1">
        <f ca="1" t="shared" si="169"/>
        <v>31.4651419380901</v>
      </c>
      <c r="R471" s="1">
        <f ca="1" t="shared" si="170"/>
        <v>3146.51419380901</v>
      </c>
      <c r="T471" s="1">
        <f t="shared" si="215"/>
        <v>181</v>
      </c>
      <c r="U471" s="1">
        <f ca="1" t="shared" si="171"/>
        <v>0.59866161291086</v>
      </c>
      <c r="V471" s="1">
        <f ca="1" t="shared" si="172"/>
        <v>68.9999793036049</v>
      </c>
      <c r="W471" s="1">
        <f ca="1" t="shared" si="173"/>
        <v>0.763791656249506</v>
      </c>
      <c r="X471" s="1">
        <f ca="1" t="shared" si="174"/>
        <v>5.38388236326041</v>
      </c>
      <c r="Y471" s="1">
        <f ca="1" t="shared" si="175"/>
        <v>53.8388236326041</v>
      </c>
      <c r="Z471" s="1">
        <f ca="1" t="shared" si="176"/>
        <v>15.1611556710008</v>
      </c>
      <c r="AA471" s="1">
        <f ca="1" t="shared" si="177"/>
        <v>1516.11556710008</v>
      </c>
      <c r="AC471" s="1">
        <f t="shared" si="216"/>
        <v>181</v>
      </c>
      <c r="AD471" s="1">
        <f ca="1" t="shared" si="178"/>
        <v>0.137470829028125</v>
      </c>
      <c r="AE471" s="1">
        <f ca="1" t="shared" si="179"/>
        <v>58.2757276494931</v>
      </c>
      <c r="AF471" s="1">
        <f ca="1" t="shared" si="180"/>
        <v>0.293437195903929</v>
      </c>
      <c r="AG471" s="1">
        <f ca="1" t="shared" si="181"/>
        <v>4.46728196906862</v>
      </c>
      <c r="AH471" s="1">
        <f ca="1" t="shared" si="182"/>
        <v>49.1401016597548</v>
      </c>
      <c r="AI471" s="1">
        <f ca="1" t="shared" si="183"/>
        <v>9.13562598973829</v>
      </c>
      <c r="AJ471" s="1">
        <f ca="1" t="shared" si="184"/>
        <v>913.562598973829</v>
      </c>
      <c r="AL471" s="1">
        <f t="shared" si="217"/>
        <v>181</v>
      </c>
      <c r="AM471" s="1">
        <f ca="1" t="shared" si="185"/>
        <v>0.545728242496677</v>
      </c>
      <c r="AN471" s="1">
        <f ca="1" t="shared" si="186"/>
        <v>61.9772359225197</v>
      </c>
      <c r="AO471" s="1">
        <f ca="1" t="shared" si="187"/>
        <v>0.990556456404188</v>
      </c>
      <c r="AP471" s="1">
        <f ca="1" t="shared" si="188"/>
        <v>5.68228200800971</v>
      </c>
      <c r="AQ471" s="1">
        <f ca="1" t="shared" si="189"/>
        <v>68.1873840961165</v>
      </c>
      <c r="AR471" s="1">
        <f ca="1" t="shared" si="190"/>
        <v>0</v>
      </c>
      <c r="AS471" s="1">
        <f ca="1" t="shared" si="191"/>
        <v>0</v>
      </c>
      <c r="AU471" s="1">
        <f t="shared" si="218"/>
        <v>181</v>
      </c>
      <c r="AV471" s="1">
        <f ca="1" t="shared" si="192"/>
        <v>0.571450320290802</v>
      </c>
      <c r="AW471" s="1">
        <f ca="1" t="shared" si="193"/>
        <v>68.4954299331414</v>
      </c>
      <c r="AX471" s="1">
        <f ca="1" t="shared" si="194"/>
        <v>0.934556405216451</v>
      </c>
      <c r="AY471" s="1">
        <f ca="1" t="shared" si="195"/>
        <v>5.89210081062805</v>
      </c>
      <c r="AZ471" s="1">
        <f ca="1" t="shared" si="196"/>
        <v>76.5973105381646</v>
      </c>
      <c r="BA471" s="1">
        <f ca="1" t="shared" si="197"/>
        <v>0</v>
      </c>
      <c r="BB471" s="1">
        <f ca="1" t="shared" si="198"/>
        <v>0</v>
      </c>
      <c r="BD471" s="1">
        <f t="shared" si="219"/>
        <v>181</v>
      </c>
      <c r="BE471" s="1">
        <f ca="1" t="shared" si="199"/>
        <v>0.908238864321908</v>
      </c>
      <c r="BF471" s="1">
        <f ca="1" t="shared" si="200"/>
        <v>76.5091592955074</v>
      </c>
      <c r="BG471" s="1">
        <f ca="1" t="shared" si="201"/>
        <v>0.544204369384245</v>
      </c>
      <c r="BH471" s="1">
        <f ca="1" t="shared" si="202"/>
        <v>4.63883292343395</v>
      </c>
      <c r="BI471" s="1">
        <f ca="1" t="shared" si="203"/>
        <v>64.9436609280752</v>
      </c>
      <c r="BJ471" s="1">
        <f ca="1" t="shared" si="204"/>
        <v>11.5654983674322</v>
      </c>
      <c r="BK471" s="1">
        <f ca="1" t="shared" si="205"/>
        <v>1156.54983674322</v>
      </c>
      <c r="BM471" s="1">
        <f t="shared" si="220"/>
        <v>181</v>
      </c>
      <c r="BN471" s="1">
        <f ca="1" t="shared" si="206"/>
        <v>0.190302044714671</v>
      </c>
      <c r="BO471" s="1">
        <f ca="1" t="shared" si="207"/>
        <v>56.5869238516475</v>
      </c>
      <c r="BP471" s="1">
        <f ca="1" t="shared" si="208"/>
        <v>0.349701727929935</v>
      </c>
      <c r="BQ471" s="1">
        <f ca="1" t="shared" si="209"/>
        <v>4.83627344626154</v>
      </c>
      <c r="BR471" s="1">
        <f ca="1" t="shared" si="210"/>
        <v>72.5441016939231</v>
      </c>
      <c r="BS471" s="1">
        <f ca="1" t="shared" si="211"/>
        <v>0</v>
      </c>
      <c r="BT471" s="1">
        <f ca="1" t="shared" si="212"/>
        <v>0</v>
      </c>
    </row>
    <row r="472" spans="2:72">
      <c r="B472" s="1">
        <f t="shared" si="213"/>
        <v>182</v>
      </c>
      <c r="C472" s="1">
        <f ca="1" t="shared" si="157"/>
        <v>0.24450606398056</v>
      </c>
      <c r="D472" s="1">
        <f ca="1" t="shared" si="158"/>
        <v>57.5320635400945</v>
      </c>
      <c r="E472" s="1">
        <f ca="1" t="shared" si="159"/>
        <v>0.983321678945142</v>
      </c>
      <c r="F472" s="1">
        <f ca="1" t="shared" si="160"/>
        <v>5.61155613051416</v>
      </c>
      <c r="G472" s="1">
        <f ca="1" t="shared" si="161"/>
        <v>44.8924490441133</v>
      </c>
      <c r="H472" s="1">
        <f ca="1" t="shared" si="162"/>
        <v>12.6396144959812</v>
      </c>
      <c r="I472" s="1">
        <f ca="1" t="shared" si="163"/>
        <v>1263.96144959812</v>
      </c>
      <c r="K472" s="1">
        <f t="shared" si="214"/>
        <v>182</v>
      </c>
      <c r="L472" s="1">
        <f ca="1" t="shared" si="164"/>
        <v>0.452830683954853</v>
      </c>
      <c r="M472" s="1">
        <f ca="1" t="shared" si="165"/>
        <v>61.3267116343399</v>
      </c>
      <c r="N472" s="1">
        <f ca="1" t="shared" si="166"/>
        <v>0.311545970509172</v>
      </c>
      <c r="O472" s="1">
        <f ca="1" t="shared" si="167"/>
        <v>4.87236987635528</v>
      </c>
      <c r="P472" s="1">
        <f ca="1" t="shared" si="168"/>
        <v>43.8513288871976</v>
      </c>
      <c r="Q472" s="1">
        <f ca="1" t="shared" si="169"/>
        <v>17.4753827471423</v>
      </c>
      <c r="R472" s="1">
        <f ca="1" t="shared" si="170"/>
        <v>1747.53827471423</v>
      </c>
      <c r="T472" s="1">
        <f t="shared" si="215"/>
        <v>182</v>
      </c>
      <c r="U472" s="1">
        <f ca="1" t="shared" si="171"/>
        <v>0.792050132664347</v>
      </c>
      <c r="V472" s="1">
        <f ca="1" t="shared" si="172"/>
        <v>67.9247820715411</v>
      </c>
      <c r="W472" s="1">
        <f ca="1" t="shared" si="173"/>
        <v>0.502704414873561</v>
      </c>
      <c r="X472" s="1">
        <f ca="1" t="shared" si="174"/>
        <v>4.86978512237605</v>
      </c>
      <c r="Y472" s="1">
        <f ca="1" t="shared" si="175"/>
        <v>48.6978512237605</v>
      </c>
      <c r="Z472" s="1">
        <f ca="1" t="shared" si="176"/>
        <v>19.2269308477806</v>
      </c>
      <c r="AA472" s="1">
        <f ca="1" t="shared" si="177"/>
        <v>1922.69308477806</v>
      </c>
      <c r="AC472" s="1">
        <f t="shared" si="216"/>
        <v>182</v>
      </c>
      <c r="AD472" s="1">
        <f ca="1" t="shared" si="178"/>
        <v>0.34972872749888</v>
      </c>
      <c r="AE472" s="1">
        <f ca="1" t="shared" si="179"/>
        <v>63.9124619128394</v>
      </c>
      <c r="AF472" s="1">
        <f ca="1" t="shared" si="180"/>
        <v>0.141815942039227</v>
      </c>
      <c r="AG472" s="1">
        <f ca="1" t="shared" si="181"/>
        <v>4.25134352794967</v>
      </c>
      <c r="AH472" s="1">
        <f ca="1" t="shared" si="182"/>
        <v>46.7647788074464</v>
      </c>
      <c r="AI472" s="1">
        <f ca="1" t="shared" si="183"/>
        <v>17.1476831053931</v>
      </c>
      <c r="AJ472" s="1">
        <f ca="1" t="shared" si="184"/>
        <v>1714.76831053931</v>
      </c>
      <c r="AL472" s="1">
        <f t="shared" si="217"/>
        <v>182</v>
      </c>
      <c r="AM472" s="1">
        <f ca="1" t="shared" si="185"/>
        <v>0.831910883809522</v>
      </c>
      <c r="AN472" s="1">
        <f ca="1" t="shared" si="186"/>
        <v>68.1175001839651</v>
      </c>
      <c r="AO472" s="1">
        <f ca="1" t="shared" si="187"/>
        <v>0.17661638445549</v>
      </c>
      <c r="AP472" s="1">
        <f ca="1" t="shared" si="188"/>
        <v>4.21091772327423</v>
      </c>
      <c r="AQ472" s="1">
        <f ca="1" t="shared" si="189"/>
        <v>50.5310126792908</v>
      </c>
      <c r="AR472" s="1">
        <f ca="1" t="shared" si="190"/>
        <v>17.5864875046743</v>
      </c>
      <c r="AS472" s="1">
        <f ca="1" t="shared" si="191"/>
        <v>1758.64875046743</v>
      </c>
      <c r="AU472" s="1">
        <f t="shared" si="218"/>
        <v>182</v>
      </c>
      <c r="AV472" s="1">
        <f ca="1" t="shared" si="192"/>
        <v>0.45927638295023</v>
      </c>
      <c r="AW472" s="1">
        <f ca="1" t="shared" si="193"/>
        <v>63.2675986864479</v>
      </c>
      <c r="AX472" s="1">
        <f ca="1" t="shared" si="194"/>
        <v>0.435957416862152</v>
      </c>
      <c r="AY472" s="1">
        <f ca="1" t="shared" si="195"/>
        <v>4.93280313625377</v>
      </c>
      <c r="AZ472" s="1">
        <f ca="1" t="shared" si="196"/>
        <v>64.126440771299</v>
      </c>
      <c r="BA472" s="1">
        <f ca="1" t="shared" si="197"/>
        <v>0</v>
      </c>
      <c r="BB472" s="1">
        <f ca="1" t="shared" si="198"/>
        <v>0</v>
      </c>
      <c r="BD472" s="1">
        <f t="shared" si="219"/>
        <v>182</v>
      </c>
      <c r="BE472" s="1">
        <f ca="1" t="shared" si="199"/>
        <v>0.936067160600056</v>
      </c>
      <c r="BF472" s="1">
        <f ca="1" t="shared" si="200"/>
        <v>77.9073126163628</v>
      </c>
      <c r="BG472" s="1">
        <f ca="1" t="shared" si="201"/>
        <v>0.218339236524502</v>
      </c>
      <c r="BH472" s="1">
        <f ca="1" t="shared" si="202"/>
        <v>4.25761993528203</v>
      </c>
      <c r="BI472" s="1">
        <f ca="1" t="shared" si="203"/>
        <v>59.6066790939484</v>
      </c>
      <c r="BJ472" s="1">
        <f ca="1" t="shared" si="204"/>
        <v>18.3006335224144</v>
      </c>
      <c r="BK472" s="1">
        <f ca="1" t="shared" si="205"/>
        <v>1830.06335224144</v>
      </c>
      <c r="BM472" s="1">
        <f t="shared" si="220"/>
        <v>182</v>
      </c>
      <c r="BN472" s="1">
        <f ca="1" t="shared" si="206"/>
        <v>0.58198250696062</v>
      </c>
      <c r="BO472" s="1">
        <f ca="1" t="shared" si="207"/>
        <v>69.0996647163851</v>
      </c>
      <c r="BP472" s="1">
        <f ca="1" t="shared" si="208"/>
        <v>0.729918014249668</v>
      </c>
      <c r="BQ472" s="1">
        <f ca="1" t="shared" si="209"/>
        <v>5.15305093681996</v>
      </c>
      <c r="BR472" s="1">
        <f ca="1" t="shared" si="210"/>
        <v>77.2957640522994</v>
      </c>
      <c r="BS472" s="1">
        <f ca="1" t="shared" si="211"/>
        <v>0</v>
      </c>
      <c r="BT472" s="1">
        <f ca="1" t="shared" si="212"/>
        <v>0</v>
      </c>
    </row>
    <row r="473" spans="2:72">
      <c r="B473" s="1">
        <f t="shared" si="213"/>
        <v>183</v>
      </c>
      <c r="C473" s="1">
        <f ca="1" t="shared" si="157"/>
        <v>0.27477372092184</v>
      </c>
      <c r="D473" s="1">
        <f ca="1" t="shared" si="158"/>
        <v>60.6199145099161</v>
      </c>
      <c r="E473" s="1">
        <f ca="1" t="shared" si="159"/>
        <v>0.24093352401671</v>
      </c>
      <c r="F473" s="1">
        <f ca="1" t="shared" si="160"/>
        <v>4.14043772806602</v>
      </c>
      <c r="G473" s="1">
        <f ca="1" t="shared" si="161"/>
        <v>33.1235018245281</v>
      </c>
      <c r="H473" s="1">
        <f ca="1" t="shared" si="162"/>
        <v>27.4964126853879</v>
      </c>
      <c r="I473" s="1">
        <f ca="1" t="shared" si="163"/>
        <v>2749.64126853879</v>
      </c>
      <c r="K473" s="1">
        <f t="shared" si="214"/>
        <v>183</v>
      </c>
      <c r="L473" s="1">
        <f ca="1" t="shared" si="164"/>
        <v>0.0196377412254862</v>
      </c>
      <c r="M473" s="1">
        <f ca="1" t="shared" si="165"/>
        <v>53.2340558376383</v>
      </c>
      <c r="N473" s="1">
        <f ca="1" t="shared" si="166"/>
        <v>0.540536885516</v>
      </c>
      <c r="O473" s="1">
        <f ca="1" t="shared" si="167"/>
        <v>4.56003637374014</v>
      </c>
      <c r="P473" s="1">
        <f ca="1" t="shared" si="168"/>
        <v>41.0403273636613</v>
      </c>
      <c r="Q473" s="1">
        <f ca="1" t="shared" si="169"/>
        <v>12.193728473977</v>
      </c>
      <c r="R473" s="1">
        <f ca="1" t="shared" si="170"/>
        <v>1219.3728473977</v>
      </c>
      <c r="T473" s="1">
        <f t="shared" si="215"/>
        <v>183</v>
      </c>
      <c r="U473" s="1">
        <f ca="1" t="shared" si="171"/>
        <v>0.43596395058114</v>
      </c>
      <c r="V473" s="1">
        <f ca="1" t="shared" si="172"/>
        <v>61.6530186379923</v>
      </c>
      <c r="W473" s="1">
        <f ca="1" t="shared" si="173"/>
        <v>0.733378543539107</v>
      </c>
      <c r="X473" s="1">
        <f ca="1" t="shared" si="174"/>
        <v>5.36669796422879</v>
      </c>
      <c r="Y473" s="1">
        <f ca="1" t="shared" si="175"/>
        <v>53.6669796422879</v>
      </c>
      <c r="Z473" s="1">
        <f ca="1" t="shared" si="176"/>
        <v>7.98603899570449</v>
      </c>
      <c r="AA473" s="1">
        <f ca="1" t="shared" si="177"/>
        <v>798.603899570449</v>
      </c>
      <c r="AC473" s="1">
        <f t="shared" si="216"/>
        <v>183</v>
      </c>
      <c r="AD473" s="1">
        <f ca="1" t="shared" si="178"/>
        <v>0.997602766082823</v>
      </c>
      <c r="AE473" s="1">
        <f ca="1" t="shared" si="179"/>
        <v>81.4791735706829</v>
      </c>
      <c r="AF473" s="1">
        <f ca="1" t="shared" si="180"/>
        <v>0.915506868167818</v>
      </c>
      <c r="AG473" s="1">
        <f ca="1" t="shared" si="181"/>
        <v>5.86518718545892</v>
      </c>
      <c r="AH473" s="1">
        <f ca="1" t="shared" si="182"/>
        <v>64.5170590400481</v>
      </c>
      <c r="AI473" s="1">
        <f ca="1" t="shared" si="183"/>
        <v>16.9621145306347</v>
      </c>
      <c r="AJ473" s="1">
        <f ca="1" t="shared" si="184"/>
        <v>1696.21145306347</v>
      </c>
      <c r="AL473" s="1">
        <f t="shared" si="217"/>
        <v>183</v>
      </c>
      <c r="AM473" s="1">
        <f ca="1" t="shared" si="185"/>
        <v>0.0811135869200046</v>
      </c>
      <c r="AN473" s="1">
        <f ca="1" t="shared" si="186"/>
        <v>50.1575975270151</v>
      </c>
      <c r="AO473" s="1">
        <f ca="1" t="shared" si="187"/>
        <v>0.690163049650552</v>
      </c>
      <c r="AP473" s="1">
        <f ca="1" t="shared" si="188"/>
        <v>4.7398810230653</v>
      </c>
      <c r="AQ473" s="1">
        <f ca="1" t="shared" si="189"/>
        <v>56.8785722767836</v>
      </c>
      <c r="AR473" s="1">
        <f ca="1" t="shared" si="190"/>
        <v>0</v>
      </c>
      <c r="AS473" s="1">
        <f ca="1" t="shared" si="191"/>
        <v>0</v>
      </c>
      <c r="AU473" s="1">
        <f t="shared" si="218"/>
        <v>183</v>
      </c>
      <c r="AV473" s="1">
        <f ca="1" t="shared" si="192"/>
        <v>0.180485540001441</v>
      </c>
      <c r="AW473" s="1">
        <f ca="1" t="shared" si="193"/>
        <v>56.3383218826654</v>
      </c>
      <c r="AX473" s="1">
        <f ca="1" t="shared" si="194"/>
        <v>0.321007099181648</v>
      </c>
      <c r="AY473" s="1">
        <f ca="1" t="shared" si="195"/>
        <v>4.89434648126434</v>
      </c>
      <c r="AZ473" s="1">
        <f ca="1" t="shared" si="196"/>
        <v>63.6265042564365</v>
      </c>
      <c r="BA473" s="1">
        <f ca="1" t="shared" si="197"/>
        <v>0</v>
      </c>
      <c r="BB473" s="1">
        <f ca="1" t="shared" si="198"/>
        <v>0</v>
      </c>
      <c r="BD473" s="1">
        <f t="shared" si="219"/>
        <v>183</v>
      </c>
      <c r="BE473" s="1">
        <f ca="1" t="shared" si="199"/>
        <v>0.834572311892388</v>
      </c>
      <c r="BF473" s="1">
        <f ca="1" t="shared" si="200"/>
        <v>68.243056617572</v>
      </c>
      <c r="BG473" s="1">
        <f ca="1" t="shared" si="201"/>
        <v>0.267797588633734</v>
      </c>
      <c r="BH473" s="1">
        <f ca="1" t="shared" si="202"/>
        <v>4.25141182829484</v>
      </c>
      <c r="BI473" s="1">
        <f ca="1" t="shared" si="203"/>
        <v>59.5197655961278</v>
      </c>
      <c r="BJ473" s="1">
        <f ca="1" t="shared" si="204"/>
        <v>8.72329102144417</v>
      </c>
      <c r="BK473" s="1">
        <f ca="1" t="shared" si="205"/>
        <v>872.329102144417</v>
      </c>
      <c r="BM473" s="1">
        <f t="shared" si="220"/>
        <v>183</v>
      </c>
      <c r="BN473" s="1">
        <f ca="1" t="shared" si="206"/>
        <v>0.346765895923587</v>
      </c>
      <c r="BO473" s="1">
        <f ca="1" t="shared" si="207"/>
        <v>61.455651612175</v>
      </c>
      <c r="BP473" s="1">
        <f ca="1" t="shared" si="208"/>
        <v>0.853989897033623</v>
      </c>
      <c r="BQ473" s="1">
        <f ca="1" t="shared" si="209"/>
        <v>5.23979157358274</v>
      </c>
      <c r="BR473" s="1">
        <f ca="1" t="shared" si="210"/>
        <v>78.5968736037411</v>
      </c>
      <c r="BS473" s="1">
        <f ca="1" t="shared" si="211"/>
        <v>0</v>
      </c>
      <c r="BT473" s="1">
        <f ca="1" t="shared" si="212"/>
        <v>0</v>
      </c>
    </row>
    <row r="474" spans="2:72">
      <c r="B474" s="1">
        <f t="shared" si="213"/>
        <v>184</v>
      </c>
      <c r="C474" s="1">
        <f ca="1" t="shared" si="157"/>
        <v>0.4564737186386</v>
      </c>
      <c r="D474" s="1">
        <f ca="1" t="shared" si="158"/>
        <v>63.3593013726091</v>
      </c>
      <c r="E474" s="1">
        <f ca="1" t="shared" si="159"/>
        <v>0.138010739629486</v>
      </c>
      <c r="F474" s="1">
        <f ca="1" t="shared" si="160"/>
        <v>4.09931692295146</v>
      </c>
      <c r="G474" s="1">
        <f ca="1" t="shared" si="161"/>
        <v>32.7945353836116</v>
      </c>
      <c r="H474" s="1">
        <f ca="1" t="shared" si="162"/>
        <v>30.5647659889974</v>
      </c>
      <c r="I474" s="1">
        <f ca="1" t="shared" si="163"/>
        <v>3056.47659889974</v>
      </c>
      <c r="K474" s="1">
        <f t="shared" si="214"/>
        <v>184</v>
      </c>
      <c r="L474" s="1">
        <f ca="1" t="shared" si="164"/>
        <v>0.753177748112992</v>
      </c>
      <c r="M474" s="1">
        <f ca="1" t="shared" si="165"/>
        <v>69.3675928392711</v>
      </c>
      <c r="N474" s="1">
        <f ca="1" t="shared" si="166"/>
        <v>0.753200141680625</v>
      </c>
      <c r="O474" s="1">
        <f ca="1" t="shared" si="167"/>
        <v>5.01136811900698</v>
      </c>
      <c r="P474" s="1">
        <f ca="1" t="shared" si="168"/>
        <v>45.1023130710628</v>
      </c>
      <c r="Q474" s="1">
        <f ca="1" t="shared" si="169"/>
        <v>24.2652797682083</v>
      </c>
      <c r="R474" s="1">
        <f ca="1" t="shared" si="170"/>
        <v>2426.52797682083</v>
      </c>
      <c r="T474" s="1">
        <f t="shared" si="215"/>
        <v>184</v>
      </c>
      <c r="U474" s="1">
        <f ca="1" t="shared" si="171"/>
        <v>0.26707283380665</v>
      </c>
      <c r="V474" s="1">
        <f ca="1" t="shared" si="172"/>
        <v>63.7589591735775</v>
      </c>
      <c r="W474" s="1">
        <f ca="1" t="shared" si="173"/>
        <v>0.339855233065975</v>
      </c>
      <c r="X474" s="1">
        <f ca="1" t="shared" si="174"/>
        <v>4.65413846139505</v>
      </c>
      <c r="Y474" s="1">
        <f ca="1" t="shared" si="175"/>
        <v>46.5413846139505</v>
      </c>
      <c r="Z474" s="1">
        <f ca="1" t="shared" si="176"/>
        <v>17.217574559627</v>
      </c>
      <c r="AA474" s="1">
        <f ca="1" t="shared" si="177"/>
        <v>1721.7574559627</v>
      </c>
      <c r="AC474" s="1">
        <f t="shared" si="216"/>
        <v>184</v>
      </c>
      <c r="AD474" s="1">
        <f ca="1" t="shared" si="178"/>
        <v>0.301824369283472</v>
      </c>
      <c r="AE474" s="1">
        <f ca="1" t="shared" si="179"/>
        <v>62.9522066462087</v>
      </c>
      <c r="AF474" s="1">
        <f ca="1" t="shared" si="180"/>
        <v>0.433409355836252</v>
      </c>
      <c r="AG474" s="1">
        <f ca="1" t="shared" si="181"/>
        <v>4.98486025572946</v>
      </c>
      <c r="AH474" s="1">
        <f ca="1" t="shared" si="182"/>
        <v>54.833462813024</v>
      </c>
      <c r="AI474" s="1">
        <f ca="1" t="shared" si="183"/>
        <v>8.11874383318469</v>
      </c>
      <c r="AJ474" s="1">
        <f ca="1" t="shared" si="184"/>
        <v>811.874383318469</v>
      </c>
      <c r="AL474" s="1">
        <f t="shared" si="217"/>
        <v>184</v>
      </c>
      <c r="AM474" s="1">
        <f ca="1" t="shared" si="185"/>
        <v>0.64731515359985</v>
      </c>
      <c r="AN474" s="1">
        <f ca="1" t="shared" si="186"/>
        <v>65.0768205212712</v>
      </c>
      <c r="AO474" s="1">
        <f ca="1" t="shared" si="187"/>
        <v>0.483525649904337</v>
      </c>
      <c r="AP474" s="1">
        <f ca="1" t="shared" si="188"/>
        <v>4.82676080968622</v>
      </c>
      <c r="AQ474" s="1">
        <f ca="1" t="shared" si="189"/>
        <v>57.9211297162347</v>
      </c>
      <c r="AR474" s="1">
        <f ca="1" t="shared" si="190"/>
        <v>7.15569080503651</v>
      </c>
      <c r="AS474" s="1">
        <f ca="1" t="shared" si="191"/>
        <v>715.569080503651</v>
      </c>
      <c r="AU474" s="1">
        <f t="shared" si="218"/>
        <v>184</v>
      </c>
      <c r="AV474" s="1">
        <f ca="1" t="shared" si="192"/>
        <v>0.089427999211281</v>
      </c>
      <c r="AW474" s="1">
        <f ca="1" t="shared" si="193"/>
        <v>51.760675053366</v>
      </c>
      <c r="AX474" s="1">
        <f ca="1" t="shared" si="194"/>
        <v>0.388702872317231</v>
      </c>
      <c r="AY474" s="1">
        <f ca="1" t="shared" si="195"/>
        <v>4.85165430725313</v>
      </c>
      <c r="AZ474" s="1">
        <f ca="1" t="shared" si="196"/>
        <v>63.0715059942906</v>
      </c>
      <c r="BA474" s="1">
        <f ca="1" t="shared" si="197"/>
        <v>0</v>
      </c>
      <c r="BB474" s="1">
        <f ca="1" t="shared" si="198"/>
        <v>0</v>
      </c>
      <c r="BD474" s="1">
        <f t="shared" si="219"/>
        <v>184</v>
      </c>
      <c r="BE474" s="1">
        <f ca="1" t="shared" si="199"/>
        <v>0.196999618253285</v>
      </c>
      <c r="BF474" s="1">
        <f ca="1" t="shared" si="200"/>
        <v>57.5386065883952</v>
      </c>
      <c r="BG474" s="1">
        <f ca="1" t="shared" si="201"/>
        <v>0.447536700797307</v>
      </c>
      <c r="BH474" s="1">
        <f ca="1" t="shared" si="202"/>
        <v>4.60772688265544</v>
      </c>
      <c r="BI474" s="1">
        <f ca="1" t="shared" si="203"/>
        <v>64.5081763571761</v>
      </c>
      <c r="BJ474" s="1">
        <f ca="1" t="shared" si="204"/>
        <v>0</v>
      </c>
      <c r="BK474" s="1">
        <f ca="1" t="shared" si="205"/>
        <v>0</v>
      </c>
      <c r="BM474" s="1">
        <f t="shared" si="220"/>
        <v>184</v>
      </c>
      <c r="BN474" s="1">
        <f ca="1" t="shared" si="206"/>
        <v>0.883159234570844</v>
      </c>
      <c r="BO474" s="1">
        <f ca="1" t="shared" si="207"/>
        <v>69.5145146454595</v>
      </c>
      <c r="BP474" s="1">
        <f ca="1" t="shared" si="208"/>
        <v>0.267067412796222</v>
      </c>
      <c r="BQ474" s="1">
        <f ca="1" t="shared" si="209"/>
        <v>4.19446491279765</v>
      </c>
      <c r="BR474" s="1">
        <f ca="1" t="shared" si="210"/>
        <v>62.9169736919647</v>
      </c>
      <c r="BS474" s="1">
        <f ca="1" t="shared" si="211"/>
        <v>6.59754095349474</v>
      </c>
      <c r="BT474" s="1">
        <f ca="1" t="shared" si="212"/>
        <v>659.754095349474</v>
      </c>
    </row>
    <row r="475" spans="2:72">
      <c r="B475" s="1">
        <f t="shared" si="213"/>
        <v>185</v>
      </c>
      <c r="C475" s="1">
        <f ca="1" t="shared" si="157"/>
        <v>0.175013522008586</v>
      </c>
      <c r="D475" s="1">
        <f ca="1" t="shared" si="158"/>
        <v>55.7127121377265</v>
      </c>
      <c r="E475" s="1">
        <f ca="1" t="shared" si="159"/>
        <v>0.730339285356712</v>
      </c>
      <c r="F475" s="1">
        <f ca="1" t="shared" si="160"/>
        <v>5.12152395858252</v>
      </c>
      <c r="G475" s="1">
        <f ca="1" t="shared" si="161"/>
        <v>40.9721916686601</v>
      </c>
      <c r="H475" s="1">
        <f ca="1" t="shared" si="162"/>
        <v>14.7405204690664</v>
      </c>
      <c r="I475" s="1">
        <f ca="1" t="shared" si="163"/>
        <v>1474.05204690664</v>
      </c>
      <c r="K475" s="1">
        <f t="shared" si="214"/>
        <v>185</v>
      </c>
      <c r="L475" s="1">
        <f ca="1" t="shared" si="164"/>
        <v>0.345510255996994</v>
      </c>
      <c r="M475" s="1">
        <f ca="1" t="shared" si="165"/>
        <v>64.9233381139975</v>
      </c>
      <c r="N475" s="1">
        <f ca="1" t="shared" si="166"/>
        <v>0.303117805564195</v>
      </c>
      <c r="O475" s="1">
        <f ca="1" t="shared" si="167"/>
        <v>4.82430304949833</v>
      </c>
      <c r="P475" s="1">
        <f ca="1" t="shared" si="168"/>
        <v>43.418727445485</v>
      </c>
      <c r="Q475" s="1">
        <f ca="1" t="shared" si="169"/>
        <v>21.5046106685125</v>
      </c>
      <c r="R475" s="1">
        <f ca="1" t="shared" si="170"/>
        <v>2150.46106685125</v>
      </c>
      <c r="T475" s="1">
        <f t="shared" si="215"/>
        <v>185</v>
      </c>
      <c r="U475" s="1">
        <f ca="1" t="shared" si="171"/>
        <v>0.977740989980886</v>
      </c>
      <c r="V475" s="1">
        <f ca="1" t="shared" si="172"/>
        <v>76.4283525420876</v>
      </c>
      <c r="W475" s="1">
        <f ca="1" t="shared" si="173"/>
        <v>0.340519850759651</v>
      </c>
      <c r="X475" s="1">
        <f ca="1" t="shared" si="174"/>
        <v>4.93582036746216</v>
      </c>
      <c r="Y475" s="1">
        <f ca="1" t="shared" si="175"/>
        <v>49.3582036746216</v>
      </c>
      <c r="Z475" s="1">
        <f ca="1" t="shared" si="176"/>
        <v>27.070148867466</v>
      </c>
      <c r="AA475" s="1">
        <f ca="1" t="shared" si="177"/>
        <v>2707.0148867466</v>
      </c>
      <c r="AC475" s="1">
        <f t="shared" si="216"/>
        <v>185</v>
      </c>
      <c r="AD475" s="1">
        <f ca="1" t="shared" si="178"/>
        <v>0.103154963381754</v>
      </c>
      <c r="AE475" s="1">
        <f ca="1" t="shared" si="179"/>
        <v>58.0605487719006</v>
      </c>
      <c r="AF475" s="1">
        <f ca="1" t="shared" si="180"/>
        <v>0.00807513836412488</v>
      </c>
      <c r="AG475" s="1">
        <f ca="1" t="shared" si="181"/>
        <v>4.31153259772493</v>
      </c>
      <c r="AH475" s="1">
        <f ca="1" t="shared" si="182"/>
        <v>47.4268585749742</v>
      </c>
      <c r="AI475" s="1">
        <f ca="1" t="shared" si="183"/>
        <v>10.6336901969264</v>
      </c>
      <c r="AJ475" s="1">
        <f ca="1" t="shared" si="184"/>
        <v>1063.36901969264</v>
      </c>
      <c r="AL475" s="1">
        <f t="shared" si="217"/>
        <v>185</v>
      </c>
      <c r="AM475" s="1">
        <f ca="1" t="shared" si="185"/>
        <v>0.145325120979365</v>
      </c>
      <c r="AN475" s="1">
        <f ca="1" t="shared" si="186"/>
        <v>57.9612222864325</v>
      </c>
      <c r="AO475" s="1">
        <f ca="1" t="shared" si="187"/>
        <v>0.256825230161805</v>
      </c>
      <c r="AP475" s="1">
        <f ca="1" t="shared" si="188"/>
        <v>4.37409134946032</v>
      </c>
      <c r="AQ475" s="1">
        <f ca="1" t="shared" si="189"/>
        <v>52.4890961935238</v>
      </c>
      <c r="AR475" s="1">
        <f ca="1" t="shared" si="190"/>
        <v>5.47212609290867</v>
      </c>
      <c r="AS475" s="1">
        <f ca="1" t="shared" si="191"/>
        <v>547.212609290867</v>
      </c>
      <c r="AU475" s="1">
        <f t="shared" si="218"/>
        <v>185</v>
      </c>
      <c r="AV475" s="1">
        <f ca="1" t="shared" si="192"/>
        <v>0.0391129514905948</v>
      </c>
      <c r="AW475" s="1">
        <f ca="1" t="shared" si="193"/>
        <v>53.2698021622398</v>
      </c>
      <c r="AX475" s="1">
        <f ca="1" t="shared" si="194"/>
        <v>0.301819360234126</v>
      </c>
      <c r="AY475" s="1">
        <f ca="1" t="shared" si="195"/>
        <v>4.94980878194925</v>
      </c>
      <c r="AZ475" s="1">
        <f ca="1" t="shared" si="196"/>
        <v>64.3475141653402</v>
      </c>
      <c r="BA475" s="1">
        <f ca="1" t="shared" si="197"/>
        <v>0</v>
      </c>
      <c r="BB475" s="1">
        <f ca="1" t="shared" si="198"/>
        <v>0</v>
      </c>
      <c r="BD475" s="1">
        <f t="shared" si="219"/>
        <v>185</v>
      </c>
      <c r="BE475" s="1">
        <f ca="1" t="shared" si="199"/>
        <v>0.103951272718859</v>
      </c>
      <c r="BF475" s="1">
        <f ca="1" t="shared" si="200"/>
        <v>56.3727750238482</v>
      </c>
      <c r="BG475" s="1">
        <f ca="1" t="shared" si="201"/>
        <v>0.560345443563939</v>
      </c>
      <c r="BH475" s="1">
        <f ca="1" t="shared" si="202"/>
        <v>4.96360697587689</v>
      </c>
      <c r="BI475" s="1">
        <f ca="1" t="shared" si="203"/>
        <v>69.4904976622765</v>
      </c>
      <c r="BJ475" s="1">
        <f ca="1" t="shared" si="204"/>
        <v>0</v>
      </c>
      <c r="BK475" s="1">
        <f ca="1" t="shared" si="205"/>
        <v>0</v>
      </c>
      <c r="BM475" s="1">
        <f t="shared" si="220"/>
        <v>185</v>
      </c>
      <c r="BN475" s="1">
        <f ca="1" t="shared" si="206"/>
        <v>0.718899211608987</v>
      </c>
      <c r="BO475" s="1">
        <f ca="1" t="shared" si="207"/>
        <v>67.8477749556178</v>
      </c>
      <c r="BP475" s="1">
        <f ca="1" t="shared" si="208"/>
        <v>0.163015816789049</v>
      </c>
      <c r="BQ475" s="1">
        <f ca="1" t="shared" si="209"/>
        <v>4.30601002686018</v>
      </c>
      <c r="BR475" s="1">
        <f ca="1" t="shared" si="210"/>
        <v>64.5901504029028</v>
      </c>
      <c r="BS475" s="1">
        <f ca="1" t="shared" si="211"/>
        <v>3.25762455271501</v>
      </c>
      <c r="BT475" s="1">
        <f ca="1" t="shared" si="212"/>
        <v>325.762455271501</v>
      </c>
    </row>
    <row r="476" spans="2:72">
      <c r="B476" s="1">
        <f t="shared" si="213"/>
        <v>186</v>
      </c>
      <c r="C476" s="1">
        <f ca="1" t="shared" si="157"/>
        <v>0.690082374075264</v>
      </c>
      <c r="D476" s="1">
        <f ca="1" t="shared" si="158"/>
        <v>69.8097886291742</v>
      </c>
      <c r="E476" s="1">
        <f ca="1" t="shared" si="159"/>
        <v>0.706623740550385</v>
      </c>
      <c r="F476" s="1">
        <f ca="1" t="shared" si="160"/>
        <v>5.19516456884448</v>
      </c>
      <c r="G476" s="1">
        <f ca="1" t="shared" si="161"/>
        <v>41.5613165507558</v>
      </c>
      <c r="H476" s="1">
        <f ca="1" t="shared" si="162"/>
        <v>28.2484720784183</v>
      </c>
      <c r="I476" s="1">
        <f ca="1" t="shared" si="163"/>
        <v>2824.84720784183</v>
      </c>
      <c r="K476" s="1">
        <f t="shared" si="214"/>
        <v>186</v>
      </c>
      <c r="L476" s="1">
        <f ca="1" t="shared" si="164"/>
        <v>0.35212662936666</v>
      </c>
      <c r="M476" s="1">
        <f ca="1" t="shared" si="165"/>
        <v>61.8843214417682</v>
      </c>
      <c r="N476" s="1">
        <f ca="1" t="shared" si="166"/>
        <v>0.267471559869107</v>
      </c>
      <c r="O476" s="1">
        <f ca="1" t="shared" si="167"/>
        <v>4.48984033466976</v>
      </c>
      <c r="P476" s="1">
        <f ca="1" t="shared" si="168"/>
        <v>40.4085630120278</v>
      </c>
      <c r="Q476" s="1">
        <f ca="1" t="shared" si="169"/>
        <v>21.4757584297404</v>
      </c>
      <c r="R476" s="1">
        <f ca="1" t="shared" si="170"/>
        <v>2147.57584297404</v>
      </c>
      <c r="T476" s="1">
        <f t="shared" si="215"/>
        <v>186</v>
      </c>
      <c r="U476" s="1">
        <f ca="1" t="shared" si="171"/>
        <v>0.984291975917071</v>
      </c>
      <c r="V476" s="1">
        <f ca="1" t="shared" si="172"/>
        <v>81.115784466418</v>
      </c>
      <c r="W476" s="1">
        <f ca="1" t="shared" si="173"/>
        <v>0.954733016137009</v>
      </c>
      <c r="X476" s="1">
        <f ca="1" t="shared" si="174"/>
        <v>5.52451268477791</v>
      </c>
      <c r="Y476" s="1">
        <f ca="1" t="shared" si="175"/>
        <v>55.2451268477791</v>
      </c>
      <c r="Z476" s="1">
        <f ca="1" t="shared" si="176"/>
        <v>25.8706576186389</v>
      </c>
      <c r="AA476" s="1">
        <f ca="1" t="shared" si="177"/>
        <v>2587.06576186389</v>
      </c>
      <c r="AC476" s="1">
        <f t="shared" si="216"/>
        <v>186</v>
      </c>
      <c r="AD476" s="1">
        <f ca="1" t="shared" si="178"/>
        <v>0.809524698842679</v>
      </c>
      <c r="AE476" s="1">
        <f ca="1" t="shared" si="179"/>
        <v>68.0648210254075</v>
      </c>
      <c r="AF476" s="1">
        <f ca="1" t="shared" si="180"/>
        <v>0.158810312428767</v>
      </c>
      <c r="AG476" s="1">
        <f ca="1" t="shared" si="181"/>
        <v>4.31002880445228</v>
      </c>
      <c r="AH476" s="1">
        <f ca="1" t="shared" si="182"/>
        <v>47.4103168489751</v>
      </c>
      <c r="AI476" s="1">
        <f ca="1" t="shared" si="183"/>
        <v>20.6545041764324</v>
      </c>
      <c r="AJ476" s="1">
        <f ca="1" t="shared" si="184"/>
        <v>2065.45041764324</v>
      </c>
      <c r="AL476" s="1">
        <f t="shared" si="217"/>
        <v>186</v>
      </c>
      <c r="AM476" s="1">
        <f ca="1" t="shared" si="185"/>
        <v>0.416875630871682</v>
      </c>
      <c r="AN476" s="1">
        <f ca="1" t="shared" si="186"/>
        <v>61.5870221276558</v>
      </c>
      <c r="AO476" s="1">
        <f ca="1" t="shared" si="187"/>
        <v>0.756489488042562</v>
      </c>
      <c r="AP476" s="1">
        <f ca="1" t="shared" si="188"/>
        <v>5.11948575789292</v>
      </c>
      <c r="AQ476" s="1">
        <f ca="1" t="shared" si="189"/>
        <v>61.433829094715</v>
      </c>
      <c r="AR476" s="1">
        <f ca="1" t="shared" si="190"/>
        <v>0.153193032940749</v>
      </c>
      <c r="AS476" s="1">
        <f ca="1" t="shared" si="191"/>
        <v>15.3193032940749</v>
      </c>
      <c r="AU476" s="1">
        <f t="shared" si="218"/>
        <v>186</v>
      </c>
      <c r="AV476" s="1">
        <f ca="1" t="shared" si="192"/>
        <v>0.178014016603323</v>
      </c>
      <c r="AW476" s="1">
        <f ca="1" t="shared" si="193"/>
        <v>58.0587935082518</v>
      </c>
      <c r="AX476" s="1">
        <f ca="1" t="shared" si="194"/>
        <v>0.728663471693313</v>
      </c>
      <c r="AY476" s="1">
        <f ca="1" t="shared" si="195"/>
        <v>5.06305605213061</v>
      </c>
      <c r="AZ476" s="1">
        <f ca="1" t="shared" si="196"/>
        <v>65.8197286776979</v>
      </c>
      <c r="BA476" s="1">
        <f ca="1" t="shared" si="197"/>
        <v>0</v>
      </c>
      <c r="BB476" s="1">
        <f ca="1" t="shared" si="198"/>
        <v>0</v>
      </c>
      <c r="BD476" s="1">
        <f t="shared" si="219"/>
        <v>186</v>
      </c>
      <c r="BE476" s="1">
        <f ca="1" t="shared" si="199"/>
        <v>0.153575826718514</v>
      </c>
      <c r="BF476" s="1">
        <f ca="1" t="shared" si="200"/>
        <v>59.965421851165</v>
      </c>
      <c r="BG476" s="1">
        <f ca="1" t="shared" si="201"/>
        <v>0.00451506016550529</v>
      </c>
      <c r="BH476" s="1">
        <f ca="1" t="shared" si="202"/>
        <v>4.13812515372565</v>
      </c>
      <c r="BI476" s="1">
        <f ca="1" t="shared" si="203"/>
        <v>57.9337521521591</v>
      </c>
      <c r="BJ476" s="1">
        <f ca="1" t="shared" si="204"/>
        <v>2.03166969900588</v>
      </c>
      <c r="BK476" s="1">
        <f ca="1" t="shared" si="205"/>
        <v>203.166969900588</v>
      </c>
      <c r="BM476" s="1">
        <f t="shared" si="220"/>
        <v>186</v>
      </c>
      <c r="BN476" s="1">
        <f ca="1" t="shared" si="206"/>
        <v>0.0947439804384431</v>
      </c>
      <c r="BO476" s="1">
        <f ca="1" t="shared" si="207"/>
        <v>51.4239559724517</v>
      </c>
      <c r="BP476" s="1">
        <f ca="1" t="shared" si="208"/>
        <v>0.896582368864993</v>
      </c>
      <c r="BQ476" s="1">
        <f ca="1" t="shared" si="209"/>
        <v>5.16188345810023</v>
      </c>
      <c r="BR476" s="1">
        <f ca="1" t="shared" si="210"/>
        <v>77.4282518715035</v>
      </c>
      <c r="BS476" s="1">
        <f ca="1" t="shared" si="211"/>
        <v>0</v>
      </c>
      <c r="BT476" s="1">
        <f ca="1" t="shared" si="212"/>
        <v>0</v>
      </c>
    </row>
    <row r="477" spans="2:72">
      <c r="B477" s="1">
        <f t="shared" si="213"/>
        <v>187</v>
      </c>
      <c r="C477" s="1">
        <f ca="1" t="shared" si="157"/>
        <v>0.34572802362445</v>
      </c>
      <c r="D477" s="1">
        <f ca="1" t="shared" si="158"/>
        <v>60.245092005792</v>
      </c>
      <c r="E477" s="1">
        <f ca="1" t="shared" si="159"/>
        <v>0.710690359351593</v>
      </c>
      <c r="F477" s="1">
        <f ca="1" t="shared" si="160"/>
        <v>5.13311267321713</v>
      </c>
      <c r="G477" s="1">
        <f ca="1" t="shared" si="161"/>
        <v>41.064901385737</v>
      </c>
      <c r="H477" s="1">
        <f ca="1" t="shared" si="162"/>
        <v>19.180190620055</v>
      </c>
      <c r="I477" s="1">
        <f ca="1" t="shared" si="163"/>
        <v>1918.0190620055</v>
      </c>
      <c r="K477" s="1">
        <f t="shared" si="214"/>
        <v>187</v>
      </c>
      <c r="L477" s="1">
        <f ca="1" t="shared" si="164"/>
        <v>0.166830527469419</v>
      </c>
      <c r="M477" s="1">
        <f ca="1" t="shared" si="165"/>
        <v>58.5642244305987</v>
      </c>
      <c r="N477" s="1">
        <f ca="1" t="shared" si="166"/>
        <v>0.72977643694639</v>
      </c>
      <c r="O477" s="1">
        <f ca="1" t="shared" si="167"/>
        <v>5.05484880930266</v>
      </c>
      <c r="P477" s="1">
        <f ca="1" t="shared" si="168"/>
        <v>45.4936392837239</v>
      </c>
      <c r="Q477" s="1">
        <f ca="1" t="shared" si="169"/>
        <v>13.0705851468748</v>
      </c>
      <c r="R477" s="1">
        <f ca="1" t="shared" si="170"/>
        <v>1307.05851468748</v>
      </c>
      <c r="T477" s="1">
        <f t="shared" si="215"/>
        <v>187</v>
      </c>
      <c r="U477" s="1">
        <f ca="1" t="shared" si="171"/>
        <v>0.078796351567785</v>
      </c>
      <c r="V477" s="1">
        <f ca="1" t="shared" si="172"/>
        <v>51.1138128996689</v>
      </c>
      <c r="W477" s="1">
        <f ca="1" t="shared" si="173"/>
        <v>0.87189324877857</v>
      </c>
      <c r="X477" s="1">
        <f ca="1" t="shared" si="174"/>
        <v>5.28721990744598</v>
      </c>
      <c r="Y477" s="1">
        <f ca="1" t="shared" si="175"/>
        <v>52.8721990744598</v>
      </c>
      <c r="Z477" s="1">
        <f ca="1" t="shared" si="176"/>
        <v>0</v>
      </c>
      <c r="AA477" s="1">
        <f ca="1" t="shared" si="177"/>
        <v>0</v>
      </c>
      <c r="AC477" s="1">
        <f t="shared" si="216"/>
        <v>187</v>
      </c>
      <c r="AD477" s="1">
        <f ca="1" t="shared" si="178"/>
        <v>0.699422360866199</v>
      </c>
      <c r="AE477" s="1">
        <f ca="1" t="shared" si="179"/>
        <v>65.8164561326045</v>
      </c>
      <c r="AF477" s="1">
        <f ca="1" t="shared" si="180"/>
        <v>0.830990994578862</v>
      </c>
      <c r="AG477" s="1">
        <f ca="1" t="shared" si="181"/>
        <v>5.46677092512295</v>
      </c>
      <c r="AH477" s="1">
        <f ca="1" t="shared" si="182"/>
        <v>60.1344801763525</v>
      </c>
      <c r="AI477" s="1">
        <f ca="1" t="shared" si="183"/>
        <v>5.68197595625205</v>
      </c>
      <c r="AJ477" s="1">
        <f ca="1" t="shared" si="184"/>
        <v>568.197595625205</v>
      </c>
      <c r="AL477" s="1">
        <f t="shared" si="217"/>
        <v>187</v>
      </c>
      <c r="AM477" s="1">
        <f ca="1" t="shared" si="185"/>
        <v>0.071616652800043</v>
      </c>
      <c r="AN477" s="1">
        <f ca="1" t="shared" si="186"/>
        <v>52.1623882648096</v>
      </c>
      <c r="AO477" s="1">
        <f ca="1" t="shared" si="187"/>
        <v>0.474954542474559</v>
      </c>
      <c r="AP477" s="1">
        <f ca="1" t="shared" si="188"/>
        <v>4.8576394836314</v>
      </c>
      <c r="AQ477" s="1">
        <f ca="1" t="shared" si="189"/>
        <v>58.2916738035768</v>
      </c>
      <c r="AR477" s="1">
        <f ca="1" t="shared" si="190"/>
        <v>0</v>
      </c>
      <c r="AS477" s="1">
        <f ca="1" t="shared" si="191"/>
        <v>0</v>
      </c>
      <c r="AU477" s="1">
        <f t="shared" si="218"/>
        <v>187</v>
      </c>
      <c r="AV477" s="1">
        <f ca="1" t="shared" si="192"/>
        <v>0.231434359254459</v>
      </c>
      <c r="AW477" s="1">
        <f ca="1" t="shared" si="193"/>
        <v>59.0464966803927</v>
      </c>
      <c r="AX477" s="1">
        <f ca="1" t="shared" si="194"/>
        <v>0.754286116988498</v>
      </c>
      <c r="AY477" s="1">
        <f ca="1" t="shared" si="195"/>
        <v>5.05820569112876</v>
      </c>
      <c r="AZ477" s="1">
        <f ca="1" t="shared" si="196"/>
        <v>65.7566739846738</v>
      </c>
      <c r="BA477" s="1">
        <f ca="1" t="shared" si="197"/>
        <v>0</v>
      </c>
      <c r="BB477" s="1">
        <f ca="1" t="shared" si="198"/>
        <v>0</v>
      </c>
      <c r="BD477" s="1">
        <f t="shared" si="219"/>
        <v>187</v>
      </c>
      <c r="BE477" s="1">
        <f ca="1" t="shared" si="199"/>
        <v>0.31970519614424</v>
      </c>
      <c r="BF477" s="1">
        <f ca="1" t="shared" si="200"/>
        <v>62.5659551071804</v>
      </c>
      <c r="BG477" s="1">
        <f ca="1" t="shared" si="201"/>
        <v>0.682069662539447</v>
      </c>
      <c r="BH477" s="1">
        <f ca="1" t="shared" si="202"/>
        <v>4.69843288400507</v>
      </c>
      <c r="BI477" s="1">
        <f ca="1" t="shared" si="203"/>
        <v>65.7780603760709</v>
      </c>
      <c r="BJ477" s="1">
        <f ca="1" t="shared" si="204"/>
        <v>0</v>
      </c>
      <c r="BK477" s="1">
        <f ca="1" t="shared" si="205"/>
        <v>0</v>
      </c>
      <c r="BM477" s="1">
        <f t="shared" si="220"/>
        <v>187</v>
      </c>
      <c r="BN477" s="1">
        <f ca="1" t="shared" si="206"/>
        <v>0.0267692332253255</v>
      </c>
      <c r="BO477" s="1">
        <f ca="1" t="shared" si="207"/>
        <v>50.393947928947</v>
      </c>
      <c r="BP477" s="1">
        <f ca="1" t="shared" si="208"/>
        <v>0.847915690313944</v>
      </c>
      <c r="BQ477" s="1">
        <f ca="1" t="shared" si="209"/>
        <v>5.14399649974627</v>
      </c>
      <c r="BR477" s="1">
        <f ca="1" t="shared" si="210"/>
        <v>77.1599474961941</v>
      </c>
      <c r="BS477" s="1">
        <f ca="1" t="shared" si="211"/>
        <v>0</v>
      </c>
      <c r="BT477" s="1">
        <f ca="1" t="shared" si="212"/>
        <v>0</v>
      </c>
    </row>
    <row r="478" spans="2:72">
      <c r="B478" s="1">
        <f t="shared" si="213"/>
        <v>188</v>
      </c>
      <c r="C478" s="1">
        <f ca="1" t="shared" si="157"/>
        <v>0.685448134064001</v>
      </c>
      <c r="D478" s="1">
        <f ca="1" t="shared" si="158"/>
        <v>69.9915801493516</v>
      </c>
      <c r="E478" s="1">
        <f ca="1" t="shared" si="159"/>
        <v>0.371665277864183</v>
      </c>
      <c r="F478" s="1">
        <f ca="1" t="shared" si="160"/>
        <v>4.69340263092192</v>
      </c>
      <c r="G478" s="1">
        <f ca="1" t="shared" si="161"/>
        <v>37.5472210473753</v>
      </c>
      <c r="H478" s="1">
        <f ca="1" t="shared" si="162"/>
        <v>32.4443591019763</v>
      </c>
      <c r="I478" s="1">
        <f ca="1" t="shared" si="163"/>
        <v>3244.43591019763</v>
      </c>
      <c r="K478" s="1">
        <f t="shared" si="214"/>
        <v>188</v>
      </c>
      <c r="L478" s="1">
        <f ca="1" t="shared" si="164"/>
        <v>0.672436982656717</v>
      </c>
      <c r="M478" s="1">
        <f ca="1" t="shared" si="165"/>
        <v>69.3384223265619</v>
      </c>
      <c r="N478" s="1">
        <f ca="1" t="shared" si="166"/>
        <v>0.215242341843606</v>
      </c>
      <c r="O478" s="1">
        <f ca="1" t="shared" si="167"/>
        <v>4.33209173518463</v>
      </c>
      <c r="P478" s="1">
        <f ca="1" t="shared" si="168"/>
        <v>38.9888256166617</v>
      </c>
      <c r="Q478" s="1">
        <f ca="1" t="shared" si="169"/>
        <v>30.3495967099002</v>
      </c>
      <c r="R478" s="1">
        <f ca="1" t="shared" si="170"/>
        <v>3034.95967099002</v>
      </c>
      <c r="T478" s="1">
        <f t="shared" si="215"/>
        <v>188</v>
      </c>
      <c r="U478" s="1">
        <f ca="1" t="shared" si="171"/>
        <v>0.950803752087231</v>
      </c>
      <c r="V478" s="1">
        <f ca="1" t="shared" si="172"/>
        <v>79.3653948611384</v>
      </c>
      <c r="W478" s="1">
        <f ca="1" t="shared" si="173"/>
        <v>0.304481937185885</v>
      </c>
      <c r="X478" s="1">
        <f ca="1" t="shared" si="174"/>
        <v>4.58734302582845</v>
      </c>
      <c r="Y478" s="1">
        <f ca="1" t="shared" si="175"/>
        <v>45.8734302582845</v>
      </c>
      <c r="Z478" s="1">
        <f ca="1" t="shared" si="176"/>
        <v>33.4919646028539</v>
      </c>
      <c r="AA478" s="1">
        <f ca="1" t="shared" si="177"/>
        <v>3349.19646028539</v>
      </c>
      <c r="AC478" s="1">
        <f t="shared" si="216"/>
        <v>188</v>
      </c>
      <c r="AD478" s="1">
        <f ca="1" t="shared" si="178"/>
        <v>0.523781958635339</v>
      </c>
      <c r="AE478" s="1">
        <f ca="1" t="shared" si="179"/>
        <v>60.4364404278277</v>
      </c>
      <c r="AF478" s="1">
        <f ca="1" t="shared" si="180"/>
        <v>0.42930082096961</v>
      </c>
      <c r="AG478" s="1">
        <f ca="1" t="shared" si="181"/>
        <v>4.91461496398014</v>
      </c>
      <c r="AH478" s="1">
        <f ca="1" t="shared" si="182"/>
        <v>54.0607646037815</v>
      </c>
      <c r="AI478" s="1">
        <f ca="1" t="shared" si="183"/>
        <v>6.37567582404622</v>
      </c>
      <c r="AJ478" s="1">
        <f ca="1" t="shared" si="184"/>
        <v>637.567582404622</v>
      </c>
      <c r="AL478" s="1">
        <f t="shared" si="217"/>
        <v>188</v>
      </c>
      <c r="AM478" s="1">
        <f ca="1" t="shared" si="185"/>
        <v>0.243299979980222</v>
      </c>
      <c r="AN478" s="1">
        <f ca="1" t="shared" si="186"/>
        <v>58.8114035866359</v>
      </c>
      <c r="AO478" s="1">
        <f ca="1" t="shared" si="187"/>
        <v>0.298314401419613</v>
      </c>
      <c r="AP478" s="1">
        <f ca="1" t="shared" si="188"/>
        <v>4.41640369159289</v>
      </c>
      <c r="AQ478" s="1">
        <f ca="1" t="shared" si="189"/>
        <v>52.9968442991147</v>
      </c>
      <c r="AR478" s="1">
        <f ca="1" t="shared" si="190"/>
        <v>5.81455928752123</v>
      </c>
      <c r="AS478" s="1">
        <f ca="1" t="shared" si="191"/>
        <v>581.455928752123</v>
      </c>
      <c r="AU478" s="1">
        <f t="shared" si="218"/>
        <v>188</v>
      </c>
      <c r="AV478" s="1">
        <f ca="1" t="shared" si="192"/>
        <v>0.415210506934337</v>
      </c>
      <c r="AW478" s="1">
        <f ca="1" t="shared" si="193"/>
        <v>63.4970857709183</v>
      </c>
      <c r="AX478" s="1">
        <f ca="1" t="shared" si="194"/>
        <v>0.129195169799824</v>
      </c>
      <c r="AY478" s="1">
        <f ca="1" t="shared" si="195"/>
        <v>4.00090381763915</v>
      </c>
      <c r="AZ478" s="1">
        <f ca="1" t="shared" si="196"/>
        <v>52.0117496293089</v>
      </c>
      <c r="BA478" s="1">
        <f ca="1" t="shared" si="197"/>
        <v>11.4853361416094</v>
      </c>
      <c r="BB478" s="1">
        <f ca="1" t="shared" si="198"/>
        <v>1148.53361416094</v>
      </c>
      <c r="BD478" s="1">
        <f t="shared" si="219"/>
        <v>188</v>
      </c>
      <c r="BE478" s="1">
        <f ca="1" t="shared" si="199"/>
        <v>0.828076212805809</v>
      </c>
      <c r="BF478" s="1">
        <f ca="1" t="shared" si="200"/>
        <v>69.7532975731162</v>
      </c>
      <c r="BG478" s="1">
        <f ca="1" t="shared" si="201"/>
        <v>0.877705118512353</v>
      </c>
      <c r="BH478" s="1">
        <f ca="1" t="shared" si="202"/>
        <v>5.22314177416417</v>
      </c>
      <c r="BI478" s="1">
        <f ca="1" t="shared" si="203"/>
        <v>73.1239848382984</v>
      </c>
      <c r="BJ478" s="1">
        <f ca="1" t="shared" si="204"/>
        <v>0</v>
      </c>
      <c r="BK478" s="1">
        <f ca="1" t="shared" si="205"/>
        <v>0</v>
      </c>
      <c r="BM478" s="1">
        <f t="shared" si="220"/>
        <v>188</v>
      </c>
      <c r="BN478" s="1">
        <f ca="1" t="shared" si="206"/>
        <v>0.755180643941984</v>
      </c>
      <c r="BO478" s="1">
        <f ca="1" t="shared" si="207"/>
        <v>65.1396166885677</v>
      </c>
      <c r="BP478" s="1">
        <f ca="1" t="shared" si="208"/>
        <v>0.0679435265227177</v>
      </c>
      <c r="BQ478" s="1">
        <f ca="1" t="shared" si="209"/>
        <v>4.08435486193238</v>
      </c>
      <c r="BR478" s="1">
        <f ca="1" t="shared" si="210"/>
        <v>61.2653229289857</v>
      </c>
      <c r="BS478" s="1">
        <f ca="1" t="shared" si="211"/>
        <v>3.87429375958202</v>
      </c>
      <c r="BT478" s="1">
        <f ca="1" t="shared" si="212"/>
        <v>387.429375958202</v>
      </c>
    </row>
    <row r="479" spans="2:72">
      <c r="B479" s="1">
        <f t="shared" si="213"/>
        <v>189</v>
      </c>
      <c r="C479" s="1">
        <f ca="1" t="shared" si="157"/>
        <v>0.0310501244982704</v>
      </c>
      <c r="D479" s="1">
        <f ca="1" t="shared" si="158"/>
        <v>52.428800585436</v>
      </c>
      <c r="E479" s="1">
        <f ca="1" t="shared" si="159"/>
        <v>0.246413093503365</v>
      </c>
      <c r="F479" s="1">
        <f ca="1" t="shared" si="160"/>
        <v>4.18111003241035</v>
      </c>
      <c r="G479" s="1">
        <f ca="1" t="shared" si="161"/>
        <v>33.4488802592828</v>
      </c>
      <c r="H479" s="1">
        <f ca="1" t="shared" si="162"/>
        <v>18.9799203261531</v>
      </c>
      <c r="I479" s="1">
        <f ca="1" t="shared" si="163"/>
        <v>1897.99203261531</v>
      </c>
      <c r="K479" s="1">
        <f t="shared" si="214"/>
        <v>189</v>
      </c>
      <c r="L479" s="1">
        <f ca="1" t="shared" si="164"/>
        <v>0.755153279094829</v>
      </c>
      <c r="M479" s="1">
        <f ca="1" t="shared" si="165"/>
        <v>66.190636170847</v>
      </c>
      <c r="N479" s="1">
        <f ca="1" t="shared" si="166"/>
        <v>0.742140487263812</v>
      </c>
      <c r="O479" s="1">
        <f ca="1" t="shared" si="167"/>
        <v>5.08127516955689</v>
      </c>
      <c r="P479" s="1">
        <f ca="1" t="shared" si="168"/>
        <v>45.7314765260121</v>
      </c>
      <c r="Q479" s="1">
        <f ca="1" t="shared" si="169"/>
        <v>20.459159644835</v>
      </c>
      <c r="R479" s="1">
        <f ca="1" t="shared" si="170"/>
        <v>2045.9159644835</v>
      </c>
      <c r="T479" s="1">
        <f t="shared" si="215"/>
        <v>189</v>
      </c>
      <c r="U479" s="1">
        <f ca="1" t="shared" si="171"/>
        <v>0.0590431932325015</v>
      </c>
      <c r="V479" s="1">
        <f ca="1" t="shared" si="172"/>
        <v>54.667692835796</v>
      </c>
      <c r="W479" s="1">
        <f ca="1" t="shared" si="173"/>
        <v>0.522867193334673</v>
      </c>
      <c r="X479" s="1">
        <f ca="1" t="shared" si="174"/>
        <v>4.70083909264787</v>
      </c>
      <c r="Y479" s="1">
        <f ca="1" t="shared" si="175"/>
        <v>47.0083909264787</v>
      </c>
      <c r="Z479" s="1">
        <f ca="1" t="shared" si="176"/>
        <v>7.65930190931736</v>
      </c>
      <c r="AA479" s="1">
        <f ca="1" t="shared" si="177"/>
        <v>765.930190931736</v>
      </c>
      <c r="AC479" s="1">
        <f t="shared" si="216"/>
        <v>189</v>
      </c>
      <c r="AD479" s="1">
        <f ca="1" t="shared" si="178"/>
        <v>0.179800567541496</v>
      </c>
      <c r="AE479" s="1">
        <f ca="1" t="shared" si="179"/>
        <v>57.8784968613339</v>
      </c>
      <c r="AF479" s="1">
        <f ca="1" t="shared" si="180"/>
        <v>0.0431797221890853</v>
      </c>
      <c r="AG479" s="1">
        <f ca="1" t="shared" si="181"/>
        <v>4.1273007621245</v>
      </c>
      <c r="AH479" s="1">
        <f ca="1" t="shared" si="182"/>
        <v>45.4003083833695</v>
      </c>
      <c r="AI479" s="1">
        <f ca="1" t="shared" si="183"/>
        <v>12.4781884779644</v>
      </c>
      <c r="AJ479" s="1">
        <f ca="1" t="shared" si="184"/>
        <v>1247.81884779644</v>
      </c>
      <c r="AL479" s="1">
        <f t="shared" si="217"/>
        <v>189</v>
      </c>
      <c r="AM479" s="1">
        <f ca="1" t="shared" si="185"/>
        <v>0.624678618341131</v>
      </c>
      <c r="AN479" s="1">
        <f ca="1" t="shared" si="186"/>
        <v>67.8589340558897</v>
      </c>
      <c r="AO479" s="1">
        <f ca="1" t="shared" si="187"/>
        <v>0.11878953486621</v>
      </c>
      <c r="AP479" s="1">
        <f ca="1" t="shared" si="188"/>
        <v>4.41712620936337</v>
      </c>
      <c r="AQ479" s="1">
        <f ca="1" t="shared" si="189"/>
        <v>53.0055145123605</v>
      </c>
      <c r="AR479" s="1">
        <f ca="1" t="shared" si="190"/>
        <v>14.8534195435292</v>
      </c>
      <c r="AS479" s="1">
        <f ca="1" t="shared" si="191"/>
        <v>1485.34195435292</v>
      </c>
      <c r="AU479" s="1">
        <f t="shared" si="218"/>
        <v>189</v>
      </c>
      <c r="AV479" s="1">
        <f ca="1" t="shared" si="192"/>
        <v>0.538541744199728</v>
      </c>
      <c r="AW479" s="1">
        <f ca="1" t="shared" si="193"/>
        <v>60.8491986643477</v>
      </c>
      <c r="AX479" s="1">
        <f ca="1" t="shared" si="194"/>
        <v>0.22106969314182</v>
      </c>
      <c r="AY479" s="1">
        <f ca="1" t="shared" si="195"/>
        <v>4.04254603182351</v>
      </c>
      <c r="AZ479" s="1">
        <f ca="1" t="shared" si="196"/>
        <v>52.5530984137056</v>
      </c>
      <c r="BA479" s="1">
        <f ca="1" t="shared" si="197"/>
        <v>8.29610025064215</v>
      </c>
      <c r="BB479" s="1">
        <f ca="1" t="shared" si="198"/>
        <v>829.610025064215</v>
      </c>
      <c r="BD479" s="1">
        <f t="shared" si="219"/>
        <v>189</v>
      </c>
      <c r="BE479" s="1">
        <f ca="1" t="shared" si="199"/>
        <v>0.467011650495135</v>
      </c>
      <c r="BF479" s="1">
        <f ca="1" t="shared" si="200"/>
        <v>62.698498838484</v>
      </c>
      <c r="BG479" s="1">
        <f ca="1" t="shared" si="201"/>
        <v>0.682346436316015</v>
      </c>
      <c r="BH479" s="1">
        <f ca="1" t="shared" si="202"/>
        <v>4.86106010692824</v>
      </c>
      <c r="BI479" s="1">
        <f ca="1" t="shared" si="203"/>
        <v>68.0548414969954</v>
      </c>
      <c r="BJ479" s="1">
        <f ca="1" t="shared" si="204"/>
        <v>0</v>
      </c>
      <c r="BK479" s="1">
        <f ca="1" t="shared" si="205"/>
        <v>0</v>
      </c>
      <c r="BM479" s="1">
        <f t="shared" si="220"/>
        <v>189</v>
      </c>
      <c r="BN479" s="1">
        <f ca="1" t="shared" si="206"/>
        <v>0.930907348744665</v>
      </c>
      <c r="BO479" s="1">
        <f ca="1" t="shared" si="207"/>
        <v>76.6422082192591</v>
      </c>
      <c r="BP479" s="1">
        <f ca="1" t="shared" si="208"/>
        <v>0.527153956795411</v>
      </c>
      <c r="BQ479" s="1">
        <f ca="1" t="shared" si="209"/>
        <v>4.80544529445738</v>
      </c>
      <c r="BR479" s="1">
        <f ca="1" t="shared" si="210"/>
        <v>72.0816794168607</v>
      </c>
      <c r="BS479" s="1">
        <f ca="1" t="shared" si="211"/>
        <v>4.56052880239841</v>
      </c>
      <c r="BT479" s="1">
        <f ca="1" t="shared" si="212"/>
        <v>456.052880239841</v>
      </c>
    </row>
    <row r="480" spans="2:72">
      <c r="B480" s="1">
        <f t="shared" si="213"/>
        <v>190</v>
      </c>
      <c r="C480" s="1">
        <f ca="1" t="shared" si="157"/>
        <v>0.569427684192909</v>
      </c>
      <c r="D480" s="1">
        <f ca="1" t="shared" si="158"/>
        <v>66.9339034306278</v>
      </c>
      <c r="E480" s="1">
        <f ca="1" t="shared" si="159"/>
        <v>0.722416735662282</v>
      </c>
      <c r="F480" s="1">
        <f ca="1" t="shared" si="160"/>
        <v>5.08330584727209</v>
      </c>
      <c r="G480" s="1">
        <f ca="1" t="shared" si="161"/>
        <v>40.6664467781767</v>
      </c>
      <c r="H480" s="1">
        <f ca="1" t="shared" si="162"/>
        <v>26.2674566524511</v>
      </c>
      <c r="I480" s="1">
        <f ca="1" t="shared" si="163"/>
        <v>2626.74566524511</v>
      </c>
      <c r="K480" s="1">
        <f t="shared" si="214"/>
        <v>190</v>
      </c>
      <c r="L480" s="1">
        <f ca="1" t="shared" si="164"/>
        <v>0.656978842753771</v>
      </c>
      <c r="M480" s="1">
        <f ca="1" t="shared" si="165"/>
        <v>65.7072487393292</v>
      </c>
      <c r="N480" s="1">
        <f ca="1" t="shared" si="166"/>
        <v>0.0601954705706833</v>
      </c>
      <c r="O480" s="1">
        <f ca="1" t="shared" si="167"/>
        <v>4.18553166065944</v>
      </c>
      <c r="P480" s="1">
        <f ca="1" t="shared" si="168"/>
        <v>37.669784945935</v>
      </c>
      <c r="Q480" s="1">
        <f ca="1" t="shared" si="169"/>
        <v>28.0374637933942</v>
      </c>
      <c r="R480" s="1">
        <f ca="1" t="shared" si="170"/>
        <v>2803.74637933942</v>
      </c>
      <c r="T480" s="1">
        <f t="shared" si="215"/>
        <v>190</v>
      </c>
      <c r="U480" s="1">
        <f ca="1" t="shared" si="171"/>
        <v>0.919062656671352</v>
      </c>
      <c r="V480" s="1">
        <f ca="1" t="shared" si="172"/>
        <v>78.3255121101942</v>
      </c>
      <c r="W480" s="1">
        <f ca="1" t="shared" si="173"/>
        <v>0.452302607322679</v>
      </c>
      <c r="X480" s="1">
        <f ca="1" t="shared" si="174"/>
        <v>4.6456686033245</v>
      </c>
      <c r="Y480" s="1">
        <f ca="1" t="shared" si="175"/>
        <v>46.456686033245</v>
      </c>
      <c r="Z480" s="1">
        <f ca="1" t="shared" si="176"/>
        <v>31.8688260769493</v>
      </c>
      <c r="AA480" s="1">
        <f ca="1" t="shared" si="177"/>
        <v>3186.88260769493</v>
      </c>
      <c r="AC480" s="1">
        <f t="shared" si="216"/>
        <v>190</v>
      </c>
      <c r="AD480" s="1">
        <f ca="1" t="shared" si="178"/>
        <v>0.100349539572647</v>
      </c>
      <c r="AE480" s="1">
        <f ca="1" t="shared" si="179"/>
        <v>57.6761775279688</v>
      </c>
      <c r="AF480" s="1">
        <f ca="1" t="shared" si="180"/>
        <v>0.0822970159547496</v>
      </c>
      <c r="AG480" s="1">
        <f ca="1" t="shared" si="181"/>
        <v>4.391797866678</v>
      </c>
      <c r="AH480" s="1">
        <f ca="1" t="shared" si="182"/>
        <v>48.309776533458</v>
      </c>
      <c r="AI480" s="1">
        <f ca="1" t="shared" si="183"/>
        <v>9.3664009945108</v>
      </c>
      <c r="AJ480" s="1">
        <f ca="1" t="shared" si="184"/>
        <v>936.64009945108</v>
      </c>
      <c r="AL480" s="1">
        <f t="shared" si="217"/>
        <v>190</v>
      </c>
      <c r="AM480" s="1">
        <f ca="1" t="shared" si="185"/>
        <v>0.266577129471879</v>
      </c>
      <c r="AN480" s="1">
        <f ca="1" t="shared" si="186"/>
        <v>60.6797067179436</v>
      </c>
      <c r="AO480" s="1">
        <f ca="1" t="shared" si="187"/>
        <v>0.197443834293036</v>
      </c>
      <c r="AP480" s="1">
        <f ca="1" t="shared" si="188"/>
        <v>4.13916200304654</v>
      </c>
      <c r="AQ480" s="1">
        <f ca="1" t="shared" si="189"/>
        <v>49.6699440365585</v>
      </c>
      <c r="AR480" s="1">
        <f ca="1" t="shared" si="190"/>
        <v>11.0097626813851</v>
      </c>
      <c r="AS480" s="1">
        <f ca="1" t="shared" si="191"/>
        <v>1100.97626813851</v>
      </c>
      <c r="AU480" s="1">
        <f t="shared" si="218"/>
        <v>190</v>
      </c>
      <c r="AV480" s="1">
        <f ca="1" t="shared" si="192"/>
        <v>0.964659952886586</v>
      </c>
      <c r="AW480" s="1">
        <f ca="1" t="shared" si="193"/>
        <v>78.7759360993804</v>
      </c>
      <c r="AX480" s="1">
        <f ca="1" t="shared" si="194"/>
        <v>0.0430205089649449</v>
      </c>
      <c r="AY480" s="1">
        <f ca="1" t="shared" si="195"/>
        <v>4.16930783578497</v>
      </c>
      <c r="AZ480" s="1">
        <f ca="1" t="shared" si="196"/>
        <v>54.2010018652046</v>
      </c>
      <c r="BA480" s="1">
        <f ca="1" t="shared" si="197"/>
        <v>24.5749342341758</v>
      </c>
      <c r="BB480" s="1">
        <f ca="1" t="shared" si="198"/>
        <v>2457.49342341758</v>
      </c>
      <c r="BD480" s="1">
        <f t="shared" si="219"/>
        <v>190</v>
      </c>
      <c r="BE480" s="1">
        <f ca="1" t="shared" si="199"/>
        <v>0.881922621158437</v>
      </c>
      <c r="BF480" s="1">
        <f ca="1" t="shared" si="200"/>
        <v>69.3730274265636</v>
      </c>
      <c r="BG480" s="1">
        <f ca="1" t="shared" si="201"/>
        <v>0.395425380101581</v>
      </c>
      <c r="BH480" s="1">
        <f ca="1" t="shared" si="202"/>
        <v>4.51865047341083</v>
      </c>
      <c r="BI480" s="1">
        <f ca="1" t="shared" si="203"/>
        <v>63.2611066277516</v>
      </c>
      <c r="BJ480" s="1">
        <f ca="1" t="shared" si="204"/>
        <v>6.11192079881206</v>
      </c>
      <c r="BK480" s="1">
        <f ca="1" t="shared" si="205"/>
        <v>611.192079881206</v>
      </c>
      <c r="BM480" s="1">
        <f t="shared" si="220"/>
        <v>190</v>
      </c>
      <c r="BN480" s="1">
        <f ca="1" t="shared" si="206"/>
        <v>0.368700857131607</v>
      </c>
      <c r="BO480" s="1">
        <f ca="1" t="shared" si="207"/>
        <v>60.6082539075641</v>
      </c>
      <c r="BP480" s="1">
        <f ca="1" t="shared" si="208"/>
        <v>0.829281586191315</v>
      </c>
      <c r="BQ480" s="1">
        <f ca="1" t="shared" si="209"/>
        <v>5.2920644416108</v>
      </c>
      <c r="BR480" s="1">
        <f ca="1" t="shared" si="210"/>
        <v>79.3809666241621</v>
      </c>
      <c r="BS480" s="1">
        <f ca="1" t="shared" si="211"/>
        <v>0</v>
      </c>
      <c r="BT480" s="1">
        <f ca="1" t="shared" si="212"/>
        <v>0</v>
      </c>
    </row>
    <row r="481" spans="2:72">
      <c r="B481" s="1">
        <f t="shared" si="213"/>
        <v>191</v>
      </c>
      <c r="C481" s="1">
        <f ca="1" t="shared" si="157"/>
        <v>0.0620652938666335</v>
      </c>
      <c r="D481" s="1">
        <f ca="1" t="shared" si="158"/>
        <v>53.6783953214368</v>
      </c>
      <c r="E481" s="1">
        <f ca="1" t="shared" si="159"/>
        <v>0.582463485853474</v>
      </c>
      <c r="F481" s="1">
        <f ca="1" t="shared" si="160"/>
        <v>4.74241481243757</v>
      </c>
      <c r="G481" s="1">
        <f ca="1" t="shared" si="161"/>
        <v>37.9393184995006</v>
      </c>
      <c r="H481" s="1">
        <f ca="1" t="shared" si="162"/>
        <v>15.7390768219363</v>
      </c>
      <c r="I481" s="1">
        <f ca="1" t="shared" si="163"/>
        <v>1573.90768219363</v>
      </c>
      <c r="K481" s="1">
        <f t="shared" si="214"/>
        <v>191</v>
      </c>
      <c r="L481" s="1">
        <f ca="1" t="shared" si="164"/>
        <v>0.48870615154466</v>
      </c>
      <c r="M481" s="1">
        <f ca="1" t="shared" si="165"/>
        <v>63.3928423420689</v>
      </c>
      <c r="N481" s="1">
        <f ca="1" t="shared" si="166"/>
        <v>0.653515250761303</v>
      </c>
      <c r="O481" s="1">
        <f ca="1" t="shared" si="167"/>
        <v>4.6687444080117</v>
      </c>
      <c r="P481" s="1">
        <f ca="1" t="shared" si="168"/>
        <v>42.0186996721053</v>
      </c>
      <c r="Q481" s="1">
        <f ca="1" t="shared" si="169"/>
        <v>21.3741426699636</v>
      </c>
      <c r="R481" s="1">
        <f ca="1" t="shared" si="170"/>
        <v>2137.41426699636</v>
      </c>
      <c r="T481" s="1">
        <f t="shared" si="215"/>
        <v>191</v>
      </c>
      <c r="U481" s="1">
        <f ca="1" t="shared" si="171"/>
        <v>0.889951703756434</v>
      </c>
      <c r="V481" s="1">
        <f ca="1" t="shared" si="172"/>
        <v>68.7757860793497</v>
      </c>
      <c r="W481" s="1">
        <f ca="1" t="shared" si="173"/>
        <v>0.953631857235703</v>
      </c>
      <c r="X481" s="1">
        <f ca="1" t="shared" si="174"/>
        <v>5.6988618271525</v>
      </c>
      <c r="Y481" s="1">
        <f ca="1" t="shared" si="175"/>
        <v>56.988618271525</v>
      </c>
      <c r="Z481" s="1">
        <f ca="1" t="shared" si="176"/>
        <v>11.7871678078247</v>
      </c>
      <c r="AA481" s="1">
        <f ca="1" t="shared" si="177"/>
        <v>1178.71678078247</v>
      </c>
      <c r="AC481" s="1">
        <f t="shared" si="216"/>
        <v>191</v>
      </c>
      <c r="AD481" s="1">
        <f ca="1" t="shared" si="178"/>
        <v>0.898238474916162</v>
      </c>
      <c r="AE481" s="1">
        <f ca="1" t="shared" si="179"/>
        <v>65.3348517683331</v>
      </c>
      <c r="AF481" s="1">
        <f ca="1" t="shared" si="180"/>
        <v>0.557699260874311</v>
      </c>
      <c r="AG481" s="1">
        <f ca="1" t="shared" si="181"/>
        <v>4.90979074540008</v>
      </c>
      <c r="AH481" s="1">
        <f ca="1" t="shared" si="182"/>
        <v>54.0076981994009</v>
      </c>
      <c r="AI481" s="1">
        <f ca="1" t="shared" si="183"/>
        <v>11.3271535689322</v>
      </c>
      <c r="AJ481" s="1">
        <f ca="1" t="shared" si="184"/>
        <v>1132.71535689322</v>
      </c>
      <c r="AL481" s="1">
        <f t="shared" si="217"/>
        <v>191</v>
      </c>
      <c r="AM481" s="1">
        <f ca="1" t="shared" si="185"/>
        <v>0.782675333647661</v>
      </c>
      <c r="AN481" s="1">
        <f ca="1" t="shared" si="186"/>
        <v>68.6449194038375</v>
      </c>
      <c r="AO481" s="1">
        <f ca="1" t="shared" si="187"/>
        <v>0.510616823024006</v>
      </c>
      <c r="AP481" s="1">
        <f ca="1" t="shared" si="188"/>
        <v>4.6835639176807</v>
      </c>
      <c r="AQ481" s="1">
        <f ca="1" t="shared" si="189"/>
        <v>56.2027670121684</v>
      </c>
      <c r="AR481" s="1">
        <f ca="1" t="shared" si="190"/>
        <v>12.4421523916691</v>
      </c>
      <c r="AS481" s="1">
        <f ca="1" t="shared" si="191"/>
        <v>1244.21523916691</v>
      </c>
      <c r="AU481" s="1">
        <f t="shared" si="218"/>
        <v>191</v>
      </c>
      <c r="AV481" s="1">
        <f ca="1" t="shared" si="192"/>
        <v>0.190959014975101</v>
      </c>
      <c r="AW481" s="1">
        <f ca="1" t="shared" si="193"/>
        <v>55.0478054902612</v>
      </c>
      <c r="AX481" s="1">
        <f ca="1" t="shared" si="194"/>
        <v>0.264280325960373</v>
      </c>
      <c r="AY481" s="1">
        <f ca="1" t="shared" si="195"/>
        <v>4.36166084388639</v>
      </c>
      <c r="AZ481" s="1">
        <f ca="1" t="shared" si="196"/>
        <v>56.7015909705231</v>
      </c>
      <c r="BA481" s="1">
        <f ca="1" t="shared" si="197"/>
        <v>0</v>
      </c>
      <c r="BB481" s="1">
        <f ca="1" t="shared" si="198"/>
        <v>0</v>
      </c>
      <c r="BD481" s="1">
        <f t="shared" si="219"/>
        <v>191</v>
      </c>
      <c r="BE481" s="1">
        <f ca="1" t="shared" si="199"/>
        <v>0.35439983763037</v>
      </c>
      <c r="BF481" s="1">
        <f ca="1" t="shared" si="200"/>
        <v>62.8056980105162</v>
      </c>
      <c r="BG481" s="1">
        <f ca="1" t="shared" si="201"/>
        <v>0.835818275982104</v>
      </c>
      <c r="BH481" s="1">
        <f ca="1" t="shared" si="202"/>
        <v>5.26588832003651</v>
      </c>
      <c r="BI481" s="1">
        <f ca="1" t="shared" si="203"/>
        <v>73.7224364805111</v>
      </c>
      <c r="BJ481" s="1">
        <f ca="1" t="shared" si="204"/>
        <v>0</v>
      </c>
      <c r="BK481" s="1">
        <f ca="1" t="shared" si="205"/>
        <v>0</v>
      </c>
      <c r="BM481" s="1">
        <f t="shared" si="220"/>
        <v>191</v>
      </c>
      <c r="BN481" s="1">
        <f ca="1" t="shared" si="206"/>
        <v>0.498568456409454</v>
      </c>
      <c r="BO481" s="1">
        <f ca="1" t="shared" si="207"/>
        <v>63.9410172595805</v>
      </c>
      <c r="BP481" s="1">
        <f ca="1" t="shared" si="208"/>
        <v>0.610079108609565</v>
      </c>
      <c r="BQ481" s="1">
        <f ca="1" t="shared" si="209"/>
        <v>4.88372635555794</v>
      </c>
      <c r="BR481" s="1">
        <f ca="1" t="shared" si="210"/>
        <v>73.2558953333691</v>
      </c>
      <c r="BS481" s="1">
        <f ca="1" t="shared" si="211"/>
        <v>0</v>
      </c>
      <c r="BT481" s="1">
        <f ca="1" t="shared" si="212"/>
        <v>0</v>
      </c>
    </row>
    <row r="482" spans="2:72">
      <c r="B482" s="1">
        <f t="shared" si="213"/>
        <v>192</v>
      </c>
      <c r="C482" s="1">
        <f ca="1" t="shared" si="157"/>
        <v>0.498012289729565</v>
      </c>
      <c r="D482" s="1">
        <f ca="1" t="shared" si="158"/>
        <v>63.3229875577517</v>
      </c>
      <c r="E482" s="1">
        <f ca="1" t="shared" si="159"/>
        <v>0.648595019426703</v>
      </c>
      <c r="F482" s="1">
        <f ca="1" t="shared" si="160"/>
        <v>4.83452399097914</v>
      </c>
      <c r="G482" s="1">
        <f ca="1" t="shared" si="161"/>
        <v>38.6761919278331</v>
      </c>
      <c r="H482" s="1">
        <f ca="1" t="shared" si="162"/>
        <v>24.6467956299185</v>
      </c>
      <c r="I482" s="1">
        <f ca="1" t="shared" si="163"/>
        <v>2464.67956299185</v>
      </c>
      <c r="K482" s="1">
        <f t="shared" si="214"/>
        <v>192</v>
      </c>
      <c r="L482" s="1">
        <f ca="1" t="shared" si="164"/>
        <v>0.630375525634388</v>
      </c>
      <c r="M482" s="1">
        <f ca="1" t="shared" si="165"/>
        <v>67.6577691651837</v>
      </c>
      <c r="N482" s="1">
        <f ca="1" t="shared" si="166"/>
        <v>0.505188974643589</v>
      </c>
      <c r="O482" s="1">
        <f ca="1" t="shared" si="167"/>
        <v>4.65208853514902</v>
      </c>
      <c r="P482" s="1">
        <f ca="1" t="shared" si="168"/>
        <v>41.8687968163412</v>
      </c>
      <c r="Q482" s="1">
        <f ca="1" t="shared" si="169"/>
        <v>25.7889723488425</v>
      </c>
      <c r="R482" s="1">
        <f ca="1" t="shared" si="170"/>
        <v>2578.89723488425</v>
      </c>
      <c r="T482" s="1">
        <f t="shared" si="215"/>
        <v>192</v>
      </c>
      <c r="U482" s="1">
        <f ca="1" t="shared" si="171"/>
        <v>0.977810430030747</v>
      </c>
      <c r="V482" s="1">
        <f ca="1" t="shared" si="172"/>
        <v>75.295201531081</v>
      </c>
      <c r="W482" s="1">
        <f ca="1" t="shared" si="173"/>
        <v>0.460246702030306</v>
      </c>
      <c r="X482" s="1">
        <f ca="1" t="shared" si="174"/>
        <v>4.54159044725537</v>
      </c>
      <c r="Y482" s="1">
        <f ca="1" t="shared" si="175"/>
        <v>45.4159044725537</v>
      </c>
      <c r="Z482" s="1">
        <f ca="1" t="shared" si="176"/>
        <v>29.8792970585273</v>
      </c>
      <c r="AA482" s="1">
        <f ca="1" t="shared" si="177"/>
        <v>2987.92970585273</v>
      </c>
      <c r="AC482" s="1">
        <f t="shared" si="216"/>
        <v>192</v>
      </c>
      <c r="AD482" s="1">
        <f ca="1" t="shared" si="178"/>
        <v>0.407547277299131</v>
      </c>
      <c r="AE482" s="1">
        <f ca="1" t="shared" si="179"/>
        <v>62.084645911449</v>
      </c>
      <c r="AF482" s="1">
        <f ca="1" t="shared" si="180"/>
        <v>0.314480469906927</v>
      </c>
      <c r="AG482" s="1">
        <f ca="1" t="shared" si="181"/>
        <v>4.87809596003928</v>
      </c>
      <c r="AH482" s="1">
        <f ca="1" t="shared" si="182"/>
        <v>53.6590555604321</v>
      </c>
      <c r="AI482" s="1">
        <f ca="1" t="shared" si="183"/>
        <v>8.42559035101684</v>
      </c>
      <c r="AJ482" s="1">
        <f ca="1" t="shared" si="184"/>
        <v>842.559035101684</v>
      </c>
      <c r="AL482" s="1">
        <f t="shared" si="217"/>
        <v>192</v>
      </c>
      <c r="AM482" s="1">
        <f ca="1" t="shared" si="185"/>
        <v>0.0385207453095033</v>
      </c>
      <c r="AN482" s="1">
        <f ca="1" t="shared" si="186"/>
        <v>51.3932870616384</v>
      </c>
      <c r="AO482" s="1">
        <f ca="1" t="shared" si="187"/>
        <v>0.338005911143951</v>
      </c>
      <c r="AP482" s="1">
        <f ca="1" t="shared" si="188"/>
        <v>4.73768566619013</v>
      </c>
      <c r="AQ482" s="1">
        <f ca="1" t="shared" si="189"/>
        <v>56.8522279942816</v>
      </c>
      <c r="AR482" s="1">
        <f ca="1" t="shared" si="190"/>
        <v>0</v>
      </c>
      <c r="AS482" s="1">
        <f ca="1" t="shared" si="191"/>
        <v>0</v>
      </c>
      <c r="AU482" s="1">
        <f t="shared" si="218"/>
        <v>192</v>
      </c>
      <c r="AV482" s="1">
        <f ca="1" t="shared" si="192"/>
        <v>0.0188009658509649</v>
      </c>
      <c r="AW482" s="1">
        <f ca="1" t="shared" si="193"/>
        <v>52.5980508923624</v>
      </c>
      <c r="AX482" s="1">
        <f ca="1" t="shared" si="194"/>
        <v>0.0310646300034445</v>
      </c>
      <c r="AY482" s="1">
        <f ca="1" t="shared" si="195"/>
        <v>4.22095888005889</v>
      </c>
      <c r="AZ482" s="1">
        <f ca="1" t="shared" si="196"/>
        <v>54.8724654407656</v>
      </c>
      <c r="BA482" s="1">
        <f ca="1" t="shared" si="197"/>
        <v>0</v>
      </c>
      <c r="BB482" s="1">
        <f ca="1" t="shared" si="198"/>
        <v>0</v>
      </c>
      <c r="BD482" s="1">
        <f t="shared" si="219"/>
        <v>192</v>
      </c>
      <c r="BE482" s="1">
        <f ca="1" t="shared" si="199"/>
        <v>0.746432369293132</v>
      </c>
      <c r="BF482" s="1">
        <f ca="1" t="shared" si="200"/>
        <v>67.988043998387</v>
      </c>
      <c r="BG482" s="1">
        <f ca="1" t="shared" si="201"/>
        <v>0.927764650159907</v>
      </c>
      <c r="BH482" s="1">
        <f ca="1" t="shared" si="202"/>
        <v>5.84822877786685</v>
      </c>
      <c r="BI482" s="1">
        <f ca="1" t="shared" si="203"/>
        <v>81.8752028901358</v>
      </c>
      <c r="BJ482" s="1">
        <f ca="1" t="shared" si="204"/>
        <v>0</v>
      </c>
      <c r="BK482" s="1">
        <f ca="1" t="shared" si="205"/>
        <v>0</v>
      </c>
      <c r="BM482" s="1">
        <f t="shared" si="220"/>
        <v>192</v>
      </c>
      <c r="BN482" s="1">
        <f ca="1" t="shared" si="206"/>
        <v>0.786935396946306</v>
      </c>
      <c r="BO482" s="1">
        <f ca="1" t="shared" si="207"/>
        <v>67.0926037712346</v>
      </c>
      <c r="BP482" s="1">
        <f ca="1" t="shared" si="208"/>
        <v>0.998037409410832</v>
      </c>
      <c r="BQ482" s="1">
        <f ca="1" t="shared" si="209"/>
        <v>5.96735507702538</v>
      </c>
      <c r="BR482" s="1">
        <f ca="1" t="shared" si="210"/>
        <v>89.5103261553807</v>
      </c>
      <c r="BS482" s="1">
        <f ca="1" t="shared" si="211"/>
        <v>0</v>
      </c>
      <c r="BT482" s="1">
        <f ca="1" t="shared" si="212"/>
        <v>0</v>
      </c>
    </row>
    <row r="483" spans="2:72">
      <c r="B483" s="1">
        <f t="shared" si="213"/>
        <v>193</v>
      </c>
      <c r="C483" s="1">
        <f ca="1" t="shared" ref="C483:C540" si="221">RAND()</f>
        <v>0.768109937223224</v>
      </c>
      <c r="D483" s="1">
        <f ca="1" t="shared" ref="D483:D540" si="222">VLOOKUP(C483,$F$7:$H$12,2,TRUE())+(RAND()*(VLOOKUP(C483,$F$7:$H$12,3,TRUE())-VLOOKUP(C483,$F$7:$H$12,2,TRUE())))</f>
        <v>65.8989468494228</v>
      </c>
      <c r="E483" s="1">
        <f ca="1" t="shared" ref="E483:E540" si="223">RAND()</f>
        <v>0.348736557284535</v>
      </c>
      <c r="F483" s="1">
        <f ca="1" t="shared" ref="F483:F540" si="224">VLOOKUP(E483,$K$7:$M$10,2,TRUE())+(RAND()*(VLOOKUP(E483,$K$7:$M$10,3,TRUE())-VLOOKUP(E483,$K$7:$M$10,2,TRUE())))</f>
        <v>4.76783808234179</v>
      </c>
      <c r="G483" s="1">
        <f ca="1" t="shared" ref="G483:G540" si="225">F483*8</f>
        <v>38.1427046587344</v>
      </c>
      <c r="H483" s="1">
        <f ca="1" t="shared" ref="H483:H540" si="226">MAX(D483-G483,0)</f>
        <v>27.7562421906885</v>
      </c>
      <c r="I483" s="1">
        <f ca="1" t="shared" ref="I483:I540" si="227">H483*100</f>
        <v>2775.62421906885</v>
      </c>
      <c r="K483" s="1">
        <f t="shared" si="214"/>
        <v>193</v>
      </c>
      <c r="L483" s="1">
        <f ca="1" t="shared" ref="L483:L540" si="228">RAND()</f>
        <v>0.81395283026932</v>
      </c>
      <c r="M483" s="1">
        <f ca="1" t="shared" ref="M483:M540" si="229">VLOOKUP(L483,$F$7:$H$12,2,TRUE())+(RAND()*(VLOOKUP(L483,$F$7:$H$12,3,TRUE())-VLOOKUP(L483,$F$7:$H$12,2,TRUE())))</f>
        <v>66.4449222816715</v>
      </c>
      <c r="N483" s="1">
        <f ca="1" t="shared" ref="N483:N540" si="230">RAND()</f>
        <v>0.371176613108606</v>
      </c>
      <c r="O483" s="1">
        <f ca="1" t="shared" ref="O483:O540" si="231">VLOOKUP(N483,$K$7:$M$10,2,TRUE())+(RAND()*(VLOOKUP(N483,$K$7:$M$10,3,TRUE())-VLOOKUP(N483,$K$7:$M$10,2,TRUE())))</f>
        <v>4.78752445455599</v>
      </c>
      <c r="P483" s="1">
        <f ca="1" t="shared" ref="P483:P540" si="232">O483*9</f>
        <v>43.087720091004</v>
      </c>
      <c r="Q483" s="1">
        <f ca="1" t="shared" ref="Q483:Q540" si="233">MAX(M483-P483,0)</f>
        <v>23.3572021906676</v>
      </c>
      <c r="R483" s="1">
        <f ca="1" t="shared" ref="R483:R540" si="234">Q483*100</f>
        <v>2335.72021906676</v>
      </c>
      <c r="T483" s="1">
        <f t="shared" si="215"/>
        <v>193</v>
      </c>
      <c r="U483" s="1">
        <f ca="1" t="shared" ref="U483:U540" si="235">RAND()</f>
        <v>0.791962447772542</v>
      </c>
      <c r="V483" s="1">
        <f ca="1" t="shared" ref="V483:V540" si="236">VLOOKUP(U483,$F$7:$H$12,2,TRUE())+(RAND()*(VLOOKUP(U483,$F$7:$H$12,3,TRUE())-VLOOKUP(U483,$F$7:$H$12,2,TRUE())))</f>
        <v>69.4109757230997</v>
      </c>
      <c r="W483" s="1">
        <f ca="1" t="shared" ref="W483:W540" si="237">RAND()</f>
        <v>0.794589555028376</v>
      </c>
      <c r="X483" s="1">
        <f ca="1" t="shared" ref="X483:X540" si="238">VLOOKUP(W483,$K$7:$M$10,2,TRUE())+(RAND()*(VLOOKUP(W483,$K$7:$M$10,3,TRUE())-VLOOKUP(W483,$K$7:$M$10,2,TRUE())))</f>
        <v>5.21656841462137</v>
      </c>
      <c r="Y483" s="1">
        <f ca="1" t="shared" ref="Y483:Y540" si="239">X483*10</f>
        <v>52.1656841462137</v>
      </c>
      <c r="Z483" s="1">
        <f ca="1" t="shared" ref="Z483:Z540" si="240">MAX(V483-Y483,0)</f>
        <v>17.245291576886</v>
      </c>
      <c r="AA483" s="1">
        <f ca="1" t="shared" ref="AA483:AA540" si="241">Z483*100</f>
        <v>1724.5291576886</v>
      </c>
      <c r="AC483" s="1">
        <f t="shared" si="216"/>
        <v>193</v>
      </c>
      <c r="AD483" s="1">
        <f ca="1" t="shared" ref="AD483:AD540" si="242">RAND()</f>
        <v>0.745539139384543</v>
      </c>
      <c r="AE483" s="1">
        <f ca="1" t="shared" ref="AE483:AE540" si="243">VLOOKUP(AD483,$F$7:$H$12,2,TRUE())+(RAND()*(VLOOKUP(AD483,$F$7:$H$12,3,TRUE())-VLOOKUP(AD483,$F$7:$H$12,2,TRUE())))</f>
        <v>65.2298964333696</v>
      </c>
      <c r="AF483" s="1">
        <f ca="1" t="shared" ref="AF483:AF540" si="244">RAND()</f>
        <v>0.352122885382608</v>
      </c>
      <c r="AG483" s="1">
        <f ca="1" t="shared" ref="AG483:AG540" si="245">VLOOKUP(AF483,$K$7:$M$10,2,TRUE())+(RAND()*(VLOOKUP(AF483,$K$7:$M$10,3,TRUE())-VLOOKUP(AF483,$K$7:$M$10,2,TRUE())))</f>
        <v>4.72928989481609</v>
      </c>
      <c r="AH483" s="1">
        <f ca="1" t="shared" ref="AH483:AH540" si="246">AG483*11</f>
        <v>52.022188842977</v>
      </c>
      <c r="AI483" s="1">
        <f ca="1" t="shared" ref="AI483:AI540" si="247">MAX(AE483-AH483,0)</f>
        <v>13.2077075903926</v>
      </c>
      <c r="AJ483" s="1">
        <f ca="1" t="shared" ref="AJ483:AJ540" si="248">AI483*100</f>
        <v>1320.77075903926</v>
      </c>
      <c r="AL483" s="1">
        <f t="shared" si="217"/>
        <v>193</v>
      </c>
      <c r="AM483" s="1">
        <f ca="1" t="shared" ref="AM483:AM540" si="249">RAND()</f>
        <v>0.716081446005284</v>
      </c>
      <c r="AN483" s="1">
        <f ca="1" t="shared" ref="AN483:AN540" si="250">VLOOKUP(AM483,$F$7:$H$12,2,TRUE())+(RAND()*(VLOOKUP(AM483,$F$7:$H$12,3,TRUE())-VLOOKUP(AM483,$F$7:$H$12,2,TRUE())))</f>
        <v>66.3933839930251</v>
      </c>
      <c r="AO483" s="1">
        <f ca="1" t="shared" ref="AO483:AO540" si="251">RAND()</f>
        <v>0.00807865011019815</v>
      </c>
      <c r="AP483" s="1">
        <f ca="1" t="shared" ref="AP483:AP540" si="252">VLOOKUP(AO483,$K$7:$M$10,2,TRUE())+(RAND()*(VLOOKUP(AO483,$K$7:$M$10,3,TRUE())-VLOOKUP(AO483,$K$7:$M$10,2,TRUE())))</f>
        <v>4.05405918932101</v>
      </c>
      <c r="AQ483" s="1">
        <f ca="1" t="shared" ref="AQ483:AQ540" si="253">AP483*12</f>
        <v>48.6487102718521</v>
      </c>
      <c r="AR483" s="1">
        <f ca="1" t="shared" ref="AR483:AR540" si="254">MAX(AN483-AQ483,0)</f>
        <v>17.7446737211731</v>
      </c>
      <c r="AS483" s="1">
        <f ca="1" t="shared" ref="AS483:AS540" si="255">AR483*100</f>
        <v>1774.46737211731</v>
      </c>
      <c r="AU483" s="1">
        <f t="shared" si="218"/>
        <v>193</v>
      </c>
      <c r="AV483" s="1">
        <f ca="1" t="shared" ref="AV483:AV540" si="256">RAND()</f>
        <v>0.190297383248734</v>
      </c>
      <c r="AW483" s="1">
        <f ca="1" t="shared" ref="AW483:AW540" si="257">VLOOKUP(AV483,$F$7:$H$12,2,TRUE())+(RAND()*(VLOOKUP(AV483,$F$7:$H$12,3,TRUE())-VLOOKUP(AV483,$F$7:$H$12,2,TRUE())))</f>
        <v>57.4692221678579</v>
      </c>
      <c r="AX483" s="1">
        <f ca="1" t="shared" ref="AX483:AX540" si="258">RAND()</f>
        <v>0.958691310219622</v>
      </c>
      <c r="AY483" s="1">
        <f ca="1" t="shared" ref="AY483:AY540" si="259">VLOOKUP(AX483,$K$7:$M$10,2,TRUE())+(RAND()*(VLOOKUP(AX483,$K$7:$M$10,3,TRUE())-VLOOKUP(AX483,$K$7:$M$10,2,TRUE())))</f>
        <v>5.8362741329164</v>
      </c>
      <c r="AZ483" s="1">
        <f ca="1" t="shared" ref="AZ483:AZ540" si="260">AY483*13</f>
        <v>75.8715637279132</v>
      </c>
      <c r="BA483" s="1">
        <f ca="1" t="shared" ref="BA483:BA540" si="261">MAX(AW483-AZ483,0)</f>
        <v>0</v>
      </c>
      <c r="BB483" s="1">
        <f ca="1" t="shared" ref="BB483:BB540" si="262">BA483*100</f>
        <v>0</v>
      </c>
      <c r="BD483" s="1">
        <f t="shared" si="219"/>
        <v>193</v>
      </c>
      <c r="BE483" s="1">
        <f ca="1" t="shared" ref="BE483:BE540" si="263">RAND()</f>
        <v>0.110562626272178</v>
      </c>
      <c r="BF483" s="1">
        <f ca="1" t="shared" ref="BF483:BF540" si="264">VLOOKUP(BE483,$F$7:$H$12,2,TRUE())+(RAND()*(VLOOKUP(BE483,$F$7:$H$12,3,TRUE())-VLOOKUP(BE483,$F$7:$H$12,2,TRUE())))</f>
        <v>59.9983438193424</v>
      </c>
      <c r="BG483" s="1">
        <f ca="1" t="shared" ref="BG483:BG540" si="265">RAND()</f>
        <v>0.254536295837366</v>
      </c>
      <c r="BH483" s="1">
        <f ca="1" t="shared" ref="BH483:BH540" si="266">VLOOKUP(BG483,$K$7:$M$10,2,TRUE())+(RAND()*(VLOOKUP(BG483,$K$7:$M$10,3,TRUE())-VLOOKUP(BG483,$K$7:$M$10,2,TRUE())))</f>
        <v>4.11534789095449</v>
      </c>
      <c r="BI483" s="1">
        <f ca="1" t="shared" ref="BI483:BI540" si="267">BH483*14</f>
        <v>57.6148704733629</v>
      </c>
      <c r="BJ483" s="1">
        <f ca="1" t="shared" ref="BJ483:BJ540" si="268">MAX(BF483-BI483,0)</f>
        <v>2.38347334597947</v>
      </c>
      <c r="BK483" s="1">
        <f ca="1" t="shared" ref="BK483:BK540" si="269">BJ483*100</f>
        <v>238.347334597947</v>
      </c>
      <c r="BM483" s="1">
        <f t="shared" si="220"/>
        <v>193</v>
      </c>
      <c r="BN483" s="1">
        <f ca="1" t="shared" ref="BN483:BN540" si="270">RAND()</f>
        <v>0.616588973773264</v>
      </c>
      <c r="BO483" s="1">
        <f ca="1" t="shared" ref="BO483:BO540" si="271">VLOOKUP(BN483,$F$7:$H$12,2,TRUE())+(RAND()*(VLOOKUP(BN483,$F$7:$H$12,3,TRUE())-VLOOKUP(BN483,$F$7:$H$12,2,TRUE())))</f>
        <v>69.6665176119514</v>
      </c>
      <c r="BP483" s="1">
        <f ca="1" t="shared" ref="BP483:BP540" si="272">RAND()</f>
        <v>0.0490274020618455</v>
      </c>
      <c r="BQ483" s="1">
        <f ca="1" t="shared" ref="BQ483:BQ540" si="273">VLOOKUP(BP483,$K$7:$M$10,2,TRUE())+(RAND()*(VLOOKUP(BP483,$K$7:$M$10,3,TRUE())-VLOOKUP(BP483,$K$7:$M$10,2,TRUE())))</f>
        <v>4.34471763104261</v>
      </c>
      <c r="BR483" s="1">
        <f ca="1" t="shared" ref="BR483:BR540" si="274">BQ483*15</f>
        <v>65.1707644656392</v>
      </c>
      <c r="BS483" s="1">
        <f ca="1" t="shared" ref="BS483:BS540" si="275">MAX(BO483-BR483,0)</f>
        <v>4.49575314631224</v>
      </c>
      <c r="BT483" s="1">
        <f ca="1" t="shared" ref="BT483:BT540" si="276">BS483*100</f>
        <v>449.575314631224</v>
      </c>
    </row>
    <row r="484" spans="2:72">
      <c r="B484" s="1">
        <f t="shared" ref="B484:B540" si="277">B483+1</f>
        <v>194</v>
      </c>
      <c r="C484" s="1">
        <f ca="1" t="shared" si="221"/>
        <v>0.708898804434898</v>
      </c>
      <c r="D484" s="1">
        <f ca="1" t="shared" si="222"/>
        <v>66.2730273524233</v>
      </c>
      <c r="E484" s="1">
        <f ca="1" t="shared" si="223"/>
        <v>0.215644806258529</v>
      </c>
      <c r="F484" s="1">
        <f ca="1" t="shared" si="224"/>
        <v>4.36908119911396</v>
      </c>
      <c r="G484" s="1">
        <f ca="1" t="shared" si="225"/>
        <v>34.9526495929116</v>
      </c>
      <c r="H484" s="1">
        <f ca="1" t="shared" si="226"/>
        <v>31.3203777595117</v>
      </c>
      <c r="I484" s="1">
        <f ca="1" t="shared" si="227"/>
        <v>3132.03777595117</v>
      </c>
      <c r="K484" s="1">
        <f t="shared" ref="K484:K540" si="278">K483+1</f>
        <v>194</v>
      </c>
      <c r="L484" s="1">
        <f ca="1" t="shared" si="228"/>
        <v>0.320979964744474</v>
      </c>
      <c r="M484" s="1">
        <f ca="1" t="shared" si="229"/>
        <v>63.1113440628441</v>
      </c>
      <c r="N484" s="1">
        <f ca="1" t="shared" si="230"/>
        <v>0.44587131204922</v>
      </c>
      <c r="O484" s="1">
        <f ca="1" t="shared" si="231"/>
        <v>4.83434275665413</v>
      </c>
      <c r="P484" s="1">
        <f ca="1" t="shared" si="232"/>
        <v>43.5090848098872</v>
      </c>
      <c r="Q484" s="1">
        <f ca="1" t="shared" si="233"/>
        <v>19.6022592529569</v>
      </c>
      <c r="R484" s="1">
        <f ca="1" t="shared" si="234"/>
        <v>1960.22592529569</v>
      </c>
      <c r="T484" s="1">
        <f t="shared" ref="T484:T540" si="279">T483+1</f>
        <v>194</v>
      </c>
      <c r="U484" s="1">
        <f ca="1" t="shared" si="235"/>
        <v>0.846015605765176</v>
      </c>
      <c r="V484" s="1">
        <f ca="1" t="shared" si="236"/>
        <v>67.0816465372959</v>
      </c>
      <c r="W484" s="1">
        <f ca="1" t="shared" si="237"/>
        <v>0.73914414986454</v>
      </c>
      <c r="X484" s="1">
        <f ca="1" t="shared" si="238"/>
        <v>5.29895528768172</v>
      </c>
      <c r="Y484" s="1">
        <f ca="1" t="shared" si="239"/>
        <v>52.9895528768172</v>
      </c>
      <c r="Z484" s="1">
        <f ca="1" t="shared" si="240"/>
        <v>14.0920936604788</v>
      </c>
      <c r="AA484" s="1">
        <f ca="1" t="shared" si="241"/>
        <v>1409.20936604788</v>
      </c>
      <c r="AC484" s="1">
        <f t="shared" ref="AC484:AC540" si="280">AC483+1</f>
        <v>194</v>
      </c>
      <c r="AD484" s="1">
        <f ca="1" t="shared" si="242"/>
        <v>0.886991979797335</v>
      </c>
      <c r="AE484" s="1">
        <f ca="1" t="shared" si="243"/>
        <v>68.394006450109</v>
      </c>
      <c r="AF484" s="1">
        <f ca="1" t="shared" si="244"/>
        <v>0.894191229483511</v>
      </c>
      <c r="AG484" s="1">
        <f ca="1" t="shared" si="245"/>
        <v>5.40291692704785</v>
      </c>
      <c r="AH484" s="1">
        <f ca="1" t="shared" si="246"/>
        <v>59.4320861975264</v>
      </c>
      <c r="AI484" s="1">
        <f ca="1" t="shared" si="247"/>
        <v>8.96192025258264</v>
      </c>
      <c r="AJ484" s="1">
        <f ca="1" t="shared" si="248"/>
        <v>896.192025258264</v>
      </c>
      <c r="AL484" s="1">
        <f t="shared" ref="AL484:AL540" si="281">AL483+1</f>
        <v>194</v>
      </c>
      <c r="AM484" s="1">
        <f ca="1" t="shared" si="249"/>
        <v>0.310865526865233</v>
      </c>
      <c r="AN484" s="1">
        <f ca="1" t="shared" si="250"/>
        <v>62.2740266123067</v>
      </c>
      <c r="AO484" s="1">
        <f ca="1" t="shared" si="251"/>
        <v>0.152380165802794</v>
      </c>
      <c r="AP484" s="1">
        <f ca="1" t="shared" si="252"/>
        <v>4.0222909690757</v>
      </c>
      <c r="AQ484" s="1">
        <f ca="1" t="shared" si="253"/>
        <v>48.2674916289084</v>
      </c>
      <c r="AR484" s="1">
        <f ca="1" t="shared" si="254"/>
        <v>14.0065349833983</v>
      </c>
      <c r="AS484" s="1">
        <f ca="1" t="shared" si="255"/>
        <v>1400.65349833983</v>
      </c>
      <c r="AU484" s="1">
        <f t="shared" ref="AU484:AU540" si="282">AU483+1</f>
        <v>194</v>
      </c>
      <c r="AV484" s="1">
        <f ca="1" t="shared" si="256"/>
        <v>0.515247533411628</v>
      </c>
      <c r="AW484" s="1">
        <f ca="1" t="shared" si="257"/>
        <v>61.7490454612759</v>
      </c>
      <c r="AX484" s="1">
        <f ca="1" t="shared" si="258"/>
        <v>0.876191096123611</v>
      </c>
      <c r="AY484" s="1">
        <f ca="1" t="shared" si="259"/>
        <v>5.38487613671926</v>
      </c>
      <c r="AZ484" s="1">
        <f ca="1" t="shared" si="260"/>
        <v>70.0033897773504</v>
      </c>
      <c r="BA484" s="1">
        <f ca="1" t="shared" si="261"/>
        <v>0</v>
      </c>
      <c r="BB484" s="1">
        <f ca="1" t="shared" si="262"/>
        <v>0</v>
      </c>
      <c r="BD484" s="1">
        <f t="shared" ref="BD484:BD540" si="283">BD483+1</f>
        <v>194</v>
      </c>
      <c r="BE484" s="1">
        <f ca="1" t="shared" si="263"/>
        <v>0.47976603221122</v>
      </c>
      <c r="BF484" s="1">
        <f ca="1" t="shared" si="264"/>
        <v>63.6826862004199</v>
      </c>
      <c r="BG484" s="1">
        <f ca="1" t="shared" si="265"/>
        <v>0.0787959124219062</v>
      </c>
      <c r="BH484" s="1">
        <f ca="1" t="shared" si="266"/>
        <v>4.01137115399626</v>
      </c>
      <c r="BI484" s="1">
        <f ca="1" t="shared" si="267"/>
        <v>56.1591961559476</v>
      </c>
      <c r="BJ484" s="1">
        <f ca="1" t="shared" si="268"/>
        <v>7.52349004447228</v>
      </c>
      <c r="BK484" s="1">
        <f ca="1" t="shared" si="269"/>
        <v>752.349004447228</v>
      </c>
      <c r="BM484" s="1">
        <f t="shared" ref="BM484:BM540" si="284">BM483+1</f>
        <v>194</v>
      </c>
      <c r="BN484" s="1">
        <f ca="1" t="shared" si="270"/>
        <v>0.658926618565135</v>
      </c>
      <c r="BO484" s="1">
        <f ca="1" t="shared" si="271"/>
        <v>66.4566781969113</v>
      </c>
      <c r="BP484" s="1">
        <f ca="1" t="shared" si="272"/>
        <v>0.630119908430315</v>
      </c>
      <c r="BQ484" s="1">
        <f ca="1" t="shared" si="273"/>
        <v>4.56436923885496</v>
      </c>
      <c r="BR484" s="1">
        <f ca="1" t="shared" si="274"/>
        <v>68.4655385828245</v>
      </c>
      <c r="BS484" s="1">
        <f ca="1" t="shared" si="275"/>
        <v>0</v>
      </c>
      <c r="BT484" s="1">
        <f ca="1" t="shared" si="276"/>
        <v>0</v>
      </c>
    </row>
    <row r="485" spans="2:72">
      <c r="B485" s="1">
        <f t="shared" si="277"/>
        <v>195</v>
      </c>
      <c r="C485" s="1">
        <f ca="1" t="shared" si="221"/>
        <v>0.800338668512858</v>
      </c>
      <c r="D485" s="1">
        <f ca="1" t="shared" si="222"/>
        <v>68.0215055534748</v>
      </c>
      <c r="E485" s="1">
        <f ca="1" t="shared" si="223"/>
        <v>0.800772444118612</v>
      </c>
      <c r="F485" s="1">
        <f ca="1" t="shared" si="224"/>
        <v>5.48153895726362</v>
      </c>
      <c r="G485" s="1">
        <f ca="1" t="shared" si="225"/>
        <v>43.852311658109</v>
      </c>
      <c r="H485" s="1">
        <f ca="1" t="shared" si="226"/>
        <v>24.1691938953658</v>
      </c>
      <c r="I485" s="1">
        <f ca="1" t="shared" si="227"/>
        <v>2416.91938953658</v>
      </c>
      <c r="K485" s="1">
        <f t="shared" si="278"/>
        <v>195</v>
      </c>
      <c r="L485" s="1">
        <f ca="1" t="shared" si="228"/>
        <v>0.630191505535182</v>
      </c>
      <c r="M485" s="1">
        <f ca="1" t="shared" si="229"/>
        <v>68.6547335881174</v>
      </c>
      <c r="N485" s="1">
        <f ca="1" t="shared" si="230"/>
        <v>0.958096620950227</v>
      </c>
      <c r="O485" s="1">
        <f ca="1" t="shared" si="231"/>
        <v>5.86379974278202</v>
      </c>
      <c r="P485" s="1">
        <f ca="1" t="shared" si="232"/>
        <v>52.7741976850381</v>
      </c>
      <c r="Q485" s="1">
        <f ca="1" t="shared" si="233"/>
        <v>15.8805359030793</v>
      </c>
      <c r="R485" s="1">
        <f ca="1" t="shared" si="234"/>
        <v>1588.05359030793</v>
      </c>
      <c r="T485" s="1">
        <f t="shared" si="279"/>
        <v>195</v>
      </c>
      <c r="U485" s="1">
        <f ca="1" t="shared" si="235"/>
        <v>0.249666451602866</v>
      </c>
      <c r="V485" s="1">
        <f ca="1" t="shared" si="236"/>
        <v>58.8418148333502</v>
      </c>
      <c r="W485" s="1">
        <f ca="1" t="shared" si="237"/>
        <v>0.683464074782428</v>
      </c>
      <c r="X485" s="1">
        <f ca="1" t="shared" si="238"/>
        <v>4.65108024416802</v>
      </c>
      <c r="Y485" s="1">
        <f ca="1" t="shared" si="239"/>
        <v>46.5108024416802</v>
      </c>
      <c r="Z485" s="1">
        <f ca="1" t="shared" si="240"/>
        <v>12.33101239167</v>
      </c>
      <c r="AA485" s="1">
        <f ca="1" t="shared" si="241"/>
        <v>1233.101239167</v>
      </c>
      <c r="AC485" s="1">
        <f t="shared" si="280"/>
        <v>195</v>
      </c>
      <c r="AD485" s="1">
        <f ca="1" t="shared" si="242"/>
        <v>0.0176817028742371</v>
      </c>
      <c r="AE485" s="1">
        <f ca="1" t="shared" si="243"/>
        <v>52.1587634940384</v>
      </c>
      <c r="AF485" s="1">
        <f ca="1" t="shared" si="244"/>
        <v>0.516742299812899</v>
      </c>
      <c r="AG485" s="1">
        <f ca="1" t="shared" si="245"/>
        <v>4.7473079448068</v>
      </c>
      <c r="AH485" s="1">
        <f ca="1" t="shared" si="246"/>
        <v>52.2203873928748</v>
      </c>
      <c r="AI485" s="1">
        <f ca="1" t="shared" si="247"/>
        <v>0</v>
      </c>
      <c r="AJ485" s="1">
        <f ca="1" t="shared" si="248"/>
        <v>0</v>
      </c>
      <c r="AL485" s="1">
        <f t="shared" si="281"/>
        <v>195</v>
      </c>
      <c r="AM485" s="1">
        <f ca="1" t="shared" si="249"/>
        <v>0.305638137228169</v>
      </c>
      <c r="AN485" s="1">
        <f ca="1" t="shared" si="250"/>
        <v>62.1301507727869</v>
      </c>
      <c r="AO485" s="1">
        <f ca="1" t="shared" si="251"/>
        <v>0.267175778232616</v>
      </c>
      <c r="AP485" s="1">
        <f ca="1" t="shared" si="252"/>
        <v>4.38855122513091</v>
      </c>
      <c r="AQ485" s="1">
        <f ca="1" t="shared" si="253"/>
        <v>52.6626147015709</v>
      </c>
      <c r="AR485" s="1">
        <f ca="1" t="shared" si="254"/>
        <v>9.46753607121598</v>
      </c>
      <c r="AS485" s="1">
        <f ca="1" t="shared" si="255"/>
        <v>946.753607121598</v>
      </c>
      <c r="AU485" s="1">
        <f t="shared" si="282"/>
        <v>195</v>
      </c>
      <c r="AV485" s="1">
        <f ca="1" t="shared" si="256"/>
        <v>0.977724288784159</v>
      </c>
      <c r="AW485" s="1">
        <f ca="1" t="shared" si="257"/>
        <v>75.3864320114093</v>
      </c>
      <c r="AX485" s="1">
        <f ca="1" t="shared" si="258"/>
        <v>0.699426173406143</v>
      </c>
      <c r="AY485" s="1">
        <f ca="1" t="shared" si="259"/>
        <v>4.86440264691839</v>
      </c>
      <c r="AZ485" s="1">
        <f ca="1" t="shared" si="260"/>
        <v>63.237234409939</v>
      </c>
      <c r="BA485" s="1">
        <f ca="1" t="shared" si="261"/>
        <v>12.1491976014703</v>
      </c>
      <c r="BB485" s="1">
        <f ca="1" t="shared" si="262"/>
        <v>1214.91976014703</v>
      </c>
      <c r="BD485" s="1">
        <f t="shared" si="283"/>
        <v>195</v>
      </c>
      <c r="BE485" s="1">
        <f ca="1" t="shared" si="263"/>
        <v>0.6230524860563</v>
      </c>
      <c r="BF485" s="1">
        <f ca="1" t="shared" si="264"/>
        <v>68.1599920525711</v>
      </c>
      <c r="BG485" s="1">
        <f ca="1" t="shared" si="265"/>
        <v>0.294100659743632</v>
      </c>
      <c r="BH485" s="1">
        <f ca="1" t="shared" si="266"/>
        <v>4.48985229565377</v>
      </c>
      <c r="BI485" s="1">
        <f ca="1" t="shared" si="267"/>
        <v>62.8579321391528</v>
      </c>
      <c r="BJ485" s="1">
        <f ca="1" t="shared" si="268"/>
        <v>5.3020599134183</v>
      </c>
      <c r="BK485" s="1">
        <f ca="1" t="shared" si="269"/>
        <v>530.20599134183</v>
      </c>
      <c r="BM485" s="1">
        <f t="shared" si="284"/>
        <v>195</v>
      </c>
      <c r="BN485" s="1">
        <f ca="1" t="shared" si="270"/>
        <v>0.109711700368196</v>
      </c>
      <c r="BO485" s="1">
        <f ca="1" t="shared" si="271"/>
        <v>59.7661504377276</v>
      </c>
      <c r="BP485" s="1">
        <f ca="1" t="shared" si="272"/>
        <v>0.933556542312449</v>
      </c>
      <c r="BQ485" s="1">
        <f ca="1" t="shared" si="273"/>
        <v>5.74152593937634</v>
      </c>
      <c r="BR485" s="1">
        <f ca="1" t="shared" si="274"/>
        <v>86.1228890906452</v>
      </c>
      <c r="BS485" s="1">
        <f ca="1" t="shared" si="275"/>
        <v>0</v>
      </c>
      <c r="BT485" s="1">
        <f ca="1" t="shared" si="276"/>
        <v>0</v>
      </c>
    </row>
    <row r="486" spans="2:72">
      <c r="B486" s="1">
        <f t="shared" si="277"/>
        <v>196</v>
      </c>
      <c r="C486" s="1">
        <f ca="1" t="shared" si="221"/>
        <v>0.47087604325601</v>
      </c>
      <c r="D486" s="1">
        <f ca="1" t="shared" si="222"/>
        <v>60.3103572939822</v>
      </c>
      <c r="E486" s="1">
        <f ca="1" t="shared" si="223"/>
        <v>0.904246236305514</v>
      </c>
      <c r="F486" s="1">
        <f ca="1" t="shared" si="224"/>
        <v>5.7560556733607</v>
      </c>
      <c r="G486" s="1">
        <f ca="1" t="shared" si="225"/>
        <v>46.0484453868856</v>
      </c>
      <c r="H486" s="1">
        <f ca="1" t="shared" si="226"/>
        <v>14.2619119070966</v>
      </c>
      <c r="I486" s="1">
        <f ca="1" t="shared" si="227"/>
        <v>1426.19119070966</v>
      </c>
      <c r="K486" s="1">
        <f t="shared" si="278"/>
        <v>196</v>
      </c>
      <c r="L486" s="1">
        <f ca="1" t="shared" si="228"/>
        <v>0.882652529393388</v>
      </c>
      <c r="M486" s="1">
        <f ca="1" t="shared" si="229"/>
        <v>67.6696827768018</v>
      </c>
      <c r="N486" s="1">
        <f ca="1" t="shared" si="230"/>
        <v>0.610853912720455</v>
      </c>
      <c r="O486" s="1">
        <f ca="1" t="shared" si="231"/>
        <v>4.70344661141119</v>
      </c>
      <c r="P486" s="1">
        <f ca="1" t="shared" si="232"/>
        <v>42.3310195027007</v>
      </c>
      <c r="Q486" s="1">
        <f ca="1" t="shared" si="233"/>
        <v>25.3386632741011</v>
      </c>
      <c r="R486" s="1">
        <f ca="1" t="shared" si="234"/>
        <v>2533.86632741011</v>
      </c>
      <c r="T486" s="1">
        <f t="shared" si="279"/>
        <v>196</v>
      </c>
      <c r="U486" s="1">
        <f ca="1" t="shared" si="235"/>
        <v>0.178595586139866</v>
      </c>
      <c r="V486" s="1">
        <f ca="1" t="shared" si="236"/>
        <v>57.350408566216</v>
      </c>
      <c r="W486" s="1">
        <f ca="1" t="shared" si="237"/>
        <v>0.773342329695341</v>
      </c>
      <c r="X486" s="1">
        <f ca="1" t="shared" si="238"/>
        <v>5.20907448191571</v>
      </c>
      <c r="Y486" s="1">
        <f ca="1" t="shared" si="239"/>
        <v>52.0907448191571</v>
      </c>
      <c r="Z486" s="1">
        <f ca="1" t="shared" si="240"/>
        <v>5.25966374705894</v>
      </c>
      <c r="AA486" s="1">
        <f ca="1" t="shared" si="241"/>
        <v>525.966374705894</v>
      </c>
      <c r="AC486" s="1">
        <f t="shared" si="280"/>
        <v>196</v>
      </c>
      <c r="AD486" s="1">
        <f ca="1" t="shared" si="242"/>
        <v>0.679166326699485</v>
      </c>
      <c r="AE486" s="1">
        <f ca="1" t="shared" si="243"/>
        <v>65.2660996844326</v>
      </c>
      <c r="AF486" s="1">
        <f ca="1" t="shared" si="244"/>
        <v>0.386797819690613</v>
      </c>
      <c r="AG486" s="1">
        <f ca="1" t="shared" si="245"/>
        <v>4.89505908381967</v>
      </c>
      <c r="AH486" s="1">
        <f ca="1" t="shared" si="246"/>
        <v>53.8456499220164</v>
      </c>
      <c r="AI486" s="1">
        <f ca="1" t="shared" si="247"/>
        <v>11.4204497624162</v>
      </c>
      <c r="AJ486" s="1">
        <f ca="1" t="shared" si="248"/>
        <v>1142.04497624162</v>
      </c>
      <c r="AL486" s="1">
        <f t="shared" si="281"/>
        <v>196</v>
      </c>
      <c r="AM486" s="1">
        <f ca="1" t="shared" si="249"/>
        <v>0.442371079804333</v>
      </c>
      <c r="AN486" s="1">
        <f ca="1" t="shared" si="250"/>
        <v>64.4187525576667</v>
      </c>
      <c r="AO486" s="1">
        <f ca="1" t="shared" si="251"/>
        <v>0.866924609318013</v>
      </c>
      <c r="AP486" s="1">
        <f ca="1" t="shared" si="252"/>
        <v>5.09476459544717</v>
      </c>
      <c r="AQ486" s="1">
        <f ca="1" t="shared" si="253"/>
        <v>61.1371751453661</v>
      </c>
      <c r="AR486" s="1">
        <f ca="1" t="shared" si="254"/>
        <v>3.28157741230062</v>
      </c>
      <c r="AS486" s="1">
        <f ca="1" t="shared" si="255"/>
        <v>328.157741230062</v>
      </c>
      <c r="AU486" s="1">
        <f t="shared" si="282"/>
        <v>196</v>
      </c>
      <c r="AV486" s="1">
        <f ca="1" t="shared" si="256"/>
        <v>0.862322497065275</v>
      </c>
      <c r="AW486" s="1">
        <f ca="1" t="shared" si="257"/>
        <v>65.9643931652977</v>
      </c>
      <c r="AX486" s="1">
        <f ca="1" t="shared" si="258"/>
        <v>0.755179473145816</v>
      </c>
      <c r="AY486" s="1">
        <f ca="1" t="shared" si="259"/>
        <v>5.12658024160883</v>
      </c>
      <c r="AZ486" s="1">
        <f ca="1" t="shared" si="260"/>
        <v>66.6455431409148</v>
      </c>
      <c r="BA486" s="1">
        <f ca="1" t="shared" si="261"/>
        <v>0</v>
      </c>
      <c r="BB486" s="1">
        <f ca="1" t="shared" si="262"/>
        <v>0</v>
      </c>
      <c r="BD486" s="1">
        <f t="shared" si="283"/>
        <v>196</v>
      </c>
      <c r="BE486" s="1">
        <f ca="1" t="shared" si="263"/>
        <v>0.166821738547359</v>
      </c>
      <c r="BF486" s="1">
        <f ca="1" t="shared" si="264"/>
        <v>59.4496658193896</v>
      </c>
      <c r="BG486" s="1">
        <f ca="1" t="shared" si="265"/>
        <v>0.739561751236786</v>
      </c>
      <c r="BH486" s="1">
        <f ca="1" t="shared" si="266"/>
        <v>5.05484468692788</v>
      </c>
      <c r="BI486" s="1">
        <f ca="1" t="shared" si="267"/>
        <v>70.7678256169903</v>
      </c>
      <c r="BJ486" s="1">
        <f ca="1" t="shared" si="268"/>
        <v>0</v>
      </c>
      <c r="BK486" s="1">
        <f ca="1" t="shared" si="269"/>
        <v>0</v>
      </c>
      <c r="BM486" s="1">
        <f t="shared" si="284"/>
        <v>196</v>
      </c>
      <c r="BN486" s="1">
        <f ca="1" t="shared" si="270"/>
        <v>0.478044804485554</v>
      </c>
      <c r="BO486" s="1">
        <f ca="1" t="shared" si="271"/>
        <v>60.2045358028494</v>
      </c>
      <c r="BP486" s="1">
        <f ca="1" t="shared" si="272"/>
        <v>0.457873151155562</v>
      </c>
      <c r="BQ486" s="1">
        <f ca="1" t="shared" si="273"/>
        <v>4.66438385966377</v>
      </c>
      <c r="BR486" s="1">
        <f ca="1" t="shared" si="274"/>
        <v>69.9657578949566</v>
      </c>
      <c r="BS486" s="1">
        <f ca="1" t="shared" si="275"/>
        <v>0</v>
      </c>
      <c r="BT486" s="1">
        <f ca="1" t="shared" si="276"/>
        <v>0</v>
      </c>
    </row>
    <row r="487" spans="2:72">
      <c r="B487" s="1">
        <f t="shared" si="277"/>
        <v>197</v>
      </c>
      <c r="C487" s="1">
        <f ca="1" t="shared" si="221"/>
        <v>0.622724880120592</v>
      </c>
      <c r="D487" s="1">
        <f ca="1" t="shared" si="222"/>
        <v>68.9508887550436</v>
      </c>
      <c r="E487" s="1">
        <f ca="1" t="shared" si="223"/>
        <v>0.258347312006876</v>
      </c>
      <c r="F487" s="1">
        <f ca="1" t="shared" si="224"/>
        <v>4.42367686230246</v>
      </c>
      <c r="G487" s="1">
        <f ca="1" t="shared" si="225"/>
        <v>35.3894148984197</v>
      </c>
      <c r="H487" s="1">
        <f ca="1" t="shared" si="226"/>
        <v>33.5614738566239</v>
      </c>
      <c r="I487" s="1">
        <f ca="1" t="shared" si="227"/>
        <v>3356.14738566239</v>
      </c>
      <c r="K487" s="1">
        <f t="shared" si="278"/>
        <v>197</v>
      </c>
      <c r="L487" s="1">
        <f ca="1" t="shared" si="228"/>
        <v>0.221521366199576</v>
      </c>
      <c r="M487" s="1">
        <f ca="1" t="shared" si="229"/>
        <v>59.0700059682613</v>
      </c>
      <c r="N487" s="1">
        <f ca="1" t="shared" si="230"/>
        <v>0.75513062926615</v>
      </c>
      <c r="O487" s="1">
        <f ca="1" t="shared" si="231"/>
        <v>5.2990610604475</v>
      </c>
      <c r="P487" s="1">
        <f ca="1" t="shared" si="232"/>
        <v>47.6915495440275</v>
      </c>
      <c r="Q487" s="1">
        <f ca="1" t="shared" si="233"/>
        <v>11.3784564242338</v>
      </c>
      <c r="R487" s="1">
        <f ca="1" t="shared" si="234"/>
        <v>1137.84564242338</v>
      </c>
      <c r="T487" s="1">
        <f t="shared" si="279"/>
        <v>197</v>
      </c>
      <c r="U487" s="1">
        <f ca="1" t="shared" si="235"/>
        <v>0.0693524877160856</v>
      </c>
      <c r="V487" s="1">
        <f ca="1" t="shared" si="236"/>
        <v>52.2417221246475</v>
      </c>
      <c r="W487" s="1">
        <f ca="1" t="shared" si="237"/>
        <v>0.378072739763563</v>
      </c>
      <c r="X487" s="1">
        <f ca="1" t="shared" si="238"/>
        <v>4.60583794427373</v>
      </c>
      <c r="Y487" s="1">
        <f ca="1" t="shared" si="239"/>
        <v>46.0583794427372</v>
      </c>
      <c r="Z487" s="1">
        <f ca="1" t="shared" si="240"/>
        <v>6.18334268191023</v>
      </c>
      <c r="AA487" s="1">
        <f ca="1" t="shared" si="241"/>
        <v>618.334268191023</v>
      </c>
      <c r="AC487" s="1">
        <f t="shared" si="280"/>
        <v>197</v>
      </c>
      <c r="AD487" s="1">
        <f ca="1" t="shared" si="242"/>
        <v>0.640417566219376</v>
      </c>
      <c r="AE487" s="1">
        <f ca="1" t="shared" si="243"/>
        <v>67.3257474623753</v>
      </c>
      <c r="AF487" s="1">
        <f ca="1" t="shared" si="244"/>
        <v>0.334484332537712</v>
      </c>
      <c r="AG487" s="1">
        <f ca="1" t="shared" si="245"/>
        <v>4.60753371367632</v>
      </c>
      <c r="AH487" s="1">
        <f ca="1" t="shared" si="246"/>
        <v>50.6828708504395</v>
      </c>
      <c r="AI487" s="1">
        <f ca="1" t="shared" si="247"/>
        <v>16.6428766119358</v>
      </c>
      <c r="AJ487" s="1">
        <f ca="1" t="shared" si="248"/>
        <v>1664.28766119358</v>
      </c>
      <c r="AL487" s="1">
        <f t="shared" si="281"/>
        <v>197</v>
      </c>
      <c r="AM487" s="1">
        <f ca="1" t="shared" si="249"/>
        <v>0.508453387776359</v>
      </c>
      <c r="AN487" s="1">
        <f ca="1" t="shared" si="250"/>
        <v>64.0979820663268</v>
      </c>
      <c r="AO487" s="1">
        <f ca="1" t="shared" si="251"/>
        <v>0.0590327236861055</v>
      </c>
      <c r="AP487" s="1">
        <f ca="1" t="shared" si="252"/>
        <v>4.29654846820172</v>
      </c>
      <c r="AQ487" s="1">
        <f ca="1" t="shared" si="253"/>
        <v>51.5585816184206</v>
      </c>
      <c r="AR487" s="1">
        <f ca="1" t="shared" si="254"/>
        <v>12.5394004479062</v>
      </c>
      <c r="AS487" s="1">
        <f ca="1" t="shared" si="255"/>
        <v>1253.94004479062</v>
      </c>
      <c r="AU487" s="1">
        <f t="shared" si="282"/>
        <v>197</v>
      </c>
      <c r="AV487" s="1">
        <f ca="1" t="shared" si="256"/>
        <v>0.00551483331369695</v>
      </c>
      <c r="AW487" s="1">
        <f ca="1" t="shared" si="257"/>
        <v>51.5672121549432</v>
      </c>
      <c r="AX487" s="1">
        <f ca="1" t="shared" si="258"/>
        <v>0.0824686452957544</v>
      </c>
      <c r="AY487" s="1">
        <f ca="1" t="shared" si="259"/>
        <v>4.15461405380867</v>
      </c>
      <c r="AZ487" s="1">
        <f ca="1" t="shared" si="260"/>
        <v>54.0099826995127</v>
      </c>
      <c r="BA487" s="1">
        <f ca="1" t="shared" si="261"/>
        <v>0</v>
      </c>
      <c r="BB487" s="1">
        <f ca="1" t="shared" si="262"/>
        <v>0</v>
      </c>
      <c r="BD487" s="1">
        <f t="shared" si="283"/>
        <v>197</v>
      </c>
      <c r="BE487" s="1">
        <f ca="1" t="shared" si="263"/>
        <v>0.685442159651512</v>
      </c>
      <c r="BF487" s="1">
        <f ca="1" t="shared" si="264"/>
        <v>66.1397290160326</v>
      </c>
      <c r="BG487" s="1">
        <f ca="1" t="shared" si="265"/>
        <v>0.0518062050401726</v>
      </c>
      <c r="BH487" s="1">
        <f ca="1" t="shared" si="266"/>
        <v>4.17713651599591</v>
      </c>
      <c r="BI487" s="1">
        <f ca="1" t="shared" si="267"/>
        <v>58.4799112239427</v>
      </c>
      <c r="BJ487" s="1">
        <f ca="1" t="shared" si="268"/>
        <v>7.65981779208995</v>
      </c>
      <c r="BK487" s="1">
        <f ca="1" t="shared" si="269"/>
        <v>765.981779208995</v>
      </c>
      <c r="BM487" s="1">
        <f t="shared" si="284"/>
        <v>197</v>
      </c>
      <c r="BN487" s="1">
        <f ca="1" t="shared" si="270"/>
        <v>0.950778749306627</v>
      </c>
      <c r="BO487" s="1">
        <f ca="1" t="shared" si="271"/>
        <v>79.9741408222395</v>
      </c>
      <c r="BP487" s="1">
        <f ca="1" t="shared" si="272"/>
        <v>0.857965948245649</v>
      </c>
      <c r="BQ487" s="1">
        <f ca="1" t="shared" si="273"/>
        <v>5.26188790564213</v>
      </c>
      <c r="BR487" s="1">
        <f ca="1" t="shared" si="274"/>
        <v>78.9283185846319</v>
      </c>
      <c r="BS487" s="1">
        <f ca="1" t="shared" si="275"/>
        <v>1.0458222376076</v>
      </c>
      <c r="BT487" s="1">
        <f ca="1" t="shared" si="276"/>
        <v>104.58222376076</v>
      </c>
    </row>
    <row r="488" spans="2:72">
      <c r="B488" s="1">
        <f t="shared" si="277"/>
        <v>198</v>
      </c>
      <c r="C488" s="1">
        <f ca="1" t="shared" si="221"/>
        <v>0.86395650944069</v>
      </c>
      <c r="D488" s="1">
        <f ca="1" t="shared" si="222"/>
        <v>69.943478473624</v>
      </c>
      <c r="E488" s="1">
        <f ca="1" t="shared" si="223"/>
        <v>0.417131049438152</v>
      </c>
      <c r="F488" s="1">
        <f ca="1" t="shared" si="224"/>
        <v>4.64734105370103</v>
      </c>
      <c r="G488" s="1">
        <f ca="1" t="shared" si="225"/>
        <v>37.1787284296082</v>
      </c>
      <c r="H488" s="1">
        <f ca="1" t="shared" si="226"/>
        <v>32.7647500440158</v>
      </c>
      <c r="I488" s="1">
        <f ca="1" t="shared" si="227"/>
        <v>3276.47500440158</v>
      </c>
      <c r="K488" s="1">
        <f t="shared" si="278"/>
        <v>198</v>
      </c>
      <c r="L488" s="1">
        <f ca="1" t="shared" si="228"/>
        <v>0.612018478445766</v>
      </c>
      <c r="M488" s="1">
        <f ca="1" t="shared" si="229"/>
        <v>65.5457156194739</v>
      </c>
      <c r="N488" s="1">
        <f ca="1" t="shared" si="230"/>
        <v>0.178520531095127</v>
      </c>
      <c r="O488" s="1">
        <f ca="1" t="shared" si="231"/>
        <v>4.43211263651563</v>
      </c>
      <c r="P488" s="1">
        <f ca="1" t="shared" si="232"/>
        <v>39.8890137286407</v>
      </c>
      <c r="Q488" s="1">
        <f ca="1" t="shared" si="233"/>
        <v>25.6567018908332</v>
      </c>
      <c r="R488" s="1">
        <f ca="1" t="shared" si="234"/>
        <v>2565.67018908332</v>
      </c>
      <c r="T488" s="1">
        <f t="shared" si="279"/>
        <v>198</v>
      </c>
      <c r="U488" s="1">
        <f ca="1" t="shared" si="235"/>
        <v>0.627736113715242</v>
      </c>
      <c r="V488" s="1">
        <f ca="1" t="shared" si="236"/>
        <v>69.4712256076325</v>
      </c>
      <c r="W488" s="1">
        <f ca="1" t="shared" si="237"/>
        <v>0.108049621416906</v>
      </c>
      <c r="X488" s="1">
        <f ca="1" t="shared" si="238"/>
        <v>4.32185446537985</v>
      </c>
      <c r="Y488" s="1">
        <f ca="1" t="shared" si="239"/>
        <v>43.2185446537985</v>
      </c>
      <c r="Z488" s="1">
        <f ca="1" t="shared" si="240"/>
        <v>26.2526809538339</v>
      </c>
      <c r="AA488" s="1">
        <f ca="1" t="shared" si="241"/>
        <v>2625.26809538339</v>
      </c>
      <c r="AC488" s="1">
        <f t="shared" si="280"/>
        <v>198</v>
      </c>
      <c r="AD488" s="1">
        <f ca="1" t="shared" si="242"/>
        <v>0.294688223071104</v>
      </c>
      <c r="AE488" s="1">
        <f ca="1" t="shared" si="243"/>
        <v>61.0185663816176</v>
      </c>
      <c r="AF488" s="1">
        <f ca="1" t="shared" si="244"/>
        <v>0.179786688228522</v>
      </c>
      <c r="AG488" s="1">
        <f ca="1" t="shared" si="245"/>
        <v>4.36190773579182</v>
      </c>
      <c r="AH488" s="1">
        <f ca="1" t="shared" si="246"/>
        <v>47.98098509371</v>
      </c>
      <c r="AI488" s="1">
        <f ca="1" t="shared" si="247"/>
        <v>13.0375812879076</v>
      </c>
      <c r="AJ488" s="1">
        <f ca="1" t="shared" si="248"/>
        <v>1303.75812879076</v>
      </c>
      <c r="AL488" s="1">
        <f t="shared" si="281"/>
        <v>198</v>
      </c>
      <c r="AM488" s="1">
        <f ca="1" t="shared" si="249"/>
        <v>0.764012802514577</v>
      </c>
      <c r="AN488" s="1">
        <f ca="1" t="shared" si="250"/>
        <v>67.0376940339104</v>
      </c>
      <c r="AO488" s="1">
        <f ca="1" t="shared" si="251"/>
        <v>0.416547185206394</v>
      </c>
      <c r="AP488" s="1">
        <f ca="1" t="shared" si="252"/>
        <v>4.86822833672611</v>
      </c>
      <c r="AQ488" s="1">
        <f ca="1" t="shared" si="253"/>
        <v>58.4187400407133</v>
      </c>
      <c r="AR488" s="1">
        <f ca="1" t="shared" si="254"/>
        <v>8.61895399319705</v>
      </c>
      <c r="AS488" s="1">
        <f ca="1" t="shared" si="255"/>
        <v>861.895399319705</v>
      </c>
      <c r="AU488" s="1">
        <f t="shared" si="282"/>
        <v>198</v>
      </c>
      <c r="AV488" s="1">
        <f ca="1" t="shared" si="256"/>
        <v>0.386193115678575</v>
      </c>
      <c r="AW488" s="1">
        <f ca="1" t="shared" si="257"/>
        <v>61.6939031966559</v>
      </c>
      <c r="AX488" s="1">
        <f ca="1" t="shared" si="258"/>
        <v>0.0377980168248151</v>
      </c>
      <c r="AY488" s="1">
        <f ca="1" t="shared" si="259"/>
        <v>4.20532348998048</v>
      </c>
      <c r="AZ488" s="1">
        <f ca="1" t="shared" si="260"/>
        <v>54.6692053697462</v>
      </c>
      <c r="BA488" s="1">
        <f ca="1" t="shared" si="261"/>
        <v>7.02469782690972</v>
      </c>
      <c r="BB488" s="1">
        <f ca="1" t="shared" si="262"/>
        <v>702.469782690972</v>
      </c>
      <c r="BD488" s="1">
        <f t="shared" si="283"/>
        <v>198</v>
      </c>
      <c r="BE488" s="1">
        <f ca="1" t="shared" si="263"/>
        <v>0.738034709426255</v>
      </c>
      <c r="BF488" s="1">
        <f ca="1" t="shared" si="264"/>
        <v>66.7580574715913</v>
      </c>
      <c r="BG488" s="1">
        <f ca="1" t="shared" si="265"/>
        <v>0.244225258342621</v>
      </c>
      <c r="BH488" s="1">
        <f ca="1" t="shared" si="266"/>
        <v>4.05262100561661</v>
      </c>
      <c r="BI488" s="1">
        <f ca="1" t="shared" si="267"/>
        <v>56.7366940786325</v>
      </c>
      <c r="BJ488" s="1">
        <f ca="1" t="shared" si="268"/>
        <v>10.0213633929588</v>
      </c>
      <c r="BK488" s="1">
        <f ca="1" t="shared" si="269"/>
        <v>1002.13633929588</v>
      </c>
      <c r="BM488" s="1">
        <f t="shared" si="284"/>
        <v>198</v>
      </c>
      <c r="BN488" s="1">
        <f ca="1" t="shared" si="270"/>
        <v>0.829254004989863</v>
      </c>
      <c r="BO488" s="1">
        <f ca="1" t="shared" si="271"/>
        <v>69.1046519644149</v>
      </c>
      <c r="BP488" s="1">
        <f ca="1" t="shared" si="272"/>
        <v>0.85501819306837</v>
      </c>
      <c r="BQ488" s="1">
        <f ca="1" t="shared" si="273"/>
        <v>5.30027667861092</v>
      </c>
      <c r="BR488" s="1">
        <f ca="1" t="shared" si="274"/>
        <v>79.5041501791639</v>
      </c>
      <c r="BS488" s="1">
        <f ca="1" t="shared" si="275"/>
        <v>0</v>
      </c>
      <c r="BT488" s="1">
        <f ca="1" t="shared" si="276"/>
        <v>0</v>
      </c>
    </row>
    <row r="489" spans="2:72">
      <c r="B489" s="1">
        <f t="shared" si="277"/>
        <v>199</v>
      </c>
      <c r="C489" s="1">
        <f ca="1" t="shared" si="221"/>
        <v>0.364340618150234</v>
      </c>
      <c r="D489" s="1">
        <f ca="1" t="shared" si="222"/>
        <v>60.2234240105191</v>
      </c>
      <c r="E489" s="1">
        <f ca="1" t="shared" si="223"/>
        <v>0.127113371616883</v>
      </c>
      <c r="F489" s="1">
        <f ca="1" t="shared" si="224"/>
        <v>4.43500815410704</v>
      </c>
      <c r="G489" s="1">
        <f ca="1" t="shared" si="225"/>
        <v>35.4800652328563</v>
      </c>
      <c r="H489" s="1">
        <f ca="1" t="shared" si="226"/>
        <v>24.7433587776628</v>
      </c>
      <c r="I489" s="1">
        <f ca="1" t="shared" si="227"/>
        <v>2474.33587776628</v>
      </c>
      <c r="K489" s="1">
        <f t="shared" si="278"/>
        <v>199</v>
      </c>
      <c r="L489" s="1">
        <f ca="1" t="shared" si="228"/>
        <v>0.613129967348226</v>
      </c>
      <c r="M489" s="1">
        <f ca="1" t="shared" si="229"/>
        <v>65.192570074325</v>
      </c>
      <c r="N489" s="1">
        <f ca="1" t="shared" si="230"/>
        <v>0.484848678704725</v>
      </c>
      <c r="O489" s="1">
        <f ca="1" t="shared" si="231"/>
        <v>4.70083649438521</v>
      </c>
      <c r="P489" s="1">
        <f ca="1" t="shared" si="232"/>
        <v>42.3075284494669</v>
      </c>
      <c r="Q489" s="1">
        <f ca="1" t="shared" si="233"/>
        <v>22.885041624858</v>
      </c>
      <c r="R489" s="1">
        <f ca="1" t="shared" si="234"/>
        <v>2288.5041624858</v>
      </c>
      <c r="T489" s="1">
        <f t="shared" si="279"/>
        <v>199</v>
      </c>
      <c r="U489" s="1">
        <f ca="1" t="shared" si="235"/>
        <v>0.0725156973379928</v>
      </c>
      <c r="V489" s="1">
        <f ca="1" t="shared" si="236"/>
        <v>51.3012569643146</v>
      </c>
      <c r="W489" s="1">
        <f ca="1" t="shared" si="237"/>
        <v>0.0395396103401202</v>
      </c>
      <c r="X489" s="1">
        <f ca="1" t="shared" si="238"/>
        <v>4.32354331631009</v>
      </c>
      <c r="Y489" s="1">
        <f ca="1" t="shared" si="239"/>
        <v>43.2354331631009</v>
      </c>
      <c r="Z489" s="1">
        <f ca="1" t="shared" si="240"/>
        <v>8.06582380121375</v>
      </c>
      <c r="AA489" s="1">
        <f ca="1" t="shared" si="241"/>
        <v>806.582380121375</v>
      </c>
      <c r="AC489" s="1">
        <f t="shared" si="280"/>
        <v>199</v>
      </c>
      <c r="AD489" s="1">
        <f ca="1" t="shared" si="242"/>
        <v>0.539074664459243</v>
      </c>
      <c r="AE489" s="1">
        <f ca="1" t="shared" si="243"/>
        <v>60.8766411562521</v>
      </c>
      <c r="AF489" s="1">
        <f ca="1" t="shared" si="244"/>
        <v>0.136226849302441</v>
      </c>
      <c r="AG489" s="1">
        <f ca="1" t="shared" si="245"/>
        <v>4.22092474565981</v>
      </c>
      <c r="AH489" s="1">
        <f ca="1" t="shared" si="246"/>
        <v>46.430172202258</v>
      </c>
      <c r="AI489" s="1">
        <f ca="1" t="shared" si="247"/>
        <v>14.4464689539942</v>
      </c>
      <c r="AJ489" s="1">
        <f ca="1" t="shared" si="248"/>
        <v>1444.64689539942</v>
      </c>
      <c r="AL489" s="1">
        <f t="shared" si="281"/>
        <v>199</v>
      </c>
      <c r="AM489" s="1">
        <f ca="1" t="shared" si="249"/>
        <v>0.241801299987164</v>
      </c>
      <c r="AN489" s="1">
        <f ca="1" t="shared" si="250"/>
        <v>58.3375022240121</v>
      </c>
      <c r="AO489" s="1">
        <f ca="1" t="shared" si="251"/>
        <v>0.984050312371737</v>
      </c>
      <c r="AP489" s="1">
        <f ca="1" t="shared" si="252"/>
        <v>5.89742078301054</v>
      </c>
      <c r="AQ489" s="1">
        <f ca="1" t="shared" si="253"/>
        <v>70.7690493961264</v>
      </c>
      <c r="AR489" s="1">
        <f ca="1" t="shared" si="254"/>
        <v>0</v>
      </c>
      <c r="AS489" s="1">
        <f ca="1" t="shared" si="255"/>
        <v>0</v>
      </c>
      <c r="AU489" s="1">
        <f t="shared" si="282"/>
        <v>199</v>
      </c>
      <c r="AV489" s="1">
        <f ca="1" t="shared" si="256"/>
        <v>0.0900989721832104</v>
      </c>
      <c r="AW489" s="1">
        <f ca="1" t="shared" si="257"/>
        <v>53.9437845942784</v>
      </c>
      <c r="AX489" s="1">
        <f ca="1" t="shared" si="258"/>
        <v>0.254605837243861</v>
      </c>
      <c r="AY489" s="1">
        <f ca="1" t="shared" si="259"/>
        <v>4.19717307478867</v>
      </c>
      <c r="AZ489" s="1">
        <f ca="1" t="shared" si="260"/>
        <v>54.5632499722527</v>
      </c>
      <c r="BA489" s="1">
        <f ca="1" t="shared" si="261"/>
        <v>0</v>
      </c>
      <c r="BB489" s="1">
        <f ca="1" t="shared" si="262"/>
        <v>0</v>
      </c>
      <c r="BD489" s="1">
        <f t="shared" si="283"/>
        <v>199</v>
      </c>
      <c r="BE489" s="1">
        <f ca="1" t="shared" si="263"/>
        <v>0.862246446740795</v>
      </c>
      <c r="BF489" s="1">
        <f ca="1" t="shared" si="264"/>
        <v>67.3767951707917</v>
      </c>
      <c r="BG489" s="1">
        <f ca="1" t="shared" si="265"/>
        <v>0.190608906841989</v>
      </c>
      <c r="BH489" s="1">
        <f ca="1" t="shared" si="266"/>
        <v>4.25832232737605</v>
      </c>
      <c r="BI489" s="1">
        <f ca="1" t="shared" si="267"/>
        <v>59.6165125832647</v>
      </c>
      <c r="BJ489" s="1">
        <f ca="1" t="shared" si="268"/>
        <v>7.76028258752695</v>
      </c>
      <c r="BK489" s="1">
        <f ca="1" t="shared" si="269"/>
        <v>776.028258752695</v>
      </c>
      <c r="BM489" s="1">
        <f t="shared" si="284"/>
        <v>199</v>
      </c>
      <c r="BN489" s="1">
        <f ca="1" t="shared" si="270"/>
        <v>0.148612245052074</v>
      </c>
      <c r="BO489" s="1">
        <f ca="1" t="shared" si="271"/>
        <v>56.9033449286433</v>
      </c>
      <c r="BP489" s="1">
        <f ca="1" t="shared" si="272"/>
        <v>0.626884143897495</v>
      </c>
      <c r="BQ489" s="1">
        <f ca="1" t="shared" si="273"/>
        <v>4.87243942900616</v>
      </c>
      <c r="BR489" s="1">
        <f ca="1" t="shared" si="274"/>
        <v>73.0865914350923</v>
      </c>
      <c r="BS489" s="1">
        <f ca="1" t="shared" si="275"/>
        <v>0</v>
      </c>
      <c r="BT489" s="1">
        <f ca="1" t="shared" si="276"/>
        <v>0</v>
      </c>
    </row>
    <row r="490" spans="2:72">
      <c r="B490" s="1">
        <f t="shared" si="277"/>
        <v>200</v>
      </c>
      <c r="C490" s="1">
        <f ca="1" t="shared" si="221"/>
        <v>0.166624588767063</v>
      </c>
      <c r="D490" s="1">
        <f ca="1" t="shared" si="222"/>
        <v>57.0195927969261</v>
      </c>
      <c r="E490" s="1">
        <f ca="1" t="shared" si="223"/>
        <v>0.969401921230176</v>
      </c>
      <c r="F490" s="1">
        <f ca="1" t="shared" si="224"/>
        <v>5.52396564993286</v>
      </c>
      <c r="G490" s="1">
        <f ca="1" t="shared" si="225"/>
        <v>44.1917251994629</v>
      </c>
      <c r="H490" s="1">
        <f ca="1" t="shared" si="226"/>
        <v>12.8278675974632</v>
      </c>
      <c r="I490" s="1">
        <f ca="1" t="shared" si="227"/>
        <v>1282.78675974632</v>
      </c>
      <c r="K490" s="1">
        <f t="shared" si="278"/>
        <v>200</v>
      </c>
      <c r="L490" s="1">
        <f ca="1" t="shared" si="228"/>
        <v>0.722549158076764</v>
      </c>
      <c r="M490" s="1">
        <f ca="1" t="shared" si="229"/>
        <v>67.0648998336248</v>
      </c>
      <c r="N490" s="1">
        <f ca="1" t="shared" si="230"/>
        <v>0.0150975139952061</v>
      </c>
      <c r="O490" s="1">
        <f ca="1" t="shared" si="231"/>
        <v>4.19885342636094</v>
      </c>
      <c r="P490" s="1">
        <f ca="1" t="shared" si="232"/>
        <v>37.7896808372485</v>
      </c>
      <c r="Q490" s="1">
        <f ca="1" t="shared" si="233"/>
        <v>29.2752189963764</v>
      </c>
      <c r="R490" s="1">
        <f ca="1" t="shared" si="234"/>
        <v>2927.52189963764</v>
      </c>
      <c r="T490" s="1">
        <f t="shared" si="279"/>
        <v>200</v>
      </c>
      <c r="U490" s="1">
        <f ca="1" t="shared" si="235"/>
        <v>0.392712108595628</v>
      </c>
      <c r="V490" s="1">
        <f ca="1" t="shared" si="236"/>
        <v>62.5763443884876</v>
      </c>
      <c r="W490" s="1">
        <f ca="1" t="shared" si="237"/>
        <v>0.960569832189884</v>
      </c>
      <c r="X490" s="1">
        <f ca="1" t="shared" si="238"/>
        <v>5.53633859818955</v>
      </c>
      <c r="Y490" s="1">
        <f ca="1" t="shared" si="239"/>
        <v>55.3633859818955</v>
      </c>
      <c r="Z490" s="1">
        <f ca="1" t="shared" si="240"/>
        <v>7.21295840659212</v>
      </c>
      <c r="AA490" s="1">
        <f ca="1" t="shared" si="241"/>
        <v>721.295840659212</v>
      </c>
      <c r="AC490" s="1">
        <f t="shared" si="280"/>
        <v>200</v>
      </c>
      <c r="AD490" s="1">
        <f ca="1" t="shared" si="242"/>
        <v>0.37900437399874</v>
      </c>
      <c r="AE490" s="1">
        <f ca="1" t="shared" si="243"/>
        <v>61.8326964468802</v>
      </c>
      <c r="AF490" s="1">
        <f ca="1" t="shared" si="244"/>
        <v>0.620928507007812</v>
      </c>
      <c r="AG490" s="1">
        <f ca="1" t="shared" si="245"/>
        <v>4.58338007204796</v>
      </c>
      <c r="AH490" s="1">
        <f ca="1" t="shared" si="246"/>
        <v>50.4171807925276</v>
      </c>
      <c r="AI490" s="1">
        <f ca="1" t="shared" si="247"/>
        <v>11.4155156543526</v>
      </c>
      <c r="AJ490" s="1">
        <f ca="1" t="shared" si="248"/>
        <v>1141.55156543526</v>
      </c>
      <c r="AL490" s="1">
        <f t="shared" si="281"/>
        <v>200</v>
      </c>
      <c r="AM490" s="1">
        <f ca="1" t="shared" si="249"/>
        <v>0.608901434289716</v>
      </c>
      <c r="AN490" s="1">
        <f ca="1" t="shared" si="250"/>
        <v>68.5803903911231</v>
      </c>
      <c r="AO490" s="1">
        <f ca="1" t="shared" si="251"/>
        <v>0.527836988503033</v>
      </c>
      <c r="AP490" s="1">
        <f ca="1" t="shared" si="252"/>
        <v>4.50122972413696</v>
      </c>
      <c r="AQ490" s="1">
        <f ca="1" t="shared" si="253"/>
        <v>54.0147566896435</v>
      </c>
      <c r="AR490" s="1">
        <f ca="1" t="shared" si="254"/>
        <v>14.5656337014796</v>
      </c>
      <c r="AS490" s="1">
        <f ca="1" t="shared" si="255"/>
        <v>1456.56337014796</v>
      </c>
      <c r="AU490" s="1">
        <f t="shared" si="282"/>
        <v>200</v>
      </c>
      <c r="AV490" s="1">
        <f ca="1" t="shared" si="256"/>
        <v>0.694420905024993</v>
      </c>
      <c r="AW490" s="1">
        <f ca="1" t="shared" si="257"/>
        <v>69.3834709995415</v>
      </c>
      <c r="AX490" s="1">
        <f ca="1" t="shared" si="258"/>
        <v>0.233267287530576</v>
      </c>
      <c r="AY490" s="1">
        <f ca="1" t="shared" si="259"/>
        <v>4.42937502158292</v>
      </c>
      <c r="AZ490" s="1">
        <f ca="1" t="shared" si="260"/>
        <v>57.581875280578</v>
      </c>
      <c r="BA490" s="1">
        <f ca="1" t="shared" si="261"/>
        <v>11.8015957189635</v>
      </c>
      <c r="BB490" s="1">
        <f ca="1" t="shared" si="262"/>
        <v>1180.15957189635</v>
      </c>
      <c r="BD490" s="1">
        <f t="shared" si="283"/>
        <v>200</v>
      </c>
      <c r="BE490" s="1">
        <f ca="1" t="shared" si="263"/>
        <v>0.334465742173035</v>
      </c>
      <c r="BF490" s="1">
        <f ca="1" t="shared" si="264"/>
        <v>62.3471678755999</v>
      </c>
      <c r="BG490" s="1">
        <f ca="1" t="shared" si="265"/>
        <v>0.288343161069688</v>
      </c>
      <c r="BH490" s="1">
        <f ca="1" t="shared" si="266"/>
        <v>4.08271729776392</v>
      </c>
      <c r="BI490" s="1">
        <f ca="1" t="shared" si="267"/>
        <v>57.1580421686948</v>
      </c>
      <c r="BJ490" s="1">
        <f ca="1" t="shared" si="268"/>
        <v>5.18912570690505</v>
      </c>
      <c r="BK490" s="1">
        <f ca="1" t="shared" si="269"/>
        <v>518.912570690505</v>
      </c>
      <c r="BM490" s="1">
        <f t="shared" si="284"/>
        <v>200</v>
      </c>
      <c r="BN490" s="1">
        <f ca="1" t="shared" si="270"/>
        <v>0.0831897968958926</v>
      </c>
      <c r="BO490" s="1">
        <f ca="1" t="shared" si="271"/>
        <v>53.0482229511013</v>
      </c>
      <c r="BP490" s="1">
        <f ca="1" t="shared" si="272"/>
        <v>0.309426385110734</v>
      </c>
      <c r="BQ490" s="1">
        <f ca="1" t="shared" si="273"/>
        <v>4.90696999240222</v>
      </c>
      <c r="BR490" s="1">
        <f ca="1" t="shared" si="274"/>
        <v>73.6045498860333</v>
      </c>
      <c r="BS490" s="1">
        <f ca="1" t="shared" si="275"/>
        <v>0</v>
      </c>
      <c r="BT490" s="1">
        <f ca="1" t="shared" si="276"/>
        <v>0</v>
      </c>
    </row>
    <row r="491" spans="2:72">
      <c r="B491" s="1">
        <f t="shared" si="277"/>
        <v>201</v>
      </c>
      <c r="C491" s="1">
        <f ca="1" t="shared" si="221"/>
        <v>0.237645278470525</v>
      </c>
      <c r="D491" s="1">
        <f ca="1" t="shared" si="222"/>
        <v>59.1844399131217</v>
      </c>
      <c r="E491" s="1">
        <f ca="1" t="shared" si="223"/>
        <v>0.397382544201951</v>
      </c>
      <c r="F491" s="1">
        <f ca="1" t="shared" si="224"/>
        <v>4.89198931405441</v>
      </c>
      <c r="G491" s="1">
        <f ca="1" t="shared" si="225"/>
        <v>39.1359145124352</v>
      </c>
      <c r="H491" s="1">
        <f ca="1" t="shared" si="226"/>
        <v>20.0485254006865</v>
      </c>
      <c r="I491" s="1">
        <f ca="1" t="shared" si="227"/>
        <v>2004.85254006865</v>
      </c>
      <c r="K491" s="1">
        <f t="shared" si="278"/>
        <v>201</v>
      </c>
      <c r="L491" s="1">
        <f ca="1" t="shared" si="228"/>
        <v>0.855559655744408</v>
      </c>
      <c r="M491" s="1">
        <f ca="1" t="shared" si="229"/>
        <v>66.9940712080915</v>
      </c>
      <c r="N491" s="1">
        <f ca="1" t="shared" si="230"/>
        <v>0.617136328151953</v>
      </c>
      <c r="O491" s="1">
        <f ca="1" t="shared" si="231"/>
        <v>4.61130334018915</v>
      </c>
      <c r="P491" s="1">
        <f ca="1" t="shared" si="232"/>
        <v>41.5017300617023</v>
      </c>
      <c r="Q491" s="1">
        <f ca="1" t="shared" si="233"/>
        <v>25.4923411463891</v>
      </c>
      <c r="R491" s="1">
        <f ca="1" t="shared" si="234"/>
        <v>2549.23411463891</v>
      </c>
      <c r="T491" s="1">
        <f t="shared" si="279"/>
        <v>201</v>
      </c>
      <c r="U491" s="1">
        <f ca="1" t="shared" si="235"/>
        <v>0.917802933902078</v>
      </c>
      <c r="V491" s="1">
        <f ca="1" t="shared" si="236"/>
        <v>75.5405214727906</v>
      </c>
      <c r="W491" s="1">
        <f ca="1" t="shared" si="237"/>
        <v>0.291346526930599</v>
      </c>
      <c r="X491" s="1">
        <f ca="1" t="shared" si="238"/>
        <v>4.08766905999339</v>
      </c>
      <c r="Y491" s="1">
        <f ca="1" t="shared" si="239"/>
        <v>40.8766905999339</v>
      </c>
      <c r="Z491" s="1">
        <f ca="1" t="shared" si="240"/>
        <v>34.6638308728568</v>
      </c>
      <c r="AA491" s="1">
        <f ca="1" t="shared" si="241"/>
        <v>3466.38308728568</v>
      </c>
      <c r="AC491" s="1">
        <f t="shared" si="280"/>
        <v>201</v>
      </c>
      <c r="AD491" s="1">
        <f ca="1" t="shared" si="242"/>
        <v>0.610060459131409</v>
      </c>
      <c r="AE491" s="1">
        <f ca="1" t="shared" si="243"/>
        <v>68.9423091631428</v>
      </c>
      <c r="AF491" s="1">
        <f ca="1" t="shared" si="244"/>
        <v>0.640758639213527</v>
      </c>
      <c r="AG491" s="1">
        <f ca="1" t="shared" si="245"/>
        <v>4.719046425819</v>
      </c>
      <c r="AH491" s="1">
        <f ca="1" t="shared" si="246"/>
        <v>51.909510684009</v>
      </c>
      <c r="AI491" s="1">
        <f ca="1" t="shared" si="247"/>
        <v>17.0327984791338</v>
      </c>
      <c r="AJ491" s="1">
        <f ca="1" t="shared" si="248"/>
        <v>1703.27984791338</v>
      </c>
      <c r="AL491" s="1">
        <f t="shared" si="281"/>
        <v>201</v>
      </c>
      <c r="AM491" s="1">
        <f ca="1" t="shared" si="249"/>
        <v>0.974687899014709</v>
      </c>
      <c r="AN491" s="1">
        <f ca="1" t="shared" si="250"/>
        <v>77.0967458089956</v>
      </c>
      <c r="AO491" s="1">
        <f ca="1" t="shared" si="251"/>
        <v>0.135094105314182</v>
      </c>
      <c r="AP491" s="1">
        <f ca="1" t="shared" si="252"/>
        <v>4.48833356274327</v>
      </c>
      <c r="AQ491" s="1">
        <f ca="1" t="shared" si="253"/>
        <v>53.8600027529192</v>
      </c>
      <c r="AR491" s="1">
        <f ca="1" t="shared" si="254"/>
        <v>23.2367430560764</v>
      </c>
      <c r="AS491" s="1">
        <f ca="1" t="shared" si="255"/>
        <v>2323.67430560764</v>
      </c>
      <c r="AU491" s="1">
        <f t="shared" si="282"/>
        <v>201</v>
      </c>
      <c r="AV491" s="1">
        <f ca="1" t="shared" si="256"/>
        <v>0.275280822314516</v>
      </c>
      <c r="AW491" s="1">
        <f ca="1" t="shared" si="257"/>
        <v>63.8960070365243</v>
      </c>
      <c r="AX491" s="1">
        <f ca="1" t="shared" si="258"/>
        <v>0.0620521213783813</v>
      </c>
      <c r="AY491" s="1">
        <f ca="1" t="shared" si="259"/>
        <v>4.09107338801279</v>
      </c>
      <c r="AZ491" s="1">
        <f ca="1" t="shared" si="260"/>
        <v>53.1839540441663</v>
      </c>
      <c r="BA491" s="1">
        <f ca="1" t="shared" si="261"/>
        <v>10.712052992358</v>
      </c>
      <c r="BB491" s="1">
        <f ca="1" t="shared" si="262"/>
        <v>1071.2052992358</v>
      </c>
      <c r="BD491" s="1">
        <f t="shared" si="283"/>
        <v>201</v>
      </c>
      <c r="BE491" s="1">
        <f ca="1" t="shared" si="263"/>
        <v>0.791980621410269</v>
      </c>
      <c r="BF491" s="1">
        <f ca="1" t="shared" si="264"/>
        <v>65.348994311809</v>
      </c>
      <c r="BG491" s="1">
        <f ca="1" t="shared" si="265"/>
        <v>0.124194939846478</v>
      </c>
      <c r="BH491" s="1">
        <f ca="1" t="shared" si="266"/>
        <v>4.37277149506618</v>
      </c>
      <c r="BI491" s="1">
        <f ca="1" t="shared" si="267"/>
        <v>61.2188009309265</v>
      </c>
      <c r="BJ491" s="1">
        <f ca="1" t="shared" si="268"/>
        <v>4.13019338088251</v>
      </c>
      <c r="BK491" s="1">
        <f ca="1" t="shared" si="269"/>
        <v>413.019338088251</v>
      </c>
      <c r="BM491" s="1">
        <f t="shared" si="284"/>
        <v>201</v>
      </c>
      <c r="BN491" s="1">
        <f ca="1" t="shared" si="270"/>
        <v>0.0809835096481371</v>
      </c>
      <c r="BO491" s="1">
        <f ca="1" t="shared" si="271"/>
        <v>54.8503468461646</v>
      </c>
      <c r="BP491" s="1">
        <f ca="1" t="shared" si="272"/>
        <v>0.225718542264729</v>
      </c>
      <c r="BQ491" s="1">
        <f ca="1" t="shared" si="273"/>
        <v>4.27759647577277</v>
      </c>
      <c r="BR491" s="1">
        <f ca="1" t="shared" si="274"/>
        <v>64.1639471365916</v>
      </c>
      <c r="BS491" s="1">
        <f ca="1" t="shared" si="275"/>
        <v>0</v>
      </c>
      <c r="BT491" s="1">
        <f ca="1" t="shared" si="276"/>
        <v>0</v>
      </c>
    </row>
    <row r="492" spans="2:72">
      <c r="B492" s="1">
        <f t="shared" si="277"/>
        <v>202</v>
      </c>
      <c r="C492" s="1">
        <f ca="1" t="shared" si="221"/>
        <v>0.865107125818047</v>
      </c>
      <c r="D492" s="1">
        <f ca="1" t="shared" si="222"/>
        <v>69.2301805272144</v>
      </c>
      <c r="E492" s="1">
        <f ca="1" t="shared" si="223"/>
        <v>0.889945694663094</v>
      </c>
      <c r="F492" s="1">
        <f ca="1" t="shared" si="224"/>
        <v>5.03807921287468</v>
      </c>
      <c r="G492" s="1">
        <f ca="1" t="shared" si="225"/>
        <v>40.3046337029974</v>
      </c>
      <c r="H492" s="1">
        <f ca="1" t="shared" si="226"/>
        <v>28.9255468242169</v>
      </c>
      <c r="I492" s="1">
        <f ca="1" t="shared" si="227"/>
        <v>2892.55468242169</v>
      </c>
      <c r="K492" s="1">
        <f t="shared" si="278"/>
        <v>202</v>
      </c>
      <c r="L492" s="1">
        <f ca="1" t="shared" si="228"/>
        <v>0.0430143192847583</v>
      </c>
      <c r="M492" s="1">
        <f ca="1" t="shared" si="229"/>
        <v>51.7760206298372</v>
      </c>
      <c r="N492" s="1">
        <f ca="1" t="shared" si="230"/>
        <v>0.756937118965763</v>
      </c>
      <c r="O492" s="1">
        <f ca="1" t="shared" si="231"/>
        <v>5.06735209230129</v>
      </c>
      <c r="P492" s="1">
        <f ca="1" t="shared" si="232"/>
        <v>45.6061688307116</v>
      </c>
      <c r="Q492" s="1">
        <f ca="1" t="shared" si="233"/>
        <v>6.16985179912555</v>
      </c>
      <c r="R492" s="1">
        <f ca="1" t="shared" si="234"/>
        <v>616.985179912555</v>
      </c>
      <c r="T492" s="1">
        <f t="shared" si="279"/>
        <v>202</v>
      </c>
      <c r="U492" s="1">
        <f ca="1" t="shared" si="235"/>
        <v>0.223046676206094</v>
      </c>
      <c r="V492" s="1">
        <f ca="1" t="shared" si="236"/>
        <v>58.5652673668506</v>
      </c>
      <c r="W492" s="1">
        <f ca="1" t="shared" si="237"/>
        <v>0.0564408087370296</v>
      </c>
      <c r="X492" s="1">
        <f ca="1" t="shared" si="238"/>
        <v>4.08931204986008</v>
      </c>
      <c r="Y492" s="1">
        <f ca="1" t="shared" si="239"/>
        <v>40.8931204986008</v>
      </c>
      <c r="Z492" s="1">
        <f ca="1" t="shared" si="240"/>
        <v>17.6721468682498</v>
      </c>
      <c r="AA492" s="1">
        <f ca="1" t="shared" si="241"/>
        <v>1767.21468682498</v>
      </c>
      <c r="AC492" s="1">
        <f t="shared" si="280"/>
        <v>202</v>
      </c>
      <c r="AD492" s="1">
        <f ca="1" t="shared" si="242"/>
        <v>0.343875804361567</v>
      </c>
      <c r="AE492" s="1">
        <f ca="1" t="shared" si="243"/>
        <v>60.2434945472253</v>
      </c>
      <c r="AF492" s="1">
        <f ca="1" t="shared" si="244"/>
        <v>0.819607728687304</v>
      </c>
      <c r="AG492" s="1">
        <f ca="1" t="shared" si="245"/>
        <v>5.35912549399064</v>
      </c>
      <c r="AH492" s="1">
        <f ca="1" t="shared" si="246"/>
        <v>58.950380433897</v>
      </c>
      <c r="AI492" s="1">
        <f ca="1" t="shared" si="247"/>
        <v>1.29311411332831</v>
      </c>
      <c r="AJ492" s="1">
        <f ca="1" t="shared" si="248"/>
        <v>129.311411332831</v>
      </c>
      <c r="AL492" s="1">
        <f t="shared" si="281"/>
        <v>202</v>
      </c>
      <c r="AM492" s="1">
        <f ca="1" t="shared" si="249"/>
        <v>0.821277664863926</v>
      </c>
      <c r="AN492" s="1">
        <f ca="1" t="shared" si="250"/>
        <v>66.1829638112355</v>
      </c>
      <c r="AO492" s="1">
        <f ca="1" t="shared" si="251"/>
        <v>0.832051717054866</v>
      </c>
      <c r="AP492" s="1">
        <f ca="1" t="shared" si="252"/>
        <v>5.06636669658451</v>
      </c>
      <c r="AQ492" s="1">
        <f ca="1" t="shared" si="253"/>
        <v>60.7964003590141</v>
      </c>
      <c r="AR492" s="1">
        <f ca="1" t="shared" si="254"/>
        <v>5.38656345222139</v>
      </c>
      <c r="AS492" s="1">
        <f ca="1" t="shared" si="255"/>
        <v>538.656345222139</v>
      </c>
      <c r="AU492" s="1">
        <f t="shared" si="282"/>
        <v>202</v>
      </c>
      <c r="AV492" s="1">
        <f ca="1" t="shared" si="256"/>
        <v>0.458558724057776</v>
      </c>
      <c r="AW492" s="1">
        <f ca="1" t="shared" si="257"/>
        <v>64.0802999744193</v>
      </c>
      <c r="AX492" s="1">
        <f ca="1" t="shared" si="258"/>
        <v>0.561862037862815</v>
      </c>
      <c r="AY492" s="1">
        <f ca="1" t="shared" si="259"/>
        <v>4.84522819799278</v>
      </c>
      <c r="AZ492" s="1">
        <f ca="1" t="shared" si="260"/>
        <v>62.9879665739061</v>
      </c>
      <c r="BA492" s="1">
        <f ca="1" t="shared" si="261"/>
        <v>1.09233340051317</v>
      </c>
      <c r="BB492" s="1">
        <f ca="1" t="shared" si="262"/>
        <v>109.233340051317</v>
      </c>
      <c r="BD492" s="1">
        <f t="shared" si="283"/>
        <v>202</v>
      </c>
      <c r="BE492" s="1">
        <f ca="1" t="shared" si="263"/>
        <v>0.320975734260792</v>
      </c>
      <c r="BF492" s="1">
        <f ca="1" t="shared" si="264"/>
        <v>60.374830340682</v>
      </c>
      <c r="BG492" s="1">
        <f ca="1" t="shared" si="265"/>
        <v>0.368937575884462</v>
      </c>
      <c r="BH492" s="1">
        <f ca="1" t="shared" si="266"/>
        <v>4.51492935508273</v>
      </c>
      <c r="BI492" s="1">
        <f ca="1" t="shared" si="267"/>
        <v>63.2090109711582</v>
      </c>
      <c r="BJ492" s="1">
        <f ca="1" t="shared" si="268"/>
        <v>0</v>
      </c>
      <c r="BK492" s="1">
        <f ca="1" t="shared" si="269"/>
        <v>0</v>
      </c>
      <c r="BM492" s="1">
        <f t="shared" si="284"/>
        <v>202</v>
      </c>
      <c r="BN492" s="1">
        <f ca="1" t="shared" si="270"/>
        <v>0.597907435620372</v>
      </c>
      <c r="BO492" s="1">
        <f ca="1" t="shared" si="271"/>
        <v>69.4348807944936</v>
      </c>
      <c r="BP492" s="1">
        <f ca="1" t="shared" si="272"/>
        <v>0.40753276802829</v>
      </c>
      <c r="BQ492" s="1">
        <f ca="1" t="shared" si="273"/>
        <v>4.65108177594628</v>
      </c>
      <c r="BR492" s="1">
        <f ca="1" t="shared" si="274"/>
        <v>69.7662266391941</v>
      </c>
      <c r="BS492" s="1">
        <f ca="1" t="shared" si="275"/>
        <v>0</v>
      </c>
      <c r="BT492" s="1">
        <f ca="1" t="shared" si="276"/>
        <v>0</v>
      </c>
    </row>
    <row r="493" spans="2:72">
      <c r="B493" s="1">
        <f t="shared" si="277"/>
        <v>203</v>
      </c>
      <c r="C493" s="1">
        <f ca="1" t="shared" si="221"/>
        <v>0.883870010575612</v>
      </c>
      <c r="D493" s="1">
        <f ca="1" t="shared" si="222"/>
        <v>67.4469664516641</v>
      </c>
      <c r="E493" s="1">
        <f ca="1" t="shared" si="223"/>
        <v>0.79547769435429</v>
      </c>
      <c r="F493" s="1">
        <f ca="1" t="shared" si="224"/>
        <v>5.04511482053117</v>
      </c>
      <c r="G493" s="1">
        <f ca="1" t="shared" si="225"/>
        <v>40.3609185642493</v>
      </c>
      <c r="H493" s="1">
        <f ca="1" t="shared" si="226"/>
        <v>27.0860478874147</v>
      </c>
      <c r="I493" s="1">
        <f ca="1" t="shared" si="227"/>
        <v>2708.60478874147</v>
      </c>
      <c r="K493" s="1">
        <f t="shared" si="278"/>
        <v>203</v>
      </c>
      <c r="L493" s="1">
        <f ca="1" t="shared" si="228"/>
        <v>0.184910394683421</v>
      </c>
      <c r="M493" s="1">
        <f ca="1" t="shared" si="229"/>
        <v>58.6143789920699</v>
      </c>
      <c r="N493" s="1">
        <f ca="1" t="shared" si="230"/>
        <v>0.781682377665718</v>
      </c>
      <c r="O493" s="1">
        <f ca="1" t="shared" si="231"/>
        <v>5.43808011682029</v>
      </c>
      <c r="P493" s="1">
        <f ca="1" t="shared" si="232"/>
        <v>48.9427210513826</v>
      </c>
      <c r="Q493" s="1">
        <f ca="1" t="shared" si="233"/>
        <v>9.67165794068733</v>
      </c>
      <c r="R493" s="1">
        <f ca="1" t="shared" si="234"/>
        <v>967.165794068733</v>
      </c>
      <c r="T493" s="1">
        <f t="shared" si="279"/>
        <v>203</v>
      </c>
      <c r="U493" s="1">
        <f ca="1" t="shared" si="235"/>
        <v>0.332045308927783</v>
      </c>
      <c r="V493" s="1">
        <f ca="1" t="shared" si="236"/>
        <v>61.0882910525428</v>
      </c>
      <c r="W493" s="1">
        <f ca="1" t="shared" si="237"/>
        <v>0.883374243161422</v>
      </c>
      <c r="X493" s="1">
        <f ca="1" t="shared" si="238"/>
        <v>5.45903958518231</v>
      </c>
      <c r="Y493" s="1">
        <f ca="1" t="shared" si="239"/>
        <v>54.5903958518231</v>
      </c>
      <c r="Z493" s="1">
        <f ca="1" t="shared" si="240"/>
        <v>6.49789520071971</v>
      </c>
      <c r="AA493" s="1">
        <f ca="1" t="shared" si="241"/>
        <v>649.789520071971</v>
      </c>
      <c r="AC493" s="1">
        <f t="shared" si="280"/>
        <v>203</v>
      </c>
      <c r="AD493" s="1">
        <f ca="1" t="shared" si="242"/>
        <v>0.445277835257589</v>
      </c>
      <c r="AE493" s="1">
        <f ca="1" t="shared" si="243"/>
        <v>60.2780179986044</v>
      </c>
      <c r="AF493" s="1">
        <f ca="1" t="shared" si="244"/>
        <v>0.0385258046666392</v>
      </c>
      <c r="AG493" s="1">
        <f ca="1" t="shared" si="245"/>
        <v>4.28926519410129</v>
      </c>
      <c r="AH493" s="1">
        <f ca="1" t="shared" si="246"/>
        <v>47.1819171351142</v>
      </c>
      <c r="AI493" s="1">
        <f ca="1" t="shared" si="247"/>
        <v>13.0961008634902</v>
      </c>
      <c r="AJ493" s="1">
        <f ca="1" t="shared" si="248"/>
        <v>1309.61008634902</v>
      </c>
      <c r="AL493" s="1">
        <f t="shared" si="281"/>
        <v>203</v>
      </c>
      <c r="AM493" s="1">
        <f ca="1" t="shared" si="249"/>
        <v>0.324256769052409</v>
      </c>
      <c r="AN493" s="1">
        <f ca="1" t="shared" si="250"/>
        <v>64.4798372808797</v>
      </c>
      <c r="AO493" s="1">
        <f ca="1" t="shared" si="251"/>
        <v>0.144256734152608</v>
      </c>
      <c r="AP493" s="1">
        <f ca="1" t="shared" si="252"/>
        <v>4.01287674335288</v>
      </c>
      <c r="AQ493" s="1">
        <f ca="1" t="shared" si="253"/>
        <v>48.1545209202345</v>
      </c>
      <c r="AR493" s="1">
        <f ca="1" t="shared" si="254"/>
        <v>16.3253163606452</v>
      </c>
      <c r="AS493" s="1">
        <f ca="1" t="shared" si="255"/>
        <v>1632.53163606452</v>
      </c>
      <c r="AU493" s="1">
        <f t="shared" si="282"/>
        <v>203</v>
      </c>
      <c r="AV493" s="1">
        <f ca="1" t="shared" si="256"/>
        <v>0.107320241170198</v>
      </c>
      <c r="AW493" s="1">
        <f ca="1" t="shared" si="257"/>
        <v>58.3497076190578</v>
      </c>
      <c r="AX493" s="1">
        <f ca="1" t="shared" si="258"/>
        <v>0.781949522558637</v>
      </c>
      <c r="AY493" s="1">
        <f ca="1" t="shared" si="259"/>
        <v>5.35160801743899</v>
      </c>
      <c r="AZ493" s="1">
        <f ca="1" t="shared" si="260"/>
        <v>69.5709042267069</v>
      </c>
      <c r="BA493" s="1">
        <f ca="1" t="shared" si="261"/>
        <v>0</v>
      </c>
      <c r="BB493" s="1">
        <f ca="1" t="shared" si="262"/>
        <v>0</v>
      </c>
      <c r="BD493" s="1">
        <f t="shared" si="283"/>
        <v>203</v>
      </c>
      <c r="BE493" s="1">
        <f ca="1" t="shared" si="263"/>
        <v>0.33713658638865</v>
      </c>
      <c r="BF493" s="1">
        <f ca="1" t="shared" si="264"/>
        <v>64.6253660999053</v>
      </c>
      <c r="BG493" s="1">
        <f ca="1" t="shared" si="265"/>
        <v>0.475349786523533</v>
      </c>
      <c r="BH493" s="1">
        <f ca="1" t="shared" si="266"/>
        <v>4.70344634665274</v>
      </c>
      <c r="BI493" s="1">
        <f ca="1" t="shared" si="267"/>
        <v>65.8482488531383</v>
      </c>
      <c r="BJ493" s="1">
        <f ca="1" t="shared" si="268"/>
        <v>0</v>
      </c>
      <c r="BK493" s="1">
        <f ca="1" t="shared" si="269"/>
        <v>0</v>
      </c>
      <c r="BM493" s="1">
        <f t="shared" si="284"/>
        <v>203</v>
      </c>
      <c r="BN493" s="1">
        <f ca="1" t="shared" si="270"/>
        <v>0.683592506848784</v>
      </c>
      <c r="BO493" s="1">
        <f ca="1" t="shared" si="271"/>
        <v>69.0291071953006</v>
      </c>
      <c r="BP493" s="1">
        <f ca="1" t="shared" si="272"/>
        <v>0.754056275345963</v>
      </c>
      <c r="BQ493" s="1">
        <f ca="1" t="shared" si="273"/>
        <v>5.29290703896878</v>
      </c>
      <c r="BR493" s="1">
        <f ca="1" t="shared" si="274"/>
        <v>79.3936055845318</v>
      </c>
      <c r="BS493" s="1">
        <f ca="1" t="shared" si="275"/>
        <v>0</v>
      </c>
      <c r="BT493" s="1">
        <f ca="1" t="shared" si="276"/>
        <v>0</v>
      </c>
    </row>
    <row r="494" spans="2:72">
      <c r="B494" s="1">
        <f t="shared" si="277"/>
        <v>204</v>
      </c>
      <c r="C494" s="1">
        <f ca="1" t="shared" si="221"/>
        <v>0.00745620772820588</v>
      </c>
      <c r="D494" s="1">
        <f ca="1" t="shared" si="222"/>
        <v>50.245375024181</v>
      </c>
      <c r="E494" s="1">
        <f ca="1" t="shared" si="223"/>
        <v>0.977490383887367</v>
      </c>
      <c r="F494" s="1">
        <f ca="1" t="shared" si="224"/>
        <v>5.55140989574027</v>
      </c>
      <c r="G494" s="1">
        <f ca="1" t="shared" si="225"/>
        <v>44.4112791659221</v>
      </c>
      <c r="H494" s="1">
        <f ca="1" t="shared" si="226"/>
        <v>5.83409585825881</v>
      </c>
      <c r="I494" s="1">
        <f ca="1" t="shared" si="227"/>
        <v>583.409585825881</v>
      </c>
      <c r="K494" s="1">
        <f t="shared" si="278"/>
        <v>204</v>
      </c>
      <c r="L494" s="1">
        <f ca="1" t="shared" si="228"/>
        <v>0.992746834229254</v>
      </c>
      <c r="M494" s="1">
        <f ca="1" t="shared" si="229"/>
        <v>80.0691327104771</v>
      </c>
      <c r="N494" s="1">
        <f ca="1" t="shared" si="230"/>
        <v>0.36299411340217</v>
      </c>
      <c r="O494" s="1">
        <f ca="1" t="shared" si="231"/>
        <v>4.58242809772883</v>
      </c>
      <c r="P494" s="1">
        <f ca="1" t="shared" si="232"/>
        <v>41.2418528795595</v>
      </c>
      <c r="Q494" s="1">
        <f ca="1" t="shared" si="233"/>
        <v>38.8272798309176</v>
      </c>
      <c r="R494" s="1">
        <f ca="1" t="shared" si="234"/>
        <v>3882.72798309176</v>
      </c>
      <c r="T494" s="1">
        <f t="shared" si="279"/>
        <v>204</v>
      </c>
      <c r="U494" s="1">
        <f ca="1" t="shared" si="235"/>
        <v>0.380552695273329</v>
      </c>
      <c r="V494" s="1">
        <f ca="1" t="shared" si="236"/>
        <v>64.0845792875643</v>
      </c>
      <c r="W494" s="1">
        <f ca="1" t="shared" si="237"/>
        <v>0.504577579293477</v>
      </c>
      <c r="X494" s="1">
        <f ca="1" t="shared" si="238"/>
        <v>4.55312787681225</v>
      </c>
      <c r="Y494" s="1">
        <f ca="1" t="shared" si="239"/>
        <v>45.5312787681225</v>
      </c>
      <c r="Z494" s="1">
        <f ca="1" t="shared" si="240"/>
        <v>18.5533005194418</v>
      </c>
      <c r="AA494" s="1">
        <f ca="1" t="shared" si="241"/>
        <v>1855.33005194418</v>
      </c>
      <c r="AC494" s="1">
        <f t="shared" si="280"/>
        <v>204</v>
      </c>
      <c r="AD494" s="1">
        <f ca="1" t="shared" si="242"/>
        <v>0.62273857786932</v>
      </c>
      <c r="AE494" s="1">
        <f ca="1" t="shared" si="243"/>
        <v>65.5988345582999</v>
      </c>
      <c r="AF494" s="1">
        <f ca="1" t="shared" si="244"/>
        <v>0.628565265113979</v>
      </c>
      <c r="AG494" s="1">
        <f ca="1" t="shared" si="245"/>
        <v>4.56326540908233</v>
      </c>
      <c r="AH494" s="1">
        <f ca="1" t="shared" si="246"/>
        <v>50.1959194999057</v>
      </c>
      <c r="AI494" s="1">
        <f ca="1" t="shared" si="247"/>
        <v>15.4029150583942</v>
      </c>
      <c r="AJ494" s="1">
        <f ca="1" t="shared" si="248"/>
        <v>1540.29150583942</v>
      </c>
      <c r="AL494" s="1">
        <f t="shared" si="281"/>
        <v>204</v>
      </c>
      <c r="AM494" s="1">
        <f ca="1" t="shared" si="249"/>
        <v>0.221525093599902</v>
      </c>
      <c r="AN494" s="1">
        <f ca="1" t="shared" si="250"/>
        <v>56.1308608059302</v>
      </c>
      <c r="AO494" s="1">
        <f ca="1" t="shared" si="251"/>
        <v>0.71609488625969</v>
      </c>
      <c r="AP494" s="1">
        <f ca="1" t="shared" si="252"/>
        <v>5.33272556754331</v>
      </c>
      <c r="AQ494" s="1">
        <f ca="1" t="shared" si="253"/>
        <v>63.9927068105197</v>
      </c>
      <c r="AR494" s="1">
        <f ca="1" t="shared" si="254"/>
        <v>0</v>
      </c>
      <c r="AS494" s="1">
        <f ca="1" t="shared" si="255"/>
        <v>0</v>
      </c>
      <c r="AU494" s="1">
        <f t="shared" si="282"/>
        <v>204</v>
      </c>
      <c r="AV494" s="1">
        <f ca="1" t="shared" si="256"/>
        <v>0.211689894811332</v>
      </c>
      <c r="AW494" s="1">
        <f ca="1" t="shared" si="257"/>
        <v>55.9960499299108</v>
      </c>
      <c r="AX494" s="1">
        <f ca="1" t="shared" si="258"/>
        <v>0.229311732249561</v>
      </c>
      <c r="AY494" s="1">
        <f ca="1" t="shared" si="259"/>
        <v>4.30601322446859</v>
      </c>
      <c r="AZ494" s="1">
        <f ca="1" t="shared" si="260"/>
        <v>55.9781719180917</v>
      </c>
      <c r="BA494" s="1">
        <f ca="1" t="shared" si="261"/>
        <v>0.0178780118191142</v>
      </c>
      <c r="BB494" s="1">
        <f ca="1" t="shared" si="262"/>
        <v>1.78780118191142</v>
      </c>
      <c r="BD494" s="1">
        <f t="shared" si="283"/>
        <v>204</v>
      </c>
      <c r="BE494" s="1">
        <f ca="1" t="shared" si="263"/>
        <v>0.802696709933441</v>
      </c>
      <c r="BF494" s="1">
        <f ca="1" t="shared" si="264"/>
        <v>66.2483313631898</v>
      </c>
      <c r="BG494" s="1">
        <f ca="1" t="shared" si="265"/>
        <v>0.242662965468579</v>
      </c>
      <c r="BH494" s="1">
        <f ca="1" t="shared" si="266"/>
        <v>4.06889633854538</v>
      </c>
      <c r="BI494" s="1">
        <f ca="1" t="shared" si="267"/>
        <v>56.9645487396354</v>
      </c>
      <c r="BJ494" s="1">
        <f ca="1" t="shared" si="268"/>
        <v>9.28378262355441</v>
      </c>
      <c r="BK494" s="1">
        <f ca="1" t="shared" si="269"/>
        <v>928.378262355441</v>
      </c>
      <c r="BM494" s="1">
        <f t="shared" si="284"/>
        <v>204</v>
      </c>
      <c r="BN494" s="1">
        <f ca="1" t="shared" si="270"/>
        <v>0.507621515558829</v>
      </c>
      <c r="BO494" s="1">
        <f ca="1" t="shared" si="271"/>
        <v>63.9489209262656</v>
      </c>
      <c r="BP494" s="1">
        <f ca="1" t="shared" si="272"/>
        <v>0.261895426922396</v>
      </c>
      <c r="BQ494" s="1">
        <f ca="1" t="shared" si="273"/>
        <v>4.1915886184982</v>
      </c>
      <c r="BR494" s="1">
        <f ca="1" t="shared" si="274"/>
        <v>62.873829277473</v>
      </c>
      <c r="BS494" s="1">
        <f ca="1" t="shared" si="275"/>
        <v>1.07509164879266</v>
      </c>
      <c r="BT494" s="1">
        <f ca="1" t="shared" si="276"/>
        <v>107.509164879266</v>
      </c>
    </row>
    <row r="495" spans="2:72">
      <c r="B495" s="1">
        <f t="shared" si="277"/>
        <v>205</v>
      </c>
      <c r="C495" s="1">
        <f ca="1" t="shared" si="221"/>
        <v>0.0548248186866183</v>
      </c>
      <c r="D495" s="1">
        <f ca="1" t="shared" si="222"/>
        <v>52.9543620211311</v>
      </c>
      <c r="E495" s="1">
        <f ca="1" t="shared" si="223"/>
        <v>0.108122625063683</v>
      </c>
      <c r="F495" s="1">
        <f ca="1" t="shared" si="224"/>
        <v>4.10348752194359</v>
      </c>
      <c r="G495" s="1">
        <f ca="1" t="shared" si="225"/>
        <v>32.8279001755487</v>
      </c>
      <c r="H495" s="1">
        <f ca="1" t="shared" si="226"/>
        <v>20.1264618455823</v>
      </c>
      <c r="I495" s="1">
        <f ca="1" t="shared" si="227"/>
        <v>2012.64618455823</v>
      </c>
      <c r="K495" s="1">
        <f t="shared" si="278"/>
        <v>205</v>
      </c>
      <c r="L495" s="1">
        <f ca="1" t="shared" si="228"/>
        <v>0.12950186345858</v>
      </c>
      <c r="M495" s="1">
        <f ca="1" t="shared" si="229"/>
        <v>59.0661425431703</v>
      </c>
      <c r="N495" s="1">
        <f ca="1" t="shared" si="230"/>
        <v>0.80662392695121</v>
      </c>
      <c r="O495" s="1">
        <f ca="1" t="shared" si="231"/>
        <v>5.43156215672196</v>
      </c>
      <c r="P495" s="1">
        <f ca="1" t="shared" si="232"/>
        <v>48.8840594104977</v>
      </c>
      <c r="Q495" s="1">
        <f ca="1" t="shared" si="233"/>
        <v>10.1820831326727</v>
      </c>
      <c r="R495" s="1">
        <f ca="1" t="shared" si="234"/>
        <v>1018.20831326727</v>
      </c>
      <c r="T495" s="1">
        <f t="shared" si="279"/>
        <v>205</v>
      </c>
      <c r="U495" s="1">
        <f ca="1" t="shared" si="235"/>
        <v>0.503894166598554</v>
      </c>
      <c r="V495" s="1">
        <f ca="1" t="shared" si="236"/>
        <v>62.5792557602916</v>
      </c>
      <c r="W495" s="1">
        <f ca="1" t="shared" si="237"/>
        <v>0.33231759320163</v>
      </c>
      <c r="X495" s="1">
        <f ca="1" t="shared" si="238"/>
        <v>4.73508664370994</v>
      </c>
      <c r="Y495" s="1">
        <f ca="1" t="shared" si="239"/>
        <v>47.3508664370994</v>
      </c>
      <c r="Z495" s="1">
        <f ca="1" t="shared" si="240"/>
        <v>15.2283893231922</v>
      </c>
      <c r="AA495" s="1">
        <f ca="1" t="shared" si="241"/>
        <v>1522.83893231922</v>
      </c>
      <c r="AC495" s="1">
        <f t="shared" si="280"/>
        <v>205</v>
      </c>
      <c r="AD495" s="1">
        <f ca="1" t="shared" si="242"/>
        <v>0.627744814549101</v>
      </c>
      <c r="AE495" s="1">
        <f ca="1" t="shared" si="243"/>
        <v>67.1857499747241</v>
      </c>
      <c r="AF495" s="1">
        <f ca="1" t="shared" si="244"/>
        <v>0.0586527680688684</v>
      </c>
      <c r="AG495" s="1">
        <f ca="1" t="shared" si="245"/>
        <v>4.46793800408742</v>
      </c>
      <c r="AH495" s="1">
        <f ca="1" t="shared" si="246"/>
        <v>49.1473180449616</v>
      </c>
      <c r="AI495" s="1">
        <f ca="1" t="shared" si="247"/>
        <v>18.0384319297625</v>
      </c>
      <c r="AJ495" s="1">
        <f ca="1" t="shared" si="248"/>
        <v>1803.84319297625</v>
      </c>
      <c r="AL495" s="1">
        <f t="shared" si="281"/>
        <v>205</v>
      </c>
      <c r="AM495" s="1">
        <f ca="1" t="shared" si="249"/>
        <v>0.294687649829326</v>
      </c>
      <c r="AN495" s="1">
        <f ca="1" t="shared" si="250"/>
        <v>60.0884632671255</v>
      </c>
      <c r="AO495" s="1">
        <f ca="1" t="shared" si="251"/>
        <v>0.745888141797769</v>
      </c>
      <c r="AP495" s="1">
        <f ca="1" t="shared" si="252"/>
        <v>5.13741416460842</v>
      </c>
      <c r="AQ495" s="1">
        <f ca="1" t="shared" si="253"/>
        <v>61.648969975301</v>
      </c>
      <c r="AR495" s="1">
        <f ca="1" t="shared" si="254"/>
        <v>0</v>
      </c>
      <c r="AS495" s="1">
        <f ca="1" t="shared" si="255"/>
        <v>0</v>
      </c>
      <c r="AU495" s="1">
        <f t="shared" si="282"/>
        <v>205</v>
      </c>
      <c r="AV495" s="1">
        <f ca="1" t="shared" si="256"/>
        <v>0.723792623759777</v>
      </c>
      <c r="AW495" s="1">
        <f ca="1" t="shared" si="257"/>
        <v>65.9892536774613</v>
      </c>
      <c r="AX495" s="1">
        <f ca="1" t="shared" si="258"/>
        <v>0.578371690913117</v>
      </c>
      <c r="AY495" s="1">
        <f ca="1" t="shared" si="259"/>
        <v>4.82354550210416</v>
      </c>
      <c r="AZ495" s="1">
        <f ca="1" t="shared" si="260"/>
        <v>62.7060915273541</v>
      </c>
      <c r="BA495" s="1">
        <f ca="1" t="shared" si="261"/>
        <v>3.28316215010716</v>
      </c>
      <c r="BB495" s="1">
        <f ca="1" t="shared" si="262"/>
        <v>328.316215010716</v>
      </c>
      <c r="BD495" s="1">
        <f t="shared" si="283"/>
        <v>205</v>
      </c>
      <c r="BE495" s="1">
        <f ca="1" t="shared" si="263"/>
        <v>0.236798474466408</v>
      </c>
      <c r="BF495" s="1">
        <f ca="1" t="shared" si="264"/>
        <v>57.8987963601556</v>
      </c>
      <c r="BG495" s="1">
        <f ca="1" t="shared" si="265"/>
        <v>0.353163392197288</v>
      </c>
      <c r="BH495" s="1">
        <f ca="1" t="shared" si="266"/>
        <v>4.76543718612159</v>
      </c>
      <c r="BI495" s="1">
        <f ca="1" t="shared" si="267"/>
        <v>66.7161206057023</v>
      </c>
      <c r="BJ495" s="1">
        <f ca="1" t="shared" si="268"/>
        <v>0</v>
      </c>
      <c r="BK495" s="1">
        <f ca="1" t="shared" si="269"/>
        <v>0</v>
      </c>
      <c r="BM495" s="1">
        <f t="shared" si="284"/>
        <v>205</v>
      </c>
      <c r="BN495" s="1">
        <f ca="1" t="shared" si="270"/>
        <v>0.243085419942569</v>
      </c>
      <c r="BO495" s="1">
        <f ca="1" t="shared" si="271"/>
        <v>57.4189979808785</v>
      </c>
      <c r="BP495" s="1">
        <f ca="1" t="shared" si="272"/>
        <v>0.846023481614581</v>
      </c>
      <c r="BQ495" s="1">
        <f ca="1" t="shared" si="273"/>
        <v>5.19682855665398</v>
      </c>
      <c r="BR495" s="1">
        <f ca="1" t="shared" si="274"/>
        <v>77.9524283498097</v>
      </c>
      <c r="BS495" s="1">
        <f ca="1" t="shared" si="275"/>
        <v>0</v>
      </c>
      <c r="BT495" s="1">
        <f ca="1" t="shared" si="276"/>
        <v>0</v>
      </c>
    </row>
    <row r="496" spans="2:72">
      <c r="B496" s="1">
        <f t="shared" si="277"/>
        <v>206</v>
      </c>
      <c r="C496" s="1">
        <f ca="1" t="shared" si="221"/>
        <v>0.197053218693851</v>
      </c>
      <c r="D496" s="1">
        <f ca="1" t="shared" si="222"/>
        <v>57.4964159674292</v>
      </c>
      <c r="E496" s="1">
        <f ca="1" t="shared" si="223"/>
        <v>0.0367633036730184</v>
      </c>
      <c r="F496" s="1">
        <f ca="1" t="shared" si="224"/>
        <v>4.18042933128521</v>
      </c>
      <c r="G496" s="1">
        <f ca="1" t="shared" si="225"/>
        <v>33.4434346502817</v>
      </c>
      <c r="H496" s="1">
        <f ca="1" t="shared" si="226"/>
        <v>24.0529813171475</v>
      </c>
      <c r="I496" s="1">
        <f ca="1" t="shared" si="227"/>
        <v>2405.29813171475</v>
      </c>
      <c r="K496" s="1">
        <f t="shared" si="278"/>
        <v>206</v>
      </c>
      <c r="L496" s="1">
        <f ca="1" t="shared" si="228"/>
        <v>0.559370806278125</v>
      </c>
      <c r="M496" s="1">
        <f ca="1" t="shared" si="229"/>
        <v>68.57087263773</v>
      </c>
      <c r="N496" s="1">
        <f ca="1" t="shared" si="230"/>
        <v>0.421566895418896</v>
      </c>
      <c r="O496" s="1">
        <f ca="1" t="shared" si="231"/>
        <v>4.80800645387753</v>
      </c>
      <c r="P496" s="1">
        <f ca="1" t="shared" si="232"/>
        <v>43.2720580848978</v>
      </c>
      <c r="Q496" s="1">
        <f ca="1" t="shared" si="233"/>
        <v>25.2988145528322</v>
      </c>
      <c r="R496" s="1">
        <f ca="1" t="shared" si="234"/>
        <v>2529.88145528322</v>
      </c>
      <c r="T496" s="1">
        <f t="shared" si="279"/>
        <v>206</v>
      </c>
      <c r="U496" s="1">
        <f ca="1" t="shared" si="235"/>
        <v>0.24233599461764</v>
      </c>
      <c r="V496" s="1">
        <f ca="1" t="shared" si="236"/>
        <v>57.3339979181415</v>
      </c>
      <c r="W496" s="1">
        <f ca="1" t="shared" si="237"/>
        <v>0.366000270805018</v>
      </c>
      <c r="X496" s="1">
        <f ca="1" t="shared" si="238"/>
        <v>4.75631588591431</v>
      </c>
      <c r="Y496" s="1">
        <f ca="1" t="shared" si="239"/>
        <v>47.5631588591431</v>
      </c>
      <c r="Z496" s="1">
        <f ca="1" t="shared" si="240"/>
        <v>9.77083905899838</v>
      </c>
      <c r="AA496" s="1">
        <f ca="1" t="shared" si="241"/>
        <v>977.083905899838</v>
      </c>
      <c r="AC496" s="1">
        <f t="shared" si="280"/>
        <v>206</v>
      </c>
      <c r="AD496" s="1">
        <f ca="1" t="shared" si="242"/>
        <v>0.864161498835116</v>
      </c>
      <c r="AE496" s="1">
        <f ca="1" t="shared" si="243"/>
        <v>69.8750928248158</v>
      </c>
      <c r="AF496" s="1">
        <f ca="1" t="shared" si="244"/>
        <v>0.372125951767171</v>
      </c>
      <c r="AG496" s="1">
        <f ca="1" t="shared" si="245"/>
        <v>4.87244577453341</v>
      </c>
      <c r="AH496" s="1">
        <f ca="1" t="shared" si="246"/>
        <v>53.5969035198675</v>
      </c>
      <c r="AI496" s="1">
        <f ca="1" t="shared" si="247"/>
        <v>16.2781893049483</v>
      </c>
      <c r="AJ496" s="1">
        <f ca="1" t="shared" si="248"/>
        <v>1627.81893049483</v>
      </c>
      <c r="AL496" s="1">
        <f t="shared" si="281"/>
        <v>206</v>
      </c>
      <c r="AM496" s="1">
        <f ca="1" t="shared" si="249"/>
        <v>0.163485936441855</v>
      </c>
      <c r="AN496" s="1">
        <f ca="1" t="shared" si="250"/>
        <v>57.4730232649605</v>
      </c>
      <c r="AO496" s="1">
        <f ca="1" t="shared" si="251"/>
        <v>0.886982724351787</v>
      </c>
      <c r="AP496" s="1">
        <f ca="1" t="shared" si="252"/>
        <v>5.42103467250092</v>
      </c>
      <c r="AQ496" s="1">
        <f ca="1" t="shared" si="253"/>
        <v>65.052416070011</v>
      </c>
      <c r="AR496" s="1">
        <f ca="1" t="shared" si="254"/>
        <v>0</v>
      </c>
      <c r="AS496" s="1">
        <f ca="1" t="shared" si="255"/>
        <v>0</v>
      </c>
      <c r="AU496" s="1">
        <f t="shared" si="282"/>
        <v>206</v>
      </c>
      <c r="AV496" s="1">
        <f ca="1" t="shared" si="256"/>
        <v>0.69359053291489</v>
      </c>
      <c r="AW496" s="1">
        <f ca="1" t="shared" si="257"/>
        <v>66.9202882813596</v>
      </c>
      <c r="AX496" s="1">
        <f ca="1" t="shared" si="258"/>
        <v>0.805821879490195</v>
      </c>
      <c r="AY496" s="1">
        <f ca="1" t="shared" si="259"/>
        <v>5.05489801662291</v>
      </c>
      <c r="AZ496" s="1">
        <f ca="1" t="shared" si="260"/>
        <v>65.7136742160979</v>
      </c>
      <c r="BA496" s="1">
        <f ca="1" t="shared" si="261"/>
        <v>1.20661406526175</v>
      </c>
      <c r="BB496" s="1">
        <f ca="1" t="shared" si="262"/>
        <v>120.661406526175</v>
      </c>
      <c r="BD496" s="1">
        <f t="shared" si="283"/>
        <v>206</v>
      </c>
      <c r="BE496" s="1">
        <f ca="1" t="shared" si="263"/>
        <v>0.188394687567208</v>
      </c>
      <c r="BF496" s="1">
        <f ca="1" t="shared" si="264"/>
        <v>57.9991080517029</v>
      </c>
      <c r="BG496" s="1">
        <f ca="1" t="shared" si="265"/>
        <v>0.431784540498766</v>
      </c>
      <c r="BH496" s="1">
        <f ca="1" t="shared" si="266"/>
        <v>4.76378920969537</v>
      </c>
      <c r="BI496" s="1">
        <f ca="1" t="shared" si="267"/>
        <v>66.6930489357352</v>
      </c>
      <c r="BJ496" s="1">
        <f ca="1" t="shared" si="268"/>
        <v>0</v>
      </c>
      <c r="BK496" s="1">
        <f ca="1" t="shared" si="269"/>
        <v>0</v>
      </c>
      <c r="BM496" s="1">
        <f t="shared" si="284"/>
        <v>206</v>
      </c>
      <c r="BN496" s="1">
        <f ca="1" t="shared" si="270"/>
        <v>0.37652537935482</v>
      </c>
      <c r="BO496" s="1">
        <f ca="1" t="shared" si="271"/>
        <v>63.6227291322131</v>
      </c>
      <c r="BP496" s="1">
        <f ca="1" t="shared" si="272"/>
        <v>0.249686959718861</v>
      </c>
      <c r="BQ496" s="1">
        <f ca="1" t="shared" si="273"/>
        <v>4.13928076569413</v>
      </c>
      <c r="BR496" s="1">
        <f ca="1" t="shared" si="274"/>
        <v>62.089211485412</v>
      </c>
      <c r="BS496" s="1">
        <f ca="1" t="shared" si="275"/>
        <v>1.53351764680112</v>
      </c>
      <c r="BT496" s="1">
        <f ca="1" t="shared" si="276"/>
        <v>153.351764680112</v>
      </c>
    </row>
    <row r="497" spans="2:72">
      <c r="B497" s="1">
        <f t="shared" si="277"/>
        <v>207</v>
      </c>
      <c r="C497" s="1">
        <f ca="1" t="shared" si="221"/>
        <v>0.902879659586739</v>
      </c>
      <c r="D497" s="1">
        <f ca="1" t="shared" si="222"/>
        <v>77.3388507952161</v>
      </c>
      <c r="E497" s="1">
        <f ca="1" t="shared" si="223"/>
        <v>0.813679750318057</v>
      </c>
      <c r="F497" s="1">
        <f ca="1" t="shared" si="224"/>
        <v>5.47011158674417</v>
      </c>
      <c r="G497" s="1">
        <f ca="1" t="shared" si="225"/>
        <v>43.7608926939534</v>
      </c>
      <c r="H497" s="1">
        <f ca="1" t="shared" si="226"/>
        <v>33.5779581012628</v>
      </c>
      <c r="I497" s="1">
        <f ca="1" t="shared" si="227"/>
        <v>3357.79581012628</v>
      </c>
      <c r="K497" s="1">
        <f t="shared" si="278"/>
        <v>207</v>
      </c>
      <c r="L497" s="1">
        <f ca="1" t="shared" si="228"/>
        <v>0.959916762386166</v>
      </c>
      <c r="M497" s="1">
        <f ca="1" t="shared" si="229"/>
        <v>75.8930571605754</v>
      </c>
      <c r="N497" s="1">
        <f ca="1" t="shared" si="230"/>
        <v>0.480542764123695</v>
      </c>
      <c r="O497" s="1">
        <f ca="1" t="shared" si="231"/>
        <v>4.69292879695116</v>
      </c>
      <c r="P497" s="1">
        <f ca="1" t="shared" si="232"/>
        <v>42.2363591725605</v>
      </c>
      <c r="Q497" s="1">
        <f ca="1" t="shared" si="233"/>
        <v>33.6566979880149</v>
      </c>
      <c r="R497" s="1">
        <f ca="1" t="shared" si="234"/>
        <v>3365.66979880149</v>
      </c>
      <c r="T497" s="1">
        <f t="shared" si="279"/>
        <v>207</v>
      </c>
      <c r="U497" s="1">
        <f ca="1" t="shared" si="235"/>
        <v>0.690438053780261</v>
      </c>
      <c r="V497" s="1">
        <f ca="1" t="shared" si="236"/>
        <v>67.8715276116667</v>
      </c>
      <c r="W497" s="1">
        <f ca="1" t="shared" si="237"/>
        <v>0.196316453934626</v>
      </c>
      <c r="X497" s="1">
        <f ca="1" t="shared" si="238"/>
        <v>4.05365184725468</v>
      </c>
      <c r="Y497" s="1">
        <f ca="1" t="shared" si="239"/>
        <v>40.5365184725468</v>
      </c>
      <c r="Z497" s="1">
        <f ca="1" t="shared" si="240"/>
        <v>27.3350091391199</v>
      </c>
      <c r="AA497" s="1">
        <f ca="1" t="shared" si="241"/>
        <v>2733.50091391199</v>
      </c>
      <c r="AC497" s="1">
        <f t="shared" si="280"/>
        <v>207</v>
      </c>
      <c r="AD497" s="1">
        <f ca="1" t="shared" si="242"/>
        <v>0.628788706565576</v>
      </c>
      <c r="AE497" s="1">
        <f ca="1" t="shared" si="243"/>
        <v>67.7427263721397</v>
      </c>
      <c r="AF497" s="1">
        <f ca="1" t="shared" si="244"/>
        <v>0.0176887997468875</v>
      </c>
      <c r="AG497" s="1">
        <f ca="1" t="shared" si="245"/>
        <v>4.0156748796571</v>
      </c>
      <c r="AH497" s="1">
        <f ca="1" t="shared" si="246"/>
        <v>44.1724236762281</v>
      </c>
      <c r="AI497" s="1">
        <f ca="1" t="shared" si="247"/>
        <v>23.5703026959116</v>
      </c>
      <c r="AJ497" s="1">
        <f ca="1" t="shared" si="248"/>
        <v>2357.03026959116</v>
      </c>
      <c r="AL497" s="1">
        <f t="shared" si="281"/>
        <v>207</v>
      </c>
      <c r="AM497" s="1">
        <f ca="1" t="shared" si="249"/>
        <v>0.763153212513433</v>
      </c>
      <c r="AN497" s="1">
        <f ca="1" t="shared" si="250"/>
        <v>68.8482761720177</v>
      </c>
      <c r="AO497" s="1">
        <f ca="1" t="shared" si="251"/>
        <v>0.135634728620891</v>
      </c>
      <c r="AP497" s="1">
        <f ca="1" t="shared" si="252"/>
        <v>4.01398262519907</v>
      </c>
      <c r="AQ497" s="1">
        <f ca="1" t="shared" si="253"/>
        <v>48.1677915023889</v>
      </c>
      <c r="AR497" s="1">
        <f ca="1" t="shared" si="254"/>
        <v>20.6804846696288</v>
      </c>
      <c r="AS497" s="1">
        <f ca="1" t="shared" si="255"/>
        <v>2068.04846696288</v>
      </c>
      <c r="AU497" s="1">
        <f t="shared" si="282"/>
        <v>207</v>
      </c>
      <c r="AV497" s="1">
        <f ca="1" t="shared" si="256"/>
        <v>0.687478477925745</v>
      </c>
      <c r="AW497" s="1">
        <f ca="1" t="shared" si="257"/>
        <v>69.6655179964164</v>
      </c>
      <c r="AX497" s="1">
        <f ca="1" t="shared" si="258"/>
        <v>0.18104535889369</v>
      </c>
      <c r="AY497" s="1">
        <f ca="1" t="shared" si="259"/>
        <v>4.24966185452298</v>
      </c>
      <c r="AZ497" s="1">
        <f ca="1" t="shared" si="260"/>
        <v>55.2456041087987</v>
      </c>
      <c r="BA497" s="1">
        <f ca="1" t="shared" si="261"/>
        <v>14.4199138876176</v>
      </c>
      <c r="BB497" s="1">
        <f ca="1" t="shared" si="262"/>
        <v>1441.99138876176</v>
      </c>
      <c r="BD497" s="1">
        <f t="shared" si="283"/>
        <v>207</v>
      </c>
      <c r="BE497" s="1">
        <f ca="1" t="shared" si="263"/>
        <v>0.647028878876792</v>
      </c>
      <c r="BF497" s="1">
        <f ca="1" t="shared" si="264"/>
        <v>66.8083758667229</v>
      </c>
      <c r="BG497" s="1">
        <f ca="1" t="shared" si="265"/>
        <v>0.612682676696452</v>
      </c>
      <c r="BH497" s="1">
        <f ca="1" t="shared" si="266"/>
        <v>4.79111610633944</v>
      </c>
      <c r="BI497" s="1">
        <f ca="1" t="shared" si="267"/>
        <v>67.0756254887522</v>
      </c>
      <c r="BJ497" s="1">
        <f ca="1" t="shared" si="268"/>
        <v>0</v>
      </c>
      <c r="BK497" s="1">
        <f ca="1" t="shared" si="269"/>
        <v>0</v>
      </c>
      <c r="BM497" s="1">
        <f t="shared" si="284"/>
        <v>207</v>
      </c>
      <c r="BN497" s="1">
        <f ca="1" t="shared" si="270"/>
        <v>0.0598476982921381</v>
      </c>
      <c r="BO497" s="1">
        <f ca="1" t="shared" si="271"/>
        <v>53.7129924172058</v>
      </c>
      <c r="BP497" s="1">
        <f ca="1" t="shared" si="272"/>
        <v>0.675281178549662</v>
      </c>
      <c r="BQ497" s="1">
        <f ca="1" t="shared" si="273"/>
        <v>4.76425738830975</v>
      </c>
      <c r="BR497" s="1">
        <f ca="1" t="shared" si="274"/>
        <v>71.4638608246462</v>
      </c>
      <c r="BS497" s="1">
        <f ca="1" t="shared" si="275"/>
        <v>0</v>
      </c>
      <c r="BT497" s="1">
        <f ca="1" t="shared" si="276"/>
        <v>0</v>
      </c>
    </row>
    <row r="498" spans="2:72">
      <c r="B498" s="1">
        <f t="shared" si="277"/>
        <v>208</v>
      </c>
      <c r="C498" s="1">
        <f ca="1" t="shared" si="221"/>
        <v>0.336398593259616</v>
      </c>
      <c r="D498" s="1">
        <f ca="1" t="shared" si="222"/>
        <v>63.3957743652081</v>
      </c>
      <c r="E498" s="1">
        <f ca="1" t="shared" si="223"/>
        <v>0.0819988702260583</v>
      </c>
      <c r="F498" s="1">
        <f ca="1" t="shared" si="224"/>
        <v>4.18343891799746</v>
      </c>
      <c r="G498" s="1">
        <f ca="1" t="shared" si="225"/>
        <v>33.4675113439797</v>
      </c>
      <c r="H498" s="1">
        <f ca="1" t="shared" si="226"/>
        <v>29.9282630212284</v>
      </c>
      <c r="I498" s="1">
        <f ca="1" t="shared" si="227"/>
        <v>2992.82630212284</v>
      </c>
      <c r="K498" s="1">
        <f t="shared" si="278"/>
        <v>208</v>
      </c>
      <c r="L498" s="1">
        <f ca="1" t="shared" si="228"/>
        <v>0.337129981841852</v>
      </c>
      <c r="M498" s="1">
        <f ca="1" t="shared" si="229"/>
        <v>64.0782016762831</v>
      </c>
      <c r="N498" s="1">
        <f ca="1" t="shared" si="230"/>
        <v>0.142637974225974</v>
      </c>
      <c r="O498" s="1">
        <f ca="1" t="shared" si="231"/>
        <v>4.34178459806152</v>
      </c>
      <c r="P498" s="1">
        <f ca="1" t="shared" si="232"/>
        <v>39.0760613825537</v>
      </c>
      <c r="Q498" s="1">
        <f ca="1" t="shared" si="233"/>
        <v>25.0021402937294</v>
      </c>
      <c r="R498" s="1">
        <f ca="1" t="shared" si="234"/>
        <v>2500.21402937294</v>
      </c>
      <c r="T498" s="1">
        <f t="shared" si="279"/>
        <v>208</v>
      </c>
      <c r="U498" s="1">
        <f ca="1" t="shared" si="235"/>
        <v>0.216804817022783</v>
      </c>
      <c r="V498" s="1">
        <f ca="1" t="shared" si="236"/>
        <v>56.0957717708209</v>
      </c>
      <c r="W498" s="1">
        <f ca="1" t="shared" si="237"/>
        <v>0.494615791977527</v>
      </c>
      <c r="X498" s="1">
        <f ca="1" t="shared" si="238"/>
        <v>4.76716739233178</v>
      </c>
      <c r="Y498" s="1">
        <f ca="1" t="shared" si="239"/>
        <v>47.6716739233178</v>
      </c>
      <c r="Z498" s="1">
        <f ca="1" t="shared" si="240"/>
        <v>8.42409784750315</v>
      </c>
      <c r="AA498" s="1">
        <f ca="1" t="shared" si="241"/>
        <v>842.409784750315</v>
      </c>
      <c r="AC498" s="1">
        <f t="shared" si="280"/>
        <v>208</v>
      </c>
      <c r="AD498" s="1">
        <f ca="1" t="shared" si="242"/>
        <v>0.829735460439838</v>
      </c>
      <c r="AE498" s="1">
        <f ca="1" t="shared" si="243"/>
        <v>68.3364105629815</v>
      </c>
      <c r="AF498" s="1">
        <f ca="1" t="shared" si="244"/>
        <v>0.453727005536906</v>
      </c>
      <c r="AG498" s="1">
        <f ca="1" t="shared" si="245"/>
        <v>4.5394059284762</v>
      </c>
      <c r="AH498" s="1">
        <f ca="1" t="shared" si="246"/>
        <v>49.9334652132383</v>
      </c>
      <c r="AI498" s="1">
        <f ca="1" t="shared" si="247"/>
        <v>18.4029453497433</v>
      </c>
      <c r="AJ498" s="1">
        <f ca="1" t="shared" si="248"/>
        <v>1840.29453497433</v>
      </c>
      <c r="AL498" s="1">
        <f t="shared" si="281"/>
        <v>208</v>
      </c>
      <c r="AM498" s="1">
        <f ca="1" t="shared" si="249"/>
        <v>0.982424399695741</v>
      </c>
      <c r="AN498" s="1">
        <f ca="1" t="shared" si="250"/>
        <v>82.8631826998618</v>
      </c>
      <c r="AO498" s="1">
        <f ca="1" t="shared" si="251"/>
        <v>0.534678072123868</v>
      </c>
      <c r="AP498" s="1">
        <f ca="1" t="shared" si="252"/>
        <v>4.76707990772696</v>
      </c>
      <c r="AQ498" s="1">
        <f ca="1" t="shared" si="253"/>
        <v>57.2049588927236</v>
      </c>
      <c r="AR498" s="1">
        <f ca="1" t="shared" si="254"/>
        <v>25.6582238071383</v>
      </c>
      <c r="AS498" s="1">
        <f ca="1" t="shared" si="255"/>
        <v>2565.82238071383</v>
      </c>
      <c r="AU498" s="1">
        <f t="shared" si="282"/>
        <v>208</v>
      </c>
      <c r="AV498" s="1">
        <f ca="1" t="shared" si="256"/>
        <v>0.289185362956889</v>
      </c>
      <c r="AW498" s="1">
        <f ca="1" t="shared" si="257"/>
        <v>62.4359158119014</v>
      </c>
      <c r="AX498" s="1">
        <f ca="1" t="shared" si="258"/>
        <v>0.178606801853906</v>
      </c>
      <c r="AY498" s="1">
        <f ca="1" t="shared" si="259"/>
        <v>4.21099420491202</v>
      </c>
      <c r="AZ498" s="1">
        <f ca="1" t="shared" si="260"/>
        <v>54.7429246638562</v>
      </c>
      <c r="BA498" s="1">
        <f ca="1" t="shared" si="261"/>
        <v>7.69299114804515</v>
      </c>
      <c r="BB498" s="1">
        <f ca="1" t="shared" si="262"/>
        <v>769.299114804515</v>
      </c>
      <c r="BD498" s="1">
        <f t="shared" si="283"/>
        <v>208</v>
      </c>
      <c r="BE498" s="1">
        <f ca="1" t="shared" si="263"/>
        <v>0.119677272627484</v>
      </c>
      <c r="BF498" s="1">
        <f ca="1" t="shared" si="264"/>
        <v>58.9506321531486</v>
      </c>
      <c r="BG498" s="1">
        <f ca="1" t="shared" si="265"/>
        <v>0.254240768158134</v>
      </c>
      <c r="BH498" s="1">
        <f ca="1" t="shared" si="266"/>
        <v>4.48971994027528</v>
      </c>
      <c r="BI498" s="1">
        <f ca="1" t="shared" si="267"/>
        <v>62.856079163854</v>
      </c>
      <c r="BJ498" s="1">
        <f ca="1" t="shared" si="268"/>
        <v>0</v>
      </c>
      <c r="BK498" s="1">
        <f ca="1" t="shared" si="269"/>
        <v>0</v>
      </c>
      <c r="BM498" s="1">
        <f t="shared" si="284"/>
        <v>208</v>
      </c>
      <c r="BN498" s="1">
        <f ca="1" t="shared" si="270"/>
        <v>0.244251309882364</v>
      </c>
      <c r="BO498" s="1">
        <f ca="1" t="shared" si="271"/>
        <v>58.3628170253237</v>
      </c>
      <c r="BP498" s="1">
        <f ca="1" t="shared" si="272"/>
        <v>0.880430736725262</v>
      </c>
      <c r="BQ498" s="1">
        <f ca="1" t="shared" si="273"/>
        <v>5.39082727837656</v>
      </c>
      <c r="BR498" s="1">
        <f ca="1" t="shared" si="274"/>
        <v>80.8624091756485</v>
      </c>
      <c r="BS498" s="1">
        <f ca="1" t="shared" si="275"/>
        <v>0</v>
      </c>
      <c r="BT498" s="1">
        <f ca="1" t="shared" si="276"/>
        <v>0</v>
      </c>
    </row>
    <row r="499" spans="2:72">
      <c r="B499" s="1">
        <f t="shared" si="277"/>
        <v>209</v>
      </c>
      <c r="C499" s="1">
        <f ca="1" t="shared" si="221"/>
        <v>0.585807846158088</v>
      </c>
      <c r="D499" s="1">
        <f ca="1" t="shared" si="222"/>
        <v>68.4681549030218</v>
      </c>
      <c r="E499" s="1">
        <f ca="1" t="shared" si="223"/>
        <v>0.111917080172266</v>
      </c>
      <c r="F499" s="1">
        <f ca="1" t="shared" si="224"/>
        <v>4.40134748453936</v>
      </c>
      <c r="G499" s="1">
        <f ca="1" t="shared" si="225"/>
        <v>35.2107798763149</v>
      </c>
      <c r="H499" s="1">
        <f ca="1" t="shared" si="226"/>
        <v>33.2573750267069</v>
      </c>
      <c r="I499" s="1">
        <f ca="1" t="shared" si="227"/>
        <v>3325.73750267069</v>
      </c>
      <c r="K499" s="1">
        <f t="shared" si="278"/>
        <v>209</v>
      </c>
      <c r="L499" s="1">
        <f ca="1" t="shared" si="228"/>
        <v>0.584777883686956</v>
      </c>
      <c r="M499" s="1">
        <f ca="1" t="shared" si="229"/>
        <v>67.7180041569054</v>
      </c>
      <c r="N499" s="1">
        <f ca="1" t="shared" si="230"/>
        <v>0.744699641976871</v>
      </c>
      <c r="O499" s="1">
        <f ca="1" t="shared" si="231"/>
        <v>5.23863873391365</v>
      </c>
      <c r="P499" s="1">
        <f ca="1" t="shared" si="232"/>
        <v>47.1477486052228</v>
      </c>
      <c r="Q499" s="1">
        <f ca="1" t="shared" si="233"/>
        <v>20.5702555516826</v>
      </c>
      <c r="R499" s="1">
        <f ca="1" t="shared" si="234"/>
        <v>2057.02555516826</v>
      </c>
      <c r="T499" s="1">
        <f t="shared" si="279"/>
        <v>209</v>
      </c>
      <c r="U499" s="1">
        <f ca="1" t="shared" si="235"/>
        <v>0.024644272635876</v>
      </c>
      <c r="V499" s="1">
        <f ca="1" t="shared" si="236"/>
        <v>50.318704999297</v>
      </c>
      <c r="W499" s="1">
        <f ca="1" t="shared" si="237"/>
        <v>0.679160222269272</v>
      </c>
      <c r="X499" s="1">
        <f ca="1" t="shared" si="238"/>
        <v>4.87970576760357</v>
      </c>
      <c r="Y499" s="1">
        <f ca="1" t="shared" si="239"/>
        <v>48.7970576760357</v>
      </c>
      <c r="Z499" s="1">
        <f ca="1" t="shared" si="240"/>
        <v>1.52164732326129</v>
      </c>
      <c r="AA499" s="1">
        <f ca="1" t="shared" si="241"/>
        <v>152.164732326129</v>
      </c>
      <c r="AC499" s="1">
        <f t="shared" si="280"/>
        <v>209</v>
      </c>
      <c r="AD499" s="1">
        <f ca="1" t="shared" si="242"/>
        <v>0.84784000958175</v>
      </c>
      <c r="AE499" s="1">
        <f ca="1" t="shared" si="243"/>
        <v>68.2877462504204</v>
      </c>
      <c r="AF499" s="1">
        <f ca="1" t="shared" si="244"/>
        <v>0.321863178445011</v>
      </c>
      <c r="AG499" s="1">
        <f ca="1" t="shared" si="245"/>
        <v>4.53589630363874</v>
      </c>
      <c r="AH499" s="1">
        <f ca="1" t="shared" si="246"/>
        <v>49.8948593400261</v>
      </c>
      <c r="AI499" s="1">
        <f ca="1" t="shared" si="247"/>
        <v>18.3928869103943</v>
      </c>
      <c r="AJ499" s="1">
        <f ca="1" t="shared" si="248"/>
        <v>1839.28869103943</v>
      </c>
      <c r="AL499" s="1">
        <f t="shared" si="281"/>
        <v>209</v>
      </c>
      <c r="AM499" s="1">
        <f ca="1" t="shared" si="249"/>
        <v>0.940611034165296</v>
      </c>
      <c r="AN499" s="1">
        <f ca="1" t="shared" si="250"/>
        <v>76.5413920490981</v>
      </c>
      <c r="AO499" s="1">
        <f ca="1" t="shared" si="251"/>
        <v>0.845788084764203</v>
      </c>
      <c r="AP499" s="1">
        <f ca="1" t="shared" si="252"/>
        <v>5.09911972562045</v>
      </c>
      <c r="AQ499" s="1">
        <f ca="1" t="shared" si="253"/>
        <v>61.1894367074454</v>
      </c>
      <c r="AR499" s="1">
        <f ca="1" t="shared" si="254"/>
        <v>15.3519553416527</v>
      </c>
      <c r="AS499" s="1">
        <f ca="1" t="shared" si="255"/>
        <v>1535.19553416527</v>
      </c>
      <c r="AU499" s="1">
        <f t="shared" si="282"/>
        <v>209</v>
      </c>
      <c r="AV499" s="1">
        <f ca="1" t="shared" si="256"/>
        <v>0.684470394372324</v>
      </c>
      <c r="AW499" s="1">
        <f ca="1" t="shared" si="257"/>
        <v>65.3467916559704</v>
      </c>
      <c r="AX499" s="1">
        <f ca="1" t="shared" si="258"/>
        <v>0.790112735456683</v>
      </c>
      <c r="AY499" s="1">
        <f ca="1" t="shared" si="259"/>
        <v>5.01134330290535</v>
      </c>
      <c r="AZ499" s="1">
        <f ca="1" t="shared" si="260"/>
        <v>65.1474629377696</v>
      </c>
      <c r="BA499" s="1">
        <f ca="1" t="shared" si="261"/>
        <v>0.199328718200803</v>
      </c>
      <c r="BB499" s="1">
        <f ca="1" t="shared" si="262"/>
        <v>19.9328718200803</v>
      </c>
      <c r="BD499" s="1">
        <f t="shared" si="283"/>
        <v>209</v>
      </c>
      <c r="BE499" s="1">
        <f ca="1" t="shared" si="263"/>
        <v>0.665120037163695</v>
      </c>
      <c r="BF499" s="1">
        <f ca="1" t="shared" si="264"/>
        <v>67.2636660965066</v>
      </c>
      <c r="BG499" s="1">
        <f ca="1" t="shared" si="265"/>
        <v>0.858316299822778</v>
      </c>
      <c r="BH499" s="1">
        <f ca="1" t="shared" si="266"/>
        <v>5.32871117572003</v>
      </c>
      <c r="BI499" s="1">
        <f ca="1" t="shared" si="267"/>
        <v>74.6019564600804</v>
      </c>
      <c r="BJ499" s="1">
        <f ca="1" t="shared" si="268"/>
        <v>0</v>
      </c>
      <c r="BK499" s="1">
        <f ca="1" t="shared" si="269"/>
        <v>0</v>
      </c>
      <c r="BM499" s="1">
        <f t="shared" si="284"/>
        <v>209</v>
      </c>
      <c r="BN499" s="1">
        <f ca="1" t="shared" si="270"/>
        <v>0.137809440777056</v>
      </c>
      <c r="BO499" s="1">
        <f ca="1" t="shared" si="271"/>
        <v>58.5888053810924</v>
      </c>
      <c r="BP499" s="1">
        <f ca="1" t="shared" si="272"/>
        <v>0.800307306469289</v>
      </c>
      <c r="BQ499" s="1">
        <f ca="1" t="shared" si="273"/>
        <v>5.07510330138203</v>
      </c>
      <c r="BR499" s="1">
        <f ca="1" t="shared" si="274"/>
        <v>76.1265495207304</v>
      </c>
      <c r="BS499" s="1">
        <f ca="1" t="shared" si="275"/>
        <v>0</v>
      </c>
      <c r="BT499" s="1">
        <f ca="1" t="shared" si="276"/>
        <v>0</v>
      </c>
    </row>
    <row r="500" spans="2:72">
      <c r="B500" s="1">
        <f t="shared" si="277"/>
        <v>210</v>
      </c>
      <c r="C500" s="1">
        <f ca="1" t="shared" si="221"/>
        <v>0.274824398833662</v>
      </c>
      <c r="D500" s="1">
        <f ca="1" t="shared" si="222"/>
        <v>62.808437784611</v>
      </c>
      <c r="E500" s="1">
        <f ca="1" t="shared" si="223"/>
        <v>0.0119269646609848</v>
      </c>
      <c r="F500" s="1">
        <f ca="1" t="shared" si="224"/>
        <v>4.43208060935446</v>
      </c>
      <c r="G500" s="1">
        <f ca="1" t="shared" si="225"/>
        <v>35.4566448748357</v>
      </c>
      <c r="H500" s="1">
        <f ca="1" t="shared" si="226"/>
        <v>27.3517929097753</v>
      </c>
      <c r="I500" s="1">
        <f ca="1" t="shared" si="227"/>
        <v>2735.17929097753</v>
      </c>
      <c r="K500" s="1">
        <f t="shared" si="278"/>
        <v>210</v>
      </c>
      <c r="L500" s="1">
        <f ca="1" t="shared" si="228"/>
        <v>0.112650435801493</v>
      </c>
      <c r="M500" s="1">
        <f ca="1" t="shared" si="229"/>
        <v>59.4748902329582</v>
      </c>
      <c r="N500" s="1">
        <f ca="1" t="shared" si="230"/>
        <v>0.0693409967543888</v>
      </c>
      <c r="O500" s="1">
        <f ca="1" t="shared" si="231"/>
        <v>4.47354825849137</v>
      </c>
      <c r="P500" s="1">
        <f ca="1" t="shared" si="232"/>
        <v>40.2619343264223</v>
      </c>
      <c r="Q500" s="1">
        <f ca="1" t="shared" si="233"/>
        <v>19.2129559065358</v>
      </c>
      <c r="R500" s="1">
        <f ca="1" t="shared" si="234"/>
        <v>1921.29559065358</v>
      </c>
      <c r="T500" s="1">
        <f t="shared" si="279"/>
        <v>210</v>
      </c>
      <c r="U500" s="1">
        <f ca="1" t="shared" si="235"/>
        <v>0.108949267260442</v>
      </c>
      <c r="V500" s="1">
        <f ca="1" t="shared" si="236"/>
        <v>56.7400086072921</v>
      </c>
      <c r="W500" s="1">
        <f ca="1" t="shared" si="237"/>
        <v>0.664170414944547</v>
      </c>
      <c r="X500" s="1">
        <f ca="1" t="shared" si="238"/>
        <v>4.72863701217083</v>
      </c>
      <c r="Y500" s="1">
        <f ca="1" t="shared" si="239"/>
        <v>47.2863701217083</v>
      </c>
      <c r="Z500" s="1">
        <f ca="1" t="shared" si="240"/>
        <v>9.45363848558372</v>
      </c>
      <c r="AA500" s="1">
        <f ca="1" t="shared" si="241"/>
        <v>945.363848558372</v>
      </c>
      <c r="AC500" s="1">
        <f t="shared" si="280"/>
        <v>210</v>
      </c>
      <c r="AD500" s="1">
        <f ca="1" t="shared" si="242"/>
        <v>0.410486115362484</v>
      </c>
      <c r="AE500" s="1">
        <f ca="1" t="shared" si="243"/>
        <v>61.9305923746076</v>
      </c>
      <c r="AF500" s="1">
        <f ca="1" t="shared" si="244"/>
        <v>0.873354277963962</v>
      </c>
      <c r="AG500" s="1">
        <f ca="1" t="shared" si="245"/>
        <v>5.2785292254943</v>
      </c>
      <c r="AH500" s="1">
        <f ca="1" t="shared" si="246"/>
        <v>58.0638214804372</v>
      </c>
      <c r="AI500" s="1">
        <f ca="1" t="shared" si="247"/>
        <v>3.86677089417035</v>
      </c>
      <c r="AJ500" s="1">
        <f ca="1" t="shared" si="248"/>
        <v>386.677089417035</v>
      </c>
      <c r="AL500" s="1">
        <f t="shared" si="281"/>
        <v>210</v>
      </c>
      <c r="AM500" s="1">
        <f ca="1" t="shared" si="249"/>
        <v>0.587955590281418</v>
      </c>
      <c r="AN500" s="1">
        <f ca="1" t="shared" si="250"/>
        <v>68.2021288466522</v>
      </c>
      <c r="AO500" s="1">
        <f ca="1" t="shared" si="251"/>
        <v>0.885014228983995</v>
      </c>
      <c r="AP500" s="1">
        <f ca="1" t="shared" si="252"/>
        <v>5.17687025590283</v>
      </c>
      <c r="AQ500" s="1">
        <f ca="1" t="shared" si="253"/>
        <v>62.1224430708339</v>
      </c>
      <c r="AR500" s="1">
        <f ca="1" t="shared" si="254"/>
        <v>6.07968577581829</v>
      </c>
      <c r="AS500" s="1">
        <f ca="1" t="shared" si="255"/>
        <v>607.968577581829</v>
      </c>
      <c r="AU500" s="1">
        <f t="shared" si="282"/>
        <v>210</v>
      </c>
      <c r="AV500" s="1">
        <f ca="1" t="shared" si="256"/>
        <v>0.904942861990736</v>
      </c>
      <c r="AW500" s="1">
        <f ca="1" t="shared" si="257"/>
        <v>78.0908013614013</v>
      </c>
      <c r="AX500" s="1">
        <f ca="1" t="shared" si="258"/>
        <v>0.950329090136882</v>
      </c>
      <c r="AY500" s="1">
        <f ca="1" t="shared" si="259"/>
        <v>5.71363101076551</v>
      </c>
      <c r="AZ500" s="1">
        <f ca="1" t="shared" si="260"/>
        <v>74.2772031399517</v>
      </c>
      <c r="BA500" s="1">
        <f ca="1" t="shared" si="261"/>
        <v>3.81359822144967</v>
      </c>
      <c r="BB500" s="1">
        <f ca="1" t="shared" si="262"/>
        <v>381.359822144967</v>
      </c>
      <c r="BD500" s="1">
        <f t="shared" si="283"/>
        <v>210</v>
      </c>
      <c r="BE500" s="1">
        <f ca="1" t="shared" si="263"/>
        <v>0.356022198222059</v>
      </c>
      <c r="BF500" s="1">
        <f ca="1" t="shared" si="264"/>
        <v>60.9197095027278</v>
      </c>
      <c r="BG500" s="1">
        <f ca="1" t="shared" si="265"/>
        <v>0.444380657756127</v>
      </c>
      <c r="BH500" s="1">
        <f ca="1" t="shared" si="266"/>
        <v>4.58174334202689</v>
      </c>
      <c r="BI500" s="1">
        <f ca="1" t="shared" si="267"/>
        <v>64.1444067883764</v>
      </c>
      <c r="BJ500" s="1">
        <f ca="1" t="shared" si="268"/>
        <v>0</v>
      </c>
      <c r="BK500" s="1">
        <f ca="1" t="shared" si="269"/>
        <v>0</v>
      </c>
      <c r="BM500" s="1">
        <f t="shared" si="284"/>
        <v>210</v>
      </c>
      <c r="BN500" s="1">
        <f ca="1" t="shared" si="270"/>
        <v>0.519287774035348</v>
      </c>
      <c r="BO500" s="1">
        <f ca="1" t="shared" si="271"/>
        <v>60.2854288883998</v>
      </c>
      <c r="BP500" s="1">
        <f ca="1" t="shared" si="272"/>
        <v>0.640411625583702</v>
      </c>
      <c r="BQ500" s="1">
        <f ca="1" t="shared" si="273"/>
        <v>4.91629679221275</v>
      </c>
      <c r="BR500" s="1">
        <f ca="1" t="shared" si="274"/>
        <v>73.7444518831913</v>
      </c>
      <c r="BS500" s="1">
        <f ca="1" t="shared" si="275"/>
        <v>0</v>
      </c>
      <c r="BT500" s="1">
        <f ca="1" t="shared" si="276"/>
        <v>0</v>
      </c>
    </row>
    <row r="501" spans="2:72">
      <c r="B501" s="1">
        <f t="shared" si="277"/>
        <v>211</v>
      </c>
      <c r="C501" s="1">
        <f ca="1" t="shared" si="221"/>
        <v>0.962187215631884</v>
      </c>
      <c r="D501" s="1">
        <f ca="1" t="shared" si="222"/>
        <v>75.395711508674</v>
      </c>
      <c r="E501" s="1">
        <f ca="1" t="shared" si="223"/>
        <v>0.551327104425513</v>
      </c>
      <c r="F501" s="1">
        <f ca="1" t="shared" si="224"/>
        <v>4.56694896371134</v>
      </c>
      <c r="G501" s="1">
        <f ca="1" t="shared" si="225"/>
        <v>36.5355917096907</v>
      </c>
      <c r="H501" s="1">
        <f ca="1" t="shared" si="226"/>
        <v>38.8601197989833</v>
      </c>
      <c r="I501" s="1">
        <f ca="1" t="shared" si="227"/>
        <v>3886.01197989833</v>
      </c>
      <c r="K501" s="1">
        <f t="shared" si="278"/>
        <v>211</v>
      </c>
      <c r="L501" s="1">
        <f ca="1" t="shared" si="228"/>
        <v>0.900020826659859</v>
      </c>
      <c r="M501" s="1">
        <f ca="1" t="shared" si="229"/>
        <v>77.8256155193212</v>
      </c>
      <c r="N501" s="1">
        <f ca="1" t="shared" si="230"/>
        <v>0.826948918098963</v>
      </c>
      <c r="O501" s="1">
        <f ca="1" t="shared" si="231"/>
        <v>5.41009411150261</v>
      </c>
      <c r="P501" s="1">
        <f ca="1" t="shared" si="232"/>
        <v>48.6908470035235</v>
      </c>
      <c r="Q501" s="1">
        <f ca="1" t="shared" si="233"/>
        <v>29.1347685157977</v>
      </c>
      <c r="R501" s="1">
        <f ca="1" t="shared" si="234"/>
        <v>2913.47685157977</v>
      </c>
      <c r="T501" s="1">
        <f t="shared" si="279"/>
        <v>211</v>
      </c>
      <c r="U501" s="1">
        <f ca="1" t="shared" si="235"/>
        <v>0.155135947717388</v>
      </c>
      <c r="V501" s="1">
        <f ca="1" t="shared" si="236"/>
        <v>59.0430622371742</v>
      </c>
      <c r="W501" s="1">
        <f ca="1" t="shared" si="237"/>
        <v>0.999045275272951</v>
      </c>
      <c r="X501" s="1">
        <f ca="1" t="shared" si="238"/>
        <v>5.69306255078727</v>
      </c>
      <c r="Y501" s="1">
        <f ca="1" t="shared" si="239"/>
        <v>56.9306255078727</v>
      </c>
      <c r="Z501" s="1">
        <f ca="1" t="shared" si="240"/>
        <v>2.11243672930145</v>
      </c>
      <c r="AA501" s="1">
        <f ca="1" t="shared" si="241"/>
        <v>211.243672930145</v>
      </c>
      <c r="AC501" s="1">
        <f t="shared" si="280"/>
        <v>211</v>
      </c>
      <c r="AD501" s="1">
        <f ca="1" t="shared" si="242"/>
        <v>0.0956312699171946</v>
      </c>
      <c r="AE501" s="1">
        <f ca="1" t="shared" si="243"/>
        <v>53.7145128782735</v>
      </c>
      <c r="AF501" s="1">
        <f ca="1" t="shared" si="244"/>
        <v>0.136192107280824</v>
      </c>
      <c r="AG501" s="1">
        <f ca="1" t="shared" si="245"/>
        <v>4.01447713664611</v>
      </c>
      <c r="AH501" s="1">
        <f ca="1" t="shared" si="246"/>
        <v>44.1592485031072</v>
      </c>
      <c r="AI501" s="1">
        <f ca="1" t="shared" si="247"/>
        <v>9.5552643751663</v>
      </c>
      <c r="AJ501" s="1">
        <f ca="1" t="shared" si="248"/>
        <v>955.52643751663</v>
      </c>
      <c r="AL501" s="1">
        <f t="shared" si="281"/>
        <v>211</v>
      </c>
      <c r="AM501" s="1">
        <f ca="1" t="shared" si="249"/>
        <v>0.936505854660463</v>
      </c>
      <c r="AN501" s="1">
        <f ca="1" t="shared" si="250"/>
        <v>76.3520886428834</v>
      </c>
      <c r="AO501" s="1">
        <f ca="1" t="shared" si="251"/>
        <v>0.944020613532015</v>
      </c>
      <c r="AP501" s="1">
        <f ca="1" t="shared" si="252"/>
        <v>5.78288469628438</v>
      </c>
      <c r="AQ501" s="1">
        <f ca="1" t="shared" si="253"/>
        <v>69.3946163554126</v>
      </c>
      <c r="AR501" s="1">
        <f ca="1" t="shared" si="254"/>
        <v>6.95747228747081</v>
      </c>
      <c r="AS501" s="1">
        <f ca="1" t="shared" si="255"/>
        <v>695.747228747081</v>
      </c>
      <c r="AU501" s="1">
        <f t="shared" si="282"/>
        <v>211</v>
      </c>
      <c r="AV501" s="1">
        <f ca="1" t="shared" si="256"/>
        <v>0.842051851536996</v>
      </c>
      <c r="AW501" s="1">
        <f ca="1" t="shared" si="257"/>
        <v>66.0753913481135</v>
      </c>
      <c r="AX501" s="1">
        <f ca="1" t="shared" si="258"/>
        <v>0.455330426683919</v>
      </c>
      <c r="AY501" s="1">
        <f ca="1" t="shared" si="259"/>
        <v>4.61204556049901</v>
      </c>
      <c r="AZ501" s="1">
        <f ca="1" t="shared" si="260"/>
        <v>59.9565922864871</v>
      </c>
      <c r="BA501" s="1">
        <f ca="1" t="shared" si="261"/>
        <v>6.11879906162638</v>
      </c>
      <c r="BB501" s="1">
        <f ca="1" t="shared" si="262"/>
        <v>611.879906162638</v>
      </c>
      <c r="BD501" s="1">
        <f t="shared" si="283"/>
        <v>211</v>
      </c>
      <c r="BE501" s="1">
        <f ca="1" t="shared" si="263"/>
        <v>0.628801957135767</v>
      </c>
      <c r="BF501" s="1">
        <f ca="1" t="shared" si="264"/>
        <v>69.7660999011345</v>
      </c>
      <c r="BG501" s="1">
        <f ca="1" t="shared" si="265"/>
        <v>0.176983427078689</v>
      </c>
      <c r="BH501" s="1">
        <f ca="1" t="shared" si="266"/>
        <v>4.01568362264968</v>
      </c>
      <c r="BI501" s="1">
        <f ca="1" t="shared" si="267"/>
        <v>56.2195707170955</v>
      </c>
      <c r="BJ501" s="1">
        <f ca="1" t="shared" si="268"/>
        <v>13.546529184039</v>
      </c>
      <c r="BK501" s="1">
        <f ca="1" t="shared" si="269"/>
        <v>1354.6529184039</v>
      </c>
      <c r="BM501" s="1">
        <f t="shared" si="284"/>
        <v>211</v>
      </c>
      <c r="BN501" s="1">
        <f ca="1" t="shared" si="270"/>
        <v>0.489323548330753</v>
      </c>
      <c r="BO501" s="1">
        <f ca="1" t="shared" si="271"/>
        <v>62.9312249366295</v>
      </c>
      <c r="BP501" s="1">
        <f ca="1" t="shared" si="272"/>
        <v>0.106886095938794</v>
      </c>
      <c r="BQ501" s="1">
        <f ca="1" t="shared" si="273"/>
        <v>4.08330292175185</v>
      </c>
      <c r="BR501" s="1">
        <f ca="1" t="shared" si="274"/>
        <v>61.2495438262778</v>
      </c>
      <c r="BS501" s="1">
        <f ca="1" t="shared" si="275"/>
        <v>1.68168111035172</v>
      </c>
      <c r="BT501" s="1">
        <f ca="1" t="shared" si="276"/>
        <v>168.168111035172</v>
      </c>
    </row>
    <row r="502" spans="2:72">
      <c r="B502" s="1">
        <f t="shared" si="277"/>
        <v>212</v>
      </c>
      <c r="C502" s="1">
        <f ca="1" t="shared" si="221"/>
        <v>0.14964590870074</v>
      </c>
      <c r="D502" s="1">
        <f ca="1" t="shared" si="222"/>
        <v>56.8928682510216</v>
      </c>
      <c r="E502" s="1">
        <f ca="1" t="shared" si="223"/>
        <v>0.232756502079068</v>
      </c>
      <c r="F502" s="1">
        <f ca="1" t="shared" si="224"/>
        <v>4.16277294136117</v>
      </c>
      <c r="G502" s="1">
        <f ca="1" t="shared" si="225"/>
        <v>33.3021835308893</v>
      </c>
      <c r="H502" s="1">
        <f ca="1" t="shared" si="226"/>
        <v>23.5906847201323</v>
      </c>
      <c r="I502" s="1">
        <f ca="1" t="shared" si="227"/>
        <v>2359.06847201323</v>
      </c>
      <c r="K502" s="1">
        <f t="shared" si="278"/>
        <v>212</v>
      </c>
      <c r="L502" s="1">
        <f ca="1" t="shared" si="228"/>
        <v>0.685270071198009</v>
      </c>
      <c r="M502" s="1">
        <f ca="1" t="shared" si="229"/>
        <v>65.267248243626</v>
      </c>
      <c r="N502" s="1">
        <f ca="1" t="shared" si="230"/>
        <v>0.00575213180832979</v>
      </c>
      <c r="O502" s="1">
        <f ca="1" t="shared" si="231"/>
        <v>4.21060958785554</v>
      </c>
      <c r="P502" s="1">
        <f ca="1" t="shared" si="232"/>
        <v>37.8954862906998</v>
      </c>
      <c r="Q502" s="1">
        <f ca="1" t="shared" si="233"/>
        <v>27.3717619529262</v>
      </c>
      <c r="R502" s="1">
        <f ca="1" t="shared" si="234"/>
        <v>2737.17619529262</v>
      </c>
      <c r="T502" s="1">
        <f t="shared" si="279"/>
        <v>212</v>
      </c>
      <c r="U502" s="1">
        <f ca="1" t="shared" si="235"/>
        <v>0.91155859702248</v>
      </c>
      <c r="V502" s="1">
        <f ca="1" t="shared" si="236"/>
        <v>79.1906266356535</v>
      </c>
      <c r="W502" s="1">
        <f ca="1" t="shared" si="237"/>
        <v>0.215060942884608</v>
      </c>
      <c r="X502" s="1">
        <f ca="1" t="shared" si="238"/>
        <v>4.44461395140688</v>
      </c>
      <c r="Y502" s="1">
        <f ca="1" t="shared" si="239"/>
        <v>44.4461395140688</v>
      </c>
      <c r="Z502" s="1">
        <f ca="1" t="shared" si="240"/>
        <v>34.7444871215847</v>
      </c>
      <c r="AA502" s="1">
        <f ca="1" t="shared" si="241"/>
        <v>3474.44871215847</v>
      </c>
      <c r="AC502" s="1">
        <f t="shared" si="280"/>
        <v>212</v>
      </c>
      <c r="AD502" s="1">
        <f ca="1" t="shared" si="242"/>
        <v>0.615161051041647</v>
      </c>
      <c r="AE502" s="1">
        <f ca="1" t="shared" si="243"/>
        <v>65.9493256284178</v>
      </c>
      <c r="AF502" s="1">
        <f ca="1" t="shared" si="244"/>
        <v>0.414519113316837</v>
      </c>
      <c r="AG502" s="1">
        <f ca="1" t="shared" si="245"/>
        <v>4.66145961916035</v>
      </c>
      <c r="AH502" s="1">
        <f ca="1" t="shared" si="246"/>
        <v>51.2760558107638</v>
      </c>
      <c r="AI502" s="1">
        <f ca="1" t="shared" si="247"/>
        <v>14.673269817654</v>
      </c>
      <c r="AJ502" s="1">
        <f ca="1" t="shared" si="248"/>
        <v>1467.3269817654</v>
      </c>
      <c r="AL502" s="1">
        <f t="shared" si="281"/>
        <v>212</v>
      </c>
      <c r="AM502" s="1">
        <f ca="1" t="shared" si="249"/>
        <v>0.0907897215027749</v>
      </c>
      <c r="AN502" s="1">
        <f ca="1" t="shared" si="250"/>
        <v>54.9045776846619</v>
      </c>
      <c r="AO502" s="1">
        <f ca="1" t="shared" si="251"/>
        <v>0.201523641372074</v>
      </c>
      <c r="AP502" s="1">
        <f ca="1" t="shared" si="252"/>
        <v>4.23762412336781</v>
      </c>
      <c r="AQ502" s="1">
        <f ca="1" t="shared" si="253"/>
        <v>50.8514894804137</v>
      </c>
      <c r="AR502" s="1">
        <f ca="1" t="shared" si="254"/>
        <v>4.05308820424813</v>
      </c>
      <c r="AS502" s="1">
        <f ca="1" t="shared" si="255"/>
        <v>405.308820424813</v>
      </c>
      <c r="AU502" s="1">
        <f t="shared" si="282"/>
        <v>212</v>
      </c>
      <c r="AV502" s="1">
        <f ca="1" t="shared" si="256"/>
        <v>0.216801220500564</v>
      </c>
      <c r="AW502" s="1">
        <f ca="1" t="shared" si="257"/>
        <v>59.3211273216719</v>
      </c>
      <c r="AX502" s="1">
        <f ca="1" t="shared" si="258"/>
        <v>0.716506955637661</v>
      </c>
      <c r="AY502" s="1">
        <f ca="1" t="shared" si="259"/>
        <v>5.25798442317322</v>
      </c>
      <c r="AZ502" s="1">
        <f ca="1" t="shared" si="260"/>
        <v>68.3537975012518</v>
      </c>
      <c r="BA502" s="1">
        <f ca="1" t="shared" si="261"/>
        <v>0</v>
      </c>
      <c r="BB502" s="1">
        <f ca="1" t="shared" si="262"/>
        <v>0</v>
      </c>
      <c r="BD502" s="1">
        <f t="shared" si="283"/>
        <v>212</v>
      </c>
      <c r="BE502" s="1">
        <f ca="1" t="shared" si="263"/>
        <v>0.829734091539353</v>
      </c>
      <c r="BF502" s="1">
        <f ca="1" t="shared" si="264"/>
        <v>68.0018530806702</v>
      </c>
      <c r="BG502" s="1">
        <f ca="1" t="shared" si="265"/>
        <v>0.0938291008119316</v>
      </c>
      <c r="BH502" s="1">
        <f ca="1" t="shared" si="266"/>
        <v>4.45121517225917</v>
      </c>
      <c r="BI502" s="1">
        <f ca="1" t="shared" si="267"/>
        <v>62.3170124116284</v>
      </c>
      <c r="BJ502" s="1">
        <f ca="1" t="shared" si="268"/>
        <v>5.68484066904183</v>
      </c>
      <c r="BK502" s="1">
        <f ca="1" t="shared" si="269"/>
        <v>568.484066904183</v>
      </c>
      <c r="BM502" s="1">
        <f t="shared" si="284"/>
        <v>212</v>
      </c>
      <c r="BN502" s="1">
        <f ca="1" t="shared" si="270"/>
        <v>0.0788250194344011</v>
      </c>
      <c r="BO502" s="1">
        <f ca="1" t="shared" si="271"/>
        <v>51.3308218565108</v>
      </c>
      <c r="BP502" s="1">
        <f ca="1" t="shared" si="272"/>
        <v>0.505001763809099</v>
      </c>
      <c r="BQ502" s="1">
        <f ca="1" t="shared" si="273"/>
        <v>4.73863248271918</v>
      </c>
      <c r="BR502" s="1">
        <f ca="1" t="shared" si="274"/>
        <v>71.0794872407877</v>
      </c>
      <c r="BS502" s="1">
        <f ca="1" t="shared" si="275"/>
        <v>0</v>
      </c>
      <c r="BT502" s="1">
        <f ca="1" t="shared" si="276"/>
        <v>0</v>
      </c>
    </row>
    <row r="503" spans="2:72">
      <c r="B503" s="1">
        <f t="shared" si="277"/>
        <v>213</v>
      </c>
      <c r="C503" s="1">
        <f ca="1" t="shared" si="221"/>
        <v>0.168981153171861</v>
      </c>
      <c r="D503" s="1">
        <f ca="1" t="shared" si="222"/>
        <v>56.9726128088987</v>
      </c>
      <c r="E503" s="1">
        <f ca="1" t="shared" si="223"/>
        <v>0.663737665055095</v>
      </c>
      <c r="F503" s="1">
        <f ca="1" t="shared" si="224"/>
        <v>4.61210819503361</v>
      </c>
      <c r="G503" s="1">
        <f ca="1" t="shared" si="225"/>
        <v>36.8968655602689</v>
      </c>
      <c r="H503" s="1">
        <f ca="1" t="shared" si="226"/>
        <v>20.0757472486299</v>
      </c>
      <c r="I503" s="1">
        <f ca="1" t="shared" si="227"/>
        <v>2007.57472486299</v>
      </c>
      <c r="K503" s="1">
        <f t="shared" si="278"/>
        <v>213</v>
      </c>
      <c r="L503" s="1">
        <f ca="1" t="shared" si="228"/>
        <v>0.858953731512849</v>
      </c>
      <c r="M503" s="1">
        <f ca="1" t="shared" si="229"/>
        <v>67.9957754151545</v>
      </c>
      <c r="N503" s="1">
        <f ca="1" t="shared" si="230"/>
        <v>0.124691931307956</v>
      </c>
      <c r="O503" s="1">
        <f ca="1" t="shared" si="231"/>
        <v>4.21320362496959</v>
      </c>
      <c r="P503" s="1">
        <f ca="1" t="shared" si="232"/>
        <v>37.9188326247263</v>
      </c>
      <c r="Q503" s="1">
        <f ca="1" t="shared" si="233"/>
        <v>30.0769427904281</v>
      </c>
      <c r="R503" s="1">
        <f ca="1" t="shared" si="234"/>
        <v>3007.69427904281</v>
      </c>
      <c r="T503" s="1">
        <f t="shared" si="279"/>
        <v>213</v>
      </c>
      <c r="U503" s="1">
        <f ca="1" t="shared" si="235"/>
        <v>0.621693914366553</v>
      </c>
      <c r="V503" s="1">
        <f ca="1" t="shared" si="236"/>
        <v>68.9747780482467</v>
      </c>
      <c r="W503" s="1">
        <f ca="1" t="shared" si="237"/>
        <v>0.864212796415595</v>
      </c>
      <c r="X503" s="1">
        <f ca="1" t="shared" si="238"/>
        <v>5.49680912645626</v>
      </c>
      <c r="Y503" s="1">
        <f ca="1" t="shared" si="239"/>
        <v>54.9680912645626</v>
      </c>
      <c r="Z503" s="1">
        <f ca="1" t="shared" si="240"/>
        <v>14.0066867836842</v>
      </c>
      <c r="AA503" s="1">
        <f ca="1" t="shared" si="241"/>
        <v>1400.66867836842</v>
      </c>
      <c r="AC503" s="1">
        <f t="shared" si="280"/>
        <v>213</v>
      </c>
      <c r="AD503" s="1">
        <f ca="1" t="shared" si="242"/>
        <v>0.268642625914073</v>
      </c>
      <c r="AE503" s="1">
        <f ca="1" t="shared" si="243"/>
        <v>61.3265424007217</v>
      </c>
      <c r="AF503" s="1">
        <f ca="1" t="shared" si="244"/>
        <v>0.742999753478168</v>
      </c>
      <c r="AG503" s="1">
        <f ca="1" t="shared" si="245"/>
        <v>5.2280229004032</v>
      </c>
      <c r="AH503" s="1">
        <f ca="1" t="shared" si="246"/>
        <v>57.5082519044352</v>
      </c>
      <c r="AI503" s="1">
        <f ca="1" t="shared" si="247"/>
        <v>3.81829049628649</v>
      </c>
      <c r="AJ503" s="1">
        <f ca="1" t="shared" si="248"/>
        <v>381.829049628649</v>
      </c>
      <c r="AL503" s="1">
        <f t="shared" si="281"/>
        <v>213</v>
      </c>
      <c r="AM503" s="1">
        <f ca="1" t="shared" si="249"/>
        <v>0.710373651554944</v>
      </c>
      <c r="AN503" s="1">
        <f ca="1" t="shared" si="250"/>
        <v>66.0009503632266</v>
      </c>
      <c r="AO503" s="1">
        <f ca="1" t="shared" si="251"/>
        <v>0.77184052743442</v>
      </c>
      <c r="AP503" s="1">
        <f ca="1" t="shared" si="252"/>
        <v>5.47130742062121</v>
      </c>
      <c r="AQ503" s="1">
        <f ca="1" t="shared" si="253"/>
        <v>65.6556890474545</v>
      </c>
      <c r="AR503" s="1">
        <f ca="1" t="shared" si="254"/>
        <v>0.345261315772078</v>
      </c>
      <c r="AS503" s="1">
        <f ca="1" t="shared" si="255"/>
        <v>34.5261315772078</v>
      </c>
      <c r="AU503" s="1">
        <f t="shared" si="282"/>
        <v>213</v>
      </c>
      <c r="AV503" s="1">
        <f ca="1" t="shared" si="256"/>
        <v>0.716801101516362</v>
      </c>
      <c r="AW503" s="1">
        <f ca="1" t="shared" si="257"/>
        <v>69.3500529263025</v>
      </c>
      <c r="AX503" s="1">
        <f ca="1" t="shared" si="258"/>
        <v>0.220331438065233</v>
      </c>
      <c r="AY503" s="1">
        <f ca="1" t="shared" si="259"/>
        <v>4.13570204376513</v>
      </c>
      <c r="AZ503" s="1">
        <f ca="1" t="shared" si="260"/>
        <v>53.7641265689467</v>
      </c>
      <c r="BA503" s="1">
        <f ca="1" t="shared" si="261"/>
        <v>15.5859263573558</v>
      </c>
      <c r="BB503" s="1">
        <f ca="1" t="shared" si="262"/>
        <v>1558.59263573558</v>
      </c>
      <c r="BD503" s="1">
        <f t="shared" si="283"/>
        <v>213</v>
      </c>
      <c r="BE503" s="1">
        <f ca="1" t="shared" si="263"/>
        <v>0.323379570765944</v>
      </c>
      <c r="BF503" s="1">
        <f ca="1" t="shared" si="264"/>
        <v>64.5922187968132</v>
      </c>
      <c r="BG503" s="1">
        <f ca="1" t="shared" si="265"/>
        <v>0.869995518604015</v>
      </c>
      <c r="BH503" s="1">
        <f ca="1" t="shared" si="266"/>
        <v>5.13872351828029</v>
      </c>
      <c r="BI503" s="1">
        <f ca="1" t="shared" si="267"/>
        <v>71.9421292559241</v>
      </c>
      <c r="BJ503" s="1">
        <f ca="1" t="shared" si="268"/>
        <v>0</v>
      </c>
      <c r="BK503" s="1">
        <f ca="1" t="shared" si="269"/>
        <v>0</v>
      </c>
      <c r="BM503" s="1">
        <f t="shared" si="284"/>
        <v>213</v>
      </c>
      <c r="BN503" s="1">
        <f ca="1" t="shared" si="270"/>
        <v>0.456258156044823</v>
      </c>
      <c r="BO503" s="1">
        <f ca="1" t="shared" si="271"/>
        <v>60.1636004978975</v>
      </c>
      <c r="BP503" s="1">
        <f ca="1" t="shared" si="272"/>
        <v>0.697657297865928</v>
      </c>
      <c r="BQ503" s="1">
        <f ca="1" t="shared" si="273"/>
        <v>4.97355056789942</v>
      </c>
      <c r="BR503" s="1">
        <f ca="1" t="shared" si="274"/>
        <v>74.6032585184913</v>
      </c>
      <c r="BS503" s="1">
        <f ca="1" t="shared" si="275"/>
        <v>0</v>
      </c>
      <c r="BT503" s="1">
        <f ca="1" t="shared" si="276"/>
        <v>0</v>
      </c>
    </row>
    <row r="504" spans="2:72">
      <c r="B504" s="1">
        <f t="shared" si="277"/>
        <v>214</v>
      </c>
      <c r="C504" s="1">
        <f ca="1" t="shared" si="221"/>
        <v>0.223925797610287</v>
      </c>
      <c r="D504" s="1">
        <f ca="1" t="shared" si="222"/>
        <v>57.2812236591129</v>
      </c>
      <c r="E504" s="1">
        <f ca="1" t="shared" si="223"/>
        <v>0.508103952848634</v>
      </c>
      <c r="F504" s="1">
        <f ca="1" t="shared" si="224"/>
        <v>4.77342910931571</v>
      </c>
      <c r="G504" s="1">
        <f ca="1" t="shared" si="225"/>
        <v>38.1874328745257</v>
      </c>
      <c r="H504" s="1">
        <f ca="1" t="shared" si="226"/>
        <v>19.0937907845872</v>
      </c>
      <c r="I504" s="1">
        <f ca="1" t="shared" si="227"/>
        <v>1909.37907845872</v>
      </c>
      <c r="K504" s="1">
        <f t="shared" si="278"/>
        <v>214</v>
      </c>
      <c r="L504" s="1">
        <f ca="1" t="shared" si="228"/>
        <v>0.0188452937042984</v>
      </c>
      <c r="M504" s="1">
        <f ca="1" t="shared" si="229"/>
        <v>52.6714198182549</v>
      </c>
      <c r="N504" s="1">
        <f ca="1" t="shared" si="230"/>
        <v>0.313560139955547</v>
      </c>
      <c r="O504" s="1">
        <f ca="1" t="shared" si="231"/>
        <v>4.62424354411468</v>
      </c>
      <c r="P504" s="1">
        <f ca="1" t="shared" si="232"/>
        <v>41.6181918970321</v>
      </c>
      <c r="Q504" s="1">
        <f ca="1" t="shared" si="233"/>
        <v>11.0532279212228</v>
      </c>
      <c r="R504" s="1">
        <f ca="1" t="shared" si="234"/>
        <v>1105.32279212228</v>
      </c>
      <c r="T504" s="1">
        <f t="shared" si="279"/>
        <v>214</v>
      </c>
      <c r="U504" s="1">
        <f ca="1" t="shared" si="235"/>
        <v>0.221335031364561</v>
      </c>
      <c r="V504" s="1">
        <f ca="1" t="shared" si="236"/>
        <v>56.0737008334389</v>
      </c>
      <c r="W504" s="1">
        <f ca="1" t="shared" si="237"/>
        <v>0.730412907321931</v>
      </c>
      <c r="X504" s="1">
        <f ca="1" t="shared" si="238"/>
        <v>5.34170939685752</v>
      </c>
      <c r="Y504" s="1">
        <f ca="1" t="shared" si="239"/>
        <v>53.4170939685752</v>
      </c>
      <c r="Z504" s="1">
        <f ca="1" t="shared" si="240"/>
        <v>2.6566068648637</v>
      </c>
      <c r="AA504" s="1">
        <f ca="1" t="shared" si="241"/>
        <v>265.66068648637</v>
      </c>
      <c r="AC504" s="1">
        <f t="shared" si="280"/>
        <v>214</v>
      </c>
      <c r="AD504" s="1">
        <f ca="1" t="shared" si="242"/>
        <v>0.482244493094324</v>
      </c>
      <c r="AE504" s="1">
        <f ca="1" t="shared" si="243"/>
        <v>60.8712354799383</v>
      </c>
      <c r="AF504" s="1">
        <f ca="1" t="shared" si="244"/>
        <v>0.851481784385896</v>
      </c>
      <c r="AG504" s="1">
        <f ca="1" t="shared" si="245"/>
        <v>5.25879721456097</v>
      </c>
      <c r="AH504" s="1">
        <f ca="1" t="shared" si="246"/>
        <v>57.8467693601707</v>
      </c>
      <c r="AI504" s="1">
        <f ca="1" t="shared" si="247"/>
        <v>3.02446611976758</v>
      </c>
      <c r="AJ504" s="1">
        <f ca="1" t="shared" si="248"/>
        <v>302.446611976758</v>
      </c>
      <c r="AL504" s="1">
        <f t="shared" si="281"/>
        <v>214</v>
      </c>
      <c r="AM504" s="1">
        <f ca="1" t="shared" si="249"/>
        <v>0.829276773841416</v>
      </c>
      <c r="AN504" s="1">
        <f ca="1" t="shared" si="250"/>
        <v>65.7430069262803</v>
      </c>
      <c r="AO504" s="1">
        <f ca="1" t="shared" si="251"/>
        <v>0.148602338744833</v>
      </c>
      <c r="AP504" s="1">
        <f ca="1" t="shared" si="252"/>
        <v>4.47560173952744</v>
      </c>
      <c r="AQ504" s="1">
        <f ca="1" t="shared" si="253"/>
        <v>53.7072208743292</v>
      </c>
      <c r="AR504" s="1">
        <f ca="1" t="shared" si="254"/>
        <v>12.035786051951</v>
      </c>
      <c r="AS504" s="1">
        <f ca="1" t="shared" si="255"/>
        <v>1203.5786051951</v>
      </c>
      <c r="AU504" s="1">
        <f t="shared" si="282"/>
        <v>214</v>
      </c>
      <c r="AV504" s="1">
        <f ca="1" t="shared" si="256"/>
        <v>0.133911061359266</v>
      </c>
      <c r="AW504" s="1">
        <f ca="1" t="shared" si="257"/>
        <v>55.7054173405101</v>
      </c>
      <c r="AX504" s="1">
        <f ca="1" t="shared" si="258"/>
        <v>0.913719439672266</v>
      </c>
      <c r="AY504" s="1">
        <f ca="1" t="shared" si="259"/>
        <v>5.579991240797</v>
      </c>
      <c r="AZ504" s="1">
        <f ca="1" t="shared" si="260"/>
        <v>72.5398861303609</v>
      </c>
      <c r="BA504" s="1">
        <f ca="1" t="shared" si="261"/>
        <v>0</v>
      </c>
      <c r="BB504" s="1">
        <f ca="1" t="shared" si="262"/>
        <v>0</v>
      </c>
      <c r="BD504" s="1">
        <f t="shared" si="283"/>
        <v>214</v>
      </c>
      <c r="BE504" s="1">
        <f ca="1" t="shared" si="263"/>
        <v>0.955661802272557</v>
      </c>
      <c r="BF504" s="1">
        <f ca="1" t="shared" si="264"/>
        <v>76.7406293694737</v>
      </c>
      <c r="BG504" s="1">
        <f ca="1" t="shared" si="265"/>
        <v>0.611024724865302</v>
      </c>
      <c r="BH504" s="1">
        <f ca="1" t="shared" si="266"/>
        <v>4.5748234217588</v>
      </c>
      <c r="BI504" s="1">
        <f ca="1" t="shared" si="267"/>
        <v>64.0475279046232</v>
      </c>
      <c r="BJ504" s="1">
        <f ca="1" t="shared" si="268"/>
        <v>12.6931014648505</v>
      </c>
      <c r="BK504" s="1">
        <f ca="1" t="shared" si="269"/>
        <v>1269.31014648505</v>
      </c>
      <c r="BM504" s="1">
        <f t="shared" si="284"/>
        <v>214</v>
      </c>
      <c r="BN504" s="1">
        <f ca="1" t="shared" si="270"/>
        <v>0.817058588251645</v>
      </c>
      <c r="BO504" s="1">
        <f ca="1" t="shared" si="271"/>
        <v>67.361924690516</v>
      </c>
      <c r="BP504" s="1">
        <f ca="1" t="shared" si="272"/>
        <v>0.897415922741319</v>
      </c>
      <c r="BQ504" s="1">
        <f ca="1" t="shared" si="273"/>
        <v>5.3059390997986</v>
      </c>
      <c r="BR504" s="1">
        <f ca="1" t="shared" si="274"/>
        <v>79.589086496979</v>
      </c>
      <c r="BS504" s="1">
        <f ca="1" t="shared" si="275"/>
        <v>0</v>
      </c>
      <c r="BT504" s="1">
        <f ca="1" t="shared" si="276"/>
        <v>0</v>
      </c>
    </row>
    <row r="505" spans="2:72">
      <c r="B505" s="1">
        <f t="shared" si="277"/>
        <v>215</v>
      </c>
      <c r="C505" s="1">
        <f ca="1" t="shared" si="221"/>
        <v>0.142138368038075</v>
      </c>
      <c r="D505" s="1">
        <f ca="1" t="shared" si="222"/>
        <v>57.6541095955077</v>
      </c>
      <c r="E505" s="1">
        <f ca="1" t="shared" si="223"/>
        <v>0.0498677488610875</v>
      </c>
      <c r="F505" s="1">
        <f ca="1" t="shared" si="224"/>
        <v>4.27163707390008</v>
      </c>
      <c r="G505" s="1">
        <f ca="1" t="shared" si="225"/>
        <v>34.1730965912006</v>
      </c>
      <c r="H505" s="1">
        <f ca="1" t="shared" si="226"/>
        <v>23.4810130043071</v>
      </c>
      <c r="I505" s="1">
        <f ca="1" t="shared" si="227"/>
        <v>2348.10130043071</v>
      </c>
      <c r="K505" s="1">
        <f t="shared" si="278"/>
        <v>215</v>
      </c>
      <c r="L505" s="1">
        <f ca="1" t="shared" si="228"/>
        <v>0.848744732057593</v>
      </c>
      <c r="M505" s="1">
        <f ca="1" t="shared" si="229"/>
        <v>69.4392599559546</v>
      </c>
      <c r="N505" s="1">
        <f ca="1" t="shared" si="230"/>
        <v>0.864399192884436</v>
      </c>
      <c r="O505" s="1">
        <f ca="1" t="shared" si="231"/>
        <v>5.00786536757773</v>
      </c>
      <c r="P505" s="1">
        <f ca="1" t="shared" si="232"/>
        <v>45.0707883081996</v>
      </c>
      <c r="Q505" s="1">
        <f ca="1" t="shared" si="233"/>
        <v>24.368471647755</v>
      </c>
      <c r="R505" s="1">
        <f ca="1" t="shared" si="234"/>
        <v>2436.8471647755</v>
      </c>
      <c r="T505" s="1">
        <f t="shared" si="279"/>
        <v>215</v>
      </c>
      <c r="U505" s="1">
        <f ca="1" t="shared" si="235"/>
        <v>0.290206515384442</v>
      </c>
      <c r="V505" s="1">
        <f ca="1" t="shared" si="236"/>
        <v>60.4247634599903</v>
      </c>
      <c r="W505" s="1">
        <f ca="1" t="shared" si="237"/>
        <v>0.722549725099417</v>
      </c>
      <c r="X505" s="1">
        <f ca="1" t="shared" si="238"/>
        <v>5.4249153179309</v>
      </c>
      <c r="Y505" s="1">
        <f ca="1" t="shared" si="239"/>
        <v>54.249153179309</v>
      </c>
      <c r="Z505" s="1">
        <f ca="1" t="shared" si="240"/>
        <v>6.17561028068126</v>
      </c>
      <c r="AA505" s="1">
        <f ca="1" t="shared" si="241"/>
        <v>617.561028068126</v>
      </c>
      <c r="AC505" s="1">
        <f t="shared" si="280"/>
        <v>215</v>
      </c>
      <c r="AD505" s="1">
        <f ca="1" t="shared" si="242"/>
        <v>0.432774685870655</v>
      </c>
      <c r="AE505" s="1">
        <f ca="1" t="shared" si="243"/>
        <v>61.441053584541</v>
      </c>
      <c r="AF505" s="1">
        <f ca="1" t="shared" si="244"/>
        <v>0.68128189644499</v>
      </c>
      <c r="AG505" s="1">
        <f ca="1" t="shared" si="245"/>
        <v>4.95045651663737</v>
      </c>
      <c r="AH505" s="1">
        <f ca="1" t="shared" si="246"/>
        <v>54.455021683011</v>
      </c>
      <c r="AI505" s="1">
        <f ca="1" t="shared" si="247"/>
        <v>6.98603190153</v>
      </c>
      <c r="AJ505" s="1">
        <f ca="1" t="shared" si="248"/>
        <v>698.603190153</v>
      </c>
      <c r="AL505" s="1">
        <f t="shared" si="281"/>
        <v>215</v>
      </c>
      <c r="AM505" s="1">
        <f ca="1" t="shared" si="249"/>
        <v>0.0209445175174479</v>
      </c>
      <c r="AN505" s="1">
        <f ca="1" t="shared" si="250"/>
        <v>54.0197845377165</v>
      </c>
      <c r="AO505" s="1">
        <f ca="1" t="shared" si="251"/>
        <v>0.787562653480825</v>
      </c>
      <c r="AP505" s="1">
        <f ca="1" t="shared" si="252"/>
        <v>5.16276684759205</v>
      </c>
      <c r="AQ505" s="1">
        <f ca="1" t="shared" si="253"/>
        <v>61.9532021711046</v>
      </c>
      <c r="AR505" s="1">
        <f ca="1" t="shared" si="254"/>
        <v>0</v>
      </c>
      <c r="AS505" s="1">
        <f ca="1" t="shared" si="255"/>
        <v>0</v>
      </c>
      <c r="AU505" s="1">
        <f t="shared" si="282"/>
        <v>215</v>
      </c>
      <c r="AV505" s="1">
        <f ca="1" t="shared" si="256"/>
        <v>0.712457347803178</v>
      </c>
      <c r="AW505" s="1">
        <f ca="1" t="shared" si="257"/>
        <v>68.6127206692034</v>
      </c>
      <c r="AX505" s="1">
        <f ca="1" t="shared" si="258"/>
        <v>0.776219964122542</v>
      </c>
      <c r="AY505" s="1">
        <f ca="1" t="shared" si="259"/>
        <v>5.31985582420101</v>
      </c>
      <c r="AZ505" s="1">
        <f ca="1" t="shared" si="260"/>
        <v>69.1581257146131</v>
      </c>
      <c r="BA505" s="1">
        <f ca="1" t="shared" si="261"/>
        <v>0</v>
      </c>
      <c r="BB505" s="1">
        <f ca="1" t="shared" si="262"/>
        <v>0</v>
      </c>
      <c r="BD505" s="1">
        <f t="shared" si="283"/>
        <v>215</v>
      </c>
      <c r="BE505" s="1">
        <f ca="1" t="shared" si="263"/>
        <v>0.737123671231675</v>
      </c>
      <c r="BF505" s="1">
        <f ca="1" t="shared" si="264"/>
        <v>66.7420882446909</v>
      </c>
      <c r="BG505" s="1">
        <f ca="1" t="shared" si="265"/>
        <v>0.943315465028515</v>
      </c>
      <c r="BH505" s="1">
        <f ca="1" t="shared" si="266"/>
        <v>5.61708423608354</v>
      </c>
      <c r="BI505" s="1">
        <f ca="1" t="shared" si="267"/>
        <v>78.6391793051695</v>
      </c>
      <c r="BJ505" s="1">
        <f ca="1" t="shared" si="268"/>
        <v>0</v>
      </c>
      <c r="BK505" s="1">
        <f ca="1" t="shared" si="269"/>
        <v>0</v>
      </c>
      <c r="BM505" s="1">
        <f t="shared" si="284"/>
        <v>215</v>
      </c>
      <c r="BN505" s="1">
        <f ca="1" t="shared" si="270"/>
        <v>0.997341680406015</v>
      </c>
      <c r="BO505" s="1">
        <f ca="1" t="shared" si="271"/>
        <v>80.8304029798944</v>
      </c>
      <c r="BP505" s="1">
        <f ca="1" t="shared" si="272"/>
        <v>0.392933702185831</v>
      </c>
      <c r="BQ505" s="1">
        <f ca="1" t="shared" si="273"/>
        <v>4.69508374263954</v>
      </c>
      <c r="BR505" s="1">
        <f ca="1" t="shared" si="274"/>
        <v>70.4262561395931</v>
      </c>
      <c r="BS505" s="1">
        <f ca="1" t="shared" si="275"/>
        <v>10.4041468403013</v>
      </c>
      <c r="BT505" s="1">
        <f ca="1" t="shared" si="276"/>
        <v>1040.41468403013</v>
      </c>
    </row>
    <row r="506" spans="2:72">
      <c r="B506" s="1">
        <f t="shared" si="277"/>
        <v>216</v>
      </c>
      <c r="C506" s="1">
        <f ca="1" t="shared" si="221"/>
        <v>0.178393741597188</v>
      </c>
      <c r="D506" s="1">
        <f ca="1" t="shared" si="222"/>
        <v>56.2249955339284</v>
      </c>
      <c r="E506" s="1">
        <f ca="1" t="shared" si="223"/>
        <v>0.563055187937221</v>
      </c>
      <c r="F506" s="1">
        <f ca="1" t="shared" si="224"/>
        <v>4.62613615377327</v>
      </c>
      <c r="G506" s="1">
        <f ca="1" t="shared" si="225"/>
        <v>37.0090892301862</v>
      </c>
      <c r="H506" s="1">
        <f ca="1" t="shared" si="226"/>
        <v>19.2159063037422</v>
      </c>
      <c r="I506" s="1">
        <f ca="1" t="shared" si="227"/>
        <v>1921.59063037422</v>
      </c>
      <c r="K506" s="1">
        <f t="shared" si="278"/>
        <v>216</v>
      </c>
      <c r="L506" s="1">
        <f ca="1" t="shared" si="228"/>
        <v>0.883466305169056</v>
      </c>
      <c r="M506" s="1">
        <f ca="1" t="shared" si="229"/>
        <v>68.850067977711</v>
      </c>
      <c r="N506" s="1">
        <f ca="1" t="shared" si="230"/>
        <v>0.996035506341308</v>
      </c>
      <c r="O506" s="1">
        <f ca="1" t="shared" si="231"/>
        <v>5.98639461032914</v>
      </c>
      <c r="P506" s="1">
        <f ca="1" t="shared" si="232"/>
        <v>53.8775514929623</v>
      </c>
      <c r="Q506" s="1">
        <f ca="1" t="shared" si="233"/>
        <v>14.9725164847487</v>
      </c>
      <c r="R506" s="1">
        <f ca="1" t="shared" si="234"/>
        <v>1497.25164847487</v>
      </c>
      <c r="T506" s="1">
        <f t="shared" si="279"/>
        <v>216</v>
      </c>
      <c r="U506" s="1">
        <f ca="1" t="shared" si="235"/>
        <v>0.35146850823051</v>
      </c>
      <c r="V506" s="1">
        <f ca="1" t="shared" si="236"/>
        <v>64.6040875954001</v>
      </c>
      <c r="W506" s="1">
        <f ca="1" t="shared" si="237"/>
        <v>0.906258524560927</v>
      </c>
      <c r="X506" s="1">
        <f ca="1" t="shared" si="238"/>
        <v>5.60312380435436</v>
      </c>
      <c r="Y506" s="1">
        <f ca="1" t="shared" si="239"/>
        <v>56.0312380435436</v>
      </c>
      <c r="Z506" s="1">
        <f ca="1" t="shared" si="240"/>
        <v>8.57284955185646</v>
      </c>
      <c r="AA506" s="1">
        <f ca="1" t="shared" si="241"/>
        <v>857.284955185646</v>
      </c>
      <c r="AC506" s="1">
        <f t="shared" si="280"/>
        <v>216</v>
      </c>
      <c r="AD506" s="1">
        <f ca="1" t="shared" si="242"/>
        <v>0.0035073120560194</v>
      </c>
      <c r="AE506" s="1">
        <f ca="1" t="shared" si="243"/>
        <v>53.5045423131728</v>
      </c>
      <c r="AF506" s="1">
        <f ca="1" t="shared" si="244"/>
        <v>0.553467583218136</v>
      </c>
      <c r="AG506" s="1">
        <f ca="1" t="shared" si="245"/>
        <v>4.58565119442991</v>
      </c>
      <c r="AH506" s="1">
        <f ca="1" t="shared" si="246"/>
        <v>50.442163138729</v>
      </c>
      <c r="AI506" s="1">
        <f ca="1" t="shared" si="247"/>
        <v>3.06237917444376</v>
      </c>
      <c r="AJ506" s="1">
        <f ca="1" t="shared" si="248"/>
        <v>306.237917444376</v>
      </c>
      <c r="AL506" s="1">
        <f t="shared" si="281"/>
        <v>216</v>
      </c>
      <c r="AM506" s="1">
        <f ca="1" t="shared" si="249"/>
        <v>0.168989512761489</v>
      </c>
      <c r="AN506" s="1">
        <f ca="1" t="shared" si="250"/>
        <v>56.9635663075284</v>
      </c>
      <c r="AO506" s="1">
        <f ca="1" t="shared" si="251"/>
        <v>0.665241136241618</v>
      </c>
      <c r="AP506" s="1">
        <f ca="1" t="shared" si="252"/>
        <v>4.57046648470905</v>
      </c>
      <c r="AQ506" s="1">
        <f ca="1" t="shared" si="253"/>
        <v>54.8455978165086</v>
      </c>
      <c r="AR506" s="1">
        <f ca="1" t="shared" si="254"/>
        <v>2.11796849101982</v>
      </c>
      <c r="AS506" s="1">
        <f ca="1" t="shared" si="255"/>
        <v>211.796849101982</v>
      </c>
      <c r="AU506" s="1">
        <f t="shared" si="282"/>
        <v>216</v>
      </c>
      <c r="AV506" s="1">
        <f ca="1" t="shared" si="256"/>
        <v>0.89304925704294</v>
      </c>
      <c r="AW506" s="1">
        <f ca="1" t="shared" si="257"/>
        <v>66.4079014116212</v>
      </c>
      <c r="AX506" s="1">
        <f ca="1" t="shared" si="258"/>
        <v>0.91394191449918</v>
      </c>
      <c r="AY506" s="1">
        <f ca="1" t="shared" si="259"/>
        <v>5.61212041514357</v>
      </c>
      <c r="AZ506" s="1">
        <f ca="1" t="shared" si="260"/>
        <v>72.9575653968665</v>
      </c>
      <c r="BA506" s="1">
        <f ca="1" t="shared" si="261"/>
        <v>0</v>
      </c>
      <c r="BB506" s="1">
        <f ca="1" t="shared" si="262"/>
        <v>0</v>
      </c>
      <c r="BD506" s="1">
        <f t="shared" si="283"/>
        <v>216</v>
      </c>
      <c r="BE506" s="1">
        <f ca="1" t="shared" si="263"/>
        <v>0.581475849551768</v>
      </c>
      <c r="BF506" s="1">
        <f ca="1" t="shared" si="264"/>
        <v>66.1131878949738</v>
      </c>
      <c r="BG506" s="1">
        <f ca="1" t="shared" si="265"/>
        <v>0.940625472861057</v>
      </c>
      <c r="BH506" s="1">
        <f ca="1" t="shared" si="266"/>
        <v>5.83802824334938</v>
      </c>
      <c r="BI506" s="1">
        <f ca="1" t="shared" si="267"/>
        <v>81.7323954068913</v>
      </c>
      <c r="BJ506" s="1">
        <f ca="1" t="shared" si="268"/>
        <v>0</v>
      </c>
      <c r="BK506" s="1">
        <f ca="1" t="shared" si="269"/>
        <v>0</v>
      </c>
      <c r="BM506" s="1">
        <f t="shared" si="284"/>
        <v>216</v>
      </c>
      <c r="BN506" s="1">
        <f ca="1" t="shared" si="270"/>
        <v>0.820302464088168</v>
      </c>
      <c r="BO506" s="1">
        <f ca="1" t="shared" si="271"/>
        <v>68.9687031220192</v>
      </c>
      <c r="BP506" s="1">
        <f ca="1" t="shared" si="272"/>
        <v>0.0254574300000634</v>
      </c>
      <c r="BQ506" s="1">
        <f ca="1" t="shared" si="273"/>
        <v>4.32047786850313</v>
      </c>
      <c r="BR506" s="1">
        <f ca="1" t="shared" si="274"/>
        <v>64.807168027547</v>
      </c>
      <c r="BS506" s="1">
        <f ca="1" t="shared" si="275"/>
        <v>4.16153509447221</v>
      </c>
      <c r="BT506" s="1">
        <f ca="1" t="shared" si="276"/>
        <v>416.153509447221</v>
      </c>
    </row>
    <row r="507" spans="2:72">
      <c r="B507" s="1">
        <f t="shared" si="277"/>
        <v>217</v>
      </c>
      <c r="C507" s="1">
        <f ca="1" t="shared" si="221"/>
        <v>0.872549694264092</v>
      </c>
      <c r="D507" s="1">
        <f ca="1" t="shared" si="222"/>
        <v>69.7024436355354</v>
      </c>
      <c r="E507" s="1">
        <f ca="1" t="shared" si="223"/>
        <v>0.561352060827876</v>
      </c>
      <c r="F507" s="1">
        <f ca="1" t="shared" si="224"/>
        <v>4.67816631733631</v>
      </c>
      <c r="G507" s="1">
        <f ca="1" t="shared" si="225"/>
        <v>37.4253305386905</v>
      </c>
      <c r="H507" s="1">
        <f ca="1" t="shared" si="226"/>
        <v>32.2771130968449</v>
      </c>
      <c r="I507" s="1">
        <f ca="1" t="shared" si="227"/>
        <v>3227.71130968449</v>
      </c>
      <c r="K507" s="1">
        <f t="shared" si="278"/>
        <v>217</v>
      </c>
      <c r="L507" s="1">
        <f ca="1" t="shared" si="228"/>
        <v>0.899866874013537</v>
      </c>
      <c r="M507" s="1">
        <f ca="1" t="shared" si="229"/>
        <v>69.6513319361114</v>
      </c>
      <c r="N507" s="1">
        <f ca="1" t="shared" si="230"/>
        <v>0.750876417029083</v>
      </c>
      <c r="O507" s="1">
        <f ca="1" t="shared" si="231"/>
        <v>5.37921609189783</v>
      </c>
      <c r="P507" s="1">
        <f ca="1" t="shared" si="232"/>
        <v>48.4129448270805</v>
      </c>
      <c r="Q507" s="1">
        <f ca="1" t="shared" si="233"/>
        <v>21.2383871090309</v>
      </c>
      <c r="R507" s="1">
        <f ca="1" t="shared" si="234"/>
        <v>2123.83871090309</v>
      </c>
      <c r="T507" s="1">
        <f t="shared" si="279"/>
        <v>217</v>
      </c>
      <c r="U507" s="1">
        <f ca="1" t="shared" si="235"/>
        <v>0.823532583181615</v>
      </c>
      <c r="V507" s="1">
        <f ca="1" t="shared" si="236"/>
        <v>65.7385172573733</v>
      </c>
      <c r="W507" s="1">
        <f ca="1" t="shared" si="237"/>
        <v>0.137048117648167</v>
      </c>
      <c r="X507" s="1">
        <f ca="1" t="shared" si="238"/>
        <v>4.21639976901221</v>
      </c>
      <c r="Y507" s="1">
        <f ca="1" t="shared" si="239"/>
        <v>42.1639976901221</v>
      </c>
      <c r="Z507" s="1">
        <f ca="1" t="shared" si="240"/>
        <v>23.5745195672512</v>
      </c>
      <c r="AA507" s="1">
        <f ca="1" t="shared" si="241"/>
        <v>2357.45195672512</v>
      </c>
      <c r="AC507" s="1">
        <f t="shared" si="280"/>
        <v>217</v>
      </c>
      <c r="AD507" s="1">
        <f ca="1" t="shared" si="242"/>
        <v>0.724462248070524</v>
      </c>
      <c r="AE507" s="1">
        <f ca="1" t="shared" si="243"/>
        <v>66.4065768615678</v>
      </c>
      <c r="AF507" s="1">
        <f ca="1" t="shared" si="244"/>
        <v>0.165484476856439</v>
      </c>
      <c r="AG507" s="1">
        <f ca="1" t="shared" si="245"/>
        <v>4.0697621763109</v>
      </c>
      <c r="AH507" s="1">
        <f ca="1" t="shared" si="246"/>
        <v>44.7673839394199</v>
      </c>
      <c r="AI507" s="1">
        <f ca="1" t="shared" si="247"/>
        <v>21.6391929221479</v>
      </c>
      <c r="AJ507" s="1">
        <f ca="1" t="shared" si="248"/>
        <v>2163.91929221479</v>
      </c>
      <c r="AL507" s="1">
        <f t="shared" si="281"/>
        <v>217</v>
      </c>
      <c r="AM507" s="1">
        <f ca="1" t="shared" si="249"/>
        <v>0.0851969515436162</v>
      </c>
      <c r="AN507" s="1">
        <f ca="1" t="shared" si="250"/>
        <v>50.3634044193176</v>
      </c>
      <c r="AO507" s="1">
        <f ca="1" t="shared" si="251"/>
        <v>0.0565754417578874</v>
      </c>
      <c r="AP507" s="1">
        <f ca="1" t="shared" si="252"/>
        <v>4.38300864751613</v>
      </c>
      <c r="AQ507" s="1">
        <f ca="1" t="shared" si="253"/>
        <v>52.5961037701936</v>
      </c>
      <c r="AR507" s="1">
        <f ca="1" t="shared" si="254"/>
        <v>0</v>
      </c>
      <c r="AS507" s="1">
        <f ca="1" t="shared" si="255"/>
        <v>0</v>
      </c>
      <c r="AU507" s="1">
        <f t="shared" si="282"/>
        <v>217</v>
      </c>
      <c r="AV507" s="1">
        <f ca="1" t="shared" si="256"/>
        <v>0.456242717525056</v>
      </c>
      <c r="AW507" s="1">
        <f ca="1" t="shared" si="257"/>
        <v>61.8100883560221</v>
      </c>
      <c r="AX507" s="1">
        <f ca="1" t="shared" si="258"/>
        <v>0.405722051897188</v>
      </c>
      <c r="AY507" s="1">
        <f ca="1" t="shared" si="259"/>
        <v>4.67013057844188</v>
      </c>
      <c r="AZ507" s="1">
        <f ca="1" t="shared" si="260"/>
        <v>60.7116975197444</v>
      </c>
      <c r="BA507" s="1">
        <f ca="1" t="shared" si="261"/>
        <v>1.09839083627771</v>
      </c>
      <c r="BB507" s="1">
        <f ca="1" t="shared" si="262"/>
        <v>109.839083627771</v>
      </c>
      <c r="BD507" s="1">
        <f t="shared" si="283"/>
        <v>217</v>
      </c>
      <c r="BE507" s="1">
        <f ca="1" t="shared" si="263"/>
        <v>0.0188435353563636</v>
      </c>
      <c r="BF507" s="1">
        <f ca="1" t="shared" si="264"/>
        <v>53.5376207393133</v>
      </c>
      <c r="BG507" s="1">
        <f ca="1" t="shared" si="265"/>
        <v>0.328518976015602</v>
      </c>
      <c r="BH507" s="1">
        <f ca="1" t="shared" si="266"/>
        <v>4.62424893813403</v>
      </c>
      <c r="BI507" s="1">
        <f ca="1" t="shared" si="267"/>
        <v>64.7394851338765</v>
      </c>
      <c r="BJ507" s="1">
        <f ca="1" t="shared" si="268"/>
        <v>0</v>
      </c>
      <c r="BK507" s="1">
        <f ca="1" t="shared" si="269"/>
        <v>0</v>
      </c>
      <c r="BM507" s="1">
        <f t="shared" si="284"/>
        <v>217</v>
      </c>
      <c r="BN507" s="1">
        <f ca="1" t="shared" si="270"/>
        <v>0.535899491747468</v>
      </c>
      <c r="BO507" s="1">
        <f ca="1" t="shared" si="271"/>
        <v>63.5011406714348</v>
      </c>
      <c r="BP507" s="1">
        <f ca="1" t="shared" si="272"/>
        <v>0.392724867523907</v>
      </c>
      <c r="BQ507" s="1">
        <f ca="1" t="shared" si="273"/>
        <v>4.55466543481891</v>
      </c>
      <c r="BR507" s="1">
        <f ca="1" t="shared" si="274"/>
        <v>68.3199815222836</v>
      </c>
      <c r="BS507" s="1">
        <f ca="1" t="shared" si="275"/>
        <v>0</v>
      </c>
      <c r="BT507" s="1">
        <f ca="1" t="shared" si="276"/>
        <v>0</v>
      </c>
    </row>
    <row r="508" spans="2:72">
      <c r="B508" s="1">
        <f t="shared" si="277"/>
        <v>218</v>
      </c>
      <c r="C508" s="1">
        <f ca="1" t="shared" si="221"/>
        <v>0.0260651659823907</v>
      </c>
      <c r="D508" s="1">
        <f ca="1" t="shared" si="222"/>
        <v>53.7942163157149</v>
      </c>
      <c r="E508" s="1">
        <f ca="1" t="shared" si="223"/>
        <v>0.279987477435881</v>
      </c>
      <c r="F508" s="1">
        <f ca="1" t="shared" si="224"/>
        <v>4.3916683404894</v>
      </c>
      <c r="G508" s="1">
        <f ca="1" t="shared" si="225"/>
        <v>35.1333467239152</v>
      </c>
      <c r="H508" s="1">
        <f ca="1" t="shared" si="226"/>
        <v>18.6608695917997</v>
      </c>
      <c r="I508" s="1">
        <f ca="1" t="shared" si="227"/>
        <v>1866.08695917997</v>
      </c>
      <c r="K508" s="1">
        <f t="shared" si="278"/>
        <v>218</v>
      </c>
      <c r="L508" s="1">
        <f ca="1" t="shared" si="228"/>
        <v>0.0923905586713949</v>
      </c>
      <c r="M508" s="1">
        <f ca="1" t="shared" si="229"/>
        <v>51.5228681970331</v>
      </c>
      <c r="N508" s="1">
        <f ca="1" t="shared" si="230"/>
        <v>0.743270794460124</v>
      </c>
      <c r="O508" s="1">
        <f ca="1" t="shared" si="231"/>
        <v>5.15078451941811</v>
      </c>
      <c r="P508" s="1">
        <f ca="1" t="shared" si="232"/>
        <v>46.357060674763</v>
      </c>
      <c r="Q508" s="1">
        <f ca="1" t="shared" si="233"/>
        <v>5.16580752227006</v>
      </c>
      <c r="R508" s="1">
        <f ca="1" t="shared" si="234"/>
        <v>516.580752227006</v>
      </c>
      <c r="T508" s="1">
        <f t="shared" si="279"/>
        <v>218</v>
      </c>
      <c r="U508" s="1">
        <f ca="1" t="shared" si="235"/>
        <v>0.555961400996921</v>
      </c>
      <c r="V508" s="1">
        <f ca="1" t="shared" si="236"/>
        <v>68.1814307936005</v>
      </c>
      <c r="W508" s="1">
        <f ca="1" t="shared" si="237"/>
        <v>0.495345473582954</v>
      </c>
      <c r="X508" s="1">
        <f ca="1" t="shared" si="238"/>
        <v>4.7071286006133</v>
      </c>
      <c r="Y508" s="1">
        <f ca="1" t="shared" si="239"/>
        <v>47.071286006133</v>
      </c>
      <c r="Z508" s="1">
        <f ca="1" t="shared" si="240"/>
        <v>21.1101447874675</v>
      </c>
      <c r="AA508" s="1">
        <f ca="1" t="shared" si="241"/>
        <v>2111.01447874675</v>
      </c>
      <c r="AC508" s="1">
        <f t="shared" si="280"/>
        <v>218</v>
      </c>
      <c r="AD508" s="1">
        <f ca="1" t="shared" si="242"/>
        <v>0.818104805117351</v>
      </c>
      <c r="AE508" s="1">
        <f ca="1" t="shared" si="243"/>
        <v>69.277734726561</v>
      </c>
      <c r="AF508" s="1">
        <f ca="1" t="shared" si="244"/>
        <v>0.0726629656155477</v>
      </c>
      <c r="AG508" s="1">
        <f ca="1" t="shared" si="245"/>
        <v>4.04996015024761</v>
      </c>
      <c r="AH508" s="1">
        <f ca="1" t="shared" si="246"/>
        <v>44.5495616527237</v>
      </c>
      <c r="AI508" s="1">
        <f ca="1" t="shared" si="247"/>
        <v>24.7281730738374</v>
      </c>
      <c r="AJ508" s="1">
        <f ca="1" t="shared" si="248"/>
        <v>2472.81730738374</v>
      </c>
      <c r="AL508" s="1">
        <f t="shared" si="281"/>
        <v>218</v>
      </c>
      <c r="AM508" s="1">
        <f ca="1" t="shared" si="249"/>
        <v>0.636377068494392</v>
      </c>
      <c r="AN508" s="1">
        <f ca="1" t="shared" si="250"/>
        <v>67.8535966642304</v>
      </c>
      <c r="AO508" s="1">
        <f ca="1" t="shared" si="251"/>
        <v>0.180378864865662</v>
      </c>
      <c r="AP508" s="1">
        <f ca="1" t="shared" si="252"/>
        <v>4.39061384391161</v>
      </c>
      <c r="AQ508" s="1">
        <f ca="1" t="shared" si="253"/>
        <v>52.6873661269394</v>
      </c>
      <c r="AR508" s="1">
        <f ca="1" t="shared" si="254"/>
        <v>15.166230537291</v>
      </c>
      <c r="AS508" s="1">
        <f ca="1" t="shared" si="255"/>
        <v>1516.6230537291</v>
      </c>
      <c r="AU508" s="1">
        <f t="shared" si="282"/>
        <v>218</v>
      </c>
      <c r="AV508" s="1">
        <f ca="1" t="shared" si="256"/>
        <v>0.848753953739059</v>
      </c>
      <c r="AW508" s="1">
        <f ca="1" t="shared" si="257"/>
        <v>69.7315499340097</v>
      </c>
      <c r="AX508" s="1">
        <f ca="1" t="shared" si="258"/>
        <v>0.218907828173099</v>
      </c>
      <c r="AY508" s="1">
        <f ca="1" t="shared" si="259"/>
        <v>4.16697901907863</v>
      </c>
      <c r="AZ508" s="1">
        <f ca="1" t="shared" si="260"/>
        <v>54.1707272480222</v>
      </c>
      <c r="BA508" s="1">
        <f ca="1" t="shared" si="261"/>
        <v>15.5608226859875</v>
      </c>
      <c r="BB508" s="1">
        <f ca="1" t="shared" si="262"/>
        <v>1556.08226859875</v>
      </c>
      <c r="BD508" s="1">
        <f t="shared" si="283"/>
        <v>218</v>
      </c>
      <c r="BE508" s="1">
        <f ca="1" t="shared" si="263"/>
        <v>0.0157309480481689</v>
      </c>
      <c r="BF508" s="1">
        <f ca="1" t="shared" si="264"/>
        <v>51.1366024328078</v>
      </c>
      <c r="BG508" s="1">
        <f ca="1" t="shared" si="265"/>
        <v>0.0888723421016457</v>
      </c>
      <c r="BH508" s="1">
        <f ca="1" t="shared" si="266"/>
        <v>4.29738736231593</v>
      </c>
      <c r="BI508" s="1">
        <f ca="1" t="shared" si="267"/>
        <v>60.1634230724231</v>
      </c>
      <c r="BJ508" s="1">
        <f ca="1" t="shared" si="268"/>
        <v>0</v>
      </c>
      <c r="BK508" s="1">
        <f ca="1" t="shared" si="269"/>
        <v>0</v>
      </c>
      <c r="BM508" s="1">
        <f t="shared" si="284"/>
        <v>218</v>
      </c>
      <c r="BN508" s="1">
        <f ca="1" t="shared" si="270"/>
        <v>0.88346627724393</v>
      </c>
      <c r="BO508" s="1">
        <f ca="1" t="shared" si="271"/>
        <v>68.8331802451677</v>
      </c>
      <c r="BP508" s="1">
        <f ca="1" t="shared" si="272"/>
        <v>0.855544662680593</v>
      </c>
      <c r="BQ508" s="1">
        <f ca="1" t="shared" si="273"/>
        <v>5.48640134527474</v>
      </c>
      <c r="BR508" s="1">
        <f ca="1" t="shared" si="274"/>
        <v>82.2960201791212</v>
      </c>
      <c r="BS508" s="1">
        <f ca="1" t="shared" si="275"/>
        <v>0</v>
      </c>
      <c r="BT508" s="1">
        <f ca="1" t="shared" si="276"/>
        <v>0</v>
      </c>
    </row>
    <row r="509" spans="2:72">
      <c r="B509" s="1">
        <f t="shared" si="277"/>
        <v>219</v>
      </c>
      <c r="C509" s="1">
        <f ca="1" t="shared" si="221"/>
        <v>0.0323397163989918</v>
      </c>
      <c r="D509" s="1">
        <f ca="1" t="shared" si="222"/>
        <v>54.0750094568159</v>
      </c>
      <c r="E509" s="1">
        <f ca="1" t="shared" si="223"/>
        <v>0.0988053758456147</v>
      </c>
      <c r="F509" s="1">
        <f ca="1" t="shared" si="224"/>
        <v>4.49642266314307</v>
      </c>
      <c r="G509" s="1">
        <f ca="1" t="shared" si="225"/>
        <v>35.9713813051446</v>
      </c>
      <c r="H509" s="1">
        <f ca="1" t="shared" si="226"/>
        <v>18.1036281516713</v>
      </c>
      <c r="I509" s="1">
        <f ca="1" t="shared" si="227"/>
        <v>1810.36281516713</v>
      </c>
      <c r="K509" s="1">
        <f t="shared" si="278"/>
        <v>219</v>
      </c>
      <c r="L509" s="1">
        <f ca="1" t="shared" si="228"/>
        <v>0.648464057658511</v>
      </c>
      <c r="M509" s="1">
        <f ca="1" t="shared" si="229"/>
        <v>67.7039873665144</v>
      </c>
      <c r="N509" s="1">
        <f ca="1" t="shared" si="230"/>
        <v>0.576303278285945</v>
      </c>
      <c r="O509" s="1">
        <f ca="1" t="shared" si="231"/>
        <v>4.80293338572819</v>
      </c>
      <c r="P509" s="1">
        <f ca="1" t="shared" si="232"/>
        <v>43.2264004715537</v>
      </c>
      <c r="Q509" s="1">
        <f ca="1" t="shared" si="233"/>
        <v>24.4775868949607</v>
      </c>
      <c r="R509" s="1">
        <f ca="1" t="shared" si="234"/>
        <v>2447.75868949607</v>
      </c>
      <c r="T509" s="1">
        <f t="shared" si="279"/>
        <v>219</v>
      </c>
      <c r="U509" s="1">
        <f ca="1" t="shared" si="235"/>
        <v>0.597704984759597</v>
      </c>
      <c r="V509" s="1">
        <f ca="1" t="shared" si="236"/>
        <v>65.2802844297212</v>
      </c>
      <c r="W509" s="1">
        <f ca="1" t="shared" si="237"/>
        <v>0.787381544383484</v>
      </c>
      <c r="X509" s="1">
        <f ca="1" t="shared" si="238"/>
        <v>5.06484315365827</v>
      </c>
      <c r="Y509" s="1">
        <f ca="1" t="shared" si="239"/>
        <v>50.6484315365827</v>
      </c>
      <c r="Z509" s="1">
        <f ca="1" t="shared" si="240"/>
        <v>14.6318528931385</v>
      </c>
      <c r="AA509" s="1">
        <f ca="1" t="shared" si="241"/>
        <v>1463.18528931385</v>
      </c>
      <c r="AC509" s="1">
        <f t="shared" si="280"/>
        <v>219</v>
      </c>
      <c r="AD509" s="1">
        <f ca="1" t="shared" si="242"/>
        <v>0.888177021725694</v>
      </c>
      <c r="AE509" s="1">
        <f ca="1" t="shared" si="243"/>
        <v>69.5890574308317</v>
      </c>
      <c r="AF509" s="1">
        <f ca="1" t="shared" si="244"/>
        <v>0.427998765779772</v>
      </c>
      <c r="AG509" s="1">
        <f ca="1" t="shared" si="245"/>
        <v>4.82701975080187</v>
      </c>
      <c r="AH509" s="1">
        <f ca="1" t="shared" si="246"/>
        <v>53.0972172588206</v>
      </c>
      <c r="AI509" s="1">
        <f ca="1" t="shared" si="247"/>
        <v>16.4918401720111</v>
      </c>
      <c r="AJ509" s="1">
        <f ca="1" t="shared" si="248"/>
        <v>1649.18401720111</v>
      </c>
      <c r="AL509" s="1">
        <f t="shared" si="281"/>
        <v>219</v>
      </c>
      <c r="AM509" s="1">
        <f ca="1" t="shared" si="249"/>
        <v>0.189917512629654</v>
      </c>
      <c r="AN509" s="1">
        <f ca="1" t="shared" si="250"/>
        <v>56.1721939459693</v>
      </c>
      <c r="AO509" s="1">
        <f ca="1" t="shared" si="251"/>
        <v>0.772747747206561</v>
      </c>
      <c r="AP509" s="1">
        <f ca="1" t="shared" si="252"/>
        <v>5.2589980433125</v>
      </c>
      <c r="AQ509" s="1">
        <f ca="1" t="shared" si="253"/>
        <v>63.10797651975</v>
      </c>
      <c r="AR509" s="1">
        <f ca="1" t="shared" si="254"/>
        <v>0</v>
      </c>
      <c r="AS509" s="1">
        <f ca="1" t="shared" si="255"/>
        <v>0</v>
      </c>
      <c r="AU509" s="1">
        <f t="shared" si="282"/>
        <v>219</v>
      </c>
      <c r="AV509" s="1">
        <f ca="1" t="shared" si="256"/>
        <v>0.161271736154191</v>
      </c>
      <c r="AW509" s="1">
        <f ca="1" t="shared" si="257"/>
        <v>56.0333083891406</v>
      </c>
      <c r="AX509" s="1">
        <f ca="1" t="shared" si="258"/>
        <v>0.917815497072535</v>
      </c>
      <c r="AY509" s="1">
        <f ca="1" t="shared" si="259"/>
        <v>5.78696618908279</v>
      </c>
      <c r="AZ509" s="1">
        <f ca="1" t="shared" si="260"/>
        <v>75.2305604580763</v>
      </c>
      <c r="BA509" s="1">
        <f ca="1" t="shared" si="261"/>
        <v>0</v>
      </c>
      <c r="BB509" s="1">
        <f ca="1" t="shared" si="262"/>
        <v>0</v>
      </c>
      <c r="BD509" s="1">
        <f t="shared" si="283"/>
        <v>219</v>
      </c>
      <c r="BE509" s="1">
        <f ca="1" t="shared" si="263"/>
        <v>0.0837713220579812</v>
      </c>
      <c r="BF509" s="1">
        <f ca="1" t="shared" si="264"/>
        <v>50.7624777958363</v>
      </c>
      <c r="BG509" s="1">
        <f ca="1" t="shared" si="265"/>
        <v>0.576110272669652</v>
      </c>
      <c r="BH509" s="1">
        <f ca="1" t="shared" si="266"/>
        <v>4.72077679108707</v>
      </c>
      <c r="BI509" s="1">
        <f ca="1" t="shared" si="267"/>
        <v>66.090875075219</v>
      </c>
      <c r="BJ509" s="1">
        <f ca="1" t="shared" si="268"/>
        <v>0</v>
      </c>
      <c r="BK509" s="1">
        <f ca="1" t="shared" si="269"/>
        <v>0</v>
      </c>
      <c r="BM509" s="1">
        <f t="shared" si="284"/>
        <v>219</v>
      </c>
      <c r="BN509" s="1">
        <f ca="1" t="shared" si="270"/>
        <v>0.899870452878826</v>
      </c>
      <c r="BO509" s="1">
        <f ca="1" t="shared" si="271"/>
        <v>67.5054931172959</v>
      </c>
      <c r="BP509" s="1">
        <f ca="1" t="shared" si="272"/>
        <v>0.648552081719195</v>
      </c>
      <c r="BQ509" s="1">
        <f ca="1" t="shared" si="273"/>
        <v>4.71638648472978</v>
      </c>
      <c r="BR509" s="1">
        <f ca="1" t="shared" si="274"/>
        <v>70.7457972709467</v>
      </c>
      <c r="BS509" s="1">
        <f ca="1" t="shared" si="275"/>
        <v>0</v>
      </c>
      <c r="BT509" s="1">
        <f ca="1" t="shared" si="276"/>
        <v>0</v>
      </c>
    </row>
    <row r="510" spans="2:72">
      <c r="B510" s="1">
        <f t="shared" si="277"/>
        <v>220</v>
      </c>
      <c r="C510" s="1">
        <f ca="1" t="shared" si="221"/>
        <v>0.414207238898231</v>
      </c>
      <c r="D510" s="1">
        <f ca="1" t="shared" si="222"/>
        <v>61.8246003024383</v>
      </c>
      <c r="E510" s="1">
        <f ca="1" t="shared" si="223"/>
        <v>0.980043891609084</v>
      </c>
      <c r="F510" s="1">
        <f ca="1" t="shared" si="224"/>
        <v>5.61878372520305</v>
      </c>
      <c r="G510" s="1">
        <f ca="1" t="shared" si="225"/>
        <v>44.9502698016244</v>
      </c>
      <c r="H510" s="1">
        <f ca="1" t="shared" si="226"/>
        <v>16.8743305008139</v>
      </c>
      <c r="I510" s="1">
        <f ca="1" t="shared" si="227"/>
        <v>1687.43305008139</v>
      </c>
      <c r="K510" s="1">
        <f t="shared" si="278"/>
        <v>220</v>
      </c>
      <c r="L510" s="1">
        <f ca="1" t="shared" si="228"/>
        <v>0.482388357590547</v>
      </c>
      <c r="M510" s="1">
        <f ca="1" t="shared" si="229"/>
        <v>64.2213126060113</v>
      </c>
      <c r="N510" s="1">
        <f ca="1" t="shared" si="230"/>
        <v>0.175338912678708</v>
      </c>
      <c r="O510" s="1">
        <f ca="1" t="shared" si="231"/>
        <v>4.3582445171507</v>
      </c>
      <c r="P510" s="1">
        <f ca="1" t="shared" si="232"/>
        <v>39.2242006543563</v>
      </c>
      <c r="Q510" s="1">
        <f ca="1" t="shared" si="233"/>
        <v>24.9971119516551</v>
      </c>
      <c r="R510" s="1">
        <f ca="1" t="shared" si="234"/>
        <v>2499.71119516551</v>
      </c>
      <c r="T510" s="1">
        <f t="shared" si="279"/>
        <v>220</v>
      </c>
      <c r="U510" s="1">
        <f ca="1" t="shared" si="235"/>
        <v>0.0867180205153077</v>
      </c>
      <c r="V510" s="1">
        <f ca="1" t="shared" si="236"/>
        <v>51.4135629685235</v>
      </c>
      <c r="W510" s="1">
        <f ca="1" t="shared" si="237"/>
        <v>0.360763223938595</v>
      </c>
      <c r="X510" s="1">
        <f ca="1" t="shared" si="238"/>
        <v>4.99939136054892</v>
      </c>
      <c r="Y510" s="1">
        <f ca="1" t="shared" si="239"/>
        <v>49.9939136054892</v>
      </c>
      <c r="Z510" s="1">
        <f ca="1" t="shared" si="240"/>
        <v>1.4196493630343</v>
      </c>
      <c r="AA510" s="1">
        <f ca="1" t="shared" si="241"/>
        <v>141.96493630343</v>
      </c>
      <c r="AC510" s="1">
        <f t="shared" si="280"/>
        <v>220</v>
      </c>
      <c r="AD510" s="1">
        <f ca="1" t="shared" si="242"/>
        <v>0.600214749182103</v>
      </c>
      <c r="AE510" s="1">
        <f ca="1" t="shared" si="243"/>
        <v>65.8766946470125</v>
      </c>
      <c r="AF510" s="1">
        <f ca="1" t="shared" si="244"/>
        <v>0.763779587695009</v>
      </c>
      <c r="AG510" s="1">
        <f ca="1" t="shared" si="245"/>
        <v>5.30395409143306</v>
      </c>
      <c r="AH510" s="1">
        <f ca="1" t="shared" si="246"/>
        <v>58.3434950057637</v>
      </c>
      <c r="AI510" s="1">
        <f ca="1" t="shared" si="247"/>
        <v>7.53319964124877</v>
      </c>
      <c r="AJ510" s="1">
        <f ca="1" t="shared" si="248"/>
        <v>753.319964124877</v>
      </c>
      <c r="AL510" s="1">
        <f t="shared" si="281"/>
        <v>220</v>
      </c>
      <c r="AM510" s="1">
        <f ca="1" t="shared" si="249"/>
        <v>0.384803391765132</v>
      </c>
      <c r="AN510" s="1">
        <f ca="1" t="shared" si="250"/>
        <v>62.266755849677</v>
      </c>
      <c r="AO510" s="1">
        <f ca="1" t="shared" si="251"/>
        <v>0.304884191206022</v>
      </c>
      <c r="AP510" s="1">
        <f ca="1" t="shared" si="252"/>
        <v>4.69236825299218</v>
      </c>
      <c r="AQ510" s="1">
        <f ca="1" t="shared" si="253"/>
        <v>56.3084190359062</v>
      </c>
      <c r="AR510" s="1">
        <f ca="1" t="shared" si="254"/>
        <v>5.95833681377085</v>
      </c>
      <c r="AS510" s="1">
        <f ca="1" t="shared" si="255"/>
        <v>595.833681377085</v>
      </c>
      <c r="AU510" s="1">
        <f t="shared" si="282"/>
        <v>220</v>
      </c>
      <c r="AV510" s="1">
        <f ca="1" t="shared" si="256"/>
        <v>0.94575440474303</v>
      </c>
      <c r="AW510" s="1">
        <f ca="1" t="shared" si="257"/>
        <v>78.4015155351267</v>
      </c>
      <c r="AX510" s="1">
        <f ca="1" t="shared" si="258"/>
        <v>0.664300996738255</v>
      </c>
      <c r="AY510" s="1">
        <f ca="1" t="shared" si="259"/>
        <v>4.9955203265191</v>
      </c>
      <c r="AZ510" s="1">
        <f ca="1" t="shared" si="260"/>
        <v>64.9417642447483</v>
      </c>
      <c r="BA510" s="1">
        <f ca="1" t="shared" si="261"/>
        <v>13.4597512903784</v>
      </c>
      <c r="BB510" s="1">
        <f ca="1" t="shared" si="262"/>
        <v>1345.97512903784</v>
      </c>
      <c r="BD510" s="1">
        <f t="shared" si="283"/>
        <v>220</v>
      </c>
      <c r="BE510" s="1">
        <f ca="1" t="shared" si="263"/>
        <v>0.0924039652053756</v>
      </c>
      <c r="BF510" s="1">
        <f ca="1" t="shared" si="264"/>
        <v>53.6925400983095</v>
      </c>
      <c r="BG510" s="1">
        <f ca="1" t="shared" si="265"/>
        <v>0.518676589688459</v>
      </c>
      <c r="BH510" s="1">
        <f ca="1" t="shared" si="266"/>
        <v>4.77798401275538</v>
      </c>
      <c r="BI510" s="1">
        <f ca="1" t="shared" si="267"/>
        <v>66.8917761785754</v>
      </c>
      <c r="BJ510" s="1">
        <f ca="1" t="shared" si="268"/>
        <v>0</v>
      </c>
      <c r="BK510" s="1">
        <f ca="1" t="shared" si="269"/>
        <v>0</v>
      </c>
      <c r="BM510" s="1">
        <f t="shared" si="284"/>
        <v>220</v>
      </c>
      <c r="BN510" s="1">
        <f ca="1" t="shared" si="270"/>
        <v>0.0798375442130375</v>
      </c>
      <c r="BO510" s="1">
        <f ca="1" t="shared" si="271"/>
        <v>52.9525114818455</v>
      </c>
      <c r="BP510" s="1">
        <f ca="1" t="shared" si="272"/>
        <v>0.714093853664901</v>
      </c>
      <c r="BQ510" s="1">
        <f ca="1" t="shared" si="273"/>
        <v>5.18549648279804</v>
      </c>
      <c r="BR510" s="1">
        <f ca="1" t="shared" si="274"/>
        <v>77.7824472419707</v>
      </c>
      <c r="BS510" s="1">
        <f ca="1" t="shared" si="275"/>
        <v>0</v>
      </c>
      <c r="BT510" s="1">
        <f ca="1" t="shared" si="276"/>
        <v>0</v>
      </c>
    </row>
    <row r="511" spans="2:72">
      <c r="B511" s="1">
        <f t="shared" si="277"/>
        <v>221</v>
      </c>
      <c r="C511" s="1">
        <f ca="1" t="shared" si="221"/>
        <v>0.676107100887377</v>
      </c>
      <c r="D511" s="1">
        <f ca="1" t="shared" si="222"/>
        <v>66.8765366899895</v>
      </c>
      <c r="E511" s="1">
        <f ca="1" t="shared" si="223"/>
        <v>0.443337071269821</v>
      </c>
      <c r="F511" s="1">
        <f ca="1" t="shared" si="224"/>
        <v>4.92903386564263</v>
      </c>
      <c r="G511" s="1">
        <f ca="1" t="shared" si="225"/>
        <v>39.4322709251411</v>
      </c>
      <c r="H511" s="1">
        <f ca="1" t="shared" si="226"/>
        <v>27.4442657648484</v>
      </c>
      <c r="I511" s="1">
        <f ca="1" t="shared" si="227"/>
        <v>2744.42657648484</v>
      </c>
      <c r="K511" s="1">
        <f t="shared" si="278"/>
        <v>221</v>
      </c>
      <c r="L511" s="1">
        <f ca="1" t="shared" si="228"/>
        <v>0.17735134922049</v>
      </c>
      <c r="M511" s="1">
        <f ca="1" t="shared" si="229"/>
        <v>57.5261482210325</v>
      </c>
      <c r="N511" s="1">
        <f ca="1" t="shared" si="230"/>
        <v>0.934568736234748</v>
      </c>
      <c r="O511" s="1">
        <f ca="1" t="shared" si="231"/>
        <v>5.89721827605186</v>
      </c>
      <c r="P511" s="1">
        <f ca="1" t="shared" si="232"/>
        <v>53.0749644844668</v>
      </c>
      <c r="Q511" s="1">
        <f ca="1" t="shared" si="233"/>
        <v>4.45118373656571</v>
      </c>
      <c r="R511" s="1">
        <f ca="1" t="shared" si="234"/>
        <v>445.118373656571</v>
      </c>
      <c r="T511" s="1">
        <f t="shared" si="279"/>
        <v>221</v>
      </c>
      <c r="U511" s="1">
        <f ca="1" t="shared" si="235"/>
        <v>0.960602220133277</v>
      </c>
      <c r="V511" s="1">
        <f ca="1" t="shared" si="236"/>
        <v>77.8085916966538</v>
      </c>
      <c r="W511" s="1">
        <f ca="1" t="shared" si="237"/>
        <v>0.0796582700050683</v>
      </c>
      <c r="X511" s="1">
        <f ca="1" t="shared" si="238"/>
        <v>4.14400899393353</v>
      </c>
      <c r="Y511" s="1">
        <f ca="1" t="shared" si="239"/>
        <v>41.4400899393353</v>
      </c>
      <c r="Z511" s="1">
        <f ca="1" t="shared" si="240"/>
        <v>36.3685017573185</v>
      </c>
      <c r="AA511" s="1">
        <f ca="1" t="shared" si="241"/>
        <v>3636.85017573185</v>
      </c>
      <c r="AC511" s="1">
        <f t="shared" si="280"/>
        <v>221</v>
      </c>
      <c r="AD511" s="1">
        <f ca="1" t="shared" si="242"/>
        <v>0.818103847268453</v>
      </c>
      <c r="AE511" s="1">
        <f ca="1" t="shared" si="243"/>
        <v>65.6956988484894</v>
      </c>
      <c r="AF511" s="1">
        <f ca="1" t="shared" si="244"/>
        <v>0.0430117323635033</v>
      </c>
      <c r="AG511" s="1">
        <f ca="1" t="shared" si="245"/>
        <v>4.1385785083329</v>
      </c>
      <c r="AH511" s="1">
        <f ca="1" t="shared" si="246"/>
        <v>45.5243635916619</v>
      </c>
      <c r="AI511" s="1">
        <f ca="1" t="shared" si="247"/>
        <v>20.1713352568274</v>
      </c>
      <c r="AJ511" s="1">
        <f ca="1" t="shared" si="248"/>
        <v>2017.13352568274</v>
      </c>
      <c r="AL511" s="1">
        <f t="shared" si="281"/>
        <v>221</v>
      </c>
      <c r="AM511" s="1">
        <f ca="1" t="shared" si="249"/>
        <v>0.355344843282796</v>
      </c>
      <c r="AN511" s="1">
        <f ca="1" t="shared" si="250"/>
        <v>60.4248470948656</v>
      </c>
      <c r="AO511" s="1">
        <f ca="1" t="shared" si="251"/>
        <v>0.985128649956565</v>
      </c>
      <c r="AP511" s="1">
        <f ca="1" t="shared" si="252"/>
        <v>5.52061068452749</v>
      </c>
      <c r="AQ511" s="1">
        <f ca="1" t="shared" si="253"/>
        <v>66.2473282143299</v>
      </c>
      <c r="AR511" s="1">
        <f ca="1" t="shared" si="254"/>
        <v>0</v>
      </c>
      <c r="AS511" s="1">
        <f ca="1" t="shared" si="255"/>
        <v>0</v>
      </c>
      <c r="AU511" s="1">
        <f t="shared" si="282"/>
        <v>221</v>
      </c>
      <c r="AV511" s="1">
        <f ca="1" t="shared" si="256"/>
        <v>0.0999282335991263</v>
      </c>
      <c r="AW511" s="1">
        <f ca="1" t="shared" si="257"/>
        <v>50.2150391357666</v>
      </c>
      <c r="AX511" s="1">
        <f ca="1" t="shared" si="258"/>
        <v>0.20682085775275</v>
      </c>
      <c r="AY511" s="1">
        <f ca="1" t="shared" si="259"/>
        <v>4.12688330791002</v>
      </c>
      <c r="AZ511" s="1">
        <f ca="1" t="shared" si="260"/>
        <v>53.6494830028303</v>
      </c>
      <c r="BA511" s="1">
        <f ca="1" t="shared" si="261"/>
        <v>0</v>
      </c>
      <c r="BB511" s="1">
        <f ca="1" t="shared" si="262"/>
        <v>0</v>
      </c>
      <c r="BD511" s="1">
        <f t="shared" si="283"/>
        <v>221</v>
      </c>
      <c r="BE511" s="1">
        <f ca="1" t="shared" si="263"/>
        <v>0.888177862333448</v>
      </c>
      <c r="BF511" s="1">
        <f ca="1" t="shared" si="264"/>
        <v>68.9902819337987</v>
      </c>
      <c r="BG511" s="1">
        <f ca="1" t="shared" si="265"/>
        <v>0.225796467561966</v>
      </c>
      <c r="BH511" s="1">
        <f ca="1" t="shared" si="266"/>
        <v>4.32702155171325</v>
      </c>
      <c r="BI511" s="1">
        <f ca="1" t="shared" si="267"/>
        <v>60.5783017239855</v>
      </c>
      <c r="BJ511" s="1">
        <f ca="1" t="shared" si="268"/>
        <v>8.41198020981319</v>
      </c>
      <c r="BK511" s="1">
        <f ca="1" t="shared" si="269"/>
        <v>841.198020981319</v>
      </c>
      <c r="BM511" s="1">
        <f t="shared" si="284"/>
        <v>221</v>
      </c>
      <c r="BN511" s="1">
        <f ca="1" t="shared" si="270"/>
        <v>0.696188657661042</v>
      </c>
      <c r="BO511" s="1">
        <f ca="1" t="shared" si="271"/>
        <v>65.1231796304416</v>
      </c>
      <c r="BP511" s="1">
        <f ca="1" t="shared" si="272"/>
        <v>0.349710602566413</v>
      </c>
      <c r="BQ511" s="1">
        <f ca="1" t="shared" si="273"/>
        <v>4.92402687590579</v>
      </c>
      <c r="BR511" s="1">
        <f ca="1" t="shared" si="274"/>
        <v>73.8604031385868</v>
      </c>
      <c r="BS511" s="1">
        <f ca="1" t="shared" si="275"/>
        <v>0</v>
      </c>
      <c r="BT511" s="1">
        <f ca="1" t="shared" si="276"/>
        <v>0</v>
      </c>
    </row>
    <row r="512" spans="2:72">
      <c r="B512" s="1">
        <f t="shared" si="277"/>
        <v>222</v>
      </c>
      <c r="C512" s="1">
        <f ca="1" t="shared" si="221"/>
        <v>0.699752913623705</v>
      </c>
      <c r="D512" s="1">
        <f ca="1" t="shared" si="222"/>
        <v>67.5173221944238</v>
      </c>
      <c r="E512" s="1">
        <f ca="1" t="shared" si="223"/>
        <v>0.134695073393797</v>
      </c>
      <c r="F512" s="1">
        <f ca="1" t="shared" si="224"/>
        <v>4.26182371894066</v>
      </c>
      <c r="G512" s="1">
        <f ca="1" t="shared" si="225"/>
        <v>34.0945897515253</v>
      </c>
      <c r="H512" s="1">
        <f ca="1" t="shared" si="226"/>
        <v>33.4227324428985</v>
      </c>
      <c r="I512" s="1">
        <f ca="1" t="shared" si="227"/>
        <v>3342.27324428986</v>
      </c>
      <c r="K512" s="1">
        <f t="shared" si="278"/>
        <v>222</v>
      </c>
      <c r="L512" s="1">
        <f ca="1" t="shared" si="228"/>
        <v>0.198542447596216</v>
      </c>
      <c r="M512" s="1">
        <f ca="1" t="shared" si="229"/>
        <v>58.5696286013366</v>
      </c>
      <c r="N512" s="1">
        <f ca="1" t="shared" si="230"/>
        <v>0.744311280647795</v>
      </c>
      <c r="O512" s="1">
        <f ca="1" t="shared" si="231"/>
        <v>5.10852745043705</v>
      </c>
      <c r="P512" s="1">
        <f ca="1" t="shared" si="232"/>
        <v>45.9767470539334</v>
      </c>
      <c r="Q512" s="1">
        <f ca="1" t="shared" si="233"/>
        <v>12.5928815474032</v>
      </c>
      <c r="R512" s="1">
        <f ca="1" t="shared" si="234"/>
        <v>1259.28815474032</v>
      </c>
      <c r="T512" s="1">
        <f t="shared" si="279"/>
        <v>222</v>
      </c>
      <c r="U512" s="1">
        <f ca="1" t="shared" si="235"/>
        <v>0.550286364278175</v>
      </c>
      <c r="V512" s="1">
        <f ca="1" t="shared" si="236"/>
        <v>68.9462187870855</v>
      </c>
      <c r="W512" s="1">
        <f ca="1" t="shared" si="237"/>
        <v>0.299026461140792</v>
      </c>
      <c r="X512" s="1">
        <f ca="1" t="shared" si="238"/>
        <v>4.20045064544445</v>
      </c>
      <c r="Y512" s="1">
        <f ca="1" t="shared" si="239"/>
        <v>42.0045064544445</v>
      </c>
      <c r="Z512" s="1">
        <f ca="1" t="shared" si="240"/>
        <v>26.941712332641</v>
      </c>
      <c r="AA512" s="1">
        <f ca="1" t="shared" si="241"/>
        <v>2694.1712332641</v>
      </c>
      <c r="AC512" s="1">
        <f t="shared" si="280"/>
        <v>222</v>
      </c>
      <c r="AD512" s="1">
        <f ca="1" t="shared" si="242"/>
        <v>0.108551219883078</v>
      </c>
      <c r="AE512" s="1">
        <f ca="1" t="shared" si="243"/>
        <v>58.1767846354539</v>
      </c>
      <c r="AF512" s="1">
        <f ca="1" t="shared" si="244"/>
        <v>0.760000894532003</v>
      </c>
      <c r="AG512" s="1">
        <f ca="1" t="shared" si="245"/>
        <v>5.45093784549598</v>
      </c>
      <c r="AH512" s="1">
        <f ca="1" t="shared" si="246"/>
        <v>59.9603163004558</v>
      </c>
      <c r="AI512" s="1">
        <f ca="1" t="shared" si="247"/>
        <v>0</v>
      </c>
      <c r="AJ512" s="1">
        <f ca="1" t="shared" si="248"/>
        <v>0</v>
      </c>
      <c r="AL512" s="1">
        <f t="shared" si="281"/>
        <v>222</v>
      </c>
      <c r="AM512" s="1">
        <f ca="1" t="shared" si="249"/>
        <v>0.183694515765712</v>
      </c>
      <c r="AN512" s="1">
        <f ca="1" t="shared" si="250"/>
        <v>57.8266056796065</v>
      </c>
      <c r="AO512" s="1">
        <f ca="1" t="shared" si="251"/>
        <v>0.784837998819396</v>
      </c>
      <c r="AP512" s="1">
        <f ca="1" t="shared" si="252"/>
        <v>5.01979812900813</v>
      </c>
      <c r="AQ512" s="1">
        <f ca="1" t="shared" si="253"/>
        <v>60.2375775480975</v>
      </c>
      <c r="AR512" s="1">
        <f ca="1" t="shared" si="254"/>
        <v>0</v>
      </c>
      <c r="AS512" s="1">
        <f ca="1" t="shared" si="255"/>
        <v>0</v>
      </c>
      <c r="AU512" s="1">
        <f t="shared" si="282"/>
        <v>222</v>
      </c>
      <c r="AV512" s="1">
        <f ca="1" t="shared" si="256"/>
        <v>0.0867171210868933</v>
      </c>
      <c r="AW512" s="1">
        <f ca="1" t="shared" si="257"/>
        <v>50.6734768134566</v>
      </c>
      <c r="AX512" s="1">
        <f ca="1" t="shared" si="258"/>
        <v>0.55840375370595</v>
      </c>
      <c r="AY512" s="1">
        <f ca="1" t="shared" si="259"/>
        <v>4.87309750181072</v>
      </c>
      <c r="AZ512" s="1">
        <f ca="1" t="shared" si="260"/>
        <v>63.3502675235393</v>
      </c>
      <c r="BA512" s="1">
        <f ca="1" t="shared" si="261"/>
        <v>0</v>
      </c>
      <c r="BB512" s="1">
        <f ca="1" t="shared" si="262"/>
        <v>0</v>
      </c>
      <c r="BD512" s="1">
        <f t="shared" si="283"/>
        <v>222</v>
      </c>
      <c r="BE512" s="1">
        <f ca="1" t="shared" si="263"/>
        <v>0.998807887185502</v>
      </c>
      <c r="BF512" s="1">
        <f ca="1" t="shared" si="264"/>
        <v>83.5418716442296</v>
      </c>
      <c r="BG512" s="1">
        <f ca="1" t="shared" si="265"/>
        <v>0.32383315973622</v>
      </c>
      <c r="BH512" s="1">
        <f ca="1" t="shared" si="266"/>
        <v>4.58866979237323</v>
      </c>
      <c r="BI512" s="1">
        <f ca="1" t="shared" si="267"/>
        <v>64.2413770932252</v>
      </c>
      <c r="BJ512" s="1">
        <f ca="1" t="shared" si="268"/>
        <v>19.3004945510044</v>
      </c>
      <c r="BK512" s="1">
        <f ca="1" t="shared" si="269"/>
        <v>1930.04945510044</v>
      </c>
      <c r="BM512" s="1">
        <f t="shared" si="284"/>
        <v>222</v>
      </c>
      <c r="BN512" s="1">
        <f ca="1" t="shared" si="270"/>
        <v>0.806028037526346</v>
      </c>
      <c r="BO512" s="1">
        <f ca="1" t="shared" si="271"/>
        <v>68.3931069973092</v>
      </c>
      <c r="BP512" s="1">
        <f ca="1" t="shared" si="272"/>
        <v>0.619968591682792</v>
      </c>
      <c r="BQ512" s="1">
        <f ca="1" t="shared" si="273"/>
        <v>4.54343025196471</v>
      </c>
      <c r="BR512" s="1">
        <f ca="1" t="shared" si="274"/>
        <v>68.1514537794706</v>
      </c>
      <c r="BS512" s="1">
        <f ca="1" t="shared" si="275"/>
        <v>0.241653217838561</v>
      </c>
      <c r="BT512" s="1">
        <f ca="1" t="shared" si="276"/>
        <v>24.1653217838561</v>
      </c>
    </row>
    <row r="513" spans="2:72">
      <c r="B513" s="1">
        <f t="shared" si="277"/>
        <v>223</v>
      </c>
      <c r="C513" s="1">
        <f ca="1" t="shared" si="221"/>
        <v>0.0326898238169129</v>
      </c>
      <c r="D513" s="1">
        <f ca="1" t="shared" si="222"/>
        <v>51.2490040109581</v>
      </c>
      <c r="E513" s="1">
        <f ca="1" t="shared" si="223"/>
        <v>0.502711568509595</v>
      </c>
      <c r="F513" s="1">
        <f ca="1" t="shared" si="224"/>
        <v>4.57387308115775</v>
      </c>
      <c r="G513" s="1">
        <f ca="1" t="shared" si="225"/>
        <v>36.590984649262</v>
      </c>
      <c r="H513" s="1">
        <f ca="1" t="shared" si="226"/>
        <v>14.6580193616961</v>
      </c>
      <c r="I513" s="1">
        <f ca="1" t="shared" si="227"/>
        <v>1465.80193616961</v>
      </c>
      <c r="K513" s="1">
        <f t="shared" si="278"/>
        <v>223</v>
      </c>
      <c r="L513" s="1">
        <f ca="1" t="shared" si="228"/>
        <v>0.0141002671724284</v>
      </c>
      <c r="M513" s="1">
        <f ca="1" t="shared" si="229"/>
        <v>51.3412017470941</v>
      </c>
      <c r="N513" s="1">
        <f ca="1" t="shared" si="230"/>
        <v>0.184916553232206</v>
      </c>
      <c r="O513" s="1">
        <f ca="1" t="shared" si="231"/>
        <v>4.14126060979149</v>
      </c>
      <c r="P513" s="1">
        <f ca="1" t="shared" si="232"/>
        <v>37.2713454881234</v>
      </c>
      <c r="Q513" s="1">
        <f ca="1" t="shared" si="233"/>
        <v>14.0698562589707</v>
      </c>
      <c r="R513" s="1">
        <f ca="1" t="shared" si="234"/>
        <v>1406.98562589707</v>
      </c>
      <c r="T513" s="1">
        <f t="shared" si="279"/>
        <v>223</v>
      </c>
      <c r="U513" s="1">
        <f ca="1" t="shared" si="235"/>
        <v>0.0457103160218819</v>
      </c>
      <c r="V513" s="1">
        <f ca="1" t="shared" si="236"/>
        <v>52.0447014697987</v>
      </c>
      <c r="W513" s="1">
        <f ca="1" t="shared" si="237"/>
        <v>0.00640568367356531</v>
      </c>
      <c r="X513" s="1">
        <f ca="1" t="shared" si="238"/>
        <v>4.39722263869058</v>
      </c>
      <c r="Y513" s="1">
        <f ca="1" t="shared" si="239"/>
        <v>43.9722263869058</v>
      </c>
      <c r="Z513" s="1">
        <f ca="1" t="shared" si="240"/>
        <v>8.07247508289288</v>
      </c>
      <c r="AA513" s="1">
        <f ca="1" t="shared" si="241"/>
        <v>807.247508289288</v>
      </c>
      <c r="AC513" s="1">
        <f t="shared" si="280"/>
        <v>223</v>
      </c>
      <c r="AD513" s="1">
        <f ca="1" t="shared" si="242"/>
        <v>0.298357007981324</v>
      </c>
      <c r="AE513" s="1">
        <f ca="1" t="shared" si="243"/>
        <v>63.3305020786546</v>
      </c>
      <c r="AF513" s="1">
        <f ca="1" t="shared" si="244"/>
        <v>0.946212076908573</v>
      </c>
      <c r="AG513" s="1">
        <f ca="1" t="shared" si="245"/>
        <v>5.54497287160038</v>
      </c>
      <c r="AH513" s="1">
        <f ca="1" t="shared" si="246"/>
        <v>60.9947015876042</v>
      </c>
      <c r="AI513" s="1">
        <f ca="1" t="shared" si="247"/>
        <v>2.33580049105041</v>
      </c>
      <c r="AJ513" s="1">
        <f ca="1" t="shared" si="248"/>
        <v>233.580049105041</v>
      </c>
      <c r="AL513" s="1">
        <f t="shared" si="281"/>
        <v>223</v>
      </c>
      <c r="AM513" s="1">
        <f ca="1" t="shared" si="249"/>
        <v>0.0853670017387296</v>
      </c>
      <c r="AN513" s="1">
        <f ca="1" t="shared" si="250"/>
        <v>50.9246365926768</v>
      </c>
      <c r="AO513" s="1">
        <f ca="1" t="shared" si="251"/>
        <v>0.630574351272346</v>
      </c>
      <c r="AP513" s="1">
        <f ca="1" t="shared" si="252"/>
        <v>4.77391181387781</v>
      </c>
      <c r="AQ513" s="1">
        <f ca="1" t="shared" si="253"/>
        <v>57.2869417665337</v>
      </c>
      <c r="AR513" s="1">
        <f ca="1" t="shared" si="254"/>
        <v>0</v>
      </c>
      <c r="AS513" s="1">
        <f ca="1" t="shared" si="255"/>
        <v>0</v>
      </c>
      <c r="AU513" s="1">
        <f t="shared" si="282"/>
        <v>223</v>
      </c>
      <c r="AV513" s="1">
        <f ca="1" t="shared" si="256"/>
        <v>0.961577032455616</v>
      </c>
      <c r="AW513" s="1">
        <f ca="1" t="shared" si="257"/>
        <v>79.5473384883382</v>
      </c>
      <c r="AX513" s="1">
        <f ca="1" t="shared" si="258"/>
        <v>0.399218227822655</v>
      </c>
      <c r="AY513" s="1">
        <f ca="1" t="shared" si="259"/>
        <v>4.94899520928857</v>
      </c>
      <c r="AZ513" s="1">
        <f ca="1" t="shared" si="260"/>
        <v>64.3369377207515</v>
      </c>
      <c r="BA513" s="1">
        <f ca="1" t="shared" si="261"/>
        <v>15.2104007675868</v>
      </c>
      <c r="BB513" s="1">
        <f ca="1" t="shared" si="262"/>
        <v>1521.04007675868</v>
      </c>
      <c r="BD513" s="1">
        <f t="shared" si="283"/>
        <v>223</v>
      </c>
      <c r="BE513" s="1">
        <f ca="1" t="shared" si="263"/>
        <v>0.281838769031846</v>
      </c>
      <c r="BF513" s="1">
        <f ca="1" t="shared" si="264"/>
        <v>63.56874550183</v>
      </c>
      <c r="BG513" s="1">
        <f ca="1" t="shared" si="265"/>
        <v>0.435957800474284</v>
      </c>
      <c r="BH513" s="1">
        <f ca="1" t="shared" si="266"/>
        <v>4.5980455940545</v>
      </c>
      <c r="BI513" s="1">
        <f ca="1" t="shared" si="267"/>
        <v>64.372638316763</v>
      </c>
      <c r="BJ513" s="1">
        <f ca="1" t="shared" si="268"/>
        <v>0</v>
      </c>
      <c r="BK513" s="1">
        <f ca="1" t="shared" si="269"/>
        <v>0</v>
      </c>
      <c r="BM513" s="1">
        <f t="shared" si="284"/>
        <v>223</v>
      </c>
      <c r="BN513" s="1">
        <f ca="1" t="shared" si="270"/>
        <v>0.0619606660966385</v>
      </c>
      <c r="BO513" s="1">
        <f ca="1" t="shared" si="271"/>
        <v>51.1409902066687</v>
      </c>
      <c r="BP513" s="1">
        <f ca="1" t="shared" si="272"/>
        <v>0.555320266025336</v>
      </c>
      <c r="BQ513" s="1">
        <f ca="1" t="shared" si="273"/>
        <v>4.69844993404812</v>
      </c>
      <c r="BR513" s="1">
        <f ca="1" t="shared" si="274"/>
        <v>70.4767490107218</v>
      </c>
      <c r="BS513" s="1">
        <f ca="1" t="shared" si="275"/>
        <v>0</v>
      </c>
      <c r="BT513" s="1">
        <f ca="1" t="shared" si="276"/>
        <v>0</v>
      </c>
    </row>
    <row r="514" spans="2:72">
      <c r="B514" s="1">
        <f t="shared" si="277"/>
        <v>224</v>
      </c>
      <c r="C514" s="1">
        <f ca="1" t="shared" si="221"/>
        <v>0.188338110707701</v>
      </c>
      <c r="D514" s="1">
        <f ca="1" t="shared" si="222"/>
        <v>58.1512636622394</v>
      </c>
      <c r="E514" s="1">
        <f ca="1" t="shared" si="223"/>
        <v>0.252617480555754</v>
      </c>
      <c r="F514" s="1">
        <f ca="1" t="shared" si="224"/>
        <v>4.03133848292561</v>
      </c>
      <c r="G514" s="1">
        <f ca="1" t="shared" si="225"/>
        <v>32.2507078634049</v>
      </c>
      <c r="H514" s="1">
        <f ca="1" t="shared" si="226"/>
        <v>25.9005557988345</v>
      </c>
      <c r="I514" s="1">
        <f ca="1" t="shared" si="227"/>
        <v>2590.05557988345</v>
      </c>
      <c r="K514" s="1">
        <f t="shared" si="278"/>
        <v>224</v>
      </c>
      <c r="L514" s="1">
        <f ca="1" t="shared" si="228"/>
        <v>0.26683503416985</v>
      </c>
      <c r="M514" s="1">
        <f ca="1" t="shared" si="229"/>
        <v>62.7544918945102</v>
      </c>
      <c r="N514" s="1">
        <f ca="1" t="shared" si="230"/>
        <v>0.523328286952427</v>
      </c>
      <c r="O514" s="1">
        <f ca="1" t="shared" si="231"/>
        <v>4.7259994375897</v>
      </c>
      <c r="P514" s="1">
        <f ca="1" t="shared" si="232"/>
        <v>42.5339949383073</v>
      </c>
      <c r="Q514" s="1">
        <f ca="1" t="shared" si="233"/>
        <v>20.2204969562028</v>
      </c>
      <c r="R514" s="1">
        <f ca="1" t="shared" si="234"/>
        <v>2022.04969562028</v>
      </c>
      <c r="T514" s="1">
        <f t="shared" si="279"/>
        <v>224</v>
      </c>
      <c r="U514" s="1">
        <f ca="1" t="shared" si="235"/>
        <v>0.198521797984674</v>
      </c>
      <c r="V514" s="1">
        <f ca="1" t="shared" si="236"/>
        <v>56.8191867326031</v>
      </c>
      <c r="W514" s="1">
        <f ca="1" t="shared" si="237"/>
        <v>0.733371249024163</v>
      </c>
      <c r="X514" s="1">
        <f ca="1" t="shared" si="238"/>
        <v>5.30482393109951</v>
      </c>
      <c r="Y514" s="1">
        <f ca="1" t="shared" si="239"/>
        <v>53.0482393109951</v>
      </c>
      <c r="Z514" s="1">
        <f ca="1" t="shared" si="240"/>
        <v>3.77094742160798</v>
      </c>
      <c r="AA514" s="1">
        <f ca="1" t="shared" si="241"/>
        <v>377.094742160798</v>
      </c>
      <c r="AC514" s="1">
        <f t="shared" si="280"/>
        <v>224</v>
      </c>
      <c r="AD514" s="1">
        <f ca="1" t="shared" si="242"/>
        <v>0.217054552675863</v>
      </c>
      <c r="AE514" s="1">
        <f ca="1" t="shared" si="243"/>
        <v>55.1833847969677</v>
      </c>
      <c r="AF514" s="1">
        <f ca="1" t="shared" si="244"/>
        <v>0.636915343633834</v>
      </c>
      <c r="AG514" s="1">
        <f ca="1" t="shared" si="245"/>
        <v>4.5070515743295</v>
      </c>
      <c r="AH514" s="1">
        <f ca="1" t="shared" si="246"/>
        <v>49.5775673176245</v>
      </c>
      <c r="AI514" s="1">
        <f ca="1" t="shared" si="247"/>
        <v>5.60581747934315</v>
      </c>
      <c r="AJ514" s="1">
        <f ca="1" t="shared" si="248"/>
        <v>560.581747934315</v>
      </c>
      <c r="AL514" s="1">
        <f t="shared" si="281"/>
        <v>224</v>
      </c>
      <c r="AM514" s="1">
        <f ca="1" t="shared" si="249"/>
        <v>0.292586647837128</v>
      </c>
      <c r="AN514" s="1">
        <f ca="1" t="shared" si="250"/>
        <v>61.6075157419809</v>
      </c>
      <c r="AO514" s="1">
        <f ca="1" t="shared" si="251"/>
        <v>0.876173723802596</v>
      </c>
      <c r="AP514" s="1">
        <f ca="1" t="shared" si="252"/>
        <v>5.16833239938123</v>
      </c>
      <c r="AQ514" s="1">
        <f ca="1" t="shared" si="253"/>
        <v>62.0199887925748</v>
      </c>
      <c r="AR514" s="1">
        <f ca="1" t="shared" si="254"/>
        <v>0</v>
      </c>
      <c r="AS514" s="1">
        <f ca="1" t="shared" si="255"/>
        <v>0</v>
      </c>
      <c r="AU514" s="1">
        <f t="shared" si="282"/>
        <v>224</v>
      </c>
      <c r="AV514" s="1">
        <f ca="1" t="shared" si="256"/>
        <v>0.238197658715316</v>
      </c>
      <c r="AW514" s="1">
        <f ca="1" t="shared" si="257"/>
        <v>59.3809413123415</v>
      </c>
      <c r="AX514" s="1">
        <f ca="1" t="shared" si="258"/>
        <v>0.334519575784245</v>
      </c>
      <c r="AY514" s="1">
        <f ca="1" t="shared" si="259"/>
        <v>4.73418392557943</v>
      </c>
      <c r="AZ514" s="1">
        <f ca="1" t="shared" si="260"/>
        <v>61.5443910325326</v>
      </c>
      <c r="BA514" s="1">
        <f ca="1" t="shared" si="261"/>
        <v>0</v>
      </c>
      <c r="BB514" s="1">
        <f ca="1" t="shared" si="262"/>
        <v>0</v>
      </c>
      <c r="BD514" s="1">
        <f t="shared" si="283"/>
        <v>224</v>
      </c>
      <c r="BE514" s="1">
        <f ca="1" t="shared" si="263"/>
        <v>0.281300712487087</v>
      </c>
      <c r="BF514" s="1">
        <f ca="1" t="shared" si="264"/>
        <v>61.8630908896616</v>
      </c>
      <c r="BG514" s="1">
        <f ca="1" t="shared" si="265"/>
        <v>0.12068021314106</v>
      </c>
      <c r="BH514" s="1">
        <f ca="1" t="shared" si="266"/>
        <v>4.26126592544357</v>
      </c>
      <c r="BI514" s="1">
        <f ca="1" t="shared" si="267"/>
        <v>59.65772295621</v>
      </c>
      <c r="BJ514" s="1">
        <f ca="1" t="shared" si="268"/>
        <v>2.20536793345163</v>
      </c>
      <c r="BK514" s="1">
        <f ca="1" t="shared" si="269"/>
        <v>220.536793345163</v>
      </c>
      <c r="BM514" s="1">
        <f t="shared" si="284"/>
        <v>224</v>
      </c>
      <c r="BN514" s="1">
        <f ca="1" t="shared" si="270"/>
        <v>0.797580903154652</v>
      </c>
      <c r="BO514" s="1">
        <f ca="1" t="shared" si="271"/>
        <v>66.3191541007299</v>
      </c>
      <c r="BP514" s="1">
        <f ca="1" t="shared" si="272"/>
        <v>0.753179759225876</v>
      </c>
      <c r="BQ514" s="1">
        <f ca="1" t="shared" si="273"/>
        <v>5.3822109830354</v>
      </c>
      <c r="BR514" s="1">
        <f ca="1" t="shared" si="274"/>
        <v>80.733164745531</v>
      </c>
      <c r="BS514" s="1">
        <f ca="1" t="shared" si="275"/>
        <v>0</v>
      </c>
      <c r="BT514" s="1">
        <f ca="1" t="shared" si="276"/>
        <v>0</v>
      </c>
    </row>
    <row r="515" spans="2:72">
      <c r="B515" s="1">
        <f t="shared" si="277"/>
        <v>225</v>
      </c>
      <c r="C515" s="1">
        <f ca="1" t="shared" si="221"/>
        <v>0.683909866088939</v>
      </c>
      <c r="D515" s="1">
        <f ca="1" t="shared" si="222"/>
        <v>68.4957823454797</v>
      </c>
      <c r="E515" s="1">
        <f ca="1" t="shared" si="223"/>
        <v>0.286185954970454</v>
      </c>
      <c r="F515" s="1">
        <f ca="1" t="shared" si="224"/>
        <v>4.46151123902951</v>
      </c>
      <c r="G515" s="1">
        <f ca="1" t="shared" si="225"/>
        <v>35.6920899122361</v>
      </c>
      <c r="H515" s="1">
        <f ca="1" t="shared" si="226"/>
        <v>32.8036924332436</v>
      </c>
      <c r="I515" s="1">
        <f ca="1" t="shared" si="227"/>
        <v>3280.36924332436</v>
      </c>
      <c r="K515" s="1">
        <f t="shared" si="278"/>
        <v>225</v>
      </c>
      <c r="L515" s="1">
        <f ca="1" t="shared" si="228"/>
        <v>0.955550872805044</v>
      </c>
      <c r="M515" s="1">
        <f ca="1" t="shared" si="229"/>
        <v>76.0990430703244</v>
      </c>
      <c r="N515" s="1">
        <f ca="1" t="shared" si="230"/>
        <v>0.582519862778499</v>
      </c>
      <c r="O515" s="1">
        <f ca="1" t="shared" si="231"/>
        <v>4.73314240861348</v>
      </c>
      <c r="P515" s="1">
        <f ca="1" t="shared" si="232"/>
        <v>42.5982816775213</v>
      </c>
      <c r="Q515" s="1">
        <f ca="1" t="shared" si="233"/>
        <v>33.5007613928031</v>
      </c>
      <c r="R515" s="1">
        <f ca="1" t="shared" si="234"/>
        <v>3350.07613928031</v>
      </c>
      <c r="T515" s="1">
        <f t="shared" si="279"/>
        <v>225</v>
      </c>
      <c r="U515" s="1">
        <f ca="1" t="shared" si="235"/>
        <v>0.0836950738066937</v>
      </c>
      <c r="V515" s="1">
        <f ca="1" t="shared" si="236"/>
        <v>53.4694861983989</v>
      </c>
      <c r="W515" s="1">
        <f ca="1" t="shared" si="237"/>
        <v>0.768268452515959</v>
      </c>
      <c r="X515" s="1">
        <f ca="1" t="shared" si="238"/>
        <v>5.14126019748116</v>
      </c>
      <c r="Y515" s="1">
        <f ca="1" t="shared" si="239"/>
        <v>51.4126019748116</v>
      </c>
      <c r="Z515" s="1">
        <f ca="1" t="shared" si="240"/>
        <v>2.05688422358727</v>
      </c>
      <c r="AA515" s="1">
        <f ca="1" t="shared" si="241"/>
        <v>205.688422358727</v>
      </c>
      <c r="AC515" s="1">
        <f t="shared" si="280"/>
        <v>225</v>
      </c>
      <c r="AD515" s="1">
        <f ca="1" t="shared" si="242"/>
        <v>0.433595156429007</v>
      </c>
      <c r="AE515" s="1">
        <f ca="1" t="shared" si="243"/>
        <v>60.4747935783134</v>
      </c>
      <c r="AF515" s="1">
        <f ca="1" t="shared" si="244"/>
        <v>0.297876985491612</v>
      </c>
      <c r="AG515" s="1">
        <f ca="1" t="shared" si="245"/>
        <v>4.11027018398432</v>
      </c>
      <c r="AH515" s="1">
        <f ca="1" t="shared" si="246"/>
        <v>45.2129720238276</v>
      </c>
      <c r="AI515" s="1">
        <f ca="1" t="shared" si="247"/>
        <v>15.2618215544859</v>
      </c>
      <c r="AJ515" s="1">
        <f ca="1" t="shared" si="248"/>
        <v>1526.18215544859</v>
      </c>
      <c r="AL515" s="1">
        <f t="shared" si="281"/>
        <v>225</v>
      </c>
      <c r="AM515" s="1">
        <f ca="1" t="shared" si="249"/>
        <v>0.549692190219186</v>
      </c>
      <c r="AN515" s="1">
        <f ca="1" t="shared" si="250"/>
        <v>64.1581840777518</v>
      </c>
      <c r="AO515" s="1">
        <f ca="1" t="shared" si="251"/>
        <v>0.748207809395909</v>
      </c>
      <c r="AP515" s="1">
        <f ca="1" t="shared" si="252"/>
        <v>5.46593037750017</v>
      </c>
      <c r="AQ515" s="1">
        <f ca="1" t="shared" si="253"/>
        <v>65.591164530002</v>
      </c>
      <c r="AR515" s="1">
        <f ca="1" t="shared" si="254"/>
        <v>0</v>
      </c>
      <c r="AS515" s="1">
        <f ca="1" t="shared" si="255"/>
        <v>0</v>
      </c>
      <c r="AU515" s="1">
        <f t="shared" si="282"/>
        <v>225</v>
      </c>
      <c r="AV515" s="1">
        <f ca="1" t="shared" si="256"/>
        <v>0.959980233988309</v>
      </c>
      <c r="AW515" s="1">
        <f ca="1" t="shared" si="257"/>
        <v>79.9637888048204</v>
      </c>
      <c r="AX515" s="1">
        <f ca="1" t="shared" si="258"/>
        <v>0.93060631597496</v>
      </c>
      <c r="AY515" s="1">
        <f ca="1" t="shared" si="259"/>
        <v>5.54306310213169</v>
      </c>
      <c r="AZ515" s="1">
        <f ca="1" t="shared" si="260"/>
        <v>72.059820327712</v>
      </c>
      <c r="BA515" s="1">
        <f ca="1" t="shared" si="261"/>
        <v>7.90396847710845</v>
      </c>
      <c r="BB515" s="1">
        <f ca="1" t="shared" si="262"/>
        <v>790.396847710845</v>
      </c>
      <c r="BD515" s="1">
        <f t="shared" si="283"/>
        <v>225</v>
      </c>
      <c r="BE515" s="1">
        <f ca="1" t="shared" si="263"/>
        <v>0.999851435786168</v>
      </c>
      <c r="BF515" s="1">
        <f ca="1" t="shared" si="264"/>
        <v>84.0298381486243</v>
      </c>
      <c r="BG515" s="1">
        <f ca="1" t="shared" si="265"/>
        <v>0.0107039930803889</v>
      </c>
      <c r="BH515" s="1">
        <f ca="1" t="shared" si="266"/>
        <v>4.20421261248467</v>
      </c>
      <c r="BI515" s="1">
        <f ca="1" t="shared" si="267"/>
        <v>58.8589765747854</v>
      </c>
      <c r="BJ515" s="1">
        <f ca="1" t="shared" si="268"/>
        <v>25.1708615738389</v>
      </c>
      <c r="BK515" s="1">
        <f ca="1" t="shared" si="269"/>
        <v>2517.08615738389</v>
      </c>
      <c r="BM515" s="1">
        <f t="shared" si="284"/>
        <v>225</v>
      </c>
      <c r="BN515" s="1">
        <f ca="1" t="shared" si="270"/>
        <v>0.020766705262913</v>
      </c>
      <c r="BO515" s="1">
        <f ca="1" t="shared" si="271"/>
        <v>52.4506243109583</v>
      </c>
      <c r="BP515" s="1">
        <f ca="1" t="shared" si="272"/>
        <v>0.265814826524105</v>
      </c>
      <c r="BQ515" s="1">
        <f ca="1" t="shared" si="273"/>
        <v>4.3491526187485</v>
      </c>
      <c r="BR515" s="1">
        <f ca="1" t="shared" si="274"/>
        <v>65.2372892812275</v>
      </c>
      <c r="BS515" s="1">
        <f ca="1" t="shared" si="275"/>
        <v>0</v>
      </c>
      <c r="BT515" s="1">
        <f ca="1" t="shared" si="276"/>
        <v>0</v>
      </c>
    </row>
    <row r="516" spans="2:72">
      <c r="B516" s="1">
        <f t="shared" si="277"/>
        <v>226</v>
      </c>
      <c r="C516" s="1">
        <f ca="1" t="shared" si="221"/>
        <v>0.336682771533628</v>
      </c>
      <c r="D516" s="1">
        <f ca="1" t="shared" si="222"/>
        <v>64.2697241237958</v>
      </c>
      <c r="E516" s="1">
        <f ca="1" t="shared" si="223"/>
        <v>0.267064704413769</v>
      </c>
      <c r="F516" s="1">
        <f ca="1" t="shared" si="224"/>
        <v>4.26927516348192</v>
      </c>
      <c r="G516" s="1">
        <f ca="1" t="shared" si="225"/>
        <v>34.1542013078554</v>
      </c>
      <c r="H516" s="1">
        <f ca="1" t="shared" si="226"/>
        <v>30.1155228159404</v>
      </c>
      <c r="I516" s="1">
        <f ca="1" t="shared" si="227"/>
        <v>3011.55228159404</v>
      </c>
      <c r="K516" s="1">
        <f t="shared" si="278"/>
        <v>226</v>
      </c>
      <c r="L516" s="1">
        <f ca="1" t="shared" si="228"/>
        <v>0.994036353769591</v>
      </c>
      <c r="M516" s="1">
        <f ca="1" t="shared" si="229"/>
        <v>83.0215974311209</v>
      </c>
      <c r="N516" s="1">
        <f ca="1" t="shared" si="230"/>
        <v>0.992759545765583</v>
      </c>
      <c r="O516" s="1">
        <f ca="1" t="shared" si="231"/>
        <v>5.66105212812119</v>
      </c>
      <c r="P516" s="1">
        <f ca="1" t="shared" si="232"/>
        <v>50.9494691530907</v>
      </c>
      <c r="Q516" s="1">
        <f ca="1" t="shared" si="233"/>
        <v>32.0721282780302</v>
      </c>
      <c r="R516" s="1">
        <f ca="1" t="shared" si="234"/>
        <v>3207.21282780302</v>
      </c>
      <c r="T516" s="1">
        <f t="shared" si="279"/>
        <v>226</v>
      </c>
      <c r="U516" s="1">
        <f ca="1" t="shared" si="235"/>
        <v>0.26682598361163</v>
      </c>
      <c r="V516" s="1">
        <f ca="1" t="shared" si="236"/>
        <v>60.2339673439465</v>
      </c>
      <c r="W516" s="1">
        <f ca="1" t="shared" si="237"/>
        <v>0.620669048903508</v>
      </c>
      <c r="X516" s="1">
        <f ca="1" t="shared" si="238"/>
        <v>4.95288663347475</v>
      </c>
      <c r="Y516" s="1">
        <f ca="1" t="shared" si="239"/>
        <v>49.5288663347475</v>
      </c>
      <c r="Z516" s="1">
        <f ca="1" t="shared" si="240"/>
        <v>10.705101009199</v>
      </c>
      <c r="AA516" s="1">
        <f ca="1" t="shared" si="241"/>
        <v>1070.5101009199</v>
      </c>
      <c r="AC516" s="1">
        <f t="shared" si="280"/>
        <v>226</v>
      </c>
      <c r="AD516" s="1">
        <f ca="1" t="shared" si="242"/>
        <v>0.45201545568073</v>
      </c>
      <c r="AE516" s="1">
        <f ca="1" t="shared" si="243"/>
        <v>63.1638961354551</v>
      </c>
      <c r="AF516" s="1">
        <f ca="1" t="shared" si="244"/>
        <v>0.26093852107506</v>
      </c>
      <c r="AG516" s="1">
        <f ca="1" t="shared" si="245"/>
        <v>4.47776871195704</v>
      </c>
      <c r="AH516" s="1">
        <f ca="1" t="shared" si="246"/>
        <v>49.2554558315274</v>
      </c>
      <c r="AI516" s="1">
        <f ca="1" t="shared" si="247"/>
        <v>13.9084403039276</v>
      </c>
      <c r="AJ516" s="1">
        <f ca="1" t="shared" si="248"/>
        <v>1390.84403039276</v>
      </c>
      <c r="AL516" s="1">
        <f t="shared" si="281"/>
        <v>226</v>
      </c>
      <c r="AM516" s="1">
        <f ca="1" t="shared" si="249"/>
        <v>0.249527097707316</v>
      </c>
      <c r="AN516" s="1">
        <f ca="1" t="shared" si="250"/>
        <v>57.125200207185</v>
      </c>
      <c r="AO516" s="1">
        <f ca="1" t="shared" si="251"/>
        <v>0.838315731247657</v>
      </c>
      <c r="AP516" s="1">
        <f ca="1" t="shared" si="252"/>
        <v>5.4407955319205</v>
      </c>
      <c r="AQ516" s="1">
        <f ca="1" t="shared" si="253"/>
        <v>65.289546383046</v>
      </c>
      <c r="AR516" s="1">
        <f ca="1" t="shared" si="254"/>
        <v>0</v>
      </c>
      <c r="AS516" s="1">
        <f ca="1" t="shared" si="255"/>
        <v>0</v>
      </c>
      <c r="AU516" s="1">
        <f t="shared" si="282"/>
        <v>226</v>
      </c>
      <c r="AV516" s="1">
        <f ca="1" t="shared" si="256"/>
        <v>0.784844612353811</v>
      </c>
      <c r="AW516" s="1">
        <f ca="1" t="shared" si="257"/>
        <v>67.5051043859982</v>
      </c>
      <c r="AX516" s="1">
        <f ca="1" t="shared" si="258"/>
        <v>0.45583599887509</v>
      </c>
      <c r="AY516" s="1">
        <f ca="1" t="shared" si="259"/>
        <v>4.89194424089571</v>
      </c>
      <c r="AZ516" s="1">
        <f ca="1" t="shared" si="260"/>
        <v>63.5952751316442</v>
      </c>
      <c r="BA516" s="1">
        <f ca="1" t="shared" si="261"/>
        <v>3.90982925435402</v>
      </c>
      <c r="BB516" s="1">
        <f ca="1" t="shared" si="262"/>
        <v>390.982925435402</v>
      </c>
      <c r="BD516" s="1">
        <f t="shared" si="283"/>
        <v>226</v>
      </c>
      <c r="BE516" s="1">
        <f ca="1" t="shared" si="263"/>
        <v>0.173448344962484</v>
      </c>
      <c r="BF516" s="1">
        <f ca="1" t="shared" si="264"/>
        <v>55.8243960826195</v>
      </c>
      <c r="BG516" s="1">
        <f ca="1" t="shared" si="265"/>
        <v>0.30183759060977</v>
      </c>
      <c r="BH516" s="1">
        <f ca="1" t="shared" si="266"/>
        <v>4.87446421220803</v>
      </c>
      <c r="BI516" s="1">
        <f ca="1" t="shared" si="267"/>
        <v>68.2424989709124</v>
      </c>
      <c r="BJ516" s="1">
        <f ca="1" t="shared" si="268"/>
        <v>0</v>
      </c>
      <c r="BK516" s="1">
        <f ca="1" t="shared" si="269"/>
        <v>0</v>
      </c>
      <c r="BM516" s="1">
        <f t="shared" si="284"/>
        <v>226</v>
      </c>
      <c r="BN516" s="1">
        <f ca="1" t="shared" si="270"/>
        <v>0.525898155898971</v>
      </c>
      <c r="BO516" s="1">
        <f ca="1" t="shared" si="271"/>
        <v>62.46829853248</v>
      </c>
      <c r="BP516" s="1">
        <f ca="1" t="shared" si="272"/>
        <v>0.678283469193927</v>
      </c>
      <c r="BQ516" s="1">
        <f ca="1" t="shared" si="273"/>
        <v>4.59270677526796</v>
      </c>
      <c r="BR516" s="1">
        <f ca="1" t="shared" si="274"/>
        <v>68.8906016290194</v>
      </c>
      <c r="BS516" s="1">
        <f ca="1" t="shared" si="275"/>
        <v>0</v>
      </c>
      <c r="BT516" s="1">
        <f ca="1" t="shared" si="276"/>
        <v>0</v>
      </c>
    </row>
    <row r="517" spans="2:72">
      <c r="B517" s="1">
        <f t="shared" si="277"/>
        <v>227</v>
      </c>
      <c r="C517" s="1">
        <f ca="1" t="shared" si="221"/>
        <v>0.445765082832076</v>
      </c>
      <c r="D517" s="1">
        <f ca="1" t="shared" si="222"/>
        <v>64.1517275822036</v>
      </c>
      <c r="E517" s="1">
        <f ca="1" t="shared" si="223"/>
        <v>0.164885768572836</v>
      </c>
      <c r="F517" s="1">
        <f ca="1" t="shared" si="224"/>
        <v>4.25001654451629</v>
      </c>
      <c r="G517" s="1">
        <f ca="1" t="shared" si="225"/>
        <v>34.0001323561303</v>
      </c>
      <c r="H517" s="1">
        <f ca="1" t="shared" si="226"/>
        <v>30.1515952260733</v>
      </c>
      <c r="I517" s="1">
        <f ca="1" t="shared" si="227"/>
        <v>3015.15952260733</v>
      </c>
      <c r="K517" s="1">
        <f t="shared" si="278"/>
        <v>227</v>
      </c>
      <c r="L517" s="1">
        <f ca="1" t="shared" si="228"/>
        <v>0.160565914327992</v>
      </c>
      <c r="M517" s="1">
        <f ca="1" t="shared" si="229"/>
        <v>56.5106919762483</v>
      </c>
      <c r="N517" s="1">
        <f ca="1" t="shared" si="230"/>
        <v>0.071793722011632</v>
      </c>
      <c r="O517" s="1">
        <f ca="1" t="shared" si="231"/>
        <v>4.49316407422084</v>
      </c>
      <c r="P517" s="1">
        <f ca="1" t="shared" si="232"/>
        <v>40.4384766679875</v>
      </c>
      <c r="Q517" s="1">
        <f ca="1" t="shared" si="233"/>
        <v>16.0722153082608</v>
      </c>
      <c r="R517" s="1">
        <f ca="1" t="shared" si="234"/>
        <v>1607.22153082608</v>
      </c>
      <c r="T517" s="1">
        <f t="shared" si="279"/>
        <v>227</v>
      </c>
      <c r="U517" s="1">
        <f ca="1" t="shared" si="235"/>
        <v>0.570937098109293</v>
      </c>
      <c r="V517" s="1">
        <f ca="1" t="shared" si="236"/>
        <v>67.4904786868466</v>
      </c>
      <c r="W517" s="1">
        <f ca="1" t="shared" si="237"/>
        <v>0.129076224723879</v>
      </c>
      <c r="X517" s="1">
        <f ca="1" t="shared" si="238"/>
        <v>4.39871624907974</v>
      </c>
      <c r="Y517" s="1">
        <f ca="1" t="shared" si="239"/>
        <v>43.9871624907974</v>
      </c>
      <c r="Z517" s="1">
        <f ca="1" t="shared" si="240"/>
        <v>23.5033161960491</v>
      </c>
      <c r="AA517" s="1">
        <f ca="1" t="shared" si="241"/>
        <v>2350.33161960491</v>
      </c>
      <c r="AC517" s="1">
        <f t="shared" si="280"/>
        <v>227</v>
      </c>
      <c r="AD517" s="1">
        <f ca="1" t="shared" si="242"/>
        <v>0.466281678255156</v>
      </c>
      <c r="AE517" s="1">
        <f ca="1" t="shared" si="243"/>
        <v>60.3151309665035</v>
      </c>
      <c r="AF517" s="1">
        <f ca="1" t="shared" si="244"/>
        <v>0.165636034650852</v>
      </c>
      <c r="AG517" s="1">
        <f ca="1" t="shared" si="245"/>
        <v>4.49702048028654</v>
      </c>
      <c r="AH517" s="1">
        <f ca="1" t="shared" si="246"/>
        <v>49.4672252831519</v>
      </c>
      <c r="AI517" s="1">
        <f ca="1" t="shared" si="247"/>
        <v>10.8479056833515</v>
      </c>
      <c r="AJ517" s="1">
        <f ca="1" t="shared" si="248"/>
        <v>1084.79056833515</v>
      </c>
      <c r="AL517" s="1">
        <f t="shared" si="281"/>
        <v>227</v>
      </c>
      <c r="AM517" s="1">
        <f ca="1" t="shared" si="249"/>
        <v>0.870662178406465</v>
      </c>
      <c r="AN517" s="1">
        <f ca="1" t="shared" si="250"/>
        <v>67.4322541497043</v>
      </c>
      <c r="AO517" s="1">
        <f ca="1" t="shared" si="251"/>
        <v>0.653527297187794</v>
      </c>
      <c r="AP517" s="1">
        <f ca="1" t="shared" si="252"/>
        <v>4.5676738666596</v>
      </c>
      <c r="AQ517" s="1">
        <f ca="1" t="shared" si="253"/>
        <v>54.8120863999152</v>
      </c>
      <c r="AR517" s="1">
        <f ca="1" t="shared" si="254"/>
        <v>12.6201677497891</v>
      </c>
      <c r="AS517" s="1">
        <f ca="1" t="shared" si="255"/>
        <v>1262.01677497891</v>
      </c>
      <c r="AU517" s="1">
        <f t="shared" si="282"/>
        <v>227</v>
      </c>
      <c r="AV517" s="1">
        <f ca="1" t="shared" si="256"/>
        <v>0.00894565726225083</v>
      </c>
      <c r="AW517" s="1">
        <f ca="1" t="shared" si="257"/>
        <v>51.8875986896681</v>
      </c>
      <c r="AX517" s="1">
        <f ca="1" t="shared" si="258"/>
        <v>0.796534036215027</v>
      </c>
      <c r="AY517" s="1">
        <f ca="1" t="shared" si="259"/>
        <v>5.33377288485861</v>
      </c>
      <c r="AZ517" s="1">
        <f ca="1" t="shared" si="260"/>
        <v>69.3390475031619</v>
      </c>
      <c r="BA517" s="1">
        <f ca="1" t="shared" si="261"/>
        <v>0</v>
      </c>
      <c r="BB517" s="1">
        <f ca="1" t="shared" si="262"/>
        <v>0</v>
      </c>
      <c r="BD517" s="1">
        <f t="shared" si="283"/>
        <v>227</v>
      </c>
      <c r="BE517" s="1">
        <f ca="1" t="shared" si="263"/>
        <v>0.949601862340181</v>
      </c>
      <c r="BF517" s="1">
        <f ca="1" t="shared" si="264"/>
        <v>77.5380653931561</v>
      </c>
      <c r="BG517" s="1">
        <f ca="1" t="shared" si="265"/>
        <v>0.543063017955232</v>
      </c>
      <c r="BH517" s="1">
        <f ca="1" t="shared" si="266"/>
        <v>4.92507198607318</v>
      </c>
      <c r="BI517" s="1">
        <f ca="1" t="shared" si="267"/>
        <v>68.9510078050246</v>
      </c>
      <c r="BJ517" s="1">
        <f ca="1" t="shared" si="268"/>
        <v>8.58705758813159</v>
      </c>
      <c r="BK517" s="1">
        <f ca="1" t="shared" si="269"/>
        <v>858.705758813159</v>
      </c>
      <c r="BM517" s="1">
        <f t="shared" si="284"/>
        <v>227</v>
      </c>
      <c r="BN517" s="1">
        <f ca="1" t="shared" si="270"/>
        <v>0.204499540406699</v>
      </c>
      <c r="BO517" s="1">
        <f ca="1" t="shared" si="271"/>
        <v>56.9329020652725</v>
      </c>
      <c r="BP517" s="1">
        <f ca="1" t="shared" si="272"/>
        <v>0.238387565969937</v>
      </c>
      <c r="BQ517" s="1">
        <f ca="1" t="shared" si="273"/>
        <v>4.06108476784831</v>
      </c>
      <c r="BR517" s="1">
        <f ca="1" t="shared" si="274"/>
        <v>60.9162715177247</v>
      </c>
      <c r="BS517" s="1">
        <f ca="1" t="shared" si="275"/>
        <v>0</v>
      </c>
      <c r="BT517" s="1">
        <f ca="1" t="shared" si="276"/>
        <v>0</v>
      </c>
    </row>
    <row r="518" spans="2:72">
      <c r="B518" s="1">
        <f t="shared" si="277"/>
        <v>228</v>
      </c>
      <c r="C518" s="1">
        <f ca="1" t="shared" si="221"/>
        <v>0.525786512490806</v>
      </c>
      <c r="D518" s="1">
        <f ca="1" t="shared" si="222"/>
        <v>60.4696356620575</v>
      </c>
      <c r="E518" s="1">
        <f ca="1" t="shared" si="223"/>
        <v>0.717559024412976</v>
      </c>
      <c r="F518" s="1">
        <f ca="1" t="shared" si="224"/>
        <v>5.18923442719925</v>
      </c>
      <c r="G518" s="1">
        <f ca="1" t="shared" si="225"/>
        <v>41.513875417594</v>
      </c>
      <c r="H518" s="1">
        <f ca="1" t="shared" si="226"/>
        <v>18.9557602444636</v>
      </c>
      <c r="I518" s="1">
        <f ca="1" t="shared" si="227"/>
        <v>1895.57602444636</v>
      </c>
      <c r="K518" s="1">
        <f t="shared" si="278"/>
        <v>228</v>
      </c>
      <c r="L518" s="1">
        <f ca="1" t="shared" si="228"/>
        <v>0.761822476918556</v>
      </c>
      <c r="M518" s="1">
        <f ca="1" t="shared" si="229"/>
        <v>67.5480746600556</v>
      </c>
      <c r="N518" s="1">
        <f ca="1" t="shared" si="230"/>
        <v>0.550766465008778</v>
      </c>
      <c r="O518" s="1">
        <f ca="1" t="shared" si="231"/>
        <v>4.99129893859925</v>
      </c>
      <c r="P518" s="1">
        <f ca="1" t="shared" si="232"/>
        <v>44.9216904473933</v>
      </c>
      <c r="Q518" s="1">
        <f ca="1" t="shared" si="233"/>
        <v>22.6263842126624</v>
      </c>
      <c r="R518" s="1">
        <f ca="1" t="shared" si="234"/>
        <v>2262.63842126624</v>
      </c>
      <c r="T518" s="1">
        <f t="shared" si="279"/>
        <v>228</v>
      </c>
      <c r="U518" s="1">
        <f ca="1" t="shared" si="235"/>
        <v>0.829769674529288</v>
      </c>
      <c r="V518" s="1">
        <f ca="1" t="shared" si="236"/>
        <v>69.8817702046542</v>
      </c>
      <c r="W518" s="1">
        <f ca="1" t="shared" si="237"/>
        <v>0.507616052242346</v>
      </c>
      <c r="X518" s="1">
        <f ca="1" t="shared" si="238"/>
        <v>4.88701095060084</v>
      </c>
      <c r="Y518" s="1">
        <f ca="1" t="shared" si="239"/>
        <v>48.8701095060084</v>
      </c>
      <c r="Z518" s="1">
        <f ca="1" t="shared" si="240"/>
        <v>21.0116606986458</v>
      </c>
      <c r="AA518" s="1">
        <f ca="1" t="shared" si="241"/>
        <v>2101.16606986458</v>
      </c>
      <c r="AC518" s="1">
        <f t="shared" si="280"/>
        <v>228</v>
      </c>
      <c r="AD518" s="1">
        <f ca="1" t="shared" si="242"/>
        <v>0.322087100258279</v>
      </c>
      <c r="AE518" s="1">
        <f ca="1" t="shared" si="243"/>
        <v>61.0313692294332</v>
      </c>
      <c r="AF518" s="1">
        <f ca="1" t="shared" si="244"/>
        <v>0.37115668908366</v>
      </c>
      <c r="AG518" s="1">
        <f ca="1" t="shared" si="245"/>
        <v>4.58028218945861</v>
      </c>
      <c r="AH518" s="1">
        <f ca="1" t="shared" si="246"/>
        <v>50.3831040840447</v>
      </c>
      <c r="AI518" s="1">
        <f ca="1" t="shared" si="247"/>
        <v>10.6482651453885</v>
      </c>
      <c r="AJ518" s="1">
        <f ca="1" t="shared" si="248"/>
        <v>1064.82651453885</v>
      </c>
      <c r="AL518" s="1">
        <f t="shared" si="281"/>
        <v>228</v>
      </c>
      <c r="AM518" s="1">
        <f ca="1" t="shared" si="249"/>
        <v>0.651939476616194</v>
      </c>
      <c r="AN518" s="1">
        <f ca="1" t="shared" si="250"/>
        <v>66.9158543351142</v>
      </c>
      <c r="AO518" s="1">
        <f ca="1" t="shared" si="251"/>
        <v>0.648594894543985</v>
      </c>
      <c r="AP518" s="1">
        <f ca="1" t="shared" si="252"/>
        <v>4.98482304382551</v>
      </c>
      <c r="AQ518" s="1">
        <f ca="1" t="shared" si="253"/>
        <v>59.8178765259061</v>
      </c>
      <c r="AR518" s="1">
        <f ca="1" t="shared" si="254"/>
        <v>7.09797780920809</v>
      </c>
      <c r="AS518" s="1">
        <f ca="1" t="shared" si="255"/>
        <v>709.797780920809</v>
      </c>
      <c r="AU518" s="1">
        <f t="shared" si="282"/>
        <v>228</v>
      </c>
      <c r="AV518" s="1">
        <f ca="1" t="shared" si="256"/>
        <v>0.0428179784848572</v>
      </c>
      <c r="AW518" s="1">
        <f ca="1" t="shared" si="257"/>
        <v>52.8096035398576</v>
      </c>
      <c r="AX518" s="1">
        <f ca="1" t="shared" si="258"/>
        <v>0.383165575338914</v>
      </c>
      <c r="AY518" s="1">
        <f ca="1" t="shared" si="259"/>
        <v>4.67727693565905</v>
      </c>
      <c r="AZ518" s="1">
        <f ca="1" t="shared" si="260"/>
        <v>60.8046001635676</v>
      </c>
      <c r="BA518" s="1">
        <f ca="1" t="shared" si="261"/>
        <v>0</v>
      </c>
      <c r="BB518" s="1">
        <f ca="1" t="shared" si="262"/>
        <v>0</v>
      </c>
      <c r="BD518" s="1">
        <f t="shared" si="283"/>
        <v>228</v>
      </c>
      <c r="BE518" s="1">
        <f ca="1" t="shared" si="263"/>
        <v>0.640597481549404</v>
      </c>
      <c r="BF518" s="1">
        <f ca="1" t="shared" si="264"/>
        <v>68.9696322639391</v>
      </c>
      <c r="BG518" s="1">
        <f ca="1" t="shared" si="265"/>
        <v>0.865616306497746</v>
      </c>
      <c r="BH518" s="1">
        <f ca="1" t="shared" si="266"/>
        <v>5.32150896711732</v>
      </c>
      <c r="BI518" s="1">
        <f ca="1" t="shared" si="267"/>
        <v>74.5011255396425</v>
      </c>
      <c r="BJ518" s="1">
        <f ca="1" t="shared" si="268"/>
        <v>0</v>
      </c>
      <c r="BK518" s="1">
        <f ca="1" t="shared" si="269"/>
        <v>0</v>
      </c>
      <c r="BM518" s="1">
        <f t="shared" si="284"/>
        <v>228</v>
      </c>
      <c r="BN518" s="1">
        <f ca="1" t="shared" si="270"/>
        <v>0.594376503585879</v>
      </c>
      <c r="BO518" s="1">
        <f ca="1" t="shared" si="271"/>
        <v>69.0834139368387</v>
      </c>
      <c r="BP518" s="1">
        <f ca="1" t="shared" si="272"/>
        <v>0.0353714525192181</v>
      </c>
      <c r="BQ518" s="1">
        <f ca="1" t="shared" si="273"/>
        <v>4.38000068845807</v>
      </c>
      <c r="BR518" s="1">
        <f ca="1" t="shared" si="274"/>
        <v>65.700010326871</v>
      </c>
      <c r="BS518" s="1">
        <f ca="1" t="shared" si="275"/>
        <v>3.38340360996774</v>
      </c>
      <c r="BT518" s="1">
        <f ca="1" t="shared" si="276"/>
        <v>338.340360996774</v>
      </c>
    </row>
    <row r="519" spans="2:72">
      <c r="B519" s="1">
        <f t="shared" si="277"/>
        <v>229</v>
      </c>
      <c r="C519" s="1">
        <f ca="1" t="shared" si="221"/>
        <v>0.0590473697394198</v>
      </c>
      <c r="D519" s="1">
        <f ca="1" t="shared" si="222"/>
        <v>52.9137207496321</v>
      </c>
      <c r="E519" s="1">
        <f ca="1" t="shared" si="223"/>
        <v>0.600789604265526</v>
      </c>
      <c r="F519" s="1">
        <f ca="1" t="shared" si="224"/>
        <v>4.80125907671519</v>
      </c>
      <c r="G519" s="1">
        <f ca="1" t="shared" si="225"/>
        <v>38.4100726137215</v>
      </c>
      <c r="H519" s="1">
        <f ca="1" t="shared" si="226"/>
        <v>14.5036481359106</v>
      </c>
      <c r="I519" s="1">
        <f ca="1" t="shared" si="227"/>
        <v>1450.36481359106</v>
      </c>
      <c r="K519" s="1">
        <f t="shared" si="278"/>
        <v>229</v>
      </c>
      <c r="L519" s="1">
        <f ca="1" t="shared" si="228"/>
        <v>0.685785166817708</v>
      </c>
      <c r="M519" s="1">
        <f ca="1" t="shared" si="229"/>
        <v>65.0852632544113</v>
      </c>
      <c r="N519" s="1">
        <f ca="1" t="shared" si="230"/>
        <v>0.727004618379664</v>
      </c>
      <c r="O519" s="1">
        <f ca="1" t="shared" si="231"/>
        <v>5.14236293090312</v>
      </c>
      <c r="P519" s="1">
        <f ca="1" t="shared" si="232"/>
        <v>46.2812663781281</v>
      </c>
      <c r="Q519" s="1">
        <f ca="1" t="shared" si="233"/>
        <v>18.8039968762832</v>
      </c>
      <c r="R519" s="1">
        <f ca="1" t="shared" si="234"/>
        <v>1880.39968762832</v>
      </c>
      <c r="T519" s="1">
        <f t="shared" si="279"/>
        <v>229</v>
      </c>
      <c r="U519" s="1">
        <f ca="1" t="shared" si="235"/>
        <v>0.276273455593542</v>
      </c>
      <c r="V519" s="1">
        <f ca="1" t="shared" si="236"/>
        <v>62.3029382804945</v>
      </c>
      <c r="W519" s="1">
        <f ca="1" t="shared" si="237"/>
        <v>0.459361171563754</v>
      </c>
      <c r="X519" s="1">
        <f ca="1" t="shared" si="238"/>
        <v>4.65089380182491</v>
      </c>
      <c r="Y519" s="1">
        <f ca="1" t="shared" si="239"/>
        <v>46.5089380182491</v>
      </c>
      <c r="Z519" s="1">
        <f ca="1" t="shared" si="240"/>
        <v>15.7940002622455</v>
      </c>
      <c r="AA519" s="1">
        <f ca="1" t="shared" si="241"/>
        <v>1579.40002622455</v>
      </c>
      <c r="AC519" s="1">
        <f t="shared" si="280"/>
        <v>229</v>
      </c>
      <c r="AD519" s="1">
        <f ca="1" t="shared" si="242"/>
        <v>0.98633527532765</v>
      </c>
      <c r="AE519" s="1">
        <f ca="1" t="shared" si="243"/>
        <v>81.1840453157103</v>
      </c>
      <c r="AF519" s="1">
        <f ca="1" t="shared" si="244"/>
        <v>0.807239205851296</v>
      </c>
      <c r="AG519" s="1">
        <f ca="1" t="shared" si="245"/>
        <v>5.06441902633916</v>
      </c>
      <c r="AH519" s="1">
        <f ca="1" t="shared" si="246"/>
        <v>55.7086092897308</v>
      </c>
      <c r="AI519" s="1">
        <f ca="1" t="shared" si="247"/>
        <v>25.4754360259795</v>
      </c>
      <c r="AJ519" s="1">
        <f ca="1" t="shared" si="248"/>
        <v>2547.54360259795</v>
      </c>
      <c r="AL519" s="1">
        <f t="shared" si="281"/>
        <v>229</v>
      </c>
      <c r="AM519" s="1">
        <f ca="1" t="shared" si="249"/>
        <v>0.761839699284852</v>
      </c>
      <c r="AN519" s="1">
        <f ca="1" t="shared" si="250"/>
        <v>69.0641278711163</v>
      </c>
      <c r="AO519" s="1">
        <f ca="1" t="shared" si="251"/>
        <v>0.236799925428781</v>
      </c>
      <c r="AP519" s="1">
        <f ca="1" t="shared" si="252"/>
        <v>4.49128821086914</v>
      </c>
      <c r="AQ519" s="1">
        <f ca="1" t="shared" si="253"/>
        <v>53.8954585304297</v>
      </c>
      <c r="AR519" s="1">
        <f ca="1" t="shared" si="254"/>
        <v>15.1686693406866</v>
      </c>
      <c r="AS519" s="1">
        <f ca="1" t="shared" si="255"/>
        <v>1516.86693406866</v>
      </c>
      <c r="AU519" s="1">
        <f t="shared" si="282"/>
        <v>229</v>
      </c>
      <c r="AV519" s="1">
        <f ca="1" t="shared" si="256"/>
        <v>0.656118993624655</v>
      </c>
      <c r="AW519" s="1">
        <f ca="1" t="shared" si="257"/>
        <v>68.6956312390779</v>
      </c>
      <c r="AX519" s="1">
        <f ca="1" t="shared" si="258"/>
        <v>0.471510184084753</v>
      </c>
      <c r="AY519" s="1">
        <f ca="1" t="shared" si="259"/>
        <v>4.84831367566496</v>
      </c>
      <c r="AZ519" s="1">
        <f ca="1" t="shared" si="260"/>
        <v>63.0280777836444</v>
      </c>
      <c r="BA519" s="1">
        <f ca="1" t="shared" si="261"/>
        <v>5.66755345543348</v>
      </c>
      <c r="BB519" s="1">
        <f ca="1" t="shared" si="262"/>
        <v>566.755345543348</v>
      </c>
      <c r="BD519" s="1">
        <f t="shared" si="283"/>
        <v>229</v>
      </c>
      <c r="BE519" s="1">
        <f ca="1" t="shared" si="263"/>
        <v>0.0242950740416537</v>
      </c>
      <c r="BF519" s="1">
        <f ca="1" t="shared" si="264"/>
        <v>54.054455280226</v>
      </c>
      <c r="BG519" s="1">
        <f ca="1" t="shared" si="265"/>
        <v>0.41901329141343</v>
      </c>
      <c r="BH519" s="1">
        <f ca="1" t="shared" si="266"/>
        <v>4.8775750169288</v>
      </c>
      <c r="BI519" s="1">
        <f ca="1" t="shared" si="267"/>
        <v>68.2860502370032</v>
      </c>
      <c r="BJ519" s="1">
        <f ca="1" t="shared" si="268"/>
        <v>0</v>
      </c>
      <c r="BK519" s="1">
        <f ca="1" t="shared" si="269"/>
        <v>0</v>
      </c>
      <c r="BM519" s="1">
        <f t="shared" si="284"/>
        <v>229</v>
      </c>
      <c r="BN519" s="1">
        <f ca="1" t="shared" si="270"/>
        <v>0.47276108905489</v>
      </c>
      <c r="BO519" s="1">
        <f ca="1" t="shared" si="271"/>
        <v>62.3174054238408</v>
      </c>
      <c r="BP519" s="1">
        <f ca="1" t="shared" si="272"/>
        <v>0.223781813046324</v>
      </c>
      <c r="BQ519" s="1">
        <f ca="1" t="shared" si="273"/>
        <v>4.0986347879185</v>
      </c>
      <c r="BR519" s="1">
        <f ca="1" t="shared" si="274"/>
        <v>61.4795218187775</v>
      </c>
      <c r="BS519" s="1">
        <f ca="1" t="shared" si="275"/>
        <v>0.837883605063226</v>
      </c>
      <c r="BT519" s="1">
        <f ca="1" t="shared" si="276"/>
        <v>83.7883605063226</v>
      </c>
    </row>
    <row r="520" spans="2:72">
      <c r="B520" s="1">
        <f t="shared" si="277"/>
        <v>230</v>
      </c>
      <c r="C520" s="1">
        <f ca="1" t="shared" si="221"/>
        <v>0.729876191076921</v>
      </c>
      <c r="D520" s="1">
        <f ca="1" t="shared" si="222"/>
        <v>69.3776622050742</v>
      </c>
      <c r="E520" s="1">
        <f ca="1" t="shared" si="223"/>
        <v>0.973472679470686</v>
      </c>
      <c r="F520" s="1">
        <f ca="1" t="shared" si="224"/>
        <v>5.52346273362968</v>
      </c>
      <c r="G520" s="1">
        <f ca="1" t="shared" si="225"/>
        <v>44.1877018690375</v>
      </c>
      <c r="H520" s="1">
        <f ca="1" t="shared" si="226"/>
        <v>25.1899603360367</v>
      </c>
      <c r="I520" s="1">
        <f ca="1" t="shared" si="227"/>
        <v>2518.99603360367</v>
      </c>
      <c r="K520" s="1">
        <f t="shared" si="278"/>
        <v>230</v>
      </c>
      <c r="L520" s="1">
        <f ca="1" t="shared" si="228"/>
        <v>0.477501693163586</v>
      </c>
      <c r="M520" s="1">
        <f ca="1" t="shared" si="229"/>
        <v>60.6597535533254</v>
      </c>
      <c r="N520" s="1">
        <f ca="1" t="shared" si="230"/>
        <v>0.530881192582158</v>
      </c>
      <c r="O520" s="1">
        <f ca="1" t="shared" si="231"/>
        <v>4.96048263197801</v>
      </c>
      <c r="P520" s="1">
        <f ca="1" t="shared" si="232"/>
        <v>44.6443436878021</v>
      </c>
      <c r="Q520" s="1">
        <f ca="1" t="shared" si="233"/>
        <v>16.0154098655233</v>
      </c>
      <c r="R520" s="1">
        <f ca="1" t="shared" si="234"/>
        <v>1601.54098655233</v>
      </c>
      <c r="T520" s="1">
        <f t="shared" si="279"/>
        <v>230</v>
      </c>
      <c r="U520" s="1">
        <f ca="1" t="shared" si="235"/>
        <v>0.608932890945431</v>
      </c>
      <c r="V520" s="1">
        <f ca="1" t="shared" si="236"/>
        <v>67.6544081294545</v>
      </c>
      <c r="W520" s="1">
        <f ca="1" t="shared" si="237"/>
        <v>0.42736168675006</v>
      </c>
      <c r="X520" s="1">
        <f ca="1" t="shared" si="238"/>
        <v>4.7579387050244</v>
      </c>
      <c r="Y520" s="1">
        <f ca="1" t="shared" si="239"/>
        <v>47.579387050244</v>
      </c>
      <c r="Z520" s="1">
        <f ca="1" t="shared" si="240"/>
        <v>20.0750210792105</v>
      </c>
      <c r="AA520" s="1">
        <f ca="1" t="shared" si="241"/>
        <v>2007.50210792105</v>
      </c>
      <c r="AC520" s="1">
        <f t="shared" si="280"/>
        <v>230</v>
      </c>
      <c r="AD520" s="1">
        <f ca="1" t="shared" si="242"/>
        <v>0.200826719446533</v>
      </c>
      <c r="AE520" s="1">
        <f ca="1" t="shared" si="243"/>
        <v>56.2911556606731</v>
      </c>
      <c r="AF520" s="1">
        <f ca="1" t="shared" si="244"/>
        <v>0.321750675002151</v>
      </c>
      <c r="AG520" s="1">
        <f ca="1" t="shared" si="245"/>
        <v>4.84289260275199</v>
      </c>
      <c r="AH520" s="1">
        <f ca="1" t="shared" si="246"/>
        <v>53.2718186302719</v>
      </c>
      <c r="AI520" s="1">
        <f ca="1" t="shared" si="247"/>
        <v>3.01933703040121</v>
      </c>
      <c r="AJ520" s="1">
        <f ca="1" t="shared" si="248"/>
        <v>301.933703040121</v>
      </c>
      <c r="AL520" s="1">
        <f t="shared" si="281"/>
        <v>230</v>
      </c>
      <c r="AM520" s="1">
        <f ca="1" t="shared" si="249"/>
        <v>0.236143762862154</v>
      </c>
      <c r="AN520" s="1">
        <f ca="1" t="shared" si="250"/>
        <v>55.21965886876</v>
      </c>
      <c r="AO520" s="1">
        <f ca="1" t="shared" si="251"/>
        <v>0.352131701842348</v>
      </c>
      <c r="AP520" s="1">
        <f ca="1" t="shared" si="252"/>
        <v>4.75156226397838</v>
      </c>
      <c r="AQ520" s="1">
        <f ca="1" t="shared" si="253"/>
        <v>57.0187471677406</v>
      </c>
      <c r="AR520" s="1">
        <f ca="1" t="shared" si="254"/>
        <v>0</v>
      </c>
      <c r="AS520" s="1">
        <f ca="1" t="shared" si="255"/>
        <v>0</v>
      </c>
      <c r="AU520" s="1">
        <f t="shared" si="282"/>
        <v>230</v>
      </c>
      <c r="AV520" s="1">
        <f ca="1" t="shared" si="256"/>
        <v>0.10521636848907</v>
      </c>
      <c r="AW520" s="1">
        <f ca="1" t="shared" si="257"/>
        <v>58.864448528947</v>
      </c>
      <c r="AX520" s="1">
        <f ca="1" t="shared" si="258"/>
        <v>0.287048084199734</v>
      </c>
      <c r="AY520" s="1">
        <f ca="1" t="shared" si="259"/>
        <v>4.13380427834415</v>
      </c>
      <c r="AZ520" s="1">
        <f ca="1" t="shared" si="260"/>
        <v>53.7394556184739</v>
      </c>
      <c r="BA520" s="1">
        <f ca="1" t="shared" si="261"/>
        <v>5.12499291047306</v>
      </c>
      <c r="BB520" s="1">
        <f ca="1" t="shared" si="262"/>
        <v>512.499291047306</v>
      </c>
      <c r="BD520" s="1">
        <f t="shared" si="283"/>
        <v>230</v>
      </c>
      <c r="BE520" s="1">
        <f ca="1" t="shared" si="263"/>
        <v>0.574374648501983</v>
      </c>
      <c r="BF520" s="1">
        <f ca="1" t="shared" si="264"/>
        <v>65.108990029059</v>
      </c>
      <c r="BG520" s="1">
        <f ca="1" t="shared" si="265"/>
        <v>0.488204082370557</v>
      </c>
      <c r="BH520" s="1">
        <f ca="1" t="shared" si="266"/>
        <v>4.61064386714895</v>
      </c>
      <c r="BI520" s="1">
        <f ca="1" t="shared" si="267"/>
        <v>64.5490141400853</v>
      </c>
      <c r="BJ520" s="1">
        <f ca="1" t="shared" si="268"/>
        <v>0.559975888973725</v>
      </c>
      <c r="BK520" s="1">
        <f ca="1" t="shared" si="269"/>
        <v>55.9975888973725</v>
      </c>
      <c r="BM520" s="1">
        <f t="shared" si="284"/>
        <v>230</v>
      </c>
      <c r="BN520" s="1">
        <f ca="1" t="shared" si="270"/>
        <v>0.585146036002269</v>
      </c>
      <c r="BO520" s="1">
        <f ca="1" t="shared" si="271"/>
        <v>65.1186508449961</v>
      </c>
      <c r="BP520" s="1">
        <f ca="1" t="shared" si="272"/>
        <v>0.0490319573751987</v>
      </c>
      <c r="BQ520" s="1">
        <f ca="1" t="shared" si="273"/>
        <v>4.10644231377415</v>
      </c>
      <c r="BR520" s="1">
        <f ca="1" t="shared" si="274"/>
        <v>61.5966347066123</v>
      </c>
      <c r="BS520" s="1">
        <f ca="1" t="shared" si="275"/>
        <v>3.52201613838376</v>
      </c>
      <c r="BT520" s="1">
        <f ca="1" t="shared" si="276"/>
        <v>352.201613838376</v>
      </c>
    </row>
    <row r="521" spans="2:72">
      <c r="B521" s="1">
        <f t="shared" si="277"/>
        <v>231</v>
      </c>
      <c r="C521" s="1">
        <f ca="1" t="shared" si="221"/>
        <v>0.139824920789892</v>
      </c>
      <c r="D521" s="1">
        <f ca="1" t="shared" si="222"/>
        <v>59.4682862085828</v>
      </c>
      <c r="E521" s="1">
        <f ca="1" t="shared" si="223"/>
        <v>0.57006182693994</v>
      </c>
      <c r="F521" s="1">
        <f ca="1" t="shared" si="224"/>
        <v>4.59945554182161</v>
      </c>
      <c r="G521" s="1">
        <f ca="1" t="shared" si="225"/>
        <v>36.7956443345729</v>
      </c>
      <c r="H521" s="1">
        <f ca="1" t="shared" si="226"/>
        <v>22.6726418740099</v>
      </c>
      <c r="I521" s="1">
        <f ca="1" t="shared" si="227"/>
        <v>2267.26418740099</v>
      </c>
      <c r="K521" s="1">
        <f t="shared" si="278"/>
        <v>231</v>
      </c>
      <c r="L521" s="1">
        <f ca="1" t="shared" si="228"/>
        <v>0.448815126844126</v>
      </c>
      <c r="M521" s="1">
        <f ca="1" t="shared" si="229"/>
        <v>60.4522769000916</v>
      </c>
      <c r="N521" s="1">
        <f ca="1" t="shared" si="230"/>
        <v>0.181840262654735</v>
      </c>
      <c r="O521" s="1">
        <f ca="1" t="shared" si="231"/>
        <v>4.0978907908928</v>
      </c>
      <c r="P521" s="1">
        <f ca="1" t="shared" si="232"/>
        <v>36.8810171180352</v>
      </c>
      <c r="Q521" s="1">
        <f ca="1" t="shared" si="233"/>
        <v>23.5712597820564</v>
      </c>
      <c r="R521" s="1">
        <f ca="1" t="shared" si="234"/>
        <v>2357.12597820564</v>
      </c>
      <c r="T521" s="1">
        <f t="shared" si="279"/>
        <v>231</v>
      </c>
      <c r="U521" s="1">
        <f ca="1" t="shared" si="235"/>
        <v>0.263115433925916</v>
      </c>
      <c r="V521" s="1">
        <f ca="1" t="shared" si="236"/>
        <v>61.6030983354259</v>
      </c>
      <c r="W521" s="1">
        <f ca="1" t="shared" si="237"/>
        <v>0.549741933733701</v>
      </c>
      <c r="X521" s="1">
        <f ca="1" t="shared" si="238"/>
        <v>4.83146707267716</v>
      </c>
      <c r="Y521" s="1">
        <f ca="1" t="shared" si="239"/>
        <v>48.3146707267716</v>
      </c>
      <c r="Z521" s="1">
        <f ca="1" t="shared" si="240"/>
        <v>13.2884276086544</v>
      </c>
      <c r="AA521" s="1">
        <f ca="1" t="shared" si="241"/>
        <v>1328.84276086544</v>
      </c>
      <c r="AC521" s="1">
        <f t="shared" si="280"/>
        <v>231</v>
      </c>
      <c r="AD521" s="1">
        <f ca="1" t="shared" si="242"/>
        <v>0.284718320876445</v>
      </c>
      <c r="AE521" s="1">
        <f ca="1" t="shared" si="243"/>
        <v>63.4679201046641</v>
      </c>
      <c r="AF521" s="1">
        <f ca="1" t="shared" si="244"/>
        <v>0.0476598127557999</v>
      </c>
      <c r="AG521" s="1">
        <f ca="1" t="shared" si="245"/>
        <v>4.2387394369362</v>
      </c>
      <c r="AH521" s="1">
        <f ca="1" t="shared" si="246"/>
        <v>46.6261338062982</v>
      </c>
      <c r="AI521" s="1">
        <f ca="1" t="shared" si="247"/>
        <v>16.8417862983659</v>
      </c>
      <c r="AJ521" s="1">
        <f ca="1" t="shared" si="248"/>
        <v>1684.17862983659</v>
      </c>
      <c r="AL521" s="1">
        <f t="shared" si="281"/>
        <v>231</v>
      </c>
      <c r="AM521" s="1">
        <f ca="1" t="shared" si="249"/>
        <v>0.0620034261244904</v>
      </c>
      <c r="AN521" s="1">
        <f ca="1" t="shared" si="250"/>
        <v>52.8441694848089</v>
      </c>
      <c r="AO521" s="1">
        <f ca="1" t="shared" si="251"/>
        <v>0.866332085598253</v>
      </c>
      <c r="AP521" s="1">
        <f ca="1" t="shared" si="252"/>
        <v>5.35495507361605</v>
      </c>
      <c r="AQ521" s="1">
        <f ca="1" t="shared" si="253"/>
        <v>64.2594608833926</v>
      </c>
      <c r="AR521" s="1">
        <f ca="1" t="shared" si="254"/>
        <v>0</v>
      </c>
      <c r="AS521" s="1">
        <f ca="1" t="shared" si="255"/>
        <v>0</v>
      </c>
      <c r="AU521" s="1">
        <f t="shared" si="282"/>
        <v>231</v>
      </c>
      <c r="AV521" s="1">
        <f ca="1" t="shared" si="256"/>
        <v>0.596484322510725</v>
      </c>
      <c r="AW521" s="1">
        <f ca="1" t="shared" si="257"/>
        <v>67.2123372668935</v>
      </c>
      <c r="AX521" s="1">
        <f ca="1" t="shared" si="258"/>
        <v>0.0150763880455822</v>
      </c>
      <c r="AY521" s="1">
        <f ca="1" t="shared" si="259"/>
        <v>4.17813884191198</v>
      </c>
      <c r="AZ521" s="1">
        <f ca="1" t="shared" si="260"/>
        <v>54.3158049448557</v>
      </c>
      <c r="BA521" s="1">
        <f ca="1" t="shared" si="261"/>
        <v>12.8965323220378</v>
      </c>
      <c r="BB521" s="1">
        <f ca="1" t="shared" si="262"/>
        <v>1289.65323220378</v>
      </c>
      <c r="BD521" s="1">
        <f t="shared" si="283"/>
        <v>231</v>
      </c>
      <c r="BE521" s="1">
        <f ca="1" t="shared" si="263"/>
        <v>0.0121642574813721</v>
      </c>
      <c r="BF521" s="1">
        <f ca="1" t="shared" si="264"/>
        <v>50.4416189528215</v>
      </c>
      <c r="BG521" s="1">
        <f ca="1" t="shared" si="265"/>
        <v>0.220464073225686</v>
      </c>
      <c r="BH521" s="1">
        <f ca="1" t="shared" si="266"/>
        <v>4.0563111436384</v>
      </c>
      <c r="BI521" s="1">
        <f ca="1" t="shared" si="267"/>
        <v>56.7883560109375</v>
      </c>
      <c r="BJ521" s="1">
        <f ca="1" t="shared" si="268"/>
        <v>0</v>
      </c>
      <c r="BK521" s="1">
        <f ca="1" t="shared" si="269"/>
        <v>0</v>
      </c>
      <c r="BM521" s="1">
        <f t="shared" si="284"/>
        <v>231</v>
      </c>
      <c r="BN521" s="1">
        <f ca="1" t="shared" si="270"/>
        <v>0.998343723506817</v>
      </c>
      <c r="BO521" s="1">
        <f ca="1" t="shared" si="271"/>
        <v>84.2749455268807</v>
      </c>
      <c r="BP521" s="1">
        <f ca="1" t="shared" si="272"/>
        <v>0.313644501267797</v>
      </c>
      <c r="BQ521" s="1">
        <f ca="1" t="shared" si="273"/>
        <v>4.66640501818265</v>
      </c>
      <c r="BR521" s="1">
        <f ca="1" t="shared" si="274"/>
        <v>69.9960752727397</v>
      </c>
      <c r="BS521" s="1">
        <f ca="1" t="shared" si="275"/>
        <v>14.278870254141</v>
      </c>
      <c r="BT521" s="1">
        <f ca="1" t="shared" si="276"/>
        <v>1427.8870254141</v>
      </c>
    </row>
    <row r="522" spans="2:72">
      <c r="B522" s="1">
        <f t="shared" si="277"/>
        <v>232</v>
      </c>
      <c r="C522" s="1">
        <f ca="1" t="shared" si="221"/>
        <v>0.634370282786299</v>
      </c>
      <c r="D522" s="1">
        <f ca="1" t="shared" si="222"/>
        <v>69.424470716498</v>
      </c>
      <c r="E522" s="1">
        <f ca="1" t="shared" si="223"/>
        <v>0.187981677660152</v>
      </c>
      <c r="F522" s="1">
        <f ca="1" t="shared" si="224"/>
        <v>4.07789642707196</v>
      </c>
      <c r="G522" s="1">
        <f ca="1" t="shared" si="225"/>
        <v>32.6231714165757</v>
      </c>
      <c r="H522" s="1">
        <f ca="1" t="shared" si="226"/>
        <v>36.8012992999223</v>
      </c>
      <c r="I522" s="1">
        <f ca="1" t="shared" si="227"/>
        <v>3680.12992999223</v>
      </c>
      <c r="K522" s="1">
        <f t="shared" si="278"/>
        <v>232</v>
      </c>
      <c r="L522" s="1">
        <f ca="1" t="shared" si="228"/>
        <v>0.23260355197092</v>
      </c>
      <c r="M522" s="1">
        <f ca="1" t="shared" si="229"/>
        <v>58.3055138085667</v>
      </c>
      <c r="N522" s="1">
        <f ca="1" t="shared" si="230"/>
        <v>0.175495159365087</v>
      </c>
      <c r="O522" s="1">
        <f ca="1" t="shared" si="231"/>
        <v>4.21414346665438</v>
      </c>
      <c r="P522" s="1">
        <f ca="1" t="shared" si="232"/>
        <v>37.9272911998894</v>
      </c>
      <c r="Q522" s="1">
        <f ca="1" t="shared" si="233"/>
        <v>20.3782226086772</v>
      </c>
      <c r="R522" s="1">
        <f ca="1" t="shared" si="234"/>
        <v>2037.82226086772</v>
      </c>
      <c r="T522" s="1">
        <f t="shared" si="279"/>
        <v>232</v>
      </c>
      <c r="U522" s="1">
        <f ca="1" t="shared" si="235"/>
        <v>0.920978472713099</v>
      </c>
      <c r="V522" s="1">
        <f ca="1" t="shared" si="236"/>
        <v>76.8076454641309</v>
      </c>
      <c r="W522" s="1">
        <f ca="1" t="shared" si="237"/>
        <v>0.0787938883250765</v>
      </c>
      <c r="X522" s="1">
        <f ca="1" t="shared" si="238"/>
        <v>4.09944658500228</v>
      </c>
      <c r="Y522" s="1">
        <f ca="1" t="shared" si="239"/>
        <v>40.9944658500228</v>
      </c>
      <c r="Z522" s="1">
        <f ca="1" t="shared" si="240"/>
        <v>35.8131796141081</v>
      </c>
      <c r="AA522" s="1">
        <f ca="1" t="shared" si="241"/>
        <v>3581.31796141081</v>
      </c>
      <c r="AC522" s="1">
        <f t="shared" si="280"/>
        <v>232</v>
      </c>
      <c r="AD522" s="1">
        <f ca="1" t="shared" si="242"/>
        <v>0.0278512407870726</v>
      </c>
      <c r="AE522" s="1">
        <f ca="1" t="shared" si="243"/>
        <v>50.5489798197753</v>
      </c>
      <c r="AF522" s="1">
        <f ca="1" t="shared" si="244"/>
        <v>0.019419563064812</v>
      </c>
      <c r="AG522" s="1">
        <f ca="1" t="shared" si="245"/>
        <v>4.46148880740518</v>
      </c>
      <c r="AH522" s="1">
        <f ca="1" t="shared" si="246"/>
        <v>49.076376881457</v>
      </c>
      <c r="AI522" s="1">
        <f ca="1" t="shared" si="247"/>
        <v>1.47260293831831</v>
      </c>
      <c r="AJ522" s="1">
        <f ca="1" t="shared" si="248"/>
        <v>147.260293831831</v>
      </c>
      <c r="AL522" s="1">
        <f t="shared" si="281"/>
        <v>232</v>
      </c>
      <c r="AM522" s="1">
        <f ca="1" t="shared" si="249"/>
        <v>0.579170280143045</v>
      </c>
      <c r="AN522" s="1">
        <f ca="1" t="shared" si="250"/>
        <v>67.5831788553128</v>
      </c>
      <c r="AO522" s="1">
        <f ca="1" t="shared" si="251"/>
        <v>0.699409771314938</v>
      </c>
      <c r="AP522" s="1">
        <f ca="1" t="shared" si="252"/>
        <v>4.62949595126238</v>
      </c>
      <c r="AQ522" s="1">
        <f ca="1" t="shared" si="253"/>
        <v>55.5539514151485</v>
      </c>
      <c r="AR522" s="1">
        <f ca="1" t="shared" si="254"/>
        <v>12.0292274401643</v>
      </c>
      <c r="AS522" s="1">
        <f ca="1" t="shared" si="255"/>
        <v>1202.92274401643</v>
      </c>
      <c r="AU522" s="1">
        <f t="shared" si="282"/>
        <v>232</v>
      </c>
      <c r="AV522" s="1">
        <f ca="1" t="shared" si="256"/>
        <v>0.927972156340482</v>
      </c>
      <c r="AW522" s="1">
        <f ca="1" t="shared" si="257"/>
        <v>78.1448742250471</v>
      </c>
      <c r="AX522" s="1">
        <f ca="1" t="shared" si="258"/>
        <v>0.192614158513789</v>
      </c>
      <c r="AY522" s="1">
        <f ca="1" t="shared" si="259"/>
        <v>4.20995116448483</v>
      </c>
      <c r="AZ522" s="1">
        <f ca="1" t="shared" si="260"/>
        <v>54.7293651383028</v>
      </c>
      <c r="BA522" s="1">
        <f ca="1" t="shared" si="261"/>
        <v>23.4155090867442</v>
      </c>
      <c r="BB522" s="1">
        <f ca="1" t="shared" si="262"/>
        <v>2341.55090867442</v>
      </c>
      <c r="BD522" s="1">
        <f t="shared" si="283"/>
        <v>232</v>
      </c>
      <c r="BE522" s="1">
        <f ca="1" t="shared" si="263"/>
        <v>0.320471055160945</v>
      </c>
      <c r="BF522" s="1">
        <f ca="1" t="shared" si="264"/>
        <v>61.3254012944676</v>
      </c>
      <c r="BG522" s="1">
        <f ca="1" t="shared" si="265"/>
        <v>0.693602865270144</v>
      </c>
      <c r="BH522" s="1">
        <f ca="1" t="shared" si="266"/>
        <v>4.65869996028427</v>
      </c>
      <c r="BI522" s="1">
        <f ca="1" t="shared" si="267"/>
        <v>65.2217994439798</v>
      </c>
      <c r="BJ522" s="1">
        <f ca="1" t="shared" si="268"/>
        <v>0</v>
      </c>
      <c r="BK522" s="1">
        <f ca="1" t="shared" si="269"/>
        <v>0</v>
      </c>
      <c r="BM522" s="1">
        <f t="shared" si="284"/>
        <v>232</v>
      </c>
      <c r="BN522" s="1">
        <f ca="1" t="shared" si="270"/>
        <v>0.649128210199774</v>
      </c>
      <c r="BO522" s="1">
        <f ca="1" t="shared" si="271"/>
        <v>68.9454939836141</v>
      </c>
      <c r="BP522" s="1">
        <f ca="1" t="shared" si="272"/>
        <v>0.933543122860006</v>
      </c>
      <c r="BQ522" s="1">
        <f ca="1" t="shared" si="273"/>
        <v>5.72948819942269</v>
      </c>
      <c r="BR522" s="1">
        <f ca="1" t="shared" si="274"/>
        <v>85.9423229913403</v>
      </c>
      <c r="BS522" s="1">
        <f ca="1" t="shared" si="275"/>
        <v>0</v>
      </c>
      <c r="BT522" s="1">
        <f ca="1" t="shared" si="276"/>
        <v>0</v>
      </c>
    </row>
    <row r="523" spans="2:72">
      <c r="B523" s="1">
        <f t="shared" si="277"/>
        <v>233</v>
      </c>
      <c r="C523" s="1">
        <f ca="1" t="shared" si="221"/>
        <v>0.798446239056231</v>
      </c>
      <c r="D523" s="1">
        <f ca="1" t="shared" si="222"/>
        <v>68.4499154826972</v>
      </c>
      <c r="E523" s="1">
        <f ca="1" t="shared" si="223"/>
        <v>0.566707830269294</v>
      </c>
      <c r="F523" s="1">
        <f ca="1" t="shared" si="224"/>
        <v>4.730281650112</v>
      </c>
      <c r="G523" s="1">
        <f ca="1" t="shared" si="225"/>
        <v>37.842253200896</v>
      </c>
      <c r="H523" s="1">
        <f ca="1" t="shared" si="226"/>
        <v>30.6076622818012</v>
      </c>
      <c r="I523" s="1">
        <f ca="1" t="shared" si="227"/>
        <v>3060.76622818012</v>
      </c>
      <c r="K523" s="1">
        <f t="shared" si="278"/>
        <v>233</v>
      </c>
      <c r="L523" s="1">
        <f ca="1" t="shared" si="228"/>
        <v>0.616033806683547</v>
      </c>
      <c r="M523" s="1">
        <f ca="1" t="shared" si="229"/>
        <v>68.1072480970332</v>
      </c>
      <c r="N523" s="1">
        <f ca="1" t="shared" si="230"/>
        <v>0.12222292220822</v>
      </c>
      <c r="O523" s="1">
        <f ca="1" t="shared" si="231"/>
        <v>4.35966909559079</v>
      </c>
      <c r="P523" s="1">
        <f ca="1" t="shared" si="232"/>
        <v>39.2370218603171</v>
      </c>
      <c r="Q523" s="1">
        <f ca="1" t="shared" si="233"/>
        <v>28.8702262367161</v>
      </c>
      <c r="R523" s="1">
        <f ca="1" t="shared" si="234"/>
        <v>2887.02262367161</v>
      </c>
      <c r="T523" s="1">
        <f t="shared" si="279"/>
        <v>233</v>
      </c>
      <c r="U523" s="1">
        <f ca="1" t="shared" si="235"/>
        <v>0.998348089574332</v>
      </c>
      <c r="V523" s="1">
        <f ca="1" t="shared" si="236"/>
        <v>83.5545278076514</v>
      </c>
      <c r="W523" s="1">
        <f ca="1" t="shared" si="237"/>
        <v>0.354776942929534</v>
      </c>
      <c r="X523" s="1">
        <f ca="1" t="shared" si="238"/>
        <v>4.66640515191293</v>
      </c>
      <c r="Y523" s="1">
        <f ca="1" t="shared" si="239"/>
        <v>46.6640515191293</v>
      </c>
      <c r="Z523" s="1">
        <f ca="1" t="shared" si="240"/>
        <v>36.8904762885221</v>
      </c>
      <c r="AA523" s="1">
        <f ca="1" t="shared" si="241"/>
        <v>3689.04762885221</v>
      </c>
      <c r="AC523" s="1">
        <f t="shared" si="280"/>
        <v>233</v>
      </c>
      <c r="AD523" s="1">
        <f ca="1" t="shared" si="242"/>
        <v>0.429557598242563</v>
      </c>
      <c r="AE523" s="1">
        <f ca="1" t="shared" si="243"/>
        <v>63.4374249198804</v>
      </c>
      <c r="AF523" s="1">
        <f ca="1" t="shared" si="244"/>
        <v>0.109783576331632</v>
      </c>
      <c r="AG523" s="1">
        <f ca="1" t="shared" si="245"/>
        <v>4.25970014587033</v>
      </c>
      <c r="AH523" s="1">
        <f ca="1" t="shared" si="246"/>
        <v>46.8567016045736</v>
      </c>
      <c r="AI523" s="1">
        <f ca="1" t="shared" si="247"/>
        <v>16.5807233153068</v>
      </c>
      <c r="AJ523" s="1">
        <f ca="1" t="shared" si="248"/>
        <v>1658.07233153068</v>
      </c>
      <c r="AL523" s="1">
        <f t="shared" si="281"/>
        <v>233</v>
      </c>
      <c r="AM523" s="1">
        <f ca="1" t="shared" si="249"/>
        <v>0.119802189349321</v>
      </c>
      <c r="AN523" s="1">
        <f ca="1" t="shared" si="250"/>
        <v>56.9374948953652</v>
      </c>
      <c r="AO523" s="1">
        <f ca="1" t="shared" si="251"/>
        <v>0.00622041622975522</v>
      </c>
      <c r="AP523" s="1">
        <f ca="1" t="shared" si="252"/>
        <v>4.13249669494021</v>
      </c>
      <c r="AQ523" s="1">
        <f ca="1" t="shared" si="253"/>
        <v>49.5899603392826</v>
      </c>
      <c r="AR523" s="1">
        <f ca="1" t="shared" si="254"/>
        <v>7.34753455608265</v>
      </c>
      <c r="AS523" s="1">
        <f ca="1" t="shared" si="255"/>
        <v>734.753455608265</v>
      </c>
      <c r="AU523" s="1">
        <f t="shared" si="282"/>
        <v>233</v>
      </c>
      <c r="AV523" s="1">
        <f ca="1" t="shared" si="256"/>
        <v>0.645377515174635</v>
      </c>
      <c r="AW523" s="1">
        <f ca="1" t="shared" si="257"/>
        <v>65.1771604244723</v>
      </c>
      <c r="AX523" s="1">
        <f ca="1" t="shared" si="258"/>
        <v>0.386790979559222</v>
      </c>
      <c r="AY523" s="1">
        <f ca="1" t="shared" si="259"/>
        <v>4.72665406057326</v>
      </c>
      <c r="AZ523" s="1">
        <f ca="1" t="shared" si="260"/>
        <v>61.4465027874523</v>
      </c>
      <c r="BA523" s="1">
        <f ca="1" t="shared" si="261"/>
        <v>3.73065763701999</v>
      </c>
      <c r="BB523" s="1">
        <f ca="1" t="shared" si="262"/>
        <v>373.065763701999</v>
      </c>
      <c r="BD523" s="1">
        <f t="shared" si="283"/>
        <v>233</v>
      </c>
      <c r="BE523" s="1">
        <f ca="1" t="shared" si="263"/>
        <v>0.646802507872074</v>
      </c>
      <c r="BF523" s="1">
        <f ca="1" t="shared" si="264"/>
        <v>65.9824982787518</v>
      </c>
      <c r="BG523" s="1">
        <f ca="1" t="shared" si="265"/>
        <v>0.703427989919759</v>
      </c>
      <c r="BH523" s="1">
        <f ca="1" t="shared" si="266"/>
        <v>5.33593110421294</v>
      </c>
      <c r="BI523" s="1">
        <f ca="1" t="shared" si="267"/>
        <v>74.7030354589811</v>
      </c>
      <c r="BJ523" s="1">
        <f ca="1" t="shared" si="268"/>
        <v>0</v>
      </c>
      <c r="BK523" s="1">
        <f ca="1" t="shared" si="269"/>
        <v>0</v>
      </c>
      <c r="BM523" s="1">
        <f t="shared" si="284"/>
        <v>233</v>
      </c>
      <c r="BN523" s="1">
        <f ca="1" t="shared" si="270"/>
        <v>0.246015956934555</v>
      </c>
      <c r="BO523" s="1">
        <f ca="1" t="shared" si="271"/>
        <v>56.0456351592807</v>
      </c>
      <c r="BP523" s="1">
        <f ca="1" t="shared" si="272"/>
        <v>0.889232633652356</v>
      </c>
      <c r="BQ523" s="1">
        <f ca="1" t="shared" si="273"/>
        <v>5.3009593512597</v>
      </c>
      <c r="BR523" s="1">
        <f ca="1" t="shared" si="274"/>
        <v>79.5143902688955</v>
      </c>
      <c r="BS523" s="1">
        <f ca="1" t="shared" si="275"/>
        <v>0</v>
      </c>
      <c r="BT523" s="1">
        <f ca="1" t="shared" si="276"/>
        <v>0</v>
      </c>
    </row>
    <row r="524" spans="2:72">
      <c r="B524" s="1">
        <f t="shared" si="277"/>
        <v>234</v>
      </c>
      <c r="C524" s="1">
        <f ca="1" t="shared" si="221"/>
        <v>0.825161501122152</v>
      </c>
      <c r="D524" s="1">
        <f ca="1" t="shared" si="222"/>
        <v>66.0437720745183</v>
      </c>
      <c r="E524" s="1">
        <f ca="1" t="shared" si="223"/>
        <v>0.687486174917561</v>
      </c>
      <c r="F524" s="1">
        <f ca="1" t="shared" si="224"/>
        <v>4.71205474246092</v>
      </c>
      <c r="G524" s="1">
        <f ca="1" t="shared" si="225"/>
        <v>37.6964379396874</v>
      </c>
      <c r="H524" s="1">
        <f ca="1" t="shared" si="226"/>
        <v>28.3473341348309</v>
      </c>
      <c r="I524" s="1">
        <f ca="1" t="shared" si="227"/>
        <v>2834.73341348309</v>
      </c>
      <c r="K524" s="1">
        <f t="shared" si="278"/>
        <v>234</v>
      </c>
      <c r="L524" s="1">
        <f ca="1" t="shared" si="228"/>
        <v>0.800487212929888</v>
      </c>
      <c r="M524" s="1">
        <f ca="1" t="shared" si="229"/>
        <v>67.1500157811717</v>
      </c>
      <c r="N524" s="1">
        <f ca="1" t="shared" si="230"/>
        <v>0.850578060056275</v>
      </c>
      <c r="O524" s="1">
        <f ca="1" t="shared" si="231"/>
        <v>5.15513031039667</v>
      </c>
      <c r="P524" s="1">
        <f ca="1" t="shared" si="232"/>
        <v>46.39617279357</v>
      </c>
      <c r="Q524" s="1">
        <f ca="1" t="shared" si="233"/>
        <v>20.7538429876017</v>
      </c>
      <c r="R524" s="1">
        <f ca="1" t="shared" si="234"/>
        <v>2075.38429876017</v>
      </c>
      <c r="T524" s="1">
        <f t="shared" si="279"/>
        <v>234</v>
      </c>
      <c r="U524" s="1">
        <f ca="1" t="shared" si="235"/>
        <v>0.317410548217862</v>
      </c>
      <c r="V524" s="1">
        <f ca="1" t="shared" si="236"/>
        <v>63.8131729310854</v>
      </c>
      <c r="W524" s="1">
        <f ca="1" t="shared" si="237"/>
        <v>0.319559629543837</v>
      </c>
      <c r="X524" s="1">
        <f ca="1" t="shared" si="238"/>
        <v>4.82339485023386</v>
      </c>
      <c r="Y524" s="1">
        <f ca="1" t="shared" si="239"/>
        <v>48.2339485023386</v>
      </c>
      <c r="Z524" s="1">
        <f ca="1" t="shared" si="240"/>
        <v>15.5792244287468</v>
      </c>
      <c r="AA524" s="1">
        <f ca="1" t="shared" si="241"/>
        <v>1557.92244287468</v>
      </c>
      <c r="AC524" s="1">
        <f t="shared" si="280"/>
        <v>234</v>
      </c>
      <c r="AD524" s="1">
        <f ca="1" t="shared" si="242"/>
        <v>0.242956393484847</v>
      </c>
      <c r="AE524" s="1">
        <f ca="1" t="shared" si="243"/>
        <v>57.4966002171108</v>
      </c>
      <c r="AF524" s="1">
        <f ca="1" t="shared" si="244"/>
        <v>0.428488344147567</v>
      </c>
      <c r="AG524" s="1">
        <f ca="1" t="shared" si="245"/>
        <v>4.93889919031684</v>
      </c>
      <c r="AH524" s="1">
        <f ca="1" t="shared" si="246"/>
        <v>54.3278910934853</v>
      </c>
      <c r="AI524" s="1">
        <f ca="1" t="shared" si="247"/>
        <v>3.16870912362551</v>
      </c>
      <c r="AJ524" s="1">
        <f ca="1" t="shared" si="248"/>
        <v>316.870912362551</v>
      </c>
      <c r="AL524" s="1">
        <f t="shared" si="281"/>
        <v>234</v>
      </c>
      <c r="AM524" s="1">
        <f ca="1" t="shared" si="249"/>
        <v>0.507645171434542</v>
      </c>
      <c r="AN524" s="1">
        <f ca="1" t="shared" si="250"/>
        <v>63.3729753297769</v>
      </c>
      <c r="AO524" s="1">
        <f ca="1" t="shared" si="251"/>
        <v>0.0593378732446994</v>
      </c>
      <c r="AP524" s="1">
        <f ca="1" t="shared" si="252"/>
        <v>4.29778516541671</v>
      </c>
      <c r="AQ524" s="1">
        <f ca="1" t="shared" si="253"/>
        <v>51.5734219850005</v>
      </c>
      <c r="AR524" s="1">
        <f ca="1" t="shared" si="254"/>
        <v>11.7995533447764</v>
      </c>
      <c r="AS524" s="1">
        <f ca="1" t="shared" si="255"/>
        <v>1179.95533447764</v>
      </c>
      <c r="AU524" s="1">
        <f t="shared" si="282"/>
        <v>234</v>
      </c>
      <c r="AV524" s="1">
        <f ca="1" t="shared" si="256"/>
        <v>0.085964889365894</v>
      </c>
      <c r="AW524" s="1">
        <f ca="1" t="shared" si="257"/>
        <v>51.7833805110266</v>
      </c>
      <c r="AX524" s="1">
        <f ca="1" t="shared" si="258"/>
        <v>0.755167148077433</v>
      </c>
      <c r="AY524" s="1">
        <f ca="1" t="shared" si="259"/>
        <v>5.36914905833543</v>
      </c>
      <c r="AZ524" s="1">
        <f ca="1" t="shared" si="260"/>
        <v>69.7989377583606</v>
      </c>
      <c r="BA524" s="1">
        <f ca="1" t="shared" si="261"/>
        <v>0</v>
      </c>
      <c r="BB524" s="1">
        <f ca="1" t="shared" si="262"/>
        <v>0</v>
      </c>
      <c r="BD524" s="1">
        <f t="shared" si="283"/>
        <v>234</v>
      </c>
      <c r="BE524" s="1">
        <f ca="1" t="shared" si="263"/>
        <v>0.902894958971541</v>
      </c>
      <c r="BF524" s="1">
        <f ca="1" t="shared" si="264"/>
        <v>75.2000669695317</v>
      </c>
      <c r="BG524" s="1">
        <f ca="1" t="shared" si="265"/>
        <v>0.499320509043422</v>
      </c>
      <c r="BH524" s="1">
        <f ca="1" t="shared" si="266"/>
        <v>4.82697412540709</v>
      </c>
      <c r="BI524" s="1">
        <f ca="1" t="shared" si="267"/>
        <v>67.5776377556992</v>
      </c>
      <c r="BJ524" s="1">
        <f ca="1" t="shared" si="268"/>
        <v>7.62242921383248</v>
      </c>
      <c r="BK524" s="1">
        <f ca="1" t="shared" si="269"/>
        <v>762.242921383248</v>
      </c>
      <c r="BM524" s="1">
        <f t="shared" si="284"/>
        <v>234</v>
      </c>
      <c r="BN524" s="1">
        <f ca="1" t="shared" si="270"/>
        <v>0.620614934919657</v>
      </c>
      <c r="BO524" s="1">
        <f ca="1" t="shared" si="271"/>
        <v>68.1020444810785</v>
      </c>
      <c r="BP524" s="1">
        <f ca="1" t="shared" si="272"/>
        <v>0.0700882450054239</v>
      </c>
      <c r="BQ524" s="1">
        <f ca="1" t="shared" si="273"/>
        <v>4.42233801191544</v>
      </c>
      <c r="BR524" s="1">
        <f ca="1" t="shared" si="274"/>
        <v>66.3350701787316</v>
      </c>
      <c r="BS524" s="1">
        <f ca="1" t="shared" si="275"/>
        <v>1.76697430234692</v>
      </c>
      <c r="BT524" s="1">
        <f ca="1" t="shared" si="276"/>
        <v>176.697430234692</v>
      </c>
    </row>
    <row r="525" spans="2:72">
      <c r="B525" s="1">
        <f t="shared" si="277"/>
        <v>235</v>
      </c>
      <c r="C525" s="1">
        <f ca="1" t="shared" si="221"/>
        <v>0.512962346629261</v>
      </c>
      <c r="D525" s="1">
        <f ca="1" t="shared" si="222"/>
        <v>61.3397575003607</v>
      </c>
      <c r="E525" s="1">
        <f ca="1" t="shared" si="223"/>
        <v>0.388231294357371</v>
      </c>
      <c r="F525" s="1">
        <f ca="1" t="shared" si="224"/>
        <v>4.72014827599375</v>
      </c>
      <c r="G525" s="1">
        <f ca="1" t="shared" si="225"/>
        <v>37.76118620795</v>
      </c>
      <c r="H525" s="1">
        <f ca="1" t="shared" si="226"/>
        <v>23.5785712924107</v>
      </c>
      <c r="I525" s="1">
        <f ca="1" t="shared" si="227"/>
        <v>2357.85712924107</v>
      </c>
      <c r="K525" s="1">
        <f t="shared" si="278"/>
        <v>235</v>
      </c>
      <c r="L525" s="1">
        <f ca="1" t="shared" si="228"/>
        <v>0.13570536733511</v>
      </c>
      <c r="M525" s="1">
        <f ca="1" t="shared" si="229"/>
        <v>58.4656149103905</v>
      </c>
      <c r="N525" s="1">
        <f ca="1" t="shared" si="230"/>
        <v>0.104684024619563</v>
      </c>
      <c r="O525" s="1">
        <f ca="1" t="shared" si="231"/>
        <v>4.3359276580884</v>
      </c>
      <c r="P525" s="1">
        <f ca="1" t="shared" si="232"/>
        <v>39.0233489227956</v>
      </c>
      <c r="Q525" s="1">
        <f ca="1" t="shared" si="233"/>
        <v>19.4422659875949</v>
      </c>
      <c r="R525" s="1">
        <f ca="1" t="shared" si="234"/>
        <v>1944.22659875949</v>
      </c>
      <c r="T525" s="1">
        <f t="shared" si="279"/>
        <v>235</v>
      </c>
      <c r="U525" s="1">
        <f ca="1" t="shared" si="235"/>
        <v>0.44362962381063</v>
      </c>
      <c r="V525" s="1">
        <f ca="1" t="shared" si="236"/>
        <v>63.8586830363823</v>
      </c>
      <c r="W525" s="1">
        <f ca="1" t="shared" si="237"/>
        <v>0.755134422277424</v>
      </c>
      <c r="X525" s="1">
        <f ca="1" t="shared" si="238"/>
        <v>5.15275795024091</v>
      </c>
      <c r="Y525" s="1">
        <f ca="1" t="shared" si="239"/>
        <v>51.5275795024091</v>
      </c>
      <c r="Z525" s="1">
        <f ca="1" t="shared" si="240"/>
        <v>12.3311035339732</v>
      </c>
      <c r="AA525" s="1">
        <f ca="1" t="shared" si="241"/>
        <v>1233.11035339732</v>
      </c>
      <c r="AC525" s="1">
        <f t="shared" si="280"/>
        <v>235</v>
      </c>
      <c r="AD525" s="1">
        <f ca="1" t="shared" si="242"/>
        <v>0.0961427489461493</v>
      </c>
      <c r="AE525" s="1">
        <f ca="1" t="shared" si="243"/>
        <v>54.9121787181244</v>
      </c>
      <c r="AF525" s="1">
        <f ca="1" t="shared" si="244"/>
        <v>0.346552500321256</v>
      </c>
      <c r="AG525" s="1">
        <f ca="1" t="shared" si="245"/>
        <v>4.54722541068294</v>
      </c>
      <c r="AH525" s="1">
        <f ca="1" t="shared" si="246"/>
        <v>50.0194795175123</v>
      </c>
      <c r="AI525" s="1">
        <f ca="1" t="shared" si="247"/>
        <v>4.89269920061214</v>
      </c>
      <c r="AJ525" s="1">
        <f ca="1" t="shared" si="248"/>
        <v>489.269920061214</v>
      </c>
      <c r="AL525" s="1">
        <f t="shared" si="281"/>
        <v>235</v>
      </c>
      <c r="AM525" s="1">
        <f ca="1" t="shared" si="249"/>
        <v>0.853882980364177</v>
      </c>
      <c r="AN525" s="1">
        <f ca="1" t="shared" si="250"/>
        <v>67.2723083845261</v>
      </c>
      <c r="AO525" s="1">
        <f ca="1" t="shared" si="251"/>
        <v>0.54590600027273</v>
      </c>
      <c r="AP525" s="1">
        <f ca="1" t="shared" si="252"/>
        <v>4.73868494132084</v>
      </c>
      <c r="AQ525" s="1">
        <f ca="1" t="shared" si="253"/>
        <v>56.8642192958501</v>
      </c>
      <c r="AR525" s="1">
        <f ca="1" t="shared" si="254"/>
        <v>10.408089088676</v>
      </c>
      <c r="AS525" s="1">
        <f ca="1" t="shared" si="255"/>
        <v>1040.8089088676</v>
      </c>
      <c r="AU525" s="1">
        <f t="shared" si="282"/>
        <v>235</v>
      </c>
      <c r="AV525" s="1">
        <f ca="1" t="shared" si="256"/>
        <v>0.655953809709892</v>
      </c>
      <c r="AW525" s="1">
        <f ca="1" t="shared" si="257"/>
        <v>65.2414236672391</v>
      </c>
      <c r="AX525" s="1">
        <f ca="1" t="shared" si="258"/>
        <v>0.619018748233511</v>
      </c>
      <c r="AY525" s="1">
        <f ca="1" t="shared" si="259"/>
        <v>4.80647345247489</v>
      </c>
      <c r="AZ525" s="1">
        <f ca="1" t="shared" si="260"/>
        <v>62.4841548821735</v>
      </c>
      <c r="BA525" s="1">
        <f ca="1" t="shared" si="261"/>
        <v>2.75726878506559</v>
      </c>
      <c r="BB525" s="1">
        <f ca="1" t="shared" si="262"/>
        <v>275.726878506559</v>
      </c>
      <c r="BD525" s="1">
        <f t="shared" si="283"/>
        <v>235</v>
      </c>
      <c r="BE525" s="1">
        <f ca="1" t="shared" si="263"/>
        <v>0.996580842646764</v>
      </c>
      <c r="BF525" s="1">
        <f ca="1" t="shared" si="264"/>
        <v>83.6988558509588</v>
      </c>
      <c r="BG525" s="1">
        <f ca="1" t="shared" si="265"/>
        <v>0.0590312240603095</v>
      </c>
      <c r="BH525" s="1">
        <f ca="1" t="shared" si="266"/>
        <v>4.01613983330274</v>
      </c>
      <c r="BI525" s="1">
        <f ca="1" t="shared" si="267"/>
        <v>56.2259576662383</v>
      </c>
      <c r="BJ525" s="1">
        <f ca="1" t="shared" si="268"/>
        <v>27.4728981847205</v>
      </c>
      <c r="BK525" s="1">
        <f ca="1" t="shared" si="269"/>
        <v>2747.28981847205</v>
      </c>
      <c r="BM525" s="1">
        <f t="shared" si="284"/>
        <v>235</v>
      </c>
      <c r="BN525" s="1">
        <f ca="1" t="shared" si="270"/>
        <v>0.0762639558781419</v>
      </c>
      <c r="BO525" s="1">
        <f ca="1" t="shared" si="271"/>
        <v>54.9951794887627</v>
      </c>
      <c r="BP525" s="1">
        <f ca="1" t="shared" si="272"/>
        <v>0.892502936790206</v>
      </c>
      <c r="BQ525" s="1">
        <f ca="1" t="shared" si="273"/>
        <v>5.19116301682617</v>
      </c>
      <c r="BR525" s="1">
        <f ca="1" t="shared" si="274"/>
        <v>77.8674452523926</v>
      </c>
      <c r="BS525" s="1">
        <f ca="1" t="shared" si="275"/>
        <v>0</v>
      </c>
      <c r="BT525" s="1">
        <f ca="1" t="shared" si="276"/>
        <v>0</v>
      </c>
    </row>
    <row r="526" spans="2:72">
      <c r="B526" s="1">
        <f t="shared" si="277"/>
        <v>236</v>
      </c>
      <c r="C526" s="1">
        <f ca="1" t="shared" si="221"/>
        <v>0.988261344583454</v>
      </c>
      <c r="D526" s="1">
        <f ca="1" t="shared" si="222"/>
        <v>83.921105706794</v>
      </c>
      <c r="E526" s="1">
        <f ca="1" t="shared" si="223"/>
        <v>0.682272822489751</v>
      </c>
      <c r="F526" s="1">
        <f ca="1" t="shared" si="224"/>
        <v>4.55858856390842</v>
      </c>
      <c r="G526" s="1">
        <f ca="1" t="shared" si="225"/>
        <v>36.4687085112674</v>
      </c>
      <c r="H526" s="1">
        <f ca="1" t="shared" si="226"/>
        <v>47.4523971955266</v>
      </c>
      <c r="I526" s="1">
        <f ca="1" t="shared" si="227"/>
        <v>4745.23971955266</v>
      </c>
      <c r="K526" s="1">
        <f t="shared" si="278"/>
        <v>236</v>
      </c>
      <c r="L526" s="1">
        <f ca="1" t="shared" si="228"/>
        <v>0.902914967996861</v>
      </c>
      <c r="M526" s="1">
        <f ca="1" t="shared" si="229"/>
        <v>78.7775464436946</v>
      </c>
      <c r="N526" s="1">
        <f ca="1" t="shared" si="230"/>
        <v>0.408955951403882</v>
      </c>
      <c r="O526" s="1">
        <f ca="1" t="shared" si="231"/>
        <v>4.82697593622468</v>
      </c>
      <c r="P526" s="1">
        <f ca="1" t="shared" si="232"/>
        <v>43.4427834260221</v>
      </c>
      <c r="Q526" s="1">
        <f ca="1" t="shared" si="233"/>
        <v>35.3347630176725</v>
      </c>
      <c r="R526" s="1">
        <f ca="1" t="shared" si="234"/>
        <v>3533.47630176725</v>
      </c>
      <c r="T526" s="1">
        <f t="shared" si="279"/>
        <v>236</v>
      </c>
      <c r="U526" s="1">
        <f ca="1" t="shared" si="235"/>
        <v>0.766529546908119</v>
      </c>
      <c r="V526" s="1">
        <f ca="1" t="shared" si="236"/>
        <v>67.189868102664</v>
      </c>
      <c r="W526" s="1">
        <f ca="1" t="shared" si="237"/>
        <v>0.179788229163568</v>
      </c>
      <c r="X526" s="1">
        <f ca="1" t="shared" si="238"/>
        <v>4.30431809814066</v>
      </c>
      <c r="Y526" s="1">
        <f ca="1" t="shared" si="239"/>
        <v>43.0431809814066</v>
      </c>
      <c r="Z526" s="1">
        <f ca="1" t="shared" si="240"/>
        <v>24.1466871212574</v>
      </c>
      <c r="AA526" s="1">
        <f ca="1" t="shared" si="241"/>
        <v>2414.66871212574</v>
      </c>
      <c r="AC526" s="1">
        <f t="shared" si="280"/>
        <v>236</v>
      </c>
      <c r="AD526" s="1">
        <f ca="1" t="shared" si="242"/>
        <v>0.578202899176831</v>
      </c>
      <c r="AE526" s="1">
        <f ca="1" t="shared" si="243"/>
        <v>66.4460409491663</v>
      </c>
      <c r="AF526" s="1">
        <f ca="1" t="shared" si="244"/>
        <v>0.137150141460642</v>
      </c>
      <c r="AG526" s="1">
        <f ca="1" t="shared" si="245"/>
        <v>4.2257555003546</v>
      </c>
      <c r="AH526" s="1">
        <f ca="1" t="shared" si="246"/>
        <v>46.4833105039006</v>
      </c>
      <c r="AI526" s="1">
        <f ca="1" t="shared" si="247"/>
        <v>19.9627304452657</v>
      </c>
      <c r="AJ526" s="1">
        <f ca="1" t="shared" si="248"/>
        <v>1996.27304452657</v>
      </c>
      <c r="AL526" s="1">
        <f t="shared" si="281"/>
        <v>236</v>
      </c>
      <c r="AM526" s="1">
        <f ca="1" t="shared" si="249"/>
        <v>0.766120379038338</v>
      </c>
      <c r="AN526" s="1">
        <f ca="1" t="shared" si="250"/>
        <v>67.9858668330648</v>
      </c>
      <c r="AO526" s="1">
        <f ca="1" t="shared" si="251"/>
        <v>0.504378782919118</v>
      </c>
      <c r="AP526" s="1">
        <f ca="1" t="shared" si="252"/>
        <v>4.76446695615559</v>
      </c>
      <c r="AQ526" s="1">
        <f ca="1" t="shared" si="253"/>
        <v>57.1736034738671</v>
      </c>
      <c r="AR526" s="1">
        <f ca="1" t="shared" si="254"/>
        <v>10.8122633591977</v>
      </c>
      <c r="AS526" s="1">
        <f ca="1" t="shared" si="255"/>
        <v>1081.22633591977</v>
      </c>
      <c r="AU526" s="1">
        <f t="shared" si="282"/>
        <v>236</v>
      </c>
      <c r="AV526" s="1">
        <f ca="1" t="shared" si="256"/>
        <v>0.22275007882543</v>
      </c>
      <c r="AW526" s="1">
        <f ca="1" t="shared" si="257"/>
        <v>55.1668436650489</v>
      </c>
      <c r="AX526" s="1">
        <f ca="1" t="shared" si="258"/>
        <v>0.929279486319055</v>
      </c>
      <c r="AY526" s="1">
        <f ca="1" t="shared" si="259"/>
        <v>5.93384037819649</v>
      </c>
      <c r="AZ526" s="1">
        <f ca="1" t="shared" si="260"/>
        <v>77.1399249165544</v>
      </c>
      <c r="BA526" s="1">
        <f ca="1" t="shared" si="261"/>
        <v>0</v>
      </c>
      <c r="BB526" s="1">
        <f ca="1" t="shared" si="262"/>
        <v>0</v>
      </c>
      <c r="BD526" s="1">
        <f t="shared" si="283"/>
        <v>236</v>
      </c>
      <c r="BE526" s="1">
        <f ca="1" t="shared" si="263"/>
        <v>0.00375812386301444</v>
      </c>
      <c r="BF526" s="1">
        <f ca="1" t="shared" si="264"/>
        <v>52.2243581896776</v>
      </c>
      <c r="BG526" s="1">
        <f ca="1" t="shared" si="265"/>
        <v>0.25457999155812</v>
      </c>
      <c r="BH526" s="1">
        <f ca="1" t="shared" si="266"/>
        <v>4.21847516795769</v>
      </c>
      <c r="BI526" s="1">
        <f ca="1" t="shared" si="267"/>
        <v>59.0586523514076</v>
      </c>
      <c r="BJ526" s="1">
        <f ca="1" t="shared" si="268"/>
        <v>0</v>
      </c>
      <c r="BK526" s="1">
        <f ca="1" t="shared" si="269"/>
        <v>0</v>
      </c>
      <c r="BM526" s="1">
        <f t="shared" si="284"/>
        <v>236</v>
      </c>
      <c r="BN526" s="1">
        <f ca="1" t="shared" si="270"/>
        <v>0.304272221696729</v>
      </c>
      <c r="BO526" s="1">
        <f ca="1" t="shared" si="271"/>
        <v>64.721807265448</v>
      </c>
      <c r="BP526" s="1">
        <f ca="1" t="shared" si="272"/>
        <v>0.764227195272208</v>
      </c>
      <c r="BQ526" s="1">
        <f ca="1" t="shared" si="273"/>
        <v>5.30498991861531</v>
      </c>
      <c r="BR526" s="1">
        <f ca="1" t="shared" si="274"/>
        <v>79.5748487792296</v>
      </c>
      <c r="BS526" s="1">
        <f ca="1" t="shared" si="275"/>
        <v>0</v>
      </c>
      <c r="BT526" s="1">
        <f ca="1" t="shared" si="276"/>
        <v>0</v>
      </c>
    </row>
    <row r="527" spans="2:72">
      <c r="B527" s="1">
        <f t="shared" si="277"/>
        <v>237</v>
      </c>
      <c r="C527" s="1">
        <f ca="1" t="shared" si="221"/>
        <v>0.441829323307639</v>
      </c>
      <c r="D527" s="1">
        <f ca="1" t="shared" si="222"/>
        <v>63.3190517557366</v>
      </c>
      <c r="E527" s="1">
        <f ca="1" t="shared" si="223"/>
        <v>0.809547821877303</v>
      </c>
      <c r="F527" s="1">
        <f ca="1" t="shared" si="224"/>
        <v>5.49525814770747</v>
      </c>
      <c r="G527" s="1">
        <f ca="1" t="shared" si="225"/>
        <v>43.9620651816598</v>
      </c>
      <c r="H527" s="1">
        <f ca="1" t="shared" si="226"/>
        <v>19.3569865740768</v>
      </c>
      <c r="I527" s="1">
        <f ca="1" t="shared" si="227"/>
        <v>1935.69865740768</v>
      </c>
      <c r="K527" s="1">
        <f t="shared" si="278"/>
        <v>237</v>
      </c>
      <c r="L527" s="1">
        <f ca="1" t="shared" si="228"/>
        <v>0.61295924340046</v>
      </c>
      <c r="M527" s="1">
        <f ca="1" t="shared" si="229"/>
        <v>67.9334439096884</v>
      </c>
      <c r="N527" s="1">
        <f ca="1" t="shared" si="230"/>
        <v>0.558111183088754</v>
      </c>
      <c r="O527" s="1">
        <f ca="1" t="shared" si="231"/>
        <v>4.61137948075547</v>
      </c>
      <c r="P527" s="1">
        <f ca="1" t="shared" si="232"/>
        <v>41.5024153267992</v>
      </c>
      <c r="Q527" s="1">
        <f ca="1" t="shared" si="233"/>
        <v>26.4310285828892</v>
      </c>
      <c r="R527" s="1">
        <f ca="1" t="shared" si="234"/>
        <v>2643.10285828892</v>
      </c>
      <c r="T527" s="1">
        <f t="shared" si="279"/>
        <v>237</v>
      </c>
      <c r="U527" s="1">
        <f ca="1" t="shared" si="235"/>
        <v>0.0568007169629081</v>
      </c>
      <c r="V527" s="1">
        <f ca="1" t="shared" si="236"/>
        <v>50.163834168942</v>
      </c>
      <c r="W527" s="1">
        <f ca="1" t="shared" si="237"/>
        <v>0.75028802914655</v>
      </c>
      <c r="X527" s="1">
        <f ca="1" t="shared" si="238"/>
        <v>5.32168185905564</v>
      </c>
      <c r="Y527" s="1">
        <f ca="1" t="shared" si="239"/>
        <v>53.2168185905564</v>
      </c>
      <c r="Z527" s="1">
        <f ca="1" t="shared" si="240"/>
        <v>0</v>
      </c>
      <c r="AA527" s="1">
        <f ca="1" t="shared" si="241"/>
        <v>0</v>
      </c>
      <c r="AC527" s="1">
        <f t="shared" si="280"/>
        <v>237</v>
      </c>
      <c r="AD527" s="1">
        <f ca="1" t="shared" si="242"/>
        <v>0.821299519549707</v>
      </c>
      <c r="AE527" s="1">
        <f ca="1" t="shared" si="243"/>
        <v>67.109959794626</v>
      </c>
      <c r="AF527" s="1">
        <f ca="1" t="shared" si="244"/>
        <v>0.258152269254216</v>
      </c>
      <c r="AG527" s="1">
        <f ca="1" t="shared" si="245"/>
        <v>4.27832675579802</v>
      </c>
      <c r="AH527" s="1">
        <f ca="1" t="shared" si="246"/>
        <v>47.0615943137782</v>
      </c>
      <c r="AI527" s="1">
        <f ca="1" t="shared" si="247"/>
        <v>20.0483654808478</v>
      </c>
      <c r="AJ527" s="1">
        <f ca="1" t="shared" si="248"/>
        <v>2004.83654808478</v>
      </c>
      <c r="AL527" s="1">
        <f t="shared" si="281"/>
        <v>237</v>
      </c>
      <c r="AM527" s="1">
        <f ca="1" t="shared" si="249"/>
        <v>0.00520669783536376</v>
      </c>
      <c r="AN527" s="1">
        <f ca="1" t="shared" si="250"/>
        <v>51.7734343204071</v>
      </c>
      <c r="AO527" s="1">
        <f ca="1" t="shared" si="251"/>
        <v>0.291332735451166</v>
      </c>
      <c r="AP527" s="1">
        <f ca="1" t="shared" si="252"/>
        <v>4.31182555321043</v>
      </c>
      <c r="AQ527" s="1">
        <f ca="1" t="shared" si="253"/>
        <v>51.7419066385251</v>
      </c>
      <c r="AR527" s="1">
        <f ca="1" t="shared" si="254"/>
        <v>0.0315276818820109</v>
      </c>
      <c r="AS527" s="1">
        <f ca="1" t="shared" si="255"/>
        <v>3.15276818820109</v>
      </c>
      <c r="AU527" s="1">
        <f t="shared" si="282"/>
        <v>237</v>
      </c>
      <c r="AV527" s="1">
        <f ca="1" t="shared" si="256"/>
        <v>0.48575601957891</v>
      </c>
      <c r="AW527" s="1">
        <f ca="1" t="shared" si="257"/>
        <v>64.4556426634296</v>
      </c>
      <c r="AX527" s="1">
        <f ca="1" t="shared" si="258"/>
        <v>0.538014325696569</v>
      </c>
      <c r="AY527" s="1">
        <f ca="1" t="shared" si="259"/>
        <v>4.90823425456551</v>
      </c>
      <c r="AZ527" s="1">
        <f ca="1" t="shared" si="260"/>
        <v>63.8070453093516</v>
      </c>
      <c r="BA527" s="1">
        <f ca="1" t="shared" si="261"/>
        <v>0.64859735407795</v>
      </c>
      <c r="BB527" s="1">
        <f ca="1" t="shared" si="262"/>
        <v>64.859735407795</v>
      </c>
      <c r="BD527" s="1">
        <f t="shared" si="283"/>
        <v>237</v>
      </c>
      <c r="BE527" s="1">
        <f ca="1" t="shared" si="263"/>
        <v>0.539686279992234</v>
      </c>
      <c r="BF527" s="1">
        <f ca="1" t="shared" si="264"/>
        <v>64.3615697604038</v>
      </c>
      <c r="BG527" s="1">
        <f ca="1" t="shared" si="265"/>
        <v>0.0588223120284086</v>
      </c>
      <c r="BH527" s="1">
        <f ca="1" t="shared" si="266"/>
        <v>4.06797276986403</v>
      </c>
      <c r="BI527" s="1">
        <f ca="1" t="shared" si="267"/>
        <v>56.9516187780965</v>
      </c>
      <c r="BJ527" s="1">
        <f ca="1" t="shared" si="268"/>
        <v>7.40995098230727</v>
      </c>
      <c r="BK527" s="1">
        <f ca="1" t="shared" si="269"/>
        <v>740.995098230727</v>
      </c>
      <c r="BM527" s="1">
        <f t="shared" si="284"/>
        <v>237</v>
      </c>
      <c r="BN527" s="1">
        <f ca="1" t="shared" si="270"/>
        <v>0.774778703300583</v>
      </c>
      <c r="BO527" s="1">
        <f ca="1" t="shared" si="271"/>
        <v>65.9937013080804</v>
      </c>
      <c r="BP527" s="1">
        <f ca="1" t="shared" si="272"/>
        <v>0.0620599154605752</v>
      </c>
      <c r="BQ527" s="1">
        <f ca="1" t="shared" si="273"/>
        <v>4.43384944877269</v>
      </c>
      <c r="BR527" s="1">
        <f ca="1" t="shared" si="274"/>
        <v>66.5077417315903</v>
      </c>
      <c r="BS527" s="1">
        <f ca="1" t="shared" si="275"/>
        <v>0</v>
      </c>
      <c r="BT527" s="1">
        <f ca="1" t="shared" si="276"/>
        <v>0</v>
      </c>
    </row>
    <row r="528" spans="2:72">
      <c r="B528" s="1">
        <f t="shared" si="277"/>
        <v>238</v>
      </c>
      <c r="C528" s="1">
        <f ca="1" t="shared" si="221"/>
        <v>0.875305881175519</v>
      </c>
      <c r="D528" s="1">
        <f ca="1" t="shared" si="222"/>
        <v>68.3134554623359</v>
      </c>
      <c r="E528" s="1">
        <f ca="1" t="shared" si="223"/>
        <v>0.415946559275588</v>
      </c>
      <c r="F528" s="1">
        <f ca="1" t="shared" si="224"/>
        <v>4.55135551166355</v>
      </c>
      <c r="G528" s="1">
        <f ca="1" t="shared" si="225"/>
        <v>36.4108440933084</v>
      </c>
      <c r="H528" s="1">
        <f ca="1" t="shared" si="226"/>
        <v>31.9026113690274</v>
      </c>
      <c r="I528" s="1">
        <f ca="1" t="shared" si="227"/>
        <v>3190.26113690274</v>
      </c>
      <c r="K528" s="1">
        <f t="shared" si="278"/>
        <v>238</v>
      </c>
      <c r="L528" s="1">
        <f ca="1" t="shared" si="228"/>
        <v>0.135972062158736</v>
      </c>
      <c r="M528" s="1">
        <f ca="1" t="shared" si="229"/>
        <v>57.6346328662582</v>
      </c>
      <c r="N528" s="1">
        <f ca="1" t="shared" si="230"/>
        <v>0.981717728327104</v>
      </c>
      <c r="O528" s="1">
        <f ca="1" t="shared" si="231"/>
        <v>5.63702176137578</v>
      </c>
      <c r="P528" s="1">
        <f ca="1" t="shared" si="232"/>
        <v>50.7331958523821</v>
      </c>
      <c r="Q528" s="1">
        <f ca="1" t="shared" si="233"/>
        <v>6.90143701387619</v>
      </c>
      <c r="R528" s="1">
        <f ca="1" t="shared" si="234"/>
        <v>690.143701387619</v>
      </c>
      <c r="T528" s="1">
        <f t="shared" si="279"/>
        <v>238</v>
      </c>
      <c r="U528" s="1">
        <f ca="1" t="shared" si="235"/>
        <v>0.631235566239638</v>
      </c>
      <c r="V528" s="1">
        <f ca="1" t="shared" si="236"/>
        <v>65.3589594103866</v>
      </c>
      <c r="W528" s="1">
        <f ca="1" t="shared" si="237"/>
        <v>0.375988333352494</v>
      </c>
      <c r="X528" s="1">
        <f ca="1" t="shared" si="238"/>
        <v>4.5961005259879</v>
      </c>
      <c r="Y528" s="1">
        <f ca="1" t="shared" si="239"/>
        <v>45.961005259879</v>
      </c>
      <c r="Z528" s="1">
        <f ca="1" t="shared" si="240"/>
        <v>19.3979541505076</v>
      </c>
      <c r="AA528" s="1">
        <f ca="1" t="shared" si="241"/>
        <v>1939.79541505076</v>
      </c>
      <c r="AC528" s="1">
        <f t="shared" si="280"/>
        <v>238</v>
      </c>
      <c r="AD528" s="1">
        <f ca="1" t="shared" si="242"/>
        <v>0.206846941161706</v>
      </c>
      <c r="AE528" s="1">
        <f ca="1" t="shared" si="243"/>
        <v>56.2136595809575</v>
      </c>
      <c r="AF528" s="1">
        <f ca="1" t="shared" si="244"/>
        <v>0.784279089358315</v>
      </c>
      <c r="AG528" s="1">
        <f ca="1" t="shared" si="245"/>
        <v>5.49133935344994</v>
      </c>
      <c r="AH528" s="1">
        <f ca="1" t="shared" si="246"/>
        <v>60.4047328879493</v>
      </c>
      <c r="AI528" s="1">
        <f ca="1" t="shared" si="247"/>
        <v>0</v>
      </c>
      <c r="AJ528" s="1">
        <f ca="1" t="shared" si="248"/>
        <v>0</v>
      </c>
      <c r="AL528" s="1">
        <f t="shared" si="281"/>
        <v>238</v>
      </c>
      <c r="AM528" s="1">
        <f ca="1" t="shared" si="249"/>
        <v>0.653336814506494</v>
      </c>
      <c r="AN528" s="1">
        <f ca="1" t="shared" si="250"/>
        <v>67.5586127559729</v>
      </c>
      <c r="AO528" s="1">
        <f ca="1" t="shared" si="251"/>
        <v>0.582176864051775</v>
      </c>
      <c r="AP528" s="1">
        <f ca="1" t="shared" si="252"/>
        <v>4.7337563403691</v>
      </c>
      <c r="AQ528" s="1">
        <f ca="1" t="shared" si="253"/>
        <v>56.8050760844291</v>
      </c>
      <c r="AR528" s="1">
        <f ca="1" t="shared" si="254"/>
        <v>10.7535366715437</v>
      </c>
      <c r="AS528" s="1">
        <f ca="1" t="shared" si="255"/>
        <v>1075.35366715437</v>
      </c>
      <c r="AU528" s="1">
        <f t="shared" si="282"/>
        <v>238</v>
      </c>
      <c r="AV528" s="1">
        <f ca="1" t="shared" si="256"/>
        <v>0.285877591980664</v>
      </c>
      <c r="AW528" s="1">
        <f ca="1" t="shared" si="257"/>
        <v>63.7017155443722</v>
      </c>
      <c r="AX528" s="1">
        <f ca="1" t="shared" si="258"/>
        <v>0.605903575755184</v>
      </c>
      <c r="AY528" s="1">
        <f ca="1" t="shared" si="259"/>
        <v>4.53348352937824</v>
      </c>
      <c r="AZ528" s="1">
        <f ca="1" t="shared" si="260"/>
        <v>58.9352858819171</v>
      </c>
      <c r="BA528" s="1">
        <f ca="1" t="shared" si="261"/>
        <v>4.76642966245509</v>
      </c>
      <c r="BB528" s="1">
        <f ca="1" t="shared" si="262"/>
        <v>476.642966245509</v>
      </c>
      <c r="BD528" s="1">
        <f t="shared" si="283"/>
        <v>238</v>
      </c>
      <c r="BE528" s="1">
        <f ca="1" t="shared" si="263"/>
        <v>0.267311164782404</v>
      </c>
      <c r="BF528" s="1">
        <f ca="1" t="shared" si="264"/>
        <v>62.1030012518374</v>
      </c>
      <c r="BG528" s="1">
        <f ca="1" t="shared" si="265"/>
        <v>0.615207031036623</v>
      </c>
      <c r="BH528" s="1">
        <f ca="1" t="shared" si="266"/>
        <v>4.55889659525494</v>
      </c>
      <c r="BI528" s="1">
        <f ca="1" t="shared" si="267"/>
        <v>63.8245523335692</v>
      </c>
      <c r="BJ528" s="1">
        <f ca="1" t="shared" si="268"/>
        <v>0</v>
      </c>
      <c r="BK528" s="1">
        <f ca="1" t="shared" si="269"/>
        <v>0</v>
      </c>
      <c r="BM528" s="1">
        <f t="shared" si="284"/>
        <v>238</v>
      </c>
      <c r="BN528" s="1">
        <f ca="1" t="shared" si="270"/>
        <v>0.485766796781898</v>
      </c>
      <c r="BO528" s="1">
        <f ca="1" t="shared" si="271"/>
        <v>60.6856946095466</v>
      </c>
      <c r="BP528" s="1">
        <f ca="1" t="shared" si="272"/>
        <v>0.936635441637891</v>
      </c>
      <c r="BQ528" s="1">
        <f ca="1" t="shared" si="273"/>
        <v>5.76985167372943</v>
      </c>
      <c r="BR528" s="1">
        <f ca="1" t="shared" si="274"/>
        <v>86.5477751059414</v>
      </c>
      <c r="BS528" s="1">
        <f ca="1" t="shared" si="275"/>
        <v>0</v>
      </c>
      <c r="BT528" s="1">
        <f ca="1" t="shared" si="276"/>
        <v>0</v>
      </c>
    </row>
    <row r="529" spans="2:72">
      <c r="B529" s="1">
        <f t="shared" si="277"/>
        <v>239</v>
      </c>
      <c r="C529" s="1">
        <f ca="1" t="shared" si="221"/>
        <v>0.826156501860712</v>
      </c>
      <c r="D529" s="1">
        <f ca="1" t="shared" si="222"/>
        <v>69.4349303195578</v>
      </c>
      <c r="E529" s="1">
        <f ca="1" t="shared" si="223"/>
        <v>0.889929026690208</v>
      </c>
      <c r="F529" s="1">
        <f ca="1" t="shared" si="224"/>
        <v>5.1735190082686</v>
      </c>
      <c r="G529" s="1">
        <f ca="1" t="shared" si="225"/>
        <v>41.3881520661488</v>
      </c>
      <c r="H529" s="1">
        <f ca="1" t="shared" si="226"/>
        <v>28.046778253409</v>
      </c>
      <c r="I529" s="1">
        <f ca="1" t="shared" si="227"/>
        <v>2804.6778253409</v>
      </c>
      <c r="K529" s="1">
        <f t="shared" si="278"/>
        <v>239</v>
      </c>
      <c r="L529" s="1">
        <f ca="1" t="shared" si="228"/>
        <v>0.924441577157959</v>
      </c>
      <c r="M529" s="1">
        <f ca="1" t="shared" si="229"/>
        <v>77.0523150826177</v>
      </c>
      <c r="N529" s="1">
        <f ca="1" t="shared" si="230"/>
        <v>0.976306348429167</v>
      </c>
      <c r="O529" s="1">
        <f ca="1" t="shared" si="231"/>
        <v>5.62035230672373</v>
      </c>
      <c r="P529" s="1">
        <f ca="1" t="shared" si="232"/>
        <v>50.5831707605136</v>
      </c>
      <c r="Q529" s="1">
        <f ca="1" t="shared" si="233"/>
        <v>26.4691443221042</v>
      </c>
      <c r="R529" s="1">
        <f ca="1" t="shared" si="234"/>
        <v>2646.91443221042</v>
      </c>
      <c r="T529" s="1">
        <f t="shared" si="279"/>
        <v>239</v>
      </c>
      <c r="U529" s="1">
        <f ca="1" t="shared" si="235"/>
        <v>0.825509529142877</v>
      </c>
      <c r="V529" s="1">
        <f ca="1" t="shared" si="236"/>
        <v>65.3899469193774</v>
      </c>
      <c r="W529" s="1">
        <f ca="1" t="shared" si="237"/>
        <v>0.267621874129551</v>
      </c>
      <c r="X529" s="1">
        <f ca="1" t="shared" si="238"/>
        <v>4.42673850089919</v>
      </c>
      <c r="Y529" s="1">
        <f ca="1" t="shared" si="239"/>
        <v>44.2673850089919</v>
      </c>
      <c r="Z529" s="1">
        <f ca="1" t="shared" si="240"/>
        <v>21.1225619103855</v>
      </c>
      <c r="AA529" s="1">
        <f ca="1" t="shared" si="241"/>
        <v>2112.25619103855</v>
      </c>
      <c r="AC529" s="1">
        <f t="shared" si="280"/>
        <v>239</v>
      </c>
      <c r="AD529" s="1">
        <f ca="1" t="shared" si="242"/>
        <v>0.984468289711964</v>
      </c>
      <c r="AE529" s="1">
        <f ca="1" t="shared" si="243"/>
        <v>81.263319397736</v>
      </c>
      <c r="AF529" s="1">
        <f ca="1" t="shared" si="244"/>
        <v>0.318877663920606</v>
      </c>
      <c r="AG529" s="1">
        <f ca="1" t="shared" si="245"/>
        <v>4.55446213537562</v>
      </c>
      <c r="AH529" s="1">
        <f ca="1" t="shared" si="246"/>
        <v>50.0990834891318</v>
      </c>
      <c r="AI529" s="1">
        <f ca="1" t="shared" si="247"/>
        <v>31.1642359086042</v>
      </c>
      <c r="AJ529" s="1">
        <f ca="1" t="shared" si="248"/>
        <v>3116.42359086042</v>
      </c>
      <c r="AL529" s="1">
        <f t="shared" si="281"/>
        <v>239</v>
      </c>
      <c r="AM529" s="1">
        <f ca="1" t="shared" si="249"/>
        <v>0.587690872708238</v>
      </c>
      <c r="AN529" s="1">
        <f ca="1" t="shared" si="250"/>
        <v>66.3516825941651</v>
      </c>
      <c r="AO529" s="1">
        <f ca="1" t="shared" si="251"/>
        <v>0.757313116588854</v>
      </c>
      <c r="AP529" s="1">
        <f ca="1" t="shared" si="252"/>
        <v>5.38520311687511</v>
      </c>
      <c r="AQ529" s="1">
        <f ca="1" t="shared" si="253"/>
        <v>64.6224374025013</v>
      </c>
      <c r="AR529" s="1">
        <f ca="1" t="shared" si="254"/>
        <v>1.72924519166386</v>
      </c>
      <c r="AS529" s="1">
        <f ca="1" t="shared" si="255"/>
        <v>172.924519166386</v>
      </c>
      <c r="AU529" s="1">
        <f t="shared" si="282"/>
        <v>239</v>
      </c>
      <c r="AV529" s="1">
        <f ca="1" t="shared" si="256"/>
        <v>0.531533615773508</v>
      </c>
      <c r="AW529" s="1">
        <f ca="1" t="shared" si="257"/>
        <v>63.7867982453504</v>
      </c>
      <c r="AX529" s="1">
        <f ca="1" t="shared" si="258"/>
        <v>0.459419962990882</v>
      </c>
      <c r="AY529" s="1">
        <f ca="1" t="shared" si="259"/>
        <v>4.94334281135316</v>
      </c>
      <c r="AZ529" s="1">
        <f ca="1" t="shared" si="260"/>
        <v>64.2634565475911</v>
      </c>
      <c r="BA529" s="1">
        <f ca="1" t="shared" si="261"/>
        <v>0</v>
      </c>
      <c r="BB529" s="1">
        <f ca="1" t="shared" si="262"/>
        <v>0</v>
      </c>
      <c r="BD529" s="1">
        <f t="shared" si="283"/>
        <v>239</v>
      </c>
      <c r="BE529" s="1">
        <f ca="1" t="shared" si="263"/>
        <v>0.288971199086602</v>
      </c>
      <c r="BF529" s="1">
        <f ca="1" t="shared" si="264"/>
        <v>63.9978693908198</v>
      </c>
      <c r="BG529" s="1">
        <f ca="1" t="shared" si="265"/>
        <v>0.528878253755487</v>
      </c>
      <c r="BH529" s="1">
        <f ca="1" t="shared" si="266"/>
        <v>4.96665003976723</v>
      </c>
      <c r="BI529" s="1">
        <f ca="1" t="shared" si="267"/>
        <v>69.5331005567413</v>
      </c>
      <c r="BJ529" s="1">
        <f ca="1" t="shared" si="268"/>
        <v>0</v>
      </c>
      <c r="BK529" s="1">
        <f ca="1" t="shared" si="269"/>
        <v>0</v>
      </c>
      <c r="BM529" s="1">
        <f t="shared" si="284"/>
        <v>239</v>
      </c>
      <c r="BN529" s="1">
        <f ca="1" t="shared" si="270"/>
        <v>0.135935868758039</v>
      </c>
      <c r="BO529" s="1">
        <f ca="1" t="shared" si="271"/>
        <v>58.2351641503996</v>
      </c>
      <c r="BP529" s="1">
        <f ca="1" t="shared" si="272"/>
        <v>0.982438833775017</v>
      </c>
      <c r="BQ529" s="1">
        <f ca="1" t="shared" si="273"/>
        <v>5.53348291463622</v>
      </c>
      <c r="BR529" s="1">
        <f ca="1" t="shared" si="274"/>
        <v>83.0022437195433</v>
      </c>
      <c r="BS529" s="1">
        <f ca="1" t="shared" si="275"/>
        <v>0</v>
      </c>
      <c r="BT529" s="1">
        <f ca="1" t="shared" si="276"/>
        <v>0</v>
      </c>
    </row>
    <row r="530" spans="2:72">
      <c r="B530" s="1">
        <f t="shared" si="277"/>
        <v>240</v>
      </c>
      <c r="C530" s="1">
        <f ca="1" t="shared" si="221"/>
        <v>0.847959840294233</v>
      </c>
      <c r="D530" s="1">
        <f ca="1" t="shared" si="222"/>
        <v>67.7852170799945</v>
      </c>
      <c r="E530" s="1">
        <f ca="1" t="shared" si="223"/>
        <v>0.0949755277189268</v>
      </c>
      <c r="F530" s="1">
        <f ca="1" t="shared" si="224"/>
        <v>4.2969212038923</v>
      </c>
      <c r="G530" s="1">
        <f ca="1" t="shared" si="225"/>
        <v>34.3753696311384</v>
      </c>
      <c r="H530" s="1">
        <f ca="1" t="shared" si="226"/>
        <v>33.409847448856</v>
      </c>
      <c r="I530" s="1">
        <f ca="1" t="shared" si="227"/>
        <v>3340.9847448856</v>
      </c>
      <c r="K530" s="1">
        <f t="shared" si="278"/>
        <v>240</v>
      </c>
      <c r="L530" s="1">
        <f ca="1" t="shared" si="228"/>
        <v>0.752895383598073</v>
      </c>
      <c r="M530" s="1">
        <f ca="1" t="shared" si="229"/>
        <v>68.4351511570767</v>
      </c>
      <c r="N530" s="1">
        <f ca="1" t="shared" si="230"/>
        <v>0.709166696617721</v>
      </c>
      <c r="O530" s="1">
        <f ca="1" t="shared" si="231"/>
        <v>5.22734740404106</v>
      </c>
      <c r="P530" s="1">
        <f ca="1" t="shared" si="232"/>
        <v>47.0461266363696</v>
      </c>
      <c r="Q530" s="1">
        <f ca="1" t="shared" si="233"/>
        <v>21.3890245207072</v>
      </c>
      <c r="R530" s="1">
        <f ca="1" t="shared" si="234"/>
        <v>2138.90245207072</v>
      </c>
      <c r="T530" s="1">
        <f t="shared" si="279"/>
        <v>240</v>
      </c>
      <c r="U530" s="1">
        <f ca="1" t="shared" si="235"/>
        <v>0.839601829610313</v>
      </c>
      <c r="V530" s="1">
        <f ca="1" t="shared" si="236"/>
        <v>65.2103604608776</v>
      </c>
      <c r="W530" s="1">
        <f ca="1" t="shared" si="237"/>
        <v>0.289190255980177</v>
      </c>
      <c r="X530" s="1">
        <f ca="1" t="shared" si="238"/>
        <v>4.40281591244587</v>
      </c>
      <c r="Y530" s="1">
        <f ca="1" t="shared" si="239"/>
        <v>44.0281591244587</v>
      </c>
      <c r="Z530" s="1">
        <f ca="1" t="shared" si="240"/>
        <v>21.1822013364189</v>
      </c>
      <c r="AA530" s="1">
        <f ca="1" t="shared" si="241"/>
        <v>2118.22013364189</v>
      </c>
      <c r="AC530" s="1">
        <f t="shared" si="280"/>
        <v>240</v>
      </c>
      <c r="AD530" s="1">
        <f ca="1" t="shared" si="242"/>
        <v>0.830155980074693</v>
      </c>
      <c r="AE530" s="1">
        <f ca="1" t="shared" si="243"/>
        <v>65.5406817381846</v>
      </c>
      <c r="AF530" s="1">
        <f ca="1" t="shared" si="244"/>
        <v>0.819584119048857</v>
      </c>
      <c r="AG530" s="1">
        <f ca="1" t="shared" si="245"/>
        <v>5.37999367879432</v>
      </c>
      <c r="AH530" s="1">
        <f ca="1" t="shared" si="246"/>
        <v>59.1799304667375</v>
      </c>
      <c r="AI530" s="1">
        <f ca="1" t="shared" si="247"/>
        <v>6.36075127144712</v>
      </c>
      <c r="AJ530" s="1">
        <f ca="1" t="shared" si="248"/>
        <v>636.075127144712</v>
      </c>
      <c r="AL530" s="1">
        <f t="shared" si="281"/>
        <v>240</v>
      </c>
      <c r="AM530" s="1">
        <f ca="1" t="shared" si="249"/>
        <v>0.696328942092773</v>
      </c>
      <c r="AN530" s="1">
        <f ca="1" t="shared" si="250"/>
        <v>66.5839354788197</v>
      </c>
      <c r="AO530" s="1">
        <f ca="1" t="shared" si="251"/>
        <v>0.865165346284674</v>
      </c>
      <c r="AP530" s="1">
        <f ca="1" t="shared" si="252"/>
        <v>5.33832855289158</v>
      </c>
      <c r="AQ530" s="1">
        <f ca="1" t="shared" si="253"/>
        <v>64.059942634699</v>
      </c>
      <c r="AR530" s="1">
        <f ca="1" t="shared" si="254"/>
        <v>2.52399284412073</v>
      </c>
      <c r="AS530" s="1">
        <f ca="1" t="shared" si="255"/>
        <v>252.399284412073</v>
      </c>
      <c r="AU530" s="1">
        <f t="shared" si="282"/>
        <v>240</v>
      </c>
      <c r="AV530" s="1">
        <f ca="1" t="shared" si="256"/>
        <v>0.628557756321739</v>
      </c>
      <c r="AW530" s="1">
        <f ca="1" t="shared" si="257"/>
        <v>68.1083540088001</v>
      </c>
      <c r="AX530" s="1">
        <f ca="1" t="shared" si="258"/>
        <v>0.78156650823338</v>
      </c>
      <c r="AY530" s="1">
        <f ca="1" t="shared" si="259"/>
        <v>5.08471950636934</v>
      </c>
      <c r="AZ530" s="1">
        <f ca="1" t="shared" si="260"/>
        <v>66.1013535828014</v>
      </c>
      <c r="BA530" s="1">
        <f ca="1" t="shared" si="261"/>
        <v>2.00700042599874</v>
      </c>
      <c r="BB530" s="1">
        <f ca="1" t="shared" si="262"/>
        <v>200.700042599874</v>
      </c>
      <c r="BD530" s="1">
        <f t="shared" si="283"/>
        <v>240</v>
      </c>
      <c r="BE530" s="1">
        <f ca="1" t="shared" si="263"/>
        <v>0.349810967351304</v>
      </c>
      <c r="BF530" s="1">
        <f ca="1" t="shared" si="264"/>
        <v>64.4293408641607</v>
      </c>
      <c r="BG530" s="1">
        <f ca="1" t="shared" si="265"/>
        <v>0.822029115196916</v>
      </c>
      <c r="BH530" s="1">
        <f ca="1" t="shared" si="266"/>
        <v>5.21301341515075</v>
      </c>
      <c r="BI530" s="1">
        <f ca="1" t="shared" si="267"/>
        <v>72.9821878121105</v>
      </c>
      <c r="BJ530" s="1">
        <f ca="1" t="shared" si="268"/>
        <v>0</v>
      </c>
      <c r="BK530" s="1">
        <f ca="1" t="shared" si="269"/>
        <v>0</v>
      </c>
      <c r="BM530" s="1">
        <f t="shared" si="284"/>
        <v>240</v>
      </c>
      <c r="BN530" s="1">
        <f ca="1" t="shared" si="270"/>
        <v>0.786655226722868</v>
      </c>
      <c r="BO530" s="1">
        <f ca="1" t="shared" si="271"/>
        <v>65.4781335615869</v>
      </c>
      <c r="BP530" s="1">
        <f ca="1" t="shared" si="272"/>
        <v>0.831365816170446</v>
      </c>
      <c r="BQ530" s="1">
        <f ca="1" t="shared" si="273"/>
        <v>5.26576664654694</v>
      </c>
      <c r="BR530" s="1">
        <f ca="1" t="shared" si="274"/>
        <v>78.9864996982041</v>
      </c>
      <c r="BS530" s="1">
        <f ca="1" t="shared" si="275"/>
        <v>0</v>
      </c>
      <c r="BT530" s="1">
        <f ca="1" t="shared" si="276"/>
        <v>0</v>
      </c>
    </row>
    <row r="531" spans="2:72">
      <c r="B531" s="1">
        <f t="shared" si="277"/>
        <v>241</v>
      </c>
      <c r="C531" s="1">
        <f ca="1" t="shared" si="221"/>
        <v>0.57568593480281</v>
      </c>
      <c r="D531" s="1">
        <f ca="1" t="shared" si="222"/>
        <v>68.6201331954203</v>
      </c>
      <c r="E531" s="1">
        <f ca="1" t="shared" si="223"/>
        <v>0.654477318929249</v>
      </c>
      <c r="F531" s="1">
        <f ca="1" t="shared" si="224"/>
        <v>4.51347567003975</v>
      </c>
      <c r="G531" s="1">
        <f ca="1" t="shared" si="225"/>
        <v>36.107805360318</v>
      </c>
      <c r="H531" s="1">
        <f ca="1" t="shared" si="226"/>
        <v>32.5123278351023</v>
      </c>
      <c r="I531" s="1">
        <f ca="1" t="shared" si="227"/>
        <v>3251.23278351023</v>
      </c>
      <c r="K531" s="1">
        <f t="shared" si="278"/>
        <v>241</v>
      </c>
      <c r="L531" s="1">
        <f ca="1" t="shared" si="228"/>
        <v>0.806749808039685</v>
      </c>
      <c r="M531" s="1">
        <f ca="1" t="shared" si="229"/>
        <v>65.8987535439203</v>
      </c>
      <c r="N531" s="1">
        <f ca="1" t="shared" si="230"/>
        <v>0.217519535292081</v>
      </c>
      <c r="O531" s="1">
        <f ca="1" t="shared" si="231"/>
        <v>4.37811444502368</v>
      </c>
      <c r="P531" s="1">
        <f ca="1" t="shared" si="232"/>
        <v>39.4030300052132</v>
      </c>
      <c r="Q531" s="1">
        <f ca="1" t="shared" si="233"/>
        <v>26.4957235387072</v>
      </c>
      <c r="R531" s="1">
        <f ca="1" t="shared" si="234"/>
        <v>2649.57235387072</v>
      </c>
      <c r="T531" s="1">
        <f t="shared" si="279"/>
        <v>241</v>
      </c>
      <c r="U531" s="1">
        <f ca="1" t="shared" si="235"/>
        <v>0.780295498969213</v>
      </c>
      <c r="V531" s="1">
        <f ca="1" t="shared" si="236"/>
        <v>65.9211103370434</v>
      </c>
      <c r="W531" s="1">
        <f ca="1" t="shared" si="237"/>
        <v>0.634454635836823</v>
      </c>
      <c r="X531" s="1">
        <f ca="1" t="shared" si="238"/>
        <v>4.56198385336332</v>
      </c>
      <c r="Y531" s="1">
        <f ca="1" t="shared" si="239"/>
        <v>45.6198385336332</v>
      </c>
      <c r="Z531" s="1">
        <f ca="1" t="shared" si="240"/>
        <v>20.3012718034102</v>
      </c>
      <c r="AA531" s="1">
        <f ca="1" t="shared" si="241"/>
        <v>2030.12718034102</v>
      </c>
      <c r="AC531" s="1">
        <f t="shared" si="280"/>
        <v>241</v>
      </c>
      <c r="AD531" s="1">
        <f ca="1" t="shared" si="242"/>
        <v>0.352127148007233</v>
      </c>
      <c r="AE531" s="1">
        <f ca="1" t="shared" si="243"/>
        <v>61.9405520828255</v>
      </c>
      <c r="AF531" s="1">
        <f ca="1" t="shared" si="244"/>
        <v>0.428030850307968</v>
      </c>
      <c r="AG531" s="1">
        <f ca="1" t="shared" si="245"/>
        <v>4.62629675194983</v>
      </c>
      <c r="AH531" s="1">
        <f ca="1" t="shared" si="246"/>
        <v>50.8892642714481</v>
      </c>
      <c r="AI531" s="1">
        <f ca="1" t="shared" si="247"/>
        <v>11.0512878113774</v>
      </c>
      <c r="AJ531" s="1">
        <f ca="1" t="shared" si="248"/>
        <v>1105.12878113774</v>
      </c>
      <c r="AL531" s="1">
        <f t="shared" si="281"/>
        <v>241</v>
      </c>
      <c r="AM531" s="1">
        <f ca="1" t="shared" si="249"/>
        <v>0.103715865234524</v>
      </c>
      <c r="AN531" s="1">
        <f ca="1" t="shared" si="250"/>
        <v>57.277010616786</v>
      </c>
      <c r="AO531" s="1">
        <f ca="1" t="shared" si="251"/>
        <v>0.851252038663241</v>
      </c>
      <c r="AP531" s="1">
        <f ca="1" t="shared" si="252"/>
        <v>5.2198640391941</v>
      </c>
      <c r="AQ531" s="1">
        <f ca="1" t="shared" si="253"/>
        <v>62.6383684703292</v>
      </c>
      <c r="AR531" s="1">
        <f ca="1" t="shared" si="254"/>
        <v>0</v>
      </c>
      <c r="AS531" s="1">
        <f ca="1" t="shared" si="255"/>
        <v>0</v>
      </c>
      <c r="AU531" s="1">
        <f t="shared" si="282"/>
        <v>241</v>
      </c>
      <c r="AV531" s="1">
        <f ca="1" t="shared" si="256"/>
        <v>0.386841623224199</v>
      </c>
      <c r="AW531" s="1">
        <f ca="1" t="shared" si="257"/>
        <v>62.1256394449458</v>
      </c>
      <c r="AX531" s="1">
        <f ca="1" t="shared" si="258"/>
        <v>0.407543541238596</v>
      </c>
      <c r="AY531" s="1">
        <f ca="1" t="shared" si="259"/>
        <v>4.52660136370388</v>
      </c>
      <c r="AZ531" s="1">
        <f ca="1" t="shared" si="260"/>
        <v>58.8458177281504</v>
      </c>
      <c r="BA531" s="1">
        <f ca="1" t="shared" si="261"/>
        <v>3.2798217167954</v>
      </c>
      <c r="BB531" s="1">
        <f ca="1" t="shared" si="262"/>
        <v>327.98217167954</v>
      </c>
      <c r="BD531" s="1">
        <f t="shared" si="283"/>
        <v>241</v>
      </c>
      <c r="BE531" s="1">
        <f ca="1" t="shared" si="263"/>
        <v>0.456625108621678</v>
      </c>
      <c r="BF531" s="1">
        <f ca="1" t="shared" si="264"/>
        <v>60.7560491248903</v>
      </c>
      <c r="BG531" s="1">
        <f ca="1" t="shared" si="265"/>
        <v>0.910680319557415</v>
      </c>
      <c r="BH531" s="1">
        <f ca="1" t="shared" si="266"/>
        <v>5.88148903511732</v>
      </c>
      <c r="BI531" s="1">
        <f ca="1" t="shared" si="267"/>
        <v>82.3408464916425</v>
      </c>
      <c r="BJ531" s="1">
        <f ca="1" t="shared" si="268"/>
        <v>0</v>
      </c>
      <c r="BK531" s="1">
        <f ca="1" t="shared" si="269"/>
        <v>0</v>
      </c>
      <c r="BM531" s="1">
        <f t="shared" si="284"/>
        <v>241</v>
      </c>
      <c r="BN531" s="1">
        <f ca="1" t="shared" si="270"/>
        <v>0.737065005353157</v>
      </c>
      <c r="BO531" s="1">
        <f ca="1" t="shared" si="271"/>
        <v>65.6634426691208</v>
      </c>
      <c r="BP531" s="1">
        <f ca="1" t="shared" si="272"/>
        <v>0.575932963157053</v>
      </c>
      <c r="BQ531" s="1">
        <f ca="1" t="shared" si="273"/>
        <v>4.64449495606554</v>
      </c>
      <c r="BR531" s="1">
        <f ca="1" t="shared" si="274"/>
        <v>69.6674243409831</v>
      </c>
      <c r="BS531" s="1">
        <f ca="1" t="shared" si="275"/>
        <v>0</v>
      </c>
      <c r="BT531" s="1">
        <f ca="1" t="shared" si="276"/>
        <v>0</v>
      </c>
    </row>
    <row r="532" spans="2:72">
      <c r="B532" s="1">
        <f t="shared" si="277"/>
        <v>242</v>
      </c>
      <c r="C532" s="1">
        <f ca="1" t="shared" si="221"/>
        <v>0.524000108967829</v>
      </c>
      <c r="D532" s="1">
        <f ca="1" t="shared" si="222"/>
        <v>64.2872241030946</v>
      </c>
      <c r="E532" s="1">
        <f ca="1" t="shared" si="223"/>
        <v>0.388742719021176</v>
      </c>
      <c r="F532" s="1">
        <f ca="1" t="shared" si="224"/>
        <v>4.88500268186132</v>
      </c>
      <c r="G532" s="1">
        <f ca="1" t="shared" si="225"/>
        <v>39.0800214548905</v>
      </c>
      <c r="H532" s="1">
        <f ca="1" t="shared" si="226"/>
        <v>25.2072026482041</v>
      </c>
      <c r="I532" s="1">
        <f ca="1" t="shared" si="227"/>
        <v>2520.72026482041</v>
      </c>
      <c r="K532" s="1">
        <f t="shared" si="278"/>
        <v>242</v>
      </c>
      <c r="L532" s="1">
        <f ca="1" t="shared" si="228"/>
        <v>0.0866878076999695</v>
      </c>
      <c r="M532" s="1">
        <f ca="1" t="shared" si="229"/>
        <v>50.1447747589673</v>
      </c>
      <c r="N532" s="1">
        <f ca="1" t="shared" si="230"/>
        <v>0.795723901664977</v>
      </c>
      <c r="O532" s="1">
        <f ca="1" t="shared" si="231"/>
        <v>5.09098275538556</v>
      </c>
      <c r="P532" s="1">
        <f ca="1" t="shared" si="232"/>
        <v>45.8188447984701</v>
      </c>
      <c r="Q532" s="1">
        <f ca="1" t="shared" si="233"/>
        <v>4.32592996049723</v>
      </c>
      <c r="R532" s="1">
        <f ca="1" t="shared" si="234"/>
        <v>432.592996049723</v>
      </c>
      <c r="T532" s="1">
        <f t="shared" si="279"/>
        <v>242</v>
      </c>
      <c r="U532" s="1">
        <f ca="1" t="shared" si="235"/>
        <v>0.504757542594947</v>
      </c>
      <c r="V532" s="1">
        <f ca="1" t="shared" si="236"/>
        <v>60.6300237018454</v>
      </c>
      <c r="W532" s="1">
        <f ca="1" t="shared" si="237"/>
        <v>0.636863670855435</v>
      </c>
      <c r="X532" s="1">
        <f ca="1" t="shared" si="238"/>
        <v>4.65729780054845</v>
      </c>
      <c r="Y532" s="1">
        <f ca="1" t="shared" si="239"/>
        <v>46.5729780054845</v>
      </c>
      <c r="Z532" s="1">
        <f ca="1" t="shared" si="240"/>
        <v>14.0570456963609</v>
      </c>
      <c r="AA532" s="1">
        <f ca="1" t="shared" si="241"/>
        <v>1405.70456963609</v>
      </c>
      <c r="AC532" s="1">
        <f t="shared" si="280"/>
        <v>242</v>
      </c>
      <c r="AD532" s="1">
        <f ca="1" t="shared" si="242"/>
        <v>0.634344688142252</v>
      </c>
      <c r="AE532" s="1">
        <f ca="1" t="shared" si="243"/>
        <v>65.7833299643704</v>
      </c>
      <c r="AF532" s="1">
        <f ca="1" t="shared" si="244"/>
        <v>0.798335579612266</v>
      </c>
      <c r="AG532" s="1">
        <f ca="1" t="shared" si="245"/>
        <v>5.34320286564997</v>
      </c>
      <c r="AH532" s="1">
        <f ca="1" t="shared" si="246"/>
        <v>58.7752315221497</v>
      </c>
      <c r="AI532" s="1">
        <f ca="1" t="shared" si="247"/>
        <v>7.00809844222071</v>
      </c>
      <c r="AJ532" s="1">
        <f ca="1" t="shared" si="248"/>
        <v>700.809844222071</v>
      </c>
      <c r="AL532" s="1">
        <f t="shared" si="281"/>
        <v>242</v>
      </c>
      <c r="AM532" s="1">
        <f ca="1" t="shared" si="249"/>
        <v>0.135827054790632</v>
      </c>
      <c r="AN532" s="1">
        <f ca="1" t="shared" si="250"/>
        <v>57.9377026241361</v>
      </c>
      <c r="AO532" s="1">
        <f ca="1" t="shared" si="251"/>
        <v>0.232946513529186</v>
      </c>
      <c r="AP532" s="1">
        <f ca="1" t="shared" si="252"/>
        <v>4.22417941949903</v>
      </c>
      <c r="AQ532" s="1">
        <f ca="1" t="shared" si="253"/>
        <v>50.6901530339884</v>
      </c>
      <c r="AR532" s="1">
        <f ca="1" t="shared" si="254"/>
        <v>7.24754959014771</v>
      </c>
      <c r="AS532" s="1">
        <f ca="1" t="shared" si="255"/>
        <v>724.754959014771</v>
      </c>
      <c r="AU532" s="1">
        <f t="shared" si="282"/>
        <v>242</v>
      </c>
      <c r="AV532" s="1">
        <f ca="1" t="shared" si="256"/>
        <v>0.52855853973834</v>
      </c>
      <c r="AW532" s="1">
        <f ca="1" t="shared" si="257"/>
        <v>62.0591883422781</v>
      </c>
      <c r="AX532" s="1">
        <f ca="1" t="shared" si="258"/>
        <v>0.038516190025254</v>
      </c>
      <c r="AY532" s="1">
        <f ca="1" t="shared" si="259"/>
        <v>4.21365430592891</v>
      </c>
      <c r="AZ532" s="1">
        <f ca="1" t="shared" si="260"/>
        <v>54.7775059770758</v>
      </c>
      <c r="BA532" s="1">
        <f ca="1" t="shared" si="261"/>
        <v>7.28168236520234</v>
      </c>
      <c r="BB532" s="1">
        <f ca="1" t="shared" si="262"/>
        <v>728.168236520234</v>
      </c>
      <c r="BD532" s="1">
        <f t="shared" si="283"/>
        <v>242</v>
      </c>
      <c r="BE532" s="1">
        <f ca="1" t="shared" si="263"/>
        <v>0.0587471395406975</v>
      </c>
      <c r="BF532" s="1">
        <f ca="1" t="shared" si="264"/>
        <v>50.0061032428244</v>
      </c>
      <c r="BG532" s="1">
        <f ca="1" t="shared" si="265"/>
        <v>0.421985339228036</v>
      </c>
      <c r="BH532" s="1">
        <f ca="1" t="shared" si="266"/>
        <v>4.93421261210891</v>
      </c>
      <c r="BI532" s="1">
        <f ca="1" t="shared" si="267"/>
        <v>69.0789765695248</v>
      </c>
      <c r="BJ532" s="1">
        <f ca="1" t="shared" si="268"/>
        <v>0</v>
      </c>
      <c r="BK532" s="1">
        <f ca="1" t="shared" si="269"/>
        <v>0</v>
      </c>
      <c r="BM532" s="1">
        <f t="shared" si="284"/>
        <v>242</v>
      </c>
      <c r="BN532" s="1">
        <f ca="1" t="shared" si="270"/>
        <v>0.933309488359022</v>
      </c>
      <c r="BO532" s="1">
        <f ca="1" t="shared" si="271"/>
        <v>79.0307597311859</v>
      </c>
      <c r="BP532" s="1">
        <f ca="1" t="shared" si="272"/>
        <v>0.0718031942887496</v>
      </c>
      <c r="BQ532" s="1">
        <f ca="1" t="shared" si="273"/>
        <v>4.39669749393641</v>
      </c>
      <c r="BR532" s="1">
        <f ca="1" t="shared" si="274"/>
        <v>65.9504624090462</v>
      </c>
      <c r="BS532" s="1">
        <f ca="1" t="shared" si="275"/>
        <v>13.0802973221396</v>
      </c>
      <c r="BT532" s="1">
        <f ca="1" t="shared" si="276"/>
        <v>1308.02973221396</v>
      </c>
    </row>
    <row r="533" spans="2:72">
      <c r="B533" s="1">
        <f t="shared" si="277"/>
        <v>243</v>
      </c>
      <c r="C533" s="1">
        <f ca="1" t="shared" si="221"/>
        <v>0.0571434085258546</v>
      </c>
      <c r="D533" s="1">
        <f ca="1" t="shared" si="222"/>
        <v>53.075835969963</v>
      </c>
      <c r="E533" s="1">
        <f ca="1" t="shared" si="223"/>
        <v>0.410466007269544</v>
      </c>
      <c r="F533" s="1">
        <f ca="1" t="shared" si="224"/>
        <v>4.67490936498522</v>
      </c>
      <c r="G533" s="1">
        <f ca="1" t="shared" si="225"/>
        <v>37.3992749198818</v>
      </c>
      <c r="H533" s="1">
        <f ca="1" t="shared" si="226"/>
        <v>15.6765610500812</v>
      </c>
      <c r="I533" s="1">
        <f ca="1" t="shared" si="227"/>
        <v>1567.65610500812</v>
      </c>
      <c r="K533" s="1">
        <f t="shared" si="278"/>
        <v>243</v>
      </c>
      <c r="L533" s="1">
        <f ca="1" t="shared" si="228"/>
        <v>0.00493089387461709</v>
      </c>
      <c r="M533" s="1">
        <f ca="1" t="shared" si="229"/>
        <v>53.1790493647168</v>
      </c>
      <c r="N533" s="1">
        <f ca="1" t="shared" si="230"/>
        <v>0.280180026461902</v>
      </c>
      <c r="O533" s="1">
        <f ca="1" t="shared" si="231"/>
        <v>4.17557308212008</v>
      </c>
      <c r="P533" s="1">
        <f ca="1" t="shared" si="232"/>
        <v>37.5801577390807</v>
      </c>
      <c r="Q533" s="1">
        <f ca="1" t="shared" si="233"/>
        <v>15.598891625636</v>
      </c>
      <c r="R533" s="1">
        <f ca="1" t="shared" si="234"/>
        <v>1559.8891625636</v>
      </c>
      <c r="T533" s="1">
        <f t="shared" si="279"/>
        <v>243</v>
      </c>
      <c r="U533" s="1">
        <f ca="1" t="shared" si="235"/>
        <v>0.988699666280803</v>
      </c>
      <c r="V533" s="1">
        <f ca="1" t="shared" si="236"/>
        <v>84.7000887081097</v>
      </c>
      <c r="W533" s="1">
        <f ca="1" t="shared" si="237"/>
        <v>0.55703994817017</v>
      </c>
      <c r="X533" s="1">
        <f ca="1" t="shared" si="238"/>
        <v>4.5268829299756</v>
      </c>
      <c r="Y533" s="1">
        <f ca="1" t="shared" si="239"/>
        <v>45.268829299756</v>
      </c>
      <c r="Z533" s="1">
        <f ca="1" t="shared" si="240"/>
        <v>39.4312594083538</v>
      </c>
      <c r="AA533" s="1">
        <f ca="1" t="shared" si="241"/>
        <v>3943.12594083538</v>
      </c>
      <c r="AC533" s="1">
        <f t="shared" si="280"/>
        <v>243</v>
      </c>
      <c r="AD533" s="1">
        <f ca="1" t="shared" si="242"/>
        <v>0.820949885026095</v>
      </c>
      <c r="AE533" s="1">
        <f ca="1" t="shared" si="243"/>
        <v>69.1736525839278</v>
      </c>
      <c r="AF533" s="1">
        <f ca="1" t="shared" si="244"/>
        <v>0.858285567396159</v>
      </c>
      <c r="AG533" s="1">
        <f ca="1" t="shared" si="245"/>
        <v>5.44226829126393</v>
      </c>
      <c r="AH533" s="1">
        <f ca="1" t="shared" si="246"/>
        <v>59.8649512039032</v>
      </c>
      <c r="AI533" s="1">
        <f ca="1" t="shared" si="247"/>
        <v>9.30870138002458</v>
      </c>
      <c r="AJ533" s="1">
        <f ca="1" t="shared" si="248"/>
        <v>930.870138002458</v>
      </c>
      <c r="AL533" s="1">
        <f t="shared" si="281"/>
        <v>243</v>
      </c>
      <c r="AM533" s="1">
        <f ca="1" t="shared" si="249"/>
        <v>0.788740682272497</v>
      </c>
      <c r="AN533" s="1">
        <f ca="1" t="shared" si="250"/>
        <v>67.5218011514044</v>
      </c>
      <c r="AO533" s="1">
        <f ca="1" t="shared" si="251"/>
        <v>0.218424583185589</v>
      </c>
      <c r="AP533" s="1">
        <f ca="1" t="shared" si="252"/>
        <v>4.25763306527439</v>
      </c>
      <c r="AQ533" s="1">
        <f ca="1" t="shared" si="253"/>
        <v>51.0915967832926</v>
      </c>
      <c r="AR533" s="1">
        <f ca="1" t="shared" si="254"/>
        <v>16.4302043681118</v>
      </c>
      <c r="AS533" s="1">
        <f ca="1" t="shared" si="255"/>
        <v>1643.02043681118</v>
      </c>
      <c r="AU533" s="1">
        <f t="shared" si="282"/>
        <v>243</v>
      </c>
      <c r="AV533" s="1">
        <f ca="1" t="shared" si="256"/>
        <v>0.777978505923494</v>
      </c>
      <c r="AW533" s="1">
        <f ca="1" t="shared" si="257"/>
        <v>65.9073671113045</v>
      </c>
      <c r="AX533" s="1">
        <f ca="1" t="shared" si="258"/>
        <v>0.0956178319656289</v>
      </c>
      <c r="AY533" s="1">
        <f ca="1" t="shared" si="259"/>
        <v>4.13860051206997</v>
      </c>
      <c r="AZ533" s="1">
        <f ca="1" t="shared" si="260"/>
        <v>53.8018066569096</v>
      </c>
      <c r="BA533" s="1">
        <f ca="1" t="shared" si="261"/>
        <v>12.1055604543948</v>
      </c>
      <c r="BB533" s="1">
        <f ca="1" t="shared" si="262"/>
        <v>1210.55604543948</v>
      </c>
      <c r="BD533" s="1">
        <f t="shared" si="283"/>
        <v>243</v>
      </c>
      <c r="BE533" s="1">
        <f ca="1" t="shared" si="263"/>
        <v>0.953435831882694</v>
      </c>
      <c r="BF533" s="1">
        <f ca="1" t="shared" si="264"/>
        <v>78.9060641410758</v>
      </c>
      <c r="BG533" s="1">
        <f ca="1" t="shared" si="265"/>
        <v>0.791687935944405</v>
      </c>
      <c r="BH533" s="1">
        <f ca="1" t="shared" si="266"/>
        <v>5.21302732157667</v>
      </c>
      <c r="BI533" s="1">
        <f ca="1" t="shared" si="267"/>
        <v>72.9823825020734</v>
      </c>
      <c r="BJ533" s="1">
        <f ca="1" t="shared" si="268"/>
        <v>5.92368163900242</v>
      </c>
      <c r="BK533" s="1">
        <f ca="1" t="shared" si="269"/>
        <v>592.368163900243</v>
      </c>
      <c r="BM533" s="1">
        <f t="shared" si="284"/>
        <v>243</v>
      </c>
      <c r="BN533" s="1">
        <f ca="1" t="shared" si="270"/>
        <v>0.733986695243337</v>
      </c>
      <c r="BO533" s="1">
        <f ca="1" t="shared" si="271"/>
        <v>66.6146025369115</v>
      </c>
      <c r="BP533" s="1">
        <f ca="1" t="shared" si="272"/>
        <v>0.571222397548437</v>
      </c>
      <c r="BQ533" s="1">
        <f ca="1" t="shared" si="273"/>
        <v>4.53985500261518</v>
      </c>
      <c r="BR533" s="1">
        <f ca="1" t="shared" si="274"/>
        <v>68.0978250392277</v>
      </c>
      <c r="BS533" s="1">
        <f ca="1" t="shared" si="275"/>
        <v>0</v>
      </c>
      <c r="BT533" s="1">
        <f ca="1" t="shared" si="276"/>
        <v>0</v>
      </c>
    </row>
    <row r="534" spans="2:72">
      <c r="B534" s="1">
        <f t="shared" si="277"/>
        <v>244</v>
      </c>
      <c r="C534" s="1">
        <f ca="1" t="shared" si="221"/>
        <v>0.659104466434522</v>
      </c>
      <c r="D534" s="1">
        <f ca="1" t="shared" si="222"/>
        <v>69.5203840758807</v>
      </c>
      <c r="E534" s="1">
        <f ca="1" t="shared" si="223"/>
        <v>0.0289442863546405</v>
      </c>
      <c r="F534" s="1">
        <f ca="1" t="shared" si="224"/>
        <v>4.17336871558248</v>
      </c>
      <c r="G534" s="1">
        <f ca="1" t="shared" si="225"/>
        <v>33.3869497246598</v>
      </c>
      <c r="H534" s="1">
        <f ca="1" t="shared" si="226"/>
        <v>36.1334343512208</v>
      </c>
      <c r="I534" s="1">
        <f ca="1" t="shared" si="227"/>
        <v>3613.34343512208</v>
      </c>
      <c r="K534" s="1">
        <f t="shared" si="278"/>
        <v>244</v>
      </c>
      <c r="L534" s="1">
        <f ca="1" t="shared" si="228"/>
        <v>0.279859825653982</v>
      </c>
      <c r="M534" s="1">
        <f ca="1" t="shared" si="229"/>
        <v>63.091389802797</v>
      </c>
      <c r="N534" s="1">
        <f ca="1" t="shared" si="230"/>
        <v>0.0221795000422633</v>
      </c>
      <c r="O534" s="1">
        <f ca="1" t="shared" si="231"/>
        <v>4.28241605744052</v>
      </c>
      <c r="P534" s="1">
        <f ca="1" t="shared" si="232"/>
        <v>38.5417445169647</v>
      </c>
      <c r="Q534" s="1">
        <f ca="1" t="shared" si="233"/>
        <v>24.5496452858323</v>
      </c>
      <c r="R534" s="1">
        <f ca="1" t="shared" si="234"/>
        <v>2454.96452858323</v>
      </c>
      <c r="T534" s="1">
        <f t="shared" si="279"/>
        <v>244</v>
      </c>
      <c r="U534" s="1">
        <f ca="1" t="shared" si="235"/>
        <v>0.0150860145105731</v>
      </c>
      <c r="V534" s="1">
        <f ca="1" t="shared" si="236"/>
        <v>54.8004405369608</v>
      </c>
      <c r="W534" s="1">
        <f ca="1" t="shared" si="237"/>
        <v>0.475361163101719</v>
      </c>
      <c r="X534" s="1">
        <f ca="1" t="shared" si="238"/>
        <v>4.96681093833169</v>
      </c>
      <c r="Y534" s="1">
        <f ca="1" t="shared" si="239"/>
        <v>49.6681093833169</v>
      </c>
      <c r="Z534" s="1">
        <f ca="1" t="shared" si="240"/>
        <v>5.13233115364388</v>
      </c>
      <c r="AA534" s="1">
        <f ca="1" t="shared" si="241"/>
        <v>513.233115364388</v>
      </c>
      <c r="AC534" s="1">
        <f t="shared" si="280"/>
        <v>244</v>
      </c>
      <c r="AD534" s="1">
        <f ca="1" t="shared" si="242"/>
        <v>0.398828163406486</v>
      </c>
      <c r="AE534" s="1">
        <f ca="1" t="shared" si="243"/>
        <v>63.8300194771519</v>
      </c>
      <c r="AF534" s="1">
        <f ca="1" t="shared" si="244"/>
        <v>0.637090117699793</v>
      </c>
      <c r="AG534" s="1">
        <f ca="1" t="shared" si="245"/>
        <v>4.53490010791772</v>
      </c>
      <c r="AH534" s="1">
        <f ca="1" t="shared" si="246"/>
        <v>49.8839011870949</v>
      </c>
      <c r="AI534" s="1">
        <f ca="1" t="shared" si="247"/>
        <v>13.946118290057</v>
      </c>
      <c r="AJ534" s="1">
        <f ca="1" t="shared" si="248"/>
        <v>1394.6118290057</v>
      </c>
      <c r="AL534" s="1">
        <f t="shared" si="281"/>
        <v>244</v>
      </c>
      <c r="AM534" s="1">
        <f ca="1" t="shared" si="249"/>
        <v>0.891516969043291</v>
      </c>
      <c r="AN534" s="1">
        <f ca="1" t="shared" si="250"/>
        <v>66.3431890444135</v>
      </c>
      <c r="AO534" s="1">
        <f ca="1" t="shared" si="251"/>
        <v>0.615169803141904</v>
      </c>
      <c r="AP534" s="1">
        <f ca="1" t="shared" si="252"/>
        <v>4.90676813943869</v>
      </c>
      <c r="AQ534" s="1">
        <f ca="1" t="shared" si="253"/>
        <v>58.8812176732643</v>
      </c>
      <c r="AR534" s="1">
        <f ca="1" t="shared" si="254"/>
        <v>7.46197137114927</v>
      </c>
      <c r="AS534" s="1">
        <f ca="1" t="shared" si="255"/>
        <v>746.197137114927</v>
      </c>
      <c r="AU534" s="1">
        <f t="shared" si="282"/>
        <v>244</v>
      </c>
      <c r="AV534" s="1">
        <f ca="1" t="shared" si="256"/>
        <v>0.212001096379533</v>
      </c>
      <c r="AW534" s="1">
        <f ca="1" t="shared" si="257"/>
        <v>57.8843063252944</v>
      </c>
      <c r="AX534" s="1">
        <f ca="1" t="shared" si="258"/>
        <v>0.682744422457652</v>
      </c>
      <c r="AY534" s="1">
        <f ca="1" t="shared" si="259"/>
        <v>4.7889255593302</v>
      </c>
      <c r="AZ534" s="1">
        <f ca="1" t="shared" si="260"/>
        <v>62.2560322712926</v>
      </c>
      <c r="BA534" s="1">
        <f ca="1" t="shared" si="261"/>
        <v>0</v>
      </c>
      <c r="BB534" s="1">
        <f ca="1" t="shared" si="262"/>
        <v>0</v>
      </c>
      <c r="BD534" s="1">
        <f t="shared" si="283"/>
        <v>244</v>
      </c>
      <c r="BE534" s="1">
        <f ca="1" t="shared" si="263"/>
        <v>0.375252153532002</v>
      </c>
      <c r="BF534" s="1">
        <f ca="1" t="shared" si="264"/>
        <v>61.214943186777</v>
      </c>
      <c r="BG534" s="1">
        <f ca="1" t="shared" si="265"/>
        <v>0.0929471720897388</v>
      </c>
      <c r="BH534" s="1">
        <f ca="1" t="shared" si="266"/>
        <v>4.02660129574916</v>
      </c>
      <c r="BI534" s="1">
        <f ca="1" t="shared" si="267"/>
        <v>56.3724181404883</v>
      </c>
      <c r="BJ534" s="1">
        <f ca="1" t="shared" si="268"/>
        <v>4.84252504628878</v>
      </c>
      <c r="BK534" s="1">
        <f ca="1" t="shared" si="269"/>
        <v>484.252504628878</v>
      </c>
      <c r="BM534" s="1">
        <f t="shared" si="284"/>
        <v>244</v>
      </c>
      <c r="BN534" s="1">
        <f ca="1" t="shared" si="270"/>
        <v>0.990335334821491</v>
      </c>
      <c r="BO534" s="1">
        <f ca="1" t="shared" si="271"/>
        <v>80.8172721937446</v>
      </c>
      <c r="BP534" s="1">
        <f ca="1" t="shared" si="272"/>
        <v>0.322933491266824</v>
      </c>
      <c r="BQ534" s="1">
        <f ca="1" t="shared" si="273"/>
        <v>4.98222614554214</v>
      </c>
      <c r="BR534" s="1">
        <f ca="1" t="shared" si="274"/>
        <v>74.7333921831322</v>
      </c>
      <c r="BS534" s="1">
        <f ca="1" t="shared" si="275"/>
        <v>6.08388001061246</v>
      </c>
      <c r="BT534" s="1">
        <f ca="1" t="shared" si="276"/>
        <v>608.388001061246</v>
      </c>
    </row>
    <row r="535" spans="2:72">
      <c r="B535" s="1">
        <f t="shared" si="277"/>
        <v>245</v>
      </c>
      <c r="C535" s="1">
        <f ca="1" t="shared" si="221"/>
        <v>0.284697423060191</v>
      </c>
      <c r="D535" s="1">
        <f ca="1" t="shared" si="222"/>
        <v>61.5617334945415</v>
      </c>
      <c r="E535" s="1">
        <f ca="1" t="shared" si="223"/>
        <v>0.978452946773446</v>
      </c>
      <c r="F535" s="1">
        <f ca="1" t="shared" si="224"/>
        <v>5.63181603772616</v>
      </c>
      <c r="G535" s="1">
        <f ca="1" t="shared" si="225"/>
        <v>45.0545283018092</v>
      </c>
      <c r="H535" s="1">
        <f ca="1" t="shared" si="226"/>
        <v>16.5072051927323</v>
      </c>
      <c r="I535" s="1">
        <f ca="1" t="shared" si="227"/>
        <v>1650.72051927323</v>
      </c>
      <c r="K535" s="1">
        <f t="shared" si="278"/>
        <v>245</v>
      </c>
      <c r="L535" s="1">
        <f ca="1" t="shared" si="228"/>
        <v>0.866947066832843</v>
      </c>
      <c r="M535" s="1">
        <f ca="1" t="shared" si="229"/>
        <v>67.2801881336866</v>
      </c>
      <c r="N535" s="1">
        <f ca="1" t="shared" si="230"/>
        <v>0.900250875100383</v>
      </c>
      <c r="O535" s="1">
        <f ca="1" t="shared" si="231"/>
        <v>5.79352268450494</v>
      </c>
      <c r="P535" s="1">
        <f ca="1" t="shared" si="232"/>
        <v>52.1417041605445</v>
      </c>
      <c r="Q535" s="1">
        <f ca="1" t="shared" si="233"/>
        <v>15.1384839731421</v>
      </c>
      <c r="R535" s="1">
        <f ca="1" t="shared" si="234"/>
        <v>1513.84839731421</v>
      </c>
      <c r="T535" s="1">
        <f t="shared" si="279"/>
        <v>245</v>
      </c>
      <c r="U535" s="1">
        <f ca="1" t="shared" si="235"/>
        <v>0.541671275988455</v>
      </c>
      <c r="V535" s="1">
        <f ca="1" t="shared" si="236"/>
        <v>60.1447324068812</v>
      </c>
      <c r="W535" s="1">
        <f ca="1" t="shared" si="237"/>
        <v>0.716094527600455</v>
      </c>
      <c r="X535" s="1">
        <f ca="1" t="shared" si="238"/>
        <v>5.13716660711763</v>
      </c>
      <c r="Y535" s="1">
        <f ca="1" t="shared" si="239"/>
        <v>51.3716660711763</v>
      </c>
      <c r="Z535" s="1">
        <f ca="1" t="shared" si="240"/>
        <v>8.77306633570487</v>
      </c>
      <c r="AA535" s="1">
        <f ca="1" t="shared" si="241"/>
        <v>877.306633570487</v>
      </c>
      <c r="AC535" s="1">
        <f t="shared" si="280"/>
        <v>245</v>
      </c>
      <c r="AD535" s="1">
        <f ca="1" t="shared" si="242"/>
        <v>0.816054661359541</v>
      </c>
      <c r="AE535" s="1">
        <f ca="1" t="shared" si="243"/>
        <v>65.6987025611485</v>
      </c>
      <c r="AF535" s="1">
        <f ca="1" t="shared" si="244"/>
        <v>0.00928287572684194</v>
      </c>
      <c r="AG535" s="1">
        <f ca="1" t="shared" si="245"/>
        <v>4.4479882347852</v>
      </c>
      <c r="AH535" s="1">
        <f ca="1" t="shared" si="246"/>
        <v>48.9278705826372</v>
      </c>
      <c r="AI535" s="1">
        <f ca="1" t="shared" si="247"/>
        <v>16.7708319785113</v>
      </c>
      <c r="AJ535" s="1">
        <f ca="1" t="shared" si="248"/>
        <v>1677.08319785113</v>
      </c>
      <c r="AL535" s="1">
        <f t="shared" si="281"/>
        <v>245</v>
      </c>
      <c r="AM535" s="1">
        <f ca="1" t="shared" si="249"/>
        <v>0.958084392953467</v>
      </c>
      <c r="AN535" s="1">
        <f ca="1" t="shared" si="250"/>
        <v>77.6010510422608</v>
      </c>
      <c r="AO535" s="1">
        <f ca="1" t="shared" si="251"/>
        <v>0.708794366384886</v>
      </c>
      <c r="AP535" s="1">
        <f ca="1" t="shared" si="252"/>
        <v>5.48568401408431</v>
      </c>
      <c r="AQ535" s="1">
        <f ca="1" t="shared" si="253"/>
        <v>65.8282081690117</v>
      </c>
      <c r="AR535" s="1">
        <f ca="1" t="shared" si="254"/>
        <v>11.7728428732491</v>
      </c>
      <c r="AS535" s="1">
        <f ca="1" t="shared" si="255"/>
        <v>1177.28428732491</v>
      </c>
      <c r="AU535" s="1">
        <f t="shared" si="282"/>
        <v>245</v>
      </c>
      <c r="AV535" s="1">
        <f ca="1" t="shared" si="256"/>
        <v>0.777846006002925</v>
      </c>
      <c r="AW535" s="1">
        <f ca="1" t="shared" si="257"/>
        <v>69.5257783093973</v>
      </c>
      <c r="AX535" s="1">
        <f ca="1" t="shared" si="258"/>
        <v>0.882092324647477</v>
      </c>
      <c r="AY535" s="1">
        <f ca="1" t="shared" si="259"/>
        <v>5.28231705494086</v>
      </c>
      <c r="AZ535" s="1">
        <f ca="1" t="shared" si="260"/>
        <v>68.6701217142311</v>
      </c>
      <c r="BA535" s="1">
        <f ca="1" t="shared" si="261"/>
        <v>0.855656595166138</v>
      </c>
      <c r="BB535" s="1">
        <f ca="1" t="shared" si="262"/>
        <v>85.5656595166138</v>
      </c>
      <c r="BD535" s="1">
        <f t="shared" si="283"/>
        <v>245</v>
      </c>
      <c r="BE535" s="1">
        <f ca="1" t="shared" si="263"/>
        <v>0.448337348354947</v>
      </c>
      <c r="BF535" s="1">
        <f ca="1" t="shared" si="264"/>
        <v>63.8014780080691</v>
      </c>
      <c r="BG535" s="1">
        <f ca="1" t="shared" si="265"/>
        <v>0.268626217787461</v>
      </c>
      <c r="BH535" s="1">
        <f ca="1" t="shared" si="266"/>
        <v>4.02278871135756</v>
      </c>
      <c r="BI535" s="1">
        <f ca="1" t="shared" si="267"/>
        <v>56.3190419590059</v>
      </c>
      <c r="BJ535" s="1">
        <f ca="1" t="shared" si="268"/>
        <v>7.48243604906329</v>
      </c>
      <c r="BK535" s="1">
        <f ca="1" t="shared" si="269"/>
        <v>748.243604906329</v>
      </c>
      <c r="BM535" s="1">
        <f t="shared" si="284"/>
        <v>245</v>
      </c>
      <c r="BN535" s="1">
        <f ca="1" t="shared" si="270"/>
        <v>0.988698311855836</v>
      </c>
      <c r="BO535" s="1">
        <f ca="1" t="shared" si="271"/>
        <v>82.8505540342335</v>
      </c>
      <c r="BP535" s="1">
        <f ca="1" t="shared" si="272"/>
        <v>0.902925960113023</v>
      </c>
      <c r="BQ535" s="1">
        <f ca="1" t="shared" si="273"/>
        <v>5.91046271677695</v>
      </c>
      <c r="BR535" s="1">
        <f ca="1" t="shared" si="274"/>
        <v>88.6569407516542</v>
      </c>
      <c r="BS535" s="1">
        <f ca="1" t="shared" si="275"/>
        <v>0</v>
      </c>
      <c r="BT535" s="1">
        <f ca="1" t="shared" si="276"/>
        <v>0</v>
      </c>
    </row>
    <row r="536" spans="2:72">
      <c r="B536" s="1">
        <f t="shared" si="277"/>
        <v>246</v>
      </c>
      <c r="C536" s="1">
        <f ca="1" t="shared" si="221"/>
        <v>0.403316415050093</v>
      </c>
      <c r="D536" s="1">
        <f ca="1" t="shared" si="222"/>
        <v>62.4112100275404</v>
      </c>
      <c r="E536" s="1">
        <f ca="1" t="shared" si="223"/>
        <v>0.300901031769058</v>
      </c>
      <c r="F536" s="1">
        <f ca="1" t="shared" si="224"/>
        <v>4.50418392869853</v>
      </c>
      <c r="G536" s="1">
        <f ca="1" t="shared" si="225"/>
        <v>36.0334714295882</v>
      </c>
      <c r="H536" s="1">
        <f ca="1" t="shared" si="226"/>
        <v>26.3777385979522</v>
      </c>
      <c r="I536" s="1">
        <f ca="1" t="shared" si="227"/>
        <v>2637.77385979522</v>
      </c>
      <c r="K536" s="1">
        <f t="shared" si="278"/>
        <v>246</v>
      </c>
      <c r="L536" s="1">
        <f ca="1" t="shared" si="228"/>
        <v>0.895184101330156</v>
      </c>
      <c r="M536" s="1">
        <f ca="1" t="shared" si="229"/>
        <v>66.374491883597</v>
      </c>
      <c r="N536" s="1">
        <f ca="1" t="shared" si="230"/>
        <v>0.891253457394942</v>
      </c>
      <c r="O536" s="1">
        <f ca="1" t="shared" si="231"/>
        <v>5.26433612260153</v>
      </c>
      <c r="P536" s="1">
        <f ca="1" t="shared" si="232"/>
        <v>47.3790251034137</v>
      </c>
      <c r="Q536" s="1">
        <f ca="1" t="shared" si="233"/>
        <v>18.9954667801833</v>
      </c>
      <c r="R536" s="1">
        <f ca="1" t="shared" si="234"/>
        <v>1899.54667801833</v>
      </c>
      <c r="T536" s="1">
        <f t="shared" si="279"/>
        <v>246</v>
      </c>
      <c r="U536" s="1">
        <f ca="1" t="shared" si="235"/>
        <v>0.224145168774545</v>
      </c>
      <c r="V536" s="1">
        <f ca="1" t="shared" si="236"/>
        <v>59.0050689475635</v>
      </c>
      <c r="W536" s="1">
        <f ca="1" t="shared" si="237"/>
        <v>0.406887182200189</v>
      </c>
      <c r="X536" s="1">
        <f ca="1" t="shared" si="238"/>
        <v>4.90379838438267</v>
      </c>
      <c r="Y536" s="1">
        <f ca="1" t="shared" si="239"/>
        <v>49.0379838438267</v>
      </c>
      <c r="Z536" s="1">
        <f ca="1" t="shared" si="240"/>
        <v>9.96708510373672</v>
      </c>
      <c r="AA536" s="1">
        <f ca="1" t="shared" si="241"/>
        <v>996.708510373672</v>
      </c>
      <c r="AC536" s="1">
        <f t="shared" si="280"/>
        <v>246</v>
      </c>
      <c r="AD536" s="1">
        <f ca="1" t="shared" si="242"/>
        <v>0.0791547595166522</v>
      </c>
      <c r="AE536" s="1">
        <f ca="1" t="shared" si="243"/>
        <v>52.8194138736765</v>
      </c>
      <c r="AF536" s="1">
        <f ca="1" t="shared" si="244"/>
        <v>0.956857417751792</v>
      </c>
      <c r="AG536" s="1">
        <f ca="1" t="shared" si="245"/>
        <v>5.52672716681168</v>
      </c>
      <c r="AH536" s="1">
        <f ca="1" t="shared" si="246"/>
        <v>60.7939988349285</v>
      </c>
      <c r="AI536" s="1">
        <f ca="1" t="shared" si="247"/>
        <v>0</v>
      </c>
      <c r="AJ536" s="1">
        <f ca="1" t="shared" si="248"/>
        <v>0</v>
      </c>
      <c r="AL536" s="1">
        <f t="shared" si="281"/>
        <v>246</v>
      </c>
      <c r="AM536" s="1">
        <f ca="1" t="shared" si="249"/>
        <v>0.456396481247116</v>
      </c>
      <c r="AN536" s="1">
        <f ca="1" t="shared" si="250"/>
        <v>62.7189276835891</v>
      </c>
      <c r="AO536" s="1">
        <f ca="1" t="shared" si="251"/>
        <v>0.456031166978438</v>
      </c>
      <c r="AP536" s="1">
        <f ca="1" t="shared" si="252"/>
        <v>4.95167511725925</v>
      </c>
      <c r="AQ536" s="1">
        <f ca="1" t="shared" si="253"/>
        <v>59.420101407111</v>
      </c>
      <c r="AR536" s="1">
        <f ca="1" t="shared" si="254"/>
        <v>3.29882627647811</v>
      </c>
      <c r="AS536" s="1">
        <f ca="1" t="shared" si="255"/>
        <v>329.882627647811</v>
      </c>
      <c r="AU536" s="1">
        <f t="shared" si="282"/>
        <v>246</v>
      </c>
      <c r="AV536" s="1">
        <f ca="1" t="shared" si="256"/>
        <v>0.893099826398279</v>
      </c>
      <c r="AW536" s="1">
        <f ca="1" t="shared" si="257"/>
        <v>67.5879156424601</v>
      </c>
      <c r="AX536" s="1">
        <f ca="1" t="shared" si="258"/>
        <v>0.946233417962818</v>
      </c>
      <c r="AY536" s="1">
        <f ca="1" t="shared" si="259"/>
        <v>5.98095056234369</v>
      </c>
      <c r="AZ536" s="1">
        <f ca="1" t="shared" si="260"/>
        <v>77.7523573104679</v>
      </c>
      <c r="BA536" s="1">
        <f ca="1" t="shared" si="261"/>
        <v>0</v>
      </c>
      <c r="BB536" s="1">
        <f ca="1" t="shared" si="262"/>
        <v>0</v>
      </c>
      <c r="BD536" s="1">
        <f t="shared" si="283"/>
        <v>246</v>
      </c>
      <c r="BE536" s="1">
        <f ca="1" t="shared" si="263"/>
        <v>0.113771526017314</v>
      </c>
      <c r="BF536" s="1">
        <f ca="1" t="shared" si="264"/>
        <v>55.6584532357481</v>
      </c>
      <c r="BG536" s="1">
        <f ca="1" t="shared" si="265"/>
        <v>0.946128358357018</v>
      </c>
      <c r="BH536" s="1">
        <f ca="1" t="shared" si="266"/>
        <v>5.5362361877349</v>
      </c>
      <c r="BI536" s="1">
        <f ca="1" t="shared" si="267"/>
        <v>77.5073066282886</v>
      </c>
      <c r="BJ536" s="1">
        <f ca="1" t="shared" si="268"/>
        <v>0</v>
      </c>
      <c r="BK536" s="1">
        <f ca="1" t="shared" si="269"/>
        <v>0</v>
      </c>
      <c r="BM536" s="1">
        <f t="shared" si="284"/>
        <v>246</v>
      </c>
      <c r="BN536" s="1">
        <f ca="1" t="shared" si="270"/>
        <v>0.788750903150308</v>
      </c>
      <c r="BO536" s="1">
        <f ca="1" t="shared" si="271"/>
        <v>65.1745279539911</v>
      </c>
      <c r="BP536" s="1">
        <f ca="1" t="shared" si="272"/>
        <v>0.454766980979929</v>
      </c>
      <c r="BQ536" s="1">
        <f ca="1" t="shared" si="273"/>
        <v>4.75763909913327</v>
      </c>
      <c r="BR536" s="1">
        <f ca="1" t="shared" si="274"/>
        <v>71.364586486999</v>
      </c>
      <c r="BS536" s="1">
        <f ca="1" t="shared" si="275"/>
        <v>0</v>
      </c>
      <c r="BT536" s="1">
        <f ca="1" t="shared" si="276"/>
        <v>0</v>
      </c>
    </row>
    <row r="537" spans="2:72">
      <c r="B537" s="1">
        <f t="shared" si="277"/>
        <v>247</v>
      </c>
      <c r="C537" s="1">
        <f ca="1" t="shared" si="221"/>
        <v>0.221388177915824</v>
      </c>
      <c r="D537" s="1">
        <f ca="1" t="shared" si="222"/>
        <v>58.8371084378348</v>
      </c>
      <c r="E537" s="1">
        <f ca="1" t="shared" si="223"/>
        <v>0.722993972581073</v>
      </c>
      <c r="F537" s="1">
        <f ca="1" t="shared" si="224"/>
        <v>5.40248903000509</v>
      </c>
      <c r="G537" s="1">
        <f ca="1" t="shared" si="225"/>
        <v>43.2199122400407</v>
      </c>
      <c r="H537" s="1">
        <f ca="1" t="shared" si="226"/>
        <v>15.617196197794</v>
      </c>
      <c r="I537" s="1">
        <f ca="1" t="shared" si="227"/>
        <v>1561.7196197794</v>
      </c>
      <c r="K537" s="1">
        <f t="shared" si="278"/>
        <v>247</v>
      </c>
      <c r="L537" s="1">
        <f ca="1" t="shared" si="228"/>
        <v>0.806268119657255</v>
      </c>
      <c r="M537" s="1">
        <f ca="1" t="shared" si="229"/>
        <v>67.1315145664532</v>
      </c>
      <c r="N537" s="1">
        <f ca="1" t="shared" si="230"/>
        <v>0.0102543035521279</v>
      </c>
      <c r="O537" s="1">
        <f ca="1" t="shared" si="231"/>
        <v>4.45894847439343</v>
      </c>
      <c r="P537" s="1">
        <f ca="1" t="shared" si="232"/>
        <v>40.1305362695408</v>
      </c>
      <c r="Q537" s="1">
        <f ca="1" t="shared" si="233"/>
        <v>27.0009782969124</v>
      </c>
      <c r="R537" s="1">
        <f ca="1" t="shared" si="234"/>
        <v>2700.09782969124</v>
      </c>
      <c r="T537" s="1">
        <f t="shared" si="279"/>
        <v>247</v>
      </c>
      <c r="U537" s="1">
        <f ca="1" t="shared" si="235"/>
        <v>0.108803970220112</v>
      </c>
      <c r="V537" s="1">
        <f ca="1" t="shared" si="236"/>
        <v>57.1638832727599</v>
      </c>
      <c r="W537" s="1">
        <f ca="1" t="shared" si="237"/>
        <v>0.482244125010905</v>
      </c>
      <c r="X537" s="1">
        <f ca="1" t="shared" si="238"/>
        <v>4.70570270865444</v>
      </c>
      <c r="Y537" s="1">
        <f ca="1" t="shared" si="239"/>
        <v>47.0570270865444</v>
      </c>
      <c r="Z537" s="1">
        <f ca="1" t="shared" si="240"/>
        <v>10.1068561862154</v>
      </c>
      <c r="AA537" s="1">
        <f ca="1" t="shared" si="241"/>
        <v>1010.68561862154</v>
      </c>
      <c r="AC537" s="1">
        <f t="shared" si="280"/>
        <v>247</v>
      </c>
      <c r="AD537" s="1">
        <f ca="1" t="shared" si="242"/>
        <v>0.394506467157778</v>
      </c>
      <c r="AE537" s="1">
        <f ca="1" t="shared" si="243"/>
        <v>60.0970905316035</v>
      </c>
      <c r="AF537" s="1">
        <f ca="1" t="shared" si="244"/>
        <v>0.758106915350413</v>
      </c>
      <c r="AG537" s="1">
        <f ca="1" t="shared" si="245"/>
        <v>5.11533512738485</v>
      </c>
      <c r="AH537" s="1">
        <f ca="1" t="shared" si="246"/>
        <v>56.2686864012334</v>
      </c>
      <c r="AI537" s="1">
        <f ca="1" t="shared" si="247"/>
        <v>3.82840413037015</v>
      </c>
      <c r="AJ537" s="1">
        <f ca="1" t="shared" si="248"/>
        <v>382.840413037015</v>
      </c>
      <c r="AL537" s="1">
        <f t="shared" si="281"/>
        <v>247</v>
      </c>
      <c r="AM537" s="1">
        <f ca="1" t="shared" si="249"/>
        <v>0.0327233821295949</v>
      </c>
      <c r="AN537" s="1">
        <f ca="1" t="shared" si="250"/>
        <v>53.2487091928784</v>
      </c>
      <c r="AO537" s="1">
        <f ca="1" t="shared" si="251"/>
        <v>0.834501710953973</v>
      </c>
      <c r="AP537" s="1">
        <f ca="1" t="shared" si="252"/>
        <v>5.2362014971444</v>
      </c>
      <c r="AQ537" s="1">
        <f ca="1" t="shared" si="253"/>
        <v>62.8344179657328</v>
      </c>
      <c r="AR537" s="1">
        <f ca="1" t="shared" si="254"/>
        <v>0</v>
      </c>
      <c r="AS537" s="1">
        <f ca="1" t="shared" si="255"/>
        <v>0</v>
      </c>
      <c r="AU537" s="1">
        <f t="shared" si="282"/>
        <v>247</v>
      </c>
      <c r="AV537" s="1">
        <f ca="1" t="shared" si="256"/>
        <v>0.190566357828619</v>
      </c>
      <c r="AW537" s="1">
        <f ca="1" t="shared" si="257"/>
        <v>57.6519530815448</v>
      </c>
      <c r="AX537" s="1">
        <f ca="1" t="shared" si="258"/>
        <v>0.19529417483658</v>
      </c>
      <c r="AY537" s="1">
        <f ca="1" t="shared" si="259"/>
        <v>4.09400193271779</v>
      </c>
      <c r="AZ537" s="1">
        <f ca="1" t="shared" si="260"/>
        <v>53.2220251253313</v>
      </c>
      <c r="BA537" s="1">
        <f ca="1" t="shared" si="261"/>
        <v>4.42992795621353</v>
      </c>
      <c r="BB537" s="1">
        <f ca="1" t="shared" si="262"/>
        <v>442.992795621353</v>
      </c>
      <c r="BD537" s="1">
        <f t="shared" si="283"/>
        <v>247</v>
      </c>
      <c r="BE537" s="1">
        <f ca="1" t="shared" si="263"/>
        <v>0.0118445867900148</v>
      </c>
      <c r="BF537" s="1">
        <f ca="1" t="shared" si="264"/>
        <v>54.80270226798</v>
      </c>
      <c r="BG537" s="1">
        <f ca="1" t="shared" si="265"/>
        <v>0.517601734179748</v>
      </c>
      <c r="BH537" s="1">
        <f ca="1" t="shared" si="266"/>
        <v>4.69940721798229</v>
      </c>
      <c r="BI537" s="1">
        <f ca="1" t="shared" si="267"/>
        <v>65.791701051752</v>
      </c>
      <c r="BJ537" s="1">
        <f ca="1" t="shared" si="268"/>
        <v>0</v>
      </c>
      <c r="BK537" s="1">
        <f ca="1" t="shared" si="269"/>
        <v>0</v>
      </c>
      <c r="BM537" s="1">
        <f t="shared" si="284"/>
        <v>247</v>
      </c>
      <c r="BN537" s="1">
        <f ca="1" t="shared" si="270"/>
        <v>0.354892488807531</v>
      </c>
      <c r="BO537" s="1">
        <f ca="1" t="shared" si="271"/>
        <v>62.3322537950596</v>
      </c>
      <c r="BP537" s="1">
        <f ca="1" t="shared" si="272"/>
        <v>0.958201139006446</v>
      </c>
      <c r="BQ537" s="1">
        <f ca="1" t="shared" si="273"/>
        <v>5.87295002834714</v>
      </c>
      <c r="BR537" s="1">
        <f ca="1" t="shared" si="274"/>
        <v>88.0942504252071</v>
      </c>
      <c r="BS537" s="1">
        <f ca="1" t="shared" si="275"/>
        <v>0</v>
      </c>
      <c r="BT537" s="1">
        <f ca="1" t="shared" si="276"/>
        <v>0</v>
      </c>
    </row>
    <row r="538" spans="2:72">
      <c r="B538" s="1">
        <f t="shared" si="277"/>
        <v>248</v>
      </c>
      <c r="C538" s="1">
        <f ca="1" t="shared" si="221"/>
        <v>0.622836024535801</v>
      </c>
      <c r="D538" s="1">
        <f ca="1" t="shared" si="222"/>
        <v>65.8978291647764</v>
      </c>
      <c r="E538" s="1">
        <f ca="1" t="shared" si="223"/>
        <v>0.0857026451486416</v>
      </c>
      <c r="F538" s="1">
        <f ca="1" t="shared" si="224"/>
        <v>4.17074830079148</v>
      </c>
      <c r="G538" s="1">
        <f ca="1" t="shared" si="225"/>
        <v>33.3659864063318</v>
      </c>
      <c r="H538" s="1">
        <f ca="1" t="shared" si="226"/>
        <v>32.5318427584446</v>
      </c>
      <c r="I538" s="1">
        <f ca="1" t="shared" si="227"/>
        <v>3253.18427584446</v>
      </c>
      <c r="K538" s="1">
        <f t="shared" si="278"/>
        <v>248</v>
      </c>
      <c r="L538" s="1">
        <f ca="1" t="shared" si="228"/>
        <v>0.332928880539666</v>
      </c>
      <c r="M538" s="1">
        <f ca="1" t="shared" si="229"/>
        <v>64.5046669446243</v>
      </c>
      <c r="N538" s="1">
        <f ca="1" t="shared" si="230"/>
        <v>0.43278545355669</v>
      </c>
      <c r="O538" s="1">
        <f ca="1" t="shared" si="231"/>
        <v>4.68320016378682</v>
      </c>
      <c r="P538" s="1">
        <f ca="1" t="shared" si="232"/>
        <v>42.1488014740814</v>
      </c>
      <c r="Q538" s="1">
        <f ca="1" t="shared" si="233"/>
        <v>22.3558654705429</v>
      </c>
      <c r="R538" s="1">
        <f ca="1" t="shared" si="234"/>
        <v>2235.58654705429</v>
      </c>
      <c r="T538" s="1">
        <f t="shared" si="279"/>
        <v>248</v>
      </c>
      <c r="U538" s="1">
        <f ca="1" t="shared" si="235"/>
        <v>0.619545350488575</v>
      </c>
      <c r="V538" s="1">
        <f ca="1" t="shared" si="236"/>
        <v>65.2399359941511</v>
      </c>
      <c r="W538" s="1">
        <f ca="1" t="shared" si="237"/>
        <v>0.108105709375363</v>
      </c>
      <c r="X538" s="1">
        <f ca="1" t="shared" si="238"/>
        <v>4.2931154014918</v>
      </c>
      <c r="Y538" s="1">
        <f ca="1" t="shared" si="239"/>
        <v>42.931154014918</v>
      </c>
      <c r="Z538" s="1">
        <f ca="1" t="shared" si="240"/>
        <v>22.3087819792332</v>
      </c>
      <c r="AA538" s="1">
        <f ca="1" t="shared" si="241"/>
        <v>2230.87819792332</v>
      </c>
      <c r="AC538" s="1">
        <f t="shared" si="280"/>
        <v>248</v>
      </c>
      <c r="AD538" s="1">
        <f ca="1" t="shared" si="242"/>
        <v>0.640258810606015</v>
      </c>
      <c r="AE538" s="1">
        <f ca="1" t="shared" si="243"/>
        <v>68.5367304436033</v>
      </c>
      <c r="AF538" s="1">
        <f ca="1" t="shared" si="244"/>
        <v>0.59793645767911</v>
      </c>
      <c r="AG538" s="1">
        <f ca="1" t="shared" si="245"/>
        <v>4.88500302988735</v>
      </c>
      <c r="AH538" s="1">
        <f ca="1" t="shared" si="246"/>
        <v>53.7350333287608</v>
      </c>
      <c r="AI538" s="1">
        <f ca="1" t="shared" si="247"/>
        <v>14.8016971148425</v>
      </c>
      <c r="AJ538" s="1">
        <f ca="1" t="shared" si="248"/>
        <v>1480.16971148425</v>
      </c>
      <c r="AL538" s="1">
        <f t="shared" si="281"/>
        <v>248</v>
      </c>
      <c r="AM538" s="1">
        <f ca="1" t="shared" si="249"/>
        <v>0.215771933716494</v>
      </c>
      <c r="AN538" s="1">
        <f ca="1" t="shared" si="250"/>
        <v>57.0507010718648</v>
      </c>
      <c r="AO538" s="1">
        <f ca="1" t="shared" si="251"/>
        <v>0.12620180755178</v>
      </c>
      <c r="AP538" s="1">
        <f ca="1" t="shared" si="252"/>
        <v>4.41714476557376</v>
      </c>
      <c r="AQ538" s="1">
        <f ca="1" t="shared" si="253"/>
        <v>53.0057371868851</v>
      </c>
      <c r="AR538" s="1">
        <f ca="1" t="shared" si="254"/>
        <v>4.04496388497964</v>
      </c>
      <c r="AS538" s="1">
        <f ca="1" t="shared" si="255"/>
        <v>404.496388497964</v>
      </c>
      <c r="AU538" s="1">
        <f t="shared" si="282"/>
        <v>248</v>
      </c>
      <c r="AV538" s="1">
        <f ca="1" t="shared" si="256"/>
        <v>0.564604145118929</v>
      </c>
      <c r="AW538" s="1">
        <f ca="1" t="shared" si="257"/>
        <v>69.515682568447</v>
      </c>
      <c r="AX538" s="1">
        <f ca="1" t="shared" si="258"/>
        <v>0.966301237775507</v>
      </c>
      <c r="AY538" s="1">
        <f ca="1" t="shared" si="259"/>
        <v>5.96054792090402</v>
      </c>
      <c r="AZ538" s="1">
        <f ca="1" t="shared" si="260"/>
        <v>77.4871229717522</v>
      </c>
      <c r="BA538" s="1">
        <f ca="1" t="shared" si="261"/>
        <v>0</v>
      </c>
      <c r="BB538" s="1">
        <f ca="1" t="shared" si="262"/>
        <v>0</v>
      </c>
      <c r="BD538" s="1">
        <f t="shared" si="283"/>
        <v>248</v>
      </c>
      <c r="BE538" s="1">
        <f ca="1" t="shared" si="263"/>
        <v>0.0698196489414287</v>
      </c>
      <c r="BF538" s="1">
        <f ca="1" t="shared" si="264"/>
        <v>54.4490537710346</v>
      </c>
      <c r="BG538" s="1">
        <f ca="1" t="shared" si="265"/>
        <v>0.900931668848457</v>
      </c>
      <c r="BH538" s="1">
        <f ca="1" t="shared" si="266"/>
        <v>5.90802821393191</v>
      </c>
      <c r="BI538" s="1">
        <f ca="1" t="shared" si="267"/>
        <v>82.7123949950468</v>
      </c>
      <c r="BJ538" s="1">
        <f ca="1" t="shared" si="268"/>
        <v>0</v>
      </c>
      <c r="BK538" s="1">
        <f ca="1" t="shared" si="269"/>
        <v>0</v>
      </c>
      <c r="BM538" s="1">
        <f t="shared" si="284"/>
        <v>248</v>
      </c>
      <c r="BN538" s="1">
        <f ca="1" t="shared" si="270"/>
        <v>0.401782664215271</v>
      </c>
      <c r="BO538" s="1">
        <f ca="1" t="shared" si="271"/>
        <v>60.0174404721376</v>
      </c>
      <c r="BP538" s="1">
        <f ca="1" t="shared" si="272"/>
        <v>0.846016387968818</v>
      </c>
      <c r="BQ538" s="1">
        <f ca="1" t="shared" si="273"/>
        <v>5.23016708935578</v>
      </c>
      <c r="BR538" s="1">
        <f ca="1" t="shared" si="274"/>
        <v>78.4525063403367</v>
      </c>
      <c r="BS538" s="1">
        <f ca="1" t="shared" si="275"/>
        <v>0</v>
      </c>
      <c r="BT538" s="1">
        <f ca="1" t="shared" si="276"/>
        <v>0</v>
      </c>
    </row>
    <row r="539" spans="2:72">
      <c r="B539" s="1">
        <f t="shared" si="277"/>
        <v>249</v>
      </c>
      <c r="C539" s="1">
        <f ca="1" t="shared" si="221"/>
        <v>0.717570392056797</v>
      </c>
      <c r="D539" s="1">
        <f ca="1" t="shared" si="222"/>
        <v>67.4362794173293</v>
      </c>
      <c r="E539" s="1">
        <f ca="1" t="shared" si="223"/>
        <v>0.391552010655798</v>
      </c>
      <c r="F539" s="1">
        <f ca="1" t="shared" si="224"/>
        <v>4.86174041170645</v>
      </c>
      <c r="G539" s="1">
        <f ca="1" t="shared" si="225"/>
        <v>38.8939232936516</v>
      </c>
      <c r="H539" s="1">
        <f ca="1" t="shared" si="226"/>
        <v>28.5423561236777</v>
      </c>
      <c r="I539" s="1">
        <f ca="1" t="shared" si="227"/>
        <v>2854.23561236777</v>
      </c>
      <c r="K539" s="1">
        <f t="shared" si="278"/>
        <v>249</v>
      </c>
      <c r="L539" s="1">
        <f ca="1" t="shared" si="228"/>
        <v>0.243613454508645</v>
      </c>
      <c r="M539" s="1">
        <f ca="1" t="shared" si="229"/>
        <v>55.524467100928</v>
      </c>
      <c r="N539" s="1">
        <f ca="1" t="shared" si="230"/>
        <v>0.629229938563384</v>
      </c>
      <c r="O539" s="1">
        <f ca="1" t="shared" si="231"/>
        <v>4.88659827694814</v>
      </c>
      <c r="P539" s="1">
        <f ca="1" t="shared" si="232"/>
        <v>43.9793844925333</v>
      </c>
      <c r="Q539" s="1">
        <f ca="1" t="shared" si="233"/>
        <v>11.5450826083947</v>
      </c>
      <c r="R539" s="1">
        <f ca="1" t="shared" si="234"/>
        <v>1154.50826083947</v>
      </c>
      <c r="T539" s="1">
        <f t="shared" si="279"/>
        <v>249</v>
      </c>
      <c r="U539" s="1">
        <f ca="1" t="shared" si="235"/>
        <v>0.658836005997847</v>
      </c>
      <c r="V539" s="1">
        <f ca="1" t="shared" si="236"/>
        <v>68.3264324128127</v>
      </c>
      <c r="W539" s="1">
        <f ca="1" t="shared" si="237"/>
        <v>0.724193949778657</v>
      </c>
      <c r="X539" s="1">
        <f ca="1" t="shared" si="238"/>
        <v>5.37155279651553</v>
      </c>
      <c r="Y539" s="1">
        <f ca="1" t="shared" si="239"/>
        <v>53.7155279651553</v>
      </c>
      <c r="Z539" s="1">
        <f ca="1" t="shared" si="240"/>
        <v>14.6109044476574</v>
      </c>
      <c r="AA539" s="1">
        <f ca="1" t="shared" si="241"/>
        <v>1461.09044476574</v>
      </c>
      <c r="AC539" s="1">
        <f t="shared" si="280"/>
        <v>249</v>
      </c>
      <c r="AD539" s="1">
        <f ca="1" t="shared" si="242"/>
        <v>0.940483924054649</v>
      </c>
      <c r="AE539" s="1">
        <f ca="1" t="shared" si="243"/>
        <v>79.3734009856263</v>
      </c>
      <c r="AF539" s="1">
        <f ca="1" t="shared" si="244"/>
        <v>0.00350232413423535</v>
      </c>
      <c r="AG539" s="1">
        <f ca="1" t="shared" si="245"/>
        <v>4.35011547078484</v>
      </c>
      <c r="AH539" s="1">
        <f ca="1" t="shared" si="246"/>
        <v>47.8512701786333</v>
      </c>
      <c r="AI539" s="1">
        <f ca="1" t="shared" si="247"/>
        <v>31.522130806993</v>
      </c>
      <c r="AJ539" s="1">
        <f ca="1" t="shared" si="248"/>
        <v>3152.2130806993</v>
      </c>
      <c r="AL539" s="1">
        <f t="shared" si="281"/>
        <v>249</v>
      </c>
      <c r="AM539" s="1">
        <f ca="1" t="shared" si="249"/>
        <v>0.753024560688817</v>
      </c>
      <c r="AN539" s="1">
        <f ca="1" t="shared" si="250"/>
        <v>69.0090000702824</v>
      </c>
      <c r="AO539" s="1">
        <f ca="1" t="shared" si="251"/>
        <v>0.886980534772396</v>
      </c>
      <c r="AP539" s="1">
        <f ca="1" t="shared" si="252"/>
        <v>5.49112949624197</v>
      </c>
      <c r="AQ539" s="1">
        <f ca="1" t="shared" si="253"/>
        <v>65.8935539549036</v>
      </c>
      <c r="AR539" s="1">
        <f ca="1" t="shared" si="254"/>
        <v>3.1154461153788</v>
      </c>
      <c r="AS539" s="1">
        <f ca="1" t="shared" si="255"/>
        <v>311.54461153788</v>
      </c>
      <c r="AU539" s="1">
        <f t="shared" si="282"/>
        <v>249</v>
      </c>
      <c r="AV539" s="1">
        <f ca="1" t="shared" si="256"/>
        <v>0.142514567175803</v>
      </c>
      <c r="AW539" s="1">
        <f ca="1" t="shared" si="257"/>
        <v>55.3622112311782</v>
      </c>
      <c r="AX539" s="1">
        <f ca="1" t="shared" si="258"/>
        <v>0.374257795587888</v>
      </c>
      <c r="AY539" s="1">
        <f ca="1" t="shared" si="259"/>
        <v>4.5789308842481</v>
      </c>
      <c r="AZ539" s="1">
        <f ca="1" t="shared" si="260"/>
        <v>59.5261014952252</v>
      </c>
      <c r="BA539" s="1">
        <f ca="1" t="shared" si="261"/>
        <v>0</v>
      </c>
      <c r="BB539" s="1">
        <f ca="1" t="shared" si="262"/>
        <v>0</v>
      </c>
      <c r="BD539" s="1">
        <f t="shared" si="283"/>
        <v>249</v>
      </c>
      <c r="BE539" s="1">
        <f ca="1" t="shared" si="263"/>
        <v>0.895984488648842</v>
      </c>
      <c r="BF539" s="1">
        <f ca="1" t="shared" si="264"/>
        <v>65.856536357447</v>
      </c>
      <c r="BG539" s="1">
        <f ca="1" t="shared" si="265"/>
        <v>0.747576413183242</v>
      </c>
      <c r="BH539" s="1">
        <f ca="1" t="shared" si="266"/>
        <v>5.04815112368891</v>
      </c>
      <c r="BI539" s="1">
        <f ca="1" t="shared" si="267"/>
        <v>70.6741157316447</v>
      </c>
      <c r="BJ539" s="1">
        <f ca="1" t="shared" si="268"/>
        <v>0</v>
      </c>
      <c r="BK539" s="1">
        <f ca="1" t="shared" si="269"/>
        <v>0</v>
      </c>
      <c r="BM539" s="1">
        <f t="shared" si="284"/>
        <v>249</v>
      </c>
      <c r="BN539" s="1">
        <f ca="1" t="shared" si="270"/>
        <v>0.0791544188817825</v>
      </c>
      <c r="BO539" s="1">
        <f ca="1" t="shared" si="271"/>
        <v>51.7968607304745</v>
      </c>
      <c r="BP539" s="1">
        <f ca="1" t="shared" si="272"/>
        <v>0.171306202753092</v>
      </c>
      <c r="BQ539" s="1">
        <f ca="1" t="shared" si="273"/>
        <v>4.02672083432749</v>
      </c>
      <c r="BR539" s="1">
        <f ca="1" t="shared" si="274"/>
        <v>60.4008125149124</v>
      </c>
      <c r="BS539" s="1">
        <f ca="1" t="shared" si="275"/>
        <v>0</v>
      </c>
      <c r="BT539" s="1">
        <f ca="1" t="shared" si="276"/>
        <v>0</v>
      </c>
    </row>
    <row r="540" spans="2:72">
      <c r="B540" s="1">
        <f t="shared" si="277"/>
        <v>250</v>
      </c>
      <c r="C540" s="1">
        <f ca="1" t="shared" si="221"/>
        <v>0.779930186592161</v>
      </c>
      <c r="D540" s="1">
        <f ca="1" t="shared" si="222"/>
        <v>66.1040381976766</v>
      </c>
      <c r="E540" s="1">
        <f ca="1" t="shared" si="223"/>
        <v>0.805829303224328</v>
      </c>
      <c r="F540" s="1">
        <f ca="1" t="shared" si="224"/>
        <v>5.33197651380238</v>
      </c>
      <c r="G540" s="1">
        <f ca="1" t="shared" si="225"/>
        <v>42.655812110419</v>
      </c>
      <c r="H540" s="1">
        <f ca="1" t="shared" si="226"/>
        <v>23.4482260872576</v>
      </c>
      <c r="I540" s="1">
        <f ca="1" t="shared" si="227"/>
        <v>2344.82260872576</v>
      </c>
      <c r="K540" s="1">
        <f t="shared" si="278"/>
        <v>250</v>
      </c>
      <c r="L540" s="1">
        <f ca="1" t="shared" si="228"/>
        <v>0.324498564114154</v>
      </c>
      <c r="M540" s="1">
        <f ca="1" t="shared" si="229"/>
        <v>61.6674872068767</v>
      </c>
      <c r="N540" s="1">
        <f ca="1" t="shared" si="230"/>
        <v>0.412355846942129</v>
      </c>
      <c r="O540" s="1">
        <f ca="1" t="shared" si="231"/>
        <v>4.59794075801952</v>
      </c>
      <c r="P540" s="1">
        <f ca="1" t="shared" si="232"/>
        <v>41.3814668221756</v>
      </c>
      <c r="Q540" s="1">
        <f ca="1" t="shared" si="233"/>
        <v>20.286020384701</v>
      </c>
      <c r="R540" s="1">
        <f ca="1" t="shared" si="234"/>
        <v>2028.6020384701</v>
      </c>
      <c r="T540" s="1">
        <f t="shared" si="279"/>
        <v>250</v>
      </c>
      <c r="U540" s="1">
        <f ca="1" t="shared" si="235"/>
        <v>0.6446830604926</v>
      </c>
      <c r="V540" s="1">
        <f ca="1" t="shared" si="236"/>
        <v>65.9460863996479</v>
      </c>
      <c r="W540" s="1">
        <f ca="1" t="shared" si="237"/>
        <v>0.603746282734599</v>
      </c>
      <c r="X540" s="1">
        <f ca="1" t="shared" si="238"/>
        <v>4.61364908765706</v>
      </c>
      <c r="Y540" s="1">
        <f ca="1" t="shared" si="239"/>
        <v>46.1364908765706</v>
      </c>
      <c r="Z540" s="1">
        <f ca="1" t="shared" si="240"/>
        <v>19.8095955230773</v>
      </c>
      <c r="AA540" s="1">
        <f ca="1" t="shared" si="241"/>
        <v>1980.95955230773</v>
      </c>
      <c r="AC540" s="1">
        <f t="shared" si="280"/>
        <v>250</v>
      </c>
      <c r="AD540" s="1">
        <f ca="1" t="shared" si="242"/>
        <v>0.49856307250803</v>
      </c>
      <c r="AE540" s="1">
        <f ca="1" t="shared" si="243"/>
        <v>61.5928270589102</v>
      </c>
      <c r="AF540" s="1">
        <f ca="1" t="shared" si="244"/>
        <v>0.626600425601587</v>
      </c>
      <c r="AG540" s="1">
        <f ca="1" t="shared" si="245"/>
        <v>4.77862199062704</v>
      </c>
      <c r="AH540" s="1">
        <f ca="1" t="shared" si="246"/>
        <v>52.5648418968974</v>
      </c>
      <c r="AI540" s="1">
        <f ca="1" t="shared" si="247"/>
        <v>9.0279851620128</v>
      </c>
      <c r="AJ540" s="1">
        <f ca="1" t="shared" si="248"/>
        <v>902.79851620128</v>
      </c>
      <c r="AL540" s="1">
        <f t="shared" si="281"/>
        <v>250</v>
      </c>
      <c r="AM540" s="1">
        <f ca="1" t="shared" si="249"/>
        <v>0.906224627804064</v>
      </c>
      <c r="AN540" s="1">
        <f ca="1" t="shared" si="250"/>
        <v>78.7921283967484</v>
      </c>
      <c r="AO540" s="1">
        <f ca="1" t="shared" si="251"/>
        <v>0.758450051506664</v>
      </c>
      <c r="AP540" s="1">
        <f ca="1" t="shared" si="252"/>
        <v>5.3789384032763</v>
      </c>
      <c r="AQ540" s="1">
        <f ca="1" t="shared" si="253"/>
        <v>64.5472608393156</v>
      </c>
      <c r="AR540" s="1">
        <f ca="1" t="shared" si="254"/>
        <v>14.2448675574328</v>
      </c>
      <c r="AS540" s="1">
        <f ca="1" t="shared" si="255"/>
        <v>1424.48675574328</v>
      </c>
      <c r="AU540" s="1">
        <f t="shared" si="282"/>
        <v>250</v>
      </c>
      <c r="AV540" s="1">
        <f ca="1" t="shared" si="256"/>
        <v>0.772106953569309</v>
      </c>
      <c r="AW540" s="1">
        <f ca="1" t="shared" si="257"/>
        <v>69.3441569106071</v>
      </c>
      <c r="AX540" s="1">
        <f ca="1" t="shared" si="258"/>
        <v>0.249689435587175</v>
      </c>
      <c r="AY540" s="1">
        <f ca="1" t="shared" si="259"/>
        <v>4.42611058628857</v>
      </c>
      <c r="AZ540" s="1">
        <f ca="1" t="shared" si="260"/>
        <v>57.5394376217514</v>
      </c>
      <c r="BA540" s="1">
        <f ca="1" t="shared" si="261"/>
        <v>11.8047192888556</v>
      </c>
      <c r="BB540" s="1">
        <f ca="1" t="shared" si="262"/>
        <v>1180.47192888556</v>
      </c>
      <c r="BD540" s="1">
        <f t="shared" si="283"/>
        <v>250</v>
      </c>
      <c r="BE540" s="1">
        <f ca="1" t="shared" si="263"/>
        <v>0.394509699505586</v>
      </c>
      <c r="BF540" s="1">
        <f ca="1" t="shared" si="264"/>
        <v>63.1066246148416</v>
      </c>
      <c r="BG540" s="1">
        <f ca="1" t="shared" si="265"/>
        <v>0.851507133996955</v>
      </c>
      <c r="BH540" s="1">
        <f ca="1" t="shared" si="266"/>
        <v>5.31383104420356</v>
      </c>
      <c r="BI540" s="1">
        <f ca="1" t="shared" si="267"/>
        <v>74.3936346188498</v>
      </c>
      <c r="BJ540" s="1">
        <f ca="1" t="shared" si="268"/>
        <v>0</v>
      </c>
      <c r="BK540" s="1">
        <f ca="1" t="shared" si="269"/>
        <v>0</v>
      </c>
      <c r="BM540" s="1">
        <f t="shared" si="284"/>
        <v>250</v>
      </c>
      <c r="BN540" s="1">
        <f ca="1" t="shared" si="270"/>
        <v>0.0327197294915522</v>
      </c>
      <c r="BO540" s="1">
        <f ca="1" t="shared" si="271"/>
        <v>51.5572379383137</v>
      </c>
      <c r="BP540" s="1">
        <f ca="1" t="shared" si="272"/>
        <v>0.787465957329578</v>
      </c>
      <c r="BQ540" s="1">
        <f ca="1" t="shared" si="273"/>
        <v>5.23619519897999</v>
      </c>
      <c r="BR540" s="1">
        <f ca="1" t="shared" si="274"/>
        <v>78.5429279846998</v>
      </c>
      <c r="BS540" s="1">
        <f ca="1" t="shared" si="275"/>
        <v>0</v>
      </c>
      <c r="BT540" s="1">
        <f ca="1" t="shared" si="276"/>
        <v>0</v>
      </c>
    </row>
  </sheetData>
  <mergeCells count="1">
    <mergeCell ref="A270:H270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Ejercicio 1 - Trapezoidal V</vt:lpstr>
      <vt:lpstr>Ejercicio 2 - Triangular V</vt:lpstr>
      <vt:lpstr>Ejercicio 3 - TIR</vt:lpstr>
      <vt:lpstr>Ejercicio 3 - Simulacion</vt:lpstr>
      <vt:lpstr>Ejercicio 4 - Camiones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svfabio</cp:lastModifiedBy>
  <cp:revision>0</cp:revision>
  <dcterms:created xsi:type="dcterms:W3CDTF">2026-08-28T07:04:00Z</dcterms:created>
  <dcterms:modified xsi:type="dcterms:W3CDTF">2026-09-06T23:32:00Z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